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3.xml" ContentType="application/vnd.openxmlformats-officedocument.spreadsheetml.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1.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mc:AlternateContent xmlns:mc="http://schemas.openxmlformats.org/markup-compatibility/2006">
    <mc:Choice Requires="x15">
      <x15ac:absPath xmlns:x15ac="http://schemas.microsoft.com/office/spreadsheetml/2010/11/ac" url="\\Krseormpinffl1\tax_gto$\ACR\EQUIS\2.BK\9. EQUIS_Kummyung\2026\04\"/>
    </mc:Choice>
  </mc:AlternateContent>
  <xr:revisionPtr revIDLastSave="0" documentId="13_ncr:1_{9E329369-67C1-4CFE-9697-B5871F4D9C8D}" xr6:coauthVersionLast="47" xr6:coauthVersionMax="47" xr10:uidLastSave="{00000000-0000-0000-0000-000000000000}"/>
  <bookViews>
    <workbookView xWindow="28680" yWindow="0" windowWidth="29040" windowHeight="15720" tabRatio="946" firstSheet="2" activeTab="8" xr2:uid="{53C86000-14D9-425E-BBDC-EC0EEF5A57D8}"/>
  </bookViews>
  <sheets>
    <sheet name="특이사항" sheetId="83" state="hidden" r:id="rId1"/>
    <sheet name="FS →" sheetId="20" state="hidden" r:id="rId2"/>
    <sheet name="CONTENTS" sheetId="1" r:id="rId3"/>
    <sheet name="journal 2025_KPMG" sheetId="84" state="hidden" r:id="rId4"/>
    <sheet name="journal 2025_EY" sheetId="99" state="hidden" r:id="rId5"/>
    <sheet name="고객사 확인 요청 사항" sheetId="108" state="hidden" r:id="rId6"/>
    <sheet name="BS" sheetId="94" r:id="rId7"/>
    <sheet name="IS" sheetId="95" r:id="rId8"/>
    <sheet name="TB" sheetId="104" r:id="rId9"/>
    <sheet name="JE(5)" sheetId="107" state="hidden" r:id="rId10"/>
    <sheet name="COA" sheetId="3" state="hidden" r:id="rId11"/>
    <sheet name="잔액명세서" sheetId="97" state="hidden" r:id="rId12"/>
    <sheet name="Sheet1" sheetId="143" state="hidden" r:id="rId13"/>
    <sheet name="GL" sheetId="157" r:id="rId14"/>
    <sheet name="JE(2026)" sheetId="154" r:id="rId15"/>
    <sheet name="Review→" sheetId="21" r:id="rId16"/>
    <sheet name="현금" sheetId="62" state="hidden" r:id="rId17"/>
    <sheet name="은행" sheetId="2" state="hidden" r:id="rId18"/>
    <sheet name="외상매출금" sheetId="63" state="hidden" r:id="rId19"/>
    <sheet name="선급금." sheetId="64" state="hidden" r:id="rId20"/>
    <sheet name="BS(2025)" sheetId="155" r:id="rId21"/>
    <sheet name="IS(2025)" sheetId="156" r:id="rId22"/>
    <sheet name="JE(2025)" sheetId="116" r:id="rId23"/>
    <sheet name="외화" sheetId="87" r:id="rId24"/>
    <sheet name="선납세금" sheetId="30" r:id="rId25"/>
    <sheet name="Land" sheetId="7" r:id="rId26"/>
    <sheet name="BANK" sheetId="110" r:id="rId27"/>
    <sheet name="대여금,미수이자" sheetId="78" r:id="rId28"/>
    <sheet name="계약자산" sheetId="67" state="hidden" r:id="rId29"/>
    <sheet name="미수금" sheetId="65" state="hidden" r:id="rId30"/>
    <sheet name="COA편집" sheetId="58" state="hidden" r:id="rId31"/>
    <sheet name="투자자산" sheetId="68" state="hidden" r:id="rId32"/>
    <sheet name="Freehold land" sheetId="69" state="hidden" r:id="rId33"/>
    <sheet name="건설중인자산" sheetId="32" state="hidden" r:id="rId34"/>
    <sheet name="감가상각비" sheetId="70" state="hidden" r:id="rId35"/>
    <sheet name="보증금" sheetId="71" state="hidden" r:id="rId36"/>
    <sheet name="미지급(비용)금" sheetId="76" state="hidden" r:id="rId37"/>
    <sheet name="예수금" sheetId="74" state="hidden" r:id="rId38"/>
    <sheet name="선수금(계약부채)" sheetId="75" state="hidden" r:id="rId39"/>
    <sheet name="선수금" sheetId="85" state="hidden" r:id="rId40"/>
    <sheet name="대출금,미지급이자," sheetId="90" r:id="rId41"/>
    <sheet name="FX - realized" sheetId="86" state="hidden" r:id="rId42"/>
    <sheet name="보증금 등" sheetId="31" r:id="rId43"/>
    <sheet name="신협" sheetId="96" r:id="rId44"/>
    <sheet name="매출부가세" sheetId="82" r:id="rId45"/>
    <sheet name="매입부가세" sheetId="4" r:id="rId46"/>
    <sheet name="F-X Rate" sheetId="88" state="hidden" r:id="rId47"/>
    <sheet name="금융리스" sheetId="79" state="hidden" r:id="rId48"/>
    <sheet name="Capital" sheetId="17" r:id="rId49"/>
  </sheets>
  <externalReferences>
    <externalReference r:id="rId50"/>
  </externalReferences>
  <definedNames>
    <definedName name="_" localSheetId="43" hidden="1">#REF!</definedName>
    <definedName name="_" hidden="1">#REF!</definedName>
    <definedName name="________________________b123" localSheetId="43" hidden="1">#REF!</definedName>
    <definedName name="________________________b123" hidden="1">#REF!</definedName>
    <definedName name="________________________E22" hidden="1">#REF!</definedName>
    <definedName name="_______________________b123" hidden="1">#REF!</definedName>
    <definedName name="_______________________E22" hidden="1">#REF!</definedName>
    <definedName name="______________________b123" hidden="1">#REF!</definedName>
    <definedName name="______________________E22" hidden="1">#REF!</definedName>
    <definedName name="_____________________b123" hidden="1">#REF!</definedName>
    <definedName name="_____________________E22" hidden="1">#REF!</definedName>
    <definedName name="_____________________o2" hidden="1">#REF!</definedName>
    <definedName name="____________________b123" hidden="1">#REF!</definedName>
    <definedName name="____________________E22" hidden="1">#REF!</definedName>
    <definedName name="____________________o2" hidden="1">#REF!</definedName>
    <definedName name="___________________b123" hidden="1">#REF!</definedName>
    <definedName name="___________________E22" hidden="1">#REF!</definedName>
    <definedName name="___________________o2" hidden="1">#REF!</definedName>
    <definedName name="__________________b123" hidden="1">#REF!</definedName>
    <definedName name="__________________E22" hidden="1">#REF!</definedName>
    <definedName name="__________________o2" hidden="1">#REF!</definedName>
    <definedName name="_________________b123" hidden="1">#REF!</definedName>
    <definedName name="_________________E22" hidden="1">#REF!</definedName>
    <definedName name="_________________o2" hidden="1">#REF!</definedName>
    <definedName name="________________b123" hidden="1">#REF!</definedName>
    <definedName name="________________E22" hidden="1">#REF!</definedName>
    <definedName name="________________o2" hidden="1">#REF!</definedName>
    <definedName name="_______________b123" hidden="1">#REF!</definedName>
    <definedName name="_______________E22" hidden="1">#REF!</definedName>
    <definedName name="_______________o2" hidden="1">#REF!</definedName>
    <definedName name="______________b123" hidden="1">#REF!</definedName>
    <definedName name="______________E22" hidden="1">#REF!</definedName>
    <definedName name="______________o2" hidden="1">#REF!</definedName>
    <definedName name="_____________b123" hidden="1">#REF!</definedName>
    <definedName name="_____________E22" hidden="1">#REF!</definedName>
    <definedName name="_____________FIN01" hidden="1">#N/A</definedName>
    <definedName name="_____________FIN02" hidden="1">#N/A</definedName>
    <definedName name="_____________FIN03" hidden="1">#N/A</definedName>
    <definedName name="_____________FIN04" hidden="1">#N/A</definedName>
    <definedName name="_____________FIN05" hidden="1">#N/A</definedName>
    <definedName name="_____________FIN06" hidden="1">#N/A</definedName>
    <definedName name="_____________FIN07" hidden="1">#N/A</definedName>
    <definedName name="_____________FIN08" hidden="1">#N/A</definedName>
    <definedName name="_____________FIN09" hidden="1">#N/A</definedName>
    <definedName name="_____________FIN10" hidden="1">#N/A</definedName>
    <definedName name="_____________FIN11" hidden="1">#N/A</definedName>
    <definedName name="_____________FIN12" hidden="1">#N/A</definedName>
    <definedName name="_____________FIN13" hidden="1">#N/A</definedName>
    <definedName name="_____________FIN14" hidden="1">#N/A</definedName>
    <definedName name="_____________FIN15" hidden="1">#N/A</definedName>
    <definedName name="_____________FIN16" hidden="1">#N/A</definedName>
    <definedName name="_____________FIN17" hidden="1">#N/A</definedName>
    <definedName name="_____________FIN18" hidden="1">#N/A</definedName>
    <definedName name="_____________FIN19" hidden="1">#N/A</definedName>
    <definedName name="_____________FIN20" hidden="1">#N/A</definedName>
    <definedName name="_____________FIN21" hidden="1">#N/A</definedName>
    <definedName name="_____________FIN22" hidden="1">#N/A</definedName>
    <definedName name="_____________FIN23" hidden="1">#N/A</definedName>
    <definedName name="_____________FIN24" hidden="1">#N/A</definedName>
    <definedName name="_____________o2" hidden="1">#REF!</definedName>
    <definedName name="_____________PER01" hidden="1">UPPER(TEXT(#REF!(#REF!,0),"mmm yy"))</definedName>
    <definedName name="_____________PER02" hidden="1">UPPER(TEXT(#REF!(#REF!,-1),"mmm yy"))</definedName>
    <definedName name="_____________PER03" hidden="1">#N/A</definedName>
    <definedName name="_____________PER04" hidden="1">#N/A</definedName>
    <definedName name="_____________PER05" hidden="1">#N/A</definedName>
    <definedName name="_____________PER06" hidden="1">#N/A</definedName>
    <definedName name="_____________PER07" hidden="1">#N/A</definedName>
    <definedName name="_____________PER08" hidden="1">#N/A</definedName>
    <definedName name="_____________PER09" hidden="1">#N/A</definedName>
    <definedName name="_____________PER10" hidden="1">#N/A</definedName>
    <definedName name="_____________PER11" hidden="1">#N/A</definedName>
    <definedName name="_____________PER12" hidden="1">#N/A</definedName>
    <definedName name="_____________PER13" hidden="1">#N/A</definedName>
    <definedName name="_____________PER14" hidden="1">#N/A</definedName>
    <definedName name="_____________PER15" hidden="1">#N/A</definedName>
    <definedName name="_____________PER16" hidden="1">#N/A</definedName>
    <definedName name="_____________PER17" hidden="1">#N/A</definedName>
    <definedName name="_____________PER18" hidden="1">#N/A</definedName>
    <definedName name="_____________PER19" hidden="1">#N/A</definedName>
    <definedName name="_____________PER20" hidden="1">#N/A</definedName>
    <definedName name="_____________PER21" hidden="1">#N/A</definedName>
    <definedName name="_____________PER22" hidden="1">#N/A</definedName>
    <definedName name="_____________PER23" hidden="1">#N/A</definedName>
    <definedName name="_____________PER24" hidden="1">#N/A</definedName>
    <definedName name="____________b123" hidden="1">#REF!</definedName>
    <definedName name="____________E22" hidden="1">#REF!</definedName>
    <definedName name="____________FIN01" hidden="1">#N/A</definedName>
    <definedName name="____________FIN02" hidden="1">#N/A</definedName>
    <definedName name="____________FIN03" hidden="1">#N/A</definedName>
    <definedName name="____________FIN04" hidden="1">#N/A</definedName>
    <definedName name="____________FIN05" hidden="1">#N/A</definedName>
    <definedName name="____________FIN06" hidden="1">#N/A</definedName>
    <definedName name="____________FIN07" hidden="1">#N/A</definedName>
    <definedName name="____________FIN08" hidden="1">#N/A</definedName>
    <definedName name="____________FIN09" hidden="1">#N/A</definedName>
    <definedName name="____________FIN10" hidden="1">#N/A</definedName>
    <definedName name="____________FIN11" hidden="1">#N/A</definedName>
    <definedName name="____________FIN12" hidden="1">#N/A</definedName>
    <definedName name="____________FIN13" hidden="1">#N/A</definedName>
    <definedName name="____________FIN14" hidden="1">#N/A</definedName>
    <definedName name="____________FIN15" hidden="1">#N/A</definedName>
    <definedName name="____________FIN16" hidden="1">#N/A</definedName>
    <definedName name="____________FIN17" hidden="1">#N/A</definedName>
    <definedName name="____________FIN18" hidden="1">#N/A</definedName>
    <definedName name="____________FIN19" hidden="1">#N/A</definedName>
    <definedName name="____________FIN20" hidden="1">#N/A</definedName>
    <definedName name="____________FIN21" hidden="1">#N/A</definedName>
    <definedName name="____________FIN22" hidden="1">#N/A</definedName>
    <definedName name="____________FIN23" hidden="1">#N/A</definedName>
    <definedName name="____________FIN24" hidden="1">#N/A</definedName>
    <definedName name="____________o2" hidden="1">#REF!</definedName>
    <definedName name="____________PER01" hidden="1">UPPER(TEXT(#REF!(#REF!,0),"mmm yy"))</definedName>
    <definedName name="____________PER02" hidden="1">UPPER(TEXT(#REF!(#REF!,-1),"mmm yy"))</definedName>
    <definedName name="____________PER03" hidden="1">#N/A</definedName>
    <definedName name="____________PER04" hidden="1">#N/A</definedName>
    <definedName name="____________PER05" hidden="1">#N/A</definedName>
    <definedName name="____________PER06" hidden="1">#N/A</definedName>
    <definedName name="____________PER07" hidden="1">#N/A</definedName>
    <definedName name="____________PER08" hidden="1">#N/A</definedName>
    <definedName name="____________PER09" hidden="1">#N/A</definedName>
    <definedName name="____________PER10" hidden="1">#N/A</definedName>
    <definedName name="____________PER11" hidden="1">#N/A</definedName>
    <definedName name="____________PER12" hidden="1">#N/A</definedName>
    <definedName name="____________PER13" hidden="1">#N/A</definedName>
    <definedName name="____________PER14" hidden="1">#N/A</definedName>
    <definedName name="____________PER15" hidden="1">#N/A</definedName>
    <definedName name="____________PER16" hidden="1">#N/A</definedName>
    <definedName name="____________PER17" hidden="1">#N/A</definedName>
    <definedName name="____________PER18" hidden="1">#N/A</definedName>
    <definedName name="____________PER19" hidden="1">#N/A</definedName>
    <definedName name="____________PER20" hidden="1">#N/A</definedName>
    <definedName name="____________PER21" hidden="1">#N/A</definedName>
    <definedName name="____________PER22" hidden="1">#N/A</definedName>
    <definedName name="____________PER23" hidden="1">#N/A</definedName>
    <definedName name="____________PER24" hidden="1">#N/A</definedName>
    <definedName name="___________b123" hidden="1">#REF!</definedName>
    <definedName name="___________E22" hidden="1">#REF!</definedName>
    <definedName name="___________FIN01" hidden="1">#N/A</definedName>
    <definedName name="___________FIN02" hidden="1">#N/A</definedName>
    <definedName name="___________FIN03" hidden="1">#N/A</definedName>
    <definedName name="___________FIN04" hidden="1">#N/A</definedName>
    <definedName name="___________FIN05" hidden="1">#N/A</definedName>
    <definedName name="___________FIN06" hidden="1">#N/A</definedName>
    <definedName name="___________FIN07" hidden="1">#N/A</definedName>
    <definedName name="___________FIN08" hidden="1">#N/A</definedName>
    <definedName name="___________FIN09" hidden="1">#N/A</definedName>
    <definedName name="___________FIN10" hidden="1">#N/A</definedName>
    <definedName name="___________FIN11" hidden="1">#N/A</definedName>
    <definedName name="___________FIN12" hidden="1">#N/A</definedName>
    <definedName name="___________FIN13" hidden="1">#N/A</definedName>
    <definedName name="___________FIN14" hidden="1">#N/A</definedName>
    <definedName name="___________FIN15" hidden="1">#N/A</definedName>
    <definedName name="___________FIN16" hidden="1">#N/A</definedName>
    <definedName name="___________FIN17" hidden="1">#N/A</definedName>
    <definedName name="___________FIN18" hidden="1">#N/A</definedName>
    <definedName name="___________FIN19" hidden="1">#N/A</definedName>
    <definedName name="___________FIN20" hidden="1">#N/A</definedName>
    <definedName name="___________FIN21" hidden="1">#N/A</definedName>
    <definedName name="___________FIN22" hidden="1">#N/A</definedName>
    <definedName name="___________FIN23" hidden="1">#N/A</definedName>
    <definedName name="___________FIN24" hidden="1">#N/A</definedName>
    <definedName name="___________o2" hidden="1">#REF!</definedName>
    <definedName name="___________PER01" hidden="1">UPPER(TEXT(#REF!(#REF!,0),"mmm yy"))</definedName>
    <definedName name="___________PER02" hidden="1">UPPER(TEXT(#REF!(#REF!,-1),"mmm yy"))</definedName>
    <definedName name="___________PER03" hidden="1">#N/A</definedName>
    <definedName name="___________PER04" hidden="1">#N/A</definedName>
    <definedName name="___________PER05" hidden="1">#N/A</definedName>
    <definedName name="___________PER06" hidden="1">#N/A</definedName>
    <definedName name="___________PER07" hidden="1">#N/A</definedName>
    <definedName name="___________PER08" hidden="1">#N/A</definedName>
    <definedName name="___________PER09" hidden="1">#N/A</definedName>
    <definedName name="___________PER10" hidden="1">#N/A</definedName>
    <definedName name="___________PER11" hidden="1">#N/A</definedName>
    <definedName name="___________PER12" hidden="1">#N/A</definedName>
    <definedName name="___________PER13" hidden="1">#N/A</definedName>
    <definedName name="___________PER14" hidden="1">#N/A</definedName>
    <definedName name="___________PER15" hidden="1">#N/A</definedName>
    <definedName name="___________PER16" hidden="1">#N/A</definedName>
    <definedName name="___________PER17" hidden="1">#N/A</definedName>
    <definedName name="___________PER18" hidden="1">#N/A</definedName>
    <definedName name="___________PER19" hidden="1">#N/A</definedName>
    <definedName name="___________PER20" hidden="1">#N/A</definedName>
    <definedName name="___________PER21" hidden="1">#N/A</definedName>
    <definedName name="___________PER22" hidden="1">#N/A</definedName>
    <definedName name="___________PER23" hidden="1">#N/A</definedName>
    <definedName name="___________PER24" hidden="1">#N/A</definedName>
    <definedName name="__________b123" hidden="1">#REF!</definedName>
    <definedName name="__________E22" hidden="1">#REF!</definedName>
    <definedName name="__________FIN01" hidden="1">#N/A</definedName>
    <definedName name="__________FIN02" hidden="1">#N/A</definedName>
    <definedName name="__________FIN03" hidden="1">#N/A</definedName>
    <definedName name="__________FIN04" hidden="1">#N/A</definedName>
    <definedName name="__________FIN05" hidden="1">#N/A</definedName>
    <definedName name="__________FIN06" hidden="1">#N/A</definedName>
    <definedName name="__________FIN07" hidden="1">#N/A</definedName>
    <definedName name="__________FIN08" hidden="1">#N/A</definedName>
    <definedName name="__________FIN09" hidden="1">#N/A</definedName>
    <definedName name="__________FIN10" hidden="1">#N/A</definedName>
    <definedName name="__________FIN11" hidden="1">#N/A</definedName>
    <definedName name="__________FIN12" hidden="1">#N/A</definedName>
    <definedName name="__________FIN13" hidden="1">#N/A</definedName>
    <definedName name="__________FIN14" hidden="1">#N/A</definedName>
    <definedName name="__________FIN15" hidden="1">#N/A</definedName>
    <definedName name="__________FIN16" hidden="1">#N/A</definedName>
    <definedName name="__________FIN17" hidden="1">#N/A</definedName>
    <definedName name="__________FIN18" hidden="1">#N/A</definedName>
    <definedName name="__________FIN19" hidden="1">#N/A</definedName>
    <definedName name="__________FIN20" hidden="1">#N/A</definedName>
    <definedName name="__________FIN21" hidden="1">#N/A</definedName>
    <definedName name="__________FIN22" hidden="1">#N/A</definedName>
    <definedName name="__________FIN23" hidden="1">#N/A</definedName>
    <definedName name="__________FIN24" hidden="1">#N/A</definedName>
    <definedName name="__________o2" hidden="1">#REF!</definedName>
    <definedName name="__________PER01" hidden="1">UPPER(TEXT(#REF!(#REF!,0),"mmm yy"))</definedName>
    <definedName name="__________PER02" hidden="1">UPPER(TEXT(#REF!(#REF!,-1),"mmm yy"))</definedName>
    <definedName name="__________PER03" hidden="1">#N/A</definedName>
    <definedName name="__________PER04" hidden="1">#N/A</definedName>
    <definedName name="__________PER05" hidden="1">#N/A</definedName>
    <definedName name="__________PER06" hidden="1">#N/A</definedName>
    <definedName name="__________PER07" hidden="1">#N/A</definedName>
    <definedName name="__________PER08" hidden="1">#N/A</definedName>
    <definedName name="__________PER09" hidden="1">#N/A</definedName>
    <definedName name="__________PER10" hidden="1">#N/A</definedName>
    <definedName name="__________PER11" hidden="1">#N/A</definedName>
    <definedName name="__________PER12" hidden="1">#N/A</definedName>
    <definedName name="__________PER13" hidden="1">#N/A</definedName>
    <definedName name="__________PER14" hidden="1">#N/A</definedName>
    <definedName name="__________PER15" hidden="1">#N/A</definedName>
    <definedName name="__________PER16" hidden="1">#N/A</definedName>
    <definedName name="__________PER17" hidden="1">#N/A</definedName>
    <definedName name="__________PER18" hidden="1">#N/A</definedName>
    <definedName name="__________PER19" hidden="1">#N/A</definedName>
    <definedName name="__________PER20" hidden="1">#N/A</definedName>
    <definedName name="__________PER21" hidden="1">#N/A</definedName>
    <definedName name="__________PER22" hidden="1">#N/A</definedName>
    <definedName name="__________PER23" hidden="1">#N/A</definedName>
    <definedName name="__________PER24" hidden="1">#N/A</definedName>
    <definedName name="_________b123" hidden="1">#REF!</definedName>
    <definedName name="_________E22" hidden="1">#REF!</definedName>
    <definedName name="_________FIN01" hidden="1">#N/A</definedName>
    <definedName name="_________FIN02" hidden="1">#N/A</definedName>
    <definedName name="_________FIN03" hidden="1">#N/A</definedName>
    <definedName name="_________FIN04" hidden="1">#N/A</definedName>
    <definedName name="_________FIN05" hidden="1">#N/A</definedName>
    <definedName name="_________FIN06" hidden="1">#N/A</definedName>
    <definedName name="_________FIN07" hidden="1">#N/A</definedName>
    <definedName name="_________FIN08" hidden="1">#N/A</definedName>
    <definedName name="_________FIN09" hidden="1">#N/A</definedName>
    <definedName name="_________FIN10" hidden="1">#N/A</definedName>
    <definedName name="_________FIN11" hidden="1">#N/A</definedName>
    <definedName name="_________FIN12" hidden="1">#N/A</definedName>
    <definedName name="_________FIN13" hidden="1">#N/A</definedName>
    <definedName name="_________FIN14" hidden="1">#N/A</definedName>
    <definedName name="_________FIN15" hidden="1">#N/A</definedName>
    <definedName name="_________FIN16" hidden="1">#N/A</definedName>
    <definedName name="_________FIN17" hidden="1">#N/A</definedName>
    <definedName name="_________FIN18" hidden="1">#N/A</definedName>
    <definedName name="_________FIN19" hidden="1">#N/A</definedName>
    <definedName name="_________FIN20" hidden="1">#N/A</definedName>
    <definedName name="_________FIN21" hidden="1">#N/A</definedName>
    <definedName name="_________FIN22" hidden="1">#N/A</definedName>
    <definedName name="_________FIN23" hidden="1">#N/A</definedName>
    <definedName name="_________FIN24" hidden="1">#N/A</definedName>
    <definedName name="_________o2" hidden="1">#REF!</definedName>
    <definedName name="_________PER01" hidden="1">UPPER(TEXT(#REF!(#REF!,0),"mmm yy"))</definedName>
    <definedName name="_________PER02" hidden="1">UPPER(TEXT(#REF!(#REF!,-1),"mmm yy"))</definedName>
    <definedName name="_________PER03" hidden="1">#N/A</definedName>
    <definedName name="_________PER04" hidden="1">#N/A</definedName>
    <definedName name="_________PER05" hidden="1">#N/A</definedName>
    <definedName name="_________PER06" hidden="1">#N/A</definedName>
    <definedName name="_________PER07" hidden="1">#N/A</definedName>
    <definedName name="_________PER08" hidden="1">#N/A</definedName>
    <definedName name="_________PER09" hidden="1">#N/A</definedName>
    <definedName name="_________PER10" hidden="1">#N/A</definedName>
    <definedName name="_________PER11" hidden="1">#N/A</definedName>
    <definedName name="_________PER12" hidden="1">#N/A</definedName>
    <definedName name="_________PER13" hidden="1">#N/A</definedName>
    <definedName name="_________PER14" hidden="1">#N/A</definedName>
    <definedName name="_________PER15" hidden="1">#N/A</definedName>
    <definedName name="_________PER16" hidden="1">#N/A</definedName>
    <definedName name="_________PER17" hidden="1">#N/A</definedName>
    <definedName name="_________PER18" hidden="1">#N/A</definedName>
    <definedName name="_________PER19" hidden="1">#N/A</definedName>
    <definedName name="_________PER20" hidden="1">#N/A</definedName>
    <definedName name="_________PER21" hidden="1">#N/A</definedName>
    <definedName name="_________PER22" hidden="1">#N/A</definedName>
    <definedName name="_________PER23" hidden="1">#N/A</definedName>
    <definedName name="_________PER24" hidden="1">#N/A</definedName>
    <definedName name="________b123" hidden="1">#REF!</definedName>
    <definedName name="________E22" hidden="1">#REF!</definedName>
    <definedName name="________FIN01" hidden="1">#N/A</definedName>
    <definedName name="________FIN02" hidden="1">#N/A</definedName>
    <definedName name="________FIN03" hidden="1">#N/A</definedName>
    <definedName name="________FIN04" hidden="1">#N/A</definedName>
    <definedName name="________FIN05" hidden="1">#N/A</definedName>
    <definedName name="________FIN06" hidden="1">#N/A</definedName>
    <definedName name="________FIN07" hidden="1">#N/A</definedName>
    <definedName name="________FIN08" hidden="1">#N/A</definedName>
    <definedName name="________FIN09" hidden="1">#N/A</definedName>
    <definedName name="________FIN10" hidden="1">#N/A</definedName>
    <definedName name="________FIN11" hidden="1">#N/A</definedName>
    <definedName name="________FIN12" hidden="1">#N/A</definedName>
    <definedName name="________FIN13" hidden="1">#N/A</definedName>
    <definedName name="________FIN14" hidden="1">#N/A</definedName>
    <definedName name="________FIN15" hidden="1">#N/A</definedName>
    <definedName name="________FIN16" hidden="1">#N/A</definedName>
    <definedName name="________FIN17" hidden="1">#N/A</definedName>
    <definedName name="________FIN18" hidden="1">#N/A</definedName>
    <definedName name="________FIN19" hidden="1">#N/A</definedName>
    <definedName name="________FIN20" hidden="1">#N/A</definedName>
    <definedName name="________FIN21" hidden="1">#N/A</definedName>
    <definedName name="________FIN22" hidden="1">#N/A</definedName>
    <definedName name="________FIN23" hidden="1">#N/A</definedName>
    <definedName name="________FIN24" hidden="1">#N/A</definedName>
    <definedName name="________o2" hidden="1">#REF!</definedName>
    <definedName name="________PER01" hidden="1">UPPER(TEXT(#REF!(#REF!,0),"mmm yy"))</definedName>
    <definedName name="________PER02" hidden="1">UPPER(TEXT(#REF!(#REF!,-1),"mmm yy"))</definedName>
    <definedName name="________PER03" hidden="1">#N/A</definedName>
    <definedName name="________PER04" hidden="1">#N/A</definedName>
    <definedName name="________PER05" hidden="1">#N/A</definedName>
    <definedName name="________PER06" hidden="1">#N/A</definedName>
    <definedName name="________PER07" hidden="1">#N/A</definedName>
    <definedName name="________PER08" hidden="1">#N/A</definedName>
    <definedName name="________PER09" hidden="1">#N/A</definedName>
    <definedName name="________PER10" hidden="1">#N/A</definedName>
    <definedName name="________PER11" hidden="1">#N/A</definedName>
    <definedName name="________PER12" hidden="1">#N/A</definedName>
    <definedName name="________PER13" hidden="1">#N/A</definedName>
    <definedName name="________PER14" hidden="1">#N/A</definedName>
    <definedName name="________PER15" hidden="1">#N/A</definedName>
    <definedName name="________PER16" hidden="1">#N/A</definedName>
    <definedName name="________PER17" hidden="1">#N/A</definedName>
    <definedName name="________PER18" hidden="1">#N/A</definedName>
    <definedName name="________PER19" hidden="1">#N/A</definedName>
    <definedName name="________PER20" hidden="1">#N/A</definedName>
    <definedName name="________PER21" hidden="1">#N/A</definedName>
    <definedName name="________PER22" hidden="1">#N/A</definedName>
    <definedName name="________PER23" hidden="1">#N/A</definedName>
    <definedName name="________PER24" hidden="1">#N/A</definedName>
    <definedName name="_______b123" hidden="1">#REF!</definedName>
    <definedName name="_______E22" hidden="1">#REF!</definedName>
    <definedName name="_______FIN01" hidden="1">#N/A</definedName>
    <definedName name="_______FIN02" hidden="1">#N/A</definedName>
    <definedName name="_______FIN03" hidden="1">#N/A</definedName>
    <definedName name="_______FIN04" hidden="1">#N/A</definedName>
    <definedName name="_______FIN05" hidden="1">#N/A</definedName>
    <definedName name="_______FIN06" hidden="1">#N/A</definedName>
    <definedName name="_______FIN07" hidden="1">#N/A</definedName>
    <definedName name="_______FIN08" hidden="1">#N/A</definedName>
    <definedName name="_______FIN09" hidden="1">#N/A</definedName>
    <definedName name="_______FIN10" hidden="1">#N/A</definedName>
    <definedName name="_______FIN11" hidden="1">#N/A</definedName>
    <definedName name="_______FIN12" hidden="1">#N/A</definedName>
    <definedName name="_______FIN13" hidden="1">#N/A</definedName>
    <definedName name="_______FIN14" hidden="1">#N/A</definedName>
    <definedName name="_______FIN15" hidden="1">#N/A</definedName>
    <definedName name="_______FIN16" hidden="1">#N/A</definedName>
    <definedName name="_______FIN17" hidden="1">#N/A</definedName>
    <definedName name="_______FIN18" hidden="1">#N/A</definedName>
    <definedName name="_______FIN19" hidden="1">#N/A</definedName>
    <definedName name="_______FIN20" hidden="1">#N/A</definedName>
    <definedName name="_______FIN21" hidden="1">#N/A</definedName>
    <definedName name="_______FIN22" hidden="1">#N/A</definedName>
    <definedName name="_______FIN23" hidden="1">#N/A</definedName>
    <definedName name="_______FIN24" hidden="1">#N/A</definedName>
    <definedName name="______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o2" hidden="1">#REF!</definedName>
    <definedName name="_______PER01" hidden="1">UPPER(TEXT(#REF!(#REF!,0),"mmm yy"))</definedName>
    <definedName name="_______PER02" hidden="1">UPPER(TEXT(#REF!(#REF!,-1),"mmm yy"))</definedName>
    <definedName name="_______PER03" hidden="1">#N/A</definedName>
    <definedName name="_______PER04" hidden="1">#N/A</definedName>
    <definedName name="_______PER05" hidden="1">#N/A</definedName>
    <definedName name="_______PER06" hidden="1">#N/A</definedName>
    <definedName name="_______PER07" hidden="1">#N/A</definedName>
    <definedName name="_______PER08" hidden="1">#N/A</definedName>
    <definedName name="_______PER09" hidden="1">#N/A</definedName>
    <definedName name="_______PER10" hidden="1">#N/A</definedName>
    <definedName name="_______PER11" hidden="1">#N/A</definedName>
    <definedName name="_______PER12" hidden="1">#N/A</definedName>
    <definedName name="_______PER13" hidden="1">#N/A</definedName>
    <definedName name="_______PER14" hidden="1">#N/A</definedName>
    <definedName name="_______PER15" hidden="1">#N/A</definedName>
    <definedName name="_______PER16" hidden="1">#N/A</definedName>
    <definedName name="_______PER17" hidden="1">#N/A</definedName>
    <definedName name="_______PER18" hidden="1">#N/A</definedName>
    <definedName name="_______PER19" hidden="1">#N/A</definedName>
    <definedName name="_______PER20" hidden="1">#N/A</definedName>
    <definedName name="_______PER21" hidden="1">#N/A</definedName>
    <definedName name="_______PER22" hidden="1">#N/A</definedName>
    <definedName name="_______PER23" hidden="1">#N/A</definedName>
    <definedName name="_______PER24" hidden="1">#N/A</definedName>
    <definedName name="______b123" hidden="1">#REF!</definedName>
    <definedName name="______CHB2" localSheetId="26" hidden="1">{#N/A,#N/A,FALSE,"BS";#N/A,#N/A,FALSE,"PL";#N/A,#N/A,FALSE,"처분";#N/A,#N/A,FALSE,"현금";#N/A,#N/A,FALSE,"매출";#N/A,#N/A,FALSE,"원가";#N/A,#N/A,FALSE,"경영"}</definedName>
    <definedName name="______CHB2" localSheetId="43" hidden="1">{#N/A,#N/A,FALSE,"BS";#N/A,#N/A,FALSE,"PL";#N/A,#N/A,FALSE,"처분";#N/A,#N/A,FALSE,"현금";#N/A,#N/A,FALSE,"매출";#N/A,#N/A,FALSE,"원가";#N/A,#N/A,FALSE,"경영"}</definedName>
    <definedName name="______CHB2" hidden="1">{#N/A,#N/A,FALSE,"BS";#N/A,#N/A,FALSE,"PL";#N/A,#N/A,FALSE,"처분";#N/A,#N/A,FALSE,"현금";#N/A,#N/A,FALSE,"매출";#N/A,#N/A,FALSE,"원가";#N/A,#N/A,FALSE,"경영"}</definedName>
    <definedName name="______E22" hidden="1">#REF!</definedName>
    <definedName name="______FIN01" hidden="1">#N/A</definedName>
    <definedName name="______FIN02" hidden="1">#N/A</definedName>
    <definedName name="______FIN03" hidden="1">#N/A</definedName>
    <definedName name="______FIN04" hidden="1">#N/A</definedName>
    <definedName name="______FIN05" hidden="1">#N/A</definedName>
    <definedName name="______FIN06" hidden="1">#N/A</definedName>
    <definedName name="______FIN07" hidden="1">#N/A</definedName>
    <definedName name="______FIN08" hidden="1">#N/A</definedName>
    <definedName name="______FIN09" hidden="1">#N/A</definedName>
    <definedName name="______FIN10" hidden="1">#N/A</definedName>
    <definedName name="______FIN11" hidden="1">#N/A</definedName>
    <definedName name="______FIN12" hidden="1">#N/A</definedName>
    <definedName name="______FIN13" hidden="1">#N/A</definedName>
    <definedName name="______FIN14" hidden="1">#N/A</definedName>
    <definedName name="______FIN15" hidden="1">#N/A</definedName>
    <definedName name="______FIN16" hidden="1">#N/A</definedName>
    <definedName name="______FIN17" hidden="1">#N/A</definedName>
    <definedName name="______FIN18" hidden="1">#N/A</definedName>
    <definedName name="______FIN19" hidden="1">#N/A</definedName>
    <definedName name="______FIN20" hidden="1">#N/A</definedName>
    <definedName name="______FIN21" hidden="1">#N/A</definedName>
    <definedName name="______FIN22" hidden="1">#N/A</definedName>
    <definedName name="______FIN23" hidden="1">#N/A</definedName>
    <definedName name="______FIN24" hidden="1">#N/A</definedName>
    <definedName name="_____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o2" hidden="1">#REF!</definedName>
    <definedName name="______PER01" hidden="1">UPPER(TEXT(#REF!(#REF!,0),"mmm yy"))</definedName>
    <definedName name="______PER02" hidden="1">UPPER(TEXT(#REF!(#REF!,-1),"mmm yy"))</definedName>
    <definedName name="______PER03" hidden="1">#N/A</definedName>
    <definedName name="______PER04" hidden="1">#N/A</definedName>
    <definedName name="______PER05" hidden="1">#N/A</definedName>
    <definedName name="______PER06" hidden="1">#N/A</definedName>
    <definedName name="______PER07" hidden="1">#N/A</definedName>
    <definedName name="______PER08" hidden="1">#N/A</definedName>
    <definedName name="______PER09" hidden="1">#N/A</definedName>
    <definedName name="______PER10" hidden="1">#N/A</definedName>
    <definedName name="______PER11" hidden="1">#N/A</definedName>
    <definedName name="______PER12" hidden="1">#N/A</definedName>
    <definedName name="______PER13" hidden="1">#N/A</definedName>
    <definedName name="______PER14" hidden="1">#N/A</definedName>
    <definedName name="______PER15" hidden="1">#N/A</definedName>
    <definedName name="______PER16" hidden="1">#N/A</definedName>
    <definedName name="______PER17" hidden="1">#N/A</definedName>
    <definedName name="______PER18" hidden="1">#N/A</definedName>
    <definedName name="______PER19" hidden="1">#N/A</definedName>
    <definedName name="______PER20" hidden="1">#N/A</definedName>
    <definedName name="______PER21" hidden="1">#N/A</definedName>
    <definedName name="______PER22" hidden="1">#N/A</definedName>
    <definedName name="______PER23" hidden="1">#N/A</definedName>
    <definedName name="______PER24" hidden="1">#N/A</definedName>
    <definedName name="_____b123" hidden="1">#REF!</definedName>
    <definedName name="_____CHB2" localSheetId="26" hidden="1">{#N/A,#N/A,FALSE,"BS";#N/A,#N/A,FALSE,"PL";#N/A,#N/A,FALSE,"처분";#N/A,#N/A,FALSE,"현금";#N/A,#N/A,FALSE,"매출";#N/A,#N/A,FALSE,"원가";#N/A,#N/A,FALSE,"경영"}</definedName>
    <definedName name="_____CHB2" localSheetId="43" hidden="1">{#N/A,#N/A,FALSE,"BS";#N/A,#N/A,FALSE,"PL";#N/A,#N/A,FALSE,"처분";#N/A,#N/A,FALSE,"현금";#N/A,#N/A,FALSE,"매출";#N/A,#N/A,FALSE,"원가";#N/A,#N/A,FALSE,"경영"}</definedName>
    <definedName name="_____CHB2" hidden="1">{#N/A,#N/A,FALSE,"BS";#N/A,#N/A,FALSE,"PL";#N/A,#N/A,FALSE,"처분";#N/A,#N/A,FALSE,"현금";#N/A,#N/A,FALSE,"매출";#N/A,#N/A,FALSE,"원가";#N/A,#N/A,FALSE,"경영"}</definedName>
    <definedName name="_____E22" hidden="1">#REF!</definedName>
    <definedName name="_____FIN01" hidden="1">#N/A</definedName>
    <definedName name="_____FIN02" hidden="1">#N/A</definedName>
    <definedName name="_____FIN03" hidden="1">#N/A</definedName>
    <definedName name="_____FIN04" hidden="1">#N/A</definedName>
    <definedName name="_____FIN05" hidden="1">#N/A</definedName>
    <definedName name="_____FIN06" hidden="1">#N/A</definedName>
    <definedName name="_____FIN07" hidden="1">#N/A</definedName>
    <definedName name="_____FIN08" hidden="1">#N/A</definedName>
    <definedName name="_____FIN09" hidden="1">#N/A</definedName>
    <definedName name="_____FIN10" hidden="1">#N/A</definedName>
    <definedName name="_____FIN11" hidden="1">#N/A</definedName>
    <definedName name="_____FIN12" hidden="1">#N/A</definedName>
    <definedName name="_____FIN13" hidden="1">#N/A</definedName>
    <definedName name="_____FIN14" hidden="1">#N/A</definedName>
    <definedName name="_____FIN15" hidden="1">#N/A</definedName>
    <definedName name="_____FIN16" hidden="1">#N/A</definedName>
    <definedName name="_____FIN17" hidden="1">#N/A</definedName>
    <definedName name="_____FIN18" hidden="1">#N/A</definedName>
    <definedName name="_____FIN19" hidden="1">#N/A</definedName>
    <definedName name="_____FIN20" hidden="1">#N/A</definedName>
    <definedName name="_____FIN21" hidden="1">#N/A</definedName>
    <definedName name="_____FIN22" hidden="1">#N/A</definedName>
    <definedName name="_____FIN23" hidden="1">#N/A</definedName>
    <definedName name="_____FIN24" hidden="1">#N/A</definedName>
    <definedName name="____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o2" hidden="1">#REF!</definedName>
    <definedName name="_____PER01" hidden="1">UPPER(TEXT(#REF!(#REF!,0),"mmm yy"))</definedName>
    <definedName name="_____PER02" hidden="1">UPPER(TEXT(#REF!(#REF!,-1),"mmm yy"))</definedName>
    <definedName name="_____PER03" hidden="1">#N/A</definedName>
    <definedName name="_____PER04" hidden="1">#N/A</definedName>
    <definedName name="_____PER05" hidden="1">#N/A</definedName>
    <definedName name="_____PER06" hidden="1">#N/A</definedName>
    <definedName name="_____PER07" hidden="1">#N/A</definedName>
    <definedName name="_____PER08" hidden="1">#N/A</definedName>
    <definedName name="_____PER09" hidden="1">#N/A</definedName>
    <definedName name="_____PER10" hidden="1">#N/A</definedName>
    <definedName name="_____PER11" hidden="1">#N/A</definedName>
    <definedName name="_____PER12" hidden="1">#N/A</definedName>
    <definedName name="_____PER13" hidden="1">#N/A</definedName>
    <definedName name="_____PER14" hidden="1">#N/A</definedName>
    <definedName name="_____PER15" hidden="1">#N/A</definedName>
    <definedName name="_____PER16" hidden="1">#N/A</definedName>
    <definedName name="_____PER17" hidden="1">#N/A</definedName>
    <definedName name="_____PER18" hidden="1">#N/A</definedName>
    <definedName name="_____PER19" hidden="1">#N/A</definedName>
    <definedName name="_____PER20" hidden="1">#N/A</definedName>
    <definedName name="_____PER21" hidden="1">#N/A</definedName>
    <definedName name="_____PER22" hidden="1">#N/A</definedName>
    <definedName name="_____PER23" hidden="1">#N/A</definedName>
    <definedName name="_____PER24" hidden="1">#N/A</definedName>
    <definedName name="_____SSS1" hidden="1">#REF!</definedName>
    <definedName name="____b123" hidden="1">#REF!</definedName>
    <definedName name="____CHB2" localSheetId="26" hidden="1">{#N/A,#N/A,FALSE,"BS";#N/A,#N/A,FALSE,"PL";#N/A,#N/A,FALSE,"처분";#N/A,#N/A,FALSE,"현금";#N/A,#N/A,FALSE,"매출";#N/A,#N/A,FALSE,"원가";#N/A,#N/A,FALSE,"경영"}</definedName>
    <definedName name="____CHB2" localSheetId="43" hidden="1">{#N/A,#N/A,FALSE,"BS";#N/A,#N/A,FALSE,"PL";#N/A,#N/A,FALSE,"처분";#N/A,#N/A,FALSE,"현금";#N/A,#N/A,FALSE,"매출";#N/A,#N/A,FALSE,"원가";#N/A,#N/A,FALSE,"경영"}</definedName>
    <definedName name="____CHB2" hidden="1">{#N/A,#N/A,FALSE,"BS";#N/A,#N/A,FALSE,"PL";#N/A,#N/A,FALSE,"처분";#N/A,#N/A,FALSE,"현금";#N/A,#N/A,FALSE,"매출";#N/A,#N/A,FALSE,"원가";#N/A,#N/A,FALSE,"경영"}</definedName>
    <definedName name="____E22" hidden="1">#REF!</definedName>
    <definedName name="____FIN01" hidden="1">#N/A</definedName>
    <definedName name="____FIN02" hidden="1">#N/A</definedName>
    <definedName name="____FIN03" hidden="1">#N/A</definedName>
    <definedName name="____FIN04" hidden="1">#N/A</definedName>
    <definedName name="____FIN05" hidden="1">#N/A</definedName>
    <definedName name="____FIN06" hidden="1">#N/A</definedName>
    <definedName name="____FIN07" hidden="1">#N/A</definedName>
    <definedName name="____FIN08" hidden="1">#N/A</definedName>
    <definedName name="____FIN09" hidden="1">#N/A</definedName>
    <definedName name="____FIN10" hidden="1">#N/A</definedName>
    <definedName name="____FIN11" hidden="1">#N/A</definedName>
    <definedName name="____FIN12" hidden="1">#N/A</definedName>
    <definedName name="____FIN13" hidden="1">#N/A</definedName>
    <definedName name="____FIN14" hidden="1">#N/A</definedName>
    <definedName name="____FIN15" hidden="1">#N/A</definedName>
    <definedName name="____FIN16" hidden="1">#N/A</definedName>
    <definedName name="____FIN17" hidden="1">#N/A</definedName>
    <definedName name="____FIN18" hidden="1">#N/A</definedName>
    <definedName name="____FIN19" hidden="1">#N/A</definedName>
    <definedName name="____FIN20" hidden="1">#N/A</definedName>
    <definedName name="____FIN21" hidden="1">#N/A</definedName>
    <definedName name="____FIN22" hidden="1">#N/A</definedName>
    <definedName name="____FIN23" hidden="1">#N/A</definedName>
    <definedName name="____FIN24" hidden="1">#N/A</definedName>
    <definedName name="____GGY0831" localSheetId="26" hidden="1">{#N/A,#N/A,FALSE,"거주자";#N/A,#N/A,FALSE,"증투F"}</definedName>
    <definedName name="____GGY0831" localSheetId="43" hidden="1">{#N/A,#N/A,FALSE,"거주자";#N/A,#N/A,FALSE,"증투F"}</definedName>
    <definedName name="____GGY0831" hidden="1">{#N/A,#N/A,FALSE,"거주자";#N/A,#N/A,FALSE,"증투F"}</definedName>
    <definedName name="____GGY1231" localSheetId="26" hidden="1">{#N/A,#N/A,FALSE,"거주자";#N/A,#N/A,FALSE,"증투F"}</definedName>
    <definedName name="____GGY1231" localSheetId="43" hidden="1">{#N/A,#N/A,FALSE,"거주자";#N/A,#N/A,FALSE,"증투F"}</definedName>
    <definedName name="____GGY1231" hidden="1">{#N/A,#N/A,FALSE,"거주자";#N/A,#N/A,FALSE,"증투F"}</definedName>
    <definedName name="___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o2" hidden="1">#REF!</definedName>
    <definedName name="____PER01" hidden="1">UPPER(TEXT(#REF!(#REF!,0),"mmm yy"))</definedName>
    <definedName name="____PER02" hidden="1">UPPER(TEXT(#REF!(#REF!,-1),"mmm yy"))</definedName>
    <definedName name="____PER03" hidden="1">#N/A</definedName>
    <definedName name="____PER04" hidden="1">#N/A</definedName>
    <definedName name="____PER05" hidden="1">#N/A</definedName>
    <definedName name="____PER06" hidden="1">#N/A</definedName>
    <definedName name="____PER07" hidden="1">#N/A</definedName>
    <definedName name="____PER08" hidden="1">#N/A</definedName>
    <definedName name="____PER09" hidden="1">#N/A</definedName>
    <definedName name="____PER10" hidden="1">#N/A</definedName>
    <definedName name="____PER11" hidden="1">#N/A</definedName>
    <definedName name="____PER12" hidden="1">#N/A</definedName>
    <definedName name="____PER13" hidden="1">#N/A</definedName>
    <definedName name="____PER14" hidden="1">#N/A</definedName>
    <definedName name="____PER15" hidden="1">#N/A</definedName>
    <definedName name="____PER16" hidden="1">#N/A</definedName>
    <definedName name="____PER17" hidden="1">#N/A</definedName>
    <definedName name="____PER18" hidden="1">#N/A</definedName>
    <definedName name="____PER19" hidden="1">#N/A</definedName>
    <definedName name="____PER20" hidden="1">#N/A</definedName>
    <definedName name="____PER21" hidden="1">#N/A</definedName>
    <definedName name="____PER22" hidden="1">#N/A</definedName>
    <definedName name="____PER23" hidden="1">#N/A</definedName>
    <definedName name="____PER24" hidden="1">#N/A</definedName>
    <definedName name="____SSS1" hidden="1">#REF!</definedName>
    <definedName name="___1F" hidden="1">#REF!</definedName>
    <definedName name="___2_0_F" hidden="1">#REF!</definedName>
    <definedName name="___3_0_0" hidden="1">#REF!</definedName>
    <definedName name="___4_0_0_F" hidden="1">#REF!</definedName>
    <definedName name="___aa1" localSheetId="26" hidden="1">{#N/A,#N/A,FALSE,"Aging Summary";#N/A,#N/A,FALSE,"Ratio Analysis";#N/A,#N/A,FALSE,"Test 120 Day Accts";#N/A,#N/A,FALSE,"Tickmarks"}</definedName>
    <definedName name="___aa1" localSheetId="43" hidden="1">{#N/A,#N/A,FALSE,"Aging Summary";#N/A,#N/A,FALSE,"Ratio Analysis";#N/A,#N/A,FALSE,"Test 120 Day Accts";#N/A,#N/A,FALSE,"Tickmarks"}</definedName>
    <definedName name="___aa1" hidden="1">{#N/A,#N/A,FALSE,"Aging Summary";#N/A,#N/A,FALSE,"Ratio Analysis";#N/A,#N/A,FALSE,"Test 120 Day Accts";#N/A,#N/A,FALSE,"Tickmarks"}</definedName>
    <definedName name="___aaa2" localSheetId="26" hidden="1">{#N/A,#N/A,FALSE,"Aging Summary";#N/A,#N/A,FALSE,"Ratio Analysis";#N/A,#N/A,FALSE,"Test 120 Day Accts";#N/A,#N/A,FALSE,"Tickmarks"}</definedName>
    <definedName name="___aaa2" localSheetId="43" hidden="1">{#N/A,#N/A,FALSE,"Aging Summary";#N/A,#N/A,FALSE,"Ratio Analysis";#N/A,#N/A,FALSE,"Test 120 Day Accts";#N/A,#N/A,FALSE,"Tickmarks"}</definedName>
    <definedName name="___aaa2" hidden="1">{#N/A,#N/A,FALSE,"Aging Summary";#N/A,#N/A,FALSE,"Ratio Analysis";#N/A,#N/A,FALSE,"Test 120 Day Accts";#N/A,#N/A,FALSE,"Tickmarks"}</definedName>
    <definedName name="___b123" hidden="1">#REF!</definedName>
    <definedName name="___CHB2" localSheetId="26" hidden="1">{#N/A,#N/A,FALSE,"BS";#N/A,#N/A,FALSE,"PL";#N/A,#N/A,FALSE,"처분";#N/A,#N/A,FALSE,"현금";#N/A,#N/A,FALSE,"매출";#N/A,#N/A,FALSE,"원가";#N/A,#N/A,FALSE,"경영"}</definedName>
    <definedName name="___CHB2" localSheetId="43" hidden="1">{#N/A,#N/A,FALSE,"BS";#N/A,#N/A,FALSE,"PL";#N/A,#N/A,FALSE,"처분";#N/A,#N/A,FALSE,"현금";#N/A,#N/A,FALSE,"매출";#N/A,#N/A,FALSE,"원가";#N/A,#N/A,FALSE,"경영"}</definedName>
    <definedName name="___CHB2" hidden="1">{#N/A,#N/A,FALSE,"BS";#N/A,#N/A,FALSE,"PL";#N/A,#N/A,FALSE,"처분";#N/A,#N/A,FALSE,"현금";#N/A,#N/A,FALSE,"매출";#N/A,#N/A,FALSE,"원가";#N/A,#N/A,FALSE,"경영"}</definedName>
    <definedName name="___E22" hidden="1">#REF!</definedName>
    <definedName name="___FIN01" hidden="1">#N/A</definedName>
    <definedName name="___FIN02" hidden="1">#N/A</definedName>
    <definedName name="___FIN03" hidden="1">#N/A</definedName>
    <definedName name="___FIN04" hidden="1">#N/A</definedName>
    <definedName name="___FIN05" hidden="1">#N/A</definedName>
    <definedName name="___FIN06" hidden="1">#N/A</definedName>
    <definedName name="___FIN07" hidden="1">#N/A</definedName>
    <definedName name="___FIN08" hidden="1">#N/A</definedName>
    <definedName name="___FIN09" hidden="1">#N/A</definedName>
    <definedName name="___FIN10" hidden="1">#N/A</definedName>
    <definedName name="___FIN11" hidden="1">#N/A</definedName>
    <definedName name="___FIN12" hidden="1">#N/A</definedName>
    <definedName name="___FIN13" hidden="1">#N/A</definedName>
    <definedName name="___FIN14" hidden="1">#N/A</definedName>
    <definedName name="___FIN15" hidden="1">#N/A</definedName>
    <definedName name="___FIN16" hidden="1">#N/A</definedName>
    <definedName name="___FIN17" hidden="1">#N/A</definedName>
    <definedName name="___FIN18" hidden="1">#N/A</definedName>
    <definedName name="___FIN19" hidden="1">#N/A</definedName>
    <definedName name="___FIN20" hidden="1">#N/A</definedName>
    <definedName name="___FIN21" hidden="1">#N/A</definedName>
    <definedName name="___FIN22" hidden="1">#N/A</definedName>
    <definedName name="___FIN23" hidden="1">#N/A</definedName>
    <definedName name="___FIN24" hidden="1">#N/A</definedName>
    <definedName name="__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o2" hidden="1">#REF!</definedName>
    <definedName name="___PER01" hidden="1">UPPER(TEXT(#REF!(#REF!,0),"mmm yy"))</definedName>
    <definedName name="___PER02" hidden="1">UPPER(TEXT(#REF!(#REF!,-1),"mmm yy"))</definedName>
    <definedName name="___PER03" hidden="1">#N/A</definedName>
    <definedName name="___PER04" hidden="1">#N/A</definedName>
    <definedName name="___PER05" hidden="1">#N/A</definedName>
    <definedName name="___PER06" hidden="1">#N/A</definedName>
    <definedName name="___PER07" hidden="1">#N/A</definedName>
    <definedName name="___PER08" hidden="1">#N/A</definedName>
    <definedName name="___PER09" hidden="1">#N/A</definedName>
    <definedName name="___PER10" hidden="1">#N/A</definedName>
    <definedName name="___PER11" hidden="1">#N/A</definedName>
    <definedName name="___PER12" hidden="1">#N/A</definedName>
    <definedName name="___PER13" hidden="1">#N/A</definedName>
    <definedName name="___PER14" hidden="1">#N/A</definedName>
    <definedName name="___PER15" hidden="1">#N/A</definedName>
    <definedName name="___PER16" hidden="1">#N/A</definedName>
    <definedName name="___PER17" hidden="1">#N/A</definedName>
    <definedName name="___PER18" hidden="1">#N/A</definedName>
    <definedName name="___PER19" hidden="1">#N/A</definedName>
    <definedName name="___PER20" hidden="1">#N/A</definedName>
    <definedName name="___PER21" hidden="1">#N/A</definedName>
    <definedName name="___PER22" hidden="1">#N/A</definedName>
    <definedName name="___PER23" hidden="1">#N/A</definedName>
    <definedName name="___PER24" hidden="1">#N/A</definedName>
    <definedName name="___SSS1" hidden="1">#REF!</definedName>
    <definedName name="___wpl2" localSheetId="26" hidden="1">{#N/A,#N/A,FALSE,"Aging Summary";#N/A,#N/A,FALSE,"Ratio Analysis";#N/A,#N/A,FALSE,"Test 120 Day Accts";#N/A,#N/A,FALSE,"Tickmarks"}</definedName>
    <definedName name="___wpl2" localSheetId="43" hidden="1">{#N/A,#N/A,FALSE,"Aging Summary";#N/A,#N/A,FALSE,"Ratio Analysis";#N/A,#N/A,FALSE,"Test 120 Day Accts";#N/A,#N/A,FALSE,"Tickmarks"}</definedName>
    <definedName name="___wpl2" hidden="1">{#N/A,#N/A,FALSE,"Aging Summary";#N/A,#N/A,FALSE,"Ratio Analysis";#N/A,#N/A,FALSE,"Test 120 Day Accts";#N/A,#N/A,FALSE,"Tickmarks"}</definedName>
    <definedName name="__123Graph_A" localSheetId="26" hidden="1">#REF!</definedName>
    <definedName name="__123Graph_A" localSheetId="48" hidden="1">#REF!</definedName>
    <definedName name="__123Graph_A" localSheetId="32" hidden="1">#REF!</definedName>
    <definedName name="__123Graph_A" localSheetId="25" hidden="1">#REF!</definedName>
    <definedName name="__123Graph_A" localSheetId="34" hidden="1">#REF!</definedName>
    <definedName name="__123Graph_A" localSheetId="33" hidden="1">#REF!</definedName>
    <definedName name="__123Graph_A" localSheetId="28" hidden="1">#REF!</definedName>
    <definedName name="__123Graph_A" localSheetId="47" hidden="1">#REF!</definedName>
    <definedName name="__123Graph_A" localSheetId="27" hidden="1">#REF!</definedName>
    <definedName name="__123Graph_A" localSheetId="40" hidden="1">#REF!</definedName>
    <definedName name="__123Graph_A" localSheetId="45" hidden="1">#REF!</definedName>
    <definedName name="__123Graph_A" localSheetId="44" hidden="1">#REF!</definedName>
    <definedName name="__123Graph_A" localSheetId="29" hidden="1">#REF!</definedName>
    <definedName name="__123Graph_A" localSheetId="36" hidden="1">#REF!</definedName>
    <definedName name="__123Graph_A" localSheetId="35" hidden="1">#REF!</definedName>
    <definedName name="__123Graph_A" localSheetId="42" hidden="1">#REF!</definedName>
    <definedName name="__123Graph_A" localSheetId="19" hidden="1">#REF!</definedName>
    <definedName name="__123Graph_A" localSheetId="24" hidden="1">#REF!</definedName>
    <definedName name="__123Graph_A" localSheetId="39" hidden="1">#REF!</definedName>
    <definedName name="__123Graph_A" localSheetId="38" hidden="1">#REF!</definedName>
    <definedName name="__123Graph_A" localSheetId="37" hidden="1">#REF!</definedName>
    <definedName name="__123Graph_A" localSheetId="18" hidden="1">#REF!</definedName>
    <definedName name="__123Graph_A" localSheetId="31" hidden="1">#REF!</definedName>
    <definedName name="__123Graph_A" hidden="1">#REF!</definedName>
    <definedName name="__123Graph_ACURRENT" hidden="1">#REF!</definedName>
    <definedName name="__123Graph_B" localSheetId="26" hidden="1">#REF!</definedName>
    <definedName name="__123Graph_B" localSheetId="48" hidden="1">#REF!</definedName>
    <definedName name="__123Graph_B" localSheetId="32" hidden="1">#REF!</definedName>
    <definedName name="__123Graph_B" localSheetId="25" hidden="1">#REF!</definedName>
    <definedName name="__123Graph_B" localSheetId="34" hidden="1">#REF!</definedName>
    <definedName name="__123Graph_B" localSheetId="33" hidden="1">#REF!</definedName>
    <definedName name="__123Graph_B" localSheetId="28" hidden="1">#REF!</definedName>
    <definedName name="__123Graph_B" localSheetId="47" hidden="1">#REF!</definedName>
    <definedName name="__123Graph_B" localSheetId="27" hidden="1">#REF!</definedName>
    <definedName name="__123Graph_B" localSheetId="40" hidden="1">#REF!</definedName>
    <definedName name="__123Graph_B" localSheetId="45" hidden="1">#REF!</definedName>
    <definedName name="__123Graph_B" localSheetId="44" hidden="1">#REF!</definedName>
    <definedName name="__123Graph_B" localSheetId="29" hidden="1">#REF!</definedName>
    <definedName name="__123Graph_B" localSheetId="36" hidden="1">#REF!</definedName>
    <definedName name="__123Graph_B" localSheetId="35" hidden="1">#REF!</definedName>
    <definedName name="__123Graph_B" localSheetId="42" hidden="1">#REF!</definedName>
    <definedName name="__123Graph_B" localSheetId="19" hidden="1">#REF!</definedName>
    <definedName name="__123Graph_B" localSheetId="24" hidden="1">#REF!</definedName>
    <definedName name="__123Graph_B" localSheetId="39" hidden="1">#REF!</definedName>
    <definedName name="__123Graph_B" localSheetId="38" hidden="1">#REF!</definedName>
    <definedName name="__123Graph_B" localSheetId="37" hidden="1">#REF!</definedName>
    <definedName name="__123Graph_B" localSheetId="18" hidden="1">#REF!</definedName>
    <definedName name="__123Graph_B" localSheetId="31" hidden="1">#REF!</definedName>
    <definedName name="__123Graph_B" hidden="1">#REF!</definedName>
    <definedName name="__123Graph_C" hidden="1">#REF!</definedName>
    <definedName name="__123Graph_D" localSheetId="26" hidden="1">#REF!</definedName>
    <definedName name="__123Graph_D" localSheetId="48" hidden="1">#REF!</definedName>
    <definedName name="__123Graph_D" localSheetId="32" hidden="1">#REF!</definedName>
    <definedName name="__123Graph_D" localSheetId="25" hidden="1">#REF!</definedName>
    <definedName name="__123Graph_D" localSheetId="34" hidden="1">#REF!</definedName>
    <definedName name="__123Graph_D" localSheetId="33" hidden="1">#REF!</definedName>
    <definedName name="__123Graph_D" localSheetId="28" hidden="1">#REF!</definedName>
    <definedName name="__123Graph_D" localSheetId="47" hidden="1">#REF!</definedName>
    <definedName name="__123Graph_D" localSheetId="27" hidden="1">#REF!</definedName>
    <definedName name="__123Graph_D" localSheetId="40" hidden="1">#REF!</definedName>
    <definedName name="__123Graph_D" localSheetId="45" hidden="1">#REF!</definedName>
    <definedName name="__123Graph_D" localSheetId="44" hidden="1">#REF!</definedName>
    <definedName name="__123Graph_D" localSheetId="29" hidden="1">#REF!</definedName>
    <definedName name="__123Graph_D" localSheetId="36" hidden="1">#REF!</definedName>
    <definedName name="__123Graph_D" localSheetId="35" hidden="1">#REF!</definedName>
    <definedName name="__123Graph_D" localSheetId="42" hidden="1">#REF!</definedName>
    <definedName name="__123Graph_D" localSheetId="19" hidden="1">#REF!</definedName>
    <definedName name="__123Graph_D" localSheetId="24" hidden="1">#REF!</definedName>
    <definedName name="__123Graph_D" localSheetId="39" hidden="1">#REF!</definedName>
    <definedName name="__123Graph_D" localSheetId="38" hidden="1">#REF!</definedName>
    <definedName name="__123Graph_D" localSheetId="37" hidden="1">#REF!</definedName>
    <definedName name="__123Graph_D" localSheetId="18" hidden="1">#REF!</definedName>
    <definedName name="__123Graph_D" localSheetId="31"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LBL_E" localSheetId="26" hidden="1">#REF!</definedName>
    <definedName name="__123Graph_LBL_E" localSheetId="48" hidden="1">#REF!</definedName>
    <definedName name="__123Graph_LBL_E" localSheetId="32" hidden="1">#REF!</definedName>
    <definedName name="__123Graph_LBL_E" localSheetId="25" hidden="1">#REF!</definedName>
    <definedName name="__123Graph_LBL_E" localSheetId="34" hidden="1">#REF!</definedName>
    <definedName name="__123Graph_LBL_E" localSheetId="33" hidden="1">#REF!</definedName>
    <definedName name="__123Graph_LBL_E" localSheetId="28" hidden="1">#REF!</definedName>
    <definedName name="__123Graph_LBL_E" localSheetId="47" hidden="1">#REF!</definedName>
    <definedName name="__123Graph_LBL_E" localSheetId="27" hidden="1">#REF!</definedName>
    <definedName name="__123Graph_LBL_E" localSheetId="40" hidden="1">#REF!</definedName>
    <definedName name="__123Graph_LBL_E" localSheetId="45" hidden="1">#REF!</definedName>
    <definedName name="__123Graph_LBL_E" localSheetId="44" hidden="1">#REF!</definedName>
    <definedName name="__123Graph_LBL_E" localSheetId="29" hidden="1">#REF!</definedName>
    <definedName name="__123Graph_LBL_E" localSheetId="36" hidden="1">#REF!</definedName>
    <definedName name="__123Graph_LBL_E" localSheetId="35" hidden="1">#REF!</definedName>
    <definedName name="__123Graph_LBL_E" localSheetId="42" hidden="1">#REF!</definedName>
    <definedName name="__123Graph_LBL_E" localSheetId="19" hidden="1">#REF!</definedName>
    <definedName name="__123Graph_LBL_E" localSheetId="24" hidden="1">#REF!</definedName>
    <definedName name="__123Graph_LBL_E" localSheetId="39" hidden="1">#REF!</definedName>
    <definedName name="__123Graph_LBL_E" localSheetId="38" hidden="1">#REF!</definedName>
    <definedName name="__123Graph_LBL_E" localSheetId="37" hidden="1">#REF!</definedName>
    <definedName name="__123Graph_LBL_E" localSheetId="18" hidden="1">#REF!</definedName>
    <definedName name="__123Graph_LBL_E" localSheetId="31" hidden="1">#REF!</definedName>
    <definedName name="__123Graph_LBL_E" hidden="1">#REF!</definedName>
    <definedName name="__123Graph_X" hidden="1">#REF!</definedName>
    <definedName name="__123Graph_XCURRENT" hidden="1">#REF!</definedName>
    <definedName name="__1F" hidden="1">#REF!</definedName>
    <definedName name="__2_0_F" hidden="1">#REF!</definedName>
    <definedName name="__3_0_0" hidden="1">#REF!</definedName>
    <definedName name="__3E22_" hidden="1">#REF!</definedName>
    <definedName name="__4_0_0_F" hidden="1">#REF!</definedName>
    <definedName name="__A3" localSheetId="26" hidden="1">{#N/A,#N/A,FALSE,"단축1";#N/A,#N/A,FALSE,"단축2";#N/A,#N/A,FALSE,"단축3";#N/A,#N/A,FALSE,"장축";#N/A,#N/A,FALSE,"4WD"}</definedName>
    <definedName name="__A3" localSheetId="43" hidden="1">{#N/A,#N/A,FALSE,"단축1";#N/A,#N/A,FALSE,"단축2";#N/A,#N/A,FALSE,"단축3";#N/A,#N/A,FALSE,"장축";#N/A,#N/A,FALSE,"4WD"}</definedName>
    <definedName name="__A3" hidden="1">{#N/A,#N/A,FALSE,"단축1";#N/A,#N/A,FALSE,"단축2";#N/A,#N/A,FALSE,"단축3";#N/A,#N/A,FALSE,"장축";#N/A,#N/A,FALSE,"4WD"}</definedName>
    <definedName name="__aa1" localSheetId="26" hidden="1">{#N/A,#N/A,FALSE,"Aging Summary";#N/A,#N/A,FALSE,"Ratio Analysis";#N/A,#N/A,FALSE,"Test 120 Day Accts";#N/A,#N/A,FALSE,"Tickmarks"}</definedName>
    <definedName name="__aa1" localSheetId="43" hidden="1">{#N/A,#N/A,FALSE,"Aging Summary";#N/A,#N/A,FALSE,"Ratio Analysis";#N/A,#N/A,FALSE,"Test 120 Day Accts";#N/A,#N/A,FALSE,"Tickmarks"}</definedName>
    <definedName name="__aa1" hidden="1">{#N/A,#N/A,FALSE,"Aging Summary";#N/A,#N/A,FALSE,"Ratio Analysis";#N/A,#N/A,FALSE,"Test 120 Day Accts";#N/A,#N/A,FALSE,"Tickmarks"}</definedName>
    <definedName name="__aaa2" localSheetId="26" hidden="1">{#N/A,#N/A,FALSE,"Aging Summary";#N/A,#N/A,FALSE,"Ratio Analysis";#N/A,#N/A,FALSE,"Test 120 Day Accts";#N/A,#N/A,FALSE,"Tickmarks"}</definedName>
    <definedName name="__aaa2" localSheetId="43" hidden="1">{#N/A,#N/A,FALSE,"Aging Summary";#N/A,#N/A,FALSE,"Ratio Analysis";#N/A,#N/A,FALSE,"Test 120 Day Accts";#N/A,#N/A,FALSE,"Tickmarks"}</definedName>
    <definedName name="__aaa2" hidden="1">{#N/A,#N/A,FALSE,"Aging Summary";#N/A,#N/A,FALSE,"Ratio Analysis";#N/A,#N/A,FALSE,"Test 120 Day Accts";#N/A,#N/A,FALSE,"Tickmarks"}</definedName>
    <definedName name="__APW_RESTORE_DATA1556__" localSheetId="43" hidden="1">#REF!,#REF!</definedName>
    <definedName name="__APW_RESTORE_DATA1556__" hidden="1">#REF!,#REF!</definedName>
    <definedName name="__b123" hidden="1">#REF!</definedName>
    <definedName name="__B3" localSheetId="26" hidden="1">{#N/A,#N/A,FALSE,"단축1";#N/A,#N/A,FALSE,"단축2";#N/A,#N/A,FALSE,"단축3";#N/A,#N/A,FALSE,"장축";#N/A,#N/A,FALSE,"4WD"}</definedName>
    <definedName name="__B3" localSheetId="43" hidden="1">{#N/A,#N/A,FALSE,"단축1";#N/A,#N/A,FALSE,"단축2";#N/A,#N/A,FALSE,"단축3";#N/A,#N/A,FALSE,"장축";#N/A,#N/A,FALSE,"4WD"}</definedName>
    <definedName name="__B3" hidden="1">{#N/A,#N/A,FALSE,"단축1";#N/A,#N/A,FALSE,"단축2";#N/A,#N/A,FALSE,"단축3";#N/A,#N/A,FALSE,"장축";#N/A,#N/A,FALSE,"4WD"}</definedName>
    <definedName name="__BMO1" localSheetId="26" hidden="1">{#N/A,#N/A,FALSE,"Aging Summary";#N/A,#N/A,FALSE,"Ratio Analysis";#N/A,#N/A,FALSE,"Test 120 Day Accts";#N/A,#N/A,FALSE,"Tickmarks"}</definedName>
    <definedName name="__BMO1" localSheetId="43" hidden="1">{#N/A,#N/A,FALSE,"Aging Summary";#N/A,#N/A,FALSE,"Ratio Analysis";#N/A,#N/A,FALSE,"Test 120 Day Accts";#N/A,#N/A,FALSE,"Tickmarks"}</definedName>
    <definedName name="__BMO1" hidden="1">{#N/A,#N/A,FALSE,"Aging Summary";#N/A,#N/A,FALSE,"Ratio Analysis";#N/A,#N/A,FALSE,"Test 120 Day Accts";#N/A,#N/A,FALSE,"Tickmarks"}</definedName>
    <definedName name="__BMO1_1" localSheetId="26" hidden="1">{#N/A,#N/A,FALSE,"Aging Summary";#N/A,#N/A,FALSE,"Ratio Analysis";#N/A,#N/A,FALSE,"Test 120 Day Accts";#N/A,#N/A,FALSE,"Tickmarks"}</definedName>
    <definedName name="__BMO1_1" localSheetId="43" hidden="1">{#N/A,#N/A,FALSE,"Aging Summary";#N/A,#N/A,FALSE,"Ratio Analysis";#N/A,#N/A,FALSE,"Test 120 Day Accts";#N/A,#N/A,FALSE,"Tickmarks"}</definedName>
    <definedName name="__BMO1_1" hidden="1">{#N/A,#N/A,FALSE,"Aging Summary";#N/A,#N/A,FALSE,"Ratio Analysis";#N/A,#N/A,FALSE,"Test 120 Day Accts";#N/A,#N/A,FALSE,"Tickmarks"}</definedName>
    <definedName name="__BMO1_2" localSheetId="26" hidden="1">{#N/A,#N/A,FALSE,"Aging Summary";#N/A,#N/A,FALSE,"Ratio Analysis";#N/A,#N/A,FALSE,"Test 120 Day Accts";#N/A,#N/A,FALSE,"Tickmarks"}</definedName>
    <definedName name="__BMO1_2" localSheetId="43" hidden="1">{#N/A,#N/A,FALSE,"Aging Summary";#N/A,#N/A,FALSE,"Ratio Analysis";#N/A,#N/A,FALSE,"Test 120 Day Accts";#N/A,#N/A,FALSE,"Tickmarks"}</definedName>
    <definedName name="__BMO1_2" hidden="1">{#N/A,#N/A,FALSE,"Aging Summary";#N/A,#N/A,FALSE,"Ratio Analysis";#N/A,#N/A,FALSE,"Test 120 Day Accts";#N/A,#N/A,FALSE,"Tickmarks"}</definedName>
    <definedName name="__BMO1_3" localSheetId="26" hidden="1">{#N/A,#N/A,FALSE,"Aging Summary";#N/A,#N/A,FALSE,"Ratio Analysis";#N/A,#N/A,FALSE,"Test 120 Day Accts";#N/A,#N/A,FALSE,"Tickmarks"}</definedName>
    <definedName name="__BMO1_3" localSheetId="43" hidden="1">{#N/A,#N/A,FALSE,"Aging Summary";#N/A,#N/A,FALSE,"Ratio Analysis";#N/A,#N/A,FALSE,"Test 120 Day Accts";#N/A,#N/A,FALSE,"Tickmarks"}</definedName>
    <definedName name="__BMO1_3" hidden="1">{#N/A,#N/A,FALSE,"Aging Summary";#N/A,#N/A,FALSE,"Ratio Analysis";#N/A,#N/A,FALSE,"Test 120 Day Accts";#N/A,#N/A,FALSE,"Tickmarks"}</definedName>
    <definedName name="__CHB2" localSheetId="26" hidden="1">{#N/A,#N/A,FALSE,"BS";#N/A,#N/A,FALSE,"PL";#N/A,#N/A,FALSE,"처분";#N/A,#N/A,FALSE,"현금";#N/A,#N/A,FALSE,"매출";#N/A,#N/A,FALSE,"원가";#N/A,#N/A,FALSE,"경영"}</definedName>
    <definedName name="__CHB2" localSheetId="43" hidden="1">{#N/A,#N/A,FALSE,"BS";#N/A,#N/A,FALSE,"PL";#N/A,#N/A,FALSE,"처분";#N/A,#N/A,FALSE,"현금";#N/A,#N/A,FALSE,"매출";#N/A,#N/A,FALSE,"원가";#N/A,#N/A,FALSE,"경영"}</definedName>
    <definedName name="__CHB2" hidden="1">{#N/A,#N/A,FALSE,"BS";#N/A,#N/A,FALSE,"PL";#N/A,#N/A,FALSE,"처분";#N/A,#N/A,FALSE,"현금";#N/A,#N/A,FALSE,"매출";#N/A,#N/A,FALSE,"원가";#N/A,#N/A,FALSE,"경영"}</definedName>
    <definedName name="__E22" hidden="1">#REF!</definedName>
    <definedName name="__FDS_HYPERLINK_TOGGLE_STATE__" hidden="1">"ON"</definedName>
    <definedName name="__FDS_UNIQUE_RANGE_ID_GENERATOR_COUNTER" hidden="1">1</definedName>
    <definedName name="__FIN01" hidden="1">#N/A</definedName>
    <definedName name="__FIN02" hidden="1">#N/A</definedName>
    <definedName name="__FIN03" hidden="1">#N/A</definedName>
    <definedName name="__FIN04" hidden="1">#N/A</definedName>
    <definedName name="__FIN05" hidden="1">#N/A</definedName>
    <definedName name="__FIN06" hidden="1">#N/A</definedName>
    <definedName name="__FIN07" hidden="1">#N/A</definedName>
    <definedName name="__FIN08" hidden="1">#N/A</definedName>
    <definedName name="__FIN09" hidden="1">#N/A</definedName>
    <definedName name="__FIN10" hidden="1">#N/A</definedName>
    <definedName name="__FIN11" hidden="1">#N/A</definedName>
    <definedName name="__FIN12" hidden="1">#N/A</definedName>
    <definedName name="__FIN13" hidden="1">#N/A</definedName>
    <definedName name="__FIN14" hidden="1">#N/A</definedName>
    <definedName name="__FIN15" hidden="1">#N/A</definedName>
    <definedName name="__FIN16" hidden="1">#N/A</definedName>
    <definedName name="__FIN17" hidden="1">#N/A</definedName>
    <definedName name="__FIN18" hidden="1">#N/A</definedName>
    <definedName name="__FIN19" hidden="1">#N/A</definedName>
    <definedName name="__FIN20" hidden="1">#N/A</definedName>
    <definedName name="__FIN21" hidden="1">#N/A</definedName>
    <definedName name="__FIN22" hidden="1">#N/A</definedName>
    <definedName name="__FIN23" hidden="1">#N/A</definedName>
    <definedName name="__FIN24" hidden="1">#N/A</definedName>
    <definedName name="__GGY0831" localSheetId="26" hidden="1">{#N/A,#N/A,FALSE,"거주자";#N/A,#N/A,FALSE,"증투F"}</definedName>
    <definedName name="__GGY0831" localSheetId="43" hidden="1">{#N/A,#N/A,FALSE,"거주자";#N/A,#N/A,FALSE,"증투F"}</definedName>
    <definedName name="__GGY0831" hidden="1">{#N/A,#N/A,FALSE,"거주자";#N/A,#N/A,FALSE,"증투F"}</definedName>
    <definedName name="__GGY1231" localSheetId="26" hidden="1">{#N/A,#N/A,FALSE,"거주자";#N/A,#N/A,FALSE,"증투F"}</definedName>
    <definedName name="__GGY1231" localSheetId="43" hidden="1">{#N/A,#N/A,FALSE,"거주자";#N/A,#N/A,FALSE,"증투F"}</definedName>
    <definedName name="__GGY1231" hidden="1">{#N/A,#N/A,FALSE,"거주자";#N/A,#N/A,FALSE,"증투F"}</definedName>
    <definedName name="__IntlFixup" hidden="1">TRUE</definedName>
    <definedName name="__IRR2" hidden="1">#REF!</definedName>
    <definedName name="_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2" hidden="1">#REF!</definedName>
    <definedName name="__o2" hidden="1">#REF!</definedName>
    <definedName name="__PER01" hidden="1">UPPER(TEXT(#REF!(#REF!,0),"mmm yy"))</definedName>
    <definedName name="__PER02" hidden="1">UPPER(TEXT(#REF!(#REF!,-1),"mmm yy"))</definedName>
    <definedName name="__PER03" hidden="1">#N/A</definedName>
    <definedName name="__PER04" hidden="1">#N/A</definedName>
    <definedName name="__PER05" hidden="1">#N/A</definedName>
    <definedName name="__PER06" hidden="1">#N/A</definedName>
    <definedName name="__PER07" hidden="1">#N/A</definedName>
    <definedName name="__PER08" hidden="1">#N/A</definedName>
    <definedName name="__PER09" hidden="1">#N/A</definedName>
    <definedName name="__PER10" hidden="1">#N/A</definedName>
    <definedName name="__PER11" hidden="1">#N/A</definedName>
    <definedName name="__PER12" hidden="1">#N/A</definedName>
    <definedName name="__PER13" hidden="1">#N/A</definedName>
    <definedName name="__PER14" hidden="1">#N/A</definedName>
    <definedName name="__PER15" hidden="1">#N/A</definedName>
    <definedName name="__PER16" hidden="1">#N/A</definedName>
    <definedName name="__PER17" hidden="1">#N/A</definedName>
    <definedName name="__PER18" hidden="1">#N/A</definedName>
    <definedName name="__PER19" hidden="1">#N/A</definedName>
    <definedName name="__PER20" hidden="1">#N/A</definedName>
    <definedName name="__PER21" hidden="1">#N/A</definedName>
    <definedName name="__PER22" hidden="1">#N/A</definedName>
    <definedName name="__PER23" hidden="1">#N/A</definedName>
    <definedName name="__PER24" hidden="1">#N/A</definedName>
    <definedName name="__SSS1" hidden="1">#REF!</definedName>
    <definedName name="__wpl2" localSheetId="26" hidden="1">{#N/A,#N/A,FALSE,"Aging Summary";#N/A,#N/A,FALSE,"Ratio Analysis";#N/A,#N/A,FALSE,"Test 120 Day Accts";#N/A,#N/A,FALSE,"Tickmarks"}</definedName>
    <definedName name="__wpl2" localSheetId="43" hidden="1">{#N/A,#N/A,FALSE,"Aging Summary";#N/A,#N/A,FALSE,"Ratio Analysis";#N/A,#N/A,FALSE,"Test 120 Day Accts";#N/A,#N/A,FALSE,"Tickmarks"}</definedName>
    <definedName name="__wpl2" hidden="1">{#N/A,#N/A,FALSE,"Aging Summary";#N/A,#N/A,FALSE,"Ratio Analysis";#N/A,#N/A,FALSE,"Test 120 Day Accts";#N/A,#N/A,FALSE,"Tickmarks"}</definedName>
    <definedName name="_1_0_0_K" hidden="1">#REF!</definedName>
    <definedName name="_1_5____123Grap" hidden="1">#REF!</definedName>
    <definedName name="_10__123Graph_AChart_1A" hidden="1">#REF!</definedName>
    <definedName name="_10_7_0__123Grap" hidden="1">#REF!</definedName>
    <definedName name="_10_9_0__123Graph_LB" hidden="1">#REF!</definedName>
    <definedName name="_11__123Graph_BChart_1A" hidden="1">#REF!</definedName>
    <definedName name="_11_7_0__123Graph_LB" hidden="1">#REF!</definedName>
    <definedName name="_11b123_" hidden="1">#REF!</definedName>
    <definedName name="_12__123Graph_CChart_1A" hidden="1">#REF!</definedName>
    <definedName name="_12_0_0" hidden="1">#REF!</definedName>
    <definedName name="_12_9____123Grap" hidden="1">#REF!</definedName>
    <definedName name="_12wrn.ÀÚ±Ý°á_êº¸°í98³â2¿ù." localSheetId="26"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12wrn.ÀÚ±Ý°á_êº¸°í98³â2¿ù." localSheetId="43"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12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13__123Graph_DChart_1A" hidden="1">#REF!</definedName>
    <definedName name="_13_9____123Graph_LB" hidden="1">#REF!</definedName>
    <definedName name="_14__123Graph_EChart_1A" hidden="1">#REF!</definedName>
    <definedName name="_14_9_0__123Grap" hidden="1">#REF!</definedName>
    <definedName name="_15__123Graph_FChart_1A" hidden="1">#REF!</definedName>
    <definedName name="_15_9_0__123Graph_LB" hidden="1">#REF!</definedName>
    <definedName name="_15E22_" hidden="1">#REF!</definedName>
    <definedName name="_16__123Graph_A차트_1" hidden="1">#REF!</definedName>
    <definedName name="_16__123Graph_XChart_1A" hidden="1">#REF!</definedName>
    <definedName name="_16_0_0_F" hidden="1">#REF!</definedName>
    <definedName name="_16b123_" hidden="1">#REF!</definedName>
    <definedName name="_17__123Graph_A차트_2" hidden="1">#REF!</definedName>
    <definedName name="_18__123Graph_A차트_3" hidden="1">#REF!</definedName>
    <definedName name="_18o2_" hidden="1">#REF!</definedName>
    <definedName name="_19__123Graph_A차트_4" hidden="1">#REF!</definedName>
    <definedName name="_1E22_" hidden="1">#REF!</definedName>
    <definedName name="_1F" hidden="1">#REF!</definedName>
    <definedName name="_2_0_F" hidden="1">#REF!</definedName>
    <definedName name="_2_5_0__123Grap" hidden="1">#REF!</definedName>
    <definedName name="_20__123Graph_A차트_5" hidden="1">#REF!</definedName>
    <definedName name="_20wrn.ÀÚ±Ý°á_êº¸°í98³â2¿ù." localSheetId="26"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20wrn.ÀÚ±Ý°á_êº¸°í98³â2¿ù." localSheetId="43"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20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21__123Graph_A차트_6" hidden="1">#REF!</definedName>
    <definedName name="_22__123Graph_A차트_7" hidden="1">#REF!</definedName>
    <definedName name="_23__123Graph_A차트_8" hidden="1">#REF!</definedName>
    <definedName name="_24__123Graph_B차트_1" hidden="1">#REF!</definedName>
    <definedName name="_25__123Graph_B차트_2" hidden="1">#REF!</definedName>
    <definedName name="_26__123Graph_B차트_3" hidden="1">#REF!</definedName>
    <definedName name="_27__123Graph_B차트_4" hidden="1">#REF!</definedName>
    <definedName name="_28__123Graph_B차트_5" hidden="1">#REF!</definedName>
    <definedName name="_29__123Graph_B차트_6" hidden="1">#REF!</definedName>
    <definedName name="_2E22_" hidden="1">#REF!</definedName>
    <definedName name="_2f3_" localSheetId="26" hidden="1">{"'분양원가'!$B$1:$F$113"}</definedName>
    <definedName name="_2f3_" localSheetId="43" hidden="1">{"'분양원가'!$B$1:$F$113"}</definedName>
    <definedName name="_2f3_" hidden="1">{"'분양원가'!$B$1:$F$113"}</definedName>
    <definedName name="_3_0_0" hidden="1">#REF!</definedName>
    <definedName name="_3_7____123Grap" hidden="1">#REF!</definedName>
    <definedName name="_30__123Graph_B차트_7" hidden="1">#REF!</definedName>
    <definedName name="_31__123Graph_B차트_8" hidden="1">#REF!</definedName>
    <definedName name="_32__123Graph_X차트_1" hidden="1">#REF!</definedName>
    <definedName name="_33__123Graph_X차트_2" hidden="1">#REF!</definedName>
    <definedName name="_34__123Graph_X차트_3" hidden="1">#REF!</definedName>
    <definedName name="_35__123Graph_X차트_4" hidden="1">#REF!</definedName>
    <definedName name="_36__123Graph_X차트_5" hidden="1">#REF!</definedName>
    <definedName name="_37__123Graph_X차트_6" hidden="1">#REF!</definedName>
    <definedName name="_38__123Graph_X차트_7" hidden="1">#REF!</definedName>
    <definedName name="_38wrn.ÀÚ±Ý°á_êº¸°í98³â2¿ù." localSheetId="26"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38wrn.ÀÚ±Ý°á_êº¸°í98³â2¿ù." localSheetId="43"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38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39__123Graph_X차트_8" hidden="1">#REF!</definedName>
    <definedName name="_3E22_" hidden="1">#REF!</definedName>
    <definedName name="_3F9_" localSheetId="26" hidden="1">{#N/A,#N/A,FALSE,"BS";#N/A,#N/A,FALSE,"PL";#N/A,#N/A,FALSE,"A";#N/A,#N/A,FALSE,"B";#N/A,#N/A,FALSE,"B1";#N/A,#N/A,FALSE,"C";#N/A,#N/A,FALSE,"C1";#N/A,#N/A,FALSE,"C2";#N/A,#N/A,FALSE,"D";#N/A,#N/A,FALSE,"E";#N/A,#N/A,FALSE,"F";#N/A,#N/A,FALSE,"AA";#N/A,#N/A,FALSE,"BB";#N/A,#N/A,FALSE,"CC";#N/A,#N/A,FALSE,"DD";#N/A,#N/A,FALSE,"EE";#N/A,#N/A,FALSE,"FF";#N/A,#N/A,FALSE,"PL10";#N/A,#N/A,FALSE,"PL20";#N/A,#N/A,FALSE,"PL30"}</definedName>
    <definedName name="_3F9_" localSheetId="43" hidden="1">{#N/A,#N/A,FALSE,"BS";#N/A,#N/A,FALSE,"PL";#N/A,#N/A,FALSE,"A";#N/A,#N/A,FALSE,"B";#N/A,#N/A,FALSE,"B1";#N/A,#N/A,FALSE,"C";#N/A,#N/A,FALSE,"C1";#N/A,#N/A,FALSE,"C2";#N/A,#N/A,FALSE,"D";#N/A,#N/A,FALSE,"E";#N/A,#N/A,FALSE,"F";#N/A,#N/A,FALSE,"AA";#N/A,#N/A,FALSE,"BB";#N/A,#N/A,FALSE,"CC";#N/A,#N/A,FALSE,"DD";#N/A,#N/A,FALSE,"EE";#N/A,#N/A,FALSE,"FF";#N/A,#N/A,FALSE,"PL10";#N/A,#N/A,FALSE,"PL20";#N/A,#N/A,FALSE,"PL30"}</definedName>
    <definedName name="_3F9_" hidden="1">{#N/A,#N/A,FALSE,"BS";#N/A,#N/A,FALSE,"PL";#N/A,#N/A,FALSE,"A";#N/A,#N/A,FALSE,"B";#N/A,#N/A,FALSE,"B1";#N/A,#N/A,FALSE,"C";#N/A,#N/A,FALSE,"C1";#N/A,#N/A,FALSE,"C2";#N/A,#N/A,FALSE,"D";#N/A,#N/A,FALSE,"E";#N/A,#N/A,FALSE,"F";#N/A,#N/A,FALSE,"AA";#N/A,#N/A,FALSE,"BB";#N/A,#N/A,FALSE,"CC";#N/A,#N/A,FALSE,"DD";#N/A,#N/A,FALSE,"EE";#N/A,#N/A,FALSE,"FF";#N/A,#N/A,FALSE,"PL10";#N/A,#N/A,FALSE,"PL20";#N/A,#N/A,FALSE,"PL30"}</definedName>
    <definedName name="_4_0_0_F" hidden="1">#REF!</definedName>
    <definedName name="_4_7____123Graph_LB" hidden="1">#REF!</definedName>
    <definedName name="_48wrn.ÀÚ±Ý°á_êº¸°í98³â2¿ù." localSheetId="26"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48wrn.ÀÚ±Ý°á_êº¸°í98³â2¿ù." localSheetId="43"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48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4E22_" hidden="1">#REF!</definedName>
    <definedName name="_4F" hidden="1">#REF!</definedName>
    <definedName name="_5_7_0__123Grap" hidden="1">#REF!</definedName>
    <definedName name="_6_5____123Grap" hidden="1">#REF!</definedName>
    <definedName name="_6_7_0__123Graph_LB" hidden="1">#REF!</definedName>
    <definedName name="_7_5_0__123Grap" hidden="1">#REF!</definedName>
    <definedName name="_7_9____123Grap" hidden="1">#REF!</definedName>
    <definedName name="_8_0_F" hidden="1">#REF!</definedName>
    <definedName name="_8_7____123Grap" hidden="1">#REF!</definedName>
    <definedName name="_8_9____123Graph_LB" hidden="1">#REF!</definedName>
    <definedName name="_82wrn.ÀÚ±Ý°á_êº¸°í98³â2¿ù." localSheetId="26"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82wrn.ÀÚ±Ý°á_êº¸°í98³â2¿ù." localSheetId="43"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82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86_0_0_K" hidden="1">#REF!</definedName>
    <definedName name="_9_7____123Graph_LB" hidden="1">#REF!</definedName>
    <definedName name="_9_9_0__123Grap" hidden="1">#REF!</definedName>
    <definedName name="_91E22_" hidden="1">#REF!</definedName>
    <definedName name="_93F9_" localSheetId="26" hidden="1">{#N/A,#N/A,FALSE,"BS";#N/A,#N/A,FALSE,"PL";#N/A,#N/A,FALSE,"A";#N/A,#N/A,FALSE,"B";#N/A,#N/A,FALSE,"B1";#N/A,#N/A,FALSE,"C";#N/A,#N/A,FALSE,"C1";#N/A,#N/A,FALSE,"C2";#N/A,#N/A,FALSE,"D";#N/A,#N/A,FALSE,"E";#N/A,#N/A,FALSE,"F";#N/A,#N/A,FALSE,"AA";#N/A,#N/A,FALSE,"BB";#N/A,#N/A,FALSE,"CC";#N/A,#N/A,FALSE,"DD";#N/A,#N/A,FALSE,"EE";#N/A,#N/A,FALSE,"FF";#N/A,#N/A,FALSE,"PL10";#N/A,#N/A,FALSE,"PL20";#N/A,#N/A,FALSE,"PL30"}</definedName>
    <definedName name="_93F9_" localSheetId="43" hidden="1">{#N/A,#N/A,FALSE,"BS";#N/A,#N/A,FALSE,"PL";#N/A,#N/A,FALSE,"A";#N/A,#N/A,FALSE,"B";#N/A,#N/A,FALSE,"B1";#N/A,#N/A,FALSE,"C";#N/A,#N/A,FALSE,"C1";#N/A,#N/A,FALSE,"C2";#N/A,#N/A,FALSE,"D";#N/A,#N/A,FALSE,"E";#N/A,#N/A,FALSE,"F";#N/A,#N/A,FALSE,"AA";#N/A,#N/A,FALSE,"BB";#N/A,#N/A,FALSE,"CC";#N/A,#N/A,FALSE,"DD";#N/A,#N/A,FALSE,"EE";#N/A,#N/A,FALSE,"FF";#N/A,#N/A,FALSE,"PL10";#N/A,#N/A,FALSE,"PL20";#N/A,#N/A,FALSE,"PL30"}</definedName>
    <definedName name="_93F9_" hidden="1">{#N/A,#N/A,FALSE,"BS";#N/A,#N/A,FALSE,"PL";#N/A,#N/A,FALSE,"A";#N/A,#N/A,FALSE,"B";#N/A,#N/A,FALSE,"B1";#N/A,#N/A,FALSE,"C";#N/A,#N/A,FALSE,"C1";#N/A,#N/A,FALSE,"C2";#N/A,#N/A,FALSE,"D";#N/A,#N/A,FALSE,"E";#N/A,#N/A,FALSE,"F";#N/A,#N/A,FALSE,"AA";#N/A,#N/A,FALSE,"BB";#N/A,#N/A,FALSE,"CC";#N/A,#N/A,FALSE,"DD";#N/A,#N/A,FALSE,"EE";#N/A,#N/A,FALSE,"FF";#N/A,#N/A,FALSE,"PL10";#N/A,#N/A,FALSE,"PL20";#N/A,#N/A,FALSE,"PL30"}</definedName>
    <definedName name="_aa1" localSheetId="26" hidden="1">{#N/A,#N/A,FALSE,"Aging Summary";#N/A,#N/A,FALSE,"Ratio Analysis";#N/A,#N/A,FALSE,"Test 120 Day Accts";#N/A,#N/A,FALSE,"Tickmarks"}</definedName>
    <definedName name="_aa1" localSheetId="43" hidden="1">{#N/A,#N/A,FALSE,"Aging Summary";#N/A,#N/A,FALSE,"Ratio Analysis";#N/A,#N/A,FALSE,"Test 120 Day Accts";#N/A,#N/A,FALSE,"Tickmarks"}</definedName>
    <definedName name="_aa1" hidden="1">{#N/A,#N/A,FALSE,"Aging Summary";#N/A,#N/A,FALSE,"Ratio Analysis";#N/A,#N/A,FALSE,"Test 120 Day Accts";#N/A,#N/A,FALSE,"Tickmarks"}</definedName>
    <definedName name="_aaa2" localSheetId="26" hidden="1">{#N/A,#N/A,FALSE,"Aging Summary";#N/A,#N/A,FALSE,"Ratio Analysis";#N/A,#N/A,FALSE,"Test 120 Day Accts";#N/A,#N/A,FALSE,"Tickmarks"}</definedName>
    <definedName name="_aaa2" localSheetId="43" hidden="1">{#N/A,#N/A,FALSE,"Aging Summary";#N/A,#N/A,FALSE,"Ratio Analysis";#N/A,#N/A,FALSE,"Test 120 Day Accts";#N/A,#N/A,FALSE,"Tickmarks"}</definedName>
    <definedName name="_aaa2" hidden="1">{#N/A,#N/A,FALSE,"Aging Summary";#N/A,#N/A,FALSE,"Ratio Analysis";#N/A,#N/A,FALSE,"Test 120 Day Accts";#N/A,#N/A,FALSE,"Tickmarks"}</definedName>
    <definedName name="_ap2" hidden="1">#REF!</definedName>
    <definedName name="_ap3" hidden="1">#REF!</definedName>
    <definedName name="_ap6" hidden="1">#REF!</definedName>
    <definedName name="_b123" hidden="1">#REF!</definedName>
    <definedName name="_Builtin13" hidden="1">#REF!</definedName>
    <definedName name="_CHB2" localSheetId="26" hidden="1">{#N/A,#N/A,FALSE,"BS";#N/A,#N/A,FALSE,"PL";#N/A,#N/A,FALSE,"처분";#N/A,#N/A,FALSE,"현금";#N/A,#N/A,FALSE,"매출";#N/A,#N/A,FALSE,"원가";#N/A,#N/A,FALSE,"경영"}</definedName>
    <definedName name="_CHB2" localSheetId="43" hidden="1">{#N/A,#N/A,FALSE,"BS";#N/A,#N/A,FALSE,"PL";#N/A,#N/A,FALSE,"처분";#N/A,#N/A,FALSE,"현금";#N/A,#N/A,FALSE,"매출";#N/A,#N/A,FALSE,"원가";#N/A,#N/A,FALSE,"경영"}</definedName>
    <definedName name="_CHB2" hidden="1">{#N/A,#N/A,FALSE,"BS";#N/A,#N/A,FALSE,"PL";#N/A,#N/A,FALSE,"처분";#N/A,#N/A,FALSE,"현금";#N/A,#N/A,FALSE,"매출";#N/A,#N/A,FALSE,"원가";#N/A,#N/A,FALSE,"경영"}</definedName>
    <definedName name="_Dist_Bin" hidden="1">#REF!</definedName>
    <definedName name="_Dist_Values" hidden="1">#REF!</definedName>
    <definedName name="_E22" hidden="1">#REF!</definedName>
    <definedName name="_f3" localSheetId="26" hidden="1">{"'분양원가'!$B$1:$F$113"}</definedName>
    <definedName name="_f3" localSheetId="43" hidden="1">{"'분양원가'!$B$1:$F$113"}</definedName>
    <definedName name="_f3" hidden="1">{"'분양원가'!$B$1:$F$113"}</definedName>
    <definedName name="_Fill" localSheetId="26" hidden="1">#REF!</definedName>
    <definedName name="_Fill" localSheetId="48" hidden="1">#REF!</definedName>
    <definedName name="_Fill" localSheetId="32" hidden="1">#REF!</definedName>
    <definedName name="_Fill" localSheetId="46" hidden="1">#REF!</definedName>
    <definedName name="_Fill" localSheetId="25" hidden="1">#REF!</definedName>
    <definedName name="_Fill" localSheetId="34" hidden="1">#REF!</definedName>
    <definedName name="_Fill" localSheetId="33" hidden="1">#REF!</definedName>
    <definedName name="_Fill" localSheetId="28" hidden="1">#REF!</definedName>
    <definedName name="_Fill" localSheetId="47" hidden="1">#REF!</definedName>
    <definedName name="_Fill" localSheetId="27" hidden="1">#REF!</definedName>
    <definedName name="_Fill" localSheetId="40" hidden="1">#REF!</definedName>
    <definedName name="_Fill" localSheetId="45" hidden="1">#REF!</definedName>
    <definedName name="_Fill" localSheetId="44" hidden="1">#REF!</definedName>
    <definedName name="_Fill" localSheetId="29" hidden="1">#REF!</definedName>
    <definedName name="_Fill" localSheetId="36" hidden="1">#REF!</definedName>
    <definedName name="_Fill" localSheetId="35" hidden="1">#REF!</definedName>
    <definedName name="_Fill" localSheetId="42" hidden="1">#REF!</definedName>
    <definedName name="_Fill" localSheetId="19" hidden="1">#REF!</definedName>
    <definedName name="_Fill" localSheetId="24" hidden="1">#REF!</definedName>
    <definedName name="_Fill" localSheetId="39" hidden="1">#REF!</definedName>
    <definedName name="_Fill" localSheetId="38" hidden="1">#REF!</definedName>
    <definedName name="_Fill" localSheetId="37" hidden="1">#REF!</definedName>
    <definedName name="_Fill" localSheetId="18" hidden="1">#REF!</definedName>
    <definedName name="_Fill" localSheetId="17" hidden="1">#REF!</definedName>
    <definedName name="_Fill" localSheetId="31" hidden="1">#REF!</definedName>
    <definedName name="_Fill" localSheetId="16" hidden="1">#REF!</definedName>
    <definedName name="_Fill" hidden="1">#REF!</definedName>
    <definedName name="_FILL1" hidden="1">#REF!</definedName>
    <definedName name="_xlnm._FilterDatabase" localSheetId="26" hidden="1">BANK!$A$16:$X$744</definedName>
    <definedName name="_xlnm._FilterDatabase" localSheetId="6" hidden="1">BS!$C$5:$H$46</definedName>
    <definedName name="_xlnm._FilterDatabase" localSheetId="10" hidden="1">COA!$A$1:$I$427</definedName>
    <definedName name="_xlnm._FilterDatabase" localSheetId="30" hidden="1">COA편집!$A$1:$I$278</definedName>
    <definedName name="_xlnm._FilterDatabase" localSheetId="41" hidden="1">'FX - realized'!$A$5:$AK$5</definedName>
    <definedName name="_xlnm._FilterDatabase" localSheetId="7" hidden="1">IS!$A$5:$F$28</definedName>
    <definedName name="_xlnm._FilterDatabase" localSheetId="14" hidden="1">'JE(2026)'!$A$1:$I$660</definedName>
    <definedName name="_xlnm._FilterDatabase" localSheetId="3" hidden="1">'journal 2025_KPMG'!$A$2:$AO$159</definedName>
    <definedName name="_xlnm._FilterDatabase" localSheetId="25" hidden="1">Land!$A$6:$H$424</definedName>
    <definedName name="_xlnm._FilterDatabase" localSheetId="33" hidden="1">건설중인자산!$B$6:$G$23</definedName>
    <definedName name="_xlnm._FilterDatabase" localSheetId="40" hidden="1">'대출금,미지급이자,'!#REF!</definedName>
    <definedName name="_xlnm._FilterDatabase" localSheetId="45" hidden="1">매입부가세!$A$13:$XFC$515</definedName>
    <definedName name="_xlnm._FilterDatabase" localSheetId="43" hidden="1">신협!$A$2:$U$1099</definedName>
    <definedName name="_xlnm._FilterDatabase" localSheetId="0" hidden="1">특이사항!$A$156:$J$156</definedName>
    <definedName name="_xlnm._FilterDatabase" hidden="1">#REF!</definedName>
    <definedName name="_FIN01" hidden="1">#N/A</definedName>
    <definedName name="_FIN02" hidden="1">#N/A</definedName>
    <definedName name="_FIN03" hidden="1">#N/A</definedName>
    <definedName name="_FIN04" hidden="1">#N/A</definedName>
    <definedName name="_FIN05" hidden="1">#N/A</definedName>
    <definedName name="_FIN06" hidden="1">#N/A</definedName>
    <definedName name="_FIN07" hidden="1">#N/A</definedName>
    <definedName name="_FIN08" hidden="1">#N/A</definedName>
    <definedName name="_FIN09" hidden="1">#N/A</definedName>
    <definedName name="_FIN10" hidden="1">#N/A</definedName>
    <definedName name="_FIN11" hidden="1">#N/A</definedName>
    <definedName name="_FIN12" hidden="1">#N/A</definedName>
    <definedName name="_FIN13" hidden="1">#N/A</definedName>
    <definedName name="_FIN14" hidden="1">#N/A</definedName>
    <definedName name="_FIN15" hidden="1">#N/A</definedName>
    <definedName name="_FIN16" hidden="1">#N/A</definedName>
    <definedName name="_FIN17" hidden="1">#N/A</definedName>
    <definedName name="_FIN18" hidden="1">#N/A</definedName>
    <definedName name="_FIN19" hidden="1">#N/A</definedName>
    <definedName name="_FIN20" hidden="1">#N/A</definedName>
    <definedName name="_FIN21" hidden="1">#N/A</definedName>
    <definedName name="_FIN22" hidden="1">#N/A</definedName>
    <definedName name="_FIN23" hidden="1">#N/A</definedName>
    <definedName name="_FIN24" hidden="1">#N/A</definedName>
    <definedName name="_IRR2" hidden="1">#REF!</definedName>
    <definedName name="_jyr6"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 hidden="1">#REF!</definedName>
    <definedName name="_KD2" hidden="1">#REF!</definedName>
    <definedName name="_KD3" hidden="1">#REF!</definedName>
    <definedName name="_Key1" localSheetId="26" hidden="1">#REF!</definedName>
    <definedName name="_Key1" localSheetId="48" hidden="1">#REF!</definedName>
    <definedName name="_Key1" localSheetId="32" hidden="1">#REF!</definedName>
    <definedName name="_Key1" localSheetId="46" hidden="1">#REF!</definedName>
    <definedName name="_Key1" localSheetId="25" hidden="1">#REF!</definedName>
    <definedName name="_Key1" localSheetId="34" hidden="1">#REF!</definedName>
    <definedName name="_Key1" localSheetId="33" hidden="1">#REF!</definedName>
    <definedName name="_Key1" localSheetId="28" hidden="1">#REF!</definedName>
    <definedName name="_Key1" localSheetId="47" hidden="1">#REF!</definedName>
    <definedName name="_Key1" localSheetId="27" hidden="1">#REF!</definedName>
    <definedName name="_Key1" localSheetId="40" hidden="1">#REF!</definedName>
    <definedName name="_Key1" localSheetId="45" hidden="1">#REF!</definedName>
    <definedName name="_Key1" localSheetId="44" hidden="1">#REF!</definedName>
    <definedName name="_Key1" localSheetId="29" hidden="1">#REF!</definedName>
    <definedName name="_Key1" localSheetId="36" hidden="1">#REF!</definedName>
    <definedName name="_Key1" localSheetId="35" hidden="1">#REF!</definedName>
    <definedName name="_Key1" localSheetId="42" hidden="1">#REF!</definedName>
    <definedName name="_Key1" localSheetId="19" hidden="1">#REF!</definedName>
    <definedName name="_Key1" localSheetId="24" hidden="1">#REF!</definedName>
    <definedName name="_Key1" localSheetId="39" hidden="1">#REF!</definedName>
    <definedName name="_Key1" localSheetId="38" hidden="1">#REF!</definedName>
    <definedName name="_Key1" localSheetId="37" hidden="1">#REF!</definedName>
    <definedName name="_Key1" localSheetId="18" hidden="1">#REF!</definedName>
    <definedName name="_Key1" localSheetId="17" hidden="1">#REF!</definedName>
    <definedName name="_Key1" localSheetId="31" hidden="1">#REF!</definedName>
    <definedName name="_Key1" localSheetId="16" hidden="1">#REF!</definedName>
    <definedName name="_Key1" hidden="1">#REF!</definedName>
    <definedName name="_Key2" localSheetId="26" hidden="1">#REF!</definedName>
    <definedName name="_Key2" localSheetId="48" hidden="1">#REF!</definedName>
    <definedName name="_Key2" localSheetId="32" hidden="1">#REF!</definedName>
    <definedName name="_Key2" localSheetId="46" hidden="1">#REF!</definedName>
    <definedName name="_Key2" localSheetId="25" hidden="1">#REF!</definedName>
    <definedName name="_Key2" localSheetId="34" hidden="1">#REF!</definedName>
    <definedName name="_Key2" localSheetId="33" hidden="1">#REF!</definedName>
    <definedName name="_Key2" localSheetId="28" hidden="1">#REF!</definedName>
    <definedName name="_Key2" localSheetId="47" hidden="1">#REF!</definedName>
    <definedName name="_Key2" localSheetId="27" hidden="1">#REF!</definedName>
    <definedName name="_Key2" localSheetId="40" hidden="1">#REF!</definedName>
    <definedName name="_Key2" localSheetId="45" hidden="1">#REF!</definedName>
    <definedName name="_Key2" localSheetId="44" hidden="1">#REF!</definedName>
    <definedName name="_Key2" localSheetId="29" hidden="1">#REF!</definedName>
    <definedName name="_Key2" localSheetId="36" hidden="1">#REF!</definedName>
    <definedName name="_Key2" localSheetId="35" hidden="1">#REF!</definedName>
    <definedName name="_Key2" localSheetId="42" hidden="1">#REF!</definedName>
    <definedName name="_Key2" localSheetId="19" hidden="1">#REF!</definedName>
    <definedName name="_Key2" localSheetId="24" hidden="1">#REF!</definedName>
    <definedName name="_Key2" localSheetId="39" hidden="1">#REF!</definedName>
    <definedName name="_Key2" localSheetId="38" hidden="1">#REF!</definedName>
    <definedName name="_Key2" localSheetId="37" hidden="1">#REF!</definedName>
    <definedName name="_Key2" localSheetId="18" hidden="1">#REF!</definedName>
    <definedName name="_Key2" localSheetId="17" hidden="1">#REF!</definedName>
    <definedName name="_Key2" localSheetId="31" hidden="1">#REF!</definedName>
    <definedName name="_Key2" localSheetId="16" hidden="1">#REF!</definedName>
    <definedName name="_Key2" hidden="1">#REF!</definedName>
    <definedName name="_Key3" hidden="1">#REF!</definedName>
    <definedName name="_Keyn" hidden="1">#REF!</definedName>
    <definedName name="_KK2" hidden="1">#REF!</definedName>
    <definedName name="_KK3"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o2" hidden="1">#REF!</definedName>
    <definedName name="_Order1" hidden="1">255</definedName>
    <definedName name="_Order2" hidden="1">255</definedName>
    <definedName name="_Parse_In" hidden="1">#REF!</definedName>
    <definedName name="_Parse_Out" localSheetId="26" hidden="1">#REF!</definedName>
    <definedName name="_Parse_Out" localSheetId="48" hidden="1">#REF!</definedName>
    <definedName name="_Parse_Out" localSheetId="32" hidden="1">#REF!</definedName>
    <definedName name="_Parse_Out" localSheetId="25" hidden="1">#REF!</definedName>
    <definedName name="_Parse_Out" localSheetId="34" hidden="1">#REF!</definedName>
    <definedName name="_Parse_Out" localSheetId="33" hidden="1">#REF!</definedName>
    <definedName name="_Parse_Out" localSheetId="28" hidden="1">#REF!</definedName>
    <definedName name="_Parse_Out" localSheetId="47" hidden="1">#REF!</definedName>
    <definedName name="_Parse_Out" localSheetId="27" hidden="1">#REF!</definedName>
    <definedName name="_Parse_Out" localSheetId="40" hidden="1">#REF!</definedName>
    <definedName name="_Parse_Out" localSheetId="45" hidden="1">#REF!</definedName>
    <definedName name="_Parse_Out" localSheetId="44" hidden="1">#REF!</definedName>
    <definedName name="_Parse_Out" localSheetId="29" hidden="1">#REF!</definedName>
    <definedName name="_Parse_Out" localSheetId="36" hidden="1">#REF!</definedName>
    <definedName name="_Parse_Out" localSheetId="35" hidden="1">#REF!</definedName>
    <definedName name="_Parse_Out" localSheetId="42" hidden="1">#REF!</definedName>
    <definedName name="_Parse_Out" localSheetId="19" hidden="1">#REF!</definedName>
    <definedName name="_Parse_Out" localSheetId="24" hidden="1">#REF!</definedName>
    <definedName name="_Parse_Out" localSheetId="39" hidden="1">#REF!</definedName>
    <definedName name="_Parse_Out" localSheetId="38" hidden="1">#REF!</definedName>
    <definedName name="_Parse_Out" localSheetId="37" hidden="1">#REF!</definedName>
    <definedName name="_Parse_Out" localSheetId="18" hidden="1">#REF!</definedName>
    <definedName name="_Parse_Out" localSheetId="31" hidden="1">#REF!</definedName>
    <definedName name="_Parse_Out" hidden="1">#REF!</definedName>
    <definedName name="_PER01" hidden="1">UPPER(TEXT(#REF!(#REF!,0),"mmm yy"))</definedName>
    <definedName name="_PER02" hidden="1">UPPER(TEXT(#REF!(#REF!,-1),"mmm yy"))</definedName>
    <definedName name="_PER03" hidden="1">#N/A</definedName>
    <definedName name="_PER04" hidden="1">#N/A</definedName>
    <definedName name="_PER05" hidden="1">#N/A</definedName>
    <definedName name="_PER06" hidden="1">#N/A</definedName>
    <definedName name="_PER07" hidden="1">#N/A</definedName>
    <definedName name="_PER08" hidden="1">#N/A</definedName>
    <definedName name="_PER09" hidden="1">#N/A</definedName>
    <definedName name="_PER10" hidden="1">#N/A</definedName>
    <definedName name="_PER11" hidden="1">#N/A</definedName>
    <definedName name="_PER12" hidden="1">#N/A</definedName>
    <definedName name="_PER13" hidden="1">#N/A</definedName>
    <definedName name="_PER14" hidden="1">#N/A</definedName>
    <definedName name="_PER15" hidden="1">#N/A</definedName>
    <definedName name="_PER16" hidden="1">#N/A</definedName>
    <definedName name="_PER17" hidden="1">#N/A</definedName>
    <definedName name="_PER18" hidden="1">#N/A</definedName>
    <definedName name="_PER19" hidden="1">#N/A</definedName>
    <definedName name="_PER20" hidden="1">#N/A</definedName>
    <definedName name="_PER21" hidden="1">#N/A</definedName>
    <definedName name="_PER22" hidden="1">#N/A</definedName>
    <definedName name="_PER23" hidden="1">#N/A</definedName>
    <definedName name="_PER24" hidden="1">#N/A</definedName>
    <definedName name="_Regression_Int" hidden="1">1</definedName>
    <definedName name="_Regression_Out" hidden="1">#REF!</definedName>
    <definedName name="_Regression_X" hidden="1">#REF!</definedName>
    <definedName name="_Regression_Y" hidden="1">#REF!</definedName>
    <definedName name="_s" hidden="1">#REF!</definedName>
    <definedName name="_Sort" localSheetId="26" hidden="1">#REF!</definedName>
    <definedName name="_Sort" localSheetId="48" hidden="1">#REF!</definedName>
    <definedName name="_Sort" localSheetId="32" hidden="1">#REF!</definedName>
    <definedName name="_Sort" localSheetId="46" hidden="1">#REF!</definedName>
    <definedName name="_Sort" localSheetId="25" hidden="1">#REF!</definedName>
    <definedName name="_Sort" localSheetId="34" hidden="1">#REF!</definedName>
    <definedName name="_Sort" localSheetId="33" hidden="1">#REF!</definedName>
    <definedName name="_Sort" localSheetId="28" hidden="1">#REF!</definedName>
    <definedName name="_Sort" localSheetId="47" hidden="1">#REF!</definedName>
    <definedName name="_Sort" localSheetId="27" hidden="1">#REF!</definedName>
    <definedName name="_Sort" localSheetId="40" hidden="1">#REF!</definedName>
    <definedName name="_Sort" localSheetId="45" hidden="1">#REF!</definedName>
    <definedName name="_Sort" localSheetId="44" hidden="1">#REF!</definedName>
    <definedName name="_Sort" localSheetId="29" hidden="1">#REF!</definedName>
    <definedName name="_Sort" localSheetId="36" hidden="1">#REF!</definedName>
    <definedName name="_Sort" localSheetId="35" hidden="1">#REF!</definedName>
    <definedName name="_Sort" localSheetId="42" hidden="1">#REF!</definedName>
    <definedName name="_Sort" localSheetId="19" hidden="1">#REF!</definedName>
    <definedName name="_Sort" localSheetId="24" hidden="1">#REF!</definedName>
    <definedName name="_Sort" localSheetId="39" hidden="1">#REF!</definedName>
    <definedName name="_Sort" localSheetId="38" hidden="1">#REF!</definedName>
    <definedName name="_Sort" localSheetId="37" hidden="1">#REF!</definedName>
    <definedName name="_Sort" localSheetId="18" hidden="1">#REF!</definedName>
    <definedName name="_Sort" localSheetId="17" hidden="1">#REF!</definedName>
    <definedName name="_Sort" localSheetId="31" hidden="1">#REF!</definedName>
    <definedName name="_Sort" localSheetId="16" hidden="1">#REF!</definedName>
    <definedName name="_Sort" hidden="1">#REF!</definedName>
    <definedName name="_SORT1" hidden="1">#REF!</definedName>
    <definedName name="_SORT2" hidden="1">#REF!</definedName>
    <definedName name="_SORT3" hidden="1">#REF!</definedName>
    <definedName name="_Sortn" hidden="1">#REF!</definedName>
    <definedName name="_SSS1"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tt43" hidden="1">#REF!</definedName>
    <definedName name="_v" hidden="1">#REF!</definedName>
    <definedName name="_wpl2" localSheetId="26" hidden="1">{#N/A,#N/A,FALSE,"Aging Summary";#N/A,#N/A,FALSE,"Ratio Analysis";#N/A,#N/A,FALSE,"Test 120 Day Accts";#N/A,#N/A,FALSE,"Tickmarks"}</definedName>
    <definedName name="_wpl2" localSheetId="43" hidden="1">{#N/A,#N/A,FALSE,"Aging Summary";#N/A,#N/A,FALSE,"Ratio Analysis";#N/A,#N/A,FALSE,"Test 120 Day Accts";#N/A,#N/A,FALSE,"Tickmarks"}</definedName>
    <definedName name="_wpl2" hidden="1">{#N/A,#N/A,FALSE,"Aging Summary";#N/A,#N/A,FALSE,"Ratio Analysis";#N/A,#N/A,FALSE,"Test 120 Day Accts";#N/A,#N/A,FALSE,"Tickmarks"}</definedName>
    <definedName name="_zd32" hidden="1">#REF!</definedName>
    <definedName name="Ⅱ" localSheetId="26" hidden="1">{#N/A,#N/A,FALSE,"정공"}</definedName>
    <definedName name="Ⅱ" localSheetId="43" hidden="1">{#N/A,#N/A,FALSE,"정공"}</definedName>
    <definedName name="Ⅱ" hidden="1">{#N/A,#N/A,FALSE,"정공"}</definedName>
    <definedName name="a" localSheetId="26" hidden="1">{"'미착금액'!$A$4:$G$14"}</definedName>
    <definedName name="a" localSheetId="46" hidden="1">{"'미착금액'!$A$4:$G$14"}</definedName>
    <definedName name="a" localSheetId="40" hidden="1">{"'미착금액'!$A$4:$G$14"}</definedName>
    <definedName name="a" localSheetId="43" hidden="1">{"'미착금액'!$A$4:$G$14"}</definedName>
    <definedName name="a" hidden="1">{"'미착금액'!$A$4:$G$14"}</definedName>
    <definedName name="a_1" localSheetId="26" hidden="1">{"Full Summary",#N/A,FALSE,"Summary"}</definedName>
    <definedName name="a_1" localSheetId="43" hidden="1">{"Full Summary",#N/A,FALSE,"Summary"}</definedName>
    <definedName name="a_1" hidden="1">{"Full Summary",#N/A,FALSE,"Summary"}</definedName>
    <definedName name="a_2" localSheetId="26" hidden="1">{"Full Summary",#N/A,FALSE,"Summary"}</definedName>
    <definedName name="a_2" localSheetId="43" hidden="1">{"Full Summary",#N/A,FALSE,"Summary"}</definedName>
    <definedName name="a_2" hidden="1">{"Full Summary",#N/A,FALSE,"Summary"}</definedName>
    <definedName name="a_3" localSheetId="26" hidden="1">{"Full Summary",#N/A,FALSE,"Summary"}</definedName>
    <definedName name="a_3" localSheetId="43" hidden="1">{"Full Summary",#N/A,FALSE,"Summary"}</definedName>
    <definedName name="a_3" hidden="1">{"Full Summary",#N/A,FALSE,"Summary"}</definedName>
    <definedName name="A1_00근거" localSheetId="26" hidden="1">{#N/A,#N/A,FALSE,"단축1";#N/A,#N/A,FALSE,"단축2";#N/A,#N/A,FALSE,"단축3";#N/A,#N/A,FALSE,"장축";#N/A,#N/A,FALSE,"4WD"}</definedName>
    <definedName name="A1_00근거" localSheetId="43" hidden="1">{#N/A,#N/A,FALSE,"단축1";#N/A,#N/A,FALSE,"단축2";#N/A,#N/A,FALSE,"단축3";#N/A,#N/A,FALSE,"장축";#N/A,#N/A,FALSE,"4WD"}</definedName>
    <definedName name="A1_00근거" hidden="1">{#N/A,#N/A,FALSE,"단축1";#N/A,#N/A,FALSE,"단축2";#N/A,#N/A,FALSE,"단축3";#N/A,#N/A,FALSE,"장축";#N/A,#N/A,FALSE,"4WD"}</definedName>
    <definedName name="aa" localSheetId="26" hidden="1">{"Full Summary",#N/A,FALSE,"Summary"}</definedName>
    <definedName name="aa" localSheetId="43" hidden="1">{"Full Summary",#N/A,FALSE,"Summary"}</definedName>
    <definedName name="aa" hidden="1">{"Full Summary",#N/A,FALSE,"Summary"}</definedName>
    <definedName name="aaa" hidden="1">#REF!</definedName>
    <definedName name="AAAA" hidden="1">#REF!</definedName>
    <definedName name="aaaa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 localSheetId="26" hidden="1">{#N/A,#N/A,FALSE,"Aging Summary";#N/A,#N/A,FALSE,"Ratio Analysis";#N/A,#N/A,FALSE,"Test 120 Day Accts";#N/A,#N/A,FALSE,"Tickmarks"}</definedName>
    <definedName name="aaaaaaaaaa" localSheetId="43" hidden="1">{#N/A,#N/A,FALSE,"Aging Summary";#N/A,#N/A,FALSE,"Ratio Analysis";#N/A,#N/A,FALSE,"Test 120 Day Accts";#N/A,#N/A,FALSE,"Tickmarks"}</definedName>
    <definedName name="aaaaaaaaaa" hidden="1">{#N/A,#N/A,FALSE,"Aging Summary";#N/A,#N/A,FALSE,"Ratio Analysis";#N/A,#N/A,FALSE,"Test 120 Day Accts";#N/A,#N/A,FALSE,"Tickmarks"}</definedName>
    <definedName name="aaaaaaaaaaa" localSheetId="26" hidden="1">{#N/A,#N/A,FALSE,"Aging Summary";#N/A,#N/A,FALSE,"Ratio Analysis";#N/A,#N/A,FALSE,"Test 120 Day Accts";#N/A,#N/A,FALSE,"Tickmarks"}</definedName>
    <definedName name="aaaaaaaaaaa" localSheetId="43" hidden="1">{#N/A,#N/A,FALSE,"Aging Summary";#N/A,#N/A,FALSE,"Ratio Analysis";#N/A,#N/A,FALSE,"Test 120 Day Accts";#N/A,#N/A,FALSE,"Tickmarks"}</definedName>
    <definedName name="aaaaaaaaaaa" hidden="1">{#N/A,#N/A,FALSE,"Aging Summary";#N/A,#N/A,FALSE,"Ratio Analysis";#N/A,#N/A,FALSE,"Test 120 Day Accts";#N/A,#N/A,FALSE,"Tickmarks"}</definedName>
    <definedName name="aaaaaaaaaaa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 localSheetId="26" hidden="1">{#N/A,#N/A,FALSE,"Aging Summary";#N/A,#N/A,FALSE,"Ratio Analysis";#N/A,#N/A,FALSE,"Test 120 Day Accts";#N/A,#N/A,FALSE,"Tickmarks"}</definedName>
    <definedName name="aaaaaaaaaaaaa" localSheetId="43" hidden="1">{#N/A,#N/A,FALSE,"Aging Summary";#N/A,#N/A,FALSE,"Ratio Analysis";#N/A,#N/A,FALSE,"Test 120 Day Accts";#N/A,#N/A,FALSE,"Tickmarks"}</definedName>
    <definedName name="aaaaaaaaaaaaa" hidden="1">{#N/A,#N/A,FALSE,"Aging Summary";#N/A,#N/A,FALSE,"Ratio Analysis";#N/A,#N/A,FALSE,"Test 120 Day Accts";#N/A,#N/A,FALSE,"Tickmarks"}</definedName>
    <definedName name="aaaaaaaaaaaaa12" localSheetId="26" hidden="1">{#N/A,#N/A,FALSE,"Aging Summary";#N/A,#N/A,FALSE,"Ratio Analysis";#N/A,#N/A,FALSE,"Test 120 Day Accts";#N/A,#N/A,FALSE,"Tickmarks"}</definedName>
    <definedName name="aaaaaaaaaaaaa12" localSheetId="43" hidden="1">{#N/A,#N/A,FALSE,"Aging Summary";#N/A,#N/A,FALSE,"Ratio Analysis";#N/A,#N/A,FALSE,"Test 120 Day Accts";#N/A,#N/A,FALSE,"Tickmarks"}</definedName>
    <definedName name="aaaaaaaaaaaaa12" hidden="1">{#N/A,#N/A,FALSE,"Aging Summary";#N/A,#N/A,FALSE,"Ratio Analysis";#N/A,#N/A,FALSE,"Test 120 Day Accts";#N/A,#N/A,FALSE,"Tickmarks"}</definedName>
    <definedName name="AAAAAAAAAAAAAAAA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S" localSheetId="26" hidden="1">{#N/A,#N/A,FALSE,"정공"}</definedName>
    <definedName name="AAAAS" localSheetId="43" hidden="1">{#N/A,#N/A,FALSE,"정공"}</definedName>
    <definedName name="AAAAS" hidden="1">{#N/A,#N/A,FALSE,"정공"}</definedName>
    <definedName name="ab" localSheetId="26" hidden="1">{"Full Summary",#N/A,FALSE,"Summary"}</definedName>
    <definedName name="ab" localSheetId="43" hidden="1">{"Full Summary",#N/A,FALSE,"Summary"}</definedName>
    <definedName name="ab" hidden="1">{"Full Summary",#N/A,FALSE,"Summary"}</definedName>
    <definedName name="abbreviations" localSheetId="26" hidden="1">{"'매출'!$A$1:$I$22"}</definedName>
    <definedName name="abbreviations" localSheetId="43" hidden="1">{"'매출'!$A$1:$I$22"}</definedName>
    <definedName name="abbreviations" hidden="1">{"'매출'!$A$1:$I$22"}</definedName>
    <definedName name="abc" localSheetId="26" hidden="1">{"Full Summary",#N/A,FALSE,"Summary"}</definedName>
    <definedName name="abc" localSheetId="43" hidden="1">{"Full Summary",#N/A,FALSE,"Summary"}</definedName>
    <definedName name="abc" hidden="1">{"Full Summary",#N/A,FALSE,"Summary"}</definedName>
    <definedName name="abcd" hidden="1">UPPER(TEXT(#REF!(#REF!,0),"mmm yy"))</definedName>
    <definedName name="ABCDEF" localSheetId="26" hidden="1">{#N/A,#N/A,FALSE,"정공"}</definedName>
    <definedName name="ABCDEF" localSheetId="43" hidden="1">{#N/A,#N/A,FALSE,"정공"}</definedName>
    <definedName name="ABCDEF" hidden="1">{#N/A,#N/A,FALSE,"정공"}</definedName>
    <definedName name="ABCD관리" localSheetId="26" hidden="1">{#N/A,#N/A,FALSE,"정공"}</definedName>
    <definedName name="ABCD관리" localSheetId="43" hidden="1">{#N/A,#N/A,FALSE,"정공"}</definedName>
    <definedName name="ABCD관리" hidden="1">{#N/A,#N/A,FALSE,"정공"}</definedName>
    <definedName name="ABD" localSheetId="26" hidden="1">{#N/A,#N/A,FALSE,"지침";#N/A,#N/A,FALSE,"환경분석";#N/A,#N/A,FALSE,"Sheet16"}</definedName>
    <definedName name="ABD" localSheetId="43" hidden="1">{#N/A,#N/A,FALSE,"지침";#N/A,#N/A,FALSE,"환경분석";#N/A,#N/A,FALSE,"Sheet16"}</definedName>
    <definedName name="ABD" hidden="1">{#N/A,#N/A,FALSE,"지침";#N/A,#N/A,FALSE,"환경분석";#N/A,#N/A,FALSE,"Sheet16"}</definedName>
    <definedName name="ABX" localSheetId="26" hidden="1">{#N/A,#N/A,FALSE,"지침";#N/A,#N/A,FALSE,"환경분석";#N/A,#N/A,FALSE,"Sheet16"}</definedName>
    <definedName name="ABX" localSheetId="43" hidden="1">{#N/A,#N/A,FALSE,"지침";#N/A,#N/A,FALSE,"환경분석";#N/A,#N/A,FALSE,"Sheet16"}</definedName>
    <definedName name="ABX" hidden="1">{#N/A,#N/A,FALSE,"지침";#N/A,#N/A,FALSE,"환경분석";#N/A,#N/A,FALSE,"Sheet16"}</definedName>
    <definedName name="ac" localSheetId="26" hidden="1">{#N/A,#N/A,FALSE,"Aging Summary";#N/A,#N/A,FALSE,"Ratio Analysis";#N/A,#N/A,FALSE,"Test 120 Day Accts";#N/A,#N/A,FALSE,"Tickmarks"}</definedName>
    <definedName name="ac" localSheetId="43" hidden="1">{#N/A,#N/A,FALSE,"Aging Summary";#N/A,#N/A,FALSE,"Ratio Analysis";#N/A,#N/A,FALSE,"Test 120 Day Accts";#N/A,#N/A,FALSE,"Tickmarks"}</definedName>
    <definedName name="ac" hidden="1">{#N/A,#N/A,FALSE,"Aging Summary";#N/A,#N/A,FALSE,"Ratio Analysis";#N/A,#N/A,FALSE,"Test 120 Day Accts";#N/A,#N/A,FALSE,"Tickmarks"}</definedName>
    <definedName name="Access_Button" hidden="1">"종합사번1999년_99년02월_퇴사__List"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Documents\사번\종합사번1999년.mdb"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#REF!</definedName>
    <definedName name="ACwvu.adf." hidden="1">#REF!</definedName>
    <definedName name="ACwvu.Balance._.Sheet." hidden="1">#REF!</definedName>
    <definedName name="ACwvu.Cash._.Receipts._.Journal." hidden="1">#REF!</definedName>
    <definedName name="ACwvu.Cost._.Allocation." hidden="1">#REF!</definedName>
    <definedName name="ACwvu.Fin._.Year._.96.97." hidden="1">#REF!</definedName>
    <definedName name="ACwvu.FRP_BACKLOG1." hidden="1">#REF!</definedName>
    <definedName name="ACwvu.FRP_backlog2." hidden="1">#REF!</definedName>
    <definedName name="ACwvu.Full._.Cash._.Flow." hidden="1">#REF!</definedName>
    <definedName name="ACwvu.Full._.Stage._.1." hidden="1">#REF!</definedName>
    <definedName name="ACwvu.Full._.Summary." hidden="1">#REF!</definedName>
    <definedName name="ACwvu.Land." hidden="1">#REF!</definedName>
    <definedName name="ACwvu.Marketing." hidden="1">#REF!</definedName>
    <definedName name="ACwvu.Marketing._.95.96." hidden="1">#REF!</definedName>
    <definedName name="ACwvu.Overheads._.Cash._.Flow." hidden="1">#REF!</definedName>
    <definedName name="ACwvu.Overheads._.Profit._.and._.Loss." hidden="1">#REF!</definedName>
    <definedName name="ACwvu.Profit._.and._.Loss." hidden="1">#REF!</definedName>
    <definedName name="ACwvu.Profit._.and._.Loss._.Narration." hidden="1">#REF!</definedName>
    <definedName name="ACwvu.Settlements._.by._.Parcel." hidden="1">#REF!</definedName>
    <definedName name="ACwvu.Short._.Stage._.1." hidden="1">#REF!</definedName>
    <definedName name="ACwvu.Summary._.Sheet." hidden="1">#REF!</definedName>
    <definedName name="ACwvu.Variation._.Report." hidden="1">#REF!</definedName>
    <definedName name="ad" localSheetId="26" hidden="1">{"Summary Sheet",#N/A,FALSE,"Cash Flow vs Budget"}</definedName>
    <definedName name="ad" localSheetId="43" hidden="1">{"Summary Sheet",#N/A,FALSE,"Cash Flow vs Budget"}</definedName>
    <definedName name="ad" hidden="1">{"Summary Sheet",#N/A,FALSE,"Cash Flow vs Budget"}</definedName>
    <definedName name="ADC" hidden="1">#REF!</definedName>
    <definedName name="adcd" localSheetId="26" hidden="1">{#N/A,#N/A,FALSE,"Sheet8";#N/A,#N/A,FALSE,"Sheet7"}</definedName>
    <definedName name="adcd" localSheetId="43" hidden="1">{#N/A,#N/A,FALSE,"Sheet8";#N/A,#N/A,FALSE,"Sheet7"}</definedName>
    <definedName name="adcd" hidden="1">{#N/A,#N/A,FALSE,"Sheet8";#N/A,#N/A,FALSE,"Sheet7"}</definedName>
    <definedName name="ADS" localSheetId="26" hidden="1">{#N/A,#N/A,FALSE,"지침";#N/A,#N/A,FALSE,"환경분석";#N/A,#N/A,FALSE,"Sheet16"}</definedName>
    <definedName name="ADS" localSheetId="43" hidden="1">{#N/A,#N/A,FALSE,"지침";#N/A,#N/A,FALSE,"환경분석";#N/A,#N/A,FALSE,"Sheet16"}</definedName>
    <definedName name="ADS" hidden="1">{#N/A,#N/A,FALSE,"지침";#N/A,#N/A,FALSE,"환경분석";#N/A,#N/A,FALSE,"Sheet16"}</definedName>
    <definedName name="adsas" localSheetId="26" hidden="1">{#N/A,#N/A,FALSE,"Aging Summary";#N/A,#N/A,FALSE,"Ratio Analysis";#N/A,#N/A,FALSE,"Test 120 Day Accts";#N/A,#N/A,FALSE,"Tickmarks"}</definedName>
    <definedName name="adsas" localSheetId="43" hidden="1">{#N/A,#N/A,FALSE,"Aging Summary";#N/A,#N/A,FALSE,"Ratio Analysis";#N/A,#N/A,FALSE,"Test 120 Day Accts";#N/A,#N/A,FALSE,"Tickmarks"}</definedName>
    <definedName name="adsas" hidden="1">{#N/A,#N/A,FALSE,"Aging Summary";#N/A,#N/A,FALSE,"Ratio Analysis";#N/A,#N/A,FALSE,"Test 120 Day Accts";#N/A,#N/A,FALSE,"Tickmarks"}</definedName>
    <definedName name="ADSDF" localSheetId="26" hidden="1">{#N/A,#N/A,TRUE,"Y생산";#N/A,#N/A,TRUE,"Y판매";#N/A,#N/A,TRUE,"Y총물량";#N/A,#N/A,TRUE,"Y능력";#N/A,#N/A,TRUE,"YKD"}</definedName>
    <definedName name="ADSDF" localSheetId="43" hidden="1">{#N/A,#N/A,TRUE,"Y생산";#N/A,#N/A,TRUE,"Y판매";#N/A,#N/A,TRUE,"Y총물량";#N/A,#N/A,TRUE,"Y능력";#N/A,#N/A,TRUE,"YKD"}</definedName>
    <definedName name="ADSDF" hidden="1">{#N/A,#N/A,TRUE,"Y생산";#N/A,#N/A,TRUE,"Y판매";#N/A,#N/A,TRUE,"Y총물량";#N/A,#N/A,TRUE,"Y능력";#N/A,#N/A,TRUE,"YKD"}</definedName>
    <definedName name="aerfer" localSheetId="26" hidden="1">{#N/A,#N/A,FALSE,"표지";#N/A,#N/A,FALSE,"손익";#N/A,#N/A,FALSE,"영업";#N/A,#N/A,FALSE,"생산성";#N/A,#N/A,FALSE,"품질부문";#N/A,#N/A,FALSE,"사내매입매출";#N/A,#N/A,FALSE,"경비";#N/A,#N/A,FALSE,"이자수지";#N/A,#N/A,FALSE,"신규 투자"}</definedName>
    <definedName name="aerfer" localSheetId="43" hidden="1">{#N/A,#N/A,FALSE,"표지";#N/A,#N/A,FALSE,"손익";#N/A,#N/A,FALSE,"영업";#N/A,#N/A,FALSE,"생산성";#N/A,#N/A,FALSE,"품질부문";#N/A,#N/A,FALSE,"사내매입매출";#N/A,#N/A,FALSE,"경비";#N/A,#N/A,FALSE,"이자수지";#N/A,#N/A,FALSE,"신규 투자"}</definedName>
    <definedName name="aerfer" hidden="1">{#N/A,#N/A,FALSE,"표지";#N/A,#N/A,FALSE,"손익";#N/A,#N/A,FALSE,"영업";#N/A,#N/A,FALSE,"생산성";#N/A,#N/A,FALSE,"품질부문";#N/A,#N/A,FALSE,"사내매입매출";#N/A,#N/A,FALSE,"경비";#N/A,#N/A,FALSE,"이자수지";#N/A,#N/A,FALSE,"신규 투자"}</definedName>
    <definedName name="af" localSheetId="26" hidden="1">{#N/A,#N/A,FALSE,"Aging Summary";#N/A,#N/A,FALSE,"Ratio Analysis";#N/A,#N/A,FALSE,"Test 120 Day Accts";#N/A,#N/A,FALSE,"Tickmarks"}</definedName>
    <definedName name="af" localSheetId="43" hidden="1">{#N/A,#N/A,FALSE,"Aging Summary";#N/A,#N/A,FALSE,"Ratio Analysis";#N/A,#N/A,FALSE,"Test 120 Day Accts";#N/A,#N/A,FALSE,"Tickmarks"}</definedName>
    <definedName name="af" hidden="1">{#N/A,#N/A,FALSE,"Aging Summary";#N/A,#N/A,FALSE,"Ratio Analysis";#N/A,#N/A,FALSE,"Test 120 Day Accts";#N/A,#N/A,FALSE,"Tickmarks"}</definedName>
    <definedName name="afs" localSheetId="26" hidden="1">{#N/A,#N/A,FALSE,"Aging Summary";#N/A,#N/A,FALSE,"Ratio Analysis";#N/A,#N/A,FALSE,"Test 120 Day Accts";#N/A,#N/A,FALSE,"Tickmarks"}</definedName>
    <definedName name="afs" localSheetId="43" hidden="1">{#N/A,#N/A,FALSE,"Aging Summary";#N/A,#N/A,FALSE,"Ratio Analysis";#N/A,#N/A,FALSE,"Test 120 Day Accts";#N/A,#N/A,FALSE,"Tickmarks"}</definedName>
    <definedName name="afs" hidden="1">{#N/A,#N/A,FALSE,"Aging Summary";#N/A,#N/A,FALSE,"Ratio Analysis";#N/A,#N/A,FALSE,"Test 120 Day Accts";#N/A,#N/A,FALSE,"Tickmarks"}</definedName>
    <definedName name="ag" localSheetId="26" hidden="1">{#N/A,#N/A,FALSE,"표지";#N/A,#N/A,FALSE,"손익";#N/A,#N/A,FALSE,"영업";#N/A,#N/A,FALSE,"생산성";#N/A,#N/A,FALSE,"품질부문";#N/A,#N/A,FALSE,"사내매입매출";#N/A,#N/A,FALSE,"경비";#N/A,#N/A,FALSE,"이자수지";#N/A,#N/A,FALSE,"신규 투자"}</definedName>
    <definedName name="ag" localSheetId="43" hidden="1">{#N/A,#N/A,FALSE,"표지";#N/A,#N/A,FALSE,"손익";#N/A,#N/A,FALSE,"영업";#N/A,#N/A,FALSE,"생산성";#N/A,#N/A,FALSE,"품질부문";#N/A,#N/A,FALSE,"사내매입매출";#N/A,#N/A,FALSE,"경비";#N/A,#N/A,FALSE,"이자수지";#N/A,#N/A,FALSE,"신규 투자"}</definedName>
    <definedName name="ag" hidden="1">{#N/A,#N/A,FALSE,"표지";#N/A,#N/A,FALSE,"손익";#N/A,#N/A,FALSE,"영업";#N/A,#N/A,FALSE,"생산성";#N/A,#N/A,FALSE,"품질부문";#N/A,#N/A,FALSE,"사내매입매출";#N/A,#N/A,FALSE,"경비";#N/A,#N/A,FALSE,"이자수지";#N/A,#N/A,FALSE,"신규 투자"}</definedName>
    <definedName name="aging" localSheetId="26" hidden="1">{#N/A,#N/A,FALSE,"Aging Summary";#N/A,#N/A,FALSE,"Ratio Analysis";#N/A,#N/A,FALSE,"Test 120 Day Accts";#N/A,#N/A,FALSE,"Tickmarks"}</definedName>
    <definedName name="aging" localSheetId="43" hidden="1">{#N/A,#N/A,FALSE,"Aging Summary";#N/A,#N/A,FALSE,"Ratio Analysis";#N/A,#N/A,FALSE,"Test 120 Day Accts";#N/A,#N/A,FALSE,"Tickmarks"}</definedName>
    <definedName name="aging" hidden="1">{#N/A,#N/A,FALSE,"Aging Summary";#N/A,#N/A,FALSE,"Ratio Analysis";#N/A,#N/A,FALSE,"Test 120 Day Accts";#N/A,#N/A,FALSE,"Tickmarks"}</definedName>
    <definedName name="ahfds"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hfds"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hfd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INE" localSheetId="26"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AINE" localSheetId="43"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AINE"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AJE" localSheetId="26" hidden="1">{#N/A,#N/A,FALSE,"주요여수신";#N/A,#N/A,FALSE,"수신금리";#N/A,#N/A,FALSE,"대출금리";#N/A,#N/A,FALSE,"신규대출";#N/A,#N/A,FALSE,"총액대출"}</definedName>
    <definedName name="AJE" localSheetId="43" hidden="1">{#N/A,#N/A,FALSE,"주요여수신";#N/A,#N/A,FALSE,"수신금리";#N/A,#N/A,FALSE,"대출금리";#N/A,#N/A,FALSE,"신규대출";#N/A,#N/A,FALSE,"총액대출"}</definedName>
    <definedName name="AJE" hidden="1">{#N/A,#N/A,FALSE,"주요여수신";#N/A,#N/A,FALSE,"수신금리";#N/A,#N/A,FALSE,"대출금리";#N/A,#N/A,FALSE,"신규대출";#N/A,#N/A,FALSE,"총액대출"}</definedName>
    <definedName name="akfk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lm보고서식" localSheetId="26" hidden="1">{#N/A,#N/A,FALSE,"주요여수신";#N/A,#N/A,FALSE,"수신금리";#N/A,#N/A,FALSE,"대출금리";#N/A,#N/A,FALSE,"신규대출";#N/A,#N/A,FALSE,"총액대출"}</definedName>
    <definedName name="alm보고서식" localSheetId="43" hidden="1">{#N/A,#N/A,FALSE,"주요여수신";#N/A,#N/A,FALSE,"수신금리";#N/A,#N/A,FALSE,"대출금리";#N/A,#N/A,FALSE,"신규대출";#N/A,#N/A,FALSE,"총액대출"}</definedName>
    <definedName name="alm보고서식" hidden="1">{#N/A,#N/A,FALSE,"주요여수신";#N/A,#N/A,FALSE,"수신금리";#N/A,#N/A,FALSE,"대출금리";#N/A,#N/A,FALSE,"신규대출";#N/A,#N/A,FALSE,"총액대출"}</definedName>
    <definedName name="anscount" hidden="1">2</definedName>
    <definedName name="aocnf" localSheetId="26" hidden="1">{#N/A,#N/A,FALSE,"채권채무";#N/A,#N/A,FALSE,"control sheet"}</definedName>
    <definedName name="aocnf" localSheetId="43" hidden="1">{#N/A,#N/A,FALSE,"채권채무";#N/A,#N/A,FALSE,"control sheet"}</definedName>
    <definedName name="aocnf" hidden="1">{#N/A,#N/A,FALSE,"채권채무";#N/A,#N/A,FALSE,"control sheet"}</definedName>
    <definedName name="AOCNFTHSDLR" localSheetId="26" hidden="1">{#N/A,#N/A,FALSE,"정공"}</definedName>
    <definedName name="AOCNFTHSDLR" localSheetId="43" hidden="1">{#N/A,#N/A,FALSE,"정공"}</definedName>
    <definedName name="AOCNFTHSDLR" hidden="1">{#N/A,#N/A,FALSE,"정공"}</definedName>
    <definedName name="ARBS" localSheetId="26" hidden="1">{#N/A,#N/A,FALSE,"BS";#N/A,#N/A,FALSE,"PL";#N/A,#N/A,FALSE,"처분";#N/A,#N/A,FALSE,"현금";#N/A,#N/A,FALSE,"매출";#N/A,#N/A,FALSE,"원가";#N/A,#N/A,FALSE,"경영"}</definedName>
    <definedName name="ARBS" localSheetId="43" hidden="1">{#N/A,#N/A,FALSE,"BS";#N/A,#N/A,FALSE,"PL";#N/A,#N/A,FALSE,"처분";#N/A,#N/A,FALSE,"현금";#N/A,#N/A,FALSE,"매출";#N/A,#N/A,FALSE,"원가";#N/A,#N/A,FALSE,"경영"}</definedName>
    <definedName name="ARBS" hidden="1">{#N/A,#N/A,FALSE,"BS";#N/A,#N/A,FALSE,"PL";#N/A,#N/A,FALSE,"처분";#N/A,#N/A,FALSE,"현금";#N/A,#N/A,FALSE,"매출";#N/A,#N/A,FALSE,"원가";#N/A,#N/A,FALSE,"경영"}</definedName>
    <definedName name="ArmaPPA" localSheetId="26" hidden="1">{#N/A,#N/A,FALSE,"Sheet8";#N/A,#N/A,FALSE,"Sheet7"}</definedName>
    <definedName name="ArmaPPA" localSheetId="43" hidden="1">{#N/A,#N/A,FALSE,"Sheet8";#N/A,#N/A,FALSE,"Sheet7"}</definedName>
    <definedName name="ArmaPPA" hidden="1">{#N/A,#N/A,FALSE,"Sheet8";#N/A,#N/A,FALSE,"Sheet7"}</definedName>
    <definedName name="as"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s"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s"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s"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a" localSheetId="26" hidden="1">{#N/A,#N/A,FALSE,"BS";#N/A,#N/A,FALSE,"PL";#N/A,#N/A,FALSE,"A";#N/A,#N/A,FALSE,"B";#N/A,#N/A,FALSE,"B1";#N/A,#N/A,FALSE,"C";#N/A,#N/A,FALSE,"C1";#N/A,#N/A,FALSE,"C2";#N/A,#N/A,FALSE,"D";#N/A,#N/A,FALSE,"E";#N/A,#N/A,FALSE,"F";#N/A,#N/A,FALSE,"AA";#N/A,#N/A,FALSE,"BB";#N/A,#N/A,FALSE,"CC";#N/A,#N/A,FALSE,"DD";#N/A,#N/A,FALSE,"EE";#N/A,#N/A,FALSE,"FF";#N/A,#N/A,FALSE,"PL10";#N/A,#N/A,FALSE,"PL20";#N/A,#N/A,FALSE,"PL30"}</definedName>
    <definedName name="asaa" localSheetId="43" hidden="1">{#N/A,#N/A,FALSE,"BS";#N/A,#N/A,FALSE,"PL";#N/A,#N/A,FALSE,"A";#N/A,#N/A,FALSE,"B";#N/A,#N/A,FALSE,"B1";#N/A,#N/A,FALSE,"C";#N/A,#N/A,FALSE,"C1";#N/A,#N/A,FALSE,"C2";#N/A,#N/A,FALSE,"D";#N/A,#N/A,FALSE,"E";#N/A,#N/A,FALSE,"F";#N/A,#N/A,FALSE,"AA";#N/A,#N/A,FALSE,"BB";#N/A,#N/A,FALSE,"CC";#N/A,#N/A,FALSE,"DD";#N/A,#N/A,FALSE,"EE";#N/A,#N/A,FALSE,"FF";#N/A,#N/A,FALSE,"PL10";#N/A,#N/A,FALSE,"PL20";#N/A,#N/A,FALSE,"PL30"}</definedName>
    <definedName name="asaa" hidden="1">{#N/A,#N/A,FALSE,"BS";#N/A,#N/A,FALSE,"PL";#N/A,#N/A,FALSE,"A";#N/A,#N/A,FALSE,"B";#N/A,#N/A,FALSE,"B1";#N/A,#N/A,FALSE,"C";#N/A,#N/A,FALSE,"C1";#N/A,#N/A,FALSE,"C2";#N/A,#N/A,FALSE,"D";#N/A,#N/A,FALSE,"E";#N/A,#N/A,FALSE,"F";#N/A,#N/A,FALSE,"AA";#N/A,#N/A,FALSE,"BB";#N/A,#N/A,FALSE,"CC";#N/A,#N/A,FALSE,"DD";#N/A,#N/A,FALSE,"EE";#N/A,#N/A,FALSE,"FF";#N/A,#N/A,FALSE,"PL10";#N/A,#N/A,FALSE,"PL20";#N/A,#N/A,FALSE,"PL30"}</definedName>
    <definedName name="asas"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sas"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sa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scxf" localSheetId="26" hidden="1">{#N/A,#N/A,FALSE,"Aging Summary";#N/A,#N/A,FALSE,"Ratio Analysis";#N/A,#N/A,FALSE,"Test 120 Day Accts";#N/A,#N/A,FALSE,"Tickmarks"}</definedName>
    <definedName name="ascxf" localSheetId="43" hidden="1">{#N/A,#N/A,FALSE,"Aging Summary";#N/A,#N/A,FALSE,"Ratio Analysis";#N/A,#N/A,FALSE,"Test 120 Day Accts";#N/A,#N/A,FALSE,"Tickmarks"}</definedName>
    <definedName name="ascxf" hidden="1">{#N/A,#N/A,FALSE,"Aging Summary";#N/A,#N/A,FALSE,"Ratio Analysis";#N/A,#N/A,FALSE,"Test 120 Day Accts";#N/A,#N/A,FALSE,"Tickmarks"}</definedName>
    <definedName name="asdasdad" localSheetId="26" hidden="1">{"Full Summary",#N/A,FALSE,"Summary"}</definedName>
    <definedName name="asdasdad" localSheetId="43" hidden="1">{"Full Summary",#N/A,FALSE,"Summary"}</definedName>
    <definedName name="asdasdad" hidden="1">{"Full Summary",#N/A,FALSE,"Summary"}</definedName>
    <definedName name="asdf" localSheetId="26" hidden="1">{#N/A,#N/A,FALSE,"정공"}</definedName>
    <definedName name="asdf" localSheetId="43" hidden="1">{#N/A,#N/A,FALSE,"정공"}</definedName>
    <definedName name="asdf" hidden="1">{#N/A,#N/A,FALSE,"정공"}</definedName>
    <definedName name="asdfasfffffffffffff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fsd" localSheetId="26" hidden="1">{"FORM17",#N/A,FALSE,"Commission1";"FORM17.1",#N/A,FALSE,"Commission2"}</definedName>
    <definedName name="asfsd" localSheetId="43" hidden="1">{"FORM17",#N/A,FALSE,"Commission1";"FORM17.1",#N/A,FALSE,"Commission2"}</definedName>
    <definedName name="asfsd" hidden="1">{"FORM17",#N/A,FALSE,"Commission1";"FORM17.1",#N/A,FALSE,"Commission2"}</definedName>
    <definedName name="Asset9808CAK" hidden="1">#REF!</definedName>
    <definedName name="Assets9808CAK" hidden="1">#REF!</definedName>
    <definedName name="assign" localSheetId="26" hidden="1">{#N/A,#N/A,FALSE,"BS";#N/A,#N/A,FALSE,"PL";#N/A,#N/A,FALSE,"처분";#N/A,#N/A,FALSE,"현금";#N/A,#N/A,FALSE,"매출";#N/A,#N/A,FALSE,"원가";#N/A,#N/A,FALSE,"경영"}</definedName>
    <definedName name="assign" localSheetId="43" hidden="1">{#N/A,#N/A,FALSE,"BS";#N/A,#N/A,FALSE,"PL";#N/A,#N/A,FALSE,"처분";#N/A,#N/A,FALSE,"현금";#N/A,#N/A,FALSE,"매출";#N/A,#N/A,FALSE,"원가";#N/A,#N/A,FALSE,"경영"}</definedName>
    <definedName name="assign" hidden="1">{#N/A,#N/A,FALSE,"BS";#N/A,#N/A,FALSE,"PL";#N/A,#N/A,FALSE,"처분";#N/A,#N/A,FALSE,"현금";#N/A,#N/A,FALSE,"매출";#N/A,#N/A,FALSE,"원가";#N/A,#N/A,FALSE,"경영"}</definedName>
    <definedName name="ASSUMPTIONS"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UMPTIONS"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UMPTIONS"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조직도" localSheetId="26" hidden="1">{#N/A,#N/A,FALSE,"1.시장상황";#N/A,#N/A,FALSE,"2.판매목표";#N/A,#N/A,FALSE,"3.판매력운영";#N/A,#N/A,FALSE,"3.판매력운영 (2)";#N/A,#N/A,FALSE,"3.판매력운영 (3)";#N/A,#N/A,FALSE,"4.주요항목 관리지표 목표";#N/A,#N/A,FALSE,"5중점추진사항"}</definedName>
    <definedName name="AS조직도" localSheetId="43" hidden="1">{#N/A,#N/A,FALSE,"1.시장상황";#N/A,#N/A,FALSE,"2.판매목표";#N/A,#N/A,FALSE,"3.판매력운영";#N/A,#N/A,FALSE,"3.판매력운영 (2)";#N/A,#N/A,FALSE,"3.판매력운영 (3)";#N/A,#N/A,FALSE,"4.주요항목 관리지표 목표";#N/A,#N/A,FALSE,"5중점추진사항"}</definedName>
    <definedName name="AS조직도" hidden="1">{#N/A,#N/A,FALSE,"1.시장상황";#N/A,#N/A,FALSE,"2.판매목표";#N/A,#N/A,FALSE,"3.판매력운영";#N/A,#N/A,FALSE,"3.판매력운영 (2)";#N/A,#N/A,FALSE,"3.판매력운영 (3)";#N/A,#N/A,FALSE,"4.주요항목 관리지표 목표";#N/A,#N/A,FALSE,"5중점추진사항"}</definedName>
    <definedName name="avegmultiple" hidden="1">#REF!</definedName>
    <definedName name="AVG" hidden="1">"AVG"</definedName>
    <definedName name="AVGAVG" hidden="1">"AVGAVG"</definedName>
    <definedName name="AVGMOV" hidden="1">"AVGMOV"</definedName>
    <definedName name="axcdf" localSheetId="26" hidden="1">{#N/A,#N/A,FALSE,"정공"}</definedName>
    <definedName name="axcdf" localSheetId="43" hidden="1">{#N/A,#N/A,FALSE,"정공"}</definedName>
    <definedName name="axcdf" hidden="1">{#N/A,#N/A,FALSE,"정공"}</definedName>
    <definedName name="b" localSheetId="26" hidden="1">{"Summary",#N/A,FALSE,"Summary"}</definedName>
    <definedName name="b" localSheetId="43" hidden="1">{"Summary",#N/A,FALSE,"Summary"}</definedName>
    <definedName name="b" hidden="1">{"Summary",#N/A,FALSE,"Summary"}</definedName>
    <definedName name="b_1" localSheetId="26" hidden="1">{"Summary",#N/A,FALSE,"Summary"}</definedName>
    <definedName name="b_1" localSheetId="43" hidden="1">{"Summary",#N/A,FALSE,"Summary"}</definedName>
    <definedName name="b_1" hidden="1">{"Summary",#N/A,FALSE,"Summary"}</definedName>
    <definedName name="b_2" localSheetId="26" hidden="1">{"Summary",#N/A,FALSE,"Summary"}</definedName>
    <definedName name="b_2" localSheetId="43" hidden="1">{"Summary",#N/A,FALSE,"Summary"}</definedName>
    <definedName name="b_2" hidden="1">{"Summary",#N/A,FALSE,"Summary"}</definedName>
    <definedName name="b_3" localSheetId="26" hidden="1">{"Summary",#N/A,FALSE,"Summary"}</definedName>
    <definedName name="b_3" localSheetId="43" hidden="1">{"Summary",#N/A,FALSE,"Summary"}</definedName>
    <definedName name="b_3" hidden="1">{"Summary",#N/A,FALSE,"Summary"}</definedName>
    <definedName name="B3송" hidden="1">#REF!</definedName>
    <definedName name="ba" localSheetId="26" hidden="1">{#N/A,#N/A,FALSE,"Aging Summary";#N/A,#N/A,FALSE,"Ratio Analysis";#N/A,#N/A,FALSE,"Test 120 Day Accts";#N/A,#N/A,FALSE,"Tickmarks"}</definedName>
    <definedName name="ba" localSheetId="43" hidden="1">{#N/A,#N/A,FALSE,"Aging Summary";#N/A,#N/A,FALSE,"Ratio Analysis";#N/A,#N/A,FALSE,"Test 120 Day Accts";#N/A,#N/A,FALSE,"Tickmarks"}</definedName>
    <definedName name="ba" hidden="1">{#N/A,#N/A,FALSE,"Aging Summary";#N/A,#N/A,FALSE,"Ratio Analysis";#N/A,#N/A,FALSE,"Test 120 Day Accts";#N/A,#N/A,FALSE,"Tickmarks"}</definedName>
    <definedName name="BadLink" localSheetId="26" hidden="1">#REF!</definedName>
    <definedName name="BadLink" localSheetId="48" hidden="1">#REF!</definedName>
    <definedName name="BadLink" localSheetId="32" hidden="1">#REF!</definedName>
    <definedName name="BadLink" localSheetId="46" hidden="1">#REF!</definedName>
    <definedName name="BadLink" localSheetId="25" hidden="1">#REF!</definedName>
    <definedName name="BadLink" localSheetId="34" hidden="1">#REF!</definedName>
    <definedName name="BadLink" localSheetId="33" hidden="1">#REF!</definedName>
    <definedName name="BadLink" localSheetId="28" hidden="1">#REF!</definedName>
    <definedName name="BadLink" localSheetId="47" hidden="1">#REF!</definedName>
    <definedName name="BadLink" localSheetId="27" hidden="1">#REF!</definedName>
    <definedName name="BadLink" localSheetId="40" hidden="1">#REF!</definedName>
    <definedName name="BadLink" localSheetId="45" hidden="1">#REF!</definedName>
    <definedName name="BadLink" localSheetId="44" hidden="1">#REF!</definedName>
    <definedName name="BadLink" localSheetId="29" hidden="1">#REF!</definedName>
    <definedName name="BadLink" localSheetId="36" hidden="1">#REF!</definedName>
    <definedName name="BadLink" localSheetId="35" hidden="1">#REF!</definedName>
    <definedName name="BadLink" localSheetId="42" hidden="1">#REF!</definedName>
    <definedName name="BadLink" localSheetId="19" hidden="1">#REF!</definedName>
    <definedName name="BadLink" localSheetId="24" hidden="1">#REF!</definedName>
    <definedName name="BadLink" localSheetId="39" hidden="1">#REF!</definedName>
    <definedName name="BadLink" localSheetId="38" hidden="1">#REF!</definedName>
    <definedName name="BadLink" localSheetId="37" hidden="1">#REF!</definedName>
    <definedName name="BadLink" localSheetId="18" hidden="1">#REF!</definedName>
    <definedName name="BadLink" localSheetId="31" hidden="1">#REF!</definedName>
    <definedName name="BadLink" hidden="1">#REF!</definedName>
    <definedName name="BB" localSheetId="26" hidden="1">{#N/A,#N/A,FALSE,"이태원철근"}</definedName>
    <definedName name="BB" localSheetId="43" hidden="1">{#N/A,#N/A,FALSE,"이태원철근"}</definedName>
    <definedName name="BB" hidden="1">{#N/A,#N/A,FALSE,"이태원철근"}</definedName>
    <definedName name="bbbbbb" localSheetId="26" hidden="1">{#N/A,#N/A,FALSE,"손익표지";#N/A,#N/A,FALSE,"손익계산";#N/A,#N/A,FALSE,"일반관리비";#N/A,#N/A,FALSE,"영업외수익";#N/A,#N/A,FALSE,"영업외비용";#N/A,#N/A,FALSE,"매출액";#N/A,#N/A,FALSE,"요약손익";#N/A,#N/A,FALSE,"요약대차";#N/A,#N/A,FALSE,"매출채권현황";#N/A,#N/A,FALSE,"매출채권명세"}</definedName>
    <definedName name="bbbbbb" localSheetId="43" hidden="1">{#N/A,#N/A,FALSE,"손익표지";#N/A,#N/A,FALSE,"손익계산";#N/A,#N/A,FALSE,"일반관리비";#N/A,#N/A,FALSE,"영업외수익";#N/A,#N/A,FALSE,"영업외비용";#N/A,#N/A,FALSE,"매출액";#N/A,#N/A,FALSE,"요약손익";#N/A,#N/A,FALSE,"요약대차";#N/A,#N/A,FALSE,"매출채권현황";#N/A,#N/A,FALSE,"매출채권명세"}</definedName>
    <definedName name="bbbbbb" hidden="1">{#N/A,#N/A,FALSE,"손익표지";#N/A,#N/A,FALSE,"손익계산";#N/A,#N/A,FALSE,"일반관리비";#N/A,#N/A,FALSE,"영업외수익";#N/A,#N/A,FALSE,"영업외비용";#N/A,#N/A,FALSE,"매출액";#N/A,#N/A,FALSE,"요약손익";#N/A,#N/A,FALSE,"요약대차";#N/A,#N/A,FALSE,"매출채권현황";#N/A,#N/A,FALSE,"매출채권명세"}</definedName>
    <definedName name="bbbbbbbbbbbbbbb" localSheetId="26" hidden="1">{#N/A,#N/A,FALSE,"Aging Summary";#N/A,#N/A,FALSE,"Ratio Analysis";#N/A,#N/A,FALSE,"Test 120 Day Accts";#N/A,#N/A,FALSE,"Tickmarks"}</definedName>
    <definedName name="bbbbbbbbbbbbbbb" localSheetId="43" hidden="1">{#N/A,#N/A,FALSE,"Aging Summary";#N/A,#N/A,FALSE,"Ratio Analysis";#N/A,#N/A,FALSE,"Test 120 Day Accts";#N/A,#N/A,FALSE,"Tickmarks"}</definedName>
    <definedName name="bbbbbbbbbbbbbbb" hidden="1">{#N/A,#N/A,FALSE,"Aging Summary";#N/A,#N/A,FALSE,"Ratio Analysis";#N/A,#N/A,FALSE,"Test 120 Day Accts";#N/A,#N/A,FALSE,"Tickmarks"}</definedName>
    <definedName name="BC" localSheetId="26" hidden="1">{#N/A,#N/A,FALSE,"이태원철근"}</definedName>
    <definedName name="BC" localSheetId="43" hidden="1">{#N/A,#N/A,FALSE,"이태원철근"}</definedName>
    <definedName name="BC" hidden="1">{#N/A,#N/A,FALSE,"이태원철근"}</definedName>
    <definedName name="BG_Del" hidden="1">15</definedName>
    <definedName name="BG_Ins" hidden="1">4</definedName>
    <definedName name="BG_Mod" hidden="1">6</definedName>
    <definedName name="BI" localSheetId="26" hidden="1">{#N/A,#N/A,FALSE,"이태원철근"}</definedName>
    <definedName name="BI" localSheetId="43" hidden="1">{#N/A,#N/A,FALSE,"이태원철근"}</definedName>
    <definedName name="BI" hidden="1">{#N/A,#N/A,FALSE,"이태원철근"}</definedName>
    <definedName name="bigdeal"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1"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1"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2"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2"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3"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3"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igdeal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BLPH5" hidden="1">#REF!</definedName>
    <definedName name="BLPH6" hidden="1">#REF!</definedName>
    <definedName name="bn" localSheetId="26" hidden="1">{#N/A,#N/A,FALSE,"Aging Summary";#N/A,#N/A,FALSE,"Ratio Analysis";#N/A,#N/A,FALSE,"Test 120 Day Accts";#N/A,#N/A,FALSE,"Tickmarks"}</definedName>
    <definedName name="bn" localSheetId="43" hidden="1">{#N/A,#N/A,FALSE,"Aging Summary";#N/A,#N/A,FALSE,"Ratio Analysis";#N/A,#N/A,FALSE,"Test 120 Day Accts";#N/A,#N/A,FALSE,"Tickmarks"}</definedName>
    <definedName name="bn" hidden="1">{#N/A,#N/A,FALSE,"Aging Summary";#N/A,#N/A,FALSE,"Ratio Analysis";#N/A,#N/A,FALSE,"Test 120 Day Accts";#N/A,#N/A,FALSE,"Tickmarks"}</definedName>
    <definedName name="bob" localSheetId="2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4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SC" localSheetId="26" hidden="1">{#N/A,"BalanceSheetGroup",TRUE,"BSComparison";#N/A,"BalanceSheetDS",TRUE,"BSComparison";#N/A,"BalanceSheetDDS",TRUE,"BSComparison";#N/A,"BalanceSheetDSA",TRUE,"BSComparison";#N/A,"BalanceSheetDSKK",TRUE,"BSComparison";#N/A,"BalanceSheetSOW",TRUE,"BSComparison";#N/A,"BalanceSheetDeneb",TRUE,"BSComparison"}</definedName>
    <definedName name="BSC" localSheetId="43" hidden="1">{#N/A,"BalanceSheetGroup",TRUE,"BSComparison";#N/A,"BalanceSheetDS",TRUE,"BSComparison";#N/A,"BalanceSheetDDS",TRUE,"BSComparison";#N/A,"BalanceSheetDSA",TRUE,"BSComparison";#N/A,"BalanceSheetDSKK",TRUE,"BSComparison";#N/A,"BalanceSheetSOW",TRUE,"BSComparison";#N/A,"BalanceSheetDeneb",TRUE,"BSComparison"}</definedName>
    <definedName name="BSC" hidden="1">{#N/A,"BalanceSheetGroup",TRUE,"BSComparison";#N/A,"BalanceSheetDS",TRUE,"BSComparison";#N/A,"BalanceSheetDDS",TRUE,"BSComparison";#N/A,"BalanceSheetDSA",TRUE,"BSComparison";#N/A,"BalanceSheetDSKK",TRUE,"BSComparison";#N/A,"BalanceSheetSOW",TRUE,"BSComparison";#N/A,"BalanceSheetDeneb",TRUE,"BSComparison"}</definedName>
    <definedName name="BSG" localSheetId="26" hidden="1">{#N/A,#N/A,TRUE,"Title";#N/A,#N/A,TRUE,"BSAssets";#N/A,#N/A,TRUE,"BSLiabilities";#N/A,#N/A,TRUE,"ConsolidatedEquityControl";#N/A,#N/A,TRUE,"BSConsolidatedDetail"}</definedName>
    <definedName name="BSG" localSheetId="43" hidden="1">{#N/A,#N/A,TRUE,"Title";#N/A,#N/A,TRUE,"BSAssets";#N/A,#N/A,TRUE,"BSLiabilities";#N/A,#N/A,TRUE,"ConsolidatedEquityControl";#N/A,#N/A,TRUE,"BSConsolidatedDetail"}</definedName>
    <definedName name="BSG" hidden="1">{#N/A,#N/A,TRUE,"Title";#N/A,#N/A,TRUE,"BSAssets";#N/A,#N/A,TRUE,"BSLiabilities";#N/A,#N/A,TRUE,"ConsolidatedEquityControl";#N/A,#N/A,TRUE,"BSConsolidatedDetail"}</definedName>
    <definedName name="BSP" localSheetId="26" hidden="1">{#N/A,"Publication",TRUE,"Title";#N/A,"BalanceSheetGroup",TRUE,"BS10Q";"Partiel",#N/A,TRUE,"BSAssets";"Partiel",#N/A,TRUE,"BSLiabilities";#N/A,#N/A,TRUE,"BS10QFrançais"}</definedName>
    <definedName name="BSP" localSheetId="43" hidden="1">{#N/A,"Publication",TRUE,"Title";#N/A,"BalanceSheetGroup",TRUE,"BS10Q";"Partiel",#N/A,TRUE,"BSAssets";"Partiel",#N/A,TRUE,"BSLiabilities";#N/A,#N/A,TRUE,"BS10QFrançais"}</definedName>
    <definedName name="BSP" hidden="1">{#N/A,"Publication",TRUE,"Title";#N/A,"BalanceSheetGroup",TRUE,"BS10Q";"Partiel",#N/A,TRUE,"BSAssets";"Partiel",#N/A,TRUE,"BSLiabilities";#N/A,#N/A,TRUE,"BS10QFrançais"}</definedName>
    <definedName name="BST" localSheetId="26" hidden="1">{#N/A,"Interne",TRUE,"Title";#N/A,#N/A,TRUE,"BSAssets";#N/A,#N/A,TRUE,"BSLiabilities";#N/A,"BalanceSheetGroup",TRUE,"BSComparison";#N/A,"BalanceSheetDS",TRUE,"BSComparison";#N/A,"BalanceSheetDDS",TRUE,"BSComparison";#N/A,"BalanceSheetDSA",TRUE,"BSComparison";#N/A,"BalanceSheetDSKK",TRUE,"BSComparison";#N/A,"BalanceSheetSOW",TRUE,"BSComparison";#N/A,"BalanceSheetDeneb",TRUE,"BSComparison";#N/A,#N/A,TRUE,"BSConsolidatedDetail";#N/A,#N/A,TRUE,"ConsolidatedEquityControl"}</definedName>
    <definedName name="BST" localSheetId="43" hidden="1">{#N/A,"Interne",TRUE,"Title";#N/A,#N/A,TRUE,"BSAssets";#N/A,#N/A,TRUE,"BSLiabilities";#N/A,"BalanceSheetGroup",TRUE,"BSComparison";#N/A,"BalanceSheetDS",TRUE,"BSComparison";#N/A,"BalanceSheetDDS",TRUE,"BSComparison";#N/A,"BalanceSheetDSA",TRUE,"BSComparison";#N/A,"BalanceSheetDSKK",TRUE,"BSComparison";#N/A,"BalanceSheetSOW",TRUE,"BSComparison";#N/A,"BalanceSheetDeneb",TRUE,"BSComparison";#N/A,#N/A,TRUE,"BSConsolidatedDetail";#N/A,#N/A,TRUE,"ConsolidatedEquityControl"}</definedName>
    <definedName name="BST" hidden="1">{#N/A,"Interne",TRUE,"Title";#N/A,#N/A,TRUE,"BSAssets";#N/A,#N/A,TRUE,"BSLiabilities";#N/A,"BalanceSheetGroup",TRUE,"BSComparison";#N/A,"BalanceSheetDS",TRUE,"BSComparison";#N/A,"BalanceSheetDDS",TRUE,"BSComparison";#N/A,"BalanceSheetDSA",TRUE,"BSComparison";#N/A,"BalanceSheetDSKK",TRUE,"BSComparison";#N/A,"BalanceSheetSOW",TRUE,"BSComparison";#N/A,"BalanceSheetDeneb",TRUE,"BSComparison";#N/A,#N/A,TRUE,"BSConsolidatedDetail";#N/A,#N/A,TRUE,"ConsolidatedEquityControl"}</definedName>
    <definedName name="bs분석" hidden="1">#REF!</definedName>
    <definedName name="BS차이내역" localSheetId="26" hidden="1">{#N/A,#N/A,FALSE,"정공"}</definedName>
    <definedName name="BS차이내역" localSheetId="43" hidden="1">{#N/A,#N/A,FALSE,"정공"}</definedName>
    <definedName name="BS차이내역" hidden="1">{#N/A,#N/A,FALSE,"정공"}</definedName>
    <definedName name="BUC" hidden="1">#REF!</definedName>
    <definedName name="BUD" hidden="1">"BUD"</definedName>
    <definedName name="BUDAVG" hidden="1">"BUDAVG"</definedName>
    <definedName name="BUDMOV" hidden="1">"BUDMOV"</definedName>
    <definedName name="bv" localSheetId="26" hidden="1">{#N/A,#N/A,FALSE,"1.CRITERIA";#N/A,#N/A,FALSE,"2.IS";#N/A,#N/A,FALSE,"3.BS";#N/A,#N/A,FALSE,"4.PER PL";#N/A,#N/A,FALSE,"5.INVESTMENT";#N/A,#N/A,FALSE,"6.공문";#N/A,#N/A,FALSE,"7.netinvest"}</definedName>
    <definedName name="bv" localSheetId="43"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z"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bz"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bz"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AP1B"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cc" localSheetId="26" hidden="1">{#N/A,#N/A,FALSE,"정공"}</definedName>
    <definedName name="ccc" localSheetId="43" hidden="1">{#N/A,#N/A,FALSE,"정공"}</definedName>
    <definedName name="ccc" hidden="1">{#N/A,#N/A,FALSE,"정공"}</definedName>
    <definedName name="CF" localSheetId="26" hidden="1">{"Summary Sheet",#N/A,FALSE,"Cash Flow vs Budget"}</definedName>
    <definedName name="CF" localSheetId="43" hidden="1">{"Summary Sheet",#N/A,FALSE,"Cash Flow vs Budget"}</definedName>
    <definedName name="CF" hidden="1">{"Summary Sheet",#N/A,FALSE,"Cash Flow vs Budget"}</definedName>
    <definedName name="CF_1" localSheetId="26" hidden="1">{"Summary Sheet",#N/A,FALSE,"Cash Flow vs Budget"}</definedName>
    <definedName name="CF_1" localSheetId="43" hidden="1">{"Summary Sheet",#N/A,FALSE,"Cash Flow vs Budget"}</definedName>
    <definedName name="CF_1" hidden="1">{"Summary Sheet",#N/A,FALSE,"Cash Flow vs Budget"}</definedName>
    <definedName name="CF_2" localSheetId="26" hidden="1">{"Summary Sheet",#N/A,FALSE,"Cash Flow vs Budget"}</definedName>
    <definedName name="CF_2" localSheetId="43" hidden="1">{"Summary Sheet",#N/A,FALSE,"Cash Flow vs Budget"}</definedName>
    <definedName name="CF_2" hidden="1">{"Summary Sheet",#N/A,FALSE,"Cash Flow vs Budget"}</definedName>
    <definedName name="CF_3" localSheetId="26" hidden="1">{"Summary Sheet",#N/A,FALSE,"Cash Flow vs Budget"}</definedName>
    <definedName name="CF_3" localSheetId="43" hidden="1">{"Summary Sheet",#N/A,FALSE,"Cash Flow vs Budget"}</definedName>
    <definedName name="CF_3" hidden="1">{"Summary Sheet",#N/A,FALSE,"Cash Flow vs Budget"}</definedName>
    <definedName name="CF_7" localSheetId="26" hidden="1">{#N/A,#N/A,FALSE,"정공"}</definedName>
    <definedName name="CF_7" localSheetId="43" hidden="1">{#N/A,#N/A,FALSE,"정공"}</definedName>
    <definedName name="CF_7" hidden="1">{#N/A,#N/A,FALSE,"정공"}</definedName>
    <definedName name="cf1fc1s4" localSheetId="26" hidden="1">{#N/A,#N/A,FALSE,"Aging Summary";#N/A,#N/A,FALSE,"Ratio Analysis";#N/A,#N/A,FALSE,"Test 120 Day Accts";#N/A,#N/A,FALSE,"Tickmarks"}</definedName>
    <definedName name="cf1fc1s4" localSheetId="43" hidden="1">{#N/A,#N/A,FALSE,"Aging Summary";#N/A,#N/A,FALSE,"Ratio Analysis";#N/A,#N/A,FALSE,"Test 120 Day Accts";#N/A,#N/A,FALSE,"Tickmarks"}</definedName>
    <definedName name="cf1fc1s4" hidden="1">{#N/A,#N/A,FALSE,"Aging Summary";#N/A,#N/A,FALSE,"Ratio Analysis";#N/A,#N/A,FALSE,"Test 120 Day Accts";#N/A,#N/A,FALSE,"Tickmarks"}</definedName>
    <definedName name="CForiginal" hidden="1">#REF!</definedName>
    <definedName name="CG" localSheetId="26" hidden="1">{#N/A,#N/A,TRUE,"SCF";#N/A,"CashGroup",TRUE,"SCFComparison";#N/A,"CashDS",TRUE,"SCFComparison";#N/A,"CashDDS",TRUE,"SCFComparison";#N/A,"CashDSA",TRUE,"SCFComparison";#N/A,"CashDSKK",TRUE,"SCFComparison";#N/A,"CashSOW",TRUE,"SCFComparison";#N/A,"CashDeneb",TRUE,"SCFComparison";#N/A,#N/A,TRUE,"SCFConsolidatedDetail"}</definedName>
    <definedName name="CG" localSheetId="43" hidden="1">{#N/A,#N/A,TRUE,"SCF";#N/A,"CashGroup",TRUE,"SCFComparison";#N/A,"CashDS",TRUE,"SCFComparison";#N/A,"CashDDS",TRUE,"SCFComparison";#N/A,"CashDSA",TRUE,"SCFComparison";#N/A,"CashDSKK",TRUE,"SCFComparison";#N/A,"CashSOW",TRUE,"SCFComparison";#N/A,"CashDeneb",TRUE,"SCFComparison";#N/A,#N/A,TRUE,"SCFConsolidatedDetail"}</definedName>
    <definedName name="CG" hidden="1">{#N/A,#N/A,TRUE,"SCF";#N/A,"CashGroup",TRUE,"SCFComparison";#N/A,"CashDS",TRUE,"SCFComparison";#N/A,"CashDDS",TRUE,"SCFComparison";#N/A,"CashDSA",TRUE,"SCFComparison";#N/A,"CashDSKK",TRUE,"SCFComparison";#N/A,"CashSOW",TRUE,"SCFComparison";#N/A,"CashDeneb",TRUE,"SCFComparison";#N/A,#N/A,TRUE,"SCFConsolidatedDetail"}</definedName>
    <definedName name="CHB" localSheetId="26" hidden="1">{#N/A,#N/A,FALSE,"BS";#N/A,#N/A,FALSE,"PL";#N/A,#N/A,FALSE,"처분";#N/A,#N/A,FALSE,"현금";#N/A,#N/A,FALSE,"매출";#N/A,#N/A,FALSE,"원가";#N/A,#N/A,FALSE,"경영"}</definedName>
    <definedName name="CHB" localSheetId="43" hidden="1">{#N/A,#N/A,FALSE,"BS";#N/A,#N/A,FALSE,"PL";#N/A,#N/A,FALSE,"처분";#N/A,#N/A,FALSE,"현금";#N/A,#N/A,FALSE,"매출";#N/A,#N/A,FALSE,"원가";#N/A,#N/A,FALSE,"경영"}</definedName>
    <definedName name="CHB" hidden="1">{#N/A,#N/A,FALSE,"BS";#N/A,#N/A,FALSE,"PL";#N/A,#N/A,FALSE,"처분";#N/A,#N/A,FALSE,"현금";#N/A,#N/A,FALSE,"매출";#N/A,#N/A,FALSE,"원가";#N/A,#N/A,FALSE,"경영"}</definedName>
    <definedName name="CHD" localSheetId="2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26"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43" hidden="1">{#N/A,#N/A,FALSE,"손익표지";#N/A,#N/A,FALSE,"손익계산";#N/A,#N/A,FALSE,"일반관리비";#N/A,#N/A,FALSE,"영업외수익";#N/A,#N/A,FALSE,"영업외비용";#N/A,#N/A,FALSE,"매출액";#N/A,#N/A,FALSE,"요약손익";#N/A,#N/A,FALSE,"요약대차";#N/A,#N/A,FALSE,"매출채권현황";#N/A,#N/A,FALSE,"매출채권명세"}</definedName>
    <definedName name="choi" hidden="1">{#N/A,#N/A,FALSE,"손익표지";#N/A,#N/A,FALSE,"손익계산";#N/A,#N/A,FALSE,"일반관리비";#N/A,#N/A,FALSE,"영업외수익";#N/A,#N/A,FALSE,"영업외비용";#N/A,#N/A,FALSE,"매출액";#N/A,#N/A,FALSE,"요약손익";#N/A,#N/A,FALSE,"요약대차";#N/A,#N/A,FALSE,"매출채권현황";#N/A,#N/A,FALSE,"매출채권명세"}</definedName>
    <definedName name="ck" localSheetId="26" hidden="1">{"'분양원가'!$B$1:$F$113"}</definedName>
    <definedName name="ck" localSheetId="43" hidden="1">{"'분양원가'!$B$1:$F$113"}</definedName>
    <definedName name="ck" hidden="1">{"'분양원가'!$B$1:$F$113"}</definedName>
    <definedName name="cmklldje" localSheetId="26" hidden="1">{"'Sheet1'!$A$1:$H$36"}</definedName>
    <definedName name="cmklldje" localSheetId="43" hidden="1">{"'Sheet1'!$A$1:$H$36"}</definedName>
    <definedName name="cmklldje" hidden="1">{"'Sheet1'!$A$1:$H$36"}</definedName>
    <definedName name="compnam" hidden="1">#REF!</definedName>
    <definedName name="CS" localSheetId="26" hidden="1">{#N/A,#N/A,FALSE,"BS";#N/A,#N/A,FALSE,"PL";#N/A,#N/A,FALSE,"처분";#N/A,#N/A,FALSE,"현금";#N/A,#N/A,FALSE,"매출";#N/A,#N/A,FALSE,"원가";#N/A,#N/A,FALSE,"경영"}</definedName>
    <definedName name="CS" localSheetId="43" hidden="1">{#N/A,#N/A,FALSE,"BS";#N/A,#N/A,FALSE,"PL";#N/A,#N/A,FALSE,"처분";#N/A,#N/A,FALSE,"현금";#N/A,#N/A,FALSE,"매출";#N/A,#N/A,FALSE,"원가";#N/A,#N/A,FALSE,"경영"}</definedName>
    <definedName name="CS" hidden="1">{#N/A,#N/A,FALSE,"BS";#N/A,#N/A,FALSE,"PL";#N/A,#N/A,FALSE,"처분";#N/A,#N/A,FALSE,"현금";#N/A,#N/A,FALSE,"매출";#N/A,#N/A,FALSE,"원가";#N/A,#N/A,FALSE,"경영"}</definedName>
    <definedName name="curse" hidden="1">#REF!</definedName>
    <definedName name="cursource" hidden="1">#N/A</definedName>
    <definedName name="d" hidden="1">UPPER(TEXT(#REF!(#REF!,0),"mmm yy"))</definedName>
    <definedName name="d_1" localSheetId="26" hidden="1">{"Full Summary",#N/A,FALSE,"Summary"}</definedName>
    <definedName name="d_1" localSheetId="43" hidden="1">{"Full Summary",#N/A,FALSE,"Summary"}</definedName>
    <definedName name="d_1" hidden="1">{"Full Summary",#N/A,FALSE,"Summary"}</definedName>
    <definedName name="d_2" localSheetId="26" hidden="1">{"Full Summary",#N/A,FALSE,"Summary"}</definedName>
    <definedName name="d_2" localSheetId="43" hidden="1">{"Full Summary",#N/A,FALSE,"Summary"}</definedName>
    <definedName name="d_2" hidden="1">{"Full Summary",#N/A,FALSE,"Summary"}</definedName>
    <definedName name="d_3" localSheetId="26" hidden="1">{"Full Summary",#N/A,FALSE,"Summary"}</definedName>
    <definedName name="d_3" localSheetId="43" hidden="1">{"Full Summary",#N/A,FALSE,"Summary"}</definedName>
    <definedName name="d_3" hidden="1">{"Full Summary",#N/A,FALSE,"Summary"}</definedName>
    <definedName name="data1" hidden="1">#REF!</definedName>
    <definedName name="data2" hidden="1">#REF!</definedName>
    <definedName name="data3" hidden="1">#REF!</definedName>
    <definedName name="datadownfour" hidden="1">#REF!</definedName>
    <definedName name="datadownone" hidden="1">#REF!</definedName>
    <definedName name="datadownthree" hidden="1">#REF!</definedName>
    <definedName name="datadowntwo" hidden="1">#REF!</definedName>
    <definedName name="datatoggle" hidden="1">#REF!</definedName>
    <definedName name="datatoggletwo" hidden="1">#REF!</definedName>
    <definedName name="DataValDate" hidden="1">#REF!</definedName>
    <definedName name="datavaldate2" hidden="1">#REF!</definedName>
    <definedName name="datavaldate3" hidden="1">#REF!</definedName>
    <definedName name="dda" hidden="1">#REF!</definedName>
    <definedName name="dddd" localSheetId="26" hidden="1">#REF!</definedName>
    <definedName name="dddd" localSheetId="48" hidden="1">#REF!</definedName>
    <definedName name="dddd" localSheetId="32" hidden="1">#REF!</definedName>
    <definedName name="dddd" localSheetId="46" hidden="1">#REF!</definedName>
    <definedName name="dddd" localSheetId="25" hidden="1">#REF!</definedName>
    <definedName name="dddd" localSheetId="34" hidden="1">#REF!</definedName>
    <definedName name="dddd" localSheetId="33" hidden="1">#REF!</definedName>
    <definedName name="dddd" localSheetId="28" hidden="1">#REF!</definedName>
    <definedName name="dddd" localSheetId="47" hidden="1">#REF!</definedName>
    <definedName name="dddd" localSheetId="27" hidden="1">#REF!</definedName>
    <definedName name="dddd" localSheetId="40" hidden="1">#REF!</definedName>
    <definedName name="dddd" localSheetId="45" hidden="1">#REF!</definedName>
    <definedName name="dddd" localSheetId="44" hidden="1">#REF!</definedName>
    <definedName name="dddd" localSheetId="29" hidden="1">#REF!</definedName>
    <definedName name="dddd" localSheetId="36" hidden="1">#REF!</definedName>
    <definedName name="dddd" localSheetId="35" hidden="1">#REF!</definedName>
    <definedName name="dddd" localSheetId="42" hidden="1">#REF!</definedName>
    <definedName name="dddd" localSheetId="19" hidden="1">#REF!</definedName>
    <definedName name="dddd" localSheetId="24" hidden="1">#REF!</definedName>
    <definedName name="dddd" localSheetId="39" hidden="1">#REF!</definedName>
    <definedName name="dddd" localSheetId="38" hidden="1">#REF!</definedName>
    <definedName name="dddd" localSheetId="37" hidden="1">#REF!</definedName>
    <definedName name="dddd" localSheetId="18" hidden="1">#REF!</definedName>
    <definedName name="dddd" localSheetId="31" hidden="1">#REF!</definedName>
    <definedName name="dddd" hidden="1">#REF!</definedName>
    <definedName name="ddddd" hidden="1">#REF!</definedName>
    <definedName name="dddddcdwe" localSheetId="26" hidden="1">{"'Sheet1'!$A$1:$H$36"}</definedName>
    <definedName name="dddddcdwe" localSheetId="43" hidden="1">{"'Sheet1'!$A$1:$H$36"}</definedName>
    <definedName name="dddddcdwe" hidden="1">{"'Sheet1'!$A$1:$H$36"}</definedName>
    <definedName name="ddddddd" localSheetId="26" hidden="1">{"'Sheet1'!$A$1:$H$36"}</definedName>
    <definedName name="ddddddd" localSheetId="43" hidden="1">{"'Sheet1'!$A$1:$H$36"}</definedName>
    <definedName name="ddddddd" hidden="1">{"'Sheet1'!$A$1:$H$36"}</definedName>
    <definedName name="dddddssss" localSheetId="26" hidden="1">{"'Sheet1'!$A$1:$H$36"}</definedName>
    <definedName name="dddddssss" localSheetId="43" hidden="1">{"'Sheet1'!$A$1:$H$36"}</definedName>
    <definedName name="dddddssss" hidden="1">{"'Sheet1'!$A$1:$H$36"}</definedName>
    <definedName name="dddfg" localSheetId="26" hidden="1">{#N/A,#N/A,FALSE,"정공"}</definedName>
    <definedName name="dddfg" localSheetId="43" hidden="1">{#N/A,#N/A,FALSE,"정공"}</definedName>
    <definedName name="dddfg" hidden="1">{#N/A,#N/A,FALSE,"정공"}</definedName>
    <definedName name="ddf" localSheetId="26" hidden="1">{"'Sheet1'!$A$1:$H$36"}</definedName>
    <definedName name="ddf" localSheetId="43" hidden="1">{"'Sheet1'!$A$1:$H$36"}</definedName>
    <definedName name="ddf" hidden="1">{"'Sheet1'!$A$1:$H$36"}</definedName>
    <definedName name="DDong" localSheetId="26" hidden="1">{#N/A,#N/A,FALSE,"지침";#N/A,#N/A,FALSE,"환경분석";#N/A,#N/A,FALSE,"Sheet16"}</definedName>
    <definedName name="DDong" localSheetId="43" hidden="1">{#N/A,#N/A,FALSE,"지침";#N/A,#N/A,FALSE,"환경분석";#N/A,#N/A,FALSE,"Sheet16"}</definedName>
    <definedName name="DDong" hidden="1">{#N/A,#N/A,FALSE,"지침";#N/A,#N/A,FALSE,"환경분석";#N/A,#N/A,FALSE,"Sheet16"}</definedName>
    <definedName name="ddsee" localSheetId="26" hidden="1">{"'Sheet1'!$A$1:$H$36"}</definedName>
    <definedName name="ddsee" localSheetId="43" hidden="1">{"'Sheet1'!$A$1:$H$36"}</definedName>
    <definedName name="ddsee" hidden="1">{"'Sheet1'!$A$1:$H$36"}</definedName>
    <definedName name="debtpref" hidden="1">#REF!</definedName>
    <definedName name="def" localSheetId="26" hidden="1">{"Summary",#N/A,FALSE,"Summary"}</definedName>
    <definedName name="def" localSheetId="43" hidden="1">{"Summary",#N/A,FALSE,"Summary"}</definedName>
    <definedName name="def" hidden="1">{"Summary",#N/A,FALSE,"Summary"}</definedName>
    <definedName name="df" hidden="1">#REF!</definedName>
    <definedName name="dfakdf" hidden="1">#REF!</definedName>
    <definedName name="DFASDFDS" localSheetId="26"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dd" localSheetId="26" hidden="1">{#N/A,#N/A,FALSE,"표지";#N/A,#N/A,FALSE,"손익";#N/A,#N/A,FALSE,"영업";#N/A,#N/A,FALSE,"생산성";#N/A,#N/A,FALSE,"품질부문";#N/A,#N/A,FALSE,"사내매입매출";#N/A,#N/A,FALSE,"경비";#N/A,#N/A,FALSE,"이자수지";#N/A,#N/A,FALSE,"신규 투자"}</definedName>
    <definedName name="dfdd" localSheetId="43" hidden="1">{#N/A,#N/A,FALSE,"표지";#N/A,#N/A,FALSE,"손익";#N/A,#N/A,FALSE,"영업";#N/A,#N/A,FALSE,"생산성";#N/A,#N/A,FALSE,"품질부문";#N/A,#N/A,FALSE,"사내매입매출";#N/A,#N/A,FALSE,"경비";#N/A,#N/A,FALSE,"이자수지";#N/A,#N/A,FALSE,"신규 투자"}</definedName>
    <definedName name="dfdd" hidden="1">{#N/A,#N/A,FALSE,"표지";#N/A,#N/A,FALSE,"손익";#N/A,#N/A,FALSE,"영업";#N/A,#N/A,FALSE,"생산성";#N/A,#N/A,FALSE,"품질부문";#N/A,#N/A,FALSE,"사내매입매출";#N/A,#N/A,FALSE,"경비";#N/A,#N/A,FALSE,"이자수지";#N/A,#N/A,FALSE,"신규 투자"}</definedName>
    <definedName name="DFDF" localSheetId="26" hidden="1">{#N/A,#N/A,FALSE,"Aging Summary";#N/A,#N/A,FALSE,"Ratio Analysis";#N/A,#N/A,FALSE,"Test 120 Day Accts";#N/A,#N/A,FALSE,"Tickmarks"}</definedName>
    <definedName name="DFDF" localSheetId="43" hidden="1">{#N/A,#N/A,FALSE,"Aging Summary";#N/A,#N/A,FALSE,"Ratio Analysis";#N/A,#N/A,FALSE,"Test 120 Day Accts";#N/A,#N/A,FALSE,"Tickmarks"}</definedName>
    <definedName name="DFDF" hidden="1">{#N/A,#N/A,FALSE,"Aging Summary";#N/A,#N/A,FALSE,"Ratio Analysis";#N/A,#N/A,FALSE,"Test 120 Day Accts";#N/A,#N/A,FALSE,"Tickmarks"}</definedName>
    <definedName name="DFDFG" localSheetId="26" hidden="1">{"Full Summary",#N/A,FALSE,"Summary"}</definedName>
    <definedName name="DFDFG" localSheetId="43" hidden="1">{"Full Summary",#N/A,FALSE,"Summary"}</definedName>
    <definedName name="DFDFG" hidden="1">{"Full Summary",#N/A,FALSE,"Summary"}</definedName>
    <definedName name="dfhkhfkjsg" localSheetId="26" hidden="1">{"'Sheet1'!$A$1:$H$36"}</definedName>
    <definedName name="dfhkhfkjsg" localSheetId="43" hidden="1">{"'Sheet1'!$A$1:$H$36"}</definedName>
    <definedName name="dfhkhfkjsg" hidden="1">{"'Sheet1'!$A$1:$H$36"}</definedName>
    <definedName name="dfjkdhf" localSheetId="26" hidden="1">{"'Sheet1'!$A$1:$H$36"}</definedName>
    <definedName name="dfjkdhf" localSheetId="43" hidden="1">{"'Sheet1'!$A$1:$H$36"}</definedName>
    <definedName name="dfjkdhf" hidden="1">{"'Sheet1'!$A$1:$H$36"}</definedName>
    <definedName name="dfsdgss" localSheetId="26" hidden="1">{"'Sheet1'!$A$1:$H$36"}</definedName>
    <definedName name="dfsdgss" localSheetId="43" hidden="1">{"'Sheet1'!$A$1:$H$36"}</definedName>
    <definedName name="dfsdgss" hidden="1">{"'Sheet1'!$A$1:$H$36"}</definedName>
    <definedName name="dfsmfkajskdf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hfkldjk" localSheetId="26" hidden="1">{"'Sheet1'!$A$1:$H$36"}</definedName>
    <definedName name="dhfkldjk" localSheetId="43" hidden="1">{"'Sheet1'!$A$1:$H$36"}</definedName>
    <definedName name="dhfkldjk" hidden="1">{"'Sheet1'!$A$1:$H$36"}</definedName>
    <definedName name="dhjkfhdjkhslhjkls" localSheetId="26" hidden="1">{"'Sheet1'!$A$1:$H$36"}</definedName>
    <definedName name="dhjkfhdjkhslhjkls" localSheetId="43" hidden="1">{"'Sheet1'!$A$1:$H$36"}</definedName>
    <definedName name="dhjkfhdjkhslhjkls" hidden="1">{"'Sheet1'!$A$1:$H$36"}</definedName>
    <definedName name="dhksie" localSheetId="26" hidden="1">{"'Sheet1'!$A$1:$H$36"}</definedName>
    <definedName name="dhksie" localSheetId="43" hidden="1">{"'Sheet1'!$A$1:$H$36"}</definedName>
    <definedName name="dhksie" hidden="1">{"'Sheet1'!$A$1:$H$36"}</definedName>
    <definedName name="dhsjhsks" localSheetId="26" hidden="1">{"'Sheet1'!$A$1:$H$36"}</definedName>
    <definedName name="dhsjhsks" localSheetId="43" hidden="1">{"'Sheet1'!$A$1:$H$36"}</definedName>
    <definedName name="dhsjhsks" hidden="1">{"'Sheet1'!$A$1:$H$36"}</definedName>
    <definedName name="Discount" hidden="1">#REF!</definedName>
    <definedName name="display_area_2" hidden="1">#REF!</definedName>
    <definedName name="djkdjls" localSheetId="26" hidden="1">{"'Sheet1'!$A$1:$H$36"}</definedName>
    <definedName name="djkdjls" localSheetId="43" hidden="1">{"'Sheet1'!$A$1:$H$36"}</definedName>
    <definedName name="djkdjls" hidden="1">{"'Sheet1'!$A$1:$H$36"}</definedName>
    <definedName name="djkjksl" localSheetId="26" hidden="1">{"'Sheet1'!$A$1:$H$36"}</definedName>
    <definedName name="djkjksl" localSheetId="43" hidden="1">{"'Sheet1'!$A$1:$H$36"}</definedName>
    <definedName name="djkjksl" hidden="1">{"'Sheet1'!$A$1:$H$36"}</definedName>
    <definedName name="djklcnkl" localSheetId="26" hidden="1">{"'Sheet1'!$A$1:$H$36"}</definedName>
    <definedName name="djklcnkl" localSheetId="43" hidden="1">{"'Sheet1'!$A$1:$H$36"}</definedName>
    <definedName name="djklcnkl" hidden="1">{"'Sheet1'!$A$1:$H$36"}</definedName>
    <definedName name="djklsjksj" localSheetId="26" hidden="1">{"'Sheet1'!$A$1:$H$36"}</definedName>
    <definedName name="djklsjksj" localSheetId="43" hidden="1">{"'Sheet1'!$A$1:$H$36"}</definedName>
    <definedName name="djklsjksj" hidden="1">{"'Sheet1'!$A$1:$H$36"}</definedName>
    <definedName name="djklslls" localSheetId="26" hidden="1">{"'Sheet1'!$A$1:$H$36"}</definedName>
    <definedName name="djklslls" localSheetId="43" hidden="1">{"'Sheet1'!$A$1:$H$36"}</definedName>
    <definedName name="djklslls" hidden="1">{"'Sheet1'!$A$1:$H$36"}</definedName>
    <definedName name="djkskls" localSheetId="26" hidden="1">{"'Sheet1'!$A$1:$H$36"}</definedName>
    <definedName name="djkskls" localSheetId="43" hidden="1">{"'Sheet1'!$A$1:$H$36"}</definedName>
    <definedName name="djkskls" hidden="1">{"'Sheet1'!$A$1:$H$36"}</definedName>
    <definedName name="djksl" localSheetId="26" hidden="1">{"'Sheet1'!$A$1:$H$36"}</definedName>
    <definedName name="djksl" localSheetId="43" hidden="1">{"'Sheet1'!$A$1:$H$36"}</definedName>
    <definedName name="djksl" hidden="1">{"'Sheet1'!$A$1:$H$36"}</definedName>
    <definedName name="djlkslmxl" localSheetId="26" hidden="1">{"'Sheet1'!$A$1:$H$36"}</definedName>
    <definedName name="djlkslmxl" localSheetId="43" hidden="1">{"'Sheet1'!$A$1:$H$36"}</definedName>
    <definedName name="djlkslmxl" hidden="1">{"'Sheet1'!$A$1:$H$36"}</definedName>
    <definedName name="dkdk" localSheetId="26" hidden="1">{"'미착금액'!$A$4:$G$14"}</definedName>
    <definedName name="dkdk" localSheetId="46" hidden="1">{"'미착금액'!$A$4:$G$14"}</definedName>
    <definedName name="dkdk" localSheetId="40" hidden="1">{"'미착금액'!$A$4:$G$14"}</definedName>
    <definedName name="dkdk" localSheetId="43" hidden="1">{"'미착금액'!$A$4:$G$14"}</definedName>
    <definedName name="dkdk" hidden="1">{"'미착금액'!$A$4:$G$14"}</definedName>
    <definedName name="dkdkdk" localSheetId="26" hidden="1">{"'Sheet1'!$A$1:$H$36"}</definedName>
    <definedName name="dkdkdk" localSheetId="43" hidden="1">{"'Sheet1'!$A$1:$H$36"}</definedName>
    <definedName name="dkdkdk" hidden="1">{"'Sheet1'!$A$1:$H$36"}</definedName>
    <definedName name="dks" hidden="1">#REF!</definedName>
    <definedName name="dkslke" localSheetId="26" hidden="1">{"'Sheet1'!$A$1:$H$36"}</definedName>
    <definedName name="dkslke" localSheetId="43" hidden="1">{"'Sheet1'!$A$1:$H$36"}</definedName>
    <definedName name="dkslke" hidden="1">{"'Sheet1'!$A$1:$H$36"}</definedName>
    <definedName name="dlddd" localSheetId="26" hidden="1">{"'Sheet1'!$A$1:$H$36"}</definedName>
    <definedName name="dlddd" localSheetId="43" hidden="1">{"'Sheet1'!$A$1:$H$36"}</definedName>
    <definedName name="dlddd" hidden="1">{"'Sheet1'!$A$1:$H$36"}</definedName>
    <definedName name="dlfm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dlfm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lfma" hidden="1">{#N/A,#N/A,FALSE,"손익표지";#N/A,#N/A,FALSE,"손익계산";#N/A,#N/A,FALSE,"일반관리비";#N/A,#N/A,FALSE,"영업외수익";#N/A,#N/A,FALSE,"영업외비용";#N/A,#N/A,FALSE,"매출액";#N/A,#N/A,FALSE,"요약손익";#N/A,#N/A,FALSE,"요약대차";#N/A,#N/A,FALSE,"매출채권현황";#N/A,#N/A,FALSE,"매출채권명세"}</definedName>
    <definedName name="dlld" localSheetId="26" hidden="1">{"'Sheet1'!$A$1:$H$36"}</definedName>
    <definedName name="dlld" localSheetId="43" hidden="1">{"'Sheet1'!$A$1:$H$36"}</definedName>
    <definedName name="dlld" hidden="1">{"'Sheet1'!$A$1:$H$36"}</definedName>
    <definedName name="dma" localSheetId="26" hidden="1">{#N/A,#N/A,FALSE,"BS";#N/A,#N/A,FALSE,"PL";#N/A,#N/A,FALSE,"처분";#N/A,#N/A,FALSE,"현금";#N/A,#N/A,FALSE,"매출";#N/A,#N/A,FALSE,"원가";#N/A,#N/A,FALSE,"경영"}</definedName>
    <definedName name="dma" localSheetId="43" hidden="1">{#N/A,#N/A,FALSE,"BS";#N/A,#N/A,FALSE,"PL";#N/A,#N/A,FALSE,"처분";#N/A,#N/A,FALSE,"현금";#N/A,#N/A,FALSE,"매출";#N/A,#N/A,FALSE,"원가";#N/A,#N/A,FALSE,"경영"}</definedName>
    <definedName name="dma" hidden="1">{#N/A,#N/A,FALSE,"BS";#N/A,#N/A,FALSE,"PL";#N/A,#N/A,FALSE,"처분";#N/A,#N/A,FALSE,"현금";#N/A,#N/A,FALSE,"매출";#N/A,#N/A,FALSE,"원가";#N/A,#N/A,FALSE,"경영"}</definedName>
    <definedName name="DME_BeforeCloseCompleted_MREEF_35589.xls" hidden="1">"False"</definedName>
    <definedName name="DME_Dirty_MREEF_35589.xls" hidden="1">"True"</definedName>
    <definedName name="DME_DocumentFlags_MREEF_35589.xls" hidden="1">"1"</definedName>
    <definedName name="DME_DocumentID_MREEF_35589.xls" hidden="1">"::ODMA\DME-MSE\MREEF-35589"</definedName>
    <definedName name="DME_DocumentOpened_MREEF_35589.xls" hidden="1">"True"</definedName>
    <definedName name="DME_DocumentTitle_MREEF_35589.xls" hidden="1">"MREEF-35589 - SEQ Fund - Dec 07"</definedName>
    <definedName name="DME_LocalFile_MREEF_35589.xls" hidden="1">"False"</definedName>
    <definedName name="DME_NextWindowNumber_MREEF_35589.xls" hidden="1">"2"</definedName>
    <definedName name="dn" localSheetId="26" hidden="1">{#N/A,#N/A,FALSE,"혼합골재"}</definedName>
    <definedName name="dn" localSheetId="43" hidden="1">{#N/A,#N/A,FALSE,"혼합골재"}</definedName>
    <definedName name="dn" hidden="1">{#N/A,#N/A,FALSE,"혼합골재"}</definedName>
    <definedName name="dnlksnlkslk" localSheetId="26" hidden="1">{"'Sheet1'!$A$1:$H$36"}</definedName>
    <definedName name="dnlksnlkslk" localSheetId="43" hidden="1">{"'Sheet1'!$A$1:$H$36"}</definedName>
    <definedName name="dnlksnlkslk" hidden="1">{"'Sheet1'!$A$1:$H$36"}</definedName>
    <definedName name="docket"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1"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1"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2"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2"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3"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3"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cket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done" localSheetId="26" hidden="1">{#N/A,#N/A,FALSE,"CONTROL"}</definedName>
    <definedName name="done" localSheetId="43" hidden="1">{#N/A,#N/A,FALSE,"CONTROL"}</definedName>
    <definedName name="done" hidden="1">{#N/A,#N/A,FALSE,"CONTROL"}</definedName>
    <definedName name="DSAFAHSDHFDH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fgs" localSheetId="26" hidden="1">{"'Sheet1'!$A$1:$H$36"}</definedName>
    <definedName name="dsdfgs" localSheetId="43" hidden="1">{"'Sheet1'!$A$1:$H$36"}</definedName>
    <definedName name="dsdfgs" hidden="1">{"'Sheet1'!$A$1:$H$36"}</definedName>
    <definedName name="dsds" localSheetId="26" hidden="1">{"'Sheet1'!$A$1:$H$36"}</definedName>
    <definedName name="dsds" localSheetId="43" hidden="1">{"'Sheet1'!$A$1:$H$36"}</definedName>
    <definedName name="dsds" hidden="1">{"'Sheet1'!$A$1:$H$36"}</definedName>
    <definedName name="dse" localSheetId="26" hidden="1">{"'Sheet1'!$A$1:$H$36"}</definedName>
    <definedName name="dse" localSheetId="43" hidden="1">{"'Sheet1'!$A$1:$H$36"}</definedName>
    <definedName name="dse" hidden="1">{"'Sheet1'!$A$1:$H$36"}</definedName>
    <definedName name="dss" localSheetId="26" hidden="1">{"'Sheet1'!$A$1:$H$36"}</definedName>
    <definedName name="dss" localSheetId="43" hidden="1">{"'Sheet1'!$A$1:$H$36"}</definedName>
    <definedName name="dss" hidden="1">{"'Sheet1'!$A$1:$H$36"}</definedName>
    <definedName name="E" localSheetId="26" hidden="1">{#N/A,#N/A,FALSE,"이태원철근"}</definedName>
    <definedName name="E" localSheetId="43" hidden="1">{#N/A,#N/A,FALSE,"이태원철근"}</definedName>
    <definedName name="E" hidden="1">{#N/A,#N/A,FALSE,"이태원철근"}</definedName>
    <definedName name="e_1" localSheetId="26" hidden="1">{"Summary",#N/A,FALSE,"Summary"}</definedName>
    <definedName name="e_1" localSheetId="43" hidden="1">{"Summary",#N/A,FALSE,"Summary"}</definedName>
    <definedName name="e_1" hidden="1">{"Summary",#N/A,FALSE,"Summary"}</definedName>
    <definedName name="e_2" localSheetId="26" hidden="1">{"Summary",#N/A,FALSE,"Summary"}</definedName>
    <definedName name="e_2" localSheetId="43" hidden="1">{"Summary",#N/A,FALSE,"Summary"}</definedName>
    <definedName name="e_2" hidden="1">{"Summary",#N/A,FALSE,"Summary"}</definedName>
    <definedName name="e_3" localSheetId="26" hidden="1">{"Summary",#N/A,FALSE,"Summary"}</definedName>
    <definedName name="e_3" localSheetId="43" hidden="1">{"Summary",#N/A,FALSE,"Summary"}</definedName>
    <definedName name="e_3" hidden="1">{"Summary",#N/A,FALSE,"Summary"}</definedName>
    <definedName name="ea" localSheetId="26" hidden="1">{#N/A,#N/A,FALSE,"Aging Summary";#N/A,#N/A,FALSE,"Ratio Analysis";#N/A,#N/A,FALSE,"Test 120 Day Accts";#N/A,#N/A,FALSE,"Tickmarks"}</definedName>
    <definedName name="ea" localSheetId="43" hidden="1">{#N/A,#N/A,FALSE,"Aging Summary";#N/A,#N/A,FALSE,"Ratio Analysis";#N/A,#N/A,FALSE,"Test 120 Day Accts";#N/A,#N/A,FALSE,"Tickmarks"}</definedName>
    <definedName name="ea" hidden="1">{#N/A,#N/A,FALSE,"Aging Summary";#N/A,#N/A,FALSE,"Ratio Analysis";#N/A,#N/A,FALSE,"Test 120 Day Accts";#N/A,#N/A,FALSE,"Tickmarks"}</definedName>
    <definedName name="ee" hidden="1">#REF!</definedName>
    <definedName name="eeee" localSheetId="26" hidden="1">{#N/A,#N/A,TRUE,"COFTOT"}</definedName>
    <definedName name="eeee" localSheetId="43" hidden="1">{#N/A,#N/A,TRUE,"COFTOT"}</definedName>
    <definedName name="eeee" hidden="1">{#N/A,#N/A,TRUE,"COFTOT"}</definedName>
    <definedName name="eeeeeee" localSheetId="2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eee" localSheetId="2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ojfkjks" localSheetId="26" hidden="1">{"'Sheet1'!$A$1:$H$36"}</definedName>
    <definedName name="eeojfkjks" localSheetId="43" hidden="1">{"'Sheet1'!$A$1:$H$36"}</definedName>
    <definedName name="eeojfkjks" hidden="1">{"'Sheet1'!$A$1:$H$36"}</definedName>
    <definedName name="eerfd" localSheetId="26" hidden="1">{"'Sheet1'!$A$1:$H$36"}</definedName>
    <definedName name="eerfd" localSheetId="43" hidden="1">{"'Sheet1'!$A$1:$H$36"}</definedName>
    <definedName name="eerfd" hidden="1">{"'Sheet1'!$A$1:$H$36"}</definedName>
    <definedName name="ejioos" localSheetId="26" hidden="1">{"'Sheet1'!$A$1:$H$36"}</definedName>
    <definedName name="ejioos" localSheetId="43" hidden="1">{"'Sheet1'!$A$1:$H$36"}</definedName>
    <definedName name="ejioos" hidden="1">{"'Sheet1'!$A$1:$H$36"}</definedName>
    <definedName name="ejklejle" localSheetId="26" hidden="1">{"'Sheet1'!$A$1:$H$36"}</definedName>
    <definedName name="ejklejle" localSheetId="43" hidden="1">{"'Sheet1'!$A$1:$H$36"}</definedName>
    <definedName name="ejklejle" hidden="1">{"'Sheet1'!$A$1:$H$36"}</definedName>
    <definedName name="EK" hidden="1">#REF!</definedName>
    <definedName name="ekele" localSheetId="26" hidden="1">{"'Sheet1'!$A$1:$H$36"}</definedName>
    <definedName name="ekele" localSheetId="43" hidden="1">{"'Sheet1'!$A$1:$H$36"}</definedName>
    <definedName name="ekele" hidden="1">{"'Sheet1'!$A$1:$H$36"}</definedName>
    <definedName name="ekfie" localSheetId="26" hidden="1">{#N/A,#N/A,FALSE,"Aging Summary";#N/A,#N/A,FALSE,"Ratio Analysis";#N/A,#N/A,FALSE,"Test 120 Day Accts";#N/A,#N/A,FALSE,"Tickmarks"}</definedName>
    <definedName name="ekfie" localSheetId="43" hidden="1">{#N/A,#N/A,FALSE,"Aging Summary";#N/A,#N/A,FALSE,"Ratio Analysis";#N/A,#N/A,FALSE,"Test 120 Day Accts";#N/A,#N/A,FALSE,"Tickmarks"}</definedName>
    <definedName name="ekfie" hidden="1">{#N/A,#N/A,FALSE,"Aging Summary";#N/A,#N/A,FALSE,"Ratio Analysis";#N/A,#N/A,FALSE,"Test 120 Day Accts";#N/A,#N/A,FALSE,"Tickmarks"}</definedName>
    <definedName name="ekfm" localSheetId="26" hidden="1">{#N/A,#N/A,FALSE,"BS";#N/A,#N/A,FALSE,"PL";#N/A,#N/A,FALSE,"처분";#N/A,#N/A,FALSE,"현금";#N/A,#N/A,FALSE,"매출";#N/A,#N/A,FALSE,"원가";#N/A,#N/A,FALSE,"경영"}</definedName>
    <definedName name="ekfm" localSheetId="43" hidden="1">{#N/A,#N/A,FALSE,"BS";#N/A,#N/A,FALSE,"PL";#N/A,#N/A,FALSE,"처분";#N/A,#N/A,FALSE,"현금";#N/A,#N/A,FALSE,"매출";#N/A,#N/A,FALSE,"원가";#N/A,#N/A,FALSE,"경영"}</definedName>
    <definedName name="ekfm" hidden="1">{#N/A,#N/A,FALSE,"BS";#N/A,#N/A,FALSE,"PL";#N/A,#N/A,FALSE,"처분";#N/A,#N/A,FALSE,"현금";#N/A,#N/A,FALSE,"매출";#N/A,#N/A,FALSE,"원가";#N/A,#N/A,FALSE,"경영"}</definedName>
    <definedName name="ELSK" localSheetId="26" hidden="1">{#N/A,#N/A,FALSE,"1.CRITERIA";#N/A,#N/A,FALSE,"2.IS";#N/A,#N/A,FALSE,"3.BS";#N/A,#N/A,FALSE,"4.PER PL";#N/A,#N/A,FALSE,"5.INVESTMENT";#N/A,#N/A,FALSE,"6.공문";#N/A,#N/A,FALSE,"7.netinvest"}</definedName>
    <definedName name="ELSK" localSheetId="43"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o" localSheetId="26" hidden="1">{#N/A,#N/A,FALSE,"BS";#N/A,#N/A,FALSE,"PL";#N/A,#N/A,FALSE,"처분";#N/A,#N/A,FALSE,"현금";#N/A,#N/A,FALSE,"매출";#N/A,#N/A,FALSE,"원가";#N/A,#N/A,FALSE,"경영"}</definedName>
    <definedName name="eo" localSheetId="43" hidden="1">{#N/A,#N/A,FALSE,"BS";#N/A,#N/A,FALSE,"PL";#N/A,#N/A,FALSE,"처분";#N/A,#N/A,FALSE,"현금";#N/A,#N/A,FALSE,"매출";#N/A,#N/A,FALSE,"원가";#N/A,#N/A,FALSE,"경영"}</definedName>
    <definedName name="eo" hidden="1">{#N/A,#N/A,FALSE,"BS";#N/A,#N/A,FALSE,"PL";#N/A,#N/A,FALSE,"처분";#N/A,#N/A,FALSE,"현금";#N/A,#N/A,FALSE,"매출";#N/A,#N/A,FALSE,"원가";#N/A,#N/A,FALSE,"경영"}</definedName>
    <definedName name="EPS"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ltm" hidden="1">#REF!</definedName>
    <definedName name="ergw"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gw"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gw"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tet" localSheetId="26" hidden="1">{#N/A,#N/A,FALSE,"표지";#N/A,#N/A,FALSE,"손익";#N/A,#N/A,FALSE,"영업";#N/A,#N/A,FALSE,"생산성";#N/A,#N/A,FALSE,"품질부문";#N/A,#N/A,FALSE,"사내매입매출";#N/A,#N/A,FALSE,"경비";#N/A,#N/A,FALSE,"이자수지";#N/A,#N/A,FALSE,"신규 투자"}</definedName>
    <definedName name="ertet" localSheetId="43" hidden="1">{#N/A,#N/A,FALSE,"표지";#N/A,#N/A,FALSE,"손익";#N/A,#N/A,FALSE,"영업";#N/A,#N/A,FALSE,"생산성";#N/A,#N/A,FALSE,"품질부문";#N/A,#N/A,FALSE,"사내매입매출";#N/A,#N/A,FALSE,"경비";#N/A,#N/A,FALSE,"이자수지";#N/A,#N/A,FALSE,"신규 투자"}</definedName>
    <definedName name="ertet" hidden="1">{#N/A,#N/A,FALSE,"표지";#N/A,#N/A,FALSE,"손익";#N/A,#N/A,FALSE,"영업";#N/A,#N/A,FALSE,"생산성";#N/A,#N/A,FALSE,"품질부문";#N/A,#N/A,FALSE,"사내매입매출";#N/A,#N/A,FALSE,"경비";#N/A,#N/A,FALSE,"이자수지";#N/A,#N/A,FALSE,"신규 투자"}</definedName>
    <definedName name="eryry" localSheetId="26"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43"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localSheetId="26" hidden="1">{#N/A,#N/A,FALSE,"Aging Summary";#N/A,#N/A,FALSE,"Ratio Analysis";#N/A,#N/A,FALSE,"Test 120 Day Accts";#N/A,#N/A,FALSE,"Tickmarks"}</definedName>
    <definedName name="es" localSheetId="43" hidden="1">{#N/A,#N/A,FALSE,"Aging Summary";#N/A,#N/A,FALSE,"Ratio Analysis";#N/A,#N/A,FALSE,"Test 120 Day Accts";#N/A,#N/A,FALSE,"Tickmarks"}</definedName>
    <definedName name="es" hidden="1">{#N/A,#N/A,FALSE,"Aging Summary";#N/A,#N/A,FALSE,"Ratio Analysis";#N/A,#N/A,FALSE,"Test 120 Day Accts";#N/A,#N/A,FALSE,"Tickmarks"}</definedName>
    <definedName name="EV__LASTREFTIME__" hidden="1">"2010-04-19 오전 9:59:47"</definedName>
    <definedName name="ewrwr" localSheetId="26"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43"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xbMult_Total" hidden="1">#REF!</definedName>
    <definedName name="exbnumlist" hidden="1">#REF!</definedName>
    <definedName name="f" localSheetId="26" hidden="1">{"Summary",#N/A,FALSE,"Summary"}</definedName>
    <definedName name="f" localSheetId="43" hidden="1">{"Summary",#N/A,FALSE,"Summary"}</definedName>
    <definedName name="f" hidden="1">{"Summary",#N/A,FALSE,"Summary"}</definedName>
    <definedName name="f_1" localSheetId="26" hidden="1">{"Summary",#N/A,FALSE,"Summary"}</definedName>
    <definedName name="f_1" localSheetId="43" hidden="1">{"Summary",#N/A,FALSE,"Summary"}</definedName>
    <definedName name="f_1" hidden="1">{"Summary",#N/A,FALSE,"Summary"}</definedName>
    <definedName name="f_2" localSheetId="26" hidden="1">{"Summary",#N/A,FALSE,"Summary"}</definedName>
    <definedName name="f_2" localSheetId="43" hidden="1">{"Summary",#N/A,FALSE,"Summary"}</definedName>
    <definedName name="f_2" hidden="1">{"Summary",#N/A,FALSE,"Summary"}</definedName>
    <definedName name="f_3" localSheetId="26" hidden="1">{"Summary",#N/A,FALSE,"Summary"}</definedName>
    <definedName name="f_3" localSheetId="43" hidden="1">{"Summary",#N/A,FALSE,"Summary"}</definedName>
    <definedName name="f_3" hidden="1">{"Summary",#N/A,FALSE,"Summary"}</definedName>
    <definedName name="fa" localSheetId="26" hidden="1">{#N/A,#N/A,FALSE,"Aging Summary";#N/A,#N/A,FALSE,"Ratio Analysis";#N/A,#N/A,FALSE,"Test 120 Day Accts";#N/A,#N/A,FALSE,"Tickmarks"}</definedName>
    <definedName name="fa" localSheetId="43" hidden="1">{#N/A,#N/A,FALSE,"Aging Summary";#N/A,#N/A,FALSE,"Ratio Analysis";#N/A,#N/A,FALSE,"Test 120 Day Accts";#N/A,#N/A,FALSE,"Tickmarks"}</definedName>
    <definedName name="fa" hidden="1">{#N/A,#N/A,FALSE,"Aging Summary";#N/A,#N/A,FALSE,"Ratio Analysis";#N/A,#N/A,FALSE,"Test 120 Day Accts";#N/A,#N/A,FALSE,"Tickmarks"}</definedName>
    <definedName name="fas" localSheetId="26" hidden="1">{#N/A,#N/A,FALSE,"Aging Summary";#N/A,#N/A,FALSE,"Ratio Analysis";#N/A,#N/A,FALSE,"Test 120 Day Accts";#N/A,#N/A,FALSE,"Tickmarks"}</definedName>
    <definedName name="fas" localSheetId="43" hidden="1">{#N/A,#N/A,FALSE,"Aging Summary";#N/A,#N/A,FALSE,"Ratio Analysis";#N/A,#N/A,FALSE,"Test 120 Day Accts";#N/A,#N/A,FALSE,"Tickmarks"}</definedName>
    <definedName name="fas" hidden="1">{#N/A,#N/A,FALSE,"Aging Summary";#N/A,#N/A,FALSE,"Ratio Analysis";#N/A,#N/A,FALSE,"Test 120 Day Accts";#N/A,#N/A,FALSE,"Tickmarks"}</definedName>
    <definedName name="fasdsadfsa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chynd" localSheetId="26" hidden="1">{#N/A,#N/A,FALSE,"Aging Summary";#N/A,#N/A,FALSE,"Ratio Analysis";#N/A,#N/A,FALSE,"Test 120 Day Accts";#N/A,#N/A,FALSE,"Tickmarks"}</definedName>
    <definedName name="fchynd" localSheetId="43" hidden="1">{#N/A,#N/A,FALSE,"Aging Summary";#N/A,#N/A,FALSE,"Ratio Analysis";#N/A,#N/A,FALSE,"Test 120 Day Accts";#N/A,#N/A,FALSE,"Tickmarks"}</definedName>
    <definedName name="fchynd" hidden="1">{#N/A,#N/A,FALSE,"Aging Summary";#N/A,#N/A,FALSE,"Ratio Analysis";#N/A,#N/A,FALSE,"Test 120 Day Accts";#N/A,#N/A,FALSE,"Tickmarks"}</definedName>
    <definedName name="FCode" hidden="1">#REF!</definedName>
    <definedName name="fd"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d" hidden="1">{#N/A,#N/A,FALSE,"손익표지";#N/A,#N/A,FALSE,"손익계산";#N/A,#N/A,FALSE,"일반관리비";#N/A,#N/A,FALSE,"영업외수익";#N/A,#N/A,FALSE,"영업외비용";#N/A,#N/A,FALSE,"매출액";#N/A,#N/A,FALSE,"요약손익";#N/A,#N/A,FALSE,"요약대차";#N/A,#N/A,FALSE,"매출채권현황";#N/A,#N/A,FALSE,"매출채권명세"}</definedName>
    <definedName name="fd_1" localSheetId="26" hidden="1">{#N/A,#N/A,FALSE,"China Income"}</definedName>
    <definedName name="fd_1" localSheetId="43" hidden="1">{#N/A,#N/A,FALSE,"China Income"}</definedName>
    <definedName name="fd_1" hidden="1">{#N/A,#N/A,FALSE,"China Income"}</definedName>
    <definedName name="fd_2" localSheetId="26" hidden="1">{#N/A,#N/A,FALSE,"China Income"}</definedName>
    <definedName name="fd_2" localSheetId="43" hidden="1">{#N/A,#N/A,FALSE,"China Income"}</definedName>
    <definedName name="fd_2" hidden="1">{#N/A,#N/A,FALSE,"China Income"}</definedName>
    <definedName name="fd_3" localSheetId="26" hidden="1">{#N/A,#N/A,FALSE,"China Income"}</definedName>
    <definedName name="fd_3" localSheetId="43" hidden="1">{#N/A,#N/A,FALSE,"China Income"}</definedName>
    <definedName name="fd_3" hidden="1">{#N/A,#N/A,FALSE,"China Income"}</definedName>
    <definedName name="fdfd"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df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dfg" localSheetId="26" hidden="1">{#N/A,#N/A,FALSE,"Aging Summary";#N/A,#N/A,FALSE,"Ratio Analysis";#N/A,#N/A,FALSE,"Test 120 Day Accts";#N/A,#N/A,FALSE,"Tickmarks"}</definedName>
    <definedName name="fdfg" localSheetId="43" hidden="1">{#N/A,#N/A,FALSE,"Aging Summary";#N/A,#N/A,FALSE,"Ratio Analysis";#N/A,#N/A,FALSE,"Test 120 Day Accts";#N/A,#N/A,FALSE,"Tickmarks"}</definedName>
    <definedName name="fdfg" hidden="1">{#N/A,#N/A,FALSE,"Aging Summary";#N/A,#N/A,FALSE,"Ratio Analysis";#N/A,#N/A,FALSE,"Test 120 Day Accts";#N/A,#N/A,FALSE,"Tickmarks"}</definedName>
    <definedName name="fdgc" localSheetId="26" hidden="1">{#N/A,#N/A,FALSE,"표지";#N/A,#N/A,FALSE,"손익";#N/A,#N/A,FALSE,"영업";#N/A,#N/A,FALSE,"생산성";#N/A,#N/A,FALSE,"품질부문";#N/A,#N/A,FALSE,"사내매입매출";#N/A,#N/A,FALSE,"경비";#N/A,#N/A,FALSE,"이자수지";#N/A,#N/A,FALSE,"신규 투자"}</definedName>
    <definedName name="fdgc" localSheetId="43" hidden="1">{#N/A,#N/A,FALSE,"표지";#N/A,#N/A,FALSE,"손익";#N/A,#N/A,FALSE,"영업";#N/A,#N/A,FALSE,"생산성";#N/A,#N/A,FALSE,"품질부문";#N/A,#N/A,FALSE,"사내매입매출";#N/A,#N/A,FALSE,"경비";#N/A,#N/A,FALSE,"이자수지";#N/A,#N/A,FALSE,"신규 투자"}</definedName>
    <definedName name="fdgc" hidden="1">{#N/A,#N/A,FALSE,"표지";#N/A,#N/A,FALSE,"손익";#N/A,#N/A,FALSE,"영업";#N/A,#N/A,FALSE,"생산성";#N/A,#N/A,FALSE,"품질부문";#N/A,#N/A,FALSE,"사내매입매출";#N/A,#N/A,FALSE,"경비";#N/A,#N/A,FALSE,"이자수지";#N/A,#N/A,FALSE,"신규 투자"}</definedName>
    <definedName name="fdsg" hidden="1">UPPER(TEXT(#REF!(#REF!,0),"mmm yy"))</definedName>
    <definedName name="fed" localSheetId="26" hidden="1">{"'매출'!$A$1:$I$22"}</definedName>
    <definedName name="fed" localSheetId="43" hidden="1">{"'매출'!$A$1:$I$22"}</definedName>
    <definedName name="fed" hidden="1">{"'매출'!$A$1:$I$22"}</definedName>
    <definedName name="ff" localSheetId="26" hidden="1">{#N/A,#N/A,FALSE,"BS";#N/A,#N/A,FALSE,"PL";#N/A,#N/A,FALSE,"A";#N/A,#N/A,FALSE,"B";#N/A,#N/A,FALSE,"B1";#N/A,#N/A,FALSE,"C";#N/A,#N/A,FALSE,"C1";#N/A,#N/A,FALSE,"C2";#N/A,#N/A,FALSE,"D";#N/A,#N/A,FALSE,"E";#N/A,#N/A,FALSE,"F";#N/A,#N/A,FALSE,"AA";#N/A,#N/A,FALSE,"BB";#N/A,#N/A,FALSE,"CC";#N/A,#N/A,FALSE,"DD";#N/A,#N/A,FALSE,"EE";#N/A,#N/A,FALSE,"FF";#N/A,#N/A,FALSE,"PL10";#N/A,#N/A,FALSE,"PL20";#N/A,#N/A,FALSE,"PL30"}</definedName>
    <definedName name="ff" localSheetId="43" hidden="1">{#N/A,#N/A,FALSE,"BS";#N/A,#N/A,FALSE,"PL";#N/A,#N/A,FALSE,"A";#N/A,#N/A,FALSE,"B";#N/A,#N/A,FALSE,"B1";#N/A,#N/A,FALSE,"C";#N/A,#N/A,FALSE,"C1";#N/A,#N/A,FALSE,"C2";#N/A,#N/A,FALSE,"D";#N/A,#N/A,FALSE,"E";#N/A,#N/A,FALSE,"F";#N/A,#N/A,FALSE,"AA";#N/A,#N/A,FALSE,"BB";#N/A,#N/A,FALSE,"CC";#N/A,#N/A,FALSE,"DD";#N/A,#N/A,FALSE,"EE";#N/A,#N/A,FALSE,"FF";#N/A,#N/A,FALSE,"PL10";#N/A,#N/A,FALSE,"PL20";#N/A,#N/A,FALSE,"PL30"}</definedName>
    <definedName name="ff" hidden="1">{#N/A,#N/A,FALSE,"BS";#N/A,#N/A,FALSE,"PL";#N/A,#N/A,FALSE,"A";#N/A,#N/A,FALSE,"B";#N/A,#N/A,FALSE,"B1";#N/A,#N/A,FALSE,"C";#N/A,#N/A,FALSE,"C1";#N/A,#N/A,FALSE,"C2";#N/A,#N/A,FALSE,"D";#N/A,#N/A,FALSE,"E";#N/A,#N/A,FALSE,"F";#N/A,#N/A,FALSE,"AA";#N/A,#N/A,FALSE,"BB";#N/A,#N/A,FALSE,"CC";#N/A,#N/A,FALSE,"DD";#N/A,#N/A,FALSE,"EE";#N/A,#N/A,FALSE,"FF";#N/A,#N/A,FALSE,"PL10";#N/A,#N/A,FALSE,"PL20";#N/A,#N/A,FALSE,"PL30"}</definedName>
    <definedName name="fff" localSheetId="26" hidden="1">{"ITA_1_PL",#N/A,FALSE,"Print - PL";"ITA_2_PL",#N/A,FALSE,"Print - PL";"ITA_Group_PL",#N/A,FALSE,"Print - PL"}</definedName>
    <definedName name="fff" localSheetId="43" hidden="1">{"ITA_1_PL",#N/A,FALSE,"Print - PL";"ITA_2_PL",#N/A,FALSE,"Print - PL";"ITA_Group_PL",#N/A,FALSE,"Print - PL"}</definedName>
    <definedName name="fff" hidden="1">{"ITA_1_PL",#N/A,FALSE,"Print - PL";"ITA_2_PL",#N/A,FALSE,"Print - PL";"ITA_Group_PL",#N/A,FALSE,"Print - PL"}</definedName>
    <definedName name="ffff" localSheetId="26" hidden="1">{"CF vs PnL",#N/A,FALSE,"CF vs P&amp;L"}</definedName>
    <definedName name="ffff" localSheetId="43" hidden="1">{"CF vs PnL",#N/A,FALSE,"CF vs P&amp;L"}</definedName>
    <definedName name="ffff" hidden="1">{"CF vs PnL",#N/A,FALSE,"CF vs P&amp;L"}</definedName>
    <definedName name="fghfgh"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sdfg" localSheetId="26" hidden="1">{#N/A,#N/A,FALSE,"표지";#N/A,#N/A,FALSE,"손익";#N/A,#N/A,FALSE,"영업";#N/A,#N/A,FALSE,"생산성";#N/A,#N/A,FALSE,"품질부문";#N/A,#N/A,FALSE,"사내매입매출";#N/A,#N/A,FALSE,"경비";#N/A,#N/A,FALSE,"이자수지";#N/A,#N/A,FALSE,"신규 투자"}</definedName>
    <definedName name="fgsdfg" localSheetId="43" hidden="1">{#N/A,#N/A,FALSE,"표지";#N/A,#N/A,FALSE,"손익";#N/A,#N/A,FALSE,"영업";#N/A,#N/A,FALSE,"생산성";#N/A,#N/A,FALSE,"품질부문";#N/A,#N/A,FALSE,"사내매입매출";#N/A,#N/A,FALSE,"경비";#N/A,#N/A,FALSE,"이자수지";#N/A,#N/A,FALSE,"신규 투자"}</definedName>
    <definedName name="fgsdfg" hidden="1">{#N/A,#N/A,FALSE,"표지";#N/A,#N/A,FALSE,"손익";#N/A,#N/A,FALSE,"영업";#N/A,#N/A,FALSE,"생산성";#N/A,#N/A,FALSE,"품질부문";#N/A,#N/A,FALSE,"사내매입매출";#N/A,#N/A,FALSE,"경비";#N/A,#N/A,FALSE,"이자수지";#N/A,#N/A,FALSE,"신규 투자"}</definedName>
    <definedName name="fgsdg" localSheetId="26" hidden="1">{#N/A,#N/A,FALSE,"표지";#N/A,#N/A,FALSE,"손익";#N/A,#N/A,FALSE,"영업";#N/A,#N/A,FALSE,"생산성";#N/A,#N/A,FALSE,"품질부문";#N/A,#N/A,FALSE,"사내매입매출";#N/A,#N/A,FALSE,"경비";#N/A,#N/A,FALSE,"이자수지";#N/A,#N/A,FALSE,"신규 투자"}</definedName>
    <definedName name="fgsdg" localSheetId="43" hidden="1">{#N/A,#N/A,FALSE,"표지";#N/A,#N/A,FALSE,"손익";#N/A,#N/A,FALSE,"영업";#N/A,#N/A,FALSE,"생산성";#N/A,#N/A,FALSE,"품질부문";#N/A,#N/A,FALSE,"사내매입매출";#N/A,#N/A,FALSE,"경비";#N/A,#N/A,FALSE,"이자수지";#N/A,#N/A,FALSE,"신규 투자"}</definedName>
    <definedName name="fgsdg" hidden="1">{#N/A,#N/A,FALSE,"표지";#N/A,#N/A,FALSE,"손익";#N/A,#N/A,FALSE,"영업";#N/A,#N/A,FALSE,"생산성";#N/A,#N/A,FALSE,"품질부문";#N/A,#N/A,FALSE,"사내매입매출";#N/A,#N/A,FALSE,"경비";#N/A,#N/A,FALSE,"이자수지";#N/A,#N/A,FALSE,"신규 투자"}</definedName>
    <definedName name="fh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fsdh" localSheetId="26" hidden="1">{#N/A,#N/A,FALSE,"표지";#N/A,#N/A,FALSE,"손익";#N/A,#N/A,FALSE,"영업";#N/A,#N/A,FALSE,"생산성";#N/A,#N/A,FALSE,"품질부문";#N/A,#N/A,FALSE,"사내매입매출";#N/A,#N/A,FALSE,"경비";#N/A,#N/A,FALSE,"이자수지";#N/A,#N/A,FALSE,"신규 투자"}</definedName>
    <definedName name="fhgfsdh" localSheetId="43" hidden="1">{#N/A,#N/A,FALSE,"표지";#N/A,#N/A,FALSE,"손익";#N/A,#N/A,FALSE,"영업";#N/A,#N/A,FALSE,"생산성";#N/A,#N/A,FALSE,"품질부문";#N/A,#N/A,FALSE,"사내매입매출";#N/A,#N/A,FALSE,"경비";#N/A,#N/A,FALSE,"이자수지";#N/A,#N/A,FALSE,"신규 투자"}</definedName>
    <definedName name="fhgfsdh" hidden="1">{#N/A,#N/A,FALSE,"표지";#N/A,#N/A,FALSE,"손익";#N/A,#N/A,FALSE,"영업";#N/A,#N/A,FALSE,"생산성";#N/A,#N/A,FALSE,"품질부문";#N/A,#N/A,FALSE,"사내매입매출";#N/A,#N/A,FALSE,"경비";#N/A,#N/A,FALSE,"이자수지";#N/A,#N/A,FALSE,"신규 투자"}</definedName>
    <definedName name="fhkfhk"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a" localSheetId="26" hidden="1">{#N/A,#N/A,FALSE,"채권채무";#N/A,#N/A,FALSE,"control sheet"}</definedName>
    <definedName name="fila" localSheetId="46" hidden="1">{#N/A,#N/A,FALSE,"채권채무";#N/A,#N/A,FALSE,"control sheet"}</definedName>
    <definedName name="fila" localSheetId="40" hidden="1">{#N/A,#N/A,FALSE,"채권채무";#N/A,#N/A,FALSE,"control sheet"}</definedName>
    <definedName name="fila" localSheetId="43" hidden="1">{#N/A,#N/A,FALSE,"채권채무";#N/A,#N/A,FALSE,"control sheet"}</definedName>
    <definedName name="fila" hidden="1">{#N/A,#N/A,FALSE,"채권채무";#N/A,#N/A,FALSE,"control sheet"}</definedName>
    <definedName name="fin" localSheetId="26" hidden="1">{"Fin Year 95.96",#N/A,FALSE,"Cash Flow"}</definedName>
    <definedName name="fin" localSheetId="43" hidden="1">{"Fin Year 95.96",#N/A,FALSE,"Cash Flow"}</definedName>
    <definedName name="fin" hidden="1">{"Fin Year 95.96",#N/A,FALSE,"Cash Flow"}</definedName>
    <definedName name="finres" hidden="1">#REF!</definedName>
    <definedName name="fiti" localSheetId="26" hidden="1">{#N/A,#N/A,TRUE,"COFTOT"}</definedName>
    <definedName name="fiti" localSheetId="43" hidden="1">{#N/A,#N/A,TRUE,"COFTOT"}</definedName>
    <definedName name="fiti" hidden="1">{#N/A,#N/A,TRUE,"COFTOT"}</definedName>
    <definedName name="fjhfgdj" localSheetId="26"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6" hidden="1">{"'Sheet1'!$A$1:$H$36"}</definedName>
    <definedName name="fjklsjkl" localSheetId="43" hidden="1">{"'Sheet1'!$A$1:$H$36"}</definedName>
    <definedName name="fjklsjkl" hidden="1">{"'Sheet1'!$A$1:$H$36"}</definedName>
    <definedName name="flsklhdjhjd" localSheetId="26" hidden="1">{"'Sheet1'!$A$1:$H$36"}</definedName>
    <definedName name="flsklhdjhjd" localSheetId="43" hidden="1">{"'Sheet1'!$A$1:$H$36"}</definedName>
    <definedName name="flsklhdjhjd" hidden="1">{"'Sheet1'!$A$1:$H$36"}</definedName>
    <definedName name="fqerg" localSheetId="26" hidden="1">{#N/A,#N/A,FALSE,"표지";#N/A,#N/A,FALSE,"손익";#N/A,#N/A,FALSE,"영업";#N/A,#N/A,FALSE,"생산성";#N/A,#N/A,FALSE,"품질부문";#N/A,#N/A,FALSE,"사내매입매출";#N/A,#N/A,FALSE,"경비";#N/A,#N/A,FALSE,"이자수지";#N/A,#N/A,FALSE,"신규 투자"}</definedName>
    <definedName name="fqerg" localSheetId="43" hidden="1">{#N/A,#N/A,FALSE,"표지";#N/A,#N/A,FALSE,"손익";#N/A,#N/A,FALSE,"영업";#N/A,#N/A,FALSE,"생산성";#N/A,#N/A,FALSE,"품질부문";#N/A,#N/A,FALSE,"사내매입매출";#N/A,#N/A,FALSE,"경비";#N/A,#N/A,FALSE,"이자수지";#N/A,#N/A,FALSE,"신규 투자"}</definedName>
    <definedName name="fqerg" hidden="1">{#N/A,#N/A,FALSE,"표지";#N/A,#N/A,FALSE,"손익";#N/A,#N/A,FALSE,"영업";#N/A,#N/A,FALSE,"생산성";#N/A,#N/A,FALSE,"품질부문";#N/A,#N/A,FALSE,"사내매입매출";#N/A,#N/A,FALSE,"경비";#N/A,#N/A,FALSE,"이자수지";#N/A,#N/A,FALSE,"신규 투자"}</definedName>
    <definedName name="FS_CF2" localSheetId="26" hidden="1">{#N/A,#N/A,FALSE,"BS";#N/A,#N/A,FALSE,"IS";#N/A,#N/A,FALSE,"결손금처리";#N/A,#N/A,FALSE,"cashflow"}</definedName>
    <definedName name="FS_CF2" localSheetId="43" hidden="1">{#N/A,#N/A,FALSE,"BS";#N/A,#N/A,FALSE,"IS";#N/A,#N/A,FALSE,"결손금처리";#N/A,#N/A,FALSE,"cashflow"}</definedName>
    <definedName name="FS_CF2" hidden="1">{#N/A,#N/A,FALSE,"BS";#N/A,#N/A,FALSE,"IS";#N/A,#N/A,FALSE,"결손금처리";#N/A,#N/A,FALSE,"cashflow"}</definedName>
    <definedName name="fss" localSheetId="26" hidden="1">{"'Sheet1'!$A$1:$H$36"}</definedName>
    <definedName name="fss" localSheetId="43" hidden="1">{"'Sheet1'!$A$1:$H$36"}</definedName>
    <definedName name="fss" hidden="1">{"'Sheet1'!$A$1:$H$36"}</definedName>
    <definedName name="FXRate_1" localSheetId="26" hidden="1">{#N/A,#N/A,FALSE,"거주자";#N/A,#N/A,FALSE,"증투F"}</definedName>
    <definedName name="FXRate_1" localSheetId="43" hidden="1">{#N/A,#N/A,FALSE,"거주자";#N/A,#N/A,FALSE,"증투F"}</definedName>
    <definedName name="FXRate_1" hidden="1">{#N/A,#N/A,FALSE,"거주자";#N/A,#N/A,FALSE,"증투F"}</definedName>
    <definedName name="FXRate2" localSheetId="26" hidden="1">{#N/A,#N/A,FALSE,"거주자";#N/A,#N/A,FALSE,"증투F"}</definedName>
    <definedName name="FXRate2" localSheetId="43" hidden="1">{#N/A,#N/A,FALSE,"거주자";#N/A,#N/A,FALSE,"증투F"}</definedName>
    <definedName name="FXRate2" hidden="1">{#N/A,#N/A,FALSE,"거주자";#N/A,#N/A,FALSE,"증투F"}</definedName>
    <definedName name="ga" localSheetId="26" hidden="1">{#N/A,#N/A,FALSE,"Aging Summary";#N/A,#N/A,FALSE,"Ratio Analysis";#N/A,#N/A,FALSE,"Test 120 Day Accts";#N/A,#N/A,FALSE,"Tickmarks"}</definedName>
    <definedName name="ga" localSheetId="43" hidden="1">{#N/A,#N/A,FALSE,"Aging Summary";#N/A,#N/A,FALSE,"Ratio Analysis";#N/A,#N/A,FALSE,"Test 120 Day Accts";#N/A,#N/A,FALSE,"Tickmarks"}</definedName>
    <definedName name="ga" hidden="1">{#N/A,#N/A,FALSE,"Aging Summary";#N/A,#N/A,FALSE,"Ratio Analysis";#N/A,#N/A,FALSE,"Test 120 Day Accts";#N/A,#N/A,FALSE,"Tickmarks"}</definedName>
    <definedName name="Gc" localSheetId="26" hidden="1">{#N/A,"BalanceSheetGroup",FALSE,"BSComparison";#N/A,"PLComparisonGroup",FALSE,"PLComparison";#N/A,"NatureGroup",FALSE,"PLNatureComparison";#N/A,"CashGroup",FALSE,"SCFComparison";#N/A,#N/A,FALSE,"EffectifComparison"}</definedName>
    <definedName name="Gc" localSheetId="43" hidden="1">{#N/A,"BalanceSheetGroup",FALSE,"BSComparison";#N/A,"PLComparisonGroup",FALSE,"PLComparison";#N/A,"NatureGroup",FALSE,"PLNatureComparison";#N/A,"CashGroup",FALSE,"SCFComparison";#N/A,#N/A,FALSE,"EffectifComparison"}</definedName>
    <definedName name="Gc" hidden="1">{#N/A,"BalanceSheetGroup",FALSE,"BSComparison";#N/A,"PLComparisonGroup",FALSE,"PLComparison";#N/A,"NatureGroup",FALSE,"PLNatureComparison";#N/A,"CashGroup",FALSE,"SCFComparison";#N/A,#N/A,FALSE,"EffectifComparison"}</definedName>
    <definedName name="GD" localSheetId="26" hidden="1">{#N/A,#N/A,TRUE,"BSConsolidatedDetail";#N/A,#N/A,TRUE,"PLConsolidatedDetail";#N/A,#N/A,TRUE,"PLNatureConsolidatedDetail";#N/A,#N/A,TRUE,"RevenueConsolidatedDetail";#N/A,#N/A,TRUE,"SCFConsolidatedDetail";#N/A,#N/A,TRUE,"PPEConsolidatedDetail";#N/A,#N/A,TRUE,"IntangibleConsolidatedDetail"}</definedName>
    <definedName name="GD" localSheetId="43" hidden="1">{#N/A,#N/A,TRUE,"BSConsolidatedDetail";#N/A,#N/A,TRUE,"PLConsolidatedDetail";#N/A,#N/A,TRUE,"PLNatureConsolidatedDetail";#N/A,#N/A,TRUE,"RevenueConsolidatedDetail";#N/A,#N/A,TRUE,"SCFConsolidatedDetail";#N/A,#N/A,TRUE,"PPEConsolidatedDetail";#N/A,#N/A,TRUE,"IntangibleConsolidatedDetail"}</definedName>
    <definedName name="GD" hidden="1">{#N/A,#N/A,TRUE,"BSConsolidatedDetail";#N/A,#N/A,TRUE,"PLConsolidatedDetail";#N/A,#N/A,TRUE,"PLNatureConsolidatedDetail";#N/A,#N/A,TRUE,"RevenueConsolidatedDetail";#N/A,#N/A,TRUE,"SCFConsolidatedDetail";#N/A,#N/A,TRUE,"PPEConsolidatedDetail";#N/A,#N/A,TRUE,"IntangibleConsolidatedDetail"}</definedName>
    <definedName name="GEMCO" hidden="1">#REF!</definedName>
    <definedName name="gf" localSheetId="26" hidden="1">{#N/A,#N/A,FALSE,"Aging Summary";#N/A,#N/A,FALSE,"Ratio Analysis";#N/A,#N/A,FALSE,"Test 120 Day Accts";#N/A,#N/A,FALSE,"Tickmarks"}</definedName>
    <definedName name="gf" localSheetId="43" hidden="1">{#N/A,#N/A,FALSE,"Aging Summary";#N/A,#N/A,FALSE,"Ratio Analysis";#N/A,#N/A,FALSE,"Test 120 Day Accts";#N/A,#N/A,FALSE,"Tickmarks"}</definedName>
    <definedName name="gf" hidden="1">{#N/A,#N/A,FALSE,"Aging Summary";#N/A,#N/A,FALSE,"Ratio Analysis";#N/A,#N/A,FALSE,"Test 120 Day Accts";#N/A,#N/A,FALSE,"Tickmarks"}</definedName>
    <definedName name="gfdgd" localSheetId="26"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26"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dfg" hidden="1">#REF!</definedName>
    <definedName name="gfggf"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hdgh" localSheetId="26" hidden="1">{#N/A,#N/A,FALSE,"표지";#N/A,#N/A,FALSE,"손익";#N/A,#N/A,FALSE,"영업";#N/A,#N/A,FALSE,"생산성";#N/A,#N/A,FALSE,"품질부문";#N/A,#N/A,FALSE,"사내매입매출";#N/A,#N/A,FALSE,"경비";#N/A,#N/A,FALSE,"이자수지";#N/A,#N/A,FALSE,"신규 투자"}</definedName>
    <definedName name="gfhdgh" localSheetId="43" hidden="1">{#N/A,#N/A,FALSE,"표지";#N/A,#N/A,FALSE,"손익";#N/A,#N/A,FALSE,"영업";#N/A,#N/A,FALSE,"생산성";#N/A,#N/A,FALSE,"품질부문";#N/A,#N/A,FALSE,"사내매입매출";#N/A,#N/A,FALSE,"경비";#N/A,#N/A,FALSE,"이자수지";#N/A,#N/A,FALSE,"신규 투자"}</definedName>
    <definedName name="gfhdgh" hidden="1">{#N/A,#N/A,FALSE,"표지";#N/A,#N/A,FALSE,"손익";#N/A,#N/A,FALSE,"영업";#N/A,#N/A,FALSE,"생산성";#N/A,#N/A,FALSE,"품질부문";#N/A,#N/A,FALSE,"사내매입매출";#N/A,#N/A,FALSE,"경비";#N/A,#N/A,FALSE,"이자수지";#N/A,#N/A,FALSE,"신규 투자"}</definedName>
    <definedName name="gfhfg" localSheetId="26"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GG" hidden="1">#REF!</definedName>
    <definedName name="gggg"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Y12월" localSheetId="26" hidden="1">{#N/A,#N/A,FALSE,"거주자";#N/A,#N/A,FALSE,"증투F"}</definedName>
    <definedName name="GGY12월" localSheetId="43" hidden="1">{#N/A,#N/A,FALSE,"거주자";#N/A,#N/A,FALSE,"증투F"}</definedName>
    <definedName name="GGY12월" hidden="1">{#N/A,#N/A,FALSE,"거주자";#N/A,#N/A,FALSE,"증투F"}</definedName>
    <definedName name="ggy7월" localSheetId="26" hidden="1">{#N/A,#N/A,FALSE,"거주자";#N/A,#N/A,FALSE,"증투F"}</definedName>
    <definedName name="ggy7월" localSheetId="43" hidden="1">{#N/A,#N/A,FALSE,"거주자";#N/A,#N/A,FALSE,"증투F"}</definedName>
    <definedName name="ggy7월" hidden="1">{#N/A,#N/A,FALSE,"거주자";#N/A,#N/A,FALSE,"증투F"}</definedName>
    <definedName name="GGY8월" localSheetId="26" hidden="1">{#N/A,#N/A,FALSE,"거주자";#N/A,#N/A,FALSE,"증투F"}</definedName>
    <definedName name="GGY8월" localSheetId="43" hidden="1">{#N/A,#N/A,FALSE,"거주자";#N/A,#N/A,FALSE,"증투F"}</definedName>
    <definedName name="GGY8월" hidden="1">{#N/A,#N/A,FALSE,"거주자";#N/A,#N/A,FALSE,"증투F"}</definedName>
    <definedName name="ggyo08311" localSheetId="26" hidden="1">{#N/A,#N/A,FALSE,"거주자";#N/A,#N/A,FALSE,"증투F"}</definedName>
    <definedName name="ggyo08311" localSheetId="43" hidden="1">{#N/A,#N/A,FALSE,"거주자";#N/A,#N/A,FALSE,"증투F"}</definedName>
    <definedName name="ggyo08311" hidden="1">{#N/A,#N/A,FALSE,"거주자";#N/A,#N/A,FALSE,"증투F"}</definedName>
    <definedName name="ghd" localSheetId="26" hidden="1">{#N/A,#N/A,FALSE,"Aging Summary";#N/A,#N/A,FALSE,"Ratio Analysis";#N/A,#N/A,FALSE,"Test 120 Day Accts";#N/A,#N/A,FALSE,"Tickmarks"}</definedName>
    <definedName name="ghd" localSheetId="43" hidden="1">{#N/A,#N/A,FALSE,"Aging Summary";#N/A,#N/A,FALSE,"Ratio Analysis";#N/A,#N/A,FALSE,"Test 120 Day Accts";#N/A,#N/A,FALSE,"Tickmarks"}</definedName>
    <definedName name="ghd" hidden="1">{#N/A,#N/A,FALSE,"Aging Summary";#N/A,#N/A,FALSE,"Ratio Analysis";#N/A,#N/A,FALSE,"Test 120 Day Accts";#N/A,#N/A,FALSE,"Tickmarks"}</definedName>
    <definedName name="ghfd" localSheetId="26" hidden="1">{#N/A,#N/A,FALSE,"표지";#N/A,#N/A,FALSE,"손익";#N/A,#N/A,FALSE,"영업";#N/A,#N/A,FALSE,"생산성";#N/A,#N/A,FALSE,"품질부문";#N/A,#N/A,FALSE,"사내매입매출";#N/A,#N/A,FALSE,"경비";#N/A,#N/A,FALSE,"이자수지";#N/A,#N/A,FALSE,"신규 투자"}</definedName>
    <definedName name="ghfd" localSheetId="43" hidden="1">{#N/A,#N/A,FALSE,"표지";#N/A,#N/A,FALSE,"손익";#N/A,#N/A,FALSE,"영업";#N/A,#N/A,FALSE,"생산성";#N/A,#N/A,FALSE,"품질부문";#N/A,#N/A,FALSE,"사내매입매출";#N/A,#N/A,FALSE,"경비";#N/A,#N/A,FALSE,"이자수지";#N/A,#N/A,FALSE,"신규 투자"}</definedName>
    <definedName name="ghfd" hidden="1">{#N/A,#N/A,FALSE,"표지";#N/A,#N/A,FALSE,"손익";#N/A,#N/A,FALSE,"영업";#N/A,#N/A,FALSE,"생산성";#N/A,#N/A,FALSE,"품질부문";#N/A,#N/A,FALSE,"사내매입매출";#N/A,#N/A,FALSE,"경비";#N/A,#N/A,FALSE,"이자수지";#N/A,#N/A,FALSE,"신규 투자"}</definedName>
    <definedName name="GHGHGH" localSheetId="26" hidden="1">{"'미착금액'!$A$4:$G$14"}</definedName>
    <definedName name="GHGHGH" localSheetId="46" hidden="1">{"'미착금액'!$A$4:$G$14"}</definedName>
    <definedName name="GHGHGH" localSheetId="40" hidden="1">{"'미착금액'!$A$4:$G$14"}</definedName>
    <definedName name="GHGHGH" localSheetId="43" hidden="1">{"'미착금액'!$A$4:$G$14"}</definedName>
    <definedName name="GHGHGH" hidden="1">{"'미착금액'!$A$4:$G$14"}</definedName>
    <definedName name="ghhf" localSheetId="26" hidden="1">{#N/A,#N/A,FALSE,"표지";#N/A,#N/A,FALSE,"손익";#N/A,#N/A,FALSE,"영업";#N/A,#N/A,FALSE,"생산성";#N/A,#N/A,FALSE,"품질부문";#N/A,#N/A,FALSE,"사내매입매출";#N/A,#N/A,FALSE,"경비";#N/A,#N/A,FALSE,"이자수지";#N/A,#N/A,FALSE,"신규 투자"}</definedName>
    <definedName name="ghhf" localSheetId="43" hidden="1">{#N/A,#N/A,FALSE,"표지";#N/A,#N/A,FALSE,"손익";#N/A,#N/A,FALSE,"영업";#N/A,#N/A,FALSE,"생산성";#N/A,#N/A,FALSE,"품질부문";#N/A,#N/A,FALSE,"사내매입매출";#N/A,#N/A,FALSE,"경비";#N/A,#N/A,FALSE,"이자수지";#N/A,#N/A,FALSE,"신규 투자"}</definedName>
    <definedName name="ghhf" hidden="1">{#N/A,#N/A,FALSE,"표지";#N/A,#N/A,FALSE,"손익";#N/A,#N/A,FALSE,"영업";#N/A,#N/A,FALSE,"생산성";#N/A,#N/A,FALSE,"품질부문";#N/A,#N/A,FALSE,"사내매입매출";#N/A,#N/A,FALSE,"경비";#N/A,#N/A,FALSE,"이자수지";#N/A,#N/A,FALSE,"신규 투자"}</definedName>
    <definedName name="ghj"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hj"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hj"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hjg" localSheetId="26"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6"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UTGHF" localSheetId="26" hidden="1">{#N/A,#N/A,FALSE,"96 3월물량표";#N/A,#N/A,FALSE,"96 4월물량표";#N/A,#N/A,FALSE,"96 5월물량표"}</definedName>
    <definedName name="GHUTGHF" localSheetId="43" hidden="1">{#N/A,#N/A,FALSE,"96 3월물량표";#N/A,#N/A,FALSE,"96 4월물량표";#N/A,#N/A,FALSE,"96 5월물량표"}</definedName>
    <definedName name="GHUTGHF" hidden="1">{#N/A,#N/A,FALSE,"96 3월물량표";#N/A,#N/A,FALSE,"96 4월물량표";#N/A,#N/A,FALSE,"96 5월물량표"}</definedName>
    <definedName name="gjk" localSheetId="26" hidden="1">{#N/A,#N/A,FALSE,"Aging Summary";#N/A,#N/A,FALSE,"Ratio Analysis";#N/A,#N/A,FALSE,"Test 120 Day Accts";#N/A,#N/A,FALSE,"Tickmarks"}</definedName>
    <definedName name="gjk" localSheetId="43" hidden="1">{#N/A,#N/A,FALSE,"Aging Summary";#N/A,#N/A,FALSE,"Ratio Analysis";#N/A,#N/A,FALSE,"Test 120 Day Accts";#N/A,#N/A,FALSE,"Tickmarks"}</definedName>
    <definedName name="gjk" hidden="1">{#N/A,#N/A,FALSE,"Aging Summary";#N/A,#N/A,FALSE,"Ratio Analysis";#N/A,#N/A,FALSE,"Test 120 Day Accts";#N/A,#N/A,FALSE,"Tickmarks"}</definedName>
    <definedName name="gmcol" hidden="1">#REF!</definedName>
    <definedName name="grew" hidden="1">#REF!</definedName>
    <definedName name="grossnetdebt" hidden="1">#REF!</definedName>
    <definedName name="gs" localSheetId="26" hidden="1">{#N/A,#N/A,FALSE,"Aging Summary";#N/A,#N/A,FALSE,"Ratio Analysis";#N/A,#N/A,FALSE,"Test 120 Day Accts";#N/A,#N/A,FALSE,"Tickmarks"}</definedName>
    <definedName name="gs" localSheetId="43" hidden="1">{#N/A,#N/A,FALSE,"Aging Summary";#N/A,#N/A,FALSE,"Ratio Analysis";#N/A,#N/A,FALSE,"Test 120 Day Accts";#N/A,#N/A,FALSE,"Tickmarks"}</definedName>
    <definedName name="gs" hidden="1">{#N/A,#N/A,FALSE,"Aging Summary";#N/A,#N/A,FALSE,"Ratio Analysis";#N/A,#N/A,FALSE,"Test 120 Day Accts";#N/A,#N/A,FALSE,"Tickmarks"}</definedName>
    <definedName name="gsdr" localSheetId="26" hidden="1">{#N/A,#N/A,FALSE,"거주자";#N/A,#N/A,FALSE,"증투F"}</definedName>
    <definedName name="gsdr" localSheetId="43" hidden="1">{#N/A,#N/A,FALSE,"거주자";#N/A,#N/A,FALSE,"증투F"}</definedName>
    <definedName name="gsdr" hidden="1">{#N/A,#N/A,FALSE,"거주자";#N/A,#N/A,FALSE,"증투F"}</definedName>
    <definedName name="gtvsh" hidden="1">UPPER(TEXT(#REF!(#REF!,0),"mmm yy"))</definedName>
    <definedName name="h" localSheetId="26" hidden="1">{#N/A,#N/A,FALSE,"Retail Cons"}</definedName>
    <definedName name="h" localSheetId="43" hidden="1">{#N/A,#N/A,FALSE,"Retail Cons"}</definedName>
    <definedName name="h" hidden="1">{#N/A,#N/A,FALSE,"Retail Cons"}</definedName>
    <definedName name="h_1" localSheetId="26" hidden="1">{#N/A,#N/A,FALSE,"Retail Cons"}</definedName>
    <definedName name="h_1" localSheetId="43" hidden="1">{#N/A,#N/A,FALSE,"Retail Cons"}</definedName>
    <definedName name="h_1" hidden="1">{#N/A,#N/A,FALSE,"Retail Cons"}</definedName>
    <definedName name="h_2" localSheetId="26" hidden="1">{#N/A,#N/A,FALSE,"Retail Cons"}</definedName>
    <definedName name="h_2" localSheetId="43" hidden="1">{#N/A,#N/A,FALSE,"Retail Cons"}</definedName>
    <definedName name="h_2" hidden="1">{#N/A,#N/A,FALSE,"Retail Cons"}</definedName>
    <definedName name="h_3" localSheetId="26" hidden="1">{#N/A,#N/A,FALSE,"Retail Cons"}</definedName>
    <definedName name="h_3" localSheetId="43" hidden="1">{#N/A,#N/A,FALSE,"Retail Cons"}</definedName>
    <definedName name="h_3" hidden="1">{#N/A,#N/A,FALSE,"Retail Cons"}</definedName>
    <definedName name="ha" localSheetId="26" hidden="1">{#N/A,#N/A,FALSE,"Aging Summary";#N/A,#N/A,FALSE,"Ratio Analysis";#N/A,#N/A,FALSE,"Test 120 Day Accts";#N/A,#N/A,FALSE,"Tickmarks"}</definedName>
    <definedName name="ha" localSheetId="43" hidden="1">{#N/A,#N/A,FALSE,"Aging Summary";#N/A,#N/A,FALSE,"Ratio Analysis";#N/A,#N/A,FALSE,"Test 120 Day Accts";#N/A,#N/A,FALSE,"Tickmarks"}</definedName>
    <definedName name="ha" hidden="1">{#N/A,#N/A,FALSE,"Aging Summary";#N/A,#N/A,FALSE,"Ratio Analysis";#N/A,#N/A,FALSE,"Test 120 Day Accts";#N/A,#N/A,FALSE,"Tickmarks"}</definedName>
    <definedName name="han" hidden="1">#REF!</definedName>
    <definedName name="hardwar" hidden="1">#REF!</definedName>
    <definedName name="hfg" localSheetId="26" hidden="1">{#N/A,#N/A,FALSE,"표지";#N/A,#N/A,FALSE,"손익";#N/A,#N/A,FALSE,"영업";#N/A,#N/A,FALSE,"생산성";#N/A,#N/A,FALSE,"품질부문";#N/A,#N/A,FALSE,"사내매입매출";#N/A,#N/A,FALSE,"경비";#N/A,#N/A,FALSE,"이자수지";#N/A,#N/A,FALSE,"신규 투자"}</definedName>
    <definedName name="hfg" localSheetId="43" hidden="1">{#N/A,#N/A,FALSE,"표지";#N/A,#N/A,FALSE,"손익";#N/A,#N/A,FALSE,"영업";#N/A,#N/A,FALSE,"생산성";#N/A,#N/A,FALSE,"품질부문";#N/A,#N/A,FALSE,"사내매입매출";#N/A,#N/A,FALSE,"경비";#N/A,#N/A,FALSE,"이자수지";#N/A,#N/A,FALSE,"신규 투자"}</definedName>
    <definedName name="hfg" hidden="1">{#N/A,#N/A,FALSE,"표지";#N/A,#N/A,FALSE,"손익";#N/A,#N/A,FALSE,"영업";#N/A,#N/A,FALSE,"생산성";#N/A,#N/A,FALSE,"품질부문";#N/A,#N/A,FALSE,"사내매입매출";#N/A,#N/A,FALSE,"경비";#N/A,#N/A,FALSE,"이자수지";#N/A,#N/A,FALSE,"신규 투자"}</definedName>
    <definedName name="hg" hidden="1">#REF!</definedName>
    <definedName name="HG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fhg" localSheetId="26" hidden="1">{#N/A,#N/A,FALSE,"손익표지";#N/A,#N/A,FALSE,"손익계산";#N/A,#N/A,FALSE,"일반관리비";#N/A,#N/A,FALSE,"영업외수익";#N/A,#N/A,FALSE,"영업외비용";#N/A,#N/A,FALSE,"매출액";#N/A,#N/A,FALSE,"요약손익";#N/A,#N/A,FALSE,"요약대차";#N/A,#N/A,FALSE,"매출채권현황";#N/A,#N/A,FALSE,"매출채권명세"}</definedName>
    <definedName name="hgfh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hgfhg" hidden="1">{#N/A,#N/A,FALSE,"손익표지";#N/A,#N/A,FALSE,"손익계산";#N/A,#N/A,FALSE,"일반관리비";#N/A,#N/A,FALSE,"영업외수익";#N/A,#N/A,FALSE,"영업외비용";#N/A,#N/A,FALSE,"매출액";#N/A,#N/A,FALSE,"요약손익";#N/A,#N/A,FALSE,"요약대차";#N/A,#N/A,FALSE,"매출채권현황";#N/A,#N/A,FALSE,"매출채권명세"}</definedName>
    <definedName name="hh" localSheetId="26" hidden="1">{#N/A,#N/A,FALSE,"손익표지";#N/A,#N/A,FALSE,"손익계산";#N/A,#N/A,FALSE,"일반관리비";#N/A,#N/A,FALSE,"영업외수익";#N/A,#N/A,FALSE,"영업외비용";#N/A,#N/A,FALSE,"매출액";#N/A,#N/A,FALSE,"요약손익";#N/A,#N/A,FALSE,"요약대차";#N/A,#N/A,FALSE,"매출채권현황";#N/A,#N/A,FALSE,"매출채권명세"}</definedName>
    <definedName name="h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h" localSheetId="26" hidden="1">{#N/A,#N/A,FALSE,"BS";#N/A,#N/A,FALSE,"PL";#N/A,#N/A,FALSE,"처분";#N/A,#N/A,FALSE,"현금";#N/A,#N/A,FALSE,"매출";#N/A,#N/A,FALSE,"원가";#N/A,#N/A,FALSE,"경영"}</definedName>
    <definedName name="hhh" localSheetId="43"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26"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iddenRows" hidden="1">#REF!</definedName>
    <definedName name="HJ" localSheetId="26" hidden="1">{#N/A,#N/A,FALSE,"Sheet5"}</definedName>
    <definedName name="HJ" localSheetId="43" hidden="1">{#N/A,#N/A,FALSE,"Sheet5"}</definedName>
    <definedName name="HJ" hidden="1">{#N/A,#N/A,FALSE,"Sheet5"}</definedName>
    <definedName name="hjg" localSheetId="26" hidden="1">{#N/A,#N/A,FALSE,"표지";#N/A,#N/A,FALSE,"손익";#N/A,#N/A,FALSE,"영업";#N/A,#N/A,FALSE,"생산성";#N/A,#N/A,FALSE,"품질부문";#N/A,#N/A,FALSE,"사내매입매출";#N/A,#N/A,FALSE,"경비";#N/A,#N/A,FALSE,"이자수지";#N/A,#N/A,FALSE,"신규 투자"}</definedName>
    <definedName name="hjg" localSheetId="43" hidden="1">{#N/A,#N/A,FALSE,"표지";#N/A,#N/A,FALSE,"손익";#N/A,#N/A,FALSE,"영업";#N/A,#N/A,FALSE,"생산성";#N/A,#N/A,FALSE,"품질부문";#N/A,#N/A,FALSE,"사내매입매출";#N/A,#N/A,FALSE,"경비";#N/A,#N/A,FALSE,"이자수지";#N/A,#N/A,FALSE,"신규 투자"}</definedName>
    <definedName name="hjg" hidden="1">{#N/A,#N/A,FALSE,"표지";#N/A,#N/A,FALSE,"손익";#N/A,#N/A,FALSE,"영업";#N/A,#N/A,FALSE,"생산성";#N/A,#N/A,FALSE,"품질부문";#N/A,#N/A,FALSE,"사내매입매출";#N/A,#N/A,FALSE,"경비";#N/A,#N/A,FALSE,"이자수지";#N/A,#N/A,FALSE,"신규 투자"}</definedName>
    <definedName name="HJK" localSheetId="26" hidden="1">{#N/A,#N/A,FALSE,"이태원철근"}</definedName>
    <definedName name="HJK" localSheetId="43" hidden="1">{#N/A,#N/A,FALSE,"이태원철근"}</definedName>
    <definedName name="HJK" hidden="1">{#N/A,#N/A,FALSE,"이태원철근"}</definedName>
    <definedName name="HK" localSheetId="26" hidden="1">{#N/A,#N/A,FALSE,"표지";#N/A,#N/A,FALSE,"손익";#N/A,#N/A,FALSE,"영업";#N/A,#N/A,FALSE,"생산성";#N/A,#N/A,FALSE,"품질부문";#N/A,#N/A,FALSE,"사내매입매출";#N/A,#N/A,FALSE,"경비";#N/A,#N/A,FALSE,"이자수지";#N/A,#N/A,FALSE,"신규 투자"}</definedName>
    <definedName name="HK" localSheetId="43" hidden="1">{#N/A,#N/A,FALSE,"표지";#N/A,#N/A,FALSE,"손익";#N/A,#N/A,FALSE,"영업";#N/A,#N/A,FALSE,"생산성";#N/A,#N/A,FALSE,"품질부문";#N/A,#N/A,FALSE,"사내매입매출";#N/A,#N/A,FALSE,"경비";#N/A,#N/A,FALSE,"이자수지";#N/A,#N/A,FALSE,"신규 투자"}</definedName>
    <definedName name="HK" hidden="1">{#N/A,#N/A,FALSE,"표지";#N/A,#N/A,FALSE,"손익";#N/A,#N/A,FALSE,"영업";#N/A,#N/A,FALSE,"생산성";#N/A,#N/A,FALSE,"품질부문";#N/A,#N/A,FALSE,"사내매입매출";#N/A,#N/A,FALSE,"경비";#N/A,#N/A,FALSE,"이자수지";#N/A,#N/A,FALSE,"신규 투자"}</definedName>
    <definedName name="hlj"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lj"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lj"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TML_CodePage" hidden="1">949</definedName>
    <definedName name="HTML_Control" localSheetId="26" hidden="1">{"'미착금액'!$A$4:$G$14"}</definedName>
    <definedName name="HTML_Control" localSheetId="46" hidden="1">{"'미착금액'!$A$4:$G$14"}</definedName>
    <definedName name="HTML_Control" localSheetId="40" hidden="1">{"'미착금액'!$A$4:$G$14"}</definedName>
    <definedName name="HTML_Control" localSheetId="43" hidden="1">{"'미착금액'!$A$4:$G$14"}</definedName>
    <definedName name="HTML_Control" hidden="1">{"'미착금액'!$A$4:$G$14"}</definedName>
    <definedName name="HTML_Description" hidden="1">""</definedName>
    <definedName name="HTML_Email" hidden="1">""</definedName>
    <definedName name="HTML_Header" hidden="1">""</definedName>
    <definedName name="HTML_LastUpdate" hidden="1">"98-10-28"</definedName>
    <definedName name="HTML_LineAfter" hidden="1">FALSE</definedName>
    <definedName name="HTML_LineBefore" hidden="1">FALSE</definedName>
    <definedName name="HTML_Name" hidden="1">"박진영"</definedName>
    <definedName name="HTML_OBDlg2" hidden="1">TRUE</definedName>
    <definedName name="HTML_OBDlg4" hidden="1">TRUE</definedName>
    <definedName name="HTML_OS" hidden="1">0</definedName>
    <definedName name="HTML_PathFile" hidden="1">"D:\PARK98\98실적보고\미착"</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localSheetId="26" hidden="1">{#N/A,#N/A,FALSE,"이태원철근"}</definedName>
    <definedName name="HTR" localSheetId="43" hidden="1">{#N/A,#N/A,FALSE,"이태원철근"}</definedName>
    <definedName name="HTR" hidden="1">{#N/A,#N/A,FALSE,"이태원철근"}</definedName>
    <definedName name="hugugguugu" hidden="1">#REF!</definedName>
    <definedName name="ia" localSheetId="26" hidden="1">{#N/A,#N/A,FALSE,"Aging Summary";#N/A,#N/A,FALSE,"Ratio Analysis";#N/A,#N/A,FALSE,"Test 120 Day Accts";#N/A,#N/A,FALSE,"Tickmarks"}</definedName>
    <definedName name="ia" localSheetId="43" hidden="1">{#N/A,#N/A,FALSE,"Aging Summary";#N/A,#N/A,FALSE,"Ratio Analysis";#N/A,#N/A,FALSE,"Test 120 Day Accts";#N/A,#N/A,FALSE,"Tickmarks"}</definedName>
    <definedName name="ia" hidden="1">{#N/A,#N/A,FALSE,"Aging Summary";#N/A,#N/A,FALSE,"Ratio Analysis";#N/A,#N/A,FALSE,"Test 120 Day Accts";#N/A,#N/A,FALSE,"Tickmarks"}</definedName>
    <definedName name="ibesgrowth" hidden="1">#REF!</definedName>
    <definedName name="ibestable" hidden="1">#REF!</definedName>
    <definedName name="IC" localSheetId="26" hidden="1">{#N/A,"IntangibleGroup",TRUE,"IntangibleComparison";#N/A,"IntangibleDS",TRUE,"IntangibleComparison";#N/A,"IntangibleDDS",TRUE,"IntangibleComparison";#N/A,"IntangibleDSA",TRUE,"IntangibleComparison";#N/A,"IntangibleDSKK",TRUE,"IntangibleComparison";#N/A,"IntangibleSOW",TRUE,"IntangibleComparison";#N/A,"IntangibleDeneb",TRUE,"IntangibleComparison"}</definedName>
    <definedName name="IC" localSheetId="43" hidden="1">{#N/A,"IntangibleGroup",TRUE,"IntangibleComparison";#N/A,"IntangibleDS",TRUE,"IntangibleComparison";#N/A,"IntangibleDDS",TRUE,"IntangibleComparison";#N/A,"IntangibleDSA",TRUE,"IntangibleComparison";#N/A,"IntangibleDSKK",TRUE,"IntangibleComparison";#N/A,"IntangibleSOW",TRUE,"IntangibleComparison";#N/A,"IntangibleDeneb",TRUE,"IntangibleComparison"}</definedName>
    <definedName name="IC" hidden="1">{#N/A,"IntangibleGroup",TRUE,"IntangibleComparison";#N/A,"IntangibleDS",TRUE,"IntangibleComparison";#N/A,"IntangibleDDS",TRUE,"IntangibleComparison";#N/A,"IntangibleDSA",TRUE,"IntangibleComparison";#N/A,"IntangibleDSKK",TRUE,"IntangibleComparison";#N/A,"IntangibleSOW",TRUE,"IntangibleComparison";#N/A,"IntangibleDeneb",TRUE,"IntangibleComparison"}</definedName>
    <definedName name="IG" localSheetId="26" hidden="1">{#N/A,#N/A,FALSE,"Intangible";#N/A,"IntangibleGroup",FALSE,"IntangibleComparison";#N/A,#N/A,FALSE,"IntangibleConsolidatedDetail"}</definedName>
    <definedName name="IG" localSheetId="43" hidden="1">{#N/A,#N/A,FALSE,"Intangible";#N/A,"IntangibleGroup",FALSE,"IntangibleComparison";#N/A,#N/A,FALSE,"IntangibleConsolidatedDetail"}</definedName>
    <definedName name="IG" hidden="1">{#N/A,#N/A,FALSE,"Intangible";#N/A,"IntangibleGroup",FALSE,"IntangibleComparison";#N/A,#N/A,FALSE,"IntangibleConsolidatedDetail"}</definedName>
    <definedName name="ii"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38663.757349537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T" localSheetId="26" hidden="1">{"'Sheet1'!$A$1:$H$36"}</definedName>
    <definedName name="IT" localSheetId="43" hidden="1">{"'Sheet1'!$A$1:$H$36"}</definedName>
    <definedName name="IT" hidden="1">{"'Sheet1'!$A$1:$H$36"}</definedName>
    <definedName name="IT수정" localSheetId="26" hidden="1">{"'Sheet1'!$A$1:$H$36"}</definedName>
    <definedName name="IT수정" localSheetId="43" hidden="1">{"'Sheet1'!$A$1:$H$36"}</definedName>
    <definedName name="IT수정" hidden="1">{"'Sheet1'!$A$1:$H$36"}</definedName>
    <definedName name="j" hidden="1">#REF!</definedName>
    <definedName name="jdsf" localSheetId="26" hidden="1">{#N/A,#N/A,FALSE,"FAB VENDORS";"BUD SUM",#N/A,FALSE,"BUD SUM WO TEX"}</definedName>
    <definedName name="jdsf" localSheetId="43" hidden="1">{#N/A,#N/A,FALSE,"FAB VENDORS";"BUD SUM",#N/A,FALSE,"BUD SUM WO TEX"}</definedName>
    <definedName name="jdsf" hidden="1">{#N/A,#N/A,FALSE,"FAB VENDORS";"BUD SUM",#N/A,FALSE,"BUD SUM WO TEX"}</definedName>
    <definedName name="jeklklw" localSheetId="26" hidden="1">{"'Sheet1'!$A$1:$H$36"}</definedName>
    <definedName name="jeklklw" localSheetId="43" hidden="1">{"'Sheet1'!$A$1:$H$36"}</definedName>
    <definedName name="jeklklw" hidden="1">{"'Sheet1'!$A$1:$H$36"}</definedName>
    <definedName name="jeld" localSheetId="26" hidden="1">{#N/A,#N/A,FALSE,"Sheet5"}</definedName>
    <definedName name="jeld" localSheetId="43" hidden="1">{#N/A,#N/A,FALSE,"Sheet5"}</definedName>
    <definedName name="jeld" hidden="1">{#N/A,#N/A,FALSE,"Sheet5"}</definedName>
    <definedName name="jeld2" localSheetId="26" hidden="1">{#N/A,#N/A,FALSE,"Sheet5"}</definedName>
    <definedName name="jeld2" localSheetId="43" hidden="1">{#N/A,#N/A,FALSE,"Sheet5"}</definedName>
    <definedName name="jeld2" hidden="1">{#N/A,#N/A,FALSE,"Sheet5"}</definedName>
    <definedName name="jf"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alkf" localSheetId="26" hidden="1">{#N/A,#N/A,FALSE,"Che-Ga";#N/A,#N/A,FALSE,"Iv-Sm";#N/A,#N/A,FALSE,"So-We";#N/A,#N/A,FALSE,"Me-Po";#N/A,#N/A,FALSE,"Be-Bo";#N/A,#N/A,FALSE,"Cha-Ki";#N/A,#N/A,FALSE,"In";#N/A,#N/A,FALSE,"Schedule 23";#N/A,#N/A,FALSE,"Schedule 22";#N/A,#N/A,FALSE,"WACC"}</definedName>
    <definedName name="jfalkf" localSheetId="43" hidden="1">{#N/A,#N/A,FALSE,"Che-Ga";#N/A,#N/A,FALSE,"Iv-Sm";#N/A,#N/A,FALSE,"So-We";#N/A,#N/A,FALSE,"Me-Po";#N/A,#N/A,FALSE,"Be-Bo";#N/A,#N/A,FALSE,"Cha-Ki";#N/A,#N/A,FALSE,"In";#N/A,#N/A,FALSE,"Schedule 23";#N/A,#N/A,FALSE,"Schedule 22";#N/A,#N/A,FALSE,"WACC"}</definedName>
    <definedName name="jfalkf" hidden="1">{#N/A,#N/A,FALSE,"Che-Ga";#N/A,#N/A,FALSE,"Iv-Sm";#N/A,#N/A,FALSE,"So-We";#N/A,#N/A,FALSE,"Me-Po";#N/A,#N/A,FALSE,"Be-Bo";#N/A,#N/A,FALSE,"Cha-Ki";#N/A,#N/A,FALSE,"In";#N/A,#N/A,FALSE,"Schedule 23";#N/A,#N/A,FALSE,"Schedule 22";#N/A,#N/A,FALSE,"WACC"}</definedName>
    <definedName name="jfd"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d"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J" localSheetId="26"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26"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6"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ghfjh"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1"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1"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2"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2"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3"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3"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ghfjh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JHJH" localSheetId="26"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jjj" localSheetId="2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localSheetId="4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K" localSheetId="26" hidden="1">{#N/A,#N/A,TRUE,"Y생산";#N/A,#N/A,TRUE,"Y판매";#N/A,#N/A,TRUE,"Y총물량";#N/A,#N/A,TRUE,"Y능력";#N/A,#N/A,TRUE,"YKD"}</definedName>
    <definedName name="JK" localSheetId="43" hidden="1">{#N/A,#N/A,TRUE,"Y생산";#N/A,#N/A,TRUE,"Y판매";#N/A,#N/A,TRUE,"Y총물량";#N/A,#N/A,TRUE,"Y능력";#N/A,#N/A,TRUE,"YKD"}</definedName>
    <definedName name="JK" hidden="1">{#N/A,#N/A,TRUE,"Y생산";#N/A,#N/A,TRUE,"Y판매";#N/A,#N/A,TRUE,"Y총물량";#N/A,#N/A,TRUE,"Y능력";#N/A,#N/A,TRUE,"YKD"}</definedName>
    <definedName name="JKJ" localSheetId="26"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6" hidden="1">{"'Sheet1'!$A$1:$H$36"}</definedName>
    <definedName name="jklejke" localSheetId="43" hidden="1">{"'Sheet1'!$A$1:$H$36"}</definedName>
    <definedName name="jklejke" hidden="1">{"'Sheet1'!$A$1:$H$36"}</definedName>
    <definedName name="k" hidden="1">UPPER(TEXT(#REF!(#REF!,0),"mmm yy"))</definedName>
    <definedName name="kcsq"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CSS" localSheetId="2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localSheetId="4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eyAnaly_Header" hidden="1">#REF!</definedName>
    <definedName name="keybookltm" hidden="1">#REF!</definedName>
    <definedName name="keybookty" hidden="1">#REF!</definedName>
    <definedName name="keyearnltm" hidden="1">#REF!</definedName>
    <definedName name="keyearnty" hidden="1">#REF!</definedName>
    <definedName name="keyebitdaty" hidden="1">#REF!</definedName>
    <definedName name="keyebitltm" hidden="1">#REF!</definedName>
    <definedName name="keyebitty" hidden="1">#REF!</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FH" localSheetId="26"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IECO" hidden="1">#REF!</definedName>
    <definedName name="kill" localSheetId="26" hidden="1">{#N/A,#N/A,FALSE,"거주자";#N/A,#N/A,FALSE,"증투F"}</definedName>
    <definedName name="kill" localSheetId="43" hidden="1">{#N/A,#N/A,FALSE,"거주자";#N/A,#N/A,FALSE,"증투F"}</definedName>
    <definedName name="kill" hidden="1">{#N/A,#N/A,FALSE,"거주자";#N/A,#N/A,FALSE,"증투F"}</definedName>
    <definedName name="kj"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kj"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kj"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kk" hidden="1">#REF!</definedName>
    <definedName name="kkk" localSheetId="26" hidden="1">{#N/A,#N/A,FALSE,"BS";#N/A,#N/A,FALSE,"PL";#N/A,#N/A,FALSE,"처분";#N/A,#N/A,FALSE,"현금";#N/A,#N/A,FALSE,"매출";#N/A,#N/A,FALSE,"원가";#N/A,#N/A,FALSE,"경영"}</definedName>
    <definedName name="kkk" localSheetId="43" hidden="1">{#N/A,#N/A,FALSE,"BS";#N/A,#N/A,FALSE,"PL";#N/A,#N/A,FALSE,"처분";#N/A,#N/A,FALSE,"현금";#N/A,#N/A,FALSE,"매출";#N/A,#N/A,FALSE,"원가";#N/A,#N/A,FALSE,"경영"}</definedName>
    <definedName name="kkk" hidden="1">{#N/A,#N/A,FALSE,"BS";#N/A,#N/A,FALSE,"PL";#N/A,#N/A,FALSE,"처분";#N/A,#N/A,FALSE,"현금";#N/A,#N/A,FALSE,"매출";#N/A,#N/A,FALSE,"원가";#N/A,#N/A,FALSE,"경영"}</definedName>
    <definedName name="kkkk" localSheetId="26" hidden="1">{#N/A,#N/A,FALSE,"BS";#N/A,#N/A,FALSE,"PL";#N/A,#N/A,FALSE,"처분";#N/A,#N/A,FALSE,"현금";#N/A,#N/A,FALSE,"매출";#N/A,#N/A,FALSE,"원가";#N/A,#N/A,FALSE,"경영"}</definedName>
    <definedName name="kkkk" localSheetId="43" hidden="1">{#N/A,#N/A,FALSE,"BS";#N/A,#N/A,FALSE,"PL";#N/A,#N/A,FALSE,"처분";#N/A,#N/A,FALSE,"현금";#N/A,#N/A,FALSE,"매출";#N/A,#N/A,FALSE,"원가";#N/A,#N/A,FALSE,"경영"}</definedName>
    <definedName name="kkkk" hidden="1">{#N/A,#N/A,FALSE,"BS";#N/A,#N/A,FALSE,"PL";#N/A,#N/A,FALSE,"처분";#N/A,#N/A,FALSE,"현금";#N/A,#N/A,FALSE,"매출";#N/A,#N/A,FALSE,"원가";#N/A,#N/A,FALSE,"경영"}</definedName>
    <definedName name="kkkkk"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kkk"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kkkkk"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kkk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L" localSheetId="26"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43"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TB" localSheetId="26" hidden="1">{#N/A,#N/A,TRUE,"COFTOT"}</definedName>
    <definedName name="KTB" localSheetId="43" hidden="1">{#N/A,#N/A,TRUE,"COFTOT"}</definedName>
    <definedName name="KTB" hidden="1">{#N/A,#N/A,TRUE,"COFTOT"}</definedName>
    <definedName name="KU" localSheetId="26" hidden="1">{#N/A,#N/A,TRUE,"Y생산";#N/A,#N/A,TRUE,"Y판매";#N/A,#N/A,TRUE,"Y총물량";#N/A,#N/A,TRUE,"Y능력";#N/A,#N/A,TRUE,"YKD"}</definedName>
    <definedName name="KU" localSheetId="43" hidden="1">{#N/A,#N/A,TRUE,"Y생산";#N/A,#N/A,TRUE,"Y판매";#N/A,#N/A,TRUE,"Y총물량";#N/A,#N/A,TRUE,"Y능력";#N/A,#N/A,TRUE,"YKD"}</definedName>
    <definedName name="KU" hidden="1">{#N/A,#N/A,TRUE,"Y생산";#N/A,#N/A,TRUE,"Y판매";#N/A,#N/A,TRUE,"Y총물량";#N/A,#N/A,TRUE,"Y능력";#N/A,#N/A,TRUE,"YKD"}</definedName>
    <definedName name="l" hidden="1">UPPER(TEXT(#REF!(#REF!,0),"mmm yy"))</definedName>
    <definedName name="LINE검토2" localSheetId="26" hidden="1">{#N/A,#N/A,TRUE,"Y생산";#N/A,#N/A,TRUE,"Y판매";#N/A,#N/A,TRUE,"Y총물량";#N/A,#N/A,TRUE,"Y능력";#N/A,#N/A,TRUE,"YKD"}</definedName>
    <definedName name="LINE검토2" localSheetId="43" hidden="1">{#N/A,#N/A,TRUE,"Y생산";#N/A,#N/A,TRUE,"Y판매";#N/A,#N/A,TRUE,"Y총물량";#N/A,#N/A,TRUE,"Y능력";#N/A,#N/A,TRUE,"YKD"}</definedName>
    <definedName name="LINE검토2" hidden="1">{#N/A,#N/A,TRUE,"Y생산";#N/A,#N/A,TRUE,"Y판매";#N/A,#N/A,TRUE,"Y총물량";#N/A,#N/A,TRUE,"Y능력";#N/A,#N/A,TRUE,"YKD"}</definedName>
    <definedName name="ListOffset" hidden="1">1</definedName>
    <definedName name="lj"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h" localSheetId="26" hidden="1">{#N/A,#N/A,FALSE,"Sheet5"}</definedName>
    <definedName name="ljh" localSheetId="43" hidden="1">{#N/A,#N/A,FALSE,"Sheet5"}</definedName>
    <definedName name="ljh" hidden="1">{#N/A,#N/A,FALSE,"Sheet5"}</definedName>
    <definedName name="LJR" hidden="1">#REF!</definedName>
    <definedName name="lk" localSheetId="26" hidden="1">{#N/A,#N/A,FALSE,"표지";#N/A,#N/A,FALSE,"손익";#N/A,#N/A,FALSE,"영업";#N/A,#N/A,FALSE,"생산성";#N/A,#N/A,FALSE,"품질부문";#N/A,#N/A,FALSE,"사내매입매출";#N/A,#N/A,FALSE,"경비";#N/A,#N/A,FALSE,"이자수지";#N/A,#N/A,FALSE,"신규 투자"}</definedName>
    <definedName name="lk" localSheetId="43" hidden="1">{#N/A,#N/A,FALSE,"표지";#N/A,#N/A,FALSE,"손익";#N/A,#N/A,FALSE,"영업";#N/A,#N/A,FALSE,"생산성";#N/A,#N/A,FALSE,"품질부문";#N/A,#N/A,FALSE,"사내매입매출";#N/A,#N/A,FALSE,"경비";#N/A,#N/A,FALSE,"이자수지";#N/A,#N/A,FALSE,"신규 투자"}</definedName>
    <definedName name="lk" hidden="1">{#N/A,#N/A,FALSE,"표지";#N/A,#N/A,FALSE,"손익";#N/A,#N/A,FALSE,"영업";#N/A,#N/A,FALSE,"생산성";#N/A,#N/A,FALSE,"품질부문";#N/A,#N/A,FALSE,"사내매입매출";#N/A,#N/A,FALSE,"경비";#N/A,#N/A,FALSE,"이자수지";#N/A,#N/A,FALSE,"신규 투자"}</definedName>
    <definedName name="lkjjkhhhh" hidden="1">#REF!</definedName>
    <definedName name="ll" localSheetId="26" hidden="1">{"Full Summary",#N/A,FALSE,"Summary"}</definedName>
    <definedName name="ll" localSheetId="43" hidden="1">{"Full Summary",#N/A,FALSE,"Summary"}</definedName>
    <definedName name="ll" hidden="1">{"Full Summary",#N/A,FALSE,"Summary"}</definedName>
    <definedName name="ll_1" localSheetId="26" hidden="1">{"Full Summary",#N/A,FALSE,"Summary"}</definedName>
    <definedName name="ll_1" localSheetId="43" hidden="1">{"Full Summary",#N/A,FALSE,"Summary"}</definedName>
    <definedName name="ll_1" hidden="1">{"Full Summary",#N/A,FALSE,"Summary"}</definedName>
    <definedName name="ll_2" localSheetId="26" hidden="1">{"Full Summary",#N/A,FALSE,"Summary"}</definedName>
    <definedName name="ll_2" localSheetId="43" hidden="1">{"Full Summary",#N/A,FALSE,"Summary"}</definedName>
    <definedName name="ll_2" hidden="1">{"Full Summary",#N/A,FALSE,"Summary"}</definedName>
    <definedName name="ll_3" localSheetId="26" hidden="1">{"Full Summary",#N/A,FALSE,"Summary"}</definedName>
    <definedName name="ll_3" localSheetId="43" hidden="1">{"Full Summary",#N/A,FALSE,"Summary"}</definedName>
    <definedName name="ll_3" hidden="1">{"Full Summary",#N/A,FALSE,"Summary"}</definedName>
    <definedName name="lll"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localSheetId="4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oan" localSheetId="26" hidden="1">{#N/A,#N/A,FALSE,"주요여수신";#N/A,#N/A,FALSE,"수신금리";#N/A,#N/A,FALSE,"대출금리";#N/A,#N/A,FALSE,"신규대출";#N/A,#N/A,FALSE,"총액대출"}</definedName>
    <definedName name="loan" localSheetId="43" hidden="1">{#N/A,#N/A,FALSE,"주요여수신";#N/A,#N/A,FALSE,"수신금리";#N/A,#N/A,FALSE,"대출금리";#N/A,#N/A,FALSE,"신규대출";#N/A,#N/A,FALSE,"총액대출"}</definedName>
    <definedName name="loan" hidden="1">{#N/A,#N/A,FALSE,"주요여수신";#N/A,#N/A,FALSE,"수신금리";#N/A,#N/A,FALSE,"대출금리";#N/A,#N/A,FALSE,"신규대출";#N/A,#N/A,FALSE,"총액대출"}</definedName>
    <definedName name="ltaurmfs" localSheetId="26" hidden="1">{#N/A,#N/A,FALSE,"BS";#N/A,#N/A,FALSE,"PL";#N/A,#N/A,FALSE,"처분";#N/A,#N/A,FALSE,"현금";#N/A,#N/A,FALSE,"매출";#N/A,#N/A,FALSE,"원가";#N/A,#N/A,FALSE,"경영"}</definedName>
    <definedName name="ltaurmfs" localSheetId="43" hidden="1">{#N/A,#N/A,FALSE,"BS";#N/A,#N/A,FALSE,"PL";#N/A,#N/A,FALSE,"처분";#N/A,#N/A,FALSE,"현금";#N/A,#N/A,FALSE,"매출";#N/A,#N/A,FALSE,"원가";#N/A,#N/A,FALSE,"경영"}</definedName>
    <definedName name="ltaurmfs" hidden="1">{#N/A,#N/A,FALSE,"BS";#N/A,#N/A,FALSE,"PL";#N/A,#N/A,FALSE,"처분";#N/A,#N/A,FALSE,"현금";#N/A,#N/A,FALSE,"매출";#N/A,#N/A,FALSE,"원가";#N/A,#N/A,FALSE,"경영"}</definedName>
    <definedName name="LY" hidden="1">#REF!</definedName>
    <definedName name="m" localSheetId="26" hidden="1">{"Summary",#N/A,FALSE,"Summary"}</definedName>
    <definedName name="m" localSheetId="43" hidden="1">{"Summary",#N/A,FALSE,"Summary"}</definedName>
    <definedName name="m" hidden="1">{"Summary",#N/A,FALSE,"Summary"}</definedName>
    <definedName name="marcapty" hidden="1">#REF!</definedName>
    <definedName name="marearntwo" hidden="1">#REF!</definedName>
    <definedName name="marebitdaty" hidden="1">#REF!</definedName>
    <definedName name="marebitty" hidden="1">#REF!</definedName>
    <definedName name="marformrow2" hidden="1">#REF!</definedName>
    <definedName name="margrossty" hidden="1">#REF!</definedName>
    <definedName name="marnwcty" hidden="1">#REF!</definedName>
    <definedName name="marrevtwo" hidden="1">#REF!</definedName>
    <definedName name="martyrange" hidden="1">#REF!</definedName>
    <definedName name="martyrangeone" hidden="1">#REF!</definedName>
    <definedName name="Master" localSheetId="26" hidden="1">{"Full Summary",#N/A,FALSE,"Summary"}</definedName>
    <definedName name="Master" localSheetId="43" hidden="1">{"Full Summary",#N/A,FALSE,"Summary"}</definedName>
    <definedName name="Master" hidden="1">{"Full Summary",#N/A,FALSE,"Summary"}</definedName>
    <definedName name="Master_1" localSheetId="26" hidden="1">{"Full Summary",#N/A,FALSE,"Summary"}</definedName>
    <definedName name="Master_1" localSheetId="43" hidden="1">{"Full Summary",#N/A,FALSE,"Summary"}</definedName>
    <definedName name="Master_1" hidden="1">{"Full Summary",#N/A,FALSE,"Summary"}</definedName>
    <definedName name="Master_2" localSheetId="26" hidden="1">{"Full Summary",#N/A,FALSE,"Summary"}</definedName>
    <definedName name="Master_2" localSheetId="43" hidden="1">{"Full Summary",#N/A,FALSE,"Summary"}</definedName>
    <definedName name="Master_2" hidden="1">{"Full Summary",#N/A,FALSE,"Summary"}</definedName>
    <definedName name="Master_3" localSheetId="26" hidden="1">{"Full Summary",#N/A,FALSE,"Summary"}</definedName>
    <definedName name="Master_3" localSheetId="43" hidden="1">{"Full Summary",#N/A,FALSE,"Summary"}</definedName>
    <definedName name="Master_3" hidden="1">{"Full Summary",#N/A,FALSE,"Summary"}</definedName>
    <definedName name="Master_Phase3" localSheetId="26" hidden="1">{"Full Summary",#N/A,FALSE,"Summary"}</definedName>
    <definedName name="Master_Phase3" localSheetId="43" hidden="1">{"Full Summary",#N/A,FALSE,"Summary"}</definedName>
    <definedName name="Master_Phase3" hidden="1">{"Full Summary",#N/A,FALSE,"Summary"}</definedName>
    <definedName name="Master_Phase3_1" localSheetId="26" hidden="1">{"Full Summary",#N/A,FALSE,"Summary"}</definedName>
    <definedName name="Master_Phase3_1" localSheetId="43" hidden="1">{"Full Summary",#N/A,FALSE,"Summary"}</definedName>
    <definedName name="Master_Phase3_1" hidden="1">{"Full Summary",#N/A,FALSE,"Summary"}</definedName>
    <definedName name="Master_Phase3_2" localSheetId="26" hidden="1">{"Full Summary",#N/A,FALSE,"Summary"}</definedName>
    <definedName name="Master_Phase3_2" localSheetId="43" hidden="1">{"Full Summary",#N/A,FALSE,"Summary"}</definedName>
    <definedName name="Master_Phase3_2" hidden="1">{"Full Summary",#N/A,FALSE,"Summary"}</definedName>
    <definedName name="Master_Phase3_3" localSheetId="26" hidden="1">{"Full Summary",#N/A,FALSE,"Summary"}</definedName>
    <definedName name="Master_Phase3_3" localSheetId="43" hidden="1">{"Full Summary",#N/A,FALSE,"Summary"}</definedName>
    <definedName name="Master_Phase3_3" hidden="1">{"Full Summary",#N/A,FALSE,"Summary"}</definedName>
    <definedName name="mclkd" localSheetId="26" hidden="1">{"'Sheet1'!$A$1:$H$36"}</definedName>
    <definedName name="mclkd" localSheetId="43" hidden="1">{"'Sheet1'!$A$1:$H$36"}</definedName>
    <definedName name="mclkd" hidden="1">{"'Sheet1'!$A$1:$H$36"}</definedName>
    <definedName name="medmult" hidden="1">#REF!</definedName>
    <definedName name="MEIF"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2"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2"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3"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3"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EIF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minorityintyes" hidden="1">#REF!</definedName>
    <definedName name="MISL_REDEMP" localSheetId="26" hidden="1">{"adf",#N/A,TRUE,"1885ADF ";"cmt",#N/A,TRUE,"1885CMT  ";"fif",#N/A,TRUE,"1885FIF";"frf",#N/A,TRUE,"1885FRF";"geb",#N/A,TRUE,"1885GEB "}</definedName>
    <definedName name="MISL_REDEMP" localSheetId="43" hidden="1">{"adf",#N/A,TRUE,"1885ADF ";"cmt",#N/A,TRUE,"1885CMT  ";"fif",#N/A,TRUE,"1885FIF";"frf",#N/A,TRUE,"1885FRF";"geb",#N/A,TRUE,"1885GEB "}</definedName>
    <definedName name="MISL_REDEMP" hidden="1">{"adf",#N/A,TRUE,"1885ADF ";"cmt",#N/A,TRUE,"1885CMT  ";"fif",#N/A,TRUE,"1885FIF";"frf",#N/A,TRUE,"1885FRF";"geb",#N/A,TRUE,"1885GEB "}</definedName>
    <definedName name="MISL_REDEMP_1" localSheetId="26" hidden="1">{"adf",#N/A,TRUE,"1885ADF ";"cmt",#N/A,TRUE,"1885CMT  ";"fif",#N/A,TRUE,"1885FIF";"frf",#N/A,TRUE,"1885FRF";"geb",#N/A,TRUE,"1885GEB "}</definedName>
    <definedName name="MISL_REDEMP_1" localSheetId="43" hidden="1">{"adf",#N/A,TRUE,"1885ADF ";"cmt",#N/A,TRUE,"1885CMT  ";"fif",#N/A,TRUE,"1885FIF";"frf",#N/A,TRUE,"1885FRF";"geb",#N/A,TRUE,"1885GEB "}</definedName>
    <definedName name="MISL_REDEMP_1" hidden="1">{"adf",#N/A,TRUE,"1885ADF ";"cmt",#N/A,TRUE,"1885CMT  ";"fif",#N/A,TRUE,"1885FIF";"frf",#N/A,TRUE,"1885FRF";"geb",#N/A,TRUE,"1885GEB "}</definedName>
    <definedName name="MISL_REDEMP_2" localSheetId="26" hidden="1">{"adf",#N/A,TRUE,"1885ADF ";"cmt",#N/A,TRUE,"1885CMT  ";"fif",#N/A,TRUE,"1885FIF";"frf",#N/A,TRUE,"1885FRF";"geb",#N/A,TRUE,"1885GEB "}</definedName>
    <definedName name="MISL_REDEMP_2" localSheetId="43" hidden="1">{"adf",#N/A,TRUE,"1885ADF ";"cmt",#N/A,TRUE,"1885CMT  ";"fif",#N/A,TRUE,"1885FIF";"frf",#N/A,TRUE,"1885FRF";"geb",#N/A,TRUE,"1885GEB "}</definedName>
    <definedName name="MISL_REDEMP_2" hidden="1">{"adf",#N/A,TRUE,"1885ADF ";"cmt",#N/A,TRUE,"1885CMT  ";"fif",#N/A,TRUE,"1885FIF";"frf",#N/A,TRUE,"1885FRF";"geb",#N/A,TRUE,"1885GEB "}</definedName>
    <definedName name="MISL_REDEMP_3" localSheetId="26" hidden="1">{"adf",#N/A,TRUE,"1885ADF ";"cmt",#N/A,TRUE,"1885CMT  ";"fif",#N/A,TRUE,"1885FIF";"frf",#N/A,TRUE,"1885FRF";"geb",#N/A,TRUE,"1885GEB "}</definedName>
    <definedName name="MISL_REDEMP_3" localSheetId="43" hidden="1">{"adf",#N/A,TRUE,"1885ADF ";"cmt",#N/A,TRUE,"1885CMT  ";"fif",#N/A,TRUE,"1885FIF";"frf",#N/A,TRUE,"1885FRF";"geb",#N/A,TRUE,"1885GEB "}</definedName>
    <definedName name="MISL_REDEMP_3" hidden="1">{"adf",#N/A,TRUE,"1885ADF ";"cmt",#N/A,TRUE,"1885CMT  ";"fif",#N/A,TRUE,"1885FIF";"frf",#N/A,TRUE,"1885FRF";"geb",#N/A,TRUE,"1885GEB "}</definedName>
    <definedName name="mkkl" localSheetId="26" hidden="1">{"'Sheet1'!$A$1:$H$36"}</definedName>
    <definedName name="mkkl" localSheetId="43" hidden="1">{"'Sheet1'!$A$1:$H$36"}</definedName>
    <definedName name="mkkl" hidden="1">{"'Sheet1'!$A$1:$H$36"}</definedName>
    <definedName name="mlkcoe" localSheetId="26" hidden="1">{"'Sheet1'!$A$1:$H$36"}</definedName>
    <definedName name="mlkcoe" localSheetId="43" hidden="1">{"'Sheet1'!$A$1:$H$36"}</definedName>
    <definedName name="mlkcoe" hidden="1">{"'Sheet1'!$A$1:$H$36"}</definedName>
    <definedName name="mm" localSheetId="26" hidden="1">{#N/A,#N/A,FALSE,"손익표지";#N/A,#N/A,FALSE,"손익계산";#N/A,#N/A,FALSE,"일반관리비";#N/A,#N/A,FALSE,"영업외수익";#N/A,#N/A,FALSE,"영업외비용";#N/A,#N/A,FALSE,"매출액";#N/A,#N/A,FALSE,"요약손익";#N/A,#N/A,FALSE,"요약대차";#N/A,#N/A,FALSE,"매출채권현황";#N/A,#N/A,FALSE,"매출채권명세"}</definedName>
    <definedName name="mm" localSheetId="43" hidden="1">{#N/A,#N/A,FALSE,"손익표지";#N/A,#N/A,FALSE,"손익계산";#N/A,#N/A,FALSE,"일반관리비";#N/A,#N/A,FALSE,"영업외수익";#N/A,#N/A,FALSE,"영업외비용";#N/A,#N/A,FALSE,"매출액";#N/A,#N/A,FALSE,"요약손익";#N/A,#N/A,FALSE,"요약대차";#N/A,#N/A,FALSE,"매출채권현황";#N/A,#N/A,FALSE,"매출채권명세"}</definedName>
    <definedName name="mm" hidden="1">{#N/A,#N/A,FALSE,"손익표지";#N/A,#N/A,FALSE,"손익계산";#N/A,#N/A,FALSE,"일반관리비";#N/A,#N/A,FALSE,"영업외수익";#N/A,#N/A,FALSE,"영업외비용";#N/A,#N/A,FALSE,"매출액";#N/A,#N/A,FALSE,"요약손익";#N/A,#N/A,FALSE,"요약대차";#N/A,#N/A,FALSE,"매출채권현황";#N/A,#N/A,FALSE,"매출채권명세"}</definedName>
    <definedName name="mmm"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MMM" localSheetId="26"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43" hidden="1">{#N/A,#N/A,FALSE,"손익표지";#N/A,#N/A,FALSE,"손익계산";#N/A,#N/A,FALSE,"일반관리비";#N/A,#N/A,FALSE,"영업외수익";#N/A,#N/A,FALSE,"영업외비용";#N/A,#N/A,FALSE,"매출액";#N/A,#N/A,FALSE,"요약손익";#N/A,#N/A,FALSE,"요약대차";#N/A,#N/A,FALSE,"매출채권현황";#N/A,#N/A,FALSE,"매출채권명세"}</definedName>
    <definedName name="MMMMMM" hidden="1">{#N/A,#N/A,FALSE,"손익표지";#N/A,#N/A,FALSE,"손익계산";#N/A,#N/A,FALSE,"일반관리비";#N/A,#N/A,FALSE,"영업외수익";#N/A,#N/A,FALSE,"영업외비용";#N/A,#N/A,FALSE,"매출액";#N/A,#N/A,FALSE,"요약손익";#N/A,#N/A,FALSE,"요약대차";#N/A,#N/A,FALSE,"매출채권현황";#N/A,#N/A,FALSE,"매출채권명세"}</definedName>
    <definedName name="mmmmmmm"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mmmmmm"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mmmmmm"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OV" hidden="1">"MOV"</definedName>
    <definedName name="MP" localSheetId="26" hidden="1">{#N/A,#N/A,FALSE,"BS";#N/A,#N/A,FALSE,"PL";#N/A,#N/A,FALSE,"처분";#N/A,#N/A,FALSE,"현금";#N/A,#N/A,FALSE,"매출";#N/A,#N/A,FALSE,"원가";#N/A,#N/A,FALSE,"경영"}</definedName>
    <definedName name="MP" localSheetId="43" hidden="1">{#N/A,#N/A,FALSE,"BS";#N/A,#N/A,FALSE,"PL";#N/A,#N/A,FALSE,"처분";#N/A,#N/A,FALSE,"현금";#N/A,#N/A,FALSE,"매출";#N/A,#N/A,FALSE,"원가";#N/A,#N/A,FALSE,"경영"}</definedName>
    <definedName name="MP" hidden="1">{#N/A,#N/A,FALSE,"BS";#N/A,#N/A,FALSE,"PL";#N/A,#N/A,FALSE,"처분";#N/A,#N/A,FALSE,"현금";#N/A,#N/A,FALSE,"매출";#N/A,#N/A,FALSE,"원가";#N/A,#N/A,FALSE,"경영"}</definedName>
    <definedName name="multcash1" hidden="1">#REF!</definedName>
    <definedName name="multtable" hidden="1">#REF!</definedName>
    <definedName name="mvicebit_col" hidden="1">#REF!</definedName>
    <definedName name="mvicprojebitda_col" hidden="1">#REF!</definedName>
    <definedName name="n" hidden="1">#REF!</definedName>
    <definedName name="n_1" localSheetId="26" hidden="1">{"Blank",#N/A,FALSE,"Loans (Blank)"}</definedName>
    <definedName name="n_1" localSheetId="43" hidden="1">{"Blank",#N/A,FALSE,"Loans (Blank)"}</definedName>
    <definedName name="n_1" hidden="1">{"Blank",#N/A,FALSE,"Loans (Blank)"}</definedName>
    <definedName name="n_2" localSheetId="26" hidden="1">{"Blank",#N/A,FALSE,"Loans (Blank)"}</definedName>
    <definedName name="n_2" localSheetId="43" hidden="1">{"Blank",#N/A,FALSE,"Loans (Blank)"}</definedName>
    <definedName name="n_2" hidden="1">{"Blank",#N/A,FALSE,"Loans (Blank)"}</definedName>
    <definedName name="n_3" localSheetId="26" hidden="1">{"Blank",#N/A,FALSE,"Loans (Blank)"}</definedName>
    <definedName name="n_3" localSheetId="43" hidden="1">{"Blank",#N/A,FALSE,"Loans (Blank)"}</definedName>
    <definedName name="n_3" hidden="1">{"Blank",#N/A,FALSE,"Loans (Blank)"}</definedName>
    <definedName name="na" localSheetId="26" hidden="1">{#N/A,#N/A,FALSE,"Aging Summary";#N/A,#N/A,FALSE,"Ratio Analysis";#N/A,#N/A,FALSE,"Test 120 Day Accts";#N/A,#N/A,FALSE,"Tickmarks"}</definedName>
    <definedName name="na" localSheetId="43" hidden="1">{#N/A,#N/A,FALSE,"Aging Summary";#N/A,#N/A,FALSE,"Ratio Analysis";#N/A,#N/A,FALSE,"Test 120 Day Accts";#N/A,#N/A,FALSE,"Tickmarks"}</definedName>
    <definedName name="na" hidden="1">{#N/A,#N/A,FALSE,"Aging Summary";#N/A,#N/A,FALSE,"Ratio Analysis";#N/A,#N/A,FALSE,"Test 120 Day Accts";#N/A,#N/A,FALSE,"Tickmarks"}</definedName>
    <definedName name="nam" localSheetId="2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nam"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nam"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Name2" hidden="1">UPPER(TEXT(#REF!(#REF!,0),"mmm yy"))</definedName>
    <definedName name="Name3" hidden="1">UPPER(TEXT(#REF!(#REF!,-1),"mmm yy"))</definedName>
    <definedName name="Name4" hidden="1">UPPER(TEXT(#REF!(#REF!,-1),"mmm yy"))</definedName>
    <definedName name="nb" localSheetId="26" hidden="1">{#N/A,#N/A,FALSE,"China Cons"}</definedName>
    <definedName name="nb" localSheetId="43" hidden="1">{#N/A,#N/A,FALSE,"China Cons"}</definedName>
    <definedName name="nb" hidden="1">{#N/A,#N/A,FALSE,"China Cons"}</definedName>
    <definedName name="nb_1" localSheetId="26" hidden="1">{#N/A,#N/A,FALSE,"China Cons"}</definedName>
    <definedName name="nb_1" localSheetId="43" hidden="1">{#N/A,#N/A,FALSE,"China Cons"}</definedName>
    <definedName name="nb_1" hidden="1">{#N/A,#N/A,FALSE,"China Cons"}</definedName>
    <definedName name="nb_2" localSheetId="26" hidden="1">{#N/A,#N/A,FALSE,"China Cons"}</definedName>
    <definedName name="nb_2" localSheetId="43" hidden="1">{#N/A,#N/A,FALSE,"China Cons"}</definedName>
    <definedName name="nb_2" hidden="1">{#N/A,#N/A,FALSE,"China Cons"}</definedName>
    <definedName name="nb_3" localSheetId="26" hidden="1">{#N/A,#N/A,FALSE,"China Cons"}</definedName>
    <definedName name="nb_3" localSheetId="43" hidden="1">{#N/A,#N/A,FALSE,"China Cons"}</definedName>
    <definedName name="nb_3" hidden="1">{#N/A,#N/A,FALSE,"China Cons"}</definedName>
    <definedName name="NEW" hidden="1">#REF!</definedName>
    <definedName name="nhgv" localSheetId="26" hidden="1">{#N/A,#N/A,FALSE,"주요여수신";#N/A,#N/A,FALSE,"수신금리";#N/A,#N/A,FALSE,"대출금리";#N/A,#N/A,FALSE,"신규대출";#N/A,#N/A,FALSE,"총액대출"}</definedName>
    <definedName name="nhgv" localSheetId="43" hidden="1">{#N/A,#N/A,FALSE,"주요여수신";#N/A,#N/A,FALSE,"수신금리";#N/A,#N/A,FALSE,"대출금리";#N/A,#N/A,FALSE,"신규대출";#N/A,#N/A,FALSE,"총액대출"}</definedName>
    <definedName name="nhgv" hidden="1">{#N/A,#N/A,FALSE,"주요여수신";#N/A,#N/A,FALSE,"수신금리";#N/A,#N/A,FALSE,"대출금리";#N/A,#N/A,FALSE,"신규대출";#N/A,#N/A,FALSE,"총액대출"}</definedName>
    <definedName name="nn" localSheetId="26" hidden="1">{#N/A,#N/A,FALSE,"손익표지";#N/A,#N/A,FALSE,"손익계산";#N/A,#N/A,FALSE,"일반관리비";#N/A,#N/A,FALSE,"영업외수익";#N/A,#N/A,FALSE,"영업외비용";#N/A,#N/A,FALSE,"매출액";#N/A,#N/A,FALSE,"요약손익";#N/A,#N/A,FALSE,"요약대차";#N/A,#N/A,FALSE,"매출채권현황";#N/A,#N/A,FALSE,"매출채권명세"}</definedName>
    <definedName name="nn" localSheetId="43"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OL_CON." localSheetId="26" hidden="1">{#N/A,#N/A,FALSE,"거주자";#N/A,#N/A,FALSE,"증투F"}</definedName>
    <definedName name="NOL_CON." localSheetId="43" hidden="1">{#N/A,#N/A,FALSE,"거주자";#N/A,#N/A,FALSE,"증투F"}</definedName>
    <definedName name="NOL_CON." hidden="1">{#N/A,#N/A,FALSE,"거주자";#N/A,#N/A,FALSE,"증투F"}</definedName>
    <definedName name="none" localSheetId="26" hidden="1">{#N/A,#N/A,FALSE,"Recovery Calcs"}</definedName>
    <definedName name="none" localSheetId="43" hidden="1">{#N/A,#N/A,FALSE,"Recovery Calcs"}</definedName>
    <definedName name="none" hidden="1">{#N/A,#N/A,FALSE,"Recovery Calcs"}</definedName>
    <definedName name="nzn" localSheetId="26" hidden="1">{#N/A,#N/A,FALSE,"Aging Summary";#N/A,#N/A,FALSE,"Ratio Analysis";#N/A,#N/A,FALSE,"Test 120 Day Accts";#N/A,#N/A,FALSE,"Tickmarks"}</definedName>
    <definedName name="nzn" localSheetId="43" hidden="1">{#N/A,#N/A,FALSE,"Aging Summary";#N/A,#N/A,FALSE,"Ratio Analysis";#N/A,#N/A,FALSE,"Test 120 Day Accts";#N/A,#N/A,FALSE,"Tickmarks"}</definedName>
    <definedName name="nzn" hidden="1">{#N/A,#N/A,FALSE,"Aging Summary";#N/A,#N/A,FALSE,"Ratio Analysis";#N/A,#N/A,FALSE,"Test 120 Day Accts";#N/A,#N/A,FALSE,"Tickmarks"}</definedName>
    <definedName name="O" localSheetId="26" hidden="1">{#N/A,#N/A,TRUE,"Y생산";#N/A,#N/A,TRUE,"Y판매";#N/A,#N/A,TRUE,"Y총물량";#N/A,#N/A,TRUE,"Y능력";#N/A,#N/A,TRUE,"YKD"}</definedName>
    <definedName name="O" localSheetId="43" hidden="1">{#N/A,#N/A,TRUE,"Y생산";#N/A,#N/A,TRUE,"Y판매";#N/A,#N/A,TRUE,"Y총물량";#N/A,#N/A,TRUE,"Y능력";#N/A,#N/A,TRUE,"YKD"}</definedName>
    <definedName name="O" hidden="1">{#N/A,#N/A,TRUE,"Y생산";#N/A,#N/A,TRUE,"Y판매";#N/A,#N/A,TRUE,"Y총물량";#N/A,#N/A,TRUE,"Y능력";#N/A,#N/A,TRUE,"YKD"}</definedName>
    <definedName name="ok" localSheetId="26"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 localSheetId="4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k"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on" hidden="1">#REF!</definedName>
    <definedName name="oo" hidden="1">#REF!</definedName>
    <definedName name="ooop" localSheetId="26" hidden="1">{"'매출'!$A$1:$I$22"}</definedName>
    <definedName name="ooop" localSheetId="43" hidden="1">{"'매출'!$A$1:$I$22"}</definedName>
    <definedName name="ooop" hidden="1">{"'매출'!$A$1:$I$22"}</definedName>
    <definedName name="opo" localSheetId="26" hidden="1">{#N/A,#N/A,FALSE,"지침";#N/A,#N/A,FALSE,"환경분석";#N/A,#N/A,FALSE,"Sheet16"}</definedName>
    <definedName name="opo" localSheetId="43" hidden="1">{#N/A,#N/A,FALSE,"지침";#N/A,#N/A,FALSE,"환경분석";#N/A,#N/A,FALSE,"Sheet16"}</definedName>
    <definedName name="opo" hidden="1">{#N/A,#N/A,FALSE,"지침";#N/A,#N/A,FALSE,"환경분석";#N/A,#N/A,FALSE,"Sheet16"}</definedName>
    <definedName name="OrderTable" hidden="1">#REF!</definedName>
    <definedName name="ou" localSheetId="26" hidden="1">{#N/A,#N/A,FALSE,"Aging Summary";#N/A,#N/A,FALSE,"Ratio Analysis";#N/A,#N/A,FALSE,"Test 120 Day Accts";#N/A,#N/A,FALSE,"Tickmarks"}</definedName>
    <definedName name="ou" localSheetId="43" hidden="1">{#N/A,#N/A,FALSE,"Aging Summary";#N/A,#N/A,FALSE,"Ratio Analysis";#N/A,#N/A,FALSE,"Test 120 Day Accts";#N/A,#N/A,FALSE,"Tickmarks"}</definedName>
    <definedName name="ou" hidden="1">{#N/A,#N/A,FALSE,"Aging Summary";#N/A,#N/A,FALSE,"Ratio Analysis";#N/A,#N/A,FALSE,"Test 120 Day Accts";#N/A,#N/A,FALSE,"Tickmarks"}</definedName>
    <definedName name="P10Q" localSheetId="26" hidden="1">{#N/A,#N/A,TRUE,"BS10QFrançais";#N/A,#N/A,TRUE,"BS10Q";#N/A,#N/A,TRUE,"SCF10Q"}</definedName>
    <definedName name="P10Q" localSheetId="43" hidden="1">{#N/A,#N/A,TRUE,"BS10QFrançais";#N/A,#N/A,TRUE,"BS10Q";#N/A,#N/A,TRUE,"SCF10Q"}</definedName>
    <definedName name="P10Q" hidden="1">{#N/A,#N/A,TRUE,"BS10QFrançais";#N/A,#N/A,TRUE,"BS10Q";#N/A,#N/A,TRUE,"SCF10Q"}</definedName>
    <definedName name="Per0" hidden="1">UPPER(TEXT(#REF!(#REF!,-1),"mmm yy"))</definedName>
    <definedName name="per01a" hidden="1">UPPER(TEXT(#REF!(#REF!,0),"mmm yy"))</definedName>
    <definedName name="perrr" hidden="1">UPPER(TEXT(#REF!(#REF!,0),"mmm yy"))</definedName>
    <definedName name="PI" localSheetId="26" hidden="1">{#N/A,#N/A,TRUE,"Y생산";#N/A,#N/A,TRUE,"Y판매";#N/A,#N/A,TRUE,"Y총물량";#N/A,#N/A,TRUE,"Y능력";#N/A,#N/A,TRUE,"YKD"}</definedName>
    <definedName name="PI" localSheetId="43" hidden="1">{#N/A,#N/A,TRUE,"Y생산";#N/A,#N/A,TRUE,"Y판매";#N/A,#N/A,TRUE,"Y총물량";#N/A,#N/A,TRUE,"Y능력";#N/A,#N/A,TRUE,"YKD"}</definedName>
    <definedName name="PI" hidden="1">{#N/A,#N/A,TRUE,"Y생산";#N/A,#N/A,TRUE,"Y판매";#N/A,#N/A,TRUE,"Y총물량";#N/A,#N/A,TRUE,"Y능력";#N/A,#N/A,TRUE,"YKD"}</definedName>
    <definedName name="PITTWAY" localSheetId="26" hidden="1">{#N/A,#N/A,FALSE,"Che-Ga";#N/A,#N/A,FALSE,"Iv-Sm";#N/A,#N/A,FALSE,"So-We";#N/A,#N/A,FALSE,"Me-Po";#N/A,#N/A,FALSE,"Be-Bo";#N/A,#N/A,FALSE,"Cha-Ki";#N/A,#N/A,FALSE,"In";#N/A,#N/A,FALSE,"Schedule 23";#N/A,#N/A,FALSE,"Schedule 22";#N/A,#N/A,FALSE,"WACC"}</definedName>
    <definedName name="PITTWAY" localSheetId="43"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LC" localSheetId="26" hidden="1">{#N/A,"PLComparisonGroup",TRUE,"PLComparison";#N/A,"PLComparisonDS",TRUE,"PLComparison";#N/A,"PLComparisonDDS",TRUE,"PLComparison";#N/A,"PLComparisonDSA",TRUE,"PLComparison";#N/A,"PLComparisonDSKK",TRUE,"PLComparison";#N/A,"PLComparisonSOW",TRUE,"PLComparison";#N/A,"PLComparisonDeneb",TRUE,"PLComparison";#N/A,"PLComparisonInterco",TRUE,"PLComparison";#N/A,"PLComparisonEnovia",TRUE,"PLComparison"}</definedName>
    <definedName name="PLC" localSheetId="43" hidden="1">{#N/A,"PLComparisonGroup",TRUE,"PLComparison";#N/A,"PLComparisonDS",TRUE,"PLComparison";#N/A,"PLComparisonDDS",TRUE,"PLComparison";#N/A,"PLComparisonDSA",TRUE,"PLComparison";#N/A,"PLComparisonDSKK",TRUE,"PLComparison";#N/A,"PLComparisonSOW",TRUE,"PLComparison";#N/A,"PLComparisonDeneb",TRUE,"PLComparison";#N/A,"PLComparisonInterco",TRUE,"PLComparison";#N/A,"PLComparisonEnovia",TRUE,"PLComparison"}</definedName>
    <definedName name="PLC" hidden="1">{#N/A,"PLComparisonGroup",TRUE,"PLComparison";#N/A,"PLComparisonDS",TRUE,"PLComparison";#N/A,"PLComparisonDDS",TRUE,"PLComparison";#N/A,"PLComparisonDSA",TRUE,"PLComparison";#N/A,"PLComparisonDSKK",TRUE,"PLComparison";#N/A,"PLComparisonSOW",TRUE,"PLComparison";#N/A,"PLComparisonDeneb",TRUE,"PLComparison";#N/A,"PLComparisonInterco",TRUE,"PLComparison";#N/A,"PLComparisonEnovia",TRUE,"PLComparison"}</definedName>
    <definedName name="pldec" localSheetId="26" hidden="1">{#N/A,#N/A,TRUE,"Title";#N/A,#N/A,TRUE,"BSAssets";#N/A,#N/A,TRUE,"BSLiabilities";#N/A,#N/A,TRUE,"ConsolidatedEquityControl";#N/A,#N/A,TRUE,"BSConsolidatedDetail"}</definedName>
    <definedName name="pldec" localSheetId="43" hidden="1">{#N/A,#N/A,TRUE,"Title";#N/A,#N/A,TRUE,"BSAssets";#N/A,#N/A,TRUE,"BSLiabilities";#N/A,#N/A,TRUE,"ConsolidatedEquityControl";#N/A,#N/A,TRUE,"BSConsolidatedDetail"}</definedName>
    <definedName name="pldec" hidden="1">{#N/A,#N/A,TRUE,"Title";#N/A,#N/A,TRUE,"BSAssets";#N/A,#N/A,TRUE,"BSLiabilities";#N/A,#N/A,TRUE,"ConsolidatedEquityControl";#N/A,#N/A,TRUE,"BSConsolidatedDetail"}</definedName>
    <definedName name="pldec2" localSheetId="26" hidden="1">{#N/A,"CashGroup",TRUE,"SCFComparison";#N/A,"CashDS",TRUE,"SCFComparison";#N/A,"CashDDS",TRUE,"SCFComparison";#N/A,"CashDSA",TRUE,"SCFComparison";#N/A,"CashDSKK",TRUE,"SCFComparison";#N/A,"CashSOW",TRUE,"SCFComparison";#N/A,"CashDeneb",TRUE,"SCFComparison"}</definedName>
    <definedName name="pldec2" localSheetId="43" hidden="1">{#N/A,"CashGroup",TRUE,"SCFComparison";#N/A,"CashDS",TRUE,"SCFComparison";#N/A,"CashDDS",TRUE,"SCFComparison";#N/A,"CashDSA",TRUE,"SCFComparison";#N/A,"CashDSKK",TRUE,"SCFComparison";#N/A,"CashSOW",TRUE,"SCFComparison";#N/A,"CashDeneb",TRUE,"SCFComparison"}</definedName>
    <definedName name="pldec2" hidden="1">{#N/A,"CashGroup",TRUE,"SCFComparison";#N/A,"CashDS",TRUE,"SCFComparison";#N/A,"CashDDS",TRUE,"SCFComparison";#N/A,"CashDSA",TRUE,"SCFComparison";#N/A,"CashDSKK",TRUE,"SCFComparison";#N/A,"CashSOW",TRUE,"SCFComparison";#N/A,"CashDeneb",TRUE,"SCFComparison"}</definedName>
    <definedName name="PLG" localSheetId="26" hidden="1">{#N/A,#N/A,TRUE,"Title";#N/A,#N/A,TRUE,"PL";#N/A,"PLComparisonGroup",TRUE,"PLComparison";#N/A,"PLComparisonDS",TRUE,"PLComparison";#N/A,"PLComparisonDDS",TRUE,"PLComparison";#N/A,"PLComparisonDSA",TRUE,"PLComparison";#N/A,"PLComparisonDSKK",TRUE,"PLComparison";#N/A,"PLComparisonSOW",TRUE,"PLComparison";#N/A,"PLComparisonDeneb",TRUE,"PLComparison";#N/A,#N/A,TRUE,"PLConsolidatedDetail"}</definedName>
    <definedName name="PLG" localSheetId="43" hidden="1">{#N/A,#N/A,TRUE,"Title";#N/A,#N/A,TRUE,"PL";#N/A,"PLComparisonGroup",TRUE,"PLComparison";#N/A,"PLComparisonDS",TRUE,"PLComparison";#N/A,"PLComparisonDDS",TRUE,"PLComparison";#N/A,"PLComparisonDSA",TRUE,"PLComparison";#N/A,"PLComparisonDSKK",TRUE,"PLComparison";#N/A,"PLComparisonSOW",TRUE,"PLComparison";#N/A,"PLComparisonDeneb",TRUE,"PLComparison";#N/A,#N/A,TRUE,"PLConsolidatedDetail"}</definedName>
    <definedName name="PLG" hidden="1">{#N/A,#N/A,TRUE,"Title";#N/A,#N/A,TRUE,"PL";#N/A,"PLComparisonGroup",TRUE,"PLComparison";#N/A,"PLComparisonDS",TRUE,"PLComparison";#N/A,"PLComparisonDDS",TRUE,"PLComparison";#N/A,"PLComparisonDSA",TRUE,"PLComparison";#N/A,"PLComparisonDSKK",TRUE,"PLComparison";#N/A,"PLComparisonSOW",TRUE,"PLComparison";#N/A,"PLComparisonDeneb",TRUE,"PLComparison";#N/A,#N/A,TRUE,"PLConsolidatedDetail"}</definedName>
    <definedName name="PL국문" localSheetId="26" hidden="1">{"'미착금액'!$A$4:$G$14"}</definedName>
    <definedName name="PL국문" localSheetId="46" hidden="1">{"'미착금액'!$A$4:$G$14"}</definedName>
    <definedName name="PL국문" localSheetId="40" hidden="1">{"'미착금액'!$A$4:$G$14"}</definedName>
    <definedName name="PL국문" localSheetId="43" hidden="1">{"'미착금액'!$A$4:$G$14"}</definedName>
    <definedName name="PL국문" hidden="1">{"'미착금액'!$A$4:$G$14"}</definedName>
    <definedName name="PM" localSheetId="26" hidden="1">{#N/A,#N/A,TRUE,"Title";#N/A,#N/A,TRUE,"BSAssets";#N/A,#N/A,TRUE,"BSLiabilities";#N/A,#N/A,TRUE,"PL";#N/A,#N/A,TRUE,"PLNature";#N/A,#N/A,TRUE,"Revenue";#N/A,#N/A,TRUE,"SCF";#N/A,#N/A,TRUE,"PPE";#N/A,#N/A,TRUE,"Intangible"}</definedName>
    <definedName name="PM" localSheetId="43" hidden="1">{#N/A,#N/A,TRUE,"Title";#N/A,#N/A,TRUE,"BSAssets";#N/A,#N/A,TRUE,"BSLiabilities";#N/A,#N/A,TRUE,"PL";#N/A,#N/A,TRUE,"PLNature";#N/A,#N/A,TRUE,"Revenue";#N/A,#N/A,TRUE,"SCF";#N/A,#N/A,TRUE,"PPE";#N/A,#N/A,TRUE,"Intangible"}</definedName>
    <definedName name="PM" hidden="1">{#N/A,#N/A,TRUE,"Title";#N/A,#N/A,TRUE,"BSAssets";#N/A,#N/A,TRUE,"BSLiabilities";#N/A,#N/A,TRUE,"PL";#N/A,#N/A,TRUE,"PLNature";#N/A,#N/A,TRUE,"Revenue";#N/A,#N/A,TRUE,"SCF";#N/A,#N/A,TRUE,"PPE";#N/A,#N/A,TRUE,"Intangible"}</definedName>
    <definedName name="POS" hidden="1">UPPER(TEXT(#REF!(#REF!,-1),"mmm yy"))</definedName>
    <definedName name="PPEC" localSheetId="26" hidden="1">{#N/A,"PPEGroup",TRUE,"PPEComparison";#N/A,"PPEDS",TRUE,"PPEComparison";#N/A,"PPEDDS",TRUE,"PPEComparison";#N/A,"PPEDSA",TRUE,"PPEComparison";#N/A,"PPEDSKK",TRUE,"PPEComparison";#N/A,"PPESOW",TRUE,"PPEComparison";#N/A,"PPEDeneb",TRUE,"PPEComparison"}</definedName>
    <definedName name="PPEC" localSheetId="43" hidden="1">{#N/A,"PPEGroup",TRUE,"PPEComparison";#N/A,"PPEDS",TRUE,"PPEComparison";#N/A,"PPEDDS",TRUE,"PPEComparison";#N/A,"PPEDSA",TRUE,"PPEComparison";#N/A,"PPEDSKK",TRUE,"PPEComparison";#N/A,"PPESOW",TRUE,"PPEComparison";#N/A,"PPEDeneb",TRUE,"PPEComparison"}</definedName>
    <definedName name="PPEC" hidden="1">{#N/A,"PPEGroup",TRUE,"PPEComparison";#N/A,"PPEDS",TRUE,"PPEComparison";#N/A,"PPEDDS",TRUE,"PPEComparison";#N/A,"PPEDSA",TRUE,"PPEComparison";#N/A,"PPEDSKK",TRUE,"PPEComparison";#N/A,"PPESOW",TRUE,"PPEComparison";#N/A,"PPEDeneb",TRUE,"PPEComparison"}</definedName>
    <definedName name="PPEG" localSheetId="26" hidden="1">{#N/A,#N/A,TRUE,"PPE";#N/A,"PPEGroup",TRUE,"PPEComparison";#N/A,#N/A,TRUE,"PPEConsolidatedDetail"}</definedName>
    <definedName name="PPEG" localSheetId="43" hidden="1">{#N/A,#N/A,TRUE,"PPE";#N/A,"PPEGroup",TRUE,"PPEComparison";#N/A,#N/A,TRUE,"PPEConsolidatedDetail"}</definedName>
    <definedName name="PPEG" hidden="1">{#N/A,#N/A,TRUE,"PPE";#N/A,"PPEGroup",TRUE,"PPEComparison";#N/A,#N/A,TRUE,"PPEConsolidatedDetail"}</definedName>
    <definedName name="ppeppe" localSheetId="26" hidden="1">{"'Sheet1'!$A$1:$H$36"}</definedName>
    <definedName name="ppeppe" localSheetId="43" hidden="1">{"'Sheet1'!$A$1:$H$36"}</definedName>
    <definedName name="ppeppe" hidden="1">{"'Sheet1'!$A$1:$H$36"}</definedName>
    <definedName name="PPK" localSheetId="26" hidden="1">{#N/A,#N/A,FALSE,"96 3월물량표";#N/A,#N/A,FALSE,"96 4월물량표";#N/A,#N/A,FALSE,"96 5월물량표"}</definedName>
    <definedName name="PPK" localSheetId="43" hidden="1">{#N/A,#N/A,FALSE,"96 3월물량표";#N/A,#N/A,FALSE,"96 4월물량표";#N/A,#N/A,FALSE,"96 5월물량표"}</definedName>
    <definedName name="PPK" hidden="1">{#N/A,#N/A,FALSE,"96 3월물량표";#N/A,#N/A,FALSE,"96 4월물량표";#N/A,#N/A,FALSE,"96 5월물량표"}</definedName>
    <definedName name="pppe" localSheetId="26" hidden="1">{"'Sheet1'!$A$1:$H$36"}</definedName>
    <definedName name="pppe" localSheetId="43" hidden="1">{"'Sheet1'!$A$1:$H$36"}</definedName>
    <definedName name="pppe" hidden="1">{"'Sheet1'!$A$1:$H$36"}</definedName>
    <definedName name="pppppppp"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ppppppp"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pppppp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eeti" localSheetId="26" hidden="1">{#N/A,#N/A,FALSE,"Aging Summary";#N/A,#N/A,FALSE,"Ratio Analysis";#N/A,#N/A,FALSE,"Test 120 Day Accts";#N/A,#N/A,FALSE,"Tickmarks"}</definedName>
    <definedName name="preeti" localSheetId="43" hidden="1">{#N/A,#N/A,FALSE,"Aging Summary";#N/A,#N/A,FALSE,"Ratio Analysis";#N/A,#N/A,FALSE,"Test 120 Day Accts";#N/A,#N/A,FALSE,"Tickmarks"}</definedName>
    <definedName name="preeti" hidden="1">{#N/A,#N/A,FALSE,"Aging Summary";#N/A,#N/A,FALSE,"Ratio Analysis";#N/A,#N/A,FALSE,"Test 120 Day Accts";#N/A,#N/A,FALSE,"Tickmarks"}</definedName>
    <definedName name="preeti_1" localSheetId="26" hidden="1">{#N/A,#N/A,FALSE,"Aging Summary";#N/A,#N/A,FALSE,"Ratio Analysis";#N/A,#N/A,FALSE,"Test 120 Day Accts";#N/A,#N/A,FALSE,"Tickmarks"}</definedName>
    <definedName name="preeti_1" localSheetId="43" hidden="1">{#N/A,#N/A,FALSE,"Aging Summary";#N/A,#N/A,FALSE,"Ratio Analysis";#N/A,#N/A,FALSE,"Test 120 Day Accts";#N/A,#N/A,FALSE,"Tickmarks"}</definedName>
    <definedName name="preeti_1" hidden="1">{#N/A,#N/A,FALSE,"Aging Summary";#N/A,#N/A,FALSE,"Ratio Analysis";#N/A,#N/A,FALSE,"Test 120 Day Accts";#N/A,#N/A,FALSE,"Tickmarks"}</definedName>
    <definedName name="preeti_2" localSheetId="26" hidden="1">{#N/A,#N/A,FALSE,"Aging Summary";#N/A,#N/A,FALSE,"Ratio Analysis";#N/A,#N/A,FALSE,"Test 120 Day Accts";#N/A,#N/A,FALSE,"Tickmarks"}</definedName>
    <definedName name="preeti_2" localSheetId="43" hidden="1">{#N/A,#N/A,FALSE,"Aging Summary";#N/A,#N/A,FALSE,"Ratio Analysis";#N/A,#N/A,FALSE,"Test 120 Day Accts";#N/A,#N/A,FALSE,"Tickmarks"}</definedName>
    <definedName name="preeti_2" hidden="1">{#N/A,#N/A,FALSE,"Aging Summary";#N/A,#N/A,FALSE,"Ratio Analysis";#N/A,#N/A,FALSE,"Test 120 Day Accts";#N/A,#N/A,FALSE,"Tickmarks"}</definedName>
    <definedName name="preeti_3" localSheetId="26" hidden="1">{#N/A,#N/A,FALSE,"Aging Summary";#N/A,#N/A,FALSE,"Ratio Analysis";#N/A,#N/A,FALSE,"Test 120 Day Accts";#N/A,#N/A,FALSE,"Tickmarks"}</definedName>
    <definedName name="preeti_3" localSheetId="43" hidden="1">{#N/A,#N/A,FALSE,"Aging Summary";#N/A,#N/A,FALSE,"Ratio Analysis";#N/A,#N/A,FALSE,"Test 120 Day Accts";#N/A,#N/A,FALSE,"Tickmarks"}</definedName>
    <definedName name="preeti_3" hidden="1">{#N/A,#N/A,FALSE,"Aging Summary";#N/A,#N/A,FALSE,"Ratio Analysis";#N/A,#N/A,FALSE,"Test 120 Day Accts";#N/A,#N/A,FALSE,"Tickmarks"}</definedName>
    <definedName name="prefyes" hidden="1">#REF!</definedName>
    <definedName name="PREPAYMENTS" localSheetId="26" hidden="1">{"Summary",#N/A,FALSE,"Summary"}</definedName>
    <definedName name="PREPAYMENTS" localSheetId="43" hidden="1">{"Summary",#N/A,FALSE,"Summary"}</definedName>
    <definedName name="PREPAYMENTS" hidden="1">{"Summary",#N/A,FALSE,"Summary"}</definedName>
    <definedName name="pricebook_col" hidden="1">#REF!</definedName>
    <definedName name="priceearnings_col" hidden="1">#REF!</definedName>
    <definedName name="_xlnm.Print_Titles" localSheetId="13">GL!$1:$8</definedName>
    <definedName name="PT" localSheetId="26" hidden="1">{#N/A,#N/A,TRUE,"Title";#N/A,#N/A,TRUE,"PL";#N/A,"PLComparisonGroup",TRUE,"PLComparison";#N/A,"PLComparisonDS",TRUE,"PLComparison";#N/A,"PLComparisonDDS",TRUE,"PLComparison";#N/A,"PLComparisonDSA",TRUE,"PLComparison";#N/A,"PLComparisonDSKK",TRUE,"PLComparison";#N/A,"PLComparisonInterco",TRUE,"PLComparison";#N/A,#N/A,TRUE,"PLConsolidatedDetail";#N/A,#N/A,TRUE,"BS10Q";#N/A,"BalanceSheetGroup",TRUE,"BSComparison";#N/A,#N/A,TRUE,"BSAssets";#N/A,#N/A,TRUE,"BSAssets";#N/A,"BalanceSheetDS",TRUE,"BSComparison";#N/A,"BalanceSheetDDS",TRUE,"BSComparison";#N/A,"BalanceSheetDSA",TRUE,"BSComparison";#N/A,"BalanceSheetDSKK",TRUE,"BSComparison";#N/A,"BalanceSheetSOW",TRUE,"BSComparison";#N/A,#N/A,TRUE,"BSConsolidatedDetail";#N/A,#N/A,TRUE,"SCF10Q";#N/A,#N/A,TRUE,"SCF";#N/A,"CashGroup",TRUE,"SCFComparison";#N/A,"CashDS",TRUE,"SCFComparison";#N/A,"CashDDS",TRUE,"SCFComparison";#N/A,"CashDSA",TRUE,"SCFComparison";#N/A,"CashSOW",TRUE,"SCFComparison";#N/A,#N/A,TRUE,"SCFConsolidatedDetail";#N/A,"CashDSKK",TRUE,"SCFComparison"}</definedName>
    <definedName name="PT" localSheetId="43" hidden="1">{#N/A,#N/A,TRUE,"Title";#N/A,#N/A,TRUE,"PL";#N/A,"PLComparisonGroup",TRUE,"PLComparison";#N/A,"PLComparisonDS",TRUE,"PLComparison";#N/A,"PLComparisonDDS",TRUE,"PLComparison";#N/A,"PLComparisonDSA",TRUE,"PLComparison";#N/A,"PLComparisonDSKK",TRUE,"PLComparison";#N/A,"PLComparisonInterco",TRUE,"PLComparison";#N/A,#N/A,TRUE,"PLConsolidatedDetail";#N/A,#N/A,TRUE,"BS10Q";#N/A,"BalanceSheetGroup",TRUE,"BSComparison";#N/A,#N/A,TRUE,"BSAssets";#N/A,#N/A,TRUE,"BSAssets";#N/A,"BalanceSheetDS",TRUE,"BSComparison";#N/A,"BalanceSheetDDS",TRUE,"BSComparison";#N/A,"BalanceSheetDSA",TRUE,"BSComparison";#N/A,"BalanceSheetDSKK",TRUE,"BSComparison";#N/A,"BalanceSheetSOW",TRUE,"BSComparison";#N/A,#N/A,TRUE,"BSConsolidatedDetail";#N/A,#N/A,TRUE,"SCF10Q";#N/A,#N/A,TRUE,"SCF";#N/A,"CashGroup",TRUE,"SCFComparison";#N/A,"CashDS",TRUE,"SCFComparison";#N/A,"CashDDS",TRUE,"SCFComparison";#N/A,"CashDSA",TRUE,"SCFComparison";#N/A,"CashSOW",TRUE,"SCFComparison";#N/A,#N/A,TRUE,"SCFConsolidatedDetail";#N/A,"CashDSKK",TRUE,"SCFComparison"}</definedName>
    <definedName name="PT" hidden="1">{#N/A,#N/A,TRUE,"Title";#N/A,#N/A,TRUE,"PL";#N/A,"PLComparisonGroup",TRUE,"PLComparison";#N/A,"PLComparisonDS",TRUE,"PLComparison";#N/A,"PLComparisonDDS",TRUE,"PLComparison";#N/A,"PLComparisonDSA",TRUE,"PLComparison";#N/A,"PLComparisonDSKK",TRUE,"PLComparison";#N/A,"PLComparisonInterco",TRUE,"PLComparison";#N/A,#N/A,TRUE,"PLConsolidatedDetail";#N/A,#N/A,TRUE,"BS10Q";#N/A,"BalanceSheetGroup",TRUE,"BSComparison";#N/A,#N/A,TRUE,"BSAssets";#N/A,#N/A,TRUE,"BSAssets";#N/A,"BalanceSheetDS",TRUE,"BSComparison";#N/A,"BalanceSheetDDS",TRUE,"BSComparison";#N/A,"BalanceSheetDSA",TRUE,"BSComparison";#N/A,"BalanceSheetDSKK",TRUE,"BSComparison";#N/A,"BalanceSheetSOW",TRUE,"BSComparison";#N/A,#N/A,TRUE,"BSConsolidatedDetail";#N/A,#N/A,TRUE,"SCF10Q";#N/A,#N/A,TRUE,"SCF";#N/A,"CashGroup",TRUE,"SCFComparison";#N/A,"CashDS",TRUE,"SCFComparison";#N/A,"CashDDS",TRUE,"SCFComparison";#N/A,"CashDSA",TRUE,"SCFComparison";#N/A,"CashSOW",TRUE,"SCFComparison";#N/A,#N/A,TRUE,"SCFConsolidatedDetail";#N/A,"CashDSKK",TRUE,"SCFComparison"}</definedName>
    <definedName name="q" localSheetId="26" hidden="1">{#N/A,#N/A,FALSE,"현장 NCR 분석";#N/A,#N/A,FALSE,"현장품질감사";#N/A,#N/A,FALSE,"현장품질감사"}</definedName>
    <definedName name="q" localSheetId="43" hidden="1">{#N/A,#N/A,FALSE,"현장 NCR 분석";#N/A,#N/A,FALSE,"현장품질감사";#N/A,#N/A,FALSE,"현장품질감사"}</definedName>
    <definedName name="q" hidden="1">{#N/A,#N/A,FALSE,"현장 NCR 분석";#N/A,#N/A,FALSE,"현장품질감사";#N/A,#N/A,FALSE,"현장품질감사"}</definedName>
    <definedName name="qa" localSheetId="26" hidden="1">{#N/A,#N/A,FALSE,"Aging Summary";#N/A,#N/A,FALSE,"Ratio Analysis";#N/A,#N/A,FALSE,"Test 120 Day Accts";#N/A,#N/A,FALSE,"Tickmarks"}</definedName>
    <definedName name="qa" localSheetId="43" hidden="1">{#N/A,#N/A,FALSE,"Aging Summary";#N/A,#N/A,FALSE,"Ratio Analysis";#N/A,#N/A,FALSE,"Test 120 Day Accts";#N/A,#N/A,FALSE,"Tickmarks"}</definedName>
    <definedName name="qa" hidden="1">{#N/A,#N/A,FALSE,"Aging Summary";#N/A,#N/A,FALSE,"Ratio Analysis";#N/A,#N/A,FALSE,"Test 120 Day Accts";#N/A,#N/A,FALSE,"Tickmarks"}</definedName>
    <definedName name="qee" localSheetId="26" hidden="1">{#N/A,#N/A,FALSE,"표지";#N/A,#N/A,FALSE,"손익";#N/A,#N/A,FALSE,"영업";#N/A,#N/A,FALSE,"생산성";#N/A,#N/A,FALSE,"품질부문";#N/A,#N/A,FALSE,"사내매입매출";#N/A,#N/A,FALSE,"경비";#N/A,#N/A,FALSE,"이자수지";#N/A,#N/A,FALSE,"신규 투자"}</definedName>
    <definedName name="qee" localSheetId="43" hidden="1">{#N/A,#N/A,FALSE,"표지";#N/A,#N/A,FALSE,"손익";#N/A,#N/A,FALSE,"영업";#N/A,#N/A,FALSE,"생산성";#N/A,#N/A,FALSE,"품질부문";#N/A,#N/A,FALSE,"사내매입매출";#N/A,#N/A,FALSE,"경비";#N/A,#N/A,FALSE,"이자수지";#N/A,#N/A,FALSE,"신규 투자"}</definedName>
    <definedName name="qee" hidden="1">{#N/A,#N/A,FALSE,"표지";#N/A,#N/A,FALSE,"손익";#N/A,#N/A,FALSE,"영업";#N/A,#N/A,FALSE,"생산성";#N/A,#N/A,FALSE,"품질부문";#N/A,#N/A,FALSE,"사내매입매출";#N/A,#N/A,FALSE,"경비";#N/A,#N/A,FALSE,"이자수지";#N/A,#N/A,FALSE,"신규 투자"}</definedName>
    <definedName name="qeqweqwe" localSheetId="26" hidden="1">{"Loans",#N/A,FALSE,"Loans"}</definedName>
    <definedName name="qeqweqwe" localSheetId="43" hidden="1">{"Loans",#N/A,FALSE,"Loans"}</definedName>
    <definedName name="qeqweqwe" hidden="1">{"Loans",#N/A,FALSE,"Loans"}</definedName>
    <definedName name="qereq" localSheetId="26" hidden="1">{#N/A,#N/A,FALSE,"표지";#N/A,#N/A,FALSE,"손익";#N/A,#N/A,FALSE,"영업";#N/A,#N/A,FALSE,"생산성";#N/A,#N/A,FALSE,"품질부문";#N/A,#N/A,FALSE,"사내매입매출";#N/A,#N/A,FALSE,"경비";#N/A,#N/A,FALSE,"이자수지";#N/A,#N/A,FALSE,"신규 투자"}</definedName>
    <definedName name="qereq" localSheetId="43" hidden="1">{#N/A,#N/A,FALSE,"표지";#N/A,#N/A,FALSE,"손익";#N/A,#N/A,FALSE,"영업";#N/A,#N/A,FALSE,"생산성";#N/A,#N/A,FALSE,"품질부문";#N/A,#N/A,FALSE,"사내매입매출";#N/A,#N/A,FALSE,"경비";#N/A,#N/A,FALSE,"이자수지";#N/A,#N/A,FALSE,"신규 투자"}</definedName>
    <definedName name="qereq" hidden="1">{#N/A,#N/A,FALSE,"표지";#N/A,#N/A,FALSE,"손익";#N/A,#N/A,FALSE,"영업";#N/A,#N/A,FALSE,"생산성";#N/A,#N/A,FALSE,"품질부문";#N/A,#N/A,FALSE,"사내매입매출";#N/A,#N/A,FALSE,"경비";#N/A,#N/A,FALSE,"이자수지";#N/A,#N/A,FALSE,"신규 투자"}</definedName>
    <definedName name="qerew" localSheetId="26" hidden="1">{#N/A,#N/A,FALSE,"표지";#N/A,#N/A,FALSE,"손익";#N/A,#N/A,FALSE,"영업";#N/A,#N/A,FALSE,"생산성";#N/A,#N/A,FALSE,"품질부문";#N/A,#N/A,FALSE,"사내매입매출";#N/A,#N/A,FALSE,"경비";#N/A,#N/A,FALSE,"이자수지";#N/A,#N/A,FALSE,"신규 투자"}</definedName>
    <definedName name="qerew" localSheetId="43" hidden="1">{#N/A,#N/A,FALSE,"표지";#N/A,#N/A,FALSE,"손익";#N/A,#N/A,FALSE,"영업";#N/A,#N/A,FALSE,"생산성";#N/A,#N/A,FALSE,"품질부문";#N/A,#N/A,FALSE,"사내매입매출";#N/A,#N/A,FALSE,"경비";#N/A,#N/A,FALSE,"이자수지";#N/A,#N/A,FALSE,"신규 투자"}</definedName>
    <definedName name="qerew" hidden="1">{#N/A,#N/A,FALSE,"표지";#N/A,#N/A,FALSE,"손익";#N/A,#N/A,FALSE,"영업";#N/A,#N/A,FALSE,"생산성";#N/A,#N/A,FALSE,"품질부문";#N/A,#N/A,FALSE,"사내매입매출";#N/A,#N/A,FALSE,"경비";#N/A,#N/A,FALSE,"이자수지";#N/A,#N/A,FALSE,"신규 투자"}</definedName>
    <definedName name="qerre" localSheetId="26" hidden="1">{#N/A,#N/A,FALSE,"표지";#N/A,#N/A,FALSE,"손익";#N/A,#N/A,FALSE,"영업";#N/A,#N/A,FALSE,"생산성";#N/A,#N/A,FALSE,"품질부문";#N/A,#N/A,FALSE,"사내매입매출";#N/A,#N/A,FALSE,"경비";#N/A,#N/A,FALSE,"이자수지";#N/A,#N/A,FALSE,"신규 투자"}</definedName>
    <definedName name="qerre" localSheetId="43" hidden="1">{#N/A,#N/A,FALSE,"표지";#N/A,#N/A,FALSE,"손익";#N/A,#N/A,FALSE,"영업";#N/A,#N/A,FALSE,"생산성";#N/A,#N/A,FALSE,"품질부문";#N/A,#N/A,FALSE,"사내매입매출";#N/A,#N/A,FALSE,"경비";#N/A,#N/A,FALSE,"이자수지";#N/A,#N/A,FALSE,"신규 투자"}</definedName>
    <definedName name="qerre" hidden="1">{#N/A,#N/A,FALSE,"표지";#N/A,#N/A,FALSE,"손익";#N/A,#N/A,FALSE,"영업";#N/A,#N/A,FALSE,"생산성";#N/A,#N/A,FALSE,"품질부문";#N/A,#N/A,FALSE,"사내매입매출";#N/A,#N/A,FALSE,"경비";#N/A,#N/A,FALSE,"이자수지";#N/A,#N/A,FALSE,"신규 투자"}</definedName>
    <definedName name="qerrr" localSheetId="26" hidden="1">{#N/A,#N/A,FALSE,"Loans";#N/A,#N/A,FALSE,"KB";"Epsom",#N/A,FALSE,"Epsom";"MacLEOD",#N/A,FALSE,"MacLeod"}</definedName>
    <definedName name="qerrr" localSheetId="43" hidden="1">{#N/A,#N/A,FALSE,"Loans";#N/A,#N/A,FALSE,"KB";"Epsom",#N/A,FALSE,"Epsom";"MacLEOD",#N/A,FALSE,"MacLeod"}</definedName>
    <definedName name="qerrr" hidden="1">{#N/A,#N/A,FALSE,"Loans";#N/A,#N/A,FALSE,"KB";"Epsom",#N/A,FALSE,"Epsom";"MacLEOD",#N/A,FALSE,"MacLeod"}</definedName>
    <definedName name="qhrhtj" localSheetId="26"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qhrhtj" localSheetId="43"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qhrhtj"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QKR"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or" hidden="1">#REF!</definedName>
    <definedName name="qq" localSheetId="26" hidden="1">{#N/A,#N/A,FALSE,"정공"}</definedName>
    <definedName name="qq" localSheetId="43" hidden="1">{#N/A,#N/A,FALSE,"정공"}</definedName>
    <definedName name="qq" hidden="1">{#N/A,#N/A,FALSE,"정공"}</definedName>
    <definedName name="qqq" localSheetId="26"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43"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AAASSS" localSheetId="26" hidden="1">{#N/A,#N/A,TRUE,"Y생산";#N/A,#N/A,TRUE,"Y판매";#N/A,#N/A,TRUE,"Y총물량";#N/A,#N/A,TRUE,"Y능력";#N/A,#N/A,TRUE,"YKD"}</definedName>
    <definedName name="QQQAAASSS" localSheetId="43" hidden="1">{#N/A,#N/A,TRUE,"Y생산";#N/A,#N/A,TRUE,"Y판매";#N/A,#N/A,TRUE,"Y총물량";#N/A,#N/A,TRUE,"Y능력";#N/A,#N/A,TRUE,"YKD"}</definedName>
    <definedName name="QQQAAASSS" hidden="1">{#N/A,#N/A,TRUE,"Y생산";#N/A,#N/A,TRUE,"Y판매";#N/A,#N/A,TRUE,"Y총물량";#N/A,#N/A,TRUE,"Y능력";#N/A,#N/A,TRUE,"YKD"}</definedName>
    <definedName name="qqqqqq" localSheetId="2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 localSheetId="4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Q" localSheetId="26" hidden="1">{#N/A,#N/A,TRUE,"Y생산";#N/A,#N/A,TRUE,"Y판매";#N/A,#N/A,TRUE,"Y총물량";#N/A,#N/A,TRUE,"Y능력";#N/A,#N/A,TRUE,"YKD"}</definedName>
    <definedName name="QQQQQQQ" localSheetId="43" hidden="1">{#N/A,#N/A,TRUE,"Y생산";#N/A,#N/A,TRUE,"Y판매";#N/A,#N/A,TRUE,"Y총물량";#N/A,#N/A,TRUE,"Y능력";#N/A,#N/A,TRUE,"YKD"}</definedName>
    <definedName name="QQQQQQQ" hidden="1">{#N/A,#N/A,TRUE,"Y생산";#N/A,#N/A,TRUE,"Y판매";#N/A,#N/A,TRUE,"Y총물량";#N/A,#N/A,TRUE,"Y능력";#N/A,#N/A,TRUE,"YKD"}</definedName>
    <definedName name="qqqqqqqqqqqqq" hidden="1">#REF!</definedName>
    <definedName name="qretert" localSheetId="26" hidden="1">{#N/A,#N/A,FALSE,"표지";#N/A,#N/A,FALSE,"손익";#N/A,#N/A,FALSE,"영업";#N/A,#N/A,FALSE,"생산성";#N/A,#N/A,FALSE,"품질부문";#N/A,#N/A,FALSE,"사내매입매출";#N/A,#N/A,FALSE,"경비";#N/A,#N/A,FALSE,"이자수지";#N/A,#N/A,FALSE,"신규 투자"}</definedName>
    <definedName name="qretert" localSheetId="43" hidden="1">{#N/A,#N/A,FALSE,"표지";#N/A,#N/A,FALSE,"손익";#N/A,#N/A,FALSE,"영업";#N/A,#N/A,FALSE,"생산성";#N/A,#N/A,FALSE,"품질부문";#N/A,#N/A,FALSE,"사내매입매출";#N/A,#N/A,FALSE,"경비";#N/A,#N/A,FALSE,"이자수지";#N/A,#N/A,FALSE,"신규 투자"}</definedName>
    <definedName name="qretert" hidden="1">{#N/A,#N/A,FALSE,"표지";#N/A,#N/A,FALSE,"손익";#N/A,#N/A,FALSE,"영업";#N/A,#N/A,FALSE,"생산성";#N/A,#N/A,FALSE,"품질부문";#N/A,#N/A,FALSE,"사내매입매출";#N/A,#N/A,FALSE,"경비";#N/A,#N/A,FALSE,"이자수지";#N/A,#N/A,FALSE,"신규 투자"}</definedName>
    <definedName name="QW" localSheetId="26" hidden="1">{#N/A,#N/A,FALSE,"이태원철근"}</definedName>
    <definedName name="QW" localSheetId="43" hidden="1">{#N/A,#N/A,FALSE,"이태원철근"}</definedName>
    <definedName name="QW" hidden="1">{#N/A,#N/A,FALSE,"이태원철근"}</definedName>
    <definedName name="QWE" localSheetId="26" hidden="1">{#N/A,#N/A,FALSE,"이태원철근"}</definedName>
    <definedName name="QWE" localSheetId="43" hidden="1">{#N/A,#N/A,FALSE,"이태원철근"}</definedName>
    <definedName name="QWE" hidden="1">{#N/A,#N/A,FALSE,"이태원철근"}</definedName>
    <definedName name="QWER" localSheetId="26" hidden="1">{#N/A,#N/A,FALSE,"이태원철근"}</definedName>
    <definedName name="QWER" localSheetId="43" hidden="1">{#N/A,#N/A,FALSE,"이태원철근"}</definedName>
    <definedName name="QWER" hidden="1">{#N/A,#N/A,FALSE,"이태원철근"}</definedName>
    <definedName name="qwerrrr" localSheetId="26" hidden="1">{"Other Inputs",#N/A,FALSE,"Other Inputs"}</definedName>
    <definedName name="qwerrrr" localSheetId="43" hidden="1">{"Other Inputs",#N/A,FALSE,"Other Inputs"}</definedName>
    <definedName name="qwerrrr" hidden="1">{"Other Inputs",#N/A,FALSE,"Other Inputs"}</definedName>
    <definedName name="QWS" hidden="1">#REF!</definedName>
    <definedName name="qy"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qy"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qy"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ra" hidden="1">#REF!</definedName>
    <definedName name="regmult" hidden="1">#REF!</definedName>
    <definedName name="ReportGroup" hidden="1">0</definedName>
    <definedName name="rerew" localSheetId="26" hidden="1">{#N/A,#N/A,FALSE,"손익표지";#N/A,#N/A,FALSE,"손익계산";#N/A,#N/A,FALSE,"일반관리비";#N/A,#N/A,FALSE,"영업외수익";#N/A,#N/A,FALSE,"영업외비용";#N/A,#N/A,FALSE,"매출액";#N/A,#N/A,FALSE,"요약손익";#N/A,#N/A,FALSE,"요약대차";#N/A,#N/A,FALSE,"매출채권현황";#N/A,#N/A,FALSE,"매출채권명세"}</definedName>
    <definedName name="rere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rerew" hidden="1">{#N/A,#N/A,FALSE,"손익표지";#N/A,#N/A,FALSE,"손익계산";#N/A,#N/A,FALSE,"일반관리비";#N/A,#N/A,FALSE,"영업외수익";#N/A,#N/A,FALSE,"영업외비용";#N/A,#N/A,FALSE,"매출액";#N/A,#N/A,FALSE,"요약손익";#N/A,#N/A,FALSE,"요약대차";#N/A,#N/A,FALSE,"매출채권현황";#N/A,#N/A,FALSE,"매출채권명세"}</definedName>
    <definedName name="RevisedHR" localSheetId="26" hidden="1">{#N/A,#N/A,FALSE,"model"}</definedName>
    <definedName name="RevisedHR" localSheetId="43" hidden="1">{#N/A,#N/A,FALSE,"model"}</definedName>
    <definedName name="RevisedHR" hidden="1">{#N/A,#N/A,FALSE,"model"}</definedName>
    <definedName name="rge"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1"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1"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2"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2"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3"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3"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e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rgg" hidden="1">#REF!</definedName>
    <definedName name="RHKS"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KSK" hidden="1">#REF!</definedName>
    <definedName name="ro" localSheetId="26" hidden="1">{#N/A,#N/A,FALSE,"채권채무";#N/A,#N/A,FALSE,"control sheet"}</definedName>
    <definedName name="ro" localSheetId="46" hidden="1">{#N/A,#N/A,FALSE,"채권채무";#N/A,#N/A,FALSE,"control sheet"}</definedName>
    <definedName name="ro" localSheetId="40" hidden="1">{#N/A,#N/A,FALSE,"채권채무";#N/A,#N/A,FALSE,"control sheet"}</definedName>
    <definedName name="ro" localSheetId="43" hidden="1">{#N/A,#N/A,FALSE,"채권채무";#N/A,#N/A,FALSE,"control sheet"}</definedName>
    <definedName name="ro" hidden="1">{#N/A,#N/A,FALSE,"채권채무";#N/A,#N/A,FALSE,"control sheet"}</definedName>
    <definedName name="rqerwq" localSheetId="26" hidden="1">{#N/A,#N/A,FALSE,"표지";#N/A,#N/A,FALSE,"손익";#N/A,#N/A,FALSE,"영업";#N/A,#N/A,FALSE,"생산성";#N/A,#N/A,FALSE,"품질부문";#N/A,#N/A,FALSE,"사내매입매출";#N/A,#N/A,FALSE,"경비";#N/A,#N/A,FALSE,"이자수지";#N/A,#N/A,FALSE,"신규 투자"}</definedName>
    <definedName name="rqerwq" localSheetId="43" hidden="1">{#N/A,#N/A,FALSE,"표지";#N/A,#N/A,FALSE,"손익";#N/A,#N/A,FALSE,"영업";#N/A,#N/A,FALSE,"생산성";#N/A,#N/A,FALSE,"품질부문";#N/A,#N/A,FALSE,"사내매입매출";#N/A,#N/A,FALSE,"경비";#N/A,#N/A,FALSE,"이자수지";#N/A,#N/A,FALSE,"신규 투자"}</definedName>
    <definedName name="rqerwq" hidden="1">{#N/A,#N/A,FALSE,"표지";#N/A,#N/A,FALSE,"손익";#N/A,#N/A,FALSE,"영업";#N/A,#N/A,FALSE,"생산성";#N/A,#N/A,FALSE,"품질부문";#N/A,#N/A,FALSE,"사내매입매출";#N/A,#N/A,FALSE,"경비";#N/A,#N/A,FALSE,"이자수지";#N/A,#N/A,FALSE,"신규 투자"}</definedName>
    <definedName name="rqwrqwer" localSheetId="26" hidden="1">{"Summary",#N/A,FALSE,"Summary";"UPL Monthly Cash Flow",#N/A,FALSE,"Cash Flow";"Sensitivity Graphs",#N/A,FALSE,"Graphs";"MBL Funding",#N/A,FALSE,"MBL Funding"}</definedName>
    <definedName name="rqwrqwer" localSheetId="43" hidden="1">{"Summary",#N/A,FALSE,"Summary";"UPL Monthly Cash Flow",#N/A,FALSE,"Cash Flow";"Sensitivity Graphs",#N/A,FALSE,"Graphs";"MBL Funding",#N/A,FALSE,"MBL Funding"}</definedName>
    <definedName name="rqwrqwer" hidden="1">{"Summary",#N/A,FALSE,"Summary";"UPL Monthly Cash Flow",#N/A,FALSE,"Cash Flow";"Sensitivity Graphs",#N/A,FALSE,"Graphs";"MBL Funding",#N/A,FALSE,"MBL Funding"}</definedName>
    <definedName name="rr_1" localSheetId="26" hidden="1">{"Epsom",#N/A,FALSE,"Epsom"}</definedName>
    <definedName name="rr_1" localSheetId="43" hidden="1">{"Epsom",#N/A,FALSE,"Epsom"}</definedName>
    <definedName name="rr_1" hidden="1">{"Epsom",#N/A,FALSE,"Epsom"}</definedName>
    <definedName name="rr_2" localSheetId="26" hidden="1">{"Epsom",#N/A,FALSE,"Epsom"}</definedName>
    <definedName name="rr_2" localSheetId="43" hidden="1">{"Epsom",#N/A,FALSE,"Epsom"}</definedName>
    <definedName name="rr_2" hidden="1">{"Epsom",#N/A,FALSE,"Epsom"}</definedName>
    <definedName name="rr_3" localSheetId="26" hidden="1">{"Epsom",#N/A,FALSE,"Epsom"}</definedName>
    <definedName name="rr_3" localSheetId="43" hidden="1">{"Epsom",#N/A,FALSE,"Epsom"}</definedName>
    <definedName name="rr_3" hidden="1">{"Epsom",#N/A,FALSE,"Epsom"}</definedName>
    <definedName name="rrr"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 localSheetId="4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T" localSheetId="26" hidden="1">{#N/A,#N/A,FALSE,"이태원철근"}</definedName>
    <definedName name="RT" localSheetId="43" hidden="1">{#N/A,#N/A,FALSE,"이태원철근"}</definedName>
    <definedName name="RT" hidden="1">{#N/A,#N/A,FALSE,"이태원철근"}</definedName>
    <definedName name="rw" localSheetId="26" hidden="1">{#N/A,#N/A,FALSE,"Aging Summary";#N/A,#N/A,FALSE,"Ratio Analysis";#N/A,#N/A,FALSE,"Test 120 Day Accts";#N/A,#N/A,FALSE,"Tickmarks"}</definedName>
    <definedName name="rw" localSheetId="43" hidden="1">{#N/A,#N/A,FALSE,"Aging Summary";#N/A,#N/A,FALSE,"Ratio Analysis";#N/A,#N/A,FALSE,"Test 120 Day Accts";#N/A,#N/A,FALSE,"Tickmarks"}</definedName>
    <definedName name="rw" hidden="1">{#N/A,#N/A,FALSE,"Aging Summary";#N/A,#N/A,FALSE,"Ratio Analysis";#N/A,#N/A,FALSE,"Test 120 Day Accts";#N/A,#N/A,FALSE,"Tickmarks"}</definedName>
    <definedName name="rwrr" localSheetId="26" hidden="1">{#N/A,#N/A,FALSE,"표지";#N/A,#N/A,FALSE,"손익";#N/A,#N/A,FALSE,"영업";#N/A,#N/A,FALSE,"생산성";#N/A,#N/A,FALSE,"품질부문";#N/A,#N/A,FALSE,"사내매입매출";#N/A,#N/A,FALSE,"경비";#N/A,#N/A,FALSE,"이자수지";#N/A,#N/A,FALSE,"신규 투자"}</definedName>
    <definedName name="rwrr" localSheetId="43" hidden="1">{#N/A,#N/A,FALSE,"표지";#N/A,#N/A,FALSE,"손익";#N/A,#N/A,FALSE,"영업";#N/A,#N/A,FALSE,"생산성";#N/A,#N/A,FALSE,"품질부문";#N/A,#N/A,FALSE,"사내매입매출";#N/A,#N/A,FALSE,"경비";#N/A,#N/A,FALSE,"이자수지";#N/A,#N/A,FALSE,"신규 투자"}</definedName>
    <definedName name="rwrr" hidden="1">{#N/A,#N/A,FALSE,"표지";#N/A,#N/A,FALSE,"손익";#N/A,#N/A,FALSE,"영업";#N/A,#N/A,FALSE,"생산성";#N/A,#N/A,FALSE,"품질부문";#N/A,#N/A,FALSE,"사내매입매출";#N/A,#N/A,FALSE,"경비";#N/A,#N/A,FALSE,"이자수지";#N/A,#N/A,FALSE,"신규 투자"}</definedName>
    <definedName name="Rwvu._Current_." hidden="1">#REF!</definedName>
    <definedName name="Rwvu.Fin._.Year._.96.97." hidden="1">#REF!</definedName>
    <definedName name="Rwvu.FRP_backlog2." hidden="1">#REF!</definedName>
    <definedName name="ryrty" localSheetId="26"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43"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 localSheetId="26" hidden="1">{"Summary",#N/A,FALSE,"Summary"}</definedName>
    <definedName name="s" localSheetId="43" hidden="1">{"Summary",#N/A,FALSE,"Summary"}</definedName>
    <definedName name="s" hidden="1">{"Summary",#N/A,FALSE,"Summary"}</definedName>
    <definedName name="S_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2"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2"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3"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3"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S1000_자본lead" localSheetId="26" hidden="1">{#N/A,#N/A,FALSE,"BS";#N/A,#N/A,FALSE,"PL";#N/A,#N/A,FALSE,"처분";#N/A,#N/A,FALSE,"현금";#N/A,#N/A,FALSE,"매출";#N/A,#N/A,FALSE,"원가";#N/A,#N/A,FALSE,"경영"}</definedName>
    <definedName name="S1000_자본lead" localSheetId="43" hidden="1">{#N/A,#N/A,FALSE,"BS";#N/A,#N/A,FALSE,"PL";#N/A,#N/A,FALSE,"처분";#N/A,#N/A,FALSE,"현금";#N/A,#N/A,FALSE,"매출";#N/A,#N/A,FALSE,"원가";#N/A,#N/A,FALSE,"경영"}</definedName>
    <definedName name="S1000_자본lead" hidden="1">{#N/A,#N/A,FALSE,"BS";#N/A,#N/A,FALSE,"PL";#N/A,#N/A,FALSE,"처분";#N/A,#N/A,FALSE,"현금";#N/A,#N/A,FALSE,"매출";#N/A,#N/A,FALSE,"원가";#N/A,#N/A,FALSE,"경영"}</definedName>
    <definedName name="s50c1" localSheetId="2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4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dfsadfasdf" localSheetId="26" hidden="1">{"'7-2지역별'!$A$1:$R$44"}</definedName>
    <definedName name="sadfsadfasdf" localSheetId="43" hidden="1">{"'7-2지역별'!$A$1:$R$44"}</definedName>
    <definedName name="sadfsadfasdf" hidden="1">{"'7-2지역별'!$A$1:$R$44"}</definedName>
    <definedName name="sadfsadfsadfas" localSheetId="26" hidden="1">{"'7-2지역별'!$A$1:$R$44"}</definedName>
    <definedName name="sadfsadfsadfas" localSheetId="43" hidden="1">{"'7-2지역별'!$A$1:$R$44"}</definedName>
    <definedName name="sadfsadfsadfas" hidden="1">{"'7-2지역별'!$A$1:$R$44"}</definedName>
    <definedName name="sads" hidden="1">#REF!</definedName>
    <definedName name="Sales" localSheetId="26" hidden="1">{"Full Summary",#N/A,FALSE,"Summary"}</definedName>
    <definedName name="Sales" localSheetId="43" hidden="1">{"Full Summary",#N/A,FALSE,"Summary"}</definedName>
    <definedName name="Sales" hidden="1">{"Full Summary",#N/A,FALSE,"Summary"}</definedName>
    <definedName name="Sales_2" localSheetId="26" hidden="1">{"Full Summary",#N/A,FALSE,"Summary"}</definedName>
    <definedName name="Sales_2" localSheetId="43" hidden="1">{"Full Summary",#N/A,FALSE,"Summary"}</definedName>
    <definedName name="Sales_2" hidden="1">{"Full Summary",#N/A,FALSE,"Summary"}</definedName>
    <definedName name="Sales_3" localSheetId="26" hidden="1">{"Full Summary",#N/A,FALSE,"Summary"}</definedName>
    <definedName name="Sales_3" localSheetId="43" hidden="1">{"Full Summary",#N/A,FALSE,"Summary"}</definedName>
    <definedName name="Sales_3" hidden="1">{"Full Summary",#N/A,FALSE,"Summary"}</definedName>
    <definedName name="sample" localSheetId="26" hidden="1">#REF!</definedName>
    <definedName name="sample" localSheetId="48" hidden="1">#REF!</definedName>
    <definedName name="sample" localSheetId="32" hidden="1">#REF!</definedName>
    <definedName name="sample" localSheetId="46" hidden="1">#REF!</definedName>
    <definedName name="sample" localSheetId="25" hidden="1">#REF!</definedName>
    <definedName name="sample" localSheetId="34" hidden="1">#REF!</definedName>
    <definedName name="sample" localSheetId="33" hidden="1">#REF!</definedName>
    <definedName name="sample" localSheetId="28" hidden="1">#REF!</definedName>
    <definedName name="sample" localSheetId="47" hidden="1">#REF!</definedName>
    <definedName name="sample" localSheetId="27" hidden="1">#REF!</definedName>
    <definedName name="sample" localSheetId="40" hidden="1">#REF!</definedName>
    <definedName name="sample" localSheetId="45" hidden="1">#REF!</definedName>
    <definedName name="sample" localSheetId="44" hidden="1">#REF!</definedName>
    <definedName name="sample" localSheetId="29" hidden="1">#REF!</definedName>
    <definedName name="sample" localSheetId="36" hidden="1">#REF!</definedName>
    <definedName name="sample" localSheetId="35" hidden="1">#REF!</definedName>
    <definedName name="sample" localSheetId="42" hidden="1">#REF!</definedName>
    <definedName name="sample" localSheetId="19" hidden="1">#REF!</definedName>
    <definedName name="sample" localSheetId="24" hidden="1">#REF!</definedName>
    <definedName name="sample" localSheetId="39" hidden="1">#REF!</definedName>
    <definedName name="sample" localSheetId="38" hidden="1">#REF!</definedName>
    <definedName name="sample" localSheetId="37" hidden="1">#REF!</definedName>
    <definedName name="sample" localSheetId="18" hidden="1">#REF!</definedName>
    <definedName name="sample" localSheetId="31" hidden="1">#REF!</definedName>
    <definedName name="sample" hidden="1">#REF!</definedName>
    <definedName name="sasa"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AFADF" localSheetId="26"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d" localSheetId="26" hidden="1">{"'Sheet1'!$A$1:$H$36"}</definedName>
    <definedName name="sdd" localSheetId="43" hidden="1">{"'Sheet1'!$A$1:$H$36"}</definedName>
    <definedName name="sdd" hidden="1">{"'Sheet1'!$A$1:$H$36"}</definedName>
    <definedName name="sddffffffffff" localSheetId="26" hidden="1">{"'Sheet1'!$A$1:$H$36"}</definedName>
    <definedName name="sddffffffffff" localSheetId="43" hidden="1">{"'Sheet1'!$A$1:$H$36"}</definedName>
    <definedName name="sddffffffffff" hidden="1">{"'Sheet1'!$A$1:$H$36"}</definedName>
    <definedName name="sde" localSheetId="26" hidden="1">{"'Sheet1'!$A$1:$H$36"}</definedName>
    <definedName name="sde" localSheetId="43" hidden="1">{"'Sheet1'!$A$1:$H$36"}</definedName>
    <definedName name="sde" hidden="1">{"'Sheet1'!$A$1:$H$36"}</definedName>
    <definedName name="SDF" hidden="1">#REF!</definedName>
    <definedName name="sdfg"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fg"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fg"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fgd" localSheetId="26" hidden="1">{#N/A,#N/A,FALSE,"Aging Summary";#N/A,#N/A,FALSE,"Ratio Analysis";#N/A,#N/A,FALSE,"Test 120 Day Accts";#N/A,#N/A,FALSE,"Tickmarks"}</definedName>
    <definedName name="sdfgd" localSheetId="43" hidden="1">{#N/A,#N/A,FALSE,"Aging Summary";#N/A,#N/A,FALSE,"Ratio Analysis";#N/A,#N/A,FALSE,"Test 120 Day Accts";#N/A,#N/A,FALSE,"Tickmarks"}</definedName>
    <definedName name="sdfgd" hidden="1">{#N/A,#N/A,FALSE,"Aging Summary";#N/A,#N/A,FALSE,"Ratio Analysis";#N/A,#N/A,FALSE,"Test 120 Day Accts";#N/A,#N/A,FALSE,"Tickmarks"}</definedName>
    <definedName name="sdfgf" localSheetId="26" hidden="1">{#N/A,#N/A,FALSE,"표지";#N/A,#N/A,FALSE,"손익";#N/A,#N/A,FALSE,"영업";#N/A,#N/A,FALSE,"생산성";#N/A,#N/A,FALSE,"품질부문";#N/A,#N/A,FALSE,"사내매입매출";#N/A,#N/A,FALSE,"경비";#N/A,#N/A,FALSE,"이자수지";#N/A,#N/A,FALSE,"신규 투자"}</definedName>
    <definedName name="sdfgf" localSheetId="43" hidden="1">{#N/A,#N/A,FALSE,"표지";#N/A,#N/A,FALSE,"손익";#N/A,#N/A,FALSE,"영업";#N/A,#N/A,FALSE,"생산성";#N/A,#N/A,FALSE,"품질부문";#N/A,#N/A,FALSE,"사내매입매출";#N/A,#N/A,FALSE,"경비";#N/A,#N/A,FALSE,"이자수지";#N/A,#N/A,FALSE,"신규 투자"}</definedName>
    <definedName name="sdfgf" hidden="1">{#N/A,#N/A,FALSE,"표지";#N/A,#N/A,FALSE,"손익";#N/A,#N/A,FALSE,"영업";#N/A,#N/A,FALSE,"생산성";#N/A,#N/A,FALSE,"품질부문";#N/A,#N/A,FALSE,"사내매입매출";#N/A,#N/A,FALSE,"경비";#N/A,#N/A,FALSE,"이자수지";#N/A,#N/A,FALSE,"신규 투자"}</definedName>
    <definedName name="sdfs" localSheetId="26"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43"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s" localSheetId="26" hidden="1">{"'Sheet1'!$A$1:$H$36"}</definedName>
    <definedName name="sdfsds" localSheetId="43" hidden="1">{"'Sheet1'!$A$1:$H$36"}</definedName>
    <definedName name="sdfsds" hidden="1">{"'Sheet1'!$A$1:$H$36"}</definedName>
    <definedName name="sdg" hidden="1">#REF!</definedName>
    <definedName name="sdgdsfdsgdsfggfdsd" hidden="1">#REF!</definedName>
    <definedName name="sdjkddjk" localSheetId="26" hidden="1">{"'Sheet1'!$A$1:$H$36"}</definedName>
    <definedName name="sdjkddjk" localSheetId="43" hidden="1">{"'Sheet1'!$A$1:$H$36"}</definedName>
    <definedName name="sdjkddjk" hidden="1">{"'Sheet1'!$A$1:$H$36"}</definedName>
    <definedName name="sefssre" localSheetId="26" hidden="1">{"'Sheet1'!$A$1:$H$36"}</definedName>
    <definedName name="sefssre" localSheetId="43" hidden="1">{"'Sheet1'!$A$1:$H$36"}</definedName>
    <definedName name="sefssre" hidden="1">{"'Sheet1'!$A$1:$H$36"}</definedName>
    <definedName name="SEJINBS" localSheetId="26" hidden="1">{#N/A,#N/A,FALSE,"정공"}</definedName>
    <definedName name="SEJINBS" localSheetId="43" hidden="1">{#N/A,#N/A,FALSE,"정공"}</definedName>
    <definedName name="SEJINBS" hidden="1">{#N/A,#N/A,FALSE,"정공"}</definedName>
    <definedName name="selrange" hidden="1">#REF!</definedName>
    <definedName name="sencount" hidden="1">1</definedName>
    <definedName name="SERVICE" localSheetId="26" hidden="1">{#N/A,#N/A,FALSE,"이태원철근"}</definedName>
    <definedName name="SERVICE" localSheetId="43" hidden="1">{#N/A,#N/A,FALSE,"이태원철근"}</definedName>
    <definedName name="SERVICE" hidden="1">{#N/A,#N/A,FALSE,"이태원철근"}</definedName>
    <definedName name="Settlements" localSheetId="26" hidden="1">{"Short Stage 1",#N/A,FALSE,"Stage 1";"Short Stage 2",#N/A,FALSE,"Stage 2";"Short Stage 3",#N/A,FALSE,"Stage 3";"Short Stage 4",#N/A,FALSE,"Stage 4";"Short Stage 5",#N/A,FALSE,"Stage 5";"Short Stage 6",#N/A,FALSE,"Stage 6";"Short Stage 7",#N/A,FALSE,"Stage 7"}</definedName>
    <definedName name="Settlements" localSheetId="43" hidden="1">{"Short Stage 1",#N/A,FALSE,"Stage 1";"Short Stage 2",#N/A,FALSE,"Stage 2";"Short Stage 3",#N/A,FALSE,"Stage 3";"Short Stage 4",#N/A,FALSE,"Stage 4";"Short Stage 5",#N/A,FALSE,"Stage 5";"Short Stage 6",#N/A,FALSE,"Stage 6";"Short Stage 7",#N/A,FALSE,"Stage 7"}</definedName>
    <definedName name="Settlements" hidden="1">{"Short Stage 1",#N/A,FALSE,"Stage 1";"Short Stage 2",#N/A,FALSE,"Stage 2";"Short Stage 3",#N/A,FALSE,"Stage 3";"Short Stage 4",#N/A,FALSE,"Stage 4";"Short Stage 5",#N/A,FALSE,"Stage 5";"Short Stage 6",#N/A,FALSE,"Stage 6";"Short Stage 7",#N/A,FALSE,"Stage 7"}</definedName>
    <definedName name="Settlements_1" localSheetId="26" hidden="1">{"Short Stage 1",#N/A,FALSE,"Stage 1";"Short Stage 2",#N/A,FALSE,"Stage 2";"Short Stage 3",#N/A,FALSE,"Stage 3";"Short Stage 4",#N/A,FALSE,"Stage 4";"Short Stage 5",#N/A,FALSE,"Stage 5";"Short Stage 6",#N/A,FALSE,"Stage 6";"Short Stage 7",#N/A,FALSE,"Stage 7"}</definedName>
    <definedName name="Settlements_1" localSheetId="43" hidden="1">{"Short Stage 1",#N/A,FALSE,"Stage 1";"Short Stage 2",#N/A,FALSE,"Stage 2";"Short Stage 3",#N/A,FALSE,"Stage 3";"Short Stage 4",#N/A,FALSE,"Stage 4";"Short Stage 5",#N/A,FALSE,"Stage 5";"Short Stage 6",#N/A,FALSE,"Stage 6";"Short Stage 7",#N/A,FALSE,"Stage 7"}</definedName>
    <definedName name="Settlements_1" hidden="1">{"Short Stage 1",#N/A,FALSE,"Stage 1";"Short Stage 2",#N/A,FALSE,"Stage 2";"Short Stage 3",#N/A,FALSE,"Stage 3";"Short Stage 4",#N/A,FALSE,"Stage 4";"Short Stage 5",#N/A,FALSE,"Stage 5";"Short Stage 6",#N/A,FALSE,"Stage 6";"Short Stage 7",#N/A,FALSE,"Stage 7"}</definedName>
    <definedName name="Settlements_2" localSheetId="26" hidden="1">{"Short Stage 1",#N/A,FALSE,"Stage 1";"Short Stage 2",#N/A,FALSE,"Stage 2";"Short Stage 3",#N/A,FALSE,"Stage 3";"Short Stage 4",#N/A,FALSE,"Stage 4";"Short Stage 5",#N/A,FALSE,"Stage 5";"Short Stage 6",#N/A,FALSE,"Stage 6";"Short Stage 7",#N/A,FALSE,"Stage 7"}</definedName>
    <definedName name="Settlements_2" localSheetId="43" hidden="1">{"Short Stage 1",#N/A,FALSE,"Stage 1";"Short Stage 2",#N/A,FALSE,"Stage 2";"Short Stage 3",#N/A,FALSE,"Stage 3";"Short Stage 4",#N/A,FALSE,"Stage 4";"Short Stage 5",#N/A,FALSE,"Stage 5";"Short Stage 6",#N/A,FALSE,"Stage 6";"Short Stage 7",#N/A,FALSE,"Stage 7"}</definedName>
    <definedName name="Settlements_2" hidden="1">{"Short Stage 1",#N/A,FALSE,"Stage 1";"Short Stage 2",#N/A,FALSE,"Stage 2";"Short Stage 3",#N/A,FALSE,"Stage 3";"Short Stage 4",#N/A,FALSE,"Stage 4";"Short Stage 5",#N/A,FALSE,"Stage 5";"Short Stage 6",#N/A,FALSE,"Stage 6";"Short Stage 7",#N/A,FALSE,"Stage 7"}</definedName>
    <definedName name="Settlements_3" localSheetId="26" hidden="1">{"Short Stage 1",#N/A,FALSE,"Stage 1";"Short Stage 2",#N/A,FALSE,"Stage 2";"Short Stage 3",#N/A,FALSE,"Stage 3";"Short Stage 4",#N/A,FALSE,"Stage 4";"Short Stage 5",#N/A,FALSE,"Stage 5";"Short Stage 6",#N/A,FALSE,"Stage 6";"Short Stage 7",#N/A,FALSE,"Stage 7"}</definedName>
    <definedName name="Settlements_3" localSheetId="43" hidden="1">{"Short Stage 1",#N/A,FALSE,"Stage 1";"Short Stage 2",#N/A,FALSE,"Stage 2";"Short Stage 3",#N/A,FALSE,"Stage 3";"Short Stage 4",#N/A,FALSE,"Stage 4";"Short Stage 5",#N/A,FALSE,"Stage 5";"Short Stage 6",#N/A,FALSE,"Stage 6";"Short Stage 7",#N/A,FALSE,"Stage 7"}</definedName>
    <definedName name="Settlements_3" hidden="1">{"Short Stage 1",#N/A,FALSE,"Stage 1";"Short Stage 2",#N/A,FALSE,"Stage 2";"Short Stage 3",#N/A,FALSE,"Stage 3";"Short Stage 4",#N/A,FALSE,"Stage 4";"Short Stage 5",#N/A,FALSE,"Stage 5";"Short Stage 6",#N/A,FALSE,"Stage 6";"Short Stage 7",#N/A,FALSE,"Stage 7"}</definedName>
    <definedName name="sfd" localSheetId="26" hidden="1">{"'Sheet1'!$A$1:$H$36"}</definedName>
    <definedName name="sfd" localSheetId="43" hidden="1">{"'Sheet1'!$A$1:$H$36"}</definedName>
    <definedName name="sfd" hidden="1">{"'Sheet1'!$A$1:$H$36"}</definedName>
    <definedName name="sfdd" localSheetId="26" hidden="1">{"'Sheet1'!$A$1:$H$36"}</definedName>
    <definedName name="sfdd" localSheetId="43" hidden="1">{"'Sheet1'!$A$1:$H$36"}</definedName>
    <definedName name="sfdd" hidden="1">{"'Sheet1'!$A$1:$H$36"}</definedName>
    <definedName name="sfde" localSheetId="26" hidden="1">{"'Sheet1'!$A$1:$H$36"}</definedName>
    <definedName name="sfde" localSheetId="43" hidden="1">{"'Sheet1'!$A$1:$H$36"}</definedName>
    <definedName name="sfde" hidden="1">{"'Sheet1'!$A$1:$H$36"}</definedName>
    <definedName name="sfees" localSheetId="26" hidden="1">{"'Sheet1'!$A$1:$H$36"}</definedName>
    <definedName name="sfees" localSheetId="43" hidden="1">{"'Sheet1'!$A$1:$H$36"}</definedName>
    <definedName name="sfees" hidden="1">{"'Sheet1'!$A$1:$H$36"}</definedName>
    <definedName name="sfsdfsdaf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gddh" localSheetId="26" hidden="1">{#N/A,#N/A,FALSE,"Aging Summary";#N/A,#N/A,FALSE,"Ratio Analysis";#N/A,#N/A,FALSE,"Test 120 Day Accts";#N/A,#N/A,FALSE,"Tickmarks"}</definedName>
    <definedName name="sgddh" localSheetId="43" hidden="1">{#N/A,#N/A,FALSE,"Aging Summary";#N/A,#N/A,FALSE,"Ratio Analysis";#N/A,#N/A,FALSE,"Test 120 Day Accts";#N/A,#N/A,FALSE,"Tickmarks"}</definedName>
    <definedName name="sgddh" hidden="1">{#N/A,#N/A,FALSE,"Aging Summary";#N/A,#N/A,FALSE,"Ratio Analysis";#N/A,#N/A,FALSE,"Test 120 Day Accts";#N/A,#N/A,FALSE,"Tickmarks"}</definedName>
    <definedName name="sgfd"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d"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gs" localSheetId="26" hidden="1">{"'Sheet1'!$A$1:$H$36"}</definedName>
    <definedName name="sgfgs" localSheetId="43" hidden="1">{"'Sheet1'!$A$1:$H$36"}</definedName>
    <definedName name="sgfgs" hidden="1">{"'Sheet1'!$A$1:$H$36"}</definedName>
    <definedName name="sgs"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gs"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g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h" localSheetId="26" hidden="1">{#N/A,#N/A,FALSE,"표지";#N/A,#N/A,FALSE,"손익";#N/A,#N/A,FALSE,"영업";#N/A,#N/A,FALSE,"생산성";#N/A,#N/A,FALSE,"품질부문";#N/A,#N/A,FALSE,"사내매입매출";#N/A,#N/A,FALSE,"경비";#N/A,#N/A,FALSE,"이자수지";#N/A,#N/A,FALSE,"신규 투자"}</definedName>
    <definedName name="sh" localSheetId="43" hidden="1">{#N/A,#N/A,FALSE,"표지";#N/A,#N/A,FALSE,"손익";#N/A,#N/A,FALSE,"영업";#N/A,#N/A,FALSE,"생산성";#N/A,#N/A,FALSE,"품질부문";#N/A,#N/A,FALSE,"사내매입매출";#N/A,#N/A,FALSE,"경비";#N/A,#N/A,FALSE,"이자수지";#N/A,#N/A,FALSE,"신규 투자"}</definedName>
    <definedName name="sh" hidden="1">{#N/A,#N/A,FALSE,"표지";#N/A,#N/A,FALSE,"손익";#N/A,#N/A,FALSE,"영업";#N/A,#N/A,FALSE,"생산성";#N/A,#N/A,FALSE,"품질부문";#N/A,#N/A,FALSE,"사내매입매출";#N/A,#N/A,FALSE,"경비";#N/A,#N/A,FALSE,"이자수지";#N/A,#N/A,FALSE,"신규 투자"}</definedName>
    <definedName name="shareoutltm" hidden="1">#REF!</definedName>
    <definedName name="sharepriceltm" hidden="1">#REF!</definedName>
    <definedName name="shgsd" localSheetId="26" hidden="1">{#N/A,#N/A,FALSE,"Aging Summary";#N/A,#N/A,FALSE,"Ratio Analysis";#N/A,#N/A,FALSE,"Test 120 Day Accts";#N/A,#N/A,FALSE,"Tickmarks"}</definedName>
    <definedName name="shgsd" localSheetId="43" hidden="1">{#N/A,#N/A,FALSE,"Aging Summary";#N/A,#N/A,FALSE,"Ratio Analysis";#N/A,#N/A,FALSE,"Test 120 Day Accts";#N/A,#N/A,FALSE,"Tickmarks"}</definedName>
    <definedName name="shgsd" hidden="1">{#N/A,#N/A,FALSE,"Aging Summary";#N/A,#N/A,FALSE,"Ratio Analysis";#N/A,#N/A,FALSE,"Test 120 Day Accts";#N/A,#N/A,FALSE,"Tickmarks"}</definedName>
    <definedName name="sksk" localSheetId="26" hidden="1">{#N/A,#N/A,FALSE,"주요여수신";#N/A,#N/A,FALSE,"수신금리";#N/A,#N/A,FALSE,"대출금리";#N/A,#N/A,FALSE,"신규대출";#N/A,#N/A,FALSE,"총액대출"}</definedName>
    <definedName name="sksk" localSheetId="43" hidden="1">{#N/A,#N/A,FALSE,"주요여수신";#N/A,#N/A,FALSE,"수신금리";#N/A,#N/A,FALSE,"대출금리";#N/A,#N/A,FALSE,"신규대출";#N/A,#N/A,FALSE,"총액대출"}</definedName>
    <definedName name="sksk" hidden="1">{#N/A,#N/A,FALSE,"주요여수신";#N/A,#N/A,FALSE,"수신금리";#N/A,#N/A,FALSE,"대출금리";#N/A,#N/A,FALSE,"신규대출";#N/A,#N/A,FALSE,"총액대출"}</definedName>
    <definedName name="smkljljlskjdl" localSheetId="26" hidden="1">{"'Sheet1'!$A$1:$H$36"}</definedName>
    <definedName name="smkljljlskjdl" localSheetId="43" hidden="1">{"'Sheet1'!$A$1:$H$36"}</definedName>
    <definedName name="smkljljlskjdl" hidden="1">{"'Sheet1'!$A$1:$H$36"}</definedName>
    <definedName name="so"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localSheetId="26" hidden="1">#REF!</definedName>
    <definedName name="solver_lhs1" localSheetId="48" hidden="1">#REF!</definedName>
    <definedName name="solver_lhs1" localSheetId="32" hidden="1">#REF!</definedName>
    <definedName name="solver_lhs1" localSheetId="46" hidden="1">#REF!</definedName>
    <definedName name="solver_lhs1" localSheetId="25" hidden="1">#REF!</definedName>
    <definedName name="solver_lhs1" localSheetId="34" hidden="1">#REF!</definedName>
    <definedName name="solver_lhs1" localSheetId="33" hidden="1">#REF!</definedName>
    <definedName name="solver_lhs1" localSheetId="28" hidden="1">#REF!</definedName>
    <definedName name="solver_lhs1" localSheetId="47" hidden="1">#REF!</definedName>
    <definedName name="solver_lhs1" localSheetId="27" hidden="1">#REF!</definedName>
    <definedName name="solver_lhs1" localSheetId="40" hidden="1">#REF!</definedName>
    <definedName name="solver_lhs1" localSheetId="45" hidden="1">#REF!</definedName>
    <definedName name="solver_lhs1" localSheetId="44" hidden="1">#REF!</definedName>
    <definedName name="solver_lhs1" localSheetId="29" hidden="1">#REF!</definedName>
    <definedName name="solver_lhs1" localSheetId="36" hidden="1">#REF!</definedName>
    <definedName name="solver_lhs1" localSheetId="35" hidden="1">#REF!</definedName>
    <definedName name="solver_lhs1" localSheetId="42" hidden="1">#REF!</definedName>
    <definedName name="solver_lhs1" localSheetId="19" hidden="1">#REF!</definedName>
    <definedName name="solver_lhs1" localSheetId="24" hidden="1">#REF!</definedName>
    <definedName name="solver_lhs1" localSheetId="39" hidden="1">#REF!</definedName>
    <definedName name="solver_lhs1" localSheetId="38" hidden="1">#REF!</definedName>
    <definedName name="solver_lhs1" localSheetId="37" hidden="1">#REF!</definedName>
    <definedName name="solver_lhs1" localSheetId="18" hidden="1">#REF!</definedName>
    <definedName name="solver_lhs1" localSheetId="31" hidden="1">#REF!</definedName>
    <definedName name="solver_lhs1" hidden="1">#REF!</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localSheetId="26" hidden="1">#REF!*1.5</definedName>
    <definedName name="solver_rhs1" localSheetId="48" hidden="1">#REF!*1.5</definedName>
    <definedName name="solver_rhs1" localSheetId="32" hidden="1">#REF!*1.5</definedName>
    <definedName name="solver_rhs1" localSheetId="46" hidden="1">#REF!*1.5</definedName>
    <definedName name="solver_rhs1" localSheetId="25" hidden="1">#REF!*1.5</definedName>
    <definedName name="solver_rhs1" localSheetId="34" hidden="1">#REF!*1.5</definedName>
    <definedName name="solver_rhs1" localSheetId="33" hidden="1">#REF!*1.5</definedName>
    <definedName name="solver_rhs1" localSheetId="28" hidden="1">#REF!*1.5</definedName>
    <definedName name="solver_rhs1" localSheetId="47" hidden="1">#REF!*1.5</definedName>
    <definedName name="solver_rhs1" localSheetId="27" hidden="1">#REF!*1.5</definedName>
    <definedName name="solver_rhs1" localSheetId="40" hidden="1">#REF!*1.5</definedName>
    <definedName name="solver_rhs1" localSheetId="45" hidden="1">#REF!*1.5</definedName>
    <definedName name="solver_rhs1" localSheetId="44" hidden="1">#REF!*1.5</definedName>
    <definedName name="solver_rhs1" localSheetId="29" hidden="1">#REF!*1.5</definedName>
    <definedName name="solver_rhs1" localSheetId="36" hidden="1">#REF!*1.5</definedName>
    <definedName name="solver_rhs1" localSheetId="35" hidden="1">#REF!*1.5</definedName>
    <definedName name="solver_rhs1" localSheetId="42" hidden="1">#REF!*1.5</definedName>
    <definedName name="solver_rhs1" localSheetId="19" hidden="1">#REF!*1.5</definedName>
    <definedName name="solver_rhs1" localSheetId="24" hidden="1">#REF!*1.5</definedName>
    <definedName name="solver_rhs1" localSheetId="39" hidden="1">#REF!*1.5</definedName>
    <definedName name="solver_rhs1" localSheetId="38" hidden="1">#REF!*1.5</definedName>
    <definedName name="solver_rhs1" localSheetId="37" hidden="1">#REF!*1.5</definedName>
    <definedName name="solver_rhs1" localSheetId="18" hidden="1">#REF!*1.5</definedName>
    <definedName name="solver_rhs1" localSheetId="31" hidden="1">#REF!*1.5</definedName>
    <definedName name="solver_rhs1" hidden="1">#REF!*1.5</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rt" hidden="1">#REF!</definedName>
    <definedName name="SpecialPrice" hidden="1">#REF!</definedName>
    <definedName name="srf" localSheetId="26" hidden="1">{#N/A,#N/A,FALSE,"BS";#N/A,#N/A,FALSE,"PL";#N/A,#N/A,FALSE,"처분";#N/A,#N/A,FALSE,"현금";#N/A,#N/A,FALSE,"매출";#N/A,#N/A,FALSE,"원가";#N/A,#N/A,FALSE,"경영"}</definedName>
    <definedName name="srf" localSheetId="43" hidden="1">{#N/A,#N/A,FALSE,"BS";#N/A,#N/A,FALSE,"PL";#N/A,#N/A,FALSE,"처분";#N/A,#N/A,FALSE,"현금";#N/A,#N/A,FALSE,"매출";#N/A,#N/A,FALSE,"원가";#N/A,#N/A,FALSE,"경영"}</definedName>
    <definedName name="srf" hidden="1">{#N/A,#N/A,FALSE,"BS";#N/A,#N/A,FALSE,"PL";#N/A,#N/A,FALSE,"처분";#N/A,#N/A,FALSE,"현금";#N/A,#N/A,FALSE,"매출";#N/A,#N/A,FALSE,"원가";#N/A,#N/A,FALSE,"경영"}</definedName>
    <definedName name="ss" localSheetId="26" hidden="1">#REF!</definedName>
    <definedName name="ss" localSheetId="48" hidden="1">#REF!</definedName>
    <definedName name="ss" localSheetId="46" hidden="1">#REF!</definedName>
    <definedName name="ss" localSheetId="34" hidden="1">#REF!</definedName>
    <definedName name="ss" localSheetId="33" hidden="1">#REF!</definedName>
    <definedName name="ss" localSheetId="47" hidden="1">#REF!</definedName>
    <definedName name="ss" localSheetId="27" hidden="1">#REF!</definedName>
    <definedName name="ss" localSheetId="40" hidden="1">#REF!</definedName>
    <definedName name="ss" localSheetId="42" hidden="1">#REF!</definedName>
    <definedName name="ss" localSheetId="24" hidden="1">#REF!</definedName>
    <definedName name="ss" hidden="1">#REF!</definedName>
    <definedName name="ssfsdfsdsss" localSheetId="26" hidden="1">{"'Sheet1'!$A$1:$H$36"}</definedName>
    <definedName name="ssfsdfsdsss" localSheetId="43" hidden="1">{"'Sheet1'!$A$1:$H$36"}</definedName>
    <definedName name="ssfsdfsdsss" hidden="1">{"'Sheet1'!$A$1:$H$36"}</definedName>
    <definedName name="ssklsl" localSheetId="26" hidden="1">{"'Sheet1'!$A$1:$H$36"}</definedName>
    <definedName name="ssklsl" localSheetId="43" hidden="1">{"'Sheet1'!$A$1:$H$36"}</definedName>
    <definedName name="ssklsl" hidden="1">{"'Sheet1'!$A$1:$H$36"}</definedName>
    <definedName name="SSS" hidden="1">#REF!</definedName>
    <definedName name="SSSEE"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s" localSheetId="26" hidden="1">{"'Sheet1'!$A$1:$H$36"}</definedName>
    <definedName name="sssssss" localSheetId="43" hidden="1">{"'Sheet1'!$A$1:$H$36"}</definedName>
    <definedName name="sssssss" hidden="1">{"'Sheet1'!$A$1:$H$36"}</definedName>
    <definedName name="Summary" localSheetId="26" hidden="1">{"Summary",#N/A,FALSE,"Summary"}</definedName>
    <definedName name="Summary" localSheetId="43" hidden="1">{"Summary",#N/A,FALSE,"Summary"}</definedName>
    <definedName name="Summary" hidden="1">{"Summary",#N/A,FALSE,"Summary"}</definedName>
    <definedName name="Summary_Phase3" localSheetId="26" hidden="1">{"Summary",#N/A,FALSE,"Summary"}</definedName>
    <definedName name="Summary_Phase3" localSheetId="43" hidden="1">{"Summary",#N/A,FALSE,"Summary"}</definedName>
    <definedName name="Summary_Phase3" hidden="1">{"Summary",#N/A,FALSE,"Summary"}</definedName>
    <definedName name="Summary_Phase3_1" localSheetId="26" hidden="1">{"Summary",#N/A,FALSE,"Summary"}</definedName>
    <definedName name="Summary_Phase3_1" localSheetId="43" hidden="1">{"Summary",#N/A,FALSE,"Summary"}</definedName>
    <definedName name="Summary_Phase3_1" hidden="1">{"Summary",#N/A,FALSE,"Summary"}</definedName>
    <definedName name="Summary_Phase3_2" localSheetId="26" hidden="1">{"Summary",#N/A,FALSE,"Summary"}</definedName>
    <definedName name="Summary_Phase3_2" localSheetId="43" hidden="1">{"Summary",#N/A,FALSE,"Summary"}</definedName>
    <definedName name="Summary_Phase3_2" hidden="1">{"Summary",#N/A,FALSE,"Summary"}</definedName>
    <definedName name="Summary_Phase3_3" localSheetId="26" hidden="1">{"Summary",#N/A,FALSE,"Summary"}</definedName>
    <definedName name="Summary_Phase3_3" localSheetId="43" hidden="1">{"Summary",#N/A,FALSE,"Summary"}</definedName>
    <definedName name="Summary_Phase3_3" hidden="1">{"Summary",#N/A,FALSE,"Summary"}</definedName>
    <definedName name="Swvu.adf." hidden="1">#REF!</definedName>
    <definedName name="Swvu.Balance._.Sheet." hidden="1">#REF!</definedName>
    <definedName name="Swvu.Cash._.Receipts._.Journal." hidden="1">#REF!</definedName>
    <definedName name="Swvu.Cost._.Allocation." hidden="1">#REF!</definedName>
    <definedName name="Swvu.Fin._.Year._.96.97." hidden="1">#REF!</definedName>
    <definedName name="Swvu.FRP_BACKLOG1." hidden="1">#REF!</definedName>
    <definedName name="Swvu.FRP_backlog2." hidden="1">#REF!</definedName>
    <definedName name="Swvu.Full._.Cash._.Flow." hidden="1">#REF!</definedName>
    <definedName name="Swvu.Full._.Stage._.1." hidden="1">#REF!</definedName>
    <definedName name="Swvu.Full._.Summary." hidden="1">#REF!</definedName>
    <definedName name="Swvu.Land." hidden="1">#REF!</definedName>
    <definedName name="Swvu.Marketing." hidden="1">#REF!</definedName>
    <definedName name="Swvu.Marketing._.95.96." hidden="1">#REF!</definedName>
    <definedName name="Swvu.Overheads._.Cash._.Flow." hidden="1">#REF!</definedName>
    <definedName name="Swvu.Overheads._.Profit._.and._.Loss." hidden="1">#REF!</definedName>
    <definedName name="Swvu.Profit._.and._.Loss." hidden="1">#REF!</definedName>
    <definedName name="Swvu.Profit._.and._.Loss._.Narration." hidden="1">#REF!</definedName>
    <definedName name="Swvu.Settlements._.by._.Parcel." hidden="1">#REF!</definedName>
    <definedName name="Swvu.Short._.Stage._.1." hidden="1">#REF!</definedName>
    <definedName name="Swvu.Summary._.Sheet." hidden="1">#REF!</definedName>
    <definedName name="Swvu.summary._.Sheet2" hidden="1">#REF!</definedName>
    <definedName name="Swvu.Variation._.Report." hidden="1">#REF!</definedName>
    <definedName name="szg" hidden="1">UPPER(TEXT(#REF!(#REF!,-1),"mmm yy"))</definedName>
    <definedName name="ta" localSheetId="26" hidden="1">{#N/A,#N/A,FALSE,"Aging Summary";#N/A,#N/A,FALSE,"Ratio Analysis";#N/A,#N/A,FALSE,"Test 120 Day Accts";#N/A,#N/A,FALSE,"Tickmarks"}</definedName>
    <definedName name="ta" localSheetId="43" hidden="1">{#N/A,#N/A,FALSE,"Aging Summary";#N/A,#N/A,FALSE,"Ratio Analysis";#N/A,#N/A,FALSE,"Test 120 Day Accts";#N/A,#N/A,FALSE,"Tickmarks"}</definedName>
    <definedName name="ta" hidden="1">{#N/A,#N/A,FALSE,"Aging Summary";#N/A,#N/A,FALSE,"Ratio Analysis";#N/A,#N/A,FALSE,"Test 120 Day Accts";#N/A,#N/A,FALSE,"Tickmarks"}</definedName>
    <definedName name="Tanja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2"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2"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3"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3"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1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2"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2"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3"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3"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4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2"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2"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3"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3"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anja6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TB_0804_0903" hidden="1">#REF!</definedName>
    <definedName name="tbl_ProdInfo" hidden="1">#REF!</definedName>
    <definedName name="test" localSheetId="26"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est" localSheetId="4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es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est2" localSheetId="26"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est2" localSheetId="4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est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etfg" localSheetId="26" hidden="1">{#N/A,#N/A,FALSE,"표지";#N/A,#N/A,FALSE,"손익";#N/A,#N/A,FALSE,"영업";#N/A,#N/A,FALSE,"생산성";#N/A,#N/A,FALSE,"품질부문";#N/A,#N/A,FALSE,"사내매입매출";#N/A,#N/A,FALSE,"경비";#N/A,#N/A,FALSE,"이자수지";#N/A,#N/A,FALSE,"신규 투자"}</definedName>
    <definedName name="tetfg" localSheetId="43" hidden="1">{#N/A,#N/A,FALSE,"표지";#N/A,#N/A,FALSE,"손익";#N/A,#N/A,FALSE,"영업";#N/A,#N/A,FALSE,"생산성";#N/A,#N/A,FALSE,"품질부문";#N/A,#N/A,FALSE,"사내매입매출";#N/A,#N/A,FALSE,"경비";#N/A,#N/A,FALSE,"이자수지";#N/A,#N/A,FALSE,"신규 투자"}</definedName>
    <definedName name="tetfg" hidden="1">{#N/A,#N/A,FALSE,"표지";#N/A,#N/A,FALSE,"손익";#N/A,#N/A,FALSE,"영업";#N/A,#N/A,FALSE,"생산성";#N/A,#N/A,FALSE,"품질부문";#N/A,#N/A,FALSE,"사내매입매출";#N/A,#N/A,FALSE,"경비";#N/A,#N/A,FALSE,"이자수지";#N/A,#N/A,FALSE,"신규 투자"}</definedName>
    <definedName name="TextRefCopyRangeCount" hidden="1">1</definedName>
    <definedName name="TFor" localSheetId="26"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or" localSheetId="4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or"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HEME2" localSheetId="26" hidden="1">{#N/A,#N/A,FALSE,"96 3월물량표";#N/A,#N/A,FALSE,"96 4월물량표";#N/A,#N/A,FALSE,"96 5월물량표"}</definedName>
    <definedName name="THEME2" localSheetId="43" hidden="1">{#N/A,#N/A,FALSE,"96 3월물량표";#N/A,#N/A,FALSE,"96 4월물량표";#N/A,#N/A,FALSE,"96 5월물량표"}</definedName>
    <definedName name="THEME2" hidden="1">{#N/A,#N/A,FALSE,"96 3월물량표";#N/A,#N/A,FALSE,"96 4월물량표";#N/A,#N/A,FALSE,"96 5월물량표"}</definedName>
    <definedName name="ther" localSheetId="26" hidden="1">{#N/A,#N/A,FALSE,"표지";#N/A,#N/A,FALSE,"손익";#N/A,#N/A,FALSE,"영업";#N/A,#N/A,FALSE,"생산성";#N/A,#N/A,FALSE,"품질부문";#N/A,#N/A,FALSE,"사내매입매출";#N/A,#N/A,FALSE,"경비";#N/A,#N/A,FALSE,"이자수지";#N/A,#N/A,FALSE,"신규 투자"}</definedName>
    <definedName name="ther" localSheetId="43" hidden="1">{#N/A,#N/A,FALSE,"표지";#N/A,#N/A,FALSE,"손익";#N/A,#N/A,FALSE,"영업";#N/A,#N/A,FALSE,"생산성";#N/A,#N/A,FALSE,"품질부문";#N/A,#N/A,FALSE,"사내매입매출";#N/A,#N/A,FALSE,"경비";#N/A,#N/A,FALSE,"이자수지";#N/A,#N/A,FALSE,"신규 투자"}</definedName>
    <definedName name="ther" hidden="1">{#N/A,#N/A,FALSE,"표지";#N/A,#N/A,FALSE,"손익";#N/A,#N/A,FALSE,"영업";#N/A,#N/A,FALSE,"생산성";#N/A,#N/A,FALSE,"품질부문";#N/A,#N/A,FALSE,"사내매입매출";#N/A,#N/A,FALSE,"경비";#N/A,#N/A,FALSE,"이자수지";#N/A,#N/A,FALSE,"신규 투자"}</definedName>
    <definedName name="thr" localSheetId="26" hidden="1">{#N/A,#N/A,FALSE,"표지";#N/A,#N/A,FALSE,"손익";#N/A,#N/A,FALSE,"영업";#N/A,#N/A,FALSE,"생산성";#N/A,#N/A,FALSE,"품질부문";#N/A,#N/A,FALSE,"사내매입매출";#N/A,#N/A,FALSE,"경비";#N/A,#N/A,FALSE,"이자수지";#N/A,#N/A,FALSE,"신규 투자"}</definedName>
    <definedName name="thr" localSheetId="43" hidden="1">{#N/A,#N/A,FALSE,"표지";#N/A,#N/A,FALSE,"손익";#N/A,#N/A,FALSE,"영업";#N/A,#N/A,FALSE,"생산성";#N/A,#N/A,FALSE,"품질부문";#N/A,#N/A,FALSE,"사내매입매출";#N/A,#N/A,FALSE,"경비";#N/A,#N/A,FALSE,"이자수지";#N/A,#N/A,FALSE,"신규 투자"}</definedName>
    <definedName name="thr" hidden="1">{#N/A,#N/A,FALSE,"표지";#N/A,#N/A,FALSE,"손익";#N/A,#N/A,FALSE,"영업";#N/A,#N/A,FALSE,"생산성";#N/A,#N/A,FALSE,"품질부문";#N/A,#N/A,FALSE,"사내매입매출";#N/A,#N/A,FALSE,"경비";#N/A,#N/A,FALSE,"이자수지";#N/A,#N/A,FALSE,"신규 투자"}</definedName>
    <definedName name="Threeyr_Data" hidden="1">#REF!</definedName>
    <definedName name="thsdorlsf" localSheetId="26" hidden="1">{"'분양원가'!$B$1:$F$113"}</definedName>
    <definedName name="thsdorlsf" localSheetId="43" hidden="1">{"'분양원가'!$B$1:$F$113"}</definedName>
    <definedName name="thsdorlsf" hidden="1">{"'분양원가'!$B$1:$F$113"}</definedName>
    <definedName name="thwrthsrthsr" localSheetId="26"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thwrthsrthsr" localSheetId="4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thwrthsrthsr"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tickname" hidden="1">#REF!</definedName>
    <definedName name="tim" localSheetId="26" hidden="1">{#N/A,#N/A,FALSE,"Che-Ga";#N/A,#N/A,FALSE,"Iv-Sm";#N/A,#N/A,FALSE,"So-We";#N/A,#N/A,FALSE,"Me-Po";#N/A,#N/A,FALSE,"Be-Bo";#N/A,#N/A,FALSE,"Cha-Ki";#N/A,#N/A,FALSE,"In";#N/A,#N/A,FALSE,"Schedule 23";#N/A,#N/A,FALSE,"Schedule 22";#N/A,#N/A,FALSE,"WACC"}</definedName>
    <definedName name="tim" localSheetId="43" hidden="1">{#N/A,#N/A,FALSE,"Che-Ga";#N/A,#N/A,FALSE,"Iv-Sm";#N/A,#N/A,FALSE,"So-We";#N/A,#N/A,FALSE,"Me-Po";#N/A,#N/A,FALSE,"Be-Bo";#N/A,#N/A,FALSE,"Cha-Ki";#N/A,#N/A,FALSE,"In";#N/A,#N/A,FALSE,"Schedule 23";#N/A,#N/A,FALSE,"Schedule 22";#N/A,#N/A,FALSE,"WACC"}</definedName>
    <definedName name="tim" hidden="1">{#N/A,#N/A,FALSE,"Che-Ga";#N/A,#N/A,FALSE,"Iv-Sm";#N/A,#N/A,FALSE,"So-We";#N/A,#N/A,FALSE,"Me-Po";#N/A,#N/A,FALSE,"Be-Bo";#N/A,#N/A,FALSE,"Cha-Ki";#N/A,#N/A,FALSE,"In";#N/A,#N/A,FALSE,"Schedule 23";#N/A,#N/A,FALSE,"Schedule 22";#N/A,#N/A,FALSE,"WACC"}</definedName>
    <definedName name="TKTKTK" localSheetId="26" hidden="1">{"'미착금액'!$A$4:$G$14"}</definedName>
    <definedName name="TKTKTK" localSheetId="46" hidden="1">{"'미착금액'!$A$4:$G$14"}</definedName>
    <definedName name="TKTKTK" localSheetId="40" hidden="1">{"'미착금액'!$A$4:$G$14"}</definedName>
    <definedName name="TKTKTK" localSheetId="43" hidden="1">{"'미착금액'!$A$4:$G$14"}</definedName>
    <definedName name="TKTKTK" hidden="1">{"'미착금액'!$A$4:$G$14"}</definedName>
    <definedName name="TL" localSheetId="26" hidden="1">{#N/A,#N/A,FALSE,"표지";#N/A,#N/A,FALSE,"손익";#N/A,#N/A,FALSE,"영업";#N/A,#N/A,FALSE,"생산성";#N/A,#N/A,FALSE,"품질부문";#N/A,#N/A,FALSE,"사내매입매출";#N/A,#N/A,FALSE,"경비";#N/A,#N/A,FALSE,"이자수지";#N/A,#N/A,FALSE,"신규 투자"}</definedName>
    <definedName name="TL" localSheetId="43" hidden="1">{#N/A,#N/A,FALSE,"표지";#N/A,#N/A,FALSE,"손익";#N/A,#N/A,FALSE,"영업";#N/A,#N/A,FALSE,"생산성";#N/A,#N/A,FALSE,"품질부문";#N/A,#N/A,FALSE,"사내매입매출";#N/A,#N/A,FALSE,"경비";#N/A,#N/A,FALSE,"이자수지";#N/A,#N/A,FALSE,"신규 투자"}</definedName>
    <definedName name="TL" hidden="1">{#N/A,#N/A,FALSE,"표지";#N/A,#N/A,FALSE,"손익";#N/A,#N/A,FALSE,"영업";#N/A,#N/A,FALSE,"생산성";#N/A,#N/A,FALSE,"품질부문";#N/A,#N/A,FALSE,"사내매입매출";#N/A,#N/A,FALSE,"경비";#N/A,#N/A,FALSE,"이자수지";#N/A,#N/A,FALSE,"신규 투자"}</definedName>
    <definedName name="TLF" localSheetId="26" hidden="1">{"'10_03일자별'!$A$2:$H$31"}</definedName>
    <definedName name="TLF" localSheetId="43" hidden="1">{"'10_03일자별'!$A$2:$H$31"}</definedName>
    <definedName name="TLF" hidden="1">{"'10_03일자별'!$A$2:$H$31"}</definedName>
    <definedName name="tlxm"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lxm"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lx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odoroki" localSheetId="26" hidden="1">#REF!</definedName>
    <definedName name="todoroki" localSheetId="48" hidden="1">#REF!</definedName>
    <definedName name="todoroki" localSheetId="32" hidden="1">#REF!</definedName>
    <definedName name="todoroki" localSheetId="25" hidden="1">#REF!</definedName>
    <definedName name="todoroki" localSheetId="34" hidden="1">#REF!</definedName>
    <definedName name="todoroki" localSheetId="33" hidden="1">#REF!</definedName>
    <definedName name="todoroki" localSheetId="28" hidden="1">#REF!</definedName>
    <definedName name="todoroki" localSheetId="47" hidden="1">#REF!</definedName>
    <definedName name="todoroki" localSheetId="27" hidden="1">#REF!</definedName>
    <definedName name="todoroki" localSheetId="40" hidden="1">#REF!</definedName>
    <definedName name="todoroki" localSheetId="45" hidden="1">#REF!</definedName>
    <definedName name="todoroki" localSheetId="44" hidden="1">#REF!</definedName>
    <definedName name="todoroki" localSheetId="29" hidden="1">#REF!</definedName>
    <definedName name="todoroki" localSheetId="36" hidden="1">#REF!</definedName>
    <definedName name="todoroki" localSheetId="35" hidden="1">#REF!</definedName>
    <definedName name="todoroki" localSheetId="42" hidden="1">#REF!</definedName>
    <definedName name="todoroki" localSheetId="19" hidden="1">#REF!</definedName>
    <definedName name="todoroki" localSheetId="24" hidden="1">#REF!</definedName>
    <definedName name="todoroki" localSheetId="39" hidden="1">#REF!</definedName>
    <definedName name="todoroki" localSheetId="38" hidden="1">#REF!</definedName>
    <definedName name="todoroki" localSheetId="37" hidden="1">#REF!</definedName>
    <definedName name="todoroki" localSheetId="18" hidden="1">#REF!</definedName>
    <definedName name="todoroki" localSheetId="31" hidden="1">#REF!</definedName>
    <definedName name="todoroki" hidden="1">#REF!</definedName>
    <definedName name="totcap" localSheetId="43" hidden="1">#REF!,#REF!,#REF!,#REF!</definedName>
    <definedName name="totcap" hidden="1">#REF!,#REF!,#REF!,#REF!</definedName>
    <definedName name="tp" localSheetId="26" hidden="1">{#N/A,#N/A,FALSE,"주요여수신";#N/A,#N/A,FALSE,"수신금리";#N/A,#N/A,FALSE,"대출금리";#N/A,#N/A,FALSE,"신규대출";#N/A,#N/A,FALSE,"총액대출"}</definedName>
    <definedName name="tp" localSheetId="43" hidden="1">{#N/A,#N/A,FALSE,"주요여수신";#N/A,#N/A,FALSE,"수신금리";#N/A,#N/A,FALSE,"대출금리";#N/A,#N/A,FALSE,"신규대출";#N/A,#N/A,FALSE,"총액대출"}</definedName>
    <definedName name="tp" hidden="1">{#N/A,#N/A,FALSE,"주요여수신";#N/A,#N/A,FALSE,"수신금리";#N/A,#N/A,FALSE,"대출금리";#N/A,#N/A,FALSE,"신규대출";#N/A,#N/A,FALSE,"총액대출"}</definedName>
    <definedName name="tr" hidden="1">#REF!</definedName>
    <definedName name="treeList" hidden="1">"10000000000000000000000000000000000000000000000000000000000000000000000000000000000000000000000000000000000000000000000000000000000000000000000000000000000000000000000000000000000000000000000000000000"</definedName>
    <definedName name="tryrye" localSheetId="26"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S매출원가3"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TS매출원가3"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TS매출원가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ttt" localSheetId="26" hidden="1">{#N/A,#N/A,FALSE,"손익표지";#N/A,#N/A,FALSE,"손익계산";#N/A,#N/A,FALSE,"일반관리비";#N/A,#N/A,FALSE,"영업외수익";#N/A,#N/A,FALSE,"영업외비용";#N/A,#N/A,FALSE,"매출액";#N/A,#N/A,FALSE,"요약손익";#N/A,#N/A,FALSE,"요약대차";#N/A,#N/A,FALSE,"매출채권현황";#N/A,#N/A,FALSE,"매출채권명세"}</definedName>
    <definedName name="ttt"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tt" hidden="1">{#N/A,#N/A,FALSE,"손익표지";#N/A,#N/A,FALSE,"손익계산";#N/A,#N/A,FALSE,"일반관리비";#N/A,#N/A,FALSE,"영업외수익";#N/A,#N/A,FALSE,"영업외비용";#N/A,#N/A,FALSE,"매출액";#N/A,#N/A,FALSE,"요약손익";#N/A,#N/A,FALSE,"요약대차";#N/A,#N/A,FALSE,"매출채권현황";#N/A,#N/A,FALSE,"매출채권명세"}</definedName>
    <definedName name="ttttt" localSheetId="26" hidden="1">{#N/A,#N/A,FALSE,"지침";#N/A,#N/A,FALSE,"환경분석";#N/A,#N/A,FALSE,"Sheet16"}</definedName>
    <definedName name="ttttt" localSheetId="43" hidden="1">{#N/A,#N/A,FALSE,"지침";#N/A,#N/A,FALSE,"환경분석";#N/A,#N/A,FALSE,"Sheet16"}</definedName>
    <definedName name="ttttt" hidden="1">{#N/A,#N/A,FALSE,"지침";#N/A,#N/A,FALSE,"환경분석";#N/A,#N/A,FALSE,"Sheet16"}</definedName>
    <definedName name="tttttttttttt" localSheetId="26"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ttttttttttt" hidden="1">{#N/A,#N/A,FALSE,"손익표지";#N/A,#N/A,FALSE,"손익계산";#N/A,#N/A,FALSE,"일반관리비";#N/A,#N/A,FALSE,"영업외수익";#N/A,#N/A,FALSE,"영업외비용";#N/A,#N/A,FALSE,"매출액";#N/A,#N/A,FALSE,"요약손익";#N/A,#N/A,FALSE,"요약대차";#N/A,#N/A,FALSE,"매출채권현황";#N/A,#N/A,FALSE,"매출채권명세"}</definedName>
    <definedName name="tw" localSheetId="26" hidden="1">{"PHASE 1 CASH FLOW SUMMARY",#N/A,FALSE,"Phase 1 - Cash Flow Summary";"PHASE 1 COSTS",#N/A,FALSE,"Phase 1 - Costs";"PHASE 1 SALES",#N/A,FALSE,"Phase 1 - Sales"}</definedName>
    <definedName name="tw" localSheetId="43" hidden="1">{"PHASE 1 CASH FLOW SUMMARY",#N/A,FALSE,"Phase 1 - Cash Flow Summary";"PHASE 1 COSTS",#N/A,FALSE,"Phase 1 - Costs";"PHASE 1 SALES",#N/A,FALSE,"Phase 1 - Sales"}</definedName>
    <definedName name="tw" hidden="1">{"PHASE 1 CASH FLOW SUMMARY",#N/A,FALSE,"Phase 1 - Cash Flow Summary";"PHASE 1 COSTS",#N/A,FALSE,"Phase 1 - Costs";"PHASE 1 SALES",#N/A,FALSE,"Phase 1 - Sales"}</definedName>
    <definedName name="tynonasset" hidden="1">#REF!</definedName>
    <definedName name="tyut" localSheetId="26"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wf" localSheetId="26" hidden="1">{#N/A,#N/A,FALSE,"표지";#N/A,#N/A,FALSE,"손익";#N/A,#N/A,FALSE,"영업";#N/A,#N/A,FALSE,"생산성";#N/A,#N/A,FALSE,"품질부문";#N/A,#N/A,FALSE,"사내매입매출";#N/A,#N/A,FALSE,"경비";#N/A,#N/A,FALSE,"이자수지";#N/A,#N/A,FALSE,"신규 투자"}</definedName>
    <definedName name="tywf" localSheetId="43" hidden="1">{#N/A,#N/A,FALSE,"표지";#N/A,#N/A,FALSE,"손익";#N/A,#N/A,FALSE,"영업";#N/A,#N/A,FALSE,"생산성";#N/A,#N/A,FALSE,"품질부문";#N/A,#N/A,FALSE,"사내매입매출";#N/A,#N/A,FALSE,"경비";#N/A,#N/A,FALSE,"이자수지";#N/A,#N/A,FALSE,"신규 투자"}</definedName>
    <definedName name="tywf" hidden="1">{#N/A,#N/A,FALSE,"표지";#N/A,#N/A,FALSE,"손익";#N/A,#N/A,FALSE,"영업";#N/A,#N/A,FALSE,"생산성";#N/A,#N/A,FALSE,"품질부문";#N/A,#N/A,FALSE,"사내매입매출";#N/A,#N/A,FALSE,"경비";#N/A,#N/A,FALSE,"이자수지";#N/A,#N/A,FALSE,"신규 투자"}</definedName>
    <definedName name="u" localSheetId="26" hidden="1">{#N/A,#N/A,FALSE,"BS";#N/A,#N/A,FALSE,"PL";#N/A,#N/A,FALSE,"처분";#N/A,#N/A,FALSE,"현금";#N/A,#N/A,FALSE,"매출";#N/A,#N/A,FALSE,"원가";#N/A,#N/A,FALSE,"경영"}</definedName>
    <definedName name="u" localSheetId="43" hidden="1">{#N/A,#N/A,FALSE,"BS";#N/A,#N/A,FALSE,"PL";#N/A,#N/A,FALSE,"처분";#N/A,#N/A,FALSE,"현금";#N/A,#N/A,FALSE,"매출";#N/A,#N/A,FALSE,"원가";#N/A,#N/A,FALSE,"경영"}</definedName>
    <definedName name="u" hidden="1">{#N/A,#N/A,FALSE,"BS";#N/A,#N/A,FALSE,"PL";#N/A,#N/A,FALSE,"처분";#N/A,#N/A,FALSE,"현금";#N/A,#N/A,FALSE,"매출";#N/A,#N/A,FALSE,"원가";#N/A,#N/A,FALSE,"경영"}</definedName>
    <definedName name="ua" localSheetId="26" hidden="1">{#N/A,#N/A,FALSE,"Aging Summary";#N/A,#N/A,FALSE,"Ratio Analysis";#N/A,#N/A,FALSE,"Test 120 Day Accts";#N/A,#N/A,FALSE,"Tickmarks"}</definedName>
    <definedName name="ua" localSheetId="43" hidden="1">{#N/A,#N/A,FALSE,"Aging Summary";#N/A,#N/A,FALSE,"Ratio Analysis";#N/A,#N/A,FALSE,"Test 120 Day Accts";#N/A,#N/A,FALSE,"Tickmarks"}</definedName>
    <definedName name="ua" hidden="1">{#N/A,#N/A,FALSE,"Aging Summary";#N/A,#N/A,FALSE,"Ratio Analysis";#N/A,#N/A,FALSE,"Test 120 Day Accts";#N/A,#N/A,FALSE,"Tickmarks"}</definedName>
    <definedName name="ui"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_apts1" hidden="1">#REF!</definedName>
    <definedName name="uuuuuuuuuuu" localSheetId="2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uuuuuuu"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uuu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 localSheetId="26" hidden="1">{#N/A,#N/A,FALSE,"BS";#N/A,#N/A,FALSE,"PL";#N/A,#N/A,FALSE,"처분";#N/A,#N/A,FALSE,"현금";#N/A,#N/A,FALSE,"매출";#N/A,#N/A,FALSE,"원가";#N/A,#N/A,FALSE,"경영"}</definedName>
    <definedName name="v" localSheetId="43" hidden="1">{#N/A,#N/A,FALSE,"BS";#N/A,#N/A,FALSE,"PL";#N/A,#N/A,FALSE,"처분";#N/A,#N/A,FALSE,"현금";#N/A,#N/A,FALSE,"매출";#N/A,#N/A,FALSE,"원가";#N/A,#N/A,FALSE,"경영"}</definedName>
    <definedName name="v" hidden="1">{#N/A,#N/A,FALSE,"BS";#N/A,#N/A,FALSE,"PL";#N/A,#N/A,FALSE,"처분";#N/A,#N/A,FALSE,"현금";#N/A,#N/A,FALSE,"매출";#N/A,#N/A,FALSE,"원가";#N/A,#N/A,FALSE,"경영"}</definedName>
    <definedName name="VB" localSheetId="26" hidden="1">{#N/A,#N/A,FALSE,"이태원철근"}</definedName>
    <definedName name="VB" localSheetId="43" hidden="1">{#N/A,#N/A,FALSE,"이태원철근"}</definedName>
    <definedName name="VB" hidden="1">{#N/A,#N/A,FALSE,"이태원철근"}</definedName>
    <definedName name="vbh" localSheetId="26" hidden="1">{#N/A,#N/A,FALSE,"표지";#N/A,#N/A,FALSE,"손익";#N/A,#N/A,FALSE,"영업";#N/A,#N/A,FALSE,"생산성";#N/A,#N/A,FALSE,"품질부문";#N/A,#N/A,FALSE,"사내매입매출";#N/A,#N/A,FALSE,"경비";#N/A,#N/A,FALSE,"이자수지";#N/A,#N/A,FALSE,"신규 투자"}</definedName>
    <definedName name="vbh" localSheetId="43" hidden="1">{#N/A,#N/A,FALSE,"표지";#N/A,#N/A,FALSE,"손익";#N/A,#N/A,FALSE,"영업";#N/A,#N/A,FALSE,"생산성";#N/A,#N/A,FALSE,"품질부문";#N/A,#N/A,FALSE,"사내매입매출";#N/A,#N/A,FALSE,"경비";#N/A,#N/A,FALSE,"이자수지";#N/A,#N/A,FALSE,"신규 투자"}</definedName>
    <definedName name="vbh" hidden="1">{#N/A,#N/A,FALSE,"표지";#N/A,#N/A,FALSE,"손익";#N/A,#N/A,FALSE,"영업";#N/A,#N/A,FALSE,"생산성";#N/A,#N/A,FALSE,"품질부문";#N/A,#N/A,FALSE,"사내매입매출";#N/A,#N/A,FALSE,"경비";#N/A,#N/A,FALSE,"이자수지";#N/A,#N/A,FALSE,"신규 투자"}</definedName>
    <definedName name="VBN" localSheetId="26" hidden="1">{#N/A,#N/A,FALSE,"이태원철근"}</definedName>
    <definedName name="VBN" localSheetId="43" hidden="1">{#N/A,#N/A,FALSE,"이태원철근"}</definedName>
    <definedName name="VBN" hidden="1">{#N/A,#N/A,FALSE,"이태원철근"}</definedName>
    <definedName name="vv" localSheetId="26" hidden="1">{#N/A,#N/A,FALSE,"손익표지";#N/A,#N/A,FALSE,"손익계산";#N/A,#N/A,FALSE,"일반관리비";#N/A,#N/A,FALSE,"영업외수익";#N/A,#N/A,FALSE,"영업외비용";#N/A,#N/A,FALSE,"매출액";#N/A,#N/A,FALSE,"요약손익";#N/A,#N/A,FALSE,"요약대차";#N/A,#N/A,FALSE,"매출채권현황";#N/A,#N/A,FALSE,"매출채권명세"}</definedName>
    <definedName name="vv" localSheetId="43" hidden="1">{#N/A,#N/A,FALSE,"손익표지";#N/A,#N/A,FALSE,"손익계산";#N/A,#N/A,FALSE,"일반관리비";#N/A,#N/A,FALSE,"영업외수익";#N/A,#N/A,FALSE,"영업외비용";#N/A,#N/A,FALSE,"매출액";#N/A,#N/A,FALSE,"요약손익";#N/A,#N/A,FALSE,"요약대차";#N/A,#N/A,FALSE,"매출채권현황";#N/A,#N/A,FALSE,"매출채권명세"}</definedName>
    <definedName name="vv" hidden="1">{#N/A,#N/A,FALSE,"손익표지";#N/A,#N/A,FALSE,"손익계산";#N/A,#N/A,FALSE,"일반관리비";#N/A,#N/A,FALSE,"영업외수익";#N/A,#N/A,FALSE,"영업외비용";#N/A,#N/A,FALSE,"매출액";#N/A,#N/A,FALSE,"요약손익";#N/A,#N/A,FALSE,"요약대차";#N/A,#N/A,FALSE,"매출채권현황";#N/A,#N/A,FALSE,"매출채권명세"}</definedName>
    <definedName name="w" hidden="1">#REF!</definedName>
    <definedName name="WBS"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ddw" localSheetId="26" hidden="1">{#N/A,#N/A,FALSE,"지침";#N/A,#N/A,FALSE,"환경분석";#N/A,#N/A,FALSE,"Sheet16"}</definedName>
    <definedName name="wddw" localSheetId="43" hidden="1">{#N/A,#N/A,FALSE,"지침";#N/A,#N/A,FALSE,"환경분석";#N/A,#N/A,FALSE,"Sheet16"}</definedName>
    <definedName name="wddw" hidden="1">{#N/A,#N/A,FALSE,"지침";#N/A,#N/A,FALSE,"환경분석";#N/A,#N/A,FALSE,"Sheet16"}</definedName>
    <definedName name="WEARF" localSheetId="26" hidden="1">{#N/A,#N/A,TRUE,"Y생산";#N/A,#N/A,TRUE,"Y판매";#N/A,#N/A,TRUE,"Y총물량";#N/A,#N/A,TRUE,"Y능력";#N/A,#N/A,TRUE,"YKD"}</definedName>
    <definedName name="WEARF" localSheetId="43" hidden="1">{#N/A,#N/A,TRUE,"Y생산";#N/A,#N/A,TRUE,"Y판매";#N/A,#N/A,TRUE,"Y총물량";#N/A,#N/A,TRUE,"Y능력";#N/A,#N/A,TRUE,"YKD"}</definedName>
    <definedName name="WEARF" hidden="1">{#N/A,#N/A,TRUE,"Y생산";#N/A,#N/A,TRUE,"Y판매";#N/A,#N/A,TRUE,"Y총물량";#N/A,#N/A,TRUE,"Y능력";#N/A,#N/A,TRUE,"YKD"}</definedName>
    <definedName name="werew" localSheetId="26"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erew" localSheetId="4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erew"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erw"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w" hidden="1">#REF!</definedName>
    <definedName name="whoops2" localSheetId="26" hidden="1">{"Summary",#N/A,FALSE,"Summary"}</definedName>
    <definedName name="whoops2" localSheetId="43" hidden="1">{"Summary",#N/A,FALSE,"Summary"}</definedName>
    <definedName name="whoops2" hidden="1">{"Summary",#N/A,FALSE,"Summary"}</definedName>
    <definedName name="whoops2_1" localSheetId="26" hidden="1">{"Summary",#N/A,FALSE,"Summary"}</definedName>
    <definedName name="whoops2_1" localSheetId="43" hidden="1">{"Summary",#N/A,FALSE,"Summary"}</definedName>
    <definedName name="whoops2_1" hidden="1">{"Summary",#N/A,FALSE,"Summary"}</definedName>
    <definedName name="whoops2_2" localSheetId="26" hidden="1">{"Summary",#N/A,FALSE,"Summary"}</definedName>
    <definedName name="whoops2_2" localSheetId="43" hidden="1">{"Summary",#N/A,FALSE,"Summary"}</definedName>
    <definedName name="whoops2_2" hidden="1">{"Summary",#N/A,FALSE,"Summary"}</definedName>
    <definedName name="whoops2_3" localSheetId="26" hidden="1">{"Summary",#N/A,FALSE,"Summary"}</definedName>
    <definedName name="whoops2_3" localSheetId="43" hidden="1">{"Summary",#N/A,FALSE,"Summary"}</definedName>
    <definedName name="whoops2_3" hidden="1">{"Summary",#N/A,FALSE,"Summary"}</definedName>
    <definedName name="whoops3" localSheetId="26" hidden="1">{"Summary Sheet",#N/A,FALSE,"Cash Flow vs Budget"}</definedName>
    <definedName name="whoops3" localSheetId="43" hidden="1">{"Summary Sheet",#N/A,FALSE,"Cash Flow vs Budget"}</definedName>
    <definedName name="whoops3" hidden="1">{"Summary Sheet",#N/A,FALSE,"Cash Flow vs Budget"}</definedName>
    <definedName name="whoops3_1" localSheetId="26" hidden="1">{"Summary Sheet",#N/A,FALSE,"Cash Flow vs Budget"}</definedName>
    <definedName name="whoops3_1" localSheetId="43" hidden="1">{"Summary Sheet",#N/A,FALSE,"Cash Flow vs Budget"}</definedName>
    <definedName name="whoops3_1" hidden="1">{"Summary Sheet",#N/A,FALSE,"Cash Flow vs Budget"}</definedName>
    <definedName name="whoops3_2" localSheetId="26" hidden="1">{"Summary Sheet",#N/A,FALSE,"Cash Flow vs Budget"}</definedName>
    <definedName name="whoops3_2" localSheetId="43" hidden="1">{"Summary Sheet",#N/A,FALSE,"Cash Flow vs Budget"}</definedName>
    <definedName name="whoops3_2" hidden="1">{"Summary Sheet",#N/A,FALSE,"Cash Flow vs Budget"}</definedName>
    <definedName name="whoops3_3" localSheetId="26" hidden="1">{"Summary Sheet",#N/A,FALSE,"Cash Flow vs Budget"}</definedName>
    <definedName name="whoops3_3" localSheetId="43" hidden="1">{"Summary Sheet",#N/A,FALSE,"Cash Flow vs Budget"}</definedName>
    <definedName name="whoops3_3" hidden="1">{"Summary Sheet",#N/A,FALSE,"Cash Flow vs Budget"}</definedName>
    <definedName name="WIP" localSheetId="26" hidden="1">{"Summary",#N/A,FALSE,"Summary"}</definedName>
    <definedName name="WIP" localSheetId="43" hidden="1">{"Summary",#N/A,FALSE,"Summary"}</definedName>
    <definedName name="WIP" hidden="1">{"Summary",#N/A,FALSE,"Summary"}</definedName>
    <definedName name="WIP_1" localSheetId="26" hidden="1">{"Summary",#N/A,FALSE,"Summary"}</definedName>
    <definedName name="WIP_1" localSheetId="43" hidden="1">{"Summary",#N/A,FALSE,"Summary"}</definedName>
    <definedName name="WIP_1" hidden="1">{"Summary",#N/A,FALSE,"Summary"}</definedName>
    <definedName name="WIP_2" localSheetId="26" hidden="1">{"Summary",#N/A,FALSE,"Summary"}</definedName>
    <definedName name="WIP_2" localSheetId="43" hidden="1">{"Summary",#N/A,FALSE,"Summary"}</definedName>
    <definedName name="WIP_2" hidden="1">{"Summary",#N/A,FALSE,"Summary"}</definedName>
    <definedName name="WIP_3" localSheetId="26" hidden="1">{"Summary",#N/A,FALSE,"Summary"}</definedName>
    <definedName name="WIP_3" localSheetId="43" hidden="1">{"Summary",#N/A,FALSE,"Summary"}</definedName>
    <definedName name="WIP_3" hidden="1">{"Summary",#N/A,FALSE,"Summary"}</definedName>
    <definedName name="wjd" localSheetId="2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jd"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j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kddbal" localSheetId="26" hidden="1">{#N/A,#N/A,TRUE,"Title";#N/A,#N/A,TRUE,"BalanceSheetAssets";#N/A,#N/A,TRUE,"BalanceSheetLiabilities";#N/A,#N/A,TRUE,"IncomeStatementNature";#N/A,#N/A,TRUE,"NatureByDestination";#N/A,#N/A,TRUE,"IncomeStatement";#N/A,#N/A,TRUE,"CashFlow";#N/A,#N/A,TRUE,"PropertyPlantEquipment";#N/A,#N/A,TRUE,"Lease";#N/A,#N/A,TRUE,"IntangibleAssets";#N/A,#N/A,TRUE,"CashEquivalent";#N/A,#N/A,TRUE,"AccountsReceivable";#N/A,#N/A,TRUE,"Interco";#N/A,#N/A,TRUE,"IncomeTaxes";#N/A,#N/A,TRUE,"DetailOfAccounts";#N/A,#N/A,TRUE,"RetirementPension";#N/A,#N/A,TRUE,"GeographicInfo";#N/A,#N/A,TRUE,"Depreciation";#N/A,#N/A,TRUE,"FinancialRevenue";#N/A,#N/A,TRUE,"PersonnelCost";#N/A,#N/A,TRUE,"Contingencies";#N/A,#N/A,TRUE,"UnadjustedDifferences"}</definedName>
    <definedName name="wkddbal" localSheetId="43" hidden="1">{#N/A,#N/A,TRUE,"Title";#N/A,#N/A,TRUE,"BalanceSheetAssets";#N/A,#N/A,TRUE,"BalanceSheetLiabilities";#N/A,#N/A,TRUE,"IncomeStatementNature";#N/A,#N/A,TRUE,"NatureByDestination";#N/A,#N/A,TRUE,"IncomeStatement";#N/A,#N/A,TRUE,"CashFlow";#N/A,#N/A,TRUE,"PropertyPlantEquipment";#N/A,#N/A,TRUE,"Lease";#N/A,#N/A,TRUE,"IntangibleAssets";#N/A,#N/A,TRUE,"CashEquivalent";#N/A,#N/A,TRUE,"AccountsReceivable";#N/A,#N/A,TRUE,"Interco";#N/A,#N/A,TRUE,"IncomeTaxes";#N/A,#N/A,TRUE,"DetailOfAccounts";#N/A,#N/A,TRUE,"RetirementPension";#N/A,#N/A,TRUE,"GeographicInfo";#N/A,#N/A,TRUE,"Depreciation";#N/A,#N/A,TRUE,"FinancialRevenue";#N/A,#N/A,TRUE,"PersonnelCost";#N/A,#N/A,TRUE,"Contingencies";#N/A,#N/A,TRUE,"UnadjustedDifferences"}</definedName>
    <definedName name="wkddbal" hidden="1">{#N/A,#N/A,TRUE,"Title";#N/A,#N/A,TRUE,"BalanceSheetAssets";#N/A,#N/A,TRUE,"BalanceSheetLiabilities";#N/A,#N/A,TRUE,"IncomeStatementNature";#N/A,#N/A,TRUE,"NatureByDestination";#N/A,#N/A,TRUE,"IncomeStatement";#N/A,#N/A,TRUE,"CashFlow";#N/A,#N/A,TRUE,"PropertyPlantEquipment";#N/A,#N/A,TRUE,"Lease";#N/A,#N/A,TRUE,"IntangibleAssets";#N/A,#N/A,TRUE,"CashEquivalent";#N/A,#N/A,TRUE,"AccountsReceivable";#N/A,#N/A,TRUE,"Interco";#N/A,#N/A,TRUE,"IncomeTaxes";#N/A,#N/A,TRUE,"DetailOfAccounts";#N/A,#N/A,TRUE,"RetirementPension";#N/A,#N/A,TRUE,"GeographicInfo";#N/A,#N/A,TRUE,"Depreciation";#N/A,#N/A,TRUE,"FinancialRevenue";#N/A,#N/A,TRUE,"PersonnelCost";#N/A,#N/A,TRUE,"Contingencies";#N/A,#N/A,TRUE,"UnadjustedDifferences"}</definedName>
    <definedName name="wkgk" localSheetId="26" hidden="1">{#N/A,#N/A,FALSE,"BS";#N/A,#N/A,FALSE,"PL";#N/A,#N/A,FALSE,"처분";#N/A,#N/A,FALSE,"현금";#N/A,#N/A,FALSE,"매출";#N/A,#N/A,FALSE,"원가";#N/A,#N/A,FALSE,"경영"}</definedName>
    <definedName name="wkgk" localSheetId="43" hidden="1">{#N/A,#N/A,FALSE,"BS";#N/A,#N/A,FALSE,"PL";#N/A,#N/A,FALSE,"처분";#N/A,#N/A,FALSE,"현금";#N/A,#N/A,FALSE,"매출";#N/A,#N/A,FALSE,"원가";#N/A,#N/A,FALSE,"경영"}</definedName>
    <definedName name="wkgk" hidden="1">{#N/A,#N/A,FALSE,"BS";#N/A,#N/A,FALSE,"PL";#N/A,#N/A,FALSE,"처분";#N/A,#N/A,FALSE,"현금";#N/A,#N/A,FALSE,"매출";#N/A,#N/A,FALSE,"원가";#N/A,#N/A,FALSE,"경영"}</definedName>
    <definedName name="wm"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m"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m"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m.조골재1" localSheetId="26" hidden="1">{#N/A,#N/A,FALSE,"조골재"}</definedName>
    <definedName name="wm.조골재1" localSheetId="43" hidden="1">{#N/A,#N/A,FALSE,"조골재"}</definedName>
    <definedName name="wm.조골재1" hidden="1">{#N/A,#N/A,FALSE,"조골재"}</definedName>
    <definedName name="wnkllwk" localSheetId="26" hidden="1">{"'Sheet1'!$A$1:$H$36"}</definedName>
    <definedName name="wnkllwk" localSheetId="43" hidden="1">{"'Sheet1'!$A$1:$H$36"}</definedName>
    <definedName name="wnkllwk" hidden="1">{"'Sheet1'!$A$1:$H$36"}</definedName>
    <definedName name="wnwn"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 localSheetId="26" hidden="1">{#N/A,#N/A,FALSE,"BS";#N/A,#N/A,FALSE,"PL";#N/A,#N/A,FALSE,"처분";#N/A,#N/A,FALSE,"현금";#N/A,#N/A,FALSE,"매출";#N/A,#N/A,FALSE,"원가";#N/A,#N/A,FALSE,"경영"}</definedName>
    <definedName name="wo" localSheetId="43" hidden="1">{#N/A,#N/A,FALSE,"BS";#N/A,#N/A,FALSE,"PL";#N/A,#N/A,FALSE,"처분";#N/A,#N/A,FALSE,"현금";#N/A,#N/A,FALSE,"매출";#N/A,#N/A,FALSE,"원가";#N/A,#N/A,FALSE,"경영"}</definedName>
    <definedName name="wo" hidden="1">{#N/A,#N/A,FALSE,"BS";#N/A,#N/A,FALSE,"PL";#N/A,#N/A,FALSE,"처분";#N/A,#N/A,FALSE,"현금";#N/A,#N/A,FALSE,"매출";#N/A,#N/A,FALSE,"원가";#N/A,#N/A,FALSE,"경영"}</definedName>
    <definedName name="WO\\\\\\재료비"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rks" localSheetId="26"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orks" localSheetId="43"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orks"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PL"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 localSheetId="26" hidden="1">{#N/A,#N/A,FALSE,"Aging Summary";#N/A,#N/A,FALSE,"Ratio Analysis";#N/A,#N/A,FALSE,"Test 120 Day Accts";#N/A,#N/A,FALSE,"Tickmarks"}</definedName>
    <definedName name="wr" localSheetId="43" hidden="1">{#N/A,#N/A,FALSE,"Aging Summary";#N/A,#N/A,FALSE,"Ratio Analysis";#N/A,#N/A,FALSE,"Test 120 Day Accts";#N/A,#N/A,FALSE,"Tickmarks"}</definedName>
    <definedName name="wr" hidden="1">{#N/A,#N/A,FALSE,"Aging Summary";#N/A,#N/A,FALSE,"Ratio Analysis";#N/A,#N/A,FALSE,"Test 120 Day Accts";#N/A,#N/A,FALSE,"Tickmarks"}</definedName>
    <definedName name="wret"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et"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et"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RN"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RN" hidden="1">{#N/A,#N/A,FALSE,"손익표지";#N/A,#N/A,FALSE,"손익계산";#N/A,#N/A,FALSE,"일반관리비";#N/A,#N/A,FALSE,"영업외수익";#N/A,#N/A,FALSE,"영업외비용";#N/A,#N/A,FALSE,"매출액";#N/A,#N/A,FALSE,"요약손익";#N/A,#N/A,FALSE,"요약대차";#N/A,#N/A,FALSE,"매출채권현황";#N/A,#N/A,FALSE,"매출채권명세"}</definedName>
    <definedName name="wrn.1885._.recon." localSheetId="26" hidden="1">{"adf",#N/A,TRUE,"1885ADF ";"cmt",#N/A,TRUE,"1885CMT  ";"fif",#N/A,TRUE,"1885FIF";"frf",#N/A,TRUE,"1885FRF";"geb",#N/A,TRUE,"1885GEB "}</definedName>
    <definedName name="wrn.1885._.recon." localSheetId="43" hidden="1">{"adf",#N/A,TRUE,"1885ADF ";"cmt",#N/A,TRUE,"1885CMT  ";"fif",#N/A,TRUE,"1885FIF";"frf",#N/A,TRUE,"1885FRF";"geb",#N/A,TRUE,"1885GEB "}</definedName>
    <definedName name="wrn.1885._.recon." hidden="1">{"adf",#N/A,TRUE,"1885ADF ";"cmt",#N/A,TRUE,"1885CMT  ";"fif",#N/A,TRUE,"1885FIF";"frf",#N/A,TRUE,"1885FRF";"geb",#N/A,TRUE,"1885GEB "}</definedName>
    <definedName name="wrn.1885._.recon._1" localSheetId="26" hidden="1">{"adf",#N/A,TRUE,"1885ADF ";"cmt",#N/A,TRUE,"1885CMT  ";"fif",#N/A,TRUE,"1885FIF";"frf",#N/A,TRUE,"1885FRF";"geb",#N/A,TRUE,"1885GEB "}</definedName>
    <definedName name="wrn.1885._.recon._1" localSheetId="43" hidden="1">{"adf",#N/A,TRUE,"1885ADF ";"cmt",#N/A,TRUE,"1885CMT  ";"fif",#N/A,TRUE,"1885FIF";"frf",#N/A,TRUE,"1885FRF";"geb",#N/A,TRUE,"1885GEB "}</definedName>
    <definedName name="wrn.1885._.recon._1" hidden="1">{"adf",#N/A,TRUE,"1885ADF ";"cmt",#N/A,TRUE,"1885CMT  ";"fif",#N/A,TRUE,"1885FIF";"frf",#N/A,TRUE,"1885FRF";"geb",#N/A,TRUE,"1885GEB "}</definedName>
    <definedName name="wrn.1885._.recon._2" localSheetId="26" hidden="1">{"adf",#N/A,TRUE,"1885ADF ";"cmt",#N/A,TRUE,"1885CMT  ";"fif",#N/A,TRUE,"1885FIF";"frf",#N/A,TRUE,"1885FRF";"geb",#N/A,TRUE,"1885GEB "}</definedName>
    <definedName name="wrn.1885._.recon._2" localSheetId="43" hidden="1">{"adf",#N/A,TRUE,"1885ADF ";"cmt",#N/A,TRUE,"1885CMT  ";"fif",#N/A,TRUE,"1885FIF";"frf",#N/A,TRUE,"1885FRF";"geb",#N/A,TRUE,"1885GEB "}</definedName>
    <definedName name="wrn.1885._.recon._2" hidden="1">{"adf",#N/A,TRUE,"1885ADF ";"cmt",#N/A,TRUE,"1885CMT  ";"fif",#N/A,TRUE,"1885FIF";"frf",#N/A,TRUE,"1885FRF";"geb",#N/A,TRUE,"1885GEB "}</definedName>
    <definedName name="wrn.1885._.recon._3" localSheetId="26" hidden="1">{"adf",#N/A,TRUE,"1885ADF ";"cmt",#N/A,TRUE,"1885CMT  ";"fif",#N/A,TRUE,"1885FIF";"frf",#N/A,TRUE,"1885FRF";"geb",#N/A,TRUE,"1885GEB "}</definedName>
    <definedName name="wrn.1885._.recon._3" localSheetId="43" hidden="1">{"adf",#N/A,TRUE,"1885ADF ";"cmt",#N/A,TRUE,"1885CMT  ";"fif",#N/A,TRUE,"1885FIF";"frf",#N/A,TRUE,"1885FRF";"geb",#N/A,TRUE,"1885GEB "}</definedName>
    <definedName name="wrn.1885._.recon._3" hidden="1">{"adf",#N/A,TRUE,"1885ADF ";"cmt",#N/A,TRUE,"1885CMT  ";"fif",#N/A,TRUE,"1885FIF";"frf",#N/A,TRUE,"1885FRF";"geb",#N/A,TRUE,"1885GEB "}</definedName>
    <definedName name="wrn.2번." localSheetId="26" hidden="1">{#N/A,#N/A,FALSE,"2~8번"}</definedName>
    <definedName name="wrn.2번." localSheetId="43" hidden="1">{#N/A,#N/A,FALSE,"2~8번"}</definedName>
    <definedName name="wrn.2번." hidden="1">{#N/A,#N/A,FALSE,"2~8번"}</definedName>
    <definedName name="wrn.345." localSheetId="26" hidden="1">{#N/A,#N/A,FALSE,"96 3월물량표";#N/A,#N/A,FALSE,"96 4월물량표";#N/A,#N/A,FALSE,"96 5월물량표"}</definedName>
    <definedName name="wrn.345." localSheetId="43" hidden="1">{#N/A,#N/A,FALSE,"96 3월물량표";#N/A,#N/A,FALSE,"96 4월물량표";#N/A,#N/A,FALSE,"96 5월물량표"}</definedName>
    <definedName name="wrn.345." hidden="1">{#N/A,#N/A,FALSE,"96 3월물량표";#N/A,#N/A,FALSE,"96 4월물량표";#N/A,#N/A,FALSE,"96 5월물량표"}</definedName>
    <definedName name="wrn.7._.year." localSheetId="26" hidden="1">{#N/A,#N/A,FALSE,"Summary";#N/A,#N/A,FALSE,"Portfolio Analysis (7)";#N/A,#N/A,FALSE,"Portfolio Return Breakdown (7)";#N/A,#N/A,FALSE,"The Johnston Building (7)";#N/A,#N/A,FALSE,"129 W.Trade (7)";#N/A,#N/A,FALSE,"Midtown Plaza (7)"}</definedName>
    <definedName name="wrn.7._.year." localSheetId="43" hidden="1">{#N/A,#N/A,FALSE,"Summary";#N/A,#N/A,FALSE,"Portfolio Analysis (7)";#N/A,#N/A,FALSE,"Portfolio Return Breakdown (7)";#N/A,#N/A,FALSE,"The Johnston Building (7)";#N/A,#N/A,FALSE,"129 W.Trade (7)";#N/A,#N/A,FALSE,"Midtown Plaza (7)"}</definedName>
    <definedName name="wrn.7._.year." hidden="1">{#N/A,#N/A,FALSE,"Summary";#N/A,#N/A,FALSE,"Portfolio Analysis (7)";#N/A,#N/A,FALSE,"Portfolio Return Breakdown (7)";#N/A,#N/A,FALSE,"The Johnston Building (7)";#N/A,#N/A,FALSE,"129 W.Trade (7)";#N/A,#N/A,FALSE,"Midtown Plaza (7)"}</definedName>
    <definedName name="wrn.95년도결산보고서." localSheetId="2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4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7." localSheetId="26" hidden="1">{#N/A,#N/A,FALSE,"지침";#N/A,#N/A,FALSE,"환경분석";#N/A,#N/A,FALSE,"Sheet16"}</definedName>
    <definedName name="wrn.97." localSheetId="43" hidden="1">{#N/A,#N/A,FALSE,"지침";#N/A,#N/A,FALSE,"환경분석";#N/A,#N/A,FALSE,"Sheet16"}</definedName>
    <definedName name="wrn.97." hidden="1">{#N/A,#N/A,FALSE,"지침";#N/A,#N/A,FALSE,"환경분석";#N/A,#N/A,FALSE,"Sheet16"}</definedName>
    <definedName name="wrn.97년._.투자계획." localSheetId="26" hidden="1">{#N/A,#N/A,FALSE,"97년 투자계획 세부내역 "}</definedName>
    <definedName name="wrn.97년._.투자계획." localSheetId="43" hidden="1">{#N/A,#N/A,FALSE,"97년 투자계획 세부내역 "}</definedName>
    <definedName name="wrn.97년._.투자계획." hidden="1">{#N/A,#N/A,FALSE,"97년 투자계획 세부내역 "}</definedName>
    <definedName name="wrn.aaaaaa.phase3" localSheetId="26"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 localSheetId="4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1" localSheetId="26"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1" localSheetId="4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1"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2" localSheetId="26"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2" localSheetId="4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2"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3" localSheetId="26"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3" localSheetId="4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aaaaa.phase3_3" hidden="1">{"Summary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CHESON94TAXRETURN." localSheetId="2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4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4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4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tual._.vs._.Budget.Phase3" localSheetId="26" hidden="1">{"Summary Sheet",#N/A,FALSE,"Cash Flow vs Budget"}</definedName>
    <definedName name="wrn.Actual._.vs._.Budget.Phase3" localSheetId="43" hidden="1">{"Summary Sheet",#N/A,FALSE,"Cash Flow vs Budget"}</definedName>
    <definedName name="wrn.Actual._.vs._.Budget.Phase3" hidden="1">{"Summary Sheet",#N/A,FALSE,"Cash Flow vs Budget"}</definedName>
    <definedName name="wrn.Actual._.vs._.Budget.Phase3_1" localSheetId="26" hidden="1">{"Summary Sheet",#N/A,FALSE,"Cash Flow vs Budget"}</definedName>
    <definedName name="wrn.Actual._.vs._.Budget.Phase3_1" localSheetId="43" hidden="1">{"Summary Sheet",#N/A,FALSE,"Cash Flow vs Budget"}</definedName>
    <definedName name="wrn.Actual._.vs._.Budget.Phase3_1" hidden="1">{"Summary Sheet",#N/A,FALSE,"Cash Flow vs Budget"}</definedName>
    <definedName name="wrn.Actual._.vs._.Budget.Phase3_2" localSheetId="26" hidden="1">{"Summary Sheet",#N/A,FALSE,"Cash Flow vs Budget"}</definedName>
    <definedName name="wrn.Actual._.vs._.Budget.Phase3_2" localSheetId="43" hidden="1">{"Summary Sheet",#N/A,FALSE,"Cash Flow vs Budget"}</definedName>
    <definedName name="wrn.Actual._.vs._.Budget.Phase3_2" hidden="1">{"Summary Sheet",#N/A,FALSE,"Cash Flow vs Budget"}</definedName>
    <definedName name="wrn.Actual._.vs._.Budget.Phase3_3" localSheetId="26" hidden="1">{"Summary Sheet",#N/A,FALSE,"Cash Flow vs Budget"}</definedName>
    <definedName name="wrn.Actual._.vs._.Budget.Phase3_3" localSheetId="43" hidden="1">{"Summary Sheet",#N/A,FALSE,"Cash Flow vs Budget"}</definedName>
    <definedName name="wrn.Actual._.vs._.Budget.Phase3_3" hidden="1">{"Summary Sheet",#N/A,FALSE,"Cash Flow vs Budget"}</definedName>
    <definedName name="wrn.ADF_BSAL_MACLIF_OFFS." localSheetId="26" hidden="1">{"bsal",#N/A,FALSE,"Faxes_Memos";"ADFM",#N/A,FALSE,"Faxes_Memos";"OFFS",#N/A,FALSE,"Faxes_Memos";"MACLIF",#N/A,FALSE,"Faxes_Memos"}</definedName>
    <definedName name="wrn.ADF_BSAL_MACLIF_OFFS." localSheetId="43" hidden="1">{"bsal",#N/A,FALSE,"Faxes_Memos";"ADFM",#N/A,FALSE,"Faxes_Memos";"OFFS",#N/A,FALSE,"Faxes_Memos";"MACLIF",#N/A,FALSE,"Faxes_Memos"}</definedName>
    <definedName name="wrn.ADF_BSAL_MACLIF_OFFS." hidden="1">{"bsal",#N/A,FALSE,"Faxes_Memos";"ADFM",#N/A,FALSE,"Faxes_Memos";"OFFS",#N/A,FALSE,"Faxes_Memos";"MACLIF",#N/A,FALSE,"Faxes_Memos"}</definedName>
    <definedName name="wrn.ADF_BSAL_MACLIF_OFFS._1" localSheetId="26" hidden="1">{"bsal",#N/A,FALSE,"Faxes_Memos";"ADFM",#N/A,FALSE,"Faxes_Memos";"OFFS",#N/A,FALSE,"Faxes_Memos";"MACLIF",#N/A,FALSE,"Faxes_Memos"}</definedName>
    <definedName name="wrn.ADF_BSAL_MACLIF_OFFS._1" localSheetId="43" hidden="1">{"bsal",#N/A,FALSE,"Faxes_Memos";"ADFM",#N/A,FALSE,"Faxes_Memos";"OFFS",#N/A,FALSE,"Faxes_Memos";"MACLIF",#N/A,FALSE,"Faxes_Memos"}</definedName>
    <definedName name="wrn.ADF_BSAL_MACLIF_OFFS._1" hidden="1">{"bsal",#N/A,FALSE,"Faxes_Memos";"ADFM",#N/A,FALSE,"Faxes_Memos";"OFFS",#N/A,FALSE,"Faxes_Memos";"MACLIF",#N/A,FALSE,"Faxes_Memos"}</definedName>
    <definedName name="wrn.ADF_BSAL_MACLIF_OFFS._2" localSheetId="26" hidden="1">{"bsal",#N/A,FALSE,"Faxes_Memos";"ADFM",#N/A,FALSE,"Faxes_Memos";"OFFS",#N/A,FALSE,"Faxes_Memos";"MACLIF",#N/A,FALSE,"Faxes_Memos"}</definedName>
    <definedName name="wrn.ADF_BSAL_MACLIF_OFFS._2" localSheetId="43" hidden="1">{"bsal",#N/A,FALSE,"Faxes_Memos";"ADFM",#N/A,FALSE,"Faxes_Memos";"OFFS",#N/A,FALSE,"Faxes_Memos";"MACLIF",#N/A,FALSE,"Faxes_Memos"}</definedName>
    <definedName name="wrn.ADF_BSAL_MACLIF_OFFS._2" hidden="1">{"bsal",#N/A,FALSE,"Faxes_Memos";"ADFM",#N/A,FALSE,"Faxes_Memos";"OFFS",#N/A,FALSE,"Faxes_Memos";"MACLIF",#N/A,FALSE,"Faxes_Memos"}</definedName>
    <definedName name="wrn.ADF_BSAL_MACLIF_OFFS._3" localSheetId="26" hidden="1">{"bsal",#N/A,FALSE,"Faxes_Memos";"ADFM",#N/A,FALSE,"Faxes_Memos";"OFFS",#N/A,FALSE,"Faxes_Memos";"MACLIF",#N/A,FALSE,"Faxes_Memos"}</definedName>
    <definedName name="wrn.ADF_BSAL_MACLIF_OFFS._3" localSheetId="43" hidden="1">{"bsal",#N/A,FALSE,"Faxes_Memos";"ADFM",#N/A,FALSE,"Faxes_Memos";"OFFS",#N/A,FALSE,"Faxes_Memos";"MACLIF",#N/A,FALSE,"Faxes_Memos"}</definedName>
    <definedName name="wrn.ADF_BSAL_MACLIF_OFFS._3" hidden="1">{"bsal",#N/A,FALSE,"Faxes_Memos";"ADFM",#N/A,FALSE,"Faxes_Memos";"OFFS",#N/A,FALSE,"Faxes_Memos";"MACLIF",#N/A,FALSE,"Faxes_Memos"}</definedName>
    <definedName name="wrn.Aging._.and._.Trend._.Analysis." localSheetId="26" hidden="1">{#N/A,#N/A,FALSE,"Aging Summary";#N/A,#N/A,FALSE,"Ratio Analysis";#N/A,#N/A,FALSE,"Test 120 Day Accts";#N/A,#N/A,FALSE,"Tickmarks"}</definedName>
    <definedName name="wrn.Aging._.and._.Trend._.Analysis." localSheetId="4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26" hidden="1">{#N/A,#N/A,FALSE,"Aging Summary";#N/A,#N/A,FALSE,"Ratio Analysis";#N/A,#N/A,FALSE,"Test 120 Day Accts";#N/A,#N/A,FALSE,"Tickmarks"}</definedName>
    <definedName name="wrn.Aging._.and._.Trend._.Analysis._1" localSheetId="43"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localSheetId="26" hidden="1">{#N/A,#N/A,FALSE,"Aging Summary";#N/A,#N/A,FALSE,"Ratio Analysis";#N/A,#N/A,FALSE,"Test 120 Day Accts";#N/A,#N/A,FALSE,"Tickmarks"}</definedName>
    <definedName name="wrn.Aging._.and._.Trend._.Analysis._2" localSheetId="43"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localSheetId="26" hidden="1">{#N/A,#N/A,FALSE,"Aging Summary";#N/A,#N/A,FALSE,"Ratio Analysis";#N/A,#N/A,FALSE,"Test 120 Day Accts";#N/A,#N/A,FALSE,"Tickmarks"}</definedName>
    <definedName name="wrn.Aging._.and._.Trend._.Analysis._3" localSheetId="43"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LL._.MEMOS." localSheetId="26" hidden="1">{"MACLIF",#N/A,FALSE,"Faxes_Memos";"BSAL",#N/A,FALSE,"Faxes_Memos";"LIFE",#N/A,FALSE,"Faxes_Memos"}</definedName>
    <definedName name="wrn.ALL._.MEMOS." localSheetId="43" hidden="1">{"MACLIF",#N/A,FALSE,"Faxes_Memos";"BSAL",#N/A,FALSE,"Faxes_Memos";"LIFE",#N/A,FALSE,"Faxes_Memos"}</definedName>
    <definedName name="wrn.ALL._.MEMOS." hidden="1">{"MACLIF",#N/A,FALSE,"Faxes_Memos";"BSAL",#N/A,FALSE,"Faxes_Memos";"LIFE",#N/A,FALSE,"Faxes_Memos"}</definedName>
    <definedName name="wrn.ALL._.MEMOS._1" localSheetId="26" hidden="1">{"MACLIF",#N/A,FALSE,"Faxes_Memos";"BSAL",#N/A,FALSE,"Faxes_Memos";"LIFE",#N/A,FALSE,"Faxes_Memos"}</definedName>
    <definedName name="wrn.ALL._.MEMOS._1" localSheetId="43" hidden="1">{"MACLIF",#N/A,FALSE,"Faxes_Memos";"BSAL",#N/A,FALSE,"Faxes_Memos";"LIFE",#N/A,FALSE,"Faxes_Memos"}</definedName>
    <definedName name="wrn.ALL._.MEMOS._1" hidden="1">{"MACLIF",#N/A,FALSE,"Faxes_Memos";"BSAL",#N/A,FALSE,"Faxes_Memos";"LIFE",#N/A,FALSE,"Faxes_Memos"}</definedName>
    <definedName name="wrn.ALL._.MEMOS._2" localSheetId="26" hidden="1">{"MACLIF",#N/A,FALSE,"Faxes_Memos";"BSAL",#N/A,FALSE,"Faxes_Memos";"LIFE",#N/A,FALSE,"Faxes_Memos"}</definedName>
    <definedName name="wrn.ALL._.MEMOS._2" localSheetId="43" hidden="1">{"MACLIF",#N/A,FALSE,"Faxes_Memos";"BSAL",#N/A,FALSE,"Faxes_Memos";"LIFE",#N/A,FALSE,"Faxes_Memos"}</definedName>
    <definedName name="wrn.ALL._.MEMOS._2" hidden="1">{"MACLIF",#N/A,FALSE,"Faxes_Memos";"BSAL",#N/A,FALSE,"Faxes_Memos";"LIFE",#N/A,FALSE,"Faxes_Memos"}</definedName>
    <definedName name="wrn.ALL._.MEMOS._3" localSheetId="26" hidden="1">{"MACLIF",#N/A,FALSE,"Faxes_Memos";"BSAL",#N/A,FALSE,"Faxes_Memos";"LIFE",#N/A,FALSE,"Faxes_Memos"}</definedName>
    <definedName name="wrn.ALL._.MEMOS._3" localSheetId="43" hidden="1">{"MACLIF",#N/A,FALSE,"Faxes_Memos";"BSAL",#N/A,FALSE,"Faxes_Memos";"LIFE",#N/A,FALSE,"Faxes_Memos"}</definedName>
    <definedName name="wrn.ALL._.MEMOS._3" hidden="1">{"MACLIF",#N/A,FALSE,"Faxes_Memos";"BSAL",#N/A,FALSE,"Faxes_Memos";"LIFE",#N/A,FALSE,"Faxes_Memos"}</definedName>
    <definedName name="wrn.ALL._.METRICS." localSheetId="26" hidden="1">{#N/A,#N/A,TRUE,"contents";#N/A,#N/A,TRUE,"production";#N/A,#N/A,TRUE,"svcg";#N/A,#N/A,TRUE,"cent_offices";#N/A,#N/A,TRUE,"subs"}</definedName>
    <definedName name="wrn.ALL._.METRICS." localSheetId="43" hidden="1">{#N/A,#N/A,TRUE,"contents";#N/A,#N/A,TRUE,"production";#N/A,#N/A,TRUE,"svcg";#N/A,#N/A,TRUE,"cent_offices";#N/A,#N/A,TRUE,"subs"}</definedName>
    <definedName name="wrn.ALL._.METRICS." hidden="1">{#N/A,#N/A,TRUE,"contents";#N/A,#N/A,TRUE,"production";#N/A,#N/A,TRUE,"svcg";#N/A,#N/A,TRUE,"cent_offices";#N/A,#N/A,TRUE,"subs"}</definedName>
    <definedName name="wrn.All._.Schedules." localSheetId="26" hidden="1">{#N/A,#N/A,FALSE,"Schedule A";#N/A,#N/A,FALSE,"Schedule B";#N/A,#N/A,FALSE,"Schedule C";#N/A,#N/A,FALSE,"Schedule D";#N/A,#N/A,FALSE,"Schedule E";#N/A,#N/A,FALSE,"Schedule F";#N/A,#N/A,FALSE,"Schedule G";#N/A,#N/A,FALSE,"Schedule H";#N/A,#N/A,FALSE,"Schedule I";#N/A,#N/A,FALSE,"Schedule J"}</definedName>
    <definedName name="wrn.All._.Schedules." localSheetId="43" hidden="1">{#N/A,#N/A,FALSE,"Schedule A";#N/A,#N/A,FALSE,"Schedule B";#N/A,#N/A,FALSE,"Schedule C";#N/A,#N/A,FALSE,"Schedule D";#N/A,#N/A,FALSE,"Schedule E";#N/A,#N/A,FALSE,"Schedule F";#N/A,#N/A,FALSE,"Schedule G";#N/A,#N/A,FALSE,"Schedule H";#N/A,#N/A,FALSE,"Schedule I";#N/A,#N/A,FALSE,"Schedule J"}</definedName>
    <definedName name="wrn.All._.Schedules." hidden="1">{#N/A,#N/A,FALSE,"Schedule A";#N/A,#N/A,FALSE,"Schedule B";#N/A,#N/A,FALSE,"Schedule C";#N/A,#N/A,FALSE,"Schedule D";#N/A,#N/A,FALSE,"Schedule E";#N/A,#N/A,FALSE,"Schedule F";#N/A,#N/A,FALSE,"Schedule G";#N/A,#N/A,FALSE,"Schedule H";#N/A,#N/A,FALSE,"Schedule I";#N/A,#N/A,FALSE,"Schedule J"}</definedName>
    <definedName name="wrn.All._.Stages._.Summary.Phase3" localSheetId="26" hidden="1">{"Short Stage 1",#N/A,FALSE,"Stage 1";"Short Stage 2",#N/A,FALSE,"Stage 2";"Short Stage 3",#N/A,FALSE,"Stage 3";"Short Stage 4",#N/A,FALSE,"Stage 4";"Short Stage 5",#N/A,FALSE,"Stage 5";"Short Stage 6",#N/A,FALSE,"Stage 6";"Short Stage 7",#N/A,FALSE,"Stage 7"}</definedName>
    <definedName name="wrn.All._.Stages._.Summary.Phase3" localSheetId="43" hidden="1">{"Short Stage 1",#N/A,FALSE,"Stage 1";"Short Stage 2",#N/A,FALSE,"Stage 2";"Short Stage 3",#N/A,FALSE,"Stage 3";"Short Stage 4",#N/A,FALSE,"Stage 4";"Short Stage 5",#N/A,FALSE,"Stage 5";"Short Stage 6",#N/A,FALSE,"Stage 6";"Short Stage 7",#N/A,FALSE,"Stage 7"}</definedName>
    <definedName name="wrn.All._.Stages._.Summary.Phase3" hidden="1">{"Short Stage 1",#N/A,FALSE,"Stage 1";"Short Stage 2",#N/A,FALSE,"Stage 2";"Short Stage 3",#N/A,FALSE,"Stage 3";"Short Stage 4",#N/A,FALSE,"Stage 4";"Short Stage 5",#N/A,FALSE,"Stage 5";"Short Stage 6",#N/A,FALSE,"Stage 6";"Short Stage 7",#N/A,FALSE,"Stage 7"}</definedName>
    <definedName name="wrn.All._.Stages._.Summary.Phase3_1" localSheetId="26" hidden="1">{"Short Stage 1",#N/A,FALSE,"Stage 1";"Short Stage 2",#N/A,FALSE,"Stage 2";"Short Stage 3",#N/A,FALSE,"Stage 3";"Short Stage 4",#N/A,FALSE,"Stage 4";"Short Stage 5",#N/A,FALSE,"Stage 5";"Short Stage 6",#N/A,FALSE,"Stage 6";"Short Stage 7",#N/A,FALSE,"Stage 7"}</definedName>
    <definedName name="wrn.All._.Stages._.Summary.Phase3_1" localSheetId="43" hidden="1">{"Short Stage 1",#N/A,FALSE,"Stage 1";"Short Stage 2",#N/A,FALSE,"Stage 2";"Short Stage 3",#N/A,FALSE,"Stage 3";"Short Stage 4",#N/A,FALSE,"Stage 4";"Short Stage 5",#N/A,FALSE,"Stage 5";"Short Stage 6",#N/A,FALSE,"Stage 6";"Short Stage 7",#N/A,FALSE,"Stage 7"}</definedName>
    <definedName name="wrn.All._.Stages._.Summary.Phase3_1" hidden="1">{"Short Stage 1",#N/A,FALSE,"Stage 1";"Short Stage 2",#N/A,FALSE,"Stage 2";"Short Stage 3",#N/A,FALSE,"Stage 3";"Short Stage 4",#N/A,FALSE,"Stage 4";"Short Stage 5",#N/A,FALSE,"Stage 5";"Short Stage 6",#N/A,FALSE,"Stage 6";"Short Stage 7",#N/A,FALSE,"Stage 7"}</definedName>
    <definedName name="wrn.All._.Stages._.Summary.Phase3_2" localSheetId="26" hidden="1">{"Short Stage 1",#N/A,FALSE,"Stage 1";"Short Stage 2",#N/A,FALSE,"Stage 2";"Short Stage 3",#N/A,FALSE,"Stage 3";"Short Stage 4",#N/A,FALSE,"Stage 4";"Short Stage 5",#N/A,FALSE,"Stage 5";"Short Stage 6",#N/A,FALSE,"Stage 6";"Short Stage 7",#N/A,FALSE,"Stage 7"}</definedName>
    <definedName name="wrn.All._.Stages._.Summary.Phase3_2" localSheetId="43" hidden="1">{"Short Stage 1",#N/A,FALSE,"Stage 1";"Short Stage 2",#N/A,FALSE,"Stage 2";"Short Stage 3",#N/A,FALSE,"Stage 3";"Short Stage 4",#N/A,FALSE,"Stage 4";"Short Stage 5",#N/A,FALSE,"Stage 5";"Short Stage 6",#N/A,FALSE,"Stage 6";"Short Stage 7",#N/A,FALSE,"Stage 7"}</definedName>
    <definedName name="wrn.All._.Stages._.Summary.Phase3_2" hidden="1">{"Short Stage 1",#N/A,FALSE,"Stage 1";"Short Stage 2",#N/A,FALSE,"Stage 2";"Short Stage 3",#N/A,FALSE,"Stage 3";"Short Stage 4",#N/A,FALSE,"Stage 4";"Short Stage 5",#N/A,FALSE,"Stage 5";"Short Stage 6",#N/A,FALSE,"Stage 6";"Short Stage 7",#N/A,FALSE,"Stage 7"}</definedName>
    <definedName name="wrn.All._.Stages._.Summary.Phase3_3" localSheetId="26" hidden="1">{"Short Stage 1",#N/A,FALSE,"Stage 1";"Short Stage 2",#N/A,FALSE,"Stage 2";"Short Stage 3",#N/A,FALSE,"Stage 3";"Short Stage 4",#N/A,FALSE,"Stage 4";"Short Stage 5",#N/A,FALSE,"Stage 5";"Short Stage 6",#N/A,FALSE,"Stage 6";"Short Stage 7",#N/A,FALSE,"Stage 7"}</definedName>
    <definedName name="wrn.All._.Stages._.Summary.Phase3_3" localSheetId="43" hidden="1">{"Short Stage 1",#N/A,FALSE,"Stage 1";"Short Stage 2",#N/A,FALSE,"Stage 2";"Short Stage 3",#N/A,FALSE,"Stage 3";"Short Stage 4",#N/A,FALSE,"Stage 4";"Short Stage 5",#N/A,FALSE,"Stage 5";"Short Stage 6",#N/A,FALSE,"Stage 6";"Short Stage 7",#N/A,FALSE,"Stage 7"}</definedName>
    <definedName name="wrn.All._.Stages._.Summary.Phase3_3" hidden="1">{"Short Stage 1",#N/A,FALSE,"Stage 1";"Short Stage 2",#N/A,FALSE,"Stage 2";"Short Stage 3",#N/A,FALSE,"Stage 3";"Short Stage 4",#N/A,FALSE,"Stage 4";"Short Stage 5",#N/A,FALSE,"Stage 5";"Short Stage 6",#N/A,FALSE,"Stage 6";"Short Stage 7",#N/A,FALSE,"Stage 7"}</definedName>
    <definedName name="wrn.All._.Summaries.Phase3" localSheetId="26"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 localSheetId="4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1" localSheetId="26"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1" localSheetId="4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1"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2" localSheetId="26"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2" localSheetId="4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2"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3" localSheetId="26"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3" localSheetId="4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ies.Phase3_3" hidden="1">{"Summary vs Budget",#N/A,FALSE,"Summary vs Budget";"Stage 1 vs Budget",#N/A,FALSE,"Stage 1 vs Budget";"Stage 1 vs Budget",#N/A,FALSE,"Stage 2 vs Budget";"Stage 1 vs Budget",#N/A,FALSE,"Stage 3 vs Budget";"Stage 4 vs Budget",#N/A,FALSE,"Stage 4 vs Budget";"Summary",#N/A,FALSE,"Stage 5 vs Budget";"Summary",#N/A,FALSE,"Stage 6 vs Budget";"Summary",#N/A,FALSE,"Stage 7 vs Budget "}</definedName>
    <definedName name="wrn.All._.Summary._.Sheets.Phase3" localSheetId="26"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 localSheetId="4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1" localSheetId="26"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1" localSheetId="4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1"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2" localSheetId="26"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2" localSheetId="4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2"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3" localSheetId="26"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3" localSheetId="4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Summary._.Sheets.Phase3_3" hidden="1">{"Summary Sheet",#N/A,FALSE,"Summary vs Budget";"Summary Sheet",#N/A,FALSE,"Master vs Budget";"Summary Sheet",#N/A,FALSE,"Stage 1 vs Budget";"Summary Sheet",#N/A,FALSE,"Stage 2 vs Budget";"Summary Sheet",#N/A,FALSE,"Stage 3 vs Budget";"Summary Sheet",#N/A,FALSE,"Stage 4 vs Budget";"Summary Sheet",#N/A,FALSE,"Stage 5 vs Budget";"Summary Sheet",#N/A,FALSE,"Stage 6 vs Budget";"Summary Sheet",#N/A,FALSE,"Stage 7 vs Budget";"Summary Sheet",#N/A,FALSE,"SalesInfo vs Budget";"Summary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ALL._.UNITS."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1"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1"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1"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2"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2"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2"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3" localSheetId="26"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3" localSheetId="4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LL._.UNITS._3" hidden="1">{#N/A,#N/A,FALSE,"PIB CONS";#N/A,#N/A,FALSE," Finance (Product Summary)";#N/A,#N/A,FALSE,"Property Finance Central";#N/A,#N/A,FALSE,"Loan Assumptions";#N/A,#N/A,FALSE,"STRUCTURED FINANCE";#N/A,#N/A,FALSE,"prop exec";#N/A,#N/A,FALSE,"Services (Product Summary)";#N/A,#N/A,FALSE,"Property Services Central";#N/A,#N/A,FALSE,"Services Central Fees";#N/A,#N/A,FALSE,"PEG (Product Summary)";#N/A,#N/A,FALSE,"PEG Central";#N/A,#N/A,FALSE,"Health Cons";#N/A,#N/A,FALSE,"Health Fees";#N/A,#N/A,FALSE,"China Cons";#N/A,#N/A,FALSE,"China Income";#N/A,#N/A,FALSE,"Retail Cons";#N/A,#N/A,FALSE,"Retail Fees";#N/A,#N/A,FALSE,"Tourism Cons";#N/A,#N/A,FALSE,"Tourism Fees"}</definedName>
    <definedName name="wrn.Appraisal." localSheetId="26" hidden="1">{#N/A,#N/A,FALSE,"APPRAISAL";#N/A,#N/A,FALSE,"APPRAISAL 2";#N/A,#N/A,FALSE,"APPRAISAL 3"}</definedName>
    <definedName name="wrn.Appraisal." localSheetId="43" hidden="1">{#N/A,#N/A,FALSE,"APPRAISAL";#N/A,#N/A,FALSE,"APPRAISAL 2";#N/A,#N/A,FALSE,"APPRAISAL 3"}</definedName>
    <definedName name="wrn.Appraisal." hidden="1">{#N/A,#N/A,FALSE,"APPRAISAL";#N/A,#N/A,FALSE,"APPRAISAL 2";#N/A,#N/A,FALSE,"APPRAISAL 3"}</definedName>
    <definedName name="wrn.Appraisal._.2." localSheetId="26" hidden="1">{#N/A,#N/A,FALSE,"Appraisal 2"}</definedName>
    <definedName name="wrn.Appraisal._.2." localSheetId="43" hidden="1">{#N/A,#N/A,FALSE,"Appraisal 2"}</definedName>
    <definedName name="wrn.Appraisal._.2." hidden="1">{#N/A,#N/A,FALSE,"Appraisal 2"}</definedName>
    <definedName name="wrn.Appraisal._.3." localSheetId="26" hidden="1">{#N/A,#N/A,FALSE,"Appraisal 3"}</definedName>
    <definedName name="wrn.Appraisal._.3." localSheetId="43" hidden="1">{#N/A,#N/A,FALSE,"Appraisal 3"}</definedName>
    <definedName name="wrn.Appraisal._.3." hidden="1">{#N/A,#N/A,FALSE,"Appraisal 3"}</definedName>
    <definedName name="wrn.Balance._.Sheet." localSheetId="26" hidden="1">{"Extended BS",#N/A,FALSE,"96.97 Fin Year"}</definedName>
    <definedName name="wrn.Balance._.Sheet." localSheetId="43" hidden="1">{"Extended BS",#N/A,FALSE,"96.97 Fin Year"}</definedName>
    <definedName name="wrn.Balance._.Sheet." hidden="1">{"Extended BS",#N/A,FALSE,"96.97 Fin Year"}</definedName>
    <definedName name="wrn.Balance._.Sheet._1" localSheetId="26" hidden="1">{"Extended BS",#N/A,FALSE,"96.97 Fin Year"}</definedName>
    <definedName name="wrn.Balance._.Sheet._1" localSheetId="43" hidden="1">{"Extended BS",#N/A,FALSE,"96.97 Fin Year"}</definedName>
    <definedName name="wrn.Balance._.Sheet._1" hidden="1">{"Extended BS",#N/A,FALSE,"96.97 Fin Year"}</definedName>
    <definedName name="wrn.Balance._.Sheet._2" localSheetId="26" hidden="1">{"Extended BS",#N/A,FALSE,"96.97 Fin Year"}</definedName>
    <definedName name="wrn.Balance._.Sheet._2" localSheetId="43" hidden="1">{"Extended BS",#N/A,FALSE,"96.97 Fin Year"}</definedName>
    <definedName name="wrn.Balance._.Sheet._2" hidden="1">{"Extended BS",#N/A,FALSE,"96.97 Fin Year"}</definedName>
    <definedName name="wrn.Balance._.Sheet._3" localSheetId="26" hidden="1">{"Extended BS",#N/A,FALSE,"96.97 Fin Year"}</definedName>
    <definedName name="wrn.Balance._.Sheet._3" localSheetId="43" hidden="1">{"Extended BS",#N/A,FALSE,"96.97 Fin Year"}</definedName>
    <definedName name="wrn.Balance._.Sheet._3" hidden="1">{"Extended BS",#N/A,FALSE,"96.97 Fin Year"}</definedName>
    <definedName name="wrn.BalanceSheetComparison." localSheetId="26" hidden="1">{#N/A,"BalanceSheetGroup",TRUE,"BSComparison";#N/A,"BalanceSheetDS",TRUE,"BSComparison";#N/A,"BalanceSheetDDS",TRUE,"BSComparison";#N/A,"BalanceSheetDSA",TRUE,"BSComparison";#N/A,"BalanceSheetDSKK",TRUE,"BSComparison";#N/A,"BalanceSheetSOW",TRUE,"BSComparison";#N/A,"BalanceSheetDeneb",TRUE,"BSComparison"}</definedName>
    <definedName name="wrn.BalanceSheetComparison." localSheetId="43" hidden="1">{#N/A,"BalanceSheetGroup",TRUE,"BSComparison";#N/A,"BalanceSheetDS",TRUE,"BSComparison";#N/A,"BalanceSheetDDS",TRUE,"BSComparison";#N/A,"BalanceSheetDSA",TRUE,"BSComparison";#N/A,"BalanceSheetDSKK",TRUE,"BSComparison";#N/A,"BalanceSheetSOW",TRUE,"BSComparison";#N/A,"BalanceSheetDeneb",TRUE,"BSComparison"}</definedName>
    <definedName name="wrn.BalanceSheetComparison." hidden="1">{#N/A,"BalanceSheetGroup",TRUE,"BSComparison";#N/A,"BalanceSheetDS",TRUE,"BSComparison";#N/A,"BalanceSheetDDS",TRUE,"BSComparison";#N/A,"BalanceSheetDSA",TRUE,"BSComparison";#N/A,"BalanceSheetDSKK",TRUE,"BSComparison";#N/A,"BalanceSheetSOW",TRUE,"BSComparison";#N/A,"BalanceSheetDeneb",TRUE,"BSComparison"}</definedName>
    <definedName name="wrn.BalanceSheetGroup." localSheetId="26" hidden="1">{#N/A,#N/A,TRUE,"Title";#N/A,#N/A,TRUE,"BSAssets";#N/A,#N/A,TRUE,"BSLiabilities";#N/A,#N/A,TRUE,"ConsolidatedEquityControl";#N/A,#N/A,TRUE,"BSConsolidatedDetail"}</definedName>
    <definedName name="wrn.BalanceSheetGroup." localSheetId="43" hidden="1">{#N/A,#N/A,TRUE,"Title";#N/A,#N/A,TRUE,"BSAssets";#N/A,#N/A,TRUE,"BSLiabilities";#N/A,#N/A,TRUE,"ConsolidatedEquityControl";#N/A,#N/A,TRUE,"BSConsolidatedDetail"}</definedName>
    <definedName name="wrn.BalanceSheetGroup." hidden="1">{#N/A,#N/A,TRUE,"Title";#N/A,#N/A,TRUE,"BSAssets";#N/A,#N/A,TRUE,"BSLiabilities";#N/A,#N/A,TRUE,"ConsolidatedEquityControl";#N/A,#N/A,TRUE,"BSConsolidatedDetail"}</definedName>
    <definedName name="wrn.BalanceSheetPublication." localSheetId="26" hidden="1">{#N/A,"Publication",TRUE,"Title";#N/A,"BalanceSheetGroup",TRUE,"BS10Q";"Partiel",#N/A,TRUE,"BSAssets";"Partiel",#N/A,TRUE,"BSLiabilities";#N/A,#N/A,TRUE,"BS10QFrançais"}</definedName>
    <definedName name="wrn.BalanceSheetPublication." localSheetId="43" hidden="1">{#N/A,"Publication",TRUE,"Title";#N/A,"BalanceSheetGroup",TRUE,"BS10Q";"Partiel",#N/A,TRUE,"BSAssets";"Partiel",#N/A,TRUE,"BSLiabilities";#N/A,#N/A,TRUE,"BS10QFrançais"}</definedName>
    <definedName name="wrn.BalanceSheetPublication." hidden="1">{#N/A,"Publication",TRUE,"Title";#N/A,"BalanceSheetGroup",TRUE,"BS10Q";"Partiel",#N/A,TRUE,"BSAssets";"Partiel",#N/A,TRUE,"BSLiabilities";#N/A,#N/A,TRUE,"BS10QFrançais"}</definedName>
    <definedName name="wrn.BalanceSheetTotal." localSheetId="26" hidden="1">{#N/A,"Interne",TRUE,"Title";#N/A,#N/A,TRUE,"BSAssets";#N/A,#N/A,TRUE,"BSLiabilities";#N/A,"BalanceSheetGroup",TRUE,"BSComparison";#N/A,"BalanceSheetDS",TRUE,"BSComparison";#N/A,"BalanceSheetDDS",TRUE,"BSComparison";#N/A,"BalanceSheetDSA",TRUE,"BSComparison";#N/A,"BalanceSheetDSKK",TRUE,"BSComparison";#N/A,"BalanceSheetSOW",TRUE,"BSComparison";#N/A,"BalanceSheetDeneb",TRUE,"BSComparison";#N/A,#N/A,TRUE,"BSConsolidatedDetail";#N/A,#N/A,TRUE,"ConsolidatedEquityControl"}</definedName>
    <definedName name="wrn.BalanceSheetTotal." localSheetId="43" hidden="1">{#N/A,"Interne",TRUE,"Title";#N/A,#N/A,TRUE,"BSAssets";#N/A,#N/A,TRUE,"BSLiabilities";#N/A,"BalanceSheetGroup",TRUE,"BSComparison";#N/A,"BalanceSheetDS",TRUE,"BSComparison";#N/A,"BalanceSheetDDS",TRUE,"BSComparison";#N/A,"BalanceSheetDSA",TRUE,"BSComparison";#N/A,"BalanceSheetDSKK",TRUE,"BSComparison";#N/A,"BalanceSheetSOW",TRUE,"BSComparison";#N/A,"BalanceSheetDeneb",TRUE,"BSComparison";#N/A,#N/A,TRUE,"BSConsolidatedDetail";#N/A,#N/A,TRUE,"ConsolidatedEquityControl"}</definedName>
    <definedName name="wrn.BalanceSheetTotal." hidden="1">{#N/A,"Interne",TRUE,"Title";#N/A,#N/A,TRUE,"BSAssets";#N/A,#N/A,TRUE,"BSLiabilities";#N/A,"BalanceSheetGroup",TRUE,"BSComparison";#N/A,"BalanceSheetDS",TRUE,"BSComparison";#N/A,"BalanceSheetDDS",TRUE,"BSComparison";#N/A,"BalanceSheetDSA",TRUE,"BSComparison";#N/A,"BalanceSheetDSKK",TRUE,"BSComparison";#N/A,"BalanceSheetSOW",TRUE,"BSComparison";#N/A,"BalanceSheetDeneb",TRUE,"BSComparison";#N/A,#N/A,TRUE,"BSConsolidatedDetail";#N/A,#N/A,TRUE,"ConsolidatedEquityControl"}</definedName>
    <definedName name="wrn.BL94TAXRETURN." localSheetId="2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43"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ank._.Loans." localSheetId="26" hidden="1">{"Blank",#N/A,FALSE,"Loans (Blank)"}</definedName>
    <definedName name="wrn.Blank._.Loans." localSheetId="43" hidden="1">{"Blank",#N/A,FALSE,"Loans (Blank)"}</definedName>
    <definedName name="wrn.Blank._.Loans." hidden="1">{"Blank",#N/A,FALSE,"Loans (Blank)"}</definedName>
    <definedName name="wrn.Blank._.Loans._1" localSheetId="26" hidden="1">{"Blank",#N/A,FALSE,"Loans (Blank)"}</definedName>
    <definedName name="wrn.Blank._.Loans._1" localSheetId="43" hidden="1">{"Blank",#N/A,FALSE,"Loans (Blank)"}</definedName>
    <definedName name="wrn.Blank._.Loans._1" hidden="1">{"Blank",#N/A,FALSE,"Loans (Blank)"}</definedName>
    <definedName name="wrn.Blank._.Loans._2" localSheetId="26" hidden="1">{"Blank",#N/A,FALSE,"Loans (Blank)"}</definedName>
    <definedName name="wrn.Blank._.Loans._2" localSheetId="43" hidden="1">{"Blank",#N/A,FALSE,"Loans (Blank)"}</definedName>
    <definedName name="wrn.Blank._.Loans._2" hidden="1">{"Blank",#N/A,FALSE,"Loans (Blank)"}</definedName>
    <definedName name="wrn.Blank._.Loans._3" localSheetId="26" hidden="1">{"Blank",#N/A,FALSE,"Loans (Blank)"}</definedName>
    <definedName name="wrn.Blank._.Loans._3" localSheetId="43" hidden="1">{"Blank",#N/A,FALSE,"Loans (Blank)"}</definedName>
    <definedName name="wrn.Blank._.Loans._3" hidden="1">{"Blank",#N/A,FALSE,"Loans (Blank)"}</definedName>
    <definedName name="wrn.BSAL.ADF.OFFSM.MLL." localSheetId="26" hidden="1">{"offs1",#N/A,FALSE,"Faxes_Memos";"bsal",#N/A,FALSE,"Faxes_Memos";"ADFM",#N/A,FALSE,"Faxes_Memos";"MACLIF",#N/A,FALSE,"Faxes_Memos"}</definedName>
    <definedName name="wrn.BSAL.ADF.OFFSM.MLL." localSheetId="43" hidden="1">{"offs1",#N/A,FALSE,"Faxes_Memos";"bsal",#N/A,FALSE,"Faxes_Memos";"ADFM",#N/A,FALSE,"Faxes_Memos";"MACLIF",#N/A,FALSE,"Faxes_Memos"}</definedName>
    <definedName name="wrn.BSAL.ADF.OFFSM.MLL." hidden="1">{"offs1",#N/A,FALSE,"Faxes_Memos";"bsal",#N/A,FALSE,"Faxes_Memos";"ADFM",#N/A,FALSE,"Faxes_Memos";"MACLIF",#N/A,FALSE,"Faxes_Memos"}</definedName>
    <definedName name="wrn.BSAL.ADF.OFFSM.MLL._1" localSheetId="26" hidden="1">{"offs1",#N/A,FALSE,"Faxes_Memos";"bsal",#N/A,FALSE,"Faxes_Memos";"ADFM",#N/A,FALSE,"Faxes_Memos";"MACLIF",#N/A,FALSE,"Faxes_Memos"}</definedName>
    <definedName name="wrn.BSAL.ADF.OFFSM.MLL._1" localSheetId="43" hidden="1">{"offs1",#N/A,FALSE,"Faxes_Memos";"bsal",#N/A,FALSE,"Faxes_Memos";"ADFM",#N/A,FALSE,"Faxes_Memos";"MACLIF",#N/A,FALSE,"Faxes_Memos"}</definedName>
    <definedName name="wrn.BSAL.ADF.OFFSM.MLL._1" hidden="1">{"offs1",#N/A,FALSE,"Faxes_Memos";"bsal",#N/A,FALSE,"Faxes_Memos";"ADFM",#N/A,FALSE,"Faxes_Memos";"MACLIF",#N/A,FALSE,"Faxes_Memos"}</definedName>
    <definedName name="wrn.BSAL.ADF.OFFSM.MLL._2" localSheetId="26" hidden="1">{"offs1",#N/A,FALSE,"Faxes_Memos";"bsal",#N/A,FALSE,"Faxes_Memos";"ADFM",#N/A,FALSE,"Faxes_Memos";"MACLIF",#N/A,FALSE,"Faxes_Memos"}</definedName>
    <definedName name="wrn.BSAL.ADF.OFFSM.MLL._2" localSheetId="43" hidden="1">{"offs1",#N/A,FALSE,"Faxes_Memos";"bsal",#N/A,FALSE,"Faxes_Memos";"ADFM",#N/A,FALSE,"Faxes_Memos";"MACLIF",#N/A,FALSE,"Faxes_Memos"}</definedName>
    <definedName name="wrn.BSAL.ADF.OFFSM.MLL._2" hidden="1">{"offs1",#N/A,FALSE,"Faxes_Memos";"bsal",#N/A,FALSE,"Faxes_Memos";"ADFM",#N/A,FALSE,"Faxes_Memos";"MACLIF",#N/A,FALSE,"Faxes_Memos"}</definedName>
    <definedName name="wrn.BSAL.ADF.OFFSM.MLL._3" localSheetId="26" hidden="1">{"offs1",#N/A,FALSE,"Faxes_Memos";"bsal",#N/A,FALSE,"Faxes_Memos";"ADFM",#N/A,FALSE,"Faxes_Memos";"MACLIF",#N/A,FALSE,"Faxes_Memos"}</definedName>
    <definedName name="wrn.BSAL.ADF.OFFSM.MLL._3" localSheetId="43" hidden="1">{"offs1",#N/A,FALSE,"Faxes_Memos";"bsal",#N/A,FALSE,"Faxes_Memos";"ADFM",#N/A,FALSE,"Faxes_Memos";"MACLIF",#N/A,FALSE,"Faxes_Memos"}</definedName>
    <definedName name="wrn.BSAL.ADF.OFFSM.MLL._3" hidden="1">{"offs1",#N/A,FALSE,"Faxes_Memos";"bsal",#N/A,FALSE,"Faxes_Memos";"ADFM",#N/A,FALSE,"Faxes_Memos";"MACLIF",#N/A,FALSE,"Faxes_Memos"}</definedName>
    <definedName name="wrn.Capex." localSheetId="26" hidden="1">{#N/A,#N/A,TRUE,"Capex Summ";#N/A,#N/A,TRUE,"Essential Works.tw";#N/A,#N/A,TRUE,"Desirable Works.tw";#N/A,#N/A,TRUE,"Essential Works.rt";#N/A,#N/A,TRUE,"Desirable Works.rt";#N/A,#N/A,TRUE,"Mthly";#N/A,#N/A,TRUE,"Essential Works.ht";#N/A,#N/A,TRUE,"Desirable Works.ht";#N/A,#N/A,TRUE,"Incentives"}</definedName>
    <definedName name="wrn.Capex." localSheetId="43"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ASH." localSheetId="26" hidden="1">{#N/A,#N/A,FALSE,"Sheet5"}</definedName>
    <definedName name="wrn.CASH." localSheetId="43" hidden="1">{#N/A,#N/A,FALSE,"Sheet5"}</definedName>
    <definedName name="wrn.CASH." hidden="1">{#N/A,#N/A,FALSE,"Sheet5"}</definedName>
    <definedName name="wrn.Cash._.Flow._.vs._.PnL.Phase3" localSheetId="26" hidden="1">{"CF vs PnL",#N/A,FALSE,"CF vs P&amp;L"}</definedName>
    <definedName name="wrn.Cash._.Flow._.vs._.PnL.Phase3" localSheetId="43" hidden="1">{"CF vs PnL",#N/A,FALSE,"CF vs P&amp;L"}</definedName>
    <definedName name="wrn.Cash._.Flow._.vs._.PnL.Phase3" hidden="1">{"CF vs PnL",#N/A,FALSE,"CF vs P&amp;L"}</definedName>
    <definedName name="wrn.Cash._.Flow._.vs._.PnL.Phase3_1" localSheetId="26" hidden="1">{"CF vs PnL",#N/A,FALSE,"CF vs P&amp;L"}</definedName>
    <definedName name="wrn.Cash._.Flow._.vs._.PnL.Phase3_1" localSheetId="43" hidden="1">{"CF vs PnL",#N/A,FALSE,"CF vs P&amp;L"}</definedName>
    <definedName name="wrn.Cash._.Flow._.vs._.PnL.Phase3_1" hidden="1">{"CF vs PnL",#N/A,FALSE,"CF vs P&amp;L"}</definedName>
    <definedName name="wrn.Cash._.Flow._.vs._.PnL.Phase3_2" localSheetId="26" hidden="1">{"CF vs PnL",#N/A,FALSE,"CF vs P&amp;L"}</definedName>
    <definedName name="wrn.Cash._.Flow._.vs._.PnL.Phase3_2" localSheetId="43" hidden="1">{"CF vs PnL",#N/A,FALSE,"CF vs P&amp;L"}</definedName>
    <definedName name="wrn.Cash._.Flow._.vs._.PnL.Phase3_2" hidden="1">{"CF vs PnL",#N/A,FALSE,"CF vs P&amp;L"}</definedName>
    <definedName name="wrn.Cash._.Flow._.vs._.PnL.Phase3_3" localSheetId="26" hidden="1">{"CF vs PnL",#N/A,FALSE,"CF vs P&amp;L"}</definedName>
    <definedName name="wrn.Cash._.Flow._.vs._.PnL.Phase3_3" localSheetId="43" hidden="1">{"CF vs PnL",#N/A,FALSE,"CF vs P&amp;L"}</definedName>
    <definedName name="wrn.Cash._.Flow._.vs._.PnL.Phase3_3" hidden="1">{"CF vs PnL",#N/A,FALSE,"CF vs P&amp;L"}</definedName>
    <definedName name="wrn.CashComparison." localSheetId="26" hidden="1">{#N/A,"CashGroup",TRUE,"SCFComparison";#N/A,"CashDS",TRUE,"SCFComparison";#N/A,"CashDDS",TRUE,"SCFComparison";#N/A,"CashDSA",TRUE,"SCFComparison";#N/A,"CashDSKK",TRUE,"SCFComparison";#N/A,"CashSOW",TRUE,"SCFComparison";#N/A,"CashDeneb",TRUE,"SCFComparison"}</definedName>
    <definedName name="wrn.CashComparison." localSheetId="43" hidden="1">{#N/A,"CashGroup",TRUE,"SCFComparison";#N/A,"CashDS",TRUE,"SCFComparison";#N/A,"CashDDS",TRUE,"SCFComparison";#N/A,"CashDSA",TRUE,"SCFComparison";#N/A,"CashDSKK",TRUE,"SCFComparison";#N/A,"CashSOW",TRUE,"SCFComparison";#N/A,"CashDeneb",TRUE,"SCFComparison"}</definedName>
    <definedName name="wrn.CashComparison." hidden="1">{#N/A,"CashGroup",TRUE,"SCFComparison";#N/A,"CashDS",TRUE,"SCFComparison";#N/A,"CashDDS",TRUE,"SCFComparison";#N/A,"CashDSA",TRUE,"SCFComparison";#N/A,"CashDSKK",TRUE,"SCFComparison";#N/A,"CashSOW",TRUE,"SCFComparison";#N/A,"CashDeneb",TRUE,"SCFComparison"}</definedName>
    <definedName name="wrn.CashGroup." localSheetId="26" hidden="1">{#N/A,#N/A,TRUE,"SCF";#N/A,"CashGroup",TRUE,"SCFComparison";#N/A,"CashDS",TRUE,"SCFComparison";#N/A,"CashDDS",TRUE,"SCFComparison";#N/A,"CashDSA",TRUE,"SCFComparison";#N/A,"CashDSKK",TRUE,"SCFComparison";#N/A,"CashSOW",TRUE,"SCFComparison";#N/A,"CashDeneb",TRUE,"SCFComparison";#N/A,#N/A,TRUE,"SCFConsolidatedDetail"}</definedName>
    <definedName name="wrn.CashGroup." localSheetId="43" hidden="1">{#N/A,#N/A,TRUE,"SCF";#N/A,"CashGroup",TRUE,"SCFComparison";#N/A,"CashDS",TRUE,"SCFComparison";#N/A,"CashDDS",TRUE,"SCFComparison";#N/A,"CashDSA",TRUE,"SCFComparison";#N/A,"CashDSKK",TRUE,"SCFComparison";#N/A,"CashSOW",TRUE,"SCFComparison";#N/A,"CashDeneb",TRUE,"SCFComparison";#N/A,#N/A,TRUE,"SCFConsolidatedDetail"}</definedName>
    <definedName name="wrn.CashGroup." hidden="1">{#N/A,#N/A,TRUE,"SCF";#N/A,"CashGroup",TRUE,"SCFComparison";#N/A,"CashDS",TRUE,"SCFComparison";#N/A,"CashDDS",TRUE,"SCFComparison";#N/A,"CashDSA",TRUE,"SCFComparison";#N/A,"CashDSKK",TRUE,"SCFComparison";#N/A,"CashSOW",TRUE,"SCFComparison";#N/A,"CashDeneb",TRUE,"SCFComparison";#N/A,#N/A,TRUE,"SCFConsolidatedDetail"}</definedName>
    <definedName name="wrn.chi._.tiÆt." localSheetId="26" hidden="1">{#N/A,#N/A,FALSE,"Chi tiÆt"}</definedName>
    <definedName name="wrn.chi._.tiÆt." localSheetId="43" hidden="1">{#N/A,#N/A,FALSE,"Chi tiÆt"}</definedName>
    <definedName name="wrn.chi._.tiÆt." hidden="1">{#N/A,#N/A,FALSE,"Chi tiÆt"}</definedName>
    <definedName name="wrn.CHINA._.CONSOLIDATED." localSheetId="26" hidden="1">{#N/A,#N/A,FALSE,"China Cons"}</definedName>
    <definedName name="wrn.CHINA._.CONSOLIDATED." localSheetId="43" hidden="1">{#N/A,#N/A,FALSE,"China Cons"}</definedName>
    <definedName name="wrn.CHINA._.CONSOLIDATED." hidden="1">{#N/A,#N/A,FALSE,"China Cons"}</definedName>
    <definedName name="wrn.CHINA._.CONSOLIDATED._1" localSheetId="26" hidden="1">{#N/A,#N/A,FALSE,"China Cons"}</definedName>
    <definedName name="wrn.CHINA._.CONSOLIDATED._1" localSheetId="43" hidden="1">{#N/A,#N/A,FALSE,"China Cons"}</definedName>
    <definedName name="wrn.CHINA._.CONSOLIDATED._1" hidden="1">{#N/A,#N/A,FALSE,"China Cons"}</definedName>
    <definedName name="wrn.CHINA._.CONSOLIDATED._2" localSheetId="26" hidden="1">{#N/A,#N/A,FALSE,"China Cons"}</definedName>
    <definedName name="wrn.CHINA._.CONSOLIDATED._2" localSheetId="43" hidden="1">{#N/A,#N/A,FALSE,"China Cons"}</definedName>
    <definedName name="wrn.CHINA._.CONSOLIDATED._2" hidden="1">{#N/A,#N/A,FALSE,"China Cons"}</definedName>
    <definedName name="wrn.CHINA._.CONSOLIDATED._3" localSheetId="26" hidden="1">{#N/A,#N/A,FALSE,"China Cons"}</definedName>
    <definedName name="wrn.CHINA._.CONSOLIDATED._3" localSheetId="43" hidden="1">{#N/A,#N/A,FALSE,"China Cons"}</definedName>
    <definedName name="wrn.CHINA._.CONSOLIDATED._3" hidden="1">{#N/A,#N/A,FALSE,"China Cons"}</definedName>
    <definedName name="wrn.CHINA._.INCOME." localSheetId="26" hidden="1">{#N/A,#N/A,FALSE,"China Income"}</definedName>
    <definedName name="wrn.CHINA._.INCOME." localSheetId="43" hidden="1">{#N/A,#N/A,FALSE,"China Income"}</definedName>
    <definedName name="wrn.CHINA._.INCOME." hidden="1">{#N/A,#N/A,FALSE,"China Income"}</definedName>
    <definedName name="wrn.CHINA._.INCOME._1" localSheetId="26" hidden="1">{#N/A,#N/A,FALSE,"China Income"}</definedName>
    <definedName name="wrn.CHINA._.INCOME._1" localSheetId="43" hidden="1">{#N/A,#N/A,FALSE,"China Income"}</definedName>
    <definedName name="wrn.CHINA._.INCOME._1" hidden="1">{#N/A,#N/A,FALSE,"China Income"}</definedName>
    <definedName name="wrn.CHINA._.INCOME._2" localSheetId="26" hidden="1">{#N/A,#N/A,FALSE,"China Income"}</definedName>
    <definedName name="wrn.CHINA._.INCOME._2" localSheetId="43" hidden="1">{#N/A,#N/A,FALSE,"China Income"}</definedName>
    <definedName name="wrn.CHINA._.INCOME._2" hidden="1">{#N/A,#N/A,FALSE,"China Income"}</definedName>
    <definedName name="wrn.CHINA._.INCOME._3" localSheetId="26" hidden="1">{#N/A,#N/A,FALSE,"China Income"}</definedName>
    <definedName name="wrn.CHINA._.INCOME._3" localSheetId="43" hidden="1">{#N/A,#N/A,FALSE,"China Income"}</definedName>
    <definedName name="wrn.CHINA._.INCOME._3" hidden="1">{#N/A,#N/A,FALSE,"China Income"}</definedName>
    <definedName name="wrn.CIC94TAX." localSheetId="26"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46"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4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43"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M" localSheetId="26" hidden="1">{#N/A,#N/A,FALSE,"FAB VENDORS";"BUD SUM",#N/A,FALSE,"BUD SUM WO TEX"}</definedName>
    <definedName name="WRN.CM" localSheetId="43" hidden="1">{#N/A,#N/A,FALSE,"FAB VENDORS";"BUD SUM",#N/A,FALSE,"BUD SUM WO TEX"}</definedName>
    <definedName name="WRN.CM" hidden="1">{#N/A,#N/A,FALSE,"FAB VENDORS";"BUD SUM",#N/A,FALSE,"BUD SUM WO TEX"}</definedName>
    <definedName name="wrn.CMT." localSheetId="26" hidden="1">{"CMT_1",#N/A,FALSE,"Redm_reimb";"CMT_2",#N/A,FALSE,"Faxes_Memos";"CMT_3",#N/A,FALSE,"PT LETTER";"CMT_4",#N/A,FALSE,"PT_BANKING"}</definedName>
    <definedName name="wrn.CMT." localSheetId="43" hidden="1">{"CMT_1",#N/A,FALSE,"Redm_reimb";"CMT_2",#N/A,FALSE,"Faxes_Memos";"CMT_3",#N/A,FALSE,"PT LETTER";"CMT_4",#N/A,FALSE,"PT_BANKING"}</definedName>
    <definedName name="wrn.CMT." hidden="1">{"CMT_1",#N/A,FALSE,"Redm_reimb";"CMT_2",#N/A,FALSE,"Faxes_Memos";"CMT_3",#N/A,FALSE,"PT LETTER";"CMT_4",#N/A,FALSE,"PT_BANKING"}</definedName>
    <definedName name="wrn.CMT._1" localSheetId="26" hidden="1">{"CMT_1",#N/A,FALSE,"Redm_reimb";"CMT_2",#N/A,FALSE,"Faxes_Memos";"CMT_3",#N/A,FALSE,"PT LETTER";"CMT_4",#N/A,FALSE,"PT_BANKING"}</definedName>
    <definedName name="wrn.CMT._1" localSheetId="43" hidden="1">{"CMT_1",#N/A,FALSE,"Redm_reimb";"CMT_2",#N/A,FALSE,"Faxes_Memos";"CMT_3",#N/A,FALSE,"PT LETTER";"CMT_4",#N/A,FALSE,"PT_BANKING"}</definedName>
    <definedName name="wrn.CMT._1" hidden="1">{"CMT_1",#N/A,FALSE,"Redm_reimb";"CMT_2",#N/A,FALSE,"Faxes_Memos";"CMT_3",#N/A,FALSE,"PT LETTER";"CMT_4",#N/A,FALSE,"PT_BANKING"}</definedName>
    <definedName name="wrn.CMT._2" localSheetId="26" hidden="1">{"CMT_1",#N/A,FALSE,"Redm_reimb";"CMT_2",#N/A,FALSE,"Faxes_Memos";"CMT_3",#N/A,FALSE,"PT LETTER";"CMT_4",#N/A,FALSE,"PT_BANKING"}</definedName>
    <definedName name="wrn.CMT._2" localSheetId="43" hidden="1">{"CMT_1",#N/A,FALSE,"Redm_reimb";"CMT_2",#N/A,FALSE,"Faxes_Memos";"CMT_3",#N/A,FALSE,"PT LETTER";"CMT_4",#N/A,FALSE,"PT_BANKING"}</definedName>
    <definedName name="wrn.CMT._2" hidden="1">{"CMT_1",#N/A,FALSE,"Redm_reimb";"CMT_2",#N/A,FALSE,"Faxes_Memos";"CMT_3",#N/A,FALSE,"PT LETTER";"CMT_4",#N/A,FALSE,"PT_BANKING"}</definedName>
    <definedName name="wrn.CMT._3" localSheetId="26" hidden="1">{"CMT_1",#N/A,FALSE,"Redm_reimb";"CMT_2",#N/A,FALSE,"Faxes_Memos";"CMT_3",#N/A,FALSE,"PT LETTER";"CMT_4",#N/A,FALSE,"PT_BANKING"}</definedName>
    <definedName name="wrn.CMT._3" localSheetId="43" hidden="1">{"CMT_1",#N/A,FALSE,"Redm_reimb";"CMT_2",#N/A,FALSE,"Faxes_Memos";"CMT_3",#N/A,FALSE,"PT LETTER";"CMT_4",#N/A,FALSE,"PT_BANKING"}</definedName>
    <definedName name="wrn.CMT._3" hidden="1">{"CMT_1",#N/A,FALSE,"Redm_reimb";"CMT_2",#N/A,FALSE,"Faxes_Memos";"CMT_3",#N/A,FALSE,"PT LETTER";"CMT_4",#N/A,FALSE,"PT_BANKING"}</definedName>
    <definedName name="wrn.COLLECTION._.HISTORY._.REPORT." localSheetId="26" hidden="1">{#N/A,#N/A,FALSE,"COL-HIS"}</definedName>
    <definedName name="wrn.COLLECTION._.HISTORY._.REPORT." localSheetId="43" hidden="1">{#N/A,#N/A,FALSE,"COL-HIS"}</definedName>
    <definedName name="wrn.COLLECTION._.HISTORY._.REPORT." hidden="1">{#N/A,#N/A,FALSE,"COL-HIS"}</definedName>
    <definedName name="wrn.COMMISSION." localSheetId="26" hidden="1">{"FORM17",#N/A,FALSE,"Commission1";"FORM17.1",#N/A,FALSE,"Commission2"}</definedName>
    <definedName name="wrn.COMMISSION." localSheetId="43" hidden="1">{"FORM17",#N/A,FALSE,"Commission1";"FORM17.1",#N/A,FALSE,"Commission2"}</definedName>
    <definedName name="wrn.COMMISSION." hidden="1">{"FORM17",#N/A,FALSE,"Commission1";"FORM17.1",#N/A,FALSE,"Commission2"}</definedName>
    <definedName name="wrn.Control._.Sheet." localSheetId="26" hidden="1">{#N/A,#N/A,FALSE,"CONTROL"}</definedName>
    <definedName name="wrn.Control._.Sheet." localSheetId="43" hidden="1">{#N/A,#N/A,FALSE,"CONTROL"}</definedName>
    <definedName name="wrn.Control._.Sheet." hidden="1">{#N/A,#N/A,FALSE,"CONTROL"}</definedName>
    <definedName name="wrn.COSA._.FS._.국문." localSheetId="26" hidden="1">{#N/A,#N/A,FALSE,"BS";#N/A,#N/A,FALSE,"PL";#N/A,#N/A,FALSE,"처분";#N/A,#N/A,FALSE,"현금";#N/A,#N/A,FALSE,"매출";#N/A,#N/A,FALSE,"원가";#N/A,#N/A,FALSE,"경영"}</definedName>
    <definedName name="wrn.COSA._.FS._.국문." localSheetId="46" hidden="1">{#N/A,#N/A,FALSE,"BS";#N/A,#N/A,FALSE,"PL";#N/A,#N/A,FALSE,"처분";#N/A,#N/A,FALSE,"현금";#N/A,#N/A,FALSE,"매출";#N/A,#N/A,FALSE,"원가";#N/A,#N/A,FALSE,"경영"}</definedName>
    <definedName name="wrn.COSA._.FS._.국문." localSheetId="40" hidden="1">{#N/A,#N/A,FALSE,"BS";#N/A,#N/A,FALSE,"PL";#N/A,#N/A,FALSE,"처분";#N/A,#N/A,FALSE,"현금";#N/A,#N/A,FALSE,"매출";#N/A,#N/A,FALSE,"원가";#N/A,#N/A,FALSE,"경영"}</definedName>
    <definedName name="wrn.COSA._.FS._.국문." localSheetId="43"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Inputs." localSheetId="26" hidden="1">{"Cost Inputs",#N/A,FALSE,"Cost Inputs"}</definedName>
    <definedName name="wrn.Cost._.Inputs." localSheetId="43" hidden="1">{"Cost Inputs",#N/A,FALSE,"Cost Inputs"}</definedName>
    <definedName name="wrn.Cost._.Inputs." hidden="1">{"Cost Inputs",#N/A,FALSE,"Cost Inputs"}</definedName>
    <definedName name="wrn.Cost._.Inputs._1" localSheetId="26" hidden="1">{"Cost Inputs",#N/A,FALSE,"Cost Inputs"}</definedName>
    <definedName name="wrn.Cost._.Inputs._1" localSheetId="43" hidden="1">{"Cost Inputs",#N/A,FALSE,"Cost Inputs"}</definedName>
    <definedName name="wrn.Cost._.Inputs._1" hidden="1">{"Cost Inputs",#N/A,FALSE,"Cost Inputs"}</definedName>
    <definedName name="wrn.Cost._.Inputs._2" localSheetId="26" hidden="1">{"Cost Inputs",#N/A,FALSE,"Cost Inputs"}</definedName>
    <definedName name="wrn.Cost._.Inputs._2" localSheetId="43" hidden="1">{"Cost Inputs",#N/A,FALSE,"Cost Inputs"}</definedName>
    <definedName name="wrn.Cost._.Inputs._2" hidden="1">{"Cost Inputs",#N/A,FALSE,"Cost Inputs"}</definedName>
    <definedName name="wrn.Cost._.Inputs._3" localSheetId="26" hidden="1">{"Cost Inputs",#N/A,FALSE,"Cost Inputs"}</definedName>
    <definedName name="wrn.Cost._.Inputs._3" localSheetId="43" hidden="1">{"Cost Inputs",#N/A,FALSE,"Cost Inputs"}</definedName>
    <definedName name="wrn.Cost._.Inputs._3" hidden="1">{"Cost Inputs",#N/A,FALSE,"Cost Inputs"}</definedName>
    <definedName name="wrn.Credit._.Summary." localSheetId="26" hidden="1">{#N/A,#N/A,FALSE,"CREDIT"}</definedName>
    <definedName name="wrn.Credit._.Summary." localSheetId="43" hidden="1">{#N/A,#N/A,FALSE,"CREDIT"}</definedName>
    <definedName name="wrn.Credit._.Summary." hidden="1">{#N/A,#N/A,FALSE,"CREDIT"}</definedName>
    <definedName name="wrn.criteria.95p." localSheetId="26" hidden="1">{#N/A,#N/A,FALSE,"1.CRITERIA";#N/A,#N/A,FALSE,"2.IS";#N/A,#N/A,FALSE,"3.BS";#N/A,#N/A,FALSE,"4.PER PL";#N/A,#N/A,FALSE,"5.INVESTMENT";#N/A,#N/A,FALSE,"6.공문";#N/A,#N/A,FALSE,"7.netinvest"}</definedName>
    <definedName name="wrn.criteria.95p." localSheetId="43"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urrent._.Summary._.Sheets.Phase3" localSheetId="26"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 localSheetId="4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1" localSheetId="26"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1" localSheetId="4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1"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2" localSheetId="26"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2" localSheetId="4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2"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3" localSheetId="26"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3" localSheetId="4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urrent._.Summary._.Sheets.Phase3_3" hidden="1">{"Summary Sheet",#N/A,FALSE,"Summary vs Budget";"Summary Sheet",#N/A,FALSE,"Master vs Budget";"Summary Sheet",#N/A,FALSE,"Stage 1 vs Budget";"Summary Sheet",#N/A,FALSE,"Stage 2 vs Budget";"Summary Sheet",#N/A,FALSE,"Stage 3 vs Budget";"Summary Sheet",#N/A,FALSE,"SalesInfo vs Budget";"Summary Sheet",#N/A,FALSE,"Stock Route vs Budget";"Summary Sheet",#N/A,FALSE,"Stock Route Park vs Budget"}</definedName>
    <definedName name="wrn.CW." localSheetId="26" hidden="1">{#N/A,#N/A,FALSE,"FAB VENDORS";"BUD SUM",#N/A,FALSE,"BUD SUM WO TEX"}</definedName>
    <definedName name="wrn.CW." localSheetId="43" hidden="1">{#N/A,#N/A,FALSE,"FAB VENDORS";"BUD SUM",#N/A,FALSE,"BUD SUM WO TEX"}</definedName>
    <definedName name="wrn.CW." hidden="1">{#N/A,#N/A,FALSE,"FAB VENDORS";"BUD SUM",#N/A,FALSE,"BUD SUM WO TEX"}</definedName>
    <definedName name="wrn.dd"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4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stribution._.Economics." localSheetId="26" hidden="1">{#N/A,#N/A,FALSE,"Draw";#N/A,#N/A,FALSE,"PROFORMA";#N/A,#N/A,FALSE,"Assumptions";#N/A,#N/A,FALSE,"Costs"}</definedName>
    <definedName name="wrn.Distribution._.Economics." localSheetId="43" hidden="1">{#N/A,#N/A,FALSE,"Draw";#N/A,#N/A,FALSE,"PROFORMA";#N/A,#N/A,FALSE,"Assumptions";#N/A,#N/A,FALSE,"Costs"}</definedName>
    <definedName name="wrn.Distribution._.Economics." hidden="1">{#N/A,#N/A,FALSE,"Draw";#N/A,#N/A,FALSE,"PROFORMA";#N/A,#N/A,FALSE,"Assumptions";#N/A,#N/A,FALSE,"Costs"}</definedName>
    <definedName name="wrn.EB._.Report." localSheetId="26"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 localSheetId="43"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1" localSheetId="26"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1" localSheetId="43"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1"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2" localSheetId="26"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2" localSheetId="43"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2"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3" localSheetId="26"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3" localSheetId="43"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B._.Report._3" hidden="1">{"Cover Sheet",#N/A,FALSE,"Cover sheet";"Contents",#N/A,FALSE,"Contents";"CF Report",#N/A,FALSE,"Cash Flow Report";"CF for Overheads",#N/A,FALSE,"CF for Overheads";"P&amp;L Summary",#N/A,FALSE,"Profit and Loss";"Balance Sheet",#N/A,FALSE,"Balance Sheet";"Cash Payments",#N/A,FALSE,"Payments List";"Outstanding Commitments",#N/A,FALSE,"Outstanding Commitments";"CF Graph",#N/A,FALSE," CF Graph";"WIP Graph",#N/A,FALSE,"WIP Graph";"Income Graph",#N/A,FALSE,"Income Graph";"Settlements Graph",#N/A,FALSE,"Settlements Graph";"CF vs PnL Graph",#N/A,FALSE,"CF vs PnL Graph";"Cum WIP by Category",#N/A,FALSE,"Cum WIP by Category Graph"}</definedName>
    <definedName name="wrn.Engineering." localSheetId="26" hidden="1">{#N/A,#N/A,FALSE,"ENGINEERING"}</definedName>
    <definedName name="wrn.Engineering." localSheetId="43" hidden="1">{#N/A,#N/A,FALSE,"ENGINEERING"}</definedName>
    <definedName name="wrn.Engineering." hidden="1">{#N/A,#N/A,FALSE,"ENGINEERING"}</definedName>
    <definedName name="wrn.Environmental." localSheetId="26" hidden="1">{#N/A,#N/A,FALSE,"ENVIRONMENTAL"}</definedName>
    <definedName name="wrn.Environmental." localSheetId="43" hidden="1">{#N/A,#N/A,FALSE,"ENVIRONMENTAL"}</definedName>
    <definedName name="wrn.Environmental." hidden="1">{#N/A,#N/A,FALSE,"ENVIRONMENTAL"}</definedName>
    <definedName name="wrn.EP._.Prepaid._.Expenses." localSheetId="26" hidden="1">{"Epsom",#N/A,FALSE,"Epsom"}</definedName>
    <definedName name="wrn.EP._.Prepaid._.Expenses." localSheetId="43" hidden="1">{"Epsom",#N/A,FALSE,"Epsom"}</definedName>
    <definedName name="wrn.EP._.Prepaid._.Expenses." hidden="1">{"Epsom",#N/A,FALSE,"Epsom"}</definedName>
    <definedName name="wrn.EP._.Prepaid._.Expenses._1" localSheetId="26" hidden="1">{"Epsom",#N/A,FALSE,"Epsom"}</definedName>
    <definedName name="wrn.EP._.Prepaid._.Expenses._1" localSheetId="43" hidden="1">{"Epsom",#N/A,FALSE,"Epsom"}</definedName>
    <definedName name="wrn.EP._.Prepaid._.Expenses._1" hidden="1">{"Epsom",#N/A,FALSE,"Epsom"}</definedName>
    <definedName name="wrn.EP._.Prepaid._.Expenses._2" localSheetId="26" hidden="1">{"Epsom",#N/A,FALSE,"Epsom"}</definedName>
    <definedName name="wrn.EP._.Prepaid._.Expenses._2" localSheetId="43" hidden="1">{"Epsom",#N/A,FALSE,"Epsom"}</definedName>
    <definedName name="wrn.EP._.Prepaid._.Expenses._2" hidden="1">{"Epsom",#N/A,FALSE,"Epsom"}</definedName>
    <definedName name="wrn.EP._.Prepaid._.Expenses._3" localSheetId="26" hidden="1">{"Epsom",#N/A,FALSE,"Epsom"}</definedName>
    <definedName name="wrn.EP._.Prepaid._.Expenses._3" localSheetId="43" hidden="1">{"Epsom",#N/A,FALSE,"Epsom"}</definedName>
    <definedName name="wrn.EP._.Prepaid._.Expenses._3" hidden="1">{"Epsom",#N/A,FALSE,"Epsom"}</definedName>
    <definedName name="wrn.EQUITY." localSheetId="26" hidden="1">{#N/A,#N/A,FALSE,"PEG (Product Summary)";#N/A,#N/A,FALSE,"PEG Central"}</definedName>
    <definedName name="wrn.EQUITY." localSheetId="43" hidden="1">{#N/A,#N/A,FALSE,"PEG (Product Summary)";#N/A,#N/A,FALSE,"PEG Central"}</definedName>
    <definedName name="wrn.EQUITY." hidden="1">{#N/A,#N/A,FALSE,"PEG (Product Summary)";#N/A,#N/A,FALSE,"PEG Central"}</definedName>
    <definedName name="wrn.EQUITY._1" localSheetId="26" hidden="1">{#N/A,#N/A,FALSE,"PEG (Product Summary)";#N/A,#N/A,FALSE,"PEG Central"}</definedName>
    <definedName name="wrn.EQUITY._1" localSheetId="43" hidden="1">{#N/A,#N/A,FALSE,"PEG (Product Summary)";#N/A,#N/A,FALSE,"PEG Central"}</definedName>
    <definedName name="wrn.EQUITY._1" hidden="1">{#N/A,#N/A,FALSE,"PEG (Product Summary)";#N/A,#N/A,FALSE,"PEG Central"}</definedName>
    <definedName name="wrn.EQUITY._2" localSheetId="26" hidden="1">{#N/A,#N/A,FALSE,"PEG (Product Summary)";#N/A,#N/A,FALSE,"PEG Central"}</definedName>
    <definedName name="wrn.EQUITY._2" localSheetId="43" hidden="1">{#N/A,#N/A,FALSE,"PEG (Product Summary)";#N/A,#N/A,FALSE,"PEG Central"}</definedName>
    <definedName name="wrn.EQUITY._2" hidden="1">{#N/A,#N/A,FALSE,"PEG (Product Summary)";#N/A,#N/A,FALSE,"PEG Central"}</definedName>
    <definedName name="wrn.EQUITY._3" localSheetId="26" hidden="1">{#N/A,#N/A,FALSE,"PEG (Product Summary)";#N/A,#N/A,FALSE,"PEG Central"}</definedName>
    <definedName name="wrn.EQUITY._3" localSheetId="43" hidden="1">{#N/A,#N/A,FALSE,"PEG (Product Summary)";#N/A,#N/A,FALSE,"PEG Central"}</definedName>
    <definedName name="wrn.EQUITY._3" hidden="1">{#N/A,#N/A,FALSE,"PEG (Product Summary)";#N/A,#N/A,FALSE,"PEG Central"}</definedName>
    <definedName name="wrn.Exec._.Summary." localSheetId="26" hidden="1">{#N/A,#N/A,FALSE,"Index"}</definedName>
    <definedName name="wrn.Exec._.Summary." localSheetId="43" hidden="1">{#N/A,#N/A,FALSE,"Index"}</definedName>
    <definedName name="wrn.Exec._.Summary." hidden="1">{#N/A,#N/A,FALSE,"Index"}</definedName>
    <definedName name="wrn.Extended._.Balance._.Sheet." localSheetId="26" hidden="1">{"Extended BS",#N/A,FALSE,"Balance Sheet"}</definedName>
    <definedName name="wrn.Extended._.Balance._.Sheet." localSheetId="43" hidden="1">{"Extended BS",#N/A,FALSE,"Balance Sheet"}</definedName>
    <definedName name="wrn.Extended._.Balance._.Sheet." hidden="1">{"Extended BS",#N/A,FALSE,"Balance Sheet"}</definedName>
    <definedName name="wrn.Extended._.Balance._.Sheet._1" localSheetId="26" hidden="1">{"Extended BS",#N/A,FALSE,"Balance Sheet"}</definedName>
    <definedName name="wrn.Extended._.Balance._.Sheet._1" localSheetId="43" hidden="1">{"Extended BS",#N/A,FALSE,"Balance Sheet"}</definedName>
    <definedName name="wrn.Extended._.Balance._.Sheet._1" hidden="1">{"Extended BS",#N/A,FALSE,"Balance Sheet"}</definedName>
    <definedName name="wrn.Extended._.Balance._.Sheet._2" localSheetId="26" hidden="1">{"Extended BS",#N/A,FALSE,"Balance Sheet"}</definedName>
    <definedName name="wrn.Extended._.Balance._.Sheet._2" localSheetId="43" hidden="1">{"Extended BS",#N/A,FALSE,"Balance Sheet"}</definedName>
    <definedName name="wrn.Extended._.Balance._.Sheet._2" hidden="1">{"Extended BS",#N/A,FALSE,"Balance Sheet"}</definedName>
    <definedName name="wrn.Extended._.Balance._.Sheet._3" localSheetId="26" hidden="1">{"Extended BS",#N/A,FALSE,"Balance Sheet"}</definedName>
    <definedName name="wrn.Extended._.Balance._.Sheet._3" localSheetId="43" hidden="1">{"Extended BS",#N/A,FALSE,"Balance Sheet"}</definedName>
    <definedName name="wrn.Extended._.Balance._.Sheet._3" hidden="1">{"Extended BS",#N/A,FALSE,"Balance Sheet"}</definedName>
    <definedName name="wrn.Falcons._.Divisions." localSheetId="26" hidden="1">{#N/A,#N/A,TRUE,"Fiber_Optic_Cable_Input ";#N/A,#N/A,TRUE,"Specialty_Fiber_Devices_Input";#N/A,#N/A,TRUE,"Optical_Fiber_Apparatus_Input"}</definedName>
    <definedName name="wrn.Falcons._.Divisions." localSheetId="43"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26" hidden="1">{#N/A,#N/A,TRUE,"Falcons_Standalone";#N/A,#N/A,TRUE,"Target_Input";#N/A,#N/A,TRUE,"Target_Calendarized"}</definedName>
    <definedName name="wrn.Falcons._.Standalone." localSheetId="43" hidden="1">{#N/A,#N/A,TRUE,"Falcons_Standalone";#N/A,#N/A,TRUE,"Target_Input";#N/A,#N/A,TRUE,"Target_Calendarized"}</definedName>
    <definedName name="wrn.Falcons._.Standalone." hidden="1">{#N/A,#N/A,TRUE,"Falcons_Standalone";#N/A,#N/A,TRUE,"Target_Input";#N/A,#N/A,TRUE,"Target_Calendarized"}</definedName>
    <definedName name="wrn.Fin._.Year._.95.96.Phase3" localSheetId="26" hidden="1">{"Fin Year 95.96",#N/A,FALSE,"Cash Flow"}</definedName>
    <definedName name="wrn.Fin._.Year._.95.96.Phase3" localSheetId="43" hidden="1">{"Fin Year 95.96",#N/A,FALSE,"Cash Flow"}</definedName>
    <definedName name="wrn.Fin._.Year._.95.96.Phase3" hidden="1">{"Fin Year 95.96",#N/A,FALSE,"Cash Flow"}</definedName>
    <definedName name="wrn.Fin._.Year._.95.96.Phase3_1" localSheetId="26" hidden="1">{"Fin Year 95.96",#N/A,FALSE,"Cash Flow"}</definedName>
    <definedName name="wrn.Fin._.Year._.95.96.Phase3_1" localSheetId="43" hidden="1">{"Fin Year 95.96",#N/A,FALSE,"Cash Flow"}</definedName>
    <definedName name="wrn.Fin._.Year._.95.96.Phase3_1" hidden="1">{"Fin Year 95.96",#N/A,FALSE,"Cash Flow"}</definedName>
    <definedName name="wrn.Fin._.Year._.95.96.Phase3_2" localSheetId="26" hidden="1">{"Fin Year 95.96",#N/A,FALSE,"Cash Flow"}</definedName>
    <definedName name="wrn.Fin._.Year._.95.96.Phase3_2" localSheetId="43" hidden="1">{"Fin Year 95.96",#N/A,FALSE,"Cash Flow"}</definedName>
    <definedName name="wrn.Fin._.Year._.95.96.Phase3_2" hidden="1">{"Fin Year 95.96",#N/A,FALSE,"Cash Flow"}</definedName>
    <definedName name="wrn.Fin._.Year._.95.96.Phase3_3" localSheetId="26" hidden="1">{"Fin Year 95.96",#N/A,FALSE,"Cash Flow"}</definedName>
    <definedName name="wrn.Fin._.Year._.95.96.Phase3_3" localSheetId="43" hidden="1">{"Fin Year 95.96",#N/A,FALSE,"Cash Flow"}</definedName>
    <definedName name="wrn.Fin._.Year._.95.96.Phase3_3" hidden="1">{"Fin Year 95.96",#N/A,FALSE,"Cash Flow"}</definedName>
    <definedName name="wrn.FINANCE." localSheetId="26" hidden="1">{#N/A,#N/A,FALSE," Finance (Product Summary)";#N/A,#N/A,FALSE,"Property Finance Central"}</definedName>
    <definedName name="wrn.FINANCE." localSheetId="43" hidden="1">{#N/A,#N/A,FALSE," Finance (Product Summary)";#N/A,#N/A,FALSE,"Property Finance Central"}</definedName>
    <definedName name="wrn.FINANCE." hidden="1">{#N/A,#N/A,FALSE," Finance (Product Summary)";#N/A,#N/A,FALSE,"Property Finance Central"}</definedName>
    <definedName name="wrn.FINANCE._1" localSheetId="26" hidden="1">{#N/A,#N/A,FALSE," Finance (Product Summary)";#N/A,#N/A,FALSE,"Property Finance Central"}</definedName>
    <definedName name="wrn.FINANCE._1" localSheetId="43" hidden="1">{#N/A,#N/A,FALSE," Finance (Product Summary)";#N/A,#N/A,FALSE,"Property Finance Central"}</definedName>
    <definedName name="wrn.FINANCE._1" hidden="1">{#N/A,#N/A,FALSE," Finance (Product Summary)";#N/A,#N/A,FALSE,"Property Finance Central"}</definedName>
    <definedName name="wrn.FINANCE._2" localSheetId="26" hidden="1">{#N/A,#N/A,FALSE," Finance (Product Summary)";#N/A,#N/A,FALSE,"Property Finance Central"}</definedName>
    <definedName name="wrn.FINANCE._2" localSheetId="43" hidden="1">{#N/A,#N/A,FALSE," Finance (Product Summary)";#N/A,#N/A,FALSE,"Property Finance Central"}</definedName>
    <definedName name="wrn.FINANCE._2" hidden="1">{#N/A,#N/A,FALSE," Finance (Product Summary)";#N/A,#N/A,FALSE,"Property Finance Central"}</definedName>
    <definedName name="wrn.FINANCE._3" localSheetId="26" hidden="1">{#N/A,#N/A,FALSE," Finance (Product Summary)";#N/A,#N/A,FALSE,"Property Finance Central"}</definedName>
    <definedName name="wrn.FINANCE._3" localSheetId="43" hidden="1">{#N/A,#N/A,FALSE," Finance (Product Summary)";#N/A,#N/A,FALSE,"Property Finance Central"}</definedName>
    <definedName name="wrn.FINANCE._3" hidden="1">{#N/A,#N/A,FALSE," Finance (Product Summary)";#N/A,#N/A,FALSE,"Property Finance Central"}</definedName>
    <definedName name="wrn.FOC._.Detail." localSheetId="26" hidden="1">{#N/A,#N/A,TRUE,"FOC_Product_Assumptions"}</definedName>
    <definedName name="wrn.FOC._.Detail." localSheetId="43" hidden="1">{#N/A,#N/A,TRUE,"FOC_Product_Assumptions"}</definedName>
    <definedName name="wrn.FOC._.Detail." hidden="1">{#N/A,#N/A,TRUE,"FOC_Product_Assumptions"}</definedName>
    <definedName name="wrn.forecast." localSheetId="26" hidden="1">{#N/A,#N/A,FALSE,"model"}</definedName>
    <definedName name="wrn.forecast." localSheetId="43" hidden="1">{#N/A,#N/A,FALSE,"model"}</definedName>
    <definedName name="wrn.forecast." hidden="1">{#N/A,#N/A,FALSE,"model"}</definedName>
    <definedName name="wrn.forecastassumptions." localSheetId="26" hidden="1">{#N/A,#N/A,FALSE,"model"}</definedName>
    <definedName name="wrn.forecastassumptions." localSheetId="43" hidden="1">{#N/A,#N/A,FALSE,"model"}</definedName>
    <definedName name="wrn.forecastassumptions." hidden="1">{#N/A,#N/A,FALSE,"model"}</definedName>
    <definedName name="wrn.forecastROIC." localSheetId="26" hidden="1">{#N/A,#N/A,FALSE,"model"}</definedName>
    <definedName name="wrn.forecastROIC." localSheetId="43" hidden="1">{#N/A,#N/A,FALSE,"model"}</definedName>
    <definedName name="wrn.forecastROIC." hidden="1">{#N/A,#N/A,FALSE,"model"}</definedName>
    <definedName name="wrn.Full._.Cash._.Flow.Phase3" localSheetId="26" hidden="1">{"Full Cash Flow",#N/A,FALSE,"Cash Flow"}</definedName>
    <definedName name="wrn.Full._.Cash._.Flow.Phase3" localSheetId="43" hidden="1">{"Full Cash Flow",#N/A,FALSE,"Cash Flow"}</definedName>
    <definedName name="wrn.Full._.Cash._.Flow.Phase3" hidden="1">{"Full Cash Flow",#N/A,FALSE,"Cash Flow"}</definedName>
    <definedName name="wrn.Full._.Cash._.Flow.Phase3_1" localSheetId="26" hidden="1">{"Full Cash Flow",#N/A,FALSE,"Cash Flow"}</definedName>
    <definedName name="wrn.Full._.Cash._.Flow.Phase3_1" localSheetId="43" hidden="1">{"Full Cash Flow",#N/A,FALSE,"Cash Flow"}</definedName>
    <definedName name="wrn.Full._.Cash._.Flow.Phase3_1" hidden="1">{"Full Cash Flow",#N/A,FALSE,"Cash Flow"}</definedName>
    <definedName name="wrn.Full._.Cash._.Flow.Phase3_2" localSheetId="26" hidden="1">{"Full Cash Flow",#N/A,FALSE,"Cash Flow"}</definedName>
    <definedName name="wrn.Full._.Cash._.Flow.Phase3_2" localSheetId="43" hidden="1">{"Full Cash Flow",#N/A,FALSE,"Cash Flow"}</definedName>
    <definedName name="wrn.Full._.Cash._.Flow.Phase3_2" hidden="1">{"Full Cash Flow",#N/A,FALSE,"Cash Flow"}</definedName>
    <definedName name="wrn.Full._.Cash._.Flow.Phase3_3" localSheetId="26" hidden="1">{"Full Cash Flow",#N/A,FALSE,"Cash Flow"}</definedName>
    <definedName name="wrn.Full._.Cash._.Flow.Phase3_3" localSheetId="43" hidden="1">{"Full Cash Flow",#N/A,FALSE,"Cash Flow"}</definedName>
    <definedName name="wrn.Full._.Cash._.Flow.Phase3_3" hidden="1">{"Full Cash Flow",#N/A,FALSE,"Cash Flow"}</definedName>
    <definedName name="wrn.Full._.Report." localSheetId="26" hidden="1">{"Summary",#N/A,FALSE,"Summary";"UPL Monthly Cash Flow",#N/A,FALSE,"Cash Flow";"Sensitivity Graphs",#N/A,FALSE,"Graphs";"MBL Funding",#N/A,FALSE,"MBL Funding";"Cost Inputs",#N/A,FALSE,"Cost Inputs";"Revenue Inputs",#N/A,FALSE,"Revenue Inputs";"Other Inputs",#N/A,FALSE,"Other Inputs"}</definedName>
    <definedName name="wrn.Full._.Report." localSheetId="43" hidden="1">{"Summary",#N/A,FALSE,"Summary";"UPL Monthly Cash Flow",#N/A,FALSE,"Cash Flow";"Sensitivity Graphs",#N/A,FALSE,"Graphs";"MBL Funding",#N/A,FALSE,"MBL Funding";"Cost Inputs",#N/A,FALSE,"Cost Inputs";"Revenue Inputs",#N/A,FALSE,"Revenue Inputs";"Other Inputs",#N/A,FALSE,"Other Inputs"}</definedName>
    <definedName name="wrn.Full._.Report." hidden="1">{"Summary",#N/A,FALSE,"Summary";"UPL Monthly Cash Flow",#N/A,FALSE,"Cash Flow";"Sensitivity Graphs",#N/A,FALSE,"Graphs";"MBL Funding",#N/A,FALSE,"MBL Funding";"Cost Inputs",#N/A,FALSE,"Cost Inputs";"Revenue Inputs",#N/A,FALSE,"Revenue Inputs";"Other Inputs",#N/A,FALSE,"Other Inputs"}</definedName>
    <definedName name="wrn.Full._.Report._1" localSheetId="26" hidden="1">{"Summary",#N/A,FALSE,"Summary";"UPL Monthly Cash Flow",#N/A,FALSE,"Cash Flow";"Sensitivity Graphs",#N/A,FALSE,"Graphs";"MBL Funding",#N/A,FALSE,"MBL Funding";"Cost Inputs",#N/A,FALSE,"Cost Inputs";"Revenue Inputs",#N/A,FALSE,"Revenue Inputs";"Other Inputs",#N/A,FALSE,"Other Inputs"}</definedName>
    <definedName name="wrn.Full._.Report._1" localSheetId="43" hidden="1">{"Summary",#N/A,FALSE,"Summary";"UPL Monthly Cash Flow",#N/A,FALSE,"Cash Flow";"Sensitivity Graphs",#N/A,FALSE,"Graphs";"MBL Funding",#N/A,FALSE,"MBL Funding";"Cost Inputs",#N/A,FALSE,"Cost Inputs";"Revenue Inputs",#N/A,FALSE,"Revenue Inputs";"Other Inputs",#N/A,FALSE,"Other Inputs"}</definedName>
    <definedName name="wrn.Full._.Report._1" hidden="1">{"Summary",#N/A,FALSE,"Summary";"UPL Monthly Cash Flow",#N/A,FALSE,"Cash Flow";"Sensitivity Graphs",#N/A,FALSE,"Graphs";"MBL Funding",#N/A,FALSE,"MBL Funding";"Cost Inputs",#N/A,FALSE,"Cost Inputs";"Revenue Inputs",#N/A,FALSE,"Revenue Inputs";"Other Inputs",#N/A,FALSE,"Other Inputs"}</definedName>
    <definedName name="wrn.Full._.Report._2" localSheetId="26" hidden="1">{"Summary",#N/A,FALSE,"Summary";"UPL Monthly Cash Flow",#N/A,FALSE,"Cash Flow";"Sensitivity Graphs",#N/A,FALSE,"Graphs";"MBL Funding",#N/A,FALSE,"MBL Funding";"Cost Inputs",#N/A,FALSE,"Cost Inputs";"Revenue Inputs",#N/A,FALSE,"Revenue Inputs";"Other Inputs",#N/A,FALSE,"Other Inputs"}</definedName>
    <definedName name="wrn.Full._.Report._2" localSheetId="43" hidden="1">{"Summary",#N/A,FALSE,"Summary";"UPL Monthly Cash Flow",#N/A,FALSE,"Cash Flow";"Sensitivity Graphs",#N/A,FALSE,"Graphs";"MBL Funding",#N/A,FALSE,"MBL Funding";"Cost Inputs",#N/A,FALSE,"Cost Inputs";"Revenue Inputs",#N/A,FALSE,"Revenue Inputs";"Other Inputs",#N/A,FALSE,"Other Inputs"}</definedName>
    <definedName name="wrn.Full._.Report._2" hidden="1">{"Summary",#N/A,FALSE,"Summary";"UPL Monthly Cash Flow",#N/A,FALSE,"Cash Flow";"Sensitivity Graphs",#N/A,FALSE,"Graphs";"MBL Funding",#N/A,FALSE,"MBL Funding";"Cost Inputs",#N/A,FALSE,"Cost Inputs";"Revenue Inputs",#N/A,FALSE,"Revenue Inputs";"Other Inputs",#N/A,FALSE,"Other Inputs"}</definedName>
    <definedName name="wrn.Full._.Report._3" localSheetId="26" hidden="1">{"Summary",#N/A,FALSE,"Summary";"UPL Monthly Cash Flow",#N/A,FALSE,"Cash Flow";"Sensitivity Graphs",#N/A,FALSE,"Graphs";"MBL Funding",#N/A,FALSE,"MBL Funding";"Cost Inputs",#N/A,FALSE,"Cost Inputs";"Revenue Inputs",#N/A,FALSE,"Revenue Inputs";"Other Inputs",#N/A,FALSE,"Other Inputs"}</definedName>
    <definedName name="wrn.Full._.Report._3" localSheetId="43" hidden="1">{"Summary",#N/A,FALSE,"Summary";"UPL Monthly Cash Flow",#N/A,FALSE,"Cash Flow";"Sensitivity Graphs",#N/A,FALSE,"Graphs";"MBL Funding",#N/A,FALSE,"MBL Funding";"Cost Inputs",#N/A,FALSE,"Cost Inputs";"Revenue Inputs",#N/A,FALSE,"Revenue Inputs";"Other Inputs",#N/A,FALSE,"Other Inputs"}</definedName>
    <definedName name="wrn.Full._.Report._3" hidden="1">{"Summary",#N/A,FALSE,"Summary";"UPL Monthly Cash Flow",#N/A,FALSE,"Cash Flow";"Sensitivity Graphs",#N/A,FALSE,"Graphs";"MBL Funding",#N/A,FALSE,"MBL Funding";"Cost Inputs",#N/A,FALSE,"Cost Inputs";"Revenue Inputs",#N/A,FALSE,"Revenue Inputs";"Other Inputs",#N/A,FALSE,"Other Inputs"}</definedName>
    <definedName name="wrn.fullreport." localSheetId="2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4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roupcomparison." localSheetId="26" hidden="1">{#N/A,"BalanceSheetGroup",FALSE,"BSComparison";#N/A,"PLComparisonGroup",FALSE,"PLComparison";#N/A,"NatureGroup",FALSE,"PLNatureComparison";#N/A,"CashGroup",FALSE,"SCFComparison";#N/A,#N/A,FALSE,"EffectifComparison"}</definedName>
    <definedName name="wrn.Groupcomparison." localSheetId="43" hidden="1">{#N/A,"BalanceSheetGroup",FALSE,"BSComparison";#N/A,"PLComparisonGroup",FALSE,"PLComparison";#N/A,"NatureGroup",FALSE,"PLNatureComparison";#N/A,"CashGroup",FALSE,"SCFComparison";#N/A,#N/A,FALSE,"EffectifComparison"}</definedName>
    <definedName name="wrn.Groupcomparison." hidden="1">{#N/A,"BalanceSheetGroup",FALSE,"BSComparison";#N/A,"PLComparisonGroup",FALSE,"PLComparison";#N/A,"NatureGroup",FALSE,"PLNatureComparison";#N/A,"CashGroup",FALSE,"SCFComparison";#N/A,#N/A,FALSE,"EffectifComparison"}</definedName>
    <definedName name="wrn.GroupDetail." localSheetId="26" hidden="1">{#N/A,#N/A,TRUE,"BSConsolidatedDetail";#N/A,#N/A,TRUE,"PLConsolidatedDetail";#N/A,#N/A,TRUE,"PLNatureConsolidatedDetail";#N/A,#N/A,TRUE,"RevenueConsolidatedDetail";#N/A,#N/A,TRUE,"SCFConsolidatedDetail";#N/A,#N/A,TRUE,"PPEConsolidatedDetail";#N/A,#N/A,TRUE,"IntangibleConsolidatedDetail"}</definedName>
    <definedName name="wrn.GroupDetail." localSheetId="43" hidden="1">{#N/A,#N/A,TRUE,"BSConsolidatedDetail";#N/A,#N/A,TRUE,"PLConsolidatedDetail";#N/A,#N/A,TRUE,"PLNatureConsolidatedDetail";#N/A,#N/A,TRUE,"RevenueConsolidatedDetail";#N/A,#N/A,TRUE,"SCFConsolidatedDetail";#N/A,#N/A,TRUE,"PPEConsolidatedDetail";#N/A,#N/A,TRUE,"IntangibleConsolidatedDetail"}</definedName>
    <definedName name="wrn.GroupDetail." hidden="1">{#N/A,#N/A,TRUE,"BSConsolidatedDetail";#N/A,#N/A,TRUE,"PLConsolidatedDetail";#N/A,#N/A,TRUE,"PLNatureConsolidatedDetail";#N/A,#N/A,TRUE,"RevenueConsolidatedDetail";#N/A,#N/A,TRUE,"SCFConsolidatedDetail";#N/A,#N/A,TRUE,"PPEConsolidatedDetail";#N/A,#N/A,TRUE,"IntangibleConsolidatedDetail"}</definedName>
    <definedName name="wrn.HEALTH." localSheetId="26" hidden="1">{#N/A,#N/A,FALSE,"Health Cons"}</definedName>
    <definedName name="wrn.HEALTH." localSheetId="43" hidden="1">{#N/A,#N/A,FALSE,"Health Cons"}</definedName>
    <definedName name="wrn.HEALTH." hidden="1">{#N/A,#N/A,FALSE,"Health Cons"}</definedName>
    <definedName name="wrn.HEALTH._.FEES." localSheetId="26" hidden="1">{#N/A,#N/A,FALSE,"Health Fees"}</definedName>
    <definedName name="wrn.HEALTH._.FEES." localSheetId="43" hidden="1">{#N/A,#N/A,FALSE,"Health Fees"}</definedName>
    <definedName name="wrn.HEALTH._.FEES." hidden="1">{#N/A,#N/A,FALSE,"Health Fees"}</definedName>
    <definedName name="wrn.HEALTH._.FEES._1" localSheetId="26" hidden="1">{#N/A,#N/A,FALSE,"Health Fees"}</definedName>
    <definedName name="wrn.HEALTH._.FEES._1" localSheetId="43" hidden="1">{#N/A,#N/A,FALSE,"Health Fees"}</definedName>
    <definedName name="wrn.HEALTH._.FEES._1" hidden="1">{#N/A,#N/A,FALSE,"Health Fees"}</definedName>
    <definedName name="wrn.HEALTH._.FEES._2" localSheetId="26" hidden="1">{#N/A,#N/A,FALSE,"Health Fees"}</definedName>
    <definedName name="wrn.HEALTH._.FEES._2" localSheetId="43" hidden="1">{#N/A,#N/A,FALSE,"Health Fees"}</definedName>
    <definedName name="wrn.HEALTH._.FEES._2" hidden="1">{#N/A,#N/A,FALSE,"Health Fees"}</definedName>
    <definedName name="wrn.HEALTH._.FEES._3" localSheetId="26" hidden="1">{#N/A,#N/A,FALSE,"Health Fees"}</definedName>
    <definedName name="wrn.HEALTH._.FEES._3" localSheetId="43" hidden="1">{#N/A,#N/A,FALSE,"Health Fees"}</definedName>
    <definedName name="wrn.HEALTH._.FEES._3" hidden="1">{#N/A,#N/A,FALSE,"Health Fees"}</definedName>
    <definedName name="wrn.HEALTH._1" localSheetId="26" hidden="1">{#N/A,#N/A,FALSE,"Health Cons"}</definedName>
    <definedName name="wrn.HEALTH._1" localSheetId="43" hidden="1">{#N/A,#N/A,FALSE,"Health Cons"}</definedName>
    <definedName name="wrn.HEALTH._1" hidden="1">{#N/A,#N/A,FALSE,"Health Cons"}</definedName>
    <definedName name="wrn.HEALTH._2" localSheetId="26" hidden="1">{#N/A,#N/A,FALSE,"Health Cons"}</definedName>
    <definedName name="wrn.HEALTH._2" localSheetId="43" hidden="1">{#N/A,#N/A,FALSE,"Health Cons"}</definedName>
    <definedName name="wrn.HEALTH._2" hidden="1">{#N/A,#N/A,FALSE,"Health Cons"}</definedName>
    <definedName name="wrn.HEALTH._3" localSheetId="26" hidden="1">{#N/A,#N/A,FALSE,"Health Cons"}</definedName>
    <definedName name="wrn.HEALTH._3" localSheetId="43" hidden="1">{#N/A,#N/A,FALSE,"Health Cons"}</definedName>
    <definedName name="wrn.HEALTH._3" hidden="1">{#N/A,#N/A,FALSE,"Health Cons"}</definedName>
    <definedName name="wrn.Historical._.Rev._.Exp." localSheetId="26" hidden="1">{#N/A,#N/A,FALSE,"Historical Rev &amp; Exp"}</definedName>
    <definedName name="wrn.Historical._.Rev._.Exp." localSheetId="43" hidden="1">{#N/A,#N/A,FALSE,"Historical Rev &amp; Exp"}</definedName>
    <definedName name="wrn.Historical._.Rev._.Exp." hidden="1">{#N/A,#N/A,FALSE,"Historical Rev &amp; Exp"}</definedName>
    <definedName name="wrn.history." localSheetId="26" hidden="1">{#N/A,#N/A,FALSE,"model"}</definedName>
    <definedName name="wrn.history." localSheetId="43" hidden="1">{#N/A,#N/A,FALSE,"model"}</definedName>
    <definedName name="wrn.history." hidden="1">{#N/A,#N/A,FALSE,"model"}</definedName>
    <definedName name="wrn.histROIC." localSheetId="26" hidden="1">{#N/A,#N/A,FALSE,"model"}</definedName>
    <definedName name="wrn.histROIC." localSheetId="43" hidden="1">{#N/A,#N/A,FALSE,"model"}</definedName>
    <definedName name="wrn.histROIC." hidden="1">{#N/A,#N/A,FALSE,"model"}</definedName>
    <definedName name="wrn.IFF94TAX." localSheetId="26"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46"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4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43"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MPRESSION._.DOC."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2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4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 localSheetId="26" hidden="1">{#N/A,#N/A,TRUE,"COFTOT"}</definedName>
    <definedName name="wrn.imprim." localSheetId="43" hidden="1">{#N/A,#N/A,TRUE,"COFTOT"}</definedName>
    <definedName name="wrn.imprim." hidden="1">{#N/A,#N/A,TRUE,"COFTOT"}</definedName>
    <definedName name="wrn.Index." localSheetId="26" hidden="1">{#N/A,#N/A,FALSE,"INDEX"}</definedName>
    <definedName name="wrn.Index." localSheetId="43" hidden="1">{#N/A,#N/A,FALSE,"INDEX"}</definedName>
    <definedName name="wrn.Index." hidden="1">{#N/A,#N/A,FALSE,"INDEX"}</definedName>
    <definedName name="wrn.Inputs." localSheetId="26" hidden="1">{"Cost Inputs",#N/A,FALSE,"Cost Inputs";"Revenue Inputs",#N/A,FALSE,"Revenue Inputs";"Other Inputs",#N/A,FALSE,"Other Inputs"}</definedName>
    <definedName name="wrn.Inputs." localSheetId="43" hidden="1">{"Cost Inputs",#N/A,FALSE,"Cost Inputs";"Revenue Inputs",#N/A,FALSE,"Revenue Inputs";"Other Inputs",#N/A,FALSE,"Other Inputs"}</definedName>
    <definedName name="wrn.Inputs." hidden="1">{"Cost Inputs",#N/A,FALSE,"Cost Inputs";"Revenue Inputs",#N/A,FALSE,"Revenue Inputs";"Other Inputs",#N/A,FALSE,"Other Inputs"}</definedName>
    <definedName name="wrn.Inputs._1" localSheetId="26" hidden="1">{"Cost Inputs",#N/A,FALSE,"Cost Inputs";"Revenue Inputs",#N/A,FALSE,"Revenue Inputs";"Other Inputs",#N/A,FALSE,"Other Inputs"}</definedName>
    <definedName name="wrn.Inputs._1" localSheetId="43" hidden="1">{"Cost Inputs",#N/A,FALSE,"Cost Inputs";"Revenue Inputs",#N/A,FALSE,"Revenue Inputs";"Other Inputs",#N/A,FALSE,"Other Inputs"}</definedName>
    <definedName name="wrn.Inputs._1" hidden="1">{"Cost Inputs",#N/A,FALSE,"Cost Inputs";"Revenue Inputs",#N/A,FALSE,"Revenue Inputs";"Other Inputs",#N/A,FALSE,"Other Inputs"}</definedName>
    <definedName name="wrn.Inputs._2" localSheetId="26" hidden="1">{"Cost Inputs",#N/A,FALSE,"Cost Inputs";"Revenue Inputs",#N/A,FALSE,"Revenue Inputs";"Other Inputs",#N/A,FALSE,"Other Inputs"}</definedName>
    <definedName name="wrn.Inputs._2" localSheetId="43" hidden="1">{"Cost Inputs",#N/A,FALSE,"Cost Inputs";"Revenue Inputs",#N/A,FALSE,"Revenue Inputs";"Other Inputs",#N/A,FALSE,"Other Inputs"}</definedName>
    <definedName name="wrn.Inputs._2" hidden="1">{"Cost Inputs",#N/A,FALSE,"Cost Inputs";"Revenue Inputs",#N/A,FALSE,"Revenue Inputs";"Other Inputs",#N/A,FALSE,"Other Inputs"}</definedName>
    <definedName name="wrn.Inputs._3" localSheetId="26" hidden="1">{"Cost Inputs",#N/A,FALSE,"Cost Inputs";"Revenue Inputs",#N/A,FALSE,"Revenue Inputs";"Other Inputs",#N/A,FALSE,"Other Inputs"}</definedName>
    <definedName name="wrn.Inputs._3" localSheetId="43" hidden="1">{"Cost Inputs",#N/A,FALSE,"Cost Inputs";"Revenue Inputs",#N/A,FALSE,"Revenue Inputs";"Other Inputs",#N/A,FALSE,"Other Inputs"}</definedName>
    <definedName name="wrn.Inputs._3" hidden="1">{"Cost Inputs",#N/A,FALSE,"Cost Inputs";"Revenue Inputs",#N/A,FALSE,"Revenue Inputs";"Other Inputs",#N/A,FALSE,"Other Inputs"}</definedName>
    <definedName name="wrn.IntangibleComparison." localSheetId="26" hidden="1">{#N/A,"IntangibleGroup",TRUE,"IntangibleComparison";#N/A,"IntangibleDS",TRUE,"IntangibleComparison";#N/A,"IntangibleDDS",TRUE,"IntangibleComparison";#N/A,"IntangibleDSA",TRUE,"IntangibleComparison";#N/A,"IntangibleDSKK",TRUE,"IntangibleComparison";#N/A,"IntangibleSOW",TRUE,"IntangibleComparison";#N/A,"IntangibleDeneb",TRUE,"IntangibleComparison"}</definedName>
    <definedName name="wrn.IntangibleComparison." localSheetId="43" hidden="1">{#N/A,"IntangibleGroup",TRUE,"IntangibleComparison";#N/A,"IntangibleDS",TRUE,"IntangibleComparison";#N/A,"IntangibleDDS",TRUE,"IntangibleComparison";#N/A,"IntangibleDSA",TRUE,"IntangibleComparison";#N/A,"IntangibleDSKK",TRUE,"IntangibleComparison";#N/A,"IntangibleSOW",TRUE,"IntangibleComparison";#N/A,"IntangibleDeneb",TRUE,"IntangibleComparison"}</definedName>
    <definedName name="wrn.IntangibleComparison." hidden="1">{#N/A,"IntangibleGroup",TRUE,"IntangibleComparison";#N/A,"IntangibleDS",TRUE,"IntangibleComparison";#N/A,"IntangibleDDS",TRUE,"IntangibleComparison";#N/A,"IntangibleDSA",TRUE,"IntangibleComparison";#N/A,"IntangibleDSKK",TRUE,"IntangibleComparison";#N/A,"IntangibleSOW",TRUE,"IntangibleComparison";#N/A,"IntangibleDeneb",TRUE,"IntangibleComparison"}</definedName>
    <definedName name="wrn.IntangibleGroup." localSheetId="26" hidden="1">{#N/A,#N/A,FALSE,"Intangible";#N/A,"IntangibleGroup",FALSE,"IntangibleComparison";#N/A,#N/A,FALSE,"IntangibleConsolidatedDetail"}</definedName>
    <definedName name="wrn.IntangibleGroup." localSheetId="43" hidden="1">{#N/A,#N/A,FALSE,"Intangible";#N/A,"IntangibleGroup",FALSE,"IntangibleComparison";#N/A,#N/A,FALSE,"IntangibleConsolidatedDetail"}</definedName>
    <definedName name="wrn.IntangibleGroup." hidden="1">{#N/A,#N/A,FALSE,"Intangible";#N/A,"IntangibleGroup",FALSE,"IntangibleComparison";#N/A,#N/A,FALSE,"IntangibleConsolidatedDetail"}</definedName>
    <definedName name="wrn.Investors._.Report." localSheetId="26"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 localSheetId="4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1" localSheetId="26"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1" localSheetId="4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1"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2" localSheetId="26"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2" localSheetId="4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2"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3" localSheetId="26"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3" localSheetId="4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Investors._.Report._3" hidden="1">{"Contents",#N/A,FALSE,"Contents";"Investor CF Summary",#N/A,FALSE,"Investor CF Summary";"Investor P&amp;L Summary",#N/A,FALSE,"Investor P&amp;L Summary";"P&amp;L Summary",#N/A,FALSE,"P&amp;L Summary";#N/A,#N/A,FALSE,"Balance Sheet";#N/A,#N/A,FALSE,"Cash Payments";"Graph CF",#N/A,FALSE,"Cash Flow Graph";"Graph CF vs P&amp;L",#N/A,FALSE,"CF vs P&amp;L Graph"}</definedName>
    <definedName name="wrn.jck94TAXRETURN."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ff._.Standalone." localSheetId="26" hidden="1">{#N/A,#N/A,TRUE,"Acquirer_Cases_Input";#N/A,#N/A,TRUE,"Acquirer_Input";#N/A,#N/A,TRUE,"Acquirer"}</definedName>
    <definedName name="wrn.Jeff._.Standalone." localSheetId="43" hidden="1">{#N/A,#N/A,TRUE,"Acquirer_Cases_Input";#N/A,#N/A,TRUE,"Acquirer_Input";#N/A,#N/A,TRUE,"Acquirer"}</definedName>
    <definedName name="wrn.Jeff._.Standalone." hidden="1">{#N/A,#N/A,TRUE,"Acquirer_Cases_Input";#N/A,#N/A,TRUE,"Acquirer_Input";#N/A,#N/A,TRUE,"Acquirer"}</definedName>
    <definedName name="wrn.KB._.Prepaid._.Expenses." localSheetId="26" hidden="1">{"KB",#N/A,FALSE,"KB"}</definedName>
    <definedName name="wrn.KB._.Prepaid._.Expenses." localSheetId="43" hidden="1">{"KB",#N/A,FALSE,"KB"}</definedName>
    <definedName name="wrn.KB._.Prepaid._.Expenses." hidden="1">{"KB",#N/A,FALSE,"KB"}</definedName>
    <definedName name="wrn.KB._.Prepaid._.Expenses._1" localSheetId="26" hidden="1">{"KB",#N/A,FALSE,"KB"}</definedName>
    <definedName name="wrn.KB._.Prepaid._.Expenses._1" localSheetId="43" hidden="1">{"KB",#N/A,FALSE,"KB"}</definedName>
    <definedName name="wrn.KB._.Prepaid._.Expenses._1" hidden="1">{"KB",#N/A,FALSE,"KB"}</definedName>
    <definedName name="wrn.KB._.Prepaid._.Expenses._2" localSheetId="26" hidden="1">{"KB",#N/A,FALSE,"KB"}</definedName>
    <definedName name="wrn.KB._.Prepaid._.Expenses._2" localSheetId="43" hidden="1">{"KB",#N/A,FALSE,"KB"}</definedName>
    <definedName name="wrn.KB._.Prepaid._.Expenses._2" hidden="1">{"KB",#N/A,FALSE,"KB"}</definedName>
    <definedName name="wrn.KB._.Prepaid._.Expenses._3" localSheetId="26" hidden="1">{"KB",#N/A,FALSE,"KB"}</definedName>
    <definedName name="wrn.KB._.Prepaid._.Expenses._3" localSheetId="43" hidden="1">{"KB",#N/A,FALSE,"KB"}</definedName>
    <definedName name="wrn.KB._.Prepaid._.Expenses._3" hidden="1">{"KB",#N/A,FALSE,"KB"}</definedName>
    <definedName name="wrn.LA._.Recn._.and._.Prepaid._.Exp." localSheetId="26" hidden="1">{#N/A,#N/A,FALSE,"Loans";#N/A,#N/A,FALSE,"KB";"Epsom",#N/A,FALSE,"Epsom";"MacLEOD",#N/A,FALSE,"MacLeod"}</definedName>
    <definedName name="wrn.LA._.Recn._.and._.Prepaid._.Exp." localSheetId="43" hidden="1">{#N/A,#N/A,FALSE,"Loans";#N/A,#N/A,FALSE,"KB";"Epsom",#N/A,FALSE,"Epsom";"MacLEOD",#N/A,FALSE,"MacLeod"}</definedName>
    <definedName name="wrn.LA._.Recn._.and._.Prepaid._.Exp." hidden="1">{#N/A,#N/A,FALSE,"Loans";#N/A,#N/A,FALSE,"KB";"Epsom",#N/A,FALSE,"Epsom";"MacLEOD",#N/A,FALSE,"MacLeod"}</definedName>
    <definedName name="wrn.LA._.Recn._.and._.Prepaid._.Exp._1" localSheetId="26" hidden="1">{#N/A,#N/A,FALSE,"Loans";#N/A,#N/A,FALSE,"KB";"Epsom",#N/A,FALSE,"Epsom";"MacLEOD",#N/A,FALSE,"MacLeod"}</definedName>
    <definedName name="wrn.LA._.Recn._.and._.Prepaid._.Exp._1" localSheetId="43" hidden="1">{#N/A,#N/A,FALSE,"Loans";#N/A,#N/A,FALSE,"KB";"Epsom",#N/A,FALSE,"Epsom";"MacLEOD",#N/A,FALSE,"MacLeod"}</definedName>
    <definedName name="wrn.LA._.Recn._.and._.Prepaid._.Exp._1" hidden="1">{#N/A,#N/A,FALSE,"Loans";#N/A,#N/A,FALSE,"KB";"Epsom",#N/A,FALSE,"Epsom";"MacLEOD",#N/A,FALSE,"MacLeod"}</definedName>
    <definedName name="wrn.LA._.Recn._.and._.Prepaid._.Exp._2" localSheetId="26" hidden="1">{#N/A,#N/A,FALSE,"Loans";#N/A,#N/A,FALSE,"KB";"Epsom",#N/A,FALSE,"Epsom";"MacLEOD",#N/A,FALSE,"MacLeod"}</definedName>
    <definedName name="wrn.LA._.Recn._.and._.Prepaid._.Exp._2" localSheetId="43" hidden="1">{#N/A,#N/A,FALSE,"Loans";#N/A,#N/A,FALSE,"KB";"Epsom",#N/A,FALSE,"Epsom";"MacLEOD",#N/A,FALSE,"MacLeod"}</definedName>
    <definedName name="wrn.LA._.Recn._.and._.Prepaid._.Exp._2" hidden="1">{#N/A,#N/A,FALSE,"Loans";#N/A,#N/A,FALSE,"KB";"Epsom",#N/A,FALSE,"Epsom";"MacLEOD",#N/A,FALSE,"MacLeod"}</definedName>
    <definedName name="wrn.LA._.Recn._.and._.Prepaid._.Exp._3" localSheetId="26" hidden="1">{#N/A,#N/A,FALSE,"Loans";#N/A,#N/A,FALSE,"KB";"Epsom",#N/A,FALSE,"Epsom";"MacLEOD",#N/A,FALSE,"MacLeod"}</definedName>
    <definedName name="wrn.LA._.Recn._.and._.Prepaid._.Exp._3" localSheetId="43" hidden="1">{#N/A,#N/A,FALSE,"Loans";#N/A,#N/A,FALSE,"KB";"Epsom",#N/A,FALSE,"Epsom";"MacLEOD",#N/A,FALSE,"MacLeod"}</definedName>
    <definedName name="wrn.LA._.Recn._.and._.Prepaid._.Exp._3" hidden="1">{#N/A,#N/A,FALSE,"Loans";#N/A,#N/A,FALSE,"KB";"Epsom",#N/A,FALSE,"Epsom";"MacLEOD",#N/A,FALSE,"MacLeod"}</definedName>
    <definedName name="wrn.Lead._.Schedule." localSheetId="2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3"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se._.Rollover." localSheetId="26" hidden="1">{#N/A,#N/A,FALSE,"Lease Rollover"}</definedName>
    <definedName name="wrn.Lease._.Rollover." localSheetId="43" hidden="1">{#N/A,#N/A,FALSE,"Lease Rollover"}</definedName>
    <definedName name="wrn.Lease._.Rollover." hidden="1">{#N/A,#N/A,FALSE,"Lease Rollover"}</definedName>
    <definedName name="wrn.Loan._.Account._.Reconciliation." localSheetId="26" hidden="1">{"Loans",#N/A,FALSE,"Loans"}</definedName>
    <definedName name="wrn.Loan._.Account._.Reconciliation." localSheetId="43" hidden="1">{"Loans",#N/A,FALSE,"Loans"}</definedName>
    <definedName name="wrn.Loan._.Account._.Reconciliation." hidden="1">{"Loans",#N/A,FALSE,"Loans"}</definedName>
    <definedName name="wrn.Loan._.Account._.Reconciliation._1" localSheetId="26" hidden="1">{"Loans",#N/A,FALSE,"Loans"}</definedName>
    <definedName name="wrn.Loan._.Account._.Reconciliation._1" localSheetId="43" hidden="1">{"Loans",#N/A,FALSE,"Loans"}</definedName>
    <definedName name="wrn.Loan._.Account._.Reconciliation._1" hidden="1">{"Loans",#N/A,FALSE,"Loans"}</definedName>
    <definedName name="wrn.Loan._.Account._.Reconciliation._2" localSheetId="26" hidden="1">{"Loans",#N/A,FALSE,"Loans"}</definedName>
    <definedName name="wrn.Loan._.Account._.Reconciliation._2" localSheetId="43" hidden="1">{"Loans",#N/A,FALSE,"Loans"}</definedName>
    <definedName name="wrn.Loan._.Account._.Reconciliation._2" hidden="1">{"Loans",#N/A,FALSE,"Loans"}</definedName>
    <definedName name="wrn.Loan._.Account._.Reconciliation._3" localSheetId="26" hidden="1">{"Loans",#N/A,FALSE,"Loans"}</definedName>
    <definedName name="wrn.Loan._.Account._.Reconciliation._3" localSheetId="43" hidden="1">{"Loans",#N/A,FALSE,"Loans"}</definedName>
    <definedName name="wrn.Loan._.Account._.Reconciliation._3" hidden="1">{"Loans",#N/A,FALSE,"Loans"}</definedName>
    <definedName name="wrn.Loan._.Pricing._.Analysis." localSheetId="26" hidden="1">{#N/A,#N/A,FALSE,"LOAN ANALYSIS"}</definedName>
    <definedName name="wrn.Loan._.Pricing._.Analysis." localSheetId="43" hidden="1">{#N/A,#N/A,FALSE,"LOAN ANALYSIS"}</definedName>
    <definedName name="wrn.Loan._.Pricing._.Analysis." hidden="1">{#N/A,#N/A,FALSE,"LOAN ANALYSIS"}</definedName>
    <definedName name="wrn.lsp." localSheetId="26" hidden="1">{#N/A,#N/A,FALSE,"index";#N/A,#N/A,FALSE,"prudential";#N/A,#N/A,FALSE,"com.verif";#N/A,#N/A,FALSE,"COND.PREC";#N/A,#N/A,FALSE,"DRAWDOWN";#N/A,#N/A,FALSE,"SETTL.INSTR";#N/A,#N/A,FALSE,"LIST DOC.";#N/A,#N/A,FALSE,"COND.SUBS.";#N/A,#N/A,FALSE,"annualrev";#N/A,#N/A,FALSE,"financ.rev"}</definedName>
    <definedName name="wrn.lsp." localSheetId="43" hidden="1">{#N/A,#N/A,FALSE,"index";#N/A,#N/A,FALSE,"prudential";#N/A,#N/A,FALSE,"com.verif";#N/A,#N/A,FALSE,"COND.PREC";#N/A,#N/A,FALSE,"DRAWDOWN";#N/A,#N/A,FALSE,"SETTL.INSTR";#N/A,#N/A,FALSE,"LIST DOC.";#N/A,#N/A,FALSE,"COND.SUBS.";#N/A,#N/A,FALSE,"annualrev";#N/A,#N/A,FALSE,"financ.rev"}</definedName>
    <definedName name="wrn.lsp." hidden="1">{#N/A,#N/A,FALSE,"index";#N/A,#N/A,FALSE,"prudential";#N/A,#N/A,FALSE,"com.verif";#N/A,#N/A,FALSE,"COND.PREC";#N/A,#N/A,FALSE,"DRAWDOWN";#N/A,#N/A,FALSE,"SETTL.INSTR";#N/A,#N/A,FALSE,"LIST DOC.";#N/A,#N/A,FALSE,"COND.SUBS.";#N/A,#N/A,FALSE,"annualrev";#N/A,#N/A,FALSE,"financ.rev"}</definedName>
    <definedName name="wrn.lsp._1" localSheetId="26" hidden="1">{#N/A,#N/A,FALSE,"index";#N/A,#N/A,FALSE,"prudential";#N/A,#N/A,FALSE,"com.verif";#N/A,#N/A,FALSE,"COND.PREC";#N/A,#N/A,FALSE,"DRAWDOWN";#N/A,#N/A,FALSE,"SETTL.INSTR";#N/A,#N/A,FALSE,"LIST DOC.";#N/A,#N/A,FALSE,"COND.SUBS.";#N/A,#N/A,FALSE,"annualrev";#N/A,#N/A,FALSE,"financ.rev"}</definedName>
    <definedName name="wrn.lsp._1" localSheetId="43" hidden="1">{#N/A,#N/A,FALSE,"index";#N/A,#N/A,FALSE,"prudential";#N/A,#N/A,FALSE,"com.verif";#N/A,#N/A,FALSE,"COND.PREC";#N/A,#N/A,FALSE,"DRAWDOWN";#N/A,#N/A,FALSE,"SETTL.INSTR";#N/A,#N/A,FALSE,"LIST DOC.";#N/A,#N/A,FALSE,"COND.SUBS.";#N/A,#N/A,FALSE,"annualrev";#N/A,#N/A,FALSE,"financ.rev"}</definedName>
    <definedName name="wrn.lsp._1" hidden="1">{#N/A,#N/A,FALSE,"index";#N/A,#N/A,FALSE,"prudential";#N/A,#N/A,FALSE,"com.verif";#N/A,#N/A,FALSE,"COND.PREC";#N/A,#N/A,FALSE,"DRAWDOWN";#N/A,#N/A,FALSE,"SETTL.INSTR";#N/A,#N/A,FALSE,"LIST DOC.";#N/A,#N/A,FALSE,"COND.SUBS.";#N/A,#N/A,FALSE,"annualrev";#N/A,#N/A,FALSE,"financ.rev"}</definedName>
    <definedName name="wrn.lsp._2" localSheetId="26" hidden="1">{#N/A,#N/A,FALSE,"index";#N/A,#N/A,FALSE,"prudential";#N/A,#N/A,FALSE,"com.verif";#N/A,#N/A,FALSE,"COND.PREC";#N/A,#N/A,FALSE,"DRAWDOWN";#N/A,#N/A,FALSE,"SETTL.INSTR";#N/A,#N/A,FALSE,"LIST DOC.";#N/A,#N/A,FALSE,"COND.SUBS.";#N/A,#N/A,FALSE,"annualrev";#N/A,#N/A,FALSE,"financ.rev"}</definedName>
    <definedName name="wrn.lsp._2" localSheetId="43" hidden="1">{#N/A,#N/A,FALSE,"index";#N/A,#N/A,FALSE,"prudential";#N/A,#N/A,FALSE,"com.verif";#N/A,#N/A,FALSE,"COND.PREC";#N/A,#N/A,FALSE,"DRAWDOWN";#N/A,#N/A,FALSE,"SETTL.INSTR";#N/A,#N/A,FALSE,"LIST DOC.";#N/A,#N/A,FALSE,"COND.SUBS.";#N/A,#N/A,FALSE,"annualrev";#N/A,#N/A,FALSE,"financ.rev"}</definedName>
    <definedName name="wrn.lsp._2" hidden="1">{#N/A,#N/A,FALSE,"index";#N/A,#N/A,FALSE,"prudential";#N/A,#N/A,FALSE,"com.verif";#N/A,#N/A,FALSE,"COND.PREC";#N/A,#N/A,FALSE,"DRAWDOWN";#N/A,#N/A,FALSE,"SETTL.INSTR";#N/A,#N/A,FALSE,"LIST DOC.";#N/A,#N/A,FALSE,"COND.SUBS.";#N/A,#N/A,FALSE,"annualrev";#N/A,#N/A,FALSE,"financ.rev"}</definedName>
    <definedName name="wrn.lsp._3" localSheetId="26" hidden="1">{#N/A,#N/A,FALSE,"index";#N/A,#N/A,FALSE,"prudential";#N/A,#N/A,FALSE,"com.verif";#N/A,#N/A,FALSE,"COND.PREC";#N/A,#N/A,FALSE,"DRAWDOWN";#N/A,#N/A,FALSE,"SETTL.INSTR";#N/A,#N/A,FALSE,"LIST DOC.";#N/A,#N/A,FALSE,"COND.SUBS.";#N/A,#N/A,FALSE,"annualrev";#N/A,#N/A,FALSE,"financ.rev"}</definedName>
    <definedName name="wrn.lsp._3" localSheetId="43" hidden="1">{#N/A,#N/A,FALSE,"index";#N/A,#N/A,FALSE,"prudential";#N/A,#N/A,FALSE,"com.verif";#N/A,#N/A,FALSE,"COND.PREC";#N/A,#N/A,FALSE,"DRAWDOWN";#N/A,#N/A,FALSE,"SETTL.INSTR";#N/A,#N/A,FALSE,"LIST DOC.";#N/A,#N/A,FALSE,"COND.SUBS.";#N/A,#N/A,FALSE,"annualrev";#N/A,#N/A,FALSE,"financ.rev"}</definedName>
    <definedName name="wrn.lsp._3" hidden="1">{#N/A,#N/A,FALSE,"index";#N/A,#N/A,FALSE,"prudential";#N/A,#N/A,FALSE,"com.verif";#N/A,#N/A,FALSE,"COND.PREC";#N/A,#N/A,FALSE,"DRAWDOWN";#N/A,#N/A,FALSE,"SETTL.INSTR";#N/A,#N/A,FALSE,"LIST DOC.";#N/A,#N/A,FALSE,"COND.SUBS.";#N/A,#N/A,FALSE,"annualrev";#N/A,#N/A,FALSE,"financ.rev"}</definedName>
    <definedName name="wrn.Lüthje." localSheetId="26" hidden="1">{#N/A,#N/A,FALSE,"COM-AE";#N/A,#N/A,FALSE,"COM-AE";#N/A,#N/A,FALSE,"COM-AE"}</definedName>
    <definedName name="wrn.Lüthje." localSheetId="43" hidden="1">{#N/A,#N/A,FALSE,"COM-AE";#N/A,#N/A,FALSE,"COM-AE";#N/A,#N/A,FALSE,"COM-AE"}</definedName>
    <definedName name="wrn.Lüthje." hidden="1">{#N/A,#N/A,FALSE,"COM-AE";#N/A,#N/A,FALSE,"COM-AE";#N/A,#N/A,FALSE,"COM-AE"}</definedName>
    <definedName name="wrn.Master._.Full.phase3" localSheetId="26" hidden="1">{"Full Master",#N/A,FALSE,"Master"}</definedName>
    <definedName name="wrn.Master._.Full.phase3" localSheetId="43" hidden="1">{"Full Master",#N/A,FALSE,"Master"}</definedName>
    <definedName name="wrn.Master._.Full.phase3" hidden="1">{"Full Master",#N/A,FALSE,"Master"}</definedName>
    <definedName name="wrn.Master._.Full.phase3_1" localSheetId="26" hidden="1">{"Full Master",#N/A,FALSE,"Master"}</definedName>
    <definedName name="wrn.Master._.Full.phase3_1" localSheetId="43" hidden="1">{"Full Master",#N/A,FALSE,"Master"}</definedName>
    <definedName name="wrn.Master._.Full.phase3_1" hidden="1">{"Full Master",#N/A,FALSE,"Master"}</definedName>
    <definedName name="wrn.Master._.Full.phase3_2" localSheetId="26" hidden="1">{"Full Master",#N/A,FALSE,"Master"}</definedName>
    <definedName name="wrn.Master._.Full.phase3_2" localSheetId="43" hidden="1">{"Full Master",#N/A,FALSE,"Master"}</definedName>
    <definedName name="wrn.Master._.Full.phase3_2" hidden="1">{"Full Master",#N/A,FALSE,"Master"}</definedName>
    <definedName name="wrn.Master._.Full.phase3_3" localSheetId="26" hidden="1">{"Full Master",#N/A,FALSE,"Master"}</definedName>
    <definedName name="wrn.Master._.Full.phase3_3" localSheetId="43" hidden="1">{"Full Master",#N/A,FALSE,"Master"}</definedName>
    <definedName name="wrn.Master._.Full.phase3_3" hidden="1">{"Full Master",#N/A,FALSE,"Master"}</definedName>
    <definedName name="wrn.MBL._.Funding." localSheetId="26" hidden="1">{"MBL Funding",#N/A,FALSE,"MBL Funding"}</definedName>
    <definedName name="wrn.MBL._.Funding." localSheetId="43" hidden="1">{"MBL Funding",#N/A,FALSE,"MBL Funding"}</definedName>
    <definedName name="wrn.MBL._.Funding." hidden="1">{"MBL Funding",#N/A,FALSE,"MBL Funding"}</definedName>
    <definedName name="wrn.MBL._.Funding._1" localSheetId="26" hidden="1">{"MBL Funding",#N/A,FALSE,"MBL Funding"}</definedName>
    <definedName name="wrn.MBL._.Funding._1" localSheetId="43" hidden="1">{"MBL Funding",#N/A,FALSE,"MBL Funding"}</definedName>
    <definedName name="wrn.MBL._.Funding._1" hidden="1">{"MBL Funding",#N/A,FALSE,"MBL Funding"}</definedName>
    <definedName name="wrn.MBL._.Funding._2" localSheetId="26" hidden="1">{"MBL Funding",#N/A,FALSE,"MBL Funding"}</definedName>
    <definedName name="wrn.MBL._.Funding._2" localSheetId="43" hidden="1">{"MBL Funding",#N/A,FALSE,"MBL Funding"}</definedName>
    <definedName name="wrn.MBL._.Funding._2" hidden="1">{"MBL Funding",#N/A,FALSE,"MBL Funding"}</definedName>
    <definedName name="wrn.MBL._.Funding._3" localSheetId="26" hidden="1">{"MBL Funding",#N/A,FALSE,"MBL Funding"}</definedName>
    <definedName name="wrn.MBL._.Funding._3" localSheetId="43" hidden="1">{"MBL Funding",#N/A,FALSE,"MBL Funding"}</definedName>
    <definedName name="wrn.MBL._.Funding._3" hidden="1">{"MBL Funding",#N/A,FALSE,"MBL Funding"}</definedName>
    <definedName name="wrn.MC._.Prepaid._.Expenses." localSheetId="26" hidden="1">{"MacLEOD",#N/A,FALSE,"MacLeod"}</definedName>
    <definedName name="wrn.MC._.Prepaid._.Expenses." localSheetId="43" hidden="1">{"MacLEOD",#N/A,FALSE,"MacLeod"}</definedName>
    <definedName name="wrn.MC._.Prepaid._.Expenses." hidden="1">{"MacLEOD",#N/A,FALSE,"MacLeod"}</definedName>
    <definedName name="wrn.MC._.Prepaid._.Expenses._1" localSheetId="26" hidden="1">{"MacLEOD",#N/A,FALSE,"MacLeod"}</definedName>
    <definedName name="wrn.MC._.Prepaid._.Expenses._1" localSheetId="43" hidden="1">{"MacLEOD",#N/A,FALSE,"MacLeod"}</definedName>
    <definedName name="wrn.MC._.Prepaid._.Expenses._1" hidden="1">{"MacLEOD",#N/A,FALSE,"MacLeod"}</definedName>
    <definedName name="wrn.MC._.Prepaid._.Expenses._2" localSheetId="26" hidden="1">{"MacLEOD",#N/A,FALSE,"MacLeod"}</definedName>
    <definedName name="wrn.MC._.Prepaid._.Expenses._2" localSheetId="43" hidden="1">{"MacLEOD",#N/A,FALSE,"MacLeod"}</definedName>
    <definedName name="wrn.MC._.Prepaid._.Expenses._2" hidden="1">{"MacLEOD",#N/A,FALSE,"MacLeod"}</definedName>
    <definedName name="wrn.MC._.Prepaid._.Expenses._3" localSheetId="26" hidden="1">{"MacLEOD",#N/A,FALSE,"MacLeod"}</definedName>
    <definedName name="wrn.MC._.Prepaid._.Expenses._3" localSheetId="43" hidden="1">{"MacLEOD",#N/A,FALSE,"MacLeod"}</definedName>
    <definedName name="wrn.MC._.Prepaid._.Expenses._3" hidden="1">{"MacLEOD",#N/A,FALSE,"MacLeod"}</definedName>
    <definedName name="wrn.Mgmt._.Report." localSheetId="26"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 localSheetId="4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1" localSheetId="26"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1" localSheetId="4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1"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2" localSheetId="26"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2" localSheetId="4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2"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3" localSheetId="26"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3" localSheetId="4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gmt._.Report._3" hidden="1">{"Cover Sheet",#N/A,FALSE,"Cover sheet";"Cash Flow Summary",#N/A,FALSE,"Cash Flow";"P&amp;L Summary",#N/A,FALSE,"Profit and Loss";"Balance Sheet",#N/A,FALSE,"Balance Sheet";"Cash Payments",#N/A,FALSE,"Payments List";#N/A,#N/A,FALSE,"Settlements";"Mgmt Fee",#N/A,FALSE,"Project M Fee";#N/A,#N/A,FALSE," CF Graph";#N/A,#N/A,FALSE,"WIP Graph";#N/A,#N/A,FALSE,"Income Graph";#N/A,#N/A,FALSE,"Settlements Graph";#N/A,#N/A,FALSE,"CF vs PnL Graph"}</definedName>
    <definedName name="wrn.Month._.end._.reports." localSheetId="26" hidden="1">{"CF Summary",#N/A,FALSE,"Cash Flow Summary";"P&amp;L Summary",#N/A,FALSE,"P&amp;L Summary";"CF Expenses",#N/A,FALSE,"CF Expenses";"P&amp;L Expenses",#N/A,FALSE,"P&amp;L Expenses";"CF vs P&amp;L",#N/A,FALSE,"CF vs PnL";"CF vs P&amp;L Expenses",#N/A,FALSE,"CF vs P&amp;L Expenses"}</definedName>
    <definedName name="wrn.Month._.end._.reports." localSheetId="43" hidden="1">{"CF Summary",#N/A,FALSE,"Cash Flow Summary";"P&amp;L Summary",#N/A,FALSE,"P&amp;L Summary";"CF Expenses",#N/A,FALSE,"CF Expenses";"P&amp;L Expenses",#N/A,FALSE,"P&amp;L Expenses";"CF vs P&amp;L",#N/A,FALSE,"CF vs PnL";"CF vs P&amp;L Expenses",#N/A,FALSE,"CF vs P&amp;L Expenses"}</definedName>
    <definedName name="wrn.Month._.end._.reports." hidden="1">{"CF Summary",#N/A,FALSE,"Cash Flow Summary";"P&amp;L Summary",#N/A,FALSE,"P&amp;L Summary";"CF Expenses",#N/A,FALSE,"CF Expenses";"P&amp;L Expenses",#N/A,FALSE,"P&amp;L Expenses";"CF vs P&amp;L",#N/A,FALSE,"CF vs PnL";"CF vs P&amp;L Expenses",#N/A,FALSE,"CF vs P&amp;L Expenses"}</definedName>
    <definedName name="wrn.Month._.end._.reports._1" localSheetId="26" hidden="1">{"CF Summary",#N/A,FALSE,"Cash Flow Summary";"P&amp;L Summary",#N/A,FALSE,"P&amp;L Summary";"CF Expenses",#N/A,FALSE,"CF Expenses";"P&amp;L Expenses",#N/A,FALSE,"P&amp;L Expenses";"CF vs P&amp;L",#N/A,FALSE,"CF vs PnL";"CF vs P&amp;L Expenses",#N/A,FALSE,"CF vs P&amp;L Expenses"}</definedName>
    <definedName name="wrn.Month._.end._.reports._1" localSheetId="43" hidden="1">{"CF Summary",#N/A,FALSE,"Cash Flow Summary";"P&amp;L Summary",#N/A,FALSE,"P&amp;L Summary";"CF Expenses",#N/A,FALSE,"CF Expenses";"P&amp;L Expenses",#N/A,FALSE,"P&amp;L Expenses";"CF vs P&amp;L",#N/A,FALSE,"CF vs PnL";"CF vs P&amp;L Expenses",#N/A,FALSE,"CF vs P&amp;L Expenses"}</definedName>
    <definedName name="wrn.Month._.end._.reports._1" hidden="1">{"CF Summary",#N/A,FALSE,"Cash Flow Summary";"P&amp;L Summary",#N/A,FALSE,"P&amp;L Summary";"CF Expenses",#N/A,FALSE,"CF Expenses";"P&amp;L Expenses",#N/A,FALSE,"P&amp;L Expenses";"CF vs P&amp;L",#N/A,FALSE,"CF vs PnL";"CF vs P&amp;L Expenses",#N/A,FALSE,"CF vs P&amp;L Expenses"}</definedName>
    <definedName name="wrn.Month._.end._.reports._2" localSheetId="26" hidden="1">{"CF Summary",#N/A,FALSE,"Cash Flow Summary";"P&amp;L Summary",#N/A,FALSE,"P&amp;L Summary";"CF Expenses",#N/A,FALSE,"CF Expenses";"P&amp;L Expenses",#N/A,FALSE,"P&amp;L Expenses";"CF vs P&amp;L",#N/A,FALSE,"CF vs PnL";"CF vs P&amp;L Expenses",#N/A,FALSE,"CF vs P&amp;L Expenses"}</definedName>
    <definedName name="wrn.Month._.end._.reports._2" localSheetId="43" hidden="1">{"CF Summary",#N/A,FALSE,"Cash Flow Summary";"P&amp;L Summary",#N/A,FALSE,"P&amp;L Summary";"CF Expenses",#N/A,FALSE,"CF Expenses";"P&amp;L Expenses",#N/A,FALSE,"P&amp;L Expenses";"CF vs P&amp;L",#N/A,FALSE,"CF vs PnL";"CF vs P&amp;L Expenses",#N/A,FALSE,"CF vs P&amp;L Expenses"}</definedName>
    <definedName name="wrn.Month._.end._.reports._2" hidden="1">{"CF Summary",#N/A,FALSE,"Cash Flow Summary";"P&amp;L Summary",#N/A,FALSE,"P&amp;L Summary";"CF Expenses",#N/A,FALSE,"CF Expenses";"P&amp;L Expenses",#N/A,FALSE,"P&amp;L Expenses";"CF vs P&amp;L",#N/A,FALSE,"CF vs PnL";"CF vs P&amp;L Expenses",#N/A,FALSE,"CF vs P&amp;L Expenses"}</definedName>
    <definedName name="wrn.Month._.end._.reports._3" localSheetId="26" hidden="1">{"CF Summary",#N/A,FALSE,"Cash Flow Summary";"P&amp;L Summary",#N/A,FALSE,"P&amp;L Summary";"CF Expenses",#N/A,FALSE,"CF Expenses";"P&amp;L Expenses",#N/A,FALSE,"P&amp;L Expenses";"CF vs P&amp;L",#N/A,FALSE,"CF vs PnL";"CF vs P&amp;L Expenses",#N/A,FALSE,"CF vs P&amp;L Expenses"}</definedName>
    <definedName name="wrn.Month._.end._.reports._3" localSheetId="43" hidden="1">{"CF Summary",#N/A,FALSE,"Cash Flow Summary";"P&amp;L Summary",#N/A,FALSE,"P&amp;L Summary";"CF Expenses",#N/A,FALSE,"CF Expenses";"P&amp;L Expenses",#N/A,FALSE,"P&amp;L Expenses";"CF vs P&amp;L",#N/A,FALSE,"CF vs PnL";"CF vs P&amp;L Expenses",#N/A,FALSE,"CF vs P&amp;L Expenses"}</definedName>
    <definedName name="wrn.Month._.end._.reports._3" hidden="1">{"CF Summary",#N/A,FALSE,"Cash Flow Summary";"P&amp;L Summary",#N/A,FALSE,"P&amp;L Summary";"CF Expenses",#N/A,FALSE,"CF Expenses";"P&amp;L Expenses",#N/A,FALSE,"P&amp;L Expenses";"CF vs P&amp;L",#N/A,FALSE,"CF vs PnL";"CF vs P&amp;L Expenses",#N/A,FALSE,"CF vs P&amp;L Expenses"}</definedName>
    <definedName name="wrn.MONTHLY._.INVENTORY._.SCHEDULE." localSheetId="26" hidden="1">{#N/A,#N/A,FALSE,"Sheet1";#N/A,#N/A,FALSE,"Sheet2";#N/A,#N/A,FALSE,"Sheet3";#N/A,#N/A,FALSE,"Sheet4";#N/A,#N/A,FALSE,"Sheet5";#N/A,#N/A,FALSE,"Sheet6"}</definedName>
    <definedName name="wrn.MONTHLY._.INVENTORY._.SCHEDULE." localSheetId="43" hidden="1">{#N/A,#N/A,FALSE,"Sheet1";#N/A,#N/A,FALSE,"Sheet2";#N/A,#N/A,FALSE,"Sheet3";#N/A,#N/A,FALSE,"Sheet4";#N/A,#N/A,FALSE,"Sheet5";#N/A,#N/A,FALSE,"Sheet6"}</definedName>
    <definedName name="wrn.MONTHLY._.INVENTORY._.SCHEDULE." hidden="1">{#N/A,#N/A,FALSE,"Sheet1";#N/A,#N/A,FALSE,"Sheet2";#N/A,#N/A,FALSE,"Sheet3";#N/A,#N/A,FALSE,"Sheet4";#N/A,#N/A,FALSE,"Sheet5";#N/A,#N/A,FALSE,"Sheet6"}</definedName>
    <definedName name="wrn.Monthly._.Report." localSheetId="26" hidden="1">{#N/A,#N/A,FALSE,"Cover Sheet";"Cash Flow Summary",#N/A,FALSE,"CF Summary";#N/A,#N/A,FALSE,"Balance Sheet";"Cash Payments",#N/A,FALSE,"Cash Payments";"Graph CF",#N/A,FALSE,"Cash Flow Graph";"Graph CF vs P&amp;L",#N/A,FALSE,"CF vs P&amp;L Graph"}</definedName>
    <definedName name="wrn.Monthly._.Report." localSheetId="43" hidden="1">{#N/A,#N/A,FALSE,"Cover Sheet";"Cash Flow Summary",#N/A,FALSE,"CF Summary";#N/A,#N/A,FALSE,"Balance Sheet";"Cash Payments",#N/A,FALSE,"Cash Payments";"Graph CF",#N/A,FALSE,"Cash Flow Graph";"Graph CF vs P&amp;L",#N/A,FALSE,"CF vs P&amp;L Graph"}</definedName>
    <definedName name="wrn.Monthly._.Report." hidden="1">{#N/A,#N/A,FALSE,"Cover Sheet";"Cash Flow Summary",#N/A,FALSE,"CF Summary";#N/A,#N/A,FALSE,"Balance Sheet";"Cash Payments",#N/A,FALSE,"Cash Payments";"Graph CF",#N/A,FALSE,"Cash Flow Graph";"Graph CF vs P&amp;L",#N/A,FALSE,"CF vs P&amp;L Graph"}</definedName>
    <definedName name="wrn.Monthly._.Report._1" localSheetId="26" hidden="1">{#N/A,#N/A,FALSE,"Cover Sheet";"Cash Flow Summary",#N/A,FALSE,"CF Summary";#N/A,#N/A,FALSE,"Balance Sheet";"Cash Payments",#N/A,FALSE,"Cash Payments";"Graph CF",#N/A,FALSE,"Cash Flow Graph";"Graph CF vs P&amp;L",#N/A,FALSE,"CF vs P&amp;L Graph"}</definedName>
    <definedName name="wrn.Monthly._.Report._1" localSheetId="43" hidden="1">{#N/A,#N/A,FALSE,"Cover Sheet";"Cash Flow Summary",#N/A,FALSE,"CF Summary";#N/A,#N/A,FALSE,"Balance Sheet";"Cash Payments",#N/A,FALSE,"Cash Payments";"Graph CF",#N/A,FALSE,"Cash Flow Graph";"Graph CF vs P&amp;L",#N/A,FALSE,"CF vs P&amp;L Graph"}</definedName>
    <definedName name="wrn.Monthly._.Report._1" hidden="1">{#N/A,#N/A,FALSE,"Cover Sheet";"Cash Flow Summary",#N/A,FALSE,"CF Summary";#N/A,#N/A,FALSE,"Balance Sheet";"Cash Payments",#N/A,FALSE,"Cash Payments";"Graph CF",#N/A,FALSE,"Cash Flow Graph";"Graph CF vs P&amp;L",#N/A,FALSE,"CF vs P&amp;L Graph"}</definedName>
    <definedName name="wrn.Monthly._.Report._2" localSheetId="26" hidden="1">{#N/A,#N/A,FALSE,"Cover Sheet";"Cash Flow Summary",#N/A,FALSE,"CF Summary";#N/A,#N/A,FALSE,"Balance Sheet";"Cash Payments",#N/A,FALSE,"Cash Payments";"Graph CF",#N/A,FALSE,"Cash Flow Graph";"Graph CF vs P&amp;L",#N/A,FALSE,"CF vs P&amp;L Graph"}</definedName>
    <definedName name="wrn.Monthly._.Report._2" localSheetId="43" hidden="1">{#N/A,#N/A,FALSE,"Cover Sheet";"Cash Flow Summary",#N/A,FALSE,"CF Summary";#N/A,#N/A,FALSE,"Balance Sheet";"Cash Payments",#N/A,FALSE,"Cash Payments";"Graph CF",#N/A,FALSE,"Cash Flow Graph";"Graph CF vs P&amp;L",#N/A,FALSE,"CF vs P&amp;L Graph"}</definedName>
    <definedName name="wrn.Monthly._.Report._2" hidden="1">{#N/A,#N/A,FALSE,"Cover Sheet";"Cash Flow Summary",#N/A,FALSE,"CF Summary";#N/A,#N/A,FALSE,"Balance Sheet";"Cash Payments",#N/A,FALSE,"Cash Payments";"Graph CF",#N/A,FALSE,"Cash Flow Graph";"Graph CF vs P&amp;L",#N/A,FALSE,"CF vs P&amp;L Graph"}</definedName>
    <definedName name="wrn.Monthly._.Report._3" localSheetId="26" hidden="1">{#N/A,#N/A,FALSE,"Cover Sheet";"Cash Flow Summary",#N/A,FALSE,"CF Summary";#N/A,#N/A,FALSE,"Balance Sheet";"Cash Payments",#N/A,FALSE,"Cash Payments";"Graph CF",#N/A,FALSE,"Cash Flow Graph";"Graph CF vs P&amp;L",#N/A,FALSE,"CF vs P&amp;L Graph"}</definedName>
    <definedName name="wrn.Monthly._.Report._3" localSheetId="43" hidden="1">{#N/A,#N/A,FALSE,"Cover Sheet";"Cash Flow Summary",#N/A,FALSE,"CF Summary";#N/A,#N/A,FALSE,"Balance Sheet";"Cash Payments",#N/A,FALSE,"Cash Payments";"Graph CF",#N/A,FALSE,"Cash Flow Graph";"Graph CF vs P&amp;L",#N/A,FALSE,"CF vs P&amp;L Graph"}</definedName>
    <definedName name="wrn.Monthly._.Report._3" hidden="1">{#N/A,#N/A,FALSE,"Cover Sheet";"Cash Flow Summary",#N/A,FALSE,"CF Summary";#N/A,#N/A,FALSE,"Balance Sheet";"Cash Payments",#N/A,FALSE,"Cash Payments";"Graph CF",#N/A,FALSE,"Cash Flow Graph";"Graph CF vs P&amp;L",#N/A,FALSE,"CF vs P&amp;L Graph"}</definedName>
    <definedName name="wrn.Monthly._.Reports." localSheetId="26" hidden="1">{"Balance Sheet",#N/A,TRUE,"Bal Sheet";"Cash Flow 00/01",#N/A,TRUE,"Cashflow";"P&amp;L 0001",#N/A,TRUE,"P&amp;L"}</definedName>
    <definedName name="wrn.Monthly._.Reports." localSheetId="43" hidden="1">{"Balance Sheet",#N/A,TRUE,"Bal Sheet";"Cash Flow 00/01",#N/A,TRUE,"Cashflow";"P&amp;L 0001",#N/A,TRUE,"P&amp;L"}</definedName>
    <definedName name="wrn.Monthly._.Reports." hidden="1">{"Balance Sheet",#N/A,TRUE,"Bal Sheet";"Cash Flow 00/01",#N/A,TRUE,"Cashflow";"P&amp;L 0001",#N/A,TRUE,"P&amp;L"}</definedName>
    <definedName name="wrn.Monthly._.Reports._1" localSheetId="26" hidden="1">{"Balance Sheet",#N/A,TRUE,"Bal Sheet";"Cash Flow 00/01",#N/A,TRUE,"Cashflow";"P&amp;L 0001",#N/A,TRUE,"P&amp;L"}</definedName>
    <definedName name="wrn.Monthly._.Reports._1" localSheetId="43" hidden="1">{"Balance Sheet",#N/A,TRUE,"Bal Sheet";"Cash Flow 00/01",#N/A,TRUE,"Cashflow";"P&amp;L 0001",#N/A,TRUE,"P&amp;L"}</definedName>
    <definedName name="wrn.Monthly._.Reports._1" hidden="1">{"Balance Sheet",#N/A,TRUE,"Bal Sheet";"Cash Flow 00/01",#N/A,TRUE,"Cashflow";"P&amp;L 0001",#N/A,TRUE,"P&amp;L"}</definedName>
    <definedName name="wrn.Monthly._.Reports._2" localSheetId="26" hidden="1">{"Balance Sheet",#N/A,TRUE,"Bal Sheet";"Cash Flow 00/01",#N/A,TRUE,"Cashflow";"P&amp;L 0001",#N/A,TRUE,"P&amp;L"}</definedName>
    <definedName name="wrn.Monthly._.Reports._2" localSheetId="43" hidden="1">{"Balance Sheet",#N/A,TRUE,"Bal Sheet";"Cash Flow 00/01",#N/A,TRUE,"Cashflow";"P&amp;L 0001",#N/A,TRUE,"P&amp;L"}</definedName>
    <definedName name="wrn.Monthly._.Reports._2" hidden="1">{"Balance Sheet",#N/A,TRUE,"Bal Sheet";"Cash Flow 00/01",#N/A,TRUE,"Cashflow";"P&amp;L 0001",#N/A,TRUE,"P&amp;L"}</definedName>
    <definedName name="wrn.Monthly._.Reports._3" localSheetId="26" hidden="1">{"Balance Sheet",#N/A,TRUE,"Bal Sheet";"Cash Flow 00/01",#N/A,TRUE,"Cashflow";"P&amp;L 0001",#N/A,TRUE,"P&amp;L"}</definedName>
    <definedName name="wrn.Monthly._.Reports._3" localSheetId="43" hidden="1">{"Balance Sheet",#N/A,TRUE,"Bal Sheet";"Cash Flow 00/01",#N/A,TRUE,"Cashflow";"P&amp;L 0001",#N/A,TRUE,"P&amp;L"}</definedName>
    <definedName name="wrn.Monthly._.Reports._3" hidden="1">{"Balance Sheet",#N/A,TRUE,"Bal Sheet";"Cash Flow 00/01",#N/A,TRUE,"Cashflow";"P&amp;L 0001",#N/A,TRUE,"P&amp;L"}</definedName>
    <definedName name="wrn.Monthly._.Reports.Phase3" localSheetId="26" hidden="1">{"Summary Sheet",#N/A,FALSE,"vs Budget";"Fin Year 95.96",#N/A,FALSE,"Cash Flow"}</definedName>
    <definedName name="wrn.Monthly._.Reports.Phase3" localSheetId="43" hidden="1">{"Summary Sheet",#N/A,FALSE,"vs Budget";"Fin Year 95.96",#N/A,FALSE,"Cash Flow"}</definedName>
    <definedName name="wrn.Monthly._.Reports.Phase3" hidden="1">{"Summary Sheet",#N/A,FALSE,"vs Budget";"Fin Year 95.96",#N/A,FALSE,"Cash Flow"}</definedName>
    <definedName name="wrn.Monthly._.Reports.Phase3_1" localSheetId="26" hidden="1">{"Summary Sheet",#N/A,FALSE,"vs Budget";"Fin Year 95.96",#N/A,FALSE,"Cash Flow"}</definedName>
    <definedName name="wrn.Monthly._.Reports.Phase3_1" localSheetId="43" hidden="1">{"Summary Sheet",#N/A,FALSE,"vs Budget";"Fin Year 95.96",#N/A,FALSE,"Cash Flow"}</definedName>
    <definedName name="wrn.Monthly._.Reports.Phase3_1" hidden="1">{"Summary Sheet",#N/A,FALSE,"vs Budget";"Fin Year 95.96",#N/A,FALSE,"Cash Flow"}</definedName>
    <definedName name="wrn.Monthly._.Reports.Phase3_2" localSheetId="26" hidden="1">{"Summary Sheet",#N/A,FALSE,"vs Budget";"Fin Year 95.96",#N/A,FALSE,"Cash Flow"}</definedName>
    <definedName name="wrn.Monthly._.Reports.Phase3_2" localSheetId="43" hidden="1">{"Summary Sheet",#N/A,FALSE,"vs Budget";"Fin Year 95.96",#N/A,FALSE,"Cash Flow"}</definedName>
    <definedName name="wrn.Monthly._.Reports.Phase3_2" hidden="1">{"Summary Sheet",#N/A,FALSE,"vs Budget";"Fin Year 95.96",#N/A,FALSE,"Cash Flow"}</definedName>
    <definedName name="wrn.Monthly._.Reports.Phase3_3" localSheetId="26" hidden="1">{"Summary Sheet",#N/A,FALSE,"vs Budget";"Fin Year 95.96",#N/A,FALSE,"Cash Flow"}</definedName>
    <definedName name="wrn.Monthly._.Reports.Phase3_3" localSheetId="43" hidden="1">{"Summary Sheet",#N/A,FALSE,"vs Budget";"Fin Year 95.96",#N/A,FALSE,"Cash Flow"}</definedName>
    <definedName name="wrn.Monthly._.Reports.Phase3_3" hidden="1">{"Summary Sheet",#N/A,FALSE,"vs Budget";"Fin Year 95.96",#N/A,FALSE,"Cash Flow"}</definedName>
    <definedName name="wrn.Monthly._.Salaries._.Report." localSheetId="26"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 localSheetId="43"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1" localSheetId="26"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1" localSheetId="43"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1"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2" localSheetId="26"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2" localSheetId="43"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2"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3" localSheetId="26"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3" localSheetId="43"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nthly._.Salaries._.Report._3" hidden="1">{"Master Feeder Sheet (Whole)",#N/A,FALSE,"Master Feeder Sheet";"UPL SJ",#N/A,FALSE,"UPL";"UPL (SA) Pty Ltd SJ",#N/A,FALSE,"UPL (SA) Pty Ltd";"KB Pty Ltd SJ",#N/A,FALSE,"KB Pty Ltd";"KB Project SJ",#N/A,FALSE,"KB Project";"Westwood SJ",#N/A,FALSE,"WW Project";"UPL SJ",#N/A,FALSE,"UPL";"UPL (SA) Pty Ltd SJ",#N/A,FALSE,"UPL (SA) Pty Ltd";"KB Pty Ltd SJ",#N/A,FALSE,"KB Pty Ltd";"KB Project SJ",#N/A,FALSE,"KB Project";"Westwood SJ",#N/A,FALSE,"WW Project"}</definedName>
    <definedName name="wrn.mortassetplan." localSheetId="26"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43"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Mortgage._.Loan._.Sch." localSheetId="26" hidden="1">{#N/A,#N/A,FALSE,"Mortgage Loan Sch"}</definedName>
    <definedName name="wrn.Mortgage._.Loan._.Sch." localSheetId="43" hidden="1">{#N/A,#N/A,FALSE,"Mortgage Loan Sch"}</definedName>
    <definedName name="wrn.Mortgage._.Loan._.Sch." hidden="1">{#N/A,#N/A,FALSE,"Mortgage Loan Sch"}</definedName>
    <definedName name="wrn.offsm." localSheetId="26" hidden="1">{"Offs",#N/A,FALSE,"Faxes_Memos";"offs_bkg",#N/A,FALSE,"BOND ST BANKING ";"offs_bkg",#N/A,FALSE,"BOND ST BANKING "}</definedName>
    <definedName name="wrn.offsm." localSheetId="43" hidden="1">{"Offs",#N/A,FALSE,"Faxes_Memos";"offs_bkg",#N/A,FALSE,"BOND ST BANKING ";"offs_bkg",#N/A,FALSE,"BOND ST BANKING "}</definedName>
    <definedName name="wrn.offsm." hidden="1">{"Offs",#N/A,FALSE,"Faxes_Memos";"offs_bkg",#N/A,FALSE,"BOND ST BANKING ";"offs_bkg",#N/A,FALSE,"BOND ST BANKING "}</definedName>
    <definedName name="wrn.offsm._1" localSheetId="26" hidden="1">{"Offs",#N/A,FALSE,"Faxes_Memos";"offs_bkg",#N/A,FALSE,"BOND ST BANKING ";"offs_bkg",#N/A,FALSE,"BOND ST BANKING "}</definedName>
    <definedName name="wrn.offsm._1" localSheetId="43" hidden="1">{"Offs",#N/A,FALSE,"Faxes_Memos";"offs_bkg",#N/A,FALSE,"BOND ST BANKING ";"offs_bkg",#N/A,FALSE,"BOND ST BANKING "}</definedName>
    <definedName name="wrn.offsm._1" hidden="1">{"Offs",#N/A,FALSE,"Faxes_Memos";"offs_bkg",#N/A,FALSE,"BOND ST BANKING ";"offs_bkg",#N/A,FALSE,"BOND ST BANKING "}</definedName>
    <definedName name="wrn.offsm._2" localSheetId="26" hidden="1">{"Offs",#N/A,FALSE,"Faxes_Memos";"offs_bkg",#N/A,FALSE,"BOND ST BANKING ";"offs_bkg",#N/A,FALSE,"BOND ST BANKING "}</definedName>
    <definedName name="wrn.offsm._2" localSheetId="43" hidden="1">{"Offs",#N/A,FALSE,"Faxes_Memos";"offs_bkg",#N/A,FALSE,"BOND ST BANKING ";"offs_bkg",#N/A,FALSE,"BOND ST BANKING "}</definedName>
    <definedName name="wrn.offsm._2" hidden="1">{"Offs",#N/A,FALSE,"Faxes_Memos";"offs_bkg",#N/A,FALSE,"BOND ST BANKING ";"offs_bkg",#N/A,FALSE,"BOND ST BANKING "}</definedName>
    <definedName name="wrn.offsm._3" localSheetId="26" hidden="1">{"Offs",#N/A,FALSE,"Faxes_Memos";"offs_bkg",#N/A,FALSE,"BOND ST BANKING ";"offs_bkg",#N/A,FALSE,"BOND ST BANKING "}</definedName>
    <definedName name="wrn.offsm._3" localSheetId="43" hidden="1">{"Offs",#N/A,FALSE,"Faxes_Memos";"offs_bkg",#N/A,FALSE,"BOND ST BANKING ";"offs_bkg",#N/A,FALSE,"BOND ST BANKING "}</definedName>
    <definedName name="wrn.offsm._3" hidden="1">{"Offs",#N/A,FALSE,"Faxes_Memos";"offs_bkg",#N/A,FALSE,"BOND ST BANKING ";"offs_bkg",#N/A,FALSE,"BOND ST BANKING "}</definedName>
    <definedName name="wrn.Other._.Inputs." localSheetId="26" hidden="1">{"Other Inputs",#N/A,FALSE,"Other Inputs"}</definedName>
    <definedName name="wrn.Other._.Inputs." localSheetId="43" hidden="1">{"Other Inputs",#N/A,FALSE,"Other Inputs"}</definedName>
    <definedName name="wrn.Other._.Inputs." hidden="1">{"Other Inputs",#N/A,FALSE,"Other Inputs"}</definedName>
    <definedName name="wrn.Other._.Inputs._1" localSheetId="26" hidden="1">{"Other Inputs",#N/A,FALSE,"Other Inputs"}</definedName>
    <definedName name="wrn.Other._.Inputs._1" localSheetId="43" hidden="1">{"Other Inputs",#N/A,FALSE,"Other Inputs"}</definedName>
    <definedName name="wrn.Other._.Inputs._1" hidden="1">{"Other Inputs",#N/A,FALSE,"Other Inputs"}</definedName>
    <definedName name="wrn.Other._.Inputs._2" localSheetId="26" hidden="1">{"Other Inputs",#N/A,FALSE,"Other Inputs"}</definedName>
    <definedName name="wrn.Other._.Inputs._2" localSheetId="43" hidden="1">{"Other Inputs",#N/A,FALSE,"Other Inputs"}</definedName>
    <definedName name="wrn.Other._.Inputs._2" hidden="1">{"Other Inputs",#N/A,FALSE,"Other Inputs"}</definedName>
    <definedName name="wrn.Other._.Inputs._3" localSheetId="26" hidden="1">{"Other Inputs",#N/A,FALSE,"Other Inputs"}</definedName>
    <definedName name="wrn.Other._.Inputs._3" localSheetId="43" hidden="1">{"Other Inputs",#N/A,FALSE,"Other Inputs"}</definedName>
    <definedName name="wrn.Other._.Inputs._3" hidden="1">{"Other Inputs",#N/A,FALSE,"Other Inputs"}</definedName>
    <definedName name="wrn.Outputs." localSheetId="26" hidden="1">{"Summary",#N/A,FALSE,"Summary";"UPL Monthly Cash Flow",#N/A,FALSE,"Cash Flow";"Sensitivity Graphs",#N/A,FALSE,"Graphs";"MBL Funding",#N/A,FALSE,"MBL Funding"}</definedName>
    <definedName name="wrn.Outputs." localSheetId="43" hidden="1">{"Summary",#N/A,FALSE,"Summary";"UPL Monthly Cash Flow",#N/A,FALSE,"Cash Flow";"Sensitivity Graphs",#N/A,FALSE,"Graphs";"MBL Funding",#N/A,FALSE,"MBL Funding"}</definedName>
    <definedName name="wrn.Outputs." hidden="1">{"Summary",#N/A,FALSE,"Summary";"UPL Monthly Cash Flow",#N/A,FALSE,"Cash Flow";"Sensitivity Graphs",#N/A,FALSE,"Graphs";"MBL Funding",#N/A,FALSE,"MBL Funding"}</definedName>
    <definedName name="wrn.Outputs._1" localSheetId="26" hidden="1">{"Summary",#N/A,FALSE,"Summary";"UPL Monthly Cash Flow",#N/A,FALSE,"Cash Flow";"Sensitivity Graphs",#N/A,FALSE,"Graphs";"MBL Funding",#N/A,FALSE,"MBL Funding"}</definedName>
    <definedName name="wrn.Outputs._1" localSheetId="43" hidden="1">{"Summary",#N/A,FALSE,"Summary";"UPL Monthly Cash Flow",#N/A,FALSE,"Cash Flow";"Sensitivity Graphs",#N/A,FALSE,"Graphs";"MBL Funding",#N/A,FALSE,"MBL Funding"}</definedName>
    <definedName name="wrn.Outputs._1" hidden="1">{"Summary",#N/A,FALSE,"Summary";"UPL Monthly Cash Flow",#N/A,FALSE,"Cash Flow";"Sensitivity Graphs",#N/A,FALSE,"Graphs";"MBL Funding",#N/A,FALSE,"MBL Funding"}</definedName>
    <definedName name="wrn.Outputs._2" localSheetId="26" hidden="1">{"Summary",#N/A,FALSE,"Summary";"UPL Monthly Cash Flow",#N/A,FALSE,"Cash Flow";"Sensitivity Graphs",#N/A,FALSE,"Graphs";"MBL Funding",#N/A,FALSE,"MBL Funding"}</definedName>
    <definedName name="wrn.Outputs._2" localSheetId="43" hidden="1">{"Summary",#N/A,FALSE,"Summary";"UPL Monthly Cash Flow",#N/A,FALSE,"Cash Flow";"Sensitivity Graphs",#N/A,FALSE,"Graphs";"MBL Funding",#N/A,FALSE,"MBL Funding"}</definedName>
    <definedName name="wrn.Outputs._2" hidden="1">{"Summary",#N/A,FALSE,"Summary";"UPL Monthly Cash Flow",#N/A,FALSE,"Cash Flow";"Sensitivity Graphs",#N/A,FALSE,"Graphs";"MBL Funding",#N/A,FALSE,"MBL Funding"}</definedName>
    <definedName name="wrn.Outputs._3" localSheetId="26" hidden="1">{"Summary",#N/A,FALSE,"Summary";"UPL Monthly Cash Flow",#N/A,FALSE,"Cash Flow";"Sensitivity Graphs",#N/A,FALSE,"Graphs";"MBL Funding",#N/A,FALSE,"MBL Funding"}</definedName>
    <definedName name="wrn.Outputs._3" localSheetId="43" hidden="1">{"Summary",#N/A,FALSE,"Summary";"UPL Monthly Cash Flow",#N/A,FALSE,"Cash Flow";"Sensitivity Graphs",#N/A,FALSE,"Graphs";"MBL Funding",#N/A,FALSE,"MBL Funding"}</definedName>
    <definedName name="wrn.Outputs._3" hidden="1">{"Summary",#N/A,FALSE,"Summary";"UPL Monthly Cash Flow",#N/A,FALSE,"Cash Flow";"Sensitivity Graphs",#N/A,FALSE,"Graphs";"MBL Funding",#N/A,FALSE,"MBL Funding"}</definedName>
    <definedName name="wrn.OZNUR." localSheetId="26" hidden="1">{"ADF_1",#N/A,FALSE,"Redm_reimb";"ADF2_1",#N/A,FALSE,"Redm_reimb";"ADG_1",#N/A,FALSE,"Redm_reimb"}</definedName>
    <definedName name="wrn.OZNUR." localSheetId="43" hidden="1">{"ADF_1",#N/A,FALSE,"Redm_reimb";"ADF2_1",#N/A,FALSE,"Redm_reimb";"ADG_1",#N/A,FALSE,"Redm_reimb"}</definedName>
    <definedName name="wrn.OZNUR." hidden="1">{"ADF_1",#N/A,FALSE,"Redm_reimb";"ADF2_1",#N/A,FALSE,"Redm_reimb";"ADG_1",#N/A,FALSE,"Redm_reimb"}</definedName>
    <definedName name="wrn.OZNUR._1" localSheetId="26" hidden="1">{"ADF_1",#N/A,FALSE,"Redm_reimb";"ADF2_1",#N/A,FALSE,"Redm_reimb";"ADG_1",#N/A,FALSE,"Redm_reimb"}</definedName>
    <definedName name="wrn.OZNUR._1" localSheetId="43" hidden="1">{"ADF_1",#N/A,FALSE,"Redm_reimb";"ADF2_1",#N/A,FALSE,"Redm_reimb";"ADG_1",#N/A,FALSE,"Redm_reimb"}</definedName>
    <definedName name="wrn.OZNUR._1" hidden="1">{"ADF_1",#N/A,FALSE,"Redm_reimb";"ADF2_1",#N/A,FALSE,"Redm_reimb";"ADG_1",#N/A,FALSE,"Redm_reimb"}</definedName>
    <definedName name="wrn.OZNUR._2" localSheetId="26" hidden="1">{"ADF_1",#N/A,FALSE,"Redm_reimb";"ADF2_1",#N/A,FALSE,"Redm_reimb";"ADG_1",#N/A,FALSE,"Redm_reimb"}</definedName>
    <definedName name="wrn.OZNUR._2" localSheetId="43" hidden="1">{"ADF_1",#N/A,FALSE,"Redm_reimb";"ADF2_1",#N/A,FALSE,"Redm_reimb";"ADG_1",#N/A,FALSE,"Redm_reimb"}</definedName>
    <definedName name="wrn.OZNUR._2" hidden="1">{"ADF_1",#N/A,FALSE,"Redm_reimb";"ADF2_1",#N/A,FALSE,"Redm_reimb";"ADG_1",#N/A,FALSE,"Redm_reimb"}</definedName>
    <definedName name="wrn.OZNUR._3" localSheetId="26" hidden="1">{"ADF_1",#N/A,FALSE,"Redm_reimb";"ADF2_1",#N/A,FALSE,"Redm_reimb";"ADG_1",#N/A,FALSE,"Redm_reimb"}</definedName>
    <definedName name="wrn.OZNUR._3" localSheetId="43" hidden="1">{"ADF_1",#N/A,FALSE,"Redm_reimb";"ADF2_1",#N/A,FALSE,"Redm_reimb";"ADG_1",#N/A,FALSE,"Redm_reimb"}</definedName>
    <definedName name="wrn.OZNUR._3" hidden="1">{"ADF_1",#N/A,FALSE,"Redm_reimb";"ADF2_1",#N/A,FALSE,"Redm_reimb";"ADG_1",#N/A,FALSE,"Redm_reimb"}</definedName>
    <definedName name="wrn.PackageMinimal." localSheetId="26" hidden="1">{#N/A,#N/A,TRUE,"Title";#N/A,#N/A,TRUE,"BSAssets";#N/A,#N/A,TRUE,"BSLiabilities";#N/A,#N/A,TRUE,"PL";#N/A,#N/A,TRUE,"PLNature";#N/A,#N/A,TRUE,"Revenue";#N/A,#N/A,TRUE,"SCF";#N/A,#N/A,TRUE,"PPE";#N/A,#N/A,TRUE,"Intangible"}</definedName>
    <definedName name="wrn.PackageMinimal." localSheetId="43" hidden="1">{#N/A,#N/A,TRUE,"Title";#N/A,#N/A,TRUE,"BSAssets";#N/A,#N/A,TRUE,"BSLiabilities";#N/A,#N/A,TRUE,"PL";#N/A,#N/A,TRUE,"PLNature";#N/A,#N/A,TRUE,"Revenue";#N/A,#N/A,TRUE,"SCF";#N/A,#N/A,TRUE,"PPE";#N/A,#N/A,TRUE,"Intangible"}</definedName>
    <definedName name="wrn.PackageMinimal." hidden="1">{#N/A,#N/A,TRUE,"Title";#N/A,#N/A,TRUE,"BSAssets";#N/A,#N/A,TRUE,"BSLiabilities";#N/A,#N/A,TRUE,"PL";#N/A,#N/A,TRUE,"PLNature";#N/A,#N/A,TRUE,"Revenue";#N/A,#N/A,TRUE,"SCF";#N/A,#N/A,TRUE,"PPE";#N/A,#N/A,TRUE,"Intangible"}</definedName>
    <definedName name="wrn.PackageTotal." localSheetId="26" hidden="1">{#N/A,#N/A,TRUE,"Title";#N/A,#N/A,TRUE,"PL";#N/A,"PLComparisonGroup",TRUE,"PLComparison";#N/A,"PLComparisonDS",TRUE,"PLComparison";#N/A,"PLComparisonDDS",TRUE,"PLComparison";#N/A,"PLComparisonDSA",TRUE,"PLComparison";#N/A,"PLComparisonDSKK",TRUE,"PLComparison";#N/A,"PLComparisonInterco",TRUE,"PLComparison";#N/A,#N/A,TRUE,"PLConsolidatedDetail";#N/A,#N/A,TRUE,"BS10Q";#N/A,"BalanceSheetGroup",TRUE,"BSComparison";"Tout",#N/A,TRUE,"BSAssets";"Tout",#N/A,TRUE,"BSLiabilities";#N/A,"BalanceSheetDS",TRUE,"BSComparison";#N/A,"BalanceSheetDDS",TRUE,"BSComparison";#N/A,"BalanceSheetDSA",TRUE,"BSComparison";#N/A,"BalanceSheetDSKK",TRUE,"BSComparison";#N/A,"BalanceSheetSOW",TRUE,"BSComparison";#N/A,#N/A,TRUE,"BSConsolidatedDetail";#N/A,#N/A,TRUE,"SCF10Q";#N/A,#N/A,TRUE,"SCF";#N/A,"CashGroup",TRUE,"SCFComparison";#N/A,"CashDS",TRUE,"SCFComparison";#N/A,"CashDDS",TRUE,"SCFComparison";#N/A,"CashDSA",TRUE,"SCFComparison";#N/A,"CashSOW",TRUE,"SCFComparison";#N/A,#N/A,TRUE,"SCFConsolidatedDetail";#N/A,"CashDSKK",TRUE,"SCFComparison"}</definedName>
    <definedName name="wrn.PackageTotal." localSheetId="43" hidden="1">{#N/A,#N/A,TRUE,"Title";#N/A,#N/A,TRUE,"PL";#N/A,"PLComparisonGroup",TRUE,"PLComparison";#N/A,"PLComparisonDS",TRUE,"PLComparison";#N/A,"PLComparisonDDS",TRUE,"PLComparison";#N/A,"PLComparisonDSA",TRUE,"PLComparison";#N/A,"PLComparisonDSKK",TRUE,"PLComparison";#N/A,"PLComparisonInterco",TRUE,"PLComparison";#N/A,#N/A,TRUE,"PLConsolidatedDetail";#N/A,#N/A,TRUE,"BS10Q";#N/A,"BalanceSheetGroup",TRUE,"BSComparison";"Tout",#N/A,TRUE,"BSAssets";"Tout",#N/A,TRUE,"BSLiabilities";#N/A,"BalanceSheetDS",TRUE,"BSComparison";#N/A,"BalanceSheetDDS",TRUE,"BSComparison";#N/A,"BalanceSheetDSA",TRUE,"BSComparison";#N/A,"BalanceSheetDSKK",TRUE,"BSComparison";#N/A,"BalanceSheetSOW",TRUE,"BSComparison";#N/A,#N/A,TRUE,"BSConsolidatedDetail";#N/A,#N/A,TRUE,"SCF10Q";#N/A,#N/A,TRUE,"SCF";#N/A,"CashGroup",TRUE,"SCFComparison";#N/A,"CashDS",TRUE,"SCFComparison";#N/A,"CashDDS",TRUE,"SCFComparison";#N/A,"CashDSA",TRUE,"SCFComparison";#N/A,"CashSOW",TRUE,"SCFComparison";#N/A,#N/A,TRUE,"SCFConsolidatedDetail";#N/A,"CashDSKK",TRUE,"SCFComparison"}</definedName>
    <definedName name="wrn.PackageTotal." hidden="1">{#N/A,#N/A,TRUE,"Title";#N/A,#N/A,TRUE,"PL";#N/A,"PLComparisonGroup",TRUE,"PLComparison";#N/A,"PLComparisonDS",TRUE,"PLComparison";#N/A,"PLComparisonDDS",TRUE,"PLComparison";#N/A,"PLComparisonDSA",TRUE,"PLComparison";#N/A,"PLComparisonDSKK",TRUE,"PLComparison";#N/A,"PLComparisonInterco",TRUE,"PLComparison";#N/A,#N/A,TRUE,"PLConsolidatedDetail";#N/A,#N/A,TRUE,"BS10Q";#N/A,"BalanceSheetGroup",TRUE,"BSComparison";"Tout",#N/A,TRUE,"BSAssets";"Tout",#N/A,TRUE,"BSLiabilities";#N/A,"BalanceSheetDS",TRUE,"BSComparison";#N/A,"BalanceSheetDDS",TRUE,"BSComparison";#N/A,"BalanceSheetDSA",TRUE,"BSComparison";#N/A,"BalanceSheetDSKK",TRUE,"BSComparison";#N/A,"BalanceSheetSOW",TRUE,"BSComparison";#N/A,#N/A,TRUE,"BSConsolidatedDetail";#N/A,#N/A,TRUE,"SCF10Q";#N/A,#N/A,TRUE,"SCF";#N/A,"CashGroup",TRUE,"SCFComparison";#N/A,"CashDS",TRUE,"SCFComparison";#N/A,"CashDDS",TRUE,"SCFComparison";#N/A,"CashDSA",TRUE,"SCFComparison";#N/A,"CashSOW",TRUE,"SCFComparison";#N/A,#N/A,TRUE,"SCFConsolidatedDetail";#N/A,"CashDSKK",TRUE,"SCFComparison"}</definedName>
    <definedName name="wrn.PAIM._.TAX._.PRO." localSheetId="2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4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4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43"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krs._.etc.Phase3" localSheetId="26"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 localSheetId="4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1" localSheetId="26"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1" localSheetId="4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1"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2" localSheetId="26"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2" localSheetId="4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2"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3" localSheetId="26"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3" localSheetId="4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krs._.etc.Phase3_3" hidden="1">{"Summary Sheet",#N/A,FALSE,"Stock Route vs Budget";"Summary Sheet",#N/A,FALSE,"Stock Route Park vs Budget";"Summary Sheet",#N/A,FALSE,"River Park vs Budget";"Summary Sheet",#N/A,FALSE,"Central Park vs Budget";"Summary Sheet",#N/A,FALSE,"Crescent Park vs Budget";"Summary Sheet",#N/A,FALSE,"The Green vs Budget"}</definedName>
    <definedName name="wrn.PARKS._.SUMMARY." localSheetId="26" hidden="1">{"KEY BENCHMARKS",#N/A,FALSE,"Key Benchmarks";"CASH FLOW SUMMARY",#N/A,FALSE,"Cash Flow Summary";"COST SUMMARY",#N/A,FALSE,"Cost Summary";"EXPENSES",#N/A,FALSE,"Expenses (Cash Flow)"}</definedName>
    <definedName name="wrn.PARKS._.SUMMARY." localSheetId="43" hidden="1">{"KEY BENCHMARKS",#N/A,FALSE,"Key Benchmarks";"CASH FLOW SUMMARY",#N/A,FALSE,"Cash Flow Summary";"COST SUMMARY",#N/A,FALSE,"Cost Summary";"EXPENSES",#N/A,FALSE,"Expenses (Cash Flow)"}</definedName>
    <definedName name="wrn.PARKS._.SUMMARY." hidden="1">{"KEY BENCHMARKS",#N/A,FALSE,"Key Benchmarks";"CASH FLOW SUMMARY",#N/A,FALSE,"Cash Flow Summary";"COST SUMMARY",#N/A,FALSE,"Cost Summary";"EXPENSES",#N/A,FALSE,"Expenses (Cash Flow)"}</definedName>
    <definedName name="wrn.PARKS._.SUMMARY._1" localSheetId="26" hidden="1">{"KEY BENCHMARKS",#N/A,FALSE,"Key Benchmarks";"CASH FLOW SUMMARY",#N/A,FALSE,"Cash Flow Summary";"COST SUMMARY",#N/A,FALSE,"Cost Summary";"EXPENSES",#N/A,FALSE,"Expenses (Cash Flow)"}</definedName>
    <definedName name="wrn.PARKS._.SUMMARY._1" localSheetId="43" hidden="1">{"KEY BENCHMARKS",#N/A,FALSE,"Key Benchmarks";"CASH FLOW SUMMARY",#N/A,FALSE,"Cash Flow Summary";"COST SUMMARY",#N/A,FALSE,"Cost Summary";"EXPENSES",#N/A,FALSE,"Expenses (Cash Flow)"}</definedName>
    <definedName name="wrn.PARKS._.SUMMARY._1" hidden="1">{"KEY BENCHMARKS",#N/A,FALSE,"Key Benchmarks";"CASH FLOW SUMMARY",#N/A,FALSE,"Cash Flow Summary";"COST SUMMARY",#N/A,FALSE,"Cost Summary";"EXPENSES",#N/A,FALSE,"Expenses (Cash Flow)"}</definedName>
    <definedName name="wrn.PARKS._.SUMMARY._2" localSheetId="26" hidden="1">{"KEY BENCHMARKS",#N/A,FALSE,"Key Benchmarks";"CASH FLOW SUMMARY",#N/A,FALSE,"Cash Flow Summary";"COST SUMMARY",#N/A,FALSE,"Cost Summary";"EXPENSES",#N/A,FALSE,"Expenses (Cash Flow)"}</definedName>
    <definedName name="wrn.PARKS._.SUMMARY._2" localSheetId="43" hidden="1">{"KEY BENCHMARKS",#N/A,FALSE,"Key Benchmarks";"CASH FLOW SUMMARY",#N/A,FALSE,"Cash Flow Summary";"COST SUMMARY",#N/A,FALSE,"Cost Summary";"EXPENSES",#N/A,FALSE,"Expenses (Cash Flow)"}</definedName>
    <definedName name="wrn.PARKS._.SUMMARY._2" hidden="1">{"KEY BENCHMARKS",#N/A,FALSE,"Key Benchmarks";"CASH FLOW SUMMARY",#N/A,FALSE,"Cash Flow Summary";"COST SUMMARY",#N/A,FALSE,"Cost Summary";"EXPENSES",#N/A,FALSE,"Expenses (Cash Flow)"}</definedName>
    <definedName name="wrn.PARKS._.SUMMARY._3" localSheetId="26" hidden="1">{"KEY BENCHMARKS",#N/A,FALSE,"Key Benchmarks";"CASH FLOW SUMMARY",#N/A,FALSE,"Cash Flow Summary";"COST SUMMARY",#N/A,FALSE,"Cost Summary";"EXPENSES",#N/A,FALSE,"Expenses (Cash Flow)"}</definedName>
    <definedName name="wrn.PARKS._.SUMMARY._3" localSheetId="43" hidden="1">{"KEY BENCHMARKS",#N/A,FALSE,"Key Benchmarks";"CASH FLOW SUMMARY",#N/A,FALSE,"Cash Flow Summary";"COST SUMMARY",#N/A,FALSE,"Cost Summary";"EXPENSES",#N/A,FALSE,"Expenses (Cash Flow)"}</definedName>
    <definedName name="wrn.PARKS._.SUMMARY._3" hidden="1">{"KEY BENCHMARKS",#N/A,FALSE,"Key Benchmarks";"CASH FLOW SUMMARY",#N/A,FALSE,"Cash Flow Summary";"COST SUMMARY",#N/A,FALSE,"Cost Summary";"EXPENSES",#N/A,FALSE,"Expenses (Cash Flow)"}</definedName>
    <definedName name="wrn.PARKS._.URBAN._.RENEWAL._.PROJECT." localSheetId="26"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 localSheetId="43"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1" localSheetId="26"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1" localSheetId="43"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1"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2" localSheetId="26"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2" localSheetId="43"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2"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3" localSheetId="26"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3" localSheetId="43"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ARKS._.URBAN._.RENEWAL._.PROJECT._3" hidden="1">{"DESCRIPTION OF SPREADSHEETS",#N/A,FALSE,"Description of Spreadsheets";"PROJECT INPUT FACTORS",#N/A,FALSE,"Project Input Factors";"ALLOTMENT YIELDS",#N/A,FALSE,"Allotment Yield Details";"MASTER INPUTS",#N/A,FALSE,"Master Inputs";"PHASE 1 INPUTS",#N/A,FALSE,"Phase 1 Inputs";"OTHER PHASES INPUTS",#N/A,FALSE,"Other Phases - Inputs";"MASTER COSTS",#N/A,FALSE,"Master Costs"}</definedName>
    <definedName name="wrn.PERSONNEL." localSheetId="26" hidden="1">{"FORM16",#N/A,TRUE,"Personnel1";"FORM16.2",#N/A,TRUE,"Personnel2";"FORM16.2",#N/A,TRUE,"Personnel3";"FORM16.3",#N/A,TRUE,"Personnel4";"FORM16.4",#N/A,TRUE,"Personnel5"}</definedName>
    <definedName name="wrn.PERSONNEL." localSheetId="43"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HASE._.1._.SUMMARY." localSheetId="26" hidden="1">{"PHASE 1 CASH FLOW SUMMARY",#N/A,FALSE,"Phase 1 - Cash Flow Summary";"PHASE 1 COSTS",#N/A,FALSE,"Phase 1 - Costs";"PHASE 1 SALES",#N/A,FALSE,"Phase 1 - Sales"}</definedName>
    <definedName name="wrn.PHASE._.1._.SUMMARY." localSheetId="43" hidden="1">{"PHASE 1 CASH FLOW SUMMARY",#N/A,FALSE,"Phase 1 - Cash Flow Summary";"PHASE 1 COSTS",#N/A,FALSE,"Phase 1 - Costs";"PHASE 1 SALES",#N/A,FALSE,"Phase 1 - Sales"}</definedName>
    <definedName name="wrn.PHASE._.1._.SUMMARY." hidden="1">{"PHASE 1 CASH FLOW SUMMARY",#N/A,FALSE,"Phase 1 - Cash Flow Summary";"PHASE 1 COSTS",#N/A,FALSE,"Phase 1 - Costs";"PHASE 1 SALES",#N/A,FALSE,"Phase 1 - Sales"}</definedName>
    <definedName name="wrn.PHASE._.1._.SUMMARY._1" localSheetId="26" hidden="1">{"PHASE 1 CASH FLOW SUMMARY",#N/A,FALSE,"Phase 1 - Cash Flow Summary";"PHASE 1 COSTS",#N/A,FALSE,"Phase 1 - Costs";"PHASE 1 SALES",#N/A,FALSE,"Phase 1 - Sales"}</definedName>
    <definedName name="wrn.PHASE._.1._.SUMMARY._1" localSheetId="43" hidden="1">{"PHASE 1 CASH FLOW SUMMARY",#N/A,FALSE,"Phase 1 - Cash Flow Summary";"PHASE 1 COSTS",#N/A,FALSE,"Phase 1 - Costs";"PHASE 1 SALES",#N/A,FALSE,"Phase 1 - Sales"}</definedName>
    <definedName name="wrn.PHASE._.1._.SUMMARY._1" hidden="1">{"PHASE 1 CASH FLOW SUMMARY",#N/A,FALSE,"Phase 1 - Cash Flow Summary";"PHASE 1 COSTS",#N/A,FALSE,"Phase 1 - Costs";"PHASE 1 SALES",#N/A,FALSE,"Phase 1 - Sales"}</definedName>
    <definedName name="wrn.PHASE._.1._.SUMMARY._2" localSheetId="26" hidden="1">{"PHASE 1 CASH FLOW SUMMARY",#N/A,FALSE,"Phase 1 - Cash Flow Summary";"PHASE 1 COSTS",#N/A,FALSE,"Phase 1 - Costs";"PHASE 1 SALES",#N/A,FALSE,"Phase 1 - Sales"}</definedName>
    <definedName name="wrn.PHASE._.1._.SUMMARY._2" localSheetId="43" hidden="1">{"PHASE 1 CASH FLOW SUMMARY",#N/A,FALSE,"Phase 1 - Cash Flow Summary";"PHASE 1 COSTS",#N/A,FALSE,"Phase 1 - Costs";"PHASE 1 SALES",#N/A,FALSE,"Phase 1 - Sales"}</definedName>
    <definedName name="wrn.PHASE._.1._.SUMMARY._2" hidden="1">{"PHASE 1 CASH FLOW SUMMARY",#N/A,FALSE,"Phase 1 - Cash Flow Summary";"PHASE 1 COSTS",#N/A,FALSE,"Phase 1 - Costs";"PHASE 1 SALES",#N/A,FALSE,"Phase 1 - Sales"}</definedName>
    <definedName name="wrn.PHASE._.1._.SUMMARY._3" localSheetId="26" hidden="1">{"PHASE 1 CASH FLOW SUMMARY",#N/A,FALSE,"Phase 1 - Cash Flow Summary";"PHASE 1 COSTS",#N/A,FALSE,"Phase 1 - Costs";"PHASE 1 SALES",#N/A,FALSE,"Phase 1 - Sales"}</definedName>
    <definedName name="wrn.PHASE._.1._.SUMMARY._3" localSheetId="43" hidden="1">{"PHASE 1 CASH FLOW SUMMARY",#N/A,FALSE,"Phase 1 - Cash Flow Summary";"PHASE 1 COSTS",#N/A,FALSE,"Phase 1 - Costs";"PHASE 1 SALES",#N/A,FALSE,"Phase 1 - Sales"}</definedName>
    <definedName name="wrn.PHASE._.1._.SUMMARY._3" hidden="1">{"PHASE 1 CASH FLOW SUMMARY",#N/A,FALSE,"Phase 1 - Cash Flow Summary";"PHASE 1 COSTS",#N/A,FALSE,"Phase 1 - Costs";"PHASE 1 SALES",#N/A,FALSE,"Phase 1 - Sales"}</definedName>
    <definedName name="wrn.PHASE._.2._.SUMMARY." localSheetId="26" hidden="1">{"PHASE 2 CASH FLOW SUMMARY",#N/A,FALSE,"Phase 2 - Cash Flow Summary";"PHASE 2 COSTS",#N/A,FALSE,"Phase 2 - Costs";"PHASE 2 SALES",#N/A,FALSE,"Phase 2 - Sales"}</definedName>
    <definedName name="wrn.PHASE._.2._.SUMMARY." localSheetId="43" hidden="1">{"PHASE 2 CASH FLOW SUMMARY",#N/A,FALSE,"Phase 2 - Cash Flow Summary";"PHASE 2 COSTS",#N/A,FALSE,"Phase 2 - Costs";"PHASE 2 SALES",#N/A,FALSE,"Phase 2 - Sales"}</definedName>
    <definedName name="wrn.PHASE._.2._.SUMMARY." hidden="1">{"PHASE 2 CASH FLOW SUMMARY",#N/A,FALSE,"Phase 2 - Cash Flow Summary";"PHASE 2 COSTS",#N/A,FALSE,"Phase 2 - Costs";"PHASE 2 SALES",#N/A,FALSE,"Phase 2 - Sales"}</definedName>
    <definedName name="wrn.PHASE._.2._.SUMMARY._1" localSheetId="26" hidden="1">{"PHASE 2 CASH FLOW SUMMARY",#N/A,FALSE,"Phase 2 - Cash Flow Summary";"PHASE 2 COSTS",#N/A,FALSE,"Phase 2 - Costs";"PHASE 2 SALES",#N/A,FALSE,"Phase 2 - Sales"}</definedName>
    <definedName name="wrn.PHASE._.2._.SUMMARY._1" localSheetId="43" hidden="1">{"PHASE 2 CASH FLOW SUMMARY",#N/A,FALSE,"Phase 2 - Cash Flow Summary";"PHASE 2 COSTS",#N/A,FALSE,"Phase 2 - Costs";"PHASE 2 SALES",#N/A,FALSE,"Phase 2 - Sales"}</definedName>
    <definedName name="wrn.PHASE._.2._.SUMMARY._1" hidden="1">{"PHASE 2 CASH FLOW SUMMARY",#N/A,FALSE,"Phase 2 - Cash Flow Summary";"PHASE 2 COSTS",#N/A,FALSE,"Phase 2 - Costs";"PHASE 2 SALES",#N/A,FALSE,"Phase 2 - Sales"}</definedName>
    <definedName name="wrn.PHASE._.2._.SUMMARY._2" localSheetId="26" hidden="1">{"PHASE 2 CASH FLOW SUMMARY",#N/A,FALSE,"Phase 2 - Cash Flow Summary";"PHASE 2 COSTS",#N/A,FALSE,"Phase 2 - Costs";"PHASE 2 SALES",#N/A,FALSE,"Phase 2 - Sales"}</definedName>
    <definedName name="wrn.PHASE._.2._.SUMMARY._2" localSheetId="43" hidden="1">{"PHASE 2 CASH FLOW SUMMARY",#N/A,FALSE,"Phase 2 - Cash Flow Summary";"PHASE 2 COSTS",#N/A,FALSE,"Phase 2 - Costs";"PHASE 2 SALES",#N/A,FALSE,"Phase 2 - Sales"}</definedName>
    <definedName name="wrn.PHASE._.2._.SUMMARY._2" hidden="1">{"PHASE 2 CASH FLOW SUMMARY",#N/A,FALSE,"Phase 2 - Cash Flow Summary";"PHASE 2 COSTS",#N/A,FALSE,"Phase 2 - Costs";"PHASE 2 SALES",#N/A,FALSE,"Phase 2 - Sales"}</definedName>
    <definedName name="wrn.PHASE._.2._.SUMMARY._3" localSheetId="26" hidden="1">{"PHASE 2 CASH FLOW SUMMARY",#N/A,FALSE,"Phase 2 - Cash Flow Summary";"PHASE 2 COSTS",#N/A,FALSE,"Phase 2 - Costs";"PHASE 2 SALES",#N/A,FALSE,"Phase 2 - Sales"}</definedName>
    <definedName name="wrn.PHASE._.2._.SUMMARY._3" localSheetId="43" hidden="1">{"PHASE 2 CASH FLOW SUMMARY",#N/A,FALSE,"Phase 2 - Cash Flow Summary";"PHASE 2 COSTS",#N/A,FALSE,"Phase 2 - Costs";"PHASE 2 SALES",#N/A,FALSE,"Phase 2 - Sales"}</definedName>
    <definedName name="wrn.PHASE._.2._.SUMMARY._3" hidden="1">{"PHASE 2 CASH FLOW SUMMARY",#N/A,FALSE,"Phase 2 - Cash Flow Summary";"PHASE 2 COSTS",#N/A,FALSE,"Phase 2 - Costs";"PHASE 2 SALES",#N/A,FALSE,"Phase 2 - Sales"}</definedName>
    <definedName name="wrn.PHASE._.3._.SUMMARY." localSheetId="26" hidden="1">{"PHASE 3 CASH FLOW SUMMARY",#N/A,FALSE,"Phase 3 - Cash Flow Summary";"PHASE 3 COSTS",#N/A,FALSE,"Phase 3 - Costs";"PHASE 3 SALES",#N/A,FALSE,"Phase 3 - Sales"}</definedName>
    <definedName name="wrn.PHASE._.3._.SUMMARY." localSheetId="43" hidden="1">{"PHASE 3 CASH FLOW SUMMARY",#N/A,FALSE,"Phase 3 - Cash Flow Summary";"PHASE 3 COSTS",#N/A,FALSE,"Phase 3 - Costs";"PHASE 3 SALES",#N/A,FALSE,"Phase 3 - Sales"}</definedName>
    <definedName name="wrn.PHASE._.3._.SUMMARY." hidden="1">{"PHASE 3 CASH FLOW SUMMARY",#N/A,FALSE,"Phase 3 - Cash Flow Summary";"PHASE 3 COSTS",#N/A,FALSE,"Phase 3 - Costs";"PHASE 3 SALES",#N/A,FALSE,"Phase 3 - Sales"}</definedName>
    <definedName name="wrn.PHASE._.3._.SUMMARY._1" localSheetId="26" hidden="1">{"PHASE 3 CASH FLOW SUMMARY",#N/A,FALSE,"Phase 3 - Cash Flow Summary";"PHASE 3 COSTS",#N/A,FALSE,"Phase 3 - Costs";"PHASE 3 SALES",#N/A,FALSE,"Phase 3 - Sales"}</definedName>
    <definedName name="wrn.PHASE._.3._.SUMMARY._1" localSheetId="43" hidden="1">{"PHASE 3 CASH FLOW SUMMARY",#N/A,FALSE,"Phase 3 - Cash Flow Summary";"PHASE 3 COSTS",#N/A,FALSE,"Phase 3 - Costs";"PHASE 3 SALES",#N/A,FALSE,"Phase 3 - Sales"}</definedName>
    <definedName name="wrn.PHASE._.3._.SUMMARY._1" hidden="1">{"PHASE 3 CASH FLOW SUMMARY",#N/A,FALSE,"Phase 3 - Cash Flow Summary";"PHASE 3 COSTS",#N/A,FALSE,"Phase 3 - Costs";"PHASE 3 SALES",#N/A,FALSE,"Phase 3 - Sales"}</definedName>
    <definedName name="wrn.PHASE._.3._.SUMMARY._2" localSheetId="26" hidden="1">{"PHASE 3 CASH FLOW SUMMARY",#N/A,FALSE,"Phase 3 - Cash Flow Summary";"PHASE 3 COSTS",#N/A,FALSE,"Phase 3 - Costs";"PHASE 3 SALES",#N/A,FALSE,"Phase 3 - Sales"}</definedName>
    <definedName name="wrn.PHASE._.3._.SUMMARY._2" localSheetId="43" hidden="1">{"PHASE 3 CASH FLOW SUMMARY",#N/A,FALSE,"Phase 3 - Cash Flow Summary";"PHASE 3 COSTS",#N/A,FALSE,"Phase 3 - Costs";"PHASE 3 SALES",#N/A,FALSE,"Phase 3 - Sales"}</definedName>
    <definedName name="wrn.PHASE._.3._.SUMMARY._2" hidden="1">{"PHASE 3 CASH FLOW SUMMARY",#N/A,FALSE,"Phase 3 - Cash Flow Summary";"PHASE 3 COSTS",#N/A,FALSE,"Phase 3 - Costs";"PHASE 3 SALES",#N/A,FALSE,"Phase 3 - Sales"}</definedName>
    <definedName name="wrn.PHASE._.3._.SUMMARY._3" localSheetId="26" hidden="1">{"PHASE 3 CASH FLOW SUMMARY",#N/A,FALSE,"Phase 3 - Cash Flow Summary";"PHASE 3 COSTS",#N/A,FALSE,"Phase 3 - Costs";"PHASE 3 SALES",#N/A,FALSE,"Phase 3 - Sales"}</definedName>
    <definedName name="wrn.PHASE._.3._.SUMMARY._3" localSheetId="43" hidden="1">{"PHASE 3 CASH FLOW SUMMARY",#N/A,FALSE,"Phase 3 - Cash Flow Summary";"PHASE 3 COSTS",#N/A,FALSE,"Phase 3 - Costs";"PHASE 3 SALES",#N/A,FALSE,"Phase 3 - Sales"}</definedName>
    <definedName name="wrn.PHASE._.3._.SUMMARY._3" hidden="1">{"PHASE 3 CASH FLOW SUMMARY",#N/A,FALSE,"Phase 3 - Cash Flow Summary";"PHASE 3 COSTS",#N/A,FALSE,"Phase 3 - Costs";"PHASE 3 SALES",#N/A,FALSE,"Phase 3 - Sales"}</definedName>
    <definedName name="wrn.PIB._.CONSOLIDATED." localSheetId="26" hidden="1">{#N/A,#N/A,FALSE,"PIB CONS"}</definedName>
    <definedName name="wrn.PIB._.CONSOLIDATED." localSheetId="43" hidden="1">{#N/A,#N/A,FALSE,"PIB CONS"}</definedName>
    <definedName name="wrn.PIB._.CONSOLIDATED." hidden="1">{#N/A,#N/A,FALSE,"PIB CONS"}</definedName>
    <definedName name="wrn.PIB._.CONSOLIDATED._1" localSheetId="26" hidden="1">{#N/A,#N/A,FALSE,"PIB CONS"}</definedName>
    <definedName name="wrn.PIB._.CONSOLIDATED._1" localSheetId="43" hidden="1">{#N/A,#N/A,FALSE,"PIB CONS"}</definedName>
    <definedName name="wrn.PIB._.CONSOLIDATED._1" hidden="1">{#N/A,#N/A,FALSE,"PIB CONS"}</definedName>
    <definedName name="wrn.PIB._.CONSOLIDATED._2" localSheetId="26" hidden="1">{#N/A,#N/A,FALSE,"PIB CONS"}</definedName>
    <definedName name="wrn.PIB._.CONSOLIDATED._2" localSheetId="43" hidden="1">{#N/A,#N/A,FALSE,"PIB CONS"}</definedName>
    <definedName name="wrn.PIB._.CONSOLIDATED._2" hidden="1">{#N/A,#N/A,FALSE,"PIB CONS"}</definedName>
    <definedName name="wrn.PIB._.CONSOLIDATED._3" localSheetId="26" hidden="1">{#N/A,#N/A,FALSE,"PIB CONS"}</definedName>
    <definedName name="wrn.PIB._.CONSOLIDATED._3" localSheetId="43" hidden="1">{#N/A,#N/A,FALSE,"PIB CONS"}</definedName>
    <definedName name="wrn.PIB._.CONSOLIDATED._3" hidden="1">{#N/A,#N/A,FALSE,"PIB CONS"}</definedName>
    <definedName name="wrn.PLComparison." localSheetId="26" hidden="1">{#N/A,"PLComparisonGroup",TRUE,"PLComparison";#N/A,"PLComparisonDS",TRUE,"PLComparison";#N/A,"PLComparisonDDS",TRUE,"PLComparison";#N/A,"PLComparisonDSA",TRUE,"PLComparison";#N/A,"PLComparisonDSKK",TRUE,"PLComparison";#N/A,"PLComparisonSOW",TRUE,"PLComparison";#N/A,"PLComparisonDeneb",TRUE,"PLComparison";#N/A,"PLComparisonInterco",TRUE,"PLComparison"}</definedName>
    <definedName name="wrn.PLComparison." localSheetId="43" hidden="1">{#N/A,"PLComparisonGroup",TRUE,"PLComparison";#N/A,"PLComparisonDS",TRUE,"PLComparison";#N/A,"PLComparisonDDS",TRUE,"PLComparison";#N/A,"PLComparisonDSA",TRUE,"PLComparison";#N/A,"PLComparisonDSKK",TRUE,"PLComparison";#N/A,"PLComparisonSOW",TRUE,"PLComparison";#N/A,"PLComparisonDeneb",TRUE,"PLComparison";#N/A,"PLComparisonInterco",TRUE,"PLComparison"}</definedName>
    <definedName name="wrn.PLComparison." hidden="1">{#N/A,"PLComparisonGroup",TRUE,"PLComparison";#N/A,"PLComparisonDS",TRUE,"PLComparison";#N/A,"PLComparisonDDS",TRUE,"PLComparison";#N/A,"PLComparisonDSA",TRUE,"PLComparison";#N/A,"PLComparisonDSKK",TRUE,"PLComparison";#N/A,"PLComparisonSOW",TRUE,"PLComparison";#N/A,"PLComparisonDeneb",TRUE,"PLComparison";#N/A,"PLComparisonInterco",TRUE,"PLComparison"}</definedName>
    <definedName name="wrn.PLGroup." localSheetId="26" hidden="1">{#N/A,#N/A,TRUE,"Title";#N/A,#N/A,TRUE,"PL";#N/A,"PLComparisonGroup",TRUE,"PLComparison";#N/A,"PLComparisonDS",TRUE,"PLComparison";#N/A,"PLComparisonDDS",TRUE,"PLComparison";#N/A,"PLComparisonDSA",TRUE,"PLComparison";#N/A,"PLComparisonDSKK",TRUE,"PLComparison";#N/A,"PLComparisonSOW",TRUE,"PLComparison";#N/A,"PLComparisonDeneb",TRUE,"PLComparison";#N/A,#N/A,TRUE,"PLConsolidatedDetail"}</definedName>
    <definedName name="wrn.PLGroup." localSheetId="43" hidden="1">{#N/A,#N/A,TRUE,"Title";#N/A,#N/A,TRUE,"PL";#N/A,"PLComparisonGroup",TRUE,"PLComparison";#N/A,"PLComparisonDS",TRUE,"PLComparison";#N/A,"PLComparisonDDS",TRUE,"PLComparison";#N/A,"PLComparisonDSA",TRUE,"PLComparison";#N/A,"PLComparisonDSKK",TRUE,"PLComparison";#N/A,"PLComparisonSOW",TRUE,"PLComparison";#N/A,"PLComparisonDeneb",TRUE,"PLComparison";#N/A,#N/A,TRUE,"PLConsolidatedDetail"}</definedName>
    <definedName name="wrn.PLGroup." hidden="1">{#N/A,#N/A,TRUE,"Title";#N/A,#N/A,TRUE,"PL";#N/A,"PLComparisonGroup",TRUE,"PLComparison";#N/A,"PLComparisonDS",TRUE,"PLComparison";#N/A,"PLComparisonDDS",TRUE,"PLComparison";#N/A,"PLComparisonDSA",TRUE,"PLComparison";#N/A,"PLComparisonDSKK",TRUE,"PLComparison";#N/A,"PLComparisonSOW",TRUE,"PLComparison";#N/A,"PLComparisonDeneb",TRUE,"PLComparison";#N/A,#N/A,TRUE,"PLConsolidatedDetail"}</definedName>
    <definedName name="wrn.Portfolio._.Underwriting." localSheetId="26" hidden="1">{#N/A,#N/A,TRUE,"Summary";#N/A,#N/A,TRUE,"Portfolio Analysis";#N/A,#N/A,TRUE,"Portfolio Return Breakdown";#N/A,#N/A,TRUE,"The Johnston Building";#N/A,#N/A,TRUE,"129 W.Trade";#N/A,#N/A,TRUE,"Midtown Plaza"}</definedName>
    <definedName name="wrn.Portfolio._.Underwriting." localSheetId="43" hidden="1">{#N/A,#N/A,TRUE,"Summary";#N/A,#N/A,TRUE,"Portfolio Analysis";#N/A,#N/A,TRUE,"Portfolio Return Breakdown";#N/A,#N/A,TRUE,"The Johnston Building";#N/A,#N/A,TRUE,"129 W.Trade";#N/A,#N/A,TRUE,"Midtown Plaza"}</definedName>
    <definedName name="wrn.Portfolio._.Underwriting." hidden="1">{#N/A,#N/A,TRUE,"Summary";#N/A,#N/A,TRUE,"Portfolio Analysis";#N/A,#N/A,TRUE,"Portfolio Return Breakdown";#N/A,#N/A,TRUE,"The Johnston Building";#N/A,#N/A,TRUE,"129 W.Trade";#N/A,#N/A,TRUE,"Midtown Plaza"}</definedName>
    <definedName name="wrn.PPEComparison." localSheetId="26" hidden="1">{#N/A,"PPEGroup",TRUE,"PPEComparison";#N/A,"PPEDS",TRUE,"PPEComparison";#N/A,"PPEDDS",TRUE,"PPEComparison";#N/A,"PPEDSA",TRUE,"PPEComparison";#N/A,"PPEDSKK",TRUE,"PPEComparison";#N/A,"PPESOW",TRUE,"PPEComparison";#N/A,"PPEDeneb",TRUE,"PPEComparison"}</definedName>
    <definedName name="wrn.PPEComparison." localSheetId="43" hidden="1">{#N/A,"PPEGroup",TRUE,"PPEComparison";#N/A,"PPEDS",TRUE,"PPEComparison";#N/A,"PPEDDS",TRUE,"PPEComparison";#N/A,"PPEDSA",TRUE,"PPEComparison";#N/A,"PPEDSKK",TRUE,"PPEComparison";#N/A,"PPESOW",TRUE,"PPEComparison";#N/A,"PPEDeneb",TRUE,"PPEComparison"}</definedName>
    <definedName name="wrn.PPEComparison." hidden="1">{#N/A,"PPEGroup",TRUE,"PPEComparison";#N/A,"PPEDS",TRUE,"PPEComparison";#N/A,"PPEDDS",TRUE,"PPEComparison";#N/A,"PPEDSA",TRUE,"PPEComparison";#N/A,"PPEDSKK",TRUE,"PPEComparison";#N/A,"PPESOW",TRUE,"PPEComparison";#N/A,"PPEDeneb",TRUE,"PPEComparison"}</definedName>
    <definedName name="wrn.PPEGroup." localSheetId="26" hidden="1">{#N/A,#N/A,TRUE,"PPE";#N/A,"PPEGroup",TRUE,"PPEComparison";#N/A,#N/A,TRUE,"PPEConsolidatedDetail"}</definedName>
    <definedName name="wrn.PPEGroup." localSheetId="43" hidden="1">{#N/A,#N/A,TRUE,"PPE";#N/A,"PPEGroup",TRUE,"PPEComparison";#N/A,#N/A,TRUE,"PPEConsolidatedDetail"}</definedName>
    <definedName name="wrn.PPEGroup." hidden="1">{#N/A,#N/A,TRUE,"PPE";#N/A,"PPEGroup",TRUE,"PPEComparison";#N/A,#N/A,TRUE,"PPEConsolidatedDetail"}</definedName>
    <definedName name="wrn.Prepaid._.Expenses." localSheetId="26" hidden="1">{"MacLEOD",#N/A,TRUE,"MacLeod";"Epsom",#N/A,TRUE,"Epsom";"KB",#N/A,TRUE,"KB"}</definedName>
    <definedName name="wrn.Prepaid._.Expenses." localSheetId="43" hidden="1">{"MacLEOD",#N/A,TRUE,"MacLeod";"Epsom",#N/A,TRUE,"Epsom";"KB",#N/A,TRUE,"KB"}</definedName>
    <definedName name="wrn.Prepaid._.Expenses." hidden="1">{"MacLEOD",#N/A,TRUE,"MacLeod";"Epsom",#N/A,TRUE,"Epsom";"KB",#N/A,TRUE,"KB"}</definedName>
    <definedName name="wrn.Prepaid._.Expenses._1" localSheetId="26" hidden="1">{"MacLEOD",#N/A,TRUE,"MacLeod";"Epsom",#N/A,TRUE,"Epsom";"KB",#N/A,TRUE,"KB"}</definedName>
    <definedName name="wrn.Prepaid._.Expenses._1" localSheetId="43" hidden="1">{"MacLEOD",#N/A,TRUE,"MacLeod";"Epsom",#N/A,TRUE,"Epsom";"KB",#N/A,TRUE,"KB"}</definedName>
    <definedName name="wrn.Prepaid._.Expenses._1" hidden="1">{"MacLEOD",#N/A,TRUE,"MacLeod";"Epsom",#N/A,TRUE,"Epsom";"KB",#N/A,TRUE,"KB"}</definedName>
    <definedName name="wrn.Prepaid._.Expenses._2" localSheetId="26" hidden="1">{"MacLEOD",#N/A,TRUE,"MacLeod";"Epsom",#N/A,TRUE,"Epsom";"KB",#N/A,TRUE,"KB"}</definedName>
    <definedName name="wrn.Prepaid._.Expenses._2" localSheetId="43" hidden="1">{"MacLEOD",#N/A,TRUE,"MacLeod";"Epsom",#N/A,TRUE,"Epsom";"KB",#N/A,TRUE,"KB"}</definedName>
    <definedName name="wrn.Prepaid._.Expenses._2" hidden="1">{"MacLEOD",#N/A,TRUE,"MacLeod";"Epsom",#N/A,TRUE,"Epsom";"KB",#N/A,TRUE,"KB"}</definedName>
    <definedName name="wrn.Prepaid._.Expenses._3" localSheetId="26" hidden="1">{"MacLEOD",#N/A,TRUE,"MacLeod";"Epsom",#N/A,TRUE,"Epsom";"KB",#N/A,TRUE,"KB"}</definedName>
    <definedName name="wrn.Prepaid._.Expenses._3" localSheetId="43" hidden="1">{"MacLEOD",#N/A,TRUE,"MacLeod";"Epsom",#N/A,TRUE,"Epsom";"KB",#N/A,TRUE,"KB"}</definedName>
    <definedName name="wrn.Prepaid._.Expenses._3" hidden="1">{"MacLEOD",#N/A,TRUE,"MacLeod";"Epsom",#N/A,TRUE,"Epsom";"KB",#N/A,TRUE,"KB"}</definedName>
    <definedName name="wrn.Presentation." localSheetId="26" hidden="1">{#N/A,#N/A,FALSE,"INDEX";#N/A,#N/A,FALSE,"Mortgage Loan Sch";#N/A,#N/A,FALSE,"Exec Summary";#N/A,#N/A,FALSE,"Strengths &amp; Weaknesses";#N/A,#N/A,FALSE,"Underwriting Analysis";#N/A,#N/A,FALSE,"HISTORICAL REV &amp; EXP";#N/A,#N/A,FALSE,"Rent Roll";#N/A,#N/A,FALSE,"Recovery Calcs";#N/A,#N/A,FALSE,"Lease Rollover";#N/A,#N/A,FALSE,"APPRAISAL";#N/A,#N/A,FALSE,"APPRAISAL 2";#N/A,#N/A,FALSE,"APPRAISAL 3";#N/A,#N/A,FALSE,"ENGINEERING";#N/A,#N/A,FALSE,"ENVIRONMENTAL";#N/A,#N/A,FALSE,"CREDIT";#N/A,#N/A,FALSE,"Taxes, Insurance, Title";#N/A,#N/A,FALSE,"LOAN ANALYSIS";#N/A,#N/A,FALSE,"SOURCES &amp; USES";#N/A,#N/A,FALSE,"Working List";#N/A,#N/A,FALSE,"Underwriting Comparison"}</definedName>
    <definedName name="wrn.Presentation." localSheetId="43" hidden="1">{#N/A,#N/A,FALSE,"INDEX";#N/A,#N/A,FALSE,"Mortgage Loan Sch";#N/A,#N/A,FALSE,"Exec Summary";#N/A,#N/A,FALSE,"Strengths &amp; Weaknesses";#N/A,#N/A,FALSE,"Underwriting Analysis";#N/A,#N/A,FALSE,"HISTORICAL REV &amp; EXP";#N/A,#N/A,FALSE,"Rent Roll";#N/A,#N/A,FALSE,"Recovery Calcs";#N/A,#N/A,FALSE,"Lease Rollover";#N/A,#N/A,FALSE,"APPRAISAL";#N/A,#N/A,FALSE,"APPRAISAL 2";#N/A,#N/A,FALSE,"APPRAISAL 3";#N/A,#N/A,FALSE,"ENGINEERING";#N/A,#N/A,FALSE,"ENVIRONMENTAL";#N/A,#N/A,FALSE,"CREDIT";#N/A,#N/A,FALSE,"Taxes, Insurance, Title";#N/A,#N/A,FALSE,"LOAN ANALYSIS";#N/A,#N/A,FALSE,"SOURCES &amp; USES";#N/A,#N/A,FALSE,"Working List";#N/A,#N/A,FALSE,"Underwriting Comparison"}</definedName>
    <definedName name="wrn.Presentation." hidden="1">{#N/A,#N/A,FALSE,"INDEX";#N/A,#N/A,FALSE,"Mortgage Loan Sch";#N/A,#N/A,FALSE,"Exec Summary";#N/A,#N/A,FALSE,"Strengths &amp; Weaknesses";#N/A,#N/A,FALSE,"Underwriting Analysis";#N/A,#N/A,FALSE,"HISTORICAL REV &amp; EXP";#N/A,#N/A,FALSE,"Rent Roll";#N/A,#N/A,FALSE,"Recovery Calcs";#N/A,#N/A,FALSE,"Lease Rollover";#N/A,#N/A,FALSE,"APPRAISAL";#N/A,#N/A,FALSE,"APPRAISAL 2";#N/A,#N/A,FALSE,"APPRAISAL 3";#N/A,#N/A,FALSE,"ENGINEERING";#N/A,#N/A,FALSE,"ENVIRONMENTAL";#N/A,#N/A,FALSE,"CREDIT";#N/A,#N/A,FALSE,"Taxes, Insurance, Title";#N/A,#N/A,FALSE,"LOAN ANALYSIS";#N/A,#N/A,FALSE,"SOURCES &amp; USES";#N/A,#N/A,FALSE,"Working List";#N/A,#N/A,FALSE,"Underwriting Comparison"}</definedName>
    <definedName name="wrn.print." localSheetId="26" hidden="1">{#N/A,#N/A,FALSE,"New DCF";#N/A,#N/A,FALSE,"DCF notes";#N/A,#N/A,FALSE,"Conventional in Sfr";#N/A,#N/A,FALSE,"High Volume in SFr";#N/A,#N/A,FALSE,"LCP in SFr";#N/A,#N/A,FALSE,"Notes";#N/A,#N/A,FALSE,"20 Y Daillies in SFr";#N/A,#N/A,FALSE,"Dailies Notes";#N/A,#N/A,FALSE,"SFr 12y  Base Ophtha";#N/A,#N/A,FALSE,"Optha Notes";#N/A,#N/A,FALSE,"Trade Name";#N/A,#N/A,FALSE,"Trade Name Notes"}</definedName>
    <definedName name="wrn.print." localSheetId="43" hidden="1">{#N/A,#N/A,FALSE,"New DCF";#N/A,#N/A,FALSE,"DCF notes";#N/A,#N/A,FALSE,"Conventional in Sfr";#N/A,#N/A,FALSE,"High Volume in SFr";#N/A,#N/A,FALSE,"LCP in SFr";#N/A,#N/A,FALSE,"Notes";#N/A,#N/A,FALSE,"20 Y Daillies in SFr";#N/A,#N/A,FALSE,"Dailies Notes";#N/A,#N/A,FALSE,"SFr 12y  Base Ophtha";#N/A,#N/A,FALSE,"Optha Notes";#N/A,#N/A,FALSE,"Trade Name";#N/A,#N/A,FALSE,"Trade Name Notes"}</definedName>
    <definedName name="wrn.print." hidden="1">{#N/A,#N/A,FALSE,"New DCF";#N/A,#N/A,FALSE,"DCF notes";#N/A,#N/A,FALSE,"Conventional in Sfr";#N/A,#N/A,FALSE,"High Volume in SFr";#N/A,#N/A,FALSE,"LCP in SFr";#N/A,#N/A,FALSE,"Notes";#N/A,#N/A,FALSE,"20 Y Daillies in SFr";#N/A,#N/A,FALSE,"Dailies Notes";#N/A,#N/A,FALSE,"SFr 12y  Base Ophtha";#N/A,#N/A,FALSE,"Optha Notes";#N/A,#N/A,FALSE,"Trade Name";#N/A,#N/A,FALSE,"Trade Name Notes"}</definedName>
    <definedName name="wrn.Print._.All." localSheetId="26" hidden="1">{#N/A,#N/A,FALSE,"Summary Signoff";#N/A,#N/A,FALSE,"0310PRIORYR";#N/A,#N/A,FALSE,"0400";#N/A,#N/A,FALSE,"1100BANK";#N/A,#N/A,FALSE,"1356AMG";#N/A,#N/A,FALSE,"1356M5";#N/A,#N/A,FALSE,"1356NABDEP";#N/A,#N/A,FALSE,"1400NCD";#N/A,#N/A,FALSE,"1405";#N/A,#N/A,FALSE,"1770AMGSUBDE";#N/A,#N/A,FALSE,"1770AMGUN";#N/A,#N/A,FALSE,"1770LOYANGUN";#N/A,#N/A,FALSE,"1770M2";#N/A,#N/A,FALSE,"1770M5";#N/A,#N/A,FALSE,"1770TCL";#N/A,#N/A,FALSE,"1800";#N/A,#N/A,FALSE,"1850";#N/A,#N/A,FALSE,"3500";#N/A,#N/A,FALSE,"3500AMG";#N/A,#N/A,FALSE,"3555MGRFEE";#N/A,#N/A,FALSE,"3555TRUSTEE";#N/A,#N/A,FALSE,"3600OTHER";#N/A,#N/A,FALSE,"5200ITA1ITA2"}</definedName>
    <definedName name="wrn.Print._.All." localSheetId="43" hidden="1">{#N/A,#N/A,FALSE,"Summary Signoff";#N/A,#N/A,FALSE,"0310PRIORYR";#N/A,#N/A,FALSE,"0400";#N/A,#N/A,FALSE,"1100BANK";#N/A,#N/A,FALSE,"1356AMG";#N/A,#N/A,FALSE,"1356M5";#N/A,#N/A,FALSE,"1356NABDEP";#N/A,#N/A,FALSE,"1400NCD";#N/A,#N/A,FALSE,"1405";#N/A,#N/A,FALSE,"1770AMGSUBDE";#N/A,#N/A,FALSE,"1770AMGUN";#N/A,#N/A,FALSE,"1770LOYANGUN";#N/A,#N/A,FALSE,"1770M2";#N/A,#N/A,FALSE,"1770M5";#N/A,#N/A,FALSE,"1770TCL";#N/A,#N/A,FALSE,"1800";#N/A,#N/A,FALSE,"1850";#N/A,#N/A,FALSE,"3500";#N/A,#N/A,FALSE,"3500AMG";#N/A,#N/A,FALSE,"3555MGRFEE";#N/A,#N/A,FALSE,"3555TRUSTEE";#N/A,#N/A,FALSE,"3600OTHER";#N/A,#N/A,FALSE,"5200ITA1ITA2"}</definedName>
    <definedName name="wrn.Print._.All." hidden="1">{#N/A,#N/A,FALSE,"Summary Signoff";#N/A,#N/A,FALSE,"0310PRIORYR";#N/A,#N/A,FALSE,"0400";#N/A,#N/A,FALSE,"1100BANK";#N/A,#N/A,FALSE,"1356AMG";#N/A,#N/A,FALSE,"1356M5";#N/A,#N/A,FALSE,"1356NABDEP";#N/A,#N/A,FALSE,"1400NCD";#N/A,#N/A,FALSE,"1405";#N/A,#N/A,FALSE,"1770AMGSUBDE";#N/A,#N/A,FALSE,"1770AMGUN";#N/A,#N/A,FALSE,"1770LOYANGUN";#N/A,#N/A,FALSE,"1770M2";#N/A,#N/A,FALSE,"1770M5";#N/A,#N/A,FALSE,"1770TCL";#N/A,#N/A,FALSE,"1800";#N/A,#N/A,FALSE,"1850";#N/A,#N/A,FALSE,"3500";#N/A,#N/A,FALSE,"3500AMG";#N/A,#N/A,FALSE,"3555MGRFEE";#N/A,#N/A,FALSE,"3555TRUSTEE";#N/A,#N/A,FALSE,"3600OTHER";#N/A,#N/A,FALSE,"5200ITA1ITA2"}</definedName>
    <definedName name="wrn.Print._.all._.rec._.sheets." localSheetId="26"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 localSheetId="43"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rec._.sheets." hidden="1">{#N/A,#N/A,FALSE,"undistrib income";#N/A,#N/A,FALSE,"units";#N/A,#N/A,FALSE,"cap reserve";#N/A,#N/A,FALSE,"bank";#N/A,#N/A,FALSE,"int receivable";#N/A,#N/A,FALSE,"other debtors";#N/A,#N/A,FALSE,"rent debtor";#N/A,#N/A,FALSE,"prepayments";#N/A,#N/A,FALSE,"amort borrowing costs";#N/A,#N/A,FALSE,"term debt";#N/A,#N/A,FALSE,"bonds";#N/A,#N/A,FALSE,"managers fees";#N/A,#N/A,FALSE,"trustee fees";#N/A,#N/A,FALSE,"sundry creditors";#N/A,#N/A,FALSE,"prepaid rent";#N/A,#N/A,FALSE,"prepaid interest";#N/A,#N/A,FALSE,"prov for distribution";#N/A,#N/A,FALSE,"bonus loan";#N/A,#N/A,FALSE,"loan construction";#N/A,#N/A,FALSE,"loan hills co";#N/A,#N/A,FALSE,"infrastructure loan"}</definedName>
    <definedName name="wrn.Print._.All._1"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1"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1"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2"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2"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2"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3" localSheetId="26"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3" localSheetId="4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All._3" hidden="1">{#N/A,#N/A,FALSE,"Summary Signoff";#N/A,#N/A,FALSE,"0310PRIORYR";#N/A,#N/A,FALSE,"0400";#N/A,#N/A,FALSE,"1100BANK";#N/A,#N/A,FALSE,"1400NCD";#N/A,#N/A,FALSE,"1770AMGSH";#N/A,#N/A,FALSE,"1770INTINM5";#N/A,#N/A,FALSE,"1770LOYANGSH";#N/A,#N/A,FALSE,"1770LOYANGUN";#N/A,#N/A,FALSE,"1850";#N/A,#N/A,FALSE,"3500";#N/A,#N/A,FALSE,"3555MGRFEE";#N/A,#N/A,FALSE,"3555TRUSTEE";#N/A,#N/A,FALSE,"3610";#N/A,#N/A,FALSE,"4900";#N/A,#N/A,FALSE,"5200ITA1ITA2"}</definedName>
    <definedName name="wrn.Print._.Decent"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1"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1"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1"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2"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2"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2"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3"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3"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Decent_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It." localSheetId="26" hidden="1">{#N/A,#N/A,TRUE,"base case";#N/A,#N/A,TRUE,"valuation";#N/A,#N/A,TRUE,"sources and uses";#N/A,#N/A,TRUE,"recapitalization";#N/A,#N/A,TRUE,"flowchart";#N/A,#N/A,TRUE,"summary";#N/A,#N/A,TRUE,"sensitivities";#N/A,#N/A,TRUE,"pro forma";#N/A,#N/A,TRUE,"PAC shares"}</definedName>
    <definedName name="wrn.Print._.It." localSheetId="43"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It._1" localSheetId="26" hidden="1">{#N/A,#N/A,TRUE,"base case";#N/A,#N/A,TRUE,"valuation";#N/A,#N/A,TRUE,"sources and uses";#N/A,#N/A,TRUE,"recapitalization";#N/A,#N/A,TRUE,"flowchart";#N/A,#N/A,TRUE,"summary";#N/A,#N/A,TRUE,"sensitivities";#N/A,#N/A,TRUE,"pro forma";#N/A,#N/A,TRUE,"PAC shares"}</definedName>
    <definedName name="wrn.Print._.It._1" localSheetId="43" hidden="1">{#N/A,#N/A,TRUE,"base case";#N/A,#N/A,TRUE,"valuation";#N/A,#N/A,TRUE,"sources and uses";#N/A,#N/A,TRUE,"recapitalization";#N/A,#N/A,TRUE,"flowchart";#N/A,#N/A,TRUE,"summary";#N/A,#N/A,TRUE,"sensitivities";#N/A,#N/A,TRUE,"pro forma";#N/A,#N/A,TRUE,"PAC shares"}</definedName>
    <definedName name="wrn.Print._.It._1" hidden="1">{#N/A,#N/A,TRUE,"base case";#N/A,#N/A,TRUE,"valuation";#N/A,#N/A,TRUE,"sources and uses";#N/A,#N/A,TRUE,"recapitalization";#N/A,#N/A,TRUE,"flowchart";#N/A,#N/A,TRUE,"summary";#N/A,#N/A,TRUE,"sensitivities";#N/A,#N/A,TRUE,"pro forma";#N/A,#N/A,TRUE,"PAC shares"}</definedName>
    <definedName name="wrn.Print._.It._2" localSheetId="26" hidden="1">{#N/A,#N/A,TRUE,"base case";#N/A,#N/A,TRUE,"valuation";#N/A,#N/A,TRUE,"sources and uses";#N/A,#N/A,TRUE,"recapitalization";#N/A,#N/A,TRUE,"flowchart";#N/A,#N/A,TRUE,"summary";#N/A,#N/A,TRUE,"sensitivities";#N/A,#N/A,TRUE,"pro forma";#N/A,#N/A,TRUE,"PAC shares"}</definedName>
    <definedName name="wrn.Print._.It._2" localSheetId="43" hidden="1">{#N/A,#N/A,TRUE,"base case";#N/A,#N/A,TRUE,"valuation";#N/A,#N/A,TRUE,"sources and uses";#N/A,#N/A,TRUE,"recapitalization";#N/A,#N/A,TRUE,"flowchart";#N/A,#N/A,TRUE,"summary";#N/A,#N/A,TRUE,"sensitivities";#N/A,#N/A,TRUE,"pro forma";#N/A,#N/A,TRUE,"PAC shares"}</definedName>
    <definedName name="wrn.Print._.It._2" hidden="1">{#N/A,#N/A,TRUE,"base case";#N/A,#N/A,TRUE,"valuation";#N/A,#N/A,TRUE,"sources and uses";#N/A,#N/A,TRUE,"recapitalization";#N/A,#N/A,TRUE,"flowchart";#N/A,#N/A,TRUE,"summary";#N/A,#N/A,TRUE,"sensitivities";#N/A,#N/A,TRUE,"pro forma";#N/A,#N/A,TRUE,"PAC shares"}</definedName>
    <definedName name="wrn.Print._.It._3" localSheetId="26" hidden="1">{#N/A,#N/A,TRUE,"base case";#N/A,#N/A,TRUE,"valuation";#N/A,#N/A,TRUE,"sources and uses";#N/A,#N/A,TRUE,"recapitalization";#N/A,#N/A,TRUE,"flowchart";#N/A,#N/A,TRUE,"summary";#N/A,#N/A,TRUE,"sensitivities";#N/A,#N/A,TRUE,"pro forma";#N/A,#N/A,TRUE,"PAC shares"}</definedName>
    <definedName name="wrn.Print._.It._3" localSheetId="43" hidden="1">{#N/A,#N/A,TRUE,"base case";#N/A,#N/A,TRUE,"valuation";#N/A,#N/A,TRUE,"sources and uses";#N/A,#N/A,TRUE,"recapitalization";#N/A,#N/A,TRUE,"flowchart";#N/A,#N/A,TRUE,"summary";#N/A,#N/A,TRUE,"sensitivities";#N/A,#N/A,TRUE,"pro forma";#N/A,#N/A,TRUE,"PAC shares"}</definedName>
    <definedName name="wrn.Print._.It._3" hidden="1">{#N/A,#N/A,TRUE,"base case";#N/A,#N/A,TRUE,"valuation";#N/A,#N/A,TRUE,"sources and uses";#N/A,#N/A,TRUE,"recapitalization";#N/A,#N/A,TRUE,"flowchart";#N/A,#N/A,TRUE,"summary";#N/A,#N/A,TRUE,"sensitivities";#N/A,#N/A,TRUE,"pro forma";#N/A,#N/A,TRUE,"PAC shares"}</definedName>
    <definedName name="wrn.Print._.PL." localSheetId="26" hidden="1">{"ITA_1_PL",#N/A,FALSE,"Print - PL";"ITA_2_PL",#N/A,FALSE,"Print - PL";"ITA_Group_PL",#N/A,FALSE,"Print - PL"}</definedName>
    <definedName name="wrn.Print._.PL." localSheetId="43" hidden="1">{"ITA_1_PL",#N/A,FALSE,"Print - PL";"ITA_2_PL",#N/A,FALSE,"Print - PL";"ITA_Group_PL",#N/A,FALSE,"Print - PL"}</definedName>
    <definedName name="wrn.Print._.PL." hidden="1">{"ITA_1_PL",#N/A,FALSE,"Print - PL";"ITA_2_PL",#N/A,FALSE,"Print - PL";"ITA_Group_PL",#N/A,FALSE,"Print - PL"}</definedName>
    <definedName name="wrn.Print._.PL._1" localSheetId="26" hidden="1">{"ITA_1_PL",#N/A,FALSE,"Print - PL";"ITA_2_PL",#N/A,FALSE,"Print - PL";"ITA_Group_PL",#N/A,FALSE,"Print - PL"}</definedName>
    <definedName name="wrn.Print._.PL._1" localSheetId="43" hidden="1">{"ITA_1_PL",#N/A,FALSE,"Print - PL";"ITA_2_PL",#N/A,FALSE,"Print - PL";"ITA_Group_PL",#N/A,FALSE,"Print - PL"}</definedName>
    <definedName name="wrn.Print._.PL._1" hidden="1">{"ITA_1_PL",#N/A,FALSE,"Print - PL";"ITA_2_PL",#N/A,FALSE,"Print - PL";"ITA_Group_PL",#N/A,FALSE,"Print - PL"}</definedName>
    <definedName name="wrn.Print._.PL._2" localSheetId="26" hidden="1">{"ITA_1_PL",#N/A,FALSE,"Print - PL";"ITA_2_PL",#N/A,FALSE,"Print - PL";"ITA_Group_PL",#N/A,FALSE,"Print - PL"}</definedName>
    <definedName name="wrn.Print._.PL._2" localSheetId="43" hidden="1">{"ITA_1_PL",#N/A,FALSE,"Print - PL";"ITA_2_PL",#N/A,FALSE,"Print - PL";"ITA_Group_PL",#N/A,FALSE,"Print - PL"}</definedName>
    <definedName name="wrn.Print._.PL._2" hidden="1">{"ITA_1_PL",#N/A,FALSE,"Print - PL";"ITA_2_PL",#N/A,FALSE,"Print - PL";"ITA_Group_PL",#N/A,FALSE,"Print - PL"}</definedName>
    <definedName name="wrn.Print._.PL._3" localSheetId="26" hidden="1">{"ITA_1_PL",#N/A,FALSE,"Print - PL";"ITA_2_PL",#N/A,FALSE,"Print - PL";"ITA_Group_PL",#N/A,FALSE,"Print - PL"}</definedName>
    <definedName name="wrn.Print._.PL._3" localSheetId="43" hidden="1">{"ITA_1_PL",#N/A,FALSE,"Print - PL";"ITA_2_PL",#N/A,FALSE,"Print - PL";"ITA_Group_PL",#N/A,FALSE,"Print - PL"}</definedName>
    <definedName name="wrn.Print._.PL._3" hidden="1">{"ITA_1_PL",#N/A,FALSE,"Print - PL";"ITA_2_PL",#N/A,FALSE,"Print - PL";"ITA_Group_PL",#N/A,FALSE,"Print - PL"}</definedName>
    <definedName name="wrn.Print._.Septent."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1"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1"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1"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2"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2"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2"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3"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3"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_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adf." localSheetId="26" hidden="1">{"ADFM",#N/A,FALSE,"Faxes_Memos"}</definedName>
    <definedName name="wrn.print_adf." localSheetId="43" hidden="1">{"ADFM",#N/A,FALSE,"Faxes_Memos"}</definedName>
    <definedName name="wrn.print_adf." hidden="1">{"ADFM",#N/A,FALSE,"Faxes_Memos"}</definedName>
    <definedName name="wrn.print_adf._1" localSheetId="26" hidden="1">{"ADFM",#N/A,FALSE,"Faxes_Memos"}</definedName>
    <definedName name="wrn.print_adf._1" localSheetId="43" hidden="1">{"ADFM",#N/A,FALSE,"Faxes_Memos"}</definedName>
    <definedName name="wrn.print_adf._1" hidden="1">{"ADFM",#N/A,FALSE,"Faxes_Memos"}</definedName>
    <definedName name="wrn.print_adf._2" localSheetId="26" hidden="1">{"ADFM",#N/A,FALSE,"Faxes_Memos"}</definedName>
    <definedName name="wrn.print_adf._2" localSheetId="43" hidden="1">{"ADFM",#N/A,FALSE,"Faxes_Memos"}</definedName>
    <definedName name="wrn.print_adf._2" hidden="1">{"ADFM",#N/A,FALSE,"Faxes_Memos"}</definedName>
    <definedName name="wrn.print_adf._3" localSheetId="26" hidden="1">{"ADFM",#N/A,FALSE,"Faxes_Memos"}</definedName>
    <definedName name="wrn.print_adf._3" localSheetId="43" hidden="1">{"ADFM",#N/A,FALSE,"Faxes_Memos"}</definedName>
    <definedName name="wrn.print_adf._3" hidden="1">{"ADFM",#N/A,FALSE,"Faxes_Memos"}</definedName>
    <definedName name="wrn.print_bsal." localSheetId="26" hidden="1">{"bsal",#N/A,FALSE,"Faxes_Memos"}</definedName>
    <definedName name="wrn.print_bsal." localSheetId="43" hidden="1">{"bsal",#N/A,FALSE,"Faxes_Memos"}</definedName>
    <definedName name="wrn.print_bsal." hidden="1">{"bsal",#N/A,FALSE,"Faxes_Memos"}</definedName>
    <definedName name="wrn.print_bsal._1" localSheetId="26" hidden="1">{"bsal",#N/A,FALSE,"Faxes_Memos"}</definedName>
    <definedName name="wrn.print_bsal._1" localSheetId="43" hidden="1">{"bsal",#N/A,FALSE,"Faxes_Memos"}</definedName>
    <definedName name="wrn.print_bsal._1" hidden="1">{"bsal",#N/A,FALSE,"Faxes_Memos"}</definedName>
    <definedName name="wrn.print_bsal._2" localSheetId="26" hidden="1">{"bsal",#N/A,FALSE,"Faxes_Memos"}</definedName>
    <definedName name="wrn.print_bsal._2" localSheetId="43" hidden="1">{"bsal",#N/A,FALSE,"Faxes_Memos"}</definedName>
    <definedName name="wrn.print_bsal._2" hidden="1">{"bsal",#N/A,FALSE,"Faxes_Memos"}</definedName>
    <definedName name="wrn.print_bsal._3" localSheetId="26" hidden="1">{"bsal",#N/A,FALSE,"Faxes_Memos"}</definedName>
    <definedName name="wrn.print_bsal._3" localSheetId="43" hidden="1">{"bsal",#N/A,FALSE,"Faxes_Memos"}</definedName>
    <definedName name="wrn.print_bsal._3" hidden="1">{"bsal",#N/A,FALSE,"Faxes_Memos"}</definedName>
    <definedName name="wrn.print_mll." localSheetId="26" hidden="1">{"MACLIF",#N/A,FALSE,"Faxes_Memos"}</definedName>
    <definedName name="wrn.print_mll." localSheetId="43" hidden="1">{"MACLIF",#N/A,FALSE,"Faxes_Memos"}</definedName>
    <definedName name="wrn.print_mll." hidden="1">{"MACLIF",#N/A,FALSE,"Faxes_Memos"}</definedName>
    <definedName name="wrn.print_mll._1" localSheetId="26" hidden="1">{"MACLIF",#N/A,FALSE,"Faxes_Memos"}</definedName>
    <definedName name="wrn.print_mll._1" localSheetId="43" hidden="1">{"MACLIF",#N/A,FALSE,"Faxes_Memos"}</definedName>
    <definedName name="wrn.print_mll._1" hidden="1">{"MACLIF",#N/A,FALSE,"Faxes_Memos"}</definedName>
    <definedName name="wrn.print_mll._2" localSheetId="26" hidden="1">{"MACLIF",#N/A,FALSE,"Faxes_Memos"}</definedName>
    <definedName name="wrn.print_mll._2" localSheetId="43" hidden="1">{"MACLIF",#N/A,FALSE,"Faxes_Memos"}</definedName>
    <definedName name="wrn.print_mll._2" hidden="1">{"MACLIF",#N/A,FALSE,"Faxes_Memos"}</definedName>
    <definedName name="wrn.print_mll._3" localSheetId="26" hidden="1">{"MACLIF",#N/A,FALSE,"Faxes_Memos"}</definedName>
    <definedName name="wrn.print_mll._3" localSheetId="43" hidden="1">{"MACLIF",#N/A,FALSE,"Faxes_Memos"}</definedName>
    <definedName name="wrn.print_mll._3" hidden="1">{"MACLIF",#N/A,FALSE,"Faxes_Memos"}</definedName>
    <definedName name="wrn.PrintReconciliation." localSheetId="26" hidden="1">{"PrintArea",#N/A,FALSE,"bssydcnb"}</definedName>
    <definedName name="wrn.PrintReconciliation." localSheetId="43" hidden="1">{"PrintArea",#N/A,FALSE,"bssydcnb"}</definedName>
    <definedName name="wrn.PrintReconciliation." hidden="1">{"PrintArea",#N/A,FALSE,"bssydcnb"}</definedName>
    <definedName name="wrn.PrintReconciliation._1" localSheetId="26" hidden="1">{"PrintArea",#N/A,FALSE,"bssydcnb"}</definedName>
    <definedName name="wrn.PrintReconciliation._1" localSheetId="43" hidden="1">{"PrintArea",#N/A,FALSE,"bssydcnb"}</definedName>
    <definedName name="wrn.PrintReconciliation._1" hidden="1">{"PrintArea",#N/A,FALSE,"bssydcnb"}</definedName>
    <definedName name="wrn.PrintReconciliation._2" localSheetId="26" hidden="1">{"PrintArea",#N/A,FALSE,"bssydcnb"}</definedName>
    <definedName name="wrn.PrintReconciliation._2" localSheetId="43" hidden="1">{"PrintArea",#N/A,FALSE,"bssydcnb"}</definedName>
    <definedName name="wrn.PrintReconciliation._2" hidden="1">{"PrintArea",#N/A,FALSE,"bssydcnb"}</definedName>
    <definedName name="wrn.PrintReconciliation._3" localSheetId="26" hidden="1">{"PrintArea",#N/A,FALSE,"bssydcnb"}</definedName>
    <definedName name="wrn.PrintReconciliation._3" localSheetId="43" hidden="1">{"PrintArea",#N/A,FALSE,"bssydcnb"}</definedName>
    <definedName name="wrn.PrintReconciliation._3" hidden="1">{"PrintArea",#N/A,FALSE,"bssydcnb"}</definedName>
    <definedName name="wrn.PROD._.PLAN._.OPTION._.4." localSheetId="26"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_.PLAN._.OPTION._.4." localSheetId="43"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fit._.and._.Loss.Phase3" localSheetId="26" hidden="1">{"Profit and Loss",#N/A,FALSE,"9697"}</definedName>
    <definedName name="wrn.Profit._.and._.Loss.Phase3" localSheetId="43" hidden="1">{"Profit and Loss",#N/A,FALSE,"9697"}</definedName>
    <definedName name="wrn.Profit._.and._.Loss.Phase3" hidden="1">{"Profit and Loss",#N/A,FALSE,"9697"}</definedName>
    <definedName name="wrn.Profit._.and._.Loss.Phase3_1" localSheetId="26" hidden="1">{"Profit and Loss",#N/A,FALSE,"9697"}</definedName>
    <definedName name="wrn.Profit._.and._.Loss.Phase3_1" localSheetId="43" hidden="1">{"Profit and Loss",#N/A,FALSE,"9697"}</definedName>
    <definedName name="wrn.Profit._.and._.Loss.Phase3_1" hidden="1">{"Profit and Loss",#N/A,FALSE,"9697"}</definedName>
    <definedName name="wrn.Profit._.and._.Loss.Phase3_2" localSheetId="26" hidden="1">{"Profit and Loss",#N/A,FALSE,"9697"}</definedName>
    <definedName name="wrn.Profit._.and._.Loss.Phase3_2" localSheetId="43" hidden="1">{"Profit and Loss",#N/A,FALSE,"9697"}</definedName>
    <definedName name="wrn.Profit._.and._.Loss.Phase3_2" hidden="1">{"Profit and Loss",#N/A,FALSE,"9697"}</definedName>
    <definedName name="wrn.Profit._.and._.Loss.Phase3_3" localSheetId="26" hidden="1">{"Profit and Loss",#N/A,FALSE,"9697"}</definedName>
    <definedName name="wrn.Profit._.and._.Loss.Phase3_3" localSheetId="43" hidden="1">{"Profit and Loss",#N/A,FALSE,"9697"}</definedName>
    <definedName name="wrn.Profit._.and._.Loss.Phase3_3" hidden="1">{"Profit and Loss",#N/A,FALSE,"9697"}</definedName>
    <definedName name="wrn.Property._.Description." localSheetId="26" hidden="1">{#N/A,#N/A,FALSE,"PROP. DESCRIPTION"}</definedName>
    <definedName name="wrn.Property._.Description." localSheetId="43" hidden="1">{#N/A,#N/A,FALSE,"PROP. DESCRIPTION"}</definedName>
    <definedName name="wrn.Property._.Description." hidden="1">{#N/A,#N/A,FALSE,"PROP. DESCRIPTION"}</definedName>
    <definedName name="wrn.Publication10Q." localSheetId="26" hidden="1">{#N/A,#N/A,TRUE,"BS10QFrançais";#N/A,#N/A,TRUE,"BS10Q";#N/A,#N/A,TRUE,"SCF10Q"}</definedName>
    <definedName name="wrn.Publication10Q." localSheetId="43" hidden="1">{#N/A,#N/A,TRUE,"BS10QFrançais";#N/A,#N/A,TRUE,"BS10Q";#N/A,#N/A,TRUE,"SCF10Q"}</definedName>
    <definedName name="wrn.Publication10Q." hidden="1">{#N/A,#N/A,TRUE,"BS10QFrançais";#N/A,#N/A,TRUE,"BS10Q";#N/A,#N/A,TRUE,"SCF10Q"}</definedName>
    <definedName name="wrn.QAPU." localSheetId="26" hidden="1">{#N/A,#N/A,FALSE,"5YRASSPl - consol'd";#N/A,#N/A,FALSE,"5YRASSPl - hotel";#N/A,#N/A,FALSE,"5YRASSPl - excl htl";#N/A,#N/A,FALSE,"VarReport";#N/A,#N/A,FALSE,"Sensitivity";#N/A,#N/A,FALSE,"House View ";#N/A,#N/A,FALSE,"KPI"}</definedName>
    <definedName name="wrn.QAPU." localSheetId="43"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Reconciliation." localSheetId="26" hidden="1">{"PrintArea",#N/A,FALSE,"bssydsyd"}</definedName>
    <definedName name="wrn.Reconciliation." localSheetId="43" hidden="1">{"PrintArea",#N/A,FALSE,"bssydsyd"}</definedName>
    <definedName name="wrn.Reconciliation." hidden="1">{"PrintArea",#N/A,FALSE,"bssydsyd"}</definedName>
    <definedName name="wrn.Reconciliation._1" localSheetId="26" hidden="1">{"PrintArea",#N/A,FALSE,"bssydsyd"}</definedName>
    <definedName name="wrn.Reconciliation._1" localSheetId="43" hidden="1">{"PrintArea",#N/A,FALSE,"bssydsyd"}</definedName>
    <definedName name="wrn.Reconciliation._1" hidden="1">{"PrintArea",#N/A,FALSE,"bssydsyd"}</definedName>
    <definedName name="wrn.Reconciliation._2" localSheetId="26" hidden="1">{"PrintArea",#N/A,FALSE,"bssydsyd"}</definedName>
    <definedName name="wrn.Reconciliation._2" localSheetId="43" hidden="1">{"PrintArea",#N/A,FALSE,"bssydsyd"}</definedName>
    <definedName name="wrn.Reconciliation._2" hidden="1">{"PrintArea",#N/A,FALSE,"bssydsyd"}</definedName>
    <definedName name="wrn.Reconciliation._3" localSheetId="26" hidden="1">{"PrintArea",#N/A,FALSE,"bssydsyd"}</definedName>
    <definedName name="wrn.Reconciliation._3" localSheetId="43" hidden="1">{"PrintArea",#N/A,FALSE,"bssydsyd"}</definedName>
    <definedName name="wrn.Reconciliation._3" hidden="1">{"PrintArea",#N/A,FALSE,"bssydsyd"}</definedName>
    <definedName name="wrn.Recovery._.Calcs." localSheetId="26" hidden="1">{#N/A,#N/A,FALSE,"Recovery Calcs"}</definedName>
    <definedName name="wrn.Recovery._.Calcs." localSheetId="43" hidden="1">{#N/A,#N/A,FALSE,"Recovery Calcs"}</definedName>
    <definedName name="wrn.Recovery._.Calcs." hidden="1">{#N/A,#N/A,FALSE,"Recovery Calcs"}</definedName>
    <definedName name="wrn.Rent._.Roll." localSheetId="26" hidden="1">{#N/A,#N/A,FALSE,"Rent Roll"}</definedName>
    <definedName name="wrn.Rent._.Roll." localSheetId="43" hidden="1">{#N/A,#N/A,FALSE,"Rent Roll"}</definedName>
    <definedName name="wrn.Rent._.Roll." hidden="1">{#N/A,#N/A,FALSE,"Rent Roll"}</definedName>
    <definedName name="wrn.report." localSheetId="26" hidden="1">{#N/A,#N/A,FALSE,"표지";#N/A,#N/A,FALSE,"손익";#N/A,#N/A,FALSE,"영업";#N/A,#N/A,FALSE,"생산성";#N/A,#N/A,FALSE,"품질부문";#N/A,#N/A,FALSE,"사내매입매출";#N/A,#N/A,FALSE,"경비";#N/A,#N/A,FALSE,"이자수지";#N/A,#N/A,FALSE,"신규 투자"}</definedName>
    <definedName name="wrn.report." localSheetId="43" hidden="1">{#N/A,#N/A,FALSE,"표지";#N/A,#N/A,FALSE,"손익";#N/A,#N/A,FALSE,"영업";#N/A,#N/A,FALSE,"생산성";#N/A,#N/A,FALSE,"품질부문";#N/A,#N/A,FALSE,"사내매입매출";#N/A,#N/A,FALSE,"경비";#N/A,#N/A,FALSE,"이자수지";#N/A,#N/A,FALSE,"신규 투자"}</definedName>
    <definedName name="wrn.report." hidden="1">{#N/A,#N/A,FALSE,"표지";#N/A,#N/A,FALSE,"손익";#N/A,#N/A,FALSE,"영업";#N/A,#N/A,FALSE,"생산성";#N/A,#N/A,FALSE,"품질부문";#N/A,#N/A,FALSE,"사내매입매출";#N/A,#N/A,FALSE,"경비";#N/A,#N/A,FALSE,"이자수지";#N/A,#N/A,FALSE,"신규 투자"}</definedName>
    <definedName name="wrn.Report._1" localSheetId="26"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1" localSheetId="43"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1"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2" localSheetId="26"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2" localSheetId="43"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2"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3" localSheetId="26"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3" localSheetId="43"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port._3" hidden="1">{"Contents",#N/A,FALSE,"New Contents";"Cash Flow Report",#N/A,FALSE,"Cash Flow Report";"Cash Payments",#N/A,FALSE,"Cash Payments";"Cash Receipts Returns",#N/A,FALSE,"Cash Receipts (Returns)";"Graph Cash Flow",#N/A,FALSE,"Cash Flow Graph";"Graph Settlements",#N/A,FALSE,"Settlements Graph";"Graph Income",#N/A,FALSE,"Income Graph";"Graph Expenditure",#N/A,FALSE,"Expenditure Graph";"Graph CF vs Pnl",#N/A,FALSE,"Cash Flow vs PnL Graph";"Balance Sheet",#N/A,FALSE,"Balance Sheet";"Master Reconciliation",#N/A,FALSE,"Master Reconciliation";"Stage 1 Reconciliation",#N/A,FALSE,"Stage 1 Reconciliation";"Stage 2 Reconciliation",#N/A,FALSE,"Stage 2 Reconciliation";"Stage 3 Reconciliation",#N/A,FALSE,"Stage 3 Reconciliation";"Stage 4&amp;5 Reconciliation",#N/A,FALSE,"Stage 4&amp;5 Reconciliation";"Stage 6 Reconciliation",#N/A,FALSE,"Stage 6 Reconciliation";"Profit and Loss",#N/A,FALSE,"Profit and Loss";"Profit and Loss Overheads",#N/A,FALSE,"Overheads Profit and Loss";"Graph PnL",#N/A,FALSE,"PnL Graph";"Project Management Fee",#N/A,FALSE,"Project Management Fee";"Outstanding Committments",#N/A,FALSE,"Outstanding Commitments"}</definedName>
    <definedName name="wrn.RESERVE._.SCHEDULE." localSheetId="26" hidden="1">{#N/A,#N/A,FALSE,"Sheet8";#N/A,#N/A,FALSE,"Sheet7"}</definedName>
    <definedName name="wrn.RESERVE._.SCHEDULE." localSheetId="43" hidden="1">{#N/A,#N/A,FALSE,"Sheet8";#N/A,#N/A,FALSE,"Sheet7"}</definedName>
    <definedName name="wrn.RESERVE._.SCHEDULE." hidden="1">{#N/A,#N/A,FALSE,"Sheet8";#N/A,#N/A,FALSE,"Sheet7"}</definedName>
    <definedName name="wrn.RETAIL." localSheetId="26" hidden="1">{#N/A,#N/A,FALSE,"Retail Cons"}</definedName>
    <definedName name="wrn.RETAIL." localSheetId="43" hidden="1">{#N/A,#N/A,FALSE,"Retail Cons"}</definedName>
    <definedName name="wrn.RETAIL." hidden="1">{#N/A,#N/A,FALSE,"Retail Cons"}</definedName>
    <definedName name="wrn.RETAIL._.FEES." localSheetId="26" hidden="1">{#N/A,#N/A,FALSE,"Retail Fees"}</definedName>
    <definedName name="wrn.RETAIL._.FEES." localSheetId="43" hidden="1">{#N/A,#N/A,FALSE,"Retail Fees"}</definedName>
    <definedName name="wrn.RETAIL._.FEES." hidden="1">{#N/A,#N/A,FALSE,"Retail Fees"}</definedName>
    <definedName name="wrn.RETAIL._.FEES._1" localSheetId="26" hidden="1">{#N/A,#N/A,FALSE,"Retail Fees"}</definedName>
    <definedName name="wrn.RETAIL._.FEES._1" localSheetId="43" hidden="1">{#N/A,#N/A,FALSE,"Retail Fees"}</definedName>
    <definedName name="wrn.RETAIL._.FEES._1" hidden="1">{#N/A,#N/A,FALSE,"Retail Fees"}</definedName>
    <definedName name="wrn.RETAIL._.FEES._2" localSheetId="26" hidden="1">{#N/A,#N/A,FALSE,"Retail Fees"}</definedName>
    <definedName name="wrn.RETAIL._.FEES._2" localSheetId="43" hidden="1">{#N/A,#N/A,FALSE,"Retail Fees"}</definedName>
    <definedName name="wrn.RETAIL._.FEES._2" hidden="1">{#N/A,#N/A,FALSE,"Retail Fees"}</definedName>
    <definedName name="wrn.RETAIL._.FEES._3" localSheetId="26" hidden="1">{#N/A,#N/A,FALSE,"Retail Fees"}</definedName>
    <definedName name="wrn.RETAIL._.FEES._3" localSheetId="43" hidden="1">{#N/A,#N/A,FALSE,"Retail Fees"}</definedName>
    <definedName name="wrn.RETAIL._.FEES._3" hidden="1">{#N/A,#N/A,FALSE,"Retail Fees"}</definedName>
    <definedName name="wrn.RETAIL._1" localSheetId="26" hidden="1">{#N/A,#N/A,FALSE,"Retail Cons"}</definedName>
    <definedName name="wrn.RETAIL._1" localSheetId="43" hidden="1">{#N/A,#N/A,FALSE,"Retail Cons"}</definedName>
    <definedName name="wrn.RETAIL._1" hidden="1">{#N/A,#N/A,FALSE,"Retail Cons"}</definedName>
    <definedName name="wrn.RETAIL._2" localSheetId="26" hidden="1">{#N/A,#N/A,FALSE,"Retail Cons"}</definedName>
    <definedName name="wrn.RETAIL._2" localSheetId="43" hidden="1">{#N/A,#N/A,FALSE,"Retail Cons"}</definedName>
    <definedName name="wrn.RETAIL._2" hidden="1">{#N/A,#N/A,FALSE,"Retail Cons"}</definedName>
    <definedName name="wrn.RETAIL._3" localSheetId="26" hidden="1">{#N/A,#N/A,FALSE,"Retail Cons"}</definedName>
    <definedName name="wrn.RETAIL._3" localSheetId="43" hidden="1">{#N/A,#N/A,FALSE,"Retail Cons"}</definedName>
    <definedName name="wrn.RETAIL._3" hidden="1">{#N/A,#N/A,FALSE,"Retail Cons"}</definedName>
    <definedName name="wrn.REV1." localSheetId="26" hidden="1">{"FORM1",#N/A,FALSE,"Revenue";"FORMTR",#N/A,FALSE,"Revenue";"FORM3.1",#N/A,FALSE,"Revenue"}</definedName>
    <definedName name="wrn.REV1." localSheetId="43" hidden="1">{"FORM1",#N/A,FALSE,"Revenue";"FORMTR",#N/A,FALSE,"Revenue";"FORM3.1",#N/A,FALSE,"Revenue"}</definedName>
    <definedName name="wrn.REV1." hidden="1">{"FORM1",#N/A,FALSE,"Revenue";"FORMTR",#N/A,FALSE,"Revenue";"FORM3.1",#N/A,FALSE,"Revenue"}</definedName>
    <definedName name="wrn.REVENUE." localSheetId="26" hidden="1">{"FORM1",#N/A,TRUE,"Revenue";"FORM1.1",#N/A,TRUE,"Revenue";"FORM1.2",#N/A,TRUE,"Revenue";"FORM2",#N/A,TRUE,"Revenue";"FORM2.1",#N/A,TRUE,"Revenue"}</definedName>
    <definedName name="wrn.REVENUE." localSheetId="43" hidden="1">{"FORM1",#N/A,TRUE,"Revenue";"FORM1.1",#N/A,TRUE,"Revenue";"FORM1.2",#N/A,TRUE,"Revenue";"FORM2",#N/A,TRUE,"Revenue";"FORM2.1",#N/A,TRUE,"Revenue"}</definedName>
    <definedName name="wrn.REVENUE." hidden="1">{"FORM1",#N/A,TRUE,"Revenue";"FORM1.1",#N/A,TRUE,"Revenue";"FORM1.2",#N/A,TRUE,"Revenue";"FORM2",#N/A,TRUE,"Revenue";"FORM2.1",#N/A,TRUE,"Revenue"}</definedName>
    <definedName name="wrn.Revenue._.Inputs." localSheetId="26" hidden="1">{"Revenue Inputs",#N/A,FALSE,"Revenue Inputs"}</definedName>
    <definedName name="wrn.Revenue._.Inputs." localSheetId="43" hidden="1">{"Revenue Inputs",#N/A,FALSE,"Revenue Inputs"}</definedName>
    <definedName name="wrn.Revenue._.Inputs." hidden="1">{"Revenue Inputs",#N/A,FALSE,"Revenue Inputs"}</definedName>
    <definedName name="wrn.Revenue._.Inputs._1" localSheetId="26" hidden="1">{"Revenue Inputs",#N/A,FALSE,"Revenue Inputs"}</definedName>
    <definedName name="wrn.Revenue._.Inputs._1" localSheetId="43" hidden="1">{"Revenue Inputs",#N/A,FALSE,"Revenue Inputs"}</definedName>
    <definedName name="wrn.Revenue._.Inputs._1" hidden="1">{"Revenue Inputs",#N/A,FALSE,"Revenue Inputs"}</definedName>
    <definedName name="wrn.Revenue._.Inputs._2" localSheetId="26" hidden="1">{"Revenue Inputs",#N/A,FALSE,"Revenue Inputs"}</definedName>
    <definedName name="wrn.Revenue._.Inputs._2" localSheetId="43" hidden="1">{"Revenue Inputs",#N/A,FALSE,"Revenue Inputs"}</definedName>
    <definedName name="wrn.Revenue._.Inputs._2" hidden="1">{"Revenue Inputs",#N/A,FALSE,"Revenue Inputs"}</definedName>
    <definedName name="wrn.Revenue._.Inputs._3" localSheetId="26" hidden="1">{"Revenue Inputs",#N/A,FALSE,"Revenue Inputs"}</definedName>
    <definedName name="wrn.Revenue._.Inputs._3" localSheetId="43" hidden="1">{"Revenue Inputs",#N/A,FALSE,"Revenue Inputs"}</definedName>
    <definedName name="wrn.Revenue._.Inputs._3" hidden="1">{"Revenue Inputs",#N/A,FALSE,"Revenue Inputs"}</definedName>
    <definedName name="wrn.Revised._.Stage._.1._.Cost._.Calc." localSheetId="26" hidden="1">{"Stage 1 Cost Calc",#N/A,FALSE,"Stage 1 Allocation"}</definedName>
    <definedName name="wrn.Revised._.Stage._.1._.Cost._.Calc." localSheetId="43" hidden="1">{"Stage 1 Cost Calc",#N/A,FALSE,"Stage 1 Allocation"}</definedName>
    <definedName name="wrn.Revised._.Stage._.1._.Cost._.Calc." hidden="1">{"Stage 1 Cost Calc",#N/A,FALSE,"Stage 1 Allocation"}</definedName>
    <definedName name="wrn.Revised._.Stage._.1._.Cost._.Calc._1" localSheetId="26" hidden="1">{"Stage 1 Cost Calc",#N/A,FALSE,"Stage 1 Allocation"}</definedName>
    <definedName name="wrn.Revised._.Stage._.1._.Cost._.Calc._1" localSheetId="43" hidden="1">{"Stage 1 Cost Calc",#N/A,FALSE,"Stage 1 Allocation"}</definedName>
    <definedName name="wrn.Revised._.Stage._.1._.Cost._.Calc._1" hidden="1">{"Stage 1 Cost Calc",#N/A,FALSE,"Stage 1 Allocation"}</definedName>
    <definedName name="wrn.Revised._.Stage._.1._.Cost._.Calc._2" localSheetId="26" hidden="1">{"Stage 1 Cost Calc",#N/A,FALSE,"Stage 1 Allocation"}</definedName>
    <definedName name="wrn.Revised._.Stage._.1._.Cost._.Calc._2" localSheetId="43" hidden="1">{"Stage 1 Cost Calc",#N/A,FALSE,"Stage 1 Allocation"}</definedName>
    <definedName name="wrn.Revised._.Stage._.1._.Cost._.Calc._2" hidden="1">{"Stage 1 Cost Calc",#N/A,FALSE,"Stage 1 Allocation"}</definedName>
    <definedName name="wrn.Revised._.Stage._.1._.Cost._.Calc._3" localSheetId="26" hidden="1">{"Stage 1 Cost Calc",#N/A,FALSE,"Stage 1 Allocation"}</definedName>
    <definedName name="wrn.Revised._.Stage._.1._.Cost._.Calc._3" localSheetId="43" hidden="1">{"Stage 1 Cost Calc",#N/A,FALSE,"Stage 1 Allocation"}</definedName>
    <definedName name="wrn.Revised._.Stage._.1._.Cost._.Calc._3" hidden="1">{"Stage 1 Cost Calc",#N/A,FALSE,"Stage 1 Allocation"}</definedName>
    <definedName name="wrn.Revised._.Stage._.1._.Cost._.Calc.Phase3" localSheetId="26" hidden="1">{"Stage 1 Cost Calc",#N/A,FALSE,"Stage 1 Allocation"}</definedName>
    <definedName name="wrn.Revised._.Stage._.1._.Cost._.Calc.Phase3" localSheetId="43" hidden="1">{"Stage 1 Cost Calc",#N/A,FALSE,"Stage 1 Allocation"}</definedName>
    <definedName name="wrn.Revised._.Stage._.1._.Cost._.Calc.Phase3" hidden="1">{"Stage 1 Cost Calc",#N/A,FALSE,"Stage 1 Allocation"}</definedName>
    <definedName name="wrn.Revised._.Stage._.1._.Cost._.Calc.Phase3_1" localSheetId="26" hidden="1">{"Stage 1 Cost Calc",#N/A,FALSE,"Stage 1 Allocation"}</definedName>
    <definedName name="wrn.Revised._.Stage._.1._.Cost._.Calc.Phase3_1" localSheetId="43" hidden="1">{"Stage 1 Cost Calc",#N/A,FALSE,"Stage 1 Allocation"}</definedName>
    <definedName name="wrn.Revised._.Stage._.1._.Cost._.Calc.Phase3_1" hidden="1">{"Stage 1 Cost Calc",#N/A,FALSE,"Stage 1 Allocation"}</definedName>
    <definedName name="wrn.Revised._.Stage._.1._.Cost._.Calc.Phase3_2" localSheetId="26" hidden="1">{"Stage 1 Cost Calc",#N/A,FALSE,"Stage 1 Allocation"}</definedName>
    <definedName name="wrn.Revised._.Stage._.1._.Cost._.Calc.Phase3_2" localSheetId="43" hidden="1">{"Stage 1 Cost Calc",#N/A,FALSE,"Stage 1 Allocation"}</definedName>
    <definedName name="wrn.Revised._.Stage._.1._.Cost._.Calc.Phase3_2" hidden="1">{"Stage 1 Cost Calc",#N/A,FALSE,"Stage 1 Allocation"}</definedName>
    <definedName name="wrn.Revised._.Stage._.1._.Cost._.Calc.Phase3_3" localSheetId="26" hidden="1">{"Stage 1 Cost Calc",#N/A,FALSE,"Stage 1 Allocation"}</definedName>
    <definedName name="wrn.Revised._.Stage._.1._.Cost._.Calc.Phase3_3" localSheetId="43" hidden="1">{"Stage 1 Cost Calc",#N/A,FALSE,"Stage 1 Allocation"}</definedName>
    <definedName name="wrn.Revised._.Stage._.1._.Cost._.Calc.Phase3_3" hidden="1">{"Stage 1 Cost Calc",#N/A,FALSE,"Stage 1 Allocation"}</definedName>
    <definedName name="wrn.Riverwood_comp_model." localSheetId="26" hidden="1">{#N/A,#N/A,FALSE,"Che-Ga";#N/A,#N/A,FALSE,"Iv-Sm";#N/A,#N/A,FALSE,"So-We";#N/A,#N/A,FALSE,"Me-Po";#N/A,#N/A,FALSE,"Be-Bo";#N/A,#N/A,FALSE,"Cha-Ki";#N/A,#N/A,FALSE,"In";#N/A,#N/A,FALSE,"Schedule 23";#N/A,#N/A,FALSE,"Schedule 22";#N/A,#N/A,FALSE,"WACC"}</definedName>
    <definedName name="wrn.Riverwood_comp_model." localSheetId="43"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iverwood_dcf." localSheetId="26" hidden="1">{#N/A,#N/A,FALSE,"Sch 1";#N/A,#N/A,FALSE,"Sch 2";#N/A,#N/A,FALSE,"Sch 3b";#N/A,#N/A,FALSE,"Sch 3a";#N/A,#N/A,FALSE,"Main DCF";#N/A,#N/A,FALSE,"Sch 5";#N/A,#N/A,FALSE,"Assumptions"}</definedName>
    <definedName name="wrn.riverwood_dcf." localSheetId="43" hidden="1">{#N/A,#N/A,FALSE,"Sch 1";#N/A,#N/A,FALSE,"Sch 2";#N/A,#N/A,FALSE,"Sch 3b";#N/A,#N/A,FALSE,"Sch 3a";#N/A,#N/A,FALSE,"Main DCF";#N/A,#N/A,FALSE,"Sch 5";#N/A,#N/A,FALSE,"Assumptions"}</definedName>
    <definedName name="wrn.riverwood_dcf." hidden="1">{#N/A,#N/A,FALSE,"Sch 1";#N/A,#N/A,FALSE,"Sch 2";#N/A,#N/A,FALSE,"Sch 3b";#N/A,#N/A,FALSE,"Sch 3a";#N/A,#N/A,FALSE,"Main DCF";#N/A,#N/A,FALSE,"Sch 5";#N/A,#N/A,FALSE,"Assumptions"}</definedName>
    <definedName name="wrn.SAA94TAX." localSheetId="2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aries._.Journals._.Only." localSheetId="26" hidden="1">{"UPL SJ",#N/A,FALSE,"UPL";"KB Pty Ltd SJ",#N/A,FALSE,"KB Pty Ltd";"KB Project SJ",#N/A,FALSE,"KB Project";"Westwood SJ",#N/A,FALSE,"WW Project"}</definedName>
    <definedName name="wrn.Salaries._.Journals._.Only." localSheetId="43" hidden="1">{"UPL SJ",#N/A,FALSE,"UPL";"KB Pty Ltd SJ",#N/A,FALSE,"KB Pty Ltd";"KB Project SJ",#N/A,FALSE,"KB Project";"Westwood SJ",#N/A,FALSE,"WW Project"}</definedName>
    <definedName name="wrn.Salaries._.Journals._.Only." hidden="1">{"UPL SJ",#N/A,FALSE,"UPL";"KB Pty Ltd SJ",#N/A,FALSE,"KB Pty Ltd";"KB Project SJ",#N/A,FALSE,"KB Project";"Westwood SJ",#N/A,FALSE,"WW Project"}</definedName>
    <definedName name="wrn.Salaries._.Journals._.Only._1" localSheetId="26" hidden="1">{"UPL SJ",#N/A,FALSE,"UPL";"KB Pty Ltd SJ",#N/A,FALSE,"KB Pty Ltd";"KB Project SJ",#N/A,FALSE,"KB Project";"Westwood SJ",#N/A,FALSE,"WW Project"}</definedName>
    <definedName name="wrn.Salaries._.Journals._.Only._1" localSheetId="43" hidden="1">{"UPL SJ",#N/A,FALSE,"UPL";"KB Pty Ltd SJ",#N/A,FALSE,"KB Pty Ltd";"KB Project SJ",#N/A,FALSE,"KB Project";"Westwood SJ",#N/A,FALSE,"WW Project"}</definedName>
    <definedName name="wrn.Salaries._.Journals._.Only._1" hidden="1">{"UPL SJ",#N/A,FALSE,"UPL";"KB Pty Ltd SJ",#N/A,FALSE,"KB Pty Ltd";"KB Project SJ",#N/A,FALSE,"KB Project";"Westwood SJ",#N/A,FALSE,"WW Project"}</definedName>
    <definedName name="wrn.Salaries._.Journals._.Only._2" localSheetId="26" hidden="1">{"UPL SJ",#N/A,FALSE,"UPL";"KB Pty Ltd SJ",#N/A,FALSE,"KB Pty Ltd";"KB Project SJ",#N/A,FALSE,"KB Project";"Westwood SJ",#N/A,FALSE,"WW Project"}</definedName>
    <definedName name="wrn.Salaries._.Journals._.Only._2" localSheetId="43" hidden="1">{"UPL SJ",#N/A,FALSE,"UPL";"KB Pty Ltd SJ",#N/A,FALSE,"KB Pty Ltd";"KB Project SJ",#N/A,FALSE,"KB Project";"Westwood SJ",#N/A,FALSE,"WW Project"}</definedName>
    <definedName name="wrn.Salaries._.Journals._.Only._2" hidden="1">{"UPL SJ",#N/A,FALSE,"UPL";"KB Pty Ltd SJ",#N/A,FALSE,"KB Pty Ltd";"KB Project SJ",#N/A,FALSE,"KB Project";"Westwood SJ",#N/A,FALSE,"WW Project"}</definedName>
    <definedName name="wrn.Salaries._.Journals._.Only._3" localSheetId="26" hidden="1">{"UPL SJ",#N/A,FALSE,"UPL";"KB Pty Ltd SJ",#N/A,FALSE,"KB Pty Ltd";"KB Project SJ",#N/A,FALSE,"KB Project";"Westwood SJ",#N/A,FALSE,"WW Project"}</definedName>
    <definedName name="wrn.Salaries._.Journals._.Only._3" localSheetId="43" hidden="1">{"UPL SJ",#N/A,FALSE,"UPL";"KB Pty Ltd SJ",#N/A,FALSE,"KB Pty Ltd";"KB Project SJ",#N/A,FALSE,"KB Project";"Westwood SJ",#N/A,FALSE,"WW Project"}</definedName>
    <definedName name="wrn.Salaries._.Journals._.Only._3" hidden="1">{"UPL SJ",#N/A,FALSE,"UPL";"KB Pty Ltd SJ",#N/A,FALSE,"KB Pty Ltd";"KB Project SJ",#N/A,FALSE,"KB Project";"Westwood SJ",#N/A,FALSE,"WW Project"}</definedName>
    <definedName name="wrn.Sales._.Info._.Centre.Phase3" localSheetId="26" hidden="1">{"Short Sales and Info",#N/A,FALSE,"Sales &amp; Info Centre"}</definedName>
    <definedName name="wrn.Sales._.Info._.Centre.Phase3" localSheetId="43" hidden="1">{"Short Sales and Info",#N/A,FALSE,"Sales &amp; Info Centre"}</definedName>
    <definedName name="wrn.Sales._.Info._.Centre.Phase3" hidden="1">{"Short Sales and Info",#N/A,FALSE,"Sales &amp; Info Centre"}</definedName>
    <definedName name="wrn.Sales._.Info._.Centre.Phase3_1" localSheetId="26" hidden="1">{"Short Sales and Info",#N/A,FALSE,"Sales &amp; Info Centre"}</definedName>
    <definedName name="wrn.Sales._.Info._.Centre.Phase3_1" localSheetId="43" hidden="1">{"Short Sales and Info",#N/A,FALSE,"Sales &amp; Info Centre"}</definedName>
    <definedName name="wrn.Sales._.Info._.Centre.Phase3_1" hidden="1">{"Short Sales and Info",#N/A,FALSE,"Sales &amp; Info Centre"}</definedName>
    <definedName name="wrn.Sales._.Info._.Centre.Phase3_2" localSheetId="26" hidden="1">{"Short Sales and Info",#N/A,FALSE,"Sales &amp; Info Centre"}</definedName>
    <definedName name="wrn.Sales._.Info._.Centre.Phase3_2" localSheetId="43" hidden="1">{"Short Sales and Info",#N/A,FALSE,"Sales &amp; Info Centre"}</definedName>
    <definedName name="wrn.Sales._.Info._.Centre.Phase3_2" hidden="1">{"Short Sales and Info",#N/A,FALSE,"Sales &amp; Info Centre"}</definedName>
    <definedName name="wrn.Sales._.Info._.Centre.Phase3_3" localSheetId="26" hidden="1">{"Short Sales and Info",#N/A,FALSE,"Sales &amp; Info Centre"}</definedName>
    <definedName name="wrn.Sales._.Info._.Centre.Phase3_3" localSheetId="43" hidden="1">{"Short Sales and Info",#N/A,FALSE,"Sales &amp; Info Centre"}</definedName>
    <definedName name="wrn.Sales._.Info._.Centre.Phase3_3" hidden="1">{"Short Sales and Info",#N/A,FALSE,"Sales &amp; Info Centre"}</definedName>
    <definedName name="wrn.Sales._.n._.Info._.v._.Budget.Phase3" localSheetId="26" hidden="1">{"Summary Sheet",#N/A,FALSE,"SalesInfo vs Budget"}</definedName>
    <definedName name="wrn.Sales._.n._.Info._.v._.Budget.Phase3" localSheetId="43" hidden="1">{"Summary Sheet",#N/A,FALSE,"SalesInfo vs Budget"}</definedName>
    <definedName name="wrn.Sales._.n._.Info._.v._.Budget.Phase3" hidden="1">{"Summary Sheet",#N/A,FALSE,"SalesInfo vs Budget"}</definedName>
    <definedName name="wrn.Sales._.n._.Info._.v._.Budget.Phase3_1" localSheetId="26" hidden="1">{"Summary Sheet",#N/A,FALSE,"SalesInfo vs Budget"}</definedName>
    <definedName name="wrn.Sales._.n._.Info._.v._.Budget.Phase3_1" localSheetId="43" hidden="1">{"Summary Sheet",#N/A,FALSE,"SalesInfo vs Budget"}</definedName>
    <definedName name="wrn.Sales._.n._.Info._.v._.Budget.Phase3_1" hidden="1">{"Summary Sheet",#N/A,FALSE,"SalesInfo vs Budget"}</definedName>
    <definedName name="wrn.Sales._.n._.Info._.v._.Budget.Phase3_2" localSheetId="26" hidden="1">{"Summary Sheet",#N/A,FALSE,"SalesInfo vs Budget"}</definedName>
    <definedName name="wrn.Sales._.n._.Info._.v._.Budget.Phase3_2" localSheetId="43" hidden="1">{"Summary Sheet",#N/A,FALSE,"SalesInfo vs Budget"}</definedName>
    <definedName name="wrn.Sales._.n._.Info._.v._.Budget.Phase3_2" hidden="1">{"Summary Sheet",#N/A,FALSE,"SalesInfo vs Budget"}</definedName>
    <definedName name="wrn.Sales._.n._.Info._.v._.Budget.Phase3_3" localSheetId="26" hidden="1">{"Summary Sheet",#N/A,FALSE,"SalesInfo vs Budget"}</definedName>
    <definedName name="wrn.Sales._.n._.Info._.v._.Budget.Phase3_3" localSheetId="43" hidden="1">{"Summary Sheet",#N/A,FALSE,"SalesInfo vs Budget"}</definedName>
    <definedName name="wrn.Sales._.n._.Info._.v._.Budget.Phase3_3" hidden="1">{"Summary Sheet",#N/A,FALSE,"SalesInfo vs Budget"}</definedName>
    <definedName name="wrn.Sales._.Prices." localSheetId="26" hidden="1">{"a1.h233",#N/A,FALSE,"Sheet1"}</definedName>
    <definedName name="wrn.Sales._.Prices." localSheetId="43" hidden="1">{"a1.h233",#N/A,FALSE,"Sheet1"}</definedName>
    <definedName name="wrn.Sales._.Prices." hidden="1">{"a1.h233",#N/A,FALSE,"Sheet1"}</definedName>
    <definedName name="wrn.Sensitivity._.Graphs." localSheetId="26" hidden="1">{"Sensitivity Graphs",#N/A,FALSE,"Graphs"}</definedName>
    <definedName name="wrn.Sensitivity._.Graphs." localSheetId="43" hidden="1">{"Sensitivity Graphs",#N/A,FALSE,"Graphs"}</definedName>
    <definedName name="wrn.Sensitivity._.Graphs." hidden="1">{"Sensitivity Graphs",#N/A,FALSE,"Graphs"}</definedName>
    <definedName name="wrn.Sensitivity._.Graphs._1" localSheetId="26" hidden="1">{"Sensitivity Graphs",#N/A,FALSE,"Graphs"}</definedName>
    <definedName name="wrn.Sensitivity._.Graphs._1" localSheetId="43" hidden="1">{"Sensitivity Graphs",#N/A,FALSE,"Graphs"}</definedName>
    <definedName name="wrn.Sensitivity._.Graphs._1" hidden="1">{"Sensitivity Graphs",#N/A,FALSE,"Graphs"}</definedName>
    <definedName name="wrn.Sensitivity._.Graphs._2" localSheetId="26" hidden="1">{"Sensitivity Graphs",#N/A,FALSE,"Graphs"}</definedName>
    <definedName name="wrn.Sensitivity._.Graphs._2" localSheetId="43" hidden="1">{"Sensitivity Graphs",#N/A,FALSE,"Graphs"}</definedName>
    <definedName name="wrn.Sensitivity._.Graphs._2" hidden="1">{"Sensitivity Graphs",#N/A,FALSE,"Graphs"}</definedName>
    <definedName name="wrn.Sensitivity._.Graphs._3" localSheetId="26" hidden="1">{"Sensitivity Graphs",#N/A,FALSE,"Graphs"}</definedName>
    <definedName name="wrn.Sensitivity._.Graphs._3" localSheetId="43" hidden="1">{"Sensitivity Graphs",#N/A,FALSE,"Graphs"}</definedName>
    <definedName name="wrn.Sensitivity._.Graphs._3" hidden="1">{"Sensitivity Graphs",#N/A,FALSE,"Graphs"}</definedName>
    <definedName name="wrn.SERVICES._.BY._.CONTRIBUTOR." localSheetId="26" hidden="1">{#N/A,#N/A,FALSE,"Property Services Central";#N/A,#N/A,FALSE,"Services (Product Summary)"}</definedName>
    <definedName name="wrn.SERVICES._.BY._.CONTRIBUTOR." localSheetId="43" hidden="1">{#N/A,#N/A,FALSE,"Property Services Central";#N/A,#N/A,FALSE,"Services (Product Summary)"}</definedName>
    <definedName name="wrn.SERVICES._.BY._.CONTRIBUTOR." hidden="1">{#N/A,#N/A,FALSE,"Property Services Central";#N/A,#N/A,FALSE,"Services (Product Summary)"}</definedName>
    <definedName name="wrn.SERVICES._.BY._.CONTRIBUTOR._1" localSheetId="26" hidden="1">{#N/A,#N/A,FALSE,"Property Services Central";#N/A,#N/A,FALSE,"Services (Product Summary)"}</definedName>
    <definedName name="wrn.SERVICES._.BY._.CONTRIBUTOR._1" localSheetId="43" hidden="1">{#N/A,#N/A,FALSE,"Property Services Central";#N/A,#N/A,FALSE,"Services (Product Summary)"}</definedName>
    <definedName name="wrn.SERVICES._.BY._.CONTRIBUTOR._1" hidden="1">{#N/A,#N/A,FALSE,"Property Services Central";#N/A,#N/A,FALSE,"Services (Product Summary)"}</definedName>
    <definedName name="wrn.SERVICES._.BY._.CONTRIBUTOR._2" localSheetId="26" hidden="1">{#N/A,#N/A,FALSE,"Property Services Central";#N/A,#N/A,FALSE,"Services (Product Summary)"}</definedName>
    <definedName name="wrn.SERVICES._.BY._.CONTRIBUTOR._2" localSheetId="43" hidden="1">{#N/A,#N/A,FALSE,"Property Services Central";#N/A,#N/A,FALSE,"Services (Product Summary)"}</definedName>
    <definedName name="wrn.SERVICES._.BY._.CONTRIBUTOR._2" hidden="1">{#N/A,#N/A,FALSE,"Property Services Central";#N/A,#N/A,FALSE,"Services (Product Summary)"}</definedName>
    <definedName name="wrn.SERVICES._.BY._.CONTRIBUTOR._3" localSheetId="26" hidden="1">{#N/A,#N/A,FALSE,"Property Services Central";#N/A,#N/A,FALSE,"Services (Product Summary)"}</definedName>
    <definedName name="wrn.SERVICES._.BY._.CONTRIBUTOR._3" localSheetId="43" hidden="1">{#N/A,#N/A,FALSE,"Property Services Central";#N/A,#N/A,FALSE,"Services (Product Summary)"}</definedName>
    <definedName name="wrn.SERVICES._.BY._.CONTRIBUTOR._3" hidden="1">{#N/A,#N/A,FALSE,"Property Services Central";#N/A,#N/A,FALSE,"Services (Product Summary)"}</definedName>
    <definedName name="wrn.SERVICES._.CENTRAL._.FEES." localSheetId="26" hidden="1">{#N/A,#N/A,FALSE,"Services Central Fees"}</definedName>
    <definedName name="wrn.SERVICES._.CENTRAL._.FEES." localSheetId="43" hidden="1">{#N/A,#N/A,FALSE,"Services Central Fees"}</definedName>
    <definedName name="wrn.SERVICES._.CENTRAL._.FEES." hidden="1">{#N/A,#N/A,FALSE,"Services Central Fees"}</definedName>
    <definedName name="wrn.SERVICES._.CENTRAL._.FEES._1" localSheetId="26" hidden="1">{#N/A,#N/A,FALSE,"Services Central Fees"}</definedName>
    <definedName name="wrn.SERVICES._.CENTRAL._.FEES._1" localSheetId="43" hidden="1">{#N/A,#N/A,FALSE,"Services Central Fees"}</definedName>
    <definedName name="wrn.SERVICES._.CENTRAL._.FEES._1" hidden="1">{#N/A,#N/A,FALSE,"Services Central Fees"}</definedName>
    <definedName name="wrn.SERVICES._.CENTRAL._.FEES._2" localSheetId="26" hidden="1">{#N/A,#N/A,FALSE,"Services Central Fees"}</definedName>
    <definedName name="wrn.SERVICES._.CENTRAL._.FEES._2" localSheetId="43" hidden="1">{#N/A,#N/A,FALSE,"Services Central Fees"}</definedName>
    <definedName name="wrn.SERVICES._.CENTRAL._.FEES._2" hidden="1">{#N/A,#N/A,FALSE,"Services Central Fees"}</definedName>
    <definedName name="wrn.SERVICES._.CENTRAL._.FEES._3" localSheetId="26" hidden="1">{#N/A,#N/A,FALSE,"Services Central Fees"}</definedName>
    <definedName name="wrn.SERVICES._.CENTRAL._.FEES._3" localSheetId="43" hidden="1">{#N/A,#N/A,FALSE,"Services Central Fees"}</definedName>
    <definedName name="wrn.SERVICES._.CENTRAL._.FEES._3" hidden="1">{#N/A,#N/A,FALSE,"Services Central Fees"}</definedName>
    <definedName name="wrn.Stage._.1._.Short.Phase3" localSheetId="26" hidden="1">{"Short Stage 1",#N/A,FALSE,"Stage 1"}</definedName>
    <definedName name="wrn.Stage._.1._.Short.Phase3" localSheetId="43" hidden="1">{"Short Stage 1",#N/A,FALSE,"Stage 1"}</definedName>
    <definedName name="wrn.Stage._.1._.Short.Phase3" hidden="1">{"Short Stage 1",#N/A,FALSE,"Stage 1"}</definedName>
    <definedName name="wrn.Stage._.1._.Short.Phase3_1" localSheetId="26" hidden="1">{"Short Stage 1",#N/A,FALSE,"Stage 1"}</definedName>
    <definedName name="wrn.Stage._.1._.Short.Phase3_1" localSheetId="43" hidden="1">{"Short Stage 1",#N/A,FALSE,"Stage 1"}</definedName>
    <definedName name="wrn.Stage._.1._.Short.Phase3_1" hidden="1">{"Short Stage 1",#N/A,FALSE,"Stage 1"}</definedName>
    <definedName name="wrn.Stage._.1._.Short.Phase3_2" localSheetId="26" hidden="1">{"Short Stage 1",#N/A,FALSE,"Stage 1"}</definedName>
    <definedName name="wrn.Stage._.1._.Short.Phase3_2" localSheetId="43" hidden="1">{"Short Stage 1",#N/A,FALSE,"Stage 1"}</definedName>
    <definedName name="wrn.Stage._.1._.Short.Phase3_2" hidden="1">{"Short Stage 1",#N/A,FALSE,"Stage 1"}</definedName>
    <definedName name="wrn.Stage._.1._.Short.Phase3_3" localSheetId="26" hidden="1">{"Short Stage 1",#N/A,FALSE,"Stage 1"}</definedName>
    <definedName name="wrn.Stage._.1._.Short.Phase3_3" localSheetId="43" hidden="1">{"Short Stage 1",#N/A,FALSE,"Stage 1"}</definedName>
    <definedName name="wrn.Stage._.1._.Short.Phase3_3" hidden="1">{"Short Stage 1",#N/A,FALSE,"Stage 1"}</definedName>
    <definedName name="wrn.Stage._.2._.Short.Phase3" localSheetId="26" hidden="1">{"Short Stage 2",#N/A,FALSE,"Stage 2"}</definedName>
    <definedName name="wrn.Stage._.2._.Short.Phase3" localSheetId="43" hidden="1">{"Short Stage 2",#N/A,FALSE,"Stage 2"}</definedName>
    <definedName name="wrn.Stage._.2._.Short.Phase3" hidden="1">{"Short Stage 2",#N/A,FALSE,"Stage 2"}</definedName>
    <definedName name="wrn.Stage._.2._.Short.Phase3_1" localSheetId="26" hidden="1">{"Short Stage 2",#N/A,FALSE,"Stage 2"}</definedName>
    <definedName name="wrn.Stage._.2._.Short.Phase3_1" localSheetId="43" hidden="1">{"Short Stage 2",#N/A,FALSE,"Stage 2"}</definedName>
    <definedName name="wrn.Stage._.2._.Short.Phase3_1" hidden="1">{"Short Stage 2",#N/A,FALSE,"Stage 2"}</definedName>
    <definedName name="wrn.Stage._.2._.Short.Phase3_2" localSheetId="26" hidden="1">{"Short Stage 2",#N/A,FALSE,"Stage 2"}</definedName>
    <definedName name="wrn.Stage._.2._.Short.Phase3_2" localSheetId="43" hidden="1">{"Short Stage 2",#N/A,FALSE,"Stage 2"}</definedName>
    <definedName name="wrn.Stage._.2._.Short.Phase3_2" hidden="1">{"Short Stage 2",#N/A,FALSE,"Stage 2"}</definedName>
    <definedName name="wrn.Stage._.2._.Short.Phase3_3" localSheetId="26" hidden="1">{"Short Stage 2",#N/A,FALSE,"Stage 2"}</definedName>
    <definedName name="wrn.Stage._.2._.Short.Phase3_3" localSheetId="43" hidden="1">{"Short Stage 2",#N/A,FALSE,"Stage 2"}</definedName>
    <definedName name="wrn.Stage._.2._.Short.Phase3_3" hidden="1">{"Short Stage 2",#N/A,FALSE,"Stage 2"}</definedName>
    <definedName name="wrn.Stage._.3.Phase3" localSheetId="26" hidden="1">{"Short Stage 3",#N/A,FALSE,"Stage 3"}</definedName>
    <definedName name="wrn.Stage._.3.Phase3" localSheetId="43" hidden="1">{"Short Stage 3",#N/A,FALSE,"Stage 3"}</definedName>
    <definedName name="wrn.Stage._.3.Phase3" hidden="1">{"Short Stage 3",#N/A,FALSE,"Stage 3"}</definedName>
    <definedName name="wrn.Stage._.3.Phase3_1" localSheetId="26" hidden="1">{"Short Stage 3",#N/A,FALSE,"Stage 3"}</definedName>
    <definedName name="wrn.Stage._.3.Phase3_1" localSheetId="43" hidden="1">{"Short Stage 3",#N/A,FALSE,"Stage 3"}</definedName>
    <definedName name="wrn.Stage._.3.Phase3_1" hidden="1">{"Short Stage 3",#N/A,FALSE,"Stage 3"}</definedName>
    <definedName name="wrn.Stage._.3.Phase3_2" localSheetId="26" hidden="1">{"Short Stage 3",#N/A,FALSE,"Stage 3"}</definedName>
    <definedName name="wrn.Stage._.3.Phase3_2" localSheetId="43" hidden="1">{"Short Stage 3",#N/A,FALSE,"Stage 3"}</definedName>
    <definedName name="wrn.Stage._.3.Phase3_2" hidden="1">{"Short Stage 3",#N/A,FALSE,"Stage 3"}</definedName>
    <definedName name="wrn.Stage._.3.Phase3_3" localSheetId="26" hidden="1">{"Short Stage 3",#N/A,FALSE,"Stage 3"}</definedName>
    <definedName name="wrn.Stage._.3.Phase3_3" localSheetId="43" hidden="1">{"Short Stage 3",#N/A,FALSE,"Stage 3"}</definedName>
    <definedName name="wrn.Stage._.3.Phase3_3" hidden="1">{"Short Stage 3",#N/A,FALSE,"Stage 3"}</definedName>
    <definedName name="wrn.Stage._.4.Phase3" localSheetId="26" hidden="1">{"Short Stage 4",#N/A,FALSE,"Stage 4"}</definedName>
    <definedName name="wrn.Stage._.4.Phase3" localSheetId="43" hidden="1">{"Short Stage 4",#N/A,FALSE,"Stage 4"}</definedName>
    <definedName name="wrn.Stage._.4.Phase3" hidden="1">{"Short Stage 4",#N/A,FALSE,"Stage 4"}</definedName>
    <definedName name="wrn.Stage._.4.Phase3_1" localSheetId="26" hidden="1">{"Short Stage 4",#N/A,FALSE,"Stage 4"}</definedName>
    <definedName name="wrn.Stage._.4.Phase3_1" localSheetId="43" hidden="1">{"Short Stage 4",#N/A,FALSE,"Stage 4"}</definedName>
    <definedName name="wrn.Stage._.4.Phase3_1" hidden="1">{"Short Stage 4",#N/A,FALSE,"Stage 4"}</definedName>
    <definedName name="wrn.Stage._.4.Phase3_2" localSheetId="26" hidden="1">{"Short Stage 4",#N/A,FALSE,"Stage 4"}</definedName>
    <definedName name="wrn.Stage._.4.Phase3_2" localSheetId="43" hidden="1">{"Short Stage 4",#N/A,FALSE,"Stage 4"}</definedName>
    <definedName name="wrn.Stage._.4.Phase3_2" hidden="1">{"Short Stage 4",#N/A,FALSE,"Stage 4"}</definedName>
    <definedName name="wrn.Stage._.4.Phase3_3" localSheetId="26" hidden="1">{"Short Stage 4",#N/A,FALSE,"Stage 4"}</definedName>
    <definedName name="wrn.Stage._.4.Phase3_3" localSheetId="43" hidden="1">{"Short Stage 4",#N/A,FALSE,"Stage 4"}</definedName>
    <definedName name="wrn.Stage._.4.Phase3_3" hidden="1">{"Short Stage 4",#N/A,FALSE,"Stage 4"}</definedName>
    <definedName name="wrn.Stage._.5.Phase3" localSheetId="26" hidden="1">{"Short Stage 5",#N/A,FALSE,"Stage 5"}</definedName>
    <definedName name="wrn.Stage._.5.Phase3" localSheetId="43" hidden="1">{"Short Stage 5",#N/A,FALSE,"Stage 5"}</definedName>
    <definedName name="wrn.Stage._.5.Phase3" hidden="1">{"Short Stage 5",#N/A,FALSE,"Stage 5"}</definedName>
    <definedName name="wrn.Stage._.5.Phase3_1" localSheetId="26" hidden="1">{"Short Stage 5",#N/A,FALSE,"Stage 5"}</definedName>
    <definedName name="wrn.Stage._.5.Phase3_1" localSheetId="43" hidden="1">{"Short Stage 5",#N/A,FALSE,"Stage 5"}</definedName>
    <definedName name="wrn.Stage._.5.Phase3_1" hidden="1">{"Short Stage 5",#N/A,FALSE,"Stage 5"}</definedName>
    <definedName name="wrn.Stage._.5.Phase3_2" localSheetId="26" hidden="1">{"Short Stage 5",#N/A,FALSE,"Stage 5"}</definedName>
    <definedName name="wrn.Stage._.5.Phase3_2" localSheetId="43" hidden="1">{"Short Stage 5",#N/A,FALSE,"Stage 5"}</definedName>
    <definedName name="wrn.Stage._.5.Phase3_2" hidden="1">{"Short Stage 5",#N/A,FALSE,"Stage 5"}</definedName>
    <definedName name="wrn.Stage._.5.Phase3_3" localSheetId="26" hidden="1">{"Short Stage 5",#N/A,FALSE,"Stage 5"}</definedName>
    <definedName name="wrn.Stage._.5.Phase3_3" localSheetId="43" hidden="1">{"Short Stage 5",#N/A,FALSE,"Stage 5"}</definedName>
    <definedName name="wrn.Stage._.5.Phase3_3" hidden="1">{"Short Stage 5",#N/A,FALSE,"Stage 5"}</definedName>
    <definedName name="wrn.Strengths._.Weaknesses." localSheetId="26" hidden="1">{#N/A,#N/A,FALSE,"Strengths &amp; Weaknesses"}</definedName>
    <definedName name="wrn.Strengths._.Weaknesses." localSheetId="43" hidden="1">{#N/A,#N/A,FALSE,"Strengths &amp; Weaknesses"}</definedName>
    <definedName name="wrn.Strengths._.Weaknesses." hidden="1">{#N/A,#N/A,FALSE,"Strengths &amp; Weaknesses"}</definedName>
    <definedName name="wrn.Summary." localSheetId="26" hidden="1">{"Summary",#N/A,FALSE,"Summary"}</definedName>
    <definedName name="wrn.Summary." localSheetId="43" hidden="1">{"Summary",#N/A,FALSE,"Summary"}</definedName>
    <definedName name="wrn.Summary." hidden="1">{"Summary",#N/A,FALSE,"Summary"}</definedName>
    <definedName name="wrn.Summary._1" localSheetId="26" hidden="1">{"Summary",#N/A,FALSE,"Summary"}</definedName>
    <definedName name="wrn.Summary._1" localSheetId="43" hidden="1">{"Summary",#N/A,FALSE,"Summary"}</definedName>
    <definedName name="wrn.Summary._1" hidden="1">{"Summary",#N/A,FALSE,"Summary"}</definedName>
    <definedName name="wrn.Summary._2" localSheetId="26" hidden="1">{"Summary",#N/A,FALSE,"Summary"}</definedName>
    <definedName name="wrn.Summary._2" localSheetId="43" hidden="1">{"Summary",#N/A,FALSE,"Summary"}</definedName>
    <definedName name="wrn.Summary._2" hidden="1">{"Summary",#N/A,FALSE,"Summary"}</definedName>
    <definedName name="wrn.Summary._3" localSheetId="26" hidden="1">{"Summary",#N/A,FALSE,"Summary"}</definedName>
    <definedName name="wrn.Summary._3" localSheetId="43" hidden="1">{"Summary",#N/A,FALSE,"Summary"}</definedName>
    <definedName name="wrn.Summary._3" hidden="1">{"Summary",#N/A,FALSE,"Summary"}</definedName>
    <definedName name="wrn.SummaryReport." localSheetId="26" hidden="1">{"Header",#N/A,TRUE,"Summary";"ProjectInfo",#N/A,TRUE,"Total Value"}</definedName>
    <definedName name="wrn.SummaryReport." localSheetId="43" hidden="1">{"Header",#N/A,TRUE,"Summary";"ProjectInfo",#N/A,TRUE,"Total Value"}</definedName>
    <definedName name="wrn.SummaryReport." hidden="1">{"Header",#N/A,TRUE,"Summary";"ProjectInfo",#N/A,TRUE,"Total Value"}</definedName>
    <definedName name="wrn.T._.and._.E._.Report." localSheetId="26" hidden="1">{#N/A,#N/A,TRUE,"T&amp;E";#N/A,#N/A,TRUE,"BUS. ENT. DET."}</definedName>
    <definedName name="wrn.T._.and._.E._.Report." localSheetId="43" hidden="1">{#N/A,#N/A,TRUE,"T&amp;E";#N/A,#N/A,TRUE,"BUS. ENT. DET."}</definedName>
    <definedName name="wrn.T._.and._.E._.Report." hidden="1">{#N/A,#N/A,TRUE,"T&amp;E";#N/A,#N/A,TRUE,"BUS. ENT. DET."}</definedName>
    <definedName name="wrn.Taxes._.Title._.Insurance." localSheetId="26" hidden="1">{#N/A,#N/A,FALSE,"Taxes, Insurance, Title"}</definedName>
    <definedName name="wrn.Taxes._.Title._.Insurance." localSheetId="43" hidden="1">{#N/A,#N/A,FALSE,"Taxes, Insurance, Title"}</definedName>
    <definedName name="wrn.Taxes._.Title._.Insurance." hidden="1">{#N/A,#N/A,FALSE,"Taxes, Insurance, Title"}</definedName>
    <definedName name="wrn.TOURISM._.CONS." localSheetId="26" hidden="1">{#N/A,#N/A,FALSE,"Tourism Cons"}</definedName>
    <definedName name="wrn.TOURISM._.CONS." localSheetId="43" hidden="1">{#N/A,#N/A,FALSE,"Tourism Cons"}</definedName>
    <definedName name="wrn.TOURISM._.CONS." hidden="1">{#N/A,#N/A,FALSE,"Tourism Cons"}</definedName>
    <definedName name="wrn.TOURISM._.CONS._1" localSheetId="26" hidden="1">{#N/A,#N/A,FALSE,"Tourism Cons"}</definedName>
    <definedName name="wrn.TOURISM._.CONS._1" localSheetId="43" hidden="1">{#N/A,#N/A,FALSE,"Tourism Cons"}</definedName>
    <definedName name="wrn.TOURISM._.CONS._1" hidden="1">{#N/A,#N/A,FALSE,"Tourism Cons"}</definedName>
    <definedName name="wrn.TOURISM._.CONS._2" localSheetId="26" hidden="1">{#N/A,#N/A,FALSE,"Tourism Cons"}</definedName>
    <definedName name="wrn.TOURISM._.CONS._2" localSheetId="43" hidden="1">{#N/A,#N/A,FALSE,"Tourism Cons"}</definedName>
    <definedName name="wrn.TOURISM._.CONS._2" hidden="1">{#N/A,#N/A,FALSE,"Tourism Cons"}</definedName>
    <definedName name="wrn.TOURISM._.CONS._3" localSheetId="26" hidden="1">{#N/A,#N/A,FALSE,"Tourism Cons"}</definedName>
    <definedName name="wrn.TOURISM._.CONS._3" localSheetId="43" hidden="1">{#N/A,#N/A,FALSE,"Tourism Cons"}</definedName>
    <definedName name="wrn.TOURISM._.CONS._3" hidden="1">{#N/A,#N/A,FALSE,"Tourism Cons"}</definedName>
    <definedName name="wrn.TOURISM._.FEES." localSheetId="26" hidden="1">{#N/A,#N/A,FALSE,"Tourism Fees"}</definedName>
    <definedName name="wrn.TOURISM._.FEES." localSheetId="43" hidden="1">{#N/A,#N/A,FALSE,"Tourism Fees"}</definedName>
    <definedName name="wrn.TOURISM._.FEES." hidden="1">{#N/A,#N/A,FALSE,"Tourism Fees"}</definedName>
    <definedName name="wrn.TOURISM._.FEES._1" localSheetId="26" hidden="1">{#N/A,#N/A,FALSE,"Tourism Fees"}</definedName>
    <definedName name="wrn.TOURISM._.FEES._1" localSheetId="43" hidden="1">{#N/A,#N/A,FALSE,"Tourism Fees"}</definedName>
    <definedName name="wrn.TOURISM._.FEES._1" hidden="1">{#N/A,#N/A,FALSE,"Tourism Fees"}</definedName>
    <definedName name="wrn.TOURISM._.FEES._2" localSheetId="26" hidden="1">{#N/A,#N/A,FALSE,"Tourism Fees"}</definedName>
    <definedName name="wrn.TOURISM._.FEES._2" localSheetId="43" hidden="1">{#N/A,#N/A,FALSE,"Tourism Fees"}</definedName>
    <definedName name="wrn.TOURISM._.FEES._2" hidden="1">{#N/A,#N/A,FALSE,"Tourism Fees"}</definedName>
    <definedName name="wrn.TOURISM._.FEES._3" localSheetId="26" hidden="1">{#N/A,#N/A,FALSE,"Tourism Fees"}</definedName>
    <definedName name="wrn.TOURISM._.FEES._3" localSheetId="43" hidden="1">{#N/A,#N/A,FALSE,"Tourism Fees"}</definedName>
    <definedName name="wrn.TOURISM._.FEES._3" hidden="1">{#N/A,#N/A,FALSE,"Tourism Fees"}</definedName>
    <definedName name="wrn.Underwriting._.Analysis." localSheetId="26" hidden="1">{#N/A,#N/A,FALSE,"Underwriting Analysis"}</definedName>
    <definedName name="wrn.Underwriting._.Analysis." localSheetId="43" hidden="1">{#N/A,#N/A,FALSE,"Underwriting Analysis"}</definedName>
    <definedName name="wrn.Underwriting._.Analysis." hidden="1">{#N/A,#N/A,FALSE,"Underwriting Analysis"}</definedName>
    <definedName name="wrn.UNIONGAS94TAXRETURN." localSheetId="2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43"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L._.Cash._.Flow." localSheetId="26" hidden="1">{"UPL Monthly Cash Flow",#N/A,FALSE,"Cash Flow"}</definedName>
    <definedName name="wrn.UPL._.Cash._.Flow." localSheetId="43" hidden="1">{"UPL Monthly Cash Flow",#N/A,FALSE,"Cash Flow"}</definedName>
    <definedName name="wrn.UPL._.Cash._.Flow." hidden="1">{"UPL Monthly Cash Flow",#N/A,FALSE,"Cash Flow"}</definedName>
    <definedName name="wrn.UPL._.Cash._.Flow._1" localSheetId="26" hidden="1">{"UPL Monthly Cash Flow",#N/A,FALSE,"Cash Flow"}</definedName>
    <definedName name="wrn.UPL._.Cash._.Flow._1" localSheetId="43" hidden="1">{"UPL Monthly Cash Flow",#N/A,FALSE,"Cash Flow"}</definedName>
    <definedName name="wrn.UPL._.Cash._.Flow._1" hidden="1">{"UPL Monthly Cash Flow",#N/A,FALSE,"Cash Flow"}</definedName>
    <definedName name="wrn.UPL._.Cash._.Flow._2" localSheetId="26" hidden="1">{"UPL Monthly Cash Flow",#N/A,FALSE,"Cash Flow"}</definedName>
    <definedName name="wrn.UPL._.Cash._.Flow._2" localSheetId="43" hidden="1">{"UPL Monthly Cash Flow",#N/A,FALSE,"Cash Flow"}</definedName>
    <definedName name="wrn.UPL._.Cash._.Flow._2" hidden="1">{"UPL Monthly Cash Flow",#N/A,FALSE,"Cash Flow"}</definedName>
    <definedName name="wrn.UPL._.Cash._.Flow._3" localSheetId="26" hidden="1">{"UPL Monthly Cash Flow",#N/A,FALSE,"Cash Flow"}</definedName>
    <definedName name="wrn.UPL._.Cash._.Flow._3" localSheetId="43" hidden="1">{"UPL Monthly Cash Flow",#N/A,FALSE,"Cash Flow"}</definedName>
    <definedName name="wrn.UPL._.Cash._.Flow._3" hidden="1">{"UPL Monthly Cash Flow",#N/A,FALSE,"Cash Flow"}</definedName>
    <definedName name="wrn.Working._.Party._.List." localSheetId="26" hidden="1">{#N/A,#N/A,FALSE,"Working List"}</definedName>
    <definedName name="wrn.Working._.Party._.List." localSheetId="43" hidden="1">{#N/A,#N/A,FALSE,"Working List"}</definedName>
    <definedName name="wrn.Working._.Party._.List." hidden="1">{#N/A,#N/A,FALSE,"Working List"}</definedName>
    <definedName name="wrn.WW._.Report." localSheetId="26"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 localSheetId="43"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1" localSheetId="26"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1" localSheetId="43"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1"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2" localSheetId="26"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2" localSheetId="43"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2"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3" localSheetId="26"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3" localSheetId="43"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WW._.Report._3" hidden="1">{#N/A,#N/A,FALSE,"Cover sheet";#N/A,#N/A,FALSE,"Contents";"Cash Payments",#N/A,FALSE,"Cash Payments";"Balance Sheet",#N/A,FALSE,"Balance Sheet";"PMF",#N/A,FALSE,"Project Management Fee";"Outstand Commit",#N/A,FALSE,"Outstanding Commitments";"Rec Statement",#N/A,FALSE,"Reconciliation Statement";"Sment of Notional Sales",#N/A,FALSE,"Statement of Notional Sales";"Summary of Deposits Held",#N/A,FALSE,"Summary of Deposits Held";"Entitlement Statement",#N/A,FALSE,"Entitlement Statement ";"Cash Flow Report",#N/A,FALSE,"Cash Flow Report";"Cash Flow Marketing",#N/A,FALSE,"Cash Flow Marketing";"Cash Flow Admin",#N/A,FALSE,"Cash Flow Admin";"Profit &amp; Loss Report",#N/A,FALSE,"Profit and Loss";"CF Graph",#N/A,FALSE," CF Graph";"Income Graph",#N/A,FALSE,"Income Graph";"WIP Graph",#N/A,FALSE,"WIP Graph";"Settlmts Graph",#N/A,FALSE,"Settlements Graph";"CF v Pnl Graph",#N/A,FALSE,"Cash Flow vs PnL Graph"}</definedName>
    <definedName name="wrn.Y차._.종합." localSheetId="26" hidden="1">{#N/A,#N/A,TRUE,"Y생산";#N/A,#N/A,TRUE,"Y판매";#N/A,#N/A,TRUE,"Y총물량";#N/A,#N/A,TRUE,"Y능력";#N/A,#N/A,TRUE,"YKD"}</definedName>
    <definedName name="wrn.Y차._.종합." localSheetId="43"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26" hidden="1">{#N/A,#N/A,TRUE,"1호 과표세액";#N/A,#N/A,TRUE,"6호 첨부(익)";#N/A,#N/A,TRUE,"6-3호 퇴충";#N/A,#N/A,TRUE,"PL";#N/A,#N/A,TRUE,"BS";#N/A,#N/A,TRUE,"RE";#N/A,#N/A,TRUE,"표지"}</definedName>
    <definedName name="wrn.간단한세무조정계산서." localSheetId="32" hidden="1">{#N/A,#N/A,TRUE,"1호 과표세액";#N/A,#N/A,TRUE,"6호 첨부(익)";#N/A,#N/A,TRUE,"6-3호 퇴충";#N/A,#N/A,TRUE,"PL";#N/A,#N/A,TRUE,"BS";#N/A,#N/A,TRUE,"RE";#N/A,#N/A,TRUE,"표지"}</definedName>
    <definedName name="wrn.간단한세무조정계산서."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5" hidden="1">{#N/A,#N/A,TRUE,"1호 과표세액";#N/A,#N/A,TRUE,"6호 첨부(익)";#N/A,#N/A,TRUE,"6-3호 퇴충";#N/A,#N/A,TRUE,"PL";#N/A,#N/A,TRUE,"BS";#N/A,#N/A,TRUE,"RE";#N/A,#N/A,TRUE,"표지"}</definedName>
    <definedName name="wrn.간단한세무조정계산서." localSheetId="34" hidden="1">{#N/A,#N/A,TRUE,"1호 과표세액";#N/A,#N/A,TRUE,"6호 첨부(익)";#N/A,#N/A,TRUE,"6-3호 퇴충";#N/A,#N/A,TRUE,"PL";#N/A,#N/A,TRUE,"BS";#N/A,#N/A,TRUE,"RE";#N/A,#N/A,TRUE,"표지"}</definedName>
    <definedName name="wrn.간단한세무조정계산서." localSheetId="33" hidden="1">{#N/A,#N/A,TRUE,"1호 과표세액";#N/A,#N/A,TRUE,"6호 첨부(익)";#N/A,#N/A,TRUE,"6-3호 퇴충";#N/A,#N/A,TRUE,"PL";#N/A,#N/A,TRUE,"BS";#N/A,#N/A,TRUE,"RE";#N/A,#N/A,TRUE,"표지"}</definedName>
    <definedName name="wrn.간단한세무조정계산서." localSheetId="28" hidden="1">{#N/A,#N/A,TRUE,"1호 과표세액";#N/A,#N/A,TRUE,"6호 첨부(익)";#N/A,#N/A,TRUE,"6-3호 퇴충";#N/A,#N/A,TRUE,"PL";#N/A,#N/A,TRUE,"BS";#N/A,#N/A,TRUE,"RE";#N/A,#N/A,TRUE,"표지"}</definedName>
    <definedName name="wrn.간단한세무조정계산서."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45" hidden="1">{#N/A,#N/A,TRUE,"1호 과표세액";#N/A,#N/A,TRUE,"6호 첨부(익)";#N/A,#N/A,TRUE,"6-3호 퇴충";#N/A,#N/A,TRUE,"PL";#N/A,#N/A,TRUE,"BS";#N/A,#N/A,TRUE,"RE";#N/A,#N/A,TRUE,"표지"}</definedName>
    <definedName name="wrn.간단한세무조정계산서." localSheetId="44" hidden="1">{#N/A,#N/A,TRUE,"1호 과표세액";#N/A,#N/A,TRUE,"6호 첨부(익)";#N/A,#N/A,TRUE,"6-3호 퇴충";#N/A,#N/A,TRUE,"PL";#N/A,#N/A,TRUE,"BS";#N/A,#N/A,TRUE,"RE";#N/A,#N/A,TRUE,"표지"}</definedName>
    <definedName name="wrn.간단한세무조정계산서." localSheetId="29" hidden="1">{#N/A,#N/A,TRUE,"1호 과표세액";#N/A,#N/A,TRUE,"6호 첨부(익)";#N/A,#N/A,TRUE,"6-3호 퇴충";#N/A,#N/A,TRUE,"PL";#N/A,#N/A,TRUE,"BS";#N/A,#N/A,TRUE,"RE";#N/A,#N/A,TRUE,"표지"}</definedName>
    <definedName name="wrn.간단한세무조정계산서." localSheetId="36" hidden="1">{#N/A,#N/A,TRUE,"1호 과표세액";#N/A,#N/A,TRUE,"6호 첨부(익)";#N/A,#N/A,TRUE,"6-3호 퇴충";#N/A,#N/A,TRUE,"PL";#N/A,#N/A,TRUE,"BS";#N/A,#N/A,TRUE,"RE";#N/A,#N/A,TRUE,"표지"}</definedName>
    <definedName name="wrn.간단한세무조정계산서." localSheetId="35" hidden="1">{#N/A,#N/A,TRUE,"1호 과표세액";#N/A,#N/A,TRUE,"6호 첨부(익)";#N/A,#N/A,TRUE,"6-3호 퇴충";#N/A,#N/A,TRUE,"PL";#N/A,#N/A,TRUE,"BS";#N/A,#N/A,TRUE,"RE";#N/A,#N/A,TRUE,"표지"}</definedName>
    <definedName name="wrn.간단한세무조정계산서." localSheetId="42" hidden="1">{#N/A,#N/A,TRUE,"1호 과표세액";#N/A,#N/A,TRUE,"6호 첨부(익)";#N/A,#N/A,TRUE,"6-3호 퇴충";#N/A,#N/A,TRUE,"PL";#N/A,#N/A,TRUE,"BS";#N/A,#N/A,TRUE,"RE";#N/A,#N/A,TRUE,"표지"}</definedName>
    <definedName name="wrn.간단한세무조정계산서." localSheetId="19" hidden="1">{#N/A,#N/A,TRUE,"1호 과표세액";#N/A,#N/A,TRUE,"6호 첨부(익)";#N/A,#N/A,TRUE,"6-3호 퇴충";#N/A,#N/A,TRUE,"PL";#N/A,#N/A,TRUE,"BS";#N/A,#N/A,TRUE,"RE";#N/A,#N/A,TRUE,"표지"}</definedName>
    <definedName name="wrn.간단한세무조정계산서." localSheetId="24" hidden="1">{#N/A,#N/A,TRUE,"1호 과표세액";#N/A,#N/A,TRUE,"6호 첨부(익)";#N/A,#N/A,TRUE,"6-3호 퇴충";#N/A,#N/A,TRUE,"PL";#N/A,#N/A,TRUE,"BS";#N/A,#N/A,TRUE,"RE";#N/A,#N/A,TRUE,"표지"}</definedName>
    <definedName name="wrn.간단한세무조정계산서." localSheetId="39" hidden="1">{#N/A,#N/A,TRUE,"1호 과표세액";#N/A,#N/A,TRUE,"6호 첨부(익)";#N/A,#N/A,TRUE,"6-3호 퇴충";#N/A,#N/A,TRUE,"PL";#N/A,#N/A,TRUE,"BS";#N/A,#N/A,TRUE,"RE";#N/A,#N/A,TRUE,"표지"}</definedName>
    <definedName name="wrn.간단한세무조정계산서." localSheetId="38" hidden="1">{#N/A,#N/A,TRUE,"1호 과표세액";#N/A,#N/A,TRUE,"6호 첨부(익)";#N/A,#N/A,TRUE,"6-3호 퇴충";#N/A,#N/A,TRUE,"PL";#N/A,#N/A,TRUE,"BS";#N/A,#N/A,TRUE,"RE";#N/A,#N/A,TRUE,"표지"}</definedName>
    <definedName name="wrn.간단한세무조정계산서."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37" hidden="1">{#N/A,#N/A,TRUE,"1호 과표세액";#N/A,#N/A,TRUE,"6호 첨부(익)";#N/A,#N/A,TRUE,"6-3호 퇴충";#N/A,#N/A,TRUE,"PL";#N/A,#N/A,TRUE,"BS";#N/A,#N/A,TRUE,"RE";#N/A,#N/A,TRUE,"표지"}</definedName>
    <definedName name="wrn.간단한세무조정계산서." localSheetId="18" hidden="1">{#N/A,#N/A,TRUE,"1호 과표세액";#N/A,#N/A,TRUE,"6호 첨부(익)";#N/A,#N/A,TRUE,"6-3호 퇴충";#N/A,#N/A,TRUE,"PL";#N/A,#N/A,TRUE,"BS";#N/A,#N/A,TRUE,"RE";#N/A,#N/A,TRUE,"표지"}</definedName>
    <definedName name="wrn.간단한세무조정계산서." localSheetId="17" hidden="1">{#N/A,#N/A,TRUE,"1호 과표세액";#N/A,#N/A,TRUE,"6호 첨부(익)";#N/A,#N/A,TRUE,"6-3호 퇴충";#N/A,#N/A,TRUE,"PL";#N/A,#N/A,TRUE,"BS";#N/A,#N/A,TRUE,"RE";#N/A,#N/A,TRUE,"표지"}</definedName>
    <definedName name="wrn.간단한세무조정계산서." localSheetId="31" hidden="1">{#N/A,#N/A,TRUE,"1호 과표세액";#N/A,#N/A,TRUE,"6호 첨부(익)";#N/A,#N/A,TRUE,"6-3호 퇴충";#N/A,#N/A,TRUE,"PL";#N/A,#N/A,TRUE,"BS";#N/A,#N/A,TRUE,"RE";#N/A,#N/A,TRUE,"표지"}</definedName>
    <definedName name="wrn.간단한세무조정계산서." localSheetId="16" hidden="1">{#N/A,#N/A,TRUE,"1호 과표세액";#N/A,#N/A,TRUE,"6호 첨부(익)";#N/A,#N/A,TRUE,"6-3호 퇴충";#N/A,#N/A,TRUE,"PL";#N/A,#N/A,TRUE,"BS";#N/A,#N/A,TRUE,"RE";#N/A,#N/A,TRUE,"표지"}</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26" hidden="1">{#N/A,#N/A,FALSE,"사업총괄";#N/A,#N/A,FALSE,"장비사업";#N/A,#N/A,FALSE,"철구사업";#N/A,#N/A,FALSE,"준설사업"}</definedName>
    <definedName name="wrn.건설기계사업소._.상반기보고." localSheetId="43"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결산서." localSheetId="26" hidden="1">{#N/A,#N/A,TRUE,"최종합계잔액시산표";#N/A,#N/A,TRUE,"최종대차대조표";#N/A,#N/A,TRUE,"최종손익계산서";#N/A,#N/A,TRUE,"재무상태변동표";#N/A,#N/A,TRUE,"이익잉여금처분"}</definedName>
    <definedName name="wrn.결산서." localSheetId="43"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경영실적분석."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경영실적분석."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경영실적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고희석." localSheetId="26" hidden="1">{#N/A,#N/A,FALSE,"교리2"}</definedName>
    <definedName name="wrn.고희석." localSheetId="43" hidden="1">{#N/A,#N/A,FALSE,"교리2"}</definedName>
    <definedName name="wrn.고희석." hidden="1">{#N/A,#N/A,FALSE,"교리2"}</definedName>
    <definedName name="wrn.골재소요량." localSheetId="26" hidden="1">{#N/A,#N/A,FALSE,"골재소요량";#N/A,#N/A,FALSE,"골재소요량"}</definedName>
    <definedName name="wrn.골재소요량." localSheetId="43" hidden="1">{#N/A,#N/A,FALSE,"골재소요량";#N/A,#N/A,FALSE,"골재소요량"}</definedName>
    <definedName name="wrn.골재소요량." hidden="1">{#N/A,#N/A,FALSE,"골재소요량";#N/A,#N/A,FALSE,"골재소요량"}</definedName>
    <definedName name="wrn.관섬예산."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육청." localSheetId="26" hidden="1">{#N/A,#N/A,FALSE,"전력간선"}</definedName>
    <definedName name="wrn.교육청." localSheetId="43" hidden="1">{#N/A,#N/A,FALSE,"전력간선"}</definedName>
    <definedName name="wrn.교육청." hidden="1">{#N/A,#N/A,FALSE,"전력간선"}</definedName>
    <definedName name="wrn.구조2." localSheetId="26" hidden="1">{#N/A,#N/A,FALSE,"구조2"}</definedName>
    <definedName name="wrn.구조2." localSheetId="43" hidden="1">{#N/A,#N/A,FALSE,"구조2"}</definedName>
    <definedName name="wrn.구조2." hidden="1">{#N/A,#N/A,FALSE,"구조2"}</definedName>
    <definedName name="wrn.급여인상안." localSheetId="26" hidden="1">{#N/A,#N/A,FALSE,"계약직(여)"}</definedName>
    <definedName name="wrn.급여인상안." localSheetId="43" hidden="1">{#N/A,#N/A,FALSE,"계약직(여)"}</definedName>
    <definedName name="wrn.급여인상안." hidden="1">{#N/A,#N/A,FALSE,"계약직(여)"}</definedName>
    <definedName name="wrn.낙관적000112." localSheetId="26" hidden="1">{#N/A,#N/A,FALSE,"추정손익계산서";#N/A,#N/A,FALSE,"추정대차대조표";#N/A,#N/A,FALSE,"자금수지예상표";#N/A,#N/A,FALSE,"재무비율분석"}</definedName>
    <definedName name="wrn.낙관적000112." localSheetId="43" hidden="1">{#N/A,#N/A,FALSE,"추정손익계산서";#N/A,#N/A,FALSE,"추정대차대조표";#N/A,#N/A,FALSE,"자금수지예상표";#N/A,#N/A,FALSE,"재무비율분석"}</definedName>
    <definedName name="wrn.낙관적000112." hidden="1">{#N/A,#N/A,FALSE,"추정손익계산서";#N/A,#N/A,FALSE,"추정대차대조표";#N/A,#N/A,FALSE,"자금수지예상표";#N/A,#N/A,FALSE,"재무비율분석"}</definedName>
    <definedName name="wrn.단가표지." localSheetId="26" hidden="1">{#N/A,#N/A,FALSE,"단가표지"}</definedName>
    <definedName name="wrn.단가표지." localSheetId="43" hidden="1">{#N/A,#N/A,FALSE,"단가표지"}</definedName>
    <definedName name="wrn.단가표지." hidden="1">{#N/A,#N/A,FALSE,"단가표지"}</definedName>
    <definedName name="wrn.배수1." localSheetId="26" hidden="1">{#N/A,#N/A,FALSE,"배수1"}</definedName>
    <definedName name="wrn.배수1." localSheetId="43" hidden="1">{#N/A,#N/A,FALSE,"배수1"}</definedName>
    <definedName name="wrn.배수1." hidden="1">{#N/A,#N/A,FALSE,"배수1"}</definedName>
    <definedName name="wrn.배수2." localSheetId="26" hidden="1">{#N/A,#N/A,FALSE,"배수2"}</definedName>
    <definedName name="wrn.배수2." localSheetId="43" hidden="1">{#N/A,#N/A,FALSE,"배수2"}</definedName>
    <definedName name="wrn.배수2." hidden="1">{#N/A,#N/A,FALSE,"배수2"}</definedName>
    <definedName name="wrn.변경예산." localSheetId="26" hidden="1">{#N/A,#N/A,FALSE,"변경관리예산";#N/A,#N/A,FALSE,"변경장비예산";#N/A,#N/A,FALSE,"변경준설예산";#N/A,#N/A,FALSE,"변경철구예산"}</definedName>
    <definedName name="wrn.변경예산." localSheetId="43"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26" hidden="1">{#N/A,#N/A,FALSE,"Sheet1";#N/A,#N/A,FALSE,"기평9607"}</definedName>
    <definedName name="wrn.보고서." localSheetId="43" hidden="1">{#N/A,#N/A,FALSE,"Sheet1";#N/A,#N/A,FALSE,"기평9607"}</definedName>
    <definedName name="wrn.보고서." hidden="1">{#N/A,#N/A,FALSE,"Sheet1";#N/A,#N/A,FALSE,"기평9607"}</definedName>
    <definedName name="wrn.본부사업계획." localSheetId="26" hidden="1">{#N/A,#N/A,FALSE,"1.시장상황";#N/A,#N/A,FALSE,"2.판매목표";#N/A,#N/A,FALSE,"3.판매력운영";#N/A,#N/A,FALSE,"3.판매력운영 (2)";#N/A,#N/A,FALSE,"3.판매력운영 (3)";#N/A,#N/A,FALSE,"4.주요항목 관리지표 목표";#N/A,#N/A,FALSE,"5중점추진사항"}</definedName>
    <definedName name="wrn.본부사업계획." localSheetId="43" hidden="1">{#N/A,#N/A,FALSE,"1.시장상황";#N/A,#N/A,FALSE,"2.판매목표";#N/A,#N/A,FALSE,"3.판매력운영";#N/A,#N/A,FALSE,"3.판매력운영 (2)";#N/A,#N/A,FALSE,"3.판매력운영 (3)";#N/A,#N/A,FALSE,"4.주요항목 관리지표 목표";#N/A,#N/A,FALSE,"5중점추진사항"}</definedName>
    <definedName name="wrn.본부사업계획." hidden="1">{#N/A,#N/A,FALSE,"1.시장상황";#N/A,#N/A,FALSE,"2.판매목표";#N/A,#N/A,FALSE,"3.판매력운영";#N/A,#N/A,FALSE,"3.판매력운영 (2)";#N/A,#N/A,FALSE,"3.판매력운영 (3)";#N/A,#N/A,FALSE,"4.주요항목 관리지표 목표";#N/A,#N/A,FALSE,"5중점추진사항"}</definedName>
    <definedName name="wrn.부대1." localSheetId="26" hidden="1">{#N/A,#N/A,FALSE,"부대1"}</definedName>
    <definedName name="wrn.부대1." localSheetId="43" hidden="1">{#N/A,#N/A,FALSE,"부대1"}</definedName>
    <definedName name="wrn.부대1." hidden="1">{#N/A,#N/A,FALSE,"부대1"}</definedName>
    <definedName name="wrn.부대2." localSheetId="26" hidden="1">{#N/A,#N/A,FALSE,"부대2"}</definedName>
    <definedName name="wrn.부대2." localSheetId="43" hidden="1">{#N/A,#N/A,FALSE,"부대2"}</definedName>
    <definedName name="wrn.부대2." hidden="1">{#N/A,#N/A,FALSE,"부대2"}</definedName>
    <definedName name="wrn.부산주경기장."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4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4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새로운할부." localSheetId="26" hidden="1">{#N/A,#N/A,FALSE,"Sheet1";#N/A,#N/A,FALSE,"Sheet2";#N/A,#N/A,FALSE,"전차계"}</definedName>
    <definedName name="wrn.새로운할부." localSheetId="43" hidden="1">{#N/A,#N/A,FALSE,"Sheet1";#N/A,#N/A,FALSE,"Sheet2";#N/A,#N/A,FALSE,"전차계"}</definedName>
    <definedName name="wrn.새로운할부." hidden="1">{#N/A,#N/A,FALSE,"Sheet1";#N/A,#N/A,FALSE,"Sheet2";#N/A,#N/A,FALSE,"전차계"}</definedName>
    <definedName name="wrn.세무"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4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7"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7"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6" hidden="1">{#N/A,#N/A,FALSE,"속도"}</definedName>
    <definedName name="wrn.속도." localSheetId="43" hidden="1">{#N/A,#N/A,FALSE,"속도"}</definedName>
    <definedName name="wrn.속도." hidden="1">{#N/A,#N/A,FALSE,"속도"}</definedName>
    <definedName name="wrn.손익보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26" hidden="1">{#N/A,#N/A,TRUE,"토적및재료집계";#N/A,#N/A,TRUE,"토적및재료집계";#N/A,#N/A,TRUE,"단위량"}</definedName>
    <definedName name="wrn.신용찬." localSheetId="43" hidden="1">{#N/A,#N/A,TRUE,"토적및재료집계";#N/A,#N/A,TRUE,"토적및재료집계";#N/A,#N/A,TRUE,"단위량"}</definedName>
    <definedName name="wrn.신용찬." hidden="1">{#N/A,#N/A,TRUE,"토적및재료집계";#N/A,#N/A,TRUE,"토적및재료집계";#N/A,#N/A,TRUE,"단위량"}</definedName>
    <definedName name="wrn.아현동출력." localSheetId="26" hidden="1">{#N/A,#N/A,FALSE,"견적조건";#N/A,#N/A,FALSE,"산출근거"}</definedName>
    <definedName name="wrn.아현동출력." localSheetId="43" hidden="1">{#N/A,#N/A,FALSE,"견적조건";#N/A,#N/A,FALSE,"산출근거"}</definedName>
    <definedName name="wrn.아현동출력." hidden="1">{#N/A,#N/A,FALSE,"견적조건";#N/A,#N/A,FALSE,"산출근거"}</definedName>
    <definedName name="wrn.영업점별._.연체목표." localSheetId="26" hidden="1">{#N/A,#N/A,FALSE,"BRNA (3)"}</definedName>
    <definedName name="wrn.영업점별._.연체목표." localSheetId="43" hidden="1">{#N/A,#N/A,FALSE,"BRNA (3)"}</definedName>
    <definedName name="wrn.영업점별._.연체목표." hidden="1">{#N/A,#N/A,FALSE,"BRNA (3)"}</definedName>
    <definedName name="wrn.예상손익." localSheetId="26" hidden="1">{#N/A,#N/A,FALSE,"예상손익";#N/A,#N/A,FALSE,"관리분석";#N/A,#N/A,FALSE,"장비분석";#N/A,#N/A,FALSE,"준설분석";#N/A,#N/A,FALSE,"철구분석"}</definedName>
    <definedName name="wrn.예상손익." localSheetId="43"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26" hidden="1">{#N/A,#N/A,FALSE,"운반시간"}</definedName>
    <definedName name="wrn.운반시간." localSheetId="43" hidden="1">{#N/A,#N/A,FALSE,"운반시간"}</definedName>
    <definedName name="wrn.운반시간." hidden="1">{#N/A,#N/A,FALSE,"운반시간"}</definedName>
    <definedName name="wrn.월말보고서." localSheetId="26"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43"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별._.경영._.실적._.분석." localSheetId="26"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별._.경영._.실적._.분석." localSheetId="43"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별._.경영._.실적._.분석."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추정." localSheetId="26" hidden="1">{#N/A,#N/A,FALSE,"월추정감가상각비";#N/A,#N/A,FALSE,"main_prog"}</definedName>
    <definedName name="wrn.월추정." localSheetId="43" hidden="1">{#N/A,#N/A,FALSE,"월추정감가상각비";#N/A,#N/A,FALSE,"main_prog"}</definedName>
    <definedName name="wrn.월추정." hidden="1">{#N/A,#N/A,FALSE,"월추정감가상각비";#N/A,#N/A,FALSE,"main_prog"}</definedName>
    <definedName name="wrn.이정표." localSheetId="26" hidden="1">{#N/A,#N/A,FALSE,"이정표"}</definedName>
    <definedName name="wrn.이정표." localSheetId="43" hidden="1">{#N/A,#N/A,FALSE,"이정표"}</definedName>
    <definedName name="wrn.이정표." hidden="1">{#N/A,#N/A,FALSE,"이정표"}</definedName>
    <definedName name="wrn.이태원._.철근." localSheetId="26" hidden="1">{#N/A,#N/A,FALSE,"이태원철근"}</definedName>
    <definedName name="wrn.이태원._.철근." localSheetId="43" hidden="1">{#N/A,#N/A,FALSE,"이태원철근"}</definedName>
    <definedName name="wrn.이태원._.철근." hidden="1">{#N/A,#N/A,FALSE,"이태원철근"}</definedName>
    <definedName name="wrn.자판정비._.월간회의자료."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26" hidden="1">{#N/A,#N/A,FALSE,"BS";#N/A,#N/A,FALSE,"IS";#N/A,#N/A,FALSE,"결손금처리";#N/A,#N/A,FALSE,"cashflow"}</definedName>
    <definedName name="wrn.재무제표." localSheetId="43" hidden="1">{#N/A,#N/A,FALSE,"BS";#N/A,#N/A,FALSE,"IS";#N/A,#N/A,FALSE,"결손금처리";#N/A,#N/A,FALSE,"cashflow"}</definedName>
    <definedName name="wrn.재무제표." hidden="1">{#N/A,#N/A,FALSE,"BS";#N/A,#N/A,FALSE,"IS";#N/A,#N/A,FALSE,"결손금처리";#N/A,#N/A,FALSE,"cashflow"}</definedName>
    <definedName name="wrn.전부인쇄." localSheetId="26" hidden="1">{#N/A,#N/A,FALSE,"단축1";#N/A,#N/A,FALSE,"단축2";#N/A,#N/A,FALSE,"단축3";#N/A,#N/A,FALSE,"장축";#N/A,#N/A,FALSE,"4WD"}</definedName>
    <definedName name="wrn.전부인쇄." localSheetId="43" hidden="1">{#N/A,#N/A,FALSE,"단축1";#N/A,#N/A,FALSE,"단축2";#N/A,#N/A,FALSE,"단축3";#N/A,#N/A,FALSE,"장축";#N/A,#N/A,FALSE,"4WD"}</definedName>
    <definedName name="wrn.전부인쇄." hidden="1">{#N/A,#N/A,FALSE,"단축1";#N/A,#N/A,FALSE,"단축2";#N/A,#N/A,FALSE,"단축3";#N/A,#N/A,FALSE,"장축";#N/A,#N/A,FALSE,"4WD"}</definedName>
    <definedName name="wrn.전사예산." localSheetId="2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골재." localSheetId="26" hidden="1">{#N/A,#N/A,FALSE,"조골재"}</definedName>
    <definedName name="wrn.조골재." localSheetId="43" hidden="1">{#N/A,#N/A,FALSE,"조골재"}</definedName>
    <definedName name="wrn.조골재." hidden="1">{#N/A,#N/A,FALSE,"조골재"}</definedName>
    <definedName name="wrn.조흥94세무." localSheetId="2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26" hidden="1">{#N/A,#N/A,TRUE,"일정"}</definedName>
    <definedName name="wrn.주간._.보고." localSheetId="43" hidden="1">{#N/A,#N/A,TRUE,"일정"}</definedName>
    <definedName name="wrn.주간._.보고." hidden="1">{#N/A,#N/A,TRUE,"일정"}</definedName>
    <definedName name="wrn.채권재조정." localSheetId="26"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43"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채무조회서." localSheetId="26" hidden="1">{#N/A,#N/A,FALSE,"채권채무";#N/A,#N/A,FALSE,"control sheet"}</definedName>
    <definedName name="wrn.채권채무조회서." localSheetId="46" hidden="1">{#N/A,#N/A,FALSE,"채권채무";#N/A,#N/A,FALSE,"control sheet"}</definedName>
    <definedName name="wrn.채권채무조회서." localSheetId="40" hidden="1">{#N/A,#N/A,FALSE,"채권채무";#N/A,#N/A,FALSE,"control sheet"}</definedName>
    <definedName name="wrn.채권채무조회서." localSheetId="43" hidden="1">{#N/A,#N/A,FALSE,"채권채무";#N/A,#N/A,FALSE,"control sheet"}</definedName>
    <definedName name="wrn.채권채무조회서." hidden="1">{#N/A,#N/A,FALSE,"채권채무";#N/A,#N/A,FALSE,"control sheet"}</definedName>
    <definedName name="wrn.철골집계표._.5칸." localSheetId="26" hidden="1">{#N/A,#N/A,FALSE,"Sheet1"}</definedName>
    <definedName name="wrn.철골집계표._.5칸." localSheetId="43" hidden="1">{#N/A,#N/A,FALSE,"Sheet1"}</definedName>
    <definedName name="wrn.철골집계표._.5칸." hidden="1">{#N/A,#N/A,FALSE,"Sheet1"}</definedName>
    <definedName name="wrn.ㅌㅌㅌ." localSheetId="26" hidden="1">{#N/A,#N/A,FALSE,"거주자";#N/A,#N/A,FALSE,"증투F"}</definedName>
    <definedName name="wrn.ㅌㅌㅌ." localSheetId="43" hidden="1">{#N/A,#N/A,FALSE,"거주자";#N/A,#N/A,FALSE,"증투F"}</definedName>
    <definedName name="wrn.ㅌㅌㅌ." hidden="1">{#N/A,#N/A,FALSE,"거주자";#N/A,#N/A,FALSE,"증투F"}</definedName>
    <definedName name="wrn.토공1." localSheetId="26" hidden="1">{#N/A,#N/A,FALSE,"구조1"}</definedName>
    <definedName name="wrn.토공1." localSheetId="43" hidden="1">{#N/A,#N/A,FALSE,"구조1"}</definedName>
    <definedName name="wrn.토공1." hidden="1">{#N/A,#N/A,FALSE,"구조1"}</definedName>
    <definedName name="wrn.토공2." localSheetId="26" hidden="1">{#N/A,#N/A,FALSE,"토공2"}</definedName>
    <definedName name="wrn.토공2." localSheetId="43" hidden="1">{#N/A,#N/A,FALSE,"토공2"}</definedName>
    <definedName name="wrn.토공2." hidden="1">{#N/A,#N/A,FALSE,"토공2"}</definedName>
    <definedName name="wrn.판유리예산." localSheetId="2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26" hidden="1">{#N/A,#N/A,FALSE,"포장1";#N/A,#N/A,FALSE,"포장1"}</definedName>
    <definedName name="wrn.포장1." localSheetId="43" hidden="1">{#N/A,#N/A,FALSE,"포장1";#N/A,#N/A,FALSE,"포장1"}</definedName>
    <definedName name="wrn.포장1." hidden="1">{#N/A,#N/A,FALSE,"포장1";#N/A,#N/A,FALSE,"포장1"}</definedName>
    <definedName name="wrn.포장2." localSheetId="26" hidden="1">{#N/A,#N/A,FALSE,"포장2"}</definedName>
    <definedName name="wrn.포장2." localSheetId="43" hidden="1">{#N/A,#N/A,FALSE,"포장2"}</definedName>
    <definedName name="wrn.포장2." hidden="1">{#N/A,#N/A,FALSE,"포장2"}</definedName>
    <definedName name="wrn.포항강판." localSheetId="26" hidden="1">{"현수",#N/A,FALSE,"월추정감가상각비"}</definedName>
    <definedName name="wrn.포항강판." localSheetId="43" hidden="1">{"현수",#N/A,FALSE,"월추정감가상각비"}</definedName>
    <definedName name="wrn.포항강판." hidden="1">{"현수",#N/A,FALSE,"월추정감가상각비"}</definedName>
    <definedName name="wrn.표지목차." localSheetId="26" hidden="1">{#N/A,#N/A,FALSE,"표지목차"}</definedName>
    <definedName name="wrn.표지목차." localSheetId="43" hidden="1">{#N/A,#N/A,FALSE,"표지목차"}</definedName>
    <definedName name="wrn.표지목차." hidden="1">{#N/A,#N/A,FALSE,"표지목차"}</definedName>
    <definedName name="wrn.한국은행._.보고서." localSheetId="26" hidden="1">{#N/A,#N/A,FALSE,"주요여수신";#N/A,#N/A,FALSE,"수신금리";#N/A,#N/A,FALSE,"대출금리";#N/A,#N/A,FALSE,"신규대출";#N/A,#N/A,FALSE,"총액대출"}</definedName>
    <definedName name="wrn.한국은행._.보고서." localSheetId="43" hidden="1">{#N/A,#N/A,FALSE,"주요여수신";#N/A,#N/A,FALSE,"수신금리";#N/A,#N/A,FALSE,"대출금리";#N/A,#N/A,FALSE,"신규대출";#N/A,#N/A,FALSE,"총액대출"}</definedName>
    <definedName name="wrn.한국은행._.보고서." hidden="1">{#N/A,#N/A,FALSE,"주요여수신";#N/A,#N/A,FALSE,"수신금리";#N/A,#N/A,FALSE,"대출금리";#N/A,#N/A,FALSE,"신규대출";#N/A,#N/A,FALSE,"총액대출"}</definedName>
    <definedName name="wrn.함영민." localSheetId="26" hidden="1">{#N/A,#N/A,FALSE,"범우구미";#N/A,#N/A,FALSE,"세한케미칼";#N/A,#N/A,FALSE,"세명화학";#N/A,#N/A,FALSE,"신영케미칼";#N/A,#N/A,FALSE,"일석상사"}</definedName>
    <definedName name="wrn.함영민." localSheetId="46" hidden="1">{#N/A,#N/A,FALSE,"범우구미";#N/A,#N/A,FALSE,"세한케미칼";#N/A,#N/A,FALSE,"세명화학";#N/A,#N/A,FALSE,"신영케미칼";#N/A,#N/A,FALSE,"일석상사"}</definedName>
    <definedName name="wrn.함영민." localSheetId="40" hidden="1">{#N/A,#N/A,FALSE,"범우구미";#N/A,#N/A,FALSE,"세한케미칼";#N/A,#N/A,FALSE,"세명화학";#N/A,#N/A,FALSE,"신영케미칼";#N/A,#N/A,FALSE,"일석상사"}</definedName>
    <definedName name="wrn.함영민." localSheetId="43"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26" hidden="1">{#N/A,#N/A,FALSE,"정공"}</definedName>
    <definedName name="wrn.현대정공구매현황." localSheetId="43" hidden="1">{#N/A,#N/A,FALSE,"정공"}</definedName>
    <definedName name="wrn.현대정공구매현황." hidden="1">{#N/A,#N/A,FALSE,"정공"}</definedName>
    <definedName name="wrn.현장._.NCR._.분석." localSheetId="26" hidden="1">{#N/A,#N/A,FALSE,"현장 NCR 분석";#N/A,#N/A,FALSE,"현장품질감사";#N/A,#N/A,FALSE,"현장품질감사"}</definedName>
    <definedName name="wrn.현장._.NCR._.분석." localSheetId="43"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26" hidden="1">{#N/A,#N/A,FALSE,"혼합골재"}</definedName>
    <definedName name="wrn.혼합골재." localSheetId="43" hidden="1">{#N/A,#N/A,FALSE,"혼합골재"}</definedName>
    <definedName name="wrn.혼합골재." hidden="1">{#N/A,#N/A,FALSE,"혼합골재"}</definedName>
    <definedName name="wvu.adf." localSheetId="26"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 localSheetId="43"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1" localSheetId="26"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1" localSheetId="43"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1"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2" localSheetId="26"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2" localSheetId="43"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2"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3" localSheetId="26"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3" localSheetId="43"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adf._3" hidden="1">{TRUE,TRUE,-0.8,-17,618,378,FALSE,TRUE,TRUE,TRUE,0,1,#N/A,1,#N/A,11.659793814433,31.0555555555556,1,FALSE,FALSE,3,FALSE,1,FALSE,80,"Swvu.adf.","ACwvu.adf.",#N/A,FALSE,FALSE,0.196850393700787,0.748031496062992,0.6,0.984251968503937,1,"","&amp;A&amp;RPage &amp;P",TRUE,TRUE,FALSE,FALSE,1,#N/A,1,1,"=R1C2:R36C9",FALSE,#N/A,#N/A,FALSE,FALSE,FALSE,9,#N/A,#N/A,FALSE,FALSE,TRUE,TRUE,TRUE}</definedName>
    <definedName name="wvu.Cost._.Allocation." localSheetId="26"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 localSheetId="4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1" localSheetId="26"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1" localSheetId="4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1"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2" localSheetId="26"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2" localSheetId="4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2"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3" localSheetId="26"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3" localSheetId="4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Cost._.Allocation._3" hidden="1">{TRUE,TRUE,-1.25,-15.5,604.5,343.5,FALSE,TRUE,TRUE,TRUE,0,7,#N/A,1,#N/A,11.551724137931,30.5384615384615,1,FALSE,FALSE,3,TRUE,1,FALSE,75,"Swvu.Cost._.Allocation.","ACwvu.Cost._.Allocation.",#N/A,FALSE,FALSE,0.748031496062992,0.748031496062992,0.984251968503937,0.984251968503937,2,"","",TRUE,FALSE,FALSE,FALSE,1,#N/A,1,1,"=R1C1:R16C11",FALSE,#N/A,#N/A,FALSE,FALSE,FALSE,9,65532,65532,FALSE,FALSE,TRUE,TRUE,TRUE}</definedName>
    <definedName name="wvu.Fin._.Year._.96.97." localSheetId="26"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 localSheetId="4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1" localSheetId="26"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1" localSheetId="4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1"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2" localSheetId="26"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2" localSheetId="4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2"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3" localSheetId="26"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3" localSheetId="4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in._.Year._.96.97._3" hidden="1">{TRUE,TRUE,-1.25,-15.5,604.5,341.25,FALSE,TRUE,TRUE,TRUE,0,1,15,1,7,13,6,4,TRUE,TRUE,3,TRUE,1,TRUE,75,"Swvu.Fin._.Year._.96.97.","ACwvu.Fin._.Year._.96.97.",#N/A,FALSE,FALSE,0.748031496062992,0.748031496062992,0.78740157480315,0.78740157480315,2,"&amp;C&amp;""Arial,Bold""&amp;12KENSINGTON BANKS
&amp;11PROFIT &amp; LOSS SUMMARY (FORECAST)","&amp;L&amp;""Arial,Regular""&amp;9&amp;A&amp;C&amp;""Arial,Regular""&amp;9Page &amp;P of &amp;N",FALSE,FALSE,FALSE,FALSE,1,75,#N/A,#N/A,"=R8C27:R64C38","=C1:C2,R4:R7","Rwvu.Fin._.Year._.96.97.",#N/A,FALSE,FALSE,TRUE,9,#N/A,#N/A,FALSE,FALSE,TRUE,TRUE,TRUE}</definedName>
    <definedName name="wvu.FRP_BACKLOG1." localSheetId="26" hidden="1">{TRUE,TRUE,4.75,-2,591,327,FALSE,TRUE,TRUE,TRUE,0,1,#N/A,1,#N/A,12.7454545454545,25.0666666666667,1,FALSE,FALSE,1,TRUE,1,FALSE,100,"Swvu.FRP_BACKLOG1.","ACwvu.FRP_BACKLOG1.",#N/A,FALSE,FALSE,1,1,1,0.75,2,"","&amp;L&amp;F&amp;C&amp;A&amp;R&amp;D",FALSE,FALSE,FALSE,FALSE,1,75,#N/A,#N/A,"=R1C1:R61C18","=C1:C4",#N/A,#N/A,FALSE,FALSE,TRUE,1,4294967292,300,FALSE,FALSE,TRUE,TRUE,TRUE}</definedName>
    <definedName name="wvu.FRP_BACKLOG1." localSheetId="43" hidden="1">{TRUE,TRUE,4.75,-2,591,327,FALSE,TRUE,TRUE,TRUE,0,1,#N/A,1,#N/A,12.7454545454545,25.0666666666667,1,FALSE,FALSE,1,TRUE,1,FALSE,100,"Swvu.FRP_BACKLOG1.","ACwvu.FRP_BACKLOG1.",#N/A,FALSE,FALSE,1,1,1,0.75,2,"","&amp;L&amp;F&amp;C&amp;A&amp;R&amp;D",FALSE,FALSE,FALSE,FALSE,1,75,#N/A,#N/A,"=R1C1:R61C18","=C1:C4",#N/A,#N/A,FALSE,FALSE,TRUE,1,4294967292,300,FALSE,FALSE,TRUE,TRUE,TRUE}</definedName>
    <definedName name="wvu.FRP_BACKLOG1." hidden="1">{TRUE,TRUE,4.75,-2,591,327,FALSE,TRUE,TRUE,TRUE,0,1,#N/A,1,#N/A,12.7454545454545,25.0666666666667,1,FALSE,FALSE,1,TRUE,1,FALSE,100,"Swvu.FRP_BACKLOG1.","ACwvu.FRP_BACKLOG1.",#N/A,FALSE,FALSE,1,1,1,0.75,2,"","&amp;L&amp;F&amp;C&amp;A&amp;R&amp;D",FALSE,FALSE,FALSE,FALSE,1,75,#N/A,#N/A,"=R1C1:R61C18","=C1:C4",#N/A,#N/A,FALSE,FALSE,TRUE,1,4294967292,300,FALSE,FALSE,TRUE,TRUE,TRUE}</definedName>
    <definedName name="wvu.FRP_backlog2." localSheetId="26" hidden="1">{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wvu.FRP_backlog2." localSheetId="43" hidden="1">{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wvu.FRP_backlog2." hidden="1">{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wvu.Full._.Cash._.Flow." localSheetId="26"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 localSheetId="43"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1" localSheetId="26"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1" localSheetId="43"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1"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2" localSheetId="26"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2" localSheetId="43"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2"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3" localSheetId="26"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3" localSheetId="43"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Cash._.Flow._3" hidden="1">{TRUE,TRUE,-1.25,-15.5,604.5,343.5,FALSE,TRUE,TRUE,TRUE,0,76,#N/A,23,#N/A,13.3448275862069,32.4166666666667,1,FALSE,FALSE,3,TRUE,1,FALSE,75,"Swvu.Full._.Cash._.Flow.","ACwvu.Full._.Cash._.Flow.",#N/A,FALSE,FALSE,0.748031496062992,0.748031496062992,1.10236220472441,0.984251968503937,2,"&amp;C&amp;""Arial,Bold""&amp;12KENSINGTON BANKS
&amp;11CASH FLOW for EXPENSES (BUDGET)&amp;12
&amp;10SUMMARY
as at JULY 1994","",FALSE,FALSE,FALSE,FALSE,1,75,#N/A,#N/A,"=R8C5:R38C82","=C1:C4,R4:R7",#N/A,#N/A,FALSE,FALSE,TRUE,9,65532,65532,FALSE,FALSE,TRUE,TRUE,TRUE}</definedName>
    <definedName name="wvu.Full._.Stage._.1." localSheetId="26"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 localSheetId="43"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1" localSheetId="26"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1" localSheetId="43"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1"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2" localSheetId="26"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2" localSheetId="43"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2"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3" localSheetId="26"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3" localSheetId="43"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tage._.1._3"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wvu.Full._.Summary." localSheetId="26"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 localSheetId="43"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1" localSheetId="26"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1" localSheetId="43"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1"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2" localSheetId="26"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2" localSheetId="43"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2"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3" localSheetId="26"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3" localSheetId="43"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Full._.Summary._3" hidden="1">{TRUE,TRUE,-1.25,-15.5,604.5,343.5,FALSE,TRUE,TRUE,TRUE,0,1,#N/A,31,#N/A,12.1818181818182,31.1538461538462,1,FALSE,FALSE,3,TRUE,1,FALSE,75,"Swvu.Full._.Summary.","ACwvu.Full._.Summary.",#N/A,FALSE,FALSE,0.748031496062992,0.748031496062992,1.10236220472441,0.984251968503937,2,"&amp;C&amp;""Arial,Bold""&amp;12KENSINGTON BANKS
&amp;11CASH FLOW for DEVELOPMENT EXPENDITURE (BUDGET)&amp;12
&amp;10SUMMARY
as at JULY 1994","",FALSE,FALSE,FALSE,FALSE,1,75,#N/A,#N/A,"=R8C5:R83C82","=C1:C4,R4:R7",#N/A,#N/A,FALSE,FALSE,TRUE,9,65532,65532,FALSE,FALSE,TRUE,TRUE,TRUE}</definedName>
    <definedName name="wvu.Marketing." localSheetId="26"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 localSheetId="43"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95.96." localSheetId="26"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 localSheetId="43"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1" localSheetId="26"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1" localSheetId="43"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1"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2" localSheetId="26"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2" localSheetId="43"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2"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3" localSheetId="26"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3" localSheetId="43"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95.96._3" hidden="1">{TRUE,TRUE,-1.25,-15.5,604.5,341.25,FALSE,TRUE,TRUE,TRUE,0,1,20,1,7,2,6,4,TRUE,TRUE,3,TRUE,1,TRUE,75,"Swvu.Marketing._.95.96.","ACwvu.Marketing._.95.96.",#N/A,FALSE,FALSE,0.748031496062992,0.748031496062992,1.10236220472441,0.984251968503937,2,"&amp;C&amp;""Arial,Bold""&amp;12KENSINGTON BANKS
&amp;11CASH FLOW for EXPENSES (BUDGET)&amp;12
&amp;10SUMMARY
as at NOVEMBER 1995","",FALSE,FALSE,FALSE,FALSE,1,75,#N/A,#N/A,"=R8C17:R19C28","=C1:C4,R4:R7",#N/A,#N/A,FALSE,FALSE,TRUE,9,65532,300,FALSE,FALSE,TRUE,TRUE,TRUE}</definedName>
    <definedName name="wvu.Marketing._1" localSheetId="26"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1" localSheetId="43"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1"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2" localSheetId="26"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2" localSheetId="43"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2"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3" localSheetId="26"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3" localSheetId="43"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Marketing._3" hidden="1">{TRUE,TRUE,-1.25,-15.5,604.5,341.25,FALSE,TRUE,TRUE,TRUE,0,1,73,1,7,2,6,4,TRUE,TRUE,3,TRUE,1,TRUE,75,"Swvu.Marketing.","ACwvu.Marketing.",#N/A,FALSE,FALSE,0.748031496062992,0.748031496062992,1.10236220472441,0.984251968503937,2,"&amp;C&amp;""Arial,Bold""&amp;12KENSINGTON BANKS
&amp;11CASH FLOW for EXPENSES (FORECAST)&amp;12
&amp;10SUMMARY
as at NOVEMBER 1995","",FALSE,FALSE,FALSE,FALSE,1,75,#N/A,#N/A,"=R8C1:R19C82","=C1:C4,R4:R7",#N/A,#N/A,FALSE,FALSE,TRUE,9,65532,300,FALSE,FALSE,TRUE,TRUE,TRUE}</definedName>
    <definedName name="wvu.Profit._.and._.Loss." localSheetId="26"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 localSheetId="4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1" localSheetId="26"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1" localSheetId="4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1"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2" localSheetId="26"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2" localSheetId="4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2"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3" localSheetId="26"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3" localSheetId="4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Profit._.and._.Loss._3" hidden="1">{TRUE,TRUE,-1.25,-15.5,604.5,343.5,FALSE,TRUE,TRUE,TRUE,0,1,#N/A,1,#N/A,12.3392857142857,30.7692307692308,1,FALSE,FALSE,3,TRUE,1,FALSE,75,"Swvu.Profit._.and._.Loss.","ACwvu.Profit._.and._.Loss.",#N/A,FALSE,FALSE,0.748031496062992,0.748031496062992,1.10236220472441,0.984251968503937,2,"&amp;C&amp;""Arial,Bold""&amp;12KENSINGTON BANKS
&amp;11PROFIT &amp; LOSS for EXPENSES (BUDGET)&amp;12
&amp;10SUMMARY
as at JULY 1994","",FALSE,FALSE,FALSE,FALSE,1,75,#N/A,#N/A,"=R8C5:R38C82","=C1:C4,R4:R7",#N/A,#N/A,FALSE,FALSE,TRUE,9,65532,65532,FALSE,FALSE,TRUE,TRUE,TRUE}</definedName>
    <definedName name="wvu.Short._.Stage._.1." localSheetId="26"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 localSheetId="43"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1" localSheetId="26"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1" localSheetId="43"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1"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2" localSheetId="26"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2" localSheetId="43"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2"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3" localSheetId="26"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3" localSheetId="43"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hort._.Stage._.1._3" hidden="1">{TRUE,TRUE,-1.25,-15.5,604.5,343.5,FALSE,TRUE,TRUE,TRUE,0,11,#N/A,79,#N/A,13.1034482758621,32.3333333333333,1,FALSE,FALSE,3,TRUE,1,FALSE,75,"Swvu.Short._.Stage._.1.","ACwvu.Short._.Stage._.1.",#N/A,FALSE,FALSE,0.748031496062992,0.748031496062992,1.10236220472441,0.984251968503937,2,"&amp;C&amp;""Arial,Bold""&amp;12KENSINGTON BANKS
&amp;11PROFIT &amp; LOSS for SALES (BUDGET)&amp;12
&amp;10STAGE 1
as at JULY 1994","",FALSE,FALSE,FALSE,FALSE,1,70,#N/A,#N/A,"=R8C17:R94C40","=C1:C4,R4:R7",#N/A,#N/A,FALSE,FALSE,TRUE,9,65532,65532,FALSE,FALSE,TRUE,TRUE,TRUE}</definedName>
    <definedName name="wvu.Summary._.Sheet." localSheetId="26"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 localSheetId="4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1" localSheetId="26"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1" localSheetId="4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1"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2" localSheetId="26"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2" localSheetId="4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2"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3" localSheetId="26"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3" localSheetId="4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Summary._.Sheet._3" hidden="1">{TRUE,TRUE,-1.25,-15.5,604.5,343.5,FALSE,TRUE,TRUE,TRUE,0,1,#N/A,1,#N/A,14.8571428571429,30.7692307692308,1,FALSE,FALSE,3,TRUE,1,FALSE,75,"Swvu.Summary._.Sheet.","ACwvu.Summary._.Sheet.",#N/A,FALSE,FALSE,0.748031496062992,0.748031496062992,0.984251968503937,0.984251968503937,2,"&amp;C&amp;""Arial,Bold""&amp;12KENSINGTON BANKS
&amp;11PROFIT &amp; LOSS
&amp;10SUMMARY (Actual vs Budget)","",TRUE,FALSE,FALSE,FALSE,1,#N/A,1,1,"=R3C1:R47C21",FALSE,#N/A,#N/A,FALSE,FALSE,FALSE,9,65532,65532,FALSE,FALSE,TRUE,TRUE,TRUE}</definedName>
    <definedName name="wvu.Variation._.Report." localSheetId="26"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 localSheetId="4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1" localSheetId="26"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1" localSheetId="4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1"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2" localSheetId="26"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2" localSheetId="4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2"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3" localSheetId="26"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3" localSheetId="4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vu.Variation._.Report._3" hidden="1">{TRUE,TRUE,-1.25,-15.5,604.5,341.25,FALSE,TRUE,TRUE,TRUE,0,1,89,1,475,3,6,4,TRUE,TRUE,3,TRUE,1,TRUE,75,"Swvu.Variation._.Report.","ACwvu.Variation._.Report.",#N/A,FALSE,FALSE,0.748031496062992,0.748031496062992,1.10236220472441,0.984251968503937,1,"&amp;C&amp;""Arial,Bold""&amp;12KENSINGTON BANKS
&amp;11PROFIT &amp; LOSS for SALES (BUDGET)&amp;12
&amp;10STAGE 1
as at MARCH 96","&amp;C&amp;""Arial,Regular""&amp;9Page &amp;P of &amp;N",TRUE,FALSE,FALSE,FALSE,1,80,#N/A,#N/A,"=R101C92:R476C95","=C1,R99:R100",#N/A,#N/A,FALSE,FALSE,FALSE,9,#N/A,#N/A,FALSE,FALSE,TRUE,TRUE,TRUE}</definedName>
    <definedName name="ww"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w"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w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손익표지";#N/A,#N/A,FALSE,"손익계산";#N/A,#N/A,FALSE,"일반관리비";#N/A,#N/A,FALSE,"영업외수익";#N/A,#N/A,FALSE,"영업외비용";#N/A,#N/A,FALSE,"매출액";#N/A,#N/A,FALSE,"요약손익";#N/A,#N/A,FALSE,"요약대차";#N/A,#N/A,FALSE,"매출채권현황";#N/A,#N/A,FALSE,"매출채권명세"}</definedName>
    <definedName name="wwww" localSheetId="26" hidden="1">{#N/A,#N/A,FALSE,"손익표지";#N/A,#N/A,FALSE,"손익계산";#N/A,#N/A,FALSE,"일반관리비";#N/A,#N/A,FALSE,"영업외수익";#N/A,#N/A,FALSE,"영업외비용";#N/A,#N/A,FALSE,"매출액";#N/A,#N/A,FALSE,"요약손익";#N/A,#N/A,FALSE,"요약대차";#N/A,#N/A,FALSE,"매출채권현황";#N/A,#N/A,FALSE,"매출채권명세"}</definedName>
    <definedName name="www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 localSheetId="26" hidden="1">{#N/A,#N/A,FALSE,"BS";#N/A,#N/A,FALSE,"PL";#N/A,#N/A,FALSE,"처분";#N/A,#N/A,FALSE,"현금";#N/A,#N/A,FALSE,"매출";#N/A,#N/A,FALSE,"원가";#N/A,#N/A,FALSE,"경영"}</definedName>
    <definedName name="wwwwwwwwwww" localSheetId="43" hidden="1">{#N/A,#N/A,FALSE,"BS";#N/A,#N/A,FALSE,"PL";#N/A,#N/A,FALSE,"처분";#N/A,#N/A,FALSE,"현금";#N/A,#N/A,FALSE,"매출";#N/A,#N/A,FALSE,"원가";#N/A,#N/A,FALSE,"경영"}</definedName>
    <definedName name="wwwwwwwwwww" hidden="1">{#N/A,#N/A,FALSE,"BS";#N/A,#N/A,FALSE,"PL";#N/A,#N/A,FALSE,"처분";#N/A,#N/A,FALSE,"현금";#N/A,#N/A,FALSE,"매출";#N/A,#N/A,FALSE,"원가";#N/A,#N/A,FALSE,"경영"}</definedName>
    <definedName name="wwwwwwwwwwwww"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w" localSheetId="2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x" localSheetId="26" hidden="1">{#N/A,#N/A,FALSE,"표지";#N/A,#N/A,FALSE,"손익";#N/A,#N/A,FALSE,"영업";#N/A,#N/A,FALSE,"생산성";#N/A,#N/A,FALSE,"품질부문";#N/A,#N/A,FALSE,"사내매입매출";#N/A,#N/A,FALSE,"경비";#N/A,#N/A,FALSE,"이자수지";#N/A,#N/A,FALSE,"신규 투자"}</definedName>
    <definedName name="x" localSheetId="43" hidden="1">{#N/A,#N/A,FALSE,"표지";#N/A,#N/A,FALSE,"손익";#N/A,#N/A,FALSE,"영업";#N/A,#N/A,FALSE,"생산성";#N/A,#N/A,FALSE,"품질부문";#N/A,#N/A,FALSE,"사내매입매출";#N/A,#N/A,FALSE,"경비";#N/A,#N/A,FALSE,"이자수지";#N/A,#N/A,FALSE,"신규 투자"}</definedName>
    <definedName name="x" hidden="1">{#N/A,#N/A,FALSE,"표지";#N/A,#N/A,FALSE,"손익";#N/A,#N/A,FALSE,"영업";#N/A,#N/A,FALSE,"생산성";#N/A,#N/A,FALSE,"품질부문";#N/A,#N/A,FALSE,"사내매입매출";#N/A,#N/A,FALSE,"경비";#N/A,#N/A,FALSE,"이자수지";#N/A,#N/A,FALSE,"신규 투자"}</definedName>
    <definedName name="x_1" localSheetId="26" hidden="1">{"Short Stage 1",#N/A,FALSE,"Stage 1";"Short Stage 2",#N/A,FALSE,"Stage 2";"Short Stage 3",#N/A,FALSE,"Stage 3";"Short Stage 4",#N/A,FALSE,"Stage 4";"Short Stage 5",#N/A,FALSE,"Stage 5";"Short Stage 6",#N/A,FALSE,"Stage 6";"Short Stage 7",#N/A,FALSE,"Stage 7"}</definedName>
    <definedName name="x_1" localSheetId="43" hidden="1">{"Short Stage 1",#N/A,FALSE,"Stage 1";"Short Stage 2",#N/A,FALSE,"Stage 2";"Short Stage 3",#N/A,FALSE,"Stage 3";"Short Stage 4",#N/A,FALSE,"Stage 4";"Short Stage 5",#N/A,FALSE,"Stage 5";"Short Stage 6",#N/A,FALSE,"Stage 6";"Short Stage 7",#N/A,FALSE,"Stage 7"}</definedName>
    <definedName name="x_1" hidden="1">{"Short Stage 1",#N/A,FALSE,"Stage 1";"Short Stage 2",#N/A,FALSE,"Stage 2";"Short Stage 3",#N/A,FALSE,"Stage 3";"Short Stage 4",#N/A,FALSE,"Stage 4";"Short Stage 5",#N/A,FALSE,"Stage 5";"Short Stage 6",#N/A,FALSE,"Stage 6";"Short Stage 7",#N/A,FALSE,"Stage 7"}</definedName>
    <definedName name="x_2" localSheetId="26" hidden="1">{"Short Stage 1",#N/A,FALSE,"Stage 1";"Short Stage 2",#N/A,FALSE,"Stage 2";"Short Stage 3",#N/A,FALSE,"Stage 3";"Short Stage 4",#N/A,FALSE,"Stage 4";"Short Stage 5",#N/A,FALSE,"Stage 5";"Short Stage 6",#N/A,FALSE,"Stage 6";"Short Stage 7",#N/A,FALSE,"Stage 7"}</definedName>
    <definedName name="x_2" localSheetId="43" hidden="1">{"Short Stage 1",#N/A,FALSE,"Stage 1";"Short Stage 2",#N/A,FALSE,"Stage 2";"Short Stage 3",#N/A,FALSE,"Stage 3";"Short Stage 4",#N/A,FALSE,"Stage 4";"Short Stage 5",#N/A,FALSE,"Stage 5";"Short Stage 6",#N/A,FALSE,"Stage 6";"Short Stage 7",#N/A,FALSE,"Stage 7"}</definedName>
    <definedName name="x_2" hidden="1">{"Short Stage 1",#N/A,FALSE,"Stage 1";"Short Stage 2",#N/A,FALSE,"Stage 2";"Short Stage 3",#N/A,FALSE,"Stage 3";"Short Stage 4",#N/A,FALSE,"Stage 4";"Short Stage 5",#N/A,FALSE,"Stage 5";"Short Stage 6",#N/A,FALSE,"Stage 6";"Short Stage 7",#N/A,FALSE,"Stage 7"}</definedName>
    <definedName name="x_3" localSheetId="26" hidden="1">{"Short Stage 1",#N/A,FALSE,"Stage 1";"Short Stage 2",#N/A,FALSE,"Stage 2";"Short Stage 3",#N/A,FALSE,"Stage 3";"Short Stage 4",#N/A,FALSE,"Stage 4";"Short Stage 5",#N/A,FALSE,"Stage 5";"Short Stage 6",#N/A,FALSE,"Stage 6";"Short Stage 7",#N/A,FALSE,"Stage 7"}</definedName>
    <definedName name="x_3" localSheetId="43" hidden="1">{"Short Stage 1",#N/A,FALSE,"Stage 1";"Short Stage 2",#N/A,FALSE,"Stage 2";"Short Stage 3",#N/A,FALSE,"Stage 3";"Short Stage 4",#N/A,FALSE,"Stage 4";"Short Stage 5",#N/A,FALSE,"Stage 5";"Short Stage 6",#N/A,FALSE,"Stage 6";"Short Stage 7",#N/A,FALSE,"Stage 7"}</definedName>
    <definedName name="x_3" hidden="1">{"Short Stage 1",#N/A,FALSE,"Stage 1";"Short Stage 2",#N/A,FALSE,"Stage 2";"Short Stage 3",#N/A,FALSE,"Stage 3";"Short Stage 4",#N/A,FALSE,"Stage 4";"Short Stage 5",#N/A,FALSE,"Stage 5";"Short Stage 6",#N/A,FALSE,"Stage 6";"Short Stage 7",#N/A,FALSE,"Stage 7"}</definedName>
    <definedName name="xc" localSheetId="26" hidden="1">{#N/A,#N/A,FALSE,"손익표지";#N/A,#N/A,FALSE,"손익계산";#N/A,#N/A,FALSE,"일반관리비";#N/A,#N/A,FALSE,"영업외수익";#N/A,#N/A,FALSE,"영업외비용";#N/A,#N/A,FALSE,"매출액";#N/A,#N/A,FALSE,"요약손익";#N/A,#N/A,FALSE,"요약대차";#N/A,#N/A,FALSE,"매출채권현황";#N/A,#N/A,FALSE,"매출채권명세"}</definedName>
    <definedName name="xc" localSheetId="43"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m"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m"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m"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mrrlwhrjs" localSheetId="26" hidden="1">{#N/A,#N/A,FALSE,"현장 NCR 분석";#N/A,#N/A,FALSE,"현장품질감사";#N/A,#N/A,FALSE,"현장품질감사"}</definedName>
    <definedName name="xmrrlwhrjs" localSheetId="43" hidden="1">{#N/A,#N/A,FALSE,"현장 NCR 분석";#N/A,#N/A,FALSE,"현장품질감사";#N/A,#N/A,FALSE,"현장품질감사"}</definedName>
    <definedName name="xmrrlwhrjs" hidden="1">{#N/A,#N/A,FALSE,"현장 NCR 분석";#N/A,#N/A,FALSE,"현장품질감사";#N/A,#N/A,FALSE,"현장품질감사"}</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10</definedName>
    <definedName name="XRefCopy1" hidden="1">#REF!</definedName>
    <definedName name="XRefCopy10" hidden="1">#REF!</definedName>
    <definedName name="XRefCopy100" hidden="1">#REF!</definedName>
    <definedName name="XRefCopy101" hidden="1">#REF!</definedName>
    <definedName name="XRefCopy102" hidden="1">#REF!</definedName>
    <definedName name="XRefCopy103" hidden="1">#REF!</definedName>
    <definedName name="XRefCopy104" hidden="1">#REF!</definedName>
    <definedName name="XRefCopy105"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6" hidden="1">#REF!</definedName>
    <definedName name="XRefCopy67"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6" hidden="1">#REF!</definedName>
    <definedName name="XRefCopy77" hidden="1">#REF!</definedName>
    <definedName name="XRefCopy78" hidden="1">#REF!</definedName>
    <definedName name="XRefCopy79"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21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Row" hidden="1">#REF!</definedName>
    <definedName name="XRefPaste124Row" hidden="1">#REF!</definedName>
    <definedName name="XRefPaste125Row" hidden="1">#REF!</definedName>
    <definedName name="XRefPaste126" hidden="1">#REF!</definedName>
    <definedName name="XRefPaste126Row" hidden="1">#REF!</definedName>
    <definedName name="XRefPaste127Row" hidden="1">#REF!</definedName>
    <definedName name="XRefPaste128"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7Row"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Row" hidden="1">#REF!</definedName>
    <definedName name="XRefPaste141Row"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20</definedName>
    <definedName name="xx" localSheetId="26" hidden="1">{#N/A,#N/A,FALSE,"손익표지";#N/A,#N/A,FALSE,"손익계산";#N/A,#N/A,FALSE,"일반관리비";#N/A,#N/A,FALSE,"영업외수익";#N/A,#N/A,FALSE,"영업외비용";#N/A,#N/A,FALSE,"매출액";#N/A,#N/A,FALSE,"요약손익";#N/A,#N/A,FALSE,"요약대차";#N/A,#N/A,FALSE,"매출채권현황";#N/A,#N/A,FALSE,"매출채권명세"}</definedName>
    <definedName name="xx" localSheetId="43" hidden="1">{#N/A,#N/A,FALSE,"손익표지";#N/A,#N/A,FALSE,"손익계산";#N/A,#N/A,FALSE,"일반관리비";#N/A,#N/A,FALSE,"영업외수익";#N/A,#N/A,FALSE,"영업외비용";#N/A,#N/A,FALSE,"매출액";#N/A,#N/A,FALSE,"요약손익";#N/A,#N/A,FALSE,"요약대차";#N/A,#N/A,FALSE,"매출채권현황";#N/A,#N/A,FALSE,"매출채권명세"}</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xx" localSheetId="26" hidden="1">{#N/A,#N/A,FALSE,"Sheet1";#N/A,#N/A,FALSE,"Sheet2";#N/A,#N/A,FALSE,"Sheet3";#N/A,#N/A,FALSE,"Sheet4";#N/A,#N/A,FALSE,"Sheet5";#N/A,#N/A,FALSE,"Sheet6"}</definedName>
    <definedName name="xxxx" localSheetId="43" hidden="1">{#N/A,#N/A,FALSE,"Sheet1";#N/A,#N/A,FALSE,"Sheet2";#N/A,#N/A,FALSE,"Sheet3";#N/A,#N/A,FALSE,"Sheet4";#N/A,#N/A,FALSE,"Sheet5";#N/A,#N/A,FALSE,"Sheet6"}</definedName>
    <definedName name="xxxx" hidden="1">{#N/A,#N/A,FALSE,"Sheet1";#N/A,#N/A,FALSE,"Sheet2";#N/A,#N/A,FALSE,"Sheet3";#N/A,#N/A,FALSE,"Sheet4";#N/A,#N/A,FALSE,"Sheet5";#N/A,#N/A,FALSE,"Sheet6"}</definedName>
    <definedName name="y" localSheetId="26" hidden="1">{"Summary",#N/A,FALSE,"Summary"}</definedName>
    <definedName name="y" localSheetId="43" hidden="1">{"Summary",#N/A,FALSE,"Summary"}</definedName>
    <definedName name="y" hidden="1">{"Summary",#N/A,FALSE,"Summary"}</definedName>
    <definedName name="y_1" localSheetId="26" hidden="1">{"Summary",#N/A,FALSE,"Summary"}</definedName>
    <definedName name="y_1" localSheetId="43" hidden="1">{"Summary",#N/A,FALSE,"Summary"}</definedName>
    <definedName name="y_1" hidden="1">{"Summary",#N/A,FALSE,"Summary"}</definedName>
    <definedName name="y_2" localSheetId="26" hidden="1">{"Summary",#N/A,FALSE,"Summary"}</definedName>
    <definedName name="y_2" localSheetId="43" hidden="1">{"Summary",#N/A,FALSE,"Summary"}</definedName>
    <definedName name="y_2" hidden="1">{"Summary",#N/A,FALSE,"Summary"}</definedName>
    <definedName name="y_3" localSheetId="26" hidden="1">{"Summary",#N/A,FALSE,"Summary"}</definedName>
    <definedName name="y_3" localSheetId="43" hidden="1">{"Summary",#N/A,FALSE,"Summary"}</definedName>
    <definedName name="y_3" hidden="1">{"Summary",#N/A,FALSE,"Summary"}</definedName>
    <definedName name="ya" localSheetId="26" hidden="1">{#N/A,#N/A,FALSE,"Aging Summary";#N/A,#N/A,FALSE,"Ratio Analysis";#N/A,#N/A,FALSE,"Test 120 Day Accts";#N/A,#N/A,FALSE,"Tickmarks"}</definedName>
    <definedName name="ya" localSheetId="43" hidden="1">{#N/A,#N/A,FALSE,"Aging Summary";#N/A,#N/A,FALSE,"Ratio Analysis";#N/A,#N/A,FALSE,"Test 120 Day Accts";#N/A,#N/A,FALSE,"Tickmarks"}</definedName>
    <definedName name="ya" hidden="1">{#N/A,#N/A,FALSE,"Aging Summary";#N/A,#N/A,FALSE,"Ratio Analysis";#N/A,#N/A,FALSE,"Test 120 Day Accts";#N/A,#N/A,FALSE,"Tickmarks"}</definedName>
    <definedName name="yh" localSheetId="26" hidden="1">{#N/A,#N/A,FALSE,"Aging Summary";#N/A,#N/A,FALSE,"Ratio Analysis";#N/A,#N/A,FALSE,"Test 120 Day Accts";#N/A,#N/A,FALSE,"Tickmarks"}</definedName>
    <definedName name="yh" localSheetId="43" hidden="1">{#N/A,#N/A,FALSE,"Aging Summary";#N/A,#N/A,FALSE,"Ratio Analysis";#N/A,#N/A,FALSE,"Test 120 Day Accts";#N/A,#N/A,FALSE,"Tickmarks"}</definedName>
    <definedName name="yh" hidden="1">{#N/A,#N/A,FALSE,"Aging Summary";#N/A,#N/A,FALSE,"Ratio Analysis";#N/A,#N/A,FALSE,"Test 120 Day Accts";#N/A,#N/A,FALSE,"Tickmarks"}</definedName>
    <definedName name="yj" localSheetId="26"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yj" localSheetId="43"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yj" hidden="1">{TRUE,TRUE,-1.25,-15.5,604.5,343.5,FALSE,TRUE,TRUE,TRUE,0,1,#N/A,1,#N/A,11.6551724137931,30.6153846153846,1,FALSE,FALSE,3,TRUE,1,FALSE,75,"Swvu.Full._.Stage._.1.","ACwvu.Full._.Stage._.1.",#N/A,FALSE,FALSE,0.748031496062992,0.748031496062992,1.10236220472441,0.984251968503937,2,"&amp;C&amp;""Arial,Bold""&amp;12KENSINGTON BANKS
&amp;11PROFIT &amp; LOSS for SALES (BUDGET)&amp;12
&amp;10STAGE 1
as at JULY 1994","",FALSE,FALSE,FALSE,FALSE,1,70,#N/A,#N/A,"=R8C5:R94C82","=C1:C4,R4:R7",#N/A,#N/A,FALSE,FALSE,TRUE,9,65532,65532,FALSE,FALSE,TRUE,TRUE,TRUE}</definedName>
    <definedName name="ym" localSheetId="26" hidden="1">{"Summary",#N/A,FALSE,"Summary"}</definedName>
    <definedName name="ym" localSheetId="43" hidden="1">{"Summary",#N/A,FALSE,"Summary"}</definedName>
    <definedName name="ym" hidden="1">{"Summary",#N/A,FALSE,"Summary"}</definedName>
    <definedName name="ysj" localSheetId="26" hidden="1">{#N/A,#N/A,FALSE,"Sheet5"}</definedName>
    <definedName name="ysj" localSheetId="43" hidden="1">{#N/A,#N/A,FALSE,"Sheet5"}</definedName>
    <definedName name="ysj" hidden="1">{#N/A,#N/A,FALSE,"Sheet5"}</definedName>
    <definedName name="ytb" localSheetId="26" hidden="1">{#N/A,#N/A,FALSE,"5YRASSPl - consol'd";#N/A,#N/A,FALSE,"5YRASSPl - hotel";#N/A,#N/A,FALSE,"5YRASSPl - excl htl";#N/A,#N/A,FALSE,"VarReport";#N/A,#N/A,FALSE,"Sensitivity";#N/A,#N/A,FALSE,"House View ";#N/A,#N/A,FALSE,"KPI"}</definedName>
    <definedName name="ytb" localSheetId="43" hidden="1">{#N/A,#N/A,FALSE,"5YRASSPl - consol'd";#N/A,#N/A,FALSE,"5YRASSPl - hotel";#N/A,#N/A,FALSE,"5YRASSPl - excl htl";#N/A,#N/A,FALSE,"VarReport";#N/A,#N/A,FALSE,"Sensitivity";#N/A,#N/A,FALSE,"House View ";#N/A,#N/A,FALSE,"KPI"}</definedName>
    <definedName name="ytb" hidden="1">{#N/A,#N/A,FALSE,"5YRASSPl - consol'd";#N/A,#N/A,FALSE,"5YRASSPl - hotel";#N/A,#N/A,FALSE,"5YRASSPl - excl htl";#N/A,#N/A,FALSE,"VarReport";#N/A,#N/A,FALSE,"Sensitivity";#N/A,#N/A,FALSE,"House View ";#N/A,#N/A,FALSE,"KPI"}</definedName>
    <definedName name="YTD" hidden="1">"YTD"</definedName>
    <definedName name="YTDAVG" hidden="1">"YTDAVG"</definedName>
    <definedName name="YTDMOV" hidden="1">"YTDMOV"</definedName>
    <definedName name="yy" localSheetId="26" hidden="1">{#N/A,#N/A,FALSE,"Aging Summary";#N/A,#N/A,FALSE,"Ratio Analysis";#N/A,#N/A,FALSE,"Test 120 Day Accts";#N/A,#N/A,FALSE,"Tickmarks"}</definedName>
    <definedName name="yy" localSheetId="43" hidden="1">{#N/A,#N/A,FALSE,"Aging Summary";#N/A,#N/A,FALSE,"Ratio Analysis";#N/A,#N/A,FALSE,"Test 120 Day Accts";#N/A,#N/A,FALSE,"Tickmarks"}</definedName>
    <definedName name="yy" hidden="1">{#N/A,#N/A,FALSE,"Aging Summary";#N/A,#N/A,FALSE,"Ratio Analysis";#N/A,#N/A,FALSE,"Test 120 Day Accts";#N/A,#N/A,FALSE,"Tickmarks"}</definedName>
    <definedName name="YYYYY" hidden="1">UPPER(TEXT(#REF!(#REF!,0),"mmm yy"))</definedName>
    <definedName name="YYYYYY" hidden="1">UPPER(TEXT(#REF!(#REF!,-1),"mmm yy"))</definedName>
    <definedName name="YYYYYYYYY" localSheetId="26"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YYYYYYYYY" localSheetId="43"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YYYYYYYYY"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Z" localSheetId="26" hidden="1">{"Full Summary",#N/A,FALSE,"Summary"}</definedName>
    <definedName name="Z" localSheetId="43" hidden="1">{"Full Summary",#N/A,FALSE,"Summary"}</definedName>
    <definedName name="Z" hidden="1">{"Full Summary",#N/A,FALSE,"Summary"}</definedName>
    <definedName name="Z_293F9608_6186_11D1_8188_004C06C10000_.wvu.Cols" hidden="1">#REF!</definedName>
    <definedName name="Z_332CA821_6D7A_11D5_B762_00A0C90CFCF0_.wvu.PrintArea" hidden="1">#REF!</definedName>
    <definedName name="Z_49245FEC_F215_11D0_8E32_444553540000_.wvu.Cols" hidden="1">#REF!</definedName>
    <definedName name="Z_49245FEE_F215_11D0_8E32_444553540000_.wvu.Cols" hidden="1">#REF!</definedName>
    <definedName name="Z_72C5DCB7_53C8_11D2_9A6E_0020AFC2981D_.wvu.Cols" hidden="1">#REF!</definedName>
    <definedName name="Z_72C5DCBF_53C8_11D2_9A6E_0020AFC2981D_.wvu.Rows" hidden="1">#REF!</definedName>
    <definedName name="Z_72C5DCC0_53C8_11D2_9A6E_0020AFC2981D_.wvu.Rows" hidden="1">#REF!</definedName>
    <definedName name="Z_78846D24_6B2D_11D1_8188_004C06C10000_.wvu.Cols" hidden="1">#REF!</definedName>
    <definedName name="Z_8723E284_6CA3_11D1_8188_004C06C10000_.wvu.Cols" hidden="1">#REF!</definedName>
    <definedName name="Z_8B146222_DE02_4DF1_B7B7_8FFB9E26167C_.wvu.PrintTitles" hidden="1">#REF!,#REF!</definedName>
    <definedName name="Z_A9BCE249_7D52_4579_813A_F128E7E39160_.wvu.Cols" hidden="1">#REF!</definedName>
    <definedName name="Z_A9BCE249_7D52_4579_813A_F128E7E39160_.wvu.PrintArea" hidden="1">#REF!</definedName>
    <definedName name="Z_A9BCE249_7D52_4579_813A_F128E7E39160_.wvu.PrintTitles" hidden="1">#REF!,#REF!</definedName>
    <definedName name="Z_B2172A22_A087_11D6_A4E5_008013D50C77_.wvu.PrintArea" hidden="1">#REF!</definedName>
    <definedName name="Z_B2708467_5208_11D2_9A6E_0020AFC2981D_.wvu.PrintArea" hidden="1">#REF!</definedName>
    <definedName name="Z_B2708467_5208_11D2_9A6E_0020AFC2981D_.wvu.PrintTitles" hidden="1">#REF!,#REF!</definedName>
    <definedName name="Z_B2708468_5208_11D2_9A6E_0020AFC2981D_.wvu.PrintArea" hidden="1">#REF!</definedName>
    <definedName name="Z_B2708468_5208_11D2_9A6E_0020AFC2981D_.wvu.PrintTitles" hidden="1">#REF!,#REF!</definedName>
    <definedName name="Z_B270846A_5208_11D2_9A6E_0020AFC2981D_.wvu.PrintArea" hidden="1">#REF!</definedName>
    <definedName name="Z_B270846A_5208_11D2_9A6E_0020AFC2981D_.wvu.PrintTitles" hidden="1">#REF!,#REF!</definedName>
    <definedName name="Z_B270846E_5208_11D2_9A6E_0020AFC2981D_.wvu.PrintArea" hidden="1">#REF!</definedName>
    <definedName name="Z_B270846F_5208_11D2_9A6E_0020AFC2981D_.wvu.PrintArea" hidden="1">#REF!</definedName>
    <definedName name="Z_B2708470_5208_11D2_9A6E_0020AFC2981D_.wvu.PrintArea" hidden="1">#REF!</definedName>
    <definedName name="Z_B2708483_5208_11D2_9A6E_0020AFC2981D_.wvu.PrintArea" hidden="1">#REF!</definedName>
    <definedName name="Z_B2708483_5208_11D2_9A6E_0020AFC2981D_.wvu.PrintTitles" hidden="1">#REF!,#REF!</definedName>
    <definedName name="Z_B2708484_5208_11D2_9A6E_0020AFC2981D_.wvu.PrintArea" hidden="1">#REF!</definedName>
    <definedName name="Z_B2708484_5208_11D2_9A6E_0020AFC2981D_.wvu.PrintTitles" hidden="1">#REF!,#REF!</definedName>
    <definedName name="Z_B2708485_5208_11D2_9A6E_0020AFC2981D_.wvu.PrintArea" hidden="1">#REF!</definedName>
    <definedName name="Z_B2708485_5208_11D2_9A6E_0020AFC2981D_.wvu.PrintTitles" hidden="1">#REF!,#REF!</definedName>
    <definedName name="Z_B2708486_5208_11D2_9A6E_0020AFC2981D_.wvu.PrintArea" hidden="1">#REF!</definedName>
    <definedName name="Z_B2708486_5208_11D2_9A6E_0020AFC2981D_.wvu.PrintTitles" hidden="1">#REF!,#REF!</definedName>
    <definedName name="Z_E8FEE9A5_163A_11D2_AED0_0000E81DA68C_.wvu.Rows" hidden="1">#REF!</definedName>
    <definedName name="za" hidden="1">#REF!</definedName>
    <definedName name="zb"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b"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b"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err" localSheetId="26" hidden="1">{"Full Summary",#N/A,FALSE,"Summary"}</definedName>
    <definedName name="zerr" localSheetId="43" hidden="1">{"Full Summary",#N/A,FALSE,"Summary"}</definedName>
    <definedName name="zerr" hidden="1">{"Full Summary",#N/A,FALSE,"Summary"}</definedName>
    <definedName name="zna" localSheetId="26" hidden="1">{#N/A,#N/A,FALSE,"Aging Summary";#N/A,#N/A,FALSE,"Ratio Analysis";#N/A,#N/A,FALSE,"Test 120 Day Accts";#N/A,#N/A,FALSE,"Tickmarks"}</definedName>
    <definedName name="zna" localSheetId="43" hidden="1">{#N/A,#N/A,FALSE,"Aging Summary";#N/A,#N/A,FALSE,"Ratio Analysis";#N/A,#N/A,FALSE,"Test 120 Day Accts";#N/A,#N/A,FALSE,"Tickmarks"}</definedName>
    <definedName name="zna" hidden="1">{#N/A,#N/A,FALSE,"Aging Summary";#N/A,#N/A,FALSE,"Ratio Analysis";#N/A,#N/A,FALSE,"Test 120 Day Accts";#N/A,#N/A,FALSE,"Tickmarks"}</definedName>
    <definedName name="zv"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v"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v"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x" localSheetId="26" hidden="1">{"'매출'!$A$1:$I$22"}</definedName>
    <definedName name="zx" localSheetId="43" hidden="1">{"'매출'!$A$1:$I$22"}</definedName>
    <definedName name="zx" hidden="1">{"'매출'!$A$1:$I$22"}</definedName>
    <definedName name="ZXC" localSheetId="26" hidden="1">{#N/A,#N/A,FALSE,"이태원철근"}</definedName>
    <definedName name="ZXC" localSheetId="43" hidden="1">{#N/A,#N/A,FALSE,"이태원철근"}</definedName>
    <definedName name="ZXC" hidden="1">{#N/A,#N/A,FALSE,"이태원철근"}</definedName>
    <definedName name="zzzzv" localSheetId="26" hidden="1">{#N/A,#N/A,FALSE,"Aging Summary";#N/A,#N/A,FALSE,"Ratio Analysis";#N/A,#N/A,FALSE,"Test 120 Day Accts";#N/A,#N/A,FALSE,"Tickmarks"}</definedName>
    <definedName name="zzzzv" localSheetId="43" hidden="1">{#N/A,#N/A,FALSE,"Aging Summary";#N/A,#N/A,FALSE,"Ratio Analysis";#N/A,#N/A,FALSE,"Test 120 Day Accts";#N/A,#N/A,FALSE,"Tickmarks"}</definedName>
    <definedName name="zzzzv" hidden="1">{#N/A,#N/A,FALSE,"Aging Summary";#N/A,#N/A,FALSE,"Ratio Analysis";#N/A,#N/A,FALSE,"Test 120 Day Accts";#N/A,#N/A,FALSE,"Tickmarks"}</definedName>
    <definedName name="ㄱ"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 localSheetId="4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30" localSheetId="26" hidden="1">{0,0,0,0;0,0,0,0;0,0,0,0;0,0,0,0;0,0,0,0;0,0,0,0;0,0,0,0;0,0,0,0;0,0,0,0}</definedName>
    <definedName name="ㄱ30" localSheetId="43" hidden="1">{0,0,0,0;0,0,0,0;0,0,0,0;0,0,0,0;0,0,0,0;0,0,0,0;0,0,0,0;0,0,0,0;0,0,0,0}</definedName>
    <definedName name="ㄱ30" hidden="1">{0,0,0,0;0,0,0,0;0,0,0,0;0,0,0,0;0,0,0,0;0,0,0,0;0,0,0,0;0,0,0,0;0,0,0,0}</definedName>
    <definedName name="ㄱㄱ"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ㄱ" localSheetId="4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ㄱ"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ㄱ"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ㄱ"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ㄱㄱ" localSheetId="26" hidden="1">{#N/A,#N/A,FALSE,"표지";#N/A,#N/A,FALSE,"손익";#N/A,#N/A,FALSE,"영업";#N/A,#N/A,FALSE,"생산성";#N/A,#N/A,FALSE,"품질부문";#N/A,#N/A,FALSE,"사내매입매출";#N/A,#N/A,FALSE,"경비";#N/A,#N/A,FALSE,"이자수지";#N/A,#N/A,FALSE,"신규 투자"}</definedName>
    <definedName name="ㄱㄱㄱ" localSheetId="43" hidden="1">{#N/A,#N/A,FALSE,"표지";#N/A,#N/A,FALSE,"손익";#N/A,#N/A,FALSE,"영업";#N/A,#N/A,FALSE,"생산성";#N/A,#N/A,FALSE,"품질부문";#N/A,#N/A,FALSE,"사내매입매출";#N/A,#N/A,FALSE,"경비";#N/A,#N/A,FALSE,"이자수지";#N/A,#N/A,FALSE,"신규 투자"}</definedName>
    <definedName name="ㄱㄱㄱ" hidden="1">{#N/A,#N/A,FALSE,"표지";#N/A,#N/A,FALSE,"손익";#N/A,#N/A,FALSE,"영업";#N/A,#N/A,FALSE,"생산성";#N/A,#N/A,FALSE,"품질부문";#N/A,#N/A,FALSE,"사내매입매출";#N/A,#N/A,FALSE,"경비";#N/A,#N/A,FALSE,"이자수지";#N/A,#N/A,FALSE,"신규 투자"}</definedName>
    <definedName name="ㄱㄱㄱ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ㅈㅎ" hidden="1">#REF!</definedName>
    <definedName name="ㄱㅎㄹㅇㅎ" hidden="1">#REF!</definedName>
    <definedName name="ㄱ홍" localSheetId="26" hidden="1">{#N/A,#N/A,FALSE,"현장 NCR 분석";#N/A,#N/A,FALSE,"현장품질감사";#N/A,#N/A,FALSE,"현장품질감사"}</definedName>
    <definedName name="ㄱ홍" localSheetId="43" hidden="1">{#N/A,#N/A,FALSE,"현장 NCR 분석";#N/A,#N/A,FALSE,"현장품질감사";#N/A,#N/A,FALSE,"현장품질감사"}</definedName>
    <definedName name="ㄱ홍" hidden="1">{#N/A,#N/A,FALSE,"현장 NCR 분석";#N/A,#N/A,FALSE,"현장품질감사";#N/A,#N/A,FALSE,"현장품질감사"}</definedName>
    <definedName name="ㄱ히망ㅎ" localSheetId="26" hidden="1">{#N/A,#N/A,FALSE,"1.CRITERIA";#N/A,#N/A,FALSE,"2.IS";#N/A,#N/A,FALSE,"3.BS";#N/A,#N/A,FALSE,"4.PER PL";#N/A,#N/A,FALSE,"5.INVESTMENT";#N/A,#N/A,FALSE,"6.공문";#N/A,#N/A,FALSE,"7.netinvest"}</definedName>
    <definedName name="ㄱ히망ㅎ" localSheetId="43"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hidden="1">#REF!</definedName>
    <definedName name="가1" localSheetId="26" hidden="1">{#N/A,#N/A,TRUE,"Y생산";#N/A,#N/A,TRUE,"Y판매";#N/A,#N/A,TRUE,"Y총물량";#N/A,#N/A,TRUE,"Y능력";#N/A,#N/A,TRUE,"YKD"}</definedName>
    <definedName name="가1" localSheetId="43" hidden="1">{#N/A,#N/A,TRUE,"Y생산";#N/A,#N/A,TRUE,"Y판매";#N/A,#N/A,TRUE,"Y총물량";#N/A,#N/A,TRUE,"Y능력";#N/A,#N/A,TRUE,"YKD"}</definedName>
    <definedName name="가1" hidden="1">{#N/A,#N/A,TRUE,"Y생산";#N/A,#N/A,TRUE,"Y판매";#N/A,#N/A,TRUE,"Y총물량";#N/A,#N/A,TRUE,"Y능력";#N/A,#N/A,TRUE,"YKD"}</definedName>
    <definedName name="가10" localSheetId="26" hidden="1">{#N/A,#N/A,TRUE,"Y생산";#N/A,#N/A,TRUE,"Y판매";#N/A,#N/A,TRUE,"Y총물량";#N/A,#N/A,TRUE,"Y능력";#N/A,#N/A,TRUE,"YKD"}</definedName>
    <definedName name="가10" localSheetId="43" hidden="1">{#N/A,#N/A,TRUE,"Y생산";#N/A,#N/A,TRUE,"Y판매";#N/A,#N/A,TRUE,"Y총물량";#N/A,#N/A,TRUE,"Y능력";#N/A,#N/A,TRUE,"YKD"}</definedName>
    <definedName name="가10" hidden="1">{#N/A,#N/A,TRUE,"Y생산";#N/A,#N/A,TRUE,"Y판매";#N/A,#N/A,TRUE,"Y총물량";#N/A,#N/A,TRUE,"Y능력";#N/A,#N/A,TRUE,"YKD"}</definedName>
    <definedName name="가123" localSheetId="26" hidden="1">{"'분양원가'!$B$1:$F$113"}</definedName>
    <definedName name="가123" localSheetId="43" hidden="1">{"'분양원가'!$B$1:$F$113"}</definedName>
    <definedName name="가123" hidden="1">{"'분양원가'!$B$1:$F$113"}</definedName>
    <definedName name="가가" localSheetId="26" hidden="1">{#N/A,#N/A,FALSE,"1.CRITERIA";#N/A,#N/A,FALSE,"2.IS";#N/A,#N/A,FALSE,"3.BS";#N/A,#N/A,FALSE,"4.PER PL";#N/A,#N/A,FALSE,"5.INVESTMENT";#N/A,#N/A,FALSE,"6.공문";#N/A,#N/A,FALSE,"7.netinvest"}</definedName>
    <definedName name="가가" localSheetId="43" hidden="1">{#N/A,#N/A,FALSE,"1.CRITERIA";#N/A,#N/A,FALSE,"2.IS";#N/A,#N/A,FALSE,"3.BS";#N/A,#N/A,FALSE,"4.PER PL";#N/A,#N/A,FALSE,"5.INVESTMENT";#N/A,#N/A,FALSE,"6.공문";#N/A,#N/A,FALSE,"7.netinvest"}</definedName>
    <definedName name="가가" hidden="1">{#N/A,#N/A,FALSE,"1.CRITERIA";#N/A,#N/A,FALSE,"2.IS";#N/A,#N/A,FALSE,"3.BS";#N/A,#N/A,FALSE,"4.PER PL";#N/A,#N/A,FALSE,"5.INVESTMENT";#N/A,#N/A,FALSE,"6.공문";#N/A,#N/A,FALSE,"7.netinvest"}</definedName>
    <definedName name="가격산출" hidden="1">#REF!</definedName>
    <definedName name="가기긱" localSheetId="26" hidden="1">{"'미착금액'!$A$4:$G$14"}</definedName>
    <definedName name="가기긱" localSheetId="46" hidden="1">{"'미착금액'!$A$4:$G$14"}</definedName>
    <definedName name="가기긱" localSheetId="40" hidden="1">{"'미착금액'!$A$4:$G$14"}</definedName>
    <definedName name="가기긱" localSheetId="43" hidden="1">{"'미착금액'!$A$4:$G$14"}</definedName>
    <definedName name="가기긱" hidden="1">{"'미착금액'!$A$4:$G$14"}</definedName>
    <definedName name="가나" localSheetId="26" hidden="1">{#N/A,#N/A,FALSE,"1.CRITERIA";#N/A,#N/A,FALSE,"2.IS";#N/A,#N/A,FALSE,"3.BS";#N/A,#N/A,FALSE,"4.PER PL";#N/A,#N/A,FALSE,"5.INVESTMENT";#N/A,#N/A,FALSE,"6.공문";#N/A,#N/A,FALSE,"7.netinvest"}</definedName>
    <definedName name="가나" localSheetId="43" hidden="1">{#N/A,#N/A,FALSE,"1.CRITERIA";#N/A,#N/A,FALSE,"2.IS";#N/A,#N/A,FALSE,"3.BS";#N/A,#N/A,FALSE,"4.PER PL";#N/A,#N/A,FALSE,"5.INVESTMENT";#N/A,#N/A,FALSE,"6.공문";#N/A,#N/A,FALSE,"7.netinvest"}</definedName>
    <definedName name="가나" hidden="1">{#N/A,#N/A,FALSE,"1.CRITERIA";#N/A,#N/A,FALSE,"2.IS";#N/A,#N/A,FALSE,"3.BS";#N/A,#N/A,FALSE,"4.PER PL";#N/A,#N/A,FALSE,"5.INVESTMENT";#N/A,#N/A,FALSE,"6.공문";#N/A,#N/A,FALSE,"7.netinvest"}</definedName>
    <definedName name="가나다오" localSheetId="26" hidden="1">{#N/A,#N/A,FALSE,"정공"}</definedName>
    <definedName name="가나다오" localSheetId="43" hidden="1">{#N/A,#N/A,FALSE,"정공"}</definedName>
    <definedName name="가나다오" hidden="1">{#N/A,#N/A,FALSE,"정공"}</definedName>
    <definedName name="가나라" localSheetId="26" hidden="1">{#N/A,#N/A,FALSE,"1.CRITERIA";#N/A,#N/A,FALSE,"2.IS";#N/A,#N/A,FALSE,"3.BS";#N/A,#N/A,FALSE,"4.PER PL";#N/A,#N/A,FALSE,"5.INVESTMENT";#N/A,#N/A,FALSE,"6.공문";#N/A,#N/A,FALSE,"7.netinvest"}</definedName>
    <definedName name="가나라" localSheetId="43"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localSheetId="26" hidden="1">{#N/A,#N/A,FALSE,"1.CRITERIA";#N/A,#N/A,FALSE,"2.IS";#N/A,#N/A,FALSE,"3.BS";#N/A,#N/A,FALSE,"4.PER PL";#N/A,#N/A,FALSE,"5.INVESTMENT";#N/A,#N/A,FALSE,"6.공문";#N/A,#N/A,FALSE,"7.netinvest"}</definedName>
    <definedName name="가다" localSheetId="43"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 localSheetId="26" hidden="1">{#N/A,#N/A,TRUE,"Y생산";#N/A,#N/A,TRUE,"Y판매";#N/A,#N/A,TRUE,"Y총물량";#N/A,#N/A,TRUE,"Y능력";#N/A,#N/A,TRUE,"YKD"}</definedName>
    <definedName name="가동" localSheetId="43" hidden="1">{#N/A,#N/A,TRUE,"Y생산";#N/A,#N/A,TRUE,"Y판매";#N/A,#N/A,TRUE,"Y총물량";#N/A,#N/A,TRUE,"Y능력";#N/A,#N/A,TRUE,"YKD"}</definedName>
    <definedName name="가동" hidden="1">{#N/A,#N/A,TRUE,"Y생산";#N/A,#N/A,TRUE,"Y판매";#N/A,#N/A,TRUE,"Y총물량";#N/A,#N/A,TRUE,"Y능력";#N/A,#N/A,TRUE,"YKD"}</definedName>
    <definedName name="가동2" localSheetId="26" hidden="1">{#N/A,#N/A,TRUE,"Y생산";#N/A,#N/A,TRUE,"Y판매";#N/A,#N/A,TRUE,"Y총물량";#N/A,#N/A,TRUE,"Y능력";#N/A,#N/A,TRUE,"YKD"}</definedName>
    <definedName name="가동2" localSheetId="43" hidden="1">{#N/A,#N/A,TRUE,"Y생산";#N/A,#N/A,TRUE,"Y판매";#N/A,#N/A,TRUE,"Y총물량";#N/A,#N/A,TRUE,"Y능력";#N/A,#N/A,TRUE,"YKD"}</definedName>
    <definedName name="가동2" hidden="1">{#N/A,#N/A,TRUE,"Y생산";#N/A,#N/A,TRUE,"Y판매";#N/A,#N/A,TRUE,"Y총물량";#N/A,#N/A,TRUE,"Y능력";#N/A,#N/A,TRUE,"YKD"}</definedName>
    <definedName name="가라" localSheetId="26" hidden="1">{#N/A,#N/A,FALSE,"1.CRITERIA";#N/A,#N/A,FALSE,"2.IS";#N/A,#N/A,FALSE,"3.BS";#N/A,#N/A,FALSE,"4.PER PL";#N/A,#N/A,FALSE,"5.INVESTMENT";#N/A,#N/A,FALSE,"6.공문";#N/A,#N/A,FALSE,"7.netinvest"}</definedName>
    <definedName name="가라" localSheetId="43"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 localSheetId="26" hidden="1">{#N/A,#N/A,FALSE,"1.CRITERIA";#N/A,#N/A,FALSE,"2.IS";#N/A,#N/A,FALSE,"3.BS";#N/A,#N/A,FALSE,"4.PER PL";#N/A,#N/A,FALSE,"5.INVESTMENT";#N/A,#N/A,FALSE,"6.공문";#N/A,#N/A,FALSE,"7.netinvest"}</definedName>
    <definedName name="가아" localSheetId="43"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localSheetId="26" hidden="1">{#N/A,#N/A,FALSE,"1.CRITERIA";#N/A,#N/A,FALSE,"2.IS";#N/A,#N/A,FALSE,"3.BS";#N/A,#N/A,FALSE,"4.PER PL";#N/A,#N/A,FALSE,"5.INVESTMENT";#N/A,#N/A,FALSE,"6.공문";#N/A,#N/A,FALSE,"7.netinvest"}</definedName>
    <definedName name="가아노" localSheetId="43"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26" hidden="1">{#N/A,#N/A,FALSE,"1.CRITERIA";#N/A,#N/A,FALSE,"2.IS";#N/A,#N/A,FALSE,"3.BS";#N/A,#N/A,FALSE,"4.PER PL";#N/A,#N/A,FALSE,"5.INVESTMENT";#N/A,#N/A,FALSE,"6.공문";#N/A,#N/A,FALSE,"7.netinvest"}</definedName>
    <definedName name="가아다" localSheetId="43"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26" hidden="1">{#N/A,#N/A,FALSE,"1.CRITERIA";#N/A,#N/A,FALSE,"2.IS";#N/A,#N/A,FALSE,"3.BS";#N/A,#N/A,FALSE,"4.PER PL";#N/A,#N/A,FALSE,"5.INVESTMENT";#N/A,#N/A,FALSE,"6.공문";#N/A,#N/A,FALSE,"7.netinvest"}</definedName>
    <definedName name="가아차" localSheetId="43"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localSheetId="26" hidden="1">{#N/A,#N/A,FALSE,"1.CRITERIA";#N/A,#N/A,FALSE,"2.IS";#N/A,#N/A,FALSE,"3.BS";#N/A,#N/A,FALSE,"4.PER PL";#N/A,#N/A,FALSE,"5.INVESTMENT";#N/A,#N/A,FALSE,"6.공문";#N/A,#N/A,FALSE,"7.netinvest"}</definedName>
    <definedName name="가오" localSheetId="43"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26" hidden="1">{#N/A,#N/A,FALSE,"1.CRITERIA";#N/A,#N/A,FALSE,"2.IS";#N/A,#N/A,FALSE,"3.BS";#N/A,#N/A,FALSE,"4.PER PL";#N/A,#N/A,FALSE,"5.INVESTMENT";#N/A,#N/A,FALSE,"6.공문";#N/A,#N/A,FALSE,"7.netinvest"}</definedName>
    <definedName name="가오나" localSheetId="43"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26" hidden="1">{#N/A,#N/A,FALSE,"1.CRITERIA";#N/A,#N/A,FALSE,"2.IS";#N/A,#N/A,FALSE,"3.BS";#N/A,#N/A,FALSE,"4.PER PL";#N/A,#N/A,FALSE,"5.INVESTMENT";#N/A,#N/A,FALSE,"6.공문";#N/A,#N/A,FALSE,"7.netinvest"}</definedName>
    <definedName name="가오아" localSheetId="43"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localSheetId="26" hidden="1">{#N/A,#N/A,FALSE,"1.CRITERIA";#N/A,#N/A,FALSE,"2.IS";#N/A,#N/A,FALSE,"3.BS";#N/A,#N/A,FALSE,"4.PER PL";#N/A,#N/A,FALSE,"5.INVESTMENT";#N/A,#N/A,FALSE,"6.공문";#N/A,#N/A,FALSE,"7.netinvest"}</definedName>
    <definedName name="가카" localSheetId="43"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26" hidden="1">{#N/A,#N/A,FALSE,"1.CRITERIA";#N/A,#N/A,FALSE,"2.IS";#N/A,#N/A,FALSE,"3.BS";#N/A,#N/A,FALSE,"4.PER PL";#N/A,#N/A,FALSE,"5.INVESTMENT";#N/A,#N/A,FALSE,"6.공문";#N/A,#N/A,FALSE,"7.netinvest"}</definedName>
    <definedName name="가타" localSheetId="43"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각"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갈" localSheetId="26" hidden="1">{#N/A,#N/A,FALSE,"1.CRITERIA";#N/A,#N/A,FALSE,"2.IS";#N/A,#N/A,FALSE,"3.BS";#N/A,#N/A,FALSE,"4.PER PL";#N/A,#N/A,FALSE,"5.INVESTMENT";#N/A,#N/A,FALSE,"6.공문";#N/A,#N/A,FALSE,"7.netinvest"}</definedName>
    <definedName name="갈" localSheetId="43"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상각"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상각"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상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상각2월"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상각2월"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상각2월"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상각명세서" localSheetId="2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비2" localSheetId="26" hidden="1">{#N/A,#N/A,FALSE,"Aging Summary";#N/A,#N/A,FALSE,"Ratio Analysis";#N/A,#N/A,FALSE,"Test 120 Day Accts";#N/A,#N/A,FALSE,"Tickmarks"}</definedName>
    <definedName name="감가상각비2" localSheetId="43" hidden="1">{#N/A,#N/A,FALSE,"Aging Summary";#N/A,#N/A,FALSE,"Ratio Analysis";#N/A,#N/A,FALSE,"Test 120 Day Accts";#N/A,#N/A,FALSE,"Tickmarks"}</definedName>
    <definedName name="감가상각비2" hidden="1">{#N/A,#N/A,FALSE,"Aging Summary";#N/A,#N/A,FALSE,"Ratio Analysis";#N/A,#N/A,FALSE,"Test 120 Day Accts";#N/A,#N/A,FALSE,"Tickmarks"}</definedName>
    <definedName name="감가양식"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사" localSheetId="26" hidden="1">{#N/A,#N/A,FALSE,"표지";#N/A,#N/A,FALSE,"손익";#N/A,#N/A,FALSE,"영업";#N/A,#N/A,FALSE,"생산성";#N/A,#N/A,FALSE,"품질부문";#N/A,#N/A,FALSE,"사내매입매출";#N/A,#N/A,FALSE,"경비";#N/A,#N/A,FALSE,"이자수지";#N/A,#N/A,FALSE,"신규 투자"}</definedName>
    <definedName name="감사" localSheetId="43" hidden="1">{#N/A,#N/A,FALSE,"표지";#N/A,#N/A,FALSE,"손익";#N/A,#N/A,FALSE,"영업";#N/A,#N/A,FALSE,"생산성";#N/A,#N/A,FALSE,"품질부문";#N/A,#N/A,FALSE,"사내매입매출";#N/A,#N/A,FALSE,"경비";#N/A,#N/A,FALSE,"이자수지";#N/A,#N/A,FALSE,"신규 투자"}</definedName>
    <definedName name="감사" hidden="1">{#N/A,#N/A,FALSE,"표지";#N/A,#N/A,FALSE,"손익";#N/A,#N/A,FALSE,"영업";#N/A,#N/A,FALSE,"생산성";#N/A,#N/A,FALSE,"품질부문";#N/A,#N/A,FALSE,"사내매입매출";#N/A,#N/A,FALSE,"경비";#N/A,#N/A,FALSE,"이자수지";#N/A,#N/A,FALSE,"신규 투자"}</definedName>
    <definedName name="감정평가" localSheetId="26" hidden="1">{#N/A,#N/A,FALSE,"Sheet5"}</definedName>
    <definedName name="감정평가" localSheetId="43" hidden="1">{#N/A,#N/A,FALSE,"Sheet5"}</definedName>
    <definedName name="감정평가" hidden="1">{#N/A,#N/A,FALSE,"Sheet5"}</definedName>
    <definedName name="갑지" hidden="1">#REF!</definedName>
    <definedName name="갔" localSheetId="26" hidden="1">{#N/A,#N/A,FALSE,"Sheet5"}</definedName>
    <definedName name="갔" localSheetId="43" hidden="1">{#N/A,#N/A,FALSE,"Sheet5"}</definedName>
    <definedName name="갔" hidden="1">{#N/A,#N/A,FALSE,"Sheet5"}</definedName>
    <definedName name="강" localSheetId="26" hidden="1">{#N/A,#N/A,FALSE,"1.CRITERIA";#N/A,#N/A,FALSE,"2.IS";#N/A,#N/A,FALSE,"3.BS";#N/A,#N/A,FALSE,"4.PER PL";#N/A,#N/A,FALSE,"5.INVESTMENT";#N/A,#N/A,FALSE,"6.공문";#N/A,#N/A,FALSE,"7.netinvest"}</definedName>
    <definedName name="강" localSheetId="43"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서센터"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강서센터"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강서센터"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개발비"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선내용" localSheetId="26" hidden="1">{#N/A,#N/A,TRUE,"Y생산";#N/A,#N/A,TRUE,"Y판매";#N/A,#N/A,TRUE,"Y총물량";#N/A,#N/A,TRUE,"Y능력";#N/A,#N/A,TRUE,"YKD"}</definedName>
    <definedName name="개선내용" localSheetId="43" hidden="1">{#N/A,#N/A,TRUE,"Y생산";#N/A,#N/A,TRUE,"Y판매";#N/A,#N/A,TRUE,"Y총물량";#N/A,#N/A,TRUE,"Y능력";#N/A,#N/A,TRUE,"YKD"}</definedName>
    <definedName name="개선내용" hidden="1">{#N/A,#N/A,TRUE,"Y생산";#N/A,#N/A,TRUE,"Y판매";#N/A,#N/A,TRUE,"Y총물량";#N/A,#N/A,TRUE,"Y능력";#N/A,#N/A,TRUE,"YKD"}</definedName>
    <definedName name="개선실적" localSheetId="26" hidden="1">{#N/A,#N/A,TRUE,"Y생산";#N/A,#N/A,TRUE,"Y판매";#N/A,#N/A,TRUE,"Y총물량";#N/A,#N/A,TRUE,"Y능력";#N/A,#N/A,TRUE,"YKD"}</definedName>
    <definedName name="개선실적" localSheetId="43" hidden="1">{#N/A,#N/A,TRUE,"Y생산";#N/A,#N/A,TRUE,"Y판매";#N/A,#N/A,TRUE,"Y총물량";#N/A,#N/A,TRUE,"Y능력";#N/A,#N/A,TRUE,"YKD"}</definedName>
    <definedName name="개선실적" hidden="1">{#N/A,#N/A,TRUE,"Y생산";#N/A,#N/A,TRUE,"Y판매";#N/A,#N/A,TRUE,"Y총물량";#N/A,#N/A,TRUE,"Y능력";#N/A,#N/A,TRUE,"YKD"}</definedName>
    <definedName name="개요" hidden="1">#REF!</definedName>
    <definedName name="개요1" hidden="1">#REF!</definedName>
    <definedName name="개요2" hidden="1">#REF!</definedName>
    <definedName name="갤로" localSheetId="26" hidden="1">{#N/A,#N/A,FALSE,"정공"}</definedName>
    <definedName name="갤로" localSheetId="43" hidden="1">{#N/A,#N/A,FALSE,"정공"}</definedName>
    <definedName name="갤로" hidden="1">{#N/A,#N/A,FALSE,"정공"}</definedName>
    <definedName name="거" localSheetId="26" hidden="1">{#N/A,#N/A,FALSE,"1.CRITERIA";#N/A,#N/A,FALSE,"2.IS";#N/A,#N/A,FALSE,"3.BS";#N/A,#N/A,FALSE,"4.PER PL";#N/A,#N/A,FALSE,"5.INVESTMENT";#N/A,#N/A,FALSE,"6.공문";#N/A,#N/A,FALSE,"7.netinvest"}</definedName>
    <definedName name="거" localSheetId="43"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래" localSheetId="26" hidden="1">{#N/A,#N/A,FALSE,"주요여수신";#N/A,#N/A,FALSE,"수신금리";#N/A,#N/A,FALSE,"대출금리";#N/A,#N/A,FALSE,"신규대출";#N/A,#N/A,FALSE,"총액대출"}</definedName>
    <definedName name="거래" localSheetId="43" hidden="1">{#N/A,#N/A,FALSE,"주요여수신";#N/A,#N/A,FALSE,"수신금리";#N/A,#N/A,FALSE,"대출금리";#N/A,#N/A,FALSE,"신규대출";#N/A,#N/A,FALSE,"총액대출"}</definedName>
    <definedName name="거래" hidden="1">{#N/A,#N/A,FALSE,"주요여수신";#N/A,#N/A,FALSE,"수신금리";#N/A,#N/A,FALSE,"대출금리";#N/A,#N/A,FALSE,"신규대출";#N/A,#N/A,FALSE,"총액대출"}</definedName>
    <definedName name="거이" localSheetId="26" hidden="1">{#N/A,#N/A,FALSE,"1.CRITERIA";#N/A,#N/A,FALSE,"2.IS";#N/A,#N/A,FALSE,"3.BS";#N/A,#N/A,FALSE,"4.PER PL";#N/A,#N/A,FALSE,"5.INVESTMENT";#N/A,#N/A,FALSE,"6.공문";#N/A,#N/A,FALSE,"7.netinvest"}</definedName>
    <definedName name="거이" localSheetId="43"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가new" localSheetId="26" hidden="1">{#N/A,#N/A,FALSE,"BS";#N/A,#N/A,FALSE,"PL";#N/A,#N/A,FALSE,"처분";#N/A,#N/A,FALSE,"현금";#N/A,#N/A,FALSE,"매출";#N/A,#N/A,FALSE,"원가";#N/A,#N/A,FALSE,"경영"}</definedName>
    <definedName name="건가new" localSheetId="43" hidden="1">{#N/A,#N/A,FALSE,"BS";#N/A,#N/A,FALSE,"PL";#N/A,#N/A,FALSE,"처분";#N/A,#N/A,FALSE,"현금";#N/A,#N/A,FALSE,"매출";#N/A,#N/A,FALSE,"원가";#N/A,#N/A,FALSE,"경영"}</definedName>
    <definedName name="건가new" hidden="1">{#N/A,#N/A,FALSE,"BS";#N/A,#N/A,FALSE,"PL";#N/A,#N/A,FALSE,"처분";#N/A,#N/A,FALSE,"현금";#N/A,#N/A,FALSE,"매출";#N/A,#N/A,FALSE,"원가";#N/A,#N/A,FALSE,"경영"}</definedName>
    <definedName name="건물임." localSheetId="26" hidden="1">{"'손익현황'!$A$1:$J$29"}</definedName>
    <definedName name="건물임." localSheetId="43" hidden="1">{"'손익현황'!$A$1:$J$29"}</definedName>
    <definedName name="건물임." hidden="1">{"'손익현황'!$A$1:$J$29"}</definedName>
    <definedName name="건열" localSheetId="26" hidden="1">{#N/A,#N/A,TRUE,"Y생산";#N/A,#N/A,TRUE,"Y판매";#N/A,#N/A,TRUE,"Y총물량";#N/A,#N/A,TRUE,"Y능력";#N/A,#N/A,TRUE,"YKD"}</definedName>
    <definedName name="건열" localSheetId="43" hidden="1">{#N/A,#N/A,TRUE,"Y생산";#N/A,#N/A,TRUE,"Y판매";#N/A,#N/A,TRUE,"Y총물량";#N/A,#N/A,TRUE,"Y능력";#N/A,#N/A,TRUE,"YKD"}</definedName>
    <definedName name="건열" hidden="1">{#N/A,#N/A,TRUE,"Y생산";#N/A,#N/A,TRUE,"Y판매";#N/A,#N/A,TRUE,"Y총물량";#N/A,#N/A,TRUE,"Y능력";#N/A,#N/A,TRUE,"YKD"}</definedName>
    <definedName name="건전성" hidden="1">#REF!</definedName>
    <definedName name="검ㄴ" localSheetId="26" hidden="1">{#N/A,#N/A,FALSE,"이정표"}</definedName>
    <definedName name="검ㄴ" localSheetId="43" hidden="1">{#N/A,#N/A,FALSE,"이정표"}</definedName>
    <definedName name="검ㄴ" hidden="1">{#N/A,#N/A,FALSE,"이정표"}</definedName>
    <definedName name="견적2" localSheetId="26" hidden="1">{#N/A,#N/A,FALSE,"현장 NCR 분석";#N/A,#N/A,FALSE,"현장품질감사";#N/A,#N/A,FALSE,"현장품질감사"}</definedName>
    <definedName name="견적2" localSheetId="43" hidden="1">{#N/A,#N/A,FALSE,"현장 NCR 분석";#N/A,#N/A,FALSE,"현장품질감사";#N/A,#N/A,FALSE,"현장품질감사"}</definedName>
    <definedName name="견적2" hidden="1">{#N/A,#N/A,FALSE,"현장 NCR 분석";#N/A,#N/A,FALSE,"현장품질감사";#N/A,#N/A,FALSE,"현장품질감사"}</definedName>
    <definedName name="결산" localSheetId="26" hidden="1">{#N/A,#N/A,FALSE,"BS";#N/A,#N/A,FALSE,"IS";#N/A,#N/A,FALSE,"결손금처리";#N/A,#N/A,FALSE,"cashflow"}</definedName>
    <definedName name="결산" localSheetId="43" hidden="1">{#N/A,#N/A,FALSE,"BS";#N/A,#N/A,FALSE,"IS";#N/A,#N/A,FALSE,"결손금처리";#N/A,#N/A,FALSE,"cashflow"}</definedName>
    <definedName name="결산" hidden="1">{#N/A,#N/A,FALSE,"BS";#N/A,#N/A,FALSE,"IS";#N/A,#N/A,FALSE,"결손금처리";#N/A,#N/A,FALSE,"cashflow"}</definedName>
    <definedName name="결산공고" localSheetId="26" hidden="1">{#N/A,#N/A,FALSE,"BS";#N/A,#N/A,FALSE,"PL";#N/A,#N/A,FALSE,"처분";#N/A,#N/A,FALSE,"현금";#N/A,#N/A,FALSE,"매출";#N/A,#N/A,FALSE,"원가";#N/A,#N/A,FALSE,"경영"}</definedName>
    <definedName name="결산공고" localSheetId="43"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산성과"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손" localSheetId="26" hidden="1">{#N/A,#N/A,FALSE,"BS";#N/A,#N/A,FALSE,"PL";#N/A,#N/A,FALSE,"A";#N/A,#N/A,FALSE,"B";#N/A,#N/A,FALSE,"B1";#N/A,#N/A,FALSE,"C";#N/A,#N/A,FALSE,"C1";#N/A,#N/A,FALSE,"C2";#N/A,#N/A,FALSE,"D";#N/A,#N/A,FALSE,"E";#N/A,#N/A,FALSE,"F";#N/A,#N/A,FALSE,"AA";#N/A,#N/A,FALSE,"BB";#N/A,#N/A,FALSE,"CC";#N/A,#N/A,FALSE,"DD";#N/A,#N/A,FALSE,"EE";#N/A,#N/A,FALSE,"FF";#N/A,#N/A,FALSE,"PL10";#N/A,#N/A,FALSE,"PL20";#N/A,#N/A,FALSE,"PL30"}</definedName>
    <definedName name="결손" localSheetId="43" hidden="1">{#N/A,#N/A,FALSE,"BS";#N/A,#N/A,FALSE,"PL";#N/A,#N/A,FALSE,"A";#N/A,#N/A,FALSE,"B";#N/A,#N/A,FALSE,"B1";#N/A,#N/A,FALSE,"C";#N/A,#N/A,FALSE,"C1";#N/A,#N/A,FALSE,"C2";#N/A,#N/A,FALSE,"D";#N/A,#N/A,FALSE,"E";#N/A,#N/A,FALSE,"F";#N/A,#N/A,FALSE,"AA";#N/A,#N/A,FALSE,"BB";#N/A,#N/A,FALSE,"CC";#N/A,#N/A,FALSE,"DD";#N/A,#N/A,FALSE,"EE";#N/A,#N/A,FALSE,"FF";#N/A,#N/A,FALSE,"PL10";#N/A,#N/A,FALSE,"PL20";#N/A,#N/A,FALSE,"PL30"}</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localSheetId="26" hidden="1">{#N/A,#N/A,FALSE,"BS";#N/A,#N/A,FALSE,"PL";#N/A,#N/A,FALSE,"처분";#N/A,#N/A,FALSE,"현금";#N/A,#N/A,FALSE,"매출";#N/A,#N/A,FALSE,"원가";#N/A,#N/A,FALSE,"경영"}</definedName>
    <definedName name="결손금" localSheetId="43" hidden="1">{#N/A,#N/A,FALSE,"BS";#N/A,#N/A,FALSE,"PL";#N/A,#N/A,FALSE,"처분";#N/A,#N/A,FALSE,"현금";#N/A,#N/A,FALSE,"매출";#N/A,#N/A,FALSE,"원가";#N/A,#N/A,FALSE,"경영"}</definedName>
    <definedName name="결손금" hidden="1">{#N/A,#N/A,FALSE,"BS";#N/A,#N/A,FALSE,"PL";#N/A,#N/A,FALSE,"처분";#N/A,#N/A,FALSE,"현금";#N/A,#N/A,FALSE,"매출";#N/A,#N/A,FALSE,"원가";#N/A,#N/A,FALSE,"경영"}</definedName>
    <definedName name="결ㅈ제ㅔㅔ" localSheetId="26" hidden="1">{#N/A,#N/A,FALSE,"주요여수신";#N/A,#N/A,FALSE,"수신금리";#N/A,#N/A,FALSE,"대출금리";#N/A,#N/A,FALSE,"신규대출";#N/A,#N/A,FALSE,"총액대출"}</definedName>
    <definedName name="결ㅈ제ㅔㅔ" localSheetId="43" hidden="1">{#N/A,#N/A,FALSE,"주요여수신";#N/A,#N/A,FALSE,"수신금리";#N/A,#N/A,FALSE,"대출금리";#N/A,#N/A,FALSE,"신규대출";#N/A,#N/A,FALSE,"총액대출"}</definedName>
    <definedName name="결ㅈ제ㅔㅔ" hidden="1">{#N/A,#N/A,FALSE,"주요여수신";#N/A,#N/A,FALSE,"수신금리";#N/A,#N/A,FALSE,"대출금리";#N/A,#N/A,FALSE,"신규대출";#N/A,#N/A,FALSE,"총액대출"}</definedName>
    <definedName name="결제2" localSheetId="26" hidden="1">{#N/A,#N/A,FALSE,"주요여수신";#N/A,#N/A,FALSE,"수신금리";#N/A,#N/A,FALSE,"대출금리";#N/A,#N/A,FALSE,"신규대출";#N/A,#N/A,FALSE,"총액대출"}</definedName>
    <definedName name="결제2" localSheetId="43" hidden="1">{#N/A,#N/A,FALSE,"주요여수신";#N/A,#N/A,FALSE,"수신금리";#N/A,#N/A,FALSE,"대출금리";#N/A,#N/A,FALSE,"신규대출";#N/A,#N/A,FALSE,"총액대출"}</definedName>
    <definedName name="결제2" hidden="1">{#N/A,#N/A,FALSE,"주요여수신";#N/A,#N/A,FALSE,"수신금리";#N/A,#N/A,FALSE,"대출금리";#N/A,#N/A,FALSE,"신규대출";#N/A,#N/A,FALSE,"총액대출"}</definedName>
    <definedName name="경"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로" localSheetId="26" hidden="1">{#N/A,#N/A,TRUE,"Y생산";#N/A,#N/A,TRUE,"Y판매";#N/A,#N/A,TRUE,"Y총물량";#N/A,#N/A,TRUE,"Y능력";#N/A,#N/A,TRUE,"YKD"}</definedName>
    <definedName name="경로" localSheetId="43" hidden="1">{#N/A,#N/A,TRUE,"Y생산";#N/A,#N/A,TRUE,"Y판매";#N/A,#N/A,TRUE,"Y총물량";#N/A,#N/A,TRUE,"Y능력";#N/A,#N/A,TRUE,"YKD"}</definedName>
    <definedName name="경로" hidden="1">{#N/A,#N/A,TRUE,"Y생산";#N/A,#N/A,TRUE,"Y판매";#N/A,#N/A,TRUE,"Y총물량";#N/A,#N/A,TRUE,"Y능력";#N/A,#N/A,TRUE,"YKD"}</definedName>
    <definedName name="경리손익" localSheetId="26" hidden="1">{#N/A,#N/A,FALSE,"정공"}</definedName>
    <definedName name="경리손익" localSheetId="43" hidden="1">{#N/A,#N/A,FALSE,"정공"}</definedName>
    <definedName name="경리손익" hidden="1">{#N/A,#N/A,FALSE,"정공"}</definedName>
    <definedName name="경비1" localSheetId="26" hidden="1">{#N/A,#N/A,FALSE,"표지";#N/A,#N/A,FALSE,"손익";#N/A,#N/A,FALSE,"영업";#N/A,#N/A,FALSE,"생산성";#N/A,#N/A,FALSE,"품질부문";#N/A,#N/A,FALSE,"사내매입매출";#N/A,#N/A,FALSE,"경비";#N/A,#N/A,FALSE,"이자수지";#N/A,#N/A,FALSE,"신규 투자"}</definedName>
    <definedName name="경비1" localSheetId="43" hidden="1">{#N/A,#N/A,FALSE,"표지";#N/A,#N/A,FALSE,"손익";#N/A,#N/A,FALSE,"영업";#N/A,#N/A,FALSE,"생산성";#N/A,#N/A,FALSE,"품질부문";#N/A,#N/A,FALSE,"사내매입매출";#N/A,#N/A,FALSE,"경비";#N/A,#N/A,FALSE,"이자수지";#N/A,#N/A,FALSE,"신규 투자"}</definedName>
    <definedName name="경비1" hidden="1">{#N/A,#N/A,FALSE,"표지";#N/A,#N/A,FALSE,"손익";#N/A,#N/A,FALSE,"영업";#N/A,#N/A,FALSE,"생산성";#N/A,#N/A,FALSE,"품질부문";#N/A,#N/A,FALSE,"사내매입매출";#N/A,#N/A,FALSE,"경비";#N/A,#N/A,FALSE,"이자수지";#N/A,#N/A,FALSE,"신규 투자"}</definedName>
    <definedName name="경비관리비" localSheetId="26" hidden="1">{#N/A,#N/A,FALSE,"단축1";#N/A,#N/A,FALSE,"단축2";#N/A,#N/A,FALSE,"단축3";#N/A,#N/A,FALSE,"장축";#N/A,#N/A,FALSE,"4WD"}</definedName>
    <definedName name="경비관리비" localSheetId="43" hidden="1">{#N/A,#N/A,FALSE,"단축1";#N/A,#N/A,FALSE,"단축2";#N/A,#N/A,FALSE,"단축3";#N/A,#N/A,FALSE,"장축";#N/A,#N/A,FALSE,"4WD"}</definedName>
    <definedName name="경비관리비" hidden="1">{#N/A,#N/A,FALSE,"단축1";#N/A,#N/A,FALSE,"단축2";#N/A,#N/A,FALSE,"단축3";#N/A,#N/A,FALSE,"장축";#N/A,#N/A,FALSE,"4WD"}</definedName>
    <definedName name="경비실적" localSheetId="26" hidden="1">{#N/A,#N/A,FALSE,"정공"}</definedName>
    <definedName name="경비실적" localSheetId="43" hidden="1">{#N/A,#N/A,FALSE,"정공"}</definedName>
    <definedName name="경비실적" hidden="1">{#N/A,#N/A,FALSE,"정공"}</definedName>
    <definedName name="경비예산" localSheetId="26" hidden="1">{#N/A,#N/A,FALSE,"단축1";#N/A,#N/A,FALSE,"단축2";#N/A,#N/A,FALSE,"단축3";#N/A,#N/A,FALSE,"장축";#N/A,#N/A,FALSE,"4WD"}</definedName>
    <definedName name="경비예산" localSheetId="43" hidden="1">{#N/A,#N/A,FALSE,"단축1";#N/A,#N/A,FALSE,"단축2";#N/A,#N/A,FALSE,"단축3";#N/A,#N/A,FALSE,"장축";#N/A,#N/A,FALSE,"4WD"}</definedName>
    <definedName name="경비예산" hidden="1">{#N/A,#N/A,FALSE,"단축1";#N/A,#N/A,FALSE,"단축2";#N/A,#N/A,FALSE,"단축3";#N/A,#N/A,FALSE,"장축";#N/A,#N/A,FALSE,"4WD"}</definedName>
    <definedName name="경영지표" localSheetId="26" hidden="1">{#N/A,#N/A,FALSE,"BS";#N/A,#N/A,FALSE,"PL";#N/A,#N/A,FALSE,"처분";#N/A,#N/A,FALSE,"현금";#N/A,#N/A,FALSE,"매출";#N/A,#N/A,FALSE,"원가";#N/A,#N/A,FALSE,"경영"}</definedName>
    <definedName name="경영지표" localSheetId="43"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쟁사동향" localSheetId="26" hidden="1">{#N/A,#N/A,FALSE,"97년 투자계획 세부내역 "}</definedName>
    <definedName name="경쟁사동향" localSheetId="43" hidden="1">{#N/A,#N/A,FALSE,"97년 투자계획 세부내역 "}</definedName>
    <definedName name="경쟁사동향" hidden="1">{#N/A,#N/A,FALSE,"97년 투자계획 세부내역 "}</definedName>
    <definedName name="경합금2과운연계획" localSheetId="26" hidden="1">{#N/A,#N/A,TRUE,"Y생산";#N/A,#N/A,TRUE,"Y판매";#N/A,#N/A,TRUE,"Y총물량";#N/A,#N/A,TRUE,"Y능력";#N/A,#N/A,TRUE,"YKD"}</definedName>
    <definedName name="경합금2과운연계획" localSheetId="43" hidden="1">{#N/A,#N/A,TRUE,"Y생산";#N/A,#N/A,TRUE,"Y판매";#N/A,#N/A,TRUE,"Y총물량";#N/A,#N/A,TRUE,"Y능력";#N/A,#N/A,TRUE,"YKD"}</definedName>
    <definedName name="경합금2과운연계획" hidden="1">{#N/A,#N/A,TRUE,"Y생산";#N/A,#N/A,TRUE,"Y판매";#N/A,#N/A,TRUE,"Y총물량";#N/A,#N/A,TRUE,"Y능력";#N/A,#N/A,TRUE,"YKD"}</definedName>
    <definedName name="계산" localSheetId="26" hidden="1">{#N/A,#N/A,FALSE,"1.CRITERIA";#N/A,#N/A,FALSE,"2.IS";#N/A,#N/A,FALSE,"3.BS";#N/A,#N/A,FALSE,"4.PER PL";#N/A,#N/A,FALSE,"5.INVESTMENT";#N/A,#N/A,FALSE,"6.공문";#N/A,#N/A,FALSE,"7.netinvest"}</definedName>
    <definedName name="계산" localSheetId="43"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약" localSheetId="26" hidden="1">{#N/A,#N/A,FALSE,"계약직(여)"}</definedName>
    <definedName name="계약" localSheetId="43" hidden="1">{#N/A,#N/A,FALSE,"계약직(여)"}</definedName>
    <definedName name="계약" hidden="1">{#N/A,#N/A,FALSE,"계약직(여)"}</definedName>
    <definedName name="계약의뢰" hidden="1">#REF!</definedName>
    <definedName name="계정명세서" localSheetId="26" hidden="1">{#N/A,#N/A,FALSE,"Sheet5"}</definedName>
    <definedName name="계정명세서" localSheetId="43" hidden="1">{#N/A,#N/A,FALSE,"Sheet5"}</definedName>
    <definedName name="계정명세서" hidden="1">{#N/A,#N/A,FALSE,"Sheet5"}</definedName>
    <definedName name="계정종합표" localSheetId="26" hidden="1">{#N/A,#N/A,TRUE,"Y생산";#N/A,#N/A,TRUE,"Y판매";#N/A,#N/A,TRUE,"Y총물량";#N/A,#N/A,TRUE,"Y능력";#N/A,#N/A,TRUE,"YKD"}</definedName>
    <definedName name="계정종합표" localSheetId="43" hidden="1">{#N/A,#N/A,TRUE,"Y생산";#N/A,#N/A,TRUE,"Y판매";#N/A,#N/A,TRUE,"Y총물량";#N/A,#N/A,TRUE,"Y능력";#N/A,#N/A,TRUE,"YKD"}</definedName>
    <definedName name="계정종합표" hidden="1">{#N/A,#N/A,TRUE,"Y생산";#N/A,#N/A,TRUE,"Y판매";#N/A,#N/A,TRUE,"Y총물량";#N/A,#N/A,TRUE,"Y능력";#N/A,#N/A,TRUE,"YKD"}</definedName>
    <definedName name="계정취합0501"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계정취합0501"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계정취합050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계획" localSheetId="26" hidden="1">{#N/A,#N/A,FALSE,"정공"}</definedName>
    <definedName name="계획" localSheetId="43" hidden="1">{#N/A,#N/A,FALSE,"정공"}</definedName>
    <definedName name="계획" hidden="1">{#N/A,#N/A,FALSE,"정공"}</definedName>
    <definedName name="계획2" localSheetId="26" hidden="1">{#N/A,#N/A,FALSE,"정공"}</definedName>
    <definedName name="계획2" localSheetId="43" hidden="1">{#N/A,#N/A,FALSE,"정공"}</definedName>
    <definedName name="계획2" hidden="1">{#N/A,#N/A,FALSE,"정공"}</definedName>
    <definedName name="계획대실적손익"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 localSheetId="26" hidden="1">{#N/A,#N/A,FALSE,"현장 NCR 분석";#N/A,#N/A,FALSE,"현장품질감사";#N/A,#N/A,FALSE,"현장품질감사"}</definedName>
    <definedName name="고" localSheetId="43" hidden="1">{#N/A,#N/A,FALSE,"현장 NCR 분석";#N/A,#N/A,FALSE,"현장품질감사";#N/A,#N/A,FALSE,"현장품질감사"}</definedName>
    <definedName name="고" hidden="1">{#N/A,#N/A,FALSE,"현장 NCR 분석";#N/A,#N/A,FALSE,"현장품질감사";#N/A,#N/A,FALSE,"현장품질감사"}</definedName>
    <definedName name="고랑ㄴ" localSheetId="26" hidden="1">{#N/A,#N/A,FALSE,"BS";#N/A,#N/A,FALSE,"PL";#N/A,#N/A,FALSE,"처분";#N/A,#N/A,FALSE,"현금";#N/A,#N/A,FALSE,"매출";#N/A,#N/A,FALSE,"원가";#N/A,#N/A,FALSE,"경영"}</definedName>
    <definedName name="고랑ㄴ" localSheetId="43" hidden="1">{#N/A,#N/A,FALSE,"BS";#N/A,#N/A,FALSE,"PL";#N/A,#N/A,FALSE,"처분";#N/A,#N/A,FALSE,"현금";#N/A,#N/A,FALSE,"매출";#N/A,#N/A,FALSE,"원가";#N/A,#N/A,FALSE,"경영"}</definedName>
    <definedName name="고랑ㄴ" hidden="1">{#N/A,#N/A,FALSE,"BS";#N/A,#N/A,FALSE,"PL";#N/A,#N/A,FALSE,"처분";#N/A,#N/A,FALSE,"현금";#N/A,#N/A,FALSE,"매출";#N/A,#N/A,FALSE,"원가";#N/A,#N/A,FALSE,"경영"}</definedName>
    <definedName name="고정비비교자세히" hidden="1">#REF!</definedName>
    <definedName name="곡" hidden="1">#REF!</definedName>
    <definedName name="곤ㅇ" localSheetId="26" hidden="1">{#N/A,#N/A,FALSE,"전력간선"}</definedName>
    <definedName name="곤ㅇ" localSheetId="43" hidden="1">{#N/A,#N/A,FALSE,"전력간선"}</definedName>
    <definedName name="곤ㅇ" hidden="1">{#N/A,#N/A,FALSE,"전력간선"}</definedName>
    <definedName name="곰" localSheetId="26" hidden="1">{#N/A,#N/A,FALSE,"구조1"}</definedName>
    <definedName name="곰" localSheetId="43" hidden="1">{#N/A,#N/A,FALSE,"구조1"}</definedName>
    <definedName name="곰" hidden="1">{#N/A,#N/A,FALSE,"구조1"}</definedName>
    <definedName name="공" localSheetId="26" hidden="1">{"'손익현황'!$A$1:$J$29"}</definedName>
    <definedName name="공" localSheetId="43" hidden="1">{"'손익현황'!$A$1:$J$29"}</definedName>
    <definedName name="공" hidden="1">{"'손익현황'!$A$1:$J$29"}</definedName>
    <definedName name="공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26" hidden="1">{"'손익현황'!$A$1:$J$29"}</definedName>
    <definedName name="공구" localSheetId="43" hidden="1">{"'손익현황'!$A$1:$J$29"}</definedName>
    <definedName name="공구" hidden="1">{"'손익현황'!$A$1:$J$29"}</definedName>
    <definedName name="공구기구" localSheetId="26" hidden="1">{"'손익현황'!$A$1:$J$29"}</definedName>
    <definedName name="공구기구" localSheetId="43" hidden="1">{"'손익현황'!$A$1:$J$29"}</definedName>
    <definedName name="공구기구" hidden="1">{"'손익현황'!$A$1:$J$29"}</definedName>
    <definedName name="공미" localSheetId="26" hidden="1">{"'분양원가'!$B$1:$F$113"}</definedName>
    <definedName name="공미" localSheetId="43" hidden="1">{"'분양원가'!$B$1:$F$113"}</definedName>
    <definedName name="공미" hidden="1">{"'분양원가'!$B$1:$F$113"}</definedName>
    <definedName name="공수투입" localSheetId="26" hidden="1">{#N/A,#N/A,FALSE,"정공"}</definedName>
    <definedName name="공수투입" localSheetId="43" hidden="1">{#N/A,#N/A,FALSE,"정공"}</definedName>
    <definedName name="공수투입" hidden="1">{#N/A,#N/A,FALSE,"정공"}</definedName>
    <definedName name="공ㅌ오" localSheetId="26" hidden="1">{#N/A,#N/A,TRUE,"Y생산";#N/A,#N/A,TRUE,"Y판매";#N/A,#N/A,TRUE,"Y총물량";#N/A,#N/A,TRUE,"Y능력";#N/A,#N/A,TRUE,"YKD"}</definedName>
    <definedName name="공ㅌ오" localSheetId="43" hidden="1">{#N/A,#N/A,TRUE,"Y생산";#N/A,#N/A,TRUE,"Y판매";#N/A,#N/A,TRUE,"Y총물량";#N/A,#N/A,TRUE,"Y능력";#N/A,#N/A,TRUE,"YKD"}</definedName>
    <definedName name="공ㅌ오" hidden="1">{#N/A,#N/A,TRUE,"Y생산";#N/A,#N/A,TRUE,"Y판매";#N/A,#N/A,TRUE,"Y총물량";#N/A,#N/A,TRUE,"Y능력";#N/A,#N/A,TRUE,"YKD"}</definedName>
    <definedName name="공통비" hidden="1">#REF!</definedName>
    <definedName name="공할농" hidden="1">#REF!</definedName>
    <definedName name="공헌이익기준손익계산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목세목현황" localSheetId="26" hidden="1">{#N/A,#N/A,TRUE,"Y생산";#N/A,#N/A,TRUE,"Y판매";#N/A,#N/A,TRUE,"Y총물량";#N/A,#N/A,TRUE,"Y능력";#N/A,#N/A,TRUE,"YKD"}</definedName>
    <definedName name="과목세목현황" localSheetId="43" hidden="1">{#N/A,#N/A,TRUE,"Y생산";#N/A,#N/A,TRUE,"Y판매";#N/A,#N/A,TRUE,"Y총물량";#N/A,#N/A,TRUE,"Y능력";#N/A,#N/A,TRUE,"YKD"}</definedName>
    <definedName name="과목세목현황" hidden="1">{#N/A,#N/A,TRUE,"Y생산";#N/A,#N/A,TRUE,"Y판매";#N/A,#N/A,TRUE,"Y총물량";#N/A,#N/A,TRUE,"Y능력";#N/A,#N/A,TRUE,"YKD"}</definedName>
    <definedName name="관리" hidden="1">#REF!</definedName>
    <definedName name="관리지표2" localSheetId="26" hidden="1">{#N/A,#N/A,TRUE,"Y생산";#N/A,#N/A,TRUE,"Y판매";#N/A,#N/A,TRUE,"Y총물량";#N/A,#N/A,TRUE,"Y능력";#N/A,#N/A,TRUE,"YKD"}</definedName>
    <definedName name="관리지표2" localSheetId="43" hidden="1">{#N/A,#N/A,TRUE,"Y생산";#N/A,#N/A,TRUE,"Y판매";#N/A,#N/A,TRUE,"Y총물량";#N/A,#N/A,TRUE,"Y능력";#N/A,#N/A,TRUE,"YKD"}</definedName>
    <definedName name="관리지표2" hidden="1">{#N/A,#N/A,TRUE,"Y생산";#N/A,#N/A,TRUE,"Y판매";#N/A,#N/A,TRUE,"Y총물량";#N/A,#N/A,TRUE,"Y능력";#N/A,#N/A,TRUE,"YKD"}</definedName>
    <definedName name="관실적"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교동토" hidden="1">#REF!</definedName>
    <definedName name="교동토목공사" localSheetId="26" hidden="1">{#N/A,#N/A,FALSE,"이태원철근"}</definedName>
    <definedName name="교동토목공사" localSheetId="43" hidden="1">{#N/A,#N/A,FALSE,"이태원철근"}</definedName>
    <definedName name="교동토목공사" hidden="1">{#N/A,#N/A,FALSE,"이태원철근"}</definedName>
    <definedName name="교육"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구" localSheetId="26" hidden="1">{"'손익현황'!$A$1:$J$29"}</definedName>
    <definedName name="구" localSheetId="43" hidden="1">{"'손익현황'!$A$1:$J$29"}</definedName>
    <definedName name="구" hidden="1">{"'손익현황'!$A$1:$J$29"}</definedName>
    <definedName name="구매부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축물임" localSheetId="26" hidden="1">{"'손익현황'!$A$1:$J$29"}</definedName>
    <definedName name="구축물임" localSheetId="43" hidden="1">{"'손익현황'!$A$1:$J$29"}</definedName>
    <definedName name="구축물임" hidden="1">{"'손익현황'!$A$1:$J$29"}</definedName>
    <definedName name="국내외상매출금_1"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국내외상매출금_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국내외상매출금_1" hidden="1">{#N/A,#N/A,FALSE,"손익표지";#N/A,#N/A,FALSE,"손익계산";#N/A,#N/A,FALSE,"일반관리비";#N/A,#N/A,FALSE,"영업외수익";#N/A,#N/A,FALSE,"영업외비용";#N/A,#N/A,FALSE,"매출액";#N/A,#N/A,FALSE,"요약손익";#N/A,#N/A,FALSE,"요약대차";#N/A,#N/A,FALSE,"매출채권현황";#N/A,#N/A,FALSE,"매출채권명세"}</definedName>
    <definedName name="국민연금1" hidden="1">#REF!</definedName>
    <definedName name="국순당" localSheetId="26" hidden="1">{#N/A,#N/A,FALSE,"Aging Summary";#N/A,#N/A,FALSE,"Ratio Analysis";#N/A,#N/A,FALSE,"Test 120 Day Accts";#N/A,#N/A,FALSE,"Tickmarks"}</definedName>
    <definedName name="국순당" localSheetId="43" hidden="1">{#N/A,#N/A,FALSE,"Aging Summary";#N/A,#N/A,FALSE,"Ratio Analysis";#N/A,#N/A,FALSE,"Test 120 Day Accts";#N/A,#N/A,FALSE,"Tickmarks"}</definedName>
    <definedName name="국순당" hidden="1">{#N/A,#N/A,FALSE,"Aging Summary";#N/A,#N/A,FALSE,"Ratio Analysis";#N/A,#N/A,FALSE,"Test 120 Day Accts";#N/A,#N/A,FALSE,"Tickmarks"}</definedName>
    <definedName name="국제거래"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남이"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균" localSheetId="26" hidden="1">{#N/A,#N/A,FALSE,"현장 NCR 분석";#N/A,#N/A,FALSE,"현장품질감사";#N/A,#N/A,FALSE,"현장품질감사"}</definedName>
    <definedName name="균" localSheetId="43" hidden="1">{#N/A,#N/A,FALSE,"현장 NCR 분석";#N/A,#N/A,FALSE,"현장품질감사";#N/A,#N/A,FALSE,"현장품질감사"}</definedName>
    <definedName name="균" hidden="1">{#N/A,#N/A,FALSE,"현장 NCR 분석";#N/A,#N/A,FALSE,"현장품질감사";#N/A,#N/A,FALSE,"현장품질감사"}</definedName>
    <definedName name="귱" localSheetId="26" hidden="1">{#N/A,#N/A,FALSE,"현장 NCR 분석";#N/A,#N/A,FALSE,"현장품질감사";#N/A,#N/A,FALSE,"현장품질감사"}</definedName>
    <definedName name="귱" localSheetId="43" hidden="1">{#N/A,#N/A,FALSE,"현장 NCR 분석";#N/A,#N/A,FALSE,"현장품질감사";#N/A,#N/A,FALSE,"현장품질감사"}</definedName>
    <definedName name="귱" hidden="1">{#N/A,#N/A,FALSE,"현장 NCR 분석";#N/A,#N/A,FALSE,"현장품질감사";#N/A,#N/A,FALSE,"현장품질감사"}</definedName>
    <definedName name="그냥"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그냥"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그냥"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그대로" localSheetId="26" hidden="1">{#N/A,#N/A,FALSE,"BS";#N/A,#N/A,FALSE,"PL";#N/A,#N/A,FALSE,"처분";#N/A,#N/A,FALSE,"현금";#N/A,#N/A,FALSE,"매출";#N/A,#N/A,FALSE,"원가";#N/A,#N/A,FALSE,"경영"}</definedName>
    <definedName name="그대로" localSheetId="43" hidden="1">{#N/A,#N/A,FALSE,"BS";#N/A,#N/A,FALSE,"PL";#N/A,#N/A,FALSE,"처분";#N/A,#N/A,FALSE,"현금";#N/A,#N/A,FALSE,"매출";#N/A,#N/A,FALSE,"원가";#N/A,#N/A,FALSE,"경영"}</definedName>
    <definedName name="그대로" hidden="1">{#N/A,#N/A,FALSE,"BS";#N/A,#N/A,FALSE,"PL";#N/A,#N/A,FALSE,"처분";#N/A,#N/A,FALSE,"현금";#N/A,#N/A,FALSE,"매출";#N/A,#N/A,FALSE,"원가";#N/A,#N/A,FALSE,"경영"}</definedName>
    <definedName name="그리일" hidden="1">#REF!</definedName>
    <definedName name="글쎄" localSheetId="26" hidden="1">{#N/A,#N/A,FALSE,"97년 투자계획 세부내역 "}</definedName>
    <definedName name="글쎄" localSheetId="43" hidden="1">{#N/A,#N/A,FALSE,"97년 투자계획 세부내역 "}</definedName>
    <definedName name="글쎄" hidden="1">{#N/A,#N/A,FALSE,"97년 투자계획 세부내역 "}</definedName>
    <definedName name="금" localSheetId="26" hidden="1">{#N/A,#N/A,FALSE,"표지";#N/A,#N/A,FALSE,"손익";#N/A,#N/A,FALSE,"영업";#N/A,#N/A,FALSE,"생산성";#N/A,#N/A,FALSE,"품질부문";#N/A,#N/A,FALSE,"사내매입매출";#N/A,#N/A,FALSE,"경비";#N/A,#N/A,FALSE,"이자수지";#N/A,#N/A,FALSE,"신규 투자"}</definedName>
    <definedName name="금" localSheetId="43" hidden="1">{#N/A,#N/A,FALSE,"표지";#N/A,#N/A,FALSE,"손익";#N/A,#N/A,FALSE,"영업";#N/A,#N/A,FALSE,"생산성";#N/A,#N/A,FALSE,"품질부문";#N/A,#N/A,FALSE,"사내매입매출";#N/A,#N/A,FALSE,"경비";#N/A,#N/A,FALSE,"이자수지";#N/A,#N/A,FALSE,"신규 투자"}</definedName>
    <definedName name="금" hidden="1">{#N/A,#N/A,FALSE,"표지";#N/A,#N/A,FALSE,"손익";#N/A,#N/A,FALSE,"영업";#N/A,#N/A,FALSE,"생산성";#N/A,#N/A,FALSE,"품질부문";#N/A,#N/A,FALSE,"사내매입매출";#N/A,#N/A,FALSE,"경비";#N/A,#N/A,FALSE,"이자수지";#N/A,#N/A,FALSE,"신규 투자"}</definedName>
    <definedName name="금속서강" localSheetId="26" hidden="1">{"'별표'!$N$220"}</definedName>
    <definedName name="금속서강" localSheetId="43" hidden="1">{"'별표'!$N$220"}</definedName>
    <definedName name="금속서강" hidden="1">{"'별표'!$N$220"}</definedName>
    <definedName name="금월" localSheetId="26" hidden="1">{#N/A,#N/A,TRUE,"Y생산";#N/A,#N/A,TRUE,"Y판매";#N/A,#N/A,TRUE,"Y총물량";#N/A,#N/A,TRUE,"Y능력";#N/A,#N/A,TRUE,"YKD"}</definedName>
    <definedName name="금월" localSheetId="43" hidden="1">{#N/A,#N/A,TRUE,"Y생산";#N/A,#N/A,TRUE,"Y판매";#N/A,#N/A,TRUE,"Y총물량";#N/A,#N/A,TRUE,"Y능력";#N/A,#N/A,TRUE,"YKD"}</definedName>
    <definedName name="금월" hidden="1">{#N/A,#N/A,TRUE,"Y생산";#N/A,#N/A,TRUE,"Y판매";#N/A,#N/A,TRUE,"Y총물량";#N/A,#N/A,TRUE,"Y능력";#N/A,#N/A,TRUE,"YKD"}</definedName>
    <definedName name="급여1" hidden="1">#REF!</definedName>
    <definedName name="급여인상안" localSheetId="26" hidden="1">{#N/A,#N/A,FALSE,"계약직(여)"}</definedName>
    <definedName name="급여인상안" localSheetId="43" hidden="1">{#N/A,#N/A,FALSE,"계약직(여)"}</definedName>
    <definedName name="급여인상안" hidden="1">{#N/A,#N/A,FALSE,"계약직(여)"}</definedName>
    <definedName name="기" localSheetId="26" hidden="1">{#N/A,#N/A,FALSE,"1.CRITERIA";#N/A,#N/A,FALSE,"2.IS";#N/A,#N/A,FALSE,"3.BS";#N/A,#N/A,FALSE,"4.PER PL";#N/A,#N/A,FALSE,"5.INVESTMENT";#N/A,#N/A,FALSE,"6.공문";#N/A,#N/A,FALSE,"7.netinvest"}</definedName>
    <definedName name="기" localSheetId="43"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관" localSheetId="26" hidden="1">{#N/A,#N/A,FALSE,"단축1";#N/A,#N/A,FALSE,"단축2";#N/A,#N/A,FALSE,"단축3";#N/A,#N/A,FALSE,"장축";#N/A,#N/A,FALSE,"4WD"}</definedName>
    <definedName name="기관" localSheetId="43" hidden="1">{#N/A,#N/A,FALSE,"단축1";#N/A,#N/A,FALSE,"단축2";#N/A,#N/A,FALSE,"단축3";#N/A,#N/A,FALSE,"장축";#N/A,#N/A,FALSE,"4WD"}</definedName>
    <definedName name="기관" hidden="1">{#N/A,#N/A,FALSE,"단축1";#N/A,#N/A,FALSE,"단축2";#N/A,#N/A,FALSE,"단축3";#N/A,#N/A,FALSE,"장축";#N/A,#N/A,FALSE,"4WD"}</definedName>
    <definedName name="기관예산" localSheetId="26" hidden="1">{#N/A,#N/A,FALSE,"단축1";#N/A,#N/A,FALSE,"단축2";#N/A,#N/A,FALSE,"단축3";#N/A,#N/A,FALSE,"장축";#N/A,#N/A,FALSE,"4WD"}</definedName>
    <definedName name="기관예산" localSheetId="43" hidden="1">{#N/A,#N/A,FALSE,"단축1";#N/A,#N/A,FALSE,"단축2";#N/A,#N/A,FALSE,"단축3";#N/A,#N/A,FALSE,"장축";#N/A,#N/A,FALSE,"4WD"}</definedName>
    <definedName name="기관예산" hidden="1">{#N/A,#N/A,FALSE,"단축1";#N/A,#N/A,FALSE,"단축2";#N/A,#N/A,FALSE,"단축3";#N/A,#N/A,FALSE,"장축";#N/A,#N/A,FALSE,"4WD"}</definedName>
    <definedName name="기말중점검토" localSheetId="26" hidden="1">{#N/A,#N/A,FALSE,"BS";#N/A,#N/A,FALSE,"PL";#N/A,#N/A,FALSE,"처분";#N/A,#N/A,FALSE,"현금";#N/A,#N/A,FALSE,"매출";#N/A,#N/A,FALSE,"원가";#N/A,#N/A,FALSE,"경영"}</definedName>
    <definedName name="기말중점검토" localSheetId="43"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아" localSheetId="26" hidden="1">{#N/A,#N/A,FALSE,"1.CRITERIA";#N/A,#N/A,FALSE,"2.IS";#N/A,#N/A,FALSE,"3.BS";#N/A,#N/A,FALSE,"4.PER PL";#N/A,#N/A,FALSE,"5.INVESTMENT";#N/A,#N/A,FALSE,"6.공문";#N/A,#N/A,FALSE,"7.netinvest"}</definedName>
    <definedName name="기아" localSheetId="43"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26" hidden="1">{#N/A,#N/A,FALSE,"정공"}</definedName>
    <definedName name="기아모텍" localSheetId="43" hidden="1">{#N/A,#N/A,FALSE,"정공"}</definedName>
    <definedName name="기아모텍" hidden="1">{#N/A,#N/A,FALSE,"정공"}</definedName>
    <definedName name="기아전자" localSheetId="26" hidden="1">{#N/A,#N/A,FALSE,"정공"}</definedName>
    <definedName name="기아전자" localSheetId="43" hidden="1">{#N/A,#N/A,FALSE,"정공"}</definedName>
    <definedName name="기아전자" hidden="1">{#N/A,#N/A,FALSE,"정공"}</definedName>
    <definedName name="기아차" localSheetId="26" hidden="1">{#N/A,#N/A,FALSE,"1.CRITERIA";#N/A,#N/A,FALSE,"2.IS";#N/A,#N/A,FALSE,"3.BS";#N/A,#N/A,FALSE,"4.PER PL";#N/A,#N/A,FALSE,"5.INVESTMENT";#N/A,#N/A,FALSE,"6.공문";#N/A,#N/A,FALSE,"7.netinvest"}</definedName>
    <definedName name="기아차" localSheetId="43"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업채널"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기업채널"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기업채널"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기타경비" localSheetId="26" hidden="1">{#N/A,#N/A,TRUE,"토적및재료집계";#N/A,#N/A,TRUE,"토적및재료집계";#N/A,#N/A,TRUE,"단위량"}</definedName>
    <definedName name="기타경비" localSheetId="43" hidden="1">{#N/A,#N/A,TRUE,"토적및재료집계";#N/A,#N/A,TRUE,"토적및재료집계";#N/A,#N/A,TRUE,"단위량"}</definedName>
    <definedName name="기타경비" hidden="1">{#N/A,#N/A,TRUE,"토적및재료집계";#N/A,#N/A,TRUE,"토적및재료집계";#N/A,#N/A,TRUE,"단위량"}</definedName>
    <definedName name="기타대출채권"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대출채권"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대출채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부채" localSheetId="26" hidden="1">{#N/A,#N/A,FALSE,"거주자";#N/A,#N/A,FALSE,"증투F"}</definedName>
    <definedName name="기타부채" localSheetId="43" hidden="1">{#N/A,#N/A,FALSE,"거주자";#N/A,#N/A,FALSE,"증투F"}</definedName>
    <definedName name="기타부채" hidden="1">{#N/A,#N/A,FALSE,"거주자";#N/A,#N/A,FALSE,"증투F"}</definedName>
    <definedName name="기타채권"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채권"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채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획"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통보경비" localSheetId="26" hidden="1">{#N/A,#N/A,FALSE,"단축1";#N/A,#N/A,FALSE,"단축2";#N/A,#N/A,FALSE,"단축3";#N/A,#N/A,FALSE,"장축";#N/A,#N/A,FALSE,"4WD"}</definedName>
    <definedName name="기획통보경비" localSheetId="43" hidden="1">{#N/A,#N/A,FALSE,"단축1";#N/A,#N/A,FALSE,"단축2";#N/A,#N/A,FALSE,"단축3";#N/A,#N/A,FALSE,"장축";#N/A,#N/A,FALSE,"4WD"}</definedName>
    <definedName name="기획통보경비" hidden="1">{#N/A,#N/A,FALSE,"단축1";#N/A,#N/A,FALSE,"단축2";#N/A,#N/A,FALSE,"단축3";#N/A,#N/A,FALSE,"장축";#N/A,#N/A,FALSE,"4WD"}</definedName>
    <definedName name="김" hidden="1">#REF!</definedName>
    <definedName name="김권두" localSheetId="26" hidden="1">{#N/A,#N/A,FALSE,"Sheet5"}</definedName>
    <definedName name="김권두" localSheetId="43" hidden="1">{#N/A,#N/A,FALSE,"Sheet5"}</definedName>
    <definedName name="김권두" hidden="1">{#N/A,#N/A,FALSE,"Sheet5"}</definedName>
    <definedName name="김권수" localSheetId="26" hidden="1">{#N/A,#N/A,FALSE,"Sheet5"}</definedName>
    <definedName name="김권수" localSheetId="43" hidden="1">{#N/A,#N/A,FALSE,"Sheet5"}</definedName>
    <definedName name="김권수" hidden="1">{#N/A,#N/A,FALSE,"Sheet5"}</definedName>
    <definedName name="김봉만" localSheetId="26" hidden="1">{#N/A,#N/A,FALSE,"교리2"}</definedName>
    <definedName name="김봉만" localSheetId="43" hidden="1">{#N/A,#N/A,FALSE,"교리2"}</definedName>
    <definedName name="김봉만" hidden="1">{#N/A,#N/A,FALSE,"교리2"}</definedName>
    <definedName name="김봉중" localSheetId="26" hidden="1">{#N/A,#N/A,FALSE,"표지";#N/A,#N/A,FALSE,"손익";#N/A,#N/A,FALSE,"영업";#N/A,#N/A,FALSE,"생산성";#N/A,#N/A,FALSE,"품질부문";#N/A,#N/A,FALSE,"사내매입매출";#N/A,#N/A,FALSE,"경비";#N/A,#N/A,FALSE,"이자수지";#N/A,#N/A,FALSE,"신규 투자"}</definedName>
    <definedName name="김봉중" localSheetId="43" hidden="1">{#N/A,#N/A,FALSE,"표지";#N/A,#N/A,FALSE,"손익";#N/A,#N/A,FALSE,"영업";#N/A,#N/A,FALSE,"생산성";#N/A,#N/A,FALSE,"품질부문";#N/A,#N/A,FALSE,"사내매입매출";#N/A,#N/A,FALSE,"경비";#N/A,#N/A,FALSE,"이자수지";#N/A,#N/A,FALSE,"신규 투자"}</definedName>
    <definedName name="김봉중" hidden="1">{#N/A,#N/A,FALSE,"표지";#N/A,#N/A,FALSE,"손익";#N/A,#N/A,FALSE,"영업";#N/A,#N/A,FALSE,"생산성";#N/A,#N/A,FALSE,"품질부문";#N/A,#N/A,FALSE,"사내매입매출";#N/A,#N/A,FALSE,"경비";#N/A,#N/A,FALSE,"이자수지";#N/A,#N/A,FALSE,"신규 투자"}</definedName>
    <definedName name="김소영" hidden="1">#REF!</definedName>
    <definedName name="김아ㅏ" localSheetId="26" hidden="1">{#N/A,#N/A,FALSE,"지침";#N/A,#N/A,FALSE,"환경분석";#N/A,#N/A,FALSE,"Sheet16"}</definedName>
    <definedName name="김아ㅏ" localSheetId="43" hidden="1">{#N/A,#N/A,FALSE,"지침";#N/A,#N/A,FALSE,"환경분석";#N/A,#N/A,FALSE,"Sheet16"}</definedName>
    <definedName name="김아ㅏ" hidden="1">{#N/A,#N/A,FALSE,"지침";#N/A,#N/A,FALSE,"환경분석";#N/A,#N/A,FALSE,"Sheet16"}</definedName>
    <definedName name="김연재" localSheetId="26" hidden="1">{#N/A,#N/A,FALSE,"단축1";#N/A,#N/A,FALSE,"단축2";#N/A,#N/A,FALSE,"단축3";#N/A,#N/A,FALSE,"장축";#N/A,#N/A,FALSE,"4WD"}</definedName>
    <definedName name="김연재" localSheetId="43" hidden="1">{#N/A,#N/A,FALSE,"단축1";#N/A,#N/A,FALSE,"단축2";#N/A,#N/A,FALSE,"단축3";#N/A,#N/A,FALSE,"장축";#N/A,#N/A,FALSE,"4WD"}</definedName>
    <definedName name="김연재" hidden="1">{#N/A,#N/A,FALSE,"단축1";#N/A,#N/A,FALSE,"단축2";#N/A,#N/A,FALSE,"단축3";#N/A,#N/A,FALSE,"장축";#N/A,#N/A,FALSE,"4WD"}</definedName>
    <definedName name="김영삼" localSheetId="26" hidden="1">{#N/A,#N/A,FALSE,"지침";#N/A,#N/A,FALSE,"환경분석";#N/A,#N/A,FALSE,"Sheet16"}</definedName>
    <definedName name="김영삼" localSheetId="43" hidden="1">{#N/A,#N/A,FALSE,"지침";#N/A,#N/A,FALSE,"환경분석";#N/A,#N/A,FALSE,"Sheet16"}</definedName>
    <definedName name="김영삼" hidden="1">{#N/A,#N/A,FALSE,"지침";#N/A,#N/A,FALSE,"환경분석";#N/A,#N/A,FALSE,"Sheet16"}</definedName>
    <definedName name="김영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원권" localSheetId="26" hidden="1">{#N/A,#N/A,FALSE,"표지";#N/A,#N/A,FALSE,"손익";#N/A,#N/A,FALSE,"영업";#N/A,#N/A,FALSE,"생산성";#N/A,#N/A,FALSE,"품질부문";#N/A,#N/A,FALSE,"사내매입매출";#N/A,#N/A,FALSE,"경비";#N/A,#N/A,FALSE,"이자수지";#N/A,#N/A,FALSE,"신규 투자"}</definedName>
    <definedName name="김원권" localSheetId="43" hidden="1">{#N/A,#N/A,FALSE,"표지";#N/A,#N/A,FALSE,"손익";#N/A,#N/A,FALSE,"영업";#N/A,#N/A,FALSE,"생산성";#N/A,#N/A,FALSE,"품질부문";#N/A,#N/A,FALSE,"사내매입매출";#N/A,#N/A,FALSE,"경비";#N/A,#N/A,FALSE,"이자수지";#N/A,#N/A,FALSE,"신규 투자"}</definedName>
    <definedName name="김원권" hidden="1">{#N/A,#N/A,FALSE,"표지";#N/A,#N/A,FALSE,"손익";#N/A,#N/A,FALSE,"영업";#N/A,#N/A,FALSE,"생산성";#N/A,#N/A,FALSE,"품질부문";#N/A,#N/A,FALSE,"사내매입매출";#N/A,#N/A,FALSE,"경비";#N/A,#N/A,FALSE,"이자수지";#N/A,#N/A,FALSE,"신규 투자"}</definedName>
    <definedName name="김중"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ㄳㄷㄳ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ㄳㄷㄳ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ㄳㄷㄳㄷ" hidden="1">{#N/A,#N/A,FALSE,"손익표지";#N/A,#N/A,FALSE,"손익계산";#N/A,#N/A,FALSE,"일반관리비";#N/A,#N/A,FALSE,"영업외수익";#N/A,#N/A,FALSE,"영업외비용";#N/A,#N/A,FALSE,"매출액";#N/A,#N/A,FALSE,"요약손익";#N/A,#N/A,FALSE,"요약대차";#N/A,#N/A,FALSE,"매출채권현황";#N/A,#N/A,FALSE,"매출채권명세"}</definedName>
    <definedName name="ㄳㅅ" hidden="1">#REF!</definedName>
    <definedName name="ㄳㅅㅅ" hidden="1">#REF!</definedName>
    <definedName name="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ㄴ" localSheetId="26" hidden="1">{"'별표'!$N$220"}</definedName>
    <definedName name="ㄴㄴ" localSheetId="43" hidden="1">{"'별표'!$N$220"}</definedName>
    <definedName name="ㄴㄴ" hidden="1">{"'별표'!$N$220"}</definedName>
    <definedName name="ㄴㄴㄴ" localSheetId="26" hidden="1">{#N/A,#N/A,FALSE,"채권채무";#N/A,#N/A,FALSE,"control sheet"}</definedName>
    <definedName name="ㄴㄴㄴ" localSheetId="46" hidden="1">{#N/A,#N/A,FALSE,"채권채무";#N/A,#N/A,FALSE,"control sheet"}</definedName>
    <definedName name="ㄴㄴㄴ" localSheetId="40" hidden="1">{#N/A,#N/A,FALSE,"채권채무";#N/A,#N/A,FALSE,"control sheet"}</definedName>
    <definedName name="ㄴㄴㄴ" localSheetId="43" hidden="1">{#N/A,#N/A,FALSE,"채권채무";#N/A,#N/A,FALSE,"control sheet"}</definedName>
    <definedName name="ㄴㄴㄴ" hidden="1">{#N/A,#N/A,FALSE,"채권채무";#N/A,#N/A,FALSE,"control sheet"}</definedName>
    <definedName name="ㄴㄴㄴㄴ" hidden="1">#REF!</definedName>
    <definedName name="ㄴㄴㄴㄴㄴ" hidden="1">#REF!</definedName>
    <definedName name="ㄴㄴㅁ" localSheetId="26" hidden="1">{#N/A,#N/A,FALSE,"BS";#N/A,#N/A,FALSE,"PL";#N/A,#N/A,FALSE,"처분";#N/A,#N/A,FALSE,"현금";#N/A,#N/A,FALSE,"매출";#N/A,#N/A,FALSE,"원가";#N/A,#N/A,FALSE,"경영"}</definedName>
    <definedName name="ㄴㄴㅁ" localSheetId="43" hidden="1">{#N/A,#N/A,FALSE,"BS";#N/A,#N/A,FALSE,"PL";#N/A,#N/A,FALSE,"처분";#N/A,#N/A,FALSE,"현금";#N/A,#N/A,FALSE,"매출";#N/A,#N/A,FALSE,"원가";#N/A,#N/A,FALSE,"경영"}</definedName>
    <definedName name="ㄴㄴㅁ" hidden="1">{#N/A,#N/A,FALSE,"BS";#N/A,#N/A,FALSE,"PL";#N/A,#N/A,FALSE,"처분";#N/A,#N/A,FALSE,"현금";#N/A,#N/A,FALSE,"매출";#N/A,#N/A,FALSE,"원가";#N/A,#N/A,FALSE,"경영"}</definedName>
    <definedName name="ㄴㄴㅇ"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ㄴㅇ"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ㄴ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 localSheetId="2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ㄴㄹ" localSheetId="4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ㄴㄹ"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ㄴㄹㅀㅇㄹ"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ㅀㅇㄹ"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ㅀ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ㅇㄹㅇㄴ" localSheetId="26" hidden="1">{#N/A,#N/A,FALSE,"Aging Summary";#N/A,#N/A,FALSE,"Ratio Analysis";#N/A,#N/A,FALSE,"Test 120 Day Accts";#N/A,#N/A,FALSE,"Tickmarks"}</definedName>
    <definedName name="ㄴㄹㅇㄹㅇㄴ" localSheetId="43" hidden="1">{#N/A,#N/A,FALSE,"Aging Summary";#N/A,#N/A,FALSE,"Ratio Analysis";#N/A,#N/A,FALSE,"Test 120 Day Accts";#N/A,#N/A,FALSE,"Tickmarks"}</definedName>
    <definedName name="ㄴㄹㅇㄹㅇㄴ" hidden="1">{#N/A,#N/A,FALSE,"Aging Summary";#N/A,#N/A,FALSE,"Ratio Analysis";#N/A,#N/A,FALSE,"Test 120 Day Accts";#N/A,#N/A,FALSE,"Tickmarks"}</definedName>
    <definedName name="ㄴㄹㅇㅎㅇ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리ㅏㄴ" localSheetId="26" hidden="1">{#N/A,#N/A,FALSE,"BS";#N/A,#N/A,FALSE,"PL";#N/A,#N/A,FALSE,"처분";#N/A,#N/A,FALSE,"현금";#N/A,#N/A,FALSE,"매출";#N/A,#N/A,FALSE,"원가";#N/A,#N/A,FALSE,"경영"}</definedName>
    <definedName name="ㄴ리ㅏㄴ" localSheetId="43" hidden="1">{#N/A,#N/A,FALSE,"BS";#N/A,#N/A,FALSE,"PL";#N/A,#N/A,FALSE,"처분";#N/A,#N/A,FALSE,"현금";#N/A,#N/A,FALSE,"매출";#N/A,#N/A,FALSE,"원가";#N/A,#N/A,FALSE,"경영"}</definedName>
    <definedName name="ㄴ리ㅏㄴ" hidden="1">{#N/A,#N/A,FALSE,"BS";#N/A,#N/A,FALSE,"PL";#N/A,#N/A,FALSE,"처분";#N/A,#N/A,FALSE,"현금";#N/A,#N/A,FALSE,"매출";#N/A,#N/A,FALSE,"원가";#N/A,#N/A,FALSE,"경영"}</definedName>
    <definedName name="ㄴㄺㄷ" localSheetId="26" hidden="1">{#N/A,#N/A,FALSE,"현장 NCR 분석";#N/A,#N/A,FALSE,"현장품질감사";#N/A,#N/A,FALSE,"현장품질감사"}</definedName>
    <definedName name="ㄴㄺㄷ" localSheetId="43" hidden="1">{#N/A,#N/A,FALSE,"현장 NCR 분석";#N/A,#N/A,FALSE,"현장품질감사";#N/A,#N/A,FALSE,"현장품질감사"}</definedName>
    <definedName name="ㄴㄺㄷ" hidden="1">{#N/A,#N/A,FALSE,"현장 NCR 분석";#N/A,#N/A,FALSE,"현장품질감사";#N/A,#N/A,FALSE,"현장품질감사"}</definedName>
    <definedName name="ㄴㅁ" hidden="1">#REF!</definedName>
    <definedName name="ㄴㅁㅇㄹㄴㅁ"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ㅁㅇㄻㄴㅇㄹ" hidden="1">#REF!</definedName>
    <definedName name="ㄴㅇ" localSheetId="26" hidden="1">{#N/A,#N/A,FALSE,"견적조건";#N/A,#N/A,FALSE,"산출근거"}</definedName>
    <definedName name="ㄴㅇ" localSheetId="43" hidden="1">{#N/A,#N/A,FALSE,"견적조건";#N/A,#N/A,FALSE,"산출근거"}</definedName>
    <definedName name="ㄴㅇ" hidden="1">{#N/A,#N/A,FALSE,"견적조건";#N/A,#N/A,FALSE,"산출근거"}</definedName>
    <definedName name="ㄴㅇㄴㅁㅇㄴㅇ" localSheetId="26" hidden="1">{"'Sheet1'!$A$1:$H$36"}</definedName>
    <definedName name="ㄴㅇㄴㅁㅇㄴㅇ" localSheetId="43" hidden="1">{"'Sheet1'!$A$1:$H$36"}</definedName>
    <definedName name="ㄴㅇㄴㅁㅇㄴㅇ" hidden="1">{"'Sheet1'!$A$1:$H$36"}</definedName>
    <definedName name="ㄴㅇㄹ" hidden="1">UPPER(TEXT(#REF!(#REF!,0),"mmm yy"))</definedName>
    <definedName name="ㄴㅇㄹㄴ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라" localSheetId="26" hidden="1">{#N/A,#N/A,FALSE,"계약직(여)"}</definedName>
    <definedName name="ㄴㅇ라" localSheetId="43" hidden="1">{#N/A,#N/A,FALSE,"계약직(여)"}</definedName>
    <definedName name="ㄴㅇ라" hidden="1">{#N/A,#N/A,FALSE,"계약직(여)"}</definedName>
    <definedName name="ㄴㅇㄻㄴㅇㄻ"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ㅁㅇㅎㄴㅇㅁㅀㅇㅀㄴㅇㅀ" localSheetId="26" hidden="1">{#N/A,#N/A,FALSE,"정공"}</definedName>
    <definedName name="ㄴㅇㅀㅁㅇㅎㄴㅇㅁㅀㅇㅀㄴㅇㅀ" localSheetId="43" hidden="1">{#N/A,#N/A,FALSE,"정공"}</definedName>
    <definedName name="ㄴㅇㅀㅁㅇㅎㄴㅇㅁㅀㅇㅀㄴㅇㅀ" hidden="1">{#N/A,#N/A,FALSE,"정공"}</definedName>
    <definedName name="ㄴㅇㅇㄴㄹ" localSheetId="26" hidden="1">{#N/A,#N/A,FALSE,"BS";#N/A,#N/A,FALSE,"PL";#N/A,#N/A,FALSE,"처분";#N/A,#N/A,FALSE,"현금";#N/A,#N/A,FALSE,"매출";#N/A,#N/A,FALSE,"원가";#N/A,#N/A,FALSE,"경영"}</definedName>
    <definedName name="ㄴㅇㅇㄴㄹ" localSheetId="43"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ㅎ" localSheetId="26" hidden="1">{#N/A,#N/A,FALSE,"현장 NCR 분석";#N/A,#N/A,FALSE,"현장품질감사";#N/A,#N/A,FALSE,"현장품질감사"}</definedName>
    <definedName name="ㄴㅇㅎ" localSheetId="43" hidden="1">{#N/A,#N/A,FALSE,"현장 NCR 분석";#N/A,#N/A,FALSE,"현장품질감사";#N/A,#N/A,FALSE,"현장품질감사"}</definedName>
    <definedName name="ㄴㅇㅎ" hidden="1">{#N/A,#N/A,FALSE,"현장 NCR 분석";#N/A,#N/A,FALSE,"현장품질감사";#N/A,#N/A,FALSE,"현장품질감사"}</definedName>
    <definedName name="ㄴ아ㅣㅓㄴㄹ이ㅏㅓㄹ"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아ㅣㅓㄴㄹ이ㅏㅓㄹ"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아ㅣㅓㄴㄹ이ㅏㅓ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나" hidden="1">#REF!</definedName>
    <definedName name="나나"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26" hidden="1">{"'미착금액'!$A$4:$G$14"}</definedName>
    <definedName name="나나나" localSheetId="46" hidden="1">{"'미착금액'!$A$4:$G$14"}</definedName>
    <definedName name="나나나" localSheetId="40" hidden="1">{"'미착금액'!$A$4:$G$14"}</definedName>
    <definedName name="나나나" localSheetId="43" hidden="1">{"'미착금액'!$A$4:$G$14"}</definedName>
    <definedName name="나나나" hidden="1">{"'미착금액'!$A$4:$G$14"}</definedName>
    <definedName name="나다라" localSheetId="26" hidden="1">{#N/A,#N/A,FALSE,"1.CRITERIA";#N/A,#N/A,FALSE,"2.IS";#N/A,#N/A,FALSE,"3.BS";#N/A,#N/A,FALSE,"4.PER PL";#N/A,#N/A,FALSE,"5.INVESTMENT";#N/A,#N/A,FALSE,"6.공문";#N/A,#N/A,FALSE,"7.netinvest"}</definedName>
    <definedName name="나다라" localSheetId="43"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 localSheetId="26" hidden="1">{#N/A,#N/A,FALSE,"1.CRITERIA";#N/A,#N/A,FALSE,"2.IS";#N/A,#N/A,FALSE,"3.BS";#N/A,#N/A,FALSE,"4.PER PL";#N/A,#N/A,FALSE,"5.INVESTMENT";#N/A,#N/A,FALSE,"6.공문";#N/A,#N/A,FALSE,"7.netinvest"}</definedName>
    <definedName name="나라" localSheetId="43"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localSheetId="26" hidden="1">{#N/A,#N/A,FALSE,"정공"}</definedName>
    <definedName name="나라사랑" localSheetId="43" hidden="1">{#N/A,#N/A,FALSE,"정공"}</definedName>
    <definedName name="나라사랑" hidden="1">{#N/A,#N/A,FALSE,"정공"}</definedName>
    <definedName name="나무라오" localSheetId="26" hidden="1">{#N/A,#N/A,FALSE,"정공"}</definedName>
    <definedName name="나무라오" localSheetId="43" hidden="1">{#N/A,#N/A,FALSE,"정공"}</definedName>
    <definedName name="나무라오" hidden="1">{#N/A,#N/A,FALSE,"정공"}</definedName>
    <definedName name="난" localSheetId="26" hidden="1">{#N/A,#N/A,FALSE,"BS";#N/A,#N/A,FALSE,"PL";#N/A,#N/A,FALSE,"처분";#N/A,#N/A,FALSE,"현금";#N/A,#N/A,FALSE,"매출";#N/A,#N/A,FALSE,"원가";#N/A,#N/A,FALSE,"경영"}</definedName>
    <definedName name="난" localSheetId="43" hidden="1">{#N/A,#N/A,FALSE,"BS";#N/A,#N/A,FALSE,"PL";#N/A,#N/A,FALSE,"처분";#N/A,#N/A,FALSE,"현금";#N/A,#N/A,FALSE,"매출";#N/A,#N/A,FALSE,"원가";#N/A,#N/A,FALSE,"경영"}</definedName>
    <definedName name="난" hidden="1">{#N/A,#N/A,FALSE,"BS";#N/A,#N/A,FALSE,"PL";#N/A,#N/A,FALSE,"처분";#N/A,#N/A,FALSE,"현금";#N/A,#N/A,FALSE,"매출";#N/A,#N/A,FALSE,"원가";#N/A,#N/A,FALSE,"경영"}</definedName>
    <definedName name="남" localSheetId="26" hidden="1">{#N/A,#N/A,FALSE,"Sheet5"}</definedName>
    <definedName name="남" localSheetId="43" hidden="1">{#N/A,#N/A,FALSE,"Sheet5"}</definedName>
    <definedName name="남" hidden="1">{#N/A,#N/A,FALSE,"Sheet5"}</definedName>
    <definedName name="남의나라" localSheetId="26" hidden="1">{#N/A,#N/A,FALSE,"정공"}</definedName>
    <definedName name="남의나라" localSheetId="43" hidden="1">{#N/A,#N/A,FALSE,"정공"}</definedName>
    <definedName name="남의나라" hidden="1">{#N/A,#N/A,FALSE,"정공"}</definedName>
    <definedName name="내" localSheetId="26" hidden="1">{#N/A,#N/A,FALSE,"1.CRITERIA";#N/A,#N/A,FALSE,"2.IS";#N/A,#N/A,FALSE,"3.BS";#N/A,#N/A,FALSE,"4.PER PL";#N/A,#N/A,FALSE,"5.INVESTMENT";#N/A,#N/A,FALSE,"6.공문";#N/A,#N/A,FALSE,"7.netinvest"}</definedName>
    <definedName name="내" localSheetId="43"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부거래" localSheetId="26" hidden="1">{#N/A,#N/A,FALSE,"주요여수신";#N/A,#N/A,FALSE,"수신금리";#N/A,#N/A,FALSE,"대출금리";#N/A,#N/A,FALSE,"신규대출";#N/A,#N/A,FALSE,"총액대출"}</definedName>
    <definedName name="내부거래" localSheetId="43" hidden="1">{#N/A,#N/A,FALSE,"주요여수신";#N/A,#N/A,FALSE,"수신금리";#N/A,#N/A,FALSE,"대출금리";#N/A,#N/A,FALSE,"신규대출";#N/A,#N/A,FALSE,"총액대출"}</definedName>
    <definedName name="내부거래" hidden="1">{#N/A,#N/A,FALSE,"주요여수신";#N/A,#N/A,FALSE,"수신금리";#N/A,#N/A,FALSE,"대출금리";#N/A,#N/A,FALSE,"신규대출";#N/A,#N/A,FALSE,"총액대출"}</definedName>
    <definedName name="내부거래_" localSheetId="26" hidden="1">{#N/A,#N/A,FALSE,"주요여수신";#N/A,#N/A,FALSE,"수신금리";#N/A,#N/A,FALSE,"대출금리";#N/A,#N/A,FALSE,"신규대출";#N/A,#N/A,FALSE,"총액대출"}</definedName>
    <definedName name="내부거래_" localSheetId="43" hidden="1">{#N/A,#N/A,FALSE,"주요여수신";#N/A,#N/A,FALSE,"수신금리";#N/A,#N/A,FALSE,"대출금리";#N/A,#N/A,FALSE,"신규대출";#N/A,#N/A,FALSE,"총액대출"}</definedName>
    <definedName name="내부거래_" hidden="1">{#N/A,#N/A,FALSE,"주요여수신";#N/A,#N/A,FALSE,"수신금리";#N/A,#N/A,FALSE,"대출금리";#N/A,#N/A,FALSE,"신규대출";#N/A,#N/A,FALSE,"총액대출"}</definedName>
    <definedName name="내부거래명세" localSheetId="26" hidden="1">{#N/A,#N/A,FALSE,"주요여수신";#N/A,#N/A,FALSE,"수신금리";#N/A,#N/A,FALSE,"대출금리";#N/A,#N/A,FALSE,"신규대출";#N/A,#N/A,FALSE,"총액대출"}</definedName>
    <definedName name="내부거래명세" localSheetId="43" hidden="1">{#N/A,#N/A,FALSE,"주요여수신";#N/A,#N/A,FALSE,"수신금리";#N/A,#N/A,FALSE,"대출금리";#N/A,#N/A,FALSE,"신규대출";#N/A,#N/A,FALSE,"총액대출"}</definedName>
    <definedName name="내부거래명세" hidden="1">{#N/A,#N/A,FALSE,"주요여수신";#N/A,#N/A,FALSE,"수신금리";#N/A,#N/A,FALSE,"대출금리";#N/A,#N/A,FALSE,"신규대출";#N/A,#N/A,FALSE,"총액대출"}</definedName>
    <definedName name="내역" hidden="1">#REF!</definedName>
    <definedName name="내역서" localSheetId="26" hidden="1">{#N/A,#N/A,FALSE,"현장 NCR 분석";#N/A,#N/A,FALSE,"현장품질감사";#N/A,#N/A,FALSE,"현장품질감사"}</definedName>
    <definedName name="내역서" localSheetId="43" hidden="1">{#N/A,#N/A,FALSE,"현장 NCR 분석";#N/A,#N/A,FALSE,"현장품질감사";#N/A,#N/A,FALSE,"현장품질감사"}</definedName>
    <definedName name="내역서" hidden="1">{#N/A,#N/A,FALSE,"현장 NCR 분석";#N/A,#N/A,FALSE,"현장품질감사";#N/A,#N/A,FALSE,"현장품질감사"}</definedName>
    <definedName name="너" localSheetId="26" hidden="1">{#N/A,#N/A,FALSE,"1.CRITERIA";#N/A,#N/A,FALSE,"2.IS";#N/A,#N/A,FALSE,"3.BS";#N/A,#N/A,FALSE,"4.PER PL";#N/A,#N/A,FALSE,"5.INVESTMENT";#N/A,#N/A,FALSE,"6.공문";#N/A,#N/A,FALSE,"7.netinvest"}</definedName>
    <definedName name="너" localSheetId="43"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네" localSheetId="26" hidden="1">{#N/A,#N/A,FALSE,"Sheet5"}</definedName>
    <definedName name="네" localSheetId="43" hidden="1">{#N/A,#N/A,FALSE,"Sheet5"}</definedName>
    <definedName name="네" hidden="1">{#N/A,#N/A,FALSE,"Sheet5"}</definedName>
    <definedName name="넹" localSheetId="26" hidden="1">{#N/A,#N/A,FALSE,"표지";#N/A,#N/A,FALSE,"손익";#N/A,#N/A,FALSE,"영업";#N/A,#N/A,FALSE,"생산성";#N/A,#N/A,FALSE,"품질부문";#N/A,#N/A,FALSE,"사내매입매출";#N/A,#N/A,FALSE,"경비";#N/A,#N/A,FALSE,"이자수지";#N/A,#N/A,FALSE,"신규 투자"}</definedName>
    <definedName name="넹" localSheetId="43" hidden="1">{#N/A,#N/A,FALSE,"표지";#N/A,#N/A,FALSE,"손익";#N/A,#N/A,FALSE,"영업";#N/A,#N/A,FALSE,"생산성";#N/A,#N/A,FALSE,"품질부문";#N/A,#N/A,FALSE,"사내매입매출";#N/A,#N/A,FALSE,"경비";#N/A,#N/A,FALSE,"이자수지";#N/A,#N/A,FALSE,"신규 투자"}</definedName>
    <definedName name="넹" hidden="1">{#N/A,#N/A,FALSE,"표지";#N/A,#N/A,FALSE,"손익";#N/A,#N/A,FALSE,"영업";#N/A,#N/A,FALSE,"생산성";#N/A,#N/A,FALSE,"품질부문";#N/A,#N/A,FALSE,"사내매입매출";#N/A,#N/A,FALSE,"경비";#N/A,#N/A,FALSE,"이자수지";#N/A,#N/A,FALSE,"신규 투자"}</definedName>
    <definedName name="녀" localSheetId="26" hidden="1">{#N/A,#N/A,FALSE,"1.CRITERIA";#N/A,#N/A,FALSE,"2.IS";#N/A,#N/A,FALSE,"3.BS";#N/A,#N/A,FALSE,"4.PER PL";#N/A,#N/A,FALSE,"5.INVESTMENT";#N/A,#N/A,FALSE,"6.공문";#N/A,#N/A,FALSE,"7.netinvest"}</definedName>
    <definedName name="녀" localSheetId="43"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도" localSheetId="26" hidden="1">{#N/A,#N/A,FALSE,"단축1";#N/A,#N/A,FALSE,"단축2";#N/A,#N/A,FALSE,"단축3";#N/A,#N/A,FALSE,"장축";#N/A,#N/A,FALSE,"4WD"}</definedName>
    <definedName name="년도" localSheetId="43" hidden="1">{#N/A,#N/A,FALSE,"단축1";#N/A,#N/A,FALSE,"단축2";#N/A,#N/A,FALSE,"단축3";#N/A,#N/A,FALSE,"장축";#N/A,#N/A,FALSE,"4WD"}</definedName>
    <definedName name="년도" hidden="1">{#N/A,#N/A,FALSE,"단축1";#N/A,#N/A,FALSE,"단축2";#N/A,#N/A,FALSE,"단축3";#N/A,#N/A,FALSE,"장축";#N/A,#N/A,FALSE,"4WD"}</definedName>
    <definedName name="년도별손익분석" localSheetId="26" hidden="1">{"'10_03일자별'!$A$2:$H$31"}</definedName>
    <definedName name="년도별손익분석" localSheetId="43" hidden="1">{"'10_03일자별'!$A$2:$H$31"}</definedName>
    <definedName name="년도별손익분석" hidden="1">{"'10_03일자별'!$A$2:$H$31"}</definedName>
    <definedName name="년말감액예상" localSheetId="26" hidden="1">{"'Sheet1'!$A$1:$H$36"}</definedName>
    <definedName name="년말감액예상" localSheetId="43" hidden="1">{"'Sheet1'!$A$1:$H$36"}</definedName>
    <definedName name="년말감액예상" hidden="1">{"'Sheet1'!$A$1:$H$36"}</definedName>
    <definedName name="년제조" hidden="1">#REF!</definedName>
    <definedName name="노" localSheetId="26" hidden="1">{#N/A,#N/A,FALSE,"1.CRITERIA";#N/A,#N/A,FALSE,"2.IS";#N/A,#N/A,FALSE,"3.BS";#N/A,#N/A,FALSE,"4.PER PL";#N/A,#N/A,FALSE,"5.INVESTMENT";#N/A,#N/A,FALSE,"6.공문";#N/A,#N/A,FALSE,"7.netinvest"}</definedName>
    <definedName name="노" localSheetId="43"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누" localSheetId="26" hidden="1">{#N/A,#N/A,FALSE,"Sheet5"}</definedName>
    <definedName name="누" localSheetId="43" hidden="1">{#N/A,#N/A,FALSE,"Sheet5"}</definedName>
    <definedName name="누" hidden="1">{#N/A,#N/A,FALSE,"Sheet5"}</definedName>
    <definedName name="뉴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26" hidden="1">{#N/A,#N/A,FALSE,"Sheet5"}</definedName>
    <definedName name="니" localSheetId="43" hidden="1">{#N/A,#N/A,FALSE,"Sheet5"}</definedName>
    <definedName name="니" hidden="1">{#N/A,#N/A,FALSE,"Sheet5"}</definedName>
    <definedName name="닝잉" localSheetId="26" hidden="1">{#N/A,#N/A,TRUE,"Y생산";#N/A,#N/A,TRUE,"Y판매";#N/A,#N/A,TRUE,"Y총물량";#N/A,#N/A,TRUE,"Y능력";#N/A,#N/A,TRUE,"YKD"}</definedName>
    <definedName name="닝잉" localSheetId="43" hidden="1">{#N/A,#N/A,TRUE,"Y생산";#N/A,#N/A,TRUE,"Y판매";#N/A,#N/A,TRUE,"Y총물량";#N/A,#N/A,TRUE,"Y능력";#N/A,#N/A,TRUE,"YKD"}</definedName>
    <definedName name="닝잉" hidden="1">{#N/A,#N/A,TRUE,"Y생산";#N/A,#N/A,TRUE,"Y판매";#N/A,#N/A,TRUE,"Y총물량";#N/A,#N/A,TRUE,"Y능력";#N/A,#N/A,TRUE,"YKD"}</definedName>
    <definedName name="ㄷ" localSheetId="26" hidden="1">{#N/A,#N/A,FALSE,"이태원철근"}</definedName>
    <definedName name="ㄷ" localSheetId="43" hidden="1">{#N/A,#N/A,FALSE,"이태원철근"}</definedName>
    <definedName name="ㄷ" hidden="1">{#N/A,#N/A,FALSE,"이태원철근"}</definedName>
    <definedName name="ㄷㄱ" localSheetId="26" hidden="1">{#N/A,#N/A,FALSE,"포장2"}</definedName>
    <definedName name="ㄷㄱ" localSheetId="43" hidden="1">{#N/A,#N/A,FALSE,"포장2"}</definedName>
    <definedName name="ㄷㄱ" hidden="1">{#N/A,#N/A,FALSE,"포장2"}</definedName>
    <definedName name="ㄷㄱㅈㄱㅈ"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6" hidden="1">{#N/A,#N/A,FALSE,"BS";#N/A,#N/A,FALSE,"PL";#N/A,#N/A,FALSE,"처분";#N/A,#N/A,FALSE,"현금";#N/A,#N/A,FALSE,"매출";#N/A,#N/A,FALSE,"원가";#N/A,#N/A,FALSE,"경영"}</definedName>
    <definedName name="ㄷㄷ" localSheetId="43" hidden="1">{#N/A,#N/A,FALSE,"BS";#N/A,#N/A,FALSE,"PL";#N/A,#N/A,FALSE,"처분";#N/A,#N/A,FALSE,"현금";#N/A,#N/A,FALSE,"매출";#N/A,#N/A,FALSE,"원가";#N/A,#N/A,FALSE,"경영"}</definedName>
    <definedName name="ㄷㄷ" hidden="1">{#N/A,#N/A,FALSE,"BS";#N/A,#N/A,FALSE,"PL";#N/A,#N/A,FALSE,"처분";#N/A,#N/A,FALSE,"현금";#N/A,#N/A,FALSE,"매출";#N/A,#N/A,FALSE,"원가";#N/A,#N/A,FALSE,"경영"}</definedName>
    <definedName name="ㄷㄷㄷ" localSheetId="26" hidden="1">{#N/A,#N/A,TRUE,"일정"}</definedName>
    <definedName name="ㄷㄷㄷ" localSheetId="43" hidden="1">{#N/A,#N/A,TRUE,"일정"}</definedName>
    <definedName name="ㄷㄷㄷ" hidden="1">{#N/A,#N/A,TRUE,"일정"}</definedName>
    <definedName name="ㄷㅅ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26" hidden="1">{#N/A,#N/A,TRUE,"Y생산";#N/A,#N/A,TRUE,"Y판매";#N/A,#N/A,TRUE,"Y총물량";#N/A,#N/A,TRUE,"Y능력";#N/A,#N/A,TRUE,"YKD"}</definedName>
    <definedName name="ㄷㅇ" localSheetId="43" hidden="1">{#N/A,#N/A,TRUE,"Y생산";#N/A,#N/A,TRUE,"Y판매";#N/A,#N/A,TRUE,"Y총물량";#N/A,#N/A,TRUE,"Y능력";#N/A,#N/A,TRUE,"YKD"}</definedName>
    <definedName name="ㄷㅇ" hidden="1">{#N/A,#N/A,TRUE,"Y생산";#N/A,#N/A,TRUE,"Y판매";#N/A,#N/A,TRUE,"Y총물량";#N/A,#N/A,TRUE,"Y능력";#N/A,#N/A,TRUE,"YKD"}</definedName>
    <definedName name="ㄷㅈ"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ㄷㅈ"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ㄷ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ㄷㅈㄱㄷㄱ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다" hidden="1">#REF!</definedName>
    <definedName name="다나가라" localSheetId="26" hidden="1">{#N/A,#N/A,FALSE,"정공"}</definedName>
    <definedName name="다나가라" localSheetId="43" hidden="1">{#N/A,#N/A,FALSE,"정공"}</definedName>
    <definedName name="다나가라" hidden="1">{#N/A,#N/A,FALSE,"정공"}</definedName>
    <definedName name="다다" localSheetId="26" hidden="1">{#N/A,#N/A,FALSE,"정공"}</definedName>
    <definedName name="다다" localSheetId="43" hidden="1">{#N/A,#N/A,FALSE,"정공"}</definedName>
    <definedName name="다다" hidden="1">{#N/A,#N/A,FALSE,"정공"}</definedName>
    <definedName name="다다익선" localSheetId="26" hidden="1">{#N/A,#N/A,FALSE,"정공"}</definedName>
    <definedName name="다다익선" localSheetId="43" hidden="1">{#N/A,#N/A,FALSE,"정공"}</definedName>
    <definedName name="다다익선" hidden="1">{#N/A,#N/A,FALSE,"정공"}</definedName>
    <definedName name="다달이" localSheetId="26" hidden="1">{#N/A,#N/A,FALSE,"정공"}</definedName>
    <definedName name="다달이" localSheetId="43" hidden="1">{#N/A,#N/A,FALSE,"정공"}</definedName>
    <definedName name="다달이" hidden="1">{#N/A,#N/A,FALSE,"정공"}</definedName>
    <definedName name="다라니경" localSheetId="26" hidden="1">{#N/A,#N/A,FALSE,"정공"}</definedName>
    <definedName name="다라니경" localSheetId="43" hidden="1">{#N/A,#N/A,FALSE,"정공"}</definedName>
    <definedName name="다라니경" hidden="1">{#N/A,#N/A,FALSE,"정공"}</definedName>
    <definedName name="다라니경을피우자" localSheetId="26" hidden="1">{#N/A,#N/A,FALSE,"정공"}</definedName>
    <definedName name="다라니경을피우자" localSheetId="43" hidden="1">{#N/A,#N/A,FALSE,"정공"}</definedName>
    <definedName name="다라니경을피우자" hidden="1">{#N/A,#N/A,FALSE,"정공"}</definedName>
    <definedName name="다바" localSheetId="26" hidden="1">{#N/A,#N/A,FALSE,"1.CRITERIA";#N/A,#N/A,FALSE,"2.IS";#N/A,#N/A,FALSE,"3.BS";#N/A,#N/A,FALSE,"4.PER PL";#N/A,#N/A,FALSE,"5.INVESTMENT";#N/A,#N/A,FALSE,"6.공문";#N/A,#N/A,FALSE,"7.netinvest"}</definedName>
    <definedName name="다바" localSheetId="43"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단가기준" localSheetId="26" hidden="1">{#N/A,#N/A,TRUE,"Y생산";#N/A,#N/A,TRUE,"Y판매";#N/A,#N/A,TRUE,"Y총물량";#N/A,#N/A,TRUE,"Y능력";#N/A,#N/A,TRUE,"YKD"}</definedName>
    <definedName name="단가기준" localSheetId="43" hidden="1">{#N/A,#N/A,TRUE,"Y생산";#N/A,#N/A,TRUE,"Y판매";#N/A,#N/A,TRUE,"Y총물량";#N/A,#N/A,TRUE,"Y능력";#N/A,#N/A,TRUE,"YKD"}</definedName>
    <definedName name="단가기준" hidden="1">{#N/A,#N/A,TRUE,"Y생산";#N/A,#N/A,TRUE,"Y판매";#N/A,#N/A,TRUE,"Y총물량";#N/A,#N/A,TRUE,"Y능력";#N/A,#N/A,TRUE,"YKD"}</definedName>
    <definedName name="단기" localSheetId="26" hidden="1">{#N/A,#N/A,TRUE,"Y생산";#N/A,#N/A,TRUE,"Y판매";#N/A,#N/A,TRUE,"Y총물량";#N/A,#N/A,TRUE,"Y능력";#N/A,#N/A,TRUE,"YKD"}</definedName>
    <definedName name="단기" localSheetId="43" hidden="1">{#N/A,#N/A,TRUE,"Y생산";#N/A,#N/A,TRUE,"Y판매";#N/A,#N/A,TRUE,"Y총물량";#N/A,#N/A,TRUE,"Y능력";#N/A,#N/A,TRUE,"YKD"}</definedName>
    <definedName name="단기" hidden="1">{#N/A,#N/A,TRUE,"Y생산";#N/A,#N/A,TRUE,"Y판매";#N/A,#N/A,TRUE,"Y총물량";#N/A,#N/A,TRUE,"Y능력";#N/A,#N/A,TRUE,"YKD"}</definedName>
    <definedName name="단기금융"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금융"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금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금융상품" hidden="1">#REF!</definedName>
    <definedName name="단기예치금5월" localSheetId="26" hidden="1">{"'분양원가'!$B$1:$F$113"}</definedName>
    <definedName name="단기예치금5월" localSheetId="43" hidden="1">{"'분양원가'!$B$1:$F$113"}</definedName>
    <definedName name="단기예치금5월" hidden="1">{"'분양원가'!$B$1:$F$113"}</definedName>
    <definedName name="단기차입금"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1" hidden="1">#REF!</definedName>
    <definedName name="단말기" localSheetId="26" hidden="1">{#N/A,#N/A,FALSE,"정공"}</definedName>
    <definedName name="단말기" localSheetId="43" hidden="1">{#N/A,#N/A,FALSE,"정공"}</definedName>
    <definedName name="단말기" hidden="1">{#N/A,#N/A,FALSE,"정공"}</definedName>
    <definedName name="단말기번호" localSheetId="26" hidden="1">{#N/A,#N/A,FALSE,"정공"}</definedName>
    <definedName name="단말기번호" localSheetId="43" hidden="1">{#N/A,#N/A,FALSE,"정공"}</definedName>
    <definedName name="단말기번호" hidden="1">{#N/A,#N/A,FALSE,"정공"}</definedName>
    <definedName name="단알기" localSheetId="26" hidden="1">{#N/A,#N/A,FALSE,"정공"}</definedName>
    <definedName name="단알기" localSheetId="43" hidden="1">{#N/A,#N/A,FALSE,"정공"}</definedName>
    <definedName name="단알기" hidden="1">{#N/A,#N/A,FALSE,"정공"}</definedName>
    <definedName name="달"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초기준손이" localSheetId="26" hidden="1">{#N/A,#N/A,FALSE,"정공"}</definedName>
    <definedName name="당초기준손이" localSheetId="43" hidden="1">{#N/A,#N/A,FALSE,"정공"}</definedName>
    <definedName name="당초기준손이" hidden="1">{#N/A,#N/A,FALSE,"정공"}</definedName>
    <definedName name="당초손익표" localSheetId="26" hidden="1">{#N/A,#N/A,FALSE,"정공"}</definedName>
    <definedName name="당초손익표" localSheetId="43" hidden="1">{#N/A,#N/A,FALSE,"정공"}</definedName>
    <definedName name="당초손익표" hidden="1">{#N/A,#N/A,FALSE,"정공"}</definedName>
    <definedName name="대" localSheetId="26" hidden="1">{#N/A,#N/A,FALSE,"1.시장상황";#N/A,#N/A,FALSE,"2.판매목표";#N/A,#N/A,FALSE,"3.판매력운영";#N/A,#N/A,FALSE,"3.판매력운영 (2)";#N/A,#N/A,FALSE,"3.판매력운영 (3)";#N/A,#N/A,FALSE,"4.주요항목 관리지표 목표";#N/A,#N/A,FALSE,"5중점추진사항"}</definedName>
    <definedName name="대" localSheetId="43" hidden="1">{#N/A,#N/A,FALSE,"1.시장상황";#N/A,#N/A,FALSE,"2.판매목표";#N/A,#N/A,FALSE,"3.판매력운영";#N/A,#N/A,FALSE,"3.판매력운영 (2)";#N/A,#N/A,FALSE,"3.판매력운영 (3)";#N/A,#N/A,FALSE,"4.주요항목 관리지표 목표";#N/A,#N/A,FALSE,"5중점추진사항"}</definedName>
    <definedName name="대" hidden="1">{#N/A,#N/A,FALSE,"1.시장상황";#N/A,#N/A,FALSE,"2.판매목표";#N/A,#N/A,FALSE,"3.판매력운영";#N/A,#N/A,FALSE,"3.판매력운영 (2)";#N/A,#N/A,FALSE,"3.판매력운영 (3)";#N/A,#N/A,FALSE,"4.주요항목 관리지표 목표";#N/A,#N/A,FALSE,"5중점추진사항"}</definedName>
    <definedName name="대리" localSheetId="26" hidden="1">{#N/A,#N/A,FALSE,"1.시장상황";#N/A,#N/A,FALSE,"2.판매목표";#N/A,#N/A,FALSE,"3.판매력운영";#N/A,#N/A,FALSE,"3.판매력운영 (2)";#N/A,#N/A,FALSE,"3.판매력운영 (3)";#N/A,#N/A,FALSE,"4.주요항목 관리지표 목표";#N/A,#N/A,FALSE,"5중점추진사항"}</definedName>
    <definedName name="대리" localSheetId="43" hidden="1">{#N/A,#N/A,FALSE,"1.시장상황";#N/A,#N/A,FALSE,"2.판매목표";#N/A,#N/A,FALSE,"3.판매력운영";#N/A,#N/A,FALSE,"3.판매력운영 (2)";#N/A,#N/A,FALSE,"3.판매력운영 (3)";#N/A,#N/A,FALSE,"4.주요항목 관리지표 목표";#N/A,#N/A,FALSE,"5중점추진사항"}</definedName>
    <definedName name="대리" hidden="1">{#N/A,#N/A,FALSE,"1.시장상황";#N/A,#N/A,FALSE,"2.판매목표";#N/A,#N/A,FALSE,"3.판매력운영";#N/A,#N/A,FALSE,"3.판매력운영 (2)";#N/A,#N/A,FALSE,"3.판매력운영 (3)";#N/A,#N/A,FALSE,"4.주요항목 관리지표 목표";#N/A,#N/A,FALSE,"5중점추진사항"}</definedName>
    <definedName name="대리님" localSheetId="26" hidden="1">{#N/A,#N/A,FALSE,"정공"}</definedName>
    <definedName name="대리님" localSheetId="43" hidden="1">{#N/A,#N/A,FALSE,"정공"}</definedName>
    <definedName name="대리님" hidden="1">{#N/A,#N/A,FALSE,"정공"}</definedName>
    <definedName name="대상시트" localSheetId="26" hidden="1">{#N/A,#N/A,FALSE,"정공"}</definedName>
    <definedName name="대상시트" localSheetId="43" hidden="1">{#N/A,#N/A,FALSE,"정공"}</definedName>
    <definedName name="대상시트" hidden="1">{#N/A,#N/A,FALSE,"정공"}</definedName>
    <definedName name="대안작성" localSheetId="26" hidden="1">{#N/A,#N/A,FALSE,"현장 NCR 분석";#N/A,#N/A,FALSE,"현장품질감사";#N/A,#N/A,FALSE,"현장품질감사"}</definedName>
    <definedName name="대안작성" localSheetId="43" hidden="1">{#N/A,#N/A,FALSE,"현장 NCR 분석";#N/A,#N/A,FALSE,"현장품질감사";#N/A,#N/A,FALSE,"현장품질감사"}</definedName>
    <definedName name="대안작성" hidden="1">{#N/A,#N/A,FALSE,"현장 NCR 분석";#N/A,#N/A,FALSE,"현장품질감사";#N/A,#N/A,FALSE,"현장품질감사"}</definedName>
    <definedName name="대앻" localSheetId="26" hidden="1">{#N/A,#N/A,TRUE,"일정"}</definedName>
    <definedName name="대앻" localSheetId="43" hidden="1">{#N/A,#N/A,TRUE,"일정"}</definedName>
    <definedName name="대앻" hidden="1">{#N/A,#N/A,TRUE,"일정"}</definedName>
    <definedName name="대우통실" localSheetId="26" hidden="1">{"'매출'!$A$1:$I$22"}</definedName>
    <definedName name="대우통실" localSheetId="43" hidden="1">{"'매출'!$A$1:$I$22"}</definedName>
    <definedName name="대우통실" hidden="1">{"'매출'!$A$1:$I$22"}</definedName>
    <definedName name="대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hidden="1">#REF!</definedName>
    <definedName name="대표회의" localSheetId="26" hidden="1">{#N/A,#N/A,FALSE,"현장 NCR 분석";#N/A,#N/A,FALSE,"현장품질감사";#N/A,#N/A,FALSE,"현장품질감사"}</definedName>
    <definedName name="대표회의" localSheetId="43" hidden="1">{#N/A,#N/A,FALSE,"현장 NCR 분석";#N/A,#N/A,FALSE,"현장품질감사";#N/A,#N/A,FALSE,"현장품질감사"}</definedName>
    <definedName name="대표회의" hidden="1">{#N/A,#N/A,FALSE,"현장 NCR 분석";#N/A,#N/A,FALSE,"현장품질감사";#N/A,#N/A,FALSE,"현장품질감사"}</definedName>
    <definedName name="던" localSheetId="26" hidden="1">{#N/A,#N/A,FALSE,"Sheet5"}</definedName>
    <definedName name="던" localSheetId="43" hidden="1">{#N/A,#N/A,FALSE,"Sheet5"}</definedName>
    <definedName name="던" hidden="1">{#N/A,#N/A,FALSE,"Sheet5"}</definedName>
    <definedName name="도" localSheetId="26" hidden="1">{#N/A,#N/A,FALSE,"1.CRITERIA";#N/A,#N/A,FALSE,"2.IS";#N/A,#N/A,FALSE,"3.BS";#N/A,#N/A,FALSE,"4.PER PL";#N/A,#N/A,FALSE,"5.INVESTMENT";#N/A,#N/A,FALSE,"6.공문";#N/A,#N/A,FALSE,"7.netinvest"}</definedName>
    <definedName name="도" localSheetId="43"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돌" localSheetId="26" hidden="1">{#N/A,#N/A,FALSE,"Sheet5"}</definedName>
    <definedName name="돌" localSheetId="43" hidden="1">{#N/A,#N/A,FALSE,"Sheet5"}</definedName>
    <definedName name="돌" hidden="1">{#N/A,#N/A,FALSE,"Sheet5"}</definedName>
    <definedName name="동"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방" localSheetId="26" hidden="1">{#N/A,#N/A,FALSE,"BS";#N/A,#N/A,FALSE,"PL";#N/A,#N/A,FALSE,"처분";#N/A,#N/A,FALSE,"현금";#N/A,#N/A,FALSE,"매출";#N/A,#N/A,FALSE,"원가";#N/A,#N/A,FALSE,"경영"}</definedName>
    <definedName name="동방" localSheetId="43"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26" hidden="1">{#N/A,#N/A,FALSE,"BS";#N/A,#N/A,FALSE,"PL";#N/A,#N/A,FALSE,"A";#N/A,#N/A,FALSE,"B";#N/A,#N/A,FALSE,"B1";#N/A,#N/A,FALSE,"C";#N/A,#N/A,FALSE,"C1";#N/A,#N/A,FALSE,"C2";#N/A,#N/A,FALSE,"D";#N/A,#N/A,FALSE,"E";#N/A,#N/A,FALSE,"F";#N/A,#N/A,FALSE,"AA";#N/A,#N/A,FALSE,"BB";#N/A,#N/A,FALSE,"CC";#N/A,#N/A,FALSE,"DD";#N/A,#N/A,FALSE,"EE";#N/A,#N/A,FALSE,"FF";#N/A,#N/A,FALSE,"PL10";#N/A,#N/A,FALSE,"PL20";#N/A,#N/A,FALSE,"PL30"}</definedName>
    <definedName name="동방1" localSheetId="43"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돠" localSheetId="26" hidden="1">{#N/A,#N/A,FALSE,"1.CRITERIA";#N/A,#N/A,FALSE,"2.IS";#N/A,#N/A,FALSE,"3.BS";#N/A,#N/A,FALSE,"4.PER PL";#N/A,#N/A,FALSE,"5.INVESTMENT";#N/A,#N/A,FALSE,"6.공문";#N/A,#N/A,FALSE,"7.netinvest"}</definedName>
    <definedName name="돠" localSheetId="43"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ㅅㄷ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번째" localSheetId="26" hidden="1">{#N/A,#N/A,FALSE,"정공"}</definedName>
    <definedName name="두번째" localSheetId="43" hidden="1">{#N/A,#N/A,FALSE,"정공"}</definedName>
    <definedName name="두번째" hidden="1">{#N/A,#N/A,FALSE,"정공"}</definedName>
    <definedName name="디" localSheetId="26" hidden="1">{#N/A,#N/A,FALSE,"1.CRITERIA";#N/A,#N/A,FALSE,"2.IS";#N/A,#N/A,FALSE,"3.BS";#N/A,#N/A,FALSE,"4.PER PL";#N/A,#N/A,FALSE,"5.INVESTMENT";#N/A,#N/A,FALSE,"6.공문";#N/A,#N/A,FALSE,"7.netinvest"}</definedName>
    <definedName name="디" localSheetId="43"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ㄹ" localSheetId="26" hidden="1">{#N/A,#N/A,FALSE,"이태원철근"}</definedName>
    <definedName name="ㄹ" localSheetId="43" hidden="1">{#N/A,#N/A,FALSE,"이태원철근"}</definedName>
    <definedName name="ㄹ" hidden="1">{#N/A,#N/A,FALSE,"이태원철근"}</definedName>
    <definedName name="ㄹㄴㅇㄹ"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 localSheetId="26" hidden="1">{#N/A,#N/A,FALSE,"BS";#N/A,#N/A,FALSE,"PL";#N/A,#N/A,FALSE,"처분";#N/A,#N/A,FALSE,"현금";#N/A,#N/A,FALSE,"매출";#N/A,#N/A,FALSE,"원가";#N/A,#N/A,FALSE,"경영"}</definedName>
    <definedName name="ㄹㄹ" localSheetId="43"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ㄹ" hidden="1">#REF!</definedName>
    <definedName name="ㄹㄹㄹㄷ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ㅇㄹㅇㄴㄹㅇㄴㅇㄴ" hidden="1">#REF!</definedName>
    <definedName name="ㄹㄹ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10</definedName>
    <definedName name="ㄹㅇㄴㄹㅇ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ㄶ" hidden="1">#REF!</definedName>
    <definedName name="ㄹㅇㄶ옿" hidden="1">#REF!</definedName>
    <definedName name="ㄹㅇ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ㄹㅇㄹ" localSheetId="26" hidden="1">{#N/A,#N/A,FALSE,"표지";#N/A,#N/A,FALSE,"손익";#N/A,#N/A,FALSE,"영업";#N/A,#N/A,FALSE,"생산성";#N/A,#N/A,FALSE,"품질부문";#N/A,#N/A,FALSE,"사내매입매출";#N/A,#N/A,FALSE,"경비";#N/A,#N/A,FALSE,"이자수지";#N/A,#N/A,FALSE,"신규 투자"}</definedName>
    <definedName name="ㄹㅇㄹㅇㄹ" localSheetId="43" hidden="1">{#N/A,#N/A,FALSE,"표지";#N/A,#N/A,FALSE,"손익";#N/A,#N/A,FALSE,"영업";#N/A,#N/A,FALSE,"생산성";#N/A,#N/A,FALSE,"품질부문";#N/A,#N/A,FALSE,"사내매입매출";#N/A,#N/A,FALSE,"경비";#N/A,#N/A,FALSE,"이자수지";#N/A,#N/A,FALSE,"신규 투자"}</definedName>
    <definedName name="ㄹㅇㄹㅇㄹ" hidden="1">{#N/A,#N/A,FALSE,"표지";#N/A,#N/A,FALSE,"손익";#N/A,#N/A,FALSE,"영업";#N/A,#N/A,FALSE,"생산성";#N/A,#N/A,FALSE,"품질부문";#N/A,#N/A,FALSE,"사내매입매출";#N/A,#N/A,FALSE,"경비";#N/A,#N/A,FALSE,"이자수지";#N/A,#N/A,FALSE,"신규 투자"}</definedName>
    <definedName name="ㄹㅇㄹㅇㄹㄴㅇㄹ" hidden="1">#REF!</definedName>
    <definedName name="ㄹㅇㅎㄴㅇ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hidden="1">{#N/A,#N/A,FALSE,"손익표지";#N/A,#N/A,FALSE,"손익계산";#N/A,#N/A,FALSE,"일반관리비";#N/A,#N/A,FALSE,"영업외수익";#N/A,#N/A,FALSE,"영업외비용";#N/A,#N/A,FALSE,"매출액";#N/A,#N/A,FALSE,"요약손익";#N/A,#N/A,FALSE,"요약대차";#N/A,#N/A,FALSE,"매출채권현황";#N/A,#N/A,FALSE,"매출채권명세"}</definedName>
    <definedName name="ㄹㅇㅎㄹ" localSheetId="26" hidden="1">{#N/A,#N/A,FALSE,"현장 NCR 분석";#N/A,#N/A,FALSE,"현장품질감사";#N/A,#N/A,FALSE,"현장품질감사"}</definedName>
    <definedName name="ㄹㅇㅎㄹ" localSheetId="43" hidden="1">{#N/A,#N/A,FALSE,"현장 NCR 분석";#N/A,#N/A,FALSE,"현장품질감사";#N/A,#N/A,FALSE,"현장품질감사"}</definedName>
    <definedName name="ㄹㅇㅎㄹ" hidden="1">{#N/A,#N/A,FALSE,"현장 NCR 분석";#N/A,#N/A,FALSE,"현장품질감사";#N/A,#N/A,FALSE,"현장품질감사"}</definedName>
    <definedName name="ㄹㅇㅎㄹㅇㅎ" hidden="1">#REF!</definedName>
    <definedName name="ㄹㅇㅎ오"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호" hidden="1">#REF!</definedName>
    <definedName name="ㄹ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hidden="1">#REF!</definedName>
    <definedName name="라아아" localSheetId="26" hidden="1">{#N/A,#N/A,FALSE,"1.CRITERIA";#N/A,#N/A,FALSE,"2.IS";#N/A,#N/A,FALSE,"3.BS";#N/A,#N/A,FALSE,"4.PER PL";#N/A,#N/A,FALSE,"5.INVESTMENT";#N/A,#N/A,FALSE,"6.공문";#N/A,#N/A,FALSE,"7.netinvest"}</definedName>
    <definedName name="라아아" localSheetId="43"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안" localSheetId="26" hidden="1">{#N/A,#N/A,FALSE,"거주자";#N/A,#N/A,FALSE,"증투F"}</definedName>
    <definedName name="라안" localSheetId="43" hidden="1">{#N/A,#N/A,FALSE,"거주자";#N/A,#N/A,FALSE,"증투F"}</definedName>
    <definedName name="라안" hidden="1">{#N/A,#N/A,FALSE,"거주자";#N/A,#N/A,FALSE,"증투F"}</definedName>
    <definedName name="란다리아" localSheetId="26" hidden="1">{#N/A,#N/A,FALSE,"정공"}</definedName>
    <definedName name="란다리아" localSheetId="43" hidden="1">{#N/A,#N/A,FALSE,"정공"}</definedName>
    <definedName name="란다리아" hidden="1">{#N/A,#N/A,FALSE,"정공"}</definedName>
    <definedName name="랴" localSheetId="26" hidden="1">{#N/A,#N/A,FALSE,"1.CRITERIA";#N/A,#N/A,FALSE,"2.IS";#N/A,#N/A,FALSE,"3.BS";#N/A,#N/A,FALSE,"4.PER PL";#N/A,#N/A,FALSE,"5.INVESTMENT";#N/A,#N/A,FALSE,"6.공문";#N/A,#N/A,FALSE,"7.netinvest"}</definedName>
    <definedName name="랴" localSheetId="43"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러" localSheetId="26" hidden="1">{#N/A,#N/A,FALSE,"단축1";#N/A,#N/A,FALSE,"단축2";#N/A,#N/A,FALSE,"단축3";#N/A,#N/A,FALSE,"장축";#N/A,#N/A,FALSE,"4WD"}</definedName>
    <definedName name="러" localSheetId="43" hidden="1">{#N/A,#N/A,FALSE,"단축1";#N/A,#N/A,FALSE,"단축2";#N/A,#N/A,FALSE,"단축3";#N/A,#N/A,FALSE,"장축";#N/A,#N/A,FALSE,"4WD"}</definedName>
    <definedName name="러" hidden="1">{#N/A,#N/A,FALSE,"단축1";#N/A,#N/A,FALSE,"단축2";#N/A,#N/A,FALSE,"단축3";#N/A,#N/A,FALSE,"장축";#N/A,#N/A,FALSE,"4WD"}</definedName>
    <definedName name="러ㅏㅇ"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렁ㅁ니만ㅇ" localSheetId="26" hidden="1">{#N/A,#N/A,FALSE,"주요여수신";#N/A,#N/A,FALSE,"수신금리";#N/A,#N/A,FALSE,"대출금리";#N/A,#N/A,FALSE,"신규대출";#N/A,#N/A,FALSE,"총액대출"}</definedName>
    <definedName name="렁ㅁ니만ㅇ" localSheetId="43" hidden="1">{#N/A,#N/A,FALSE,"주요여수신";#N/A,#N/A,FALSE,"수신금리";#N/A,#N/A,FALSE,"대출금리";#N/A,#N/A,FALSE,"신규대출";#N/A,#N/A,FALSE,"총액대출"}</definedName>
    <definedName name="렁ㅁ니만ㅇ" hidden="1">{#N/A,#N/A,FALSE,"주요여수신";#N/A,#N/A,FALSE,"수신금리";#N/A,#N/A,FALSE,"대출금리";#N/A,#N/A,FALSE,"신규대출";#N/A,#N/A,FALSE,"총액대출"}</definedName>
    <definedName name="렇어" localSheetId="26" hidden="1">{#N/A,#N/A,FALSE,"BS";#N/A,#N/A,FALSE,"PL";#N/A,#N/A,FALSE,"처분";#N/A,#N/A,FALSE,"현금";#N/A,#N/A,FALSE,"매출";#N/A,#N/A,FALSE,"원가";#N/A,#N/A,FALSE,"경영"}</definedName>
    <definedName name="렇어" localSheetId="43" hidden="1">{#N/A,#N/A,FALSE,"BS";#N/A,#N/A,FALSE,"PL";#N/A,#N/A,FALSE,"처분";#N/A,#N/A,FALSE,"현금";#N/A,#N/A,FALSE,"매출";#N/A,#N/A,FALSE,"원가";#N/A,#N/A,FALSE,"경영"}</definedName>
    <definedName name="렇어" hidden="1">{#N/A,#N/A,FALSE,"BS";#N/A,#N/A,FALSE,"PL";#N/A,#N/A,FALSE,"처분";#N/A,#N/A,FALSE,"현금";#N/A,#N/A,FALSE,"매출";#N/A,#N/A,FALSE,"원가";#N/A,#N/A,FALSE,"경영"}</definedName>
    <definedName name="레포" localSheetId="26" hidden="1">{#N/A,#N/A,FALSE,"표지";#N/A,#N/A,FALSE,"손익";#N/A,#N/A,FALSE,"영업";#N/A,#N/A,FALSE,"생산성";#N/A,#N/A,FALSE,"품질부문";#N/A,#N/A,FALSE,"사내매입매출";#N/A,#N/A,FALSE,"경비";#N/A,#N/A,FALSE,"이자수지";#N/A,#N/A,FALSE,"신규 투자"}</definedName>
    <definedName name="레포" localSheetId="43" hidden="1">{#N/A,#N/A,FALSE,"표지";#N/A,#N/A,FALSE,"손익";#N/A,#N/A,FALSE,"영업";#N/A,#N/A,FALSE,"생산성";#N/A,#N/A,FALSE,"품질부문";#N/A,#N/A,FALSE,"사내매입매출";#N/A,#N/A,FALSE,"경비";#N/A,#N/A,FALSE,"이자수지";#N/A,#N/A,FALSE,"신규 투자"}</definedName>
    <definedName name="레포" hidden="1">{#N/A,#N/A,FALSE,"표지";#N/A,#N/A,FALSE,"손익";#N/A,#N/A,FALSE,"영업";#N/A,#N/A,FALSE,"생산성";#N/A,#N/A,FALSE,"품질부문";#N/A,#N/A,FALSE,"사내매입매출";#N/A,#N/A,FALSE,"경비";#N/A,#N/A,FALSE,"이자수지";#N/A,#N/A,FALSE,"신규 투자"}</definedName>
    <definedName name="로" localSheetId="26" hidden="1">{#N/A,#N/A,FALSE,"1.CRITERIA";#N/A,#N/A,FALSE,"2.IS";#N/A,#N/A,FALSE,"3.BS";#N/A,#N/A,FALSE,"4.PER PL";#N/A,#N/A,FALSE,"5.INVESTMENT";#N/A,#N/A,FALSE,"6.공문";#N/A,#N/A,FALSE,"7.netinvest"}</definedName>
    <definedName name="로" localSheetId="43"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류" localSheetId="26" hidden="1">{#N/A,#N/A,FALSE,"1.CRITERIA";#N/A,#N/A,FALSE,"2.IS";#N/A,#N/A,FALSE,"3.BS";#N/A,#N/A,FALSE,"4.PER PL";#N/A,#N/A,FALSE,"5.INVESTMENT";#N/A,#N/A,FALSE,"6.공문";#N/A,#N/A,FALSE,"7.netinvest"}</definedName>
    <definedName name="류" localSheetId="43"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리"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리"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비" hidden="1">#REF!</definedName>
    <definedName name="리비아" hidden="1">#REF!</definedName>
    <definedName name="리비아아" hidden="1">#REF!</definedName>
    <definedName name="리스"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리스"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리얼손익" localSheetId="26" hidden="1">{"'10_03일자별'!$A$2:$H$31"}</definedName>
    <definedName name="리얼손익" localSheetId="43" hidden="1">{"'10_03일자별'!$A$2:$H$31"}</definedName>
    <definedName name="리얼손익" hidden="1">{"'10_03일자별'!$A$2:$H$31"}</definedName>
    <definedName name="ㄺ" localSheetId="26" hidden="1">{#N/A,#N/A,FALSE,"Aging Summary";#N/A,#N/A,FALSE,"Ratio Analysis";#N/A,#N/A,FALSE,"Test 120 Day Accts";#N/A,#N/A,FALSE,"Tickmarks"}</definedName>
    <definedName name="ㄺ" localSheetId="43" hidden="1">{#N/A,#N/A,FALSE,"Aging Summary";#N/A,#N/A,FALSE,"Ratio Analysis";#N/A,#N/A,FALSE,"Test 120 Day Accts";#N/A,#N/A,FALSE,"Tickmarks"}</definedName>
    <definedName name="ㄺ" hidden="1">{#N/A,#N/A,FALSE,"Aging Summary";#N/A,#N/A,FALSE,"Ratio Analysis";#N/A,#N/A,FALSE,"Test 120 Day Accts";#N/A,#N/A,FALSE,"Tickmarks"}</definedName>
    <definedName name="ㅀ" hidden="1">#REF!</definedName>
    <definedName name="ㅀ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ㅀ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ㅀㅀ" hidden="1">{#N/A,#N/A,FALSE,"손익표지";#N/A,#N/A,FALSE,"손익계산";#N/A,#N/A,FALSE,"일반관리비";#N/A,#N/A,FALSE,"영업외수익";#N/A,#N/A,FALSE,"영업외비용";#N/A,#N/A,FALSE,"매출액";#N/A,#N/A,FALSE,"요약손익";#N/A,#N/A,FALSE,"요약대차";#N/A,#N/A,FALSE,"매출채권현황";#N/A,#N/A,FALSE,"매출채권명세"}</definedName>
    <definedName name="ㅀㅀㅀ"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ㅀㅀㅀ"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ㅀㅀ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ㅀㅇㅀㅇ"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ㅀㅇㅀ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ㅀㅇㅀㅇ"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26" hidden="1">{#N/A,#N/A,FALSE,"이태원철근"}</definedName>
    <definedName name="ㅁ" localSheetId="43" hidden="1">{#N/A,#N/A,FALSE,"이태원철근"}</definedName>
    <definedName name="ㅁ" hidden="1">{#N/A,#N/A,FALSE,"이태원철근"}</definedName>
    <definedName name="ㅁㄱㅁㄷㅎ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#REF!</definedName>
    <definedName name="ㅁㄴㄴ" localSheetId="26" hidden="1">{"'매출'!$A$1:$I$22"}</definedName>
    <definedName name="ㅁㄴㄴ" localSheetId="43" hidden="1">{"'매출'!$A$1:$I$22"}</definedName>
    <definedName name="ㅁㄴㄴ" hidden="1">{"'매출'!$A$1:$I$22"}</definedName>
    <definedName name="ㅁㄴㄴㅇㄹㄴㅁ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ㅇ" hidden="1">#REF!</definedName>
    <definedName name="ㅁㄴㅇㄴ" localSheetId="26" hidden="1">{"'매출'!$A$1:$I$22"}</definedName>
    <definedName name="ㅁㄴㅇㄴ" localSheetId="43" hidden="1">{"'매출'!$A$1:$I$22"}</definedName>
    <definedName name="ㅁㄴㅇㄴ" hidden="1">{"'매출'!$A$1:$I$22"}</definedName>
    <definedName name="ㅁㄴㅇㄻㄴ" hidden="1">#REF!</definedName>
    <definedName name="ㅁㄴㅇㅎㅎ" hidden="1">#REF!</definedName>
    <definedName name="ㅁㄹ" hidden="1">#REF!</definedName>
    <definedName name="ㅁㄹㅇ" localSheetId="26" hidden="1">{"'매출'!$A$1:$I$22"}</definedName>
    <definedName name="ㅁㄹㅇ" localSheetId="43" hidden="1">{"'매출'!$A$1:$I$22"}</definedName>
    <definedName name="ㅁㄹㅇ" hidden="1">{"'매출'!$A$1:$I$22"}</definedName>
    <definedName name="ㅁㄹㅇㄹ" hidden="1">3</definedName>
    <definedName name="ㅁㅁ" localSheetId="2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 localSheetId="4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ㄻㅎㅁ"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 localSheetId="26" hidden="1">{"'미착금액'!$A$4:$G$14"}</definedName>
    <definedName name="ㅁㅁㅁ" localSheetId="46" hidden="1">{"'미착금액'!$A$4:$G$14"}</definedName>
    <definedName name="ㅁㅁㅁ" localSheetId="40" hidden="1">{"'미착금액'!$A$4:$G$14"}</definedName>
    <definedName name="ㅁㅁㅁ" localSheetId="43" hidden="1">{"'미착금액'!$A$4:$G$14"}</definedName>
    <definedName name="ㅁㅁㅁ" hidden="1">{"'미착금액'!$A$4:$G$14"}</definedName>
    <definedName name="ㅁㅁㅁㅁ"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#REF!</definedName>
    <definedName name="ㅁㅁㅁㅁㅁㅁ" hidden="1">#REF!</definedName>
    <definedName name="ㅁㅁㅁㅁㅁㅁㅁ"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ㅁㅂㅂㅁㅁㅂ" localSheetId="2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localSheetId="4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ㅇㄴㄻㄴㅇㄹ" hidden="1">#REF!</definedName>
    <definedName name="ㅁㅇㄹㅇㄴㅁ"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ㅁㅈㄷ" localSheetId="26" hidden="1">{#N/A,#N/A,FALSE,"배수1"}</definedName>
    <definedName name="ㅁㅈㄷ" localSheetId="43" hidden="1">{#N/A,#N/A,FALSE,"배수1"}</definedName>
    <definedName name="ㅁㅈㄷ" hidden="1">{#N/A,#N/A,FALSE,"배수1"}</definedName>
    <definedName name="마" localSheetId="26" hidden="1">{#N/A,#N/A,FALSE,"1.CRITERIA";#N/A,#N/A,FALSE,"2.IS";#N/A,#N/A,FALSE,"3.BS";#N/A,#N/A,FALSE,"4.PER PL";#N/A,#N/A,FALSE,"5.INVESTMENT";#N/A,#N/A,FALSE,"6.공문";#N/A,#N/A,FALSE,"7.netinvest"}</definedName>
    <definedName name="마" localSheetId="43"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26" hidden="1">{#N/A,#N/A,FALSE,"견적조건";#N/A,#N/A,FALSE,"산출근거"}</definedName>
    <definedName name="마감" localSheetId="43" hidden="1">{#N/A,#N/A,FALSE,"견적조건";#N/A,#N/A,FALSE,"산출근거"}</definedName>
    <definedName name="마감" hidden="1">{#N/A,#N/A,FALSE,"견적조건";#N/A,#N/A,FALSE,"산출근거"}</definedName>
    <definedName name="마감공사비A3" hidden="1">#REF!</definedName>
    <definedName name="마마" localSheetId="26" hidden="1">{#N/A,#N/A,FALSE,"1.CRITERIA";#N/A,#N/A,FALSE,"2.IS";#N/A,#N/A,FALSE,"3.BS";#N/A,#N/A,FALSE,"4.PER PL";#N/A,#N/A,FALSE,"5.INVESTMENT";#N/A,#N/A,FALSE,"6.공문";#N/A,#N/A,FALSE,"7.netinvest"}</definedName>
    <definedName name="마마" localSheetId="43"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6" hidden="1">{#N/A,#N/A,FALSE,"정공"}</definedName>
    <definedName name="마마보이" localSheetId="43" hidden="1">{#N/A,#N/A,FALSE,"정공"}</definedName>
    <definedName name="마마보이" hidden="1">{#N/A,#N/A,FALSE,"정공"}</definedName>
    <definedName name="마마오" localSheetId="26" hidden="1">{#N/A,#N/A,FALSE,"1.CRITERIA";#N/A,#N/A,FALSE,"2.IS";#N/A,#N/A,FALSE,"3.BS";#N/A,#N/A,FALSE,"4.PER PL";#N/A,#N/A,FALSE,"5.INVESTMENT";#N/A,#N/A,FALSE,"6.공문";#N/A,#N/A,FALSE,"7.netinvest"}</definedName>
    <definedName name="마마오" localSheetId="43"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26" hidden="1">{#N/A,#N/A,FALSE,"1.CRITERIA";#N/A,#N/A,FALSE,"2.IS";#N/A,#N/A,FALSE,"3.BS";#N/A,#N/A,FALSE,"4.PER PL";#N/A,#N/A,FALSE,"5.INVESTMENT";#N/A,#N/A,FALSE,"6.공문";#N/A,#N/A,FALSE,"7.netinvest"}</definedName>
    <definedName name="마마이" localSheetId="43"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localSheetId="26" hidden="1">{#N/A,#N/A,FALSE,"1.CRITERIA";#N/A,#N/A,FALSE,"2.IS";#N/A,#N/A,FALSE,"3.BS";#N/A,#N/A,FALSE,"4.PER PL";#N/A,#N/A,FALSE,"5.INVESTMENT";#N/A,#N/A,FALSE,"6.공문";#N/A,#N/A,FALSE,"7.netinvest"}</definedName>
    <definedName name="마아" localSheetId="43"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매" localSheetId="26" hidden="1">{#N/A,#N/A,FALSE,"1.CRITERIA";#N/A,#N/A,FALSE,"2.IS";#N/A,#N/A,FALSE,"3.BS";#N/A,#N/A,FALSE,"4.PER PL";#N/A,#N/A,FALSE,"5.INVESTMENT";#N/A,#N/A,FALSE,"6.공문";#N/A,#N/A,FALSE,"7.netinvest"}</definedName>
    <definedName name="매" localSheetId="43"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매도주식"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도주식"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도주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입" hidden="1">#REF!</definedName>
    <definedName name="매축액2" localSheetId="26" hidden="1">{#N/A,#N/A,FALSE,"1.CRITERIA";#N/A,#N/A,FALSE,"2.IS";#N/A,#N/A,FALSE,"3.BS";#N/A,#N/A,FALSE,"4.PER PL";#N/A,#N/A,FALSE,"5.INVESTMENT";#N/A,#N/A,FALSE,"6.공문";#N/A,#N/A,FALSE,"7.netinvest"}</definedName>
    <definedName name="매축액2" localSheetId="43"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#REF!</definedName>
    <definedName name="매출bogo"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#REF!</definedName>
    <definedName name="매출계획수정"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계획수정"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계획수정"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기준" localSheetId="26" hidden="1">{#N/A,#N/A,FALSE,"정공"}</definedName>
    <definedName name="매출기준" localSheetId="43" hidden="1">{#N/A,#N/A,FALSE,"정공"}</definedName>
    <definedName name="매출기준" hidden="1">{#N/A,#N/A,FALSE,"정공"}</definedName>
    <definedName name="매출보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localSheetId="26" hidden="1">{#N/A,#N/A,FALSE,"정공"}</definedName>
    <definedName name="매출손익" localSheetId="43" hidden="1">{#N/A,#N/A,FALSE,"정공"}</definedName>
    <definedName name="매출손익" hidden="1">{#N/A,#N/A,FALSE,"정공"}</definedName>
    <definedName name="매출수금" localSheetId="26" hidden="1">{#N/A,#N/A,FALSE,"표지";#N/A,#N/A,FALSE,"손익";#N/A,#N/A,FALSE,"영업";#N/A,#N/A,FALSE,"생산성";#N/A,#N/A,FALSE,"품질부문";#N/A,#N/A,FALSE,"사내매입매출";#N/A,#N/A,FALSE,"경비";#N/A,#N/A,FALSE,"이자수지";#N/A,#N/A,FALSE,"신규 투자"}</definedName>
    <definedName name="매출수금" localSheetId="43" hidden="1">{#N/A,#N/A,FALSE,"표지";#N/A,#N/A,FALSE,"손익";#N/A,#N/A,FALSE,"영업";#N/A,#N/A,FALSE,"생산성";#N/A,#N/A,FALSE,"품질부문";#N/A,#N/A,FALSE,"사내매입매출";#N/A,#N/A,FALSE,"경비";#N/A,#N/A,FALSE,"이자수지";#N/A,#N/A,FALSE,"신규 투자"}</definedName>
    <definedName name="매출수금" hidden="1">{#N/A,#N/A,FALSE,"표지";#N/A,#N/A,FALSE,"손익";#N/A,#N/A,FALSE,"영업";#N/A,#N/A,FALSE,"생산성";#N/A,#N/A,FALSE,"품질부문";#N/A,#N/A,FALSE,"사내매입매출";#N/A,#N/A,FALSE,"경비";#N/A,#N/A,FALSE,"이자수지";#N/A,#N/A,FALSE,"신규 투자"}</definedName>
    <definedName name="매출액2" localSheetId="26" hidden="1">{#N/A,#N/A,FALSE,"1.CRITERIA";#N/A,#N/A,FALSE,"2.IS";#N/A,#N/A,FALSE,"3.BS";#N/A,#N/A,FALSE,"4.PER PL";#N/A,#N/A,FALSE,"5.INVESTMENT";#N/A,#N/A,FALSE,"6.공문";#N/A,#N/A,FALSE,"7.netinvest"}</definedName>
    <definedName name="매출액2" localSheetId="43"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localSheetId="26" hidden="1">{#N/A,#N/A,FALSE,"Aging Summary";#N/A,#N/A,FALSE,"Ratio Analysis";#N/A,#N/A,FALSE,"Test 120 Day Accts";#N/A,#N/A,FALSE,"Tickmarks"}</definedName>
    <definedName name="매출원가" localSheetId="43"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26" hidden="1">{#N/A,#N/A,FALSE,"Aging Summary";#N/A,#N/A,FALSE,"Ratio Analysis";#N/A,#N/A,FALSE,"Test 120 Day Accts";#N/A,#N/A,FALSE,"Tickmarks"}</definedName>
    <definedName name="매출원가1" localSheetId="43" hidden="1">{#N/A,#N/A,FALSE,"Aging Summary";#N/A,#N/A,FALSE,"Ratio Analysis";#N/A,#N/A,FALSE,"Test 120 Day Accts";#N/A,#N/A,FALSE,"Tickmarks"}</definedName>
    <definedName name="매출원가1" hidden="1">{#N/A,#N/A,FALSE,"Aging Summary";#N/A,#N/A,FALSE,"Ratio Analysis";#N/A,#N/A,FALSE,"Test 120 Day Accts";#N/A,#N/A,FALSE,"Tickmarks"}</definedName>
    <definedName name="매출전환손익" localSheetId="26" hidden="1">{#N/A,#N/A,FALSE,"정공"}</definedName>
    <definedName name="매출전환손익" localSheetId="43" hidden="1">{#N/A,#N/A,FALSE,"정공"}</definedName>
    <definedName name="매출전환손익" hidden="1">{#N/A,#N/A,FALSE,"정공"}</definedName>
    <definedName name="매출채권대손충당금"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매출채권대손충당금"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매출채권대손충당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매출채권비율" localSheetId="26" hidden="1">{"'손익현황'!$A$1:$J$29"}</definedName>
    <definedName name="매출채권비율" localSheetId="43" hidden="1">{"'손익현황'!$A$1:$J$29"}</definedName>
    <definedName name="매출채권비율" hidden="1">{"'손익현황'!$A$1:$J$29"}</definedName>
    <definedName name="매출추1" localSheetId="26" hidden="1">{#N/A,#N/A,FALSE,"정공"}</definedName>
    <definedName name="매출추1" localSheetId="43" hidden="1">{#N/A,#N/A,FALSE,"정공"}</definedName>
    <definedName name="매출추1" hidden="1">{#N/A,#N/A,FALSE,"정공"}</definedName>
    <definedName name="매출추정" localSheetId="26" hidden="1">{#N/A,#N/A,FALSE,"정공"}</definedName>
    <definedName name="매출추정" localSheetId="43" hidden="1">{#N/A,#N/A,FALSE,"정공"}</definedName>
    <definedName name="매출추정" hidden="1">{#N/A,#N/A,FALSE,"정공"}</definedName>
    <definedName name="머머" localSheetId="26" hidden="1">{#N/A,#N/A,FALSE,"1.CRITERIA";#N/A,#N/A,FALSE,"2.IS";#N/A,#N/A,FALSE,"3.BS";#N/A,#N/A,FALSE,"4.PER PL";#N/A,#N/A,FALSE,"5.INVESTMENT";#N/A,#N/A,FALSE,"6.공문";#N/A,#N/A,FALSE,"7.netinvest"}</definedName>
    <definedName name="머머" localSheetId="43"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야"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머야"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머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롱" localSheetId="26" hidden="1">{#N/A,#N/A,FALSE,"표지";#N/A,#N/A,FALSE,"손익";#N/A,#N/A,FALSE,"영업";#N/A,#N/A,FALSE,"생산성";#N/A,#N/A,FALSE,"품질부문";#N/A,#N/A,FALSE,"사내매입매출";#N/A,#N/A,FALSE,"경비";#N/A,#N/A,FALSE,"이자수지";#N/A,#N/A,FALSE,"신규 투자"}</definedName>
    <definedName name="메롱" localSheetId="43" hidden="1">{#N/A,#N/A,FALSE,"표지";#N/A,#N/A,FALSE,"손익";#N/A,#N/A,FALSE,"영업";#N/A,#N/A,FALSE,"생산성";#N/A,#N/A,FALSE,"품질부문";#N/A,#N/A,FALSE,"사내매입매출";#N/A,#N/A,FALSE,"경비";#N/A,#N/A,FALSE,"이자수지";#N/A,#N/A,FALSE,"신규 투자"}</definedName>
    <definedName name="메롱" hidden="1">{#N/A,#N/A,FALSE,"표지";#N/A,#N/A,FALSE,"손익";#N/A,#N/A,FALSE,"영업";#N/A,#N/A,FALSE,"생산성";#N/A,#N/A,FALSE,"품질부문";#N/A,#N/A,FALSE,"사내매입매출";#N/A,#N/A,FALSE,"경비";#N/A,#N/A,FALSE,"이자수지";#N/A,#N/A,FALSE,"신규 투자"}</definedName>
    <definedName name="며며" localSheetId="26" hidden="1">{#N/A,#N/A,FALSE,"1.CRITERIA";#N/A,#N/A,FALSE,"2.IS";#N/A,#N/A,FALSE,"3.BS";#N/A,#N/A,FALSE,"4.PER PL";#N/A,#N/A,FALSE,"5.INVESTMENT";#N/A,#N/A,FALSE,"6.공문";#N/A,#N/A,FALSE,"7.netinvest"}</definedName>
    <definedName name="며며" localSheetId="43"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나리자아" localSheetId="26" hidden="1">{#N/A,#N/A,FALSE,"정공"}</definedName>
    <definedName name="모나리자아" localSheetId="43" hidden="1">{#N/A,#N/A,FALSE,"정공"}</definedName>
    <definedName name="모나리자아" hidden="1">{#N/A,#N/A,FALSE,"정공"}</definedName>
    <definedName name="모름"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모름"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모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모리" localSheetId="26" hidden="1">{#N/A,#N/A,FALSE,"1.CRITERIA";#N/A,#N/A,FALSE,"2.IS";#N/A,#N/A,FALSE,"3.BS";#N/A,#N/A,FALSE,"4.PER PL";#N/A,#N/A,FALSE,"5.INVESTMENT";#N/A,#N/A,FALSE,"6.공문";#N/A,#N/A,FALSE,"7.netinvest"}</definedName>
    <definedName name="모리" localSheetId="43"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26" hidden="1">{#N/A,#N/A,FALSE,"1.CRITERIA";#N/A,#N/A,FALSE,"2.IS";#N/A,#N/A,FALSE,"3.BS";#N/A,#N/A,FALSE,"4.PER PL";#N/A,#N/A,FALSE,"5.INVESTMENT";#N/A,#N/A,FALSE,"6.공문";#N/A,#N/A,FALSE,"7.netinvest"}</definedName>
    <definedName name="모모" localSheetId="43"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26" hidden="1">{#N/A,#N/A,FALSE,"BS";#N/A,#N/A,FALSE,"PL";#N/A,#N/A,FALSE,"처분";#N/A,#N/A,FALSE,"현금";#N/A,#N/A,FALSE,"매출";#N/A,#N/A,FALSE,"원가";#N/A,#N/A,FALSE,"경영"}</definedName>
    <definedName name="모야" localSheetId="43" hidden="1">{#N/A,#N/A,FALSE,"BS";#N/A,#N/A,FALSE,"PL";#N/A,#N/A,FALSE,"처분";#N/A,#N/A,FALSE,"현금";#N/A,#N/A,FALSE,"매출";#N/A,#N/A,FALSE,"원가";#N/A,#N/A,FALSE,"경영"}</definedName>
    <definedName name="모야" hidden="1">{#N/A,#N/A,FALSE,"BS";#N/A,#N/A,FALSE,"PL";#N/A,#N/A,FALSE,"처분";#N/A,#N/A,FALSE,"현금";#N/A,#N/A,FALSE,"매출";#N/A,#N/A,FALSE,"원가";#N/A,#N/A,FALSE,"경영"}</definedName>
    <definedName name="목차" localSheetId="26" hidden="1">{#N/A,#N/A,FALSE,"주요여수신";#N/A,#N/A,FALSE,"수신금리";#N/A,#N/A,FALSE,"대출금리";#N/A,#N/A,FALSE,"신규대출";#N/A,#N/A,FALSE,"총액대출"}</definedName>
    <definedName name="목차" localSheetId="43" hidden="1">{#N/A,#N/A,FALSE,"주요여수신";#N/A,#N/A,FALSE,"수신금리";#N/A,#N/A,FALSE,"대출금리";#N/A,#N/A,FALSE,"신규대출";#N/A,#N/A,FALSE,"총액대출"}</definedName>
    <definedName name="목차" hidden="1">{#N/A,#N/A,FALSE,"주요여수신";#N/A,#N/A,FALSE,"수신금리";#N/A,#N/A,FALSE,"대출금리";#N/A,#N/A,FALSE,"신규대출";#N/A,#N/A,FALSE,"총액대출"}</definedName>
    <definedName name="목차도" localSheetId="26" hidden="1">{#N/A,#N/A,FALSE,"정공"}</definedName>
    <definedName name="목차도" localSheetId="43" hidden="1">{#N/A,#N/A,FALSE,"정공"}</definedName>
    <definedName name="목차도" hidden="1">{#N/A,#N/A,FALSE,"정공"}</definedName>
    <definedName name="목포"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목포"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목포"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목표배정"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목표배정"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목표배정"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몰라" localSheetId="26" hidden="1">{#N/A,#N/A,FALSE,"정공"}</definedName>
    <definedName name="몰라" localSheetId="43" hidden="1">{#N/A,#N/A,FALSE,"정공"}</definedName>
    <definedName name="몰라" hidden="1">{#N/A,#N/A,FALSE,"정공"}</definedName>
    <definedName name="뫌" localSheetId="26" hidden="1">{#N/A,#N/A,FALSE,"1.CRITERIA";#N/A,#N/A,FALSE,"2.IS";#N/A,#N/A,FALSE,"3.BS";#N/A,#N/A,FALSE,"4.PER PL";#N/A,#N/A,FALSE,"5.INVESTMENT";#N/A,#N/A,FALSE,"6.공문";#N/A,#N/A,FALSE,"7.netinvest"}</definedName>
    <definedName name="뫌" localSheetId="43"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무" localSheetId="26" hidden="1">{#N/A,#N/A,FALSE,"1.CRITERIA";#N/A,#N/A,FALSE,"2.IS";#N/A,#N/A,FALSE,"3.BS";#N/A,#N/A,FALSE,"4.PER PL";#N/A,#N/A,FALSE,"5.INVESTMENT";#N/A,#N/A,FALSE,"6.공문";#N/A,#N/A,FALSE,"7.netinvest"}</definedName>
    <definedName name="무무" localSheetId="43"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야" localSheetId="26" hidden="1">{#N/A,#N/A,FALSE,"BS";#N/A,#N/A,FALSE,"PL";#N/A,#N/A,FALSE,"A";#N/A,#N/A,FALSE,"B";#N/A,#N/A,FALSE,"B1";#N/A,#N/A,FALSE,"C";#N/A,#N/A,FALSE,"C1";#N/A,#N/A,FALSE,"C2";#N/A,#N/A,FALSE,"D";#N/A,#N/A,FALSE,"E";#N/A,#N/A,FALSE,"F";#N/A,#N/A,FALSE,"AA";#N/A,#N/A,FALSE,"BB";#N/A,#N/A,FALSE,"CC";#N/A,#N/A,FALSE,"DD";#N/A,#N/A,FALSE,"EE";#N/A,#N/A,FALSE,"FF";#N/A,#N/A,FALSE,"PL10";#N/A,#N/A,FALSE,"PL20";#N/A,#N/A,FALSE,"PL30"}</definedName>
    <definedName name="무야" localSheetId="43"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얼까" localSheetId="26" hidden="1">{"'분양원가'!$B$1:$F$113"}</definedName>
    <definedName name="무얼까" localSheetId="43" hidden="1">{"'분양원가'!$B$1:$F$113"}</definedName>
    <definedName name="무얼까" hidden="1">{"'분양원가'!$B$1:$F$113"}</definedName>
    <definedName name="무형자산" localSheetId="26" hidden="1">{#N/A,#N/A,FALSE,"Aging Summary";#N/A,#N/A,FALSE,"Ratio Analysis";#N/A,#N/A,FALSE,"Test 120 Day Accts";#N/A,#N/A,FALSE,"Tickmarks"}</definedName>
    <definedName name="무형자산" localSheetId="43" hidden="1">{#N/A,#N/A,FALSE,"Aging Summary";#N/A,#N/A,FALSE,"Ratio Analysis";#N/A,#N/A,FALSE,"Test 120 Day Accts";#N/A,#N/A,FALSE,"Tickmarks"}</definedName>
    <definedName name="무형자산" hidden="1">{#N/A,#N/A,FALSE,"Aging Summary";#N/A,#N/A,FALSE,"Ratio Analysis";#N/A,#N/A,FALSE,"Test 120 Day Accts";#N/A,#N/A,FALSE,"Tickmarks"}</definedName>
    <definedName name="무환수입2000" localSheetId="2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무환수입2000" localSheetId="4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무환수입200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문성수"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물" localSheetId="26" hidden="1">{#N/A,#N/A,FALSE,"이태원철근"}</definedName>
    <definedName name="물" localSheetId="43" hidden="1">{#N/A,#N/A,FALSE,"이태원철근"}</definedName>
    <definedName name="물" hidden="1">{#N/A,#N/A,FALSE,"이태원철근"}</definedName>
    <definedName name="물가" localSheetId="26" hidden="1">{#N/A,#N/A,FALSE,"이태원철근"}</definedName>
    <definedName name="물가" localSheetId="43" hidden="1">{#N/A,#N/A,FALSE,"이태원철근"}</definedName>
    <definedName name="물가" hidden="1">{#N/A,#N/A,FALSE,"이태원철근"}</definedName>
    <definedName name="물랴자" localSheetId="26" hidden="1">{#N/A,#N/A,TRUE,"Y생산";#N/A,#N/A,TRUE,"Y판매";#N/A,#N/A,TRUE,"Y총물량";#N/A,#N/A,TRUE,"Y능력";#N/A,#N/A,TRUE,"YKD"}</definedName>
    <definedName name="물랴자" localSheetId="43" hidden="1">{#N/A,#N/A,TRUE,"Y생산";#N/A,#N/A,TRUE,"Y판매";#N/A,#N/A,TRUE,"Y총물량";#N/A,#N/A,TRUE,"Y능력";#N/A,#N/A,TRUE,"YKD"}</definedName>
    <definedName name="물랴자" hidden="1">{#N/A,#N/A,TRUE,"Y생산";#N/A,#N/A,TRUE,"Y판매";#N/A,#N/A,TRUE,"Y총물량";#N/A,#N/A,TRUE,"Y능력";#N/A,#N/A,TRUE,"YKD"}</definedName>
    <definedName name="물량수" localSheetId="26" hidden="1">{#N/A,#N/A,TRUE,"Y생산";#N/A,#N/A,TRUE,"Y판매";#N/A,#N/A,TRUE,"Y총물량";#N/A,#N/A,TRUE,"Y능력";#N/A,#N/A,TRUE,"YKD"}</definedName>
    <definedName name="물량수" localSheetId="43" hidden="1">{#N/A,#N/A,TRUE,"Y생산";#N/A,#N/A,TRUE,"Y판매";#N/A,#N/A,TRUE,"Y총물량";#N/A,#N/A,TRUE,"Y능력";#N/A,#N/A,TRUE,"YKD"}</definedName>
    <definedName name="물량수" hidden="1">{#N/A,#N/A,TRUE,"Y생산";#N/A,#N/A,TRUE,"Y판매";#N/A,#N/A,TRUE,"Y총물량";#N/A,#N/A,TRUE,"Y능력";#N/A,#N/A,TRUE,"YKD"}</definedName>
    <definedName name="물량수전ㅇ" localSheetId="26" hidden="1">{#N/A,#N/A,TRUE,"Y생산";#N/A,#N/A,TRUE,"Y판매";#N/A,#N/A,TRUE,"Y총물량";#N/A,#N/A,TRUE,"Y능력";#N/A,#N/A,TRUE,"YKD"}</definedName>
    <definedName name="물량수전ㅇ" localSheetId="43" hidden="1">{#N/A,#N/A,TRUE,"Y생산";#N/A,#N/A,TRUE,"Y판매";#N/A,#N/A,TRUE,"Y총물량";#N/A,#N/A,TRUE,"Y능력";#N/A,#N/A,TRUE,"YKD"}</definedName>
    <definedName name="물량수전ㅇ" hidden="1">{#N/A,#N/A,TRUE,"Y생산";#N/A,#N/A,TRUE,"Y판매";#N/A,#N/A,TRUE,"Y총물량";#N/A,#N/A,TRUE,"Y능력";#N/A,#N/A,TRUE,"YKD"}</definedName>
    <definedName name="물량수정" localSheetId="26" hidden="1">{#N/A,#N/A,TRUE,"Y생산";#N/A,#N/A,TRUE,"Y판매";#N/A,#N/A,TRUE,"Y총물량";#N/A,#N/A,TRUE,"Y능력";#N/A,#N/A,TRUE,"YKD"}</definedName>
    <definedName name="물량수정" localSheetId="43" hidden="1">{#N/A,#N/A,TRUE,"Y생산";#N/A,#N/A,TRUE,"Y판매";#N/A,#N/A,TRUE,"Y총물량";#N/A,#N/A,TRUE,"Y능력";#N/A,#N/A,TRUE,"YKD"}</definedName>
    <definedName name="물량수정" hidden="1">{#N/A,#N/A,TRUE,"Y생산";#N/A,#N/A,TRUE,"Y판매";#N/A,#N/A,TRUE,"Y총물량";#N/A,#N/A,TRUE,"Y능력";#N/A,#N/A,TRUE,"YKD"}</definedName>
    <definedName name="물량수정1" localSheetId="26" hidden="1">{#N/A,#N/A,TRUE,"Y생산";#N/A,#N/A,TRUE,"Y판매";#N/A,#N/A,TRUE,"Y총물량";#N/A,#N/A,TRUE,"Y능력";#N/A,#N/A,TRUE,"YKD"}</definedName>
    <definedName name="물량수정1" localSheetId="43" hidden="1">{#N/A,#N/A,TRUE,"Y생산";#N/A,#N/A,TRUE,"Y판매";#N/A,#N/A,TRUE,"Y총물량";#N/A,#N/A,TRUE,"Y능력";#N/A,#N/A,TRUE,"YKD"}</definedName>
    <definedName name="물량수정1" hidden="1">{#N/A,#N/A,TRUE,"Y생산";#N/A,#N/A,TRUE,"Y판매";#N/A,#N/A,TRUE,"Y총물량";#N/A,#N/A,TRUE,"Y능력";#N/A,#N/A,TRUE,"YKD"}</definedName>
    <definedName name="물량수정2" localSheetId="26" hidden="1">{#N/A,#N/A,TRUE,"Y생산";#N/A,#N/A,TRUE,"Y판매";#N/A,#N/A,TRUE,"Y총물량";#N/A,#N/A,TRUE,"Y능력";#N/A,#N/A,TRUE,"YKD"}</definedName>
    <definedName name="물량수정2" localSheetId="43" hidden="1">{#N/A,#N/A,TRUE,"Y생산";#N/A,#N/A,TRUE,"Y판매";#N/A,#N/A,TRUE,"Y총물량";#N/A,#N/A,TRUE,"Y능력";#N/A,#N/A,TRUE,"YKD"}</definedName>
    <definedName name="물량수정2" hidden="1">{#N/A,#N/A,TRUE,"Y생산";#N/A,#N/A,TRUE,"Y판매";#N/A,#N/A,TRUE,"Y총물량";#N/A,#N/A,TRUE,"Y능력";#N/A,#N/A,TRUE,"YKD"}</definedName>
    <definedName name="물량정" localSheetId="26" hidden="1">{#N/A,#N/A,TRUE,"Y생산";#N/A,#N/A,TRUE,"Y판매";#N/A,#N/A,TRUE,"Y총물량";#N/A,#N/A,TRUE,"Y능력";#N/A,#N/A,TRUE,"YKD"}</definedName>
    <definedName name="물량정" localSheetId="43" hidden="1">{#N/A,#N/A,TRUE,"Y생산";#N/A,#N/A,TRUE,"Y판매";#N/A,#N/A,TRUE,"Y총물량";#N/A,#N/A,TRUE,"Y능력";#N/A,#N/A,TRUE,"YKD"}</definedName>
    <definedName name="물량정" hidden="1">{#N/A,#N/A,TRUE,"Y생산";#N/A,#N/A,TRUE,"Y판매";#N/A,#N/A,TRUE,"Y총물량";#N/A,#N/A,TRUE,"Y능력";#N/A,#N/A,TRUE,"YKD"}</definedName>
    <definedName name="물량조정" localSheetId="26" hidden="1">{#N/A,#N/A,TRUE,"Y생산";#N/A,#N/A,TRUE,"Y판매";#N/A,#N/A,TRUE,"Y총물량";#N/A,#N/A,TRUE,"Y능력";#N/A,#N/A,TRUE,"YKD"}</definedName>
    <definedName name="물량조정" localSheetId="43" hidden="1">{#N/A,#N/A,TRUE,"Y생산";#N/A,#N/A,TRUE,"Y판매";#N/A,#N/A,TRUE,"Y총물량";#N/A,#N/A,TRUE,"Y능력";#N/A,#N/A,TRUE,"YKD"}</definedName>
    <definedName name="물량조정" hidden="1">{#N/A,#N/A,TRUE,"Y생산";#N/A,#N/A,TRUE,"Y판매";#N/A,#N/A,TRUE,"Y총물량";#N/A,#N/A,TRUE,"Y능력";#N/A,#N/A,TRUE,"YKD"}</definedName>
    <definedName name="물수" localSheetId="26" hidden="1">{#N/A,#N/A,TRUE,"Y생산";#N/A,#N/A,TRUE,"Y판매";#N/A,#N/A,TRUE,"Y총물량";#N/A,#N/A,TRUE,"Y능력";#N/A,#N/A,TRUE,"YKD"}</definedName>
    <definedName name="물수" localSheetId="43" hidden="1">{#N/A,#N/A,TRUE,"Y생산";#N/A,#N/A,TRUE,"Y판매";#N/A,#N/A,TRUE,"Y총물량";#N/A,#N/A,TRUE,"Y능력";#N/A,#N/A,TRUE,"YKD"}</definedName>
    <definedName name="물수" hidden="1">{#N/A,#N/A,TRUE,"Y생산";#N/A,#N/A,TRUE,"Y판매";#N/A,#N/A,TRUE,"Y총물량";#N/A,#N/A,TRUE,"Y능력";#N/A,#N/A,TRUE,"YKD"}</definedName>
    <definedName name="뭐가이태원이야" localSheetId="26" hidden="1">{#N/A,#N/A,FALSE,"이태원철근"}</definedName>
    <definedName name="뭐가이태원이야" localSheetId="43" hidden="1">{#N/A,#N/A,FALSE,"이태원철근"}</definedName>
    <definedName name="뭐가이태원이야" hidden="1">{#N/A,#N/A,FALSE,"이태원철근"}</definedName>
    <definedName name="뭐야"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뮤" localSheetId="26" hidden="1">{#N/A,#N/A,FALSE,"지침";#N/A,#N/A,FALSE,"환경분석";#N/A,#N/A,FALSE,"Sheet16"}</definedName>
    <definedName name="뮤" localSheetId="43" hidden="1">{#N/A,#N/A,FALSE,"지침";#N/A,#N/A,FALSE,"환경분석";#N/A,#N/A,FALSE,"Sheet16"}</definedName>
    <definedName name="뮤" hidden="1">{#N/A,#N/A,FALSE,"지침";#N/A,#N/A,FALSE,"환경분석";#N/A,#N/A,FALSE,"Sheet16"}</definedName>
    <definedName name="뮤뮤" localSheetId="26" hidden="1">{#N/A,#N/A,FALSE,"1.CRITERIA";#N/A,#N/A,FALSE,"2.IS";#N/A,#N/A,FALSE,"3.BS";#N/A,#N/A,FALSE,"4.PER PL";#N/A,#N/A,FALSE,"5.INVESTMENT";#N/A,#N/A,FALSE,"6.공문";#N/A,#N/A,FALSE,"7.netinvest"}</definedName>
    <definedName name="뮤뮤" localSheetId="43"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미라" localSheetId="26" hidden="1">{#N/A,#N/A,FALSE,"1.CRITERIA";#N/A,#N/A,FALSE,"2.IS";#N/A,#N/A,FALSE,"3.BS";#N/A,#N/A,FALSE,"4.PER PL";#N/A,#N/A,FALSE,"5.INVESTMENT";#N/A,#N/A,FALSE,"6.공문";#N/A,#N/A,FALSE,"7.netinvest"}</definedName>
    <definedName name="미라" localSheetId="43"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26" hidden="1">{#N/A,#N/A,FALSE,"1.CRITERIA";#N/A,#N/A,FALSE,"2.IS";#N/A,#N/A,FALSE,"3.BS";#N/A,#N/A,FALSE,"4.PER PL";#N/A,#N/A,FALSE,"5.INVESTMENT";#N/A,#N/A,FALSE,"6.공문";#N/A,#N/A,FALSE,"7.netinvest"}</definedName>
    <definedName name="미로" localSheetId="43"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26" hidden="1">{#N/A,#N/A,FALSE,"1.CRITERIA";#N/A,#N/A,FALSE,"2.IS";#N/A,#N/A,FALSE,"3.BS";#N/A,#N/A,FALSE,"4.PER PL";#N/A,#N/A,FALSE,"5.INVESTMENT";#N/A,#N/A,FALSE,"6.공문";#N/A,#N/A,FALSE,"7.netinvest"}</definedName>
    <definedName name="미로어" localSheetId="43"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26" hidden="1">{#N/A,#N/A,FALSE,"1.CRITERIA";#N/A,#N/A,FALSE,"2.IS";#N/A,#N/A,FALSE,"3.BS";#N/A,#N/A,FALSE,"4.PER PL";#N/A,#N/A,FALSE,"5.INVESTMENT";#N/A,#N/A,FALSE,"6.공문";#N/A,#N/A,FALSE,"7.netinvest"}</definedName>
    <definedName name="미료" localSheetId="43"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26" hidden="1">{#N/A,#N/A,FALSE,"1.CRITERIA";#N/A,#N/A,FALSE,"2.IS";#N/A,#N/A,FALSE,"3.BS";#N/A,#N/A,FALSE,"4.PER PL";#N/A,#N/A,FALSE,"5.INVESTMENT";#N/A,#N/A,FALSE,"6.공문";#N/A,#N/A,FALSE,"7.netinvest"}</definedName>
    <definedName name="미미" localSheetId="43"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26" hidden="1">{#N/A,#N/A,FALSE,"정공"}</definedName>
    <definedName name="미미미아" localSheetId="43" hidden="1">{#N/A,#N/A,FALSE,"정공"}</definedName>
    <definedName name="미미미아" hidden="1">{#N/A,#N/A,FALSE,"정공"}</definedName>
    <definedName name="미석" localSheetId="26" hidden="1">{#N/A,#N/A,FALSE,"정공"}</definedName>
    <definedName name="미석" localSheetId="43" hidden="1">{#N/A,#N/A,FALSE,"정공"}</definedName>
    <definedName name="미석" hidden="1">{#N/A,#N/A,FALSE,"정공"}</definedName>
    <definedName name="미송6" hidden="1">#REF!</definedName>
    <definedName name="미수금" localSheetId="26" hidden="1">{#N/A,#N/A,FALSE,"1.CRITERIA";#N/A,#N/A,FALSE,"2.IS";#N/A,#N/A,FALSE,"3.BS";#N/A,#N/A,FALSE,"4.PER PL";#N/A,#N/A,FALSE,"5.INVESTMENT";#N/A,#N/A,FALSE,"6.공문";#N/A,#N/A,FALSE,"7.netinvest"}</definedName>
    <definedName name="미수금" localSheetId="43"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수금명세서"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미수금명세서"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미수금명세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미수수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승인"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현황" localSheetId="26" hidden="1">{#N/A,#N/A,FALSE,"1.시장상황";#N/A,#N/A,FALSE,"2.판매목표";#N/A,#N/A,FALSE,"3.판매력운영";#N/A,#N/A,FALSE,"3.판매력운영 (2)";#N/A,#N/A,FALSE,"3.판매력운영 (3)";#N/A,#N/A,FALSE,"4.주요항목 관리지표 목표";#N/A,#N/A,FALSE,"5중점추진사항"}</definedName>
    <definedName name="미승인현황" localSheetId="43" hidden="1">{#N/A,#N/A,FALSE,"1.시장상황";#N/A,#N/A,FALSE,"2.판매목표";#N/A,#N/A,FALSE,"3.판매력운영";#N/A,#N/A,FALSE,"3.판매력운영 (2)";#N/A,#N/A,FALSE,"3.판매력운영 (3)";#N/A,#N/A,FALSE,"4.주요항목 관리지표 목표";#N/A,#N/A,FALSE,"5중점추진사항"}</definedName>
    <definedName name="미승인현황" hidden="1">{#N/A,#N/A,FALSE,"1.시장상황";#N/A,#N/A,FALSE,"2.판매목표";#N/A,#N/A,FALSE,"3.판매력운영";#N/A,#N/A,FALSE,"3.판매력운영 (2)";#N/A,#N/A,FALSE,"3.판매력운영 (3)";#N/A,#N/A,FALSE,"4.주요항목 관리지표 목표";#N/A,#N/A,FALSE,"5중점추진사항"}</definedName>
    <definedName name="미지" hidden="1">#REF!</definedName>
    <definedName name="미지급" localSheetId="26" hidden="1">{#N/A,#N/A,FALSE,"BS";#N/A,#N/A,FALSE,"IS";#N/A,#N/A,FALSE,"결손금처리";#N/A,#N/A,FALSE,"cashflow"}</definedName>
    <definedName name="미지급" localSheetId="43" hidden="1">{#N/A,#N/A,FALSE,"BS";#N/A,#N/A,FALSE,"IS";#N/A,#N/A,FALSE,"결손금처리";#N/A,#N/A,FALSE,"cashflow"}</definedName>
    <definedName name="미지급" hidden="1">{#N/A,#N/A,FALSE,"BS";#N/A,#N/A,FALSE,"IS";#N/A,#N/A,FALSE,"결손금처리";#N/A,#N/A,FALSE,"cashflow"}</definedName>
    <definedName name="미지급1" hidden="1">#REF!</definedName>
    <definedName name="미지급명세" localSheetId="26" hidden="1">{"'보고양식'!$A$58:$K$111"}</definedName>
    <definedName name="미지급명세" localSheetId="43" hidden="1">{"'보고양식'!$A$58:$K$111"}</definedName>
    <definedName name="미지급명세" hidden="1">{"'보고양식'!$A$58:$K$111"}</definedName>
    <definedName name="미지급비용분류" localSheetId="26" hidden="1">{#N/A,#N/A,FALSE,"계약직(여)"}</definedName>
    <definedName name="미지급비용분류" localSheetId="43" hidden="1">{#N/A,#N/A,FALSE,"계약직(여)"}</definedName>
    <definedName name="미지급비용분류" hidden="1">{#N/A,#N/A,FALSE,"계약직(여)"}</definedName>
    <definedName name="미진사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영화0003" localSheetId="26" hidden="1">{#N/A,#N/A,FALSE,"거주자";#N/A,#N/A,FALSE,"증투F"}</definedName>
    <definedName name="민영화0003" localSheetId="43" hidden="1">{#N/A,#N/A,FALSE,"거주자";#N/A,#N/A,FALSE,"증투F"}</definedName>
    <definedName name="민영화0003" hidden="1">{#N/A,#N/A,FALSE,"거주자";#N/A,#N/A,FALSE,"증투F"}</definedName>
    <definedName name="민영화팀03" localSheetId="26" hidden="1">{#N/A,#N/A,FALSE,"거주자";#N/A,#N/A,FALSE,"증투F"}</definedName>
    <definedName name="민영화팀03" localSheetId="43" hidden="1">{#N/A,#N/A,FALSE,"거주자";#N/A,#N/A,FALSE,"증투F"}</definedName>
    <definedName name="민영화팀03" hidden="1">{#N/A,#N/A,FALSE,"거주자";#N/A,#N/A,FALSE,"증투F"}</definedName>
    <definedName name="민자"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1111"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ㅂ111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ㅂ1111" hidden="1">{#N/A,#N/A,FALSE,"손익표지";#N/A,#N/A,FALSE,"손익계산";#N/A,#N/A,FALSE,"일반관리비";#N/A,#N/A,FALSE,"영업외수익";#N/A,#N/A,FALSE,"영업외비용";#N/A,#N/A,FALSE,"매출액";#N/A,#N/A,FALSE,"요약손익";#N/A,#N/A,FALSE,"요약대차";#N/A,#N/A,FALSE,"매출채권현황";#N/A,#N/A,FALSE,"매출채권명세"}</definedName>
    <definedName name="ㅂ3ㄱ" localSheetId="26" hidden="1">{#N/A,#N/A,FALSE,"BS";#N/A,#N/A,FALSE,"PL";#N/A,#N/A,FALSE,"처분";#N/A,#N/A,FALSE,"현금";#N/A,#N/A,FALSE,"매출";#N/A,#N/A,FALSE,"원가";#N/A,#N/A,FALSE,"경영"}</definedName>
    <definedName name="ㅂ3ㄱ" localSheetId="43" hidden="1">{#N/A,#N/A,FALSE,"BS";#N/A,#N/A,FALSE,"PL";#N/A,#N/A,FALSE,"처분";#N/A,#N/A,FALSE,"현금";#N/A,#N/A,FALSE,"매출";#N/A,#N/A,FALSE,"원가";#N/A,#N/A,FALSE,"경영"}</definedName>
    <definedName name="ㅂ3ㄱ" hidden="1">{#N/A,#N/A,FALSE,"BS";#N/A,#N/A,FALSE,"PL";#N/A,#N/A,FALSE,"처분";#N/A,#N/A,FALSE,"현금";#N/A,#N/A,FALSE,"매출";#N/A,#N/A,FALSE,"원가";#N/A,#N/A,FALSE,"경영"}</definedName>
    <definedName name="ㅂㄱㄷㅅㅂ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4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26" hidden="1">{"'10_03일자별'!$A$2:$H$31"}</definedName>
    <definedName name="ㅂㅂㅂ" localSheetId="43" hidden="1">{"'10_03일자별'!$A$2:$H$31"}</definedName>
    <definedName name="ㅂㅂㅂ" hidden="1">{"'10_03일자별'!$A$2:$H$31"}</definedName>
    <definedName name="ㅂㅂㅂㅂ"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ㄱ" localSheetId="26" hidden="1">{#N/A,#N/A,FALSE,"현장 NCR 분석";#N/A,#N/A,FALSE,"현장품질감사";#N/A,#N/A,FALSE,"현장품질감사"}</definedName>
    <definedName name="ㅂㅈㄷㄱ" localSheetId="43" hidden="1">{#N/A,#N/A,FALSE,"현장 NCR 분석";#N/A,#N/A,FALSE,"현장품질감사";#N/A,#N/A,FALSE,"현장품질감사"}</definedName>
    <definedName name="ㅂㅈㄷㄱ" hidden="1">{#N/A,#N/A,FALSE,"현장 NCR 분석";#N/A,#N/A,FALSE,"현장품질감사";#N/A,#N/A,FALSE,"현장품질감사"}</definedName>
    <definedName name="ㅂㅈㄷㄱㅂㅈ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hidden="1">{#N/A,#N/A,FALSE,"손익표지";#N/A,#N/A,FALSE,"손익계산";#N/A,#N/A,FALSE,"일반관리비";#N/A,#N/A,FALSE,"영업외수익";#N/A,#N/A,FALSE,"영업외비용";#N/A,#N/A,FALSE,"매출액";#N/A,#N/A,FALSE,"요약손익";#N/A,#N/A,FALSE,"요약대차";#N/A,#N/A,FALSE,"매출채권현황";#N/A,#N/A,FALSE,"매출채권명세"}</definedName>
    <definedName name="바" localSheetId="26" hidden="1">{#N/A,#N/A,FALSE,"1.CRITERIA";#N/A,#N/A,FALSE,"2.IS";#N/A,#N/A,FALSE,"3.BS";#N/A,#N/A,FALSE,"4.PER PL";#N/A,#N/A,FALSE,"5.INVESTMENT";#N/A,#N/A,FALSE,"6.공문";#N/A,#N/A,FALSE,"7.netinvest"}</definedName>
    <definedName name="바" localSheetId="43"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가" localSheetId="26" hidden="1">{#N/A,#N/A,FALSE,"1.CRITERIA";#N/A,#N/A,FALSE,"2.IS";#N/A,#N/A,FALSE,"3.BS";#N/A,#N/A,FALSE,"4.PER PL";#N/A,#N/A,FALSE,"5.INVESTMENT";#N/A,#N/A,FALSE,"6.공문";#N/A,#N/A,FALSE,"7.netinvest"}</definedName>
    <definedName name="바가" localSheetId="43"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26" hidden="1">{#N/A,#N/A,FALSE,"1.CRITERIA";#N/A,#N/A,FALSE,"2.IS";#N/A,#N/A,FALSE,"3.BS";#N/A,#N/A,FALSE,"4.PER PL";#N/A,#N/A,FALSE,"5.INVESTMENT";#N/A,#N/A,FALSE,"6.공문";#N/A,#N/A,FALSE,"7.netinvest"}</definedName>
    <definedName name="바나" localSheetId="43"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26" hidden="1">{#N/A,#N/A,FALSE,"1.CRITERIA";#N/A,#N/A,FALSE,"2.IS";#N/A,#N/A,FALSE,"3.BS";#N/A,#N/A,FALSE,"4.PER PL";#N/A,#N/A,FALSE,"5.INVESTMENT";#N/A,#N/A,FALSE,"6.공문";#N/A,#N/A,FALSE,"7.netinvest"}</definedName>
    <definedName name="바다올" localSheetId="43"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localSheetId="26" hidden="1">{"'분양원가'!$B$1:$F$113"}</definedName>
    <definedName name="바도" localSheetId="43" hidden="1">{"'분양원가'!$B$1:$F$113"}</definedName>
    <definedName name="바도" hidden="1">{"'분양원가'!$B$1:$F$113"}</definedName>
    <definedName name="바라" localSheetId="26" hidden="1">{#N/A,#N/A,FALSE,"1.CRITERIA";#N/A,#N/A,FALSE,"2.IS";#N/A,#N/A,FALSE,"3.BS";#N/A,#N/A,FALSE,"4.PER PL";#N/A,#N/A,FALSE,"5.INVESTMENT";#N/A,#N/A,FALSE,"6.공문";#N/A,#N/A,FALSE,"7.netinvest"}</definedName>
    <definedName name="바라" localSheetId="43"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26" hidden="1">{#N/A,#N/A,FALSE,"1.CRITERIA";#N/A,#N/A,FALSE,"2.IS";#N/A,#N/A,FALSE,"3.BS";#N/A,#N/A,FALSE,"4.PER PL";#N/A,#N/A,FALSE,"5.INVESTMENT";#N/A,#N/A,FALSE,"6.공문";#N/A,#N/A,FALSE,"7.netinvest"}</definedName>
    <definedName name="바라오" localSheetId="43"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랑라" localSheetId="26" hidden="1">{#N/A,#N/A,FALSE,"정공"}</definedName>
    <definedName name="바랑라" localSheetId="43" hidden="1">{#N/A,#N/A,FALSE,"정공"}</definedName>
    <definedName name="바랑라" hidden="1">{#N/A,#N/A,FALSE,"정공"}</definedName>
    <definedName name="바로" localSheetId="26" hidden="1">{#N/A,#N/A,FALSE,"1.CRITERIA";#N/A,#N/A,FALSE,"2.IS";#N/A,#N/A,FALSE,"3.BS";#N/A,#N/A,FALSE,"4.PER PL";#N/A,#N/A,FALSE,"5.INVESTMENT";#N/A,#N/A,FALSE,"6.공문";#N/A,#N/A,FALSE,"7.netinvest"}</definedName>
    <definedName name="바로" localSheetId="43"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바" localSheetId="26" hidden="1">{#N/A,#N/A,FALSE,"1.CRITERIA";#N/A,#N/A,FALSE,"2.IS";#N/A,#N/A,FALSE,"3.BS";#N/A,#N/A,FALSE,"4.PER PL";#N/A,#N/A,FALSE,"5.INVESTMENT";#N/A,#N/A,FALSE,"6.공문";#N/A,#N/A,FALSE,"7.netinvest"}</definedName>
    <definedName name="바바" localSheetId="43"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26" hidden="1">{#N/A,#N/A,TRUE,"Y생산";#N/A,#N/A,TRUE,"Y판매";#N/A,#N/A,TRUE,"Y총물량";#N/A,#N/A,TRUE,"Y능력";#N/A,#N/A,TRUE,"YKD"}</definedName>
    <definedName name="바바라" localSheetId="43" hidden="1">{#N/A,#N/A,TRUE,"Y생산";#N/A,#N/A,TRUE,"Y판매";#N/A,#N/A,TRUE,"Y총물량";#N/A,#N/A,TRUE,"Y능력";#N/A,#N/A,TRUE,"YKD"}</definedName>
    <definedName name="바바라" hidden="1">{#N/A,#N/A,TRUE,"Y생산";#N/A,#N/A,TRUE,"Y판매";#N/A,#N/A,TRUE,"Y총물량";#N/A,#N/A,TRUE,"Y능력";#N/A,#N/A,TRUE,"YKD"}</definedName>
    <definedName name="바보" localSheetId="26" hidden="1">{#N/A,#N/A,FALSE,"정공"}</definedName>
    <definedName name="바보" localSheetId="43" hidden="1">{#N/A,#N/A,FALSE,"정공"}</definedName>
    <definedName name="바보" hidden="1">{#N/A,#N/A,FALSE,"정공"}</definedName>
    <definedName name="바보상자" localSheetId="26" hidden="1">{#N/A,#N/A,FALSE,"정공"}</definedName>
    <definedName name="바보상자" localSheetId="43" hidden="1">{#N/A,#N/A,FALSE,"정공"}</definedName>
    <definedName name="바보상자" hidden="1">{#N/A,#N/A,FALSE,"정공"}</definedName>
    <definedName name="바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아" localSheetId="26" hidden="1">{#N/A,#N/A,FALSE,"1.CRITERIA";#N/A,#N/A,FALSE,"2.IS";#N/A,#N/A,FALSE,"3.BS";#N/A,#N/A,FALSE,"4.PER PL";#N/A,#N/A,FALSE,"5.INVESTMENT";#N/A,#N/A,FALSE,"6.공문";#N/A,#N/A,FALSE,"7.netinvest"}</definedName>
    <definedName name="바아" localSheetId="43"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26" hidden="1">{#N/A,#N/A,FALSE,"1.CRITERIA";#N/A,#N/A,FALSE,"2.IS";#N/A,#N/A,FALSE,"3.BS";#N/A,#N/A,FALSE,"4.PER PL";#N/A,#N/A,FALSE,"5.INVESTMENT";#N/A,#N/A,FALSE,"6.공문";#N/A,#N/A,FALSE,"7.netinvest"}</definedName>
    <definedName name="바아가" localSheetId="43"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26" hidden="1">{#N/A,#N/A,FALSE,"1.CRITERIA";#N/A,#N/A,FALSE,"2.IS";#N/A,#N/A,FALSE,"3.BS";#N/A,#N/A,FALSE,"4.PER PL";#N/A,#N/A,FALSE,"5.INVESTMENT";#N/A,#N/A,FALSE,"6.공문";#N/A,#N/A,FALSE,"7.netinvest"}</definedName>
    <definedName name="바아가오" localSheetId="43"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26" hidden="1">{#N/A,#N/A,FALSE,"1.CRITERIA";#N/A,#N/A,FALSE,"2.IS";#N/A,#N/A,FALSE,"3.BS";#N/A,#N/A,FALSE,"4.PER PL";#N/A,#N/A,FALSE,"5.INVESTMENT";#N/A,#N/A,FALSE,"6.공문";#N/A,#N/A,FALSE,"7.netinvest"}</definedName>
    <definedName name="바아고" localSheetId="43"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26" hidden="1">{#N/A,#N/A,FALSE,"1.CRITERIA";#N/A,#N/A,FALSE,"2.IS";#N/A,#N/A,FALSE,"3.BS";#N/A,#N/A,FALSE,"4.PER PL";#N/A,#N/A,FALSE,"5.INVESTMENT";#N/A,#N/A,FALSE,"6.공문";#N/A,#N/A,FALSE,"7.netinvest"}</definedName>
    <definedName name="바이" localSheetId="43"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26" hidden="1">{#N/A,#N/A,FALSE,"1.CRITERIA";#N/A,#N/A,FALSE,"2.IS";#N/A,#N/A,FALSE,"3.BS";#N/A,#N/A,FALSE,"4.PER PL";#N/A,#N/A,FALSE,"5.INVESTMENT";#N/A,#N/A,FALSE,"6.공문";#N/A,#N/A,FALSE,"7.netinvest"}</definedName>
    <definedName name="박" localSheetId="43"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반기현금흐름표" localSheetId="26" hidden="1">{#N/A,#N/A,FALSE,"BS";#N/A,#N/A,FALSE,"PL";#N/A,#N/A,FALSE,"처분";#N/A,#N/A,FALSE,"현금";#N/A,#N/A,FALSE,"매출";#N/A,#N/A,FALSE,"원가";#N/A,#N/A,FALSE,"경영"}</definedName>
    <definedName name="반기현금흐름표" localSheetId="43"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발" localSheetId="26" hidden="1">{#N/A,#N/A,FALSE,"1.CRITERIA";#N/A,#N/A,FALSE,"2.IS";#N/A,#N/A,FALSE,"3.BS";#N/A,#N/A,FALSE,"4.PER PL";#N/A,#N/A,FALSE,"5.INVESTMENT";#N/A,#N/A,FALSE,"6.공문";#N/A,#N/A,FALSE,"7.netinvest"}</definedName>
    <definedName name="발" localSheetId="43"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방"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방"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방"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방수시방1" localSheetId="26" hidden="1">{#N/A,#N/A,FALSE,"현장 NCR 분석";#N/A,#N/A,FALSE,"현장품질감사";#N/A,#N/A,FALSE,"현장품질감사"}</definedName>
    <definedName name="방수시방1" localSheetId="43" hidden="1">{#N/A,#N/A,FALSE,"현장 NCR 분석";#N/A,#N/A,FALSE,"현장품질감사";#N/A,#N/A,FALSE,"현장품질감사"}</definedName>
    <definedName name="방수시방1" hidden="1">{#N/A,#N/A,FALSE,"현장 NCR 분석";#N/A,#N/A,FALSE,"현장품질감사";#N/A,#N/A,FALSE,"현장품질감사"}</definedName>
    <definedName name="방향"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방향"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방향"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배" localSheetId="26" hidden="1">{#N/A,#N/A,FALSE,"1.CRITERIA";#N/A,#N/A,FALSE,"2.IS";#N/A,#N/A,FALSE,"3.BS";#N/A,#N/A,FALSE,"4.PER PL";#N/A,#N/A,FALSE,"5.INVESTMENT";#N/A,#N/A,FALSE,"6.공문";#N/A,#N/A,FALSE,"7.netinvest"}</definedName>
    <definedName name="배" localSheetId="43"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공수율" hidden="1">#REF!</definedName>
    <definedName name="배관명세" hidden="1">#REF!</definedName>
    <definedName name="배당금지급" localSheetId="26" hidden="1">{#N/A,#N/A,FALSE,"Aging Summary";#N/A,#N/A,FALSE,"Ratio Analysis";#N/A,#N/A,FALSE,"Test 120 Day Accts";#N/A,#N/A,FALSE,"Tickmarks"}</definedName>
    <definedName name="배당금지급" localSheetId="43" hidden="1">{#N/A,#N/A,FALSE,"Aging Summary";#N/A,#N/A,FALSE,"Ratio Analysis";#N/A,#N/A,FALSE,"Test 120 Day Accts";#N/A,#N/A,FALSE,"Tickmarks"}</definedName>
    <definedName name="배당금지급" hidden="1">{#N/A,#N/A,FALSE,"Aging Summary";#N/A,#N/A,FALSE,"Ratio Analysis";#N/A,#N/A,FALSE,"Test 120 Day Accts";#N/A,#N/A,FALSE,"Tickmarks"}</definedName>
    <definedName name="배배배" localSheetId="26" hidden="1">{"'미착금액'!$A$4:$G$14"}</definedName>
    <definedName name="배배배" localSheetId="46" hidden="1">{"'미착금액'!$A$4:$G$14"}</definedName>
    <definedName name="배배배" localSheetId="40" hidden="1">{"'미착금액'!$A$4:$G$14"}</definedName>
    <definedName name="배배배" localSheetId="43" hidden="1">{"'미착금액'!$A$4:$G$14"}</definedName>
    <definedName name="배배배" hidden="1">{"'미착금액'!$A$4:$G$14"}</definedName>
    <definedName name="배부내역서2월" localSheetId="26"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43"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정"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배정"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배정"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배치계획"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버"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26" hidden="1">{#N/A,#N/A,FALSE,"1.CRITERIA";#N/A,#N/A,FALSE,"2.IS";#N/A,#N/A,FALSE,"3.BS";#N/A,#N/A,FALSE,"4.PER PL";#N/A,#N/A,FALSE,"5.INVESTMENT";#N/A,#N/A,FALSE,"6.공문";#N/A,#N/A,FALSE,"7.netinvest"}</definedName>
    <definedName name="버버" localSheetId="43"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범위액"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2" localSheetId="2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범위액2" localSheetId="4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법정"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localSheetId="26" hidden="1">{#N/A,#N/A,FALSE,"1.CRITERIA";#N/A,#N/A,FALSE,"2.IS";#N/A,#N/A,FALSE,"3.BS";#N/A,#N/A,FALSE,"4.PER PL";#N/A,#N/A,FALSE,"5.INVESTMENT";#N/A,#N/A,FALSE,"6.공문";#N/A,#N/A,FALSE,"7.netinvest"}</definedName>
    <definedName name="베" localSheetId="43"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경개요" hidden="1">#REF!</definedName>
    <definedName name="변경개요2" hidden="1">#REF!</definedName>
    <definedName name="변경후개요" hidden="1">#REF!</definedName>
    <definedName name="별지8"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 localSheetId="26" hidden="1">{#N/A,#N/A,FALSE,"1.CRITERIA";#N/A,#N/A,FALSE,"2.IS";#N/A,#N/A,FALSE,"3.BS";#N/A,#N/A,FALSE,"4.PER PL";#N/A,#N/A,FALSE,"5.INVESTMENT";#N/A,#N/A,FALSE,"6.공문";#N/A,#N/A,FALSE,"7.netinvest"}</definedName>
    <definedName name="보" localSheetId="43"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고" localSheetId="26" hidden="1">{#N/A,#N/A,FALSE,"표지";#N/A,#N/A,FALSE,"손익";#N/A,#N/A,FALSE,"영업";#N/A,#N/A,FALSE,"생산성";#N/A,#N/A,FALSE,"품질부문";#N/A,#N/A,FALSE,"사내매입매출";#N/A,#N/A,FALSE,"경비";#N/A,#N/A,FALSE,"이자수지";#N/A,#N/A,FALSE,"신규 투자"}</definedName>
    <definedName name="보고" localSheetId="43" hidden="1">{#N/A,#N/A,FALSE,"표지";#N/A,#N/A,FALSE,"손익";#N/A,#N/A,FALSE,"영업";#N/A,#N/A,FALSE,"생산성";#N/A,#N/A,FALSE,"품질부문";#N/A,#N/A,FALSE,"사내매입매출";#N/A,#N/A,FALSE,"경비";#N/A,#N/A,FALSE,"이자수지";#N/A,#N/A,FALSE,"신규 투자"}</definedName>
    <definedName name="보고" hidden="1">{#N/A,#N/A,FALSE,"표지";#N/A,#N/A,FALSE,"손익";#N/A,#N/A,FALSE,"영업";#N/A,#N/A,FALSE,"생산성";#N/A,#N/A,FALSE,"품질부문";#N/A,#N/A,FALSE,"사내매입매출";#N/A,#N/A,FALSE,"경비";#N/A,#N/A,FALSE,"이자수지";#N/A,#N/A,FALSE,"신규 투자"}</definedName>
    <definedName name="보고2"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보고2"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보고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보고서" localSheetId="26" hidden="1">{#N/A,#N/A,FALSE,"주요여수신";#N/A,#N/A,FALSE,"수신금리";#N/A,#N/A,FALSE,"대출금리";#N/A,#N/A,FALSE,"신규대출";#N/A,#N/A,FALSE,"총액대출"}</definedName>
    <definedName name="보고서" localSheetId="43" hidden="1">{#N/A,#N/A,FALSE,"주요여수신";#N/A,#N/A,FALSE,"수신금리";#N/A,#N/A,FALSE,"대출금리";#N/A,#N/A,FALSE,"신규대출";#N/A,#N/A,FALSE,"총액대출"}</definedName>
    <definedName name="보고서" hidden="1">{#N/A,#N/A,FALSE,"주요여수신";#N/A,#N/A,FALSE,"수신금리";#N/A,#N/A,FALSE,"대출금리";#N/A,#N/A,FALSE,"신규대출";#N/A,#N/A,FALSE,"총액대출"}</definedName>
    <definedName name="보고후" localSheetId="26" hidden="1">{#N/A,#N/A,FALSE,"Aging Summary";#N/A,#N/A,FALSE,"Ratio Analysis";#N/A,#N/A,FALSE,"Test 120 Day Accts";#N/A,#N/A,FALSE,"Tickmarks"}</definedName>
    <definedName name="보고후" localSheetId="43" hidden="1">{#N/A,#N/A,FALSE,"Aging Summary";#N/A,#N/A,FALSE,"Ratio Analysis";#N/A,#N/A,FALSE,"Test 120 Day Accts";#N/A,#N/A,FALSE,"Tickmarks"}</definedName>
    <definedName name="보고후" hidden="1">{#N/A,#N/A,FALSE,"Aging Summary";#N/A,#N/A,FALSE,"Ratio Analysis";#N/A,#N/A,FALSE,"Test 120 Day Accts";#N/A,#N/A,FALSE,"Tickmarks"}</definedName>
    <definedName name="보라차" localSheetId="26" hidden="1">{#N/A,#N/A,FALSE,"1.CRITERIA";#N/A,#N/A,FALSE,"2.IS";#N/A,#N/A,FALSE,"3.BS";#N/A,#N/A,FALSE,"4.PER PL";#N/A,#N/A,FALSE,"5.INVESTMENT";#N/A,#N/A,FALSE,"6.공문";#N/A,#N/A,FALSE,"7.netinvest"}</definedName>
    <definedName name="보라차" localSheetId="43"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아리" localSheetId="26" hidden="1">{#N/A,#N/A,FALSE,"1.CRITERIA";#N/A,#N/A,FALSE,"2.IS";#N/A,#N/A,FALSE,"3.BS";#N/A,#N/A,FALSE,"4.PER PL";#N/A,#N/A,FALSE,"5.INVESTMENT";#N/A,#N/A,FALSE,"6.공문";#N/A,#N/A,FALSE,"7.netinvest"}</definedName>
    <definedName name="보아리" localSheetId="43"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localSheetId="26" hidden="1">{#N/A,#N/A,FALSE,"1.CRITERIA";#N/A,#N/A,FALSE,"2.IS";#N/A,#N/A,FALSE,"3.BS";#N/A,#N/A,FALSE,"4.PER PL";#N/A,#N/A,FALSE,"5.INVESTMENT";#N/A,#N/A,FALSE,"6.공문";#N/A,#N/A,FALSE,"7.netinvest"}</definedName>
    <definedName name="보이" localSheetId="43"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26" hidden="1">{#N/A,#N/A,FALSE,"1.CRITERIA";#N/A,#N/A,FALSE,"2.IS";#N/A,#N/A,FALSE,"3.BS";#N/A,#N/A,FALSE,"4.PER PL";#N/A,#N/A,FALSE,"5.INVESTMENT";#N/A,#N/A,FALSE,"6.공문";#N/A,#N/A,FALSE,"7.netinvest"}</definedName>
    <definedName name="보이아" localSheetId="43"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정"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정"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정"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증금1" hidden="1">#REF!</definedName>
    <definedName name="복사본" localSheetId="26" hidden="1">{#N/A,#N/A,FALSE,"주요여수신";#N/A,#N/A,FALSE,"수신금리";#N/A,#N/A,FALSE,"대출금리";#N/A,#N/A,FALSE,"신규대출";#N/A,#N/A,FALSE,"총액대출"}</definedName>
    <definedName name="복사본" localSheetId="43" hidden="1">{#N/A,#N/A,FALSE,"주요여수신";#N/A,#N/A,FALSE,"수신금리";#N/A,#N/A,FALSE,"대출금리";#N/A,#N/A,FALSE,"신규대출";#N/A,#N/A,FALSE,"총액대출"}</definedName>
    <definedName name="복사본" hidden="1">{#N/A,#N/A,FALSE,"주요여수신";#N/A,#N/A,FALSE,"수신금리";#N/A,#N/A,FALSE,"대출금리";#N/A,#N/A,FALSE,"신규대출";#N/A,#N/A,FALSE,"총액대출"}</definedName>
    <definedName name="복ㅇ" localSheetId="26" hidden="1">{#N/A,#N/A,FALSE,"부대2"}</definedName>
    <definedName name="복ㅇ" localSheetId="43" hidden="1">{#N/A,#N/A,FALSE,"부대2"}</definedName>
    <definedName name="복ㅇ" hidden="1">{#N/A,#N/A,FALSE,"부대2"}</definedName>
    <definedName name="복지2" localSheetId="26" hidden="1">{#N/A,#N/A,FALSE,"표지";#N/A,#N/A,FALSE,"손익";#N/A,#N/A,FALSE,"영업";#N/A,#N/A,FALSE,"생산성";#N/A,#N/A,FALSE,"품질부문";#N/A,#N/A,FALSE,"사내매입매출";#N/A,#N/A,FALSE,"경비";#N/A,#N/A,FALSE,"이자수지";#N/A,#N/A,FALSE,"신규 투자"}</definedName>
    <definedName name="복지2" localSheetId="43" hidden="1">{#N/A,#N/A,FALSE,"표지";#N/A,#N/A,FALSE,"손익";#N/A,#N/A,FALSE,"영업";#N/A,#N/A,FALSE,"생산성";#N/A,#N/A,FALSE,"품질부문";#N/A,#N/A,FALSE,"사내매입매출";#N/A,#N/A,FALSE,"경비";#N/A,#N/A,FALSE,"이자수지";#N/A,#N/A,FALSE,"신규 투자"}</definedName>
    <definedName name="복지2" hidden="1">{#N/A,#N/A,FALSE,"표지";#N/A,#N/A,FALSE,"손익";#N/A,#N/A,FALSE,"영업";#N/A,#N/A,FALSE,"생산성";#N/A,#N/A,FALSE,"품질부문";#N/A,#N/A,FALSE,"사내매입매출";#N/A,#N/A,FALSE,"경비";#N/A,#N/A,FALSE,"이자수지";#N/A,#N/A,FALSE,"신규 투자"}</definedName>
    <definedName name="볼" localSheetId="26" hidden="1">{#N/A,#N/A,FALSE,"1.CRITERIA";#N/A,#N/A,FALSE,"2.IS";#N/A,#N/A,FALSE,"3.BS";#N/A,#N/A,FALSE,"4.PER PL";#N/A,#N/A,FALSE,"5.INVESTMENT";#N/A,#N/A,FALSE,"6.공문";#N/A,#N/A,FALSE,"7.netinvest"}</definedName>
    <definedName name="볼" localSheetId="43"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봉식결재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봐" localSheetId="26" hidden="1">{#N/A,#N/A,FALSE,"1.CRITERIA";#N/A,#N/A,FALSE,"2.IS";#N/A,#N/A,FALSE,"3.BS";#N/A,#N/A,FALSE,"4.PER PL";#N/A,#N/A,FALSE,"5.INVESTMENT";#N/A,#N/A,FALSE,"6.공문";#N/A,#N/A,FALSE,"7.netinvest"}</definedName>
    <definedName name="봐" localSheetId="43"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 localSheetId="26" hidden="1">{#N/A,#N/A,FALSE,"표지";#N/A,#N/A,FALSE,"손익";#N/A,#N/A,FALSE,"영업";#N/A,#N/A,FALSE,"생산성";#N/A,#N/A,FALSE,"품질부문";#N/A,#N/A,FALSE,"사내매입매출";#N/A,#N/A,FALSE,"경비";#N/A,#N/A,FALSE,"이자수지";#N/A,#N/A,FALSE,"신규 투자"}</definedName>
    <definedName name="부" localSheetId="43" hidden="1">{#N/A,#N/A,FALSE,"표지";#N/A,#N/A,FALSE,"손익";#N/A,#N/A,FALSE,"영업";#N/A,#N/A,FALSE,"생산성";#N/A,#N/A,FALSE,"품질부문";#N/A,#N/A,FALSE,"사내매입매출";#N/A,#N/A,FALSE,"경비";#N/A,#N/A,FALSE,"이자수지";#N/A,#N/A,FALSE,"신규 투자"}</definedName>
    <definedName name="부" hidden="1">{#N/A,#N/A,FALSE,"표지";#N/A,#N/A,FALSE,"손익";#N/A,#N/A,FALSE,"영업";#N/A,#N/A,FALSE,"생산성";#N/A,#N/A,FALSE,"품질부문";#N/A,#N/A,FALSE,"사내매입매출";#N/A,#N/A,FALSE,"경비";#N/A,#N/A,FALSE,"이자수지";#N/A,#N/A,FALSE,"신규 투자"}</definedName>
    <definedName name="부대건축2" hidden="1">#REF!</definedName>
    <definedName name="부문별손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부" localSheetId="26" hidden="1">{#N/A,#N/A,FALSE,"표지";#N/A,#N/A,FALSE,"손익";#N/A,#N/A,FALSE,"영업";#N/A,#N/A,FALSE,"생산성";#N/A,#N/A,FALSE,"품질부문";#N/A,#N/A,FALSE,"사내매입매출";#N/A,#N/A,FALSE,"경비";#N/A,#N/A,FALSE,"이자수지";#N/A,#N/A,FALSE,"신규 투자"}</definedName>
    <definedName name="부부" localSheetId="43" hidden="1">{#N/A,#N/A,FALSE,"표지";#N/A,#N/A,FALSE,"손익";#N/A,#N/A,FALSE,"영업";#N/A,#N/A,FALSE,"생산성";#N/A,#N/A,FALSE,"품질부문";#N/A,#N/A,FALSE,"사내매입매출";#N/A,#N/A,FALSE,"경비";#N/A,#N/A,FALSE,"이자수지";#N/A,#N/A,FALSE,"신규 투자"}</definedName>
    <definedName name="부부" hidden="1">{#N/A,#N/A,FALSE,"표지";#N/A,#N/A,FALSE,"손익";#N/A,#N/A,FALSE,"영업";#N/A,#N/A,FALSE,"생산성";#N/A,#N/A,FALSE,"품질부문";#N/A,#N/A,FALSE,"사내매입매출";#N/A,#N/A,FALSE,"경비";#N/A,#N/A,FALSE,"이자수지";#N/A,#N/A,FALSE,"신규 투자"}</definedName>
    <definedName name="부산지하철310" localSheetId="26"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속" localSheetId="26" hidden="1">#REF!</definedName>
    <definedName name="부속" localSheetId="48" hidden="1">#REF!</definedName>
    <definedName name="부속" localSheetId="32" hidden="1">#REF!</definedName>
    <definedName name="부속" localSheetId="25" hidden="1">#REF!</definedName>
    <definedName name="부속" localSheetId="34" hidden="1">#REF!</definedName>
    <definedName name="부속" localSheetId="33" hidden="1">#REF!</definedName>
    <definedName name="부속" localSheetId="28" hidden="1">#REF!</definedName>
    <definedName name="부속" localSheetId="47" hidden="1">#REF!</definedName>
    <definedName name="부속" localSheetId="27" hidden="1">#REF!</definedName>
    <definedName name="부속" localSheetId="40" hidden="1">#REF!</definedName>
    <definedName name="부속" localSheetId="45" hidden="1">#REF!</definedName>
    <definedName name="부속" localSheetId="44" hidden="1">#REF!</definedName>
    <definedName name="부속" localSheetId="29" hidden="1">#REF!</definedName>
    <definedName name="부속" localSheetId="36" hidden="1">#REF!</definedName>
    <definedName name="부속" localSheetId="35" hidden="1">#REF!</definedName>
    <definedName name="부속" localSheetId="42" hidden="1">#REF!</definedName>
    <definedName name="부속" localSheetId="19" hidden="1">#REF!</definedName>
    <definedName name="부속" localSheetId="24" hidden="1">#REF!</definedName>
    <definedName name="부속" localSheetId="39" hidden="1">#REF!</definedName>
    <definedName name="부속" localSheetId="38" hidden="1">#REF!</definedName>
    <definedName name="부속" localSheetId="37" hidden="1">#REF!</definedName>
    <definedName name="부속" localSheetId="18" hidden="1">#REF!</definedName>
    <definedName name="부속" localSheetId="31" hidden="1">#REF!</definedName>
    <definedName name="부속" hidden="1">#REF!</definedName>
    <definedName name="부손익" localSheetId="26" hidden="1">{#N/A,#N/A,FALSE,"현장 NCR 분석";#N/A,#N/A,FALSE,"현장품질감사";#N/A,#N/A,FALSE,"현장품질감사"}</definedName>
    <definedName name="부손익" localSheetId="43" hidden="1">{#N/A,#N/A,FALSE,"현장 NCR 분석";#N/A,#N/A,FALSE,"현장품질감사";#N/A,#N/A,FALSE,"현장품질감사"}</definedName>
    <definedName name="부손익" hidden="1">{#N/A,#N/A,FALSE,"현장 NCR 분석";#N/A,#N/A,FALSE,"현장품질감사";#N/A,#N/A,FALSE,"현장품질감사"}</definedName>
    <definedName name="부채" localSheetId="26" hidden="1">{#N/A,#N/A,FALSE,"주요여수신";#N/A,#N/A,FALSE,"수신금리";#N/A,#N/A,FALSE,"대출금리";#N/A,#N/A,FALSE,"신규대출";#N/A,#N/A,FALSE,"총액대출"}</definedName>
    <definedName name="부채" localSheetId="43" hidden="1">{#N/A,#N/A,FALSE,"주요여수신";#N/A,#N/A,FALSE,"수신금리";#N/A,#N/A,FALSE,"대출금리";#N/A,#N/A,FALSE,"신규대출";#N/A,#N/A,FALSE,"총액대출"}</definedName>
    <definedName name="부채" hidden="1">{#N/A,#N/A,FALSE,"주요여수신";#N/A,#N/A,FALSE,"수신금리";#N/A,#N/A,FALSE,"대출금리";#N/A,#N/A,FALSE,"신규대출";#N/A,#N/A,FALSE,"총액대출"}</definedName>
    <definedName name="분" localSheetId="26" hidden="1">{#N/A,#N/A,FALSE,"이태원철근"}</definedName>
    <definedName name="분" localSheetId="43" hidden="1">{#N/A,#N/A,FALSE,"이태원철근"}</definedName>
    <definedName name="분" hidden="1">{#N/A,#N/A,FALSE,"이태원철근"}</definedName>
    <definedName name="분기별" localSheetId="26" hidden="1">{#N/A,#N/A,TRUE,"Y생산";#N/A,#N/A,TRUE,"Y판매";#N/A,#N/A,TRUE,"Y총물량";#N/A,#N/A,TRUE,"Y능력";#N/A,#N/A,TRUE,"YKD"}</definedName>
    <definedName name="분기별" localSheetId="43"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물가" hidden="1">#REF!</definedName>
    <definedName name="분당코아" hidden="1">#REF!</definedName>
    <definedName name="분당협조" localSheetId="26" hidden="1">{#N/A,#N/A,FALSE,"이태원철근"}</definedName>
    <definedName name="분당협조" localSheetId="43" hidden="1">{#N/A,#N/A,FALSE,"이태원철근"}</definedName>
    <definedName name="분당협조" hidden="1">{#N/A,#N/A,FALSE,"이태원철근"}</definedName>
    <definedName name="분석변경" localSheetId="26" hidden="1">{#N/A,#N/A,FALSE,"변경관리예산";#N/A,#N/A,FALSE,"변경장비예산";#N/A,#N/A,FALSE,"변경준설예산";#N/A,#N/A,FALSE,"변경철구예산"}</definedName>
    <definedName name="분석변경" localSheetId="43"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불용연도별2" hidden="1">#REF!</definedName>
    <definedName name="비" localSheetId="26" hidden="1">{#N/A,#N/A,FALSE,"1.CRITERIA";#N/A,#N/A,FALSE,"2.IS";#N/A,#N/A,FALSE,"3.BS";#N/A,#N/A,FALSE,"4.PER PL";#N/A,#N/A,FALSE,"5.INVESTMENT";#N/A,#N/A,FALSE,"6.공문";#N/A,#N/A,FALSE,"7.netinvest"}</definedName>
    <definedName name="비" localSheetId="43" hidden="1">{#N/A,#N/A,FALSE,"1.CRITERIA";#N/A,#N/A,FALSE,"2.IS";#N/A,#N/A,FALSE,"3.BS";#N/A,#N/A,FALSE,"4.PER PL";#N/A,#N/A,FALSE,"5.INVESTMENT";#N/A,#N/A,FALSE,"6.공문";#N/A,#N/A,FALSE,"7.netinvest"}</definedName>
    <definedName name="비" hidden="1">{#N/A,#N/A,FALSE,"1.CRITERIA";#N/A,#N/A,FALSE,"2.IS";#N/A,#N/A,FALSE,"3.BS";#N/A,#N/A,FALSE,"4.PER PL";#N/A,#N/A,FALSE,"5.INVESTMENT";#N/A,#N/A,FALSE,"6.공문";#N/A,#N/A,FALSE,"7.netinvest"}</definedName>
    <definedName name="비교손익당초" localSheetId="26" hidden="1">{#N/A,#N/A,FALSE,"정공"}</definedName>
    <definedName name="비교손익당초" localSheetId="43" hidden="1">{#N/A,#N/A,FALSE,"정공"}</definedName>
    <definedName name="비교손익당초" hidden="1">{#N/A,#N/A,FALSE,"정공"}</definedName>
    <definedName name="비비비" localSheetId="26" hidden="1">#REF!</definedName>
    <definedName name="비비비" localSheetId="48" hidden="1">#REF!</definedName>
    <definedName name="비비비" localSheetId="32" hidden="1">#REF!</definedName>
    <definedName name="비비비" localSheetId="25" hidden="1">#REF!</definedName>
    <definedName name="비비비" localSheetId="34" hidden="1">#REF!</definedName>
    <definedName name="비비비" localSheetId="33" hidden="1">#REF!</definedName>
    <definedName name="비비비" localSheetId="28" hidden="1">#REF!</definedName>
    <definedName name="비비비" localSheetId="47" hidden="1">#REF!</definedName>
    <definedName name="비비비" localSheetId="27" hidden="1">#REF!</definedName>
    <definedName name="비비비" localSheetId="40" hidden="1">#REF!</definedName>
    <definedName name="비비비" localSheetId="45" hidden="1">#REF!</definedName>
    <definedName name="비비비" localSheetId="44" hidden="1">#REF!</definedName>
    <definedName name="비비비" localSheetId="29" hidden="1">#REF!</definedName>
    <definedName name="비비비" localSheetId="36" hidden="1">#REF!</definedName>
    <definedName name="비비비" localSheetId="35" hidden="1">#REF!</definedName>
    <definedName name="비비비" localSheetId="42" hidden="1">#REF!</definedName>
    <definedName name="비비비" localSheetId="19" hidden="1">#REF!</definedName>
    <definedName name="비비비" localSheetId="24" hidden="1">#REF!</definedName>
    <definedName name="비비비" localSheetId="39" hidden="1">#REF!</definedName>
    <definedName name="비비비" localSheetId="38" hidden="1">#REF!</definedName>
    <definedName name="비비비" localSheetId="37" hidden="1">#REF!</definedName>
    <definedName name="비비비" localSheetId="18" hidden="1">#REF!</definedName>
    <definedName name="비비비" localSheetId="31" hidden="1">#REF!</definedName>
    <definedName name="비비비" hidden="1">#REF!</definedName>
    <definedName name="비상장주식" hidden="1">#N/A</definedName>
    <definedName name="비업무현황" hidden="1">#REF!</definedName>
    <definedName name="비용의성격별분류" localSheetId="26" hidden="1">{"'보고양식'!$A$58:$K$111"}</definedName>
    <definedName name="비용의성격별분류" localSheetId="43" hidden="1">{"'보고양식'!$A$58:$K$111"}</definedName>
    <definedName name="비용의성격별분류" hidden="1">{"'보고양식'!$A$58:$K$111"}</definedName>
    <definedName name="비율2" localSheetId="26" hidden="1">#REF!</definedName>
    <definedName name="비율2" localSheetId="48" hidden="1">#REF!</definedName>
    <definedName name="비율2" localSheetId="32" hidden="1">#REF!</definedName>
    <definedName name="비율2" localSheetId="25" hidden="1">#REF!</definedName>
    <definedName name="비율2" localSheetId="34" hidden="1">#REF!</definedName>
    <definedName name="비율2" localSheetId="33" hidden="1">#REF!</definedName>
    <definedName name="비율2" localSheetId="28" hidden="1">#REF!</definedName>
    <definedName name="비율2" localSheetId="47" hidden="1">#REF!</definedName>
    <definedName name="비율2" localSheetId="27" hidden="1">#REF!</definedName>
    <definedName name="비율2" localSheetId="40" hidden="1">#REF!</definedName>
    <definedName name="비율2" localSheetId="45" hidden="1">#REF!</definedName>
    <definedName name="비율2" localSheetId="44" hidden="1">#REF!</definedName>
    <definedName name="비율2" localSheetId="29" hidden="1">#REF!</definedName>
    <definedName name="비율2" localSheetId="36" hidden="1">#REF!</definedName>
    <definedName name="비율2" localSheetId="35" hidden="1">#REF!</definedName>
    <definedName name="비율2" localSheetId="42" hidden="1">#REF!</definedName>
    <definedName name="비율2" localSheetId="19" hidden="1">#REF!</definedName>
    <definedName name="비율2" localSheetId="24" hidden="1">#REF!</definedName>
    <definedName name="비율2" localSheetId="39" hidden="1">#REF!</definedName>
    <definedName name="비율2" localSheetId="38" hidden="1">#REF!</definedName>
    <definedName name="비율2" localSheetId="37" hidden="1">#REF!</definedName>
    <definedName name="비율2" localSheetId="18" hidden="1">#REF!</definedName>
    <definedName name="비율2" localSheetId="31" hidden="1">#REF!</definedName>
    <definedName name="비율2" hidden="1">#REF!</definedName>
    <definedName name="비품1" hidden="1">#REF!</definedName>
    <definedName name="빙수" localSheetId="26" hidden="1">{#N/A,#N/A,FALSE,"1.CRITERIA";#N/A,#N/A,FALSE,"2.IS";#N/A,#N/A,FALSE,"3.BS";#N/A,#N/A,FALSE,"4.PER PL";#N/A,#N/A,FALSE,"5.INVESTMENT";#N/A,#N/A,FALSE,"6.공문";#N/A,#N/A,FALSE,"7.netinvest"}</definedName>
    <definedName name="빙수" localSheetId="43"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ㅄㄱㅎㅁㄴㅇ"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ㄱㄱㄷㅅ"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hidden="1">{#N/A,#N/A,FALSE,"손익표지";#N/A,#N/A,FALSE,"손익계산";#N/A,#N/A,FALSE,"일반관리비";#N/A,#N/A,FALSE,"영업외수익";#N/A,#N/A,FALSE,"영업외비용";#N/A,#N/A,FALSE,"매출액";#N/A,#N/A,FALSE,"요약손익";#N/A,#N/A,FALSE,"요약대차";#N/A,#N/A,FALSE,"매출채권현황";#N/A,#N/A,FALSE,"매출채권명세"}</definedName>
    <definedName name="ㅅ교교"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ㅅ교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교교"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ㅅ" localSheetId="26" hidden="1">{"'손익현황'!$A$1:$J$29"}</definedName>
    <definedName name="ㅅㅅㅅ" localSheetId="43" hidden="1">{"'손익현황'!$A$1:$J$29"}</definedName>
    <definedName name="ㅅㅅㅅ" hidden="1">{"'손익현황'!$A$1:$J$29"}</definedName>
    <definedName name="사" hidden="1">#REF!</definedName>
    <definedName name="사1" localSheetId="26" hidden="1">{#N/A,#N/A,FALSE,"지침";#N/A,#N/A,FALSE,"환경분석";#N/A,#N/A,FALSE,"Sheet16"}</definedName>
    <definedName name="사1" localSheetId="43" hidden="1">{#N/A,#N/A,FALSE,"지침";#N/A,#N/A,FALSE,"환경분석";#N/A,#N/A,FALSE,"Sheet16"}</definedName>
    <definedName name="사1" hidden="1">{#N/A,#N/A,FALSE,"지침";#N/A,#N/A,FALSE,"환경분석";#N/A,#N/A,FALSE,"Sheet16"}</definedName>
    <definedName name="사고뭉치" localSheetId="26" hidden="1">{#N/A,#N/A,FALSE,"96 3월물량표";#N/A,#N/A,FALSE,"96 4월물량표";#N/A,#N/A,FALSE,"96 5월물량표"}</definedName>
    <definedName name="사고뭉치" localSheetId="43" hidden="1">{#N/A,#N/A,FALSE,"96 3월물량표";#N/A,#N/A,FALSE,"96 4월물량표";#N/A,#N/A,FALSE,"96 5월물량표"}</definedName>
    <definedName name="사고뭉치" hidden="1">{#N/A,#N/A,FALSE,"96 3월물량표";#N/A,#N/A,FALSE,"96 4월물량표";#N/A,#N/A,FALSE,"96 5월물량표"}</definedName>
    <definedName name="사다함이" localSheetId="26" hidden="1">{#N/A,#N/A,FALSE,"정공"}</definedName>
    <definedName name="사다함이" localSheetId="43" hidden="1">{#N/A,#N/A,FALSE,"정공"}</definedName>
    <definedName name="사다함이" hidden="1">{#N/A,#N/A,FALSE,"정공"}</definedName>
    <definedName name="사람이야" localSheetId="26" hidden="1">{#N/A,#N/A,FALSE,"정공"}</definedName>
    <definedName name="사람이야" localSheetId="43" hidden="1">{#N/A,#N/A,FALSE,"정공"}</definedName>
    <definedName name="사람이야" hidden="1">{#N/A,#N/A,FALSE,"정공"}</definedName>
    <definedName name="사랑" localSheetId="26" hidden="1">{#N/A,#N/A,FALSE,"지침";#N/A,#N/A,FALSE,"환경분석";#N/A,#N/A,FALSE,"Sheet16"}</definedName>
    <definedName name="사랑" localSheetId="43" hidden="1">{#N/A,#N/A,FALSE,"지침";#N/A,#N/A,FALSE,"환경분석";#N/A,#N/A,FALSE,"Sheet16"}</definedName>
    <definedName name="사랑" hidden="1">{#N/A,#N/A,FALSE,"지침";#N/A,#N/A,FALSE,"환경분석";#N/A,#N/A,FALSE,"Sheet16"}</definedName>
    <definedName name="사랑하오" localSheetId="26" hidden="1">{#N/A,#N/A,FALSE,"정공"}</definedName>
    <definedName name="사랑하오" localSheetId="43" hidden="1">{#N/A,#N/A,FALSE,"정공"}</definedName>
    <definedName name="사랑하오" hidden="1">{#N/A,#N/A,FALSE,"정공"}</definedName>
    <definedName name="사무용품비" localSheetId="26" hidden="1">{#N/A,#N/A,FALSE,"단축1";#N/A,#N/A,FALSE,"단축2";#N/A,#N/A,FALSE,"단축3";#N/A,#N/A,FALSE,"장축";#N/A,#N/A,FALSE,"4WD"}</definedName>
    <definedName name="사무용품비" localSheetId="43" hidden="1">{#N/A,#N/A,FALSE,"단축1";#N/A,#N/A,FALSE,"단축2";#N/A,#N/A,FALSE,"단축3";#N/A,#N/A,FALSE,"장축";#N/A,#N/A,FALSE,"4WD"}</definedName>
    <definedName name="사무용품비" hidden="1">{#N/A,#N/A,FALSE,"단축1";#N/A,#N/A,FALSE,"단축2";#N/A,#N/A,FALSE,"단축3";#N/A,#N/A,FALSE,"장축";#N/A,#N/A,FALSE,"4WD"}</definedName>
    <definedName name="사무용품비1" localSheetId="26" hidden="1">{#N/A,#N/A,FALSE,"단축1";#N/A,#N/A,FALSE,"단축2";#N/A,#N/A,FALSE,"단축3";#N/A,#N/A,FALSE,"장축";#N/A,#N/A,FALSE,"4WD"}</definedName>
    <definedName name="사무용품비1" localSheetId="43" hidden="1">{#N/A,#N/A,FALSE,"단축1";#N/A,#N/A,FALSE,"단축2";#N/A,#N/A,FALSE,"단축3";#N/A,#N/A,FALSE,"장축";#N/A,#N/A,FALSE,"4WD"}</definedName>
    <definedName name="사무용품비1" hidden="1">{#N/A,#N/A,FALSE,"단축1";#N/A,#N/A,FALSE,"단축2";#N/A,#N/A,FALSE,"단축3";#N/A,#N/A,FALSE,"장축";#N/A,#N/A,FALSE,"4WD"}</definedName>
    <definedName name="사본" localSheetId="26" hidden="1">{#N/A,#N/A,FALSE,"정공"}</definedName>
    <definedName name="사본" localSheetId="43" hidden="1">{#N/A,#N/A,FALSE,"정공"}</definedName>
    <definedName name="사본" hidden="1">{#N/A,#N/A,FALSE,"정공"}</definedName>
    <definedName name="사사진" hidden="1">#REF!</definedName>
    <definedName name="사업법인수량계획"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법인수량계획"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법인수량계획"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비교표" localSheetId="26" hidden="1">{#N/A,#N/A,FALSE,"정공"}</definedName>
    <definedName name="사업비교표" localSheetId="43" hidden="1">{#N/A,#N/A,FALSE,"정공"}</definedName>
    <definedName name="사업비교표" hidden="1">{#N/A,#N/A,FALSE,"정공"}</definedName>
    <definedName name="사업추진" localSheetId="26" hidden="1">{#N/A,#N/A,FALSE,"정공"}</definedName>
    <definedName name="사업추진" localSheetId="43" hidden="1">{#N/A,#N/A,FALSE,"정공"}</definedName>
    <definedName name="사업추진" hidden="1">{#N/A,#N/A,FALSE,"정공"}</definedName>
    <definedName name="사용료"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료"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원미지급" localSheetId="26" hidden="1">{#N/A,#N/A,FALSE,"1.CRITERIA";#N/A,#N/A,FALSE,"2.IS";#N/A,#N/A,FALSE,"3.BS";#N/A,#N/A,FALSE,"4.PER PL";#N/A,#N/A,FALSE,"5.INVESTMENT";#N/A,#N/A,FALSE,"6.공문";#N/A,#N/A,FALSE,"7.netinvest"}</definedName>
    <definedName name="사원미지급" localSheetId="43"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채" hidden="1">#REF!</definedName>
    <definedName name="산출근거" hidden="1">#REF!</definedName>
    <definedName name="삼성" localSheetId="26" hidden="1">{#N/A,#N/A,FALSE,"정공"}</definedName>
    <definedName name="삼성" localSheetId="43" hidden="1">{#N/A,#N/A,FALSE,"정공"}</definedName>
    <definedName name="삼성" hidden="1">{#N/A,#N/A,FALSE,"정공"}</definedName>
    <definedName name="삼성2" localSheetId="26" hidden="1">{#N/A,#N/A,FALSE,"정공"}</definedName>
    <definedName name="삼성2" localSheetId="43" hidden="1">{#N/A,#N/A,FALSE,"정공"}</definedName>
    <definedName name="삼성2" hidden="1">{#N/A,#N/A,FALSE,"정공"}</definedName>
    <definedName name="상로허호" localSheetId="26" hidden="1">{#N/A,#N/A,FALSE,"정공"}</definedName>
    <definedName name="상로허호" localSheetId="43" hidden="1">{#N/A,#N/A,FALSE,"정공"}</definedName>
    <definedName name="상로허호" hidden="1">{#N/A,#N/A,FALSE,"정공"}</definedName>
    <definedName name="상린이" localSheetId="26" hidden="1">{#N/A,#N/A,FALSE,"표지";#N/A,#N/A,FALSE,"손익";#N/A,#N/A,FALSE,"영업";#N/A,#N/A,FALSE,"생산성";#N/A,#N/A,FALSE,"품질부문";#N/A,#N/A,FALSE,"사내매입매출";#N/A,#N/A,FALSE,"경비";#N/A,#N/A,FALSE,"이자수지";#N/A,#N/A,FALSE,"신규 투자"}</definedName>
    <definedName name="상린이" localSheetId="43" hidden="1">{#N/A,#N/A,FALSE,"표지";#N/A,#N/A,FALSE,"손익";#N/A,#N/A,FALSE,"영업";#N/A,#N/A,FALSE,"생산성";#N/A,#N/A,FALSE,"품질부문";#N/A,#N/A,FALSE,"사내매입매출";#N/A,#N/A,FALSE,"경비";#N/A,#N/A,FALSE,"이자수지";#N/A,#N/A,FALSE,"신규 투자"}</definedName>
    <definedName name="상린이" hidden="1">{#N/A,#N/A,FALSE,"표지";#N/A,#N/A,FALSE,"손익";#N/A,#N/A,FALSE,"영업";#N/A,#N/A,FALSE,"생산성";#N/A,#N/A,FALSE,"품질부문";#N/A,#N/A,FALSE,"사내매입매출";#N/A,#N/A,FALSE,"경비";#N/A,#N/A,FALSE,"이자수지";#N/A,#N/A,FALSE,"신규 투자"}</definedName>
    <definedName name="상반고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표권" localSheetId="26" hidden="1">{#N/A,#N/A,FALSE,"97년 투자계획 세부내역 "}</definedName>
    <definedName name="상표권" localSheetId="43" hidden="1">{#N/A,#N/A,FALSE,"97년 투자계획 세부내역 "}</definedName>
    <definedName name="상표권" hidden="1">{#N/A,#N/A,FALSE,"97년 투자계획 세부내역 "}</definedName>
    <definedName name="상품" localSheetId="26" hidden="1">{#N/A,#N/A,FALSE,"Sheet5"}</definedName>
    <definedName name="상품" localSheetId="43" hidden="1">{#N/A,#N/A,FALSE,"Sheet5"}</definedName>
    <definedName name="상품" hidden="1">{#N/A,#N/A,FALSE,"Sheet5"}</definedName>
    <definedName name="상품원가" localSheetId="26" hidden="1">{#N/A,#N/A,FALSE,"Sheet5"}</definedName>
    <definedName name="상품원가" localSheetId="43" hidden="1">{#N/A,#N/A,FALSE,"Sheet5"}</definedName>
    <definedName name="상품원가" hidden="1">{#N/A,#N/A,FALSE,"Sheet5"}</definedName>
    <definedName name="새공통" localSheetId="26" hidden="1">{#N/A,#N/A,FALSE,"이태원철근"}</definedName>
    <definedName name="새공통" localSheetId="43" hidden="1">{#N/A,#N/A,FALSE,"이태원철근"}</definedName>
    <definedName name="새공통" hidden="1">{#N/A,#N/A,FALSE,"이태원철근"}</definedName>
    <definedName name="새새샛" localSheetId="26" hidden="1">{"'미착금액'!$A$4:$G$14"}</definedName>
    <definedName name="새새샛" localSheetId="46" hidden="1">{"'미착금액'!$A$4:$G$14"}</definedName>
    <definedName name="새새샛" localSheetId="40" hidden="1">{"'미착금액'!$A$4:$G$14"}</definedName>
    <definedName name="새새샛" localSheetId="43" hidden="1">{"'미착금액'!$A$4:$G$14"}</definedName>
    <definedName name="새새샛" hidden="1">{"'미착금액'!$A$4:$G$14"}</definedName>
    <definedName name="새천년" localSheetId="26" hidden="1">{#N/A,#N/A,TRUE,"Y생산";#N/A,#N/A,TRUE,"Y판매";#N/A,#N/A,TRUE,"Y총물량";#N/A,#N/A,TRUE,"Y능력";#N/A,#N/A,TRUE,"YKD"}</definedName>
    <definedName name="새천년" localSheetId="43" hidden="1">{#N/A,#N/A,TRUE,"Y생산";#N/A,#N/A,TRUE,"Y판매";#N/A,#N/A,TRUE,"Y총물량";#N/A,#N/A,TRUE,"Y능력";#N/A,#N/A,TRUE,"YKD"}</definedName>
    <definedName name="새천년" hidden="1">{#N/A,#N/A,TRUE,"Y생산";#N/A,#N/A,TRUE,"Y판매";#N/A,#N/A,TRUE,"Y총물량";#N/A,#N/A,TRUE,"Y능력";#N/A,#N/A,TRUE,"YKD"}</definedName>
    <definedName name="새파일편집" localSheetId="26" hidden="1">{#N/A,#N/A,FALSE,"정공"}</definedName>
    <definedName name="새파일편집" localSheetId="43" hidden="1">{#N/A,#N/A,FALSE,"정공"}</definedName>
    <definedName name="새파일편집" hidden="1">{#N/A,#N/A,FALSE,"정공"}</definedName>
    <definedName name="새한미디어" hidden="1">#REF!</definedName>
    <definedName name="새한미디어1" hidden="1">#REF!</definedName>
    <definedName name="생산"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26" hidden="1">{#N/A,#N/A,TRUE,"Y생산";#N/A,#N/A,TRUE,"Y판매";#N/A,#N/A,TRUE,"Y총물량";#N/A,#N/A,TRUE,"Y능력";#N/A,#N/A,TRUE,"YKD"}</definedName>
    <definedName name="생산TON" localSheetId="43" hidden="1">{#N/A,#N/A,TRUE,"Y생산";#N/A,#N/A,TRUE,"Y판매";#N/A,#N/A,TRUE,"Y총물량";#N/A,#N/A,TRUE,"Y능력";#N/A,#N/A,TRUE,"YKD"}</definedName>
    <definedName name="생산TON" hidden="1">{#N/A,#N/A,TRUE,"Y생산";#N/A,#N/A,TRUE,"Y판매";#N/A,#N/A,TRUE,"Y총물량";#N/A,#N/A,TRUE,"Y능력";#N/A,#N/A,TRUE,"YKD"}</definedName>
    <definedName name="생산능력" localSheetId="26" hidden="1">{#N/A,#N/A,FALSE,"정공"}</definedName>
    <definedName name="생산능력" localSheetId="43" hidden="1">{#N/A,#N/A,FALSE,"정공"}</definedName>
    <definedName name="생산능력" hidden="1">{#N/A,#N/A,FALSE,"정공"}</definedName>
    <definedName name="생산부" localSheetId="26" hidden="1">{#N/A,#N/A,FALSE,"표지";#N/A,#N/A,FALSE,"손익";#N/A,#N/A,FALSE,"영업";#N/A,#N/A,FALSE,"생산성";#N/A,#N/A,FALSE,"품질부문";#N/A,#N/A,FALSE,"사내매입매출";#N/A,#N/A,FALSE,"경비";#N/A,#N/A,FALSE,"이자수지";#N/A,#N/A,FALSE,"신규 투자"}</definedName>
    <definedName name="생산부" localSheetId="43" hidden="1">{#N/A,#N/A,FALSE,"표지";#N/A,#N/A,FALSE,"손익";#N/A,#N/A,FALSE,"영업";#N/A,#N/A,FALSE,"생산성";#N/A,#N/A,FALSE,"품질부문";#N/A,#N/A,FALSE,"사내매입매출";#N/A,#N/A,FALSE,"경비";#N/A,#N/A,FALSE,"이자수지";#N/A,#N/A,FALSE,"신규 투자"}</definedName>
    <definedName name="생산부" hidden="1">{#N/A,#N/A,FALSE,"표지";#N/A,#N/A,FALSE,"손익";#N/A,#N/A,FALSE,"영업";#N/A,#N/A,FALSE,"생산성";#N/A,#N/A,FALSE,"품질부문";#N/A,#N/A,FALSE,"사내매입매출";#N/A,#N/A,FALSE,"경비";#N/A,#N/A,FALSE,"이자수지";#N/A,#N/A,FALSE,"신규 투자"}</definedName>
    <definedName name="생산부문2"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생산손익" localSheetId="26" hidden="1">{#N/A,#N/A,FALSE,"정공"}</definedName>
    <definedName name="생산손익" localSheetId="43" hidden="1">{#N/A,#N/A,FALSE,"정공"}</definedName>
    <definedName name="생산손익" hidden="1">{#N/A,#N/A,FALSE,"정공"}</definedName>
    <definedName name="생산특장2" localSheetId="26" hidden="1">{#N/A,#N/A,TRUE,"Y생산";#N/A,#N/A,TRUE,"Y판매";#N/A,#N/A,TRUE,"Y총물량";#N/A,#N/A,TRUE,"Y능력";#N/A,#N/A,TRUE,"YKD"}</definedName>
    <definedName name="생산특장2" localSheetId="43" hidden="1">{#N/A,#N/A,TRUE,"Y생산";#N/A,#N/A,TRUE,"Y판매";#N/A,#N/A,TRUE,"Y총물량";#N/A,#N/A,TRUE,"Y능력";#N/A,#N/A,TRUE,"YKD"}</definedName>
    <definedName name="생산특장2" hidden="1">{#N/A,#N/A,TRUE,"Y생산";#N/A,#N/A,TRUE,"Y판매";#N/A,#N/A,TRUE,"Y총물량";#N/A,#N/A,TRUE,"Y능력";#N/A,#N/A,TRUE,"YKD"}</definedName>
    <definedName name="생산품목" localSheetId="26" hidden="1">{#N/A,#N/A,FALSE,"정공"}</definedName>
    <definedName name="생산품목" localSheetId="43" hidden="1">{#N/A,#N/A,FALSE,"정공"}</definedName>
    <definedName name="생산품목" hidden="1">{#N/A,#N/A,FALSE,"정공"}</definedName>
    <definedName name="생산합격" localSheetId="26" hidden="1">{#N/A,#N/A,TRUE,"Y생산";#N/A,#N/A,TRUE,"Y판매";#N/A,#N/A,TRUE,"Y총물량";#N/A,#N/A,TRUE,"Y능력";#N/A,#N/A,TRUE,"YKD"}</definedName>
    <definedName name="생산합격" localSheetId="43" hidden="1">{#N/A,#N/A,TRUE,"Y생산";#N/A,#N/A,TRUE,"Y판매";#N/A,#N/A,TRUE,"Y총물량";#N/A,#N/A,TRUE,"Y능력";#N/A,#N/A,TRUE,"YKD"}</definedName>
    <definedName name="생산합격" hidden="1">{#N/A,#N/A,TRUE,"Y생산";#N/A,#N/A,TRUE,"Y판매";#N/A,#N/A,TRUE,"Y총물량";#N/A,#N/A,TRUE,"Y능력";#N/A,#N/A,TRUE,"YKD"}</definedName>
    <definedName name="서비스임대" localSheetId="26" hidden="1">#REF!</definedName>
    <definedName name="서비스임대" localSheetId="48" hidden="1">#REF!</definedName>
    <definedName name="서비스임대" localSheetId="32" hidden="1">#REF!</definedName>
    <definedName name="서비스임대" localSheetId="46" hidden="1">#REF!</definedName>
    <definedName name="서비스임대" localSheetId="25" hidden="1">#REF!</definedName>
    <definedName name="서비스임대" localSheetId="34" hidden="1">#REF!</definedName>
    <definedName name="서비스임대" localSheetId="33" hidden="1">#REF!</definedName>
    <definedName name="서비스임대" localSheetId="28" hidden="1">#REF!</definedName>
    <definedName name="서비스임대" localSheetId="47" hidden="1">#REF!</definedName>
    <definedName name="서비스임대" localSheetId="27" hidden="1">#REF!</definedName>
    <definedName name="서비스임대" localSheetId="40" hidden="1">#REF!</definedName>
    <definedName name="서비스임대" localSheetId="45" hidden="1">#REF!</definedName>
    <definedName name="서비스임대" localSheetId="44" hidden="1">#REF!</definedName>
    <definedName name="서비스임대" localSheetId="29" hidden="1">#REF!</definedName>
    <definedName name="서비스임대" localSheetId="36" hidden="1">#REF!</definedName>
    <definedName name="서비스임대" localSheetId="35" hidden="1">#REF!</definedName>
    <definedName name="서비스임대" localSheetId="42" hidden="1">#REF!</definedName>
    <definedName name="서비스임대" localSheetId="19" hidden="1">#REF!</definedName>
    <definedName name="서비스임대" localSheetId="24" hidden="1">#REF!</definedName>
    <definedName name="서비스임대" localSheetId="39" hidden="1">#REF!</definedName>
    <definedName name="서비스임대" localSheetId="38" hidden="1">#REF!</definedName>
    <definedName name="서비스임대" localSheetId="37" hidden="1">#REF!</definedName>
    <definedName name="서비스임대" localSheetId="18" hidden="1">#REF!</definedName>
    <definedName name="서비스임대" localSheetId="31" hidden="1">#REF!</definedName>
    <definedName name="서비스임대" hidden="1">#REF!</definedName>
    <definedName name="서이" localSheetId="26" hidden="1">{#N/A,#N/A,FALSE,"1.CRITERIA";#N/A,#N/A,FALSE,"2.IS";#N/A,#N/A,FALSE,"3.BS";#N/A,#N/A,FALSE,"4.PER PL";#N/A,#N/A,FALSE,"5.INVESTMENT";#N/A,#N/A,FALSE,"6.공문";#N/A,#N/A,FALSE,"7.netinvest"}</definedName>
    <definedName name="서이" localSheetId="43"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석"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석2" localSheetId="26" hidden="1">{"'별표'!$N$220"}</definedName>
    <definedName name="석2" localSheetId="43" hidden="1">{"'별표'!$N$220"}</definedName>
    <definedName name="석2" hidden="1">{"'별표'!$N$220"}</definedName>
    <definedName name="선급"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법인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선급법인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선급법인세" hidden="1">{#N/A,#N/A,FALSE,"손익표지";#N/A,#N/A,FALSE,"손익계산";#N/A,#N/A,FALSE,"일반관리비";#N/A,#N/A,FALSE,"영업외수익";#N/A,#N/A,FALSE,"영업외비용";#N/A,#N/A,FALSE,"매출액";#N/A,#N/A,FALSE,"요약손익";#N/A,#N/A,FALSE,"요약대차";#N/A,#N/A,FALSE,"매출채권현황";#N/A,#N/A,FALSE,"매출채권명세"}</definedName>
    <definedName name="선급부가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선급부가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선급부가세" hidden="1">{#N/A,#N/A,FALSE,"손익표지";#N/A,#N/A,FALSE,"손익계산";#N/A,#N/A,FALSE,"일반관리비";#N/A,#N/A,FALSE,"영업외수익";#N/A,#N/A,FALSE,"영업외비용";#N/A,#N/A,FALSE,"매출액";#N/A,#N/A,FALSE,"요약손익";#N/A,#N/A,FALSE,"요약대차";#N/A,#N/A,FALSE,"매출채권현황";#N/A,#N/A,FALSE,"매출채권명세"}</definedName>
    <definedName name="선급비용"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선급비용"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선급비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설계내역서" localSheetId="26" hidden="1">{"'별표'!$N$220"}</definedName>
    <definedName name="설계내역서" localSheetId="43" hidden="1">{"'별표'!$N$220"}</definedName>
    <definedName name="설계내역서" hidden="1">{"'별표'!$N$220"}</definedName>
    <definedName name="설비" localSheetId="26" hidden="1">{#N/A,#N/A,FALSE,"이태원철근"}</definedName>
    <definedName name="설비" localSheetId="43" hidden="1">{#N/A,#N/A,FALSE,"이태원철근"}</definedName>
    <definedName name="설비" hidden="1">{#N/A,#N/A,FALSE,"이태원철근"}</definedName>
    <definedName name="설비투자" localSheetId="26" hidden="1">{#N/A,#N/A,FALSE,"정공"}</definedName>
    <definedName name="설비투자" localSheetId="43" hidden="1">{#N/A,#N/A,FALSE,"정공"}</definedName>
    <definedName name="설비투자" hidden="1">{#N/A,#N/A,FALSE,"정공"}</definedName>
    <definedName name="세무"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부계정" localSheetId="26" hidden="1">{#N/A,#N/A,FALSE,"주요여수신";#N/A,#N/A,FALSE,"수신금리";#N/A,#N/A,FALSE,"대출금리";#N/A,#N/A,FALSE,"신규대출";#N/A,#N/A,FALSE,"총액대출"}</definedName>
    <definedName name="세부계정" localSheetId="43" hidden="1">{#N/A,#N/A,FALSE,"주요여수신";#N/A,#N/A,FALSE,"수신금리";#N/A,#N/A,FALSE,"대출금리";#N/A,#N/A,FALSE,"신규대출";#N/A,#N/A,FALSE,"총액대출"}</definedName>
    <definedName name="세부계정" hidden="1">{#N/A,#N/A,FALSE,"주요여수신";#N/A,#N/A,FALSE,"수신금리";#N/A,#N/A,FALSE,"대출금리";#N/A,#N/A,FALSE,"신규대출";#N/A,#N/A,FALSE,"총액대출"}</definedName>
    <definedName name="세부생산계획" localSheetId="26" hidden="1">{#N/A,#N/A,TRUE,"Y생산";#N/A,#N/A,TRUE,"Y판매";#N/A,#N/A,TRUE,"Y총물량";#N/A,#N/A,TRUE,"Y능력";#N/A,#N/A,TRUE,"YKD"}</definedName>
    <definedName name="세부생산계획" localSheetId="43" hidden="1">{#N/A,#N/A,TRUE,"Y생산";#N/A,#N/A,TRUE,"Y판매";#N/A,#N/A,TRUE,"Y총물량";#N/A,#N/A,TRUE,"Y능력";#N/A,#N/A,TRUE,"YKD"}</definedName>
    <definedName name="세부생산계획" hidden="1">{#N/A,#N/A,TRUE,"Y생산";#N/A,#N/A,TRUE,"Y판매";#N/A,#N/A,TRUE,"Y총물량";#N/A,#N/A,TRUE,"Y능력";#N/A,#N/A,TRUE,"YKD"}</definedName>
    <definedName name="소"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구분3"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3"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요기간" localSheetId="26" hidden="1">{#N/A,#N/A,FALSE,"정공"}</definedName>
    <definedName name="소요기간" localSheetId="43" hidden="1">{#N/A,#N/A,FALSE,"정공"}</definedName>
    <definedName name="소요기간" hidden="1">{#N/A,#N/A,FALSE,"정공"}</definedName>
    <definedName name="소요량" localSheetId="26" hidden="1">{#N/A,#N/A,FALSE,"표지";#N/A,#N/A,FALSE,"손익";#N/A,#N/A,FALSE,"영업";#N/A,#N/A,FALSE,"생산성";#N/A,#N/A,FALSE,"품질부문";#N/A,#N/A,FALSE,"사내매입매출";#N/A,#N/A,FALSE,"경비";#N/A,#N/A,FALSE,"이자수지";#N/A,#N/A,FALSE,"신규 투자"}</definedName>
    <definedName name="소요량" localSheetId="43" hidden="1">{#N/A,#N/A,FALSE,"표지";#N/A,#N/A,FALSE,"손익";#N/A,#N/A,FALSE,"영업";#N/A,#N/A,FALSE,"생산성";#N/A,#N/A,FALSE,"품질부문";#N/A,#N/A,FALSE,"사내매입매출";#N/A,#N/A,FALSE,"경비";#N/A,#N/A,FALSE,"이자수지";#N/A,#N/A,FALSE,"신규 투자"}</definedName>
    <definedName name="소요량" hidden="1">{#N/A,#N/A,FALSE,"표지";#N/A,#N/A,FALSE,"손익";#N/A,#N/A,FALSE,"영업";#N/A,#N/A,FALSE,"생산성";#N/A,#N/A,FALSE,"품질부문";#N/A,#N/A,FALSE,"사내매입매출";#N/A,#N/A,FALSE,"경비";#N/A,#N/A,FALSE,"이자수지";#N/A,#N/A,FALSE,"신규 투자"}</definedName>
    <definedName name="손"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localSheetId="26" hidden="1">{#N/A,#N/A,FALSE,"1.CRITERIA";#N/A,#N/A,FALSE,"2.IS";#N/A,#N/A,FALSE,"3.BS";#N/A,#N/A,FALSE,"4.PER PL";#N/A,#N/A,FALSE,"5.INVESTMENT";#N/A,#N/A,FALSE,"6.공문";#N/A,#N/A,FALSE,"7.netinvest"}</definedName>
    <definedName name="손실" localSheetId="43"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익222"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26" hidden="1">{#N/A,#N/A,FALSE,"정공"}</definedName>
    <definedName name="손익계산" localSheetId="43" hidden="1">{#N/A,#N/A,FALSE,"정공"}</definedName>
    <definedName name="손익계산" hidden="1">{#N/A,#N/A,FALSE,"정공"}</definedName>
    <definedName name="손익계산서"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 localSheetId="4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조정_04_12" localSheetId="26" hidden="1">{#N/A,#N/A,FALSE,"1.CRITERIA";#N/A,#N/A,FALSE,"2.IS";#N/A,#N/A,FALSE,"3.BS";#N/A,#N/A,FALSE,"4.PER PL";#N/A,#N/A,FALSE,"5.INVESTMENT";#N/A,#N/A,FALSE,"6.공문";#N/A,#N/A,FALSE,"7.netinvest"}</definedName>
    <definedName name="손익계산서조정_04_12" localSheetId="43"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송" localSheetId="26" hidden="1">{#N/A,#N/A,TRUE,"Y생산";#N/A,#N/A,TRUE,"Y판매";#N/A,#N/A,TRUE,"Y총물량";#N/A,#N/A,TRUE,"Y능력";#N/A,#N/A,TRUE,"YKD"}</definedName>
    <definedName name="송" localSheetId="43" hidden="1">{#N/A,#N/A,TRUE,"Y생산";#N/A,#N/A,TRUE,"Y판매";#N/A,#N/A,TRUE,"Y총물량";#N/A,#N/A,TRUE,"Y능력";#N/A,#N/A,TRUE,"YKD"}</definedName>
    <definedName name="송" hidden="1">{#N/A,#N/A,TRUE,"Y생산";#N/A,#N/A,TRUE,"Y판매";#N/A,#N/A,TRUE,"Y총물량";#N/A,#N/A,TRUE,"Y능력";#N/A,#N/A,TRUE,"YKD"}</definedName>
    <definedName name="송익" localSheetId="26" hidden="1">{#N/A,#N/A,FALSE,"정공"}</definedName>
    <definedName name="송익" localSheetId="43" hidden="1">{#N/A,#N/A,FALSE,"정공"}</definedName>
    <definedName name="송익" hidden="1">{#N/A,#N/A,FALSE,"정공"}</definedName>
    <definedName name="송창기" localSheetId="26" hidden="1">{#N/A,#N/A,TRUE,"Y생산";#N/A,#N/A,TRUE,"Y판매";#N/A,#N/A,TRUE,"Y총물량";#N/A,#N/A,TRUE,"Y능력";#N/A,#N/A,TRUE,"YKD"}</definedName>
    <definedName name="송창기" localSheetId="43" hidden="1">{#N/A,#N/A,TRUE,"Y생산";#N/A,#N/A,TRUE,"Y판매";#N/A,#N/A,TRUE,"Y총물량";#N/A,#N/A,TRUE,"Y능력";#N/A,#N/A,TRUE,"YKD"}</definedName>
    <definedName name="송창기" hidden="1">{#N/A,#N/A,TRUE,"Y생산";#N/A,#N/A,TRUE,"Y판매";#N/A,#N/A,TRUE,"Y총물량";#N/A,#N/A,TRUE,"Y능력";#N/A,#N/A,TRUE,"YKD"}</definedName>
    <definedName name="쇼" localSheetId="26" hidden="1">{#N/A,#N/A,FALSE,"포장1";#N/A,#N/A,FALSE,"포장1"}</definedName>
    <definedName name="쇼" localSheetId="43" hidden="1">{#N/A,#N/A,FALSE,"포장1";#N/A,#N/A,FALSE,"포장1"}</definedName>
    <definedName name="쇼" hidden="1">{#N/A,#N/A,FALSE,"포장1";#N/A,#N/A,FALSE,"포장1"}</definedName>
    <definedName name="쇼ㅓㄹ" localSheetId="26" hidden="1">{#N/A,#N/A,FALSE,"현장 NCR 분석";#N/A,#N/A,FALSE,"현장품질감사";#N/A,#N/A,FALSE,"현장품질감사"}</definedName>
    <definedName name="쇼ㅓㄹ" localSheetId="43" hidden="1">{#N/A,#N/A,FALSE,"현장 NCR 분석";#N/A,#N/A,FALSE,"현장품질감사";#N/A,#N/A,FALSE,"현장품질감사"}</definedName>
    <definedName name="쇼ㅓㄹ" hidden="1">{#N/A,#N/A,FALSE,"현장 NCR 분석";#N/A,#N/A,FALSE,"현장품질감사";#N/A,#N/A,FALSE,"현장품질감사"}</definedName>
    <definedName name="쇽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쇽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쇽쇼" hidden="1">{#N/A,#N/A,FALSE,"손익표지";#N/A,#N/A,FALSE,"손익계산";#N/A,#N/A,FALSE,"일반관리비";#N/A,#N/A,FALSE,"영업외수익";#N/A,#N/A,FALSE,"영업외비용";#N/A,#N/A,FALSE,"매출액";#N/A,#N/A,FALSE,"요약손익";#N/A,#N/A,FALSE,"요약대차";#N/A,#N/A,FALSE,"매출채권현황";#N/A,#N/A,FALSE,"매출채권명세"}</definedName>
    <definedName name="수" hidden="1">#REF!</definedName>
    <definedName name="수금부" localSheetId="26" hidden="1">{#N/A,#N/A,FALSE,"표지";#N/A,#N/A,FALSE,"손익";#N/A,#N/A,FALSE,"영업";#N/A,#N/A,FALSE,"생산성";#N/A,#N/A,FALSE,"품질부문";#N/A,#N/A,FALSE,"사내매입매출";#N/A,#N/A,FALSE,"경비";#N/A,#N/A,FALSE,"이자수지";#N/A,#N/A,FALSE,"신규 투자"}</definedName>
    <definedName name="수금부" localSheetId="43" hidden="1">{#N/A,#N/A,FALSE,"표지";#N/A,#N/A,FALSE,"손익";#N/A,#N/A,FALSE,"영업";#N/A,#N/A,FALSE,"생산성";#N/A,#N/A,FALSE,"품질부문";#N/A,#N/A,FALSE,"사내매입매출";#N/A,#N/A,FALSE,"경비";#N/A,#N/A,FALSE,"이자수지";#N/A,#N/A,FALSE,"신규 투자"}</definedName>
    <definedName name="수금부" hidden="1">{#N/A,#N/A,FALSE,"표지";#N/A,#N/A,FALSE,"손익";#N/A,#N/A,FALSE,"영업";#N/A,#N/A,FALSE,"생산성";#N/A,#N/A,FALSE,"품질부문";#N/A,#N/A,FALSE,"사내매입매출";#N/A,#N/A,FALSE,"경비";#N/A,#N/A,FALSE,"이자수지";#N/A,#N/A,FALSE,"신규 투자"}</definedName>
    <definedName name="수급추이" localSheetId="26" hidden="1">{"'7-2지역별'!$A$1:$R$44"}</definedName>
    <definedName name="수급추이" localSheetId="43" hidden="1">{"'7-2지역별'!$A$1:$R$44"}</definedName>
    <definedName name="수급추이" hidden="1">{"'7-2지역별'!$A$1:$R$44"}</definedName>
    <definedName name="수량추정" localSheetId="26" hidden="1">{#N/A,#N/A,FALSE,"정공"}</definedName>
    <definedName name="수량추정" localSheetId="43" hidden="1">{#N/A,#N/A,FALSE,"정공"}</definedName>
    <definedName name="수량추정" hidden="1">{#N/A,#N/A,FALSE,"정공"}</definedName>
    <definedName name="수립"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립"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립"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선비세부" hidden="1">#REF!</definedName>
    <definedName name="수소충전장" hidden="1">#REF!</definedName>
    <definedName name="수소충전장관련자료" hidden="1">#REF!</definedName>
    <definedName name="수익" hidden="1">#REF!</definedName>
    <definedName name="수입3" localSheetId="26" hidden="1">{"'7-2지역별'!$A$1:$R$44"}</definedName>
    <definedName name="수입3" localSheetId="43" hidden="1">{"'7-2지역별'!$A$1:$R$44"}</definedName>
    <definedName name="수입3" hidden="1">{"'7-2지역별'!$A$1:$R$44"}</definedName>
    <definedName name="수입추정"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수입추정"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수입추정"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26" hidden="1">{#N/A,#N/A,FALSE,"BS";#N/A,#N/A,FALSE,"PL";#N/A,#N/A,FALSE,"처분";#N/A,#N/A,FALSE,"현금";#N/A,#N/A,FALSE,"매출";#N/A,#N/A,FALSE,"원가";#N/A,#N/A,FALSE,"경영"}</definedName>
    <definedName name="수정" localSheetId="43"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1" localSheetId="26" hidden="1">{"'10_03일자별'!$A$2:$H$31"}</definedName>
    <definedName name="수정1211" localSheetId="43" hidden="1">{"'10_03일자별'!$A$2:$H$31"}</definedName>
    <definedName name="수정1211" hidden="1">{"'10_03일자별'!$A$2:$H$31"}</definedName>
    <definedName name="수정1212" localSheetId="26" hidden="1">{"'10_03일자별'!$A$2:$H$31"}</definedName>
    <definedName name="수정1212" localSheetId="43" hidden="1">{"'10_03일자별'!$A$2:$H$31"}</definedName>
    <definedName name="수정1212" hidden="1">{"'10_03일자별'!$A$2:$H$31"}</definedName>
    <definedName name="수정물량" localSheetId="26" hidden="1">{#N/A,#N/A,TRUE,"Y생산";#N/A,#N/A,TRUE,"Y판매";#N/A,#N/A,TRUE,"Y총물량";#N/A,#N/A,TRUE,"Y능력";#N/A,#N/A,TRUE,"YKD"}</definedName>
    <definedName name="수정물량" localSheetId="43" hidden="1">{#N/A,#N/A,TRUE,"Y생산";#N/A,#N/A,TRUE,"Y판매";#N/A,#N/A,TRUE,"Y총물량";#N/A,#N/A,TRUE,"Y능력";#N/A,#N/A,TRUE,"YKD"}</definedName>
    <definedName name="수정물량" hidden="1">{#N/A,#N/A,TRUE,"Y생산";#N/A,#N/A,TRUE,"Y판매";#N/A,#N/A,TRUE,"Y총물량";#N/A,#N/A,TRUE,"Y능력";#N/A,#N/A,TRUE,"YKD"}</definedName>
    <definedName name="수정사항1" localSheetId="26" hidden="1">{#N/A,#N/A,FALSE,"BS";#N/A,#N/A,FALSE,"PL";#N/A,#N/A,FALSE,"처분";#N/A,#N/A,FALSE,"현금";#N/A,#N/A,FALSE,"매출";#N/A,#N/A,FALSE,"원가";#N/A,#N/A,FALSE,"경영"}</definedName>
    <definedName name="수정사항1" localSheetId="43"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localSheetId="26" hidden="1">{#N/A,#N/A,FALSE,"정공"}</definedName>
    <definedName name="수정손익" localSheetId="43" hidden="1">{#N/A,#N/A,FALSE,"정공"}</definedName>
    <definedName name="수정손익" hidden="1">{#N/A,#N/A,FALSE,"정공"}</definedName>
    <definedName name="수정전경비" hidden="1">#REF!</definedName>
    <definedName name="수주계획"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지" localSheetId="26" hidden="1">{#N/A,#N/A,FALSE,"표지";#N/A,#N/A,FALSE,"손익";#N/A,#N/A,FALSE,"영업";#N/A,#N/A,FALSE,"생산성";#N/A,#N/A,FALSE,"품질부문";#N/A,#N/A,FALSE,"사내매입매출";#N/A,#N/A,FALSE,"경비";#N/A,#N/A,FALSE,"이자수지";#N/A,#N/A,FALSE,"신규 투자"}</definedName>
    <definedName name="수지" localSheetId="43" hidden="1">{#N/A,#N/A,FALSE,"표지";#N/A,#N/A,FALSE,"손익";#N/A,#N/A,FALSE,"영업";#N/A,#N/A,FALSE,"생산성";#N/A,#N/A,FALSE,"품질부문";#N/A,#N/A,FALSE,"사내매입매출";#N/A,#N/A,FALSE,"경비";#N/A,#N/A,FALSE,"이자수지";#N/A,#N/A,FALSE,"신규 투자"}</definedName>
    <definedName name="수지" hidden="1">{#N/A,#N/A,FALSE,"표지";#N/A,#N/A,FALSE,"손익";#N/A,#N/A,FALSE,"영업";#N/A,#N/A,FALSE,"생산성";#N/A,#N/A,FALSE,"품질부문";#N/A,#N/A,FALSE,"사내매입매출";#N/A,#N/A,FALSE,"경비";#N/A,#N/A,FALSE,"이자수지";#N/A,#N/A,FALSE,"신규 투자"}</definedName>
    <definedName name="수출순위" localSheetId="26" hidden="1">{"'7-2지역별'!$A$1:$R$44"}</definedName>
    <definedName name="수출순위" localSheetId="43" hidden="1">{"'7-2지역별'!$A$1:$R$44"}</definedName>
    <definedName name="수출순위" hidden="1">{"'7-2지역별'!$A$1:$R$44"}</definedName>
    <definedName name="수ㅠㅁ" localSheetId="26" hidden="1">{#N/A,#N/A,FALSE,"현장 NCR 분석";#N/A,#N/A,FALSE,"현장품질감사";#N/A,#N/A,FALSE,"현장품질감사"}</definedName>
    <definedName name="수ㅠㅁ" localSheetId="43" hidden="1">{#N/A,#N/A,FALSE,"현장 NCR 분석";#N/A,#N/A,FALSE,"현장품질감사";#N/A,#N/A,FALSE,"현장품질감사"}</definedName>
    <definedName name="수ㅠㅁ" hidden="1">{#N/A,#N/A,FALSE,"현장 NCR 분석";#N/A,#N/A,FALSE,"현장품질감사";#N/A,#N/A,FALSE,"현장품질감사"}</definedName>
    <definedName name="숱" localSheetId="26" hidden="1">{#N/A,#N/A,FALSE,"현장 NCR 분석";#N/A,#N/A,FALSE,"현장품질감사";#N/A,#N/A,FALSE,"현장품질감사"}</definedName>
    <definedName name="숱" localSheetId="43" hidden="1">{#N/A,#N/A,FALSE,"현장 NCR 분석";#N/A,#N/A,FALSE,"현장품질감사";#N/A,#N/A,FALSE,"현장품질감사"}</definedName>
    <definedName name="숱" hidden="1">{#N/A,#N/A,FALSE,"현장 NCR 분석";#N/A,#N/A,FALSE,"현장품질감사";#N/A,#N/A,FALSE,"현장품질감사"}</definedName>
    <definedName name="스"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타리스" localSheetId="26" hidden="1">{#N/A,#N/A,FALSE,"BS";#N/A,#N/A,FALSE,"PL";#N/A,#N/A,FALSE,"처분";#N/A,#N/A,FALSE,"현금";#N/A,#N/A,FALSE,"매출";#N/A,#N/A,FALSE,"원가";#N/A,#N/A,FALSE,"경영"}</definedName>
    <definedName name="스타리스" localSheetId="43" hidden="1">{#N/A,#N/A,FALSE,"BS";#N/A,#N/A,FALSE,"PL";#N/A,#N/A,FALSE,"처분";#N/A,#N/A,FALSE,"현금";#N/A,#N/A,FALSE,"매출";#N/A,#N/A,FALSE,"원가";#N/A,#N/A,FALSE,"경영"}</definedName>
    <definedName name="스타리스" hidden="1">{#N/A,#N/A,FALSE,"BS";#N/A,#N/A,FALSE,"PL";#N/A,#N/A,FALSE,"처분";#N/A,#N/A,FALSE,"현금";#N/A,#N/A,FALSE,"매출";#N/A,#N/A,FALSE,"원가";#N/A,#N/A,FALSE,"경영"}</definedName>
    <definedName name="스타리스2" localSheetId="26" hidden="1">{#N/A,#N/A,FALSE,"BS";#N/A,#N/A,FALSE,"PL";#N/A,#N/A,FALSE,"처분";#N/A,#N/A,FALSE,"현금";#N/A,#N/A,FALSE,"매출";#N/A,#N/A,FALSE,"원가";#N/A,#N/A,FALSE,"경영"}</definedName>
    <definedName name="스타리스2" localSheetId="43" hidden="1">{#N/A,#N/A,FALSE,"BS";#N/A,#N/A,FALSE,"PL";#N/A,#N/A,FALSE,"처분";#N/A,#N/A,FALSE,"현금";#N/A,#N/A,FALSE,"매출";#N/A,#N/A,FALSE,"원가";#N/A,#N/A,FALSE,"경영"}</definedName>
    <definedName name="스타리스2" hidden="1">{#N/A,#N/A,FALSE,"BS";#N/A,#N/A,FALSE,"PL";#N/A,#N/A,FALSE,"처분";#N/A,#N/A,FALSE,"현금";#N/A,#N/A,FALSE,"매출";#N/A,#N/A,FALSE,"원가";#N/A,#N/A,FALSE,"경영"}</definedName>
    <definedName name="시간" localSheetId="26" hidden="1">{#N/A,#N/A,TRUE,"Y생산";#N/A,#N/A,TRUE,"Y판매";#N/A,#N/A,TRUE,"Y총물량";#N/A,#N/A,TRUE,"Y능력";#N/A,#N/A,TRUE,"YKD"}</definedName>
    <definedName name="시간" localSheetId="43" hidden="1">{#N/A,#N/A,TRUE,"Y생산";#N/A,#N/A,TRUE,"Y판매";#N/A,#N/A,TRUE,"Y총물량";#N/A,#N/A,TRUE,"Y능력";#N/A,#N/A,TRUE,"YKD"}</definedName>
    <definedName name="시간" hidden="1">{#N/A,#N/A,TRUE,"Y생산";#N/A,#N/A,TRUE,"Y판매";#N/A,#N/A,TRUE,"Y총물량";#N/A,#N/A,TRUE,"Y능력";#N/A,#N/A,TRUE,"YKD"}</definedName>
    <definedName name="시설투자2" localSheetId="26" hidden="1">{"'매출'!$A$1:$I$22"}</definedName>
    <definedName name="시설투자2" localSheetId="43" hidden="1">{"'매출'!$A$1:$I$22"}</definedName>
    <definedName name="시설투자2" hidden="1">{"'매출'!$A$1:$I$22"}</definedName>
    <definedName name="시작팀" localSheetId="26" hidden="1">{#N/A,#N/A,FALSE,"단축1";#N/A,#N/A,FALSE,"단축2";#N/A,#N/A,FALSE,"단축3";#N/A,#N/A,FALSE,"장축";#N/A,#N/A,FALSE,"4WD"}</definedName>
    <definedName name="시작팀" localSheetId="43" hidden="1">{#N/A,#N/A,FALSE,"단축1";#N/A,#N/A,FALSE,"단축2";#N/A,#N/A,FALSE,"단축3";#N/A,#N/A,FALSE,"장축";#N/A,#N/A,FALSE,"4WD"}</definedName>
    <definedName name="시작팀" hidden="1">{#N/A,#N/A,FALSE,"단축1";#N/A,#N/A,FALSE,"단축2";#N/A,#N/A,FALSE,"단축3";#N/A,#N/A,FALSE,"장축";#N/A,#N/A,FALSE,"4WD"}</definedName>
    <definedName name="시행" localSheetId="26" hidden="1">{#N/A,#N/A,FALSE,"이태원철근"}</definedName>
    <definedName name="시행" localSheetId="43" hidden="1">{#N/A,#N/A,FALSE,"이태원철근"}</definedName>
    <definedName name="시행" hidden="1">{#N/A,#N/A,FALSE,"이태원철근"}</definedName>
    <definedName name="신계약비"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신계약비"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신계약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신규" localSheetId="26" hidden="1">{#N/A,#N/A,FALSE,"COL-HIS"}</definedName>
    <definedName name="신규" localSheetId="43" hidden="1">{#N/A,#N/A,FALSE,"COL-HIS"}</definedName>
    <definedName name="신규" hidden="1">{#N/A,#N/A,FALSE,"COL-HIS"}</definedName>
    <definedName name="신안" localSheetId="26" hidden="1">{#N/A,#N/A,FALSE,"현장 NCR 분석";#N/A,#N/A,FALSE,"현장품질감사";#N/A,#N/A,FALSE,"현장품질감사"}</definedName>
    <definedName name="신안" localSheetId="43" hidden="1">{#N/A,#N/A,FALSE,"현장 NCR 분석";#N/A,#N/A,FALSE,"현장품질감사";#N/A,#N/A,FALSE,"현장품질감사"}</definedName>
    <definedName name="신안" hidden="1">{#N/A,#N/A,FALSE,"현장 NCR 분석";#N/A,#N/A,FALSE,"현장품질감사";#N/A,#N/A,FALSE,"현장품질감사"}</definedName>
    <definedName name="실적" localSheetId="26" hidden="1">{#N/A,#N/A,FALSE,"표지";#N/A,#N/A,FALSE,"손익";#N/A,#N/A,FALSE,"영업";#N/A,#N/A,FALSE,"생산성";#N/A,#N/A,FALSE,"품질부문";#N/A,#N/A,FALSE,"사내매입매출";#N/A,#N/A,FALSE,"경비";#N/A,#N/A,FALSE,"이자수지";#N/A,#N/A,FALSE,"신규 투자"}</definedName>
    <definedName name="실적" localSheetId="43" hidden="1">{#N/A,#N/A,FALSE,"표지";#N/A,#N/A,FALSE,"손익";#N/A,#N/A,FALSE,"영업";#N/A,#N/A,FALSE,"생산성";#N/A,#N/A,FALSE,"품질부문";#N/A,#N/A,FALSE,"사내매입매출";#N/A,#N/A,FALSE,"경비";#N/A,#N/A,FALSE,"이자수지";#N/A,#N/A,FALSE,"신규 투자"}</definedName>
    <definedName name="실적" hidden="1">{#N/A,#N/A,FALSE,"표지";#N/A,#N/A,FALSE,"손익";#N/A,#N/A,FALSE,"영업";#N/A,#N/A,FALSE,"생산성";#N/A,#N/A,FALSE,"품질부문";#N/A,#N/A,FALSE,"사내매입매출";#N/A,#N/A,FALSE,"경비";#N/A,#N/A,FALSE,"이자수지";#N/A,#N/A,FALSE,"신규 투자"}</definedName>
    <definedName name="실질귀속" localSheetId="26" hidden="1">{#N/A,#N/A,FALSE,"표지";#N/A,#N/A,FALSE,"손익";#N/A,#N/A,FALSE,"영업";#N/A,#N/A,FALSE,"생산성";#N/A,#N/A,FALSE,"품질부문";#N/A,#N/A,FALSE,"사내매입매출";#N/A,#N/A,FALSE,"경비";#N/A,#N/A,FALSE,"이자수지";#N/A,#N/A,FALSE,"신규 투자"}</definedName>
    <definedName name="실질귀속" localSheetId="43" hidden="1">{#N/A,#N/A,FALSE,"표지";#N/A,#N/A,FALSE,"손익";#N/A,#N/A,FALSE,"영업";#N/A,#N/A,FALSE,"생산성";#N/A,#N/A,FALSE,"품질부문";#N/A,#N/A,FALSE,"사내매입매출";#N/A,#N/A,FALSE,"경비";#N/A,#N/A,FALSE,"이자수지";#N/A,#N/A,FALSE,"신규 투자"}</definedName>
    <definedName name="실질귀속" hidden="1">{#N/A,#N/A,FALSE,"표지";#N/A,#N/A,FALSE,"손익";#N/A,#N/A,FALSE,"영업";#N/A,#N/A,FALSE,"생산성";#N/A,#N/A,FALSE,"품질부문";#N/A,#N/A,FALSE,"사내매입매출";#N/A,#N/A,FALSE,"경비";#N/A,#N/A,FALSE,"이자수지";#N/A,#N/A,FALSE,"신규 투자"}</definedName>
    <definedName name="실질기준" localSheetId="26" hidden="1">{#N/A,#N/A,FALSE,"표지";#N/A,#N/A,FALSE,"손익";#N/A,#N/A,FALSE,"영업";#N/A,#N/A,FALSE,"생산성";#N/A,#N/A,FALSE,"품질부문";#N/A,#N/A,FALSE,"사내매입매출";#N/A,#N/A,FALSE,"경비";#N/A,#N/A,FALSE,"이자수지";#N/A,#N/A,FALSE,"신규 투자"}</definedName>
    <definedName name="실질기준" localSheetId="43" hidden="1">{#N/A,#N/A,FALSE,"표지";#N/A,#N/A,FALSE,"손익";#N/A,#N/A,FALSE,"영업";#N/A,#N/A,FALSE,"생산성";#N/A,#N/A,FALSE,"품질부문";#N/A,#N/A,FALSE,"사내매입매출";#N/A,#N/A,FALSE,"경비";#N/A,#N/A,FALSE,"이자수지";#N/A,#N/A,FALSE,"신규 투자"}</definedName>
    <definedName name="실질기준" hidden="1">{#N/A,#N/A,FALSE,"표지";#N/A,#N/A,FALSE,"손익";#N/A,#N/A,FALSE,"영업";#N/A,#N/A,FALSE,"생산성";#N/A,#N/A,FALSE,"품질부문";#N/A,#N/A,FALSE,"사내매입매출";#N/A,#N/A,FALSE,"경비";#N/A,#N/A,FALSE,"이자수지";#N/A,#N/A,FALSE,"신규 투자"}</definedName>
    <definedName name="실질기준2" localSheetId="26" hidden="1">{#N/A,#N/A,FALSE,"표지";#N/A,#N/A,FALSE,"손익";#N/A,#N/A,FALSE,"영업";#N/A,#N/A,FALSE,"생산성";#N/A,#N/A,FALSE,"품질부문";#N/A,#N/A,FALSE,"사내매입매출";#N/A,#N/A,FALSE,"경비";#N/A,#N/A,FALSE,"이자수지";#N/A,#N/A,FALSE,"신규 투자"}</definedName>
    <definedName name="실질기준2" localSheetId="43" hidden="1">{#N/A,#N/A,FALSE,"표지";#N/A,#N/A,FALSE,"손익";#N/A,#N/A,FALSE,"영업";#N/A,#N/A,FALSE,"생산성";#N/A,#N/A,FALSE,"품질부문";#N/A,#N/A,FALSE,"사내매입매출";#N/A,#N/A,FALSE,"경비";#N/A,#N/A,FALSE,"이자수지";#N/A,#N/A,FALSE,"신규 투자"}</definedName>
    <definedName name="실질기준2" hidden="1">{#N/A,#N/A,FALSE,"표지";#N/A,#N/A,FALSE,"손익";#N/A,#N/A,FALSE,"영업";#N/A,#N/A,FALSE,"생산성";#N/A,#N/A,FALSE,"품질부문";#N/A,#N/A,FALSE,"사내매입매출";#N/A,#N/A,FALSE,"경비";#N/A,#N/A,FALSE,"이자수지";#N/A,#N/A,FALSE,"신규 투자"}</definedName>
    <definedName name="ㅇ0" localSheetId="2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ㅇㄹㄴㅇㄹ"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ㄴㅇㄹㄴㅇㄹ"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ㄴㅇㄹ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ㅇ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hidden="1">{#N/A,#N/A,FALSE,"손익표지";#N/A,#N/A,FALSE,"손익계산";#N/A,#N/A,FALSE,"일반관리비";#N/A,#N/A,FALSE,"영업외수익";#N/A,#N/A,FALSE,"영업외비용";#N/A,#N/A,FALSE,"매출액";#N/A,#N/A,FALSE,"요약손익";#N/A,#N/A,FALSE,"요약대차";#N/A,#N/A,FALSE,"매출채권현황";#N/A,#N/A,FALSE,"매출채권명세"}</definedName>
    <definedName name="ㅇㄴㅁ" hidden="1">#REF!</definedName>
    <definedName name="ㅇㄴㅇㅁ" localSheetId="26" hidden="1">{#N/A,#N/A,FALSE,"단축1";#N/A,#N/A,FALSE,"단축2";#N/A,#N/A,FALSE,"단축3";#N/A,#N/A,FALSE,"장축";#N/A,#N/A,FALSE,"4WD"}</definedName>
    <definedName name="ㅇㄴㅇㅁ" localSheetId="43" hidden="1">{#N/A,#N/A,FALSE,"단축1";#N/A,#N/A,FALSE,"단축2";#N/A,#N/A,FALSE,"단축3";#N/A,#N/A,FALSE,"장축";#N/A,#N/A,FALSE,"4WD"}</definedName>
    <definedName name="ㅇㄴㅇㅁ" hidden="1">{#N/A,#N/A,FALSE,"단축1";#N/A,#N/A,FALSE,"단축2";#N/A,#N/A,FALSE,"단축3";#N/A,#N/A,FALSE,"장축";#N/A,#N/A,FALSE,"4WD"}</definedName>
    <definedName name="ㅇ노라" localSheetId="26" hidden="1">{#N/A,#N/A,FALSE,"Aging Summary";#N/A,#N/A,FALSE,"Ratio Analysis";#N/A,#N/A,FALSE,"Test 120 Day Accts";#N/A,#N/A,FALSE,"Tickmarks"}</definedName>
    <definedName name="ㅇ노라" localSheetId="43" hidden="1">{#N/A,#N/A,FALSE,"Aging Summary";#N/A,#N/A,FALSE,"Ratio Analysis";#N/A,#N/A,FALSE,"Test 120 Day Accts";#N/A,#N/A,FALSE,"Tickmarks"}</definedName>
    <definedName name="ㅇ노라" hidden="1">{#N/A,#N/A,FALSE,"Aging Summary";#N/A,#N/A,FALSE,"Ratio Analysis";#N/A,#N/A,FALSE,"Test 120 Day Accts";#N/A,#N/A,FALSE,"Tickmarks"}</definedName>
    <definedName name="ㅇㄷㄱㅎ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ㅂㅈ" hidden="1">#REF!</definedName>
    <definedName name="ㅇㄹ" hidden="1">#REF!</definedName>
    <definedName name="ㅇㄹㄴ" localSheetId="26" hidden="1">{#N/A,#N/A,FALSE,"97년 투자계획 세부내역 "}</definedName>
    <definedName name="ㅇㄹㄴ" localSheetId="43" hidden="1">{#N/A,#N/A,FALSE,"97년 투자계획 세부내역 "}</definedName>
    <definedName name="ㅇㄹㄴ" hidden="1">{#N/A,#N/A,FALSE,"97년 투자계획 세부내역 "}</definedName>
    <definedName name="ㅇㄹㄹ" hidden="1">#REF!</definedName>
    <definedName name="ㅇㄹㅇㄹ" hidden="1">#REF!</definedName>
    <definedName name="ㅇㄹㅇㄹㄹㄹㅇㄹㄹ"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ㄹㅇㄹㄹㄹㅇㄹㄹ"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ㄹㅇㄹㄹㄹㅇㄹ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ㄹㅇㄹㅇ" localSheetId="26" hidden="1">{#N/A,#N/A,FALSE,"정공"}</definedName>
    <definedName name="ㅇㄹㅇㄹㅇ" localSheetId="43" hidden="1">{#N/A,#N/A,FALSE,"정공"}</definedName>
    <definedName name="ㅇㄹㅇㄹㅇ" hidden="1">{#N/A,#N/A,FALSE,"정공"}</definedName>
    <definedName name="ㅇㄹ홍ㄹ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26" hidden="1">{#N/A,#N/A,FALSE,"BS";#N/A,#N/A,FALSE,"PL";#N/A,#N/A,FALSE,"처분";#N/A,#N/A,FALSE,"현금";#N/A,#N/A,FALSE,"매출";#N/A,#N/A,FALSE,"원가";#N/A,#N/A,FALSE,"경영"}</definedName>
    <definedName name="ㅇㅇ" localSheetId="43" hidden="1">{#N/A,#N/A,FALSE,"BS";#N/A,#N/A,FALSE,"PL";#N/A,#N/A,FALSE,"처분";#N/A,#N/A,FALSE,"현금";#N/A,#N/A,FALSE,"매출";#N/A,#N/A,FALSE,"원가";#N/A,#N/A,FALSE,"경영"}</definedName>
    <definedName name="ㅇㅇ" hidden="1">{#N/A,#N/A,FALSE,"BS";#N/A,#N/A,FALSE,"PL";#N/A,#N/A,FALSE,"처분";#N/A,#N/A,FALSE,"현금";#N/A,#N/A,FALSE,"매출";#N/A,#N/A,FALSE,"원가";#N/A,#N/A,FALSE,"경영"}</definedName>
    <definedName name="ㅇㅇ000"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2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43"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ㄹ" hidden="1">#REF!</definedName>
    <definedName name="ㅇㅇㅀ" localSheetId="26" hidden="1">{#N/A,#N/A,FALSE,"BS";#N/A,#N/A,FALSE,"PL";#N/A,#N/A,FALSE,"A";#N/A,#N/A,FALSE,"B";#N/A,#N/A,FALSE,"B1";#N/A,#N/A,FALSE,"C";#N/A,#N/A,FALSE,"C1";#N/A,#N/A,FALSE,"C2";#N/A,#N/A,FALSE,"D";#N/A,#N/A,FALSE,"E";#N/A,#N/A,FALSE,"F";#N/A,#N/A,FALSE,"AA";#N/A,#N/A,FALSE,"BB";#N/A,#N/A,FALSE,"CC";#N/A,#N/A,FALSE,"DD";#N/A,#N/A,FALSE,"EE";#N/A,#N/A,FALSE,"FF";#N/A,#N/A,FALSE,"PL10";#N/A,#N/A,FALSE,"PL20";#N/A,#N/A,FALSE,"PL30"}</definedName>
    <definedName name="ㅇㅇㅀ" localSheetId="43"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ㅇ" hidden="1">#REF!</definedName>
    <definedName name="ㅇㅇㅇㅇㅇ"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ㅇㅇㅇㅇㅇ" localSheetId="26" hidden="1">{#N/A,#N/A,FALSE,"Aging Summary";#N/A,#N/A,FALSE,"Ratio Analysis";#N/A,#N/A,FALSE,"Test 120 Day Accts";#N/A,#N/A,FALSE,"Tickmarks"}</definedName>
    <definedName name="ㅇㅇㅇㅇㅇㅇㅇㅇㅇㅇㅇ" localSheetId="43" hidden="1">{#N/A,#N/A,FALSE,"Aging Summary";#N/A,#N/A,FALSE,"Ratio Analysis";#N/A,#N/A,FALSE,"Test 120 Day Accts";#N/A,#N/A,FALSE,"Tickmarks"}</definedName>
    <definedName name="ㅇㅇㅇㅇㅇㅇㅇㅇㅇㅇㅇ" hidden="1">{#N/A,#N/A,FALSE,"Aging Summary";#N/A,#N/A,FALSE,"Ratio Analysis";#N/A,#N/A,FALSE,"Test 120 Day Accts";#N/A,#N/A,FALSE,"Tickmarks"}</definedName>
    <definedName name="ㅇㅈ"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 localSheetId="26" hidden="1">{#N/A,#N/A,FALSE,"부대1"}</definedName>
    <definedName name="ㅇㅎ" localSheetId="43" hidden="1">{#N/A,#N/A,FALSE,"부대1"}</definedName>
    <definedName name="ㅇㅎ" hidden="1">{#N/A,#N/A,FALSE,"부대1"}</definedName>
    <definedName name="ㅇㅎㅁ" localSheetId="26" hidden="1">{#N/A,#N/A,FALSE,"97년 투자계획 세부내역 "}</definedName>
    <definedName name="ㅇㅎㅁ" localSheetId="43" hidden="1">{#N/A,#N/A,FALSE,"97년 투자계획 세부내역 "}</definedName>
    <definedName name="ㅇㅎㅁ" hidden="1">{#N/A,#N/A,FALSE,"97년 투자계획 세부내역 "}</definedName>
    <definedName name="ㅇ호ㅓ"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아" localSheetId="26" hidden="1">{#N/A,#N/A,FALSE,"1.CRITERIA";#N/A,#N/A,FALSE,"2.IS";#N/A,#N/A,FALSE,"3.BS";#N/A,#N/A,FALSE,"4.PER PL";#N/A,#N/A,FALSE,"5.INVESTMENT";#N/A,#N/A,FALSE,"6.공문";#N/A,#N/A,FALSE,"7.netinvest"}</definedName>
    <definedName name="아" localSheetId="43" hidden="1">{#N/A,#N/A,FALSE,"1.CRITERIA";#N/A,#N/A,FALSE,"2.IS";#N/A,#N/A,FALSE,"3.BS";#N/A,#N/A,FALSE,"4.PER PL";#N/A,#N/A,FALSE,"5.INVESTMENT";#N/A,#N/A,FALSE,"6.공문";#N/A,#N/A,FALSE,"7.netinvest"}</definedName>
    <definedName name="아" hidden="1">{#N/A,#N/A,FALSE,"1.CRITERIA";#N/A,#N/A,FALSE,"2.IS";#N/A,#N/A,FALSE,"3.BS";#N/A,#N/A,FALSE,"4.PER PL";#N/A,#N/A,FALSE,"5.INVESTMENT";#N/A,#N/A,FALSE,"6.공문";#N/A,#N/A,FALSE,"7.netinvest"}</definedName>
    <definedName name="아나나" localSheetId="26" hidden="1">{#N/A,#N/A,FALSE,"정공"}</definedName>
    <definedName name="아나나" localSheetId="43" hidden="1">{#N/A,#N/A,FALSE,"정공"}</definedName>
    <definedName name="아나나" hidden="1">{#N/A,#N/A,FALSE,"정공"}</definedName>
    <definedName name="아나마오" localSheetId="26" hidden="1">{#N/A,#N/A,FALSE,"정공"}</definedName>
    <definedName name="아나마오" localSheetId="43" hidden="1">{#N/A,#N/A,FALSE,"정공"}</definedName>
    <definedName name="아나마오" hidden="1">{#N/A,#N/A,FALSE,"정공"}</definedName>
    <definedName name="아논" localSheetId="26" hidden="1">{#N/A,#N/A,FALSE,"채권채무";#N/A,#N/A,FALSE,"control sheet"}</definedName>
    <definedName name="아논" localSheetId="43" hidden="1">{#N/A,#N/A,FALSE,"채권채무";#N/A,#N/A,FALSE,"control sheet"}</definedName>
    <definedName name="아논" hidden="1">{#N/A,#N/A,FALSE,"채권채무";#N/A,#N/A,FALSE,"control sheet"}</definedName>
    <definedName name="아니면말고" localSheetId="26" hidden="1">{#N/A,#N/A,FALSE,"정공"}</definedName>
    <definedName name="아니면말고" localSheetId="43" hidden="1">{#N/A,#N/A,FALSE,"정공"}</definedName>
    <definedName name="아니면말고" hidden="1">{#N/A,#N/A,FALSE,"정공"}</definedName>
    <definedName name="아니오" localSheetId="26" hidden="1">{#N/A,#N/A,FALSE,"정공"}</definedName>
    <definedName name="아니오" localSheetId="43" hidden="1">{#N/A,#N/A,FALSE,"정공"}</definedName>
    <definedName name="아니오" hidden="1">{#N/A,#N/A,FALSE,"정공"}</definedName>
    <definedName name="아닙니다" localSheetId="26" hidden="1">{#N/A,#N/A,FALSE,"정공"}</definedName>
    <definedName name="아닙니다" localSheetId="43" hidden="1">{#N/A,#N/A,FALSE,"정공"}</definedName>
    <definedName name="아닙니다" hidden="1">{#N/A,#N/A,FALSE,"정공"}</definedName>
    <definedName name="아러" localSheetId="26" hidden="1">{#N/A,#N/A,FALSE,"BS";#N/A,#N/A,FALSE,"PL";#N/A,#N/A,FALSE,"처분";#N/A,#N/A,FALSE,"현금";#N/A,#N/A,FALSE,"매출";#N/A,#N/A,FALSE,"원가";#N/A,#N/A,FALSE,"경영"}</definedName>
    <definedName name="아러" localSheetId="43" hidden="1">{#N/A,#N/A,FALSE,"BS";#N/A,#N/A,FALSE,"PL";#N/A,#N/A,FALSE,"처분";#N/A,#N/A,FALSE,"현금";#N/A,#N/A,FALSE,"매출";#N/A,#N/A,FALSE,"원가";#N/A,#N/A,FALSE,"경영"}</definedName>
    <definedName name="아러" hidden="1">{#N/A,#N/A,FALSE,"BS";#N/A,#N/A,FALSE,"PL";#N/A,#N/A,FALSE,"처분";#N/A,#N/A,FALSE,"현금";#N/A,#N/A,FALSE,"매출";#N/A,#N/A,FALSE,"원가";#N/A,#N/A,FALSE,"경영"}</definedName>
    <definedName name="아마도" localSheetId="26" hidden="1">{#N/A,#N/A,FALSE,"97년 투자계획 세부내역 "}</definedName>
    <definedName name="아마도" localSheetId="43" hidden="1">{#N/A,#N/A,FALSE,"97년 투자계획 세부내역 "}</definedName>
    <definedName name="아마도" hidden="1">{#N/A,#N/A,FALSE,"97년 투자계획 세부내역 "}</definedName>
    <definedName name="아메리카"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아" localSheetId="26" hidden="1">{#N/A,#N/A,FALSE,"1.CRITERIA";#N/A,#N/A,FALSE,"2.IS";#N/A,#N/A,FALSE,"3.BS";#N/A,#N/A,FALSE,"4.PER PL";#N/A,#N/A,FALSE,"5.INVESTMENT";#N/A,#N/A,FALSE,"6.공문";#N/A,#N/A,FALSE,"7.netinvest"}</definedName>
    <definedName name="아아" localSheetId="43"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26" hidden="1">{"'미착금액'!$A$4:$G$14"}</definedName>
    <definedName name="아아아" localSheetId="46" hidden="1">{"'미착금액'!$A$4:$G$14"}</definedName>
    <definedName name="아아아" localSheetId="40" hidden="1">{"'미착금액'!$A$4:$G$14"}</definedName>
    <definedName name="아아아" localSheetId="43" hidden="1">{"'미착금액'!$A$4:$G$14"}</definedName>
    <definedName name="아아아" hidden="1">{"'미착금액'!$A$4:$G$14"}</definedName>
    <definedName name="아이" localSheetId="26" hidden="1">{#N/A,#N/A,FALSE,"1.CRITERIA";#N/A,#N/A,FALSE,"2.IS";#N/A,#N/A,FALSE,"3.BS";#N/A,#N/A,FALSE,"4.PER PL";#N/A,#N/A,FALSE,"5.INVESTMENT";#N/A,#N/A,FALSE,"6.공문";#N/A,#N/A,FALSE,"7.netinvest"}</definedName>
    <definedName name="아이" localSheetId="43"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ㅏㅏ" hidden="1">#REF!</definedName>
    <definedName name="안" hidden="1">#REF!</definedName>
    <definedName name="안건" localSheetId="26" hidden="1">{#N/A,#N/A,FALSE,"BS";#N/A,#N/A,FALSE,"PL";#N/A,#N/A,FALSE,"처분";#N/A,#N/A,FALSE,"현금";#N/A,#N/A,FALSE,"매출";#N/A,#N/A,FALSE,"원가";#N/A,#N/A,FALSE,"경영"}</definedName>
    <definedName name="안건" localSheetId="43" hidden="1">{#N/A,#N/A,FALSE,"BS";#N/A,#N/A,FALSE,"PL";#N/A,#N/A,FALSE,"처분";#N/A,#N/A,FALSE,"현금";#N/A,#N/A,FALSE,"매출";#N/A,#N/A,FALSE,"원가";#N/A,#N/A,FALSE,"경영"}</definedName>
    <definedName name="안건" hidden="1">{#N/A,#N/A,FALSE,"BS";#N/A,#N/A,FALSE,"PL";#N/A,#N/A,FALSE,"처분";#N/A,#N/A,FALSE,"현금";#N/A,#N/A,FALSE,"매출";#N/A,#N/A,FALSE,"원가";#N/A,#N/A,FALSE,"경영"}</definedName>
    <definedName name="안녕하" hidden="1">#REF!</definedName>
    <definedName name="안녕하1" hidden="1">#REF!</definedName>
    <definedName name="안진"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알파" localSheetId="26" hidden="1">{#N/A,#N/A,FALSE,"이태원철근"}</definedName>
    <definedName name="알파" localSheetId="43" hidden="1">{#N/A,#N/A,FALSE,"이태원철근"}</definedName>
    <definedName name="알파" hidden="1">{#N/A,#N/A,FALSE,"이태원철근"}</definedName>
    <definedName name="앗서" localSheetId="26" hidden="1">{#N/A,#N/A,FALSE,"정공"}</definedName>
    <definedName name="앗서" localSheetId="43" hidden="1">{#N/A,#N/A,FALSE,"정공"}</definedName>
    <definedName name="앗서" hidden="1">{#N/A,#N/A,FALSE,"정공"}</definedName>
    <definedName name="앙" localSheetId="26" hidden="1">{#N/A,#N/A,FALSE,"BS";#N/A,#N/A,FALSE,"PL";#N/A,#N/A,FALSE,"처분";#N/A,#N/A,FALSE,"현금";#N/A,#N/A,FALSE,"매출";#N/A,#N/A,FALSE,"원가";#N/A,#N/A,FALSE,"경영"}</definedName>
    <definedName name="앙" localSheetId="43" hidden="1">{#N/A,#N/A,FALSE,"BS";#N/A,#N/A,FALSE,"PL";#N/A,#N/A,FALSE,"처분";#N/A,#N/A,FALSE,"현금";#N/A,#N/A,FALSE,"매출";#N/A,#N/A,FALSE,"원가";#N/A,#N/A,FALSE,"경영"}</definedName>
    <definedName name="앙" hidden="1">{#N/A,#N/A,FALSE,"BS";#N/A,#N/A,FALSE,"PL";#N/A,#N/A,FALSE,"처분";#N/A,#N/A,FALSE,"현금";#N/A,#N/A,FALSE,"매출";#N/A,#N/A,FALSE,"원가";#N/A,#N/A,FALSE,"경영"}</definedName>
    <definedName name="앙1" localSheetId="26" hidden="1">{#N/A,#N/A,FALSE,"BS";#N/A,#N/A,FALSE,"PL";#N/A,#N/A,FALSE,"처분";#N/A,#N/A,FALSE,"현금";#N/A,#N/A,FALSE,"매출";#N/A,#N/A,FALSE,"원가";#N/A,#N/A,FALSE,"경영"}</definedName>
    <definedName name="앙1" localSheetId="43" hidden="1">{#N/A,#N/A,FALSE,"BS";#N/A,#N/A,FALSE,"PL";#N/A,#N/A,FALSE,"처분";#N/A,#N/A,FALSE,"현금";#N/A,#N/A,FALSE,"매출";#N/A,#N/A,FALSE,"원가";#N/A,#N/A,FALSE,"경영"}</definedName>
    <definedName name="앙1" hidden="1">{#N/A,#N/A,FALSE,"BS";#N/A,#N/A,FALSE,"PL";#N/A,#N/A,FALSE,"처분";#N/A,#N/A,FALSE,"현금";#N/A,#N/A,FALSE,"매출";#N/A,#N/A,FALSE,"원가";#N/A,#N/A,FALSE,"경영"}</definedName>
    <definedName name="앙앙" localSheetId="26" hidden="1">{#N/A,#N/A,FALSE,"BS";#N/A,#N/A,FALSE,"PL";#N/A,#N/A,FALSE,"처분";#N/A,#N/A,FALSE,"현금";#N/A,#N/A,FALSE,"매출";#N/A,#N/A,FALSE,"원가";#N/A,#N/A,FALSE,"경영"}</definedName>
    <definedName name="앙앙" localSheetId="43" hidden="1">{#N/A,#N/A,FALSE,"BS";#N/A,#N/A,FALSE,"PL";#N/A,#N/A,FALSE,"처분";#N/A,#N/A,FALSE,"현금";#N/A,#N/A,FALSE,"매출";#N/A,#N/A,FALSE,"원가";#N/A,#N/A,FALSE,"경영"}</definedName>
    <definedName name="앙앙" hidden="1">{#N/A,#N/A,FALSE,"BS";#N/A,#N/A,FALSE,"PL";#N/A,#N/A,FALSE,"처분";#N/A,#N/A,FALSE,"현금";#N/A,#N/A,FALSE,"매출";#N/A,#N/A,FALSE,"원가";#N/A,#N/A,FALSE,"경영"}</definedName>
    <definedName name="약식손익" localSheetId="26" hidden="1">{#N/A,#N/A,FALSE,"정공"}</definedName>
    <definedName name="약식손익" localSheetId="43" hidden="1">{#N/A,#N/A,FALSE,"정공"}</definedName>
    <definedName name="약식손익" hidden="1">{#N/A,#N/A,FALSE,"정공"}</definedName>
    <definedName name="약정잉자" localSheetId="26" hidden="1">{#N/A,#N/A,FALSE,"정공"}</definedName>
    <definedName name="약정잉자" localSheetId="43" hidden="1">{#N/A,#N/A,FALSE,"정공"}</definedName>
    <definedName name="약정잉자" hidden="1">{#N/A,#N/A,FALSE,"정공"}</definedName>
    <definedName name="양" localSheetId="26" hidden="1">{#N/A,#N/A,FALSE,"표지";#N/A,#N/A,FALSE,"손익";#N/A,#N/A,FALSE,"영업";#N/A,#N/A,FALSE,"생산성";#N/A,#N/A,FALSE,"품질부문";#N/A,#N/A,FALSE,"사내매입매출";#N/A,#N/A,FALSE,"경비";#N/A,#N/A,FALSE,"이자수지";#N/A,#N/A,FALSE,"신규 투자"}</definedName>
    <definedName name="양" localSheetId="43" hidden="1">{#N/A,#N/A,FALSE,"표지";#N/A,#N/A,FALSE,"손익";#N/A,#N/A,FALSE,"영업";#N/A,#N/A,FALSE,"생산성";#N/A,#N/A,FALSE,"품질부문";#N/A,#N/A,FALSE,"사내매입매출";#N/A,#N/A,FALSE,"경비";#N/A,#N/A,FALSE,"이자수지";#N/A,#N/A,FALSE,"신규 투자"}</definedName>
    <definedName name="양" hidden="1">{#N/A,#N/A,FALSE,"표지";#N/A,#N/A,FALSE,"손익";#N/A,#N/A,FALSE,"영업";#N/A,#N/A,FALSE,"생산성";#N/A,#N/A,FALSE,"품질부문";#N/A,#N/A,FALSE,"사내매입매출";#N/A,#N/A,FALSE,"경비";#N/A,#N/A,FALSE,"이자수지";#N/A,#N/A,FALSE,"신규 투자"}</definedName>
    <definedName name="양식"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주" hidden="1">#REF!</definedName>
    <definedName name="양주2" hidden="1">#REF!</definedName>
    <definedName name="어" localSheetId="26" hidden="1">{#N/A,#N/A,FALSE,"Sheet5"}</definedName>
    <definedName name="어" localSheetId="43" hidden="1">{#N/A,#N/A,FALSE,"Sheet5"}</definedName>
    <definedName name="어" hidden="1">{#N/A,#N/A,FALSE,"Sheet5"}</definedName>
    <definedName name="어랑" localSheetId="26" hidden="1">{#N/A,#N/A,FALSE,"BS";#N/A,#N/A,FALSE,"PL";#N/A,#N/A,FALSE,"처분";#N/A,#N/A,FALSE,"현금";#N/A,#N/A,FALSE,"매출";#N/A,#N/A,FALSE,"원가";#N/A,#N/A,FALSE,"경영"}</definedName>
    <definedName name="어랑" localSheetId="43" hidden="1">{#N/A,#N/A,FALSE,"BS";#N/A,#N/A,FALSE,"PL";#N/A,#N/A,FALSE,"처분";#N/A,#N/A,FALSE,"현금";#N/A,#N/A,FALSE,"매출";#N/A,#N/A,FALSE,"원가";#N/A,#N/A,FALSE,"경영"}</definedName>
    <definedName name="어랑" hidden="1">{#N/A,#N/A,FALSE,"BS";#N/A,#N/A,FALSE,"PL";#N/A,#N/A,FALSE,"처분";#N/A,#N/A,FALSE,"현금";#N/A,#N/A,FALSE,"매출";#N/A,#N/A,FALSE,"원가";#N/A,#N/A,FALSE,"경영"}</definedName>
    <definedName name="어어" localSheetId="26" hidden="1">{#N/A,#N/A,FALSE,"1.CRITERIA";#N/A,#N/A,FALSE,"2.IS";#N/A,#N/A,FALSE,"3.BS";#N/A,#N/A,FALSE,"4.PER PL";#N/A,#N/A,FALSE,"5.INVESTMENT";#N/A,#N/A,FALSE,"6.공문";#N/A,#N/A,FALSE,"7.netinvest"}</definedName>
    <definedName name="어어" localSheetId="43"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음차입금" hidden="1">#REF!</definedName>
    <definedName name="억이상" localSheetId="26" hidden="1">{#N/A,#N/A,FALSE,"2~8번"}</definedName>
    <definedName name="억이상" localSheetId="43" hidden="1">{#N/A,#N/A,FALSE,"2~8번"}</definedName>
    <definedName name="억이상" hidden="1">{#N/A,#N/A,FALSE,"2~8번"}</definedName>
    <definedName name="얼"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얼"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얼"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얼1"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얼1"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얼1"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엄마아빠" hidden="1">#REF!</definedName>
    <definedName name="업무보고용" localSheetId="26" hidden="1">{#N/A,#N/A,FALSE,"정공"}</definedName>
    <definedName name="업무보고용" localSheetId="43" hidden="1">{#N/A,#N/A,FALSE,"정공"}</definedName>
    <definedName name="업무보고용" hidden="1">{#N/A,#N/A,FALSE,"정공"}</definedName>
    <definedName name="업무분장" localSheetId="26" hidden="1">{#N/A,#N/A,FALSE,"BS";#N/A,#N/A,FALSE,"PL";#N/A,#N/A,FALSE,"처분";#N/A,#N/A,FALSE,"현금";#N/A,#N/A,FALSE,"매출";#N/A,#N/A,FALSE,"원가";#N/A,#N/A,FALSE,"경영"}</definedName>
    <definedName name="업무분장" localSheetId="43" hidden="1">{#N/A,#N/A,FALSE,"BS";#N/A,#N/A,FALSE,"PL";#N/A,#N/A,FALSE,"처분";#N/A,#N/A,FALSE,"현금";#N/A,#N/A,FALSE,"매출";#N/A,#N/A,FALSE,"원가";#N/A,#N/A,FALSE,"경영"}</definedName>
    <definedName name="업무분장" hidden="1">{#N/A,#N/A,FALSE,"BS";#N/A,#N/A,FALSE,"PL";#N/A,#N/A,FALSE,"처분";#N/A,#N/A,FALSE,"현금";#N/A,#N/A,FALSE,"매출";#N/A,#N/A,FALSE,"원가";#N/A,#N/A,FALSE,"경영"}</definedName>
    <definedName name="업체" hidden="1">#REF!</definedName>
    <definedName name="없애버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에이" localSheetId="26" hidden="1">{#N/A,#N/A,TRUE,"Y생산";#N/A,#N/A,TRUE,"Y판매";#N/A,#N/A,TRUE,"Y총물량";#N/A,#N/A,TRUE,"Y능력";#N/A,#N/A,TRUE,"YKD"}</definedName>
    <definedName name="에이" localSheetId="43" hidden="1">{#N/A,#N/A,TRUE,"Y생산";#N/A,#N/A,TRUE,"Y판매";#N/A,#N/A,TRUE,"Y총물량";#N/A,#N/A,TRUE,"Y능력";#N/A,#N/A,TRUE,"YKD"}</definedName>
    <definedName name="에이" hidden="1">{#N/A,#N/A,TRUE,"Y생산";#N/A,#N/A,TRUE,"Y판매";#N/A,#N/A,TRUE,"Y총물량";#N/A,#N/A,TRUE,"Y능력";#N/A,#N/A,TRUE,"YKD"}</definedName>
    <definedName name="여의도"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26" hidden="1">{#N/A,#N/A,FALSE,"1.CRITERIA";#N/A,#N/A,FALSE,"2.IS";#N/A,#N/A,FALSE,"3.BS";#N/A,#N/A,FALSE,"4.PER PL";#N/A,#N/A,FALSE,"5.INVESTMENT";#N/A,#N/A,FALSE,"6.공문";#N/A,#N/A,FALSE,"7.netinvest"}</definedName>
    <definedName name="여이" localSheetId="43"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 localSheetId="26" hidden="1">{#N/A,#N/A,FALSE,"단축1";#N/A,#N/A,FALSE,"단축2";#N/A,#N/A,FALSE,"단축3";#N/A,#N/A,FALSE,"장축";#N/A,#N/A,FALSE,"4WD"}</definedName>
    <definedName name="연" localSheetId="43" hidden="1">{#N/A,#N/A,FALSE,"단축1";#N/A,#N/A,FALSE,"단축2";#N/A,#N/A,FALSE,"단축3";#N/A,#N/A,FALSE,"장축";#N/A,#N/A,FALSE,"4WD"}</definedName>
    <definedName name="연" hidden="1">{#N/A,#N/A,FALSE,"단축1";#N/A,#N/A,FALSE,"단축2";#N/A,#N/A,FALSE,"단축3";#N/A,#N/A,FALSE,"장축";#N/A,#N/A,FALSE,"4WD"}</definedName>
    <definedName name="연결주석"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연결주석"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연결주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연습" hidden="1">#REF!</definedName>
    <definedName name="연습1"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localSheetId="26" hidden="1">{#N/A,#N/A,FALSE,"정공"}</definedName>
    <definedName name="연주얀" localSheetId="43" hidden="1">{#N/A,#N/A,FALSE,"정공"}</definedName>
    <definedName name="연주얀" hidden="1">{#N/A,#N/A,FALSE,"정공"}</definedName>
    <definedName name="연체_05" localSheetId="26" hidden="1">{"'매출'!$A$1:$I$22"}</definedName>
    <definedName name="연체_05" localSheetId="43" hidden="1">{"'매출'!$A$1:$I$22"}</definedName>
    <definedName name="연체_05" hidden="1">{"'매출'!$A$1:$I$22"}</definedName>
    <definedName name="연체율그래프2" localSheetId="26" hidden="1">{#N/A,#N/A,FALSE,"주요여수신";#N/A,#N/A,FALSE,"수신금리";#N/A,#N/A,FALSE,"대출금리";#N/A,#N/A,FALSE,"신규대출";#N/A,#N/A,FALSE,"총액대출"}</definedName>
    <definedName name="연체율그래프2" localSheetId="43" hidden="1">{#N/A,#N/A,FALSE,"주요여수신";#N/A,#N/A,FALSE,"수신금리";#N/A,#N/A,FALSE,"대출금리";#N/A,#N/A,FALSE,"신규대출";#N/A,#N/A,FALSE,"총액대출"}</definedName>
    <definedName name="연체율그래프2" hidden="1">{#N/A,#N/A,FALSE,"주요여수신";#N/A,#N/A,FALSE,"수신금리";#N/A,#N/A,FALSE,"대출금리";#N/A,#N/A,FALSE,"신규대출";#N/A,#N/A,FALSE,"총액대출"}</definedName>
    <definedName name="열병"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26" hidden="1">{#N/A,#N/A,FALSE,"1.CRITERIA";#N/A,#N/A,FALSE,"2.IS";#N/A,#N/A,FALSE,"3.BS";#N/A,#N/A,FALSE,"4.PER PL";#N/A,#N/A,FALSE,"5.INVESTMENT";#N/A,#N/A,FALSE,"6.공문";#N/A,#N/A,FALSE,"7.netinvest"}</definedName>
    <definedName name="영" localSheetId="43"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문"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문"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문FS"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문FS"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문FS"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성기업" localSheetId="26" hidden="1">{#N/A,#N/A,FALSE,"범우구미";#N/A,#N/A,FALSE,"세한케미칼";#N/A,#N/A,FALSE,"세명화학";#N/A,#N/A,FALSE,"신영케미칼";#N/A,#N/A,FALSE,"일석상사"}</definedName>
    <definedName name="영성기업" localSheetId="46" hidden="1">{#N/A,#N/A,FALSE,"범우구미";#N/A,#N/A,FALSE,"세한케미칼";#N/A,#N/A,FALSE,"세명화학";#N/A,#N/A,FALSE,"신영케미칼";#N/A,#N/A,FALSE,"일석상사"}</definedName>
    <definedName name="영성기업" localSheetId="40" hidden="1">{#N/A,#N/A,FALSE,"범우구미";#N/A,#N/A,FALSE,"세한케미칼";#N/A,#N/A,FALSE,"세명화학";#N/A,#N/A,FALSE,"신영케미칼";#N/A,#N/A,FALSE,"일석상사"}</definedName>
    <definedName name="영성기업" localSheetId="43"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업" localSheetId="26" hidden="1">{#N/A,#N/A,FALSE,"1.CRITERIA";#N/A,#N/A,FALSE,"2.IS";#N/A,#N/A,FALSE,"3.BS";#N/A,#N/A,FALSE,"4.PER PL";#N/A,#N/A,FALSE,"5.INVESTMENT";#N/A,#N/A,FALSE,"6.공문";#N/A,#N/A,FALSE,"7.netinvest"}</definedName>
    <definedName name="영업" localSheetId="43" hidden="1">{#N/A,#N/A,FALSE,"1.CRITERIA";#N/A,#N/A,FALSE,"2.IS";#N/A,#N/A,FALSE,"3.BS";#N/A,#N/A,FALSE,"4.PER PL";#N/A,#N/A,FALSE,"5.INVESTMENT";#N/A,#N/A,FALSE,"6.공문";#N/A,#N/A,FALSE,"7.netinvest"}</definedName>
    <definedName name="영업" hidden="1">{#N/A,#N/A,FALSE,"1.CRITERIA";#N/A,#N/A,FALSE,"2.IS";#N/A,#N/A,FALSE,"3.BS";#N/A,#N/A,FALSE,"4.PER PL";#N/A,#N/A,FALSE,"5.INVESTMENT";#N/A,#N/A,FALSE,"6.공문";#N/A,#N/A,FALSE,"7.netinvest"}</definedName>
    <definedName name="영업권" localSheetId="26" hidden="1">{#N/A,#N/A,FALSE,"BS";#N/A,#N/A,FALSE,"PL";#N/A,#N/A,FALSE,"처분";#N/A,#N/A,FALSE,"현금";#N/A,#N/A,FALSE,"매출";#N/A,#N/A,FALSE,"원가";#N/A,#N/A,FALSE,"경영"}</definedName>
    <definedName name="영업권" localSheetId="43"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목표"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영업목표"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영업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영업수" localSheetId="26" hidden="1">{#N/A,#N/A,FALSE,"1.CRITERIA";#N/A,#N/A,FALSE,"2.IS";#N/A,#N/A,FALSE,"3.BS";#N/A,#N/A,FALSE,"4.PER PL";#N/A,#N/A,FALSE,"5.INVESTMENT";#N/A,#N/A,FALSE,"6.공문";#N/A,#N/A,FALSE,"7.netinvest"}</definedName>
    <definedName name="영업수" localSheetId="43"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26" hidden="1">{#N/A,#N/A,FALSE,"1.CRITERIA";#N/A,#N/A,FALSE,"2.IS";#N/A,#N/A,FALSE,"3.BS";#N/A,#N/A,FALSE,"4.PER PL";#N/A,#N/A,FALSE,"5.INVESTMENT";#N/A,#N/A,FALSE,"6.공문";#N/A,#N/A,FALSE,"7.netinvest"}</definedName>
    <definedName name="영업수익" localSheetId="43"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localSheetId="26" hidden="1">{#N/A,#N/A,FALSE,"1.CRITERIA";#N/A,#N/A,FALSE,"2.IS";#N/A,#N/A,FALSE,"3.BS";#N/A,#N/A,FALSE,"4.PER PL";#N/A,#N/A,FALSE,"5.INVESTMENT";#N/A,#N/A,FALSE,"6.공문";#N/A,#N/A,FALSE,"7.netinvest"}</definedName>
    <definedName name="영업외" localSheetId="43"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수익" localSheetId="26" hidden="1">{#N/A,#N/A,FALSE,"1.CRITERIA";#N/A,#N/A,FALSE,"2.IS";#N/A,#N/A,FALSE,"3.BS";#N/A,#N/A,FALSE,"4.PER PL";#N/A,#N/A,FALSE,"5.INVESTMENT";#N/A,#N/A,FALSE,"6.공문";#N/A,#N/A,FALSE,"7.netinvest"}</definedName>
    <definedName name="영업외수익" localSheetId="43"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localSheetId="26" hidden="1">{#N/A,#N/A,FALSE,"97년 투자계획 세부내역 "}</definedName>
    <definedName name="영업인건배부" localSheetId="43" hidden="1">{#N/A,#N/A,FALSE,"97년 투자계획 세부내역 "}</definedName>
    <definedName name="영업인건배부" hidden="1">{#N/A,#N/A,FALSE,"97년 투자계획 세부내역 "}</definedName>
    <definedName name="영업인건비배부" localSheetId="26" hidden="1">{#N/A,#N/A,FALSE,"97년 투자계획 세부내역 "}</definedName>
    <definedName name="영업인건비배부" localSheetId="43" hidden="1">{#N/A,#N/A,FALSE,"97년 투자계획 세부내역 "}</definedName>
    <definedName name="영업인건비배부" hidden="1">{#N/A,#N/A,FALSE,"97년 투자계획 세부내역 "}</definedName>
    <definedName name="영외손익2" localSheetId="26" hidden="1">{"'매출'!$A$1:$I$22"}</definedName>
    <definedName name="영외손익2" localSheetId="43" hidden="1">{"'매출'!$A$1:$I$22"}</definedName>
    <definedName name="영외손익2" hidden="1">{"'매출'!$A$1:$I$22"}</definedName>
    <definedName name="예1" localSheetId="26" hidden="1">{#N/A,#N/A,FALSE,"정공"}</definedName>
    <definedName name="예1" localSheetId="43" hidden="1">{#N/A,#N/A,FALSE,"정공"}</definedName>
    <definedName name="예1" hidden="1">{#N/A,#N/A,FALSE,"정공"}</definedName>
    <definedName name="예2" localSheetId="26" hidden="1">{#N/A,#N/A,FALSE,"정공"}</definedName>
    <definedName name="예2" localSheetId="43" hidden="1">{#N/A,#N/A,FALSE,"정공"}</definedName>
    <definedName name="예2" hidden="1">{#N/A,#N/A,FALSE,"정공"}</definedName>
    <definedName name="예3" localSheetId="26" hidden="1">{#N/A,#N/A,FALSE,"정공"}</definedName>
    <definedName name="예3" localSheetId="43" hidden="1">{#N/A,#N/A,FALSE,"정공"}</definedName>
    <definedName name="예3" hidden="1">{#N/A,#N/A,FALSE,"정공"}</definedName>
    <definedName name="예금" localSheetId="26" hidden="1">{#N/A,#N/A,FALSE,"1.CRITERIA";#N/A,#N/A,FALSE,"2.IS";#N/A,#N/A,FALSE,"3.BS";#N/A,#N/A,FALSE,"4.PER PL";#N/A,#N/A,FALSE,"5.INVESTMENT";#N/A,#N/A,FALSE,"6.공문";#N/A,#N/A,FALSE,"7.netinvest"}</definedName>
    <definedName name="예금" localSheetId="43"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금2"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산" localSheetId="26" hidden="1">{#N/A,#N/A,FALSE,"표지";#N/A,#N/A,FALSE,"손익";#N/A,#N/A,FALSE,"영업";#N/A,#N/A,FALSE,"생산성";#N/A,#N/A,FALSE,"품질부문";#N/A,#N/A,FALSE,"사내매입매출";#N/A,#N/A,FALSE,"경비";#N/A,#N/A,FALSE,"이자수지";#N/A,#N/A,FALSE,"신규 투자"}</definedName>
    <definedName name="예산" localSheetId="43" hidden="1">{#N/A,#N/A,FALSE,"표지";#N/A,#N/A,FALSE,"손익";#N/A,#N/A,FALSE,"영업";#N/A,#N/A,FALSE,"생산성";#N/A,#N/A,FALSE,"품질부문";#N/A,#N/A,FALSE,"사내매입매출";#N/A,#N/A,FALSE,"경비";#N/A,#N/A,FALSE,"이자수지";#N/A,#N/A,FALSE,"신규 투자"}</definedName>
    <definedName name="예산" hidden="1">{#N/A,#N/A,FALSE,"표지";#N/A,#N/A,FALSE,"손익";#N/A,#N/A,FALSE,"영업";#N/A,#N/A,FALSE,"생산성";#N/A,#N/A,FALSE,"품질부문";#N/A,#N/A,FALSE,"사내매입매출";#N/A,#N/A,FALSE,"경비";#N/A,#N/A,FALSE,"이자수지";#N/A,#N/A,FALSE,"신규 투자"}</definedName>
    <definedName name="예산1" localSheetId="26" hidden="1">{#N/A,#N/A,FALSE,"표지";#N/A,#N/A,FALSE,"손익";#N/A,#N/A,FALSE,"영업";#N/A,#N/A,FALSE,"생산성";#N/A,#N/A,FALSE,"품질부문";#N/A,#N/A,FALSE,"사내매입매출";#N/A,#N/A,FALSE,"경비";#N/A,#N/A,FALSE,"이자수지";#N/A,#N/A,FALSE,"신규 투자"}</definedName>
    <definedName name="예산1" localSheetId="43" hidden="1">{#N/A,#N/A,FALSE,"표지";#N/A,#N/A,FALSE,"손익";#N/A,#N/A,FALSE,"영업";#N/A,#N/A,FALSE,"생산성";#N/A,#N/A,FALSE,"품질부문";#N/A,#N/A,FALSE,"사내매입매출";#N/A,#N/A,FALSE,"경비";#N/A,#N/A,FALSE,"이자수지";#N/A,#N/A,FALSE,"신규 투자"}</definedName>
    <definedName name="예산1" hidden="1">{#N/A,#N/A,FALSE,"표지";#N/A,#N/A,FALSE,"손익";#N/A,#N/A,FALSE,"영업";#N/A,#N/A,FALSE,"생산성";#N/A,#N/A,FALSE,"품질부문";#N/A,#N/A,FALSE,"사내매입매출";#N/A,#N/A,FALSE,"경비";#N/A,#N/A,FALSE,"이자수지";#N/A,#N/A,FALSE,"신규 투자"}</definedName>
    <definedName name="예산계획" localSheetId="26" hidden="1">{#N/A,#N/A,FALSE,"표지";#N/A,#N/A,FALSE,"손익";#N/A,#N/A,FALSE,"영업";#N/A,#N/A,FALSE,"생산성";#N/A,#N/A,FALSE,"품질부문";#N/A,#N/A,FALSE,"사내매입매출";#N/A,#N/A,FALSE,"경비";#N/A,#N/A,FALSE,"이자수지";#N/A,#N/A,FALSE,"신규 투자"}</definedName>
    <definedName name="예산계획" localSheetId="43" hidden="1">{#N/A,#N/A,FALSE,"표지";#N/A,#N/A,FALSE,"손익";#N/A,#N/A,FALSE,"영업";#N/A,#N/A,FALSE,"생산성";#N/A,#N/A,FALSE,"품질부문";#N/A,#N/A,FALSE,"사내매입매출";#N/A,#N/A,FALSE,"경비";#N/A,#N/A,FALSE,"이자수지";#N/A,#N/A,FALSE,"신규 투자"}</definedName>
    <definedName name="예산계획" hidden="1">{#N/A,#N/A,FALSE,"표지";#N/A,#N/A,FALSE,"손익";#N/A,#N/A,FALSE,"영업";#N/A,#N/A,FALSE,"생산성";#N/A,#N/A,FALSE,"품질부문";#N/A,#N/A,FALSE,"사내매입매출";#N/A,#N/A,FALSE,"경비";#N/A,#N/A,FALSE,"이자수지";#N/A,#N/A,FALSE,"신규 투자"}</definedName>
    <definedName name="예산계획1" localSheetId="26" hidden="1">{#N/A,#N/A,FALSE,"단축1";#N/A,#N/A,FALSE,"단축2";#N/A,#N/A,FALSE,"단축3";#N/A,#N/A,FALSE,"장축";#N/A,#N/A,FALSE,"4WD"}</definedName>
    <definedName name="예산계획1" localSheetId="43" hidden="1">{#N/A,#N/A,FALSE,"단축1";#N/A,#N/A,FALSE,"단축2";#N/A,#N/A,FALSE,"단축3";#N/A,#N/A,FALSE,"장축";#N/A,#N/A,FALSE,"4WD"}</definedName>
    <definedName name="예산계획1" hidden="1">{#N/A,#N/A,FALSE,"단축1";#N/A,#N/A,FALSE,"단축2";#N/A,#N/A,FALSE,"단축3";#N/A,#N/A,FALSE,"장축";#N/A,#N/A,FALSE,"4WD"}</definedName>
    <definedName name="예산ㄴ" localSheetId="26" hidden="1">{#N/A,#N/A,FALSE,"표지";#N/A,#N/A,FALSE,"손익";#N/A,#N/A,FALSE,"영업";#N/A,#N/A,FALSE,"생산성";#N/A,#N/A,FALSE,"품질부문";#N/A,#N/A,FALSE,"사내매입매출";#N/A,#N/A,FALSE,"경비";#N/A,#N/A,FALSE,"이자수지";#N/A,#N/A,FALSE,"신규 투자"}</definedName>
    <definedName name="예산ㄴ" localSheetId="43" hidden="1">{#N/A,#N/A,FALSE,"표지";#N/A,#N/A,FALSE,"손익";#N/A,#N/A,FALSE,"영업";#N/A,#N/A,FALSE,"생산성";#N/A,#N/A,FALSE,"품질부문";#N/A,#N/A,FALSE,"사내매입매출";#N/A,#N/A,FALSE,"경비";#N/A,#N/A,FALSE,"이자수지";#N/A,#N/A,FALSE,"신규 투자"}</definedName>
    <definedName name="예산ㄴ" hidden="1">{#N/A,#N/A,FALSE,"표지";#N/A,#N/A,FALSE,"손익";#N/A,#N/A,FALSE,"영업";#N/A,#N/A,FALSE,"생산성";#N/A,#N/A,FALSE,"품질부문";#N/A,#N/A,FALSE,"사내매입매출";#N/A,#N/A,FALSE,"경비";#N/A,#N/A,FALSE,"이자수지";#N/A,#N/A,FALSE,"신규 투자"}</definedName>
    <definedName name="예상" hidden="1">#REF!</definedName>
    <definedName name="예수금1"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적금미수수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치보증" localSheetId="26" hidden="1">{"'분양원가'!$B$1:$F$113"}</definedName>
    <definedName name="예치보증" localSheetId="43" hidden="1">{"'분양원가'!$B$1:$F$113"}</definedName>
    <definedName name="예치보증" hidden="1">{"'분양원가'!$B$1:$F$113"}</definedName>
    <definedName name="예치보증금" localSheetId="26" hidden="1">{"'분양원가'!$B$1:$F$113"}</definedName>
    <definedName name="예치보증금" localSheetId="43" hidden="1">{"'분양원가'!$B$1:$F$113"}</definedName>
    <definedName name="예치보증금" hidden="1">{"'분양원가'!$B$1:$F$113"}</definedName>
    <definedName name="오" hidden="1">#REF!</definedName>
    <definedName name="오늘" localSheetId="26" hidden="1">{#N/A,#N/A,TRUE,"Y생산";#N/A,#N/A,TRUE,"Y판매";#N/A,#N/A,TRUE,"Y총물량";#N/A,#N/A,TRUE,"Y능력";#N/A,#N/A,TRUE,"YKD"}</definedName>
    <definedName name="오늘" localSheetId="43" hidden="1">{#N/A,#N/A,TRUE,"Y생산";#N/A,#N/A,TRUE,"Y판매";#N/A,#N/A,TRUE,"Y총물량";#N/A,#N/A,TRUE,"Y능력";#N/A,#N/A,TRUE,"YKD"}</definedName>
    <definedName name="오늘" hidden="1">{#N/A,#N/A,TRUE,"Y생산";#N/A,#N/A,TRUE,"Y판매";#N/A,#N/A,TRUE,"Y총물량";#N/A,#N/A,TRUE,"Y능력";#N/A,#N/A,TRUE,"YKD"}</definedName>
    <definedName name="오서방" localSheetId="26" hidden="1">{#N/A,#N/A,FALSE,"97년 투자계획 세부내역 "}</definedName>
    <definedName name="오서방" localSheetId="43" hidden="1">{#N/A,#N/A,FALSE,"97년 투자계획 세부내역 "}</definedName>
    <definedName name="오서방" hidden="1">{#N/A,#N/A,FALSE,"97년 투자계획 세부내역 "}</definedName>
    <definedName name="오성협" localSheetId="26" hidden="1">{#N/A,#N/A,TRUE,"Y생산";#N/A,#N/A,TRUE,"Y판매";#N/A,#N/A,TRUE,"Y총물량";#N/A,#N/A,TRUE,"Y능력";#N/A,#N/A,TRUE,"YKD"}</definedName>
    <definedName name="오성협" localSheetId="43" hidden="1">{#N/A,#N/A,TRUE,"Y생산";#N/A,#N/A,TRUE,"Y판매";#N/A,#N/A,TRUE,"Y총물량";#N/A,#N/A,TRUE,"Y능력";#N/A,#N/A,TRUE,"YKD"}</definedName>
    <definedName name="오성협" hidden="1">{#N/A,#N/A,TRUE,"Y생산";#N/A,#N/A,TRUE,"Y판매";#N/A,#N/A,TRUE,"Y총물량";#N/A,#N/A,TRUE,"Y능력";#N/A,#N/A,TRUE,"YKD"}</definedName>
    <definedName name="오세범" localSheetId="26" hidden="1">{#N/A,#N/A,FALSE,"97년 투자계획 세부내역 "}</definedName>
    <definedName name="오세범" localSheetId="43" hidden="1">{#N/A,#N/A,FALSE,"97년 투자계획 세부내역 "}</definedName>
    <definedName name="오세범" hidden="1">{#N/A,#N/A,FALSE,"97년 투자계획 세부내역 "}</definedName>
    <definedName name="오세범1" localSheetId="26" hidden="1">{#N/A,#N/A,FALSE,"97년 투자계획 세부내역 "}</definedName>
    <definedName name="오세범1" localSheetId="43" hidden="1">{#N/A,#N/A,FALSE,"97년 투자계획 세부내역 "}</definedName>
    <definedName name="오세범1" hidden="1">{#N/A,#N/A,FALSE,"97년 투자계획 세부내역 "}</definedName>
    <definedName name="오세범2" localSheetId="26" hidden="1">{#N/A,#N/A,FALSE,"97년 투자계획 세부내역 "}</definedName>
    <definedName name="오세범2" localSheetId="43" hidden="1">{#N/A,#N/A,FALSE,"97년 투자계획 세부내역 "}</definedName>
    <definedName name="오세범2" hidden="1">{#N/A,#N/A,FALSE,"97년 투자계획 세부내역 "}</definedName>
    <definedName name="오세범3" localSheetId="26" hidden="1">{#N/A,#N/A,FALSE,"97년 투자계획 세부내역 "}</definedName>
    <definedName name="오세범3" localSheetId="43" hidden="1">{#N/A,#N/A,FALSE,"97년 투자계획 세부내역 "}</definedName>
    <definedName name="오세범3" hidden="1">{#N/A,#N/A,FALSE,"97년 투자계획 세부내역 "}</definedName>
    <definedName name="옥외공사" localSheetId="26" hidden="1">{#N/A,#N/A,FALSE,"이태원철근"}</definedName>
    <definedName name="옥외공사" localSheetId="43" hidden="1">{#N/A,#N/A,FALSE,"이태원철근"}</definedName>
    <definedName name="옥외공사" hidden="1">{#N/A,#N/A,FALSE,"이태원철근"}</definedName>
    <definedName name="옥외대비" localSheetId="26" hidden="1">{#N/A,#N/A,FALSE,"이태원철근"}</definedName>
    <definedName name="옥외대비" localSheetId="43" hidden="1">{#N/A,#N/A,FALSE,"이태원철근"}</definedName>
    <definedName name="옥외대비" hidden="1">{#N/A,#N/A,FALSE,"이태원철근"}</definedName>
    <definedName name="옳ㅇ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왔" localSheetId="26" hidden="1">{#N/A,#N/A,FALSE,"Sheet5"}</definedName>
    <definedName name="왔" localSheetId="43" hidden="1">{#N/A,#N/A,FALSE,"Sheet5"}</definedName>
    <definedName name="왔" hidden="1">{#N/A,#N/A,FALSE,"Sheet5"}</definedName>
    <definedName name="왜이래"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예금" localSheetId="26" hidden="1">{#N/A,#N/A,FALSE,"1.CRITERIA";#N/A,#N/A,FALSE,"2.IS";#N/A,#N/A,FALSE,"3.BS";#N/A,#N/A,FALSE,"4.PER PL";#N/A,#N/A,FALSE,"5.INVESTMENT";#N/A,#N/A,FALSE,"6.공문";#N/A,#N/A,FALSE,"7.netinvest"}</definedName>
    <definedName name="외예금" localSheetId="43"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6" hidden="1">{#N/A,#N/A,TRUE,"Y생산";#N/A,#N/A,TRUE,"Y판매";#N/A,#N/A,TRUE,"Y총물량";#N/A,#N/A,TRUE,"Y능력";#N/A,#N/A,TRUE,"YKD"}</definedName>
    <definedName name="외주계획" localSheetId="43" hidden="1">{#N/A,#N/A,TRUE,"Y생산";#N/A,#N/A,TRUE,"Y판매";#N/A,#N/A,TRUE,"Y총물량";#N/A,#N/A,TRUE,"Y능력";#N/A,#N/A,TRUE,"YKD"}</definedName>
    <definedName name="외주계획" hidden="1">{#N/A,#N/A,TRUE,"Y생산";#N/A,#N/A,TRUE,"Y판매";#N/A,#N/A,TRUE,"Y총물량";#N/A,#N/A,TRUE,"Y능력";#N/A,#N/A,TRUE,"YKD"}</definedName>
    <definedName name="외화"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환차" localSheetId="26" hidden="1">{#N/A,#N/A,FALSE,"정공"}</definedName>
    <definedName name="외화환차" localSheetId="43" hidden="1">{#N/A,#N/A,FALSE,"정공"}</definedName>
    <definedName name="외화환차" hidden="1">{#N/A,#N/A,FALSE,"정공"}</definedName>
    <definedName name="외화환차1" localSheetId="26" hidden="1">{#N/A,#N/A,FALSE,"정공"}</definedName>
    <definedName name="외화환차1" localSheetId="43" hidden="1">{#N/A,#N/A,FALSE,"정공"}</definedName>
    <definedName name="외화환차1" hidden="1">{#N/A,#N/A,FALSE,"정공"}</definedName>
    <definedName name="요" localSheetId="26" hidden="1">{#N/A,#N/A,FALSE,"1.CRITERIA";#N/A,#N/A,FALSE,"2.IS";#N/A,#N/A,FALSE,"3.BS";#N/A,#N/A,FALSE,"4.PER PL";#N/A,#N/A,FALSE,"5.INVESTMENT";#N/A,#N/A,FALSE,"6.공문";#N/A,#N/A,FALSE,"7.netinvest"}</definedName>
    <definedName name="요" localSheetId="43"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약" localSheetId="26" hidden="1">{#N/A,#N/A,FALSE,"정공"}</definedName>
    <definedName name="요약" localSheetId="43" hidden="1">{#N/A,#N/A,FALSE,"정공"}</definedName>
    <definedName name="요약" hidden="1">{#N/A,#N/A,FALSE,"정공"}</definedName>
    <definedName name="요약3" localSheetId="26" hidden="1">{#N/A,#N/A,FALSE,"정공"}</definedName>
    <definedName name="요약3" localSheetId="43" hidden="1">{#N/A,#N/A,FALSE,"정공"}</definedName>
    <definedName name="요약3" hidden="1">{#N/A,#N/A,FALSE,"정공"}</definedName>
    <definedName name="요약5" localSheetId="26" hidden="1">{#N/A,#N/A,FALSE,"정공"}</definedName>
    <definedName name="요약5" localSheetId="43" hidden="1">{#N/A,#N/A,FALSE,"정공"}</definedName>
    <definedName name="요약5" hidden="1">{#N/A,#N/A,FALSE,"정공"}</definedName>
    <definedName name="요약fs"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총괄" localSheetId="26" hidden="1">{#N/A,#N/A,FALSE,"정공"}</definedName>
    <definedName name="요약총괄" localSheetId="43" hidden="1">{#N/A,#N/A,FALSE,"정공"}</definedName>
    <definedName name="요약총괄" hidden="1">{#N/A,#N/A,FALSE,"정공"}</definedName>
    <definedName name="우" localSheetId="26" hidden="1">{#N/A,#N/A,FALSE,"Sheet5"}</definedName>
    <definedName name="우" localSheetId="43" hidden="1">{#N/A,#N/A,FALSE,"Sheet5"}</definedName>
    <definedName name="우" hidden="1">{#N/A,#N/A,FALSE,"Sheet5"}</definedName>
    <definedName name="우량"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우량"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우량"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우리나라" localSheetId="26" hidden="1">{#N/A,#N/A,TRUE,"Y생산";#N/A,#N/A,TRUE,"Y판매";#N/A,#N/A,TRUE,"Y총물량";#N/A,#N/A,TRUE,"Y능력";#N/A,#N/A,TRUE,"YKD"}</definedName>
    <definedName name="우리나라" localSheetId="43" hidden="1">{#N/A,#N/A,TRUE,"Y생산";#N/A,#N/A,TRUE,"Y판매";#N/A,#N/A,TRUE,"Y총물량";#N/A,#N/A,TRUE,"Y능력";#N/A,#N/A,TRUE,"YKD"}</definedName>
    <definedName name="우리나라" hidden="1">{#N/A,#N/A,TRUE,"Y생산";#N/A,#N/A,TRUE,"Y판매";#N/A,#N/A,TRUE,"Y총물량";#N/A,#N/A,TRUE,"Y능력";#N/A,#N/A,TRUE,"YKD"}</definedName>
    <definedName name="우리는" localSheetId="26" hidden="1">{#N/A,#N/A,FALSE,"Sheet5"}</definedName>
    <definedName name="우리는" localSheetId="43" hidden="1">{#N/A,#N/A,FALSE,"Sheet5"}</definedName>
    <definedName name="우리는" hidden="1">{#N/A,#N/A,FALSE,"Sheet5"}</definedName>
    <definedName name="운영" localSheetId="26" hidden="1">{#N/A,#N/A,FALSE,"Sheet5"}</definedName>
    <definedName name="운영" localSheetId="43" hidden="1">{#N/A,#N/A,FALSE,"Sheet5"}</definedName>
    <definedName name="운영" hidden="1">{#N/A,#N/A,FALSE,"Sheet5"}</definedName>
    <definedName name="운영2"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영2"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영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용리스" localSheetId="26" hidden="1">{"'매출'!$A$1:$I$22"}</definedName>
    <definedName name="운용리스" localSheetId="43" hidden="1">{"'매출'!$A$1:$I$22"}</definedName>
    <definedName name="운용리스" hidden="1">{"'매출'!$A$1:$I$22"}</definedName>
    <definedName name="운용리스1" localSheetId="26" hidden="1">{"'매출'!$A$1:$I$22"}</definedName>
    <definedName name="운용리스1" localSheetId="43" hidden="1">{"'매출'!$A$1:$I$22"}</definedName>
    <definedName name="운용리스1" hidden="1">{"'매출'!$A$1:$I$22"}</definedName>
    <definedName name="울산"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 localSheetId="26" hidden="1">{#N/A,#N/A,TRUE,"Y생산";#N/A,#N/A,TRUE,"Y판매";#N/A,#N/A,TRUE,"Y총물량";#N/A,#N/A,TRUE,"Y능력";#N/A,#N/A,TRUE,"YKD"}</definedName>
    <definedName name="원" localSheetId="43" hidden="1">{#N/A,#N/A,TRUE,"Y생산";#N/A,#N/A,TRUE,"Y판매";#N/A,#N/A,TRUE,"Y총물량";#N/A,#N/A,TRUE,"Y능력";#N/A,#N/A,TRUE,"YKD"}</definedName>
    <definedName name="원" hidden="1">{#N/A,#N/A,TRUE,"Y생산";#N/A,#N/A,TRUE,"Y판매";#N/A,#N/A,TRUE,"Y총물량";#N/A,#N/A,TRUE,"Y능력";#N/A,#N/A,TRUE,"YKD"}</definedName>
    <definedName name="원가" localSheetId="26" hidden="1">{#N/A,#N/A,FALSE,"채권채무";#N/A,#N/A,FALSE,"control sheet"}</definedName>
    <definedName name="원가" localSheetId="46" hidden="1">{#N/A,#N/A,FALSE,"채권채무";#N/A,#N/A,FALSE,"control sheet"}</definedName>
    <definedName name="원가" localSheetId="40" hidden="1">{#N/A,#N/A,FALSE,"채권채무";#N/A,#N/A,FALSE,"control sheet"}</definedName>
    <definedName name="원가" localSheetId="43" hidden="1">{#N/A,#N/A,FALSE,"채권채무";#N/A,#N/A,FALSE,"control sheet"}</definedName>
    <definedName name="원가" hidden="1">{#N/A,#N/A,FALSE,"채권채무";#N/A,#N/A,FALSE,"control sheet"}</definedName>
    <definedName name="원가관리라" localSheetId="26" hidden="1">{#N/A,#N/A,FALSE,"정공"}</definedName>
    <definedName name="원가관리라" localSheetId="43" hidden="1">{#N/A,#N/A,FALSE,"정공"}</definedName>
    <definedName name="원가관리라" hidden="1">{#N/A,#N/A,FALSE,"정공"}</definedName>
    <definedName name="원가분석" localSheetId="26" hidden="1">{#N/A,#N/A,FALSE,"1.CRITERIA";#N/A,#N/A,FALSE,"2.IS";#N/A,#N/A,FALSE,"3.BS";#N/A,#N/A,FALSE,"4.PER PL";#N/A,#N/A,FALSE,"5.INVESTMENT";#N/A,#N/A,FALSE,"6.공문";#N/A,#N/A,FALSE,"7.netinvest"}</definedName>
    <definedName name="원가분석" localSheetId="43"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26" hidden="1">{#N/A,#N/A,FALSE,"정공"}</definedName>
    <definedName name="원가적용" localSheetId="43" hidden="1">{#N/A,#N/A,FALSE,"정공"}</definedName>
    <definedName name="원가적용" hidden="1">{#N/A,#N/A,FALSE,"정공"}</definedName>
    <definedName name="원남내역" hidden="1">#REF!</definedName>
    <definedName name="원단" localSheetId="26" hidden="1">{#N/A,#N/A,TRUE,"Y생산";#N/A,#N/A,TRUE,"Y판매";#N/A,#N/A,TRUE,"Y총물량";#N/A,#N/A,TRUE,"Y능력";#N/A,#N/A,TRUE,"YKD"}</definedName>
    <definedName name="원단" localSheetId="43" hidden="1">{#N/A,#N/A,TRUE,"Y생산";#N/A,#N/A,TRUE,"Y판매";#N/A,#N/A,TRUE,"Y총물량";#N/A,#N/A,TRUE,"Y능력";#N/A,#N/A,TRUE,"YKD"}</definedName>
    <definedName name="원단" hidden="1">{#N/A,#N/A,TRUE,"Y생산";#N/A,#N/A,TRUE,"Y판매";#N/A,#N/A,TRUE,"Y총물량";#N/A,#N/A,TRUE,"Y능력";#N/A,#N/A,TRUE,"YKD"}</definedName>
    <definedName name="원단소요" localSheetId="26" hidden="1">{#N/A,#N/A,FALSE,"표지";#N/A,#N/A,FALSE,"손익";#N/A,#N/A,FALSE,"영업";#N/A,#N/A,FALSE,"생산성";#N/A,#N/A,FALSE,"품질부문";#N/A,#N/A,FALSE,"사내매입매출";#N/A,#N/A,FALSE,"경비";#N/A,#N/A,FALSE,"이자수지";#N/A,#N/A,FALSE,"신규 투자"}</definedName>
    <definedName name="원단소요" localSheetId="43" hidden="1">{#N/A,#N/A,FALSE,"표지";#N/A,#N/A,FALSE,"손익";#N/A,#N/A,FALSE,"영업";#N/A,#N/A,FALSE,"생산성";#N/A,#N/A,FALSE,"품질부문";#N/A,#N/A,FALSE,"사내매입매출";#N/A,#N/A,FALSE,"경비";#N/A,#N/A,FALSE,"이자수지";#N/A,#N/A,FALSE,"신규 투자"}</definedName>
    <definedName name="원단소요" hidden="1">{#N/A,#N/A,FALSE,"표지";#N/A,#N/A,FALSE,"손익";#N/A,#N/A,FALSE,"영업";#N/A,#N/A,FALSE,"생산성";#N/A,#N/A,FALSE,"품질부문";#N/A,#N/A,FALSE,"사내매입매출";#N/A,#N/A,FALSE,"경비";#N/A,#N/A,FALSE,"이자수지";#N/A,#N/A,FALSE,"신규 투자"}</definedName>
    <definedName name="원본2" localSheetId="26" hidden="1">#REF!</definedName>
    <definedName name="원본2" localSheetId="48" hidden="1">#REF!</definedName>
    <definedName name="원본2" localSheetId="32" hidden="1">#REF!</definedName>
    <definedName name="원본2" localSheetId="46" hidden="1">#REF!</definedName>
    <definedName name="원본2" localSheetId="25" hidden="1">#REF!</definedName>
    <definedName name="원본2" localSheetId="34" hidden="1">#REF!</definedName>
    <definedName name="원본2" localSheetId="33" hidden="1">#REF!</definedName>
    <definedName name="원본2" localSheetId="28" hidden="1">#REF!</definedName>
    <definedName name="원본2" localSheetId="47" hidden="1">#REF!</definedName>
    <definedName name="원본2" localSheetId="27" hidden="1">#REF!</definedName>
    <definedName name="원본2" localSheetId="40" hidden="1">#REF!</definedName>
    <definedName name="원본2" localSheetId="45" hidden="1">#REF!</definedName>
    <definedName name="원본2" localSheetId="44" hidden="1">#REF!</definedName>
    <definedName name="원본2" localSheetId="29" hidden="1">#REF!</definedName>
    <definedName name="원본2" localSheetId="36" hidden="1">#REF!</definedName>
    <definedName name="원본2" localSheetId="35" hidden="1">#REF!</definedName>
    <definedName name="원본2" localSheetId="42" hidden="1">#REF!</definedName>
    <definedName name="원본2" localSheetId="19" hidden="1">#REF!</definedName>
    <definedName name="원본2" localSheetId="24" hidden="1">#REF!</definedName>
    <definedName name="원본2" localSheetId="39" hidden="1">#REF!</definedName>
    <definedName name="원본2" localSheetId="38" hidden="1">#REF!</definedName>
    <definedName name="원본2" localSheetId="37" hidden="1">#REF!</definedName>
    <definedName name="원본2" localSheetId="18" hidden="1">#REF!</definedName>
    <definedName name="원본2" localSheetId="31" hidden="1">#REF!</definedName>
    <definedName name="원본2" hidden="1">#REF!</definedName>
    <definedName name="원재료생산현황"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localSheetId="2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26" hidden="1">{#N/A,#N/A,FALSE,"1.CRITERIA";#N/A,#N/A,FALSE,"2.IS";#N/A,#N/A,FALSE,"3.BS";#N/A,#N/A,FALSE,"4.PER PL";#N/A,#N/A,FALSE,"5.INVESTMENT";#N/A,#N/A,FALSE,"6.공문";#N/A,#N/A,FALSE,"7.netinvest"}</definedName>
    <definedName name="월" localSheetId="43"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간금리" localSheetId="26" hidden="1">{#N/A,#N/A,FALSE,"주요여수신";#N/A,#N/A,FALSE,"수신금리";#N/A,#N/A,FALSE,"대출금리";#N/A,#N/A,FALSE,"신규대출";#N/A,#N/A,FALSE,"총액대출"}</definedName>
    <definedName name="월간금리" localSheetId="43" hidden="1">{#N/A,#N/A,FALSE,"주요여수신";#N/A,#N/A,FALSE,"수신금리";#N/A,#N/A,FALSE,"대출금리";#N/A,#N/A,FALSE,"신규대출";#N/A,#N/A,FALSE,"총액대출"}</definedName>
    <definedName name="월간금리" hidden="1">{#N/A,#N/A,FALSE,"주요여수신";#N/A,#N/A,FALSE,"수신금리";#N/A,#N/A,FALSE,"대출금리";#N/A,#N/A,FALSE,"신규대출";#N/A,#N/A,FALSE,"총액대출"}</definedName>
    <definedName name="월드건설" localSheetId="26" hidden="1">{#N/A,#N/A,FALSE,"이태원철근"}</definedName>
    <definedName name="월드건설" localSheetId="43" hidden="1">{#N/A,#N/A,FALSE,"이태원철근"}</definedName>
    <definedName name="월드건설" hidden="1">{#N/A,#N/A,FALSE,"이태원철근"}</definedName>
    <definedName name="월말" localSheetId="26" hidden="1">{#N/A,#N/A,FALSE,"1.CRITERIA";#N/A,#N/A,FALSE,"2.IS";#N/A,#N/A,FALSE,"3.BS";#N/A,#N/A,FALSE,"4.PER PL";#N/A,#N/A,FALSE,"5.INVESTMENT";#N/A,#N/A,FALSE,"6.공문";#N/A,#N/A,FALSE,"7.netinvest"}</definedName>
    <definedName name="월말" localSheetId="43"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26" hidden="1">{#N/A,#N/A,FALSE,"1.CRITERIA";#N/A,#N/A,FALSE,"2.IS";#N/A,#N/A,FALSE,"3.BS";#N/A,#N/A,FALSE,"4.PER PL";#N/A,#N/A,FALSE,"5.INVESTMENT";#N/A,#N/A,FALSE,"6.공문";#N/A,#N/A,FALSE,"7.netinvest"}</definedName>
    <definedName name="월별" localSheetId="43"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26" hidden="1">{#N/A,#N/A,FALSE,"97년 투자계획 세부내역 "}</definedName>
    <definedName name="월별매출3" localSheetId="43" hidden="1">{#N/A,#N/A,FALSE,"97년 투자계획 세부내역 "}</definedName>
    <definedName name="월별매출3" hidden="1">{#N/A,#N/A,FALSE,"97년 투자계획 세부내역 "}</definedName>
    <definedName name="월별손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영업비용" localSheetId="26" hidden="1">{#N/A,#N/A,FALSE,"1.CRITERIA";#N/A,#N/A,FALSE,"2.IS";#N/A,#N/A,FALSE,"3.BS";#N/A,#N/A,FALSE,"4.PER PL";#N/A,#N/A,FALSE,"5.INVESTMENT";#N/A,#N/A,FALSE,"6.공문";#N/A,#N/A,FALSE,"7.netinvest"}</definedName>
    <definedName name="월별영업비용" localSheetId="43"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6" hidden="1">{#N/A,#N/A,FALSE,"정공"}</definedName>
    <definedName name="월별원가절감상세" localSheetId="43" hidden="1">{#N/A,#N/A,FALSE,"정공"}</definedName>
    <definedName name="월별원가절감상세" hidden="1">{#N/A,#N/A,FALSE,"정공"}</definedName>
    <definedName name="유" localSheetId="26" hidden="1">{#N/A,#N/A,FALSE,"97년 투자계획 세부내역 "}</definedName>
    <definedName name="유" localSheetId="43" hidden="1">{#N/A,#N/A,FALSE,"97년 투자계획 세부내역 "}</definedName>
    <definedName name="유" hidden="1">{#N/A,#N/A,FALSE,"97년 투자계획 세부내역 "}</definedName>
    <definedName name="유가증권" hidden="1">#REF!</definedName>
    <definedName name="유가증권평가" localSheetId="26" hidden="1">#REF!</definedName>
    <definedName name="유가증권평가" localSheetId="48" hidden="1">#REF!</definedName>
    <definedName name="유가증권평가" localSheetId="32" hidden="1">#REF!</definedName>
    <definedName name="유가증권평가" localSheetId="25" hidden="1">#REF!</definedName>
    <definedName name="유가증권평가" localSheetId="34" hidden="1">#REF!</definedName>
    <definedName name="유가증권평가" localSheetId="33" hidden="1">#REF!</definedName>
    <definedName name="유가증권평가" localSheetId="28" hidden="1">#REF!</definedName>
    <definedName name="유가증권평가" localSheetId="47" hidden="1">#REF!</definedName>
    <definedName name="유가증권평가" localSheetId="27" hidden="1">#REF!</definedName>
    <definedName name="유가증권평가" localSheetId="40" hidden="1">#REF!</definedName>
    <definedName name="유가증권평가" localSheetId="45" hidden="1">#REF!</definedName>
    <definedName name="유가증권평가" localSheetId="44" hidden="1">#REF!</definedName>
    <definedName name="유가증권평가" localSheetId="29" hidden="1">#REF!</definedName>
    <definedName name="유가증권평가" localSheetId="36" hidden="1">#REF!</definedName>
    <definedName name="유가증권평가" localSheetId="35" hidden="1">#REF!</definedName>
    <definedName name="유가증권평가" localSheetId="42" hidden="1">#REF!</definedName>
    <definedName name="유가증권평가" localSheetId="19" hidden="1">#REF!</definedName>
    <definedName name="유가증권평가" localSheetId="24" hidden="1">#REF!</definedName>
    <definedName name="유가증권평가" localSheetId="39" hidden="1">#REF!</definedName>
    <definedName name="유가증권평가" localSheetId="38" hidden="1">#REF!</definedName>
    <definedName name="유가증권평가" localSheetId="37" hidden="1">#REF!</definedName>
    <definedName name="유가증권평가" localSheetId="18" hidden="1">#REF!</definedName>
    <definedName name="유가증권평가" localSheetId="31" hidden="1">#REF!</definedName>
    <definedName name="유가증권평가" hidden="1">#REF!</definedName>
    <definedName name="유늬" localSheetId="26" hidden="1">{#N/A,#N/A,FALSE,"표지";#N/A,#N/A,FALSE,"손익";#N/A,#N/A,FALSE,"영업";#N/A,#N/A,FALSE,"생산성";#N/A,#N/A,FALSE,"품질부문";#N/A,#N/A,FALSE,"사내매입매출";#N/A,#N/A,FALSE,"경비";#N/A,#N/A,FALSE,"이자수지";#N/A,#N/A,FALSE,"신규 투자"}</definedName>
    <definedName name="유늬" localSheetId="43" hidden="1">{#N/A,#N/A,FALSE,"표지";#N/A,#N/A,FALSE,"손익";#N/A,#N/A,FALSE,"영업";#N/A,#N/A,FALSE,"생산성";#N/A,#N/A,FALSE,"품질부문";#N/A,#N/A,FALSE,"사내매입매출";#N/A,#N/A,FALSE,"경비";#N/A,#N/A,FALSE,"이자수지";#N/A,#N/A,FALSE,"신규 투자"}</definedName>
    <definedName name="유늬" hidden="1">{#N/A,#N/A,FALSE,"표지";#N/A,#N/A,FALSE,"손익";#N/A,#N/A,FALSE,"영업";#N/A,#N/A,FALSE,"생산성";#N/A,#N/A,FALSE,"품질부문";#N/A,#N/A,FALSE,"사내매입매출";#N/A,#N/A,FALSE,"경비";#N/A,#N/A,FALSE,"이자수지";#N/A,#N/A,FALSE,"신규 투자"}</definedName>
    <definedName name="유동갭보고서" localSheetId="26" hidden="1">{#N/A,#N/A,FALSE,"주요여수신";#N/A,#N/A,FALSE,"수신금리";#N/A,#N/A,FALSE,"대출금리";#N/A,#N/A,FALSE,"신규대출";#N/A,#N/A,FALSE,"총액대출"}</definedName>
    <definedName name="유동갭보고서" localSheetId="43" hidden="1">{#N/A,#N/A,FALSE,"주요여수신";#N/A,#N/A,FALSE,"수신금리";#N/A,#N/A,FALSE,"대출금리";#N/A,#N/A,FALSE,"신규대출";#N/A,#N/A,FALSE,"총액대출"}</definedName>
    <definedName name="유동갭보고서" hidden="1">{#N/A,#N/A,FALSE,"주요여수신";#N/A,#N/A,FALSE,"수신금리";#N/A,#N/A,FALSE,"대출금리";#N/A,#N/A,FALSE,"신규대출";#N/A,#N/A,FALSE,"총액대출"}</definedName>
    <definedName name="유동부채참조" localSheetId="26" hidden="1">{#N/A,#N/A,FALSE,"채권채무";#N/A,#N/A,FALSE,"control sheet"}</definedName>
    <definedName name="유동부채참조" localSheetId="43" hidden="1">{#N/A,#N/A,FALSE,"채권채무";#N/A,#N/A,FALSE,"control sheet"}</definedName>
    <definedName name="유동부채참조" hidden="1">{#N/A,#N/A,FALSE,"채권채무";#N/A,#N/A,FALSE,"control sheet"}</definedName>
    <definedName name="유동성" hidden="1">#REF!</definedName>
    <definedName name="유동성사채" hidden="1">#REF!</definedName>
    <definedName name="유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26" hidden="1">{#N/A,#N/A,FALSE,"1.CRITERIA";#N/A,#N/A,FALSE,"2.IS";#N/A,#N/A,FALSE,"3.BS";#N/A,#N/A,FALSE,"4.PER PL";#N/A,#N/A,FALSE,"5.INVESTMENT";#N/A,#N/A,FALSE,"6.공문";#N/A,#N/A,FALSE,"7.netinvest"}</definedName>
    <definedName name="유이" localSheetId="43"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26" hidden="1">{#N/A,#N/A,FALSE,"97년 투자계획 세부내역 "}</definedName>
    <definedName name="유지니" localSheetId="43" hidden="1">{#N/A,#N/A,FALSE,"97년 투자계획 세부내역 "}</definedName>
    <definedName name="유지니" hidden="1">{#N/A,#N/A,FALSE,"97년 투자계획 세부내역 "}</definedName>
    <definedName name="유지니네" localSheetId="26" hidden="1">{#N/A,#N/A,FALSE,"97년 투자계획 세부내역 "}</definedName>
    <definedName name="유지니네" localSheetId="43" hidden="1">{#N/A,#N/A,FALSE,"97년 투자계획 세부내역 "}</definedName>
    <definedName name="유지니네" hidden="1">{#N/A,#N/A,FALSE,"97년 투자계획 세부내역 "}</definedName>
    <definedName name="유지니다" localSheetId="26" hidden="1">{#N/A,#N/A,FALSE,"97년 투자계획 세부내역 "}</definedName>
    <definedName name="유지니다" localSheetId="43" hidden="1">{#N/A,#N/A,FALSE,"97년 투자계획 세부내역 "}</definedName>
    <definedName name="유지니다" hidden="1">{#N/A,#N/A,FALSE,"97년 투자계획 세부내역 "}</definedName>
    <definedName name="유형" localSheetId="26" hidden="1">{#N/A,#N/A,FALSE,"Sheet5"}</definedName>
    <definedName name="유형" localSheetId="43" hidden="1">{#N/A,#N/A,FALSE,"Sheet5"}</definedName>
    <definedName name="유형" hidden="1">{#N/A,#N/A,FALSE,"Sheet5"}</definedName>
    <definedName name="유형근" hidden="1">"AS2DocumentEdit"</definedName>
    <definedName name="유형자산" localSheetId="26" hidden="1">{"'손익현황'!$A$1:$J$29"}</definedName>
    <definedName name="유형자산" localSheetId="43" hidden="1">{"'손익현황'!$A$1:$J$29"}</definedName>
    <definedName name="유형자산" hidden="1">{"'손익현황'!$A$1:$J$29"}</definedName>
    <definedName name="유형자산." localSheetId="26" hidden="1">{#N/A,#N/A,FALSE,"채권채무";#N/A,#N/A,FALSE,"control sheet"}</definedName>
    <definedName name="유형자산." localSheetId="43" hidden="1">{#N/A,#N/A,FALSE,"채권채무";#N/A,#N/A,FALSE,"control sheet"}</definedName>
    <definedName name="유형자산." hidden="1">{#N/A,#N/A,FALSE,"채권채무";#N/A,#N/A,FALSE,"control sheet"}</definedName>
    <definedName name="유형테스트" localSheetId="26" hidden="1">{"FORM17",#N/A,FALSE,"Commission1";"FORM17.1",#N/A,FALSE,"Commission2"}</definedName>
    <definedName name="유형테스트" localSheetId="43" hidden="1">{"FORM17",#N/A,FALSE,"Commission1";"FORM17.1",#N/A,FALSE,"Commission2"}</definedName>
    <definedName name="유형테스트" hidden="1">{"FORM17",#N/A,FALSE,"Commission1";"FORM17.1",#N/A,FALSE,"Commission2"}</definedName>
    <definedName name="율리1총괄표" localSheetId="2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음냐" localSheetId="26" hidden="1">{#N/A,#N/A,FALSE,"Sheet5"}</definedName>
    <definedName name="음냐" localSheetId="43" hidden="1">{#N/A,#N/A,FALSE,"Sheet5"}</definedName>
    <definedName name="음냐" hidden="1">{#N/A,#N/A,FALSE,"Sheet5"}</definedName>
    <definedName name="의" localSheetId="26" hidden="1">{#N/A,#N/A,FALSE,"운반시간"}</definedName>
    <definedName name="의" localSheetId="43" hidden="1">{#N/A,#N/A,FALSE,"운반시간"}</definedName>
    <definedName name="의" hidden="1">{#N/A,#N/A,FALSE,"운반시간"}</definedName>
    <definedName name="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근우" localSheetId="26" hidden="1">{#N/A,#N/A,FALSE,"BS";#N/A,#N/A,FALSE,"PL";#N/A,#N/A,FALSE,"처분";#N/A,#N/A,FALSE,"현금";#N/A,#N/A,FALSE,"매출";#N/A,#N/A,FALSE,"원가";#N/A,#N/A,FALSE,"경영"}</definedName>
    <definedName name="이근우" localSheetId="43" hidden="1">{#N/A,#N/A,FALSE,"BS";#N/A,#N/A,FALSE,"PL";#N/A,#N/A,FALSE,"처분";#N/A,#N/A,FALSE,"현금";#N/A,#N/A,FALSE,"매출";#N/A,#N/A,FALSE,"원가";#N/A,#N/A,FALSE,"경영"}</definedName>
    <definedName name="이근우" hidden="1">{#N/A,#N/A,FALSE,"BS";#N/A,#N/A,FALSE,"PL";#N/A,#N/A,FALSE,"처분";#N/A,#N/A,FALSE,"현금";#N/A,#N/A,FALSE,"매출";#N/A,#N/A,FALSE,"원가";#N/A,#N/A,FALSE,"경영"}</definedName>
    <definedName name="이런" localSheetId="26" hidden="1">{"'보고양식'!$A$58:$K$111"}</definedName>
    <definedName name="이런" localSheetId="43" hidden="1">{"'보고양식'!$A$58:$K$111"}</definedName>
    <definedName name="이런" hidden="1">{"'보고양식'!$A$58:$K$111"}</definedName>
    <definedName name="이름충돌\" localSheetId="26" hidden="1">{#N/A,#N/A,TRUE,"Y생산";#N/A,#N/A,TRUE,"Y판매";#N/A,#N/A,TRUE,"Y총물량";#N/A,#N/A,TRUE,"Y능력";#N/A,#N/A,TRUE,"YKD"}</definedName>
    <definedName name="이름충돌\" localSheetId="43" hidden="1">{#N/A,#N/A,TRUE,"Y생산";#N/A,#N/A,TRUE,"Y판매";#N/A,#N/A,TRUE,"Y총물량";#N/A,#N/A,TRUE,"Y능력";#N/A,#N/A,TRUE,"YKD"}</definedName>
    <definedName name="이름충돌\" hidden="1">{#N/A,#N/A,TRUE,"Y생산";#N/A,#N/A,TRUE,"Y판매";#N/A,#N/A,TRUE,"Y총물량";#N/A,#N/A,TRUE,"Y능력";#N/A,#N/A,TRUE,"YKD"}</definedName>
    <definedName name="이연" localSheetId="26" hidden="1">{"FORM17",#N/A,FALSE,"Commission1";"FORM17.1",#N/A,FALSE,"Commission2"}</definedName>
    <definedName name="이연" localSheetId="43" hidden="1">{"FORM17",#N/A,FALSE,"Commission1";"FORM17.1",#N/A,FALSE,"Commission2"}</definedName>
    <definedName name="이연" hidden="1">{"FORM17",#N/A,FALSE,"Commission1";"FORM17.1",#N/A,FALSE,"Commission2"}</definedName>
    <definedName name="이이잉" hidden="1">#REF!</definedName>
    <definedName name="이자수익"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재범" localSheetId="26" hidden="1">{"'분양원가'!$B$1:$F$113"}</definedName>
    <definedName name="이재범" localSheetId="43" hidden="1">{"'분양원가'!$B$1:$F$113"}</definedName>
    <definedName name="이재범" hidden="1">{"'분양원가'!$B$1:$F$113"}</definedName>
    <definedName name="이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26" hidden="1">{#N/A,#N/A,FALSE,"표지";#N/A,#N/A,FALSE,"손익";#N/A,#N/A,FALSE,"영업";#N/A,#N/A,FALSE,"생산성";#N/A,#N/A,FALSE,"품질부문";#N/A,#N/A,FALSE,"사내매입매출";#N/A,#N/A,FALSE,"경비";#N/A,#N/A,FALSE,"이자수지";#N/A,#N/A,FALSE,"신규 투자"}</definedName>
    <definedName name="인건비" localSheetId="43" hidden="1">{#N/A,#N/A,FALSE,"표지";#N/A,#N/A,FALSE,"손익";#N/A,#N/A,FALSE,"영업";#N/A,#N/A,FALSE,"생산성";#N/A,#N/A,FALSE,"품질부문";#N/A,#N/A,FALSE,"사내매입매출";#N/A,#N/A,FALSE,"경비";#N/A,#N/A,FALSE,"이자수지";#N/A,#N/A,FALSE,"신규 투자"}</definedName>
    <definedName name="인건비" hidden="1">{#N/A,#N/A,FALSE,"표지";#N/A,#N/A,FALSE,"손익";#N/A,#N/A,FALSE,"영업";#N/A,#N/A,FALSE,"생산성";#N/A,#N/A,FALSE,"품질부문";#N/A,#N/A,FALSE,"사내매입매출";#N/A,#N/A,FALSE,"경비";#N/A,#N/A,FALSE,"이자수지";#N/A,#N/A,FALSE,"신규 투자"}</definedName>
    <definedName name="인건비계획" localSheetId="26" hidden="1">{#N/A,#N/A,FALSE,"표지";#N/A,#N/A,FALSE,"손익";#N/A,#N/A,FALSE,"영업";#N/A,#N/A,FALSE,"생산성";#N/A,#N/A,FALSE,"품질부문";#N/A,#N/A,FALSE,"사내매입매출";#N/A,#N/A,FALSE,"경비";#N/A,#N/A,FALSE,"이자수지";#N/A,#N/A,FALSE,"신규 투자"}</definedName>
    <definedName name="인건비계획" localSheetId="43" hidden="1">{#N/A,#N/A,FALSE,"표지";#N/A,#N/A,FALSE,"손익";#N/A,#N/A,FALSE,"영업";#N/A,#N/A,FALSE,"생산성";#N/A,#N/A,FALSE,"품질부문";#N/A,#N/A,FALSE,"사내매입매출";#N/A,#N/A,FALSE,"경비";#N/A,#N/A,FALSE,"이자수지";#N/A,#N/A,FALSE,"신규 투자"}</definedName>
    <definedName name="인건비계획" hidden="1">{#N/A,#N/A,FALSE,"표지";#N/A,#N/A,FALSE,"손익";#N/A,#N/A,FALSE,"영업";#N/A,#N/A,FALSE,"생산성";#N/A,#N/A,FALSE,"품질부문";#N/A,#N/A,FALSE,"사내매입매출";#N/A,#N/A,FALSE,"경비";#N/A,#N/A,FALSE,"이자수지";#N/A,#N/A,FALSE,"신규 투자"}</definedName>
    <definedName name="인센티브10월" localSheetId="26" hidden="1">{#N/A,#N/A,FALSE,"1.시장상황";#N/A,#N/A,FALSE,"2.판매목표";#N/A,#N/A,FALSE,"3.판매력운영";#N/A,#N/A,FALSE,"3.판매력운영 (2)";#N/A,#N/A,FALSE,"3.판매력운영 (3)";#N/A,#N/A,FALSE,"4.주요항목 관리지표 목표";#N/A,#N/A,FALSE,"5중점추진사항"}</definedName>
    <definedName name="인센티브10월" localSheetId="43" hidden="1">{#N/A,#N/A,FALSE,"1.시장상황";#N/A,#N/A,FALSE,"2.판매목표";#N/A,#N/A,FALSE,"3.판매력운영";#N/A,#N/A,FALSE,"3.판매력운영 (2)";#N/A,#N/A,FALSE,"3.판매력운영 (3)";#N/A,#N/A,FALSE,"4.주요항목 관리지표 목표";#N/A,#N/A,FALSE,"5중점추진사항"}</definedName>
    <definedName name="인센티브10월" hidden="1">{#N/A,#N/A,FALSE,"1.시장상황";#N/A,#N/A,FALSE,"2.판매목표";#N/A,#N/A,FALSE,"3.판매력운영";#N/A,#N/A,FALSE,"3.판매력운영 (2)";#N/A,#N/A,FALSE,"3.판매력운영 (3)";#N/A,#N/A,FALSE,"4.주요항목 관리지표 목표";#N/A,#N/A,FALSE,"5중점추진사항"}</definedName>
    <definedName name="인쇄BU" localSheetId="26" hidden="1">{#N/A,#N/A,FALSE,"지침";#N/A,#N/A,FALSE,"환경분석";#N/A,#N/A,FALSE,"Sheet16"}</definedName>
    <definedName name="인쇄BU" localSheetId="43" hidden="1">{#N/A,#N/A,FALSE,"지침";#N/A,#N/A,FALSE,"환경분석";#N/A,#N/A,FALSE,"Sheet16"}</definedName>
    <definedName name="인쇄BU" hidden="1">{#N/A,#N/A,FALSE,"지침";#N/A,#N/A,FALSE,"환경분석";#N/A,#N/A,FALSE,"Sheet16"}</definedName>
    <definedName name="인원"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세부" localSheetId="26" hidden="1">{#N/A,#N/A,TRUE,"Y생산";#N/A,#N/A,TRUE,"Y판매";#N/A,#N/A,TRUE,"Y총물량";#N/A,#N/A,TRUE,"Y능력";#N/A,#N/A,TRUE,"YKD"}</definedName>
    <definedName name="인원세부" localSheetId="43" hidden="1">{#N/A,#N/A,TRUE,"Y생산";#N/A,#N/A,TRUE,"Y판매";#N/A,#N/A,TRUE,"Y총물량";#N/A,#N/A,TRUE,"Y능력";#N/A,#N/A,TRUE,"YKD"}</definedName>
    <definedName name="인원세부" hidden="1">{#N/A,#N/A,TRUE,"Y생산";#N/A,#N/A,TRUE,"Y판매";#N/A,#N/A,TRUE,"Y총물량";#N/A,#N/A,TRUE,"Y능력";#N/A,#N/A,TRUE,"YKD"}</definedName>
    <definedName name="인원충원사유" localSheetId="26" hidden="1">{#N/A,#N/A,FALSE,"계약직(여)"}</definedName>
    <definedName name="인원충원사유" localSheetId="43" hidden="1">{#N/A,#N/A,FALSE,"계약직(여)"}</definedName>
    <definedName name="인원충원사유" hidden="1">{#N/A,#N/A,FALSE,"계약직(여)"}</definedName>
    <definedName name="인원현황2"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정" localSheetId="2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인정" localSheetId="4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인정"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일" hidden="1">#REF!</definedName>
    <definedName name="일동" localSheetId="26" hidden="1">{#N/A,#N/A,TRUE,"Y생산";#N/A,#N/A,TRUE,"Y판매";#N/A,#N/A,TRUE,"Y총물량";#N/A,#N/A,TRUE,"Y능력";#N/A,#N/A,TRUE,"YKD"}</definedName>
    <definedName name="일동" localSheetId="43" hidden="1">{#N/A,#N/A,TRUE,"Y생산";#N/A,#N/A,TRUE,"Y판매";#N/A,#N/A,TRUE,"Y총물량";#N/A,#N/A,TRUE,"Y능력";#N/A,#N/A,TRUE,"YKD"}</definedName>
    <definedName name="일동" hidden="1">{#N/A,#N/A,TRUE,"Y생산";#N/A,#N/A,TRUE,"Y판매";#N/A,#N/A,TRUE,"Y총물량";#N/A,#N/A,TRUE,"Y능력";#N/A,#N/A,TRUE,"YKD"}</definedName>
    <definedName name="일산"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26" hidden="1">{#N/A,#N/A,TRUE,"Y생산";#N/A,#N/A,TRUE,"Y판매";#N/A,#N/A,TRUE,"Y총물량";#N/A,#N/A,TRUE,"Y능력";#N/A,#N/A,TRUE,"YKD"}</definedName>
    <definedName name="일정" localSheetId="43" hidden="1">{#N/A,#N/A,TRUE,"Y생산";#N/A,#N/A,TRUE,"Y판매";#N/A,#N/A,TRUE,"Y총물량";#N/A,#N/A,TRUE,"Y능력";#N/A,#N/A,TRUE,"YKD"}</definedName>
    <definedName name="일정" hidden="1">{#N/A,#N/A,TRUE,"Y생산";#N/A,#N/A,TRUE,"Y판매";#N/A,#N/A,TRUE,"Y총물량";#N/A,#N/A,TRUE,"Y능력";#N/A,#N/A,TRUE,"YKD"}</definedName>
    <definedName name="일진" localSheetId="26" hidden="1">{#N/A,#N/A,FALSE,"BS";#N/A,#N/A,FALSE,"PL";#N/A,#N/A,FALSE,"처분";#N/A,#N/A,FALSE,"현금";#N/A,#N/A,FALSE,"매출";#N/A,#N/A,FALSE,"원가";#N/A,#N/A,FALSE,"경영"}</definedName>
    <definedName name="일진" localSheetId="43" hidden="1">{#N/A,#N/A,FALSE,"BS";#N/A,#N/A,FALSE,"PL";#N/A,#N/A,FALSE,"처분";#N/A,#N/A,FALSE,"현금";#N/A,#N/A,FALSE,"매출";#N/A,#N/A,FALSE,"원가";#N/A,#N/A,FALSE,"경영"}</definedName>
    <definedName name="일진" hidden="1">{#N/A,#N/A,FALSE,"BS";#N/A,#N/A,FALSE,"PL";#N/A,#N/A,FALSE,"처분";#N/A,#N/A,FALSE,"현금";#N/A,#N/A,FALSE,"매출";#N/A,#N/A,FALSE,"원가";#N/A,#N/A,FALSE,"경영"}</definedName>
    <definedName name="일진1" localSheetId="26" hidden="1">{#N/A,#N/A,FALSE,"BS";#N/A,#N/A,FALSE,"PL";#N/A,#N/A,FALSE,"A";#N/A,#N/A,FALSE,"B";#N/A,#N/A,FALSE,"B1";#N/A,#N/A,FALSE,"C";#N/A,#N/A,FALSE,"C1";#N/A,#N/A,FALSE,"C2";#N/A,#N/A,FALSE,"D";#N/A,#N/A,FALSE,"E";#N/A,#N/A,FALSE,"F";#N/A,#N/A,FALSE,"AA";#N/A,#N/A,FALSE,"BB";#N/A,#N/A,FALSE,"CC";#N/A,#N/A,FALSE,"DD";#N/A,#N/A,FALSE,"EE";#N/A,#N/A,FALSE,"FF";#N/A,#N/A,FALSE,"PL10";#N/A,#N/A,FALSE,"PL20";#N/A,#N/A,FALSE,"PL30"}</definedName>
    <definedName name="일진1" localSheetId="43"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2" localSheetId="26" hidden="1">{#N/A,#N/A,FALSE,"BS";#N/A,#N/A,FALSE,"PL";#N/A,#N/A,FALSE,"A";#N/A,#N/A,FALSE,"B";#N/A,#N/A,FALSE,"B1";#N/A,#N/A,FALSE,"C";#N/A,#N/A,FALSE,"C1";#N/A,#N/A,FALSE,"C2";#N/A,#N/A,FALSE,"D";#N/A,#N/A,FALSE,"E";#N/A,#N/A,FALSE,"F";#N/A,#N/A,FALSE,"AA";#N/A,#N/A,FALSE,"BB";#N/A,#N/A,FALSE,"CC";#N/A,#N/A,FALSE,"DD";#N/A,#N/A,FALSE,"EE";#N/A,#N/A,FALSE,"FF";#N/A,#N/A,FALSE,"PL10";#N/A,#N/A,FALSE,"PL20";#N/A,#N/A,FALSE,"PL30"}</definedName>
    <definedName name="일진2" localSheetId="43"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임대미수" hidden="1">#REF!</definedName>
    <definedName name="임대보증금" localSheetId="26" hidden="1">{#N/A,#N/A,FALSE,"BS";#N/A,#N/A,FALSE,"PL";#N/A,#N/A,FALSE,"처분";#N/A,#N/A,FALSE,"현금";#N/A,#N/A,FALSE,"매출";#N/A,#N/A,FALSE,"원가";#N/A,#N/A,FALSE,"경영"}</definedName>
    <definedName name="임대보증금" localSheetId="43"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동원" localSheetId="26" hidden="1">{#N/A,#N/A,FALSE,"정공"}</definedName>
    <definedName name="임동원" localSheetId="43" hidden="1">{#N/A,#N/A,FALSE,"정공"}</definedName>
    <definedName name="임동원" hidden="1">{#N/A,#N/A,FALSE,"정공"}</definedName>
    <definedName name="임차" localSheetId="26" hidden="1">{"'분양원가'!$B$1:$F$113"}</definedName>
    <definedName name="임차" localSheetId="43" hidden="1">{"'분양원가'!$B$1:$F$113"}</definedName>
    <definedName name="임차" hidden="1">{"'분양원가'!$B$1:$F$113"}</definedName>
    <definedName name="임차2" localSheetId="26" hidden="1">{"'분양원가'!$B$1:$F$113"}</definedName>
    <definedName name="임차2" localSheetId="43" hidden="1">{"'분양원가'!$B$1:$F$113"}</definedName>
    <definedName name="임차2" hidden="1">{"'분양원가'!$B$1:$F$113"}</definedName>
    <definedName name="입워." localSheetId="26" hidden="1">{#N/A,#N/A,FALSE,"표지";#N/A,#N/A,FALSE,"손익";#N/A,#N/A,FALSE,"영업";#N/A,#N/A,FALSE,"생산성";#N/A,#N/A,FALSE,"품질부문";#N/A,#N/A,FALSE,"사내매입매출";#N/A,#N/A,FALSE,"경비";#N/A,#N/A,FALSE,"이자수지";#N/A,#N/A,FALSE,"신규 투자"}</definedName>
    <definedName name="입워." localSheetId="43" hidden="1">{#N/A,#N/A,FALSE,"표지";#N/A,#N/A,FALSE,"손익";#N/A,#N/A,FALSE,"영업";#N/A,#N/A,FALSE,"생산성";#N/A,#N/A,FALSE,"품질부문";#N/A,#N/A,FALSE,"사내매입매출";#N/A,#N/A,FALSE,"경비";#N/A,#N/A,FALSE,"이자수지";#N/A,#N/A,FALSE,"신규 투자"}</definedName>
    <definedName name="입워." hidden="1">{#N/A,#N/A,FALSE,"표지";#N/A,#N/A,FALSE,"손익";#N/A,#N/A,FALSE,"영업";#N/A,#N/A,FALSE,"생산성";#N/A,#N/A,FALSE,"품질부문";#N/A,#N/A,FALSE,"사내매입매출";#N/A,#N/A,FALSE,"경비";#N/A,#N/A,FALSE,"이자수지";#N/A,#N/A,FALSE,"신규 투자"}</definedName>
    <definedName name="입원허가지출" localSheetId="26" hidden="1">{#N/A,#N/A,FALSE,"표지";#N/A,#N/A,FALSE,"손익";#N/A,#N/A,FALSE,"영업";#N/A,#N/A,FALSE,"생산성";#N/A,#N/A,FALSE,"품질부문";#N/A,#N/A,FALSE,"사내매입매출";#N/A,#N/A,FALSE,"경비";#N/A,#N/A,FALSE,"이자수지";#N/A,#N/A,FALSE,"신규 투자"}</definedName>
    <definedName name="입원허가지출" localSheetId="43" hidden="1">{#N/A,#N/A,FALSE,"표지";#N/A,#N/A,FALSE,"손익";#N/A,#N/A,FALSE,"영업";#N/A,#N/A,FALSE,"생산성";#N/A,#N/A,FALSE,"품질부문";#N/A,#N/A,FALSE,"사내매입매출";#N/A,#N/A,FALSE,"경비";#N/A,#N/A,FALSE,"이자수지";#N/A,#N/A,FALSE,"신규 투자"}</definedName>
    <definedName name="입원허가지출" hidden="1">{#N/A,#N/A,FALSE,"표지";#N/A,#N/A,FALSE,"손익";#N/A,#N/A,FALSE,"영업";#N/A,#N/A,FALSE,"생산성";#N/A,#N/A,FALSE,"품질부문";#N/A,#N/A,FALSE,"사내매입매출";#N/A,#N/A,FALSE,"경비";#N/A,#N/A,FALSE,"이자수지";#N/A,#N/A,FALSE,"신규 투자"}</definedName>
    <definedName name="입찰금액안" hidden="1">#REF!</definedName>
    <definedName name="ㅈ" localSheetId="26" hidden="1">{#N/A,#N/A,FALSE,"BS";#N/A,#N/A,FALSE,"PL";#N/A,#N/A,FALSE,"처분";#N/A,#N/A,FALSE,"현금";#N/A,#N/A,FALSE,"매출";#N/A,#N/A,FALSE,"원가";#N/A,#N/A,FALSE,"경영"}</definedName>
    <definedName name="ㅈ" localSheetId="43" hidden="1">{#N/A,#N/A,FALSE,"BS";#N/A,#N/A,FALSE,"PL";#N/A,#N/A,FALSE,"처분";#N/A,#N/A,FALSE,"현금";#N/A,#N/A,FALSE,"매출";#N/A,#N/A,FALSE,"원가";#N/A,#N/A,FALSE,"경영"}</definedName>
    <definedName name="ㅈ" hidden="1">{#N/A,#N/A,FALSE,"BS";#N/A,#N/A,FALSE,"PL";#N/A,#N/A,FALSE,"처분";#N/A,#N/A,FALSE,"현금";#N/A,#N/A,FALSE,"매출";#N/A,#N/A,FALSE,"원가";#N/A,#N/A,FALSE,"경영"}</definedName>
    <definedName name="ㅈㄱ3"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 localSheetId="26" hidden="1">{#N/A,#N/A,FALSE,"services";#N/A,#N/A,FALSE,"CCD royalties";#N/A,#N/A,FALSE,"investment";#N/A,#N/A,FALSE,"personnel";#N/A,#N/A,FALSE,"retirement";#N/A,#N/A,FALSE,"operating exp";#N/A,#N/A,FALSE,"income stat"}</definedName>
    <definedName name="ㅈㄷㅈㄱ" localSheetId="43" hidden="1">{#N/A,#N/A,FALSE,"services";#N/A,#N/A,FALSE,"CCD royalties";#N/A,#N/A,FALSE,"investment";#N/A,#N/A,FALSE,"personnel";#N/A,#N/A,FALSE,"retirement";#N/A,#N/A,FALSE,"operating exp";#N/A,#N/A,FALSE,"income stat"}</definedName>
    <definedName name="ㅈㄷㅈㄱ" hidden="1">{#N/A,#N/A,FALSE,"services";#N/A,#N/A,FALSE,"CCD royalties";#N/A,#N/A,FALSE,"investment";#N/A,#N/A,FALSE,"personnel";#N/A,#N/A,FALSE,"retirement";#N/A,#N/A,FALSE,"operating exp";#N/A,#N/A,FALSE,"income stat"}</definedName>
    <definedName name="ㅈㄷㅈㄱ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ㅇ"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ㅇ"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ㅈㄷㄷ"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ㅈ" localSheetId="26" hidden="1">{#N/A,#N/A,FALSE,"Aging Summary";#N/A,#N/A,FALSE,"Ratio Analysis";#N/A,#N/A,FALSE,"Test 120 Day Accts";#N/A,#N/A,FALSE,"Tickmarks"}</definedName>
    <definedName name="ㅈㅈㅈㅈ" localSheetId="43" hidden="1">{#N/A,#N/A,FALSE,"Aging Summary";#N/A,#N/A,FALSE,"Ratio Analysis";#N/A,#N/A,FALSE,"Test 120 Day Accts";#N/A,#N/A,FALSE,"Tickmarks"}</definedName>
    <definedName name="ㅈㅈㅈㅈ" hidden="1">{#N/A,#N/A,FALSE,"Aging Summary";#N/A,#N/A,FALSE,"Ratio Analysis";#N/A,#N/A,FALSE,"Test 120 Day Accts";#N/A,#N/A,FALSE,"Tickmarks"}</definedName>
    <definedName name="ㅈㅈㅈㅈㅈ"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자" localSheetId="26" hidden="1">{#N/A,#N/A,FALSE,"Sheet5"}</definedName>
    <definedName name="자" localSheetId="43" hidden="1">{#N/A,#N/A,FALSE,"Sheet5"}</definedName>
    <definedName name="자" hidden="1">{#N/A,#N/A,FALSE,"Sheet5"}</definedName>
    <definedName name="자구2"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자구2"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자구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자금" localSheetId="26" hidden="1">{#N/A,#N/A,FALSE,"표지";#N/A,#N/A,FALSE,"손익";#N/A,#N/A,FALSE,"영업";#N/A,#N/A,FALSE,"생산성";#N/A,#N/A,FALSE,"품질부문";#N/A,#N/A,FALSE,"사내매입매출";#N/A,#N/A,FALSE,"경비";#N/A,#N/A,FALSE,"이자수지";#N/A,#N/A,FALSE,"신규 투자"}</definedName>
    <definedName name="자금" localSheetId="43" hidden="1">{#N/A,#N/A,FALSE,"표지";#N/A,#N/A,FALSE,"손익";#N/A,#N/A,FALSE,"영업";#N/A,#N/A,FALSE,"생산성";#N/A,#N/A,FALSE,"품질부문";#N/A,#N/A,FALSE,"사내매입매출";#N/A,#N/A,FALSE,"경비";#N/A,#N/A,FALSE,"이자수지";#N/A,#N/A,FALSE,"신규 투자"}</definedName>
    <definedName name="자금" hidden="1">{#N/A,#N/A,FALSE,"표지";#N/A,#N/A,FALSE,"손익";#N/A,#N/A,FALSE,"영업";#N/A,#N/A,FALSE,"생산성";#N/A,#N/A,FALSE,"품질부문";#N/A,#N/A,FALSE,"사내매입매출";#N/A,#N/A,FALSE,"경비";#N/A,#N/A,FALSE,"이자수지";#N/A,#N/A,FALSE,"신규 투자"}</definedName>
    <definedName name="자금수지" localSheetId="26" hidden="1">{#N/A,#N/A,FALSE,"표지";#N/A,#N/A,FALSE,"손익";#N/A,#N/A,FALSE,"영업";#N/A,#N/A,FALSE,"생산성";#N/A,#N/A,FALSE,"품질부문";#N/A,#N/A,FALSE,"사내매입매출";#N/A,#N/A,FALSE,"경비";#N/A,#N/A,FALSE,"이자수지";#N/A,#N/A,FALSE,"신규 투자"}</definedName>
    <definedName name="자금수지" localSheetId="43" hidden="1">{#N/A,#N/A,FALSE,"표지";#N/A,#N/A,FALSE,"손익";#N/A,#N/A,FALSE,"영업";#N/A,#N/A,FALSE,"생산성";#N/A,#N/A,FALSE,"품질부문";#N/A,#N/A,FALSE,"사내매입매출";#N/A,#N/A,FALSE,"경비";#N/A,#N/A,FALSE,"이자수지";#N/A,#N/A,FALSE,"신규 투자"}</definedName>
    <definedName name="자금수지" hidden="1">{#N/A,#N/A,FALSE,"표지";#N/A,#N/A,FALSE,"손익";#N/A,#N/A,FALSE,"영업";#N/A,#N/A,FALSE,"생산성";#N/A,#N/A,FALSE,"품질부문";#N/A,#N/A,FALSE,"사내매입매출";#N/A,#N/A,FALSE,"경비";#N/A,#N/A,FALSE,"이자수지";#N/A,#N/A,FALSE,"신규 투자"}</definedName>
    <definedName name="자금수지_00"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동" hidden="1">#REF!</definedName>
    <definedName name="자료"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료" localSheetId="4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본금" localSheetId="26" hidden="1">{#N/A,#N/A,FALSE,"정공"}</definedName>
    <definedName name="자본금" localSheetId="43" hidden="1">{#N/A,#N/A,FALSE,"정공"}</definedName>
    <definedName name="자본금" hidden="1">{#N/A,#N/A,FALSE,"정공"}</definedName>
    <definedName name="자본반기" hidden="1">#REF!</definedName>
    <definedName name="자아" localSheetId="26" hidden="1">{#N/A,#N/A,FALSE,"BS";#N/A,#N/A,FALSE,"PL";#N/A,#N/A,FALSE,"처분";#N/A,#N/A,FALSE,"현금";#N/A,#N/A,FALSE,"매출";#N/A,#N/A,FALSE,"원가";#N/A,#N/A,FALSE,"경영"}</definedName>
    <definedName name="자아" localSheetId="43" hidden="1">{#N/A,#N/A,FALSE,"BS";#N/A,#N/A,FALSE,"PL";#N/A,#N/A,FALSE,"처분";#N/A,#N/A,FALSE,"현금";#N/A,#N/A,FALSE,"매출";#N/A,#N/A,FALSE,"원가";#N/A,#N/A,FALSE,"경영"}</definedName>
    <definedName name="자아" hidden="1">{#N/A,#N/A,FALSE,"BS";#N/A,#N/A,FALSE,"PL";#N/A,#N/A,FALSE,"처분";#N/A,#N/A,FALSE,"현금";#N/A,#N/A,FALSE,"매출";#N/A,#N/A,FALSE,"원가";#N/A,#N/A,FALSE,"경영"}</definedName>
    <definedName name="자재기준" localSheetId="26" hidden="1">{#N/A,#N/A,TRUE,"Y생산";#N/A,#N/A,TRUE,"Y판매";#N/A,#N/A,TRUE,"Y총물량";#N/A,#N/A,TRUE,"Y능력";#N/A,#N/A,TRUE,"YKD"}</definedName>
    <definedName name="자재기준" localSheetId="43" hidden="1">{#N/A,#N/A,TRUE,"Y생산";#N/A,#N/A,TRUE,"Y판매";#N/A,#N/A,TRUE,"Y총물량";#N/A,#N/A,TRUE,"Y능력";#N/A,#N/A,TRUE,"YKD"}</definedName>
    <definedName name="자재기준" hidden="1">{#N/A,#N/A,TRUE,"Y생산";#N/A,#N/A,TRUE,"Y판매";#N/A,#N/A,TRUE,"Y총물량";#N/A,#N/A,TRUE,"Y능력";#N/A,#N/A,TRUE,"YKD"}</definedName>
    <definedName name="자진" hidden="1">#REF!</definedName>
    <definedName name="작성1" localSheetId="26"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1" localSheetId="43"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기준"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작성기준"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작성기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작성조서" localSheetId="26" hidden="1">{#N/A,#N/A,FALSE,"BS";#N/A,#N/A,FALSE,"PL";#N/A,#N/A,FALSE,"처분";#N/A,#N/A,FALSE,"현금";#N/A,#N/A,FALSE,"매출";#N/A,#N/A,FALSE,"원가";#N/A,#N/A,FALSE,"경영"}</definedName>
    <definedName name="작성조서" localSheetId="46" hidden="1">{#N/A,#N/A,FALSE,"BS";#N/A,#N/A,FALSE,"PL";#N/A,#N/A,FALSE,"처분";#N/A,#N/A,FALSE,"현금";#N/A,#N/A,FALSE,"매출";#N/A,#N/A,FALSE,"원가";#N/A,#N/A,FALSE,"경영"}</definedName>
    <definedName name="작성조서" localSheetId="40" hidden="1">{#N/A,#N/A,FALSE,"BS";#N/A,#N/A,FALSE,"PL";#N/A,#N/A,FALSE,"처분";#N/A,#N/A,FALSE,"현금";#N/A,#N/A,FALSE,"매출";#N/A,#N/A,FALSE,"원가";#N/A,#N/A,FALSE,"경영"}</definedName>
    <definedName name="작성조서" localSheetId="43"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잔다르크" localSheetId="26" hidden="1">{#N/A,#N/A,FALSE,"정공"}</definedName>
    <definedName name="잔다르크" localSheetId="43" hidden="1">{#N/A,#N/A,FALSE,"정공"}</definedName>
    <definedName name="잔다르크" hidden="1">{#N/A,#N/A,FALSE,"정공"}</definedName>
    <definedName name="잠정보고" localSheetId="26" hidden="1">{#N/A,#N/A,FALSE,"주요여수신";#N/A,#N/A,FALSE,"수신금리";#N/A,#N/A,FALSE,"대출금리";#N/A,#N/A,FALSE,"신규대출";#N/A,#N/A,FALSE,"총액대출"}</definedName>
    <definedName name="잠정보고" localSheetId="43" hidden="1">{#N/A,#N/A,FALSE,"주요여수신";#N/A,#N/A,FALSE,"수신금리";#N/A,#N/A,FALSE,"대출금리";#N/A,#N/A,FALSE,"신규대출";#N/A,#N/A,FALSE,"총액대출"}</definedName>
    <definedName name="잠정보고" hidden="1">{#N/A,#N/A,FALSE,"주요여수신";#N/A,#N/A,FALSE,"수신금리";#N/A,#N/A,FALSE,"대출금리";#N/A,#N/A,FALSE,"신규대출";#N/A,#N/A,FALSE,"총액대출"}</definedName>
    <definedName name="잡손실" localSheetId="26" hidden="1">{#N/A,#N/A,FALSE,"1.CRITERIA";#N/A,#N/A,FALSE,"2.IS";#N/A,#N/A,FALSE,"3.BS";#N/A,#N/A,FALSE,"4.PER PL";#N/A,#N/A,FALSE,"5.INVESTMENT";#N/A,#N/A,FALSE,"6.공문";#N/A,#N/A,FALSE,"7.netinvest"}</definedName>
    <definedName name="잡손실" localSheetId="43"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26" hidden="1">{#N/A,#N/A,FALSE,"1.CRITERIA";#N/A,#N/A,FALSE,"2.IS";#N/A,#N/A,FALSE,"3.BS";#N/A,#N/A,FALSE,"4.PER PL";#N/A,#N/A,FALSE,"5.INVESTMENT";#N/A,#N/A,FALSE,"6.공문";#N/A,#N/A,FALSE,"7.netinvest"}</definedName>
    <definedName name="잡이익" localSheetId="43"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잡이익분석"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잡이익분석"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잡이익분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장기차입2000" hidden="1">#REF!</definedName>
    <definedName name="장단점분석"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단점분석"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단점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려금10" localSheetId="26" hidden="1">{#N/A,#N/A,FALSE,"1.시장상황";#N/A,#N/A,FALSE,"2.판매목표";#N/A,#N/A,FALSE,"3.판매력운영";#N/A,#N/A,FALSE,"3.판매력운영 (2)";#N/A,#N/A,FALSE,"3.판매력운영 (3)";#N/A,#N/A,FALSE,"4.주요항목 관리지표 목표";#N/A,#N/A,FALSE,"5중점추진사항"}</definedName>
    <definedName name="장려금10" localSheetId="43" hidden="1">{#N/A,#N/A,FALSE,"1.시장상황";#N/A,#N/A,FALSE,"2.판매목표";#N/A,#N/A,FALSE,"3.판매력운영";#N/A,#N/A,FALSE,"3.판매력운영 (2)";#N/A,#N/A,FALSE,"3.판매력운영 (3)";#N/A,#N/A,FALSE,"4.주요항목 관리지표 목표";#N/A,#N/A,FALSE,"5중점추진사항"}</definedName>
    <definedName name="장려금10" hidden="1">{#N/A,#N/A,FALSE,"1.시장상황";#N/A,#N/A,FALSE,"2.판매목표";#N/A,#N/A,FALSE,"3.판매력운영";#N/A,#N/A,FALSE,"3.판매력운영 (2)";#N/A,#N/A,FALSE,"3.판매력운영 (3)";#N/A,#N/A,FALSE,"4.주요항목 관리지표 목표";#N/A,#N/A,FALSE,"5중점추진사항"}</definedName>
    <definedName name="장려금8" localSheetId="26" hidden="1">{#N/A,#N/A,FALSE,"1.시장상황";#N/A,#N/A,FALSE,"2.판매목표";#N/A,#N/A,FALSE,"3.판매력운영";#N/A,#N/A,FALSE,"3.판매력운영 (2)";#N/A,#N/A,FALSE,"3.판매력운영 (3)";#N/A,#N/A,FALSE,"4.주요항목 관리지표 목표";#N/A,#N/A,FALSE,"5중점추진사항"}</definedName>
    <definedName name="장려금8" localSheetId="43" hidden="1">{#N/A,#N/A,FALSE,"1.시장상황";#N/A,#N/A,FALSE,"2.판매목표";#N/A,#N/A,FALSE,"3.판매력운영";#N/A,#N/A,FALSE,"3.판매력운영 (2)";#N/A,#N/A,FALSE,"3.판매력운영 (3)";#N/A,#N/A,FALSE,"4.주요항목 관리지표 목표";#N/A,#N/A,FALSE,"5중점추진사항"}</definedName>
    <definedName name="장려금8" hidden="1">{#N/A,#N/A,FALSE,"1.시장상황";#N/A,#N/A,FALSE,"2.판매목표";#N/A,#N/A,FALSE,"3.판매력운영";#N/A,#N/A,FALSE,"3.판매력운영 (2)";#N/A,#N/A,FALSE,"3.판매력운영 (3)";#N/A,#N/A,FALSE,"4.주요항목 관리지표 목표";#N/A,#N/A,FALSE,"5중점추진사항"}</definedName>
    <definedName name="장려금9" localSheetId="26" hidden="1">{#N/A,#N/A,FALSE,"1.시장상황";#N/A,#N/A,FALSE,"2.판매목표";#N/A,#N/A,FALSE,"3.판매력운영";#N/A,#N/A,FALSE,"3.판매력운영 (2)";#N/A,#N/A,FALSE,"3.판매력운영 (3)";#N/A,#N/A,FALSE,"4.주요항목 관리지표 목표";#N/A,#N/A,FALSE,"5중점추진사항"}</definedName>
    <definedName name="장려금9" localSheetId="43" hidden="1">{#N/A,#N/A,FALSE,"1.시장상황";#N/A,#N/A,FALSE,"2.판매목표";#N/A,#N/A,FALSE,"3.판매력운영";#N/A,#N/A,FALSE,"3.판매력운영 (2)";#N/A,#N/A,FALSE,"3.판매력운영 (3)";#N/A,#N/A,FALSE,"4.주요항목 관리지표 목표";#N/A,#N/A,FALSE,"5중점추진사항"}</definedName>
    <definedName name="장려금9" hidden="1">{#N/A,#N/A,FALSE,"1.시장상황";#N/A,#N/A,FALSE,"2.판매목표";#N/A,#N/A,FALSE,"3.판매력운영";#N/A,#N/A,FALSE,"3.판매력운영 (2)";#N/A,#N/A,FALSE,"3.판매력운영 (3)";#N/A,#N/A,FALSE,"4.주요항목 관리지표 목표";#N/A,#N/A,FALSE,"5중점추진사항"}</definedName>
    <definedName name="재고"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재고자산"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재고자산"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재고자산수량"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26" hidden="1">{"'분양원가'!$B$1:$F$113"}</definedName>
    <definedName name="재고자산이자최종" localSheetId="43" hidden="1">{"'분양원가'!$B$1:$F$113"}</definedName>
    <definedName name="재고자산이자최종" hidden="1">{"'분양원가'!$B$1:$F$113"}</definedName>
    <definedName name="재공포함" localSheetId="26" hidden="1">{#N/A,#N/A,FALSE,"Sheet5"}</definedName>
    <definedName name="재공포함" localSheetId="43" hidden="1">{#N/A,#N/A,FALSE,"Sheet5"}</definedName>
    <definedName name="재공포함" hidden="1">{#N/A,#N/A,FALSE,"Sheet5"}</definedName>
    <definedName name="재료" localSheetId="26" hidden="1">{#N/A,#N/A,FALSE,"Sheet5"}</definedName>
    <definedName name="재료" localSheetId="43" hidden="1">{#N/A,#N/A,FALSE,"Sheet5"}</definedName>
    <definedName name="재료" hidden="1">{#N/A,#N/A,FALSE,"Sheet5"}</definedName>
    <definedName name="재료비" localSheetId="26" hidden="1">{#N/A,#N/A,TRUE,"일정"}</definedName>
    <definedName name="재료비" localSheetId="43" hidden="1">{#N/A,#N/A,TRUE,"일정"}</definedName>
    <definedName name="재료비" hidden="1">{#N/A,#N/A,TRUE,"일정"}</definedName>
    <definedName name="재료예산" localSheetId="26" hidden="1">{#N/A,#N/A,FALSE,"단축1";#N/A,#N/A,FALSE,"단축2";#N/A,#N/A,FALSE,"단축3";#N/A,#N/A,FALSE,"장축";#N/A,#N/A,FALSE,"4WD"}</definedName>
    <definedName name="재료예산" localSheetId="43" hidden="1">{#N/A,#N/A,FALSE,"단축1";#N/A,#N/A,FALSE,"단축2";#N/A,#N/A,FALSE,"단축3";#N/A,#N/A,FALSE,"장축";#N/A,#N/A,FALSE,"4WD"}</definedName>
    <definedName name="재료예산" hidden="1">{#N/A,#N/A,FALSE,"단축1";#N/A,#N/A,FALSE,"단축2";#N/A,#N/A,FALSE,"단축3";#N/A,#N/A,FALSE,"장축";#N/A,#N/A,FALSE,"4WD"}</definedName>
    <definedName name="재무" hidden="1">#REF!</definedName>
    <definedName name="재무제표" localSheetId="26"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43"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산관리비12월" localSheetId="26" hidden="1">{#N/A,#N/A,TRUE,"COFTOT"}</definedName>
    <definedName name="재산관리비12월" localSheetId="43" hidden="1">{#N/A,#N/A,TRUE,"COFTOT"}</definedName>
    <definedName name="재산관리비12월" hidden="1">{#N/A,#N/A,TRUE,"COFTOT"}</definedName>
    <definedName name="재재재" localSheetId="26" hidden="1">{"'미착금액'!$A$4:$G$14"}</definedName>
    <definedName name="재재재" localSheetId="46" hidden="1">{"'미착금액'!$A$4:$G$14"}</definedName>
    <definedName name="재재재" localSheetId="40" hidden="1">{"'미착금액'!$A$4:$G$14"}</definedName>
    <definedName name="재재재" localSheetId="43" hidden="1">{"'미착금액'!$A$4:$G$14"}</definedName>
    <definedName name="재재재" hidden="1">{"'미착금액'!$A$4:$G$14"}</definedName>
    <definedName name="재조정_정리" localSheetId="26" hidden="1">{#N/A,#N/A,FALSE,"BS";#N/A,#N/A,FALSE,"PL";#N/A,#N/A,FALSE,"처분";#N/A,#N/A,FALSE,"현금";#N/A,#N/A,FALSE,"매출";#N/A,#N/A,FALSE,"원가";#N/A,#N/A,FALSE,"경영"}</definedName>
    <definedName name="재조정_정리" localSheetId="43" hidden="1">{#N/A,#N/A,FALSE,"BS";#N/A,#N/A,FALSE,"PL";#N/A,#N/A,FALSE,"처분";#N/A,#N/A,FALSE,"현금";#N/A,#N/A,FALSE,"매출";#N/A,#N/A,FALSE,"원가";#N/A,#N/A,FALSE,"경영"}</definedName>
    <definedName name="재조정_정리" hidden="1">{#N/A,#N/A,FALSE,"BS";#N/A,#N/A,FALSE,"PL";#N/A,#N/A,FALSE,"처분";#N/A,#N/A,FALSE,"현금";#N/A,#N/A,FALSE,"매출";#N/A,#N/A,FALSE,"원가";#N/A,#N/A,FALSE,"경영"}</definedName>
    <definedName name="재할인대상" localSheetId="26" hidden="1">{#N/A,#N/A,FALSE,"주요여수신";#N/A,#N/A,FALSE,"수신금리";#N/A,#N/A,FALSE,"대출금리";#N/A,#N/A,FALSE,"신규대출";#N/A,#N/A,FALSE,"총액대출"}</definedName>
    <definedName name="재할인대상" localSheetId="43" hidden="1">{#N/A,#N/A,FALSE,"주요여수신";#N/A,#N/A,FALSE,"수신금리";#N/A,#N/A,FALSE,"대출금리";#N/A,#N/A,FALSE,"신규대출";#N/A,#N/A,FALSE,"총액대출"}</definedName>
    <definedName name="재할인대상" hidden="1">{#N/A,#N/A,FALSE,"주요여수신";#N/A,#N/A,FALSE,"수신금리";#N/A,#N/A,FALSE,"대출금리";#N/A,#N/A,FALSE,"신규대출";#N/A,#N/A,FALSE,"총액대출"}</definedName>
    <definedName name="저1" localSheetId="26" hidden="1">{#N/A,#N/A,FALSE,"정공"}</definedName>
    <definedName name="저1" localSheetId="43" hidden="1">{#N/A,#N/A,FALSE,"정공"}</definedName>
    <definedName name="저1" hidden="1">{#N/A,#N/A,FALSE,"정공"}</definedName>
    <definedName name="저2" localSheetId="26" hidden="1">{#N/A,#N/A,FALSE,"정공"}</definedName>
    <definedName name="저2" localSheetId="43" hidden="1">{#N/A,#N/A,FALSE,"정공"}</definedName>
    <definedName name="저2" hidden="1">{#N/A,#N/A,FALSE,"정공"}</definedName>
    <definedName name="저장" localSheetId="26" hidden="1">{#N/A,#N/A,FALSE,"Sheet5"}</definedName>
    <definedName name="저장" localSheetId="43" hidden="1">{#N/A,#N/A,FALSE,"Sheet5"}</definedName>
    <definedName name="저장" hidden="1">{#N/A,#N/A,FALSE,"Sheet5"}</definedName>
    <definedName name="저장1" localSheetId="26" hidden="1">{#N/A,#N/A,FALSE,"Sheet5"}</definedName>
    <definedName name="저장1" localSheetId="43" hidden="1">{#N/A,#N/A,FALSE,"Sheet5"}</definedName>
    <definedName name="저장1" hidden="1">{#N/A,#N/A,FALSE,"Sheet5"}</definedName>
    <definedName name="저장2" localSheetId="26" hidden="1">{#N/A,#N/A,FALSE,"Sheet5"}</definedName>
    <definedName name="저장2" localSheetId="43" hidden="1">{#N/A,#N/A,FALSE,"Sheet5"}</definedName>
    <definedName name="저장2" hidden="1">{#N/A,#N/A,FALSE,"Sheet5"}</definedName>
    <definedName name="저장품" localSheetId="26" hidden="1">{"'분양원가'!$B$1:$F$113"}</definedName>
    <definedName name="저장품" localSheetId="43" hidden="1">{"'분양원가'!$B$1:$F$113"}</definedName>
    <definedName name="저장품" hidden="1">{"'분양원가'!$B$1:$F$113"}</definedName>
    <definedName name="저장품수불" localSheetId="26" hidden="1">{#N/A,#N/A,FALSE,"Sheet5"}</definedName>
    <definedName name="저장품수불" localSheetId="43" hidden="1">{#N/A,#N/A,FALSE,"Sheet5"}</definedName>
    <definedName name="저장품수불" hidden="1">{#N/A,#N/A,FALSE,"Sheet5"}</definedName>
    <definedName name="전2" localSheetId="26" hidden="1">{#N/A,#N/A,FALSE,"정공"}</definedName>
    <definedName name="전2" localSheetId="43" hidden="1">{#N/A,#N/A,FALSE,"정공"}</definedName>
    <definedName name="전2" hidden="1">{#N/A,#N/A,FALSE,"정공"}</definedName>
    <definedName name="전기공사" localSheetId="26" hidden="1">{#N/A,#N/A,TRUE,"토적및재료집계";#N/A,#N/A,TRUE,"토적및재료집계";#N/A,#N/A,TRUE,"단위량"}</definedName>
    <definedName name="전기공사" localSheetId="43" hidden="1">{#N/A,#N/A,TRUE,"토적및재료집계";#N/A,#N/A,TRUE,"토적및재료집계";#N/A,#N/A,TRUE,"단위량"}</definedName>
    <definedName name="전기공사" hidden="1">{#N/A,#N/A,TRUE,"토적및재료집계";#N/A,#N/A,TRUE,"토적및재료집계";#N/A,#N/A,TRUE,"단위량"}</definedName>
    <definedName name="전기오류" hidden="1">#REF!</definedName>
    <definedName name="전기특기조건" localSheetId="26" hidden="1">{#N/A,#N/A,FALSE,"현장 NCR 분석";#N/A,#N/A,FALSE,"현장품질감사";#N/A,#N/A,FALSE,"현장품질감사"}</definedName>
    <definedName name="전기특기조건" localSheetId="43" hidden="1">{#N/A,#N/A,FALSE,"현장 NCR 분석";#N/A,#N/A,FALSE,"현장품질감사";#N/A,#N/A,FALSE,"현장품질감사"}</definedName>
    <definedName name="전기특기조건" hidden="1">{#N/A,#N/A,FALSE,"현장 NCR 분석";#N/A,#N/A,FALSE,"현장품질감사";#N/A,#N/A,FALSE,"현장품질감사"}</definedName>
    <definedName name="전년대비전사" localSheetId="26" hidden="1">{#N/A,#N/A,FALSE,"표지";#N/A,#N/A,FALSE,"손익";#N/A,#N/A,FALSE,"영업";#N/A,#N/A,FALSE,"생산성";#N/A,#N/A,FALSE,"품질부문";#N/A,#N/A,FALSE,"사내매입매출";#N/A,#N/A,FALSE,"경비";#N/A,#N/A,FALSE,"이자수지";#N/A,#N/A,FALSE,"신규 투자"}</definedName>
    <definedName name="전년대비전사" localSheetId="43" hidden="1">{#N/A,#N/A,FALSE,"표지";#N/A,#N/A,FALSE,"손익";#N/A,#N/A,FALSE,"영업";#N/A,#N/A,FALSE,"생산성";#N/A,#N/A,FALSE,"품질부문";#N/A,#N/A,FALSE,"사내매입매출";#N/A,#N/A,FALSE,"경비";#N/A,#N/A,FALSE,"이자수지";#N/A,#N/A,FALSE,"신규 투자"}</definedName>
    <definedName name="전년대비전사" hidden="1">{#N/A,#N/A,FALSE,"표지";#N/A,#N/A,FALSE,"손익";#N/A,#N/A,FALSE,"영업";#N/A,#N/A,FALSE,"생산성";#N/A,#N/A,FALSE,"품질부문";#N/A,#N/A,FALSE,"사내매입매출";#N/A,#N/A,FALSE,"경비";#N/A,#N/A,FALSE,"이자수지";#N/A,#N/A,FALSE,"신규 투자"}</definedName>
    <definedName name="전년대비전사관리" localSheetId="26" hidden="1">{#N/A,#N/A,FALSE,"표지";#N/A,#N/A,FALSE,"손익";#N/A,#N/A,FALSE,"영업";#N/A,#N/A,FALSE,"생산성";#N/A,#N/A,FALSE,"품질부문";#N/A,#N/A,FALSE,"사내매입매출";#N/A,#N/A,FALSE,"경비";#N/A,#N/A,FALSE,"이자수지";#N/A,#N/A,FALSE,"신규 투자"}</definedName>
    <definedName name="전년대비전사관리" localSheetId="43" hidden="1">{#N/A,#N/A,FALSE,"표지";#N/A,#N/A,FALSE,"손익";#N/A,#N/A,FALSE,"영업";#N/A,#N/A,FALSE,"생산성";#N/A,#N/A,FALSE,"품질부문";#N/A,#N/A,FALSE,"사내매입매출";#N/A,#N/A,FALSE,"경비";#N/A,#N/A,FALSE,"이자수지";#N/A,#N/A,FALSE,"신규 투자"}</definedName>
    <definedName name="전년대비전사관리" hidden="1">{#N/A,#N/A,FALSE,"표지";#N/A,#N/A,FALSE,"손익";#N/A,#N/A,FALSE,"영업";#N/A,#N/A,FALSE,"생산성";#N/A,#N/A,FALSE,"품질부문";#N/A,#N/A,FALSE,"사내매입매출";#N/A,#N/A,FALSE,"경비";#N/A,#N/A,FALSE,"이자수지";#N/A,#N/A,FALSE,"신규 투자"}</definedName>
    <definedName name="전년대비천안공장" localSheetId="26" hidden="1">{#N/A,#N/A,FALSE,"표지";#N/A,#N/A,FALSE,"손익";#N/A,#N/A,FALSE,"영업";#N/A,#N/A,FALSE,"생산성";#N/A,#N/A,FALSE,"품질부문";#N/A,#N/A,FALSE,"사내매입매출";#N/A,#N/A,FALSE,"경비";#N/A,#N/A,FALSE,"이자수지";#N/A,#N/A,FALSE,"신규 투자"}</definedName>
    <definedName name="전년대비천안공장" localSheetId="43" hidden="1">{#N/A,#N/A,FALSE,"표지";#N/A,#N/A,FALSE,"손익";#N/A,#N/A,FALSE,"영업";#N/A,#N/A,FALSE,"생산성";#N/A,#N/A,FALSE,"품질부문";#N/A,#N/A,FALSE,"사내매입매출";#N/A,#N/A,FALSE,"경비";#N/A,#N/A,FALSE,"이자수지";#N/A,#N/A,FALSE,"신규 투자"}</definedName>
    <definedName name="전년대비천안공장" hidden="1">{#N/A,#N/A,FALSE,"표지";#N/A,#N/A,FALSE,"손익";#N/A,#N/A,FALSE,"영업";#N/A,#N/A,FALSE,"생산성";#N/A,#N/A,FALSE,"품질부문";#N/A,#N/A,FALSE,"사내매입매출";#N/A,#N/A,FALSE,"경비";#N/A,#N/A,FALSE,"이자수지";#N/A,#N/A,FALSE,"신규 투자"}</definedName>
    <definedName name="전대차입" hidden="1">#REF!</definedName>
    <definedName name="전략" localSheetId="26" hidden="1">{#N/A,#N/A,FALSE,"정공"}</definedName>
    <definedName name="전략" localSheetId="43" hidden="1">{#N/A,#N/A,FALSE,"정공"}</definedName>
    <definedName name="전략" hidden="1">{#N/A,#N/A,FALSE,"정공"}</definedName>
    <definedName name="전략2" localSheetId="26" hidden="1">{#N/A,#N/A,FALSE,"정공"}</definedName>
    <definedName name="전략2" localSheetId="43" hidden="1">{#N/A,#N/A,FALSE,"정공"}</definedName>
    <definedName name="전략2" hidden="1">{#N/A,#N/A,FALSE,"정공"}</definedName>
    <definedName name="전략투" localSheetId="26" hidden="1">{#N/A,#N/A,FALSE,"정공"}</definedName>
    <definedName name="전략투" localSheetId="43" hidden="1">{#N/A,#N/A,FALSE,"정공"}</definedName>
    <definedName name="전략투" hidden="1">{#N/A,#N/A,FALSE,"정공"}</definedName>
    <definedName name="전산장비" localSheetId="26" hidden="1">{"'Sheet1'!$A$1:$H$36"}</definedName>
    <definedName name="전산장비" localSheetId="43" hidden="1">{"'Sheet1'!$A$1:$H$36"}</definedName>
    <definedName name="전산장비" hidden="1">{"'Sheet1'!$A$1:$H$36"}</definedName>
    <definedName name="전용원" localSheetId="26" hidden="1">{#N/A,#N/A,FALSE,"97년 투자계획 세부내역 "}</definedName>
    <definedName name="전용원" localSheetId="43" hidden="1">{#N/A,#N/A,FALSE,"97년 투자계획 세부내역 "}</definedName>
    <definedName name="전용원" hidden="1">{#N/A,#N/A,FALSE,"97년 투자계획 세부내역 "}</definedName>
    <definedName name="전용원1" localSheetId="26" hidden="1">{#N/A,#N/A,FALSE,"97년 투자계획 세부내역 "}</definedName>
    <definedName name="전용원1" localSheetId="43" hidden="1">{#N/A,#N/A,FALSE,"97년 투자계획 세부내역 "}</definedName>
    <definedName name="전용원1" hidden="1">{#N/A,#N/A,FALSE,"97년 투자계획 세부내역 "}</definedName>
    <definedName name="전자"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전" localSheetId="26"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전" localSheetId="43"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전"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후" localSheetId="26" hidden="1">{#N/A,#N/A,FALSE,"표지";#N/A,#N/A,FALSE,"손익";#N/A,#N/A,FALSE,"영업";#N/A,#N/A,FALSE,"생산성";#N/A,#N/A,FALSE,"품질부문";#N/A,#N/A,FALSE,"사내매입매출";#N/A,#N/A,FALSE,"경비";#N/A,#N/A,FALSE,"이자수지";#N/A,#N/A,FALSE,"신규 투자"}</definedName>
    <definedName name="전후" localSheetId="43" hidden="1">{#N/A,#N/A,FALSE,"표지";#N/A,#N/A,FALSE,"손익";#N/A,#N/A,FALSE,"영업";#N/A,#N/A,FALSE,"생산성";#N/A,#N/A,FALSE,"품질부문";#N/A,#N/A,FALSE,"사내매입매출";#N/A,#N/A,FALSE,"경비";#N/A,#N/A,FALSE,"이자수지";#N/A,#N/A,FALSE,"신규 투자"}</definedName>
    <definedName name="전후" hidden="1">{#N/A,#N/A,FALSE,"표지";#N/A,#N/A,FALSE,"손익";#N/A,#N/A,FALSE,"영업";#N/A,#N/A,FALSE,"생산성";#N/A,#N/A,FALSE,"품질부문";#N/A,#N/A,FALSE,"사내매입매출";#N/A,#N/A,FALSE,"경비";#N/A,#N/A,FALSE,"이자수지";#N/A,#N/A,FALSE,"신규 투자"}</definedName>
    <definedName name="절" hidden="1">#REF!</definedName>
    <definedName name="절감2"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내역상세" localSheetId="26" hidden="1">{#N/A,#N/A,FALSE,"정공"}</definedName>
    <definedName name="절감내역상세" localSheetId="43" hidden="1">{#N/A,#N/A,FALSE,"정공"}</definedName>
    <definedName name="절감내역상세" hidden="1">{#N/A,#N/A,FALSE,"정공"}</definedName>
    <definedName name="절감반기계획對실적" localSheetId="26" hidden="1">{#N/A,#N/A,FALSE,"정공"}</definedName>
    <definedName name="절감반기계획對실적" localSheetId="43" hidden="1">{#N/A,#N/A,FALSE,"정공"}</definedName>
    <definedName name="절감반기계획對실적" hidden="1">{#N/A,#N/A,FALSE,"정공"}</definedName>
    <definedName name="접대비"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4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기적금" localSheetId="26" hidden="1">{#N/A,#N/A,FALSE,"주요여수신";#N/A,#N/A,FALSE,"수신금리";#N/A,#N/A,FALSE,"대출금리";#N/A,#N/A,FALSE,"신규대출";#N/A,#N/A,FALSE,"총액대출"}</definedName>
    <definedName name="정기적금" localSheetId="43" hidden="1">{#N/A,#N/A,FALSE,"주요여수신";#N/A,#N/A,FALSE,"수신금리";#N/A,#N/A,FALSE,"대출금리";#N/A,#N/A,FALSE,"신규대출";#N/A,#N/A,FALSE,"총액대출"}</definedName>
    <definedName name="정기적금" hidden="1">{#N/A,#N/A,FALSE,"주요여수신";#N/A,#N/A,FALSE,"수신금리";#N/A,#N/A,FALSE,"대출금리";#N/A,#N/A,FALSE,"신규대출";#N/A,#N/A,FALSE,"총액대출"}</definedName>
    <definedName name="정대환" localSheetId="26" hidden="1">{#N/A,#N/A,FALSE,"BS";#N/A,#N/A,FALSE,"PL";#N/A,#N/A,FALSE,"처분";#N/A,#N/A,FALSE,"현금";#N/A,#N/A,FALSE,"매출";#N/A,#N/A,FALSE,"원가";#N/A,#N/A,FALSE,"경영"}</definedName>
    <definedName name="정대환" localSheetId="43" hidden="1">{#N/A,#N/A,FALSE,"BS";#N/A,#N/A,FALSE,"PL";#N/A,#N/A,FALSE,"처분";#N/A,#N/A,FALSE,"현금";#N/A,#N/A,FALSE,"매출";#N/A,#N/A,FALSE,"원가";#N/A,#N/A,FALSE,"경영"}</definedName>
    <definedName name="정대환" hidden="1">{#N/A,#N/A,FALSE,"BS";#N/A,#N/A,FALSE,"PL";#N/A,#N/A,FALSE,"처분";#N/A,#N/A,FALSE,"현금";#N/A,#N/A,FALSE,"매출";#N/A,#N/A,FALSE,"원가";#N/A,#N/A,FALSE,"경영"}</definedName>
    <definedName name="정미아" localSheetId="26" hidden="1">{#N/A,#N/A,FALSE,"BS";#N/A,#N/A,FALSE,"PL";#N/A,#N/A,FALSE,"처분";#N/A,#N/A,FALSE,"현금";#N/A,#N/A,FALSE,"매출";#N/A,#N/A,FALSE,"원가";#N/A,#N/A,FALSE,"경영"}</definedName>
    <definedName name="정미아" localSheetId="43"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표" localSheetId="26" hidden="1">{#N/A,#N/A,FALSE,"현장 NCR 분석";#N/A,#N/A,FALSE,"현장품질감사";#N/A,#N/A,FALSE,"현장품질감사"}</definedName>
    <definedName name="정산표" localSheetId="43" hidden="1">{#N/A,#N/A,FALSE,"현장 NCR 분석";#N/A,#N/A,FALSE,"현장품질감사";#N/A,#N/A,FALSE,"현장품질감사"}</definedName>
    <definedName name="정산표" hidden="1">{#N/A,#N/A,FALSE,"현장 NCR 분석";#N/A,#N/A,FALSE,"현장품질감사";#N/A,#N/A,FALSE,"현장품질감사"}</definedName>
    <definedName name="정산표PL" localSheetId="26" hidden="1">{"'Sheet1'!$A$1:$H$36"}</definedName>
    <definedName name="정산표PL" localSheetId="43" hidden="1">{"'Sheet1'!$A$1:$H$36"}</definedName>
    <definedName name="정산표PL" hidden="1">{"'Sheet1'!$A$1:$H$36"}</definedName>
    <definedName name="정상가격"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2"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가격2"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징" localSheetId="26" hidden="1">{#N/A,#N/A,TRUE,"Y생산";#N/A,#N/A,TRUE,"Y판매";#N/A,#N/A,TRUE,"Y총물량";#N/A,#N/A,TRUE,"Y능력";#N/A,#N/A,TRUE,"YKD"}</definedName>
    <definedName name="정징" localSheetId="43" hidden="1">{#N/A,#N/A,TRUE,"Y생산";#N/A,#N/A,TRUE,"Y판매";#N/A,#N/A,TRUE,"Y총물량";#N/A,#N/A,TRUE,"Y능력";#N/A,#N/A,TRUE,"YKD"}</definedName>
    <definedName name="정징" hidden="1">{#N/A,#N/A,TRUE,"Y생산";#N/A,#N/A,TRUE,"Y판매";#N/A,#N/A,TRUE,"Y총물량";#N/A,#N/A,TRUE,"Y능력";#N/A,#N/A,TRUE,"YKD"}</definedName>
    <definedName name="제조" localSheetId="26" hidden="1">{#N/A,#N/A,FALSE,"1.CRITERIA";#N/A,#N/A,FALSE,"2.IS";#N/A,#N/A,FALSE,"3.BS";#N/A,#N/A,FALSE,"4.PER PL";#N/A,#N/A,FALSE,"5.INVESTMENT";#N/A,#N/A,FALSE,"6.공문";#N/A,#N/A,FALSE,"7.netinvest"}</definedName>
    <definedName name="제조" localSheetId="43" hidden="1">{#N/A,#N/A,FALSE,"1.CRITERIA";#N/A,#N/A,FALSE,"2.IS";#N/A,#N/A,FALSE,"3.BS";#N/A,#N/A,FALSE,"4.PER PL";#N/A,#N/A,FALSE,"5.INVESTMENT";#N/A,#N/A,FALSE,"6.공문";#N/A,#N/A,FALSE,"7.netinvest"}</definedName>
    <definedName name="제조" hidden="1">{#N/A,#N/A,FALSE,"1.CRITERIA";#N/A,#N/A,FALSE,"2.IS";#N/A,#N/A,FALSE,"3.BS";#N/A,#N/A,FALSE,"4.PER PL";#N/A,#N/A,FALSE,"5.INVESTMENT";#N/A,#N/A,FALSE,"6.공문";#N/A,#N/A,FALSE,"7.netinvest"}</definedName>
    <definedName name="제조원가" localSheetId="26" hidden="1">{#N/A,#N/A,FALSE,"Sheet5"}</definedName>
    <definedName name="제조원가" localSheetId="43" hidden="1">{#N/A,#N/A,FALSE,"Sheet5"}</definedName>
    <definedName name="제조원가" hidden="1">{#N/A,#N/A,FALSE,"Sheet5"}</definedName>
    <definedName name="제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매" hidden="1">#REF!</definedName>
    <definedName name="제품매출" hidden="1">#REF!</definedName>
    <definedName name="제품설계예산" localSheetId="26" hidden="1">{#N/A,#N/A,FALSE,"단축1";#N/A,#N/A,FALSE,"단축2";#N/A,#N/A,FALSE,"단축3";#N/A,#N/A,FALSE,"장축";#N/A,#N/A,FALSE,"4WD"}</definedName>
    <definedName name="제품설계예산" localSheetId="43" hidden="1">{#N/A,#N/A,FALSE,"단축1";#N/A,#N/A,FALSE,"단축2";#N/A,#N/A,FALSE,"단축3";#N/A,#N/A,FALSE,"장축";#N/A,#N/A,FALSE,"4WD"}</definedName>
    <definedName name="제품설계예산" hidden="1">{#N/A,#N/A,FALSE,"단축1";#N/A,#N/A,FALSE,"단축2";#N/A,#N/A,FALSE,"단축3";#N/A,#N/A,FALSE,"장축";#N/A,#N/A,FALSE,"4WD"}</definedName>
    <definedName name="조" localSheetId="26" hidden="1">{#N/A,#N/A,FALSE,"1.CRITERIA";#N/A,#N/A,FALSE,"2.IS";#N/A,#N/A,FALSE,"3.BS";#N/A,#N/A,FALSE,"4.PER PL";#N/A,#N/A,FALSE,"5.INVESTMENT";#N/A,#N/A,FALSE,"6.공문";#N/A,#N/A,FALSE,"7.netinvest"}</definedName>
    <definedName name="조" localSheetId="43"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사가" hidden="1">#REF!</definedName>
    <definedName name="조정" hidden="1">#REF!</definedName>
    <definedName name="조정표지"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표지"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표지"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후손익" localSheetId="26" hidden="1">{#N/A,#N/A,FALSE,"정공"}</definedName>
    <definedName name="조정후손익" localSheetId="43" hidden="1">{#N/A,#N/A,FALSE,"정공"}</definedName>
    <definedName name="조정후손익" hidden="1">{#N/A,#N/A,FALSE,"정공"}</definedName>
    <definedName name="조직3" localSheetId="26" hidden="1">{#N/A,#N/A,FALSE,"정공"}</definedName>
    <definedName name="조직3" localSheetId="43" hidden="1">{#N/A,#N/A,FALSE,"정공"}</definedName>
    <definedName name="조직3" hidden="1">{#N/A,#N/A,FALSE,"정공"}</definedName>
    <definedName name="조창현" localSheetId="26" hidden="1">{#N/A,#N/A,FALSE,"교리2"}</definedName>
    <definedName name="조창현" localSheetId="43" hidden="1">{#N/A,#N/A,FALSE,"교리2"}</definedName>
    <definedName name="조창현" hidden="1">{#N/A,#N/A,FALSE,"교리2"}</definedName>
    <definedName name="조회" localSheetId="26" hidden="1">{#N/A,#N/A,FALSE,"채권채무";#N/A,#N/A,FALSE,"control sheet"}</definedName>
    <definedName name="조회" localSheetId="46" hidden="1">{#N/A,#N/A,FALSE,"채권채무";#N/A,#N/A,FALSE,"control sheet"}</definedName>
    <definedName name="조회" localSheetId="40" hidden="1">{#N/A,#N/A,FALSE,"채권채무";#N/A,#N/A,FALSE,"control sheet"}</definedName>
    <definedName name="조회" localSheetId="43" hidden="1">{#N/A,#N/A,FALSE,"채권채무";#N/A,#N/A,FALSE,"control sheet"}</definedName>
    <definedName name="조회" hidden="1">{#N/A,#N/A,FALSE,"채권채무";#N/A,#N/A,FALSE,"control sheet"}</definedName>
    <definedName name="조회서" localSheetId="26" hidden="1">{#N/A,#N/A,FALSE,"채권채무";#N/A,#N/A,FALSE,"control sheet"}</definedName>
    <definedName name="조회서" localSheetId="46" hidden="1">{#N/A,#N/A,FALSE,"채권채무";#N/A,#N/A,FALSE,"control sheet"}</definedName>
    <definedName name="조회서" localSheetId="40" hidden="1">{#N/A,#N/A,FALSE,"채권채무";#N/A,#N/A,FALSE,"control sheet"}</definedName>
    <definedName name="조회서" localSheetId="43" hidden="1">{#N/A,#N/A,FALSE,"채권채무";#N/A,#N/A,FALSE,"control sheet"}</definedName>
    <definedName name="조회서" hidden="1">{#N/A,#N/A,FALSE,"채권채무";#N/A,#N/A,FALSE,"control sheet"}</definedName>
    <definedName name="종합2" localSheetId="26" hidden="1">{#N/A,#N/A,FALSE,"정공"}</definedName>
    <definedName name="종합2" localSheetId="43" hidden="1">{#N/A,#N/A,FALSE,"정공"}</definedName>
    <definedName name="종합2" hidden="1">{#N/A,#N/A,FALSE,"정공"}</definedName>
    <definedName name="종합미래2" localSheetId="26" hidden="1">{#N/A,#N/A,FALSE,"정공"}</definedName>
    <definedName name="종합미래2" localSheetId="43" hidden="1">{#N/A,#N/A,FALSE,"정공"}</definedName>
    <definedName name="종합미래2" hidden="1">{#N/A,#N/A,FALSE,"정공"}</definedName>
    <definedName name="종합어음"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화" localSheetId="26" hidden="1">{#N/A,#N/A,FALSE,"지침";#N/A,#N/A,FALSE,"환경분석";#N/A,#N/A,FALSE,"Sheet16"}</definedName>
    <definedName name="종화" localSheetId="43" hidden="1">{#N/A,#N/A,FALSE,"지침";#N/A,#N/A,FALSE,"환경분석";#N/A,#N/A,FALSE,"Sheet16"}</definedName>
    <definedName name="종화" hidden="1">{#N/A,#N/A,FALSE,"지침";#N/A,#N/A,FALSE,"환경분석";#N/A,#N/A,FALSE,"Sheet16"}</definedName>
    <definedName name="주"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간금리" localSheetId="26" hidden="1">{#N/A,#N/A,FALSE,"주요여수신";#N/A,#N/A,FALSE,"수신금리";#N/A,#N/A,FALSE,"대출금리";#N/A,#N/A,FALSE,"신규대출";#N/A,#N/A,FALSE,"총액대출"}</definedName>
    <definedName name="주간금리" localSheetId="43" hidden="1">{#N/A,#N/A,FALSE,"주요여수신";#N/A,#N/A,FALSE,"수신금리";#N/A,#N/A,FALSE,"대출금리";#N/A,#N/A,FALSE,"신규대출";#N/A,#N/A,FALSE,"총액대출"}</definedName>
    <definedName name="주간금리" hidden="1">{#N/A,#N/A,FALSE,"주요여수신";#N/A,#N/A,FALSE,"수신금리";#N/A,#N/A,FALSE,"대출금리";#N/A,#N/A,FALSE,"신규대출";#N/A,#N/A,FALSE,"총액대출"}</definedName>
    <definedName name="주란" localSheetId="26" hidden="1">{#N/A,#N/A,FALSE,"지침";#N/A,#N/A,FALSE,"환경분석";#N/A,#N/A,FALSE,"Sheet16"}</definedName>
    <definedName name="주란" localSheetId="43" hidden="1">{#N/A,#N/A,FALSE,"지침";#N/A,#N/A,FALSE,"환경분석";#N/A,#N/A,FALSE,"Sheet16"}</definedName>
    <definedName name="주란" hidden="1">{#N/A,#N/A,FALSE,"지침";#N/A,#N/A,FALSE,"환경분석";#N/A,#N/A,FALSE,"Sheet16"}</definedName>
    <definedName name="주요" localSheetId="26" hidden="1">{#N/A,#N/A,TRUE,"Y생산";#N/A,#N/A,TRUE,"Y판매";#N/A,#N/A,TRUE,"Y총물량";#N/A,#N/A,TRUE,"Y능력";#N/A,#N/A,TRUE,"YKD"}</definedName>
    <definedName name="주요" localSheetId="43" hidden="1">{#N/A,#N/A,TRUE,"Y생산";#N/A,#N/A,TRUE,"Y판매";#N/A,#N/A,TRUE,"Y총물량";#N/A,#N/A,TRUE,"Y능력";#N/A,#N/A,TRUE,"YKD"}</definedName>
    <definedName name="주요" hidden="1">{#N/A,#N/A,TRUE,"Y생산";#N/A,#N/A,TRUE,"Y판매";#N/A,#N/A,TRUE,"Y총물량";#N/A,#N/A,TRUE,"Y능력";#N/A,#N/A,TRUE,"YKD"}</definedName>
    <definedName name="주요경영" localSheetId="26" hidden="1">{#N/A,#N/A,FALSE,"주요여수신";#N/A,#N/A,FALSE,"수신금리";#N/A,#N/A,FALSE,"대출금리";#N/A,#N/A,FALSE,"신규대출";#N/A,#N/A,FALSE,"총액대출"}</definedName>
    <definedName name="주요경영" localSheetId="43" hidden="1">{#N/A,#N/A,FALSE,"주요여수신";#N/A,#N/A,FALSE,"수신금리";#N/A,#N/A,FALSE,"대출금리";#N/A,#N/A,FALSE,"신규대출";#N/A,#N/A,FALSE,"총액대출"}</definedName>
    <definedName name="주요경영" hidden="1">{#N/A,#N/A,FALSE,"주요여수신";#N/A,#N/A,FALSE,"수신금리";#N/A,#N/A,FALSE,"대출금리";#N/A,#N/A,FALSE,"신규대출";#N/A,#N/A,FALSE,"총액대출"}</definedName>
    <definedName name="주요업무"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localSheetId="26" hidden="1">{#N/A,#N/A,TRUE,"Y생산";#N/A,#N/A,TRUE,"Y판매";#N/A,#N/A,TRUE,"Y총물량";#N/A,#N/A,TRUE,"Y능력";#N/A,#N/A,TRUE,"YKD"}</definedName>
    <definedName name="주요업무2" localSheetId="43" hidden="1">{#N/A,#N/A,TRUE,"Y생산";#N/A,#N/A,TRUE,"Y판매";#N/A,#N/A,TRUE,"Y총물량";#N/A,#N/A,TRUE,"Y능력";#N/A,#N/A,TRUE,"YKD"}</definedName>
    <definedName name="주요업무2" hidden="1">{#N/A,#N/A,TRUE,"Y생산";#N/A,#N/A,TRUE,"Y판매";#N/A,#N/A,TRUE,"Y총물량";#N/A,#N/A,TRUE,"Y능력";#N/A,#N/A,TRUE,"YKD"}</definedName>
    <definedName name="주요업무3" localSheetId="26" hidden="1">{#N/A,#N/A,TRUE,"Y생산";#N/A,#N/A,TRUE,"Y판매";#N/A,#N/A,TRUE,"Y총물량";#N/A,#N/A,TRUE,"Y능력";#N/A,#N/A,TRUE,"YKD"}</definedName>
    <definedName name="주요업무3" localSheetId="43" hidden="1">{#N/A,#N/A,TRUE,"Y생산";#N/A,#N/A,TRUE,"Y판매";#N/A,#N/A,TRUE,"Y총물량";#N/A,#N/A,TRUE,"Y능력";#N/A,#N/A,TRUE,"YKD"}</definedName>
    <definedName name="주요업무3" hidden="1">{#N/A,#N/A,TRUE,"Y생산";#N/A,#N/A,TRUE,"Y판매";#N/A,#N/A,TRUE,"Y총물량";#N/A,#N/A,TRUE,"Y능력";#N/A,#N/A,TRUE,"YKD"}</definedName>
    <definedName name="주정관" localSheetId="26" hidden="1">{#N/A,#N/A,TRUE,"일정"}</definedName>
    <definedName name="주정관" localSheetId="43" hidden="1">{#N/A,#N/A,TRUE,"일정"}</definedName>
    <definedName name="주정관" hidden="1">{#N/A,#N/A,TRUE,"일정"}</definedName>
    <definedName name="죽전5차" localSheetId="26" hidden="1">{#N/A,#N/A,FALSE,"이태원철근"}</definedName>
    <definedName name="죽전5차" localSheetId="43" hidden="1">{#N/A,#N/A,FALSE,"이태원철근"}</definedName>
    <definedName name="죽전5차" hidden="1">{#N/A,#N/A,FALSE,"이태원철근"}</definedName>
    <definedName name="준" localSheetId="26" hidden="1">{#N/A,#N/A,FALSE,"Aging Summary";#N/A,#N/A,FALSE,"Ratio Analysis";#N/A,#N/A,FALSE,"Test 120 Day Accts";#N/A,#N/A,FALSE,"Tickmarks"}</definedName>
    <definedName name="준" localSheetId="43" hidden="1">{#N/A,#N/A,FALSE,"Aging Summary";#N/A,#N/A,FALSE,"Ratio Analysis";#N/A,#N/A,FALSE,"Test 120 Day Accts";#N/A,#N/A,FALSE,"Tickmarks"}</definedName>
    <definedName name="준" hidden="1">{#N/A,#N/A,FALSE,"Aging Summary";#N/A,#N/A,FALSE,"Ratio Analysis";#N/A,#N/A,FALSE,"Test 120 Day Accts";#N/A,#N/A,FALSE,"Tickmarks"}</definedName>
    <definedName name="준공검사원" localSheetId="26" hidden="1">{#N/A,#N/A,FALSE,"전력간선"}</definedName>
    <definedName name="준공검사원" localSheetId="43" hidden="1">{#N/A,#N/A,FALSE,"전력간선"}</definedName>
    <definedName name="준공검사원" hidden="1">{#N/A,#N/A,FALSE,"전력간선"}</definedName>
    <definedName name="준비금"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26" hidden="1">{#N/A,#N/A,FALSE,"BS";#N/A,#N/A,FALSE,"PL";#N/A,#N/A,FALSE,"처분";#N/A,#N/A,FALSE,"현금";#N/A,#N/A,FALSE,"매출";#N/A,#N/A,FALSE,"원가";#N/A,#N/A,FALSE,"경영"}</definedName>
    <definedName name="중간요약" localSheetId="46" hidden="1">{#N/A,#N/A,FALSE,"BS";#N/A,#N/A,FALSE,"PL";#N/A,#N/A,FALSE,"처분";#N/A,#N/A,FALSE,"현금";#N/A,#N/A,FALSE,"매출";#N/A,#N/A,FALSE,"원가";#N/A,#N/A,FALSE,"경영"}</definedName>
    <definedName name="중간요약" localSheetId="40" hidden="1">{#N/A,#N/A,FALSE,"BS";#N/A,#N/A,FALSE,"PL";#N/A,#N/A,FALSE,"처분";#N/A,#N/A,FALSE,"현금";#N/A,#N/A,FALSE,"매출";#N/A,#N/A,FALSE,"원가";#N/A,#N/A,FALSE,"경영"}</definedName>
    <definedName name="중간요약" localSheetId="43"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기" localSheetId="26" hidden="1">{#N/A,#N/A,FALSE,"정공"}</definedName>
    <definedName name="중기" localSheetId="43" hidden="1">{#N/A,#N/A,FALSE,"정공"}</definedName>
    <definedName name="중기" hidden="1">{#N/A,#N/A,FALSE,"정공"}</definedName>
    <definedName name="중량산출" localSheetId="26" hidden="1">{#N/A,#N/A,FALSE,"Sheet1"}</definedName>
    <definedName name="중량산출" localSheetId="43" hidden="1">{#N/A,#N/A,FALSE,"Sheet1"}</definedName>
    <definedName name="중량산출" hidden="1">{#N/A,#N/A,FALSE,"Sheet1"}</definedName>
    <definedName name="중선"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앙" hidden="1">#REF!</definedName>
    <definedName name="중점검토" localSheetId="26" hidden="1">{#N/A,#N/A,FALSE,"BS";#N/A,#N/A,FALSE,"PL";#N/A,#N/A,FALSE,"처분";#N/A,#N/A,FALSE,"현금";#N/A,#N/A,FALSE,"매출";#N/A,#N/A,FALSE,"원가";#N/A,#N/A,FALSE,"경영"}</definedName>
    <definedName name="중점검토" localSheetId="43" hidden="1">{#N/A,#N/A,FALSE,"BS";#N/A,#N/A,FALSE,"PL";#N/A,#N/A,FALSE,"처분";#N/A,#N/A,FALSE,"현금";#N/A,#N/A,FALSE,"매출";#N/A,#N/A,FALSE,"원가";#N/A,#N/A,FALSE,"경영"}</definedName>
    <definedName name="중점검토" hidden="1">{#N/A,#N/A,FALSE,"BS";#N/A,#N/A,FALSE,"PL";#N/A,#N/A,FALSE,"처분";#N/A,#N/A,FALSE,"현금";#N/A,#N/A,FALSE,"매출";#N/A,#N/A,FALSE,"원가";#N/A,#N/A,FALSE,"경영"}</definedName>
    <definedName name="증감분석96계획95실적" localSheetId="26" hidden="1">{#N/A,#N/A,FALSE,"97년 투자계획 세부내역 "}</definedName>
    <definedName name="증감분석96계획95실적" localSheetId="43" hidden="1">{#N/A,#N/A,FALSE,"97년 투자계획 세부내역 "}</definedName>
    <definedName name="증감분석96계획95실적" hidden="1">{#N/A,#N/A,FALSE,"97년 투자계획 세부내역 "}</definedName>
    <definedName name="지급어음명세서3" localSheetId="26" hidden="1">{#N/A,#N/A,FALSE,"정공"}</definedName>
    <definedName name="지급어음명세서3" localSheetId="43" hidden="1">{#N/A,#N/A,FALSE,"정공"}</definedName>
    <definedName name="지급어음명세서3" hidden="1">{#N/A,#N/A,FALSE,"정공"}</definedName>
    <definedName name="지배구조1" localSheetId="26" hidden="1">{#N/A,#N/A,FALSE,"지침";#N/A,#N/A,FALSE,"환경분석";#N/A,#N/A,FALSE,"Sheet16"}</definedName>
    <definedName name="지배구조1" localSheetId="43" hidden="1">{#N/A,#N/A,FALSE,"지침";#N/A,#N/A,FALSE,"환경분석";#N/A,#N/A,FALSE,"Sheet16"}</definedName>
    <definedName name="지배구조1" hidden="1">{#N/A,#N/A,FALSE,"지침";#N/A,#N/A,FALSE,"환경분석";#N/A,#N/A,FALSE,"Sheet16"}</definedName>
    <definedName name="지분법회계처리연습" localSheetId="26" hidden="1">{#N/A,#N/A,FALSE,"Aging Summary";#N/A,#N/A,FALSE,"Ratio Analysis";#N/A,#N/A,FALSE,"Test 120 Day Accts";#N/A,#N/A,FALSE,"Tickmarks"}</definedName>
    <definedName name="지분법회계처리연습" localSheetId="43" hidden="1">{#N/A,#N/A,FALSE,"Aging Summary";#N/A,#N/A,FALSE,"Ratio Analysis";#N/A,#N/A,FALSE,"Test 120 Day Accts";#N/A,#N/A,FALSE,"Tickmarks"}</definedName>
    <definedName name="지분법회계처리연습" hidden="1">{#N/A,#N/A,FALSE,"Aging Summary";#N/A,#N/A,FALSE,"Ratio Analysis";#N/A,#N/A,FALSE,"Test 120 Day Accts";#N/A,#N/A,FALSE,"Tickmarks"}</definedName>
    <definedName name="지지지" localSheetId="26" hidden="1">{"'미착금액'!$A$4:$G$14"}</definedName>
    <definedName name="지지지" localSheetId="46" hidden="1">{"'미착금액'!$A$4:$G$14"}</definedName>
    <definedName name="지지지" localSheetId="40" hidden="1">{"'미착금액'!$A$4:$G$14"}</definedName>
    <definedName name="지지지" localSheetId="43" hidden="1">{"'미착금액'!$A$4:$G$14"}</definedName>
    <definedName name="지지지" hidden="1">{"'미착금액'!$A$4:$G$14"}</definedName>
    <definedName name="직급별초입비교" localSheetId="2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매54P" localSheetId="26" hidden="1">{#N/A,#N/A,TRUE,"토적및재료집계";#N/A,#N/A,TRUE,"토적및재료집계";#N/A,#N/A,TRUE,"단위량"}</definedName>
    <definedName name="직매54P" localSheetId="43" hidden="1">{#N/A,#N/A,TRUE,"토적및재료집계";#N/A,#N/A,TRUE,"토적및재료집계";#N/A,#N/A,TRUE,"단위량"}</definedName>
    <definedName name="직매54P" hidden="1">{#N/A,#N/A,TRUE,"토적및재료집계";#N/A,#N/A,TRUE,"토적및재료집계";#N/A,#N/A,TRUE,"단위량"}</definedName>
    <definedName name="직무등급.개인" localSheetId="26" hidden="1">{#N/A,#N/A,FALSE,"BRNA (3)"}</definedName>
    <definedName name="직무등급.개인" localSheetId="43" hidden="1">{#N/A,#N/A,FALSE,"BRNA (3)"}</definedName>
    <definedName name="직무등급.개인" hidden="1">{#N/A,#N/A,FALSE,"BRNA (3)"}</definedName>
    <definedName name="직무평가2" localSheetId="26" hidden="1">{#N/A,#N/A,FALSE,"BRNA (3)"}</definedName>
    <definedName name="직무평가2" localSheetId="43" hidden="1">{#N/A,#N/A,FALSE,"BRNA (3)"}</definedName>
    <definedName name="직무평가2" hidden="1">{#N/A,#N/A,FALSE,"BRNA (3)"}</definedName>
    <definedName name="직접재료" localSheetId="26" hidden="1">{#N/A,#N/A,FALSE,"Sheet5"}</definedName>
    <definedName name="직접재료" localSheetId="43" hidden="1">{#N/A,#N/A,FALSE,"Sheet5"}</definedName>
    <definedName name="직접재료" hidden="1">{#N/A,#N/A,FALSE,"Sheet5"}</definedName>
    <definedName name="진짜연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행사항보고.xls" localSheetId="26" hidden="1">{#N/A,#N/A,FALSE,"97년 투자계획 세부내역 "}</definedName>
    <definedName name="진행사항보고.xls" localSheetId="43" hidden="1">{#N/A,#N/A,FALSE,"97년 투자계획 세부내역 "}</definedName>
    <definedName name="진행사항보고.xls" hidden="1">{#N/A,#N/A,FALSE,"97년 투자계획 세부내역 "}</definedName>
    <definedName name="집계장" localSheetId="26" hidden="1">{#N/A,#N/A,FALSE,"표지";#N/A,#N/A,FALSE,"손익";#N/A,#N/A,FALSE,"영업";#N/A,#N/A,FALSE,"생산성";#N/A,#N/A,FALSE,"품질부문";#N/A,#N/A,FALSE,"사내매입매출";#N/A,#N/A,FALSE,"경비";#N/A,#N/A,FALSE,"이자수지";#N/A,#N/A,FALSE,"신규 투자"}</definedName>
    <definedName name="집계장" localSheetId="43" hidden="1">{#N/A,#N/A,FALSE,"표지";#N/A,#N/A,FALSE,"손익";#N/A,#N/A,FALSE,"영업";#N/A,#N/A,FALSE,"생산성";#N/A,#N/A,FALSE,"품질부문";#N/A,#N/A,FALSE,"사내매입매출";#N/A,#N/A,FALSE,"경비";#N/A,#N/A,FALSE,"이자수지";#N/A,#N/A,FALSE,"신규 투자"}</definedName>
    <definedName name="집계장" hidden="1">{#N/A,#N/A,FALSE,"표지";#N/A,#N/A,FALSE,"손익";#N/A,#N/A,FALSE,"영업";#N/A,#N/A,FALSE,"생산성";#N/A,#N/A,FALSE,"품질부문";#N/A,#N/A,FALSE,"사내매입매출";#N/A,#N/A,FALSE,"경비";#N/A,#N/A,FALSE,"이자수지";#N/A,#N/A,FALSE,"신규 투자"}</definedName>
    <definedName name="집계표" localSheetId="26" hidden="1">{#N/A,#N/A,FALSE,"이태원철근"}</definedName>
    <definedName name="집계표" localSheetId="43" hidden="1">{#N/A,#N/A,FALSE,"이태원철근"}</definedName>
    <definedName name="집계표" hidden="1">{#N/A,#N/A,FALSE,"이태원철근"}</definedName>
    <definedName name="집기명세" hidden="1">#REF!</definedName>
    <definedName name="집기제각" hidden="1">#REF!</definedName>
    <definedName name="집집" localSheetId="26" hidden="1">{#N/A,#N/A,TRUE,"토적및재료집계";#N/A,#N/A,TRUE,"토적및재료집계";#N/A,#N/A,TRUE,"단위량"}</definedName>
    <definedName name="집집" localSheetId="43" hidden="1">{#N/A,#N/A,TRUE,"토적및재료집계";#N/A,#N/A,TRUE,"토적및재료집계";#N/A,#N/A,TRUE,"단위량"}</definedName>
    <definedName name="집집" hidden="1">{#N/A,#N/A,TRUE,"토적및재료집계";#N/A,#N/A,TRUE,"토적및재료집계";#N/A,#N/A,TRUE,"단위량"}</definedName>
    <definedName name="ㅊ" localSheetId="26" hidden="1">{#N/A,#N/A,FALSE,"BS";#N/A,#N/A,FALSE,"PL";#N/A,#N/A,FALSE,"처분";#N/A,#N/A,FALSE,"현금";#N/A,#N/A,FALSE,"매출";#N/A,#N/A,FALSE,"원가";#N/A,#N/A,FALSE,"경영"}</definedName>
    <definedName name="ㅊ" localSheetId="43" hidden="1">{#N/A,#N/A,FALSE,"BS";#N/A,#N/A,FALSE,"PL";#N/A,#N/A,FALSE,"처분";#N/A,#N/A,FALSE,"현금";#N/A,#N/A,FALSE,"매출";#N/A,#N/A,FALSE,"원가";#N/A,#N/A,FALSE,"경영"}</definedName>
    <definedName name="ㅊ" hidden="1">{#N/A,#N/A,FALSE,"BS";#N/A,#N/A,FALSE,"PL";#N/A,#N/A,FALSE,"처분";#N/A,#N/A,FALSE,"현금";#N/A,#N/A,FALSE,"매출";#N/A,#N/A,FALSE,"원가";#N/A,#N/A,FALSE,"경영"}</definedName>
    <definedName name="ㅊㅇ" localSheetId="26" hidden="1">{#N/A,#N/A,FALSE,"현장 NCR 분석";#N/A,#N/A,FALSE,"현장품질감사";#N/A,#N/A,FALSE,"현장품질감사"}</definedName>
    <definedName name="ㅊㅇ" localSheetId="43" hidden="1">{#N/A,#N/A,FALSE,"현장 NCR 분석";#N/A,#N/A,FALSE,"현장품질감사";#N/A,#N/A,FALSE,"현장품질감사"}</definedName>
    <definedName name="ㅊㅇ" hidden="1">{#N/A,#N/A,FALSE,"현장 NCR 분석";#N/A,#N/A,FALSE,"현장품질감사";#N/A,#N/A,FALSE,"현장품질감사"}</definedName>
    <definedName name="ㅊㅈㅇ" hidden="1">5</definedName>
    <definedName name="ㅊㅊ"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ㅋㅊㅌㅋㅊㅌ" localSheetId="26" hidden="1">{#N/A,#N/A,FALSE,"정공"}</definedName>
    <definedName name="ㅊㅊㅋㅊㅌㅋㅊㅌ" localSheetId="43" hidden="1">{#N/A,#N/A,FALSE,"정공"}</definedName>
    <definedName name="ㅊㅊㅋㅊㅌㅋㅊㅌ" hidden="1">{#N/A,#N/A,FALSE,"정공"}</definedName>
    <definedName name="ㅊㅌㅋㅊ" localSheetId="26" hidden="1">{#N/A,#N/A,FALSE,"정공"}</definedName>
    <definedName name="ㅊㅌㅋㅊ" localSheetId="43" hidden="1">{#N/A,#N/A,FALSE,"정공"}</definedName>
    <definedName name="ㅊㅌㅋㅊ" hidden="1">{#N/A,#N/A,FALSE,"정공"}</definedName>
    <definedName name="차" localSheetId="26" hidden="1">{#N/A,#N/A,FALSE,"1.CRITERIA";#N/A,#N/A,FALSE,"2.IS";#N/A,#N/A,FALSE,"3.BS";#N/A,#N/A,FALSE,"4.PER PL";#N/A,#N/A,FALSE,"5.INVESTMENT";#N/A,#N/A,FALSE,"6.공문";#N/A,#N/A,FALSE,"7.netinvest"}</definedName>
    <definedName name="차" localSheetId="43"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량별손익보고2" localSheetId="26" hidden="1">{#N/A,#N/A,FALSE,"Sheet5"}</definedName>
    <definedName name="차량별손익보고2" localSheetId="43" hidden="1">{#N/A,#N/A,FALSE,"Sheet5"}</definedName>
    <definedName name="차량별손익보고2" hidden="1">{#N/A,#N/A,FALSE,"Sheet5"}</definedName>
    <definedName name="차이현황1" hidden="1">#REF!</definedName>
    <definedName name="차입월data"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 localSheetId="26" hidden="1">{#N/A,#N/A,TRUE,"Y생산";#N/A,#N/A,TRUE,"Y판매";#N/A,#N/A,TRUE,"Y총물량";#N/A,#N/A,TRUE,"Y능력";#N/A,#N/A,TRUE,"YKD"}</definedName>
    <definedName name="차종별" localSheetId="43" hidden="1">{#N/A,#N/A,TRUE,"Y생산";#N/A,#N/A,TRUE,"Y판매";#N/A,#N/A,TRUE,"Y총물량";#N/A,#N/A,TRUE,"Y능력";#N/A,#N/A,TRUE,"YKD"}</definedName>
    <definedName name="차종별" hidden="1">{#N/A,#N/A,TRUE,"Y생산";#N/A,#N/A,TRUE,"Y판매";#N/A,#N/A,TRUE,"Y총물량";#N/A,#N/A,TRUE,"Y능력";#N/A,#N/A,TRUE,"YKD"}</definedName>
    <definedName name="차트" localSheetId="26" hidden="1">{#N/A,#N/A,FALSE,"정공"}</definedName>
    <definedName name="차트" localSheetId="43" hidden="1">{#N/A,#N/A,FALSE,"정공"}</definedName>
    <definedName name="차트" hidden="1">{#N/A,#N/A,FALSE,"정공"}</definedName>
    <definedName name="참고2" hidden="1">#REF!</definedName>
    <definedName name="참고사항" localSheetId="26" hidden="1">{#N/A,#N/A,FALSE,"단축1";#N/A,#N/A,FALSE,"단축2";#N/A,#N/A,FALSE,"단축3";#N/A,#N/A,FALSE,"장축";#N/A,#N/A,FALSE,"4WD"}</definedName>
    <definedName name="참고사항" localSheetId="43" hidden="1">{#N/A,#N/A,FALSE,"단축1";#N/A,#N/A,FALSE,"단축2";#N/A,#N/A,FALSE,"단축3";#N/A,#N/A,FALSE,"장축";#N/A,#N/A,FALSE,"4WD"}</definedName>
    <definedName name="참고사항" hidden="1">{#N/A,#N/A,FALSE,"단축1";#N/A,#N/A,FALSE,"단축2";#N/A,#N/A,FALSE,"단축3";#N/A,#N/A,FALSE,"장축";#N/A,#N/A,FALSE,"4WD"}</definedName>
    <definedName name="참석자" localSheetId="26" hidden="1">{#N/A,#N/A,FALSE,"현장 NCR 분석";#N/A,#N/A,FALSE,"현장품질감사";#N/A,#N/A,FALSE,"현장품질감사"}</definedName>
    <definedName name="참석자" localSheetId="43" hidden="1">{#N/A,#N/A,FALSE,"현장 NCR 분석";#N/A,#N/A,FALSE,"현장품질감사";#N/A,#N/A,FALSE,"현장품질감사"}</definedName>
    <definedName name="참석자" hidden="1">{#N/A,#N/A,FALSE,"현장 NCR 분석";#N/A,#N/A,FALSE,"현장품질감사";#N/A,#N/A,FALSE,"현장품질감사"}</definedName>
    <definedName name="채권재" localSheetId="26" hidden="1">{#N/A,#N/A,FALSE,"채권채무";#N/A,#N/A,FALSE,"control sheet"}</definedName>
    <definedName name="채권재" localSheetId="46" hidden="1">{#N/A,#N/A,FALSE,"채권채무";#N/A,#N/A,FALSE,"control sheet"}</definedName>
    <definedName name="채권재" localSheetId="40" hidden="1">{#N/A,#N/A,FALSE,"채권채무";#N/A,#N/A,FALSE,"control sheet"}</definedName>
    <definedName name="채권재" localSheetId="43" hidden="1">{#N/A,#N/A,FALSE,"채권채무";#N/A,#N/A,FALSE,"control sheet"}</definedName>
    <definedName name="채권재" hidden="1">{#N/A,#N/A,FALSE,"채권채무";#N/A,#N/A,FALSE,"control sheet"}</definedName>
    <definedName name="철2" localSheetId="26" hidden="1">{#N/A,#N/A,FALSE,"혼합골재"}</definedName>
    <definedName name="철2" localSheetId="43" hidden="1">{#N/A,#N/A,FALSE,"혼합골재"}</definedName>
    <definedName name="철2" hidden="1">{#N/A,#N/A,FALSE,"혼합골재"}</definedName>
    <definedName name="초기작업" localSheetId="2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임금비교" localSheetId="26" hidden="1">{#N/A,#N/A,FALSE,"계약직(여)"}</definedName>
    <definedName name="초임금비교" localSheetId="43" hidden="1">{#N/A,#N/A,FALSE,"계약직(여)"}</definedName>
    <definedName name="초임금비교" hidden="1">{#N/A,#N/A,FALSE,"계약직(여)"}</definedName>
    <definedName name="초임급" localSheetId="26" hidden="1">{#N/A,#N/A,FALSE,"계약직(여)"}</definedName>
    <definedName name="초임급" localSheetId="43" hidden="1">{#N/A,#N/A,FALSE,"계약직(여)"}</definedName>
    <definedName name="초임급" hidden="1">{#N/A,#N/A,FALSE,"계약직(여)"}</definedName>
    <definedName name="총공" localSheetId="26" hidden="1">{#N/A,#N/A,FALSE,"운반시간"}</definedName>
    <definedName name="총공" localSheetId="43" hidden="1">{#N/A,#N/A,FALSE,"운반시간"}</definedName>
    <definedName name="총공" hidden="1">{#N/A,#N/A,FALSE,"운반시간"}</definedName>
    <definedName name="총괄" localSheetId="26" hidden="1">{#N/A,#N/A,TRUE,"1호 과표세액";#N/A,#N/A,TRUE,"6호 첨부(익)";#N/A,#N/A,TRUE,"6-3호 퇴충";#N/A,#N/A,TRUE,"PL";#N/A,#N/A,TRUE,"BS";#N/A,#N/A,TRUE,"RE";#N/A,#N/A,TRUE,"표지"}</definedName>
    <definedName name="총괄" localSheetId="46" hidden="1">{#N/A,#N/A,TRUE,"1호 과표세액";#N/A,#N/A,TRUE,"6호 첨부(익)";#N/A,#N/A,TRUE,"6-3호 퇴충";#N/A,#N/A,TRUE,"PL";#N/A,#N/A,TRUE,"BS";#N/A,#N/A,TRUE,"RE";#N/A,#N/A,TRUE,"표지"}</definedName>
    <definedName name="총괄" localSheetId="40" hidden="1">{#N/A,#N/A,TRUE,"1호 과표세액";#N/A,#N/A,TRUE,"6호 첨부(익)";#N/A,#N/A,TRUE,"6-3호 퇴충";#N/A,#N/A,TRUE,"PL";#N/A,#N/A,TRUE,"BS";#N/A,#N/A,TRUE,"RE";#N/A,#N/A,TRUE,"표지"}</definedName>
    <definedName name="총괄" localSheetId="43" hidden="1">{#N/A,#N/A,TRUE,"1호 과표세액";#N/A,#N/A,TRUE,"6호 첨부(익)";#N/A,#N/A,TRUE,"6-3호 퇴충";#N/A,#N/A,TRUE,"PL";#N/A,#N/A,TRUE,"BS";#N/A,#N/A,TRUE,"RE";#N/A,#N/A,TRUE,"표지"}</definedName>
    <definedName name="총괄" hidden="1">{#N/A,#N/A,TRUE,"1호 과표세액";#N/A,#N/A,TRUE,"6호 첨부(익)";#N/A,#N/A,TRUE,"6-3호 퇴충";#N/A,#N/A,TRUE,"PL";#N/A,#N/A,TRUE,"BS";#N/A,#N/A,TRUE,"RE";#N/A,#N/A,TRUE,"표지"}</definedName>
    <definedName name="총괄_신세대" localSheetId="26" hidden="1">{#N/A,#N/A,FALSE,"정공"}</definedName>
    <definedName name="총괄_신세대" localSheetId="43" hidden="1">{#N/A,#N/A,FALSE,"정공"}</definedName>
    <definedName name="총괄_신세대" hidden="1">{#N/A,#N/A,FALSE,"정공"}</definedName>
    <definedName name="총괄표" localSheetId="2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4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4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무팀총무팀" localSheetId="26" hidden="1">{#N/A,#N/A,TRUE,"Y생산";#N/A,#N/A,TRUE,"Y판매";#N/A,#N/A,TRUE,"Y총물량";#N/A,#N/A,TRUE,"Y능력";#N/A,#N/A,TRUE,"YKD"}</definedName>
    <definedName name="총무팀총무팀" localSheetId="43" hidden="1">{#N/A,#N/A,TRUE,"Y생산";#N/A,#N/A,TRUE,"Y판매";#N/A,#N/A,TRUE,"Y총물량";#N/A,#N/A,TRUE,"Y능력";#N/A,#N/A,TRUE,"YKD"}</definedName>
    <definedName name="총무팀총무팀" hidden="1">{#N/A,#N/A,TRUE,"Y생산";#N/A,#N/A,TRUE,"Y판매";#N/A,#N/A,TRUE,"Y총물량";#N/A,#N/A,TRUE,"Y능력";#N/A,#N/A,TRUE,"YKD"}</definedName>
    <definedName name="촤" localSheetId="26" hidden="1">{#N/A,#N/A,FALSE,"1.CRITERIA";#N/A,#N/A,FALSE,"2.IS";#N/A,#N/A,FALSE,"3.BS";#N/A,#N/A,FALSE,"4.PER PL";#N/A,#N/A,FALSE,"5.INVESTMENT";#N/A,#N/A,FALSE,"6.공문";#N/A,#N/A,FALSE,"7.netinvest"}</definedName>
    <definedName name="촤" localSheetId="43"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영" localSheetId="26" hidden="1">{#N/A,#N/A,FALSE,"정공"}</definedName>
    <definedName name="최영" localSheetId="43" hidden="1">{#N/A,#N/A,FALSE,"정공"}</definedName>
    <definedName name="최영" hidden="1">{#N/A,#N/A,FALSE,"정공"}</definedName>
    <definedName name="최재호" hidden="1">#REF!</definedName>
    <definedName name="최종2"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정매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추정매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추정매출" hidden="1">{#N/A,#N/A,FALSE,"손익표지";#N/A,#N/A,FALSE,"손익계산";#N/A,#N/A,FALSE,"일반관리비";#N/A,#N/A,FALSE,"영업외수익";#N/A,#N/A,FALSE,"영업외비용";#N/A,#N/A,FALSE,"매출액";#N/A,#N/A,FALSE,"요약손익";#N/A,#N/A,FALSE,"요약대차";#N/A,#N/A,FALSE,"매출채권현황";#N/A,#N/A,FALSE,"매출채권명세"}</definedName>
    <definedName name="추진" localSheetId="26" hidden="1">{#N/A,#N/A,FALSE,"정공"}</definedName>
    <definedName name="추진" localSheetId="43" hidden="1">{#N/A,#N/A,FALSE,"정공"}</definedName>
    <definedName name="추진" hidden="1">{#N/A,#N/A,FALSE,"정공"}</definedName>
    <definedName name="추진전략" localSheetId="26" hidden="1">{#N/A,#N/A,FALSE,"정공"}</definedName>
    <definedName name="추진전략" localSheetId="43" hidden="1">{#N/A,#N/A,FALSE,"정공"}</definedName>
    <definedName name="추진전략" hidden="1">{#N/A,#N/A,FALSE,"정공"}</definedName>
    <definedName name="출자금" localSheetId="26" hidden="1">{#N/A,#N/A,FALSE,"BS";#N/A,#N/A,FALSE,"PL";#N/A,#N/A,FALSE,"처분";#N/A,#N/A,FALSE,"현금";#N/A,#N/A,FALSE,"매출";#N/A,#N/A,FALSE,"원가";#N/A,#N/A,FALSE,"경영"}</definedName>
    <definedName name="출자금" localSheetId="43" hidden="1">{#N/A,#N/A,FALSE,"BS";#N/A,#N/A,FALSE,"PL";#N/A,#N/A,FALSE,"처분";#N/A,#N/A,FALSE,"현금";#N/A,#N/A,FALSE,"매출";#N/A,#N/A,FALSE,"원가";#N/A,#N/A,FALSE,"경영"}</definedName>
    <definedName name="출자금" hidden="1">{#N/A,#N/A,FALSE,"BS";#N/A,#N/A,FALSE,"PL";#N/A,#N/A,FALSE,"처분";#N/A,#N/A,FALSE,"현금";#N/A,#N/A,FALSE,"매출";#N/A,#N/A,FALSE,"원가";#N/A,#N/A,FALSE,"경영"}</definedName>
    <definedName name="충당금1" hidden="1">#REF!</definedName>
    <definedName name="충당금결과200404" localSheetId="26"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43"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취득자산" localSheetId="2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치" localSheetId="26" hidden="1">{#N/A,#N/A,FALSE,"97년 투자계획 세부내역 "}</definedName>
    <definedName name="치" localSheetId="43" hidden="1">{#N/A,#N/A,FALSE,"97년 투자계획 세부내역 "}</definedName>
    <definedName name="치" hidden="1">{#N/A,#N/A,FALSE,"97년 투자계획 세부내역 "}</definedName>
    <definedName name="ㅋ"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 hidden="1">{#N/A,#N/A,FALSE,"손익표지";#N/A,#N/A,FALSE,"손익계산";#N/A,#N/A,FALSE,"일반관리비";#N/A,#N/A,FALSE,"영업외수익";#N/A,#N/A,FALSE,"영업외비용";#N/A,#N/A,FALSE,"매출액";#N/A,#N/A,FALSE,"요약손익";#N/A,#N/A,FALSE,"요약대차";#N/A,#N/A,FALSE,"매출채권현황";#N/A,#N/A,FALSE,"매출채권명세"}</definedName>
    <definedName name="ㅋㄴㄷ" hidden="1">4</definedName>
    <definedName name="ㅋㄵ" hidden="1">#REF!</definedName>
    <definedName name="ㅋㅇㅍ" hidden="1">21</definedName>
    <definedName name="ㅋㅋ" localSheetId="26" hidden="1">{#N/A,#N/A,TRUE,"Y생산";#N/A,#N/A,TRUE,"Y판매";#N/A,#N/A,TRUE,"Y총물량";#N/A,#N/A,TRUE,"Y능력";#N/A,#N/A,TRUE,"YKD"}</definedName>
    <definedName name="ㅋㅋ" localSheetId="43" hidden="1">{#N/A,#N/A,TRUE,"Y생산";#N/A,#N/A,TRUE,"Y판매";#N/A,#N/A,TRUE,"Y총물량";#N/A,#N/A,TRUE,"Y능력";#N/A,#N/A,TRUE,"YKD"}</definedName>
    <definedName name="ㅋㅋ" hidden="1">{#N/A,#N/A,TRUE,"Y생산";#N/A,#N/A,TRUE,"Y판매";#N/A,#N/A,TRUE,"Y총물량";#N/A,#N/A,TRUE,"Y능력";#N/A,#N/A,TRUE,"YKD"}</definedName>
    <definedName name="ㅋㅋㅋ"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 localSheetId="26" hidden="1">{#N/A,#N/A,FALSE,"구조1"}</definedName>
    <definedName name="ㅋㅌ" localSheetId="43" hidden="1">{#N/A,#N/A,FALSE,"구조1"}</definedName>
    <definedName name="ㅋㅌ" hidden="1">{#N/A,#N/A,FALSE,"구조1"}</definedName>
    <definedName name="카러" localSheetId="26" hidden="1">{#N/A,#N/A,FALSE,"1.CRITERIA";#N/A,#N/A,FALSE,"2.IS";#N/A,#N/A,FALSE,"3.BS";#N/A,#N/A,FALSE,"4.PER PL";#N/A,#N/A,FALSE,"5.INVESTMENT";#N/A,#N/A,FALSE,"6.공문";#N/A,#N/A,FALSE,"7.netinvest"}</definedName>
    <definedName name="카러" localSheetId="43"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캠코환매채권" localSheetId="26" hidden="1">{#N/A,#N/A,FALSE,"Aging Summary";#N/A,#N/A,FALSE,"Ratio Analysis";#N/A,#N/A,FALSE,"Test 120 Day Accts";#N/A,#N/A,FALSE,"Tickmarks"}</definedName>
    <definedName name="캠코환매채권" localSheetId="43" hidden="1">{#N/A,#N/A,FALSE,"Aging Summary";#N/A,#N/A,FALSE,"Ratio Analysis";#N/A,#N/A,FALSE,"Test 120 Day Accts";#N/A,#N/A,FALSE,"Tickmarks"}</definedName>
    <definedName name="캠코환매채권" hidden="1">{#N/A,#N/A,FALSE,"Aging Summary";#N/A,#N/A,FALSE,"Ratio Analysis";#N/A,#N/A,FALSE,"Test 120 Day Accts";#N/A,#N/A,FALSE,"Tickmarks"}</definedName>
    <definedName name="커머" localSheetId="26" hidden="1">{#N/A,#N/A,FALSE,"1.CRITERIA";#N/A,#N/A,FALSE,"2.IS";#N/A,#N/A,FALSE,"3.BS";#N/A,#N/A,FALSE,"4.PER PL";#N/A,#N/A,FALSE,"5.INVESTMENT";#N/A,#N/A,FALSE,"6.공문";#N/A,#N/A,FALSE,"7.netinvest"}</definedName>
    <definedName name="커머" localSheetId="43"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26" hidden="1">{#N/A,#N/A,FALSE,"1.CRITERIA";#N/A,#N/A,FALSE,"2.IS";#N/A,#N/A,FALSE,"3.BS";#N/A,#N/A,FALSE,"4.PER PL";#N/A,#N/A,FALSE,"5.INVESTMENT";#N/A,#N/A,FALSE,"6.공문";#N/A,#N/A,FALSE,"7.netinvest"}</definedName>
    <definedName name="컼커" localSheetId="43"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26" hidden="1">{#N/A,#N/A,TRUE,"토적및재료집계";#N/A,#N/A,TRUE,"토적및재료집계";#N/A,#N/A,TRUE,"단위량"}</definedName>
    <definedName name="케이블간지" localSheetId="43" hidden="1">{#N/A,#N/A,TRUE,"토적및재료집계";#N/A,#N/A,TRUE,"토적및재료집계";#N/A,#N/A,TRUE,"단위량"}</definedName>
    <definedName name="케이블간지" hidden="1">{#N/A,#N/A,TRUE,"토적및재료집계";#N/A,#N/A,TRUE,"토적및재료집계";#N/A,#N/A,TRUE,"단위량"}</definedName>
    <definedName name="코" localSheetId="26" hidden="1">{#N/A,#N/A,FALSE,"1.CRITERIA";#N/A,#N/A,FALSE,"2.IS";#N/A,#N/A,FALSE,"3.BS";#N/A,#N/A,FALSE,"4.PER PL";#N/A,#N/A,FALSE,"5.INVESTMENT";#N/A,#N/A,FALSE,"6.공문";#N/A,#N/A,FALSE,"7.netinvest"}</definedName>
    <definedName name="코" localSheetId="43"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콘도비용" localSheetId="2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콘도비용"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콘도비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콩" localSheetId="26" hidden="1">{#N/A,#N/A,FALSE,"구조1"}</definedName>
    <definedName name="콩" localSheetId="43" hidden="1">{#N/A,#N/A,FALSE,"구조1"}</definedName>
    <definedName name="콩" hidden="1">{#N/A,#N/A,FALSE,"구조1"}</definedName>
    <definedName name="키" localSheetId="26" hidden="1">{#N/A,#N/A,FALSE,"1.CRITERIA";#N/A,#N/A,FALSE,"2.IS";#N/A,#N/A,FALSE,"3.BS";#N/A,#N/A,FALSE,"4.PER PL";#N/A,#N/A,FALSE,"5.INVESTMENT";#N/A,#N/A,FALSE,"6.공문";#N/A,#N/A,FALSE,"7.netinvest"}</definedName>
    <definedName name="키" localSheetId="43"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 localSheetId="26" hidden="1">{#N/A,#N/A,FALSE,"BS";#N/A,#N/A,FALSE,"PL";#N/A,#N/A,FALSE,"처분";#N/A,#N/A,FALSE,"현금";#N/A,#N/A,FALSE,"매출";#N/A,#N/A,FALSE,"원가";#N/A,#N/A,FALSE,"경영"}</definedName>
    <definedName name="ㅌ" localSheetId="43" hidden="1">{#N/A,#N/A,FALSE,"BS";#N/A,#N/A,FALSE,"PL";#N/A,#N/A,FALSE,"처분";#N/A,#N/A,FALSE,"현금";#N/A,#N/A,FALSE,"매출";#N/A,#N/A,FALSE,"원가";#N/A,#N/A,FALSE,"경영"}</definedName>
    <definedName name="ㅌ" hidden="1">{#N/A,#N/A,FALSE,"BS";#N/A,#N/A,FALSE,"PL";#N/A,#N/A,FALSE,"처분";#N/A,#N/A,FALSE,"현금";#N/A,#N/A,FALSE,"매출";#N/A,#N/A,FALSE,"원가";#N/A,#N/A,FALSE,"경영"}</definedName>
    <definedName name="ㅌㅇㄴ" hidden="1">#REF!</definedName>
    <definedName name="ㅌㅊㅋㅌㅊ"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ㅋ" localSheetId="26" hidden="1">{#N/A,#N/A,FALSE,"정공"}</definedName>
    <definedName name="ㅌㅌㅋ" localSheetId="43" hidden="1">{#N/A,#N/A,FALSE,"정공"}</definedName>
    <definedName name="ㅌㅌㅋ" hidden="1">{#N/A,#N/A,FALSE,"정공"}</definedName>
    <definedName name="ㅌㅌㅌ" localSheetId="26" hidden="1">{#N/A,#N/A,FALSE,"BS";#N/A,#N/A,FALSE,"PL";#N/A,#N/A,FALSE,"처분";#N/A,#N/A,FALSE,"현금";#N/A,#N/A,FALSE,"매출";#N/A,#N/A,FALSE,"원가";#N/A,#N/A,FALSE,"경영"}</definedName>
    <definedName name="ㅌㅌㅌ" localSheetId="43" hidden="1">{#N/A,#N/A,FALSE,"BS";#N/A,#N/A,FALSE,"PL";#N/A,#N/A,FALSE,"처분";#N/A,#N/A,FALSE,"현금";#N/A,#N/A,FALSE,"매출";#N/A,#N/A,FALSE,"원가";#N/A,#N/A,FALSE,"경영"}</definedName>
    <definedName name="ㅌㅌㅌ" hidden="1">{#N/A,#N/A,FALSE,"BS";#N/A,#N/A,FALSE,"PL";#N/A,#N/A,FALSE,"처분";#N/A,#N/A,FALSE,"현금";#N/A,#N/A,FALSE,"매출";#N/A,#N/A,FALSE,"원가";#N/A,#N/A,FALSE,"경영"}</definedName>
    <definedName name="ㅌㅌㅌㅌ"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ㅍ" localSheetId="26" hidden="1">{#N/A,#N/A,FALSE,"부대2"}</definedName>
    <definedName name="ㅌㅍ" localSheetId="43" hidden="1">{#N/A,#N/A,FALSE,"부대2"}</definedName>
    <definedName name="ㅌㅍ" hidden="1">{#N/A,#N/A,FALSE,"부대2"}</definedName>
    <definedName name="토" hidden="1">#REF!</definedName>
    <definedName name="토공2" localSheetId="26" hidden="1">{#N/A,#N/A,FALSE,"2~8번"}</definedName>
    <definedName name="토공2" localSheetId="43" hidden="1">{#N/A,#N/A,FALSE,"2~8번"}</definedName>
    <definedName name="토공2" hidden="1">{#N/A,#N/A,FALSE,"2~8번"}</definedName>
    <definedName name="토공전체" localSheetId="26" hidden="1">{#N/A,#N/A,FALSE,"운반시간"}</definedName>
    <definedName name="토공전체" localSheetId="43" hidden="1">{#N/A,#N/A,FALSE,"운반시간"}</definedName>
    <definedName name="토공전체" hidden="1">{#N/A,#N/A,FALSE,"운반시간"}</definedName>
    <definedName name="토목공사" localSheetId="26" hidden="1">{#N/A,#N/A,FALSE,"이태원철근"}</definedName>
    <definedName name="토목공사" localSheetId="43" hidden="1">{#N/A,#N/A,FALSE,"이태원철근"}</definedName>
    <definedName name="토목공사" hidden="1">{#N/A,#N/A,FALSE,"이태원철근"}</definedName>
    <definedName name="토목공사강릉" hidden="1">#REF!</definedName>
    <definedName name="토목설계" localSheetId="26" hidden="1">{#N/A,#N/A,FALSE,"골재소요량";#N/A,#N/A,FALSE,"골재소요량"}</definedName>
    <definedName name="토목설계" localSheetId="43" hidden="1">{#N/A,#N/A,FALSE,"골재소요량";#N/A,#N/A,FALSE,"골재소요량"}</definedName>
    <definedName name="토목설계" hidden="1">{#N/A,#N/A,FALSE,"골재소요량";#N/A,#N/A,FALSE,"골재소요량"}</definedName>
    <definedName name="토목실견적" localSheetId="26" hidden="1">{#N/A,#N/A,FALSE,"이태원철근"}</definedName>
    <definedName name="토목실견적" localSheetId="43" hidden="1">{#N/A,#N/A,FALSE,"이태원철근"}</definedName>
    <definedName name="토목실견적" hidden="1">{#N/A,#N/A,FALSE,"이태원철근"}</definedName>
    <definedName name="토지평가요항표" hidden="1">#REF!</definedName>
    <definedName name="통합본관" localSheetId="26" hidden="1">#REF!</definedName>
    <definedName name="통합본관" localSheetId="48" hidden="1">#REF!</definedName>
    <definedName name="통합본관" localSheetId="32" hidden="1">#REF!</definedName>
    <definedName name="통합본관" localSheetId="46" hidden="1">#REF!</definedName>
    <definedName name="통합본관" localSheetId="25" hidden="1">#REF!</definedName>
    <definedName name="통합본관" localSheetId="34" hidden="1">#REF!</definedName>
    <definedName name="통합본관" localSheetId="33" hidden="1">#REF!</definedName>
    <definedName name="통합본관" localSheetId="28" hidden="1">#REF!</definedName>
    <definedName name="통합본관" localSheetId="47" hidden="1">#REF!</definedName>
    <definedName name="통합본관" localSheetId="27" hidden="1">#REF!</definedName>
    <definedName name="통합본관" localSheetId="40" hidden="1">#REF!</definedName>
    <definedName name="통합본관" localSheetId="45" hidden="1">#REF!</definedName>
    <definedName name="통합본관" localSheetId="44" hidden="1">#REF!</definedName>
    <definedName name="통합본관" localSheetId="29" hidden="1">#REF!</definedName>
    <definedName name="통합본관" localSheetId="36" hidden="1">#REF!</definedName>
    <definedName name="통합본관" localSheetId="35" hidden="1">#REF!</definedName>
    <definedName name="통합본관" localSheetId="42" hidden="1">#REF!</definedName>
    <definedName name="통합본관" localSheetId="19" hidden="1">#REF!</definedName>
    <definedName name="통합본관" localSheetId="24" hidden="1">#REF!</definedName>
    <definedName name="통합본관" localSheetId="39" hidden="1">#REF!</definedName>
    <definedName name="통합본관" localSheetId="38" hidden="1">#REF!</definedName>
    <definedName name="통합본관" localSheetId="37" hidden="1">#REF!</definedName>
    <definedName name="통합본관" localSheetId="18" hidden="1">#REF!</definedName>
    <definedName name="통합본관" localSheetId="31" hidden="1">#REF!</definedName>
    <definedName name="통합본관" hidden="1">#REF!</definedName>
    <definedName name="통합손익"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직보험예치금" hidden="1">#REF!</definedName>
    <definedName name="퇴충" localSheetId="26" hidden="1">{#N/A,#N/A,FALSE,"BS";#N/A,#N/A,FALSE,"PL";#N/A,#N/A,FALSE,"처분";#N/A,#N/A,FALSE,"현금";#N/A,#N/A,FALSE,"매출";#N/A,#N/A,FALSE,"원가";#N/A,#N/A,FALSE,"경영"}</definedName>
    <definedName name="퇴충" localSheetId="43" hidden="1">{#N/A,#N/A,FALSE,"BS";#N/A,#N/A,FALSE,"PL";#N/A,#N/A,FALSE,"처분";#N/A,#N/A,FALSE,"현금";#N/A,#N/A,FALSE,"매출";#N/A,#N/A,FALSE,"원가";#N/A,#N/A,FALSE,"경영"}</definedName>
    <definedName name="퇴충" hidden="1">{#N/A,#N/A,FALSE,"BS";#N/A,#N/A,FALSE,"PL";#N/A,#N/A,FALSE,"처분";#N/A,#N/A,FALSE,"현금";#N/A,#N/A,FALSE,"매출";#N/A,#N/A,FALSE,"원가";#N/A,#N/A,FALSE,"경영"}</definedName>
    <definedName name="퇴충명세"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4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자" localSheetId="26" hidden="1">{#N/A,#N/A,FALSE,"97년 투자계획 세부내역 "}</definedName>
    <definedName name="투자" localSheetId="43" hidden="1">{#N/A,#N/A,FALSE,"97년 투자계획 세부내역 "}</definedName>
    <definedName name="투자" hidden="1">{#N/A,#N/A,FALSE,"97년 투자계획 세부내역 "}</definedName>
    <definedName name="투자계획" localSheetId="26" hidden="1">{#N/A,#N/A,FALSE,"표지";#N/A,#N/A,FALSE,"손익";#N/A,#N/A,FALSE,"영업";#N/A,#N/A,FALSE,"생산성";#N/A,#N/A,FALSE,"품질부문";#N/A,#N/A,FALSE,"사내매입매출";#N/A,#N/A,FALSE,"경비";#N/A,#N/A,FALSE,"이자수지";#N/A,#N/A,FALSE,"신규 투자"}</definedName>
    <definedName name="투자계획" localSheetId="43" hidden="1">{#N/A,#N/A,FALSE,"표지";#N/A,#N/A,FALSE,"손익";#N/A,#N/A,FALSE,"영업";#N/A,#N/A,FALSE,"생산성";#N/A,#N/A,FALSE,"품질부문";#N/A,#N/A,FALSE,"사내매입매출";#N/A,#N/A,FALSE,"경비";#N/A,#N/A,FALSE,"이자수지";#N/A,#N/A,FALSE,"신규 투자"}</definedName>
    <definedName name="투자계획" hidden="1">{#N/A,#N/A,FALSE,"표지";#N/A,#N/A,FALSE,"손익";#N/A,#N/A,FALSE,"영업";#N/A,#N/A,FALSE,"생산성";#N/A,#N/A,FALSE,"품질부문";#N/A,#N/A,FALSE,"사내매입매출";#N/A,#N/A,FALSE,"경비";#N/A,#N/A,FALSE,"이자수지";#N/A,#N/A,FALSE,"신규 투자"}</definedName>
    <definedName name="투자예산2" localSheetId="26" hidden="1">{#N/A,#N/A,FALSE,"단축1";#N/A,#N/A,FALSE,"단축2";#N/A,#N/A,FALSE,"단축3";#N/A,#N/A,FALSE,"장축";#N/A,#N/A,FALSE,"4WD"}</definedName>
    <definedName name="투자예산2" localSheetId="43" hidden="1">{#N/A,#N/A,FALSE,"단축1";#N/A,#N/A,FALSE,"단축2";#N/A,#N/A,FALSE,"단축3";#N/A,#N/A,FALSE,"장축";#N/A,#N/A,FALSE,"4WD"}</definedName>
    <definedName name="투자예산2" hidden="1">{#N/A,#N/A,FALSE,"단축1";#N/A,#N/A,FALSE,"단축2";#N/A,#N/A,FALSE,"단축3";#N/A,#N/A,FALSE,"장축";#N/A,#N/A,FALSE,"4WD"}</definedName>
    <definedName name="투자유" localSheetId="26" hidden="1">{#N/A,#N/A,FALSE,"BS";#N/A,#N/A,FALSE,"PL";#N/A,#N/A,FALSE,"처분";#N/A,#N/A,FALSE,"현금";#N/A,#N/A,FALSE,"매출";#N/A,#N/A,FALSE,"원가";#N/A,#N/A,FALSE,"경영"}</definedName>
    <definedName name="투자유" localSheetId="43" hidden="1">{#N/A,#N/A,FALSE,"BS";#N/A,#N/A,FALSE,"PL";#N/A,#N/A,FALSE,"처분";#N/A,#N/A,FALSE,"현금";#N/A,#N/A,FALSE,"매출";#N/A,#N/A,FALSE,"원가";#N/A,#N/A,FALSE,"경영"}</definedName>
    <definedName name="투자유" hidden="1">{#N/A,#N/A,FALSE,"BS";#N/A,#N/A,FALSE,"PL";#N/A,#N/A,FALSE,"처분";#N/A,#N/A,FALSE,"현금";#N/A,#N/A,FALSE,"매출";#N/A,#N/A,FALSE,"원가";#N/A,#N/A,FALSE,"경영"}</definedName>
    <definedName name="투자자산1" localSheetId="2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찰가대비표현장" localSheetId="26" hidden="1">{#N/A,#N/A,FALSE,"현장 NCR 분석";#N/A,#N/A,FALSE,"현장품질감사";#N/A,#N/A,FALSE,"현장품질감사"}</definedName>
    <definedName name="투찰가대비표현장" localSheetId="43" hidden="1">{#N/A,#N/A,FALSE,"현장 NCR 분석";#N/A,#N/A,FALSE,"현장품질감사";#N/A,#N/A,FALSE,"현장품질감사"}</definedName>
    <definedName name="투찰가대비표현장" hidden="1">{#N/A,#N/A,FALSE,"현장 NCR 분석";#N/A,#N/A,FALSE,"현장품질감사";#N/A,#N/A,FALSE,"현장품질감사"}</definedName>
    <definedName name="특정" localSheetId="26" hidden="1">{#N/A,#N/A,FALSE,"1.CRITERIA";#N/A,#N/A,FALSE,"2.IS";#N/A,#N/A,FALSE,"3.BS";#N/A,#N/A,FALSE,"4.PER PL";#N/A,#N/A,FALSE,"5.INVESTMENT";#N/A,#N/A,FALSE,"6.공문";#N/A,#N/A,FALSE,"7.netinvest"}</definedName>
    <definedName name="특정" localSheetId="43"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과예금" hidden="1">#REF!</definedName>
    <definedName name="ㅍ" localSheetId="26" hidden="1">{#N/A,#N/A,FALSE,"Aging Summary";#N/A,#N/A,FALSE,"Ratio Analysis";#N/A,#N/A,FALSE,"Test 120 Day Accts";#N/A,#N/A,FALSE,"Tickmarks"}</definedName>
    <definedName name="ㅍ" localSheetId="43" hidden="1">{#N/A,#N/A,FALSE,"Aging Summary";#N/A,#N/A,FALSE,"Ratio Analysis";#N/A,#N/A,FALSE,"Test 120 Day Accts";#N/A,#N/A,FALSE,"Tickmarks"}</definedName>
    <definedName name="ㅍ" hidden="1">{#N/A,#N/A,FALSE,"Aging Summary";#N/A,#N/A,FALSE,"Ratio Analysis";#N/A,#N/A,FALSE,"Test 120 Day Accts";#N/A,#N/A,FALSE,"Tickmarks"}</definedName>
    <definedName name="ㅍㅍ" localSheetId="26" hidden="1">{#N/A,#N/A,FALSE,"단축1";#N/A,#N/A,FALSE,"단축2";#N/A,#N/A,FALSE,"단축3";#N/A,#N/A,FALSE,"장축";#N/A,#N/A,FALSE,"4WD"}</definedName>
    <definedName name="ㅍㅍ" localSheetId="43" hidden="1">{#N/A,#N/A,FALSE,"단축1";#N/A,#N/A,FALSE,"단축2";#N/A,#N/A,FALSE,"단축3";#N/A,#N/A,FALSE,"장축";#N/A,#N/A,FALSE,"4WD"}</definedName>
    <definedName name="ㅍㅍ" hidden="1">{#N/A,#N/A,FALSE,"단축1";#N/A,#N/A,FALSE,"단축2";#N/A,#N/A,FALSE,"단축3";#N/A,#N/A,FALSE,"장축";#N/A,#N/A,FALSE,"4WD"}</definedName>
    <definedName name="파" localSheetId="26" hidden="1">{#N/A,#N/A,FALSE,"1.CRITERIA";#N/A,#N/A,FALSE,"2.IS";#N/A,#N/A,FALSE,"3.BS";#N/A,#N/A,FALSE,"4.PER PL";#N/A,#N/A,FALSE,"5.INVESTMENT";#N/A,#N/A,FALSE,"6.공문";#N/A,#N/A,FALSE,"7.netinvest"}</definedName>
    <definedName name="파" localSheetId="43"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생부채" hidden="1">255</definedName>
    <definedName name="파생상품"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26" hidden="1">{#N/A,#N/A,FALSE,"1.CRITERIA";#N/A,#N/A,FALSE,"2.IS";#N/A,#N/A,FALSE,"3.BS";#N/A,#N/A,FALSE,"4.PER PL";#N/A,#N/A,FALSE,"5.INVESTMENT";#N/A,#N/A,FALSE,"6.공문";#N/A,#N/A,FALSE,"7.netinvest"}</definedName>
    <definedName name="파아라" localSheetId="43"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localSheetId="26" hidden="1">{#N/A,#N/A,FALSE,"1.CRITERIA";#N/A,#N/A,FALSE,"2.IS";#N/A,#N/A,FALSE,"3.BS";#N/A,#N/A,FALSE,"4.PER PL";#N/A,#N/A,FALSE,"5.INVESTMENT";#N/A,#N/A,FALSE,"6.공문";#N/A,#N/A,FALSE,"7.netinvest"}</definedName>
    <definedName name="파하" localSheetId="43"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관비" hidden="1">#REF!</definedName>
    <definedName name="판관비tot" localSheetId="26" hidden="1">{#N/A,#N/A,FALSE,"Aging Summary";#N/A,#N/A,FALSE,"Ratio Analysis";#N/A,#N/A,FALSE,"Test 120 Day Accts";#N/A,#N/A,FALSE,"Tickmarks"}</definedName>
    <definedName name="판관비tot" localSheetId="43" hidden="1">{#N/A,#N/A,FALSE,"Aging Summary";#N/A,#N/A,FALSE,"Ratio Analysis";#N/A,#N/A,FALSE,"Test 120 Day Accts";#N/A,#N/A,FALSE,"Tickmarks"}</definedName>
    <definedName name="판관비tot" hidden="1">{#N/A,#N/A,FALSE,"Aging Summary";#N/A,#N/A,FALSE,"Ratio Analysis";#N/A,#N/A,FALSE,"Test 120 Day Accts";#N/A,#N/A,FALSE,"Tickmarks"}</definedName>
    <definedName name="판도라상자" localSheetId="26" hidden="1">{#N/A,#N/A,FALSE,"정공"}</definedName>
    <definedName name="판도라상자" localSheetId="43" hidden="1">{#N/A,#N/A,FALSE,"정공"}</definedName>
    <definedName name="판도라상자" hidden="1">{#N/A,#N/A,FALSE,"정공"}</definedName>
    <definedName name="판매" localSheetId="26" hidden="1">{#N/A,#N/A,FALSE,"표지";#N/A,#N/A,FALSE,"손익";#N/A,#N/A,FALSE,"영업";#N/A,#N/A,FALSE,"생산성";#N/A,#N/A,FALSE,"품질부문";#N/A,#N/A,FALSE,"사내매입매출";#N/A,#N/A,FALSE,"경비";#N/A,#N/A,FALSE,"이자수지";#N/A,#N/A,FALSE,"신규 투자"}</definedName>
    <definedName name="판매" localSheetId="43" hidden="1">{#N/A,#N/A,FALSE,"표지";#N/A,#N/A,FALSE,"손익";#N/A,#N/A,FALSE,"영업";#N/A,#N/A,FALSE,"생산성";#N/A,#N/A,FALSE,"품질부문";#N/A,#N/A,FALSE,"사내매입매출";#N/A,#N/A,FALSE,"경비";#N/A,#N/A,FALSE,"이자수지";#N/A,#N/A,FALSE,"신규 투자"}</definedName>
    <definedName name="판매" hidden="1">{#N/A,#N/A,FALSE,"표지";#N/A,#N/A,FALSE,"손익";#N/A,#N/A,FALSE,"영업";#N/A,#N/A,FALSE,"생산성";#N/A,#N/A,FALSE,"품질부문";#N/A,#N/A,FALSE,"사내매입매출";#N/A,#N/A,FALSE,"경비";#N/A,#N/A,FALSE,"이자수지";#N/A,#N/A,FALSE,"신규 투자"}</definedName>
    <definedName name="판매계" localSheetId="26" hidden="1">{#N/A,#N/A,FALSE,"표지";#N/A,#N/A,FALSE,"손익";#N/A,#N/A,FALSE,"영업";#N/A,#N/A,FALSE,"생산성";#N/A,#N/A,FALSE,"품질부문";#N/A,#N/A,FALSE,"사내매입매출";#N/A,#N/A,FALSE,"경비";#N/A,#N/A,FALSE,"이자수지";#N/A,#N/A,FALSE,"신규 투자"}</definedName>
    <definedName name="판매계" localSheetId="43" hidden="1">{#N/A,#N/A,FALSE,"표지";#N/A,#N/A,FALSE,"손익";#N/A,#N/A,FALSE,"영업";#N/A,#N/A,FALSE,"생산성";#N/A,#N/A,FALSE,"품질부문";#N/A,#N/A,FALSE,"사내매입매출";#N/A,#N/A,FALSE,"경비";#N/A,#N/A,FALSE,"이자수지";#N/A,#N/A,FALSE,"신규 투자"}</definedName>
    <definedName name="판매계" hidden="1">{#N/A,#N/A,FALSE,"표지";#N/A,#N/A,FALSE,"손익";#N/A,#N/A,FALSE,"영업";#N/A,#N/A,FALSE,"생산성";#N/A,#N/A,FALSE,"품질부문";#N/A,#N/A,FALSE,"사내매입매출";#N/A,#N/A,FALSE,"경비";#N/A,#N/A,FALSE,"이자수지";#N/A,#N/A,FALSE,"신규 투자"}</definedName>
    <definedName name="판매계획" localSheetId="26" hidden="1">{#N/A,#N/A,FALSE,"표지";#N/A,#N/A,FALSE,"손익";#N/A,#N/A,FALSE,"영업";#N/A,#N/A,FALSE,"생산성";#N/A,#N/A,FALSE,"품질부문";#N/A,#N/A,FALSE,"사내매입매출";#N/A,#N/A,FALSE,"경비";#N/A,#N/A,FALSE,"이자수지";#N/A,#N/A,FALSE,"신규 투자"}</definedName>
    <definedName name="판매계획" localSheetId="43" hidden="1">{#N/A,#N/A,FALSE,"표지";#N/A,#N/A,FALSE,"손익";#N/A,#N/A,FALSE,"영업";#N/A,#N/A,FALSE,"생산성";#N/A,#N/A,FALSE,"품질부문";#N/A,#N/A,FALSE,"사내매입매출";#N/A,#N/A,FALSE,"경비";#N/A,#N/A,FALSE,"이자수지";#N/A,#N/A,FALSE,"신규 투자"}</definedName>
    <definedName name="판매계획" hidden="1">{#N/A,#N/A,FALSE,"표지";#N/A,#N/A,FALSE,"손익";#N/A,#N/A,FALSE,"영업";#N/A,#N/A,FALSE,"생산성";#N/A,#N/A,FALSE,"품질부문";#N/A,#N/A,FALSE,"사내매입매출";#N/A,#N/A,FALSE,"경비";#N/A,#N/A,FALSE,"이자수지";#N/A,#N/A,FALSE,"신규 투자"}</definedName>
    <definedName name="판매부" localSheetId="26" hidden="1">{#N/A,#N/A,FALSE,"표지";#N/A,#N/A,FALSE,"손익";#N/A,#N/A,FALSE,"영업";#N/A,#N/A,FALSE,"생산성";#N/A,#N/A,FALSE,"품질부문";#N/A,#N/A,FALSE,"사내매입매출";#N/A,#N/A,FALSE,"경비";#N/A,#N/A,FALSE,"이자수지";#N/A,#N/A,FALSE,"신규 투자"}</definedName>
    <definedName name="판매부" localSheetId="43" hidden="1">{#N/A,#N/A,FALSE,"표지";#N/A,#N/A,FALSE,"손익";#N/A,#N/A,FALSE,"영업";#N/A,#N/A,FALSE,"생산성";#N/A,#N/A,FALSE,"품질부문";#N/A,#N/A,FALSE,"사내매입매출";#N/A,#N/A,FALSE,"경비";#N/A,#N/A,FALSE,"이자수지";#N/A,#N/A,FALSE,"신규 투자"}</definedName>
    <definedName name="판매부" hidden="1">{#N/A,#N/A,FALSE,"표지";#N/A,#N/A,FALSE,"손익";#N/A,#N/A,FALSE,"영업";#N/A,#N/A,FALSE,"생산성";#N/A,#N/A,FALSE,"품질부문";#N/A,#N/A,FALSE,"사내매입매출";#N/A,#N/A,FALSE,"경비";#N/A,#N/A,FALSE,"이자수지";#N/A,#N/A,FALSE,"신규 투자"}</definedName>
    <definedName name="팔" hidden="1">#REF!</definedName>
    <definedName name="팔레"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퍄" localSheetId="26" hidden="1">{#N/A,#N/A,FALSE,"1.CRITERIA";#N/A,#N/A,FALSE,"2.IS";#N/A,#N/A,FALSE,"3.BS";#N/A,#N/A,FALSE,"4.PER PL";#N/A,#N/A,FALSE,"5.INVESTMENT";#N/A,#N/A,FALSE,"6.공문";#N/A,#N/A,FALSE,"7.netinvest"}</definedName>
    <definedName name="퍄" localSheetId="43"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페" localSheetId="26" hidden="1">{#N/A,#N/A,FALSE,"1.CRITERIA";#N/A,#N/A,FALSE,"2.IS";#N/A,#N/A,FALSE,"3.BS";#N/A,#N/A,FALSE,"4.PER PL";#N/A,#N/A,FALSE,"5.INVESTMENT";#N/A,#N/A,FALSE,"6.공문";#N/A,#N/A,FALSE,"7.netinvest"}</definedName>
    <definedName name="페" localSheetId="43"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26" hidden="1">{#N/A,#N/A,FALSE,"1.CRITERIA";#N/A,#N/A,FALSE,"2.IS";#N/A,#N/A,FALSE,"3.BS";#N/A,#N/A,FALSE,"4.PER PL";#N/A,#N/A,FALSE,"5.INVESTMENT";#N/A,#N/A,FALSE,"6.공문";#N/A,#N/A,FALSE,"7.netinvest"}</definedName>
    <definedName name="펴" localSheetId="43"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 localSheetId="26" hidden="1">{"'보고양식'!$A$58:$K$111"}</definedName>
    <definedName name="평가" localSheetId="43" hidden="1">{"'보고양식'!$A$58:$K$111"}</definedName>
    <definedName name="평가" hidden="1">{"'보고양식'!$A$58:$K$111"}</definedName>
    <definedName name="평균이자" hidden="1">#REF!</definedName>
    <definedName name="평균이자율" localSheetId="26" hidden="1">#REF!</definedName>
    <definedName name="평균이자율" localSheetId="48" hidden="1">#REF!</definedName>
    <definedName name="평균이자율" localSheetId="32" hidden="1">#REF!</definedName>
    <definedName name="평균이자율" localSheetId="25" hidden="1">#REF!</definedName>
    <definedName name="평균이자율" localSheetId="34" hidden="1">#REF!</definedName>
    <definedName name="평균이자율" localSheetId="33" hidden="1">#REF!</definedName>
    <definedName name="평균이자율" localSheetId="28" hidden="1">#REF!</definedName>
    <definedName name="평균이자율" localSheetId="47" hidden="1">#REF!</definedName>
    <definedName name="평균이자율" localSheetId="27" hidden="1">#REF!</definedName>
    <definedName name="평균이자율" localSheetId="40" hidden="1">#REF!</definedName>
    <definedName name="평균이자율" localSheetId="45" hidden="1">#REF!</definedName>
    <definedName name="평균이자율" localSheetId="44" hidden="1">#REF!</definedName>
    <definedName name="평균이자율" localSheetId="29" hidden="1">#REF!</definedName>
    <definedName name="평균이자율" localSheetId="36" hidden="1">#REF!</definedName>
    <definedName name="평균이자율" localSheetId="35" hidden="1">#REF!</definedName>
    <definedName name="평균이자율" localSheetId="42" hidden="1">#REF!</definedName>
    <definedName name="평균이자율" localSheetId="19" hidden="1">#REF!</definedName>
    <definedName name="평균이자율" localSheetId="24" hidden="1">#REF!</definedName>
    <definedName name="평균이자율" localSheetId="39" hidden="1">#REF!</definedName>
    <definedName name="평균이자율" localSheetId="38" hidden="1">#REF!</definedName>
    <definedName name="평균이자율" localSheetId="37" hidden="1">#REF!</definedName>
    <definedName name="평균이자율" localSheetId="18" hidden="1">#REF!</definedName>
    <definedName name="평균이자율" localSheetId="31" hidden="1">#REF!</definedName>
    <definedName name="평균이자율" hidden="1">#REF!</definedName>
    <definedName name="평당비교전체" hidden="1">#REF!</definedName>
    <definedName name="포" localSheetId="26" hidden="1">{#N/A,#N/A,FALSE,"1.CRITERIA";#N/A,#N/A,FALSE,"2.IS";#N/A,#N/A,FALSE,"3.BS";#N/A,#N/A,FALSE,"4.PER PL";#N/A,#N/A,FALSE,"5.INVESTMENT";#N/A,#N/A,FALSE,"6.공문";#N/A,#N/A,FALSE,"7.netinvest"}</definedName>
    <definedName name="포" localSheetId="43"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26" hidden="1">{#N/A,#N/A,FALSE,"범우구미";#N/A,#N/A,FALSE,"세한케미칼";#N/A,#N/A,FALSE,"세명화학";#N/A,#N/A,FALSE,"신영케미칼";#N/A,#N/A,FALSE,"일석상사"}</definedName>
    <definedName name="포공화학" localSheetId="46" hidden="1">{#N/A,#N/A,FALSE,"범우구미";#N/A,#N/A,FALSE,"세한케미칼";#N/A,#N/A,FALSE,"세명화학";#N/A,#N/A,FALSE,"신영케미칼";#N/A,#N/A,FALSE,"일석상사"}</definedName>
    <definedName name="포공화학" localSheetId="40" hidden="1">{#N/A,#N/A,FALSE,"범우구미";#N/A,#N/A,FALSE,"세한케미칼";#N/A,#N/A,FALSE,"세명화학";#N/A,#N/A,FALSE,"신영케미칼";#N/A,#N/A,FALSE,"일석상사"}</definedName>
    <definedName name="포공화학" localSheetId="43"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장BS" localSheetId="26" hidden="1">{#N/A,#N/A,FALSE,"지침";#N/A,#N/A,FALSE,"환경분석";#N/A,#N/A,FALSE,"Sheet16"}</definedName>
    <definedName name="포장BS" localSheetId="43" hidden="1">{#N/A,#N/A,FALSE,"지침";#N/A,#N/A,FALSE,"환경분석";#N/A,#N/A,FALSE,"Sheet16"}</definedName>
    <definedName name="포장BS" hidden="1">{#N/A,#N/A,FALSE,"지침";#N/A,#N/A,FALSE,"환경분석";#N/A,#N/A,FALSE,"Sheet16"}</definedName>
    <definedName name="표지" hidden="1">#REF!</definedName>
    <definedName name="표지2" hidden="1">0</definedName>
    <definedName name="표지조정"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지조정"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지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품" localSheetId="26" hidden="1">{#N/A,#N/A,TRUE,"Y생산";#N/A,#N/A,TRUE,"Y판매";#N/A,#N/A,TRUE,"Y총물량";#N/A,#N/A,TRUE,"Y능력";#N/A,#N/A,TRUE,"YKD"}</definedName>
    <definedName name="품" localSheetId="43" hidden="1">{#N/A,#N/A,TRUE,"Y생산";#N/A,#N/A,TRUE,"Y판매";#N/A,#N/A,TRUE,"Y총물량";#N/A,#N/A,TRUE,"Y능력";#N/A,#N/A,TRUE,"YKD"}</definedName>
    <definedName name="품" hidden="1">{#N/A,#N/A,TRUE,"Y생산";#N/A,#N/A,TRUE,"Y판매";#N/A,#N/A,TRUE,"Y총물량";#N/A,#N/A,TRUE,"Y능력";#N/A,#N/A,TRUE,"YKD"}</definedName>
    <definedName name="품공" localSheetId="26" hidden="1">{#N/A,#N/A,FALSE,"표지";#N/A,#N/A,FALSE,"손익";#N/A,#N/A,FALSE,"영업";#N/A,#N/A,FALSE,"생산성";#N/A,#N/A,FALSE,"품질부문";#N/A,#N/A,FALSE,"사내매입매출";#N/A,#N/A,FALSE,"경비";#N/A,#N/A,FALSE,"이자수지";#N/A,#N/A,FALSE,"신규 투자"}</definedName>
    <definedName name="품공" localSheetId="43" hidden="1">{#N/A,#N/A,FALSE,"표지";#N/A,#N/A,FALSE,"손익";#N/A,#N/A,FALSE,"영업";#N/A,#N/A,FALSE,"생산성";#N/A,#N/A,FALSE,"품질부문";#N/A,#N/A,FALSE,"사내매입매출";#N/A,#N/A,FALSE,"경비";#N/A,#N/A,FALSE,"이자수지";#N/A,#N/A,FALSE,"신규 투자"}</definedName>
    <definedName name="품공" hidden="1">{#N/A,#N/A,FALSE,"표지";#N/A,#N/A,FALSE,"손익";#N/A,#N/A,FALSE,"영업";#N/A,#N/A,FALSE,"생산성";#N/A,#N/A,FALSE,"품질부문";#N/A,#N/A,FALSE,"사내매입매출";#N/A,#N/A,FALSE,"경비";#N/A,#N/A,FALSE,"이자수지";#N/A,#N/A,FALSE,"신규 투자"}</definedName>
    <definedName name="품질2" localSheetId="26" hidden="1">{#N/A,#N/A,FALSE,"표지";#N/A,#N/A,FALSE,"손익";#N/A,#N/A,FALSE,"영업";#N/A,#N/A,FALSE,"생산성";#N/A,#N/A,FALSE,"품질부문";#N/A,#N/A,FALSE,"사내매입매출";#N/A,#N/A,FALSE,"경비";#N/A,#N/A,FALSE,"이자수지";#N/A,#N/A,FALSE,"신규 투자"}</definedName>
    <definedName name="품질2" localSheetId="43" hidden="1">{#N/A,#N/A,FALSE,"표지";#N/A,#N/A,FALSE,"손익";#N/A,#N/A,FALSE,"영업";#N/A,#N/A,FALSE,"생산성";#N/A,#N/A,FALSE,"품질부문";#N/A,#N/A,FALSE,"사내매입매출";#N/A,#N/A,FALSE,"경비";#N/A,#N/A,FALSE,"이자수지";#N/A,#N/A,FALSE,"신규 투자"}</definedName>
    <definedName name="품질2" hidden="1">{#N/A,#N/A,FALSE,"표지";#N/A,#N/A,FALSE,"손익";#N/A,#N/A,FALSE,"영업";#N/A,#N/A,FALSE,"생산성";#N/A,#N/A,FALSE,"품질부문";#N/A,#N/A,FALSE,"사내매입매출";#N/A,#N/A,FALSE,"경비";#N/A,#N/A,FALSE,"이자수지";#N/A,#N/A,FALSE,"신규 투자"}</definedName>
    <definedName name="품질3" localSheetId="26" hidden="1">{#N/A,#N/A,FALSE,"표지";#N/A,#N/A,FALSE,"손익";#N/A,#N/A,FALSE,"영업";#N/A,#N/A,FALSE,"생산성";#N/A,#N/A,FALSE,"품질부문";#N/A,#N/A,FALSE,"사내매입매출";#N/A,#N/A,FALSE,"경비";#N/A,#N/A,FALSE,"이자수지";#N/A,#N/A,FALSE,"신규 투자"}</definedName>
    <definedName name="품질3" localSheetId="43" hidden="1">{#N/A,#N/A,FALSE,"표지";#N/A,#N/A,FALSE,"손익";#N/A,#N/A,FALSE,"영업";#N/A,#N/A,FALSE,"생산성";#N/A,#N/A,FALSE,"품질부문";#N/A,#N/A,FALSE,"사내매입매출";#N/A,#N/A,FALSE,"경비";#N/A,#N/A,FALSE,"이자수지";#N/A,#N/A,FALSE,"신규 투자"}</definedName>
    <definedName name="품질3" hidden="1">{#N/A,#N/A,FALSE,"표지";#N/A,#N/A,FALSE,"손익";#N/A,#N/A,FALSE,"영업";#N/A,#N/A,FALSE,"생산성";#N/A,#N/A,FALSE,"품질부문";#N/A,#N/A,FALSE,"사내매입매출";#N/A,#N/A,FALSE,"경비";#N/A,#N/A,FALSE,"이자수지";#N/A,#N/A,FALSE,"신규 투자"}</definedName>
    <definedName name="품질생산합격" localSheetId="26" hidden="1">{#N/A,#N/A,TRUE,"Y생산";#N/A,#N/A,TRUE,"Y판매";#N/A,#N/A,TRUE,"Y총물량";#N/A,#N/A,TRUE,"Y능력";#N/A,#N/A,TRUE,"YKD"}</definedName>
    <definedName name="품질생산합격" localSheetId="43" hidden="1">{#N/A,#N/A,TRUE,"Y생산";#N/A,#N/A,TRUE,"Y판매";#N/A,#N/A,TRUE,"Y총물량";#N/A,#N/A,TRUE,"Y능력";#N/A,#N/A,TRUE,"YKD"}</definedName>
    <definedName name="품질생산합격" hidden="1">{#N/A,#N/A,TRUE,"Y생산";#N/A,#N/A,TRUE,"Y판매";#N/A,#N/A,TRUE,"Y총물량";#N/A,#N/A,TRUE,"Y능력";#N/A,#N/A,TRUE,"YKD"}</definedName>
    <definedName name="풍납동" hidden="1">#REF!</definedName>
    <definedName name="풍납동아파트" hidden="1">#REF!</definedName>
    <definedName name="피로티" localSheetId="26" hidden="1">{#N/A,#N/A,FALSE,"이태원철근"}</definedName>
    <definedName name="피로티" localSheetId="43" hidden="1">{#N/A,#N/A,FALSE,"이태원철근"}</definedName>
    <definedName name="피로티" hidden="1">{#N/A,#N/A,FALSE,"이태원철근"}</definedName>
    <definedName name="피로티1" localSheetId="26" hidden="1">{#N/A,#N/A,FALSE,"이태원철근"}</definedName>
    <definedName name="피로티1" localSheetId="43" hidden="1">{#N/A,#N/A,FALSE,"이태원철근"}</definedName>
    <definedName name="피로티1" hidden="1">{#N/A,#N/A,FALSE,"이태원철근"}</definedName>
    <definedName name="ㅎ" localSheetId="26" hidden="1">{#N/A,#N/A,FALSE,"BS";#N/A,#N/A,FALSE,"PL";#N/A,#N/A,FALSE,"처분";#N/A,#N/A,FALSE,"현금";#N/A,#N/A,FALSE,"매출";#N/A,#N/A,FALSE,"원가";#N/A,#N/A,FALSE,"경영"}</definedName>
    <definedName name="ㅎ" localSheetId="43" hidden="1">{#N/A,#N/A,FALSE,"BS";#N/A,#N/A,FALSE,"PL";#N/A,#N/A,FALSE,"처분";#N/A,#N/A,FALSE,"현금";#N/A,#N/A,FALSE,"매출";#N/A,#N/A,FALSE,"원가";#N/A,#N/A,FALSE,"경영"}</definedName>
    <definedName name="ㅎ" hidden="1">{#N/A,#N/A,FALSE,"BS";#N/A,#N/A,FALSE,"PL";#N/A,#N/A,FALSE,"처분";#N/A,#N/A,FALSE,"현금";#N/A,#N/A,FALSE,"매출";#N/A,#N/A,FALSE,"원가";#N/A,#N/A,FALSE,"경영"}</definedName>
    <definedName name="ㅎㄴ" hidden="1">#REF!</definedName>
    <definedName name="ㅎㄹㄴ" localSheetId="26" hidden="1">{#N/A,#N/A,FALSE,"97년 투자계획 세부내역 "}</definedName>
    <definedName name="ㅎㄹㄴ" localSheetId="43" hidden="1">{#N/A,#N/A,FALSE,"97년 투자계획 세부내역 "}</definedName>
    <definedName name="ㅎㄹㄴ" hidden="1">{#N/A,#N/A,FALSE,"97년 투자계획 세부내역 "}</definedName>
    <definedName name="ㅎㅁ"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ㅁ" hidden="1">{#N/A,#N/A,FALSE,"손익표지";#N/A,#N/A,FALSE,"손익계산";#N/A,#N/A,FALSE,"일반관리비";#N/A,#N/A,FALSE,"영업외수익";#N/A,#N/A,FALSE,"영업외비용";#N/A,#N/A,FALSE,"매출액";#N/A,#N/A,FALSE,"요약손익";#N/A,#N/A,FALSE,"요약대차";#N/A,#N/A,FALSE,"매출채권현황";#N/A,#N/A,FALSE,"매출채권명세"}</definedName>
    <definedName name="ㅎㅂㅈㄷ"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ㅇ" localSheetId="26" hidden="1">{#N/A,#N/A,FALSE,"Aging Summary";#N/A,#N/A,FALSE,"Ratio Analysis";#N/A,#N/A,FALSE,"Test 120 Day Accts";#N/A,#N/A,FALSE,"Tickmarks"}</definedName>
    <definedName name="ㅎㅇ" localSheetId="43" hidden="1">{#N/A,#N/A,FALSE,"Aging Summary";#N/A,#N/A,FALSE,"Ratio Analysis";#N/A,#N/A,FALSE,"Test 120 Day Accts";#N/A,#N/A,FALSE,"Tickmarks"}</definedName>
    <definedName name="ㅎㅇ" hidden="1">{#N/A,#N/A,FALSE,"Aging Summary";#N/A,#N/A,FALSE,"Ratio Analysis";#N/A,#N/A,FALSE,"Test 120 Day Accts";#N/A,#N/A,FALSE,"Tickmarks"}</definedName>
    <definedName name="ㅎㅇㄴㄻㅇㄴㄹ" localSheetId="26" hidden="1">{"'수정손익계산서'!$AT$97:$AY$174"}</definedName>
    <definedName name="ㅎㅇㄴㄻㅇㄴㄹ" localSheetId="43" hidden="1">{"'수정손익계산서'!$AT$97:$AY$174"}</definedName>
    <definedName name="ㅎㅇㄴㄻㅇㄴㄹ" hidden="1">{"'수정손익계산서'!$AT$97:$AY$174"}</definedName>
    <definedName name="ㅎㅇ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ㅎ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ㅇㄹ"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localSheetId="26" hidden="1">{#N/A,#N/A,FALSE,"BS";#N/A,#N/A,FALSE,"PL";#N/A,#N/A,FALSE,"처분";#N/A,#N/A,FALSE,"현금";#N/A,#N/A,FALSE,"매출";#N/A,#N/A,FALSE,"원가";#N/A,#N/A,FALSE,"경영"}</definedName>
    <definedName name="ㅎㅎ" localSheetId="43" hidden="1">{#N/A,#N/A,FALSE,"BS";#N/A,#N/A,FALSE,"PL";#N/A,#N/A,FALSE,"처분";#N/A,#N/A,FALSE,"현금";#N/A,#N/A,FALSE,"매출";#N/A,#N/A,FALSE,"원가";#N/A,#N/A,FALSE,"경영"}</definedName>
    <definedName name="ㅎㅎ" hidden="1">{#N/A,#N/A,FALSE,"BS";#N/A,#N/A,FALSE,"PL";#N/A,#N/A,FALSE,"처분";#N/A,#N/A,FALSE,"현금";#N/A,#N/A,FALSE,"매출";#N/A,#N/A,FALSE,"원가";#N/A,#N/A,FALSE,"경영"}</definedName>
    <definedName name="ㅎㅎㅎㅎ" localSheetId="26" hidden="1">{#N/A,#N/A,FALSE,"BS";#N/A,#N/A,FALSE,"PL";#N/A,#N/A,FALSE,"처분";#N/A,#N/A,FALSE,"현금";#N/A,#N/A,FALSE,"매출";#N/A,#N/A,FALSE,"원가";#N/A,#N/A,FALSE,"경영"}</definedName>
    <definedName name="ㅎㅎㅎㅎ" localSheetId="43" hidden="1">{#N/A,#N/A,FALSE,"BS";#N/A,#N/A,FALSE,"PL";#N/A,#N/A,FALSE,"처분";#N/A,#N/A,FALSE,"현금";#N/A,#N/A,FALSE,"매출";#N/A,#N/A,FALSE,"원가";#N/A,#N/A,FALSE,"경영"}</definedName>
    <definedName name="ㅎㅎㅎㅎ" hidden="1">{#N/A,#N/A,FALSE,"BS";#N/A,#N/A,FALSE,"PL";#N/A,#N/A,FALSE,"처분";#N/A,#N/A,FALSE,"현금";#N/A,#N/A,FALSE,"매출";#N/A,#N/A,FALSE,"원가";#N/A,#N/A,FALSE,"경영"}</definedName>
    <definedName name="하" localSheetId="26" hidden="1">{#N/A,#N/A,FALSE,"1.CRITERIA";#N/A,#N/A,FALSE,"2.IS";#N/A,#N/A,FALSE,"3.BS";#N/A,#N/A,FALSE,"4.PER PL";#N/A,#N/A,FALSE,"5.INVESTMENT";#N/A,#N/A,FALSE,"6.공문";#N/A,#N/A,FALSE,"7.netinvest"}</definedName>
    <definedName name="하" localSheetId="43"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늘" localSheetId="26" hidden="1">{#N/A,#N/A,FALSE,"표지";#N/A,#N/A,FALSE,"손익";#N/A,#N/A,FALSE,"영업";#N/A,#N/A,FALSE,"생산성";#N/A,#N/A,FALSE,"품질부문";#N/A,#N/A,FALSE,"사내매입매출";#N/A,#N/A,FALSE,"경비";#N/A,#N/A,FALSE,"이자수지";#N/A,#N/A,FALSE,"신규 투자"}</definedName>
    <definedName name="하늘" localSheetId="43" hidden="1">{#N/A,#N/A,FALSE,"표지";#N/A,#N/A,FALSE,"손익";#N/A,#N/A,FALSE,"영업";#N/A,#N/A,FALSE,"생산성";#N/A,#N/A,FALSE,"품질부문";#N/A,#N/A,FALSE,"사내매입매출";#N/A,#N/A,FALSE,"경비";#N/A,#N/A,FALSE,"이자수지";#N/A,#N/A,FALSE,"신규 투자"}</definedName>
    <definedName name="하늘" hidden="1">{#N/A,#N/A,FALSE,"표지";#N/A,#N/A,FALSE,"손익";#N/A,#N/A,FALSE,"영업";#N/A,#N/A,FALSE,"생산성";#N/A,#N/A,FALSE,"품질부문";#N/A,#N/A,FALSE,"사내매입매출";#N/A,#N/A,FALSE,"경비";#N/A,#N/A,FALSE,"이자수지";#N/A,#N/A,FALSE,"신규 투자"}</definedName>
    <definedName name="하반기차입금계획"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하하"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한" hidden="1">#REF!</definedName>
    <definedName name="한영사전" localSheetId="26" hidden="1">{#N/A,#N/A,TRUE,"Y생산";#N/A,#N/A,TRUE,"Y판매";#N/A,#N/A,TRUE,"Y총물량";#N/A,#N/A,TRUE,"Y능력";#N/A,#N/A,TRUE,"YKD"}</definedName>
    <definedName name="한영사전" localSheetId="43" hidden="1">{#N/A,#N/A,TRUE,"Y생산";#N/A,#N/A,TRUE,"Y판매";#N/A,#N/A,TRUE,"Y총물량";#N/A,#N/A,TRUE,"Y능력";#N/A,#N/A,TRUE,"YKD"}</definedName>
    <definedName name="한영사전" hidden="1">{#N/A,#N/A,TRUE,"Y생산";#N/A,#N/A,TRUE,"Y판매";#N/A,#N/A,TRUE,"Y총물량";#N/A,#N/A,TRUE,"Y능력";#N/A,#N/A,TRUE,"YKD"}</definedName>
    <definedName name="한울" hidden="1">#REF!</definedName>
    <definedName name="한울11" hidden="1">#REF!</definedName>
    <definedName name="한원양행" localSheetId="26" hidden="1">{#N/A,#N/A,FALSE,"범우구미";#N/A,#N/A,FALSE,"세한케미칼";#N/A,#N/A,FALSE,"세명화학";#N/A,#N/A,FALSE,"신영케미칼";#N/A,#N/A,FALSE,"일석상사"}</definedName>
    <definedName name="한원양행" localSheetId="46" hidden="1">{#N/A,#N/A,FALSE,"범우구미";#N/A,#N/A,FALSE,"세한케미칼";#N/A,#N/A,FALSE,"세명화학";#N/A,#N/A,FALSE,"신영케미칼";#N/A,#N/A,FALSE,"일석상사"}</definedName>
    <definedName name="한원양행" localSheetId="40" hidden="1">{#N/A,#N/A,FALSE,"범우구미";#N/A,#N/A,FALSE,"세한케미칼";#N/A,#N/A,FALSE,"세명화학";#N/A,#N/A,FALSE,"신영케미칼";#N/A,#N/A,FALSE,"일석상사"}</definedName>
    <definedName name="한원양행" localSheetId="43"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할부회수2" hidden="1">#REF!</definedName>
    <definedName name="할부회수45" hidden="1">#REF!</definedName>
    <definedName name="할인9월" localSheetId="26" hidden="1">{#N/A,#N/A,FALSE,"BS";#N/A,#N/A,FALSE,"PL";#N/A,#N/A,FALSE,"처분";#N/A,#N/A,FALSE,"현금";#N/A,#N/A,FALSE,"매출";#N/A,#N/A,FALSE,"원가";#N/A,#N/A,FALSE,"경영"}</definedName>
    <definedName name="할인9월" localSheetId="43"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어음" localSheetId="26" hidden="1">{#N/A,#N/A,FALSE,"BS";#N/A,#N/A,FALSE,"PL";#N/A,#N/A,FALSE,"처분";#N/A,#N/A,FALSE,"현금";#N/A,#N/A,FALSE,"매출";#N/A,#N/A,FALSE,"원가";#N/A,#N/A,FALSE,"경영"}</definedName>
    <definedName name="할인어음" localSheetId="43"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합계"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합계"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합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합계잔액" localSheetId="2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합계잔액"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합계잔액"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해외" localSheetId="26" hidden="1">{#N/A,#N/A,FALSE,"표지";#N/A,#N/A,FALSE,"손익";#N/A,#N/A,FALSE,"영업";#N/A,#N/A,FALSE,"생산성";#N/A,#N/A,FALSE,"품질부문";#N/A,#N/A,FALSE,"사내매입매출";#N/A,#N/A,FALSE,"경비";#N/A,#N/A,FALSE,"이자수지";#N/A,#N/A,FALSE,"신규 투자"}</definedName>
    <definedName name="해외" localSheetId="43" hidden="1">{#N/A,#N/A,FALSE,"표지";#N/A,#N/A,FALSE,"손익";#N/A,#N/A,FALSE,"영업";#N/A,#N/A,FALSE,"생산성";#N/A,#N/A,FALSE,"품질부문";#N/A,#N/A,FALSE,"사내매입매출";#N/A,#N/A,FALSE,"경비";#N/A,#N/A,FALSE,"이자수지";#N/A,#N/A,FALSE,"신규 투자"}</definedName>
    <definedName name="해외" hidden="1">{#N/A,#N/A,FALSE,"표지";#N/A,#N/A,FALSE,"손익";#N/A,#N/A,FALSE,"영업";#N/A,#N/A,FALSE,"생산성";#N/A,#N/A,FALSE,"품질부문";#N/A,#N/A,FALSE,"사내매입매출";#N/A,#N/A,FALSE,"경비";#N/A,#N/A,FALSE,"이자수지";#N/A,#N/A,FALSE,"신규 투자"}</definedName>
    <definedName name="해외특수" localSheetId="26"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특수" localSheetId="43"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원3" localSheetId="26" hidden="1">{#N/A,#N/A,FALSE,"Sheet5"}</definedName>
    <definedName name="해원3" localSheetId="43" hidden="1">{#N/A,#N/A,FALSE,"Sheet5"}</definedName>
    <definedName name="해원3" hidden="1">{#N/A,#N/A,FALSE,"Sheet5"}</definedName>
    <definedName name="해한" localSheetId="26" hidden="1">{#N/A,#N/A,FALSE,"BS";#N/A,#N/A,FALSE,"PL";#N/A,#N/A,FALSE,"A";#N/A,#N/A,FALSE,"B";#N/A,#N/A,FALSE,"B1";#N/A,#N/A,FALSE,"C";#N/A,#N/A,FALSE,"C1";#N/A,#N/A,FALSE,"C2";#N/A,#N/A,FALSE,"D";#N/A,#N/A,FALSE,"E";#N/A,#N/A,FALSE,"F";#N/A,#N/A,FALSE,"AA";#N/A,#N/A,FALSE,"BB";#N/A,#N/A,FALSE,"CC";#N/A,#N/A,FALSE,"DD";#N/A,#N/A,FALSE,"EE";#N/A,#N/A,FALSE,"FF";#N/A,#N/A,FALSE,"PL10";#N/A,#N/A,FALSE,"PL20";#N/A,#N/A,FALSE,"PL30"}</definedName>
    <definedName name="해한" localSheetId="43"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햐" localSheetId="26" hidden="1">{#N/A,#N/A,FALSE,"1.CRITERIA";#N/A,#N/A,FALSE,"2.IS";#N/A,#N/A,FALSE,"3.BS";#N/A,#N/A,FALSE,"4.PER PL";#N/A,#N/A,FALSE,"5.INVESTMENT";#N/A,#N/A,FALSE,"6.공문";#N/A,#N/A,FALSE,"7.netinvest"}</definedName>
    <definedName name="햐" localSheetId="43"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혀" localSheetId="26" hidden="1">{#N/A,#N/A,FALSE,"1.CRITERIA";#N/A,#N/A,FALSE,"2.IS";#N/A,#N/A,FALSE,"3.BS";#N/A,#N/A,FALSE,"4.PER PL";#N/A,#N/A,FALSE,"5.INVESTMENT";#N/A,#N/A,FALSE,"6.공문";#N/A,#N/A,FALSE,"7.netinvest"}</definedName>
    <definedName name="혀" localSheetId="43"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금7"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현금7"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현금7" hidden="1">{#N/A,#N/A,FALSE,"손익표지";#N/A,#N/A,FALSE,"손익계산";#N/A,#N/A,FALSE,"일반관리비";#N/A,#N/A,FALSE,"영업외수익";#N/A,#N/A,FALSE,"영업외비용";#N/A,#N/A,FALSE,"매출액";#N/A,#N/A,FALSE,"요약손익";#N/A,#N/A,FALSE,"요약대차";#N/A,#N/A,FALSE,"매출채권현황";#N/A,#N/A,FALSE,"매출채권명세"}</definedName>
    <definedName name="현금등가물" localSheetId="26" hidden="1">{#N/A,#N/A,FALSE,"Aging Summary";#N/A,#N/A,FALSE,"Ratio Analysis";#N/A,#N/A,FALSE,"Test 120 Day Accts";#N/A,#N/A,FALSE,"Tickmarks"}</definedName>
    <definedName name="현금등가물" localSheetId="43"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26" hidden="1">{#N/A,#N/A,FALSE,"Aging Summary";#N/A,#N/A,FALSE,"Ratio Analysis";#N/A,#N/A,FALSE,"Test 120 Day Accts";#N/A,#N/A,FALSE,"Tickmarks"}</definedName>
    <definedName name="현금등가물및단기" localSheetId="43"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및등가물" localSheetId="26" hidden="1">{#N/A,#N/A,FALSE,"BS";#N/A,#N/A,FALSE,"PL";#N/A,#N/A,FALSE,"A";#N/A,#N/A,FALSE,"B";#N/A,#N/A,FALSE,"B1";#N/A,#N/A,FALSE,"C";#N/A,#N/A,FALSE,"C1";#N/A,#N/A,FALSE,"C2";#N/A,#N/A,FALSE,"D";#N/A,#N/A,FALSE,"E";#N/A,#N/A,FALSE,"F";#N/A,#N/A,FALSE,"AA";#N/A,#N/A,FALSE,"BB";#N/A,#N/A,FALSE,"CC";#N/A,#N/A,FALSE,"DD";#N/A,#N/A,FALSE,"EE";#N/A,#N/A,FALSE,"FF";#N/A,#N/A,FALSE,"PL10";#N/A,#N/A,FALSE,"PL20";#N/A,#N/A,FALSE,"PL30"}</definedName>
    <definedName name="현금및등가물" localSheetId="43"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정산" localSheetId="26" hidden="1">{#N/A,#N/A,FALSE,"Aging Summary";#N/A,#N/A,FALSE,"Ratio Analysis";#N/A,#N/A,FALSE,"Test 120 Day Accts";#N/A,#N/A,FALSE,"Tickmarks"}</definedName>
    <definedName name="현금정산" localSheetId="43" hidden="1">{#N/A,#N/A,FALSE,"Aging Summary";#N/A,#N/A,FALSE,"Ratio Analysis";#N/A,#N/A,FALSE,"Test 120 Day Accts";#N/A,#N/A,FALSE,"Tickmarks"}</definedName>
    <definedName name="현금정산" hidden="1">{#N/A,#N/A,FALSE,"Aging Summary";#N/A,#N/A,FALSE,"Ratio Analysis";#N/A,#N/A,FALSE,"Test 120 Day Accts";#N/A,#N/A,FALSE,"Tickmarks"}</definedName>
    <definedName name="현금흐름" localSheetId="26" hidden="1">{#N/A,#N/A,FALSE,"BS";#N/A,#N/A,FALSE,"PL";#N/A,#N/A,FALSE,"처분";#N/A,#N/A,FALSE,"현금";#N/A,#N/A,FALSE,"매출";#N/A,#N/A,FALSE,"원가";#N/A,#N/A,FALSE,"경영"}</definedName>
    <definedName name="현금흐름" localSheetId="43" hidden="1">{#N/A,#N/A,FALSE,"BS";#N/A,#N/A,FALSE,"PL";#N/A,#N/A,FALSE,"처분";#N/A,#N/A,FALSE,"현금";#N/A,#N/A,FALSE,"매출";#N/A,#N/A,FALSE,"원가";#N/A,#N/A,FALSE,"경영"}</definedName>
    <definedName name="현금흐름" hidden="1">{#N/A,#N/A,FALSE,"BS";#N/A,#N/A,FALSE,"PL";#N/A,#N/A,FALSE,"처분";#N/A,#N/A,FALSE,"현금";#N/A,#N/A,FALSE,"매출";#N/A,#N/A,FALSE,"원가";#N/A,#N/A,FALSE,"경영"}</definedName>
    <definedName name="현대" localSheetId="26" hidden="1">{#N/A,#N/A,FALSE,"정공"}</definedName>
    <definedName name="현대" localSheetId="43" hidden="1">{#N/A,#N/A,FALSE,"정공"}</definedName>
    <definedName name="현대" hidden="1">{#N/A,#N/A,FALSE,"정공"}</definedName>
    <definedName name="현작성조서" localSheetId="26" hidden="1">{#N/A,#N/A,FALSE,"BS";#N/A,#N/A,FALSE,"PL";#N/A,#N/A,FALSE,"처분";#N/A,#N/A,FALSE,"현금";#N/A,#N/A,FALSE,"매출";#N/A,#N/A,FALSE,"원가";#N/A,#N/A,FALSE,"경영"}</definedName>
    <definedName name="현작성조서" localSheetId="46" hidden="1">{#N/A,#N/A,FALSE,"BS";#N/A,#N/A,FALSE,"PL";#N/A,#N/A,FALSE,"처분";#N/A,#N/A,FALSE,"현금";#N/A,#N/A,FALSE,"매출";#N/A,#N/A,FALSE,"원가";#N/A,#N/A,FALSE,"경영"}</definedName>
    <definedName name="현작성조서" localSheetId="40" hidden="1">{#N/A,#N/A,FALSE,"BS";#N/A,#N/A,FALSE,"PL";#N/A,#N/A,FALSE,"처분";#N/A,#N/A,FALSE,"현금";#N/A,#N/A,FALSE,"매출";#N/A,#N/A,FALSE,"원가";#N/A,#N/A,FALSE,"경영"}</definedName>
    <definedName name="현작성조서" localSheetId="43"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설명" localSheetId="26" hidden="1">{#N/A,#N/A,FALSE,"현장 NCR 분석";#N/A,#N/A,FALSE,"현장품질감사";#N/A,#N/A,FALSE,"현장품질감사"}</definedName>
    <definedName name="현장설명" localSheetId="43" hidden="1">{#N/A,#N/A,FALSE,"현장 NCR 분석";#N/A,#N/A,FALSE,"현장품질감사";#N/A,#N/A,FALSE,"현장품질감사"}</definedName>
    <definedName name="현장설명" hidden="1">{#N/A,#N/A,FALSE,"현장 NCR 분석";#N/A,#N/A,FALSE,"현장품질감사";#N/A,#N/A,FALSE,"현장품질감사"}</definedName>
    <definedName name="현장설명2" localSheetId="26" hidden="1">{#N/A,#N/A,FALSE,"현장 NCR 분석";#N/A,#N/A,FALSE,"현장품질감사";#N/A,#N/A,FALSE,"현장품질감사"}</definedName>
    <definedName name="현장설명2" localSheetId="43" hidden="1">{#N/A,#N/A,FALSE,"현장 NCR 분석";#N/A,#N/A,FALSE,"현장품질감사";#N/A,#N/A,FALSE,"현장품질감사"}</definedName>
    <definedName name="현장설명2" hidden="1">{#N/A,#N/A,FALSE,"현장 NCR 분석";#N/A,#N/A,FALSE,"현장품질감사";#N/A,#N/A,FALSE,"현장품질감사"}</definedName>
    <definedName name="현황" hidden="1">#REF!</definedName>
    <definedName name="협조전" hidden="1">#REF!</definedName>
    <definedName name="협회비" localSheetId="26" hidden="1">{#N/A,#N/A,FALSE,"BS";#N/A,#N/A,FALSE,"PL";#N/A,#N/A,FALSE,"처분";#N/A,#N/A,FALSE,"현금";#N/A,#N/A,FALSE,"매출";#N/A,#N/A,FALSE,"원가";#N/A,#N/A,FALSE,"경영"}</definedName>
    <definedName name="협회비" localSheetId="43" hidden="1">{#N/A,#N/A,FALSE,"BS";#N/A,#N/A,FALSE,"PL";#N/A,#N/A,FALSE,"처분";#N/A,#N/A,FALSE,"현금";#N/A,#N/A,FALSE,"매출";#N/A,#N/A,FALSE,"원가";#N/A,#N/A,FALSE,"경영"}</definedName>
    <definedName name="협회비" hidden="1">{#N/A,#N/A,FALSE,"BS";#N/A,#N/A,FALSE,"PL";#N/A,#N/A,FALSE,"처분";#N/A,#N/A,FALSE,"현금";#N/A,#N/A,FALSE,"매출";#N/A,#N/A,FALSE,"원가";#N/A,#N/A,FALSE,"경영"}</definedName>
    <definedName name="호" localSheetId="26" hidden="1">{#N/A,#N/A,FALSE,"1.CRITERIA";#N/A,#N/A,FALSE,"2.IS";#N/A,#N/A,FALSE,"3.BS";#N/A,#N/A,FALSE,"4.PER PL";#N/A,#N/A,FALSE,"5.INVESTMENT";#N/A,#N/A,FALSE,"6.공문";#N/A,#N/A,FALSE,"7.netinvest"}</definedName>
    <definedName name="호" localSheetId="43" hidden="1">{#N/A,#N/A,FALSE,"1.CRITERIA";#N/A,#N/A,FALSE,"2.IS";#N/A,#N/A,FALSE,"3.BS";#N/A,#N/A,FALSE,"4.PER PL";#N/A,#N/A,FALSE,"5.INVESTMENT";#N/A,#N/A,FALSE,"6.공문";#N/A,#N/A,FALSE,"7.netinvest"}</definedName>
    <definedName name="호" hidden="1">{#N/A,#N/A,FALSE,"1.CRITERIA";#N/A,#N/A,FALSE,"2.IS";#N/A,#N/A,FALSE,"3.BS";#N/A,#N/A,FALSE,"4.PER PL";#N/A,#N/A,FALSE,"5.INVESTMENT";#N/A,#N/A,FALSE,"6.공문";#N/A,#N/A,FALSE,"7.netinvest"}</definedName>
    <definedName name="호ㅓ" hidden="1">#REF!</definedName>
    <definedName name="호ㅓ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localSheetId="26" hidden="1">{#N/A,#N/A,FALSE,"96 3월물량표";#N/A,#N/A,FALSE,"96 4월물량표";#N/A,#N/A,FALSE,"96 5월물량표"}</definedName>
    <definedName name="호ㅓㅏ" localSheetId="43" hidden="1">{#N/A,#N/A,FALSE,"96 3월물량표";#N/A,#N/A,FALSE,"96 4월물량표";#N/A,#N/A,FALSE,"96 5월물량표"}</definedName>
    <definedName name="호ㅓㅏ" hidden="1">{#N/A,#N/A,FALSE,"96 3월물량표";#N/A,#N/A,FALSE,"96 4월물량표";#N/A,#N/A,FALSE,"96 5월물량표"}</definedName>
    <definedName name="호ㅓㅏ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 hidden="1">#REF!</definedName>
    <definedName name="호ㅓㅜㅎ"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확인" localSheetId="26" hidden="1">{"'매출'!$A$1:$I$22"}</definedName>
    <definedName name="확인" localSheetId="43" hidden="1">{"'매출'!$A$1:$I$22"}</definedName>
    <definedName name="확인" hidden="1">{"'매출'!$A$1:$I$22"}</definedName>
    <definedName name="환율유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회계팀" hidden="1">#REF!</definedName>
    <definedName name="회현" localSheetId="2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26" hidden="1">{#N/A,#N/A,FALSE,"1.CRITERIA";#N/A,#N/A,FALSE,"2.IS";#N/A,#N/A,FALSE,"3.BS";#N/A,#N/A,FALSE,"4.PER PL";#N/A,#N/A,FALSE,"5.INVESTMENT";#N/A,#N/A,FALSE,"6.공문";#N/A,#N/A,FALSE,"7.netinvest"}</definedName>
    <definedName name="효" localSheetId="43"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후" localSheetId="26" hidden="1">{#N/A,#N/A,FALSE,"1.CRITERIA";#N/A,#N/A,FALSE,"2.IS";#N/A,#N/A,FALSE,"3.BS";#N/A,#N/A,FALSE,"4.PER PL";#N/A,#N/A,FALSE,"5.INVESTMENT";#N/A,#N/A,FALSE,"6.공문";#N/A,#N/A,FALSE,"7.netinvest"}</definedName>
    <definedName name="후" localSheetId="43"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후후" localSheetId="26" hidden="1">{"'미착금액'!$A$4:$G$14"}</definedName>
    <definedName name="후후후" localSheetId="46" hidden="1">{"'미착금액'!$A$4:$G$14"}</definedName>
    <definedName name="후후후" localSheetId="40" hidden="1">{"'미착금액'!$A$4:$G$14"}</definedName>
    <definedName name="후후후" localSheetId="43" hidden="1">{"'미착금액'!$A$4:$G$14"}</definedName>
    <definedName name="후후후" hidden="1">{"'미착금액'!$A$4:$G$14"}</definedName>
    <definedName name="휴" localSheetId="26" hidden="1">{#N/A,#N/A,FALSE,"1.CRITERIA";#N/A,#N/A,FALSE,"2.IS";#N/A,#N/A,FALSE,"3.BS";#N/A,#N/A,FALSE,"4.PER PL";#N/A,#N/A,FALSE,"5.INVESTMENT";#N/A,#N/A,FALSE,"6.공문";#N/A,#N/A,FALSE,"7.netinvest"}</definedName>
    <definedName name="휴" localSheetId="43"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localSheetId="26" hidden="1">{#N/A,#N/A,FALSE,"1.CRITERIA";#N/A,#N/A,FALSE,"2.IS";#N/A,#N/A,FALSE,"3.BS";#N/A,#N/A,FALSE,"4.PER PL";#N/A,#N/A,FALSE,"5.INVESTMENT";#N/A,#N/A,FALSE,"6.공문";#N/A,#N/A,FALSE,"7.netinvest"}</definedName>
    <definedName name="흐" localSheetId="43"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26" hidden="1">{#N/A,#N/A,FALSE,"BS";#N/A,#N/A,FALSE,"PL";#N/A,#N/A,FALSE,"처분";#N/A,#N/A,FALSE,"현금";#N/A,#N/A,FALSE,"매출";#N/A,#N/A,FALSE,"원가";#N/A,#N/A,FALSE,"경영"}</definedName>
    <definedName name="흐름" localSheetId="46" hidden="1">{#N/A,#N/A,FALSE,"BS";#N/A,#N/A,FALSE,"PL";#N/A,#N/A,FALSE,"처분";#N/A,#N/A,FALSE,"현금";#N/A,#N/A,FALSE,"매출";#N/A,#N/A,FALSE,"원가";#N/A,#N/A,FALSE,"경영"}</definedName>
    <definedName name="흐름" localSheetId="40" hidden="1">{#N/A,#N/A,FALSE,"BS";#N/A,#N/A,FALSE,"PL";#N/A,#N/A,FALSE,"처분";#N/A,#N/A,FALSE,"현금";#N/A,#N/A,FALSE,"매출";#N/A,#N/A,FALSE,"원가";#N/A,#N/A,FALSE,"경영"}</definedName>
    <definedName name="흐름" localSheetId="43" hidden="1">{#N/A,#N/A,FALSE,"BS";#N/A,#N/A,FALSE,"PL";#N/A,#N/A,FALSE,"처분";#N/A,#N/A,FALSE,"현금";#N/A,#N/A,FALSE,"매출";#N/A,#N/A,FALSE,"원가";#N/A,#N/A,FALSE,"경영"}</definedName>
    <definedName name="흐름" hidden="1">{#N/A,#N/A,FALSE,"BS";#N/A,#N/A,FALSE,"PL";#N/A,#N/A,FALSE,"처분";#N/A,#N/A,FALSE,"현금";#N/A,#N/A,FALSE,"매출";#N/A,#N/A,FALSE,"원가";#N/A,#N/A,FALSE,"경영"}</definedName>
    <definedName name="희경" localSheetId="26" hidden="1">{#N/A,#N/A,FALSE,"표지";#N/A,#N/A,FALSE,"손익";#N/A,#N/A,FALSE,"영업";#N/A,#N/A,FALSE,"생산성";#N/A,#N/A,FALSE,"품질부문";#N/A,#N/A,FALSE,"사내매입매출";#N/A,#N/A,FALSE,"경비";#N/A,#N/A,FALSE,"이자수지";#N/A,#N/A,FALSE,"신규 투자"}</definedName>
    <definedName name="희경" localSheetId="43" hidden="1">{#N/A,#N/A,FALSE,"표지";#N/A,#N/A,FALSE,"손익";#N/A,#N/A,FALSE,"영업";#N/A,#N/A,FALSE,"생산성";#N/A,#N/A,FALSE,"품질부문";#N/A,#N/A,FALSE,"사내매입매출";#N/A,#N/A,FALSE,"경비";#N/A,#N/A,FALSE,"이자수지";#N/A,#N/A,FALSE,"신규 투자"}</definedName>
    <definedName name="희경" hidden="1">{#N/A,#N/A,FALSE,"표지";#N/A,#N/A,FALSE,"손익";#N/A,#N/A,FALSE,"영업";#N/A,#N/A,FALSE,"생산성";#N/A,#N/A,FALSE,"품질부문";#N/A,#N/A,FALSE,"사내매입매출";#N/A,#N/A,FALSE,"경비";#N/A,#N/A,FALSE,"이자수지";#N/A,#N/A,FALSE,"신규 투자"}</definedName>
    <definedName name="힌울" hidden="1">#REF!</definedName>
    <definedName name="ㅏ" localSheetId="26" hidden="1">{#N/A,#N/A,FALSE,"이태원철근"}</definedName>
    <definedName name="ㅏ" localSheetId="43" hidden="1">{#N/A,#N/A,FALSE,"이태원철근"}</definedName>
    <definedName name="ㅏ" hidden="1">{#N/A,#N/A,FALSE,"이태원철근"}</definedName>
    <definedName name="ㅏ1" hidden="1">#REF!</definedName>
    <definedName name="ㅏㅏ" localSheetId="26" hidden="1">{#N/A,#N/A,FALSE,"Aging Summary";#N/A,#N/A,FALSE,"Ratio Analysis";#N/A,#N/A,FALSE,"Test 120 Day Accts";#N/A,#N/A,FALSE,"Tickmarks"}</definedName>
    <definedName name="ㅏㅏ" localSheetId="43" hidden="1">{#N/A,#N/A,FALSE,"Aging Summary";#N/A,#N/A,FALSE,"Ratio Analysis";#N/A,#N/A,FALSE,"Test 120 Day Accts";#N/A,#N/A,FALSE,"Tickmarks"}</definedName>
    <definedName name="ㅏㅏ" hidden="1">{#N/A,#N/A,FALSE,"Aging Summary";#N/A,#N/A,FALSE,"Ratio Analysis";#N/A,#N/A,FALSE,"Test 120 Day Accts";#N/A,#N/A,FALSE,"Tickmarks"}</definedName>
    <definedName name="ㅏㅏㅏ" localSheetId="26" hidden="1">{"'미착금액'!$A$4:$G$14"}</definedName>
    <definedName name="ㅏㅏㅏ" localSheetId="46" hidden="1">{"'미착금액'!$A$4:$G$14"}</definedName>
    <definedName name="ㅏㅏㅏ" localSheetId="40" hidden="1">{"'미착금액'!$A$4:$G$14"}</definedName>
    <definedName name="ㅏㅏㅏ" localSheetId="43" hidden="1">{"'미착금액'!$A$4:$G$14"}</definedName>
    <definedName name="ㅏㅏㅏ" hidden="1">{"'미착금액'!$A$4:$G$14"}</definedName>
    <definedName name="ㅏㅓ" localSheetId="26" hidden="1">{#N/A,#N/A,FALSE,"구조2"}</definedName>
    <definedName name="ㅏㅓ" localSheetId="43" hidden="1">{#N/A,#N/A,FALSE,"구조2"}</definedName>
    <definedName name="ㅏㅓ" hidden="1">{#N/A,#N/A,FALSE,"구조2"}</definedName>
    <definedName name="ㅏㅓㅣㅓ" localSheetId="26" hidden="1">{#N/A,#N/A,FALSE,"표지";#N/A,#N/A,FALSE,"손익";#N/A,#N/A,FALSE,"영업";#N/A,#N/A,FALSE,"생산성";#N/A,#N/A,FALSE,"품질부문";#N/A,#N/A,FALSE,"사내매입매출";#N/A,#N/A,FALSE,"경비";#N/A,#N/A,FALSE,"이자수지";#N/A,#N/A,FALSE,"신규 투자"}</definedName>
    <definedName name="ㅏㅓㅣㅓ" localSheetId="43" hidden="1">{#N/A,#N/A,FALSE,"표지";#N/A,#N/A,FALSE,"손익";#N/A,#N/A,FALSE,"영업";#N/A,#N/A,FALSE,"생산성";#N/A,#N/A,FALSE,"품질부문";#N/A,#N/A,FALSE,"사내매입매출";#N/A,#N/A,FALSE,"경비";#N/A,#N/A,FALSE,"이자수지";#N/A,#N/A,FALSE,"신규 투자"}</definedName>
    <definedName name="ㅏㅓㅣㅓ" hidden="1">{#N/A,#N/A,FALSE,"표지";#N/A,#N/A,FALSE,"손익";#N/A,#N/A,FALSE,"영업";#N/A,#N/A,FALSE,"생산성";#N/A,#N/A,FALSE,"품질부문";#N/A,#N/A,FALSE,"사내매입매출";#N/A,#N/A,FALSE,"경비";#N/A,#N/A,FALSE,"이자수지";#N/A,#N/A,FALSE,"신규 투자"}</definedName>
    <definedName name="ㅐ" localSheetId="26" hidden="1">{#N/A,#N/A,FALSE,"이태원철근"}</definedName>
    <definedName name="ㅐ" localSheetId="43" hidden="1">{#N/A,#N/A,FALSE,"이태원철근"}</definedName>
    <definedName name="ㅐ" hidden="1">{#N/A,#N/A,FALSE,"이태원철근"}</definedName>
    <definedName name="ㅐㅏ" localSheetId="2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localSheetId="4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4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26" hidden="1">{#N/A,#N/A,FALSE,"지침";#N/A,#N/A,FALSE,"환경분석";#N/A,#N/A,FALSE,"Sheet16"}</definedName>
    <definedName name="ㅐㅐㅐ" localSheetId="43" hidden="1">{#N/A,#N/A,FALSE,"지침";#N/A,#N/A,FALSE,"환경분석";#N/A,#N/A,FALSE,"Sheet16"}</definedName>
    <definedName name="ㅐㅐㅐ" hidden="1">{#N/A,#N/A,FALSE,"지침";#N/A,#N/A,FALSE,"환경분석";#N/A,#N/A,FALSE,"Sheet16"}</definedName>
    <definedName name="ㅐㅕㅛ" localSheetId="26" hidden="1">{#N/A,#N/A,FALSE,"Aging Summary";#N/A,#N/A,FALSE,"Ratio Analysis";#N/A,#N/A,FALSE,"Test 120 Day Accts";#N/A,#N/A,FALSE,"Tickmarks"}</definedName>
    <definedName name="ㅐㅕㅛ" localSheetId="43" hidden="1">{#N/A,#N/A,FALSE,"Aging Summary";#N/A,#N/A,FALSE,"Ratio Analysis";#N/A,#N/A,FALSE,"Test 120 Day Accts";#N/A,#N/A,FALSE,"Tickmarks"}</definedName>
    <definedName name="ㅐㅕㅛ" hidden="1">{#N/A,#N/A,FALSE,"Aging Summary";#N/A,#N/A,FALSE,"Ratio Analysis";#N/A,#N/A,FALSE,"Test 120 Day Accts";#N/A,#N/A,FALSE,"Tickmarks"}</definedName>
    <definedName name="ㅐㅕㅛㅐ"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localSheetId="26" hidden="1">{#N/A,#N/A,FALSE,"Aging Summary";#N/A,#N/A,FALSE,"Ratio Analysis";#N/A,#N/A,FALSE,"Test 120 Day Accts";#N/A,#N/A,FALSE,"Tickmarks"}</definedName>
    <definedName name="ㅑ" localSheetId="43" hidden="1">{#N/A,#N/A,FALSE,"Aging Summary";#N/A,#N/A,FALSE,"Ratio Analysis";#N/A,#N/A,FALSE,"Test 120 Day Accts";#N/A,#N/A,FALSE,"Tickmarks"}</definedName>
    <definedName name="ㅑ" hidden="1">{#N/A,#N/A,FALSE,"Aging Summary";#N/A,#N/A,FALSE,"Ratio Analysis";#N/A,#N/A,FALSE,"Test 120 Day Accts";#N/A,#N/A,FALSE,"Tickmarks"}</definedName>
    <definedName name="ㅑㅕ" localSheetId="26" hidden="1">{#N/A,#N/A,FALSE,"이정표"}</definedName>
    <definedName name="ㅑㅕ" localSheetId="43" hidden="1">{#N/A,#N/A,FALSE,"이정표"}</definedName>
    <definedName name="ㅑㅕ" hidden="1">{#N/A,#N/A,FALSE,"이정표"}</definedName>
    <definedName name="ㅓ" localSheetId="26" hidden="1">{#N/A,#N/A,FALSE,"이태원철근"}</definedName>
    <definedName name="ㅓ" localSheetId="43" hidden="1">{#N/A,#N/A,FALSE,"이태원철근"}</definedName>
    <definedName name="ㅓ" hidden="1">{#N/A,#N/A,FALSE,"이태원철근"}</definedName>
    <definedName name="ㅓㄴㄱ" hidden="1">#REF!</definedName>
    <definedName name="ㅓㅓㅓ" localSheetId="26" hidden="1">{#N/A,#N/A,FALSE,"97년 투자계획 세부내역 "}</definedName>
    <definedName name="ㅓㅓㅓ" localSheetId="43" hidden="1">{#N/A,#N/A,FALSE,"97년 투자계획 세부내역 "}</definedName>
    <definedName name="ㅓㅓㅓ" hidden="1">{#N/A,#N/A,FALSE,"97년 투자계획 세부내역 "}</definedName>
    <definedName name="ㅓㅗㅇ허"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ㅓㅘ"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ㅔ" localSheetId="26" hidden="1">{#N/A,#N/A,FALSE,"이태원철근"}</definedName>
    <definedName name="ㅔ" localSheetId="43" hidden="1">{#N/A,#N/A,FALSE,"이태원철근"}</definedName>
    <definedName name="ㅔ" hidden="1">{#N/A,#N/A,FALSE,"이태원철근"}</definedName>
    <definedName name="ㅔㅔ" hidden="1">#REF!</definedName>
    <definedName name="ㅔㅔㅔ"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ㅔㅔㅔ"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ㅔㅔ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ㅕ" localSheetId="26" hidden="1">{#N/A,#N/A,FALSE,"BS";#N/A,#N/A,FALSE,"PL";#N/A,#N/A,FALSE,"처분";#N/A,#N/A,FALSE,"현금";#N/A,#N/A,FALSE,"매출";#N/A,#N/A,FALSE,"원가";#N/A,#N/A,FALSE,"경영"}</definedName>
    <definedName name="ㅕ" localSheetId="46" hidden="1">{#N/A,#N/A,FALSE,"BS";#N/A,#N/A,FALSE,"PL";#N/A,#N/A,FALSE,"처분";#N/A,#N/A,FALSE,"현금";#N/A,#N/A,FALSE,"매출";#N/A,#N/A,FALSE,"원가";#N/A,#N/A,FALSE,"경영"}</definedName>
    <definedName name="ㅕ" localSheetId="40" hidden="1">{#N/A,#N/A,FALSE,"BS";#N/A,#N/A,FALSE,"PL";#N/A,#N/A,FALSE,"처분";#N/A,#N/A,FALSE,"현금";#N/A,#N/A,FALSE,"매출";#N/A,#N/A,FALSE,"원가";#N/A,#N/A,FALSE,"경영"}</definedName>
    <definedName name="ㅕ" localSheetId="43" hidden="1">{#N/A,#N/A,FALSE,"BS";#N/A,#N/A,FALSE,"PL";#N/A,#N/A,FALSE,"처분";#N/A,#N/A,FALSE,"현금";#N/A,#N/A,FALSE,"매출";#N/A,#N/A,FALSE,"원가";#N/A,#N/A,FALSE,"경영"}</definedName>
    <definedName name="ㅕ" hidden="1">{#N/A,#N/A,FALSE,"BS";#N/A,#N/A,FALSE,"PL";#N/A,#N/A,FALSE,"처분";#N/A,#N/A,FALSE,"현금";#N/A,#N/A,FALSE,"매출";#N/A,#N/A,FALSE,"원가";#N/A,#N/A,FALSE,"경영"}</definedName>
    <definedName name="ㅗ" localSheetId="2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4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ㄹ호"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ㅅ곡"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 localSheetId="26" hidden="1">{#N/A,#N/A,FALSE,"부대2"}</definedName>
    <definedName name="ㅗㅓ" localSheetId="43" hidden="1">{#N/A,#N/A,FALSE,"부대2"}</definedName>
    <definedName name="ㅗㅓ" hidden="1">{#N/A,#N/A,FALSE,"부대2"}</definedName>
    <definedName name="ㅗㅕ" localSheetId="26" hidden="1">{#N/A,#N/A,FALSE,"배수2"}</definedName>
    <definedName name="ㅗㅕ" localSheetId="43" hidden="1">{#N/A,#N/A,FALSE,"배수2"}</definedName>
    <definedName name="ㅗㅕ" hidden="1">{#N/A,#N/A,FALSE,"배수2"}</definedName>
    <definedName name="ㅗㅗㅇㅀㅇㅁㄴㅇㅀ"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ㅗㅗㅗㅗㅗㅗㅗ" localSheetId="26" hidden="1">{#N/A,#N/A,FALSE,"표지";#N/A,#N/A,FALSE,"손익";#N/A,#N/A,FALSE,"영업";#N/A,#N/A,FALSE,"생산성";#N/A,#N/A,FALSE,"품질부문";#N/A,#N/A,FALSE,"사내매입매출";#N/A,#N/A,FALSE,"경비";#N/A,#N/A,FALSE,"이자수지";#N/A,#N/A,FALSE,"신규 투자"}</definedName>
    <definedName name="ㅗㅗㅗㅗㅗㅗㅗㅗㅗㅗ" localSheetId="43" hidden="1">{#N/A,#N/A,FALSE,"표지";#N/A,#N/A,FALSE,"손익";#N/A,#N/A,FALSE,"영업";#N/A,#N/A,FALSE,"생산성";#N/A,#N/A,FALSE,"품질부문";#N/A,#N/A,FALSE,"사내매입매출";#N/A,#N/A,FALSE,"경비";#N/A,#N/A,FALSE,"이자수지";#N/A,#N/A,FALSE,"신규 투자"}</definedName>
    <definedName name="ㅗㅗㅗㅗㅗㅗㅗㅗㅗㅗ" hidden="1">{#N/A,#N/A,FALSE,"표지";#N/A,#N/A,FALSE,"손익";#N/A,#N/A,FALSE,"영업";#N/A,#N/A,FALSE,"생산성";#N/A,#N/A,FALSE,"품질부문";#N/A,#N/A,FALSE,"사내매입매출";#N/A,#N/A,FALSE,"경비";#N/A,#N/A,FALSE,"이자수지";#N/A,#N/A,FALSE,"신규 투자"}</definedName>
    <definedName name="ㅚㅏㅗ"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26" hidden="1">{#N/A,#N/A,FALSE,"이태원철근"}</definedName>
    <definedName name="ㅛ" localSheetId="43" hidden="1">{#N/A,#N/A,FALSE,"이태원철근"}</definedName>
    <definedName name="ㅛ" hidden="1">{#N/A,#N/A,FALSE,"이태원철근"}</definedName>
    <definedName name="ㅛㅅ" localSheetId="26" hidden="1">{#N/A,#N/A,FALSE,"속도"}</definedName>
    <definedName name="ㅛㅅ" localSheetId="43" hidden="1">{#N/A,#N/A,FALSE,"속도"}</definedName>
    <definedName name="ㅛㅅ" hidden="1">{#N/A,#N/A,FALSE,"속도"}</definedName>
    <definedName name="ㅛ섣"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ㅑㅐ" localSheetId="26" hidden="1">{#N/A,#N/A,FALSE,"구조1"}</definedName>
    <definedName name="ㅛㅑㅐ" localSheetId="43" hidden="1">{#N/A,#N/A,FALSE,"구조1"}</definedName>
    <definedName name="ㅛㅑㅐ" hidden="1">{#N/A,#N/A,FALSE,"구조1"}</definedName>
    <definedName name="ㅛㅕㅑ" hidden="1">#REF!</definedName>
    <definedName name="ㅜㅎㄹ" localSheetId="26" hidden="1">{#N/A,#N/A,FALSE,"부대2"}</definedName>
    <definedName name="ㅜㅎㄹ" localSheetId="43" hidden="1">{#N/A,#N/A,FALSE,"부대2"}</definedName>
    <definedName name="ㅜㅎㄹ" hidden="1">{#N/A,#N/A,FALSE,"부대2"}</definedName>
    <definedName name="ㅜㅠ" localSheetId="26" hidden="1">{#N/A,#N/A,FALSE,"토공2"}</definedName>
    <definedName name="ㅜㅠ" localSheetId="43" hidden="1">{#N/A,#N/A,FALSE,"토공2"}</definedName>
    <definedName name="ㅜㅠ" hidden="1">{#N/A,#N/A,FALSE,"토공2"}</definedName>
    <definedName name="ㅜㅠㅍ" localSheetId="26" hidden="1">{#N/A,#N/A,FALSE,"전력간선"}</definedName>
    <definedName name="ㅜㅠㅍ" localSheetId="43" hidden="1">{#N/A,#N/A,FALSE,"전력간선"}</definedName>
    <definedName name="ㅜㅠㅍ" hidden="1">{#N/A,#N/A,FALSE,"전력간선"}</definedName>
    <definedName name="ㅠ" localSheetId="26" hidden="1">{#N/A,#N/A,FALSE,"이태원철근"}</definedName>
    <definedName name="ㅠ" localSheetId="43" hidden="1">{#N/A,#N/A,FALSE,"이태원철근"}</definedName>
    <definedName name="ㅠ" hidden="1">{#N/A,#N/A,FALSE,"이태원철근"}</definedName>
    <definedName name="ㅠㅠㅠ" localSheetId="26" hidden="1">{#N/A,#N/A,FALSE,"지침";#N/A,#N/A,FALSE,"환경분석";#N/A,#N/A,FALSE,"Sheet16"}</definedName>
    <definedName name="ㅠㅠㅠ" localSheetId="43" hidden="1">{#N/A,#N/A,FALSE,"지침";#N/A,#N/A,FALSE,"환경분석";#N/A,#N/A,FALSE,"Sheet16"}</definedName>
    <definedName name="ㅠㅠㅠ" hidden="1">{#N/A,#N/A,FALSE,"지침";#N/A,#N/A,FALSE,"환경분석";#N/A,#N/A,FALSE,"Sheet16"}</definedName>
    <definedName name="ㅡ" localSheetId="26" hidden="1">{#N/A,#N/A,FALSE,"이태원철근"}</definedName>
    <definedName name="ㅡ" localSheetId="43" hidden="1">{#N/A,#N/A,FALSE,"이태원철근"}</definedName>
    <definedName name="ㅡ" hidden="1">{#N/A,#N/A,FALSE,"이태원철근"}</definedName>
    <definedName name="ㅡㅡㅡ" localSheetId="26" hidden="1">{#N/A,#N/A,FALSE,"지침";#N/A,#N/A,FALSE,"환경분석";#N/A,#N/A,FALSE,"Sheet16"}</definedName>
    <definedName name="ㅡㅡㅡ" localSheetId="43" hidden="1">{#N/A,#N/A,FALSE,"지침";#N/A,#N/A,FALSE,"환경분석";#N/A,#N/A,FALSE,"Sheet16"}</definedName>
    <definedName name="ㅡㅡㅡ" hidden="1">{#N/A,#N/A,FALSE,"지침";#N/A,#N/A,FALSE,"환경분석";#N/A,#N/A,FALSE,"Sheet16"}</definedName>
    <definedName name="ㅡㅡㅡㅡㅡㅡㅡㅡ" localSheetId="26"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 localSheetId="4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ㅏㅏ" localSheetId="26" hidden="1">{#N/A,#N/A,FALSE,"97년 투자계획 세부내역 "}</definedName>
    <definedName name="ㅣㅏㅏ" localSheetId="43" hidden="1">{#N/A,#N/A,FALSE,"97년 투자계획 세부내역 "}</definedName>
    <definedName name="ㅣㅏㅏ" hidden="1">{#N/A,#N/A,FALSE,"97년 투자계획 세부내역 "}</definedName>
    <definedName name="ㅣㅓㅏ" localSheetId="26" hidden="1">{#N/A,#N/A,FALSE,"전력간선"}</definedName>
    <definedName name="ㅣㅓㅏ" localSheetId="43" hidden="1">{#N/A,#N/A,FALSE,"전력간선"}</definedName>
    <definedName name="ㅣㅓㅏ" hidden="1">{#N/A,#N/A,FALSE,"전력간선"}</definedName>
    <definedName name="ㅣㅣ" localSheetId="26" hidden="1">{#N/A,#N/A,FALSE,"단축1";#N/A,#N/A,FALSE,"단축2";#N/A,#N/A,FALSE,"단축3";#N/A,#N/A,FALSE,"장축";#N/A,#N/A,FALSE,"4WD"}</definedName>
    <definedName name="ㅣㅣ" localSheetId="43" hidden="1">{#N/A,#N/A,FALSE,"단축1";#N/A,#N/A,FALSE,"단축2";#N/A,#N/A,FALSE,"단축3";#N/A,#N/A,FALSE,"장축";#N/A,#N/A,FALSE,"4WD"}</definedName>
    <definedName name="ㅣㅣ" hidden="1">{#N/A,#N/A,FALSE,"단축1";#N/A,#N/A,FALSE,"단축2";#N/A,#N/A,FALSE,"단축3";#N/A,#N/A,FALSE,"장축";#N/A,#N/A,FALSE,"4WD"}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2" i="87" l="1"/>
  <c r="AA72" i="87"/>
  <c r="F36" i="104"/>
  <c r="F30" i="104"/>
  <c r="F31" i="104"/>
  <c r="F32" i="104"/>
  <c r="F33" i="104"/>
  <c r="F34" i="104"/>
  <c r="F35" i="104"/>
  <c r="F37" i="104"/>
  <c r="F38" i="104"/>
  <c r="F39" i="104"/>
  <c r="F40" i="104"/>
  <c r="F41" i="104"/>
  <c r="K35" i="87" s="1"/>
  <c r="F42" i="104"/>
  <c r="K36" i="87" s="1"/>
  <c r="F43" i="104"/>
  <c r="F44" i="104"/>
  <c r="F45" i="104"/>
  <c r="F46" i="104"/>
  <c r="F47" i="104"/>
  <c r="F48" i="104"/>
  <c r="F49" i="104"/>
  <c r="F50" i="104"/>
  <c r="F29" i="104"/>
  <c r="K34" i="87"/>
  <c r="F13" i="104"/>
  <c r="F15" i="104"/>
  <c r="F14" i="104"/>
  <c r="G52" i="94"/>
  <c r="E48" i="94"/>
  <c r="F52" i="94" s="1"/>
  <c r="E18" i="94"/>
  <c r="E8" i="94"/>
  <c r="E7" i="94"/>
  <c r="F602" i="7" l="1"/>
  <c r="D32" i="94" l="1"/>
  <c r="D28" i="94" s="1"/>
  <c r="C32" i="94"/>
  <c r="F31" i="95"/>
  <c r="D27" i="95"/>
  <c r="D34" i="95" s="1"/>
  <c r="D36" i="95" s="1"/>
  <c r="D42" i="94"/>
  <c r="D33" i="94"/>
  <c r="E34" i="95"/>
  <c r="E36" i="95" s="1"/>
  <c r="C34" i="95"/>
  <c r="C36" i="95" s="1"/>
  <c r="D21" i="95"/>
  <c r="E21" i="95"/>
  <c r="C21" i="95"/>
  <c r="E27" i="95"/>
  <c r="C27" i="95"/>
  <c r="E9" i="94"/>
  <c r="D9" i="94"/>
  <c r="D8" i="94" s="1"/>
  <c r="C9" i="94"/>
  <c r="C47" i="94" l="1"/>
  <c r="C42" i="94" l="1"/>
  <c r="C33" i="94"/>
  <c r="C28" i="94"/>
  <c r="C24" i="94"/>
  <c r="D24" i="94"/>
  <c r="C20" i="94"/>
  <c r="D20" i="94"/>
  <c r="D7" i="94"/>
  <c r="E53" i="94"/>
  <c r="D48" i="94"/>
  <c r="D53" i="94" s="1"/>
  <c r="C48" i="94"/>
  <c r="D38" i="94"/>
  <c r="D49" i="94" s="1"/>
  <c r="D47" i="94"/>
  <c r="E47" i="94" s="1"/>
  <c r="G47" i="94" s="1"/>
  <c r="F36" i="95"/>
  <c r="F26" i="95"/>
  <c r="F27" i="95"/>
  <c r="F28" i="95"/>
  <c r="F29" i="95"/>
  <c r="F30" i="95"/>
  <c r="F32" i="95"/>
  <c r="F33" i="95"/>
  <c r="F34" i="95"/>
  <c r="F35" i="95"/>
  <c r="F10" i="95"/>
  <c r="F11" i="95"/>
  <c r="F12" i="95"/>
  <c r="F13" i="95"/>
  <c r="F14" i="95"/>
  <c r="F15" i="95"/>
  <c r="F16" i="95"/>
  <c r="F17" i="95"/>
  <c r="F18" i="95"/>
  <c r="F19" i="95"/>
  <c r="F20" i="95"/>
  <c r="F21" i="95"/>
  <c r="F22" i="95"/>
  <c r="F23" i="95"/>
  <c r="F24" i="95"/>
  <c r="F25" i="95"/>
  <c r="F9" i="95"/>
  <c r="O26" i="156"/>
  <c r="O30" i="156"/>
  <c r="O31" i="156"/>
  <c r="O32" i="156"/>
  <c r="O33" i="156"/>
  <c r="O35" i="156"/>
  <c r="O10" i="156"/>
  <c r="O11" i="156"/>
  <c r="O12" i="156"/>
  <c r="O13" i="156"/>
  <c r="O14" i="156"/>
  <c r="O16" i="156"/>
  <c r="O17" i="156"/>
  <c r="O18" i="156"/>
  <c r="O19" i="156"/>
  <c r="O20" i="156"/>
  <c r="O24" i="156"/>
  <c r="O25" i="156"/>
  <c r="N39" i="156"/>
  <c r="N40" i="156" s="1"/>
  <c r="M39" i="156"/>
  <c r="M40" i="156" s="1"/>
  <c r="L39" i="156"/>
  <c r="L40" i="156" s="1"/>
  <c r="K39" i="156"/>
  <c r="K40" i="156" s="1"/>
  <c r="G29" i="156"/>
  <c r="F29" i="156"/>
  <c r="G28" i="156"/>
  <c r="F28" i="156"/>
  <c r="F27" i="156" s="1"/>
  <c r="J27" i="156"/>
  <c r="I27" i="156"/>
  <c r="H27" i="156"/>
  <c r="E27" i="156"/>
  <c r="D27" i="156"/>
  <c r="C27" i="156"/>
  <c r="F23" i="156"/>
  <c r="F22" i="156" s="1"/>
  <c r="J22" i="156"/>
  <c r="I22" i="156"/>
  <c r="H22" i="156"/>
  <c r="G22" i="156"/>
  <c r="E22" i="156"/>
  <c r="D22" i="156"/>
  <c r="C22" i="156"/>
  <c r="E15" i="156"/>
  <c r="O15" i="156" s="1"/>
  <c r="J9" i="156"/>
  <c r="J21" i="156" s="1"/>
  <c r="I9" i="156"/>
  <c r="I21" i="156" s="1"/>
  <c r="H9" i="156"/>
  <c r="H21" i="156" s="1"/>
  <c r="G9" i="156"/>
  <c r="G21" i="156" s="1"/>
  <c r="F9" i="156"/>
  <c r="F21" i="156" s="1"/>
  <c r="D9" i="156"/>
  <c r="D21" i="156" s="1"/>
  <c r="C9" i="156"/>
  <c r="E42" i="94"/>
  <c r="G42" i="94" s="1"/>
  <c r="E39" i="94"/>
  <c r="G39" i="94" s="1"/>
  <c r="E33" i="94"/>
  <c r="G33" i="94" s="1"/>
  <c r="E28" i="94"/>
  <c r="G28" i="94" s="1"/>
  <c r="E24" i="94"/>
  <c r="G24" i="94" s="1"/>
  <c r="E20" i="94"/>
  <c r="G9" i="94"/>
  <c r="G10" i="94"/>
  <c r="G11" i="94"/>
  <c r="G12" i="94"/>
  <c r="G13" i="94"/>
  <c r="G14" i="94"/>
  <c r="G15" i="94"/>
  <c r="G16" i="94"/>
  <c r="G17" i="94"/>
  <c r="G19" i="94"/>
  <c r="G21" i="94"/>
  <c r="G22" i="94"/>
  <c r="G23" i="94"/>
  <c r="G25" i="94"/>
  <c r="G29" i="94"/>
  <c r="G30" i="94"/>
  <c r="G31" i="94"/>
  <c r="G32" i="94"/>
  <c r="G34" i="94"/>
  <c r="G35" i="94"/>
  <c r="G36" i="94"/>
  <c r="G40" i="94"/>
  <c r="G41" i="94"/>
  <c r="G43" i="94"/>
  <c r="G44" i="94"/>
  <c r="G45" i="94"/>
  <c r="G46" i="94"/>
  <c r="F8" i="155"/>
  <c r="F7" i="155" s="1"/>
  <c r="F26" i="155" s="1"/>
  <c r="J8" i="155"/>
  <c r="J7" i="155" s="1"/>
  <c r="J26" i="155" s="1"/>
  <c r="F9" i="155"/>
  <c r="G9" i="155"/>
  <c r="G8" i="155" s="1"/>
  <c r="G7" i="155" s="1"/>
  <c r="H9" i="155"/>
  <c r="H8" i="155" s="1"/>
  <c r="H7" i="155" s="1"/>
  <c r="I9" i="155"/>
  <c r="I8" i="155" s="1"/>
  <c r="I7" i="155" s="1"/>
  <c r="I26" i="155" s="1"/>
  <c r="J9" i="155"/>
  <c r="K16" i="155"/>
  <c r="C18" i="155"/>
  <c r="C26" i="155" s="1"/>
  <c r="D18" i="155"/>
  <c r="D26" i="155" s="1"/>
  <c r="E18" i="155"/>
  <c r="F18" i="155"/>
  <c r="G18" i="155"/>
  <c r="H18" i="155"/>
  <c r="I18" i="155"/>
  <c r="J20" i="155"/>
  <c r="J18" i="155" s="1"/>
  <c r="E26" i="155"/>
  <c r="C28" i="155"/>
  <c r="D28" i="155"/>
  <c r="E28" i="155"/>
  <c r="F28" i="155"/>
  <c r="F37" i="155" s="1"/>
  <c r="G28" i="155"/>
  <c r="H28" i="155"/>
  <c r="I28" i="155"/>
  <c r="J28" i="155"/>
  <c r="J37" i="155" s="1"/>
  <c r="K31" i="155"/>
  <c r="C33" i="155"/>
  <c r="D33" i="155"/>
  <c r="E33" i="155"/>
  <c r="E37" i="155" s="1"/>
  <c r="F33" i="155"/>
  <c r="G33" i="155"/>
  <c r="H33" i="155"/>
  <c r="H37" i="155" s="1"/>
  <c r="I33" i="155"/>
  <c r="I37" i="155" s="1"/>
  <c r="J33" i="155"/>
  <c r="D37" i="155"/>
  <c r="H9" i="110"/>
  <c r="H8" i="110"/>
  <c r="J8" i="110" s="1"/>
  <c r="E39" i="95"/>
  <c r="E40" i="95" s="1"/>
  <c r="E38" i="95"/>
  <c r="E33" i="31"/>
  <c r="O21" i="90"/>
  <c r="O14" i="90"/>
  <c r="O20" i="90"/>
  <c r="N95" i="87"/>
  <c r="N96" i="87"/>
  <c r="L95" i="87"/>
  <c r="M95" i="87" s="1"/>
  <c r="O18" i="90" s="1"/>
  <c r="L96" i="87"/>
  <c r="M96" i="87" s="1"/>
  <c r="O19" i="90" s="1"/>
  <c r="L80" i="90"/>
  <c r="O22" i="156" l="1"/>
  <c r="G27" i="156"/>
  <c r="O27" i="156" s="1"/>
  <c r="O29" i="156"/>
  <c r="C18" i="94"/>
  <c r="C53" i="94"/>
  <c r="G37" i="155"/>
  <c r="H26" i="155"/>
  <c r="G26" i="155"/>
  <c r="C37" i="155"/>
  <c r="D27" i="94"/>
  <c r="D37" i="94" s="1"/>
  <c r="E27" i="94"/>
  <c r="C46" i="94"/>
  <c r="E38" i="94"/>
  <c r="D18" i="94"/>
  <c r="D26" i="94" s="1"/>
  <c r="E26" i="94"/>
  <c r="C27" i="94"/>
  <c r="G8" i="94"/>
  <c r="G7" i="94"/>
  <c r="C21" i="156"/>
  <c r="C39" i="156" s="1"/>
  <c r="C40" i="156" s="1"/>
  <c r="E9" i="156"/>
  <c r="E21" i="156" s="1"/>
  <c r="O28" i="156"/>
  <c r="O23" i="156"/>
  <c r="D34" i="156"/>
  <c r="D36" i="156" s="1"/>
  <c r="D39" i="156"/>
  <c r="E34" i="156"/>
  <c r="E36" i="156" s="1"/>
  <c r="E39" i="156"/>
  <c r="F39" i="156"/>
  <c r="F34" i="156"/>
  <c r="F36" i="156" s="1"/>
  <c r="G39" i="156"/>
  <c r="G34" i="156"/>
  <c r="G36" i="156" s="1"/>
  <c r="H39" i="156"/>
  <c r="H34" i="156"/>
  <c r="H36" i="156" s="1"/>
  <c r="H40" i="156" s="1"/>
  <c r="I39" i="156"/>
  <c r="I34" i="156"/>
  <c r="I36" i="156" s="1"/>
  <c r="J39" i="156"/>
  <c r="J34" i="156"/>
  <c r="J36" i="156" s="1"/>
  <c r="G48" i="94"/>
  <c r="G18" i="94"/>
  <c r="G20" i="94"/>
  <c r="F13" i="30"/>
  <c r="E10" i="30"/>
  <c r="E9" i="30"/>
  <c r="F22" i="30"/>
  <c r="AB72" i="87"/>
  <c r="Z69" i="87"/>
  <c r="AA69" i="87" s="1"/>
  <c r="Z68" i="87"/>
  <c r="V69" i="87"/>
  <c r="W69" i="87"/>
  <c r="W68" i="87"/>
  <c r="V68" i="87"/>
  <c r="U69" i="87"/>
  <c r="U68" i="87"/>
  <c r="J68" i="87"/>
  <c r="K68" i="87"/>
  <c r="J69" i="87"/>
  <c r="K69" i="87" s="1"/>
  <c r="J70" i="87"/>
  <c r="K70" i="87" s="1"/>
  <c r="J71" i="87"/>
  <c r="K71" i="87" s="1"/>
  <c r="D52" i="94" l="1"/>
  <c r="G27" i="94"/>
  <c r="E37" i="94"/>
  <c r="G37" i="94" s="1"/>
  <c r="D50" i="94"/>
  <c r="C37" i="94"/>
  <c r="C38" i="94"/>
  <c r="C8" i="94" s="1"/>
  <c r="G26" i="94"/>
  <c r="G38" i="94"/>
  <c r="E49" i="94"/>
  <c r="O36" i="156"/>
  <c r="G40" i="156"/>
  <c r="J40" i="156"/>
  <c r="F40" i="156"/>
  <c r="C34" i="156"/>
  <c r="O34" i="156" s="1"/>
  <c r="O21" i="156"/>
  <c r="I40" i="156"/>
  <c r="O9" i="156"/>
  <c r="N38" i="156"/>
  <c r="E40" i="156"/>
  <c r="M38" i="156"/>
  <c r="D40" i="156"/>
  <c r="L38" i="156"/>
  <c r="K38" i="156"/>
  <c r="AB69" i="87"/>
  <c r="AA68" i="87"/>
  <c r="AB68" i="87" s="1"/>
  <c r="C49" i="94" l="1"/>
  <c r="E50" i="94"/>
  <c r="G50" i="94" s="1"/>
  <c r="G49" i="94"/>
  <c r="E52" i="94"/>
  <c r="J95" i="87"/>
  <c r="K95" i="87" s="1"/>
  <c r="J96" i="87"/>
  <c r="K96" i="87" s="1"/>
  <c r="C7" i="94" l="1"/>
  <c r="C50" i="94"/>
  <c r="I21" i="30"/>
  <c r="H21" i="30"/>
  <c r="F21" i="30"/>
  <c r="D21" i="30"/>
  <c r="H18" i="30"/>
  <c r="I18" i="30" s="1"/>
  <c r="H80" i="90"/>
  <c r="C26" i="94" l="1"/>
  <c r="C55" i="94" s="1"/>
  <c r="D39" i="95"/>
  <c r="D40" i="95" s="1"/>
  <c r="F16" i="104"/>
  <c r="Q11" i="4"/>
  <c r="C52" i="94" l="1"/>
  <c r="C51" i="104"/>
  <c r="F51" i="104"/>
  <c r="E32" i="31" l="1"/>
  <c r="F30" i="31"/>
  <c r="F29" i="31"/>
  <c r="E27" i="31"/>
  <c r="L31" i="31"/>
  <c r="E17" i="31"/>
  <c r="K31" i="31"/>
  <c r="E31" i="31"/>
  <c r="C39" i="95" l="1"/>
  <c r="V82" i="87" l="1"/>
  <c r="I83" i="87"/>
  <c r="J79" i="87"/>
  <c r="T82" i="87" l="1"/>
  <c r="U82" i="87" s="1"/>
  <c r="I85" i="87" l="1"/>
  <c r="I97" i="87"/>
  <c r="C40" i="95" l="1"/>
  <c r="Z79" i="87" l="1"/>
  <c r="AA79" i="87" s="1"/>
  <c r="AB79" i="87" l="1"/>
  <c r="J84" i="87" l="1"/>
  <c r="K84" i="87" s="1"/>
  <c r="B85" i="87"/>
  <c r="E16" i="104" l="1"/>
  <c r="D16" i="104"/>
  <c r="C16" i="104"/>
  <c r="J9" i="110"/>
  <c r="F35" i="30" l="1"/>
  <c r="J20" i="90"/>
  <c r="J93" i="87"/>
  <c r="K93" i="87" s="1"/>
  <c r="J94" i="87"/>
  <c r="Y72" i="87"/>
  <c r="U65" i="87"/>
  <c r="U64" i="87"/>
  <c r="V65" i="87"/>
  <c r="V64" i="87"/>
  <c r="J64" i="87"/>
  <c r="K64" i="87" s="1"/>
  <c r="J65" i="87"/>
  <c r="W65" i="87" s="1"/>
  <c r="J66" i="87"/>
  <c r="K66" i="87" s="1"/>
  <c r="J67" i="87"/>
  <c r="K67" i="87" s="1"/>
  <c r="H34" i="30"/>
  <c r="I34" i="30" s="1"/>
  <c r="H33" i="30"/>
  <c r="I33" i="30" s="1"/>
  <c r="Z65" i="87" l="1"/>
  <c r="AA65" i="87" s="1"/>
  <c r="AB65" i="87" s="1"/>
  <c r="K94" i="87"/>
  <c r="W64" i="87"/>
  <c r="Z64" i="87" s="1"/>
  <c r="AA64" i="87" s="1"/>
  <c r="AB64" i="87" s="1"/>
  <c r="K65" i="87"/>
  <c r="E26" i="76"/>
  <c r="K33" i="87"/>
  <c r="AA11" i="4"/>
  <c r="P11" i="82"/>
  <c r="L4" i="82"/>
  <c r="M14" i="78"/>
  <c r="L14" i="78"/>
  <c r="AH11" i="4" l="1"/>
  <c r="Q3" i="4"/>
  <c r="F23" i="104"/>
  <c r="D23" i="104"/>
  <c r="C2" i="87"/>
  <c r="L84" i="87" l="1"/>
  <c r="M84" i="87" s="1"/>
  <c r="L91" i="87"/>
  <c r="M91" i="87" s="1"/>
  <c r="L93" i="87"/>
  <c r="M93" i="87" s="1"/>
  <c r="L94" i="87"/>
  <c r="M94" i="87" s="1"/>
  <c r="O547" i="110"/>
  <c r="N84" i="87" l="1"/>
  <c r="N85" i="87" s="1"/>
  <c r="M85" i="87"/>
  <c r="N93" i="87"/>
  <c r="O93" i="87" s="1"/>
  <c r="P93" i="87" s="1"/>
  <c r="O16" i="90"/>
  <c r="N94" i="87"/>
  <c r="O94" i="87" s="1"/>
  <c r="P94" i="87" s="1"/>
  <c r="O17" i="90"/>
  <c r="J82" i="87"/>
  <c r="K82" i="87" s="1"/>
  <c r="O84" i="87" l="1"/>
  <c r="P84" i="87" l="1"/>
  <c r="P85" i="87" s="1"/>
  <c r="O85" i="87"/>
  <c r="F36" i="30" l="1"/>
  <c r="D38" i="95" l="1"/>
  <c r="H32" i="30" l="1"/>
  <c r="I32" i="30" s="1"/>
  <c r="C38" i="95" l="1"/>
  <c r="J11" i="110" l="1"/>
  <c r="O387" i="110" l="1"/>
  <c r="O386" i="110"/>
  <c r="I11" i="110"/>
  <c r="F4" i="110"/>
  <c r="E4" i="110"/>
  <c r="E2" i="110"/>
  <c r="AJ448" i="4" l="1"/>
  <c r="AJ445" i="4"/>
  <c r="AJ440" i="4"/>
  <c r="AJ439" i="4"/>
  <c r="AJ438" i="4"/>
  <c r="AJ437" i="4"/>
  <c r="AJ436" i="4"/>
  <c r="AJ435" i="4"/>
  <c r="AJ434" i="4"/>
  <c r="AJ433" i="4"/>
  <c r="AJ432" i="4"/>
  <c r="AJ431" i="4"/>
  <c r="AJ430" i="4"/>
  <c r="AJ429" i="4"/>
  <c r="AJ425" i="4"/>
  <c r="AJ424" i="4"/>
  <c r="AJ423" i="4"/>
  <c r="AJ422" i="4"/>
  <c r="AJ421" i="4"/>
  <c r="AJ420" i="4"/>
  <c r="AJ419" i="4"/>
  <c r="AJ414" i="4"/>
  <c r="AJ413" i="4"/>
  <c r="AJ412" i="4"/>
  <c r="AJ411" i="4"/>
  <c r="G10" i="21" l="1"/>
  <c r="F622" i="7"/>
  <c r="H447" i="7" l="1"/>
  <c r="D51" i="104"/>
  <c r="E51" i="104"/>
  <c r="J81" i="87"/>
  <c r="K81" i="87" s="1"/>
  <c r="H71" i="90"/>
  <c r="H31" i="30" l="1"/>
  <c r="I31" i="30" s="1"/>
  <c r="H30" i="30"/>
  <c r="I30" i="30" s="1"/>
  <c r="H29" i="30"/>
  <c r="H35" i="30" l="1"/>
  <c r="H821" i="96"/>
  <c r="H822" i="96"/>
  <c r="H823" i="96"/>
  <c r="H824" i="96"/>
  <c r="H825" i="96"/>
  <c r="H826" i="96"/>
  <c r="H827" i="96"/>
  <c r="H828" i="96"/>
  <c r="H829" i="96"/>
  <c r="H830" i="96"/>
  <c r="H831" i="96"/>
  <c r="H832" i="96"/>
  <c r="H833" i="96"/>
  <c r="H834" i="96"/>
  <c r="H835" i="96"/>
  <c r="H836" i="96"/>
  <c r="H837" i="96"/>
  <c r="H838" i="96"/>
  <c r="H839" i="96"/>
  <c r="H840" i="96"/>
  <c r="H841" i="96"/>
  <c r="H842" i="96"/>
  <c r="H843" i="96"/>
  <c r="H844" i="96"/>
  <c r="H845" i="96"/>
  <c r="H846" i="96"/>
  <c r="H847" i="96"/>
  <c r="H848" i="96"/>
  <c r="H849" i="96"/>
  <c r="H850" i="96"/>
  <c r="H851" i="96"/>
  <c r="H852" i="96"/>
  <c r="H853" i="96"/>
  <c r="H854" i="96"/>
  <c r="H855" i="96"/>
  <c r="H856" i="96"/>
  <c r="H857" i="96"/>
  <c r="H858" i="96"/>
  <c r="H859" i="96"/>
  <c r="H860" i="96"/>
  <c r="H861" i="96"/>
  <c r="H862" i="96"/>
  <c r="H863" i="96"/>
  <c r="H864" i="96"/>
  <c r="H865" i="96"/>
  <c r="H866" i="96"/>
  <c r="H867" i="96"/>
  <c r="H868" i="96"/>
  <c r="H869" i="96"/>
  <c r="H870" i="96"/>
  <c r="H871" i="96"/>
  <c r="H872" i="96"/>
  <c r="H873" i="96"/>
  <c r="H874" i="96"/>
  <c r="H875" i="96"/>
  <c r="H876" i="96"/>
  <c r="H877" i="96"/>
  <c r="H878" i="96"/>
  <c r="H879" i="96"/>
  <c r="H880" i="96"/>
  <c r="H881" i="96"/>
  <c r="H882" i="96"/>
  <c r="H883" i="96"/>
  <c r="H884" i="96"/>
  <c r="H885" i="96"/>
  <c r="H886" i="96"/>
  <c r="H887" i="96"/>
  <c r="H888" i="96"/>
  <c r="H889" i="96"/>
  <c r="H890" i="96"/>
  <c r="H891" i="96"/>
  <c r="H892" i="96"/>
  <c r="H893" i="96"/>
  <c r="H894" i="96"/>
  <c r="H895" i="96"/>
  <c r="H896" i="96"/>
  <c r="H897" i="96"/>
  <c r="H898" i="96"/>
  <c r="H899" i="96"/>
  <c r="H900" i="96"/>
  <c r="H901" i="96"/>
  <c r="H902" i="96"/>
  <c r="H903" i="96"/>
  <c r="H904" i="96"/>
  <c r="H905" i="96"/>
  <c r="H906" i="96"/>
  <c r="H907" i="96"/>
  <c r="H908" i="96"/>
  <c r="H909" i="96"/>
  <c r="H910" i="96"/>
  <c r="H911" i="96"/>
  <c r="H912" i="96"/>
  <c r="H913" i="96"/>
  <c r="H914" i="96"/>
  <c r="H915" i="96"/>
  <c r="H916" i="96"/>
  <c r="H917" i="96"/>
  <c r="H918" i="96"/>
  <c r="H919" i="96"/>
  <c r="H920" i="96"/>
  <c r="H921" i="96"/>
  <c r="H922" i="96"/>
  <c r="H923" i="96"/>
  <c r="H924" i="96"/>
  <c r="H925" i="96"/>
  <c r="H926" i="96"/>
  <c r="H927" i="96"/>
  <c r="H928" i="96"/>
  <c r="H929" i="96"/>
  <c r="H930" i="96"/>
  <c r="H931" i="96"/>
  <c r="H932" i="96"/>
  <c r="H933" i="96"/>
  <c r="H934" i="96"/>
  <c r="H935" i="96"/>
  <c r="H936" i="96"/>
  <c r="H937" i="96"/>
  <c r="H938" i="96"/>
  <c r="H939" i="96"/>
  <c r="H940" i="96"/>
  <c r="H941" i="96"/>
  <c r="H942" i="96"/>
  <c r="H943" i="96"/>
  <c r="H944" i="96"/>
  <c r="H945" i="96"/>
  <c r="H946" i="96"/>
  <c r="H947" i="96"/>
  <c r="H948" i="96"/>
  <c r="H949" i="96"/>
  <c r="H950" i="96"/>
  <c r="H951" i="96"/>
  <c r="H952" i="96"/>
  <c r="H953" i="96"/>
  <c r="H954" i="96"/>
  <c r="H955" i="96"/>
  <c r="H956" i="96"/>
  <c r="H957" i="96"/>
  <c r="H958" i="96"/>
  <c r="H959" i="96"/>
  <c r="H960" i="96"/>
  <c r="H961" i="96"/>
  <c r="H962" i="96"/>
  <c r="H963" i="96"/>
  <c r="H964" i="96"/>
  <c r="H965" i="96"/>
  <c r="H966" i="96"/>
  <c r="H967" i="96"/>
  <c r="H968" i="96"/>
  <c r="H969" i="96"/>
  <c r="H970" i="96"/>
  <c r="H971" i="96"/>
  <c r="H972" i="96"/>
  <c r="H973" i="96"/>
  <c r="H974" i="96"/>
  <c r="H975" i="96"/>
  <c r="H976" i="96"/>
  <c r="H977" i="96"/>
  <c r="H978" i="96"/>
  <c r="H979" i="96"/>
  <c r="H980" i="96"/>
  <c r="H981" i="96"/>
  <c r="H982" i="96"/>
  <c r="H983" i="96"/>
  <c r="H984" i="96"/>
  <c r="H985" i="96"/>
  <c r="H986" i="96"/>
  <c r="H987" i="96"/>
  <c r="H988" i="96"/>
  <c r="H989" i="96"/>
  <c r="H990" i="96"/>
  <c r="H991" i="96"/>
  <c r="H992" i="96"/>
  <c r="H993" i="96"/>
  <c r="H994" i="96"/>
  <c r="H995" i="96"/>
  <c r="H996" i="96"/>
  <c r="H997" i="96"/>
  <c r="H998" i="96"/>
  <c r="H999" i="96"/>
  <c r="H1000" i="96"/>
  <c r="H1001" i="96"/>
  <c r="H1002" i="96"/>
  <c r="H1003" i="96"/>
  <c r="H1004" i="96"/>
  <c r="H1005" i="96"/>
  <c r="H1006" i="96"/>
  <c r="H1007" i="96"/>
  <c r="H1008" i="96"/>
  <c r="H1009" i="96"/>
  <c r="H1010" i="96"/>
  <c r="H1011" i="96"/>
  <c r="H1012" i="96"/>
  <c r="H1013" i="96"/>
  <c r="H1014" i="96"/>
  <c r="H1015" i="96"/>
  <c r="H1016" i="96"/>
  <c r="H1017" i="96"/>
  <c r="H1018" i="96"/>
  <c r="H1019" i="96"/>
  <c r="H1020" i="96"/>
  <c r="H1021" i="96"/>
  <c r="H1022" i="96"/>
  <c r="H1023" i="96"/>
  <c r="H1024" i="96"/>
  <c r="H1025" i="96"/>
  <c r="H1026" i="96"/>
  <c r="H1027" i="96"/>
  <c r="H1028" i="96"/>
  <c r="H1029" i="96"/>
  <c r="H1030" i="96"/>
  <c r="H1031" i="96"/>
  <c r="H1032" i="96"/>
  <c r="H1033" i="96"/>
  <c r="H1034" i="96"/>
  <c r="H1035" i="96"/>
  <c r="H1036" i="96"/>
  <c r="H1037" i="96"/>
  <c r="H1038" i="96"/>
  <c r="H1039" i="96"/>
  <c r="H1040" i="96"/>
  <c r="H1041" i="96"/>
  <c r="H1042" i="96"/>
  <c r="H1043" i="96"/>
  <c r="H1044" i="96"/>
  <c r="H1045" i="96"/>
  <c r="H1046" i="96"/>
  <c r="H1047" i="96"/>
  <c r="H1048" i="96"/>
  <c r="H1049" i="96"/>
  <c r="H1050" i="96"/>
  <c r="H1051" i="96"/>
  <c r="H1052" i="96"/>
  <c r="H1053" i="96"/>
  <c r="H1054" i="96"/>
  <c r="H1055" i="96"/>
  <c r="H1056" i="96"/>
  <c r="H1057" i="96"/>
  <c r="H1058" i="96"/>
  <c r="H1059" i="96"/>
  <c r="H1060" i="96"/>
  <c r="H1061" i="96"/>
  <c r="H1062" i="96"/>
  <c r="H1063" i="96"/>
  <c r="H1064" i="96"/>
  <c r="H1065" i="96"/>
  <c r="H1066" i="96"/>
  <c r="H1067" i="96"/>
  <c r="H1068" i="96"/>
  <c r="H1069" i="96"/>
  <c r="H1070" i="96"/>
  <c r="H1071" i="96"/>
  <c r="H1072" i="96"/>
  <c r="H1073" i="96"/>
  <c r="H1074" i="96"/>
  <c r="H1075" i="96"/>
  <c r="H1076" i="96"/>
  <c r="H1077" i="96"/>
  <c r="H1078" i="96"/>
  <c r="H1079" i="96"/>
  <c r="H1080" i="96"/>
  <c r="H1081" i="96"/>
  <c r="H1082" i="96"/>
  <c r="H1083" i="96"/>
  <c r="H1084" i="96"/>
  <c r="H1085" i="96"/>
  <c r="H1086" i="96"/>
  <c r="H1087" i="96"/>
  <c r="H1088" i="96"/>
  <c r="H1089" i="96"/>
  <c r="H1090" i="96"/>
  <c r="H1091" i="96"/>
  <c r="H1092" i="96"/>
  <c r="H1093" i="96"/>
  <c r="H1094" i="96"/>
  <c r="H1095" i="96"/>
  <c r="H1096" i="96"/>
  <c r="H1097" i="96"/>
  <c r="H1098" i="96"/>
  <c r="H1099" i="96"/>
  <c r="H820" i="96"/>
  <c r="H70" i="90"/>
  <c r="H819" i="96"/>
  <c r="J796" i="96"/>
  <c r="N12" i="90"/>
  <c r="O12" i="90" s="1"/>
  <c r="H818" i="96"/>
  <c r="H796" i="96"/>
  <c r="J818" i="96"/>
  <c r="I820" i="96"/>
  <c r="C3" i="96"/>
  <c r="B318" i="107" l="1"/>
  <c r="B319" i="107"/>
  <c r="B320" i="107"/>
  <c r="B321" i="107"/>
  <c r="B322" i="107"/>
  <c r="B323" i="107"/>
  <c r="B324" i="107"/>
  <c r="B325" i="107"/>
  <c r="B326" i="107"/>
  <c r="B327" i="107"/>
  <c r="B328" i="107"/>
  <c r="B329" i="107"/>
  <c r="B330" i="107"/>
  <c r="B331" i="107"/>
  <c r="B332" i="107"/>
  <c r="B333" i="107"/>
  <c r="B334" i="107"/>
  <c r="B335" i="107"/>
  <c r="B336" i="107"/>
  <c r="B337" i="107"/>
  <c r="B338" i="107"/>
  <c r="B339" i="107"/>
  <c r="B340" i="107"/>
  <c r="B341" i="107"/>
  <c r="B342" i="107"/>
  <c r="B343" i="107"/>
  <c r="B344" i="107"/>
  <c r="B345" i="107"/>
  <c r="B4" i="107"/>
  <c r="B5" i="107"/>
  <c r="B2" i="107"/>
  <c r="B3" i="107"/>
  <c r="B22" i="107"/>
  <c r="B23" i="107"/>
  <c r="B20" i="107"/>
  <c r="B21" i="107"/>
  <c r="B10" i="107"/>
  <c r="B11" i="107"/>
  <c r="B346" i="107"/>
  <c r="B347" i="107"/>
  <c r="B12" i="107"/>
  <c r="B13" i="107"/>
  <c r="B348" i="107"/>
  <c r="B349" i="107"/>
  <c r="B16" i="107"/>
  <c r="B17" i="107"/>
  <c r="B14" i="107"/>
  <c r="B15" i="107"/>
  <c r="B18" i="107"/>
  <c r="B19" i="107"/>
  <c r="B24" i="107"/>
  <c r="B25" i="107"/>
  <c r="B26" i="107"/>
  <c r="B27" i="107"/>
  <c r="B28" i="107"/>
  <c r="B29" i="107"/>
  <c r="B350" i="107"/>
  <c r="B351" i="107"/>
  <c r="B352" i="107"/>
  <c r="B353" i="107"/>
  <c r="B354" i="107"/>
  <c r="B6" i="107"/>
  <c r="B7" i="107"/>
  <c r="B8" i="107"/>
  <c r="B9" i="107"/>
  <c r="B355" i="107"/>
  <c r="B356" i="107"/>
  <c r="B357" i="107"/>
  <c r="B358" i="107"/>
  <c r="B359" i="107"/>
  <c r="B360" i="107"/>
  <c r="B361" i="107"/>
  <c r="B362" i="107"/>
  <c r="B363" i="107"/>
  <c r="B364" i="107"/>
  <c r="B365" i="107"/>
  <c r="B366" i="107"/>
  <c r="B367" i="107"/>
  <c r="B368" i="107"/>
  <c r="B369" i="107"/>
  <c r="B370" i="107"/>
  <c r="B371" i="107"/>
  <c r="B372" i="107"/>
  <c r="B313" i="107"/>
  <c r="B314" i="107"/>
  <c r="B315" i="107"/>
  <c r="B316" i="107"/>
  <c r="B317" i="107"/>
  <c r="B373" i="107"/>
  <c r="B374" i="107"/>
  <c r="B375" i="107"/>
  <c r="B376" i="107"/>
  <c r="B377" i="107"/>
  <c r="B378" i="107"/>
  <c r="B394" i="107"/>
  <c r="B395" i="107"/>
  <c r="B396" i="107"/>
  <c r="B397" i="107"/>
  <c r="B398" i="107"/>
  <c r="B89" i="107"/>
  <c r="B90" i="107"/>
  <c r="B91" i="107"/>
  <c r="B92" i="107"/>
  <c r="B93" i="107"/>
  <c r="B94" i="107"/>
  <c r="B95" i="107"/>
  <c r="B96" i="107"/>
  <c r="B97" i="107"/>
  <c r="B98" i="107"/>
  <c r="B99" i="107"/>
  <c r="B112" i="107"/>
  <c r="B113" i="107"/>
  <c r="B114" i="107"/>
  <c r="B115" i="107"/>
  <c r="B116" i="107"/>
  <c r="B117" i="107"/>
  <c r="B118" i="107"/>
  <c r="B119" i="107"/>
  <c r="B120" i="107"/>
  <c r="B121" i="107"/>
  <c r="B122" i="107"/>
  <c r="B123" i="107"/>
  <c r="B124" i="107"/>
  <c r="B125" i="107"/>
  <c r="B126" i="107"/>
  <c r="B127" i="107"/>
  <c r="B128" i="107"/>
  <c r="B129" i="107"/>
  <c r="B130" i="107"/>
  <c r="B131" i="107"/>
  <c r="B132" i="107"/>
  <c r="B133" i="107"/>
  <c r="B134" i="107"/>
  <c r="B135" i="107"/>
  <c r="B136" i="107"/>
  <c r="B137" i="107"/>
  <c r="B138" i="107"/>
  <c r="B139" i="107"/>
  <c r="B140" i="107"/>
  <c r="B141" i="107"/>
  <c r="B142" i="107"/>
  <c r="B143" i="107"/>
  <c r="B144" i="107"/>
  <c r="B145" i="107"/>
  <c r="B146" i="107"/>
  <c r="B147" i="107"/>
  <c r="B148" i="107"/>
  <c r="B149" i="107"/>
  <c r="B150" i="107"/>
  <c r="B151" i="107"/>
  <c r="B152" i="107"/>
  <c r="B153" i="107"/>
  <c r="B154" i="107"/>
  <c r="B100" i="107"/>
  <c r="B101" i="107"/>
  <c r="B102" i="107"/>
  <c r="B155" i="107"/>
  <c r="B156" i="107"/>
  <c r="B157" i="107"/>
  <c r="B103" i="107"/>
  <c r="B104" i="107"/>
  <c r="B105" i="107"/>
  <c r="B158" i="107"/>
  <c r="B159" i="107"/>
  <c r="B160" i="107"/>
  <c r="B106" i="107"/>
  <c r="B107" i="107"/>
  <c r="B108" i="107"/>
  <c r="B109" i="107"/>
  <c r="B110" i="107"/>
  <c r="B111" i="107"/>
  <c r="B161" i="107"/>
  <c r="B162" i="107"/>
  <c r="B163" i="107"/>
  <c r="B164" i="107"/>
  <c r="B165" i="107"/>
  <c r="B166" i="107"/>
  <c r="B167" i="107"/>
  <c r="B168" i="107"/>
  <c r="B169" i="107"/>
  <c r="B170" i="107"/>
  <c r="B171" i="107"/>
  <c r="B172" i="107"/>
  <c r="B173" i="107"/>
  <c r="B174" i="107"/>
  <c r="B175" i="107"/>
  <c r="B176" i="107"/>
  <c r="B177" i="107"/>
  <c r="B178" i="107"/>
  <c r="B179" i="107"/>
  <c r="B180" i="107"/>
  <c r="B181" i="107"/>
  <c r="B182" i="107"/>
  <c r="B183" i="107"/>
  <c r="B184" i="107"/>
  <c r="B185" i="107"/>
  <c r="B186" i="107"/>
  <c r="B187" i="107"/>
  <c r="B188" i="107"/>
  <c r="B189" i="107"/>
  <c r="B190" i="107"/>
  <c r="B191" i="107"/>
  <c r="B192" i="107"/>
  <c r="B193" i="107"/>
  <c r="B194" i="107"/>
  <c r="B195" i="107"/>
  <c r="B196" i="107"/>
  <c r="B197" i="107"/>
  <c r="B198" i="107"/>
  <c r="B199" i="107"/>
  <c r="B200" i="107"/>
  <c r="B201" i="107"/>
  <c r="B202" i="107"/>
  <c r="B203" i="107"/>
  <c r="B204" i="107"/>
  <c r="B205" i="107"/>
  <c r="B206" i="107"/>
  <c r="B207" i="107"/>
  <c r="B208" i="107"/>
  <c r="B209" i="107"/>
  <c r="B210" i="107"/>
  <c r="B211" i="107"/>
  <c r="B212" i="107"/>
  <c r="B213" i="107"/>
  <c r="B214" i="107"/>
  <c r="B215" i="107"/>
  <c r="B216" i="107"/>
  <c r="B217" i="107"/>
  <c r="B218" i="107"/>
  <c r="B219" i="107"/>
  <c r="B220" i="107"/>
  <c r="B221" i="107"/>
  <c r="B222" i="107"/>
  <c r="B223" i="107"/>
  <c r="B224" i="107"/>
  <c r="B225" i="107"/>
  <c r="B226" i="107"/>
  <c r="B227" i="107"/>
  <c r="B228" i="107"/>
  <c r="B229" i="107"/>
  <c r="B230" i="107"/>
  <c r="B231" i="107"/>
  <c r="B232" i="107"/>
  <c r="B233" i="107"/>
  <c r="B234" i="107"/>
  <c r="B235" i="107"/>
  <c r="B236" i="107"/>
  <c r="B243" i="107"/>
  <c r="B244" i="107"/>
  <c r="B249" i="107"/>
  <c r="B250" i="107"/>
  <c r="B251" i="107"/>
  <c r="B252" i="107"/>
  <c r="B253" i="107"/>
  <c r="B254" i="107"/>
  <c r="B255" i="107"/>
  <c r="B256" i="107"/>
  <c r="B257" i="107"/>
  <c r="B258" i="107"/>
  <c r="B259" i="107"/>
  <c r="B260" i="107"/>
  <c r="B261" i="107"/>
  <c r="B262" i="107"/>
  <c r="B263" i="107"/>
  <c r="B264" i="107"/>
  <c r="B265" i="107"/>
  <c r="B266" i="107"/>
  <c r="B267" i="107"/>
  <c r="B268" i="107"/>
  <c r="B269" i="107"/>
  <c r="B270" i="107"/>
  <c r="B271" i="107"/>
  <c r="B272" i="107"/>
  <c r="B273" i="107"/>
  <c r="B274" i="107"/>
  <c r="B275" i="107"/>
  <c r="B276" i="107"/>
  <c r="B277" i="107"/>
  <c r="B278" i="107"/>
  <c r="B279" i="107"/>
  <c r="B280" i="107"/>
  <c r="B281" i="107"/>
  <c r="B282" i="107"/>
  <c r="B283" i="107"/>
  <c r="B284" i="107"/>
  <c r="B285" i="107"/>
  <c r="B286" i="107"/>
  <c r="B287" i="107"/>
  <c r="B288" i="107"/>
  <c r="B289" i="107"/>
  <c r="B290" i="107"/>
  <c r="B291" i="107"/>
  <c r="B292" i="107"/>
  <c r="B293" i="107"/>
  <c r="B294" i="107"/>
  <c r="B295" i="107"/>
  <c r="B296" i="107"/>
  <c r="B297" i="107"/>
  <c r="B298" i="107"/>
  <c r="B299" i="107"/>
  <c r="B300" i="107"/>
  <c r="B301" i="107"/>
  <c r="B302" i="107"/>
  <c r="B303" i="107"/>
  <c r="B304" i="107"/>
  <c r="B305" i="107"/>
  <c r="B306" i="107"/>
  <c r="B307" i="107"/>
  <c r="B308" i="107"/>
  <c r="B309" i="107"/>
  <c r="B310" i="107"/>
  <c r="B311" i="107"/>
  <c r="B312" i="107"/>
  <c r="B245" i="107"/>
  <c r="B246" i="107"/>
  <c r="B247" i="107"/>
  <c r="B248" i="107"/>
  <c r="B399" i="107"/>
  <c r="B400" i="107"/>
  <c r="B401" i="107"/>
  <c r="B402" i="107"/>
  <c r="B403" i="107"/>
  <c r="B404" i="107"/>
  <c r="B405" i="107"/>
  <c r="B406" i="107"/>
  <c r="B407" i="107"/>
  <c r="B408" i="107"/>
  <c r="B409" i="107"/>
  <c r="B410" i="107"/>
  <c r="B411" i="107"/>
  <c r="B412" i="107"/>
  <c r="B413" i="107"/>
  <c r="B414" i="107"/>
  <c r="B415" i="107"/>
  <c r="B416" i="107"/>
  <c r="B417" i="107"/>
  <c r="B418" i="107"/>
  <c r="B419" i="107"/>
  <c r="B420" i="107"/>
  <c r="B421" i="107"/>
  <c r="B422" i="107"/>
  <c r="B423" i="107"/>
  <c r="B424" i="107"/>
  <c r="B425" i="107"/>
  <c r="B426" i="107"/>
  <c r="B427" i="107"/>
  <c r="B428" i="107"/>
  <c r="B429" i="107"/>
  <c r="B430" i="107"/>
  <c r="B431" i="107"/>
  <c r="B432" i="107"/>
  <c r="B433" i="107"/>
  <c r="B434" i="107"/>
  <c r="B435" i="107"/>
  <c r="B436" i="107"/>
  <c r="B437" i="107"/>
  <c r="B438" i="107"/>
  <c r="B439" i="107"/>
  <c r="B440" i="107"/>
  <c r="B441" i="107"/>
  <c r="B442" i="107"/>
  <c r="B443" i="107"/>
  <c r="B444" i="107"/>
  <c r="B445" i="107"/>
  <c r="B446" i="107"/>
  <c r="B447" i="107"/>
  <c r="B448" i="107"/>
  <c r="B449" i="107"/>
  <c r="B379" i="107"/>
  <c r="B380" i="107"/>
  <c r="B381" i="107"/>
  <c r="B382" i="107"/>
  <c r="B383" i="107"/>
  <c r="B384" i="107"/>
  <c r="B385" i="107"/>
  <c r="B386" i="107"/>
  <c r="B387" i="107"/>
  <c r="B237" i="107"/>
  <c r="B238" i="107"/>
  <c r="B239" i="107"/>
  <c r="B240" i="107"/>
  <c r="B241" i="107"/>
  <c r="B242" i="107"/>
  <c r="B30" i="107"/>
  <c r="B31" i="107"/>
  <c r="B32" i="107"/>
  <c r="B33" i="107"/>
  <c r="B34" i="107"/>
  <c r="B35" i="107"/>
  <c r="B36" i="107"/>
  <c r="B37" i="107"/>
  <c r="B38" i="107"/>
  <c r="B39" i="107"/>
  <c r="B40" i="107"/>
  <c r="B41" i="107"/>
  <c r="B42" i="107"/>
  <c r="B43" i="107"/>
  <c r="B44" i="107"/>
  <c r="B45" i="107"/>
  <c r="B46" i="107"/>
  <c r="B47" i="107"/>
  <c r="B48" i="107"/>
  <c r="B49" i="107"/>
  <c r="B50" i="107"/>
  <c r="B51" i="107"/>
  <c r="B52" i="107"/>
  <c r="B53" i="107"/>
  <c r="B54" i="107"/>
  <c r="B55" i="107"/>
  <c r="B56" i="107"/>
  <c r="B57" i="107"/>
  <c r="B58" i="107"/>
  <c r="B59" i="107"/>
  <c r="B60" i="107"/>
  <c r="B61" i="107"/>
  <c r="B62" i="107"/>
  <c r="B63" i="107"/>
  <c r="B64" i="107"/>
  <c r="B65" i="107"/>
  <c r="B66" i="107"/>
  <c r="B67" i="107"/>
  <c r="B68" i="107"/>
  <c r="B69" i="107"/>
  <c r="B70" i="107"/>
  <c r="B71" i="107"/>
  <c r="B72" i="107"/>
  <c r="B73" i="107"/>
  <c r="B74" i="107"/>
  <c r="B75" i="107"/>
  <c r="B76" i="107"/>
  <c r="B77" i="107"/>
  <c r="B78" i="107"/>
  <c r="B79" i="107"/>
  <c r="B80" i="107"/>
  <c r="B81" i="107"/>
  <c r="B82" i="107"/>
  <c r="B83" i="107"/>
  <c r="B84" i="107"/>
  <c r="B85" i="107"/>
  <c r="B86" i="107"/>
  <c r="B87" i="107"/>
  <c r="B88" i="107"/>
  <c r="B388" i="107"/>
  <c r="B389" i="107"/>
  <c r="B390" i="107"/>
  <c r="B391" i="107"/>
  <c r="B392" i="107"/>
  <c r="B393" i="107"/>
  <c r="B450" i="107"/>
  <c r="B451" i="107"/>
  <c r="B452" i="107"/>
  <c r="B453" i="107"/>
  <c r="B454" i="107"/>
  <c r="B455" i="107"/>
  <c r="B456" i="107"/>
  <c r="B457" i="107"/>
  <c r="B458" i="107"/>
  <c r="B459" i="107"/>
  <c r="B460" i="107"/>
  <c r="B461" i="107"/>
  <c r="P30" i="17" l="1"/>
  <c r="E736" i="96"/>
  <c r="G3" i="96"/>
  <c r="H69" i="30"/>
  <c r="F48" i="30"/>
  <c r="D28" i="104"/>
  <c r="E28" i="104"/>
  <c r="F28" i="104"/>
  <c r="F52" i="104" s="1"/>
  <c r="C28" i="104"/>
  <c r="E23" i="104"/>
  <c r="C23" i="104"/>
  <c r="C52" i="104" l="1"/>
  <c r="E52" i="104"/>
  <c r="D52" i="104"/>
  <c r="A233" i="84" l="1"/>
  <c r="A232" i="84"/>
  <c r="A231" i="84"/>
  <c r="A230" i="84"/>
  <c r="A229" i="84"/>
  <c r="A228" i="84"/>
  <c r="A227" i="84"/>
  <c r="A226" i="84"/>
  <c r="A225" i="84"/>
  <c r="A224" i="84"/>
  <c r="A223" i="84"/>
  <c r="A222" i="84"/>
  <c r="A178" i="84"/>
  <c r="A177" i="84"/>
  <c r="A176" i="84"/>
  <c r="A175" i="84"/>
  <c r="A174" i="84"/>
  <c r="A173" i="84"/>
  <c r="J92" i="87" l="1"/>
  <c r="A221" i="84"/>
  <c r="A220" i="84"/>
  <c r="A167" i="84" l="1"/>
  <c r="A166" i="84"/>
  <c r="A210" i="84" l="1"/>
  <c r="A209" i="84"/>
  <c r="A213" i="84" l="1"/>
  <c r="A212" i="84"/>
  <c r="A197" i="84"/>
  <c r="A196" i="84"/>
  <c r="A193" i="84"/>
  <c r="A192" i="84"/>
  <c r="A191" i="84"/>
  <c r="A184" i="84"/>
  <c r="A183" i="84"/>
  <c r="A182" i="84"/>
  <c r="A190" i="84"/>
  <c r="A189" i="84"/>
  <c r="A188" i="84"/>
  <c r="A110" i="84"/>
  <c r="A112" i="84"/>
  <c r="A113" i="84"/>
  <c r="A114" i="84"/>
  <c r="A115" i="84"/>
  <c r="A116" i="84"/>
  <c r="A117" i="84"/>
  <c r="A118" i="84"/>
  <c r="A119" i="84"/>
  <c r="A120" i="84"/>
  <c r="A121" i="84"/>
  <c r="A122" i="84"/>
  <c r="A123" i="84"/>
  <c r="A124" i="84"/>
  <c r="A125" i="84"/>
  <c r="A126" i="84"/>
  <c r="A127" i="84"/>
  <c r="A128" i="84"/>
  <c r="A129" i="84"/>
  <c r="A130" i="84"/>
  <c r="A131" i="84"/>
  <c r="A132" i="84"/>
  <c r="A133" i="84"/>
  <c r="A134" i="84"/>
  <c r="A135" i="84"/>
  <c r="A136" i="84"/>
  <c r="A137" i="84"/>
  <c r="A138" i="84"/>
  <c r="A139" i="84"/>
  <c r="A140" i="84"/>
  <c r="A141" i="84"/>
  <c r="A142" i="84"/>
  <c r="A143" i="84"/>
  <c r="A144" i="84"/>
  <c r="A145" i="84"/>
  <c r="A146" i="84"/>
  <c r="A147" i="84"/>
  <c r="A148" i="84"/>
  <c r="A149" i="84"/>
  <c r="A150" i="84"/>
  <c r="A151" i="84"/>
  <c r="A152" i="84"/>
  <c r="A153" i="84"/>
  <c r="A154" i="84"/>
  <c r="A155" i="84"/>
  <c r="A156" i="84"/>
  <c r="A157" i="84"/>
  <c r="A158" i="84"/>
  <c r="A159" i="84"/>
  <c r="A111" i="84"/>
  <c r="E25" i="76"/>
  <c r="E24" i="76"/>
  <c r="E23" i="76"/>
  <c r="E22" i="76"/>
  <c r="I8" i="76" l="1"/>
  <c r="A45" i="84" l="1"/>
  <c r="A46" i="84"/>
  <c r="A47" i="84"/>
  <c r="A48" i="84"/>
  <c r="A49" i="84"/>
  <c r="A50" i="84"/>
  <c r="A51" i="84"/>
  <c r="A52" i="84"/>
  <c r="A53" i="84"/>
  <c r="A54" i="84"/>
  <c r="A55" i="84"/>
  <c r="A56" i="84"/>
  <c r="A57" i="84"/>
  <c r="A58" i="84"/>
  <c r="A59" i="84"/>
  <c r="A60" i="84"/>
  <c r="A61" i="84"/>
  <c r="A62" i="84"/>
  <c r="A63" i="84"/>
  <c r="A64" i="84"/>
  <c r="A65" i="84"/>
  <c r="A66" i="84"/>
  <c r="A67" i="84"/>
  <c r="A68" i="84"/>
  <c r="A69" i="84"/>
  <c r="A70" i="84"/>
  <c r="A71" i="84"/>
  <c r="A72" i="84"/>
  <c r="A73" i="84"/>
  <c r="A74" i="84"/>
  <c r="A75" i="84"/>
  <c r="A76" i="84"/>
  <c r="A77" i="84"/>
  <c r="A78" i="84"/>
  <c r="A79" i="84"/>
  <c r="A80" i="84"/>
  <c r="A81" i="84"/>
  <c r="A82" i="84"/>
  <c r="A83" i="84"/>
  <c r="A84" i="84"/>
  <c r="A85" i="84"/>
  <c r="A86" i="84"/>
  <c r="A87" i="84"/>
  <c r="A88" i="84"/>
  <c r="A89" i="84"/>
  <c r="A90" i="84"/>
  <c r="A91" i="84"/>
  <c r="A92" i="84"/>
  <c r="A93" i="84"/>
  <c r="A94" i="84"/>
  <c r="A95" i="84"/>
  <c r="A96" i="84"/>
  <c r="A97" i="84"/>
  <c r="A98" i="84"/>
  <c r="A99" i="84"/>
  <c r="A100" i="84"/>
  <c r="A101" i="84"/>
  <c r="A102" i="84"/>
  <c r="A103" i="84"/>
  <c r="A104" i="84"/>
  <c r="A105" i="84"/>
  <c r="A106" i="84"/>
  <c r="A107" i="84"/>
  <c r="A108" i="84"/>
  <c r="A109" i="84"/>
  <c r="A44" i="84"/>
  <c r="T61" i="87" l="1"/>
  <c r="U61" i="87" s="1"/>
  <c r="T60" i="87"/>
  <c r="U60" i="87" s="1"/>
  <c r="I63" i="87"/>
  <c r="I62" i="87"/>
  <c r="J63" i="87"/>
  <c r="J62" i="87"/>
  <c r="V61" i="87"/>
  <c r="J61" i="87"/>
  <c r="V60" i="87"/>
  <c r="J60" i="87"/>
  <c r="K60" i="87" s="1"/>
  <c r="I72" i="87" l="1"/>
  <c r="K63" i="87"/>
  <c r="W61" i="87"/>
  <c r="K62" i="87"/>
  <c r="K61" i="87"/>
  <c r="W60" i="87"/>
  <c r="Z60" i="87" s="1"/>
  <c r="Z61" i="87" l="1"/>
  <c r="AA61" i="87" s="1"/>
  <c r="AB61" i="87" s="1"/>
  <c r="AA60" i="87"/>
  <c r="AB60" i="87" s="1"/>
  <c r="K92" i="87"/>
  <c r="C279" i="96" l="1"/>
  <c r="A43" i="84"/>
  <c r="A42" i="84"/>
  <c r="C645" i="96" l="1"/>
  <c r="B4" i="96"/>
  <c r="B5" i="96"/>
  <c r="B6" i="96"/>
  <c r="B7" i="96"/>
  <c r="B8" i="96"/>
  <c r="B9" i="96"/>
  <c r="B10" i="96"/>
  <c r="B11" i="96"/>
  <c r="B12" i="96"/>
  <c r="B13" i="96"/>
  <c r="B14" i="96"/>
  <c r="B15" i="96"/>
  <c r="B16" i="96"/>
  <c r="B17" i="96"/>
  <c r="B18" i="96"/>
  <c r="B19" i="96"/>
  <c r="B20" i="96"/>
  <c r="B21" i="96"/>
  <c r="B22" i="96"/>
  <c r="B23" i="96"/>
  <c r="B24" i="96"/>
  <c r="B25" i="96"/>
  <c r="B26" i="96"/>
  <c r="B27" i="96"/>
  <c r="B28" i="96"/>
  <c r="B29" i="96"/>
  <c r="B30" i="96"/>
  <c r="B31" i="96"/>
  <c r="B32" i="96"/>
  <c r="B33" i="96"/>
  <c r="B34" i="96"/>
  <c r="B35" i="96"/>
  <c r="B36" i="96"/>
  <c r="B37" i="96"/>
  <c r="B38" i="96"/>
  <c r="B39" i="96"/>
  <c r="B40" i="96"/>
  <c r="B41" i="96"/>
  <c r="B42" i="96"/>
  <c r="B43" i="96"/>
  <c r="B44" i="96"/>
  <c r="B45" i="96"/>
  <c r="B46" i="96"/>
  <c r="B47" i="96"/>
  <c r="B48" i="96"/>
  <c r="B49" i="96"/>
  <c r="B50" i="96"/>
  <c r="B51" i="96"/>
  <c r="B52" i="96"/>
  <c r="B53" i="96"/>
  <c r="B54" i="96"/>
  <c r="B55" i="96"/>
  <c r="B56" i="96"/>
  <c r="B57" i="96"/>
  <c r="B58" i="96"/>
  <c r="B59" i="96"/>
  <c r="B60" i="96"/>
  <c r="B61" i="96"/>
  <c r="B62" i="96"/>
  <c r="B63" i="96"/>
  <c r="B64" i="96"/>
  <c r="B65" i="96"/>
  <c r="B66" i="96"/>
  <c r="B67" i="96"/>
  <c r="B68" i="96"/>
  <c r="B69" i="96"/>
  <c r="B70" i="96"/>
  <c r="B71" i="96"/>
  <c r="B72" i="96"/>
  <c r="B73" i="96"/>
  <c r="B74" i="96"/>
  <c r="B75" i="96"/>
  <c r="B76" i="96"/>
  <c r="B77" i="96"/>
  <c r="B78" i="96"/>
  <c r="B79" i="96"/>
  <c r="B80" i="96"/>
  <c r="B81" i="96"/>
  <c r="B82" i="96"/>
  <c r="B83" i="96"/>
  <c r="B84" i="96"/>
  <c r="B85" i="96"/>
  <c r="B86" i="96"/>
  <c r="B87" i="96"/>
  <c r="B88" i="96"/>
  <c r="B89" i="96"/>
  <c r="B90" i="96"/>
  <c r="B91" i="96"/>
  <c r="B92" i="96"/>
  <c r="B93" i="96"/>
  <c r="B94" i="96"/>
  <c r="B95" i="96"/>
  <c r="B96" i="96"/>
  <c r="B97" i="96"/>
  <c r="B98" i="96"/>
  <c r="B99" i="96"/>
  <c r="B100" i="96"/>
  <c r="B101" i="96"/>
  <c r="B102" i="96"/>
  <c r="B103" i="96"/>
  <c r="B104" i="96"/>
  <c r="B105" i="96"/>
  <c r="B106" i="96"/>
  <c r="B107" i="96"/>
  <c r="B108" i="96"/>
  <c r="B109" i="96"/>
  <c r="B110" i="96"/>
  <c r="B111" i="96"/>
  <c r="B112" i="96"/>
  <c r="B113" i="96"/>
  <c r="B114" i="96"/>
  <c r="B115" i="96"/>
  <c r="B116" i="96"/>
  <c r="B117" i="96"/>
  <c r="B118" i="96"/>
  <c r="B119" i="96"/>
  <c r="B120" i="96"/>
  <c r="B121" i="96"/>
  <c r="B122" i="96"/>
  <c r="B123" i="96"/>
  <c r="B124" i="96"/>
  <c r="B125" i="96"/>
  <c r="B126" i="96"/>
  <c r="B127" i="96"/>
  <c r="B128" i="96"/>
  <c r="B129" i="96"/>
  <c r="B130" i="96"/>
  <c r="B131" i="96"/>
  <c r="B132" i="96"/>
  <c r="B133" i="96"/>
  <c r="B134" i="96"/>
  <c r="B135" i="96"/>
  <c r="B136" i="96"/>
  <c r="B137" i="96"/>
  <c r="B138" i="96"/>
  <c r="B139" i="96"/>
  <c r="B140" i="96"/>
  <c r="B141" i="96"/>
  <c r="B142" i="96"/>
  <c r="B143" i="96"/>
  <c r="B144" i="96"/>
  <c r="B145" i="96"/>
  <c r="B146" i="96"/>
  <c r="B147" i="96"/>
  <c r="B148" i="96"/>
  <c r="B149" i="96"/>
  <c r="B150" i="96"/>
  <c r="B151" i="96"/>
  <c r="B152" i="96"/>
  <c r="B153" i="96"/>
  <c r="B154" i="96"/>
  <c r="B155" i="96"/>
  <c r="B156" i="96"/>
  <c r="B157" i="96"/>
  <c r="B158" i="96"/>
  <c r="B159" i="96"/>
  <c r="B160" i="96"/>
  <c r="B161" i="96"/>
  <c r="B162" i="96"/>
  <c r="B163" i="96"/>
  <c r="B164" i="96"/>
  <c r="B165" i="96"/>
  <c r="B166" i="96"/>
  <c r="B167" i="96"/>
  <c r="B168" i="96"/>
  <c r="B169" i="96"/>
  <c r="B170" i="96"/>
  <c r="B171" i="96"/>
  <c r="B172" i="96"/>
  <c r="B173" i="96"/>
  <c r="B174" i="96"/>
  <c r="B175" i="96"/>
  <c r="B176" i="96"/>
  <c r="B177" i="96"/>
  <c r="B178" i="96"/>
  <c r="B179" i="96"/>
  <c r="B180" i="96"/>
  <c r="B181" i="96"/>
  <c r="B182" i="96"/>
  <c r="B183" i="96"/>
  <c r="B184" i="96"/>
  <c r="B185" i="96"/>
  <c r="B186" i="96"/>
  <c r="B187" i="96"/>
  <c r="B188" i="96"/>
  <c r="B189" i="96"/>
  <c r="B190" i="96"/>
  <c r="B191" i="96"/>
  <c r="B192" i="96"/>
  <c r="B193" i="96"/>
  <c r="B194" i="96"/>
  <c r="B195" i="96"/>
  <c r="B196" i="96"/>
  <c r="B197" i="96"/>
  <c r="B198" i="96"/>
  <c r="B199" i="96"/>
  <c r="B200" i="96"/>
  <c r="B201" i="96"/>
  <c r="B202" i="96"/>
  <c r="B203" i="96"/>
  <c r="B204" i="96"/>
  <c r="B205" i="96"/>
  <c r="B206" i="96"/>
  <c r="B207" i="96"/>
  <c r="B208" i="96"/>
  <c r="B209" i="96"/>
  <c r="B210" i="96"/>
  <c r="B211" i="96"/>
  <c r="B212" i="96"/>
  <c r="B213" i="96"/>
  <c r="B214" i="96"/>
  <c r="B215" i="96"/>
  <c r="B216" i="96"/>
  <c r="B217" i="96"/>
  <c r="B218" i="96"/>
  <c r="B219" i="96"/>
  <c r="B220" i="96"/>
  <c r="B221" i="96"/>
  <c r="B222" i="96"/>
  <c r="B223" i="96"/>
  <c r="B224" i="96"/>
  <c r="B225" i="96"/>
  <c r="B226" i="96"/>
  <c r="B227" i="96"/>
  <c r="B228" i="96"/>
  <c r="B229" i="96"/>
  <c r="B230" i="96"/>
  <c r="B231" i="96"/>
  <c r="B232" i="96"/>
  <c r="B233" i="96"/>
  <c r="B234" i="96"/>
  <c r="B235" i="96"/>
  <c r="B236" i="96"/>
  <c r="B237" i="96"/>
  <c r="B238" i="96"/>
  <c r="B239" i="96"/>
  <c r="B240" i="96"/>
  <c r="B241" i="96"/>
  <c r="B242" i="96"/>
  <c r="B243" i="96"/>
  <c r="B244" i="96"/>
  <c r="B245" i="96"/>
  <c r="B246" i="96"/>
  <c r="B247" i="96"/>
  <c r="B248" i="96"/>
  <c r="B249" i="96"/>
  <c r="B250" i="96"/>
  <c r="B251" i="96"/>
  <c r="B252" i="96"/>
  <c r="B253" i="96"/>
  <c r="B254" i="96"/>
  <c r="B255" i="96"/>
  <c r="B256" i="96"/>
  <c r="B257" i="96"/>
  <c r="B258" i="96"/>
  <c r="B259" i="96"/>
  <c r="B260" i="96"/>
  <c r="B261" i="96"/>
  <c r="B262" i="96"/>
  <c r="B263" i="96"/>
  <c r="B264" i="96"/>
  <c r="B265" i="96"/>
  <c r="B266" i="96"/>
  <c r="B267" i="96"/>
  <c r="B268" i="96"/>
  <c r="B269" i="96"/>
  <c r="B270" i="96"/>
  <c r="B271" i="96"/>
  <c r="B272" i="96"/>
  <c r="B273" i="96"/>
  <c r="B274" i="96"/>
  <c r="B275" i="96"/>
  <c r="B276" i="96"/>
  <c r="B277" i="96"/>
  <c r="B278" i="96"/>
  <c r="B279" i="96"/>
  <c r="B280" i="96"/>
  <c r="B281" i="96"/>
  <c r="B282" i="96"/>
  <c r="B283" i="96"/>
  <c r="B284" i="96"/>
  <c r="B285" i="96"/>
  <c r="B286" i="96"/>
  <c r="B287" i="96"/>
  <c r="B288" i="96"/>
  <c r="B289" i="96"/>
  <c r="B290" i="96"/>
  <c r="B291" i="96"/>
  <c r="B292" i="96"/>
  <c r="B293" i="96"/>
  <c r="B294" i="96"/>
  <c r="B295" i="96"/>
  <c r="B296" i="96"/>
  <c r="B297" i="96"/>
  <c r="B298" i="96"/>
  <c r="B299" i="96"/>
  <c r="B300" i="96"/>
  <c r="B301" i="96"/>
  <c r="B302" i="96"/>
  <c r="B303" i="96"/>
  <c r="B304" i="96"/>
  <c r="B305" i="96"/>
  <c r="B306" i="96"/>
  <c r="B307" i="96"/>
  <c r="B308" i="96"/>
  <c r="B309" i="96"/>
  <c r="B310" i="96"/>
  <c r="B311" i="96"/>
  <c r="B312" i="96"/>
  <c r="B313" i="96"/>
  <c r="B314" i="96"/>
  <c r="B315" i="96"/>
  <c r="B316" i="96"/>
  <c r="B317" i="96"/>
  <c r="B318" i="96"/>
  <c r="B319" i="96"/>
  <c r="B320" i="96"/>
  <c r="B321" i="96"/>
  <c r="B322" i="96"/>
  <c r="B323" i="96"/>
  <c r="B324" i="96"/>
  <c r="B325" i="96"/>
  <c r="B326" i="96"/>
  <c r="B327" i="96"/>
  <c r="B328" i="96"/>
  <c r="B329" i="96"/>
  <c r="B330" i="96"/>
  <c r="B331" i="96"/>
  <c r="B332" i="96"/>
  <c r="B333" i="96"/>
  <c r="B334" i="96"/>
  <c r="B335" i="96"/>
  <c r="B336" i="96"/>
  <c r="B337" i="96"/>
  <c r="B338" i="96"/>
  <c r="B339" i="96"/>
  <c r="B340" i="96"/>
  <c r="B341" i="96"/>
  <c r="B342" i="96"/>
  <c r="B343" i="96"/>
  <c r="B344" i="96"/>
  <c r="B345" i="96"/>
  <c r="B346" i="96"/>
  <c r="B347" i="96"/>
  <c r="B348" i="96"/>
  <c r="B349" i="96"/>
  <c r="B350" i="96"/>
  <c r="B351" i="96"/>
  <c r="B352" i="96"/>
  <c r="B353" i="96"/>
  <c r="B354" i="96"/>
  <c r="B355" i="96"/>
  <c r="B356" i="96"/>
  <c r="B357" i="96"/>
  <c r="B358" i="96"/>
  <c r="B359" i="96"/>
  <c r="B360" i="96"/>
  <c r="B361" i="96"/>
  <c r="B362" i="96"/>
  <c r="B363" i="96"/>
  <c r="B364" i="96"/>
  <c r="B365" i="96"/>
  <c r="B366" i="96"/>
  <c r="B367" i="96"/>
  <c r="B368" i="96"/>
  <c r="B369" i="96"/>
  <c r="B370" i="96"/>
  <c r="B371" i="96"/>
  <c r="B372" i="96"/>
  <c r="B373" i="96"/>
  <c r="B374" i="96"/>
  <c r="B375" i="96"/>
  <c r="B376" i="96"/>
  <c r="B377" i="96"/>
  <c r="B378" i="96"/>
  <c r="B379" i="96"/>
  <c r="B380" i="96"/>
  <c r="B381" i="96"/>
  <c r="B382" i="96"/>
  <c r="B383" i="96"/>
  <c r="B384" i="96"/>
  <c r="B385" i="96"/>
  <c r="B386" i="96"/>
  <c r="B387" i="96"/>
  <c r="B388" i="96"/>
  <c r="B389" i="96"/>
  <c r="B390" i="96"/>
  <c r="B391" i="96"/>
  <c r="B392" i="96"/>
  <c r="B393" i="96"/>
  <c r="B394" i="96"/>
  <c r="B395" i="96"/>
  <c r="B396" i="96"/>
  <c r="B397" i="96"/>
  <c r="B398" i="96"/>
  <c r="B399" i="96"/>
  <c r="B400" i="96"/>
  <c r="B401" i="96"/>
  <c r="B402" i="96"/>
  <c r="B403" i="96"/>
  <c r="B404" i="96"/>
  <c r="B405" i="96"/>
  <c r="B406" i="96"/>
  <c r="B407" i="96"/>
  <c r="B408" i="96"/>
  <c r="B409" i="96"/>
  <c r="B410" i="96"/>
  <c r="B411" i="96"/>
  <c r="B412" i="96"/>
  <c r="B413" i="96"/>
  <c r="B414" i="96"/>
  <c r="B415" i="96"/>
  <c r="B416" i="96"/>
  <c r="B417" i="96"/>
  <c r="B418" i="96"/>
  <c r="B419" i="96"/>
  <c r="B420" i="96"/>
  <c r="B421" i="96"/>
  <c r="B422" i="96"/>
  <c r="B423" i="96"/>
  <c r="B424" i="96"/>
  <c r="B425" i="96"/>
  <c r="B426" i="96"/>
  <c r="B427" i="96"/>
  <c r="B428" i="96"/>
  <c r="B429" i="96"/>
  <c r="B430" i="96"/>
  <c r="B431" i="96"/>
  <c r="B432" i="96"/>
  <c r="B433" i="96"/>
  <c r="B434" i="96"/>
  <c r="B435" i="96"/>
  <c r="B436" i="96"/>
  <c r="B437" i="96"/>
  <c r="B438" i="96"/>
  <c r="B439" i="96"/>
  <c r="B440" i="96"/>
  <c r="B441" i="96"/>
  <c r="B442" i="96"/>
  <c r="B443" i="96"/>
  <c r="B444" i="96"/>
  <c r="B445" i="96"/>
  <c r="B446" i="96"/>
  <c r="B447" i="96"/>
  <c r="B448" i="96"/>
  <c r="B449" i="96"/>
  <c r="B450" i="96"/>
  <c r="B451" i="96"/>
  <c r="B452" i="96"/>
  <c r="B453" i="96"/>
  <c r="B454" i="96"/>
  <c r="B455" i="96"/>
  <c r="B456" i="96"/>
  <c r="B457" i="96"/>
  <c r="B458" i="96"/>
  <c r="B459" i="96"/>
  <c r="B460" i="96"/>
  <c r="B461" i="96"/>
  <c r="B462" i="96"/>
  <c r="B463" i="96"/>
  <c r="B464" i="96"/>
  <c r="B465" i="96"/>
  <c r="B466" i="96"/>
  <c r="B467" i="96"/>
  <c r="B468" i="96"/>
  <c r="B469" i="96"/>
  <c r="B470" i="96"/>
  <c r="B471" i="96"/>
  <c r="B472" i="96"/>
  <c r="B473" i="96"/>
  <c r="B474" i="96"/>
  <c r="B475" i="96"/>
  <c r="B476" i="96"/>
  <c r="B477" i="96"/>
  <c r="B478" i="96"/>
  <c r="B479" i="96"/>
  <c r="B480" i="96"/>
  <c r="B481" i="96"/>
  <c r="B482" i="96"/>
  <c r="B483" i="96"/>
  <c r="B484" i="96"/>
  <c r="B485" i="96"/>
  <c r="B486" i="96"/>
  <c r="B487" i="96"/>
  <c r="B488" i="96"/>
  <c r="B489" i="96"/>
  <c r="B490" i="96"/>
  <c r="B491" i="96"/>
  <c r="B492" i="96"/>
  <c r="B493" i="96"/>
  <c r="B494" i="96"/>
  <c r="B495" i="96"/>
  <c r="B496" i="96"/>
  <c r="B497" i="96"/>
  <c r="B498" i="96"/>
  <c r="B499" i="96"/>
  <c r="B500" i="96"/>
  <c r="B501" i="96"/>
  <c r="B502" i="96"/>
  <c r="B503" i="96"/>
  <c r="B504" i="96"/>
  <c r="B505" i="96"/>
  <c r="B506" i="96"/>
  <c r="B507" i="96"/>
  <c r="B508" i="96"/>
  <c r="B509" i="96"/>
  <c r="B510" i="96"/>
  <c r="B511" i="96"/>
  <c r="B512" i="96"/>
  <c r="B513" i="96"/>
  <c r="B514" i="96"/>
  <c r="B515" i="96"/>
  <c r="B516" i="96"/>
  <c r="B517" i="96"/>
  <c r="B518" i="96"/>
  <c r="B519" i="96"/>
  <c r="B520" i="96"/>
  <c r="B521" i="96"/>
  <c r="B522" i="96"/>
  <c r="B523" i="96"/>
  <c r="B524" i="96"/>
  <c r="B525" i="96"/>
  <c r="B526" i="96"/>
  <c r="B527" i="96"/>
  <c r="B528" i="96"/>
  <c r="B529" i="96"/>
  <c r="B530" i="96"/>
  <c r="B531" i="96"/>
  <c r="B532" i="96"/>
  <c r="B533" i="96"/>
  <c r="B534" i="96"/>
  <c r="B535" i="96"/>
  <c r="B536" i="96"/>
  <c r="B537" i="96"/>
  <c r="B538" i="96"/>
  <c r="B539" i="96"/>
  <c r="B540" i="96"/>
  <c r="B541" i="96"/>
  <c r="B542" i="96"/>
  <c r="B543" i="96"/>
  <c r="B544" i="96"/>
  <c r="B545" i="96"/>
  <c r="B546" i="96"/>
  <c r="B547" i="96"/>
  <c r="B548" i="96"/>
  <c r="B549" i="96"/>
  <c r="B550" i="96"/>
  <c r="B551" i="96"/>
  <c r="B552" i="96"/>
  <c r="B553" i="96"/>
  <c r="B554" i="96"/>
  <c r="B555" i="96"/>
  <c r="B556" i="96"/>
  <c r="B557" i="96"/>
  <c r="B558" i="96"/>
  <c r="B559" i="96"/>
  <c r="B560" i="96"/>
  <c r="B561" i="96"/>
  <c r="B562" i="96"/>
  <c r="B563" i="96"/>
  <c r="B564" i="96"/>
  <c r="B565" i="96"/>
  <c r="B566" i="96"/>
  <c r="B567" i="96"/>
  <c r="B568" i="96"/>
  <c r="B569" i="96"/>
  <c r="B570" i="96"/>
  <c r="B571" i="96"/>
  <c r="B572" i="96"/>
  <c r="B573" i="96"/>
  <c r="B574" i="96"/>
  <c r="B575" i="96"/>
  <c r="B576" i="96"/>
  <c r="B577" i="96"/>
  <c r="B578" i="96"/>
  <c r="B579" i="96"/>
  <c r="B580" i="96"/>
  <c r="B581" i="96"/>
  <c r="B582" i="96"/>
  <c r="B583" i="96"/>
  <c r="B584" i="96"/>
  <c r="B585" i="96"/>
  <c r="B586" i="96"/>
  <c r="B587" i="96"/>
  <c r="B588" i="96"/>
  <c r="B589" i="96"/>
  <c r="B590" i="96"/>
  <c r="B591" i="96"/>
  <c r="B592" i="96"/>
  <c r="B593" i="96"/>
  <c r="B594" i="96"/>
  <c r="B595" i="96"/>
  <c r="B596" i="96"/>
  <c r="B597" i="96"/>
  <c r="B598" i="96"/>
  <c r="B599" i="96"/>
  <c r="B600" i="96"/>
  <c r="B601" i="96"/>
  <c r="B602" i="96"/>
  <c r="B603" i="96"/>
  <c r="B604" i="96"/>
  <c r="B605" i="96"/>
  <c r="B606" i="96"/>
  <c r="B607" i="96"/>
  <c r="B608" i="96"/>
  <c r="B609" i="96"/>
  <c r="B610" i="96"/>
  <c r="B611" i="96"/>
  <c r="B612" i="96"/>
  <c r="B613" i="96"/>
  <c r="B614" i="96"/>
  <c r="B615" i="96"/>
  <c r="B616" i="96"/>
  <c r="B617" i="96"/>
  <c r="B618" i="96"/>
  <c r="B619" i="96"/>
  <c r="B620" i="96"/>
  <c r="B621" i="96"/>
  <c r="B622" i="96"/>
  <c r="B623" i="96"/>
  <c r="B624" i="96"/>
  <c r="B625" i="96"/>
  <c r="B626" i="96"/>
  <c r="B627" i="96"/>
  <c r="B628" i="96"/>
  <c r="B629" i="96"/>
  <c r="B630" i="96"/>
  <c r="B631" i="96"/>
  <c r="B632" i="96"/>
  <c r="B633" i="96"/>
  <c r="B634" i="96"/>
  <c r="B635" i="96"/>
  <c r="B636" i="96"/>
  <c r="B637" i="96"/>
  <c r="B638" i="96"/>
  <c r="B639" i="96"/>
  <c r="B640" i="96"/>
  <c r="B641" i="96"/>
  <c r="B642" i="96"/>
  <c r="B643" i="96"/>
  <c r="B644" i="96"/>
  <c r="B645" i="96"/>
  <c r="B646" i="96"/>
  <c r="B647" i="96"/>
  <c r="B648" i="96"/>
  <c r="B649" i="96"/>
  <c r="B650" i="96"/>
  <c r="B651" i="96"/>
  <c r="B652" i="96"/>
  <c r="B653" i="96"/>
  <c r="B654" i="96"/>
  <c r="B655" i="96"/>
  <c r="B656" i="96"/>
  <c r="B657" i="96"/>
  <c r="B658" i="96"/>
  <c r="B659" i="96"/>
  <c r="B660" i="96"/>
  <c r="B661" i="96"/>
  <c r="B662" i="96"/>
  <c r="B663" i="96"/>
  <c r="B664" i="96"/>
  <c r="B665" i="96"/>
  <c r="B666" i="96"/>
  <c r="B667" i="96"/>
  <c r="B668" i="96"/>
  <c r="B669" i="96"/>
  <c r="B670" i="96"/>
  <c r="B671" i="96"/>
  <c r="B672" i="96"/>
  <c r="B673" i="96"/>
  <c r="B674" i="96"/>
  <c r="B675" i="96"/>
  <c r="B676" i="96"/>
  <c r="B677" i="96"/>
  <c r="B678" i="96"/>
  <c r="B679" i="96"/>
  <c r="B680" i="96"/>
  <c r="B681" i="96"/>
  <c r="B682" i="96"/>
  <c r="B683" i="96"/>
  <c r="B684" i="96"/>
  <c r="B685" i="96"/>
  <c r="B686" i="96"/>
  <c r="B687" i="96"/>
  <c r="B688" i="96"/>
  <c r="B689" i="96"/>
  <c r="B690" i="96"/>
  <c r="B691" i="96"/>
  <c r="B692" i="96"/>
  <c r="B693" i="96"/>
  <c r="B694" i="96"/>
  <c r="B695" i="96"/>
  <c r="B696" i="96"/>
  <c r="B697" i="96"/>
  <c r="B698" i="96"/>
  <c r="B699" i="96"/>
  <c r="B700" i="96"/>
  <c r="B701" i="96"/>
  <c r="B702" i="96"/>
  <c r="B703" i="96"/>
  <c r="B704" i="96"/>
  <c r="B705" i="96"/>
  <c r="B706" i="96"/>
  <c r="B707" i="96"/>
  <c r="B708" i="96"/>
  <c r="B709" i="96"/>
  <c r="B710" i="96"/>
  <c r="B711" i="96"/>
  <c r="B712" i="96"/>
  <c r="B713" i="96"/>
  <c r="B714" i="96"/>
  <c r="B715" i="96"/>
  <c r="B716" i="96"/>
  <c r="B717" i="96"/>
  <c r="B718" i="96"/>
  <c r="B719" i="96"/>
  <c r="B720" i="96"/>
  <c r="B721" i="96"/>
  <c r="B722" i="96"/>
  <c r="B723" i="96"/>
  <c r="B724" i="96"/>
  <c r="B725" i="96"/>
  <c r="B726" i="96"/>
  <c r="B727" i="96"/>
  <c r="B728" i="96"/>
  <c r="B729" i="96"/>
  <c r="B730" i="96"/>
  <c r="B731" i="96"/>
  <c r="B732" i="96"/>
  <c r="B733" i="96"/>
  <c r="B734" i="96"/>
  <c r="B735" i="96"/>
  <c r="B736" i="96"/>
  <c r="B737" i="96"/>
  <c r="B738" i="96"/>
  <c r="B739" i="96"/>
  <c r="B740" i="96"/>
  <c r="B741" i="96"/>
  <c r="B742" i="96"/>
  <c r="B743" i="96"/>
  <c r="B744" i="96"/>
  <c r="B745" i="96"/>
  <c r="B746" i="96"/>
  <c r="B747" i="96"/>
  <c r="B748" i="96"/>
  <c r="B749" i="96"/>
  <c r="B750" i="96"/>
  <c r="B751" i="96"/>
  <c r="B752" i="96"/>
  <c r="B753" i="96"/>
  <c r="B754" i="96"/>
  <c r="B755" i="96"/>
  <c r="B756" i="96"/>
  <c r="B757" i="96"/>
  <c r="B758" i="96"/>
  <c r="B759" i="96"/>
  <c r="B760" i="96"/>
  <c r="B761" i="96"/>
  <c r="B762" i="96"/>
  <c r="B763" i="96"/>
  <c r="B764" i="96"/>
  <c r="B765" i="96"/>
  <c r="B766" i="96"/>
  <c r="B767" i="96"/>
  <c r="B768" i="96"/>
  <c r="B769" i="96"/>
  <c r="B770" i="96"/>
  <c r="B771" i="96"/>
  <c r="B772" i="96"/>
  <c r="B773" i="96"/>
  <c r="B774" i="96"/>
  <c r="B775" i="96"/>
  <c r="B776" i="96"/>
  <c r="B777" i="96"/>
  <c r="B778" i="96"/>
  <c r="B779" i="96"/>
  <c r="B780" i="96"/>
  <c r="B781" i="96"/>
  <c r="B782" i="96"/>
  <c r="B783" i="96"/>
  <c r="B784" i="96"/>
  <c r="B785" i="96"/>
  <c r="B786" i="96"/>
  <c r="B787" i="96"/>
  <c r="B788" i="96"/>
  <c r="B789" i="96"/>
  <c r="B790" i="96"/>
  <c r="B791" i="96"/>
  <c r="B792" i="96"/>
  <c r="B793" i="96"/>
  <c r="B794" i="96"/>
  <c r="B795" i="96"/>
  <c r="B796" i="96"/>
  <c r="B797" i="96"/>
  <c r="B798" i="96"/>
  <c r="B799" i="96"/>
  <c r="B800" i="96"/>
  <c r="B801" i="96"/>
  <c r="B802" i="96"/>
  <c r="B803" i="96"/>
  <c r="B804" i="96"/>
  <c r="B805" i="96"/>
  <c r="B806" i="96"/>
  <c r="B807" i="96"/>
  <c r="B808" i="96"/>
  <c r="B809" i="96"/>
  <c r="B810" i="96"/>
  <c r="B811" i="96"/>
  <c r="B812" i="96"/>
  <c r="B813" i="96"/>
  <c r="B814" i="96"/>
  <c r="B815" i="96"/>
  <c r="B816" i="96"/>
  <c r="B817" i="96"/>
  <c r="B818" i="96"/>
  <c r="B819" i="96"/>
  <c r="B820" i="96"/>
  <c r="B821" i="96"/>
  <c r="B822" i="96"/>
  <c r="B823" i="96"/>
  <c r="B824" i="96"/>
  <c r="B825" i="96"/>
  <c r="B826" i="96"/>
  <c r="B827" i="96"/>
  <c r="B828" i="96"/>
  <c r="B829" i="96"/>
  <c r="B830" i="96"/>
  <c r="B831" i="96"/>
  <c r="B832" i="96"/>
  <c r="B833" i="96"/>
  <c r="B834" i="96"/>
  <c r="B835" i="96"/>
  <c r="B836" i="96"/>
  <c r="B837" i="96"/>
  <c r="B838" i="96"/>
  <c r="B839" i="96"/>
  <c r="B840" i="96"/>
  <c r="B841" i="96"/>
  <c r="B842" i="96"/>
  <c r="B843" i="96"/>
  <c r="B844" i="96"/>
  <c r="B845" i="96"/>
  <c r="B846" i="96"/>
  <c r="B847" i="96"/>
  <c r="B848" i="96"/>
  <c r="B849" i="96"/>
  <c r="B850" i="96"/>
  <c r="B851" i="96"/>
  <c r="B852" i="96"/>
  <c r="B853" i="96"/>
  <c r="B854" i="96"/>
  <c r="B855" i="96"/>
  <c r="B856" i="96"/>
  <c r="B857" i="96"/>
  <c r="B858" i="96"/>
  <c r="B859" i="96"/>
  <c r="B860" i="96"/>
  <c r="B861" i="96"/>
  <c r="B862" i="96"/>
  <c r="B863" i="96"/>
  <c r="B864" i="96"/>
  <c r="B865" i="96"/>
  <c r="B866" i="96"/>
  <c r="B867" i="96"/>
  <c r="B868" i="96"/>
  <c r="B869" i="96"/>
  <c r="B870" i="96"/>
  <c r="B871" i="96"/>
  <c r="B872" i="96"/>
  <c r="B873" i="96"/>
  <c r="B874" i="96"/>
  <c r="B875" i="96"/>
  <c r="B876" i="96"/>
  <c r="B877" i="96"/>
  <c r="B878" i="96"/>
  <c r="B879" i="96"/>
  <c r="B880" i="96"/>
  <c r="B881" i="96"/>
  <c r="B882" i="96"/>
  <c r="B883" i="96"/>
  <c r="B884" i="96"/>
  <c r="B885" i="96"/>
  <c r="B886" i="96"/>
  <c r="B887" i="96"/>
  <c r="B888" i="96"/>
  <c r="B889" i="96"/>
  <c r="B890" i="96"/>
  <c r="B891" i="96"/>
  <c r="B892" i="96"/>
  <c r="B893" i="96"/>
  <c r="B894" i="96"/>
  <c r="B895" i="96"/>
  <c r="B896" i="96"/>
  <c r="B897" i="96"/>
  <c r="B898" i="96"/>
  <c r="B899" i="96"/>
  <c r="B900" i="96"/>
  <c r="B901" i="96"/>
  <c r="B902" i="96"/>
  <c r="B903" i="96"/>
  <c r="B904" i="96"/>
  <c r="B905" i="96"/>
  <c r="B906" i="96"/>
  <c r="B907" i="96"/>
  <c r="B908" i="96"/>
  <c r="B909" i="96"/>
  <c r="B910" i="96"/>
  <c r="B911" i="96"/>
  <c r="B912" i="96"/>
  <c r="B913" i="96"/>
  <c r="B914" i="96"/>
  <c r="B915" i="96"/>
  <c r="B916" i="96"/>
  <c r="B917" i="96"/>
  <c r="B918" i="96"/>
  <c r="B919" i="96"/>
  <c r="B920" i="96"/>
  <c r="B921" i="96"/>
  <c r="B922" i="96"/>
  <c r="B923" i="96"/>
  <c r="B924" i="96"/>
  <c r="B925" i="96"/>
  <c r="B926" i="96"/>
  <c r="B927" i="96"/>
  <c r="B928" i="96"/>
  <c r="B929" i="96"/>
  <c r="B930" i="96"/>
  <c r="B931" i="96"/>
  <c r="B932" i="96"/>
  <c r="B933" i="96"/>
  <c r="B934" i="96"/>
  <c r="B935" i="96"/>
  <c r="B936" i="96"/>
  <c r="B937" i="96"/>
  <c r="B938" i="96"/>
  <c r="B939" i="96"/>
  <c r="B940" i="96"/>
  <c r="B941" i="96"/>
  <c r="B942" i="96"/>
  <c r="B943" i="96"/>
  <c r="B944" i="96"/>
  <c r="B945" i="96"/>
  <c r="B946" i="96"/>
  <c r="B947" i="96"/>
  <c r="B948" i="96"/>
  <c r="B949" i="96"/>
  <c r="B950" i="96"/>
  <c r="B951" i="96"/>
  <c r="B952" i="96"/>
  <c r="B953" i="96"/>
  <c r="B954" i="96"/>
  <c r="B955" i="96"/>
  <c r="B956" i="96"/>
  <c r="B957" i="96"/>
  <c r="B958" i="96"/>
  <c r="B959" i="96"/>
  <c r="B960" i="96"/>
  <c r="B961" i="96"/>
  <c r="B962" i="96"/>
  <c r="B963" i="96"/>
  <c r="B964" i="96"/>
  <c r="B965" i="96"/>
  <c r="B966" i="96"/>
  <c r="B967" i="96"/>
  <c r="B968" i="96"/>
  <c r="B969" i="96"/>
  <c r="B970" i="96"/>
  <c r="B971" i="96"/>
  <c r="B972" i="96"/>
  <c r="B973" i="96"/>
  <c r="B974" i="96"/>
  <c r="B975" i="96"/>
  <c r="B976" i="96"/>
  <c r="B977" i="96"/>
  <c r="B978" i="96"/>
  <c r="B979" i="96"/>
  <c r="B980" i="96"/>
  <c r="B981" i="96"/>
  <c r="B982" i="96"/>
  <c r="B983" i="96"/>
  <c r="B984" i="96"/>
  <c r="B985" i="96"/>
  <c r="B986" i="96"/>
  <c r="B987" i="96"/>
  <c r="B988" i="96"/>
  <c r="B989" i="96"/>
  <c r="B990" i="96"/>
  <c r="B991" i="96"/>
  <c r="B992" i="96"/>
  <c r="B993" i="96"/>
  <c r="B994" i="96"/>
  <c r="B995" i="96"/>
  <c r="B996" i="96"/>
  <c r="B997" i="96"/>
  <c r="B998" i="96"/>
  <c r="B999" i="96"/>
  <c r="B1000" i="96"/>
  <c r="B1001" i="96"/>
  <c r="B1002" i="96"/>
  <c r="B1003" i="96"/>
  <c r="B1004" i="96"/>
  <c r="B1005" i="96"/>
  <c r="B1006" i="96"/>
  <c r="B1007" i="96"/>
  <c r="B1008" i="96"/>
  <c r="B1009" i="96"/>
  <c r="B1010" i="96"/>
  <c r="B1011" i="96"/>
  <c r="B1012" i="96"/>
  <c r="B1013" i="96"/>
  <c r="B1014" i="96"/>
  <c r="B1015" i="96"/>
  <c r="B1016" i="96"/>
  <c r="B1017" i="96"/>
  <c r="B1018" i="96"/>
  <c r="B1019" i="96"/>
  <c r="B1020" i="96"/>
  <c r="B1021" i="96"/>
  <c r="B1022" i="96"/>
  <c r="B1023" i="96"/>
  <c r="B1024" i="96"/>
  <c r="B1025" i="96"/>
  <c r="B1026" i="96"/>
  <c r="B1027" i="96"/>
  <c r="B1028" i="96"/>
  <c r="B1029" i="96"/>
  <c r="B1030" i="96"/>
  <c r="B1031" i="96"/>
  <c r="B1032" i="96"/>
  <c r="B1033" i="96"/>
  <c r="B1034" i="96"/>
  <c r="B1035" i="96"/>
  <c r="B1036" i="96"/>
  <c r="B1037" i="96"/>
  <c r="B1038" i="96"/>
  <c r="B1039" i="96"/>
  <c r="B1040" i="96"/>
  <c r="B1041" i="96"/>
  <c r="B1042" i="96"/>
  <c r="B1043" i="96"/>
  <c r="B1044" i="96"/>
  <c r="B1045" i="96"/>
  <c r="B1046" i="96"/>
  <c r="B1047" i="96"/>
  <c r="B1048" i="96"/>
  <c r="B1049" i="96"/>
  <c r="B1050" i="96"/>
  <c r="B1051" i="96"/>
  <c r="B1052" i="96"/>
  <c r="B1053" i="96"/>
  <c r="B1054" i="96"/>
  <c r="B1055" i="96"/>
  <c r="B1056" i="96"/>
  <c r="B1057" i="96"/>
  <c r="B1058" i="96"/>
  <c r="B1059" i="96"/>
  <c r="B1060" i="96"/>
  <c r="B1061" i="96"/>
  <c r="B1062" i="96"/>
  <c r="B1063" i="96"/>
  <c r="B1064" i="96"/>
  <c r="B1065" i="96"/>
  <c r="B1066" i="96"/>
  <c r="B1067" i="96"/>
  <c r="B1068" i="96"/>
  <c r="B1069" i="96"/>
  <c r="B1070" i="96"/>
  <c r="B1071" i="96"/>
  <c r="B1072" i="96"/>
  <c r="B1073" i="96"/>
  <c r="B1074" i="96"/>
  <c r="B1075" i="96"/>
  <c r="B1076" i="96"/>
  <c r="B1077" i="96"/>
  <c r="B1078" i="96"/>
  <c r="B1079" i="96"/>
  <c r="B1080" i="96"/>
  <c r="B1081" i="96"/>
  <c r="B1082" i="96"/>
  <c r="B1083" i="96"/>
  <c r="B1084" i="96"/>
  <c r="B1085" i="96"/>
  <c r="B1086" i="96"/>
  <c r="B1087" i="96"/>
  <c r="B1088" i="96"/>
  <c r="B1089" i="96"/>
  <c r="B1090" i="96"/>
  <c r="B1091" i="96"/>
  <c r="B1092" i="96"/>
  <c r="B1093" i="96"/>
  <c r="B1094" i="96"/>
  <c r="B1095" i="96"/>
  <c r="B1096" i="96"/>
  <c r="B1097" i="96"/>
  <c r="B1098" i="96"/>
  <c r="B1099" i="96"/>
  <c r="B3" i="96"/>
  <c r="A66" i="90" l="1"/>
  <c r="A65" i="90"/>
  <c r="G11" i="76"/>
  <c r="G13" i="76"/>
  <c r="D48" i="30"/>
  <c r="H46" i="30"/>
  <c r="I46" i="30" s="1"/>
  <c r="G41" i="30"/>
  <c r="G42" i="30" s="1"/>
  <c r="H40" i="30"/>
  <c r="H41" i="30" l="1"/>
  <c r="I41" i="30" s="1"/>
  <c r="H42" i="30"/>
  <c r="G43" i="30"/>
  <c r="I40" i="30"/>
  <c r="J40" i="30" s="1"/>
  <c r="M41" i="30" l="1"/>
  <c r="J41" i="30"/>
  <c r="G44" i="30"/>
  <c r="H44" i="30" s="1"/>
  <c r="G45" i="30"/>
  <c r="H45" i="30" s="1"/>
  <c r="H43" i="30"/>
  <c r="I42" i="30"/>
  <c r="L42" i="30" s="1"/>
  <c r="M40" i="30"/>
  <c r="M42" i="30" l="1"/>
  <c r="J42" i="30"/>
  <c r="I43" i="30"/>
  <c r="M43" i="30" s="1"/>
  <c r="H48" i="30"/>
  <c r="I45" i="30"/>
  <c r="M45" i="30" s="1"/>
  <c r="I44" i="30"/>
  <c r="I48" i="30" l="1"/>
  <c r="J45" i="30"/>
  <c r="J43" i="30"/>
  <c r="J44" i="30"/>
  <c r="M44" i="30"/>
  <c r="D4" i="90"/>
  <c r="C4" i="90"/>
  <c r="A40" i="90"/>
  <c r="A41" i="90"/>
  <c r="A42" i="90"/>
  <c r="A43" i="90"/>
  <c r="A44" i="90"/>
  <c r="A45" i="90"/>
  <c r="A46" i="90"/>
  <c r="A47" i="90"/>
  <c r="A48" i="90"/>
  <c r="A49" i="90"/>
  <c r="A50" i="90"/>
  <c r="A51" i="90"/>
  <c r="A52" i="90"/>
  <c r="A53" i="90"/>
  <c r="A54" i="90"/>
  <c r="A55" i="90"/>
  <c r="A56" i="90"/>
  <c r="A57" i="90"/>
  <c r="A58" i="90"/>
  <c r="A59" i="90"/>
  <c r="A60" i="90"/>
  <c r="A61" i="90"/>
  <c r="A62" i="90"/>
  <c r="A63" i="90"/>
  <c r="A64" i="90"/>
  <c r="A67" i="90"/>
  <c r="A68" i="90"/>
  <c r="A69" i="90"/>
  <c r="A72" i="90"/>
  <c r="A73" i="90"/>
  <c r="A74" i="90"/>
  <c r="A75" i="90"/>
  <c r="A76" i="90"/>
  <c r="A77" i="90"/>
  <c r="A78" i="90"/>
  <c r="A79" i="90"/>
  <c r="A80" i="90"/>
  <c r="A81" i="90"/>
  <c r="A82" i="90"/>
  <c r="A83" i="90"/>
  <c r="A84" i="90"/>
  <c r="A85" i="90"/>
  <c r="A86" i="90"/>
  <c r="A87" i="90"/>
  <c r="A88" i="90"/>
  <c r="A89" i="90"/>
  <c r="A90" i="90"/>
  <c r="A91" i="90"/>
  <c r="A92" i="90"/>
  <c r="A93" i="90"/>
  <c r="A94" i="90"/>
  <c r="A95" i="90"/>
  <c r="A96" i="90"/>
  <c r="A97" i="90"/>
  <c r="A98" i="90"/>
  <c r="A99" i="90"/>
  <c r="A100" i="90"/>
  <c r="A39" i="90"/>
  <c r="A38" i="90"/>
  <c r="H80" i="87"/>
  <c r="J80" i="87" s="1"/>
  <c r="N10" i="90" l="1"/>
  <c r="O9" i="90" s="1"/>
  <c r="D69" i="17"/>
  <c r="K28" i="17"/>
  <c r="M28" i="17" s="1"/>
  <c r="N28" i="17" s="1"/>
  <c r="C69" i="17"/>
  <c r="C71" i="17"/>
  <c r="D71" i="17" s="1"/>
  <c r="C70" i="17"/>
  <c r="D70" i="17" s="1"/>
  <c r="H163" i="7"/>
  <c r="B5" i="97"/>
  <c r="B6" i="97" s="1"/>
  <c r="A5" i="97"/>
  <c r="A7" i="97"/>
  <c r="B7" i="97"/>
  <c r="B8" i="97" s="1"/>
  <c r="A8" i="97"/>
  <c r="A9" i="97"/>
  <c r="B9" i="97"/>
  <c r="B10" i="97" s="1"/>
  <c r="A10" i="97"/>
  <c r="A11" i="97"/>
  <c r="A12" i="97" s="1"/>
  <c r="A13" i="97" s="1"/>
  <c r="B11" i="97"/>
  <c r="B12" i="97" s="1"/>
  <c r="B13" i="97" s="1"/>
  <c r="B14" i="97" s="1"/>
  <c r="B15" i="97" s="1"/>
  <c r="B16" i="97" s="1"/>
  <c r="B17" i="97" s="1"/>
  <c r="B18" i="97" s="1"/>
  <c r="B19" i="97" s="1"/>
  <c r="B20" i="97" s="1"/>
  <c r="B21" i="97" s="1"/>
  <c r="B22" i="97" s="1"/>
  <c r="B23" i="97" s="1"/>
  <c r="B24" i="97" s="1"/>
  <c r="B25" i="97" s="1"/>
  <c r="B26" i="97" s="1"/>
  <c r="B27" i="97" s="1"/>
  <c r="B28" i="97" s="1"/>
  <c r="B29" i="97" s="1"/>
  <c r="B30" i="97" s="1"/>
  <c r="B31" i="97" s="1"/>
  <c r="B32" i="97" s="1"/>
  <c r="B33" i="97" s="1"/>
  <c r="B34" i="97" s="1"/>
  <c r="B35" i="97" s="1"/>
  <c r="B36" i="97" s="1"/>
  <c r="B37" i="97" s="1"/>
  <c r="B38" i="97" s="1"/>
  <c r="B39" i="97" s="1"/>
  <c r="B40" i="97" s="1"/>
  <c r="B41" i="97" s="1"/>
  <c r="B42" i="97" s="1"/>
  <c r="B43" i="97" s="1"/>
  <c r="B44" i="97" s="1"/>
  <c r="B45" i="97" s="1"/>
  <c r="B46" i="97" s="1"/>
  <c r="B47" i="97" s="1"/>
  <c r="B48" i="97" s="1"/>
  <c r="B49" i="97" s="1"/>
  <c r="B50" i="97" s="1"/>
  <c r="B51" i="97" s="1"/>
  <c r="B52" i="97" s="1"/>
  <c r="B53" i="97" s="1"/>
  <c r="B54" i="97" s="1"/>
  <c r="B55" i="97" s="1"/>
  <c r="B56" i="97" s="1"/>
  <c r="B57" i="97" s="1"/>
  <c r="B58" i="97" s="1"/>
  <c r="B59" i="97" s="1"/>
  <c r="B60" i="97" s="1"/>
  <c r="B61" i="97" s="1"/>
  <c r="B62" i="97" s="1"/>
  <c r="B63" i="97" s="1"/>
  <c r="B64" i="97" s="1"/>
  <c r="B65" i="97" s="1"/>
  <c r="B66" i="97" s="1"/>
  <c r="B67" i="97" s="1"/>
  <c r="B68" i="97" s="1"/>
  <c r="A16" i="97"/>
  <c r="A17" i="97"/>
  <c r="A18" i="97" s="1"/>
  <c r="A19" i="97" s="1"/>
  <c r="A20" i="97" s="1"/>
  <c r="A21" i="97" s="1"/>
  <c r="A22" i="97" s="1"/>
  <c r="A23" i="97" s="1"/>
  <c r="A24" i="97" s="1"/>
  <c r="A25" i="97" s="1"/>
  <c r="A26" i="97" s="1"/>
  <c r="A27" i="97" s="1"/>
  <c r="A28" i="97" s="1"/>
  <c r="A29" i="97" s="1"/>
  <c r="A30" i="97" s="1"/>
  <c r="A31" i="97" s="1"/>
  <c r="A32" i="97" s="1"/>
  <c r="A33" i="97" s="1"/>
  <c r="A34" i="97" s="1"/>
  <c r="A35" i="97" s="1"/>
  <c r="A36" i="97" s="1"/>
  <c r="A37" i="97" s="1"/>
  <c r="A38" i="97" s="1"/>
  <c r="A39" i="97" s="1"/>
  <c r="A40" i="97" s="1"/>
  <c r="A41" i="97" s="1"/>
  <c r="A42" i="97" s="1"/>
  <c r="A43" i="97" s="1"/>
  <c r="A44" i="97" s="1"/>
  <c r="A45" i="97" s="1"/>
  <c r="A46" i="97" s="1"/>
  <c r="A47" i="97"/>
  <c r="A48" i="97" s="1"/>
  <c r="A49" i="97" s="1"/>
  <c r="A50" i="97" s="1"/>
  <c r="A51" i="97" s="1"/>
  <c r="A52" i="97" s="1"/>
  <c r="A53" i="97" s="1"/>
  <c r="A54" i="97" s="1"/>
  <c r="A55" i="97" s="1"/>
  <c r="A56" i="97" s="1"/>
  <c r="A57" i="97" s="1"/>
  <c r="A58" i="97" s="1"/>
  <c r="A59" i="97" s="1"/>
  <c r="A60" i="97" s="1"/>
  <c r="A61" i="97" s="1"/>
  <c r="A62" i="97" s="1"/>
  <c r="A63" i="97" s="1"/>
  <c r="A64" i="97" s="1"/>
  <c r="A65" i="97" s="1"/>
  <c r="A66" i="97" s="1"/>
  <c r="A67" i="97" s="1"/>
  <c r="A68" i="97" s="1"/>
  <c r="A6" i="97"/>
  <c r="G430" i="7"/>
  <c r="F430" i="7"/>
  <c r="F623" i="7" l="1"/>
  <c r="D73" i="17"/>
  <c r="C73" i="17"/>
  <c r="A14" i="97"/>
  <c r="D4" i="31"/>
  <c r="D5" i="31"/>
  <c r="C5" i="31"/>
  <c r="G11" i="31"/>
  <c r="G12" i="31" s="1"/>
  <c r="H11" i="31"/>
  <c r="L29" i="31"/>
  <c r="L17" i="31"/>
  <c r="L18" i="31"/>
  <c r="L19" i="31"/>
  <c r="L20" i="31"/>
  <c r="L21" i="31"/>
  <c r="L22" i="31"/>
  <c r="L23" i="31"/>
  <c r="L24" i="31"/>
  <c r="L25" i="31"/>
  <c r="L26" i="31"/>
  <c r="L27" i="31"/>
  <c r="L28" i="31"/>
  <c r="L42" i="31"/>
  <c r="L43" i="31"/>
  <c r="E16" i="31"/>
  <c r="K16" i="31"/>
  <c r="L16" i="31" s="1"/>
  <c r="H623" i="7" l="1"/>
  <c r="F624" i="7"/>
  <c r="I9" i="76"/>
  <c r="J9" i="76" s="1"/>
  <c r="A15" i="97"/>
  <c r="L30" i="31"/>
  <c r="L32" i="31" l="1"/>
  <c r="L33" i="31" l="1"/>
  <c r="L34" i="31" l="1"/>
  <c r="L35" i="31" l="1"/>
  <c r="L36" i="31" l="1"/>
  <c r="L37" i="31" l="1"/>
  <c r="L38" i="31" l="1"/>
  <c r="L39" i="31" l="1"/>
  <c r="L40" i="31" l="1"/>
  <c r="L41" i="31"/>
  <c r="G4" i="4" l="1"/>
  <c r="L11" i="78"/>
  <c r="H4" i="76" l="1"/>
  <c r="G4" i="76"/>
  <c r="F4" i="76"/>
  <c r="E4" i="76"/>
  <c r="D4" i="76"/>
  <c r="G129" i="87" l="1"/>
  <c r="G127" i="87"/>
  <c r="G125" i="87"/>
  <c r="G123" i="87"/>
  <c r="G121" i="87"/>
  <c r="G119" i="87"/>
  <c r="I60" i="90" l="1"/>
  <c r="A3" i="84" l="1"/>
  <c r="A4" i="84"/>
  <c r="A5" i="84"/>
  <c r="A6" i="84"/>
  <c r="A7" i="84"/>
  <c r="A8" i="84"/>
  <c r="A9" i="84"/>
  <c r="A10" i="84"/>
  <c r="A11" i="84"/>
  <c r="A12" i="84"/>
  <c r="A13" i="84"/>
  <c r="A14" i="84"/>
  <c r="A15" i="84"/>
  <c r="A16" i="84"/>
  <c r="A17" i="84"/>
  <c r="A18" i="84"/>
  <c r="A19" i="84"/>
  <c r="A20" i="84"/>
  <c r="A21" i="84"/>
  <c r="A22" i="84"/>
  <c r="A23" i="84"/>
  <c r="A24" i="84"/>
  <c r="A25" i="84"/>
  <c r="A26" i="84"/>
  <c r="A27" i="84"/>
  <c r="A28" i="84"/>
  <c r="A29" i="84"/>
  <c r="A30" i="84"/>
  <c r="A31" i="84"/>
  <c r="A32" i="84"/>
  <c r="A33" i="84"/>
  <c r="A34" i="84"/>
  <c r="A35" i="84"/>
  <c r="A36" i="84"/>
  <c r="A37" i="84"/>
  <c r="A38" i="84"/>
  <c r="A39" i="84"/>
  <c r="A40" i="84"/>
  <c r="A41" i="84"/>
  <c r="L4" i="96" l="1"/>
  <c r="L5" i="96"/>
  <c r="L6" i="96"/>
  <c r="L7" i="96"/>
  <c r="L8" i="96"/>
  <c r="L9" i="96"/>
  <c r="L10" i="96"/>
  <c r="L11" i="96"/>
  <c r="L12" i="96"/>
  <c r="L13" i="96"/>
  <c r="L14" i="96"/>
  <c r="L15" i="96"/>
  <c r="L16" i="96"/>
  <c r="L17" i="96"/>
  <c r="L18" i="96"/>
  <c r="L19" i="96"/>
  <c r="L20" i="96"/>
  <c r="L21" i="96"/>
  <c r="L22" i="96"/>
  <c r="L23" i="96"/>
  <c r="L24" i="96"/>
  <c r="L25" i="96"/>
  <c r="L26" i="96"/>
  <c r="L27" i="96"/>
  <c r="L28" i="96"/>
  <c r="L29" i="96"/>
  <c r="L30" i="96"/>
  <c r="L31" i="96"/>
  <c r="L32" i="96"/>
  <c r="L33" i="96"/>
  <c r="L34" i="96"/>
  <c r="L35" i="96"/>
  <c r="L36" i="96"/>
  <c r="L37" i="96"/>
  <c r="L38" i="96"/>
  <c r="L39" i="96"/>
  <c r="L40" i="96"/>
  <c r="L41" i="96"/>
  <c r="L42" i="96"/>
  <c r="L43" i="96"/>
  <c r="L44" i="96"/>
  <c r="L45" i="96"/>
  <c r="L46" i="96"/>
  <c r="L47" i="96"/>
  <c r="L48" i="96"/>
  <c r="L49" i="96"/>
  <c r="L50" i="96"/>
  <c r="L51" i="96"/>
  <c r="L52" i="96"/>
  <c r="L53" i="96"/>
  <c r="L54" i="96"/>
  <c r="L55" i="96"/>
  <c r="L56" i="96"/>
  <c r="L57" i="96"/>
  <c r="L58" i="96"/>
  <c r="L59" i="96"/>
  <c r="L60" i="96"/>
  <c r="L61" i="96"/>
  <c r="L62" i="96"/>
  <c r="L63" i="96"/>
  <c r="L64" i="96"/>
  <c r="L65" i="96"/>
  <c r="L66" i="96"/>
  <c r="L67" i="96"/>
  <c r="L68" i="96"/>
  <c r="L69" i="96"/>
  <c r="L70" i="96"/>
  <c r="L71" i="96"/>
  <c r="L72" i="96"/>
  <c r="L73" i="96"/>
  <c r="L74" i="96"/>
  <c r="L75" i="96"/>
  <c r="L76" i="96"/>
  <c r="L77" i="96"/>
  <c r="L78" i="96"/>
  <c r="L79" i="96"/>
  <c r="L80" i="96"/>
  <c r="L81" i="96"/>
  <c r="L82" i="96"/>
  <c r="L83" i="96"/>
  <c r="L84" i="96"/>
  <c r="L85" i="96"/>
  <c r="L86" i="96"/>
  <c r="L87" i="96"/>
  <c r="L88" i="96"/>
  <c r="L89" i="96"/>
  <c r="L90" i="96"/>
  <c r="L91" i="96"/>
  <c r="L92" i="96"/>
  <c r="L93" i="96"/>
  <c r="L94" i="96"/>
  <c r="L95" i="96"/>
  <c r="L96" i="96"/>
  <c r="L97" i="96"/>
  <c r="L98" i="96"/>
  <c r="L99" i="96"/>
  <c r="L100" i="96"/>
  <c r="L101" i="96"/>
  <c r="L102" i="96"/>
  <c r="L103" i="96"/>
  <c r="L104" i="96"/>
  <c r="L105" i="96"/>
  <c r="L106" i="96"/>
  <c r="L107" i="96"/>
  <c r="L108" i="96"/>
  <c r="L109" i="96"/>
  <c r="L110" i="96"/>
  <c r="L111" i="96"/>
  <c r="L112" i="96"/>
  <c r="L113" i="96"/>
  <c r="L114" i="96"/>
  <c r="L115" i="96"/>
  <c r="L116" i="96"/>
  <c r="L117" i="96"/>
  <c r="L118" i="96"/>
  <c r="L119" i="96"/>
  <c r="L120" i="96"/>
  <c r="L121" i="96"/>
  <c r="L122" i="96"/>
  <c r="L123" i="96"/>
  <c r="L124" i="96"/>
  <c r="L125" i="96"/>
  <c r="L126" i="96"/>
  <c r="L127" i="96"/>
  <c r="L128" i="96"/>
  <c r="L129" i="96"/>
  <c r="L130" i="96"/>
  <c r="L131" i="96"/>
  <c r="L132" i="96"/>
  <c r="L133" i="96"/>
  <c r="L134" i="96"/>
  <c r="L135" i="96"/>
  <c r="L136" i="96"/>
  <c r="L137" i="96"/>
  <c r="L138" i="96"/>
  <c r="L139" i="96"/>
  <c r="L140" i="96"/>
  <c r="L141" i="96"/>
  <c r="L142" i="96"/>
  <c r="L143" i="96"/>
  <c r="L144" i="96"/>
  <c r="L145" i="96"/>
  <c r="L146" i="96"/>
  <c r="L147" i="96"/>
  <c r="L148" i="96"/>
  <c r="L149" i="96"/>
  <c r="L150" i="96"/>
  <c r="L151" i="96"/>
  <c r="L152" i="96"/>
  <c r="L153" i="96"/>
  <c r="L154" i="96"/>
  <c r="L155" i="96"/>
  <c r="L156" i="96"/>
  <c r="L157" i="96"/>
  <c r="L158" i="96"/>
  <c r="L159" i="96"/>
  <c r="L160" i="96"/>
  <c r="L161" i="96"/>
  <c r="L162" i="96"/>
  <c r="L163" i="96"/>
  <c r="L164" i="96"/>
  <c r="L165" i="96"/>
  <c r="L166" i="96"/>
  <c r="L167" i="96"/>
  <c r="L168" i="96"/>
  <c r="L169" i="96"/>
  <c r="L170" i="96"/>
  <c r="L171" i="96"/>
  <c r="L172" i="96"/>
  <c r="L173" i="96"/>
  <c r="L174" i="96"/>
  <c r="L175" i="96"/>
  <c r="L176" i="96"/>
  <c r="L177" i="96"/>
  <c r="L178" i="96"/>
  <c r="L179" i="96"/>
  <c r="L180" i="96"/>
  <c r="L181" i="96"/>
  <c r="L182" i="96"/>
  <c r="L183" i="96"/>
  <c r="L184" i="96"/>
  <c r="L185" i="96"/>
  <c r="L186" i="96"/>
  <c r="L187" i="96"/>
  <c r="L188" i="96"/>
  <c r="L189" i="96"/>
  <c r="L190" i="96"/>
  <c r="L191" i="96"/>
  <c r="L192" i="96"/>
  <c r="L193" i="96"/>
  <c r="L194" i="96"/>
  <c r="L195" i="96"/>
  <c r="L196" i="96"/>
  <c r="L197" i="96"/>
  <c r="L198" i="96"/>
  <c r="L199" i="96"/>
  <c r="L200" i="96"/>
  <c r="L201" i="96"/>
  <c r="L202" i="96"/>
  <c r="L203" i="96"/>
  <c r="L204" i="96"/>
  <c r="L205" i="96"/>
  <c r="L206" i="96"/>
  <c r="L207" i="96"/>
  <c r="L208" i="96"/>
  <c r="L209" i="96"/>
  <c r="L210" i="96"/>
  <c r="L211" i="96"/>
  <c r="L212" i="96"/>
  <c r="L213" i="96"/>
  <c r="L214" i="96"/>
  <c r="L215" i="96"/>
  <c r="L216" i="96"/>
  <c r="L217" i="96"/>
  <c r="L218" i="96"/>
  <c r="L219" i="96"/>
  <c r="L220" i="96"/>
  <c r="L221" i="96"/>
  <c r="L222" i="96"/>
  <c r="L223" i="96"/>
  <c r="L224" i="96"/>
  <c r="L225" i="96"/>
  <c r="L226" i="96"/>
  <c r="L227" i="96"/>
  <c r="L228" i="96"/>
  <c r="L229" i="96"/>
  <c r="L230" i="96"/>
  <c r="L231" i="96"/>
  <c r="L232" i="96"/>
  <c r="L233" i="96"/>
  <c r="L234" i="96"/>
  <c r="L235" i="96"/>
  <c r="L236" i="96"/>
  <c r="L237" i="96"/>
  <c r="L238" i="96"/>
  <c r="L239" i="96"/>
  <c r="L240" i="96"/>
  <c r="L241" i="96"/>
  <c r="L242" i="96"/>
  <c r="L243" i="96"/>
  <c r="L244" i="96"/>
  <c r="L245" i="96"/>
  <c r="L246" i="96"/>
  <c r="L247" i="96"/>
  <c r="L248" i="96"/>
  <c r="L249" i="96"/>
  <c r="L250" i="96"/>
  <c r="L251" i="96"/>
  <c r="L252" i="96"/>
  <c r="L253" i="96"/>
  <c r="L254" i="96"/>
  <c r="L255" i="96"/>
  <c r="L256" i="96"/>
  <c r="L257" i="96"/>
  <c r="L258" i="96"/>
  <c r="L259" i="96"/>
  <c r="L260" i="96"/>
  <c r="L261" i="96"/>
  <c r="L262" i="96"/>
  <c r="L263" i="96"/>
  <c r="L264" i="96"/>
  <c r="L265" i="96"/>
  <c r="L266" i="96"/>
  <c r="L267" i="96"/>
  <c r="L268" i="96"/>
  <c r="L269" i="96"/>
  <c r="L270" i="96"/>
  <c r="L271" i="96"/>
  <c r="L272" i="96"/>
  <c r="L273" i="96"/>
  <c r="L274" i="96"/>
  <c r="L275" i="96"/>
  <c r="L276" i="96"/>
  <c r="L277" i="96"/>
  <c r="L278" i="96"/>
  <c r="L279" i="96"/>
  <c r="L280" i="96"/>
  <c r="L281" i="96"/>
  <c r="L282" i="96"/>
  <c r="L283" i="96"/>
  <c r="L284" i="96"/>
  <c r="L285" i="96"/>
  <c r="L286" i="96"/>
  <c r="L287" i="96"/>
  <c r="L288" i="96"/>
  <c r="L289" i="96"/>
  <c r="L290" i="96"/>
  <c r="L291" i="96"/>
  <c r="L292" i="96"/>
  <c r="L293" i="96"/>
  <c r="L294" i="96"/>
  <c r="L295" i="96"/>
  <c r="L296" i="96"/>
  <c r="L297" i="96"/>
  <c r="L298" i="96"/>
  <c r="L299" i="96"/>
  <c r="L300" i="96"/>
  <c r="L301" i="96"/>
  <c r="L302" i="96"/>
  <c r="L303" i="96"/>
  <c r="L304" i="96"/>
  <c r="L305" i="96"/>
  <c r="L306" i="96"/>
  <c r="L307" i="96"/>
  <c r="L308" i="96"/>
  <c r="L309" i="96"/>
  <c r="L310" i="96"/>
  <c r="L311" i="96"/>
  <c r="L312" i="96"/>
  <c r="L313" i="96"/>
  <c r="L314" i="96"/>
  <c r="L315" i="96"/>
  <c r="L316" i="96"/>
  <c r="L317" i="96"/>
  <c r="L318" i="96"/>
  <c r="L319" i="96"/>
  <c r="L320" i="96"/>
  <c r="L321" i="96"/>
  <c r="L322" i="96"/>
  <c r="L323" i="96"/>
  <c r="L324" i="96"/>
  <c r="L325" i="96"/>
  <c r="L326" i="96"/>
  <c r="L327" i="96"/>
  <c r="L328" i="96"/>
  <c r="L329" i="96"/>
  <c r="L330" i="96"/>
  <c r="L331" i="96"/>
  <c r="L332" i="96"/>
  <c r="L333" i="96"/>
  <c r="L334" i="96"/>
  <c r="L335" i="96"/>
  <c r="L336" i="96"/>
  <c r="L337" i="96"/>
  <c r="L338" i="96"/>
  <c r="L339" i="96"/>
  <c r="L340" i="96"/>
  <c r="L341" i="96"/>
  <c r="L342" i="96"/>
  <c r="L343" i="96"/>
  <c r="L344" i="96"/>
  <c r="L345" i="96"/>
  <c r="L346" i="96"/>
  <c r="L347" i="96"/>
  <c r="L348" i="96"/>
  <c r="L349" i="96"/>
  <c r="L350" i="96"/>
  <c r="L351" i="96"/>
  <c r="L352" i="96"/>
  <c r="L353" i="96"/>
  <c r="L354" i="96"/>
  <c r="L355" i="96"/>
  <c r="L356" i="96"/>
  <c r="L357" i="96"/>
  <c r="L358" i="96"/>
  <c r="L359" i="96"/>
  <c r="L360" i="96"/>
  <c r="L361" i="96"/>
  <c r="L362" i="96"/>
  <c r="L363" i="96"/>
  <c r="L364" i="96"/>
  <c r="L365" i="96"/>
  <c r="L366" i="96"/>
  <c r="L367" i="96"/>
  <c r="L368" i="96"/>
  <c r="L369" i="96"/>
  <c r="L370" i="96"/>
  <c r="L371" i="96"/>
  <c r="L372" i="96"/>
  <c r="L373" i="96"/>
  <c r="L374" i="96"/>
  <c r="L375" i="96"/>
  <c r="L376" i="96"/>
  <c r="L377" i="96"/>
  <c r="L378" i="96"/>
  <c r="L379" i="96"/>
  <c r="L380" i="96"/>
  <c r="L381" i="96"/>
  <c r="L382" i="96"/>
  <c r="L383" i="96"/>
  <c r="L384" i="96"/>
  <c r="L385" i="96"/>
  <c r="L386" i="96"/>
  <c r="L387" i="96"/>
  <c r="L388" i="96"/>
  <c r="L389" i="96"/>
  <c r="L390" i="96"/>
  <c r="L391" i="96"/>
  <c r="L392" i="96"/>
  <c r="L393" i="96"/>
  <c r="L394" i="96"/>
  <c r="L395" i="96"/>
  <c r="L396" i="96"/>
  <c r="L397" i="96"/>
  <c r="L398" i="96"/>
  <c r="L399" i="96"/>
  <c r="L400" i="96"/>
  <c r="L401" i="96"/>
  <c r="L402" i="96"/>
  <c r="L403" i="96"/>
  <c r="L404" i="96"/>
  <c r="L405" i="96"/>
  <c r="L406" i="96"/>
  <c r="L407" i="96"/>
  <c r="L408" i="96"/>
  <c r="L409" i="96"/>
  <c r="L410" i="96"/>
  <c r="L411" i="96"/>
  <c r="L412" i="96"/>
  <c r="L413" i="96"/>
  <c r="L414" i="96"/>
  <c r="L415" i="96"/>
  <c r="L416" i="96"/>
  <c r="L417" i="96"/>
  <c r="L418" i="96"/>
  <c r="L419" i="96"/>
  <c r="L420" i="96"/>
  <c r="L421" i="96"/>
  <c r="L422" i="96"/>
  <c r="L423" i="96"/>
  <c r="L424" i="96"/>
  <c r="L425" i="96"/>
  <c r="L426" i="96"/>
  <c r="L427" i="96"/>
  <c r="L428" i="96"/>
  <c r="L429" i="96"/>
  <c r="L430" i="96"/>
  <c r="L431" i="96"/>
  <c r="L432" i="96"/>
  <c r="L433" i="96"/>
  <c r="L434" i="96"/>
  <c r="L435" i="96"/>
  <c r="L436" i="96"/>
  <c r="L437" i="96"/>
  <c r="L438" i="96"/>
  <c r="L439" i="96"/>
  <c r="L440" i="96"/>
  <c r="L441" i="96"/>
  <c r="L442" i="96"/>
  <c r="L443" i="96"/>
  <c r="L444" i="96"/>
  <c r="L445" i="96"/>
  <c r="L446" i="96"/>
  <c r="L447" i="96"/>
  <c r="L448" i="96"/>
  <c r="L449" i="96"/>
  <c r="L450" i="96"/>
  <c r="L451" i="96"/>
  <c r="L452" i="96"/>
  <c r="L453" i="96"/>
  <c r="L454" i="96"/>
  <c r="L455" i="96"/>
  <c r="L456" i="96"/>
  <c r="L457" i="96"/>
  <c r="L458" i="96"/>
  <c r="L459" i="96"/>
  <c r="L460" i="96"/>
  <c r="L461" i="96"/>
  <c r="L462" i="96"/>
  <c r="L463" i="96"/>
  <c r="L464" i="96"/>
  <c r="L465" i="96"/>
  <c r="L466" i="96"/>
  <c r="L467" i="96"/>
  <c r="L468" i="96"/>
  <c r="L469" i="96"/>
  <c r="L470" i="96"/>
  <c r="L471" i="96"/>
  <c r="L472" i="96"/>
  <c r="L473" i="96"/>
  <c r="L474" i="96"/>
  <c r="L475" i="96"/>
  <c r="L476" i="96"/>
  <c r="L477" i="96"/>
  <c r="L478" i="96"/>
  <c r="L479" i="96"/>
  <c r="L480" i="96"/>
  <c r="L481" i="96"/>
  <c r="L482" i="96"/>
  <c r="L483" i="96"/>
  <c r="L484" i="96"/>
  <c r="L485" i="96"/>
  <c r="L486" i="96"/>
  <c r="L487" i="96"/>
  <c r="L488" i="96"/>
  <c r="L489" i="96"/>
  <c r="L490" i="96"/>
  <c r="L491" i="96"/>
  <c r="L492" i="96"/>
  <c r="L493" i="96"/>
  <c r="L494" i="96"/>
  <c r="L495" i="96"/>
  <c r="L496" i="96"/>
  <c r="L497" i="96"/>
  <c r="L498" i="96"/>
  <c r="L499" i="96"/>
  <c r="L500" i="96"/>
  <c r="L501" i="96"/>
  <c r="L502" i="96"/>
  <c r="L503" i="96"/>
  <c r="L504" i="96"/>
  <c r="L505" i="96"/>
  <c r="L506" i="96"/>
  <c r="L507" i="96"/>
  <c r="L508" i="96"/>
  <c r="L509" i="96"/>
  <c r="L510" i="96"/>
  <c r="L511" i="96"/>
  <c r="L512" i="96"/>
  <c r="L513" i="96"/>
  <c r="L514" i="96"/>
  <c r="L515" i="96"/>
  <c r="L516" i="96"/>
  <c r="L517" i="96"/>
  <c r="L518" i="96"/>
  <c r="L519" i="96"/>
  <c r="L520" i="96"/>
  <c r="L521" i="96"/>
  <c r="L522" i="96"/>
  <c r="L523" i="96"/>
  <c r="L524" i="96"/>
  <c r="L525" i="96"/>
  <c r="L526" i="96"/>
  <c r="L527" i="96"/>
  <c r="L528" i="96"/>
  <c r="L529" i="96"/>
  <c r="L530" i="96"/>
  <c r="L531" i="96"/>
  <c r="L532" i="96"/>
  <c r="L533" i="96"/>
  <c r="L534" i="96"/>
  <c r="L535" i="96"/>
  <c r="L536" i="96"/>
  <c r="L537" i="96"/>
  <c r="L538" i="96"/>
  <c r="L539" i="96"/>
  <c r="L540" i="96"/>
  <c r="L541" i="96"/>
  <c r="L542" i="96"/>
  <c r="L543" i="96"/>
  <c r="L544" i="96"/>
  <c r="L545" i="96"/>
  <c r="L546" i="96"/>
  <c r="L547" i="96"/>
  <c r="L548" i="96"/>
  <c r="L549" i="96"/>
  <c r="L550" i="96"/>
  <c r="L551" i="96"/>
  <c r="L552" i="96"/>
  <c r="L553" i="96"/>
  <c r="L554" i="96"/>
  <c r="L555" i="96"/>
  <c r="L556" i="96"/>
  <c r="L557" i="96"/>
  <c r="L558" i="96"/>
  <c r="L559" i="96"/>
  <c r="L560" i="96"/>
  <c r="L561" i="96"/>
  <c r="L562" i="96"/>
  <c r="L563" i="96"/>
  <c r="L564" i="96"/>
  <c r="L565" i="96"/>
  <c r="L566" i="96"/>
  <c r="L567" i="96"/>
  <c r="L568" i="96"/>
  <c r="L569" i="96"/>
  <c r="L570" i="96"/>
  <c r="L571" i="96"/>
  <c r="L572" i="96"/>
  <c r="L573" i="96"/>
  <c r="L574" i="96"/>
  <c r="L575" i="96"/>
  <c r="L576" i="96"/>
  <c r="L577" i="96"/>
  <c r="L578" i="96"/>
  <c r="L579" i="96"/>
  <c r="L580" i="96"/>
  <c r="L581" i="96"/>
  <c r="L582" i="96"/>
  <c r="L583" i="96"/>
  <c r="L584" i="96"/>
  <c r="L585" i="96"/>
  <c r="L586" i="96"/>
  <c r="L587" i="96"/>
  <c r="L588" i="96"/>
  <c r="L589" i="96"/>
  <c r="L590" i="96"/>
  <c r="L591" i="96"/>
  <c r="L592" i="96"/>
  <c r="L593" i="96"/>
  <c r="L594" i="96"/>
  <c r="L595" i="96"/>
  <c r="L596" i="96"/>
  <c r="L597" i="96"/>
  <c r="L598" i="96"/>
  <c r="L599" i="96"/>
  <c r="L600" i="96"/>
  <c r="L601" i="96"/>
  <c r="L602" i="96"/>
  <c r="L603" i="96"/>
  <c r="L604" i="96"/>
  <c r="L605" i="96"/>
  <c r="L606" i="96"/>
  <c r="L607" i="96"/>
  <c r="L608" i="96"/>
  <c r="L609" i="96"/>
  <c r="L610" i="96"/>
  <c r="L611" i="96"/>
  <c r="L612" i="96"/>
  <c r="L613" i="96"/>
  <c r="L614" i="96"/>
  <c r="L615" i="96"/>
  <c r="L616" i="96"/>
  <c r="L617" i="96"/>
  <c r="L618" i="96"/>
  <c r="L619" i="96"/>
  <c r="L620" i="96"/>
  <c r="L621" i="96"/>
  <c r="L622" i="96"/>
  <c r="L623" i="96"/>
  <c r="L624" i="96"/>
  <c r="L625" i="96"/>
  <c r="L626" i="96"/>
  <c r="L627" i="96"/>
  <c r="L628" i="96"/>
  <c r="L629" i="96"/>
  <c r="L630" i="96"/>
  <c r="L631" i="96"/>
  <c r="L632" i="96"/>
  <c r="L633" i="96"/>
  <c r="L634" i="96"/>
  <c r="L635" i="96"/>
  <c r="L636" i="96"/>
  <c r="L637" i="96"/>
  <c r="L638" i="96"/>
  <c r="L639" i="96"/>
  <c r="L640" i="96"/>
  <c r="L641" i="96"/>
  <c r="L642" i="96"/>
  <c r="L643" i="96"/>
  <c r="L644" i="96"/>
  <c r="L645" i="96"/>
  <c r="L646" i="96"/>
  <c r="L647" i="96"/>
  <c r="L648" i="96"/>
  <c r="L649" i="96"/>
  <c r="L650" i="96"/>
  <c r="L651" i="96"/>
  <c r="L652" i="96"/>
  <c r="L653" i="96"/>
  <c r="L654" i="96"/>
  <c r="L655" i="96"/>
  <c r="L656" i="96"/>
  <c r="L657" i="96"/>
  <c r="L658" i="96"/>
  <c r="L659" i="96"/>
  <c r="L660" i="96"/>
  <c r="L661" i="96"/>
  <c r="L662" i="96"/>
  <c r="L663" i="96"/>
  <c r="L664" i="96"/>
  <c r="L665" i="96"/>
  <c r="L666" i="96"/>
  <c r="L667" i="96"/>
  <c r="L668" i="96"/>
  <c r="L669" i="96"/>
  <c r="L670" i="96"/>
  <c r="L671" i="96"/>
  <c r="L672" i="96"/>
  <c r="L673" i="96"/>
  <c r="L674" i="96"/>
  <c r="L675" i="96"/>
  <c r="L676" i="96"/>
  <c r="L677" i="96"/>
  <c r="L678" i="96"/>
  <c r="L679" i="96"/>
  <c r="L680" i="96"/>
  <c r="L681" i="96"/>
  <c r="L682" i="96"/>
  <c r="L683" i="96"/>
  <c r="L684" i="96"/>
  <c r="L685" i="96"/>
  <c r="L686" i="96"/>
  <c r="L687" i="96"/>
  <c r="L688" i="96"/>
  <c r="L689" i="96"/>
  <c r="L690" i="96"/>
  <c r="L691" i="96"/>
  <c r="L692" i="96"/>
  <c r="L693" i="96"/>
  <c r="L694" i="96"/>
  <c r="L695" i="96"/>
  <c r="L696" i="96"/>
  <c r="L697" i="96"/>
  <c r="L698" i="96"/>
  <c r="L699" i="96"/>
  <c r="L700" i="96"/>
  <c r="L701" i="96"/>
  <c r="L702" i="96"/>
  <c r="L703" i="96"/>
  <c r="L704" i="96"/>
  <c r="L705" i="96"/>
  <c r="L706" i="96"/>
  <c r="L707" i="96"/>
  <c r="L708" i="96"/>
  <c r="L709" i="96"/>
  <c r="L710" i="96"/>
  <c r="L711" i="96"/>
  <c r="L712" i="96"/>
  <c r="L713" i="96"/>
  <c r="L714" i="96"/>
  <c r="L715" i="96"/>
  <c r="L716" i="96"/>
  <c r="L717" i="96"/>
  <c r="L718" i="96"/>
  <c r="L719" i="96"/>
  <c r="L720" i="96"/>
  <c r="L721" i="96"/>
  <c r="L722" i="96"/>
  <c r="L723" i="96"/>
  <c r="L724" i="96"/>
  <c r="L725" i="96"/>
  <c r="L726" i="96"/>
  <c r="L727" i="96"/>
  <c r="L728" i="96"/>
  <c r="L729" i="96"/>
  <c r="L730" i="96"/>
  <c r="L731" i="96"/>
  <c r="L732" i="96"/>
  <c r="L733" i="96"/>
  <c r="L734" i="96"/>
  <c r="L735" i="96"/>
  <c r="L736" i="96"/>
  <c r="L737" i="96"/>
  <c r="L738" i="96"/>
  <c r="L739" i="96"/>
  <c r="L740" i="96"/>
  <c r="L741" i="96"/>
  <c r="L742" i="96"/>
  <c r="L743" i="96"/>
  <c r="L744" i="96"/>
  <c r="L745" i="96"/>
  <c r="L746" i="96"/>
  <c r="L747" i="96"/>
  <c r="L748" i="96"/>
  <c r="L749" i="96"/>
  <c r="L750" i="96"/>
  <c r="L751" i="96"/>
  <c r="L752" i="96"/>
  <c r="L753" i="96"/>
  <c r="L754" i="96"/>
  <c r="L755" i="96"/>
  <c r="L756" i="96"/>
  <c r="L757" i="96"/>
  <c r="L758" i="96"/>
  <c r="L759" i="96"/>
  <c r="L760" i="96"/>
  <c r="L761" i="96"/>
  <c r="L762" i="96"/>
  <c r="L763" i="96"/>
  <c r="L764" i="96"/>
  <c r="L765" i="96"/>
  <c r="L766" i="96"/>
  <c r="L767" i="96"/>
  <c r="L768" i="96"/>
  <c r="L769" i="96"/>
  <c r="L770" i="96"/>
  <c r="L771" i="96"/>
  <c r="L772" i="96"/>
  <c r="L773" i="96"/>
  <c r="L774" i="96"/>
  <c r="L775" i="96"/>
  <c r="L776" i="96"/>
  <c r="L777" i="96"/>
  <c r="L778" i="96"/>
  <c r="L779" i="96"/>
  <c r="L780" i="96"/>
  <c r="L781" i="96"/>
  <c r="L782" i="96"/>
  <c r="L783" i="96"/>
  <c r="L784" i="96"/>
  <c r="L785" i="96"/>
  <c r="L786" i="96"/>
  <c r="L787" i="96"/>
  <c r="L788" i="96"/>
  <c r="L789" i="96"/>
  <c r="L790" i="96"/>
  <c r="L791" i="96"/>
  <c r="L792" i="96"/>
  <c r="L793" i="96"/>
  <c r="L794" i="96"/>
  <c r="L795" i="96"/>
  <c r="L796" i="96"/>
  <c r="L797" i="96"/>
  <c r="L798" i="96"/>
  <c r="L799" i="96"/>
  <c r="L800" i="96"/>
  <c r="L801" i="96"/>
  <c r="L802" i="96"/>
  <c r="L803" i="96"/>
  <c r="L804" i="96"/>
  <c r="L805" i="96"/>
  <c r="L806" i="96"/>
  <c r="L807" i="96"/>
  <c r="L808" i="96"/>
  <c r="L809" i="96"/>
  <c r="L810" i="96"/>
  <c r="L811" i="96"/>
  <c r="L812" i="96"/>
  <c r="L813" i="96"/>
  <c r="L814" i="96"/>
  <c r="L815" i="96"/>
  <c r="L816" i="96"/>
  <c r="L817" i="96"/>
  <c r="L818" i="96"/>
  <c r="L819" i="96"/>
  <c r="L820" i="96"/>
  <c r="L821" i="96"/>
  <c r="L822" i="96"/>
  <c r="L823" i="96"/>
  <c r="L824" i="96"/>
  <c r="L825" i="96"/>
  <c r="L826" i="96"/>
  <c r="L827" i="96"/>
  <c r="L828" i="96"/>
  <c r="L829" i="96"/>
  <c r="L830" i="96"/>
  <c r="L831" i="96"/>
  <c r="L832" i="96"/>
  <c r="L833" i="96"/>
  <c r="L834" i="96"/>
  <c r="L835" i="96"/>
  <c r="L836" i="96"/>
  <c r="L837" i="96"/>
  <c r="L838" i="96"/>
  <c r="L839" i="96"/>
  <c r="L840" i="96"/>
  <c r="L841" i="96"/>
  <c r="L842" i="96"/>
  <c r="L843" i="96"/>
  <c r="L844" i="96"/>
  <c r="L845" i="96"/>
  <c r="L846" i="96"/>
  <c r="L847" i="96"/>
  <c r="L848" i="96"/>
  <c r="L849" i="96"/>
  <c r="L850" i="96"/>
  <c r="L851" i="96"/>
  <c r="L852" i="96"/>
  <c r="L853" i="96"/>
  <c r="L854" i="96"/>
  <c r="L855" i="96"/>
  <c r="L856" i="96"/>
  <c r="L857" i="96"/>
  <c r="L858" i="96"/>
  <c r="L859" i="96"/>
  <c r="L860" i="96"/>
  <c r="L861" i="96"/>
  <c r="L862" i="96"/>
  <c r="L863" i="96"/>
  <c r="L864" i="96"/>
  <c r="L865" i="96"/>
  <c r="L866" i="96"/>
  <c r="L867" i="96"/>
  <c r="L868" i="96"/>
  <c r="L869" i="96"/>
  <c r="L870" i="96"/>
  <c r="L871" i="96"/>
  <c r="L872" i="96"/>
  <c r="L873" i="96"/>
  <c r="L874" i="96"/>
  <c r="L875" i="96"/>
  <c r="L876" i="96"/>
  <c r="L877" i="96"/>
  <c r="L878" i="96"/>
  <c r="L879" i="96"/>
  <c r="L880" i="96"/>
  <c r="L881" i="96"/>
  <c r="L882" i="96"/>
  <c r="L883" i="96"/>
  <c r="L884" i="96"/>
  <c r="L885" i="96"/>
  <c r="L886" i="96"/>
  <c r="L887" i="96"/>
  <c r="L888" i="96"/>
  <c r="L889" i="96"/>
  <c r="L890" i="96"/>
  <c r="L891" i="96"/>
  <c r="L892" i="96"/>
  <c r="L893" i="96"/>
  <c r="L894" i="96"/>
  <c r="L895" i="96"/>
  <c r="L896" i="96"/>
  <c r="L897" i="96"/>
  <c r="L898" i="96"/>
  <c r="L899" i="96"/>
  <c r="L900" i="96"/>
  <c r="L901" i="96"/>
  <c r="L902" i="96"/>
  <c r="L903" i="96"/>
  <c r="L904" i="96"/>
  <c r="L905" i="96"/>
  <c r="L906" i="96"/>
  <c r="L907" i="96"/>
  <c r="L908" i="96"/>
  <c r="L909" i="96"/>
  <c r="L910" i="96"/>
  <c r="L911" i="96"/>
  <c r="L912" i="96"/>
  <c r="L913" i="96"/>
  <c r="L914" i="96"/>
  <c r="L915" i="96"/>
  <c r="L916" i="96"/>
  <c r="L917" i="96"/>
  <c r="L918" i="96"/>
  <c r="L919" i="96"/>
  <c r="L920" i="96"/>
  <c r="L921" i="96"/>
  <c r="L922" i="96"/>
  <c r="L923" i="96"/>
  <c r="L924" i="96"/>
  <c r="L925" i="96"/>
  <c r="L926" i="96"/>
  <c r="L927" i="96"/>
  <c r="L928" i="96"/>
  <c r="L929" i="96"/>
  <c r="L930" i="96"/>
  <c r="L931" i="96"/>
  <c r="L932" i="96"/>
  <c r="L933" i="96"/>
  <c r="L934" i="96"/>
  <c r="L935" i="96"/>
  <c r="L936" i="96"/>
  <c r="L937" i="96"/>
  <c r="L938" i="96"/>
  <c r="L939" i="96"/>
  <c r="L940" i="96"/>
  <c r="L941" i="96"/>
  <c r="L942" i="96"/>
  <c r="L943" i="96"/>
  <c r="L944" i="96"/>
  <c r="L945" i="96"/>
  <c r="L946" i="96"/>
  <c r="L947" i="96"/>
  <c r="L948" i="96"/>
  <c r="L949" i="96"/>
  <c r="L950" i="96"/>
  <c r="L951" i="96"/>
  <c r="L952" i="96"/>
  <c r="L953" i="96"/>
  <c r="L954" i="96"/>
  <c r="L955" i="96"/>
  <c r="L956" i="96"/>
  <c r="L957" i="96"/>
  <c r="L958" i="96"/>
  <c r="L959" i="96"/>
  <c r="L960" i="96"/>
  <c r="L961" i="96"/>
  <c r="L962" i="96"/>
  <c r="L963" i="96"/>
  <c r="L964" i="96"/>
  <c r="L965" i="96"/>
  <c r="L966" i="96"/>
  <c r="L967" i="96"/>
  <c r="L968" i="96"/>
  <c r="L969" i="96"/>
  <c r="L970" i="96"/>
  <c r="L971" i="96"/>
  <c r="L972" i="96"/>
  <c r="L973" i="96"/>
  <c r="L974" i="96"/>
  <c r="L975" i="96"/>
  <c r="L976" i="96"/>
  <c r="L977" i="96"/>
  <c r="L978" i="96"/>
  <c r="L979" i="96"/>
  <c r="L980" i="96"/>
  <c r="L981" i="96"/>
  <c r="L982" i="96"/>
  <c r="L983" i="96"/>
  <c r="L984" i="96"/>
  <c r="L985" i="96"/>
  <c r="L986" i="96"/>
  <c r="L987" i="96"/>
  <c r="L988" i="96"/>
  <c r="L989" i="96"/>
  <c r="L990" i="96"/>
  <c r="L991" i="96"/>
  <c r="L992" i="96"/>
  <c r="L993" i="96"/>
  <c r="L994" i="96"/>
  <c r="L995" i="96"/>
  <c r="L996" i="96"/>
  <c r="L997" i="96"/>
  <c r="L998" i="96"/>
  <c r="L999" i="96"/>
  <c r="L1000" i="96"/>
  <c r="L1001" i="96"/>
  <c r="L1002" i="96"/>
  <c r="L1003" i="96"/>
  <c r="L1004" i="96"/>
  <c r="L1005" i="96"/>
  <c r="L1006" i="96"/>
  <c r="L1007" i="96"/>
  <c r="L1008" i="96"/>
  <c r="L1009" i="96"/>
  <c r="L1010" i="96"/>
  <c r="L1011" i="96"/>
  <c r="L1012" i="96"/>
  <c r="L1013" i="96"/>
  <c r="L1014" i="96"/>
  <c r="L1015" i="96"/>
  <c r="L1016" i="96"/>
  <c r="L1017" i="96"/>
  <c r="L1018" i="96"/>
  <c r="L1019" i="96"/>
  <c r="L1020" i="96"/>
  <c r="L1021" i="96"/>
  <c r="L1022" i="96"/>
  <c r="L1023" i="96"/>
  <c r="L1024" i="96"/>
  <c r="L1025" i="96"/>
  <c r="L1026" i="96"/>
  <c r="L1027" i="96"/>
  <c r="L1028" i="96"/>
  <c r="L1029" i="96"/>
  <c r="L1030" i="96"/>
  <c r="L1031" i="96"/>
  <c r="L1032" i="96"/>
  <c r="L1033" i="96"/>
  <c r="L1034" i="96"/>
  <c r="L1035" i="96"/>
  <c r="L1036" i="96"/>
  <c r="L1037" i="96"/>
  <c r="L1038" i="96"/>
  <c r="L1039" i="96"/>
  <c r="L1040" i="96"/>
  <c r="L1041" i="96"/>
  <c r="L1042" i="96"/>
  <c r="L1043" i="96"/>
  <c r="L1044" i="96"/>
  <c r="L1045" i="96"/>
  <c r="L1046" i="96"/>
  <c r="L1047" i="96"/>
  <c r="L1048" i="96"/>
  <c r="L1049" i="96"/>
  <c r="L1050" i="96"/>
  <c r="L1051" i="96"/>
  <c r="L1052" i="96"/>
  <c r="L1053" i="96"/>
  <c r="L1054" i="96"/>
  <c r="L1055" i="96"/>
  <c r="L1056" i="96"/>
  <c r="L1057" i="96"/>
  <c r="L1058" i="96"/>
  <c r="L1059" i="96"/>
  <c r="L1060" i="96"/>
  <c r="L1061" i="96"/>
  <c r="L1062" i="96"/>
  <c r="L1063" i="96"/>
  <c r="L1064" i="96"/>
  <c r="L1065" i="96"/>
  <c r="L1066" i="96"/>
  <c r="L1067" i="96"/>
  <c r="L1068" i="96"/>
  <c r="L1069" i="96"/>
  <c r="L1070" i="96"/>
  <c r="L1071" i="96"/>
  <c r="L1072" i="96"/>
  <c r="L1073" i="96"/>
  <c r="L1074" i="96"/>
  <c r="L1075" i="96"/>
  <c r="L1076" i="96"/>
  <c r="L1077" i="96"/>
  <c r="L1078" i="96"/>
  <c r="L1079" i="96"/>
  <c r="L1080" i="96"/>
  <c r="L1081" i="96"/>
  <c r="L1082" i="96"/>
  <c r="L1083" i="96"/>
  <c r="L1084" i="96"/>
  <c r="L1085" i="96"/>
  <c r="L1086" i="96"/>
  <c r="L1087" i="96"/>
  <c r="L1088" i="96"/>
  <c r="L1089" i="96"/>
  <c r="L1090" i="96"/>
  <c r="L1091" i="96"/>
  <c r="L1092" i="96"/>
  <c r="L1093" i="96"/>
  <c r="L1094" i="96"/>
  <c r="L1095" i="96"/>
  <c r="L1096" i="96"/>
  <c r="L1097" i="96"/>
  <c r="L1098" i="96"/>
  <c r="L1099" i="96"/>
  <c r="L3" i="96"/>
  <c r="E371" i="96"/>
  <c r="E372" i="96" s="1"/>
  <c r="G8" i="96"/>
  <c r="G9" i="96"/>
  <c r="G10" i="96"/>
  <c r="G11" i="96"/>
  <c r="G12" i="96"/>
  <c r="G13" i="96"/>
  <c r="G14" i="96"/>
  <c r="G15" i="96"/>
  <c r="G16" i="96"/>
  <c r="G17" i="96"/>
  <c r="G18" i="96"/>
  <c r="G19" i="96"/>
  <c r="G20" i="96"/>
  <c r="G21" i="96"/>
  <c r="G22" i="96"/>
  <c r="G23" i="96"/>
  <c r="G24" i="96"/>
  <c r="G25" i="96"/>
  <c r="G26" i="96"/>
  <c r="G27" i="96"/>
  <c r="G28" i="96"/>
  <c r="G29" i="96"/>
  <c r="G30" i="96"/>
  <c r="G31" i="96"/>
  <c r="G32" i="96"/>
  <c r="G33" i="96"/>
  <c r="G34" i="96"/>
  <c r="G35" i="96"/>
  <c r="G36" i="96"/>
  <c r="G37" i="96"/>
  <c r="G38" i="96"/>
  <c r="G39" i="96"/>
  <c r="G40" i="96"/>
  <c r="G41" i="96"/>
  <c r="G42" i="96"/>
  <c r="G43" i="96"/>
  <c r="G44" i="96"/>
  <c r="G45" i="96"/>
  <c r="G46" i="96"/>
  <c r="G47" i="96"/>
  <c r="G48" i="96"/>
  <c r="G49" i="96"/>
  <c r="G50" i="96"/>
  <c r="G51" i="96"/>
  <c r="G52" i="96"/>
  <c r="G53" i="96"/>
  <c r="G54" i="96"/>
  <c r="G55" i="96"/>
  <c r="G56" i="96"/>
  <c r="G57" i="96"/>
  <c r="G58" i="96"/>
  <c r="G59" i="96"/>
  <c r="G60" i="96"/>
  <c r="G61" i="96"/>
  <c r="G62" i="96"/>
  <c r="G63" i="96"/>
  <c r="G64" i="96"/>
  <c r="G65" i="96"/>
  <c r="G66" i="96"/>
  <c r="G67" i="96"/>
  <c r="G68" i="96"/>
  <c r="G69" i="96"/>
  <c r="G70" i="96"/>
  <c r="G71" i="96"/>
  <c r="G72" i="96"/>
  <c r="G73" i="96"/>
  <c r="G74" i="96"/>
  <c r="G75" i="96"/>
  <c r="G76" i="96"/>
  <c r="G77" i="96"/>
  <c r="G78" i="96"/>
  <c r="G79" i="96"/>
  <c r="G80" i="96"/>
  <c r="G81" i="96"/>
  <c r="G82" i="96"/>
  <c r="G83" i="96"/>
  <c r="G84" i="96"/>
  <c r="G85" i="96"/>
  <c r="G86" i="96"/>
  <c r="G87" i="96"/>
  <c r="G88" i="96"/>
  <c r="G89" i="96"/>
  <c r="G90" i="96"/>
  <c r="G91" i="96"/>
  <c r="G92" i="96"/>
  <c r="G93" i="96"/>
  <c r="G94" i="96"/>
  <c r="G95" i="96"/>
  <c r="G96" i="96"/>
  <c r="G97" i="96"/>
  <c r="G98" i="96"/>
  <c r="G99" i="96"/>
  <c r="G100" i="96"/>
  <c r="G101" i="96"/>
  <c r="G102" i="96"/>
  <c r="G103" i="96"/>
  <c r="G104" i="96"/>
  <c r="G105" i="96"/>
  <c r="G106" i="96"/>
  <c r="G107" i="96"/>
  <c r="G108" i="96"/>
  <c r="G109" i="96"/>
  <c r="G110" i="96"/>
  <c r="G111" i="96"/>
  <c r="G112" i="96"/>
  <c r="G113" i="96"/>
  <c r="G114" i="96"/>
  <c r="G115" i="96"/>
  <c r="G116" i="96"/>
  <c r="G117" i="96"/>
  <c r="G118" i="96"/>
  <c r="G119" i="96"/>
  <c r="G120" i="96"/>
  <c r="G121" i="96"/>
  <c r="G122" i="96"/>
  <c r="G123" i="96"/>
  <c r="G124" i="96"/>
  <c r="G125" i="96"/>
  <c r="G126" i="96"/>
  <c r="G127" i="96"/>
  <c r="G128" i="96"/>
  <c r="G129" i="96"/>
  <c r="G130" i="96"/>
  <c r="G131" i="96"/>
  <c r="G132" i="96"/>
  <c r="G133" i="96"/>
  <c r="G134" i="96"/>
  <c r="G135" i="96"/>
  <c r="G136" i="96"/>
  <c r="G137" i="96"/>
  <c r="G138" i="96"/>
  <c r="G139" i="96"/>
  <c r="G140" i="96"/>
  <c r="G141" i="96"/>
  <c r="G142" i="96"/>
  <c r="G143" i="96"/>
  <c r="G144" i="96"/>
  <c r="G145" i="96"/>
  <c r="G146" i="96"/>
  <c r="G147" i="96"/>
  <c r="G148" i="96"/>
  <c r="G149" i="96"/>
  <c r="G150" i="96"/>
  <c r="G151" i="96"/>
  <c r="G152" i="96"/>
  <c r="G153" i="96"/>
  <c r="G154" i="96"/>
  <c r="G155" i="96"/>
  <c r="G156" i="96"/>
  <c r="G157" i="96"/>
  <c r="G158" i="96"/>
  <c r="G159" i="96"/>
  <c r="G160" i="96"/>
  <c r="G161" i="96"/>
  <c r="G162" i="96"/>
  <c r="G163" i="96"/>
  <c r="G164" i="96"/>
  <c r="G165" i="96"/>
  <c r="G166" i="96"/>
  <c r="G167" i="96"/>
  <c r="G168" i="96"/>
  <c r="G169" i="96"/>
  <c r="G170" i="96"/>
  <c r="G171" i="96"/>
  <c r="G172" i="96"/>
  <c r="G173" i="96"/>
  <c r="G174" i="96"/>
  <c r="G175" i="96"/>
  <c r="G176" i="96"/>
  <c r="G177" i="96"/>
  <c r="G178" i="96"/>
  <c r="G179" i="96"/>
  <c r="G180" i="96"/>
  <c r="G181" i="96"/>
  <c r="G182" i="96"/>
  <c r="G183" i="96"/>
  <c r="G184" i="96"/>
  <c r="G185" i="96"/>
  <c r="G186" i="96"/>
  <c r="G187" i="96"/>
  <c r="G188" i="96"/>
  <c r="G189" i="96"/>
  <c r="G190" i="96"/>
  <c r="G191" i="96"/>
  <c r="G192" i="96"/>
  <c r="G193" i="96"/>
  <c r="G194" i="96"/>
  <c r="G195" i="96"/>
  <c r="G196" i="96"/>
  <c r="G197" i="96"/>
  <c r="G198" i="96"/>
  <c r="G199" i="96"/>
  <c r="G200" i="96"/>
  <c r="G201" i="96"/>
  <c r="G202" i="96"/>
  <c r="G203" i="96"/>
  <c r="G204" i="96"/>
  <c r="G205" i="96"/>
  <c r="G206" i="96"/>
  <c r="G207" i="96"/>
  <c r="G208" i="96"/>
  <c r="G209" i="96"/>
  <c r="G210" i="96"/>
  <c r="G211" i="96"/>
  <c r="G212" i="96"/>
  <c r="G213" i="96"/>
  <c r="G214" i="96"/>
  <c r="G215" i="96"/>
  <c r="G216" i="96"/>
  <c r="G217" i="96"/>
  <c r="G218" i="96"/>
  <c r="G219" i="96"/>
  <c r="G220" i="96"/>
  <c r="G221" i="96"/>
  <c r="G222" i="96"/>
  <c r="G223" i="96"/>
  <c r="G224" i="96"/>
  <c r="G225" i="96"/>
  <c r="G226" i="96"/>
  <c r="G227" i="96"/>
  <c r="G228" i="96"/>
  <c r="G229" i="96"/>
  <c r="G230" i="96"/>
  <c r="G231" i="96"/>
  <c r="G232" i="96"/>
  <c r="G233" i="96"/>
  <c r="G234" i="96"/>
  <c r="G235" i="96"/>
  <c r="G236" i="96"/>
  <c r="G237" i="96"/>
  <c r="G238" i="96"/>
  <c r="G239" i="96"/>
  <c r="G240" i="96"/>
  <c r="G241" i="96"/>
  <c r="G242" i="96"/>
  <c r="G243" i="96"/>
  <c r="G244" i="96"/>
  <c r="G245" i="96"/>
  <c r="G246" i="96"/>
  <c r="G247" i="96"/>
  <c r="G248" i="96"/>
  <c r="G249" i="96"/>
  <c r="G250" i="96"/>
  <c r="G251" i="96"/>
  <c r="G252" i="96"/>
  <c r="G253" i="96"/>
  <c r="G254" i="96"/>
  <c r="G255" i="96"/>
  <c r="G256" i="96"/>
  <c r="G257" i="96"/>
  <c r="G258" i="96"/>
  <c r="G259" i="96"/>
  <c r="G260" i="96"/>
  <c r="G261" i="96"/>
  <c r="G262" i="96"/>
  <c r="G263" i="96"/>
  <c r="G264" i="96"/>
  <c r="G265" i="96"/>
  <c r="G266" i="96"/>
  <c r="G267" i="96"/>
  <c r="G268" i="96"/>
  <c r="G269" i="96"/>
  <c r="G270" i="96"/>
  <c r="G271" i="96"/>
  <c r="G272" i="96"/>
  <c r="G273" i="96"/>
  <c r="G274" i="96"/>
  <c r="G275" i="96"/>
  <c r="G276" i="96"/>
  <c r="G277" i="96"/>
  <c r="G278" i="96"/>
  <c r="G279" i="96"/>
  <c r="G280" i="96"/>
  <c r="G281" i="96"/>
  <c r="G282" i="96"/>
  <c r="G283" i="96"/>
  <c r="G284" i="96"/>
  <c r="G285" i="96"/>
  <c r="G286" i="96"/>
  <c r="G287" i="96"/>
  <c r="G288" i="96"/>
  <c r="G289" i="96"/>
  <c r="G290" i="96"/>
  <c r="G291" i="96"/>
  <c r="G292" i="96"/>
  <c r="G293" i="96"/>
  <c r="G294" i="96"/>
  <c r="G295" i="96"/>
  <c r="G296" i="96"/>
  <c r="G297" i="96"/>
  <c r="G298" i="96"/>
  <c r="G299" i="96"/>
  <c r="G300" i="96"/>
  <c r="G301" i="96"/>
  <c r="G302" i="96"/>
  <c r="G303" i="96"/>
  <c r="G304" i="96"/>
  <c r="G305" i="96"/>
  <c r="G306" i="96"/>
  <c r="G307" i="96"/>
  <c r="G308" i="96"/>
  <c r="G309" i="96"/>
  <c r="G310" i="96"/>
  <c r="G311" i="96"/>
  <c r="G312" i="96"/>
  <c r="G313" i="96"/>
  <c r="G314" i="96"/>
  <c r="G315" i="96"/>
  <c r="G316" i="96"/>
  <c r="G317" i="96"/>
  <c r="G318" i="96"/>
  <c r="G319" i="96"/>
  <c r="G320" i="96"/>
  <c r="G321" i="96"/>
  <c r="G322" i="96"/>
  <c r="G323" i="96"/>
  <c r="G324" i="96"/>
  <c r="G325" i="96"/>
  <c r="G326" i="96"/>
  <c r="G327" i="96"/>
  <c r="G328" i="96"/>
  <c r="G329" i="96"/>
  <c r="G330" i="96"/>
  <c r="G331" i="96"/>
  <c r="G332" i="96"/>
  <c r="G333" i="96"/>
  <c r="G334" i="96"/>
  <c r="G335" i="96"/>
  <c r="G336" i="96"/>
  <c r="G337" i="96"/>
  <c r="G338" i="96"/>
  <c r="G339" i="96"/>
  <c r="G340" i="96"/>
  <c r="G341" i="96"/>
  <c r="G342" i="96"/>
  <c r="G343" i="96"/>
  <c r="G344" i="96"/>
  <c r="G345" i="96"/>
  <c r="G346" i="96"/>
  <c r="G347" i="96"/>
  <c r="G348" i="96"/>
  <c r="G349" i="96"/>
  <c r="G350" i="96"/>
  <c r="G351" i="96"/>
  <c r="G352" i="96"/>
  <c r="G353" i="96"/>
  <c r="G354" i="96"/>
  <c r="G355" i="96"/>
  <c r="G356" i="96"/>
  <c r="G357" i="96"/>
  <c r="G358" i="96"/>
  <c r="G359" i="96"/>
  <c r="G360" i="96"/>
  <c r="G361" i="96"/>
  <c r="G362" i="96"/>
  <c r="G363" i="96"/>
  <c r="G364" i="96"/>
  <c r="G365" i="96"/>
  <c r="G366" i="96"/>
  <c r="G367" i="96"/>
  <c r="G368" i="96"/>
  <c r="G369" i="96"/>
  <c r="G370" i="96"/>
  <c r="G7" i="96"/>
  <c r="G6" i="96"/>
  <c r="G5" i="96"/>
  <c r="G4" i="96"/>
  <c r="G371" i="96" l="1"/>
  <c r="G372" i="96"/>
  <c r="E373" i="96"/>
  <c r="R399" i="96"/>
  <c r="C370" i="96"/>
  <c r="H370" i="96" s="1"/>
  <c r="C371" i="96"/>
  <c r="H371" i="96" s="1"/>
  <c r="C372" i="96"/>
  <c r="M372" i="96" s="1"/>
  <c r="C373" i="96"/>
  <c r="M373" i="96" s="1"/>
  <c r="C374" i="96"/>
  <c r="M374" i="96" s="1"/>
  <c r="C375" i="96"/>
  <c r="M375" i="96" s="1"/>
  <c r="C376" i="96"/>
  <c r="M376" i="96" s="1"/>
  <c r="C377" i="96"/>
  <c r="M377" i="96" s="1"/>
  <c r="C378" i="96"/>
  <c r="M378" i="96" s="1"/>
  <c r="C379" i="96"/>
  <c r="M379" i="96" s="1"/>
  <c r="C380" i="96"/>
  <c r="M380" i="96" s="1"/>
  <c r="C381" i="96"/>
  <c r="M381" i="96" s="1"/>
  <c r="C382" i="96"/>
  <c r="M382" i="96" s="1"/>
  <c r="C383" i="96"/>
  <c r="M383" i="96" s="1"/>
  <c r="C384" i="96"/>
  <c r="M384" i="96" s="1"/>
  <c r="C385" i="96"/>
  <c r="M385" i="96" s="1"/>
  <c r="C386" i="96"/>
  <c r="M386" i="96" s="1"/>
  <c r="C387" i="96"/>
  <c r="M387" i="96" s="1"/>
  <c r="C388" i="96"/>
  <c r="M388" i="96" s="1"/>
  <c r="C389" i="96"/>
  <c r="M389" i="96" s="1"/>
  <c r="C390" i="96"/>
  <c r="M390" i="96" s="1"/>
  <c r="C391" i="96"/>
  <c r="M391" i="96" s="1"/>
  <c r="C392" i="96"/>
  <c r="M392" i="96" s="1"/>
  <c r="C393" i="96"/>
  <c r="M393" i="96" s="1"/>
  <c r="C394" i="96"/>
  <c r="M394" i="96" s="1"/>
  <c r="C395" i="96"/>
  <c r="M395" i="96" s="1"/>
  <c r="C396" i="96"/>
  <c r="M396" i="96" s="1"/>
  <c r="C397" i="96"/>
  <c r="M397" i="96" s="1"/>
  <c r="C398" i="96"/>
  <c r="M398" i="96" s="1"/>
  <c r="C399" i="96"/>
  <c r="M399" i="96" s="1"/>
  <c r="C400" i="96"/>
  <c r="M400" i="96" s="1"/>
  <c r="C401" i="96"/>
  <c r="M401" i="96" s="1"/>
  <c r="C402" i="96"/>
  <c r="M402" i="96" s="1"/>
  <c r="C403" i="96"/>
  <c r="M403" i="96" s="1"/>
  <c r="C404" i="96"/>
  <c r="M404" i="96" s="1"/>
  <c r="C405" i="96"/>
  <c r="M405" i="96" s="1"/>
  <c r="C406" i="96"/>
  <c r="M406" i="96" s="1"/>
  <c r="C407" i="96"/>
  <c r="M407" i="96" s="1"/>
  <c r="C408" i="96"/>
  <c r="M408" i="96" s="1"/>
  <c r="C409" i="96"/>
  <c r="M409" i="96" s="1"/>
  <c r="C410" i="96"/>
  <c r="M410" i="96" s="1"/>
  <c r="C411" i="96"/>
  <c r="M411" i="96" s="1"/>
  <c r="C412" i="96"/>
  <c r="M412" i="96" s="1"/>
  <c r="C413" i="96"/>
  <c r="M413" i="96" s="1"/>
  <c r="C414" i="96"/>
  <c r="M414" i="96" s="1"/>
  <c r="C415" i="96"/>
  <c r="M415" i="96" s="1"/>
  <c r="C416" i="96"/>
  <c r="M416" i="96" s="1"/>
  <c r="C417" i="96"/>
  <c r="M417" i="96" s="1"/>
  <c r="C418" i="96"/>
  <c r="M418" i="96" s="1"/>
  <c r="C419" i="96"/>
  <c r="M419" i="96" s="1"/>
  <c r="C420" i="96"/>
  <c r="M420" i="96" s="1"/>
  <c r="C421" i="96"/>
  <c r="M421" i="96" s="1"/>
  <c r="C422" i="96"/>
  <c r="M422" i="96" s="1"/>
  <c r="C423" i="96"/>
  <c r="M423" i="96" s="1"/>
  <c r="C424" i="96"/>
  <c r="M424" i="96" s="1"/>
  <c r="C425" i="96"/>
  <c r="M425" i="96" s="1"/>
  <c r="C426" i="96"/>
  <c r="M426" i="96" s="1"/>
  <c r="C427" i="96"/>
  <c r="M427" i="96" s="1"/>
  <c r="C428" i="96"/>
  <c r="M428" i="96" s="1"/>
  <c r="C429" i="96"/>
  <c r="M429" i="96" s="1"/>
  <c r="C430" i="96"/>
  <c r="M430" i="96" s="1"/>
  <c r="C431" i="96"/>
  <c r="M431" i="96" s="1"/>
  <c r="C432" i="96"/>
  <c r="M432" i="96" s="1"/>
  <c r="C433" i="96"/>
  <c r="M433" i="96" s="1"/>
  <c r="C434" i="96"/>
  <c r="M434" i="96" s="1"/>
  <c r="C435" i="96"/>
  <c r="M435" i="96" s="1"/>
  <c r="C436" i="96"/>
  <c r="M436" i="96" s="1"/>
  <c r="C437" i="96"/>
  <c r="M437" i="96" s="1"/>
  <c r="C438" i="96"/>
  <c r="M438" i="96" s="1"/>
  <c r="C439" i="96"/>
  <c r="M439" i="96" s="1"/>
  <c r="C440" i="96"/>
  <c r="M440" i="96" s="1"/>
  <c r="C441" i="96"/>
  <c r="M441" i="96" s="1"/>
  <c r="C442" i="96"/>
  <c r="M442" i="96" s="1"/>
  <c r="C443" i="96"/>
  <c r="M443" i="96" s="1"/>
  <c r="C444" i="96"/>
  <c r="M444" i="96" s="1"/>
  <c r="C445" i="96"/>
  <c r="M445" i="96" s="1"/>
  <c r="C446" i="96"/>
  <c r="M446" i="96" s="1"/>
  <c r="C447" i="96"/>
  <c r="M447" i="96" s="1"/>
  <c r="C448" i="96"/>
  <c r="M448" i="96" s="1"/>
  <c r="C449" i="96"/>
  <c r="M449" i="96" s="1"/>
  <c r="C450" i="96"/>
  <c r="M450" i="96" s="1"/>
  <c r="C451" i="96"/>
  <c r="M451" i="96" s="1"/>
  <c r="C452" i="96"/>
  <c r="M452" i="96" s="1"/>
  <c r="C453" i="96"/>
  <c r="M453" i="96" s="1"/>
  <c r="C454" i="96"/>
  <c r="M454" i="96" s="1"/>
  <c r="C455" i="96"/>
  <c r="M455" i="96" s="1"/>
  <c r="C456" i="96"/>
  <c r="M456" i="96" s="1"/>
  <c r="C457" i="96"/>
  <c r="M457" i="96" s="1"/>
  <c r="C458" i="96"/>
  <c r="M458" i="96" s="1"/>
  <c r="C459" i="96"/>
  <c r="M459" i="96" s="1"/>
  <c r="C460" i="96"/>
  <c r="M460" i="96" s="1"/>
  <c r="C461" i="96"/>
  <c r="M461" i="96" s="1"/>
  <c r="C462" i="96"/>
  <c r="M462" i="96" s="1"/>
  <c r="C463" i="96"/>
  <c r="M463" i="96" s="1"/>
  <c r="C464" i="96"/>
  <c r="M464" i="96" s="1"/>
  <c r="C465" i="96"/>
  <c r="M465" i="96" s="1"/>
  <c r="C466" i="96"/>
  <c r="M466" i="96" s="1"/>
  <c r="C467" i="96"/>
  <c r="M467" i="96" s="1"/>
  <c r="C468" i="96"/>
  <c r="M468" i="96" s="1"/>
  <c r="C469" i="96"/>
  <c r="M469" i="96" s="1"/>
  <c r="C470" i="96"/>
  <c r="M470" i="96" s="1"/>
  <c r="C471" i="96"/>
  <c r="M471" i="96" s="1"/>
  <c r="C472" i="96"/>
  <c r="M472" i="96" s="1"/>
  <c r="C473" i="96"/>
  <c r="M473" i="96" s="1"/>
  <c r="C474" i="96"/>
  <c r="M474" i="96" s="1"/>
  <c r="C475" i="96"/>
  <c r="M475" i="96" s="1"/>
  <c r="C476" i="96"/>
  <c r="M476" i="96" s="1"/>
  <c r="C477" i="96"/>
  <c r="M477" i="96" s="1"/>
  <c r="C478" i="96"/>
  <c r="M478" i="96" s="1"/>
  <c r="C479" i="96"/>
  <c r="M479" i="96" s="1"/>
  <c r="C480" i="96"/>
  <c r="M480" i="96" s="1"/>
  <c r="C481" i="96"/>
  <c r="M481" i="96" s="1"/>
  <c r="C482" i="96"/>
  <c r="M482" i="96" s="1"/>
  <c r="C483" i="96"/>
  <c r="M483" i="96" s="1"/>
  <c r="C484" i="96"/>
  <c r="M484" i="96" s="1"/>
  <c r="C485" i="96"/>
  <c r="M485" i="96" s="1"/>
  <c r="C486" i="96"/>
  <c r="M486" i="96" s="1"/>
  <c r="C487" i="96"/>
  <c r="M487" i="96" s="1"/>
  <c r="C488" i="96"/>
  <c r="M488" i="96" s="1"/>
  <c r="C489" i="96"/>
  <c r="M489" i="96" s="1"/>
  <c r="C490" i="96"/>
  <c r="M490" i="96" s="1"/>
  <c r="C491" i="96"/>
  <c r="M491" i="96" s="1"/>
  <c r="C492" i="96"/>
  <c r="M492" i="96" s="1"/>
  <c r="C493" i="96"/>
  <c r="M493" i="96" s="1"/>
  <c r="C494" i="96"/>
  <c r="M494" i="96" s="1"/>
  <c r="C495" i="96"/>
  <c r="M495" i="96" s="1"/>
  <c r="C496" i="96"/>
  <c r="M496" i="96" s="1"/>
  <c r="C497" i="96"/>
  <c r="M497" i="96" s="1"/>
  <c r="C498" i="96"/>
  <c r="M498" i="96" s="1"/>
  <c r="C499" i="96"/>
  <c r="M499" i="96" s="1"/>
  <c r="C500" i="96"/>
  <c r="M500" i="96" s="1"/>
  <c r="C501" i="96"/>
  <c r="M501" i="96" s="1"/>
  <c r="C502" i="96"/>
  <c r="M502" i="96" s="1"/>
  <c r="C503" i="96"/>
  <c r="M503" i="96" s="1"/>
  <c r="C504" i="96"/>
  <c r="M504" i="96" s="1"/>
  <c r="C505" i="96"/>
  <c r="M505" i="96" s="1"/>
  <c r="C506" i="96"/>
  <c r="M506" i="96" s="1"/>
  <c r="C507" i="96"/>
  <c r="M507" i="96" s="1"/>
  <c r="C508" i="96"/>
  <c r="M508" i="96" s="1"/>
  <c r="C509" i="96"/>
  <c r="M509" i="96" s="1"/>
  <c r="C510" i="96"/>
  <c r="M510" i="96" s="1"/>
  <c r="C511" i="96"/>
  <c r="M511" i="96" s="1"/>
  <c r="C512" i="96"/>
  <c r="M512" i="96" s="1"/>
  <c r="C513" i="96"/>
  <c r="M513" i="96" s="1"/>
  <c r="C514" i="96"/>
  <c r="M514" i="96" s="1"/>
  <c r="C515" i="96"/>
  <c r="M515" i="96" s="1"/>
  <c r="C516" i="96"/>
  <c r="M516" i="96" s="1"/>
  <c r="C517" i="96"/>
  <c r="M517" i="96" s="1"/>
  <c r="C518" i="96"/>
  <c r="M518" i="96" s="1"/>
  <c r="C519" i="96"/>
  <c r="M519" i="96" s="1"/>
  <c r="C520" i="96"/>
  <c r="M520" i="96" s="1"/>
  <c r="C521" i="96"/>
  <c r="M521" i="96" s="1"/>
  <c r="C522" i="96"/>
  <c r="M522" i="96" s="1"/>
  <c r="C523" i="96"/>
  <c r="M523" i="96" s="1"/>
  <c r="C524" i="96"/>
  <c r="M524" i="96" s="1"/>
  <c r="C525" i="96"/>
  <c r="M525" i="96" s="1"/>
  <c r="C526" i="96"/>
  <c r="M526" i="96" s="1"/>
  <c r="C527" i="96"/>
  <c r="M527" i="96" s="1"/>
  <c r="C528" i="96"/>
  <c r="M528" i="96" s="1"/>
  <c r="C529" i="96"/>
  <c r="M529" i="96" s="1"/>
  <c r="C530" i="96"/>
  <c r="M530" i="96" s="1"/>
  <c r="C531" i="96"/>
  <c r="M531" i="96" s="1"/>
  <c r="C532" i="96"/>
  <c r="M532" i="96" s="1"/>
  <c r="C533" i="96"/>
  <c r="M533" i="96" s="1"/>
  <c r="C534" i="96"/>
  <c r="M534" i="96" s="1"/>
  <c r="C535" i="96"/>
  <c r="M535" i="96" s="1"/>
  <c r="C536" i="96"/>
  <c r="M536" i="96" s="1"/>
  <c r="C537" i="96"/>
  <c r="M537" i="96" s="1"/>
  <c r="C538" i="96"/>
  <c r="M538" i="96" s="1"/>
  <c r="C539" i="96"/>
  <c r="M539" i="96" s="1"/>
  <c r="C540" i="96"/>
  <c r="M540" i="96" s="1"/>
  <c r="C541" i="96"/>
  <c r="M541" i="96" s="1"/>
  <c r="C542" i="96"/>
  <c r="M542" i="96" s="1"/>
  <c r="C543" i="96"/>
  <c r="M543" i="96" s="1"/>
  <c r="C544" i="96"/>
  <c r="M544" i="96" s="1"/>
  <c r="C545" i="96"/>
  <c r="M545" i="96" s="1"/>
  <c r="C546" i="96"/>
  <c r="M546" i="96" s="1"/>
  <c r="C547" i="96"/>
  <c r="M547" i="96" s="1"/>
  <c r="C548" i="96"/>
  <c r="M548" i="96" s="1"/>
  <c r="C549" i="96"/>
  <c r="M549" i="96" s="1"/>
  <c r="C550" i="96"/>
  <c r="M550" i="96" s="1"/>
  <c r="C551" i="96"/>
  <c r="M551" i="96" s="1"/>
  <c r="C552" i="96"/>
  <c r="M552" i="96" s="1"/>
  <c r="C553" i="96"/>
  <c r="M553" i="96" s="1"/>
  <c r="C554" i="96"/>
  <c r="M554" i="96" s="1"/>
  <c r="C555" i="96"/>
  <c r="M555" i="96" s="1"/>
  <c r="C556" i="96"/>
  <c r="M556" i="96" s="1"/>
  <c r="C557" i="96"/>
  <c r="M557" i="96" s="1"/>
  <c r="C558" i="96"/>
  <c r="M558" i="96" s="1"/>
  <c r="C559" i="96"/>
  <c r="M559" i="96" s="1"/>
  <c r="C560" i="96"/>
  <c r="M560" i="96" s="1"/>
  <c r="C561" i="96"/>
  <c r="M561" i="96" s="1"/>
  <c r="C562" i="96"/>
  <c r="M562" i="96" s="1"/>
  <c r="C563" i="96"/>
  <c r="M563" i="96" s="1"/>
  <c r="C564" i="96"/>
  <c r="M564" i="96" s="1"/>
  <c r="C565" i="96"/>
  <c r="M565" i="96" s="1"/>
  <c r="C566" i="96"/>
  <c r="M566" i="96" s="1"/>
  <c r="C567" i="96"/>
  <c r="M567" i="96" s="1"/>
  <c r="C568" i="96"/>
  <c r="M568" i="96" s="1"/>
  <c r="C569" i="96"/>
  <c r="M569" i="96" s="1"/>
  <c r="C570" i="96"/>
  <c r="M570" i="96" s="1"/>
  <c r="C571" i="96"/>
  <c r="M571" i="96" s="1"/>
  <c r="C572" i="96"/>
  <c r="M572" i="96" s="1"/>
  <c r="C573" i="96"/>
  <c r="M573" i="96" s="1"/>
  <c r="C574" i="96"/>
  <c r="M574" i="96" s="1"/>
  <c r="C575" i="96"/>
  <c r="M575" i="96" s="1"/>
  <c r="C576" i="96"/>
  <c r="M576" i="96" s="1"/>
  <c r="C577" i="96"/>
  <c r="M577" i="96" s="1"/>
  <c r="C578" i="96"/>
  <c r="M578" i="96" s="1"/>
  <c r="C579" i="96"/>
  <c r="M579" i="96" s="1"/>
  <c r="C580" i="96"/>
  <c r="M580" i="96" s="1"/>
  <c r="C581" i="96"/>
  <c r="M581" i="96" s="1"/>
  <c r="C582" i="96"/>
  <c r="M582" i="96" s="1"/>
  <c r="C583" i="96"/>
  <c r="M583" i="96" s="1"/>
  <c r="C584" i="96"/>
  <c r="M584" i="96" s="1"/>
  <c r="C585" i="96"/>
  <c r="M585" i="96" s="1"/>
  <c r="C586" i="96"/>
  <c r="M586" i="96" s="1"/>
  <c r="C587" i="96"/>
  <c r="M587" i="96" s="1"/>
  <c r="C588" i="96"/>
  <c r="M588" i="96" s="1"/>
  <c r="C589" i="96"/>
  <c r="M589" i="96" s="1"/>
  <c r="C590" i="96"/>
  <c r="M590" i="96" s="1"/>
  <c r="C591" i="96"/>
  <c r="M591" i="96" s="1"/>
  <c r="C592" i="96"/>
  <c r="M592" i="96" s="1"/>
  <c r="C593" i="96"/>
  <c r="M593" i="96" s="1"/>
  <c r="C594" i="96"/>
  <c r="M594" i="96" s="1"/>
  <c r="C595" i="96"/>
  <c r="M595" i="96" s="1"/>
  <c r="C596" i="96"/>
  <c r="M596" i="96" s="1"/>
  <c r="C597" i="96"/>
  <c r="M597" i="96" s="1"/>
  <c r="C598" i="96"/>
  <c r="M598" i="96" s="1"/>
  <c r="C599" i="96"/>
  <c r="M599" i="96" s="1"/>
  <c r="C600" i="96"/>
  <c r="M600" i="96" s="1"/>
  <c r="C601" i="96"/>
  <c r="M601" i="96" s="1"/>
  <c r="C602" i="96"/>
  <c r="M602" i="96" s="1"/>
  <c r="C603" i="96"/>
  <c r="M603" i="96" s="1"/>
  <c r="C604" i="96"/>
  <c r="M604" i="96" s="1"/>
  <c r="C605" i="96"/>
  <c r="M605" i="96" s="1"/>
  <c r="C606" i="96"/>
  <c r="M606" i="96" s="1"/>
  <c r="C607" i="96"/>
  <c r="M607" i="96" s="1"/>
  <c r="C608" i="96"/>
  <c r="M608" i="96" s="1"/>
  <c r="C609" i="96"/>
  <c r="M609" i="96" s="1"/>
  <c r="C610" i="96"/>
  <c r="M610" i="96" s="1"/>
  <c r="C611" i="96"/>
  <c r="M611" i="96" s="1"/>
  <c r="C612" i="96"/>
  <c r="M612" i="96" s="1"/>
  <c r="C613" i="96"/>
  <c r="M613" i="96" s="1"/>
  <c r="C614" i="96"/>
  <c r="M614" i="96" s="1"/>
  <c r="C615" i="96"/>
  <c r="M615" i="96" s="1"/>
  <c r="C616" i="96"/>
  <c r="M616" i="96" s="1"/>
  <c r="C617" i="96"/>
  <c r="M617" i="96" s="1"/>
  <c r="C618" i="96"/>
  <c r="M618" i="96" s="1"/>
  <c r="C619" i="96"/>
  <c r="M619" i="96" s="1"/>
  <c r="C620" i="96"/>
  <c r="M620" i="96" s="1"/>
  <c r="C621" i="96"/>
  <c r="M621" i="96" s="1"/>
  <c r="C622" i="96"/>
  <c r="M622" i="96" s="1"/>
  <c r="C623" i="96"/>
  <c r="M623" i="96" s="1"/>
  <c r="C624" i="96"/>
  <c r="M624" i="96" s="1"/>
  <c r="C625" i="96"/>
  <c r="M625" i="96" s="1"/>
  <c r="C626" i="96"/>
  <c r="M626" i="96" s="1"/>
  <c r="C627" i="96"/>
  <c r="M627" i="96" s="1"/>
  <c r="C628" i="96"/>
  <c r="M628" i="96" s="1"/>
  <c r="C629" i="96"/>
  <c r="M629" i="96" s="1"/>
  <c r="C630" i="96"/>
  <c r="M630" i="96" s="1"/>
  <c r="C631" i="96"/>
  <c r="M631" i="96" s="1"/>
  <c r="C632" i="96"/>
  <c r="M632" i="96" s="1"/>
  <c r="C633" i="96"/>
  <c r="M633" i="96" s="1"/>
  <c r="C634" i="96"/>
  <c r="M634" i="96" s="1"/>
  <c r="C635" i="96"/>
  <c r="M635" i="96" s="1"/>
  <c r="C636" i="96"/>
  <c r="M636" i="96" s="1"/>
  <c r="C637" i="96"/>
  <c r="M637" i="96" s="1"/>
  <c r="C638" i="96"/>
  <c r="M638" i="96" s="1"/>
  <c r="C639" i="96"/>
  <c r="M639" i="96" s="1"/>
  <c r="C640" i="96"/>
  <c r="M640" i="96" s="1"/>
  <c r="C641" i="96"/>
  <c r="M641" i="96" s="1"/>
  <c r="C642" i="96"/>
  <c r="M642" i="96" s="1"/>
  <c r="C643" i="96"/>
  <c r="M643" i="96" s="1"/>
  <c r="C644" i="96"/>
  <c r="M644" i="96" s="1"/>
  <c r="M645" i="96"/>
  <c r="C646" i="96"/>
  <c r="M646" i="96" s="1"/>
  <c r="C647" i="96"/>
  <c r="M647" i="96" s="1"/>
  <c r="C648" i="96"/>
  <c r="M648" i="96" s="1"/>
  <c r="C649" i="96"/>
  <c r="M649" i="96" s="1"/>
  <c r="C650" i="96"/>
  <c r="M650" i="96" s="1"/>
  <c r="C651" i="96"/>
  <c r="M651" i="96" s="1"/>
  <c r="C652" i="96"/>
  <c r="M652" i="96" s="1"/>
  <c r="C653" i="96"/>
  <c r="M653" i="96" s="1"/>
  <c r="C654" i="96"/>
  <c r="M654" i="96" s="1"/>
  <c r="C655" i="96"/>
  <c r="M655" i="96" s="1"/>
  <c r="C656" i="96"/>
  <c r="M656" i="96" s="1"/>
  <c r="C657" i="96"/>
  <c r="M657" i="96" s="1"/>
  <c r="C658" i="96"/>
  <c r="M658" i="96" s="1"/>
  <c r="C659" i="96"/>
  <c r="M659" i="96" s="1"/>
  <c r="C660" i="96"/>
  <c r="M660" i="96" s="1"/>
  <c r="C661" i="96"/>
  <c r="M661" i="96" s="1"/>
  <c r="C662" i="96"/>
  <c r="M662" i="96" s="1"/>
  <c r="C663" i="96"/>
  <c r="M663" i="96" s="1"/>
  <c r="C664" i="96"/>
  <c r="M664" i="96" s="1"/>
  <c r="C665" i="96"/>
  <c r="M665" i="96" s="1"/>
  <c r="C666" i="96"/>
  <c r="M666" i="96" s="1"/>
  <c r="C667" i="96"/>
  <c r="M667" i="96" s="1"/>
  <c r="C668" i="96"/>
  <c r="M668" i="96" s="1"/>
  <c r="C669" i="96"/>
  <c r="M669" i="96" s="1"/>
  <c r="C670" i="96"/>
  <c r="M670" i="96" s="1"/>
  <c r="C671" i="96"/>
  <c r="M671" i="96" s="1"/>
  <c r="C672" i="96"/>
  <c r="M672" i="96" s="1"/>
  <c r="C673" i="96"/>
  <c r="M673" i="96" s="1"/>
  <c r="C674" i="96"/>
  <c r="M674" i="96" s="1"/>
  <c r="C675" i="96"/>
  <c r="M675" i="96" s="1"/>
  <c r="C676" i="96"/>
  <c r="M676" i="96" s="1"/>
  <c r="C677" i="96"/>
  <c r="M677" i="96" s="1"/>
  <c r="C678" i="96"/>
  <c r="M678" i="96" s="1"/>
  <c r="C679" i="96"/>
  <c r="M679" i="96" s="1"/>
  <c r="C680" i="96"/>
  <c r="M680" i="96" s="1"/>
  <c r="C681" i="96"/>
  <c r="M681" i="96" s="1"/>
  <c r="C682" i="96"/>
  <c r="M682" i="96" s="1"/>
  <c r="C683" i="96"/>
  <c r="M683" i="96" s="1"/>
  <c r="C684" i="96"/>
  <c r="M684" i="96" s="1"/>
  <c r="C685" i="96"/>
  <c r="M685" i="96" s="1"/>
  <c r="C686" i="96"/>
  <c r="M686" i="96" s="1"/>
  <c r="C687" i="96"/>
  <c r="M687" i="96" s="1"/>
  <c r="C688" i="96"/>
  <c r="M688" i="96" s="1"/>
  <c r="C689" i="96"/>
  <c r="M689" i="96" s="1"/>
  <c r="C690" i="96"/>
  <c r="M690" i="96" s="1"/>
  <c r="C691" i="96"/>
  <c r="M691" i="96" s="1"/>
  <c r="C692" i="96"/>
  <c r="M692" i="96" s="1"/>
  <c r="C693" i="96"/>
  <c r="M693" i="96" s="1"/>
  <c r="C694" i="96"/>
  <c r="M694" i="96" s="1"/>
  <c r="C695" i="96"/>
  <c r="M695" i="96" s="1"/>
  <c r="C696" i="96"/>
  <c r="M696" i="96" s="1"/>
  <c r="C697" i="96"/>
  <c r="M697" i="96" s="1"/>
  <c r="C698" i="96"/>
  <c r="M698" i="96" s="1"/>
  <c r="C699" i="96"/>
  <c r="M699" i="96" s="1"/>
  <c r="C700" i="96"/>
  <c r="M700" i="96" s="1"/>
  <c r="C701" i="96"/>
  <c r="M701" i="96" s="1"/>
  <c r="C702" i="96"/>
  <c r="M702" i="96" s="1"/>
  <c r="C703" i="96"/>
  <c r="M703" i="96" s="1"/>
  <c r="C704" i="96"/>
  <c r="M704" i="96" s="1"/>
  <c r="C705" i="96"/>
  <c r="M705" i="96" s="1"/>
  <c r="C706" i="96"/>
  <c r="M706" i="96" s="1"/>
  <c r="C707" i="96"/>
  <c r="M707" i="96" s="1"/>
  <c r="C708" i="96"/>
  <c r="M708" i="96" s="1"/>
  <c r="C709" i="96"/>
  <c r="M709" i="96" s="1"/>
  <c r="C710" i="96"/>
  <c r="M710" i="96" s="1"/>
  <c r="C711" i="96"/>
  <c r="M711" i="96" s="1"/>
  <c r="C712" i="96"/>
  <c r="M712" i="96" s="1"/>
  <c r="C713" i="96"/>
  <c r="M713" i="96" s="1"/>
  <c r="C714" i="96"/>
  <c r="M714" i="96" s="1"/>
  <c r="C715" i="96"/>
  <c r="M715" i="96" s="1"/>
  <c r="C716" i="96"/>
  <c r="M716" i="96" s="1"/>
  <c r="C717" i="96"/>
  <c r="M717" i="96" s="1"/>
  <c r="C718" i="96"/>
  <c r="M718" i="96" s="1"/>
  <c r="C719" i="96"/>
  <c r="M719" i="96" s="1"/>
  <c r="C720" i="96"/>
  <c r="M720" i="96" s="1"/>
  <c r="C721" i="96"/>
  <c r="M721" i="96" s="1"/>
  <c r="C722" i="96"/>
  <c r="M722" i="96" s="1"/>
  <c r="C723" i="96"/>
  <c r="M723" i="96" s="1"/>
  <c r="C724" i="96"/>
  <c r="M724" i="96" s="1"/>
  <c r="C725" i="96"/>
  <c r="M725" i="96" s="1"/>
  <c r="C726" i="96"/>
  <c r="M726" i="96" s="1"/>
  <c r="C727" i="96"/>
  <c r="M727" i="96" s="1"/>
  <c r="C728" i="96"/>
  <c r="M728" i="96" s="1"/>
  <c r="C729" i="96"/>
  <c r="M729" i="96" s="1"/>
  <c r="C730" i="96"/>
  <c r="M730" i="96" s="1"/>
  <c r="C731" i="96"/>
  <c r="M731" i="96" s="1"/>
  <c r="C732" i="96"/>
  <c r="M732" i="96" s="1"/>
  <c r="C733" i="96"/>
  <c r="M733" i="96" s="1"/>
  <c r="C734" i="96"/>
  <c r="M734" i="96" s="1"/>
  <c r="C735" i="96"/>
  <c r="M735" i="96" s="1"/>
  <c r="C736" i="96"/>
  <c r="M736" i="96" s="1"/>
  <c r="C737" i="96"/>
  <c r="M737" i="96" s="1"/>
  <c r="C738" i="96"/>
  <c r="M738" i="96" s="1"/>
  <c r="C739" i="96"/>
  <c r="M739" i="96" s="1"/>
  <c r="C740" i="96"/>
  <c r="M740" i="96" s="1"/>
  <c r="C741" i="96"/>
  <c r="M741" i="96" s="1"/>
  <c r="C742" i="96"/>
  <c r="M742" i="96" s="1"/>
  <c r="C743" i="96"/>
  <c r="M743" i="96" s="1"/>
  <c r="C744" i="96"/>
  <c r="M744" i="96" s="1"/>
  <c r="C745" i="96"/>
  <c r="M745" i="96" s="1"/>
  <c r="C746" i="96"/>
  <c r="M746" i="96" s="1"/>
  <c r="C747" i="96"/>
  <c r="M747" i="96" s="1"/>
  <c r="C748" i="96"/>
  <c r="M748" i="96" s="1"/>
  <c r="C749" i="96"/>
  <c r="M749" i="96" s="1"/>
  <c r="C750" i="96"/>
  <c r="M750" i="96" s="1"/>
  <c r="C751" i="96"/>
  <c r="M751" i="96" s="1"/>
  <c r="C752" i="96"/>
  <c r="M752" i="96" s="1"/>
  <c r="C753" i="96"/>
  <c r="M753" i="96" s="1"/>
  <c r="C754" i="96"/>
  <c r="M754" i="96" s="1"/>
  <c r="C755" i="96"/>
  <c r="M755" i="96" s="1"/>
  <c r="C756" i="96"/>
  <c r="M756" i="96" s="1"/>
  <c r="C757" i="96"/>
  <c r="M757" i="96" s="1"/>
  <c r="C758" i="96"/>
  <c r="M758" i="96" s="1"/>
  <c r="C759" i="96"/>
  <c r="M759" i="96" s="1"/>
  <c r="C760" i="96"/>
  <c r="M760" i="96" s="1"/>
  <c r="C761" i="96"/>
  <c r="M761" i="96" s="1"/>
  <c r="C762" i="96"/>
  <c r="M762" i="96" s="1"/>
  <c r="C763" i="96"/>
  <c r="M763" i="96" s="1"/>
  <c r="C764" i="96"/>
  <c r="M764" i="96" s="1"/>
  <c r="C765" i="96"/>
  <c r="M765" i="96" s="1"/>
  <c r="C766" i="96"/>
  <c r="M766" i="96" s="1"/>
  <c r="C767" i="96"/>
  <c r="M767" i="96" s="1"/>
  <c r="C768" i="96"/>
  <c r="M768" i="96" s="1"/>
  <c r="C769" i="96"/>
  <c r="M769" i="96" s="1"/>
  <c r="C770" i="96"/>
  <c r="M770" i="96" s="1"/>
  <c r="C771" i="96"/>
  <c r="M771" i="96" s="1"/>
  <c r="C772" i="96"/>
  <c r="M772" i="96" s="1"/>
  <c r="C773" i="96"/>
  <c r="M773" i="96" s="1"/>
  <c r="C774" i="96"/>
  <c r="M774" i="96" s="1"/>
  <c r="C775" i="96"/>
  <c r="M775" i="96" s="1"/>
  <c r="C776" i="96"/>
  <c r="M776" i="96" s="1"/>
  <c r="C777" i="96"/>
  <c r="M777" i="96" s="1"/>
  <c r="C778" i="96"/>
  <c r="M778" i="96" s="1"/>
  <c r="C779" i="96"/>
  <c r="M779" i="96" s="1"/>
  <c r="C780" i="96"/>
  <c r="M780" i="96" s="1"/>
  <c r="C781" i="96"/>
  <c r="M781" i="96" s="1"/>
  <c r="C782" i="96"/>
  <c r="M782" i="96" s="1"/>
  <c r="C783" i="96"/>
  <c r="M783" i="96" s="1"/>
  <c r="C784" i="96"/>
  <c r="M784" i="96" s="1"/>
  <c r="C785" i="96"/>
  <c r="M785" i="96" s="1"/>
  <c r="C786" i="96"/>
  <c r="M786" i="96" s="1"/>
  <c r="C787" i="96"/>
  <c r="M787" i="96" s="1"/>
  <c r="C788" i="96"/>
  <c r="M788" i="96" s="1"/>
  <c r="C789" i="96"/>
  <c r="M789" i="96" s="1"/>
  <c r="C790" i="96"/>
  <c r="M790" i="96" s="1"/>
  <c r="C791" i="96"/>
  <c r="M791" i="96" s="1"/>
  <c r="C792" i="96"/>
  <c r="M792" i="96" s="1"/>
  <c r="C793" i="96"/>
  <c r="M793" i="96" s="1"/>
  <c r="C794" i="96"/>
  <c r="M794" i="96" s="1"/>
  <c r="C795" i="96"/>
  <c r="M795" i="96" s="1"/>
  <c r="C796" i="96"/>
  <c r="M796" i="96" s="1"/>
  <c r="C797" i="96"/>
  <c r="M797" i="96" s="1"/>
  <c r="C798" i="96"/>
  <c r="M798" i="96" s="1"/>
  <c r="C799" i="96"/>
  <c r="M799" i="96" s="1"/>
  <c r="C800" i="96"/>
  <c r="M800" i="96" s="1"/>
  <c r="C801" i="96"/>
  <c r="M801" i="96" s="1"/>
  <c r="C802" i="96"/>
  <c r="M802" i="96" s="1"/>
  <c r="C803" i="96"/>
  <c r="M803" i="96" s="1"/>
  <c r="C804" i="96"/>
  <c r="M804" i="96" s="1"/>
  <c r="C805" i="96"/>
  <c r="M805" i="96" s="1"/>
  <c r="C806" i="96"/>
  <c r="M806" i="96" s="1"/>
  <c r="C807" i="96"/>
  <c r="M807" i="96" s="1"/>
  <c r="C808" i="96"/>
  <c r="M808" i="96" s="1"/>
  <c r="C809" i="96"/>
  <c r="M809" i="96" s="1"/>
  <c r="C810" i="96"/>
  <c r="M810" i="96" s="1"/>
  <c r="C811" i="96"/>
  <c r="M811" i="96" s="1"/>
  <c r="C812" i="96"/>
  <c r="M812" i="96" s="1"/>
  <c r="C813" i="96"/>
  <c r="M813" i="96" s="1"/>
  <c r="C814" i="96"/>
  <c r="M814" i="96" s="1"/>
  <c r="C815" i="96"/>
  <c r="M815" i="96" s="1"/>
  <c r="C816" i="96"/>
  <c r="M816" i="96" s="1"/>
  <c r="C817" i="96"/>
  <c r="M817" i="96" s="1"/>
  <c r="C818" i="96"/>
  <c r="M818" i="96" s="1"/>
  <c r="C819" i="96"/>
  <c r="M819" i="96" s="1"/>
  <c r="C820" i="96"/>
  <c r="M820" i="96" s="1"/>
  <c r="C821" i="96"/>
  <c r="M821" i="96" s="1"/>
  <c r="C822" i="96"/>
  <c r="M822" i="96" s="1"/>
  <c r="C823" i="96"/>
  <c r="M823" i="96" s="1"/>
  <c r="C824" i="96"/>
  <c r="M824" i="96" s="1"/>
  <c r="C825" i="96"/>
  <c r="M825" i="96" s="1"/>
  <c r="C826" i="96"/>
  <c r="M826" i="96" s="1"/>
  <c r="C827" i="96"/>
  <c r="M827" i="96" s="1"/>
  <c r="C828" i="96"/>
  <c r="M828" i="96" s="1"/>
  <c r="C829" i="96"/>
  <c r="M829" i="96" s="1"/>
  <c r="C830" i="96"/>
  <c r="M830" i="96" s="1"/>
  <c r="C831" i="96"/>
  <c r="M831" i="96" s="1"/>
  <c r="C832" i="96"/>
  <c r="M832" i="96" s="1"/>
  <c r="C833" i="96"/>
  <c r="M833" i="96" s="1"/>
  <c r="C834" i="96"/>
  <c r="M834" i="96" s="1"/>
  <c r="C835" i="96"/>
  <c r="M835" i="96" s="1"/>
  <c r="C836" i="96"/>
  <c r="M836" i="96" s="1"/>
  <c r="C837" i="96"/>
  <c r="M837" i="96" s="1"/>
  <c r="C838" i="96"/>
  <c r="M838" i="96" s="1"/>
  <c r="C839" i="96"/>
  <c r="M839" i="96" s="1"/>
  <c r="C840" i="96"/>
  <c r="M840" i="96" s="1"/>
  <c r="C841" i="96"/>
  <c r="M841" i="96" s="1"/>
  <c r="C842" i="96"/>
  <c r="M842" i="96" s="1"/>
  <c r="C843" i="96"/>
  <c r="M843" i="96" s="1"/>
  <c r="C844" i="96"/>
  <c r="M844" i="96" s="1"/>
  <c r="C845" i="96"/>
  <c r="M845" i="96" s="1"/>
  <c r="C846" i="96"/>
  <c r="M846" i="96" s="1"/>
  <c r="C847" i="96"/>
  <c r="M847" i="96" s="1"/>
  <c r="C848" i="96"/>
  <c r="M848" i="96" s="1"/>
  <c r="C849" i="96"/>
  <c r="M849" i="96" s="1"/>
  <c r="C850" i="96"/>
  <c r="M850" i="96" s="1"/>
  <c r="C851" i="96"/>
  <c r="M851" i="96" s="1"/>
  <c r="C852" i="96"/>
  <c r="M852" i="96" s="1"/>
  <c r="C853" i="96"/>
  <c r="M853" i="96" s="1"/>
  <c r="C854" i="96"/>
  <c r="M854" i="96" s="1"/>
  <c r="C855" i="96"/>
  <c r="M855" i="96" s="1"/>
  <c r="C856" i="96"/>
  <c r="M856" i="96" s="1"/>
  <c r="C857" i="96"/>
  <c r="M857" i="96" s="1"/>
  <c r="C858" i="96"/>
  <c r="M858" i="96" s="1"/>
  <c r="C859" i="96"/>
  <c r="M859" i="96" s="1"/>
  <c r="C860" i="96"/>
  <c r="M860" i="96" s="1"/>
  <c r="C861" i="96"/>
  <c r="M861" i="96" s="1"/>
  <c r="C862" i="96"/>
  <c r="M862" i="96" s="1"/>
  <c r="C863" i="96"/>
  <c r="M863" i="96" s="1"/>
  <c r="C864" i="96"/>
  <c r="M864" i="96" s="1"/>
  <c r="C865" i="96"/>
  <c r="M865" i="96" s="1"/>
  <c r="C866" i="96"/>
  <c r="M866" i="96" s="1"/>
  <c r="C867" i="96"/>
  <c r="M867" i="96" s="1"/>
  <c r="C868" i="96"/>
  <c r="M868" i="96" s="1"/>
  <c r="C869" i="96"/>
  <c r="M869" i="96" s="1"/>
  <c r="C870" i="96"/>
  <c r="M870" i="96" s="1"/>
  <c r="C871" i="96"/>
  <c r="M871" i="96" s="1"/>
  <c r="C872" i="96"/>
  <c r="M872" i="96" s="1"/>
  <c r="C873" i="96"/>
  <c r="M873" i="96" s="1"/>
  <c r="C874" i="96"/>
  <c r="M874" i="96" s="1"/>
  <c r="C875" i="96"/>
  <c r="M875" i="96" s="1"/>
  <c r="C876" i="96"/>
  <c r="M876" i="96" s="1"/>
  <c r="C877" i="96"/>
  <c r="M877" i="96" s="1"/>
  <c r="C878" i="96"/>
  <c r="M878" i="96" s="1"/>
  <c r="C879" i="96"/>
  <c r="M879" i="96" s="1"/>
  <c r="C880" i="96"/>
  <c r="M880" i="96" s="1"/>
  <c r="C881" i="96"/>
  <c r="M881" i="96" s="1"/>
  <c r="C882" i="96"/>
  <c r="M882" i="96" s="1"/>
  <c r="C883" i="96"/>
  <c r="M883" i="96" s="1"/>
  <c r="C884" i="96"/>
  <c r="M884" i="96" s="1"/>
  <c r="C885" i="96"/>
  <c r="M885" i="96" s="1"/>
  <c r="C886" i="96"/>
  <c r="M886" i="96" s="1"/>
  <c r="C887" i="96"/>
  <c r="M887" i="96" s="1"/>
  <c r="C888" i="96"/>
  <c r="M888" i="96" s="1"/>
  <c r="C889" i="96"/>
  <c r="M889" i="96" s="1"/>
  <c r="C890" i="96"/>
  <c r="M890" i="96" s="1"/>
  <c r="C891" i="96"/>
  <c r="M891" i="96" s="1"/>
  <c r="C892" i="96"/>
  <c r="M892" i="96" s="1"/>
  <c r="C893" i="96"/>
  <c r="M893" i="96" s="1"/>
  <c r="C894" i="96"/>
  <c r="M894" i="96" s="1"/>
  <c r="C895" i="96"/>
  <c r="M895" i="96" s="1"/>
  <c r="C896" i="96"/>
  <c r="M896" i="96" s="1"/>
  <c r="C897" i="96"/>
  <c r="M897" i="96" s="1"/>
  <c r="C898" i="96"/>
  <c r="M898" i="96" s="1"/>
  <c r="C899" i="96"/>
  <c r="M899" i="96" s="1"/>
  <c r="C900" i="96"/>
  <c r="M900" i="96" s="1"/>
  <c r="C901" i="96"/>
  <c r="M901" i="96" s="1"/>
  <c r="C902" i="96"/>
  <c r="M902" i="96" s="1"/>
  <c r="C903" i="96"/>
  <c r="M903" i="96" s="1"/>
  <c r="C904" i="96"/>
  <c r="M904" i="96" s="1"/>
  <c r="C905" i="96"/>
  <c r="M905" i="96" s="1"/>
  <c r="C906" i="96"/>
  <c r="M906" i="96" s="1"/>
  <c r="C907" i="96"/>
  <c r="M907" i="96" s="1"/>
  <c r="C908" i="96"/>
  <c r="M908" i="96" s="1"/>
  <c r="C909" i="96"/>
  <c r="M909" i="96" s="1"/>
  <c r="C910" i="96"/>
  <c r="M910" i="96" s="1"/>
  <c r="C911" i="96"/>
  <c r="M911" i="96" s="1"/>
  <c r="C912" i="96"/>
  <c r="M912" i="96" s="1"/>
  <c r="C913" i="96"/>
  <c r="M913" i="96" s="1"/>
  <c r="C914" i="96"/>
  <c r="M914" i="96" s="1"/>
  <c r="C915" i="96"/>
  <c r="M915" i="96" s="1"/>
  <c r="C916" i="96"/>
  <c r="M916" i="96" s="1"/>
  <c r="C917" i="96"/>
  <c r="M917" i="96" s="1"/>
  <c r="C918" i="96"/>
  <c r="M918" i="96" s="1"/>
  <c r="C919" i="96"/>
  <c r="M919" i="96" s="1"/>
  <c r="C920" i="96"/>
  <c r="M920" i="96" s="1"/>
  <c r="C921" i="96"/>
  <c r="M921" i="96" s="1"/>
  <c r="C922" i="96"/>
  <c r="M922" i="96" s="1"/>
  <c r="C923" i="96"/>
  <c r="M923" i="96" s="1"/>
  <c r="C924" i="96"/>
  <c r="M924" i="96" s="1"/>
  <c r="C925" i="96"/>
  <c r="M925" i="96" s="1"/>
  <c r="C926" i="96"/>
  <c r="M926" i="96" s="1"/>
  <c r="C927" i="96"/>
  <c r="M927" i="96" s="1"/>
  <c r="C928" i="96"/>
  <c r="M928" i="96" s="1"/>
  <c r="C929" i="96"/>
  <c r="M929" i="96" s="1"/>
  <c r="C930" i="96"/>
  <c r="M930" i="96" s="1"/>
  <c r="C931" i="96"/>
  <c r="M931" i="96" s="1"/>
  <c r="C932" i="96"/>
  <c r="M932" i="96" s="1"/>
  <c r="C933" i="96"/>
  <c r="M933" i="96" s="1"/>
  <c r="C934" i="96"/>
  <c r="M934" i="96" s="1"/>
  <c r="C935" i="96"/>
  <c r="M935" i="96" s="1"/>
  <c r="C936" i="96"/>
  <c r="M936" i="96" s="1"/>
  <c r="C937" i="96"/>
  <c r="M937" i="96" s="1"/>
  <c r="C938" i="96"/>
  <c r="M938" i="96" s="1"/>
  <c r="C939" i="96"/>
  <c r="M939" i="96" s="1"/>
  <c r="C940" i="96"/>
  <c r="M940" i="96" s="1"/>
  <c r="C941" i="96"/>
  <c r="M941" i="96" s="1"/>
  <c r="C942" i="96"/>
  <c r="M942" i="96" s="1"/>
  <c r="C943" i="96"/>
  <c r="M943" i="96" s="1"/>
  <c r="C944" i="96"/>
  <c r="M944" i="96" s="1"/>
  <c r="C945" i="96"/>
  <c r="M945" i="96" s="1"/>
  <c r="C946" i="96"/>
  <c r="M946" i="96" s="1"/>
  <c r="C947" i="96"/>
  <c r="M947" i="96" s="1"/>
  <c r="C948" i="96"/>
  <c r="M948" i="96" s="1"/>
  <c r="C949" i="96"/>
  <c r="M949" i="96" s="1"/>
  <c r="C950" i="96"/>
  <c r="M950" i="96" s="1"/>
  <c r="C951" i="96"/>
  <c r="M951" i="96" s="1"/>
  <c r="C952" i="96"/>
  <c r="M952" i="96" s="1"/>
  <c r="C953" i="96"/>
  <c r="M953" i="96" s="1"/>
  <c r="C954" i="96"/>
  <c r="M954" i="96" s="1"/>
  <c r="C955" i="96"/>
  <c r="M955" i="96" s="1"/>
  <c r="C956" i="96"/>
  <c r="M956" i="96" s="1"/>
  <c r="C957" i="96"/>
  <c r="M957" i="96" s="1"/>
  <c r="C958" i="96"/>
  <c r="M958" i="96" s="1"/>
  <c r="C959" i="96"/>
  <c r="M959" i="96" s="1"/>
  <c r="C960" i="96"/>
  <c r="M960" i="96" s="1"/>
  <c r="C961" i="96"/>
  <c r="M961" i="96" s="1"/>
  <c r="C962" i="96"/>
  <c r="M962" i="96" s="1"/>
  <c r="C963" i="96"/>
  <c r="M963" i="96" s="1"/>
  <c r="C964" i="96"/>
  <c r="M964" i="96" s="1"/>
  <c r="C965" i="96"/>
  <c r="M965" i="96" s="1"/>
  <c r="C966" i="96"/>
  <c r="M966" i="96" s="1"/>
  <c r="C967" i="96"/>
  <c r="M967" i="96" s="1"/>
  <c r="C968" i="96"/>
  <c r="M968" i="96" s="1"/>
  <c r="C969" i="96"/>
  <c r="M969" i="96" s="1"/>
  <c r="C970" i="96"/>
  <c r="M970" i="96" s="1"/>
  <c r="C971" i="96"/>
  <c r="M971" i="96" s="1"/>
  <c r="C972" i="96"/>
  <c r="M972" i="96" s="1"/>
  <c r="C973" i="96"/>
  <c r="M973" i="96" s="1"/>
  <c r="C974" i="96"/>
  <c r="M974" i="96" s="1"/>
  <c r="C975" i="96"/>
  <c r="M975" i="96" s="1"/>
  <c r="C976" i="96"/>
  <c r="M976" i="96" s="1"/>
  <c r="C977" i="96"/>
  <c r="M977" i="96" s="1"/>
  <c r="C978" i="96"/>
  <c r="M978" i="96" s="1"/>
  <c r="C979" i="96"/>
  <c r="M979" i="96" s="1"/>
  <c r="C980" i="96"/>
  <c r="M980" i="96" s="1"/>
  <c r="C981" i="96"/>
  <c r="M981" i="96" s="1"/>
  <c r="C982" i="96"/>
  <c r="M982" i="96" s="1"/>
  <c r="C983" i="96"/>
  <c r="M983" i="96" s="1"/>
  <c r="C984" i="96"/>
  <c r="M984" i="96" s="1"/>
  <c r="C985" i="96"/>
  <c r="M985" i="96" s="1"/>
  <c r="C986" i="96"/>
  <c r="M986" i="96" s="1"/>
  <c r="C987" i="96"/>
  <c r="M987" i="96" s="1"/>
  <c r="C988" i="96"/>
  <c r="M988" i="96" s="1"/>
  <c r="C989" i="96"/>
  <c r="M989" i="96" s="1"/>
  <c r="C990" i="96"/>
  <c r="M990" i="96" s="1"/>
  <c r="C991" i="96"/>
  <c r="M991" i="96" s="1"/>
  <c r="C992" i="96"/>
  <c r="M992" i="96" s="1"/>
  <c r="C993" i="96"/>
  <c r="M993" i="96" s="1"/>
  <c r="C994" i="96"/>
  <c r="M994" i="96" s="1"/>
  <c r="C995" i="96"/>
  <c r="M995" i="96" s="1"/>
  <c r="C996" i="96"/>
  <c r="M996" i="96" s="1"/>
  <c r="C997" i="96"/>
  <c r="M997" i="96" s="1"/>
  <c r="C998" i="96"/>
  <c r="M998" i="96" s="1"/>
  <c r="C999" i="96"/>
  <c r="M999" i="96" s="1"/>
  <c r="C1000" i="96"/>
  <c r="M1000" i="96" s="1"/>
  <c r="C1001" i="96"/>
  <c r="M1001" i="96" s="1"/>
  <c r="C1002" i="96"/>
  <c r="M1002" i="96" s="1"/>
  <c r="C1003" i="96"/>
  <c r="M1003" i="96" s="1"/>
  <c r="C1004" i="96"/>
  <c r="M1004" i="96" s="1"/>
  <c r="C1005" i="96"/>
  <c r="M1005" i="96" s="1"/>
  <c r="C1006" i="96"/>
  <c r="M1006" i="96" s="1"/>
  <c r="C1007" i="96"/>
  <c r="M1007" i="96" s="1"/>
  <c r="C1008" i="96"/>
  <c r="M1008" i="96" s="1"/>
  <c r="C1009" i="96"/>
  <c r="M1009" i="96" s="1"/>
  <c r="C1010" i="96"/>
  <c r="M1010" i="96" s="1"/>
  <c r="C1011" i="96"/>
  <c r="M1011" i="96" s="1"/>
  <c r="C1012" i="96"/>
  <c r="M1012" i="96" s="1"/>
  <c r="C1013" i="96"/>
  <c r="M1013" i="96" s="1"/>
  <c r="C1014" i="96"/>
  <c r="M1014" i="96" s="1"/>
  <c r="C1015" i="96"/>
  <c r="M1015" i="96" s="1"/>
  <c r="C1016" i="96"/>
  <c r="M1016" i="96" s="1"/>
  <c r="C1017" i="96"/>
  <c r="M1017" i="96" s="1"/>
  <c r="C1018" i="96"/>
  <c r="M1018" i="96" s="1"/>
  <c r="C1019" i="96"/>
  <c r="M1019" i="96" s="1"/>
  <c r="C1020" i="96"/>
  <c r="M1020" i="96" s="1"/>
  <c r="C1021" i="96"/>
  <c r="M1021" i="96" s="1"/>
  <c r="C1022" i="96"/>
  <c r="M1022" i="96" s="1"/>
  <c r="C1023" i="96"/>
  <c r="M1023" i="96" s="1"/>
  <c r="C1024" i="96"/>
  <c r="M1024" i="96" s="1"/>
  <c r="C1025" i="96"/>
  <c r="M1025" i="96" s="1"/>
  <c r="C1026" i="96"/>
  <c r="M1026" i="96" s="1"/>
  <c r="C1027" i="96"/>
  <c r="M1027" i="96" s="1"/>
  <c r="C1028" i="96"/>
  <c r="M1028" i="96" s="1"/>
  <c r="C1029" i="96"/>
  <c r="M1029" i="96" s="1"/>
  <c r="C1030" i="96"/>
  <c r="M1030" i="96" s="1"/>
  <c r="C1031" i="96"/>
  <c r="M1031" i="96" s="1"/>
  <c r="C1032" i="96"/>
  <c r="M1032" i="96" s="1"/>
  <c r="C1033" i="96"/>
  <c r="M1033" i="96" s="1"/>
  <c r="C1034" i="96"/>
  <c r="M1034" i="96" s="1"/>
  <c r="C1035" i="96"/>
  <c r="M1035" i="96" s="1"/>
  <c r="C1036" i="96"/>
  <c r="M1036" i="96" s="1"/>
  <c r="C1037" i="96"/>
  <c r="M1037" i="96" s="1"/>
  <c r="C1038" i="96"/>
  <c r="M1038" i="96" s="1"/>
  <c r="C1039" i="96"/>
  <c r="M1039" i="96" s="1"/>
  <c r="C1040" i="96"/>
  <c r="M1040" i="96" s="1"/>
  <c r="C1041" i="96"/>
  <c r="M1041" i="96" s="1"/>
  <c r="C1042" i="96"/>
  <c r="M1042" i="96" s="1"/>
  <c r="C1043" i="96"/>
  <c r="M1043" i="96" s="1"/>
  <c r="C1044" i="96"/>
  <c r="M1044" i="96" s="1"/>
  <c r="C1045" i="96"/>
  <c r="M1045" i="96" s="1"/>
  <c r="C1046" i="96"/>
  <c r="M1046" i="96" s="1"/>
  <c r="C1047" i="96"/>
  <c r="M1047" i="96" s="1"/>
  <c r="C1048" i="96"/>
  <c r="M1048" i="96" s="1"/>
  <c r="C1049" i="96"/>
  <c r="M1049" i="96" s="1"/>
  <c r="C1050" i="96"/>
  <c r="M1050" i="96" s="1"/>
  <c r="C1051" i="96"/>
  <c r="M1051" i="96" s="1"/>
  <c r="C1052" i="96"/>
  <c r="M1052" i="96" s="1"/>
  <c r="C1053" i="96"/>
  <c r="M1053" i="96" s="1"/>
  <c r="C1054" i="96"/>
  <c r="M1054" i="96" s="1"/>
  <c r="C1055" i="96"/>
  <c r="M1055" i="96" s="1"/>
  <c r="C1056" i="96"/>
  <c r="M1056" i="96" s="1"/>
  <c r="C1057" i="96"/>
  <c r="M1057" i="96" s="1"/>
  <c r="C1058" i="96"/>
  <c r="M1058" i="96" s="1"/>
  <c r="C1059" i="96"/>
  <c r="M1059" i="96" s="1"/>
  <c r="C1060" i="96"/>
  <c r="M1060" i="96" s="1"/>
  <c r="C1061" i="96"/>
  <c r="M1061" i="96" s="1"/>
  <c r="C1062" i="96"/>
  <c r="M1062" i="96" s="1"/>
  <c r="C1063" i="96"/>
  <c r="M1063" i="96" s="1"/>
  <c r="C1064" i="96"/>
  <c r="M1064" i="96" s="1"/>
  <c r="C1065" i="96"/>
  <c r="M1065" i="96" s="1"/>
  <c r="C1066" i="96"/>
  <c r="M1066" i="96" s="1"/>
  <c r="C1067" i="96"/>
  <c r="M1067" i="96" s="1"/>
  <c r="C1068" i="96"/>
  <c r="M1068" i="96" s="1"/>
  <c r="C1069" i="96"/>
  <c r="M1069" i="96" s="1"/>
  <c r="C1070" i="96"/>
  <c r="M1070" i="96" s="1"/>
  <c r="C1071" i="96"/>
  <c r="M1071" i="96" s="1"/>
  <c r="C1072" i="96"/>
  <c r="M1072" i="96" s="1"/>
  <c r="C1073" i="96"/>
  <c r="M1073" i="96" s="1"/>
  <c r="C1074" i="96"/>
  <c r="M1074" i="96" s="1"/>
  <c r="C1075" i="96"/>
  <c r="M1075" i="96" s="1"/>
  <c r="C1076" i="96"/>
  <c r="M1076" i="96" s="1"/>
  <c r="C1077" i="96"/>
  <c r="M1077" i="96" s="1"/>
  <c r="C1078" i="96"/>
  <c r="M1078" i="96" s="1"/>
  <c r="C1079" i="96"/>
  <c r="M1079" i="96" s="1"/>
  <c r="C1080" i="96"/>
  <c r="M1080" i="96" s="1"/>
  <c r="C1081" i="96"/>
  <c r="M1081" i="96" s="1"/>
  <c r="C1082" i="96"/>
  <c r="M1082" i="96" s="1"/>
  <c r="C1083" i="96"/>
  <c r="M1083" i="96" s="1"/>
  <c r="C1084" i="96"/>
  <c r="M1084" i="96" s="1"/>
  <c r="C1085" i="96"/>
  <c r="M1085" i="96" s="1"/>
  <c r="C1086" i="96"/>
  <c r="M1086" i="96" s="1"/>
  <c r="C1087" i="96"/>
  <c r="M1087" i="96" s="1"/>
  <c r="C1088" i="96"/>
  <c r="M1088" i="96" s="1"/>
  <c r="C1089" i="96"/>
  <c r="M1089" i="96" s="1"/>
  <c r="C1090" i="96"/>
  <c r="M1090" i="96" s="1"/>
  <c r="C1091" i="96"/>
  <c r="M1091" i="96" s="1"/>
  <c r="C1092" i="96"/>
  <c r="M1092" i="96" s="1"/>
  <c r="C1093" i="96"/>
  <c r="M1093" i="96" s="1"/>
  <c r="C1094" i="96"/>
  <c r="M1094" i="96" s="1"/>
  <c r="C1095" i="96"/>
  <c r="M1095" i="96" s="1"/>
  <c r="C1096" i="96"/>
  <c r="M1096" i="96" s="1"/>
  <c r="C1097" i="96"/>
  <c r="M1097" i="96" s="1"/>
  <c r="C1098" i="96"/>
  <c r="M1098" i="96" s="1"/>
  <c r="C1099" i="96"/>
  <c r="M1099" i="96" s="1"/>
  <c r="C280" i="96"/>
  <c r="C281" i="96"/>
  <c r="C282" i="96"/>
  <c r="C283" i="96"/>
  <c r="M283" i="96" s="1"/>
  <c r="C284" i="96"/>
  <c r="C285" i="96"/>
  <c r="C286" i="96"/>
  <c r="C287" i="96"/>
  <c r="C288" i="96"/>
  <c r="C289" i="96"/>
  <c r="M289" i="96" s="1"/>
  <c r="C290" i="96"/>
  <c r="C291" i="96"/>
  <c r="C292" i="96"/>
  <c r="C293" i="96"/>
  <c r="C294" i="96"/>
  <c r="C295" i="96"/>
  <c r="C296" i="96"/>
  <c r="C297" i="96"/>
  <c r="C298" i="96"/>
  <c r="C299" i="96"/>
  <c r="C300" i="96"/>
  <c r="M300" i="96" s="1"/>
  <c r="C301" i="96"/>
  <c r="C302" i="96"/>
  <c r="C303" i="96"/>
  <c r="C304" i="96"/>
  <c r="A125" i="96"/>
  <c r="M371" i="96" l="1"/>
  <c r="P371" i="96"/>
  <c r="M370" i="96"/>
  <c r="P370" i="96" s="1"/>
  <c r="H303" i="96"/>
  <c r="M303" i="96"/>
  <c r="H295" i="96"/>
  <c r="M295" i="96"/>
  <c r="H287" i="96"/>
  <c r="M287" i="96"/>
  <c r="H302" i="96"/>
  <c r="M302" i="96"/>
  <c r="H294" i="96"/>
  <c r="M294" i="96"/>
  <c r="H286" i="96"/>
  <c r="M286" i="96"/>
  <c r="H304" i="96"/>
  <c r="M304" i="96"/>
  <c r="H301" i="96"/>
  <c r="M301" i="96"/>
  <c r="H293" i="96"/>
  <c r="M293" i="96"/>
  <c r="H285" i="96"/>
  <c r="M285" i="96"/>
  <c r="H292" i="96"/>
  <c r="M292" i="96"/>
  <c r="H284" i="96"/>
  <c r="M284" i="96"/>
  <c r="H299" i="96"/>
  <c r="M299" i="96"/>
  <c r="H291" i="96"/>
  <c r="M291" i="96"/>
  <c r="H298" i="96"/>
  <c r="M298" i="96"/>
  <c r="H290" i="96"/>
  <c r="M290" i="96"/>
  <c r="H282" i="96"/>
  <c r="M282" i="96"/>
  <c r="H283" i="96"/>
  <c r="H297" i="96"/>
  <c r="M297" i="96"/>
  <c r="H281" i="96"/>
  <c r="M281" i="96"/>
  <c r="H289" i="96"/>
  <c r="H296" i="96"/>
  <c r="M296" i="96"/>
  <c r="H288" i="96"/>
  <c r="M288" i="96"/>
  <c r="H280" i="96"/>
  <c r="M280" i="96"/>
  <c r="H300" i="96"/>
  <c r="H372" i="96"/>
  <c r="P372" i="96" s="1"/>
  <c r="E374" i="96"/>
  <c r="G373" i="96"/>
  <c r="H373" i="96" s="1"/>
  <c r="P373" i="96" s="1"/>
  <c r="E375" i="96" l="1"/>
  <c r="G374" i="96"/>
  <c r="H374" i="96" s="1"/>
  <c r="P374" i="96" s="1"/>
  <c r="E376" i="96" l="1"/>
  <c r="G375" i="96"/>
  <c r="H375" i="96" s="1"/>
  <c r="P375" i="96" s="1"/>
  <c r="G376" i="96" l="1"/>
  <c r="H376" i="96" s="1"/>
  <c r="P376" i="96" s="1"/>
  <c r="E377" i="96"/>
  <c r="E378" i="96" l="1"/>
  <c r="G377" i="96"/>
  <c r="H377" i="96" s="1"/>
  <c r="P377" i="96" s="1"/>
  <c r="G378" i="96" l="1"/>
  <c r="H378" i="96" s="1"/>
  <c r="P378" i="96" s="1"/>
  <c r="E379" i="96"/>
  <c r="G379" i="96" l="1"/>
  <c r="H379" i="96" s="1"/>
  <c r="P379" i="96" s="1"/>
  <c r="E380" i="96"/>
  <c r="E381" i="96" l="1"/>
  <c r="G380" i="96"/>
  <c r="H380" i="96" s="1"/>
  <c r="P380" i="96" s="1"/>
  <c r="E382" i="96" l="1"/>
  <c r="G381" i="96"/>
  <c r="H381" i="96" s="1"/>
  <c r="P381" i="96" s="1"/>
  <c r="E383" i="96" l="1"/>
  <c r="G382" i="96"/>
  <c r="H382" i="96" s="1"/>
  <c r="P382" i="96" s="1"/>
  <c r="E384" i="96" l="1"/>
  <c r="G383" i="96"/>
  <c r="H383" i="96" s="1"/>
  <c r="P383" i="96" s="1"/>
  <c r="E385" i="96" l="1"/>
  <c r="G384" i="96"/>
  <c r="H384" i="96" s="1"/>
  <c r="P384" i="96" s="1"/>
  <c r="E386" i="96" l="1"/>
  <c r="G385" i="96"/>
  <c r="H385" i="96" s="1"/>
  <c r="P385" i="96" s="1"/>
  <c r="G386" i="96" l="1"/>
  <c r="H386" i="96" s="1"/>
  <c r="P386" i="96" s="1"/>
  <c r="E387" i="96"/>
  <c r="E388" i="96" l="1"/>
  <c r="G387" i="96"/>
  <c r="H387" i="96" s="1"/>
  <c r="P387" i="96" s="1"/>
  <c r="E389" i="96" l="1"/>
  <c r="G388" i="96"/>
  <c r="H388" i="96" s="1"/>
  <c r="P388" i="96" s="1"/>
  <c r="E390" i="96" l="1"/>
  <c r="G389" i="96"/>
  <c r="H389" i="96" s="1"/>
  <c r="P389" i="96" s="1"/>
  <c r="E391" i="96" l="1"/>
  <c r="G390" i="96"/>
  <c r="H390" i="96" s="1"/>
  <c r="P390" i="96" s="1"/>
  <c r="E392" i="96" l="1"/>
  <c r="G391" i="96"/>
  <c r="H391" i="96" s="1"/>
  <c r="P391" i="96" s="1"/>
  <c r="E393" i="96" l="1"/>
  <c r="G392" i="96"/>
  <c r="H392" i="96" s="1"/>
  <c r="P392" i="96" s="1"/>
  <c r="E394" i="96" l="1"/>
  <c r="G393" i="96"/>
  <c r="H393" i="96" s="1"/>
  <c r="P393" i="96" s="1"/>
  <c r="E395" i="96" l="1"/>
  <c r="G394" i="96"/>
  <c r="H394" i="96" s="1"/>
  <c r="P394" i="96" s="1"/>
  <c r="E396" i="96" l="1"/>
  <c r="G395" i="96"/>
  <c r="H395" i="96" s="1"/>
  <c r="P395" i="96" s="1"/>
  <c r="G396" i="96" l="1"/>
  <c r="H396" i="96" s="1"/>
  <c r="P396" i="96" s="1"/>
  <c r="E397" i="96"/>
  <c r="E398" i="96" l="1"/>
  <c r="G397" i="96"/>
  <c r="H397" i="96" s="1"/>
  <c r="P397" i="96" s="1"/>
  <c r="E399" i="96" l="1"/>
  <c r="G398" i="96"/>
  <c r="H398" i="96" s="1"/>
  <c r="P398" i="96" s="1"/>
  <c r="E400" i="96" l="1"/>
  <c r="G399" i="96"/>
  <c r="H399" i="96" s="1"/>
  <c r="P399" i="96" s="1"/>
  <c r="E401" i="96" l="1"/>
  <c r="G400" i="96"/>
  <c r="H400" i="96" s="1"/>
  <c r="P400" i="96" s="1"/>
  <c r="E402" i="96" l="1"/>
  <c r="G401" i="96"/>
  <c r="H401" i="96" s="1"/>
  <c r="P401" i="96" s="1"/>
  <c r="E403" i="96" l="1"/>
  <c r="G402" i="96"/>
  <c r="H402" i="96" s="1"/>
  <c r="P402" i="96" s="1"/>
  <c r="E404" i="96" l="1"/>
  <c r="G403" i="96"/>
  <c r="H403" i="96" s="1"/>
  <c r="P403" i="96" s="1"/>
  <c r="E405" i="96" l="1"/>
  <c r="G404" i="96"/>
  <c r="H404" i="96" s="1"/>
  <c r="P404" i="96" s="1"/>
  <c r="E406" i="96" l="1"/>
  <c r="G405" i="96"/>
  <c r="H405" i="96" s="1"/>
  <c r="P405" i="96" s="1"/>
  <c r="E407" i="96" l="1"/>
  <c r="G406" i="96"/>
  <c r="H406" i="96" s="1"/>
  <c r="P406" i="96" s="1"/>
  <c r="E408" i="96" l="1"/>
  <c r="G407" i="96"/>
  <c r="H407" i="96" s="1"/>
  <c r="P407" i="96" s="1"/>
  <c r="E409" i="96" l="1"/>
  <c r="G408" i="96"/>
  <c r="H408" i="96" s="1"/>
  <c r="P408" i="96" s="1"/>
  <c r="E410" i="96" l="1"/>
  <c r="G409" i="96"/>
  <c r="H409" i="96" s="1"/>
  <c r="P409" i="96" s="1"/>
  <c r="E411" i="96" l="1"/>
  <c r="G410" i="96"/>
  <c r="H410" i="96" s="1"/>
  <c r="P410" i="96" s="1"/>
  <c r="E412" i="96" l="1"/>
  <c r="G411" i="96"/>
  <c r="H411" i="96" s="1"/>
  <c r="P411" i="96" s="1"/>
  <c r="E413" i="96" l="1"/>
  <c r="G412" i="96"/>
  <c r="H412" i="96" s="1"/>
  <c r="P412" i="96" s="1"/>
  <c r="E414" i="96" l="1"/>
  <c r="G413" i="96"/>
  <c r="H413" i="96" s="1"/>
  <c r="P413" i="96" s="1"/>
  <c r="E415" i="96" l="1"/>
  <c r="G414" i="96"/>
  <c r="H414" i="96" s="1"/>
  <c r="P414" i="96" s="1"/>
  <c r="E416" i="96" l="1"/>
  <c r="G415" i="96"/>
  <c r="H415" i="96" s="1"/>
  <c r="P415" i="96" s="1"/>
  <c r="E417" i="96" l="1"/>
  <c r="G416" i="96"/>
  <c r="H416" i="96" s="1"/>
  <c r="P416" i="96" s="1"/>
  <c r="E418" i="96" l="1"/>
  <c r="G417" i="96"/>
  <c r="H417" i="96" s="1"/>
  <c r="P417" i="96" s="1"/>
  <c r="E419" i="96" l="1"/>
  <c r="G418" i="96"/>
  <c r="H418" i="96" s="1"/>
  <c r="P418" i="96" s="1"/>
  <c r="I55" i="90"/>
  <c r="E420" i="96" l="1"/>
  <c r="G419" i="96"/>
  <c r="H419" i="96" s="1"/>
  <c r="P419" i="96" s="1"/>
  <c r="AA385" i="4"/>
  <c r="C85" i="87"/>
  <c r="E421" i="96" l="1"/>
  <c r="G420" i="96"/>
  <c r="H420" i="96" s="1"/>
  <c r="P420" i="96" s="1"/>
  <c r="R14" i="96"/>
  <c r="E422" i="96" l="1"/>
  <c r="G421" i="96"/>
  <c r="H421" i="96" s="1"/>
  <c r="P421" i="96" s="1"/>
  <c r="AA379" i="4"/>
  <c r="AA381" i="4"/>
  <c r="AA380" i="4"/>
  <c r="AA378" i="4"/>
  <c r="E423" i="96" l="1"/>
  <c r="G422" i="96"/>
  <c r="H422" i="96" s="1"/>
  <c r="P422" i="96" s="1"/>
  <c r="R13" i="96"/>
  <c r="E424" i="96" l="1"/>
  <c r="G423" i="96"/>
  <c r="H423" i="96" s="1"/>
  <c r="P423" i="96" s="1"/>
  <c r="AA372" i="4"/>
  <c r="AA371" i="4"/>
  <c r="AA370" i="4"/>
  <c r="AA369" i="4"/>
  <c r="E425" i="96" l="1"/>
  <c r="G424" i="96"/>
  <c r="H424" i="96" s="1"/>
  <c r="P424" i="96" s="1"/>
  <c r="R12" i="96"/>
  <c r="R11" i="96"/>
  <c r="A1099" i="96"/>
  <c r="A1098" i="96"/>
  <c r="A1097" i="96"/>
  <c r="A1096" i="96"/>
  <c r="A1095" i="96"/>
  <c r="A1094" i="96"/>
  <c r="A1093" i="96"/>
  <c r="A1092" i="96"/>
  <c r="A1091" i="96"/>
  <c r="A1090" i="96"/>
  <c r="A1089" i="96"/>
  <c r="A1088" i="96"/>
  <c r="A1087" i="96"/>
  <c r="A1086" i="96"/>
  <c r="A1085" i="96"/>
  <c r="A1084" i="96"/>
  <c r="A1083" i="96"/>
  <c r="A1082" i="96"/>
  <c r="A1081" i="96"/>
  <c r="A1080" i="96"/>
  <c r="A1079" i="96"/>
  <c r="A1078" i="96"/>
  <c r="A1077" i="96"/>
  <c r="A1076" i="96"/>
  <c r="A1075" i="96"/>
  <c r="A1074" i="96"/>
  <c r="A1073" i="96"/>
  <c r="A1072" i="96"/>
  <c r="A1071" i="96"/>
  <c r="A1070" i="96"/>
  <c r="A1069" i="96"/>
  <c r="A1068" i="96"/>
  <c r="A1067" i="96"/>
  <c r="A1066" i="96"/>
  <c r="A1065" i="96"/>
  <c r="A1064" i="96"/>
  <c r="A1063" i="96"/>
  <c r="A1062" i="96"/>
  <c r="A1061" i="96"/>
  <c r="A1060" i="96"/>
  <c r="A1059" i="96"/>
  <c r="A1058" i="96"/>
  <c r="A1057" i="96"/>
  <c r="A1056" i="96"/>
  <c r="A1055" i="96"/>
  <c r="A1054" i="96"/>
  <c r="A1053" i="96"/>
  <c r="A1052" i="96"/>
  <c r="A1051" i="96"/>
  <c r="A1050" i="96"/>
  <c r="A1049" i="96"/>
  <c r="A1048" i="96"/>
  <c r="A1047" i="96"/>
  <c r="A1046" i="96"/>
  <c r="A1045" i="96"/>
  <c r="A1044" i="96"/>
  <c r="A1043" i="96"/>
  <c r="A1042" i="96"/>
  <c r="A1041" i="96"/>
  <c r="A1040" i="96"/>
  <c r="A1039" i="96"/>
  <c r="A1038" i="96"/>
  <c r="A1037" i="96"/>
  <c r="A1036" i="96"/>
  <c r="A1035" i="96"/>
  <c r="A1034" i="96"/>
  <c r="A1033" i="96"/>
  <c r="A1032" i="96"/>
  <c r="A1031" i="96"/>
  <c r="A1030" i="96"/>
  <c r="A1029" i="96"/>
  <c r="A1028" i="96"/>
  <c r="A1027" i="96"/>
  <c r="A1026" i="96"/>
  <c r="A1025" i="96"/>
  <c r="A1024" i="96"/>
  <c r="A1023" i="96"/>
  <c r="A1022" i="96"/>
  <c r="A1021" i="96"/>
  <c r="A1020" i="96"/>
  <c r="A1019" i="96"/>
  <c r="A1018" i="96"/>
  <c r="A1017" i="96"/>
  <c r="A1016" i="96"/>
  <c r="A1015" i="96"/>
  <c r="A1014" i="96"/>
  <c r="A1013" i="96"/>
  <c r="A1012" i="96"/>
  <c r="A1011" i="96"/>
  <c r="A1010" i="96"/>
  <c r="A1009" i="96"/>
  <c r="A1008" i="96"/>
  <c r="A1007" i="96"/>
  <c r="A1006" i="96"/>
  <c r="A1005" i="96"/>
  <c r="A1004" i="96"/>
  <c r="A1003" i="96"/>
  <c r="A1002" i="96"/>
  <c r="A1001" i="96"/>
  <c r="A1000" i="96"/>
  <c r="A999" i="96"/>
  <c r="A998" i="96"/>
  <c r="A997" i="96"/>
  <c r="A996" i="96"/>
  <c r="A995" i="96"/>
  <c r="A994" i="96"/>
  <c r="A993" i="96"/>
  <c r="A992" i="96"/>
  <c r="A991" i="96"/>
  <c r="A990" i="96"/>
  <c r="A989" i="96"/>
  <c r="A988" i="96"/>
  <c r="A987" i="96"/>
  <c r="A986" i="96"/>
  <c r="A985" i="96"/>
  <c r="A984" i="96"/>
  <c r="A983" i="96"/>
  <c r="A982" i="96"/>
  <c r="A981" i="96"/>
  <c r="A980" i="96"/>
  <c r="A979" i="96"/>
  <c r="A978" i="96"/>
  <c r="A977" i="96"/>
  <c r="A976" i="96"/>
  <c r="A975" i="96"/>
  <c r="A974" i="96"/>
  <c r="A973" i="96"/>
  <c r="A972" i="96"/>
  <c r="A971" i="96"/>
  <c r="A970" i="96"/>
  <c r="A969" i="96"/>
  <c r="A968" i="96"/>
  <c r="A967" i="96"/>
  <c r="A966" i="96"/>
  <c r="A965" i="96"/>
  <c r="A964" i="96"/>
  <c r="A963" i="96"/>
  <c r="A962" i="96"/>
  <c r="A961" i="96"/>
  <c r="A960" i="96"/>
  <c r="A959" i="96"/>
  <c r="A958" i="96"/>
  <c r="A957" i="96"/>
  <c r="A956" i="96"/>
  <c r="A955" i="96"/>
  <c r="A954" i="96"/>
  <c r="A953" i="96"/>
  <c r="A952" i="96"/>
  <c r="A951" i="96"/>
  <c r="A950" i="96"/>
  <c r="A949" i="96"/>
  <c r="A948" i="96"/>
  <c r="A947" i="96"/>
  <c r="A946" i="96"/>
  <c r="A945" i="96"/>
  <c r="A944" i="96"/>
  <c r="A943" i="96"/>
  <c r="A942" i="96"/>
  <c r="A941" i="96"/>
  <c r="A940" i="96"/>
  <c r="A939" i="96"/>
  <c r="A938" i="96"/>
  <c r="A937" i="96"/>
  <c r="A936" i="96"/>
  <c r="A935" i="96"/>
  <c r="A934" i="96"/>
  <c r="A933" i="96"/>
  <c r="A932" i="96"/>
  <c r="A931" i="96"/>
  <c r="A930" i="96"/>
  <c r="A929" i="96"/>
  <c r="A928" i="96"/>
  <c r="A927" i="96"/>
  <c r="A926" i="96"/>
  <c r="A925" i="96"/>
  <c r="A924" i="96"/>
  <c r="A923" i="96"/>
  <c r="A922" i="96"/>
  <c r="A921" i="96"/>
  <c r="A920" i="96"/>
  <c r="A919" i="96"/>
  <c r="A918" i="96"/>
  <c r="A917" i="96"/>
  <c r="A916" i="96"/>
  <c r="A915" i="96"/>
  <c r="A914" i="96"/>
  <c r="A913" i="96"/>
  <c r="A912" i="96"/>
  <c r="A911" i="96"/>
  <c r="A910" i="96"/>
  <c r="A909" i="96"/>
  <c r="A908" i="96"/>
  <c r="A907" i="96"/>
  <c r="A906" i="96"/>
  <c r="A905" i="96"/>
  <c r="A904" i="96"/>
  <c r="A903" i="96"/>
  <c r="A902" i="96"/>
  <c r="A901" i="96"/>
  <c r="A900" i="96"/>
  <c r="A899" i="96"/>
  <c r="A898" i="96"/>
  <c r="A897" i="96"/>
  <c r="A896" i="96"/>
  <c r="A895" i="96"/>
  <c r="A894" i="96"/>
  <c r="A893" i="96"/>
  <c r="A892" i="96"/>
  <c r="A891" i="96"/>
  <c r="A890" i="96"/>
  <c r="A889" i="96"/>
  <c r="A888" i="96"/>
  <c r="A887" i="96"/>
  <c r="A886" i="96"/>
  <c r="A885" i="96"/>
  <c r="A884" i="96"/>
  <c r="A883" i="96"/>
  <c r="A882" i="96"/>
  <c r="A881" i="96"/>
  <c r="A880" i="96"/>
  <c r="A879" i="96"/>
  <c r="A878" i="96"/>
  <c r="A877" i="96"/>
  <c r="A876" i="96"/>
  <c r="A875" i="96"/>
  <c r="A874" i="96"/>
  <c r="A873" i="96"/>
  <c r="A872" i="96"/>
  <c r="A871" i="96"/>
  <c r="A870" i="96"/>
  <c r="A869" i="96"/>
  <c r="A868" i="96"/>
  <c r="A867" i="96"/>
  <c r="A866" i="96"/>
  <c r="A865" i="96"/>
  <c r="A864" i="96"/>
  <c r="A863" i="96"/>
  <c r="A862" i="96"/>
  <c r="A861" i="96"/>
  <c r="A860" i="96"/>
  <c r="A859" i="96"/>
  <c r="A858" i="96"/>
  <c r="A857" i="96"/>
  <c r="A856" i="96"/>
  <c r="A855" i="96"/>
  <c r="A854" i="96"/>
  <c r="A853" i="96"/>
  <c r="A852" i="96"/>
  <c r="A851" i="96"/>
  <c r="A850" i="96"/>
  <c r="A849" i="96"/>
  <c r="A848" i="96"/>
  <c r="A847" i="96"/>
  <c r="A846" i="96"/>
  <c r="A845" i="96"/>
  <c r="A844" i="96"/>
  <c r="A843" i="96"/>
  <c r="A842" i="96"/>
  <c r="A841" i="96"/>
  <c r="A840" i="96"/>
  <c r="A839" i="96"/>
  <c r="A838" i="96"/>
  <c r="A837" i="96"/>
  <c r="A836" i="96"/>
  <c r="A835" i="96"/>
  <c r="A834" i="96"/>
  <c r="A833" i="96"/>
  <c r="A832" i="96"/>
  <c r="A831" i="96"/>
  <c r="A830" i="96"/>
  <c r="A829" i="96"/>
  <c r="A828" i="96"/>
  <c r="A827" i="96"/>
  <c r="A826" i="96"/>
  <c r="A825" i="96"/>
  <c r="A824" i="96"/>
  <c r="A823" i="96"/>
  <c r="A822" i="96"/>
  <c r="A821" i="96"/>
  <c r="A820" i="96"/>
  <c r="A819" i="96"/>
  <c r="A818" i="96"/>
  <c r="A817" i="96"/>
  <c r="A816" i="96"/>
  <c r="A815" i="96"/>
  <c r="A814" i="96"/>
  <c r="A813" i="96"/>
  <c r="A812" i="96"/>
  <c r="A811" i="96"/>
  <c r="A810" i="96"/>
  <c r="A809" i="96"/>
  <c r="A808" i="96"/>
  <c r="A807" i="96"/>
  <c r="A806" i="96"/>
  <c r="A805" i="96"/>
  <c r="A804" i="96"/>
  <c r="A803" i="96"/>
  <c r="A802" i="96"/>
  <c r="A801" i="96"/>
  <c r="A800" i="96"/>
  <c r="A799" i="96"/>
  <c r="A798" i="96"/>
  <c r="A797" i="96"/>
  <c r="A796" i="96"/>
  <c r="A795" i="96"/>
  <c r="A794" i="96"/>
  <c r="A793" i="96"/>
  <c r="A792" i="96"/>
  <c r="A791" i="96"/>
  <c r="A790" i="96"/>
  <c r="A789" i="96"/>
  <c r="A788" i="96"/>
  <c r="A787" i="96"/>
  <c r="A786" i="96"/>
  <c r="A785" i="96"/>
  <c r="A784" i="96"/>
  <c r="A783" i="96"/>
  <c r="A782" i="96"/>
  <c r="A781" i="96"/>
  <c r="A780" i="96"/>
  <c r="A779" i="96"/>
  <c r="A778" i="96"/>
  <c r="A777" i="96"/>
  <c r="A776" i="96"/>
  <c r="A775" i="96"/>
  <c r="A774" i="96"/>
  <c r="A773" i="96"/>
  <c r="A772" i="96"/>
  <c r="A771" i="96"/>
  <c r="A770" i="96"/>
  <c r="A769" i="96"/>
  <c r="A768" i="96"/>
  <c r="A767" i="96"/>
  <c r="A766" i="96"/>
  <c r="A765" i="96"/>
  <c r="A764" i="96"/>
  <c r="A763" i="96"/>
  <c r="A762" i="96"/>
  <c r="A761" i="96"/>
  <c r="A760" i="96"/>
  <c r="A759" i="96"/>
  <c r="A758" i="96"/>
  <c r="A757" i="96"/>
  <c r="A756" i="96"/>
  <c r="A755" i="96"/>
  <c r="A754" i="96"/>
  <c r="A753" i="96"/>
  <c r="A752" i="96"/>
  <c r="A751" i="96"/>
  <c r="A750" i="96"/>
  <c r="A749" i="96"/>
  <c r="A748" i="96"/>
  <c r="A747" i="96"/>
  <c r="A746" i="96"/>
  <c r="A745" i="96"/>
  <c r="A744" i="96"/>
  <c r="A743" i="96"/>
  <c r="A742" i="96"/>
  <c r="A741" i="96"/>
  <c r="A740" i="96"/>
  <c r="A739" i="96"/>
  <c r="A738" i="96"/>
  <c r="A737" i="96"/>
  <c r="A736" i="96"/>
  <c r="A735" i="96"/>
  <c r="A734" i="96"/>
  <c r="A733" i="96"/>
  <c r="A732" i="96"/>
  <c r="A731" i="96"/>
  <c r="A730" i="96"/>
  <c r="A729" i="96"/>
  <c r="A728" i="96"/>
  <c r="A727" i="96"/>
  <c r="A726" i="96"/>
  <c r="A725" i="96"/>
  <c r="A724" i="96"/>
  <c r="A723" i="96"/>
  <c r="A722" i="96"/>
  <c r="A721" i="96"/>
  <c r="A720" i="96"/>
  <c r="A719" i="96"/>
  <c r="A718" i="96"/>
  <c r="A717" i="96"/>
  <c r="A716" i="96"/>
  <c r="A715" i="96"/>
  <c r="A714" i="96"/>
  <c r="A713" i="96"/>
  <c r="A712" i="96"/>
  <c r="A711" i="96"/>
  <c r="A710" i="96"/>
  <c r="A709" i="96"/>
  <c r="A708" i="96"/>
  <c r="A707" i="96"/>
  <c r="A706" i="96"/>
  <c r="A705" i="96"/>
  <c r="A704" i="96"/>
  <c r="A703" i="96"/>
  <c r="A702" i="96"/>
  <c r="A701" i="96"/>
  <c r="A700" i="96"/>
  <c r="A699" i="96"/>
  <c r="A698" i="96"/>
  <c r="A697" i="96"/>
  <c r="A696" i="96"/>
  <c r="A695" i="96"/>
  <c r="A694" i="96"/>
  <c r="A693" i="96"/>
  <c r="A692" i="96"/>
  <c r="A691" i="96"/>
  <c r="A690" i="96"/>
  <c r="A689" i="96"/>
  <c r="A688" i="96"/>
  <c r="A687" i="96"/>
  <c r="A686" i="96"/>
  <c r="A685" i="96"/>
  <c r="A684" i="96"/>
  <c r="A683" i="96"/>
  <c r="A682" i="96"/>
  <c r="A681" i="96"/>
  <c r="A680" i="96"/>
  <c r="A679" i="96"/>
  <c r="A678" i="96"/>
  <c r="A677" i="96"/>
  <c r="A676" i="96"/>
  <c r="A675" i="96"/>
  <c r="A674" i="96"/>
  <c r="A673" i="96"/>
  <c r="A672" i="96"/>
  <c r="A671" i="96"/>
  <c r="A670" i="96"/>
  <c r="A669" i="96"/>
  <c r="A668" i="96"/>
  <c r="A667" i="96"/>
  <c r="A666" i="96"/>
  <c r="A665" i="96"/>
  <c r="A664" i="96"/>
  <c r="A663" i="96"/>
  <c r="A662" i="96"/>
  <c r="A661" i="96"/>
  <c r="A660" i="96"/>
  <c r="A659" i="96"/>
  <c r="A658" i="96"/>
  <c r="A657" i="96"/>
  <c r="A656" i="96"/>
  <c r="A655" i="96"/>
  <c r="A654" i="96"/>
  <c r="A653" i="96"/>
  <c r="A652" i="96"/>
  <c r="A651" i="96"/>
  <c r="A650" i="96"/>
  <c r="A649" i="96"/>
  <c r="A648" i="96"/>
  <c r="A647" i="96"/>
  <c r="A646" i="96"/>
  <c r="A645" i="96"/>
  <c r="A644" i="96"/>
  <c r="A643" i="96"/>
  <c r="A642" i="96"/>
  <c r="A641" i="96"/>
  <c r="A640" i="96"/>
  <c r="A639" i="96"/>
  <c r="A638" i="96"/>
  <c r="A637" i="96"/>
  <c r="A636" i="96"/>
  <c r="A635" i="96"/>
  <c r="A634" i="96"/>
  <c r="A633" i="96"/>
  <c r="A632" i="96"/>
  <c r="A631" i="96"/>
  <c r="A630" i="96"/>
  <c r="A629" i="96"/>
  <c r="A628" i="96"/>
  <c r="A627" i="96"/>
  <c r="A626" i="96"/>
  <c r="A625" i="96"/>
  <c r="A624" i="96"/>
  <c r="A623" i="96"/>
  <c r="A622" i="96"/>
  <c r="A621" i="96"/>
  <c r="A620" i="96"/>
  <c r="A619" i="96"/>
  <c r="A618" i="96"/>
  <c r="A617" i="96"/>
  <c r="A616" i="96"/>
  <c r="A615" i="96"/>
  <c r="A614" i="96"/>
  <c r="A613" i="96"/>
  <c r="A612" i="96"/>
  <c r="A611" i="96"/>
  <c r="A610" i="96"/>
  <c r="A609" i="96"/>
  <c r="A608" i="96"/>
  <c r="A607" i="96"/>
  <c r="A606" i="96"/>
  <c r="A605" i="96"/>
  <c r="A604" i="96"/>
  <c r="A603" i="96"/>
  <c r="A602" i="96"/>
  <c r="A601" i="96"/>
  <c r="A600" i="96"/>
  <c r="A599" i="96"/>
  <c r="A598" i="96"/>
  <c r="A597" i="96"/>
  <c r="A596" i="96"/>
  <c r="A595" i="96"/>
  <c r="A594" i="96"/>
  <c r="A593" i="96"/>
  <c r="A592" i="96"/>
  <c r="A591" i="96"/>
  <c r="A590" i="96"/>
  <c r="A589" i="96"/>
  <c r="A588" i="96"/>
  <c r="A587" i="96"/>
  <c r="A586" i="96"/>
  <c r="A585" i="96"/>
  <c r="A584" i="96"/>
  <c r="A583" i="96"/>
  <c r="A582" i="96"/>
  <c r="A581" i="96"/>
  <c r="A580" i="96"/>
  <c r="A579" i="96"/>
  <c r="A578" i="96"/>
  <c r="A577" i="96"/>
  <c r="A576" i="96"/>
  <c r="A575" i="96"/>
  <c r="A574" i="96"/>
  <c r="A573" i="96"/>
  <c r="A572" i="96"/>
  <c r="A571" i="96"/>
  <c r="A570" i="96"/>
  <c r="A569" i="96"/>
  <c r="A568" i="96"/>
  <c r="A567" i="96"/>
  <c r="A566" i="96"/>
  <c r="A565" i="96"/>
  <c r="A564" i="96"/>
  <c r="A563" i="96"/>
  <c r="A562" i="96"/>
  <c r="A561" i="96"/>
  <c r="A560" i="96"/>
  <c r="A559" i="96"/>
  <c r="A558" i="96"/>
  <c r="A557" i="96"/>
  <c r="A556" i="96"/>
  <c r="A555" i="96"/>
  <c r="A554" i="96"/>
  <c r="A553" i="96"/>
  <c r="A552" i="96"/>
  <c r="A551" i="96"/>
  <c r="A550" i="96"/>
  <c r="A549" i="96"/>
  <c r="A548" i="96"/>
  <c r="A547" i="96"/>
  <c r="A546" i="96"/>
  <c r="A545" i="96"/>
  <c r="A544" i="96"/>
  <c r="A543" i="96"/>
  <c r="A542" i="96"/>
  <c r="A541" i="96"/>
  <c r="A540" i="96"/>
  <c r="A539" i="96"/>
  <c r="A538" i="96"/>
  <c r="A537" i="96"/>
  <c r="A536" i="96"/>
  <c r="A535" i="96"/>
  <c r="A534" i="96"/>
  <c r="A533" i="96"/>
  <c r="A532" i="96"/>
  <c r="A531" i="96"/>
  <c r="A530" i="96"/>
  <c r="A529" i="96"/>
  <c r="A528" i="96"/>
  <c r="A527" i="96"/>
  <c r="A526" i="96"/>
  <c r="A525" i="96"/>
  <c r="A524" i="96"/>
  <c r="A523" i="96"/>
  <c r="A522" i="96"/>
  <c r="A521" i="96"/>
  <c r="A520" i="96"/>
  <c r="A519" i="96"/>
  <c r="A518" i="96"/>
  <c r="A517" i="96"/>
  <c r="A516" i="96"/>
  <c r="A515" i="96"/>
  <c r="A514" i="96"/>
  <c r="A513" i="96"/>
  <c r="A512" i="96"/>
  <c r="A511" i="96"/>
  <c r="A510" i="96"/>
  <c r="A509" i="96"/>
  <c r="A508" i="96"/>
  <c r="A507" i="96"/>
  <c r="A506" i="96"/>
  <c r="A505" i="96"/>
  <c r="A504" i="96"/>
  <c r="A503" i="96"/>
  <c r="A502" i="96"/>
  <c r="A501" i="96"/>
  <c r="A500" i="96"/>
  <c r="A499" i="96"/>
  <c r="A498" i="96"/>
  <c r="A497" i="96"/>
  <c r="A496" i="96"/>
  <c r="A495" i="96"/>
  <c r="A494" i="96"/>
  <c r="A493" i="96"/>
  <c r="A492" i="96"/>
  <c r="A491" i="96"/>
  <c r="A490" i="96"/>
  <c r="A489" i="96"/>
  <c r="A488" i="96"/>
  <c r="A487" i="96"/>
  <c r="A486" i="96"/>
  <c r="A485" i="96"/>
  <c r="A484" i="96"/>
  <c r="A483" i="96"/>
  <c r="A482" i="96"/>
  <c r="A481" i="96"/>
  <c r="A480" i="96"/>
  <c r="A479" i="96"/>
  <c r="A478" i="96"/>
  <c r="A477" i="96"/>
  <c r="A476" i="96"/>
  <c r="A475" i="96"/>
  <c r="A474" i="96"/>
  <c r="A473" i="96"/>
  <c r="A472" i="96"/>
  <c r="A471" i="96"/>
  <c r="A470" i="96"/>
  <c r="A469" i="96"/>
  <c r="A468" i="96"/>
  <c r="A467" i="96"/>
  <c r="A466" i="96"/>
  <c r="A465" i="96"/>
  <c r="A464" i="96"/>
  <c r="A463" i="96"/>
  <c r="A462" i="96"/>
  <c r="A461" i="96"/>
  <c r="A460" i="96"/>
  <c r="A459" i="96"/>
  <c r="A458" i="96"/>
  <c r="A457" i="96"/>
  <c r="A456" i="96"/>
  <c r="A455" i="96"/>
  <c r="A454" i="96"/>
  <c r="A453" i="96"/>
  <c r="A452" i="96"/>
  <c r="A451" i="96"/>
  <c r="A450" i="96"/>
  <c r="A449" i="96"/>
  <c r="A448" i="96"/>
  <c r="A447" i="96"/>
  <c r="A446" i="96"/>
  <c r="A445" i="96"/>
  <c r="A444" i="96"/>
  <c r="A443" i="96"/>
  <c r="A442" i="96"/>
  <c r="A441" i="96"/>
  <c r="A440" i="96"/>
  <c r="A439" i="96"/>
  <c r="A438" i="96"/>
  <c r="A437" i="96"/>
  <c r="A436" i="96"/>
  <c r="A435" i="96"/>
  <c r="A434" i="96"/>
  <c r="A433" i="96"/>
  <c r="A432" i="96"/>
  <c r="A431" i="96"/>
  <c r="A430" i="96"/>
  <c r="A429" i="96"/>
  <c r="A428" i="96"/>
  <c r="A427" i="96"/>
  <c r="A426" i="96"/>
  <c r="A425" i="96"/>
  <c r="A424" i="96"/>
  <c r="A423" i="96"/>
  <c r="A422" i="96"/>
  <c r="A421" i="96"/>
  <c r="A420" i="96"/>
  <c r="A419" i="96"/>
  <c r="A418" i="96"/>
  <c r="A417" i="96"/>
  <c r="A416" i="96"/>
  <c r="A415" i="96"/>
  <c r="A414" i="96"/>
  <c r="A413" i="96"/>
  <c r="A412" i="96"/>
  <c r="A411" i="96"/>
  <c r="A410" i="96"/>
  <c r="A409" i="96"/>
  <c r="A408" i="96"/>
  <c r="A407" i="96"/>
  <c r="A406" i="96"/>
  <c r="A405" i="96"/>
  <c r="A404" i="96"/>
  <c r="A403" i="96"/>
  <c r="A402" i="96"/>
  <c r="A401" i="96"/>
  <c r="A400" i="96"/>
  <c r="A399" i="96"/>
  <c r="A398" i="96"/>
  <c r="A397" i="96"/>
  <c r="A396" i="96"/>
  <c r="A395" i="96"/>
  <c r="A394" i="96"/>
  <c r="A393" i="96"/>
  <c r="A392" i="96"/>
  <c r="A391" i="96"/>
  <c r="A390" i="96"/>
  <c r="A389" i="96"/>
  <c r="A388" i="96"/>
  <c r="A387" i="96"/>
  <c r="A386" i="96"/>
  <c r="A385" i="96"/>
  <c r="A384" i="96"/>
  <c r="A383" i="96"/>
  <c r="A382" i="96"/>
  <c r="A381" i="96"/>
  <c r="A380" i="96"/>
  <c r="A379" i="96"/>
  <c r="A378" i="96"/>
  <c r="A377" i="96"/>
  <c r="A376" i="96"/>
  <c r="A375" i="96"/>
  <c r="A374" i="96"/>
  <c r="A373" i="96"/>
  <c r="A372" i="96"/>
  <c r="A371" i="96"/>
  <c r="A370" i="96"/>
  <c r="C369" i="96"/>
  <c r="A369" i="96"/>
  <c r="C368" i="96"/>
  <c r="A368" i="96"/>
  <c r="C367" i="96"/>
  <c r="A367" i="96"/>
  <c r="C366" i="96"/>
  <c r="A366" i="96"/>
  <c r="C365" i="96"/>
  <c r="A365" i="96"/>
  <c r="C364" i="96"/>
  <c r="A364" i="96"/>
  <c r="C363" i="96"/>
  <c r="A363" i="96"/>
  <c r="C362" i="96"/>
  <c r="A362" i="96"/>
  <c r="C361" i="96"/>
  <c r="A361" i="96"/>
  <c r="C360" i="96"/>
  <c r="A360" i="96"/>
  <c r="C359" i="96"/>
  <c r="A359" i="96"/>
  <c r="C358" i="96"/>
  <c r="A358" i="96"/>
  <c r="C357" i="96"/>
  <c r="A357" i="96"/>
  <c r="C356" i="96"/>
  <c r="A356" i="96"/>
  <c r="C355" i="96"/>
  <c r="A355" i="96"/>
  <c r="C354" i="96"/>
  <c r="A354" i="96"/>
  <c r="C353" i="96"/>
  <c r="A353" i="96"/>
  <c r="C352" i="96"/>
  <c r="A352" i="96"/>
  <c r="C351" i="96"/>
  <c r="A351" i="96"/>
  <c r="C350" i="96"/>
  <c r="A350" i="96"/>
  <c r="C349" i="96"/>
  <c r="A349" i="96"/>
  <c r="C348" i="96"/>
  <c r="A348" i="96"/>
  <c r="C347" i="96"/>
  <c r="A347" i="96"/>
  <c r="C346" i="96"/>
  <c r="A346" i="96"/>
  <c r="C345" i="96"/>
  <c r="A345" i="96"/>
  <c r="C344" i="96"/>
  <c r="A344" i="96"/>
  <c r="C343" i="96"/>
  <c r="A343" i="96"/>
  <c r="C342" i="96"/>
  <c r="A342" i="96"/>
  <c r="C341" i="96"/>
  <c r="A341" i="96"/>
  <c r="C340" i="96"/>
  <c r="A340" i="96"/>
  <c r="C339" i="96"/>
  <c r="A339" i="96"/>
  <c r="C338" i="96"/>
  <c r="A338" i="96"/>
  <c r="C337" i="96"/>
  <c r="A337" i="96"/>
  <c r="C336" i="96"/>
  <c r="A336" i="96"/>
  <c r="C335" i="96"/>
  <c r="A335" i="96"/>
  <c r="C334" i="96"/>
  <c r="A334" i="96"/>
  <c r="C333" i="96"/>
  <c r="A333" i="96"/>
  <c r="C332" i="96"/>
  <c r="A332" i="96"/>
  <c r="C331" i="96"/>
  <c r="A331" i="96"/>
  <c r="C330" i="96"/>
  <c r="A330" i="96"/>
  <c r="C329" i="96"/>
  <c r="A329" i="96"/>
  <c r="C328" i="96"/>
  <c r="A328" i="96"/>
  <c r="C327" i="96"/>
  <c r="A327" i="96"/>
  <c r="C326" i="96"/>
  <c r="A326" i="96"/>
  <c r="C325" i="96"/>
  <c r="A325" i="96"/>
  <c r="C324" i="96"/>
  <c r="A324" i="96"/>
  <c r="C323" i="96"/>
  <c r="A323" i="96"/>
  <c r="C322" i="96"/>
  <c r="A322" i="96"/>
  <c r="C321" i="96"/>
  <c r="A321" i="96"/>
  <c r="C320" i="96"/>
  <c r="A320" i="96"/>
  <c r="C319" i="96"/>
  <c r="A319" i="96"/>
  <c r="C318" i="96"/>
  <c r="A318" i="96"/>
  <c r="C317" i="96"/>
  <c r="A317" i="96"/>
  <c r="C316" i="96"/>
  <c r="A316" i="96"/>
  <c r="C315" i="96"/>
  <c r="A315" i="96"/>
  <c r="C314" i="96"/>
  <c r="A314" i="96"/>
  <c r="C313" i="96"/>
  <c r="A313" i="96"/>
  <c r="C312" i="96"/>
  <c r="A312" i="96"/>
  <c r="C311" i="96"/>
  <c r="A311" i="96"/>
  <c r="C310" i="96"/>
  <c r="A310" i="96"/>
  <c r="C309" i="96"/>
  <c r="A309" i="96"/>
  <c r="C308" i="96"/>
  <c r="A308" i="96"/>
  <c r="C307" i="96"/>
  <c r="A307" i="96"/>
  <c r="C306" i="96"/>
  <c r="A306" i="96"/>
  <c r="C305" i="96"/>
  <c r="A305" i="96"/>
  <c r="A304" i="96"/>
  <c r="A303" i="96"/>
  <c r="A302" i="96"/>
  <c r="A301" i="96"/>
  <c r="A300" i="96"/>
  <c r="A299" i="96"/>
  <c r="A298" i="96"/>
  <c r="A297" i="96"/>
  <c r="A296" i="96"/>
  <c r="A295" i="96"/>
  <c r="A294" i="96"/>
  <c r="A293" i="96"/>
  <c r="A292" i="96"/>
  <c r="A291" i="96"/>
  <c r="A290" i="96"/>
  <c r="A289" i="96"/>
  <c r="A288" i="96"/>
  <c r="A287" i="96"/>
  <c r="A286" i="96"/>
  <c r="A285" i="96"/>
  <c r="A284" i="96"/>
  <c r="A283" i="96"/>
  <c r="A282" i="96"/>
  <c r="A281" i="96"/>
  <c r="A280" i="96"/>
  <c r="A279" i="96"/>
  <c r="C278" i="96"/>
  <c r="A278" i="96"/>
  <c r="C277" i="96"/>
  <c r="A277" i="96"/>
  <c r="C276" i="96"/>
  <c r="A276" i="96"/>
  <c r="C275" i="96"/>
  <c r="A275" i="96"/>
  <c r="C274" i="96"/>
  <c r="A274" i="96"/>
  <c r="C273" i="96"/>
  <c r="A273" i="96"/>
  <c r="C272" i="96"/>
  <c r="A272" i="96"/>
  <c r="C271" i="96"/>
  <c r="A271" i="96"/>
  <c r="C270" i="96"/>
  <c r="A270" i="96"/>
  <c r="C269" i="96"/>
  <c r="A269" i="96"/>
  <c r="C268" i="96"/>
  <c r="A268" i="96"/>
  <c r="C267" i="96"/>
  <c r="A267" i="96"/>
  <c r="C266" i="96"/>
  <c r="A266" i="96"/>
  <c r="C265" i="96"/>
  <c r="A265" i="96"/>
  <c r="C264" i="96"/>
  <c r="A264" i="96"/>
  <c r="C263" i="96"/>
  <c r="A263" i="96"/>
  <c r="C262" i="96"/>
  <c r="A262" i="96"/>
  <c r="C261" i="96"/>
  <c r="A261" i="96"/>
  <c r="C260" i="96"/>
  <c r="A260" i="96"/>
  <c r="C259" i="96"/>
  <c r="A259" i="96"/>
  <c r="C258" i="96"/>
  <c r="A258" i="96"/>
  <c r="C257" i="96"/>
  <c r="A257" i="96"/>
  <c r="C256" i="96"/>
  <c r="A256" i="96"/>
  <c r="C255" i="96"/>
  <c r="A255" i="96"/>
  <c r="C254" i="96"/>
  <c r="A254" i="96"/>
  <c r="C253" i="96"/>
  <c r="A253" i="96"/>
  <c r="C252" i="96"/>
  <c r="A252" i="96"/>
  <c r="C251" i="96"/>
  <c r="A251" i="96"/>
  <c r="C250" i="96"/>
  <c r="A250" i="96"/>
  <c r="C249" i="96"/>
  <c r="A249" i="96"/>
  <c r="C248" i="96"/>
  <c r="A248" i="96"/>
  <c r="C247" i="96"/>
  <c r="A247" i="96"/>
  <c r="C246" i="96"/>
  <c r="A246" i="96"/>
  <c r="C245" i="96"/>
  <c r="A245" i="96"/>
  <c r="C244" i="96"/>
  <c r="A244" i="96"/>
  <c r="C243" i="96"/>
  <c r="A243" i="96"/>
  <c r="C242" i="96"/>
  <c r="A242" i="96"/>
  <c r="C241" i="96"/>
  <c r="A241" i="96"/>
  <c r="C240" i="96"/>
  <c r="A240" i="96"/>
  <c r="C239" i="96"/>
  <c r="A239" i="96"/>
  <c r="C238" i="96"/>
  <c r="A238" i="96"/>
  <c r="C237" i="96"/>
  <c r="A237" i="96"/>
  <c r="C236" i="96"/>
  <c r="A236" i="96"/>
  <c r="C235" i="96"/>
  <c r="A235" i="96"/>
  <c r="C234" i="96"/>
  <c r="A234" i="96"/>
  <c r="C233" i="96"/>
  <c r="A233" i="96"/>
  <c r="C232" i="96"/>
  <c r="A232" i="96"/>
  <c r="C231" i="96"/>
  <c r="A231" i="96"/>
  <c r="C230" i="96"/>
  <c r="A230" i="96"/>
  <c r="C229" i="96"/>
  <c r="A229" i="96"/>
  <c r="C228" i="96"/>
  <c r="A228" i="96"/>
  <c r="C227" i="96"/>
  <c r="A227" i="96"/>
  <c r="C226" i="96"/>
  <c r="A226" i="96"/>
  <c r="C225" i="96"/>
  <c r="A225" i="96"/>
  <c r="C224" i="96"/>
  <c r="A224" i="96"/>
  <c r="C223" i="96"/>
  <c r="A223" i="96"/>
  <c r="C222" i="96"/>
  <c r="A222" i="96"/>
  <c r="C221" i="96"/>
  <c r="A221" i="96"/>
  <c r="C220" i="96"/>
  <c r="A220" i="96"/>
  <c r="C219" i="96"/>
  <c r="A219" i="96"/>
  <c r="C218" i="96"/>
  <c r="A218" i="96"/>
  <c r="C217" i="96"/>
  <c r="A217" i="96"/>
  <c r="C216" i="96"/>
  <c r="A216" i="96"/>
  <c r="C215" i="96"/>
  <c r="A215" i="96"/>
  <c r="C214" i="96"/>
  <c r="A214" i="96"/>
  <c r="C213" i="96"/>
  <c r="A213" i="96"/>
  <c r="C212" i="96"/>
  <c r="A212" i="96"/>
  <c r="C211" i="96"/>
  <c r="A211" i="96"/>
  <c r="C210" i="96"/>
  <c r="A210" i="96"/>
  <c r="C209" i="96"/>
  <c r="A209" i="96"/>
  <c r="C208" i="96"/>
  <c r="A208" i="96"/>
  <c r="C207" i="96"/>
  <c r="A207" i="96"/>
  <c r="C206" i="96"/>
  <c r="A206" i="96"/>
  <c r="C205" i="96"/>
  <c r="A205" i="96"/>
  <c r="C204" i="96"/>
  <c r="A204" i="96"/>
  <c r="C203" i="96"/>
  <c r="A203" i="96"/>
  <c r="C202" i="96"/>
  <c r="A202" i="96"/>
  <c r="C201" i="96"/>
  <c r="A201" i="96"/>
  <c r="C200" i="96"/>
  <c r="A200" i="96"/>
  <c r="C199" i="96"/>
  <c r="A199" i="96"/>
  <c r="C198" i="96"/>
  <c r="A198" i="96"/>
  <c r="C197" i="96"/>
  <c r="A197" i="96"/>
  <c r="C196" i="96"/>
  <c r="A196" i="96"/>
  <c r="C195" i="96"/>
  <c r="A195" i="96"/>
  <c r="C194" i="96"/>
  <c r="A194" i="96"/>
  <c r="C193" i="96"/>
  <c r="A193" i="96"/>
  <c r="C192" i="96"/>
  <c r="A192" i="96"/>
  <c r="C191" i="96"/>
  <c r="A191" i="96"/>
  <c r="C190" i="96"/>
  <c r="A190" i="96"/>
  <c r="C189" i="96"/>
  <c r="A189" i="96"/>
  <c r="C188" i="96"/>
  <c r="A188" i="96"/>
  <c r="C187" i="96"/>
  <c r="A187" i="96"/>
  <c r="C186" i="96"/>
  <c r="A186" i="96"/>
  <c r="C185" i="96"/>
  <c r="A185" i="96"/>
  <c r="C184" i="96"/>
  <c r="A184" i="96"/>
  <c r="C183" i="96"/>
  <c r="A183" i="96"/>
  <c r="C182" i="96"/>
  <c r="A182" i="96"/>
  <c r="C181" i="96"/>
  <c r="A181" i="96"/>
  <c r="C180" i="96"/>
  <c r="A180" i="96"/>
  <c r="C179" i="96"/>
  <c r="A179" i="96"/>
  <c r="C178" i="96"/>
  <c r="A178" i="96"/>
  <c r="C177" i="96"/>
  <c r="A177" i="96"/>
  <c r="C176" i="96"/>
  <c r="A176" i="96"/>
  <c r="C175" i="96"/>
  <c r="A175" i="96"/>
  <c r="C174" i="96"/>
  <c r="A174" i="96"/>
  <c r="C173" i="96"/>
  <c r="A173" i="96"/>
  <c r="C172" i="96"/>
  <c r="A172" i="96"/>
  <c r="C171" i="96"/>
  <c r="A171" i="96"/>
  <c r="C170" i="96"/>
  <c r="A170" i="96"/>
  <c r="C169" i="96"/>
  <c r="A169" i="96"/>
  <c r="C168" i="96"/>
  <c r="A168" i="96"/>
  <c r="C167" i="96"/>
  <c r="A167" i="96"/>
  <c r="C166" i="96"/>
  <c r="A166" i="96"/>
  <c r="C165" i="96"/>
  <c r="A165" i="96"/>
  <c r="C164" i="96"/>
  <c r="A164" i="96"/>
  <c r="C163" i="96"/>
  <c r="A163" i="96"/>
  <c r="C162" i="96"/>
  <c r="A162" i="96"/>
  <c r="C161" i="96"/>
  <c r="A161" i="96"/>
  <c r="C160" i="96"/>
  <c r="A160" i="96"/>
  <c r="C159" i="96"/>
  <c r="A159" i="96"/>
  <c r="C158" i="96"/>
  <c r="A158" i="96"/>
  <c r="C157" i="96"/>
  <c r="A157" i="96"/>
  <c r="C156" i="96"/>
  <c r="A156" i="96"/>
  <c r="C155" i="96"/>
  <c r="A155" i="96"/>
  <c r="C154" i="96"/>
  <c r="A154" i="96"/>
  <c r="C153" i="96"/>
  <c r="A153" i="96"/>
  <c r="C152" i="96"/>
  <c r="A152" i="96"/>
  <c r="C151" i="96"/>
  <c r="A151" i="96"/>
  <c r="C150" i="96"/>
  <c r="A150" i="96"/>
  <c r="C149" i="96"/>
  <c r="A149" i="96"/>
  <c r="C148" i="96"/>
  <c r="A148" i="96"/>
  <c r="C147" i="96"/>
  <c r="A147" i="96"/>
  <c r="C146" i="96"/>
  <c r="A146" i="96"/>
  <c r="C145" i="96"/>
  <c r="A145" i="96"/>
  <c r="C144" i="96"/>
  <c r="A144" i="96"/>
  <c r="C143" i="96"/>
  <c r="A143" i="96"/>
  <c r="C142" i="96"/>
  <c r="A142" i="96"/>
  <c r="C141" i="96"/>
  <c r="A141" i="96"/>
  <c r="C140" i="96"/>
  <c r="A140" i="96"/>
  <c r="C139" i="96"/>
  <c r="A139" i="96"/>
  <c r="C138" i="96"/>
  <c r="A138" i="96"/>
  <c r="C137" i="96"/>
  <c r="A137" i="96"/>
  <c r="C136" i="96"/>
  <c r="A136" i="96"/>
  <c r="C135" i="96"/>
  <c r="A135" i="96"/>
  <c r="C134" i="96"/>
  <c r="A134" i="96"/>
  <c r="C133" i="96"/>
  <c r="A133" i="96"/>
  <c r="C132" i="96"/>
  <c r="A132" i="96"/>
  <c r="C131" i="96"/>
  <c r="A131" i="96"/>
  <c r="C130" i="96"/>
  <c r="A130" i="96"/>
  <c r="C129" i="96"/>
  <c r="A129" i="96"/>
  <c r="C128" i="96"/>
  <c r="A128" i="96"/>
  <c r="C127" i="96"/>
  <c r="A127" i="96"/>
  <c r="C126" i="96"/>
  <c r="A126" i="96"/>
  <c r="C125" i="96"/>
  <c r="C124" i="96"/>
  <c r="A124" i="96"/>
  <c r="C123" i="96"/>
  <c r="A123" i="96"/>
  <c r="C122" i="96"/>
  <c r="A122" i="96"/>
  <c r="C121" i="96"/>
  <c r="A121" i="96"/>
  <c r="C120" i="96"/>
  <c r="A120" i="96"/>
  <c r="C119" i="96"/>
  <c r="A119" i="96"/>
  <c r="C118" i="96"/>
  <c r="A118" i="96"/>
  <c r="C117" i="96"/>
  <c r="A117" i="96"/>
  <c r="C116" i="96"/>
  <c r="A116" i="96"/>
  <c r="C115" i="96"/>
  <c r="A115" i="96"/>
  <c r="C114" i="96"/>
  <c r="A114" i="96"/>
  <c r="C113" i="96"/>
  <c r="A113" i="96"/>
  <c r="C112" i="96"/>
  <c r="A112" i="96"/>
  <c r="C111" i="96"/>
  <c r="A111" i="96"/>
  <c r="C110" i="96"/>
  <c r="A110" i="96"/>
  <c r="C109" i="96"/>
  <c r="A109" i="96"/>
  <c r="C108" i="96"/>
  <c r="A108" i="96"/>
  <c r="C107" i="96"/>
  <c r="A107" i="96"/>
  <c r="C106" i="96"/>
  <c r="A106" i="96"/>
  <c r="C105" i="96"/>
  <c r="A105" i="96"/>
  <c r="C104" i="96"/>
  <c r="A104" i="96"/>
  <c r="C103" i="96"/>
  <c r="A103" i="96"/>
  <c r="C102" i="96"/>
  <c r="A102" i="96"/>
  <c r="C101" i="96"/>
  <c r="A101" i="96"/>
  <c r="C100" i="96"/>
  <c r="A100" i="96"/>
  <c r="C99" i="96"/>
  <c r="A99" i="96"/>
  <c r="C98" i="96"/>
  <c r="A98" i="96"/>
  <c r="C97" i="96"/>
  <c r="A97" i="96"/>
  <c r="C96" i="96"/>
  <c r="A96" i="96"/>
  <c r="C95" i="96"/>
  <c r="A95" i="96"/>
  <c r="C94" i="96"/>
  <c r="A94" i="96"/>
  <c r="C93" i="96"/>
  <c r="A93" i="96"/>
  <c r="C92" i="96"/>
  <c r="A92" i="96"/>
  <c r="C91" i="96"/>
  <c r="A91" i="96"/>
  <c r="C90" i="96"/>
  <c r="A90" i="96"/>
  <c r="C89" i="96"/>
  <c r="A89" i="96"/>
  <c r="C88" i="96"/>
  <c r="A88" i="96"/>
  <c r="C87" i="96"/>
  <c r="A87" i="96"/>
  <c r="C86" i="96"/>
  <c r="A86" i="96"/>
  <c r="C85" i="96"/>
  <c r="A85" i="96"/>
  <c r="C84" i="96"/>
  <c r="A84" i="96"/>
  <c r="C83" i="96"/>
  <c r="A83" i="96"/>
  <c r="C82" i="96"/>
  <c r="A82" i="96"/>
  <c r="C81" i="96"/>
  <c r="A81" i="96"/>
  <c r="C80" i="96"/>
  <c r="A80" i="96"/>
  <c r="C79" i="96"/>
  <c r="A79" i="96"/>
  <c r="C78" i="96"/>
  <c r="A78" i="96"/>
  <c r="C77" i="96"/>
  <c r="A77" i="96"/>
  <c r="C76" i="96"/>
  <c r="A76" i="96"/>
  <c r="C75" i="96"/>
  <c r="A75" i="96"/>
  <c r="C74" i="96"/>
  <c r="A74" i="96"/>
  <c r="C73" i="96"/>
  <c r="A73" i="96"/>
  <c r="C72" i="96"/>
  <c r="A72" i="96"/>
  <c r="C71" i="96"/>
  <c r="A71" i="96"/>
  <c r="C70" i="96"/>
  <c r="A70" i="96"/>
  <c r="C69" i="96"/>
  <c r="A69" i="96"/>
  <c r="C68" i="96"/>
  <c r="A68" i="96"/>
  <c r="C67" i="96"/>
  <c r="A67" i="96"/>
  <c r="C66" i="96"/>
  <c r="A66" i="96"/>
  <c r="C65" i="96"/>
  <c r="A65" i="96"/>
  <c r="C64" i="96"/>
  <c r="A64" i="96"/>
  <c r="C63" i="96"/>
  <c r="A63" i="96"/>
  <c r="C62" i="96"/>
  <c r="A62" i="96"/>
  <c r="C61" i="96"/>
  <c r="A61" i="96"/>
  <c r="C60" i="96"/>
  <c r="A60" i="96"/>
  <c r="C59" i="96"/>
  <c r="A59" i="96"/>
  <c r="C58" i="96"/>
  <c r="A58" i="96"/>
  <c r="C57" i="96"/>
  <c r="A57" i="96"/>
  <c r="C56" i="96"/>
  <c r="A56" i="96"/>
  <c r="C55" i="96"/>
  <c r="A55" i="96"/>
  <c r="C54" i="96"/>
  <c r="A54" i="96"/>
  <c r="C53" i="96"/>
  <c r="A53" i="96"/>
  <c r="C52" i="96"/>
  <c r="A52" i="96"/>
  <c r="C51" i="96"/>
  <c r="A51" i="96"/>
  <c r="C50" i="96"/>
  <c r="A50" i="96"/>
  <c r="C49" i="96"/>
  <c r="A49" i="96"/>
  <c r="C48" i="96"/>
  <c r="A48" i="96"/>
  <c r="C47" i="96"/>
  <c r="A47" i="96"/>
  <c r="C46" i="96"/>
  <c r="A46" i="96"/>
  <c r="C45" i="96"/>
  <c r="A45" i="96"/>
  <c r="C44" i="96"/>
  <c r="A44" i="96"/>
  <c r="C43" i="96"/>
  <c r="A43" i="96"/>
  <c r="C42" i="96"/>
  <c r="A42" i="96"/>
  <c r="C41" i="96"/>
  <c r="A41" i="96"/>
  <c r="C40" i="96"/>
  <c r="A40" i="96"/>
  <c r="C39" i="96"/>
  <c r="A39" i="96"/>
  <c r="C38" i="96"/>
  <c r="A38" i="96"/>
  <c r="C37" i="96"/>
  <c r="A37" i="96"/>
  <c r="C36" i="96"/>
  <c r="A36" i="96"/>
  <c r="C35" i="96"/>
  <c r="A35" i="96"/>
  <c r="C34" i="96"/>
  <c r="A34" i="96"/>
  <c r="C33" i="96"/>
  <c r="A33" i="96"/>
  <c r="C32" i="96"/>
  <c r="A32" i="96"/>
  <c r="C31" i="96"/>
  <c r="A31" i="96"/>
  <c r="C30" i="96"/>
  <c r="A30" i="96"/>
  <c r="C29" i="96"/>
  <c r="A29" i="96"/>
  <c r="C28" i="96"/>
  <c r="A28" i="96"/>
  <c r="C27" i="96"/>
  <c r="A27" i="96"/>
  <c r="C26" i="96"/>
  <c r="A26" i="96"/>
  <c r="C25" i="96"/>
  <c r="A25" i="96"/>
  <c r="C24" i="96"/>
  <c r="A24" i="96"/>
  <c r="C23" i="96"/>
  <c r="A23" i="96"/>
  <c r="C22" i="96"/>
  <c r="A22" i="96"/>
  <c r="C21" i="96"/>
  <c r="A21" i="96"/>
  <c r="C20" i="96"/>
  <c r="A20" i="96"/>
  <c r="C19" i="96"/>
  <c r="A19" i="96"/>
  <c r="C18" i="96"/>
  <c r="A18" i="96"/>
  <c r="C17" i="96"/>
  <c r="A17" i="96"/>
  <c r="C16" i="96"/>
  <c r="A16" i="96"/>
  <c r="C15" i="96"/>
  <c r="A15" i="96"/>
  <c r="C14" i="96"/>
  <c r="A14" i="96"/>
  <c r="C13" i="96"/>
  <c r="A13" i="96"/>
  <c r="C12" i="96"/>
  <c r="A12" i="96"/>
  <c r="C11" i="96"/>
  <c r="A11" i="96"/>
  <c r="R10" i="96"/>
  <c r="C10" i="96"/>
  <c r="A10" i="96"/>
  <c r="R9" i="96"/>
  <c r="C9" i="96"/>
  <c r="M9" i="96" s="1"/>
  <c r="A9" i="96"/>
  <c r="R8" i="96"/>
  <c r="C8" i="96"/>
  <c r="A8" i="96"/>
  <c r="R7" i="96"/>
  <c r="C7" i="96"/>
  <c r="A7" i="96"/>
  <c r="R6" i="96"/>
  <c r="C6" i="96"/>
  <c r="M6" i="96" s="1"/>
  <c r="A6" i="96"/>
  <c r="R5" i="96"/>
  <c r="C5" i="96"/>
  <c r="M5" i="96" s="1"/>
  <c r="A5" i="96"/>
  <c r="R4" i="96"/>
  <c r="C4" i="96"/>
  <c r="M4" i="96" s="1"/>
  <c r="A4" i="96"/>
  <c r="R3" i="96"/>
  <c r="A3" i="96"/>
  <c r="O11" i="82"/>
  <c r="D35" i="30"/>
  <c r="I797" i="96" l="1"/>
  <c r="I794" i="96"/>
  <c r="I524" i="96"/>
  <c r="I615" i="96"/>
  <c r="H7" i="96"/>
  <c r="M7" i="96"/>
  <c r="H11" i="96"/>
  <c r="M11" i="96"/>
  <c r="H27" i="96"/>
  <c r="M27" i="96"/>
  <c r="H43" i="96"/>
  <c r="M43" i="96"/>
  <c r="H59" i="96"/>
  <c r="M59" i="96"/>
  <c r="H75" i="96"/>
  <c r="M75" i="96"/>
  <c r="H91" i="96"/>
  <c r="M91" i="96"/>
  <c r="H107" i="96"/>
  <c r="M107" i="96"/>
  <c r="H123" i="96"/>
  <c r="M123" i="96"/>
  <c r="I399" i="96"/>
  <c r="H14" i="96"/>
  <c r="M14" i="96"/>
  <c r="H22" i="96"/>
  <c r="M22" i="96"/>
  <c r="H30" i="96"/>
  <c r="M30" i="96"/>
  <c r="H38" i="96"/>
  <c r="M38" i="96"/>
  <c r="H46" i="96"/>
  <c r="M46" i="96"/>
  <c r="H54" i="96"/>
  <c r="M54" i="96"/>
  <c r="H62" i="96"/>
  <c r="M62" i="96"/>
  <c r="H70" i="96"/>
  <c r="M70" i="96"/>
  <c r="H78" i="96"/>
  <c r="M78" i="96"/>
  <c r="H86" i="96"/>
  <c r="M86" i="96"/>
  <c r="H94" i="96"/>
  <c r="M94" i="96"/>
  <c r="H102" i="96"/>
  <c r="M102" i="96"/>
  <c r="H110" i="96"/>
  <c r="M110" i="96"/>
  <c r="H118" i="96"/>
  <c r="M118" i="96"/>
  <c r="H129" i="96"/>
  <c r="M129" i="96"/>
  <c r="H137" i="96"/>
  <c r="M137" i="96"/>
  <c r="H145" i="96"/>
  <c r="M145" i="96"/>
  <c r="H153" i="96"/>
  <c r="M153" i="96"/>
  <c r="H161" i="96"/>
  <c r="M161" i="96"/>
  <c r="H169" i="96"/>
  <c r="M169" i="96"/>
  <c r="H177" i="96"/>
  <c r="M177" i="96"/>
  <c r="H185" i="96"/>
  <c r="M185" i="96"/>
  <c r="H193" i="96"/>
  <c r="M193" i="96"/>
  <c r="H201" i="96"/>
  <c r="M201" i="96"/>
  <c r="H209" i="96"/>
  <c r="M209" i="96"/>
  <c r="H217" i="96"/>
  <c r="M217" i="96"/>
  <c r="H225" i="96"/>
  <c r="M225" i="96"/>
  <c r="H233" i="96"/>
  <c r="M233" i="96"/>
  <c r="H241" i="96"/>
  <c r="M241" i="96"/>
  <c r="H249" i="96"/>
  <c r="M249" i="96"/>
  <c r="H257" i="96"/>
  <c r="M257" i="96"/>
  <c r="H265" i="96"/>
  <c r="M265" i="96"/>
  <c r="H273" i="96"/>
  <c r="M273" i="96"/>
  <c r="H17" i="96"/>
  <c r="M17" i="96"/>
  <c r="H41" i="96"/>
  <c r="M41" i="96"/>
  <c r="H57" i="96"/>
  <c r="M57" i="96"/>
  <c r="H73" i="96"/>
  <c r="M73" i="96"/>
  <c r="H89" i="96"/>
  <c r="M89" i="96"/>
  <c r="H105" i="96"/>
  <c r="M105" i="96"/>
  <c r="H121" i="96"/>
  <c r="M121" i="96"/>
  <c r="H140" i="96"/>
  <c r="M140" i="96"/>
  <c r="H148" i="96"/>
  <c r="M148" i="96"/>
  <c r="H156" i="96"/>
  <c r="M156" i="96"/>
  <c r="H164" i="96"/>
  <c r="M164" i="96"/>
  <c r="H172" i="96"/>
  <c r="M172" i="96"/>
  <c r="H180" i="96"/>
  <c r="M180" i="96"/>
  <c r="H188" i="96"/>
  <c r="M188" i="96"/>
  <c r="H196" i="96"/>
  <c r="M196" i="96"/>
  <c r="H204" i="96"/>
  <c r="M204" i="96"/>
  <c r="H212" i="96"/>
  <c r="M212" i="96"/>
  <c r="H220" i="96"/>
  <c r="M220" i="96"/>
  <c r="H228" i="96"/>
  <c r="M228" i="96"/>
  <c r="H236" i="96"/>
  <c r="M236" i="96"/>
  <c r="H244" i="96"/>
  <c r="M244" i="96"/>
  <c r="H252" i="96"/>
  <c r="M252" i="96"/>
  <c r="H260" i="96"/>
  <c r="M260" i="96"/>
  <c r="H268" i="96"/>
  <c r="M268" i="96"/>
  <c r="H276" i="96"/>
  <c r="M276" i="96"/>
  <c r="H25" i="96"/>
  <c r="M25" i="96"/>
  <c r="H33" i="96"/>
  <c r="M33" i="96"/>
  <c r="H49" i="96"/>
  <c r="M49" i="96"/>
  <c r="H65" i="96"/>
  <c r="M65" i="96"/>
  <c r="H81" i="96"/>
  <c r="M81" i="96"/>
  <c r="H97" i="96"/>
  <c r="M97" i="96"/>
  <c r="H113" i="96"/>
  <c r="M113" i="96"/>
  <c r="H132" i="96"/>
  <c r="M132" i="96"/>
  <c r="H12" i="96"/>
  <c r="M12" i="96"/>
  <c r="H20" i="96"/>
  <c r="M20" i="96"/>
  <c r="H28" i="96"/>
  <c r="M28" i="96"/>
  <c r="H36" i="96"/>
  <c r="M36" i="96"/>
  <c r="H44" i="96"/>
  <c r="M44" i="96"/>
  <c r="H52" i="96"/>
  <c r="M52" i="96"/>
  <c r="H60" i="96"/>
  <c r="M60" i="96"/>
  <c r="H68" i="96"/>
  <c r="M68" i="96"/>
  <c r="H76" i="96"/>
  <c r="M76" i="96"/>
  <c r="H84" i="96"/>
  <c r="M84" i="96"/>
  <c r="H92" i="96"/>
  <c r="M92" i="96"/>
  <c r="H100" i="96"/>
  <c r="M100" i="96"/>
  <c r="H108" i="96"/>
  <c r="M108" i="96"/>
  <c r="H116" i="96"/>
  <c r="M116" i="96"/>
  <c r="H124" i="96"/>
  <c r="M124" i="96"/>
  <c r="H127" i="96"/>
  <c r="M127" i="96"/>
  <c r="H135" i="96"/>
  <c r="M135" i="96"/>
  <c r="H143" i="96"/>
  <c r="M143" i="96"/>
  <c r="H151" i="96"/>
  <c r="M151" i="96"/>
  <c r="H159" i="96"/>
  <c r="M159" i="96"/>
  <c r="H167" i="96"/>
  <c r="M167" i="96"/>
  <c r="H175" i="96"/>
  <c r="M175" i="96"/>
  <c r="H183" i="96"/>
  <c r="M183" i="96"/>
  <c r="H191" i="96"/>
  <c r="M191" i="96"/>
  <c r="H199" i="96"/>
  <c r="M199" i="96"/>
  <c r="H207" i="96"/>
  <c r="M207" i="96"/>
  <c r="H215" i="96"/>
  <c r="M215" i="96"/>
  <c r="H223" i="96"/>
  <c r="M223" i="96"/>
  <c r="H231" i="96"/>
  <c r="M231" i="96"/>
  <c r="H239" i="96"/>
  <c r="M239" i="96"/>
  <c r="H247" i="96"/>
  <c r="M247" i="96"/>
  <c r="H255" i="96"/>
  <c r="M255" i="96"/>
  <c r="H263" i="96"/>
  <c r="M263" i="96"/>
  <c r="H271" i="96"/>
  <c r="M271" i="96"/>
  <c r="H279" i="96"/>
  <c r="M279" i="96"/>
  <c r="H6" i="96"/>
  <c r="H10" i="96"/>
  <c r="M10" i="96"/>
  <c r="H23" i="96"/>
  <c r="M23" i="96"/>
  <c r="H39" i="96"/>
  <c r="M39" i="96"/>
  <c r="H47" i="96"/>
  <c r="M47" i="96"/>
  <c r="H63" i="96"/>
  <c r="M63" i="96"/>
  <c r="H79" i="96"/>
  <c r="M79" i="96"/>
  <c r="H95" i="96"/>
  <c r="M95" i="96"/>
  <c r="H111" i="96"/>
  <c r="M111" i="96"/>
  <c r="H119" i="96"/>
  <c r="M119" i="96"/>
  <c r="H130" i="96"/>
  <c r="M130" i="96"/>
  <c r="H138" i="96"/>
  <c r="M138" i="96"/>
  <c r="H146" i="96"/>
  <c r="M146" i="96"/>
  <c r="H154" i="96"/>
  <c r="M154" i="96"/>
  <c r="H162" i="96"/>
  <c r="M162" i="96"/>
  <c r="H170" i="96"/>
  <c r="M170" i="96"/>
  <c r="H178" i="96"/>
  <c r="M178" i="96"/>
  <c r="H186" i="96"/>
  <c r="M186" i="96"/>
  <c r="H194" i="96"/>
  <c r="M194" i="96"/>
  <c r="H202" i="96"/>
  <c r="M202" i="96"/>
  <c r="H210" i="96"/>
  <c r="M210" i="96"/>
  <c r="H218" i="96"/>
  <c r="M218" i="96"/>
  <c r="H226" i="96"/>
  <c r="M226" i="96"/>
  <c r="H234" i="96"/>
  <c r="M234" i="96"/>
  <c r="H242" i="96"/>
  <c r="M242" i="96"/>
  <c r="H250" i="96"/>
  <c r="M250" i="96"/>
  <c r="H258" i="96"/>
  <c r="M258" i="96"/>
  <c r="H266" i="96"/>
  <c r="M266" i="96"/>
  <c r="H274" i="96"/>
  <c r="M274" i="96"/>
  <c r="H8" i="96"/>
  <c r="M8" i="96"/>
  <c r="H15" i="96"/>
  <c r="M15" i="96"/>
  <c r="H41" i="90" s="1"/>
  <c r="H31" i="96"/>
  <c r="M31" i="96"/>
  <c r="H55" i="96"/>
  <c r="M55" i="96"/>
  <c r="H71" i="96"/>
  <c r="M71" i="96"/>
  <c r="H87" i="96"/>
  <c r="M87" i="96"/>
  <c r="H103" i="96"/>
  <c r="M103" i="96"/>
  <c r="H18" i="96"/>
  <c r="M18" i="96"/>
  <c r="H26" i="96"/>
  <c r="M26" i="96"/>
  <c r="H34" i="96"/>
  <c r="M34" i="96"/>
  <c r="H42" i="90" s="1"/>
  <c r="H42" i="96"/>
  <c r="M42" i="96"/>
  <c r="H50" i="96"/>
  <c r="M50" i="96"/>
  <c r="H58" i="96"/>
  <c r="M58" i="96"/>
  <c r="H66" i="96"/>
  <c r="M66" i="96"/>
  <c r="H74" i="96"/>
  <c r="M74" i="96"/>
  <c r="H82" i="96"/>
  <c r="M82" i="96"/>
  <c r="H90" i="96"/>
  <c r="M90" i="96"/>
  <c r="H98" i="96"/>
  <c r="M98" i="96"/>
  <c r="H106" i="96"/>
  <c r="M106" i="96"/>
  <c r="H114" i="96"/>
  <c r="M114" i="96"/>
  <c r="H122" i="96"/>
  <c r="M122" i="96"/>
  <c r="H125" i="96"/>
  <c r="M125" i="96"/>
  <c r="H133" i="96"/>
  <c r="M133" i="96"/>
  <c r="H141" i="96"/>
  <c r="M141" i="96"/>
  <c r="H149" i="96"/>
  <c r="M149" i="96"/>
  <c r="H157" i="96"/>
  <c r="M157" i="96"/>
  <c r="H165" i="96"/>
  <c r="M165" i="96"/>
  <c r="H173" i="96"/>
  <c r="M173" i="96"/>
  <c r="H181" i="96"/>
  <c r="M181" i="96"/>
  <c r="H189" i="96"/>
  <c r="M189" i="96"/>
  <c r="H197" i="96"/>
  <c r="M197" i="96"/>
  <c r="H205" i="96"/>
  <c r="M205" i="96"/>
  <c r="H213" i="96"/>
  <c r="M213" i="96"/>
  <c r="H221" i="96"/>
  <c r="M221" i="96"/>
  <c r="H229" i="96"/>
  <c r="M229" i="96"/>
  <c r="H237" i="96"/>
  <c r="M237" i="96"/>
  <c r="H245" i="96"/>
  <c r="M245" i="96"/>
  <c r="H253" i="96"/>
  <c r="M253" i="96"/>
  <c r="H261" i="96"/>
  <c r="M261" i="96"/>
  <c r="H269" i="96"/>
  <c r="M269" i="96"/>
  <c r="H277" i="96"/>
  <c r="M277" i="96"/>
  <c r="H4" i="96"/>
  <c r="H13" i="96"/>
  <c r="M13" i="96"/>
  <c r="H29" i="96"/>
  <c r="M29" i="96"/>
  <c r="H45" i="96"/>
  <c r="M45" i="96"/>
  <c r="H61" i="96"/>
  <c r="M61" i="96"/>
  <c r="H77" i="96"/>
  <c r="M77" i="96"/>
  <c r="H101" i="96"/>
  <c r="M101" i="96"/>
  <c r="H109" i="96"/>
  <c r="M109" i="96"/>
  <c r="H136" i="96"/>
  <c r="M136" i="96"/>
  <c r="H144" i="96"/>
  <c r="M144" i="96"/>
  <c r="H152" i="96"/>
  <c r="M152" i="96"/>
  <c r="H160" i="96"/>
  <c r="M160" i="96"/>
  <c r="H168" i="96"/>
  <c r="M168" i="96"/>
  <c r="H176" i="96"/>
  <c r="M176" i="96"/>
  <c r="H184" i="96"/>
  <c r="M184" i="96"/>
  <c r="H192" i="96"/>
  <c r="M192" i="96"/>
  <c r="H200" i="96"/>
  <c r="M200" i="96"/>
  <c r="H208" i="96"/>
  <c r="M208" i="96"/>
  <c r="H216" i="96"/>
  <c r="M216" i="96"/>
  <c r="H224" i="96"/>
  <c r="M224" i="96"/>
  <c r="H232" i="96"/>
  <c r="M232" i="96"/>
  <c r="H240" i="96"/>
  <c r="M240" i="96"/>
  <c r="H248" i="96"/>
  <c r="M248" i="96"/>
  <c r="H256" i="96"/>
  <c r="M256" i="96"/>
  <c r="H264" i="96"/>
  <c r="M264" i="96"/>
  <c r="H272" i="96"/>
  <c r="M272" i="96"/>
  <c r="H21" i="96"/>
  <c r="M21" i="96"/>
  <c r="H37" i="96"/>
  <c r="M37" i="96"/>
  <c r="H53" i="96"/>
  <c r="M53" i="96"/>
  <c r="H69" i="96"/>
  <c r="M69" i="96"/>
  <c r="H85" i="96"/>
  <c r="M85" i="96"/>
  <c r="H93" i="96"/>
  <c r="M93" i="96"/>
  <c r="H117" i="96"/>
  <c r="M117" i="96"/>
  <c r="H128" i="96"/>
  <c r="M128" i="96"/>
  <c r="H16" i="96"/>
  <c r="M16" i="96"/>
  <c r="H24" i="96"/>
  <c r="M24" i="96"/>
  <c r="H32" i="96"/>
  <c r="M32" i="96"/>
  <c r="H40" i="96"/>
  <c r="M40" i="96"/>
  <c r="H48" i="96"/>
  <c r="M48" i="96"/>
  <c r="H56" i="96"/>
  <c r="M56" i="96"/>
  <c r="H64" i="96"/>
  <c r="M64" i="96"/>
  <c r="H72" i="96"/>
  <c r="M72" i="96"/>
  <c r="H80" i="96"/>
  <c r="M80" i="96"/>
  <c r="H88" i="96"/>
  <c r="M88" i="96"/>
  <c r="H96" i="96"/>
  <c r="M96" i="96"/>
  <c r="H104" i="96"/>
  <c r="M104" i="96"/>
  <c r="H112" i="96"/>
  <c r="M112" i="96"/>
  <c r="H120" i="96"/>
  <c r="M120" i="96"/>
  <c r="H131" i="96"/>
  <c r="M131" i="96"/>
  <c r="H139" i="96"/>
  <c r="M139" i="96"/>
  <c r="H147" i="96"/>
  <c r="M147" i="96"/>
  <c r="H155" i="96"/>
  <c r="M155" i="96"/>
  <c r="H163" i="96"/>
  <c r="M163" i="96"/>
  <c r="H171" i="96"/>
  <c r="M171" i="96"/>
  <c r="H179" i="96"/>
  <c r="M179" i="96"/>
  <c r="H187" i="96"/>
  <c r="M187" i="96"/>
  <c r="H195" i="96"/>
  <c r="M195" i="96"/>
  <c r="H203" i="96"/>
  <c r="M203" i="96"/>
  <c r="H211" i="96"/>
  <c r="M211" i="96"/>
  <c r="H219" i="96"/>
  <c r="M219" i="96"/>
  <c r="H227" i="96"/>
  <c r="M227" i="96"/>
  <c r="H235" i="96"/>
  <c r="M235" i="96"/>
  <c r="H243" i="96"/>
  <c r="M243" i="96"/>
  <c r="H251" i="96"/>
  <c r="M251" i="96"/>
  <c r="H259" i="96"/>
  <c r="M259" i="96"/>
  <c r="H267" i="96"/>
  <c r="M267" i="96"/>
  <c r="H275" i="96"/>
  <c r="M275" i="96"/>
  <c r="H5" i="96"/>
  <c r="H9" i="96"/>
  <c r="H19" i="96"/>
  <c r="M19" i="96"/>
  <c r="H35" i="96"/>
  <c r="M35" i="96"/>
  <c r="H51" i="96"/>
  <c r="M51" i="96"/>
  <c r="H67" i="96"/>
  <c r="M67" i="96"/>
  <c r="H83" i="96"/>
  <c r="M83" i="96"/>
  <c r="H99" i="96"/>
  <c r="M99" i="96"/>
  <c r="H115" i="96"/>
  <c r="M115" i="96"/>
  <c r="H126" i="96"/>
  <c r="M126" i="96"/>
  <c r="H134" i="96"/>
  <c r="M134" i="96"/>
  <c r="H142" i="96"/>
  <c r="M142" i="96"/>
  <c r="H150" i="96"/>
  <c r="M150" i="96"/>
  <c r="H158" i="96"/>
  <c r="M158" i="96"/>
  <c r="H166" i="96"/>
  <c r="M166" i="96"/>
  <c r="H174" i="96"/>
  <c r="M174" i="96"/>
  <c r="H182" i="96"/>
  <c r="M182" i="96"/>
  <c r="H190" i="96"/>
  <c r="M190" i="96"/>
  <c r="H198" i="96"/>
  <c r="M198" i="96"/>
  <c r="H206" i="96"/>
  <c r="M206" i="96"/>
  <c r="H214" i="96"/>
  <c r="M214" i="96"/>
  <c r="H222" i="96"/>
  <c r="M222" i="96"/>
  <c r="H230" i="96"/>
  <c r="M230" i="96"/>
  <c r="H238" i="96"/>
  <c r="M238" i="96"/>
  <c r="H246" i="96"/>
  <c r="M246" i="96"/>
  <c r="H254" i="96"/>
  <c r="M254" i="96"/>
  <c r="H262" i="96"/>
  <c r="M262" i="96"/>
  <c r="H270" i="96"/>
  <c r="M270" i="96"/>
  <c r="H278" i="96"/>
  <c r="M278" i="96"/>
  <c r="H308" i="96"/>
  <c r="M308" i="96"/>
  <c r="H316" i="96"/>
  <c r="M316" i="96"/>
  <c r="H324" i="96"/>
  <c r="M324" i="96"/>
  <c r="H332" i="96"/>
  <c r="M332" i="96"/>
  <c r="H340" i="96"/>
  <c r="M340" i="96"/>
  <c r="H348" i="96"/>
  <c r="M348" i="96"/>
  <c r="H356" i="96"/>
  <c r="M356" i="96"/>
  <c r="H364" i="96"/>
  <c r="M364" i="96"/>
  <c r="H351" i="96"/>
  <c r="M351" i="96"/>
  <c r="H359" i="96"/>
  <c r="M359" i="96"/>
  <c r="H367" i="96"/>
  <c r="M367" i="96"/>
  <c r="H327" i="96"/>
  <c r="M327" i="96"/>
  <c r="H335" i="96"/>
  <c r="M335" i="96"/>
  <c r="H306" i="96"/>
  <c r="M306" i="96"/>
  <c r="H314" i="96"/>
  <c r="M314" i="96"/>
  <c r="H322" i="96"/>
  <c r="M322" i="96"/>
  <c r="H330" i="96"/>
  <c r="M330" i="96"/>
  <c r="H338" i="96"/>
  <c r="M338" i="96"/>
  <c r="H346" i="96"/>
  <c r="M346" i="96"/>
  <c r="H354" i="96"/>
  <c r="M354" i="96"/>
  <c r="H362" i="96"/>
  <c r="M362" i="96"/>
  <c r="H319" i="96"/>
  <c r="M319" i="96"/>
  <c r="H343" i="96"/>
  <c r="M343" i="96"/>
  <c r="H309" i="96"/>
  <c r="M309" i="96"/>
  <c r="H317" i="96"/>
  <c r="M317" i="96"/>
  <c r="H325" i="96"/>
  <c r="M325" i="96"/>
  <c r="H333" i="96"/>
  <c r="M333" i="96"/>
  <c r="H341" i="96"/>
  <c r="M341" i="96"/>
  <c r="H349" i="96"/>
  <c r="M349" i="96"/>
  <c r="H357" i="96"/>
  <c r="M357" i="96"/>
  <c r="H365" i="96"/>
  <c r="M365" i="96"/>
  <c r="H311" i="96"/>
  <c r="M311" i="96"/>
  <c r="H312" i="96"/>
  <c r="M312" i="96"/>
  <c r="H320" i="96"/>
  <c r="M320" i="96"/>
  <c r="H328" i="96"/>
  <c r="M328" i="96"/>
  <c r="H336" i="96"/>
  <c r="M336" i="96"/>
  <c r="H344" i="96"/>
  <c r="M344" i="96"/>
  <c r="H352" i="96"/>
  <c r="M352" i="96"/>
  <c r="H360" i="96"/>
  <c r="M360" i="96"/>
  <c r="H368" i="96"/>
  <c r="M368" i="96"/>
  <c r="H307" i="96"/>
  <c r="M307" i="96"/>
  <c r="H315" i="96"/>
  <c r="M315" i="96"/>
  <c r="H323" i="96"/>
  <c r="M323" i="96"/>
  <c r="H331" i="96"/>
  <c r="M331" i="96"/>
  <c r="H339" i="96"/>
  <c r="M339" i="96"/>
  <c r="H347" i="96"/>
  <c r="M347" i="96"/>
  <c r="H355" i="96"/>
  <c r="M355" i="96"/>
  <c r="H363" i="96"/>
  <c r="M363" i="96"/>
  <c r="H310" i="96"/>
  <c r="M310" i="96"/>
  <c r="H326" i="96"/>
  <c r="M326" i="96"/>
  <c r="H334" i="96"/>
  <c r="M334" i="96"/>
  <c r="H342" i="96"/>
  <c r="M342" i="96"/>
  <c r="H350" i="96"/>
  <c r="M350" i="96"/>
  <c r="H358" i="96"/>
  <c r="M358" i="96"/>
  <c r="H366" i="96"/>
  <c r="M366" i="96"/>
  <c r="H318" i="96"/>
  <c r="M318" i="96"/>
  <c r="H305" i="96"/>
  <c r="M305" i="96"/>
  <c r="H313" i="96"/>
  <c r="M313" i="96"/>
  <c r="H321" i="96"/>
  <c r="M321" i="96"/>
  <c r="H329" i="96"/>
  <c r="M329" i="96"/>
  <c r="H337" i="96"/>
  <c r="M337" i="96"/>
  <c r="H345" i="96"/>
  <c r="M345" i="96"/>
  <c r="H353" i="96"/>
  <c r="M353" i="96"/>
  <c r="H361" i="96"/>
  <c r="M361" i="96"/>
  <c r="H369" i="96"/>
  <c r="M369" i="96"/>
  <c r="H59" i="90"/>
  <c r="O59" i="90" s="1"/>
  <c r="H58" i="90"/>
  <c r="O58" i="90" s="1"/>
  <c r="H49" i="90"/>
  <c r="H48" i="90"/>
  <c r="H57" i="90"/>
  <c r="O57" i="90" s="1"/>
  <c r="H56" i="90"/>
  <c r="O56" i="90" s="1"/>
  <c r="H47" i="90"/>
  <c r="H55" i="90"/>
  <c r="O55" i="90" s="1"/>
  <c r="H46" i="90"/>
  <c r="H54" i="90"/>
  <c r="H45" i="90"/>
  <c r="H53" i="90"/>
  <c r="H43" i="90"/>
  <c r="H51" i="90"/>
  <c r="H50" i="90"/>
  <c r="S399" i="96"/>
  <c r="T399" i="96" s="1"/>
  <c r="N399" i="96"/>
  <c r="E426" i="96"/>
  <c r="G425" i="96"/>
  <c r="H425" i="96" s="1"/>
  <c r="P425" i="96" s="1"/>
  <c r="I35" i="96"/>
  <c r="N35" i="96" s="1"/>
  <c r="I309" i="96"/>
  <c r="N309" i="96" s="1"/>
  <c r="N370" i="96"/>
  <c r="I338" i="96"/>
  <c r="N338" i="96" s="1"/>
  <c r="I280" i="96"/>
  <c r="N280" i="96" s="1"/>
  <c r="I125" i="96"/>
  <c r="N125" i="96" s="1"/>
  <c r="I190" i="96"/>
  <c r="N190" i="96" s="1"/>
  <c r="I94" i="96"/>
  <c r="N94" i="96" s="1"/>
  <c r="I156" i="96"/>
  <c r="N156" i="96" s="1"/>
  <c r="I247" i="96"/>
  <c r="N247" i="96" s="1"/>
  <c r="I217" i="96"/>
  <c r="N217" i="96" s="1"/>
  <c r="I64" i="96"/>
  <c r="N64" i="96" s="1"/>
  <c r="I29" i="30"/>
  <c r="M29" i="30" l="1"/>
  <c r="I35" i="30"/>
  <c r="J29" i="30"/>
  <c r="E427" i="96"/>
  <c r="G426" i="96"/>
  <c r="H426" i="96" s="1"/>
  <c r="P426" i="96" s="1"/>
  <c r="I51" i="90"/>
  <c r="AA355" i="4"/>
  <c r="H59" i="30"/>
  <c r="L10" i="78"/>
  <c r="K10" i="78"/>
  <c r="E428" i="96" l="1"/>
  <c r="G427" i="96"/>
  <c r="H427" i="96" s="1"/>
  <c r="P427" i="96" s="1"/>
  <c r="I59" i="30"/>
  <c r="I13" i="78"/>
  <c r="M10" i="78"/>
  <c r="AA343" i="4"/>
  <c r="E13" i="30" l="1"/>
  <c r="E429" i="96"/>
  <c r="G428" i="96"/>
  <c r="H428" i="96" s="1"/>
  <c r="P428" i="96" s="1"/>
  <c r="E430" i="96" l="1"/>
  <c r="G429" i="96"/>
  <c r="H429" i="96" s="1"/>
  <c r="P429" i="96" s="1"/>
  <c r="E431" i="96" l="1"/>
  <c r="G430" i="96"/>
  <c r="H430" i="96" s="1"/>
  <c r="P430" i="96" s="1"/>
  <c r="AA332" i="4"/>
  <c r="E432" i="96" l="1"/>
  <c r="G431" i="96"/>
  <c r="H431" i="96" s="1"/>
  <c r="P431" i="96" s="1"/>
  <c r="E433" i="96" l="1"/>
  <c r="G432" i="96"/>
  <c r="H432" i="96" s="1"/>
  <c r="P432" i="96" s="1"/>
  <c r="K25" i="17"/>
  <c r="M25" i="17" s="1"/>
  <c r="K12" i="17"/>
  <c r="M12" i="17" s="1"/>
  <c r="D160" i="83"/>
  <c r="E160" i="83"/>
  <c r="E194" i="83"/>
  <c r="E177" i="83"/>
  <c r="D188" i="83"/>
  <c r="E434" i="96" l="1"/>
  <c r="G433" i="96"/>
  <c r="H433" i="96" s="1"/>
  <c r="P433" i="96" s="1"/>
  <c r="G5" i="17"/>
  <c r="C5" i="17"/>
  <c r="F4" i="17"/>
  <c r="C4" i="17"/>
  <c r="C53" i="17"/>
  <c r="C45" i="17"/>
  <c r="M40" i="17"/>
  <c r="L40" i="17"/>
  <c r="K40" i="17"/>
  <c r="J40" i="17"/>
  <c r="O39" i="17"/>
  <c r="G39" i="17"/>
  <c r="H39" i="17" s="1"/>
  <c r="O38" i="17"/>
  <c r="G38" i="17"/>
  <c r="C37" i="17"/>
  <c r="L30" i="17"/>
  <c r="H30" i="17"/>
  <c r="G27" i="17"/>
  <c r="K27" i="17" s="1"/>
  <c r="M27" i="17" s="1"/>
  <c r="G26" i="17"/>
  <c r="K26" i="17" s="1"/>
  <c r="M26" i="17" s="1"/>
  <c r="K24" i="17"/>
  <c r="M24" i="17" s="1"/>
  <c r="K23" i="17"/>
  <c r="M23" i="17" s="1"/>
  <c r="K22" i="17"/>
  <c r="M22" i="17" s="1"/>
  <c r="K21" i="17"/>
  <c r="M21" i="17" s="1"/>
  <c r="K20" i="17"/>
  <c r="K19" i="17"/>
  <c r="K18" i="17"/>
  <c r="O17" i="17"/>
  <c r="K17" i="17"/>
  <c r="M17" i="17" s="1"/>
  <c r="O16" i="17"/>
  <c r="K16" i="17"/>
  <c r="M16" i="17" s="1"/>
  <c r="O15" i="17"/>
  <c r="K15" i="17"/>
  <c r="M15" i="17" s="1"/>
  <c r="G14" i="17"/>
  <c r="K14" i="17" s="1"/>
  <c r="M14" i="17" s="1"/>
  <c r="G13" i="17"/>
  <c r="K11" i="17"/>
  <c r="M11" i="17" s="1"/>
  <c r="K10" i="17"/>
  <c r="M10" i="17" s="1"/>
  <c r="K9" i="17"/>
  <c r="M9" i="17" s="1"/>
  <c r="K8" i="17"/>
  <c r="M8" i="17" s="1"/>
  <c r="K7" i="17"/>
  <c r="M18" i="17" l="1"/>
  <c r="Q18" i="17"/>
  <c r="R18" i="17" s="1"/>
  <c r="M19" i="17"/>
  <c r="Q19" i="17"/>
  <c r="R19" i="17" s="1"/>
  <c r="M20" i="17"/>
  <c r="Q20" i="17"/>
  <c r="R20" i="17" s="1"/>
  <c r="E435" i="96"/>
  <c r="G434" i="96"/>
  <c r="H434" i="96" s="1"/>
  <c r="P434" i="96" s="1"/>
  <c r="I39" i="17"/>
  <c r="M7" i="17"/>
  <c r="C62" i="17"/>
  <c r="C54" i="17"/>
  <c r="C46" i="17"/>
  <c r="C38" i="17"/>
  <c r="G30" i="17"/>
  <c r="C63" i="17"/>
  <c r="C55" i="17"/>
  <c r="C47" i="17"/>
  <c r="C39" i="17"/>
  <c r="K13" i="17"/>
  <c r="M13" i="17" s="1"/>
  <c r="C61" i="17"/>
  <c r="G40" i="17"/>
  <c r="H38" i="17"/>
  <c r="H40" i="17" s="1"/>
  <c r="E436" i="96" l="1"/>
  <c r="G435" i="96"/>
  <c r="H435" i="96" s="1"/>
  <c r="P435" i="96" s="1"/>
  <c r="C49" i="17"/>
  <c r="D46" i="17" s="1"/>
  <c r="C41" i="17"/>
  <c r="D37" i="17" s="1"/>
  <c r="C57" i="17"/>
  <c r="D45" i="17"/>
  <c r="D53" i="17"/>
  <c r="C50" i="17"/>
  <c r="C65" i="17"/>
  <c r="I38" i="17"/>
  <c r="I40" i="17" s="1"/>
  <c r="M30" i="17"/>
  <c r="N7" i="17"/>
  <c r="N8" i="17" s="1"/>
  <c r="N9" i="17" s="1"/>
  <c r="N10" i="17" s="1"/>
  <c r="N11" i="17" s="1"/>
  <c r="D63" i="17"/>
  <c r="K30" i="17"/>
  <c r="D54" i="17" l="1"/>
  <c r="D38" i="17"/>
  <c r="D62" i="17"/>
  <c r="D55" i="17"/>
  <c r="D57" i="17" s="1"/>
  <c r="E437" i="96"/>
  <c r="G436" i="96"/>
  <c r="H436" i="96" s="1"/>
  <c r="P436" i="96" s="1"/>
  <c r="D47" i="17"/>
  <c r="D49" i="17" s="1"/>
  <c r="D61" i="17"/>
  <c r="D65" i="17" s="1"/>
  <c r="N12" i="17"/>
  <c r="N13" i="17" s="1"/>
  <c r="N14" i="17" s="1"/>
  <c r="N15" i="17" s="1"/>
  <c r="N16" i="17" s="1"/>
  <c r="N17" i="17" s="1"/>
  <c r="N18" i="17" s="1"/>
  <c r="N19" i="17" s="1"/>
  <c r="N20" i="17" s="1"/>
  <c r="N21" i="17" s="1"/>
  <c r="N22" i="17" s="1"/>
  <c r="N23" i="17" s="1"/>
  <c r="N24" i="17" s="1"/>
  <c r="D39" i="17"/>
  <c r="D41" i="17" s="1"/>
  <c r="E438" i="96" l="1"/>
  <c r="G437" i="96"/>
  <c r="H437" i="96" s="1"/>
  <c r="P437" i="96" s="1"/>
  <c r="N25" i="17"/>
  <c r="N26" i="17" s="1"/>
  <c r="N27" i="17" s="1"/>
  <c r="E439" i="96" l="1"/>
  <c r="G438" i="96"/>
  <c r="H438" i="96" s="1"/>
  <c r="P438" i="96" s="1"/>
  <c r="E440" i="96" l="1"/>
  <c r="G439" i="96"/>
  <c r="H439" i="96" s="1"/>
  <c r="P439" i="96" s="1"/>
  <c r="F4" i="90"/>
  <c r="E4" i="90"/>
  <c r="E441" i="96" l="1"/>
  <c r="G440" i="96"/>
  <c r="H440" i="96" s="1"/>
  <c r="P440" i="96" s="1"/>
  <c r="E442" i="96" l="1"/>
  <c r="G441" i="96"/>
  <c r="H441" i="96" s="1"/>
  <c r="P441" i="96" s="1"/>
  <c r="AA280" i="4"/>
  <c r="E443" i="96" l="1"/>
  <c r="G442" i="96"/>
  <c r="H442" i="96" s="1"/>
  <c r="P442" i="96" s="1"/>
  <c r="J91" i="87"/>
  <c r="D99" i="83"/>
  <c r="D98" i="83"/>
  <c r="F75" i="83"/>
  <c r="F74" i="83"/>
  <c r="C76" i="83"/>
  <c r="C79" i="83" s="1"/>
  <c r="C75" i="83"/>
  <c r="C78" i="83" s="1"/>
  <c r="C74" i="83"/>
  <c r="C77" i="83" s="1"/>
  <c r="D79" i="83"/>
  <c r="D77" i="83"/>
  <c r="D76" i="83"/>
  <c r="D74" i="83"/>
  <c r="E444" i="96" l="1"/>
  <c r="G443" i="96"/>
  <c r="H443" i="96" s="1"/>
  <c r="P443" i="96" s="1"/>
  <c r="E71" i="83"/>
  <c r="E70" i="83"/>
  <c r="G67" i="83"/>
  <c r="H67" i="83" s="1"/>
  <c r="E445" i="96" l="1"/>
  <c r="G444" i="96"/>
  <c r="H444" i="96" s="1"/>
  <c r="P444" i="96" s="1"/>
  <c r="C70" i="83"/>
  <c r="H70" i="83" s="1"/>
  <c r="D75" i="83"/>
  <c r="C71" i="83"/>
  <c r="H71" i="83" s="1"/>
  <c r="D78" i="83"/>
  <c r="AA260" i="4"/>
  <c r="AA259" i="4"/>
  <c r="AA258" i="4"/>
  <c r="AA257" i="4"/>
  <c r="O205" i="4"/>
  <c r="E446" i="96" l="1"/>
  <c r="G445" i="96"/>
  <c r="H445" i="96" s="1"/>
  <c r="P445" i="96" s="1"/>
  <c r="D80" i="83"/>
  <c r="AA207" i="4"/>
  <c r="AA206" i="4"/>
  <c r="M9" i="78"/>
  <c r="M8" i="78"/>
  <c r="E447" i="96" l="1"/>
  <c r="G446" i="96"/>
  <c r="H446" i="96" s="1"/>
  <c r="P446" i="96" s="1"/>
  <c r="L2" i="82"/>
  <c r="H53" i="30"/>
  <c r="E448" i="96" l="1"/>
  <c r="G447" i="96"/>
  <c r="H447" i="96" s="1"/>
  <c r="P447" i="96" s="1"/>
  <c r="I53" i="30"/>
  <c r="M53" i="30" s="1"/>
  <c r="I42" i="90"/>
  <c r="M37" i="90"/>
  <c r="M38" i="90" s="1"/>
  <c r="H31" i="90"/>
  <c r="G37" i="90"/>
  <c r="G38" i="90" s="1"/>
  <c r="C2" i="90"/>
  <c r="F5" i="90"/>
  <c r="E5" i="90"/>
  <c r="D5" i="90"/>
  <c r="C5" i="90"/>
  <c r="C31" i="90"/>
  <c r="E449" i="96" l="1"/>
  <c r="G448" i="96"/>
  <c r="H448" i="96" s="1"/>
  <c r="P448" i="96" s="1"/>
  <c r="L38" i="90"/>
  <c r="M39" i="90"/>
  <c r="C38" i="90"/>
  <c r="G39" i="90"/>
  <c r="E450" i="96" l="1"/>
  <c r="G449" i="96"/>
  <c r="H449" i="96" s="1"/>
  <c r="P449" i="96" s="1"/>
  <c r="F38" i="90"/>
  <c r="L39" i="90"/>
  <c r="M40" i="90"/>
  <c r="H40" i="90" s="1"/>
  <c r="C39" i="90"/>
  <c r="G40" i="90"/>
  <c r="E451" i="96" l="1"/>
  <c r="G450" i="96"/>
  <c r="H450" i="96" s="1"/>
  <c r="P450" i="96" s="1"/>
  <c r="F39" i="90"/>
  <c r="M41" i="90"/>
  <c r="L40" i="90"/>
  <c r="C40" i="90"/>
  <c r="G41" i="90"/>
  <c r="E452" i="96" l="1"/>
  <c r="G451" i="96"/>
  <c r="H451" i="96" s="1"/>
  <c r="P451" i="96" s="1"/>
  <c r="F40" i="90"/>
  <c r="L41" i="90"/>
  <c r="M42" i="90"/>
  <c r="G42" i="90"/>
  <c r="C41" i="90"/>
  <c r="E453" i="96" l="1"/>
  <c r="G452" i="96"/>
  <c r="H452" i="96" s="1"/>
  <c r="P452" i="96" s="1"/>
  <c r="L42" i="90"/>
  <c r="M43" i="90"/>
  <c r="G43" i="90"/>
  <c r="C42" i="90"/>
  <c r="F41" i="90"/>
  <c r="E454" i="96" l="1"/>
  <c r="G453" i="96"/>
  <c r="H453" i="96" s="1"/>
  <c r="P453" i="96" s="1"/>
  <c r="C44" i="90"/>
  <c r="G44" i="90"/>
  <c r="L43" i="90"/>
  <c r="L44" i="90" s="1"/>
  <c r="M44" i="90"/>
  <c r="M45" i="90" s="1"/>
  <c r="C43" i="90"/>
  <c r="F42" i="90"/>
  <c r="E455" i="96" l="1"/>
  <c r="G454" i="96"/>
  <c r="H454" i="96" s="1"/>
  <c r="P454" i="96" s="1"/>
  <c r="L45" i="90"/>
  <c r="C45" i="90"/>
  <c r="G45" i="90"/>
  <c r="C46" i="90" s="1"/>
  <c r="F43" i="90"/>
  <c r="F44" i="90" s="1"/>
  <c r="M46" i="90"/>
  <c r="G46" i="90" l="1"/>
  <c r="C47" i="90" s="1"/>
  <c r="F45" i="90"/>
  <c r="F46" i="90" s="1"/>
  <c r="E456" i="96"/>
  <c r="G455" i="96"/>
  <c r="H455" i="96" s="1"/>
  <c r="P455" i="96" s="1"/>
  <c r="M47" i="90"/>
  <c r="L46" i="90"/>
  <c r="G47" i="90" l="1"/>
  <c r="C48" i="90" s="1"/>
  <c r="E457" i="96"/>
  <c r="G456" i="96"/>
  <c r="H456" i="96" s="1"/>
  <c r="P456" i="96" s="1"/>
  <c r="M48" i="90"/>
  <c r="L47" i="90"/>
  <c r="F47" i="90"/>
  <c r="G48" i="90" l="1"/>
  <c r="C49" i="90" s="1"/>
  <c r="E458" i="96"/>
  <c r="G457" i="96"/>
  <c r="H457" i="96" s="1"/>
  <c r="P457" i="96" s="1"/>
  <c r="L48" i="90"/>
  <c r="M49" i="90"/>
  <c r="F48" i="90"/>
  <c r="G49" i="90" l="1"/>
  <c r="C50" i="90" s="1"/>
  <c r="E459" i="96"/>
  <c r="G458" i="96"/>
  <c r="H458" i="96" s="1"/>
  <c r="P458" i="96" s="1"/>
  <c r="M50" i="90"/>
  <c r="L49" i="90"/>
  <c r="F49" i="90"/>
  <c r="G50" i="90" l="1"/>
  <c r="C51" i="90" s="1"/>
  <c r="E460" i="96"/>
  <c r="G459" i="96"/>
  <c r="H459" i="96" s="1"/>
  <c r="P459" i="96" s="1"/>
  <c r="L50" i="90"/>
  <c r="M51" i="90"/>
  <c r="F50" i="90"/>
  <c r="G51" i="90" l="1"/>
  <c r="C52" i="90" s="1"/>
  <c r="E461" i="96"/>
  <c r="G460" i="96"/>
  <c r="H460" i="96" s="1"/>
  <c r="P460" i="96" s="1"/>
  <c r="L51" i="90"/>
  <c r="M52" i="90"/>
  <c r="F51" i="90"/>
  <c r="G52" i="90" l="1"/>
  <c r="C53" i="90" s="1"/>
  <c r="E462" i="96"/>
  <c r="G461" i="96"/>
  <c r="H461" i="96" s="1"/>
  <c r="P461" i="96" s="1"/>
  <c r="M53" i="90"/>
  <c r="L52" i="90"/>
  <c r="F52" i="90"/>
  <c r="F53" i="90" l="1"/>
  <c r="G53" i="90"/>
  <c r="C54" i="90" s="1"/>
  <c r="E463" i="96"/>
  <c r="G462" i="96"/>
  <c r="H462" i="96" s="1"/>
  <c r="P462" i="96" s="1"/>
  <c r="M54" i="90"/>
  <c r="L53" i="90"/>
  <c r="G54" i="90"/>
  <c r="C55" i="90" s="1"/>
  <c r="E464" i="96" l="1"/>
  <c r="G463" i="96"/>
  <c r="H463" i="96" s="1"/>
  <c r="P463" i="96" s="1"/>
  <c r="L54" i="90"/>
  <c r="M55" i="90"/>
  <c r="G55" i="90"/>
  <c r="C56" i="90" s="1"/>
  <c r="F54" i="90"/>
  <c r="E465" i="96" l="1"/>
  <c r="G464" i="96"/>
  <c r="H464" i="96" s="1"/>
  <c r="P464" i="96" s="1"/>
  <c r="L55" i="90"/>
  <c r="M56" i="90"/>
  <c r="G56" i="90"/>
  <c r="C57" i="90" s="1"/>
  <c r="F55" i="90"/>
  <c r="E466" i="96" l="1"/>
  <c r="G465" i="96"/>
  <c r="H465" i="96" s="1"/>
  <c r="P465" i="96" s="1"/>
  <c r="L56" i="90"/>
  <c r="M57" i="90"/>
  <c r="G57" i="90"/>
  <c r="C58" i="90" s="1"/>
  <c r="F56" i="90"/>
  <c r="E467" i="96" l="1"/>
  <c r="G466" i="96"/>
  <c r="H466" i="96" s="1"/>
  <c r="P466" i="96" s="1"/>
  <c r="M58" i="90"/>
  <c r="G58" i="90"/>
  <c r="C59" i="90" s="1"/>
  <c r="F57" i="90"/>
  <c r="E468" i="96" l="1"/>
  <c r="G467" i="96"/>
  <c r="H467" i="96" s="1"/>
  <c r="P467" i="96" s="1"/>
  <c r="M59" i="90"/>
  <c r="G59" i="90"/>
  <c r="C60" i="90" s="1"/>
  <c r="F58" i="90"/>
  <c r="E469" i="96" l="1"/>
  <c r="G468" i="96"/>
  <c r="H468" i="96" s="1"/>
  <c r="P468" i="96" s="1"/>
  <c r="M60" i="90"/>
  <c r="G60" i="90"/>
  <c r="C61" i="90" s="1"/>
  <c r="F59" i="90"/>
  <c r="E470" i="96" l="1"/>
  <c r="G469" i="96"/>
  <c r="H469" i="96" s="1"/>
  <c r="P469" i="96" s="1"/>
  <c r="M61" i="90"/>
  <c r="F60" i="90"/>
  <c r="G61" i="90"/>
  <c r="C62" i="90" s="1"/>
  <c r="E471" i="96" l="1"/>
  <c r="G470" i="96"/>
  <c r="H470" i="96" s="1"/>
  <c r="P470" i="96" s="1"/>
  <c r="M62" i="90"/>
  <c r="G62" i="90"/>
  <c r="C63" i="90" s="1"/>
  <c r="F61" i="90"/>
  <c r="E472" i="96" l="1"/>
  <c r="G471" i="96"/>
  <c r="H471" i="96" s="1"/>
  <c r="P471" i="96" s="1"/>
  <c r="M63" i="90"/>
  <c r="F62" i="90"/>
  <c r="F63" i="90" s="1"/>
  <c r="G63" i="90"/>
  <c r="C64" i="90" s="1"/>
  <c r="M64" i="90" l="1"/>
  <c r="M65" i="90" s="1"/>
  <c r="M66" i="90" s="1"/>
  <c r="G64" i="90"/>
  <c r="E473" i="96"/>
  <c r="G472" i="96"/>
  <c r="H472" i="96" s="1"/>
  <c r="P472" i="96" s="1"/>
  <c r="C65" i="90" l="1"/>
  <c r="G65" i="90"/>
  <c r="F64" i="90"/>
  <c r="E474" i="96"/>
  <c r="G473" i="96"/>
  <c r="H473" i="96" s="1"/>
  <c r="P473" i="96" s="1"/>
  <c r="G66" i="90" l="1"/>
  <c r="C67" i="90" s="1"/>
  <c r="C66" i="90"/>
  <c r="F65" i="90"/>
  <c r="E475" i="96"/>
  <c r="G474" i="96"/>
  <c r="H474" i="96" s="1"/>
  <c r="P474" i="96" s="1"/>
  <c r="M67" i="90"/>
  <c r="G67" i="90" l="1"/>
  <c r="C68" i="90" s="1"/>
  <c r="F66" i="90"/>
  <c r="F67" i="90" s="1"/>
  <c r="E476" i="96"/>
  <c r="G475" i="96"/>
  <c r="H475" i="96" s="1"/>
  <c r="P475" i="96" s="1"/>
  <c r="M68" i="90"/>
  <c r="M69" i="90" s="1"/>
  <c r="M70" i="90" s="1"/>
  <c r="M71" i="90" s="1"/>
  <c r="M72" i="90" s="1"/>
  <c r="M73" i="90" s="1"/>
  <c r="M74" i="90" s="1"/>
  <c r="M75" i="90" s="1"/>
  <c r="M76" i="90" s="1"/>
  <c r="M77" i="90" s="1"/>
  <c r="M78" i="90" s="1"/>
  <c r="M79" i="90" s="1"/>
  <c r="M80" i="90" s="1"/>
  <c r="M81" i="90" s="1"/>
  <c r="M82" i="90" s="1"/>
  <c r="M83" i="90" s="1"/>
  <c r="M84" i="90" s="1"/>
  <c r="M85" i="90" s="1"/>
  <c r="M86" i="90" s="1"/>
  <c r="M87" i="90" s="1"/>
  <c r="M88" i="90" s="1"/>
  <c r="M89" i="90" s="1"/>
  <c r="M90" i="90" s="1"/>
  <c r="M91" i="90" s="1"/>
  <c r="M92" i="90" s="1"/>
  <c r="M93" i="90" s="1"/>
  <c r="M94" i="90" s="1"/>
  <c r="M95" i="90" s="1"/>
  <c r="M96" i="90" s="1"/>
  <c r="M97" i="90" s="1"/>
  <c r="M98" i="90" s="1"/>
  <c r="M99" i="90" s="1"/>
  <c r="M100" i="90" s="1"/>
  <c r="G68" i="90" l="1"/>
  <c r="C69" i="90" s="1"/>
  <c r="F68" i="90"/>
  <c r="E477" i="96"/>
  <c r="G476" i="96"/>
  <c r="H476" i="96" s="1"/>
  <c r="P476" i="96" s="1"/>
  <c r="G69" i="90" l="1"/>
  <c r="C71" i="90" s="1"/>
  <c r="E478" i="96"/>
  <c r="G477" i="96"/>
  <c r="H477" i="96" s="1"/>
  <c r="P477" i="96" s="1"/>
  <c r="F69" i="90"/>
  <c r="G71" i="90" l="1"/>
  <c r="C72" i="90" s="1"/>
  <c r="E479" i="96"/>
  <c r="G478" i="96"/>
  <c r="H478" i="96" s="1"/>
  <c r="P478" i="96" s="1"/>
  <c r="F71" i="90"/>
  <c r="G72" i="90" l="1"/>
  <c r="C73" i="90" s="1"/>
  <c r="E480" i="96"/>
  <c r="G479" i="96"/>
  <c r="H479" i="96" s="1"/>
  <c r="P479" i="96" s="1"/>
  <c r="F72" i="90"/>
  <c r="G73" i="90" l="1"/>
  <c r="C74" i="90" s="1"/>
  <c r="E481" i="96"/>
  <c r="G480" i="96"/>
  <c r="H480" i="96" s="1"/>
  <c r="P480" i="96" s="1"/>
  <c r="F73" i="90"/>
  <c r="G74" i="90" l="1"/>
  <c r="C75" i="90" s="1"/>
  <c r="E482" i="96"/>
  <c r="G481" i="96"/>
  <c r="H481" i="96" s="1"/>
  <c r="P481" i="96" s="1"/>
  <c r="F74" i="90"/>
  <c r="G75" i="90" l="1"/>
  <c r="C76" i="90" s="1"/>
  <c r="E483" i="96"/>
  <c r="G482" i="96"/>
  <c r="H482" i="96" s="1"/>
  <c r="P482" i="96" s="1"/>
  <c r="G76" i="90"/>
  <c r="C77" i="90" s="1"/>
  <c r="F75" i="90"/>
  <c r="E484" i="96" l="1"/>
  <c r="G483" i="96"/>
  <c r="H483" i="96" s="1"/>
  <c r="P483" i="96" s="1"/>
  <c r="F76" i="90"/>
  <c r="G77" i="90"/>
  <c r="C78" i="90" s="1"/>
  <c r="K9" i="90" l="1"/>
  <c r="E485" i="96"/>
  <c r="G484" i="96"/>
  <c r="H484" i="96" s="1"/>
  <c r="P484" i="96" s="1"/>
  <c r="F77" i="90"/>
  <c r="G78" i="90"/>
  <c r="C79" i="90" s="1"/>
  <c r="E486" i="96" l="1"/>
  <c r="G485" i="96"/>
  <c r="H485" i="96" s="1"/>
  <c r="P485" i="96" s="1"/>
  <c r="G79" i="90"/>
  <c r="C80" i="90" s="1"/>
  <c r="F78" i="90"/>
  <c r="E487" i="96" l="1"/>
  <c r="G486" i="96"/>
  <c r="H486" i="96" s="1"/>
  <c r="P486" i="96" s="1"/>
  <c r="G80" i="90"/>
  <c r="C81" i="90" s="1"/>
  <c r="F79" i="90"/>
  <c r="L9" i="90" s="1"/>
  <c r="E488" i="96" l="1"/>
  <c r="G487" i="96"/>
  <c r="H487" i="96" s="1"/>
  <c r="P487" i="96" s="1"/>
  <c r="F80" i="90"/>
  <c r="G81" i="90"/>
  <c r="C82" i="90" s="1"/>
  <c r="E489" i="96" l="1"/>
  <c r="G488" i="96"/>
  <c r="H488" i="96" s="1"/>
  <c r="P488" i="96" s="1"/>
  <c r="F81" i="90"/>
  <c r="G82" i="90"/>
  <c r="C83" i="90" s="1"/>
  <c r="E490" i="96" l="1"/>
  <c r="G489" i="96"/>
  <c r="H489" i="96" s="1"/>
  <c r="P489" i="96" s="1"/>
  <c r="G83" i="90"/>
  <c r="C84" i="90" s="1"/>
  <c r="F82" i="90"/>
  <c r="E491" i="96" l="1"/>
  <c r="G490" i="96"/>
  <c r="H490" i="96" s="1"/>
  <c r="P490" i="96" s="1"/>
  <c r="G84" i="90"/>
  <c r="C85" i="90" s="1"/>
  <c r="F83" i="90"/>
  <c r="E492" i="96" l="1"/>
  <c r="G491" i="96"/>
  <c r="H491" i="96" s="1"/>
  <c r="P491" i="96" s="1"/>
  <c r="G85" i="90"/>
  <c r="C86" i="90" s="1"/>
  <c r="F84" i="90"/>
  <c r="E493" i="96" l="1"/>
  <c r="G492" i="96"/>
  <c r="H492" i="96" s="1"/>
  <c r="P492" i="96" s="1"/>
  <c r="G86" i="90"/>
  <c r="C87" i="90" s="1"/>
  <c r="F85" i="90"/>
  <c r="E494" i="96" l="1"/>
  <c r="G493" i="96"/>
  <c r="H493" i="96" s="1"/>
  <c r="P493" i="96" s="1"/>
  <c r="F86" i="90"/>
  <c r="G87" i="90"/>
  <c r="C88" i="90" s="1"/>
  <c r="E495" i="96" l="1"/>
  <c r="G494" i="96"/>
  <c r="H494" i="96" s="1"/>
  <c r="P494" i="96" s="1"/>
  <c r="F87" i="90"/>
  <c r="G88" i="90"/>
  <c r="E496" i="96" l="1"/>
  <c r="G495" i="96"/>
  <c r="H495" i="96" s="1"/>
  <c r="P495" i="96" s="1"/>
  <c r="F88" i="90"/>
  <c r="E497" i="96" l="1"/>
  <c r="G496" i="96"/>
  <c r="H496" i="96" s="1"/>
  <c r="P496" i="96" s="1"/>
  <c r="E498" i="96" l="1"/>
  <c r="G497" i="96"/>
  <c r="H497" i="96" s="1"/>
  <c r="P497" i="96" s="1"/>
  <c r="E499" i="96" l="1"/>
  <c r="G498" i="96"/>
  <c r="H498" i="96" s="1"/>
  <c r="P498" i="96" s="1"/>
  <c r="E500" i="96" l="1"/>
  <c r="G499" i="96"/>
  <c r="H499" i="96" s="1"/>
  <c r="P499" i="96" s="1"/>
  <c r="E501" i="96" l="1"/>
  <c r="G500" i="96"/>
  <c r="H500" i="96" s="1"/>
  <c r="P500" i="96" s="1"/>
  <c r="E502" i="96" l="1"/>
  <c r="G501" i="96"/>
  <c r="H501" i="96" s="1"/>
  <c r="P501" i="96" s="1"/>
  <c r="E503" i="96" l="1"/>
  <c r="G502" i="96"/>
  <c r="H502" i="96" s="1"/>
  <c r="P502" i="96" s="1"/>
  <c r="E504" i="96" l="1"/>
  <c r="G503" i="96"/>
  <c r="H503" i="96" s="1"/>
  <c r="P503" i="96" s="1"/>
  <c r="E505" i="96" l="1"/>
  <c r="G504" i="96"/>
  <c r="H504" i="96" s="1"/>
  <c r="P504" i="96" s="1"/>
  <c r="E506" i="96" l="1"/>
  <c r="G505" i="96"/>
  <c r="H505" i="96" s="1"/>
  <c r="P505" i="96" s="1"/>
  <c r="E507" i="96" l="1"/>
  <c r="G506" i="96"/>
  <c r="H506" i="96" s="1"/>
  <c r="P506" i="96" s="1"/>
  <c r="E508" i="96" l="1"/>
  <c r="G507" i="96"/>
  <c r="H507" i="96" s="1"/>
  <c r="P507" i="96" s="1"/>
  <c r="E509" i="96" l="1"/>
  <c r="G508" i="96"/>
  <c r="H508" i="96" s="1"/>
  <c r="P508" i="96" s="1"/>
  <c r="B72" i="87"/>
  <c r="C72" i="87"/>
  <c r="E510" i="96" l="1"/>
  <c r="G509" i="96"/>
  <c r="H509" i="96" s="1"/>
  <c r="P509" i="96" s="1"/>
  <c r="V59" i="87"/>
  <c r="J59" i="87"/>
  <c r="W59" i="87" s="1"/>
  <c r="E511" i="96" l="1"/>
  <c r="G510" i="96"/>
  <c r="H510" i="96" s="1"/>
  <c r="P510" i="96" s="1"/>
  <c r="Y97" i="87"/>
  <c r="K59" i="87"/>
  <c r="U59" i="87"/>
  <c r="H139" i="87"/>
  <c r="E512" i="96" l="1"/>
  <c r="G511" i="96"/>
  <c r="H511" i="96" s="1"/>
  <c r="P511" i="96" s="1"/>
  <c r="T33" i="78"/>
  <c r="C139" i="87"/>
  <c r="C141" i="87" s="1"/>
  <c r="R31" i="78"/>
  <c r="S32" i="78"/>
  <c r="O39" i="78" s="1"/>
  <c r="E513" i="96" l="1"/>
  <c r="G512" i="96"/>
  <c r="H512" i="96" s="1"/>
  <c r="P512" i="96" s="1"/>
  <c r="O37" i="78"/>
  <c r="O51" i="78"/>
  <c r="O43" i="78"/>
  <c r="O33" i="78"/>
  <c r="O46" i="78"/>
  <c r="O44" i="78"/>
  <c r="O42" i="78"/>
  <c r="O45" i="78"/>
  <c r="O49" i="78"/>
  <c r="O41" i="78"/>
  <c r="O54" i="78"/>
  <c r="O53" i="78"/>
  <c r="O50" i="78"/>
  <c r="O38" i="78"/>
  <c r="O52" i="78"/>
  <c r="O48" i="78"/>
  <c r="O40" i="78"/>
  <c r="O47" i="78"/>
  <c r="C142" i="87"/>
  <c r="C140" i="87"/>
  <c r="O36" i="78"/>
  <c r="O35" i="78"/>
  <c r="O34" i="78"/>
  <c r="S33" i="78"/>
  <c r="S34" i="78" s="1"/>
  <c r="S35" i="78" s="1"/>
  <c r="S36" i="78" s="1"/>
  <c r="S37" i="78" s="1"/>
  <c r="S38" i="78" s="1"/>
  <c r="S39" i="78" s="1"/>
  <c r="S40" i="78" s="1"/>
  <c r="S41" i="78" s="1"/>
  <c r="S42" i="78" s="1"/>
  <c r="S43" i="78" s="1"/>
  <c r="S44" i="78" s="1"/>
  <c r="S45" i="78" s="1"/>
  <c r="S46" i="78" s="1"/>
  <c r="S47" i="78" s="1"/>
  <c r="S48" i="78" s="1"/>
  <c r="S49" i="78" s="1"/>
  <c r="S50" i="78" s="1"/>
  <c r="S51" i="78" s="1"/>
  <c r="S52" i="78" s="1"/>
  <c r="S53" i="78" s="1"/>
  <c r="S54" i="78" s="1"/>
  <c r="R32" i="78"/>
  <c r="E514" i="96" l="1"/>
  <c r="G513" i="96"/>
  <c r="H513" i="96" s="1"/>
  <c r="P513" i="96" s="1"/>
  <c r="R33" i="78"/>
  <c r="R34" i="78" s="1"/>
  <c r="R35" i="78" s="1"/>
  <c r="R36" i="78" s="1"/>
  <c r="R37" i="78" s="1"/>
  <c r="R38" i="78" s="1"/>
  <c r="R39" i="78" s="1"/>
  <c r="R40" i="78" s="1"/>
  <c r="R41" i="78" s="1"/>
  <c r="R42" i="78" s="1"/>
  <c r="R43" i="78" s="1"/>
  <c r="R44" i="78" s="1"/>
  <c r="R45" i="78" s="1"/>
  <c r="R46" i="78" s="1"/>
  <c r="R47" i="78" s="1"/>
  <c r="R48" i="78" s="1"/>
  <c r="R49" i="78" s="1"/>
  <c r="R50" i="78" s="1"/>
  <c r="R51" i="78" s="1"/>
  <c r="R52" i="78" s="1"/>
  <c r="R53" i="78" s="1"/>
  <c r="R54" i="78" s="1"/>
  <c r="E515" i="96" l="1"/>
  <c r="G514" i="96"/>
  <c r="H514" i="96" s="1"/>
  <c r="P514" i="96" s="1"/>
  <c r="C118" i="87"/>
  <c r="G117" i="87"/>
  <c r="C117" i="87"/>
  <c r="C97" i="87"/>
  <c r="B97" i="87"/>
  <c r="J116" i="87"/>
  <c r="J117" i="87" s="1"/>
  <c r="E516" i="96" l="1"/>
  <c r="G515" i="96"/>
  <c r="H515" i="96" s="1"/>
  <c r="P515" i="96" s="1"/>
  <c r="J118" i="87"/>
  <c r="J119" i="87" s="1"/>
  <c r="C119" i="87"/>
  <c r="C120" i="87"/>
  <c r="G120" i="87" s="1"/>
  <c r="E517" i="96" l="1"/>
  <c r="G516" i="96"/>
  <c r="H516" i="96" s="1"/>
  <c r="P516" i="96" s="1"/>
  <c r="I120" i="87"/>
  <c r="H120" i="87"/>
  <c r="C122" i="87"/>
  <c r="G122" i="87" s="1"/>
  <c r="C121" i="87"/>
  <c r="J120" i="87"/>
  <c r="E518" i="96" l="1"/>
  <c r="G517" i="96"/>
  <c r="H517" i="96" s="1"/>
  <c r="P517" i="96" s="1"/>
  <c r="J121" i="87"/>
  <c r="I122" i="87"/>
  <c r="H122" i="87"/>
  <c r="C124" i="87"/>
  <c r="G124" i="87" s="1"/>
  <c r="C123" i="87"/>
  <c r="J122" i="87"/>
  <c r="H121" i="87"/>
  <c r="I121" i="87"/>
  <c r="E519" i="96" l="1"/>
  <c r="G518" i="96"/>
  <c r="H518" i="96" s="1"/>
  <c r="P518" i="96" s="1"/>
  <c r="I124" i="87"/>
  <c r="H124" i="87"/>
  <c r="C126" i="87"/>
  <c r="G126" i="87" s="1"/>
  <c r="C125" i="87"/>
  <c r="J124" i="87"/>
  <c r="H123" i="87"/>
  <c r="I123" i="87"/>
  <c r="J123" i="87"/>
  <c r="E520" i="96" l="1"/>
  <c r="G519" i="96"/>
  <c r="H519" i="96" s="1"/>
  <c r="P519" i="96" s="1"/>
  <c r="J125" i="87"/>
  <c r="I126" i="87"/>
  <c r="H126" i="87"/>
  <c r="C128" i="87"/>
  <c r="G128" i="87" s="1"/>
  <c r="C127" i="87"/>
  <c r="J126" i="87"/>
  <c r="H125" i="87"/>
  <c r="I125" i="87"/>
  <c r="E521" i="96" l="1"/>
  <c r="G520" i="96"/>
  <c r="H520" i="96" s="1"/>
  <c r="P520" i="96" s="1"/>
  <c r="H127" i="87"/>
  <c r="J127" i="87"/>
  <c r="I127" i="87"/>
  <c r="I128" i="87"/>
  <c r="H128" i="87"/>
  <c r="C129" i="87"/>
  <c r="J128" i="87"/>
  <c r="E522" i="96" l="1"/>
  <c r="G521" i="96"/>
  <c r="H521" i="96" s="1"/>
  <c r="P521" i="96" s="1"/>
  <c r="J129" i="87"/>
  <c r="H129" i="87"/>
  <c r="I129" i="87"/>
  <c r="E523" i="96" l="1"/>
  <c r="G522" i="96"/>
  <c r="H522" i="96" s="1"/>
  <c r="P522" i="96" s="1"/>
  <c r="E524" i="96" l="1"/>
  <c r="G523" i="96"/>
  <c r="H523" i="96" s="1"/>
  <c r="D4" i="87"/>
  <c r="E4" i="87"/>
  <c r="F4" i="87"/>
  <c r="C4" i="87"/>
  <c r="V85" i="87"/>
  <c r="D88" i="87"/>
  <c r="C88" i="87"/>
  <c r="D75" i="87"/>
  <c r="C75" i="87"/>
  <c r="D56" i="87"/>
  <c r="C56" i="87"/>
  <c r="X97" i="87"/>
  <c r="V97" i="87"/>
  <c r="U97" i="87"/>
  <c r="T97" i="87"/>
  <c r="S97" i="87"/>
  <c r="R97" i="87"/>
  <c r="X85" i="87"/>
  <c r="U85" i="87"/>
  <c r="T85" i="87"/>
  <c r="S21" i="86"/>
  <c r="M16" i="86"/>
  <c r="L16" i="86"/>
  <c r="K15" i="86"/>
  <c r="M14" i="86"/>
  <c r="L14" i="86"/>
  <c r="K13" i="86"/>
  <c r="M13" i="86" s="1"/>
  <c r="M12" i="86"/>
  <c r="S12" i="86" s="1"/>
  <c r="L12" i="86"/>
  <c r="M11" i="86"/>
  <c r="L11" i="86"/>
  <c r="C11" i="86"/>
  <c r="M10" i="86"/>
  <c r="L10" i="86"/>
  <c r="C9" i="86"/>
  <c r="M8" i="86"/>
  <c r="L8" i="86"/>
  <c r="M7" i="86"/>
  <c r="S7" i="86" s="1"/>
  <c r="L7" i="86"/>
  <c r="M6" i="86"/>
  <c r="L6" i="86"/>
  <c r="N6" i="86" s="1"/>
  <c r="J6" i="86"/>
  <c r="J7" i="86" s="1"/>
  <c r="J8" i="86" s="1"/>
  <c r="O8" i="86" s="1"/>
  <c r="N9" i="86" s="1"/>
  <c r="O11" i="86" s="1"/>
  <c r="L77" i="87" l="1"/>
  <c r="L92" i="87"/>
  <c r="M92" i="87" s="1"/>
  <c r="D139" i="87"/>
  <c r="D140" i="87" s="1"/>
  <c r="I140" i="87" s="1"/>
  <c r="K79" i="87"/>
  <c r="K80" i="87"/>
  <c r="E525" i="96"/>
  <c r="G524" i="96"/>
  <c r="H524" i="96" s="1"/>
  <c r="K91" i="87"/>
  <c r="E125" i="87"/>
  <c r="AC125" i="87" s="1"/>
  <c r="E119" i="87"/>
  <c r="AC119" i="87" s="1"/>
  <c r="E116" i="87"/>
  <c r="AC116" i="87" s="1"/>
  <c r="E120" i="87"/>
  <c r="E124" i="87"/>
  <c r="E129" i="87"/>
  <c r="AC129" i="87" s="1"/>
  <c r="E118" i="87"/>
  <c r="AC118" i="87" s="1"/>
  <c r="D116" i="87"/>
  <c r="D117" i="87" s="1"/>
  <c r="E128" i="87"/>
  <c r="E123" i="87"/>
  <c r="AC123" i="87" s="1"/>
  <c r="E122" i="87"/>
  <c r="E127" i="87"/>
  <c r="AC127" i="87" s="1"/>
  <c r="E117" i="87"/>
  <c r="AC117" i="87" s="1"/>
  <c r="E126" i="87"/>
  <c r="E121" i="87"/>
  <c r="AC121" i="87" s="1"/>
  <c r="K72" i="87"/>
  <c r="N7" i="86"/>
  <c r="N8" i="86" s="1"/>
  <c r="P8" i="86" s="1"/>
  <c r="J9" i="86"/>
  <c r="J10" i="86" s="1"/>
  <c r="O10" i="86" s="1"/>
  <c r="N12" i="86"/>
  <c r="N13" i="86" s="1"/>
  <c r="N14" i="86" s="1"/>
  <c r="V7" i="86"/>
  <c r="N10" i="86"/>
  <c r="K83" i="87" l="1"/>
  <c r="W82" i="87" s="1"/>
  <c r="Z82" i="87" s="1"/>
  <c r="N91" i="87"/>
  <c r="K97" i="87"/>
  <c r="O15" i="90"/>
  <c r="M97" i="87"/>
  <c r="N92" i="87"/>
  <c r="O92" i="87" s="1"/>
  <c r="P92" i="87" s="1"/>
  <c r="I139" i="87"/>
  <c r="E526" i="96"/>
  <c r="G525" i="96"/>
  <c r="H525" i="96" s="1"/>
  <c r="D118" i="87"/>
  <c r="D119" i="87" s="1"/>
  <c r="D120" i="87" s="1"/>
  <c r="D121" i="87" s="1"/>
  <c r="D122" i="87" s="1"/>
  <c r="D123" i="87" s="1"/>
  <c r="D124" i="87" s="1"/>
  <c r="D125" i="87" s="1"/>
  <c r="D126" i="87" s="1"/>
  <c r="D127" i="87" s="1"/>
  <c r="D128" i="87" s="1"/>
  <c r="D129" i="87" s="1"/>
  <c r="Z97" i="87"/>
  <c r="Z59" i="87"/>
  <c r="M72" i="87"/>
  <c r="H11" i="110" s="1"/>
  <c r="AC124" i="87"/>
  <c r="AC122" i="87"/>
  <c r="AC120" i="87"/>
  <c r="AC128" i="87"/>
  <c r="AC126" i="87"/>
  <c r="G8" i="76"/>
  <c r="J8" i="76" s="1"/>
  <c r="J11" i="86"/>
  <c r="J12" i="86" s="1"/>
  <c r="J13" i="86" s="1"/>
  <c r="J14" i="86" s="1"/>
  <c r="O14" i="86" s="1"/>
  <c r="J15" i="86"/>
  <c r="J16" i="86" s="1"/>
  <c r="O16" i="86" s="1"/>
  <c r="N11" i="86"/>
  <c r="P11" i="86" s="1"/>
  <c r="P10" i="86"/>
  <c r="N97" i="87" l="1"/>
  <c r="N100" i="87" s="1"/>
  <c r="N103" i="87" s="1"/>
  <c r="K85" i="87"/>
  <c r="AA82" i="87"/>
  <c r="AA85" i="87" s="1"/>
  <c r="Z85" i="87"/>
  <c r="G118" i="87"/>
  <c r="AA100" i="87"/>
  <c r="AA59" i="87"/>
  <c r="O91" i="87"/>
  <c r="O97" i="87" s="1"/>
  <c r="E527" i="96"/>
  <c r="G526" i="96"/>
  <c r="H526" i="96" s="1"/>
  <c r="D141" i="87"/>
  <c r="AB97" i="87"/>
  <c r="AA97" i="87"/>
  <c r="N72" i="87"/>
  <c r="G116" i="87" s="1"/>
  <c r="O72" i="87"/>
  <c r="I118" i="87"/>
  <c r="H118" i="87"/>
  <c r="E8" i="2"/>
  <c r="H140" i="87"/>
  <c r="P14" i="86"/>
  <c r="N15" i="86"/>
  <c r="N16" i="86" s="1"/>
  <c r="P16" i="86" s="1"/>
  <c r="AA73" i="87" l="1"/>
  <c r="AB82" i="87"/>
  <c r="AB85" i="87" s="1"/>
  <c r="AB59" i="87"/>
  <c r="AB100" i="87" s="1"/>
  <c r="L35" i="87"/>
  <c r="P91" i="87"/>
  <c r="P97" i="87" s="1"/>
  <c r="E528" i="96"/>
  <c r="G527" i="96"/>
  <c r="H527" i="96" s="1"/>
  <c r="D142" i="87"/>
  <c r="P72" i="87"/>
  <c r="Z100" i="87"/>
  <c r="O100" i="87"/>
  <c r="L33" i="87" s="1"/>
  <c r="I116" i="87"/>
  <c r="H116" i="87"/>
  <c r="H119" i="87"/>
  <c r="I119" i="87"/>
  <c r="P100" i="87" l="1"/>
  <c r="L34" i="87" s="1"/>
  <c r="L36" i="87"/>
  <c r="E529" i="96"/>
  <c r="G528" i="96"/>
  <c r="H528" i="96" s="1"/>
  <c r="H117" i="87"/>
  <c r="I117" i="87"/>
  <c r="N32" i="78"/>
  <c r="E7" i="2"/>
  <c r="E530" i="96" l="1"/>
  <c r="G529" i="96"/>
  <c r="H529" i="96" s="1"/>
  <c r="J36" i="78"/>
  <c r="J44" i="78"/>
  <c r="J52" i="78"/>
  <c r="J45" i="78"/>
  <c r="J53" i="78"/>
  <c r="J47" i="78"/>
  <c r="J37" i="78"/>
  <c r="J40" i="78"/>
  <c r="J41" i="78"/>
  <c r="J43" i="78"/>
  <c r="J38" i="78"/>
  <c r="J46" i="78"/>
  <c r="J54" i="78"/>
  <c r="J39" i="78"/>
  <c r="J48" i="78"/>
  <c r="J34" i="78"/>
  <c r="J33" i="78"/>
  <c r="J49" i="78"/>
  <c r="J42" i="78"/>
  <c r="J50" i="78"/>
  <c r="J35" i="78"/>
  <c r="J51" i="78"/>
  <c r="J32" i="78"/>
  <c r="N33" i="78"/>
  <c r="N34" i="78" s="1"/>
  <c r="N35" i="78" s="1"/>
  <c r="N36" i="78" s="1"/>
  <c r="M31" i="78"/>
  <c r="I69" i="30"/>
  <c r="F69" i="30"/>
  <c r="D69" i="30"/>
  <c r="G67" i="30"/>
  <c r="G68" i="30" s="1"/>
  <c r="E531" i="96" l="1"/>
  <c r="G530" i="96"/>
  <c r="H530" i="96" s="1"/>
  <c r="M32" i="78"/>
  <c r="M33" i="78"/>
  <c r="M34" i="78" s="1"/>
  <c r="M35" i="78" s="1"/>
  <c r="M36" i="78" s="1"/>
  <c r="M37" i="78" s="1"/>
  <c r="M38" i="78" s="1"/>
  <c r="M39" i="78" s="1"/>
  <c r="M40" i="78" s="1"/>
  <c r="M41" i="78" s="1"/>
  <c r="M42" i="78" s="1"/>
  <c r="M43" i="78" s="1"/>
  <c r="M44" i="78" s="1"/>
  <c r="M45" i="78" s="1"/>
  <c r="M46" i="78" s="1"/>
  <c r="M47" i="78" s="1"/>
  <c r="M48" i="78" s="1"/>
  <c r="M49" i="78" s="1"/>
  <c r="M50" i="78" s="1"/>
  <c r="M51" i="78" s="1"/>
  <c r="M52" i="78" s="1"/>
  <c r="M53" i="78" s="1"/>
  <c r="M54" i="78" s="1"/>
  <c r="N37" i="78"/>
  <c r="N38" i="78" s="1"/>
  <c r="N39" i="78" s="1"/>
  <c r="N40" i="78" s="1"/>
  <c r="N41" i="78" s="1"/>
  <c r="N42" i="78" s="1"/>
  <c r="N43" i="78" s="1"/>
  <c r="N44" i="78" s="1"/>
  <c r="N45" i="78" s="1"/>
  <c r="N46" i="78" s="1"/>
  <c r="N47" i="78" s="1"/>
  <c r="N48" i="78" s="1"/>
  <c r="N49" i="78" s="1"/>
  <c r="N50" i="78" s="1"/>
  <c r="N51" i="78" s="1"/>
  <c r="N52" i="78" s="1"/>
  <c r="N53" i="78" s="1"/>
  <c r="N54" i="78" s="1"/>
  <c r="G54" i="30"/>
  <c r="E532" i="96" l="1"/>
  <c r="G531" i="96"/>
  <c r="H531" i="96" s="1"/>
  <c r="G55" i="30"/>
  <c r="H54" i="30"/>
  <c r="F12" i="65"/>
  <c r="E533" i="96" l="1"/>
  <c r="G532" i="96"/>
  <c r="H532" i="96" s="1"/>
  <c r="H55" i="30"/>
  <c r="I55" i="30" s="1"/>
  <c r="G56" i="30"/>
  <c r="I54" i="30"/>
  <c r="M54" i="30" s="1"/>
  <c r="F10" i="85"/>
  <c r="G10" i="85" s="1"/>
  <c r="C2" i="85"/>
  <c r="E534" i="96" l="1"/>
  <c r="G533" i="96"/>
  <c r="H533" i="96" s="1"/>
  <c r="H56" i="30"/>
  <c r="I56" i="30" s="1"/>
  <c r="G57" i="30"/>
  <c r="H57" i="30" s="1"/>
  <c r="I57" i="30" s="1"/>
  <c r="G58" i="30"/>
  <c r="H58" i="30" s="1"/>
  <c r="M55" i="30"/>
  <c r="J54" i="30"/>
  <c r="J55" i="30"/>
  <c r="J19" i="64"/>
  <c r="I19" i="64"/>
  <c r="E535" i="96" l="1"/>
  <c r="G534" i="96"/>
  <c r="H534" i="96" s="1"/>
  <c r="H61" i="30"/>
  <c r="I58" i="30"/>
  <c r="E536" i="96" l="1"/>
  <c r="G535" i="96"/>
  <c r="H535" i="96" s="1"/>
  <c r="I61" i="30"/>
  <c r="F61" i="30"/>
  <c r="E537" i="96" l="1"/>
  <c r="G536" i="96"/>
  <c r="H536" i="96" s="1"/>
  <c r="D61" i="30"/>
  <c r="E538" i="96" l="1"/>
  <c r="G537" i="96"/>
  <c r="H537" i="96" s="1"/>
  <c r="E539" i="96" l="1"/>
  <c r="G538" i="96"/>
  <c r="H538" i="96" s="1"/>
  <c r="E540" i="96" l="1"/>
  <c r="G539" i="96"/>
  <c r="H539" i="96" s="1"/>
  <c r="G14" i="76"/>
  <c r="H14" i="76" s="1"/>
  <c r="E541" i="96" l="1"/>
  <c r="G540" i="96"/>
  <c r="H540" i="96" s="1"/>
  <c r="W32" i="78"/>
  <c r="W33" i="78" s="1"/>
  <c r="W34" i="78" s="1"/>
  <c r="W35" i="78" s="1"/>
  <c r="X31" i="78"/>
  <c r="X32" i="78" s="1"/>
  <c r="X33" i="78" s="1"/>
  <c r="X34" i="78" s="1"/>
  <c r="X35" i="78" s="1"/>
  <c r="H4" i="78"/>
  <c r="H5" i="76"/>
  <c r="G5" i="76"/>
  <c r="F5" i="76"/>
  <c r="E5" i="76"/>
  <c r="D5" i="76"/>
  <c r="G4" i="78"/>
  <c r="E542" i="96" l="1"/>
  <c r="G541" i="96"/>
  <c r="H541" i="96" s="1"/>
  <c r="X36" i="78"/>
  <c r="W36" i="78"/>
  <c r="E543" i="96" l="1"/>
  <c r="G542" i="96"/>
  <c r="H542" i="96" s="1"/>
  <c r="X37" i="78"/>
  <c r="W37" i="78"/>
  <c r="E544" i="96" l="1"/>
  <c r="G543" i="96"/>
  <c r="H543" i="96" s="1"/>
  <c r="X38" i="78"/>
  <c r="E545" i="96" l="1"/>
  <c r="G544" i="96"/>
  <c r="H544" i="96" s="1"/>
  <c r="X39" i="78"/>
  <c r="E546" i="96" l="1"/>
  <c r="G545" i="96"/>
  <c r="H545" i="96" s="1"/>
  <c r="X40" i="78"/>
  <c r="E547" i="96" l="1"/>
  <c r="G546" i="96"/>
  <c r="H546" i="96" s="1"/>
  <c r="X41" i="78"/>
  <c r="E548" i="96" l="1"/>
  <c r="G547" i="96"/>
  <c r="H547" i="96" s="1"/>
  <c r="X42" i="78"/>
  <c r="E549" i="96" l="1"/>
  <c r="G548" i="96"/>
  <c r="H548" i="96" s="1"/>
  <c r="X43" i="78"/>
  <c r="E550" i="96" l="1"/>
  <c r="G549" i="96"/>
  <c r="H549" i="96" s="1"/>
  <c r="X44" i="78"/>
  <c r="E551" i="96" l="1"/>
  <c r="G550" i="96"/>
  <c r="H550" i="96" s="1"/>
  <c r="X45" i="78"/>
  <c r="E552" i="96" l="1"/>
  <c r="G551" i="96"/>
  <c r="H551" i="96" s="1"/>
  <c r="X46" i="78"/>
  <c r="E553" i="96" l="1"/>
  <c r="G552" i="96"/>
  <c r="H552" i="96" s="1"/>
  <c r="X47" i="78"/>
  <c r="E554" i="96" l="1"/>
  <c r="G553" i="96"/>
  <c r="H553" i="96" s="1"/>
  <c r="X48" i="78"/>
  <c r="E555" i="96" l="1"/>
  <c r="G554" i="96"/>
  <c r="H554" i="96" s="1"/>
  <c r="X49" i="78"/>
  <c r="E556" i="96" l="1"/>
  <c r="G555" i="96"/>
  <c r="H555" i="96" s="1"/>
  <c r="X50" i="78"/>
  <c r="E557" i="96" l="1"/>
  <c r="G556" i="96"/>
  <c r="H556" i="96" s="1"/>
  <c r="X51" i="78"/>
  <c r="E558" i="96" l="1"/>
  <c r="G557" i="96"/>
  <c r="H557" i="96" s="1"/>
  <c r="X52" i="78"/>
  <c r="E559" i="96" l="1"/>
  <c r="G558" i="96"/>
  <c r="H558" i="96" s="1"/>
  <c r="X53" i="78"/>
  <c r="E560" i="96" l="1"/>
  <c r="G559" i="96"/>
  <c r="H559" i="96" s="1"/>
  <c r="X54" i="78"/>
  <c r="E561" i="96" l="1"/>
  <c r="G560" i="96"/>
  <c r="H560" i="96" s="1"/>
  <c r="D4" i="2"/>
  <c r="C4" i="62"/>
  <c r="C4" i="2"/>
  <c r="G8" i="82"/>
  <c r="O6" i="82" s="1"/>
  <c r="O8" i="82" s="1"/>
  <c r="F4" i="70"/>
  <c r="E4" i="70"/>
  <c r="D4" i="70"/>
  <c r="F14" i="62"/>
  <c r="E562" i="96" l="1"/>
  <c r="G561" i="96"/>
  <c r="H561" i="96" s="1"/>
  <c r="O7" i="82"/>
  <c r="Q11" i="82"/>
  <c r="F31" i="79"/>
  <c r="F32" i="79"/>
  <c r="F33" i="79"/>
  <c r="F34" i="79"/>
  <c r="F35" i="79"/>
  <c r="F36" i="79"/>
  <c r="F37" i="79"/>
  <c r="F38" i="79"/>
  <c r="F39" i="79"/>
  <c r="F40" i="79"/>
  <c r="F41" i="79"/>
  <c r="F42" i="79"/>
  <c r="F43" i="79"/>
  <c r="F44" i="79"/>
  <c r="F45" i="79"/>
  <c r="F46" i="79"/>
  <c r="F47" i="79"/>
  <c r="F48" i="79"/>
  <c r="F49" i="79"/>
  <c r="F50" i="79"/>
  <c r="F51" i="79"/>
  <c r="F52" i="79"/>
  <c r="F53" i="79"/>
  <c r="F54" i="79"/>
  <c r="F55" i="79"/>
  <c r="F56" i="79"/>
  <c r="F57" i="79"/>
  <c r="F58" i="79"/>
  <c r="F59" i="79"/>
  <c r="F60" i="79"/>
  <c r="F61" i="79"/>
  <c r="F62" i="79"/>
  <c r="F63" i="79"/>
  <c r="F64" i="79"/>
  <c r="F65" i="79"/>
  <c r="F66" i="79"/>
  <c r="F67" i="79"/>
  <c r="F68" i="79"/>
  <c r="F69" i="79"/>
  <c r="F70" i="79"/>
  <c r="F71" i="79"/>
  <c r="F72" i="79"/>
  <c r="F73" i="79"/>
  <c r="F74" i="79"/>
  <c r="F75" i="79"/>
  <c r="F76" i="79"/>
  <c r="F77" i="79"/>
  <c r="F30" i="79"/>
  <c r="G30" i="79" s="1"/>
  <c r="D30" i="79"/>
  <c r="G14" i="79"/>
  <c r="F4" i="79"/>
  <c r="E4" i="79"/>
  <c r="D4" i="79"/>
  <c r="C4" i="79"/>
  <c r="C2" i="79"/>
  <c r="G13" i="78"/>
  <c r="F4" i="78"/>
  <c r="E4" i="78"/>
  <c r="D4" i="78"/>
  <c r="C4" i="78"/>
  <c r="C2" i="78"/>
  <c r="C4" i="75"/>
  <c r="E563" i="96" l="1"/>
  <c r="G562" i="96"/>
  <c r="H562" i="96" s="1"/>
  <c r="E30" i="79"/>
  <c r="D31" i="79" s="1"/>
  <c r="E31" i="79" s="1"/>
  <c r="D32" i="79" s="1"/>
  <c r="G31" i="79"/>
  <c r="G32" i="79" s="1"/>
  <c r="E564" i="96" l="1"/>
  <c r="G563" i="96"/>
  <c r="H563" i="96" s="1"/>
  <c r="E32" i="79"/>
  <c r="D33" i="79" s="1"/>
  <c r="G33" i="79"/>
  <c r="E565" i="96" l="1"/>
  <c r="G564" i="96"/>
  <c r="H564" i="96" s="1"/>
  <c r="E33" i="79"/>
  <c r="D34" i="79" s="1"/>
  <c r="G34" i="79"/>
  <c r="E566" i="96" l="1"/>
  <c r="G565" i="96"/>
  <c r="H565" i="96" s="1"/>
  <c r="E34" i="79"/>
  <c r="D35" i="79" s="1"/>
  <c r="G35" i="79"/>
  <c r="E567" i="96" l="1"/>
  <c r="G566" i="96"/>
  <c r="H566" i="96" s="1"/>
  <c r="E35" i="79"/>
  <c r="D36" i="79" s="1"/>
  <c r="G36" i="79"/>
  <c r="T38" i="78"/>
  <c r="W38" i="78" s="1"/>
  <c r="E568" i="96" l="1"/>
  <c r="G567" i="96"/>
  <c r="H567" i="96" s="1"/>
  <c r="E36" i="79"/>
  <c r="D37" i="79" s="1"/>
  <c r="G37" i="79"/>
  <c r="T39" i="78"/>
  <c r="W39" i="78" s="1"/>
  <c r="E569" i="96" l="1"/>
  <c r="G568" i="96"/>
  <c r="H568" i="96" s="1"/>
  <c r="E37" i="79"/>
  <c r="D38" i="79" s="1"/>
  <c r="G38" i="79"/>
  <c r="T40" i="78"/>
  <c r="W40" i="78" s="1"/>
  <c r="E570" i="96" l="1"/>
  <c r="G569" i="96"/>
  <c r="H569" i="96" s="1"/>
  <c r="E38" i="79"/>
  <c r="D39" i="79" s="1"/>
  <c r="G39" i="79"/>
  <c r="T41" i="78"/>
  <c r="W41" i="78" s="1"/>
  <c r="E571" i="96" l="1"/>
  <c r="G570" i="96"/>
  <c r="H570" i="96" s="1"/>
  <c r="E39" i="79"/>
  <c r="D40" i="79" s="1"/>
  <c r="G40" i="79"/>
  <c r="T42" i="78"/>
  <c r="W42" i="78" s="1"/>
  <c r="E572" i="96" l="1"/>
  <c r="G571" i="96"/>
  <c r="H571" i="96" s="1"/>
  <c r="E40" i="79"/>
  <c r="G41" i="79"/>
  <c r="T43" i="78"/>
  <c r="W43" i="78" s="1"/>
  <c r="E573" i="96" l="1"/>
  <c r="G572" i="96"/>
  <c r="H572" i="96" s="1"/>
  <c r="D41" i="79"/>
  <c r="E41" i="79" s="1"/>
  <c r="G42" i="79"/>
  <c r="T44" i="78"/>
  <c r="W44" i="78" s="1"/>
  <c r="E574" i="96" l="1"/>
  <c r="G573" i="96"/>
  <c r="H573" i="96" s="1"/>
  <c r="D42" i="79"/>
  <c r="E42" i="79" s="1"/>
  <c r="D43" i="79" s="1"/>
  <c r="G43" i="79"/>
  <c r="T45" i="78"/>
  <c r="W45" i="78" s="1"/>
  <c r="E575" i="96" l="1"/>
  <c r="G574" i="96"/>
  <c r="H574" i="96" s="1"/>
  <c r="E43" i="79"/>
  <c r="D44" i="79" s="1"/>
  <c r="G44" i="79"/>
  <c r="T46" i="78"/>
  <c r="W46" i="78" s="1"/>
  <c r="E576" i="96" l="1"/>
  <c r="G575" i="96"/>
  <c r="H575" i="96" s="1"/>
  <c r="E44" i="79"/>
  <c r="D45" i="79" s="1"/>
  <c r="G45" i="79"/>
  <c r="I14" i="79"/>
  <c r="T47" i="78"/>
  <c r="W47" i="78" s="1"/>
  <c r="M13" i="78"/>
  <c r="E577" i="96" l="1"/>
  <c r="G576" i="96"/>
  <c r="H576" i="96" s="1"/>
  <c r="K13" i="78"/>
  <c r="E45" i="79"/>
  <c r="D46" i="79" s="1"/>
  <c r="G46" i="79"/>
  <c r="T48" i="78"/>
  <c r="W48" i="78" s="1"/>
  <c r="E578" i="96" l="1"/>
  <c r="G577" i="96"/>
  <c r="H577" i="96" s="1"/>
  <c r="E46" i="79"/>
  <c r="D47" i="79" s="1"/>
  <c r="G47" i="79"/>
  <c r="T49" i="78"/>
  <c r="W49" i="78" s="1"/>
  <c r="E579" i="96" l="1"/>
  <c r="G578" i="96"/>
  <c r="H578" i="96" s="1"/>
  <c r="L13" i="78"/>
  <c r="E47" i="79"/>
  <c r="D48" i="79" s="1"/>
  <c r="E48" i="79" s="1"/>
  <c r="D49" i="79" s="1"/>
  <c r="G48" i="79"/>
  <c r="K14" i="79" s="1"/>
  <c r="K15" i="79" s="1"/>
  <c r="T50" i="78"/>
  <c r="W50" i="78" s="1"/>
  <c r="E580" i="96" l="1"/>
  <c r="G579" i="96"/>
  <c r="H579" i="96" s="1"/>
  <c r="J14" i="79"/>
  <c r="J15" i="79" s="1"/>
  <c r="G49" i="79"/>
  <c r="G50" i="79" s="1"/>
  <c r="E49" i="79"/>
  <c r="D50" i="79" s="1"/>
  <c r="T51" i="78"/>
  <c r="W51" i="78" s="1"/>
  <c r="E581" i="96" l="1"/>
  <c r="G580" i="96"/>
  <c r="H580" i="96" s="1"/>
  <c r="G51" i="79"/>
  <c r="G52" i="79" s="1"/>
  <c r="G53" i="79" s="1"/>
  <c r="G54" i="79" s="1"/>
  <c r="E50" i="79"/>
  <c r="D51" i="79" s="1"/>
  <c r="T52" i="78"/>
  <c r="W52" i="78" s="1"/>
  <c r="E582" i="96" l="1"/>
  <c r="G581" i="96"/>
  <c r="H581" i="96" s="1"/>
  <c r="G55" i="79"/>
  <c r="E51" i="79"/>
  <c r="D52" i="79" s="1"/>
  <c r="T53" i="78"/>
  <c r="W53" i="78" s="1"/>
  <c r="E583" i="96" l="1"/>
  <c r="G582" i="96"/>
  <c r="H582" i="96" s="1"/>
  <c r="G56" i="79"/>
  <c r="E52" i="79"/>
  <c r="D53" i="79" s="1"/>
  <c r="E584" i="96" l="1"/>
  <c r="G583" i="96"/>
  <c r="H583" i="96" s="1"/>
  <c r="T54" i="78"/>
  <c r="W54" i="78" s="1"/>
  <c r="G57" i="79"/>
  <c r="E53" i="79"/>
  <c r="D54" i="79" s="1"/>
  <c r="E585" i="96" l="1"/>
  <c r="G584" i="96"/>
  <c r="H584" i="96" s="1"/>
  <c r="G58" i="79"/>
  <c r="E54" i="79"/>
  <c r="D55" i="79" s="1"/>
  <c r="E586" i="96" l="1"/>
  <c r="G585" i="96"/>
  <c r="H585" i="96" s="1"/>
  <c r="G59" i="79"/>
  <c r="E55" i="79"/>
  <c r="D56" i="79" s="1"/>
  <c r="E587" i="96" l="1"/>
  <c r="G586" i="96"/>
  <c r="H586" i="96" s="1"/>
  <c r="G60" i="79"/>
  <c r="G61" i="79" s="1"/>
  <c r="E56" i="79"/>
  <c r="D57" i="79" s="1"/>
  <c r="E588" i="96" l="1"/>
  <c r="G587" i="96"/>
  <c r="H587" i="96" s="1"/>
  <c r="G62" i="79"/>
  <c r="E57" i="79"/>
  <c r="D58" i="79" s="1"/>
  <c r="E589" i="96" l="1"/>
  <c r="G588" i="96"/>
  <c r="H588" i="96" s="1"/>
  <c r="G63" i="79"/>
  <c r="G64" i="79" s="1"/>
  <c r="E58" i="79"/>
  <c r="D59" i="79" s="1"/>
  <c r="E590" i="96" l="1"/>
  <c r="G589" i="96"/>
  <c r="H589" i="96" s="1"/>
  <c r="G65" i="79"/>
  <c r="G66" i="79" s="1"/>
  <c r="E59" i="79"/>
  <c r="D60" i="79" s="1"/>
  <c r="E591" i="96" l="1"/>
  <c r="G590" i="96"/>
  <c r="H590" i="96" s="1"/>
  <c r="G67" i="79"/>
  <c r="G68" i="79" s="1"/>
  <c r="E60" i="79"/>
  <c r="D61" i="79" s="1"/>
  <c r="E592" i="96" l="1"/>
  <c r="G591" i="96"/>
  <c r="H591" i="96" s="1"/>
  <c r="G69" i="79"/>
  <c r="E61" i="79"/>
  <c r="D62" i="79" s="1"/>
  <c r="E593" i="96" l="1"/>
  <c r="G592" i="96"/>
  <c r="H592" i="96" s="1"/>
  <c r="G70" i="79"/>
  <c r="G71" i="79" s="1"/>
  <c r="E62" i="79"/>
  <c r="D63" i="79" s="1"/>
  <c r="E594" i="96" l="1"/>
  <c r="G593" i="96"/>
  <c r="H593" i="96" s="1"/>
  <c r="G72" i="79"/>
  <c r="G73" i="79" s="1"/>
  <c r="G74" i="79" s="1"/>
  <c r="E63" i="79"/>
  <c r="D64" i="79" s="1"/>
  <c r="E595" i="96" l="1"/>
  <c r="G594" i="96"/>
  <c r="H594" i="96" s="1"/>
  <c r="G75" i="79"/>
  <c r="G76" i="79" s="1"/>
  <c r="E64" i="79"/>
  <c r="D65" i="79" s="1"/>
  <c r="E596" i="96" l="1"/>
  <c r="G595" i="96"/>
  <c r="H595" i="96" s="1"/>
  <c r="G77" i="79"/>
  <c r="E65" i="79"/>
  <c r="D66" i="79" s="1"/>
  <c r="E597" i="96" l="1"/>
  <c r="G596" i="96"/>
  <c r="H596" i="96" s="1"/>
  <c r="E66" i="79"/>
  <c r="D67" i="79" s="1"/>
  <c r="E598" i="96" l="1"/>
  <c r="G597" i="96"/>
  <c r="H597" i="96" s="1"/>
  <c r="E67" i="79"/>
  <c r="D68" i="79" s="1"/>
  <c r="E599" i="96" l="1"/>
  <c r="G598" i="96"/>
  <c r="H598" i="96" s="1"/>
  <c r="E68" i="79"/>
  <c r="D69" i="79" s="1"/>
  <c r="E600" i="96" l="1"/>
  <c r="G599" i="96"/>
  <c r="H599" i="96" s="1"/>
  <c r="E69" i="79"/>
  <c r="D70" i="79" s="1"/>
  <c r="E601" i="96" l="1"/>
  <c r="G600" i="96"/>
  <c r="H600" i="96" s="1"/>
  <c r="E70" i="79"/>
  <c r="D71" i="79" s="1"/>
  <c r="E602" i="96" l="1"/>
  <c r="G601" i="96"/>
  <c r="H601" i="96" s="1"/>
  <c r="E71" i="79"/>
  <c r="D72" i="79" s="1"/>
  <c r="E603" i="96" l="1"/>
  <c r="G602" i="96"/>
  <c r="H602" i="96" s="1"/>
  <c r="E72" i="79"/>
  <c r="D73" i="79" s="1"/>
  <c r="E604" i="96" l="1"/>
  <c r="G603" i="96"/>
  <c r="H603" i="96" s="1"/>
  <c r="E73" i="79"/>
  <c r="D74" i="79" s="1"/>
  <c r="E605" i="96" l="1"/>
  <c r="G604" i="96"/>
  <c r="H604" i="96" s="1"/>
  <c r="E74" i="79"/>
  <c r="D75" i="79" s="1"/>
  <c r="E606" i="96" l="1"/>
  <c r="G605" i="96"/>
  <c r="H605" i="96" s="1"/>
  <c r="E75" i="79"/>
  <c r="D76" i="79" s="1"/>
  <c r="E607" i="96" l="1"/>
  <c r="G606" i="96"/>
  <c r="H606" i="96" s="1"/>
  <c r="E76" i="79"/>
  <c r="D77" i="79" s="1"/>
  <c r="E608" i="96" l="1"/>
  <c r="G607" i="96"/>
  <c r="H607" i="96" s="1"/>
  <c r="E77" i="79"/>
  <c r="E609" i="96" l="1"/>
  <c r="G608" i="96"/>
  <c r="H608" i="96" s="1"/>
  <c r="D2" i="76"/>
  <c r="E14" i="75"/>
  <c r="F14" i="75" s="1"/>
  <c r="C2" i="75"/>
  <c r="E14" i="74"/>
  <c r="F14" i="74" s="1"/>
  <c r="F4" i="74"/>
  <c r="E4" i="74"/>
  <c r="D4" i="74"/>
  <c r="C4" i="74"/>
  <c r="C2" i="74"/>
  <c r="G14" i="71"/>
  <c r="H14" i="71" s="1"/>
  <c r="C4" i="71"/>
  <c r="C2" i="71"/>
  <c r="E610" i="96" l="1"/>
  <c r="G609" i="96"/>
  <c r="H609" i="96" s="1"/>
  <c r="L25" i="70"/>
  <c r="E611" i="96" l="1"/>
  <c r="G610" i="96"/>
  <c r="H610" i="96" s="1"/>
  <c r="F11" i="70"/>
  <c r="F14" i="70" s="1"/>
  <c r="F10" i="70"/>
  <c r="C4" i="70"/>
  <c r="K29" i="70"/>
  <c r="I37" i="70" s="1"/>
  <c r="H29" i="70"/>
  <c r="F36" i="70" s="1"/>
  <c r="E29" i="70"/>
  <c r="C36" i="70" s="1"/>
  <c r="E612" i="96" l="1"/>
  <c r="G611" i="96"/>
  <c r="H611" i="96" s="1"/>
  <c r="C30" i="70"/>
  <c r="D30" i="70" s="1"/>
  <c r="C33" i="70"/>
  <c r="F33" i="70"/>
  <c r="C35" i="70"/>
  <c r="C37" i="70"/>
  <c r="F37" i="70"/>
  <c r="C34" i="70"/>
  <c r="K30" i="70"/>
  <c r="F34" i="70"/>
  <c r="C31" i="70"/>
  <c r="F35" i="70"/>
  <c r="C32" i="70"/>
  <c r="F32" i="70"/>
  <c r="J30" i="70"/>
  <c r="G30" i="70"/>
  <c r="C2" i="70"/>
  <c r="G26" i="69"/>
  <c r="E26" i="69"/>
  <c r="C4" i="69"/>
  <c r="C2" i="69"/>
  <c r="E613" i="96" l="1"/>
  <c r="G612" i="96"/>
  <c r="H612" i="96" s="1"/>
  <c r="E30" i="70"/>
  <c r="J31" i="70"/>
  <c r="J32" i="70" s="1"/>
  <c r="J33" i="70" s="1"/>
  <c r="J34" i="70" s="1"/>
  <c r="J35" i="70" s="1"/>
  <c r="J36" i="70" s="1"/>
  <c r="J37" i="70" s="1"/>
  <c r="G31" i="70"/>
  <c r="G32" i="70" s="1"/>
  <c r="G33" i="70" s="1"/>
  <c r="G34" i="70" s="1"/>
  <c r="G35" i="70" s="1"/>
  <c r="G36" i="70" s="1"/>
  <c r="G37" i="70" s="1"/>
  <c r="H30" i="70"/>
  <c r="H31" i="70" s="1"/>
  <c r="H32" i="70" s="1"/>
  <c r="H33" i="70" s="1"/>
  <c r="H34" i="70" s="1"/>
  <c r="H35" i="70" s="1"/>
  <c r="H36" i="70" s="1"/>
  <c r="H37" i="70" s="1"/>
  <c r="K31" i="70"/>
  <c r="K32" i="70" s="1"/>
  <c r="K33" i="70" s="1"/>
  <c r="K34" i="70" s="1"/>
  <c r="K35" i="70" s="1"/>
  <c r="K36" i="70" s="1"/>
  <c r="K37" i="70" s="1"/>
  <c r="D31" i="70"/>
  <c r="E614" i="96" l="1"/>
  <c r="G613" i="96"/>
  <c r="H613" i="96" s="1"/>
  <c r="I45" i="70"/>
  <c r="I44" i="70"/>
  <c r="I43" i="70"/>
  <c r="I38" i="70"/>
  <c r="I42" i="70"/>
  <c r="I48" i="70"/>
  <c r="I46" i="70"/>
  <c r="I49" i="70"/>
  <c r="I41" i="70"/>
  <c r="I40" i="70"/>
  <c r="I47" i="70"/>
  <c r="I39" i="70"/>
  <c r="F42" i="70"/>
  <c r="F47" i="70"/>
  <c r="F39" i="70"/>
  <c r="F44" i="70"/>
  <c r="F49" i="70"/>
  <c r="F41" i="70"/>
  <c r="F46" i="70"/>
  <c r="I11" i="70" s="1"/>
  <c r="F38" i="70"/>
  <c r="F43" i="70"/>
  <c r="F48" i="70"/>
  <c r="F40" i="70"/>
  <c r="F45" i="70"/>
  <c r="E31" i="70"/>
  <c r="E32" i="70" s="1"/>
  <c r="E33" i="70" s="1"/>
  <c r="D32" i="70"/>
  <c r="E615" i="96" l="1"/>
  <c r="G614" i="96"/>
  <c r="H614" i="96" s="1"/>
  <c r="E34" i="70"/>
  <c r="D33" i="70"/>
  <c r="E616" i="96" l="1"/>
  <c r="G615" i="96"/>
  <c r="H615" i="96" s="1"/>
  <c r="E35" i="70"/>
  <c r="D34" i="70"/>
  <c r="E14" i="68"/>
  <c r="F14" i="68" s="1"/>
  <c r="C4" i="68"/>
  <c r="C2" i="68"/>
  <c r="F35" i="67"/>
  <c r="E35" i="67"/>
  <c r="C4" i="67"/>
  <c r="C2" i="67"/>
  <c r="E4" i="64"/>
  <c r="D4" i="64"/>
  <c r="D4" i="65"/>
  <c r="G12" i="65"/>
  <c r="C4" i="65"/>
  <c r="C2" i="65"/>
  <c r="E617" i="96" l="1"/>
  <c r="G616" i="96"/>
  <c r="H616" i="96" s="1"/>
  <c r="E36" i="70"/>
  <c r="D35" i="70"/>
  <c r="C4" i="64"/>
  <c r="C2" i="64"/>
  <c r="D43" i="31"/>
  <c r="F14" i="63"/>
  <c r="E14" i="63"/>
  <c r="C4" i="63"/>
  <c r="C2" i="63"/>
  <c r="E618" i="96" l="1"/>
  <c r="G617" i="96"/>
  <c r="H617" i="96" s="1"/>
  <c r="E37" i="70"/>
  <c r="D36" i="70"/>
  <c r="D37" i="70" s="1"/>
  <c r="E18" i="31" l="1"/>
  <c r="E19" i="31" s="1"/>
  <c r="E20" i="31" s="1"/>
  <c r="E21" i="31" s="1"/>
  <c r="E22" i="31" s="1"/>
  <c r="E23" i="31" s="1"/>
  <c r="E24" i="31" s="1"/>
  <c r="E25" i="31" s="1"/>
  <c r="E26" i="31" s="1"/>
  <c r="E28" i="31" s="1"/>
  <c r="E619" i="96"/>
  <c r="G618" i="96"/>
  <c r="H618" i="96" s="1"/>
  <c r="C45" i="70"/>
  <c r="C42" i="70"/>
  <c r="C47" i="70"/>
  <c r="C39" i="70"/>
  <c r="C44" i="70"/>
  <c r="C49" i="70"/>
  <c r="C41" i="70"/>
  <c r="C46" i="70"/>
  <c r="I10" i="70" s="1"/>
  <c r="I14" i="70" s="1"/>
  <c r="C38" i="70"/>
  <c r="E38" i="70" s="1"/>
  <c r="C43" i="70"/>
  <c r="C48" i="70"/>
  <c r="C40" i="70"/>
  <c r="E620" i="96" l="1"/>
  <c r="G619" i="96"/>
  <c r="H619" i="96" s="1"/>
  <c r="D38" i="70"/>
  <c r="D39" i="70" s="1"/>
  <c r="D40" i="70" s="1"/>
  <c r="D41" i="70" s="1"/>
  <c r="D42" i="70" s="1"/>
  <c r="D43" i="70" s="1"/>
  <c r="D44" i="70" s="1"/>
  <c r="D45" i="70" s="1"/>
  <c r="D46" i="70" s="1"/>
  <c r="K38" i="70"/>
  <c r="K39" i="70" s="1"/>
  <c r="K40" i="70" s="1"/>
  <c r="K41" i="70" s="1"/>
  <c r="K42" i="70" s="1"/>
  <c r="K43" i="70" s="1"/>
  <c r="K44" i="70" s="1"/>
  <c r="K45" i="70" s="1"/>
  <c r="K46" i="70" s="1"/>
  <c r="K47" i="70" s="1"/>
  <c r="K48" i="70" s="1"/>
  <c r="K49" i="70" s="1"/>
  <c r="J38" i="70"/>
  <c r="J39" i="70" s="1"/>
  <c r="J40" i="70" s="1"/>
  <c r="J41" i="70" s="1"/>
  <c r="J42" i="70" s="1"/>
  <c r="J43" i="70" s="1"/>
  <c r="J44" i="70" s="1"/>
  <c r="J45" i="70" s="1"/>
  <c r="J46" i="70" s="1"/>
  <c r="J47" i="70" s="1"/>
  <c r="J48" i="70" s="1"/>
  <c r="J49" i="70" s="1"/>
  <c r="G38" i="70"/>
  <c r="G39" i="70" s="1"/>
  <c r="G40" i="70" s="1"/>
  <c r="G41" i="70" s="1"/>
  <c r="G42" i="70" s="1"/>
  <c r="G43" i="70" s="1"/>
  <c r="G44" i="70" s="1"/>
  <c r="G45" i="70" s="1"/>
  <c r="G46" i="70" s="1"/>
  <c r="H38" i="70"/>
  <c r="H39" i="70" s="1"/>
  <c r="H40" i="70" s="1"/>
  <c r="H41" i="70" s="1"/>
  <c r="H42" i="70" s="1"/>
  <c r="H43" i="70" s="1"/>
  <c r="H44" i="70" s="1"/>
  <c r="H45" i="70" s="1"/>
  <c r="H46" i="70" s="1"/>
  <c r="E39" i="70"/>
  <c r="E40" i="70" s="1"/>
  <c r="E41" i="70" s="1"/>
  <c r="E42" i="70" s="1"/>
  <c r="E43" i="70" s="1"/>
  <c r="E44" i="70" s="1"/>
  <c r="E45" i="70" s="1"/>
  <c r="E46" i="70" s="1"/>
  <c r="E621" i="96" l="1"/>
  <c r="G620" i="96"/>
  <c r="H620" i="96" s="1"/>
  <c r="D47" i="70"/>
  <c r="D48" i="70" s="1"/>
  <c r="D49" i="70" s="1"/>
  <c r="G10" i="70"/>
  <c r="H47" i="70"/>
  <c r="H48" i="70" s="1"/>
  <c r="H49" i="70" s="1"/>
  <c r="F57" i="70" s="1"/>
  <c r="H11" i="70"/>
  <c r="E47" i="70"/>
  <c r="E48" i="70" s="1"/>
  <c r="E49" i="70" s="1"/>
  <c r="C55" i="70" s="1"/>
  <c r="H10" i="70"/>
  <c r="G47" i="70"/>
  <c r="G48" i="70" s="1"/>
  <c r="G49" i="70" s="1"/>
  <c r="G11" i="70"/>
  <c r="I61" i="70"/>
  <c r="I53" i="70"/>
  <c r="I60" i="70"/>
  <c r="I52" i="70"/>
  <c r="I59" i="70"/>
  <c r="I51" i="70"/>
  <c r="I54" i="70"/>
  <c r="I58" i="70"/>
  <c r="I50" i="70"/>
  <c r="J50" i="70" s="1"/>
  <c r="I57" i="70"/>
  <c r="I56" i="70"/>
  <c r="I55" i="70"/>
  <c r="C53" i="70"/>
  <c r="C61" i="70"/>
  <c r="C58" i="70"/>
  <c r="C50" i="70"/>
  <c r="E50" i="70" s="1"/>
  <c r="C60" i="70"/>
  <c r="C52" i="70"/>
  <c r="C57" i="70"/>
  <c r="C54" i="70"/>
  <c r="C59" i="70"/>
  <c r="C51" i="70"/>
  <c r="C56" i="70"/>
  <c r="F50" i="70"/>
  <c r="F55" i="70"/>
  <c r="F60" i="70"/>
  <c r="F52" i="70"/>
  <c r="F56" i="70"/>
  <c r="F61" i="70"/>
  <c r="F53" i="70"/>
  <c r="E14" i="62"/>
  <c r="C2" i="62"/>
  <c r="D7" i="62" s="1"/>
  <c r="E622" i="96" l="1"/>
  <c r="G621" i="96"/>
  <c r="H621" i="96" s="1"/>
  <c r="G14" i="70"/>
  <c r="G15" i="70" s="1"/>
  <c r="H14" i="70"/>
  <c r="F59" i="70"/>
  <c r="F51" i="70"/>
  <c r="F58" i="70"/>
  <c r="F54" i="70"/>
  <c r="J51" i="70"/>
  <c r="J52" i="70" s="1"/>
  <c r="J53" i="70" s="1"/>
  <c r="J54" i="70" s="1"/>
  <c r="J55" i="70" s="1"/>
  <c r="J56" i="70" s="1"/>
  <c r="J57" i="70" s="1"/>
  <c r="J58" i="70" s="1"/>
  <c r="J59" i="70" s="1"/>
  <c r="J60" i="70" s="1"/>
  <c r="J61" i="70" s="1"/>
  <c r="D50" i="70"/>
  <c r="D51" i="70" s="1"/>
  <c r="D52" i="70" s="1"/>
  <c r="D53" i="70" s="1"/>
  <c r="D54" i="70" s="1"/>
  <c r="D55" i="70" s="1"/>
  <c r="D56" i="70" s="1"/>
  <c r="D57" i="70" s="1"/>
  <c r="D58" i="70" s="1"/>
  <c r="D59" i="70" s="1"/>
  <c r="D60" i="70" s="1"/>
  <c r="D61" i="70" s="1"/>
  <c r="K50" i="70"/>
  <c r="K51" i="70" s="1"/>
  <c r="K52" i="70" s="1"/>
  <c r="K53" i="70" s="1"/>
  <c r="K54" i="70" s="1"/>
  <c r="K55" i="70" s="1"/>
  <c r="K56" i="70" s="1"/>
  <c r="K57" i="70" s="1"/>
  <c r="K58" i="70" s="1"/>
  <c r="K59" i="70" s="1"/>
  <c r="K60" i="70" s="1"/>
  <c r="K61" i="70" s="1"/>
  <c r="H50" i="70"/>
  <c r="H51" i="70" s="1"/>
  <c r="H52" i="70" s="1"/>
  <c r="H53" i="70" s="1"/>
  <c r="H54" i="70" s="1"/>
  <c r="H55" i="70" s="1"/>
  <c r="H56" i="70" s="1"/>
  <c r="H57" i="70" s="1"/>
  <c r="H58" i="70" s="1"/>
  <c r="H59" i="70" s="1"/>
  <c r="H60" i="70" s="1"/>
  <c r="H61" i="70" s="1"/>
  <c r="G50" i="70"/>
  <c r="G51" i="70" s="1"/>
  <c r="G52" i="70" s="1"/>
  <c r="G53" i="70" s="1"/>
  <c r="G54" i="70" s="1"/>
  <c r="G55" i="70" s="1"/>
  <c r="G56" i="70" s="1"/>
  <c r="G57" i="70" s="1"/>
  <c r="G58" i="70" s="1"/>
  <c r="G59" i="70" s="1"/>
  <c r="G60" i="70" s="1"/>
  <c r="G61" i="70" s="1"/>
  <c r="E51" i="70"/>
  <c r="E52" i="70" s="1"/>
  <c r="E53" i="70" s="1"/>
  <c r="E54" i="70" s="1"/>
  <c r="E55" i="70" s="1"/>
  <c r="E56" i="70" s="1"/>
  <c r="E57" i="70" s="1"/>
  <c r="E58" i="70" s="1"/>
  <c r="E59" i="70" s="1"/>
  <c r="E60" i="70" s="1"/>
  <c r="E61" i="70" s="1"/>
  <c r="C62" i="70" s="1"/>
  <c r="E623" i="96" l="1"/>
  <c r="G622" i="96"/>
  <c r="H622" i="96" s="1"/>
  <c r="F15" i="70"/>
  <c r="I69" i="70"/>
  <c r="I68" i="70"/>
  <c r="I67" i="70"/>
  <c r="I62" i="70"/>
  <c r="I66" i="70"/>
  <c r="I72" i="70"/>
  <c r="I64" i="70"/>
  <c r="I70" i="70"/>
  <c r="I73" i="70"/>
  <c r="I65" i="70"/>
  <c r="I71" i="70"/>
  <c r="I63" i="70"/>
  <c r="C69" i="70"/>
  <c r="C66" i="70"/>
  <c r="C71" i="70"/>
  <c r="C63" i="70"/>
  <c r="C68" i="70"/>
  <c r="C73" i="70"/>
  <c r="C65" i="70"/>
  <c r="C70" i="70"/>
  <c r="C67" i="70"/>
  <c r="C72" i="70"/>
  <c r="C64" i="70"/>
  <c r="F66" i="70"/>
  <c r="F71" i="70"/>
  <c r="F63" i="70"/>
  <c r="F68" i="70"/>
  <c r="F73" i="70"/>
  <c r="F65" i="70"/>
  <c r="F62" i="70"/>
  <c r="H62" i="70" s="1"/>
  <c r="F70" i="70"/>
  <c r="F67" i="70"/>
  <c r="F72" i="70"/>
  <c r="F64" i="70"/>
  <c r="F69" i="70"/>
  <c r="E62" i="70"/>
  <c r="E624" i="96" l="1"/>
  <c r="G623" i="96"/>
  <c r="H623" i="96" s="1"/>
  <c r="H63" i="70"/>
  <c r="H64" i="70" s="1"/>
  <c r="H65" i="70" s="1"/>
  <c r="H66" i="70" s="1"/>
  <c r="H67" i="70" s="1"/>
  <c r="H68" i="70" s="1"/>
  <c r="H69" i="70" s="1"/>
  <c r="H70" i="70" s="1"/>
  <c r="H71" i="70" s="1"/>
  <c r="H72" i="70" s="1"/>
  <c r="H73" i="70" s="1"/>
  <c r="G62" i="70"/>
  <c r="G63" i="70" s="1"/>
  <c r="G64" i="70" s="1"/>
  <c r="G65" i="70" s="1"/>
  <c r="G66" i="70" s="1"/>
  <c r="G67" i="70" s="1"/>
  <c r="G68" i="70" s="1"/>
  <c r="G69" i="70" s="1"/>
  <c r="G70" i="70" s="1"/>
  <c r="G71" i="70" s="1"/>
  <c r="G72" i="70" s="1"/>
  <c r="G73" i="70" s="1"/>
  <c r="J62" i="70"/>
  <c r="J63" i="70" s="1"/>
  <c r="J64" i="70" s="1"/>
  <c r="J65" i="70" s="1"/>
  <c r="J66" i="70" s="1"/>
  <c r="J67" i="70" s="1"/>
  <c r="J68" i="70" s="1"/>
  <c r="J69" i="70" s="1"/>
  <c r="J70" i="70" s="1"/>
  <c r="J71" i="70" s="1"/>
  <c r="J72" i="70" s="1"/>
  <c r="J73" i="70" s="1"/>
  <c r="K62" i="70"/>
  <c r="K63" i="70" s="1"/>
  <c r="K64" i="70" s="1"/>
  <c r="K65" i="70" s="1"/>
  <c r="K66" i="70" s="1"/>
  <c r="K67" i="70" s="1"/>
  <c r="K68" i="70" s="1"/>
  <c r="K69" i="70" s="1"/>
  <c r="K70" i="70" s="1"/>
  <c r="K71" i="70" s="1"/>
  <c r="K72" i="70" s="1"/>
  <c r="K73" i="70" s="1"/>
  <c r="E63" i="70"/>
  <c r="E64" i="70" s="1"/>
  <c r="E65" i="70" s="1"/>
  <c r="E66" i="70" s="1"/>
  <c r="E67" i="70" s="1"/>
  <c r="E68" i="70" s="1"/>
  <c r="E69" i="70" s="1"/>
  <c r="E70" i="70" s="1"/>
  <c r="E71" i="70" s="1"/>
  <c r="E72" i="70" s="1"/>
  <c r="E73" i="70" s="1"/>
  <c r="D62" i="70"/>
  <c r="D63" i="70" s="1"/>
  <c r="D64" i="70" s="1"/>
  <c r="D65" i="70" s="1"/>
  <c r="D66" i="70" s="1"/>
  <c r="D67" i="70" s="1"/>
  <c r="D68" i="70" s="1"/>
  <c r="D69" i="70" s="1"/>
  <c r="D70" i="70" s="1"/>
  <c r="D71" i="70" s="1"/>
  <c r="D72" i="70" s="1"/>
  <c r="D73" i="70" s="1"/>
  <c r="E625" i="96" l="1"/>
  <c r="G624" i="96"/>
  <c r="H624" i="96" s="1"/>
  <c r="I85" i="70"/>
  <c r="I77" i="70"/>
  <c r="I84" i="70"/>
  <c r="I76" i="70"/>
  <c r="I83" i="70"/>
  <c r="I75" i="70"/>
  <c r="I78" i="70"/>
  <c r="I82" i="70"/>
  <c r="I74" i="70"/>
  <c r="J74" i="70" s="1"/>
  <c r="I80" i="70"/>
  <c r="I81" i="70"/>
  <c r="I79" i="70"/>
  <c r="C85" i="70"/>
  <c r="C77" i="70"/>
  <c r="C82" i="70"/>
  <c r="C74" i="70"/>
  <c r="D74" i="70" s="1"/>
  <c r="C79" i="70"/>
  <c r="C84" i="70"/>
  <c r="C76" i="70"/>
  <c r="C81" i="70"/>
  <c r="C78" i="70"/>
  <c r="C83" i="70"/>
  <c r="C75" i="70"/>
  <c r="C80" i="70"/>
  <c r="F82" i="70"/>
  <c r="F74" i="70"/>
  <c r="F79" i="70"/>
  <c r="F84" i="70"/>
  <c r="F76" i="70"/>
  <c r="F81" i="70"/>
  <c r="F78" i="70"/>
  <c r="F83" i="70"/>
  <c r="F75" i="70"/>
  <c r="F80" i="70"/>
  <c r="F85" i="70"/>
  <c r="F77" i="70"/>
  <c r="E626" i="96" l="1"/>
  <c r="G625" i="96"/>
  <c r="H625" i="96" s="1"/>
  <c r="J75" i="70"/>
  <c r="J76" i="70" s="1"/>
  <c r="J77" i="70" s="1"/>
  <c r="J78" i="70" s="1"/>
  <c r="J79" i="70" s="1"/>
  <c r="J80" i="70" s="1"/>
  <c r="J81" i="70" s="1"/>
  <c r="J82" i="70" s="1"/>
  <c r="J83" i="70" s="1"/>
  <c r="J84" i="70" s="1"/>
  <c r="J85" i="70" s="1"/>
  <c r="H74" i="70"/>
  <c r="H75" i="70" s="1"/>
  <c r="H76" i="70" s="1"/>
  <c r="H77" i="70" s="1"/>
  <c r="H78" i="70" s="1"/>
  <c r="H79" i="70" s="1"/>
  <c r="H80" i="70" s="1"/>
  <c r="H81" i="70" s="1"/>
  <c r="H82" i="70" s="1"/>
  <c r="H83" i="70" s="1"/>
  <c r="H84" i="70" s="1"/>
  <c r="H85" i="70" s="1"/>
  <c r="G74" i="70"/>
  <c r="G75" i="70" s="1"/>
  <c r="G76" i="70" s="1"/>
  <c r="G77" i="70" s="1"/>
  <c r="G78" i="70" s="1"/>
  <c r="G79" i="70" s="1"/>
  <c r="G80" i="70" s="1"/>
  <c r="G81" i="70" s="1"/>
  <c r="G82" i="70" s="1"/>
  <c r="G83" i="70" s="1"/>
  <c r="G84" i="70" s="1"/>
  <c r="G85" i="70" s="1"/>
  <c r="K74" i="70"/>
  <c r="K75" i="70" s="1"/>
  <c r="K76" i="70" s="1"/>
  <c r="K77" i="70" s="1"/>
  <c r="K78" i="70" s="1"/>
  <c r="K79" i="70" s="1"/>
  <c r="K80" i="70" s="1"/>
  <c r="K81" i="70" s="1"/>
  <c r="K82" i="70" s="1"/>
  <c r="K83" i="70" s="1"/>
  <c r="K84" i="70" s="1"/>
  <c r="K85" i="70" s="1"/>
  <c r="E74" i="70"/>
  <c r="E75" i="70" s="1"/>
  <c r="E76" i="70" s="1"/>
  <c r="E77" i="70" s="1"/>
  <c r="E78" i="70" s="1"/>
  <c r="E79" i="70" s="1"/>
  <c r="E80" i="70" s="1"/>
  <c r="E81" i="70" s="1"/>
  <c r="E82" i="70" s="1"/>
  <c r="E83" i="70" s="1"/>
  <c r="E84" i="70" s="1"/>
  <c r="E85" i="70" s="1"/>
  <c r="D75" i="70"/>
  <c r="D76" i="70" s="1"/>
  <c r="D77" i="70" s="1"/>
  <c r="D78" i="70" s="1"/>
  <c r="D79" i="70" s="1"/>
  <c r="D80" i="70" s="1"/>
  <c r="D81" i="70" s="1"/>
  <c r="D82" i="70" s="1"/>
  <c r="D83" i="70" s="1"/>
  <c r="D84" i="70" s="1"/>
  <c r="D85" i="70" s="1"/>
  <c r="E627" i="96" l="1"/>
  <c r="G626" i="96"/>
  <c r="H626" i="96" s="1"/>
  <c r="I87" i="70"/>
  <c r="I93" i="70"/>
  <c r="I94" i="70"/>
  <c r="I95" i="70"/>
  <c r="I88" i="70"/>
  <c r="I96" i="70"/>
  <c r="I92" i="70"/>
  <c r="I89" i="70"/>
  <c r="I86" i="70"/>
  <c r="J86" i="70" s="1"/>
  <c r="J87" i="70" s="1"/>
  <c r="I90" i="70"/>
  <c r="I91" i="70"/>
  <c r="F86" i="70"/>
  <c r="H86" i="70" s="1"/>
  <c r="F87" i="70"/>
  <c r="F88" i="70"/>
  <c r="F89" i="70"/>
  <c r="F91" i="70"/>
  <c r="F90" i="70"/>
  <c r="C86" i="70"/>
  <c r="E86" i="70" s="1"/>
  <c r="C87" i="70"/>
  <c r="C89" i="70"/>
  <c r="C88" i="70"/>
  <c r="E628" i="96" l="1"/>
  <c r="G627" i="96"/>
  <c r="H627" i="96" s="1"/>
  <c r="J88" i="70"/>
  <c r="J89" i="70" s="1"/>
  <c r="J90" i="70" s="1"/>
  <c r="J91" i="70" s="1"/>
  <c r="J92" i="70" s="1"/>
  <c r="J93" i="70" s="1"/>
  <c r="J94" i="70" s="1"/>
  <c r="J95" i="70" s="1"/>
  <c r="J96" i="70" s="1"/>
  <c r="H87" i="70"/>
  <c r="H88" i="70" s="1"/>
  <c r="H89" i="70" s="1"/>
  <c r="H90" i="70" s="1"/>
  <c r="H91" i="70" s="1"/>
  <c r="G86" i="70"/>
  <c r="G87" i="70" s="1"/>
  <c r="G88" i="70" s="1"/>
  <c r="G89" i="70" s="1"/>
  <c r="G90" i="70" s="1"/>
  <c r="G91" i="70" s="1"/>
  <c r="F97" i="70"/>
  <c r="K86" i="70"/>
  <c r="K87" i="70" s="1"/>
  <c r="K88" i="70" s="1"/>
  <c r="K89" i="70" s="1"/>
  <c r="K90" i="70" s="1"/>
  <c r="K91" i="70" s="1"/>
  <c r="K92" i="70" s="1"/>
  <c r="K93" i="70" s="1"/>
  <c r="K94" i="70" s="1"/>
  <c r="K95" i="70" s="1"/>
  <c r="K96" i="70" s="1"/>
  <c r="I97" i="70"/>
  <c r="E87" i="70"/>
  <c r="E88" i="70" s="1"/>
  <c r="E89" i="70" s="1"/>
  <c r="D86" i="70"/>
  <c r="D87" i="70" s="1"/>
  <c r="D88" i="70" s="1"/>
  <c r="D89" i="70" s="1"/>
  <c r="C97" i="70"/>
  <c r="E629" i="96" l="1"/>
  <c r="G628" i="96"/>
  <c r="H628" i="96" s="1"/>
  <c r="E630" i="96" l="1"/>
  <c r="G629" i="96"/>
  <c r="H629" i="96" s="1"/>
  <c r="C4" i="32"/>
  <c r="C4" i="7"/>
  <c r="E631" i="96" l="1"/>
  <c r="G630" i="96"/>
  <c r="H630" i="96" s="1"/>
  <c r="C4" i="31"/>
  <c r="E632" i="96" l="1"/>
  <c r="G631" i="96"/>
  <c r="H631" i="96" s="1"/>
  <c r="E633" i="96" l="1"/>
  <c r="G632" i="96"/>
  <c r="H632" i="96" s="1"/>
  <c r="E23" i="32"/>
  <c r="G23" i="32" s="1"/>
  <c r="E634" i="96" l="1"/>
  <c r="G633" i="96"/>
  <c r="H633" i="96" s="1"/>
  <c r="E11" i="2"/>
  <c r="F11" i="2" s="1"/>
  <c r="E635" i="96" l="1"/>
  <c r="G634" i="96"/>
  <c r="H634" i="96" s="1"/>
  <c r="C2" i="32"/>
  <c r="C2" i="31"/>
  <c r="I8" i="31" s="1"/>
  <c r="C4" i="30"/>
  <c r="C2" i="30"/>
  <c r="E636" i="96" l="1"/>
  <c r="G635" i="96"/>
  <c r="H635" i="96" s="1"/>
  <c r="I11" i="31"/>
  <c r="I12" i="31" s="1"/>
  <c r="E637" i="96" l="1"/>
  <c r="G636" i="96"/>
  <c r="H636" i="96" s="1"/>
  <c r="C2" i="17"/>
  <c r="E638" i="96" l="1"/>
  <c r="G637" i="96"/>
  <c r="H637" i="96" s="1"/>
  <c r="C2" i="7"/>
  <c r="E639" i="96" l="1"/>
  <c r="G638" i="96"/>
  <c r="H638" i="96" s="1"/>
  <c r="G8" i="4"/>
  <c r="E640" i="96" l="1"/>
  <c r="G639" i="96"/>
  <c r="H639" i="96" s="1"/>
  <c r="O6" i="4"/>
  <c r="O7" i="4"/>
  <c r="E641" i="96" l="1"/>
  <c r="G640" i="96"/>
  <c r="H640" i="96" s="1"/>
  <c r="O8" i="4"/>
  <c r="G2" i="4"/>
  <c r="E642" i="96" l="1"/>
  <c r="G641" i="96"/>
  <c r="H641" i="96" s="1"/>
  <c r="C2" i="2"/>
  <c r="E643" i="96" l="1"/>
  <c r="G642" i="96"/>
  <c r="H642" i="96" s="1"/>
  <c r="I430" i="96"/>
  <c r="N430" i="96" s="1"/>
  <c r="I491" i="96"/>
  <c r="N491" i="96" s="1"/>
  <c r="I461" i="96"/>
  <c r="N461" i="96" s="1"/>
  <c r="I1081" i="96"/>
  <c r="N1081" i="96" s="1"/>
  <c r="I751" i="96"/>
  <c r="N751" i="96" s="1"/>
  <c r="I765" i="96"/>
  <c r="N765" i="96" s="1"/>
  <c r="I998" i="96"/>
  <c r="N998" i="96" s="1"/>
  <c r="I8" i="96"/>
  <c r="N8" i="96" s="1"/>
  <c r="I746" i="96"/>
  <c r="N746" i="96" s="1"/>
  <c r="I31" i="96"/>
  <c r="N31" i="96" s="1"/>
  <c r="I646" i="96"/>
  <c r="N646" i="96" s="1"/>
  <c r="I360" i="96"/>
  <c r="N360" i="96" s="1"/>
  <c r="I100" i="96"/>
  <c r="N100" i="96" s="1"/>
  <c r="I1043" i="96"/>
  <c r="N1043" i="96" s="1"/>
  <c r="I1086" i="96"/>
  <c r="N1086" i="96" s="1"/>
  <c r="I911" i="96"/>
  <c r="N911" i="96" s="1"/>
  <c r="I873" i="96"/>
  <c r="N873" i="96" s="1"/>
  <c r="I705" i="96"/>
  <c r="N705" i="96" s="1"/>
  <c r="I790" i="96"/>
  <c r="N790" i="96" s="1"/>
  <c r="I654" i="96"/>
  <c r="N654" i="96" s="1"/>
  <c r="I666" i="96"/>
  <c r="N666" i="96" s="1"/>
  <c r="I13" i="96"/>
  <c r="N13" i="96" s="1"/>
  <c r="I107" i="96"/>
  <c r="N107" i="96" s="1"/>
  <c r="I1036" i="96"/>
  <c r="N1036" i="96" s="1"/>
  <c r="I1082" i="96"/>
  <c r="N1082" i="96" s="1"/>
  <c r="I904" i="96"/>
  <c r="N904" i="96" s="1"/>
  <c r="I866" i="96"/>
  <c r="N866" i="96" s="1"/>
  <c r="I697" i="96"/>
  <c r="N697" i="96" s="1"/>
  <c r="I754" i="96"/>
  <c r="N754" i="96" s="1"/>
  <c r="I649" i="96"/>
  <c r="N649" i="96" s="1"/>
  <c r="I661" i="96"/>
  <c r="N661" i="96" s="1"/>
  <c r="I15" i="96"/>
  <c r="N15" i="96" s="1"/>
  <c r="I67" i="96"/>
  <c r="N67" i="96" s="1"/>
  <c r="I1073" i="96"/>
  <c r="N1073" i="96" s="1"/>
  <c r="I933" i="96"/>
  <c r="N933" i="96" s="1"/>
  <c r="I1047" i="96"/>
  <c r="N1047" i="96" s="1"/>
  <c r="I921" i="96"/>
  <c r="N921" i="96" s="1"/>
  <c r="I760" i="96"/>
  <c r="N760" i="96" s="1"/>
  <c r="I1029" i="96"/>
  <c r="N1029" i="96" s="1"/>
  <c r="I719" i="96"/>
  <c r="N719" i="96" s="1"/>
  <c r="I710" i="96"/>
  <c r="N710" i="96" s="1"/>
  <c r="I128" i="96"/>
  <c r="N128" i="96" s="1"/>
  <c r="I72" i="96"/>
  <c r="N72" i="96" s="1"/>
  <c r="I1069" i="96"/>
  <c r="N1069" i="96" s="1"/>
  <c r="I926" i="96"/>
  <c r="N926" i="96" s="1"/>
  <c r="I1040" i="96"/>
  <c r="N1040" i="96" s="1"/>
  <c r="I914" i="96"/>
  <c r="N914" i="96" s="1"/>
  <c r="I745" i="96"/>
  <c r="N745" i="96" s="1"/>
  <c r="I937" i="96"/>
  <c r="N937" i="96" s="1"/>
  <c r="I715" i="96"/>
  <c r="N715" i="96" s="1"/>
  <c r="I695" i="96"/>
  <c r="N695" i="96" s="1"/>
  <c r="I503" i="96"/>
  <c r="N503" i="96" s="1"/>
  <c r="I60" i="96"/>
  <c r="N60" i="96" s="1"/>
  <c r="I135" i="96"/>
  <c r="N135" i="96" s="1"/>
  <c r="I1018" i="96"/>
  <c r="N1018" i="96" s="1"/>
  <c r="I946" i="96"/>
  <c r="N946" i="96" s="1"/>
  <c r="I848" i="96"/>
  <c r="N848" i="96" s="1"/>
  <c r="I976" i="96"/>
  <c r="N976" i="96" s="1"/>
  <c r="I740" i="96"/>
  <c r="N740" i="96" s="1"/>
  <c r="I728" i="96"/>
  <c r="N728" i="96" s="1"/>
  <c r="I596" i="96"/>
  <c r="N596" i="96" s="1"/>
  <c r="I598" i="96"/>
  <c r="N598" i="96" s="1"/>
  <c r="I50" i="96"/>
  <c r="N50" i="96" s="1"/>
  <c r="I1004" i="96"/>
  <c r="N1004" i="96" s="1"/>
  <c r="I665" i="96"/>
  <c r="N665" i="96" s="1"/>
  <c r="I1006" i="96"/>
  <c r="N1006" i="96" s="1"/>
  <c r="I435" i="96"/>
  <c r="N435" i="96" s="1"/>
  <c r="I545" i="96"/>
  <c r="N545" i="96" s="1"/>
  <c r="I71" i="96"/>
  <c r="N71" i="96" s="1"/>
  <c r="I70" i="96"/>
  <c r="N70" i="96" s="1"/>
  <c r="I286" i="96"/>
  <c r="N286" i="96" s="1"/>
  <c r="I148" i="96"/>
  <c r="N148" i="96" s="1"/>
  <c r="I285" i="96"/>
  <c r="N285" i="96" s="1"/>
  <c r="I648" i="96"/>
  <c r="N648" i="96" s="1"/>
  <c r="I780" i="96"/>
  <c r="N780" i="96" s="1"/>
  <c r="I65" i="96"/>
  <c r="N65" i="96" s="1"/>
  <c r="I742" i="96"/>
  <c r="N742" i="96" s="1"/>
  <c r="I965" i="96"/>
  <c r="N965" i="96" s="1"/>
  <c r="I1060" i="96"/>
  <c r="N1060" i="96" s="1"/>
  <c r="I563" i="96"/>
  <c r="N563" i="96" s="1"/>
  <c r="I876" i="96"/>
  <c r="N876" i="96" s="1"/>
  <c r="I1061" i="96"/>
  <c r="N1061" i="96" s="1"/>
  <c r="I574" i="96"/>
  <c r="N574" i="96" s="1"/>
  <c r="I864" i="96"/>
  <c r="N864" i="96" s="1"/>
  <c r="I11" i="96"/>
  <c r="N11" i="96" s="1"/>
  <c r="I979" i="96"/>
  <c r="N979" i="96" s="1"/>
  <c r="I1044" i="96"/>
  <c r="N1044" i="96" s="1"/>
  <c r="I961" i="96"/>
  <c r="N961" i="96" s="1"/>
  <c r="I801" i="96"/>
  <c r="N801" i="96" s="1"/>
  <c r="I944" i="96"/>
  <c r="N944" i="96" s="1"/>
  <c r="I701" i="96"/>
  <c r="N701" i="96" s="1"/>
  <c r="I723" i="96"/>
  <c r="N723" i="96" s="1"/>
  <c r="I625" i="96"/>
  <c r="N625" i="96" s="1"/>
  <c r="I51" i="96"/>
  <c r="N51" i="96" s="1"/>
  <c r="I19" i="96"/>
  <c r="N19" i="96" s="1"/>
  <c r="I972" i="96"/>
  <c r="N972" i="96" s="1"/>
  <c r="I1035" i="96"/>
  <c r="N1035" i="96" s="1"/>
  <c r="I945" i="96"/>
  <c r="N945" i="96" s="1"/>
  <c r="I788" i="96"/>
  <c r="N788" i="96" s="1"/>
  <c r="I899" i="96"/>
  <c r="N899" i="96" s="1"/>
  <c r="I693" i="96"/>
  <c r="N693" i="96" s="1"/>
  <c r="I694" i="96"/>
  <c r="N694" i="96" s="1"/>
  <c r="I612" i="96"/>
  <c r="N612" i="96" s="1"/>
  <c r="I17" i="96"/>
  <c r="N17" i="96" s="1"/>
  <c r="I116" i="96"/>
  <c r="N116" i="96" s="1"/>
  <c r="I1027" i="96"/>
  <c r="N1027" i="96" s="1"/>
  <c r="I1078" i="96"/>
  <c r="N1078" i="96" s="1"/>
  <c r="I895" i="96"/>
  <c r="N895" i="96" s="1"/>
  <c r="I854" i="96"/>
  <c r="N854" i="96" s="1"/>
  <c r="I689" i="96"/>
  <c r="N689" i="96" s="1"/>
  <c r="I749" i="96"/>
  <c r="N749" i="96" s="1"/>
  <c r="I636" i="96"/>
  <c r="N636" i="96" s="1"/>
  <c r="I658" i="96"/>
  <c r="N658" i="96" s="1"/>
  <c r="I21" i="96"/>
  <c r="N21" i="96" s="1"/>
  <c r="I123" i="96"/>
  <c r="N123" i="96" s="1"/>
  <c r="I1020" i="96"/>
  <c r="N1020" i="96" s="1"/>
  <c r="I1074" i="96"/>
  <c r="N1074" i="96" s="1"/>
  <c r="I888" i="96"/>
  <c r="N888" i="96" s="1"/>
  <c r="I846" i="96"/>
  <c r="N846" i="96" s="1"/>
  <c r="I686" i="96"/>
  <c r="N686" i="96" s="1"/>
  <c r="I741" i="96"/>
  <c r="N741" i="96" s="1"/>
  <c r="I633" i="96"/>
  <c r="N633" i="96" s="1"/>
  <c r="I653" i="96"/>
  <c r="N653" i="96" s="1"/>
  <c r="I550" i="96"/>
  <c r="N550" i="96" s="1"/>
  <c r="I120" i="96"/>
  <c r="N120" i="96" s="1"/>
  <c r="I92" i="96"/>
  <c r="N92" i="96" s="1"/>
  <c r="I1048" i="96"/>
  <c r="N1048" i="96" s="1"/>
  <c r="I1017" i="96"/>
  <c r="N1017" i="96" s="1"/>
  <c r="I916" i="96"/>
  <c r="N916" i="96" s="1"/>
  <c r="I887" i="96"/>
  <c r="N887" i="96" s="1"/>
  <c r="I680" i="96"/>
  <c r="N680" i="96" s="1"/>
  <c r="I953" i="96"/>
  <c r="N953" i="96" s="1"/>
  <c r="I655" i="96"/>
  <c r="N655" i="96" s="1"/>
  <c r="N552" i="96"/>
  <c r="I131" i="96"/>
  <c r="N131" i="96" s="1"/>
  <c r="I938" i="96"/>
  <c r="N938" i="96" s="1"/>
  <c r="I676" i="96"/>
  <c r="N676" i="96" s="1"/>
  <c r="I717" i="96"/>
  <c r="N717" i="96" s="1"/>
  <c r="I395" i="96"/>
  <c r="N395" i="96" s="1"/>
  <c r="I428" i="96"/>
  <c r="N428" i="96" s="1"/>
  <c r="I707" i="96"/>
  <c r="N707" i="96" s="1"/>
  <c r="I347" i="96"/>
  <c r="N347" i="96" s="1"/>
  <c r="I169" i="96"/>
  <c r="N169" i="96" s="1"/>
  <c r="I270" i="96"/>
  <c r="N270" i="96" s="1"/>
  <c r="I252" i="96"/>
  <c r="N252" i="96" s="1"/>
  <c r="I339" i="96"/>
  <c r="N339" i="96" s="1"/>
  <c r="I7" i="96"/>
  <c r="N7" i="96" s="1"/>
  <c r="I706" i="96"/>
  <c r="N706" i="96" s="1"/>
  <c r="I777" i="96"/>
  <c r="N777" i="96" s="1"/>
  <c r="I1064" i="96"/>
  <c r="N1064" i="96" s="1"/>
  <c r="I589" i="96"/>
  <c r="N589" i="96" s="1"/>
  <c r="I957" i="96"/>
  <c r="N957" i="96" s="1"/>
  <c r="I73" i="96"/>
  <c r="N73" i="96" s="1"/>
  <c r="I831" i="96"/>
  <c r="N831" i="96" s="1"/>
  <c r="I844" i="96"/>
  <c r="N844" i="96" s="1"/>
  <c r="I342" i="96"/>
  <c r="N342" i="96" s="1"/>
  <c r="I1050" i="96"/>
  <c r="N1050" i="96" s="1"/>
  <c r="I980" i="96"/>
  <c r="N980" i="96" s="1"/>
  <c r="I877" i="96"/>
  <c r="N877" i="96" s="1"/>
  <c r="I992" i="96"/>
  <c r="N992" i="96" s="1"/>
  <c r="I815" i="96"/>
  <c r="N815" i="96" s="1"/>
  <c r="I771" i="96"/>
  <c r="N771" i="96" s="1"/>
  <c r="I614" i="96"/>
  <c r="N614" i="96" s="1"/>
  <c r="I622" i="96"/>
  <c r="N622" i="96" s="1"/>
  <c r="I6" i="96"/>
  <c r="N6" i="96" s="1"/>
  <c r="I59" i="96"/>
  <c r="N59" i="96" s="1"/>
  <c r="I1041" i="96"/>
  <c r="N1041" i="96" s="1"/>
  <c r="I971" i="96"/>
  <c r="N971" i="96" s="1"/>
  <c r="I870" i="96"/>
  <c r="N870" i="96" s="1"/>
  <c r="I990" i="96"/>
  <c r="N990" i="96" s="1"/>
  <c r="I774" i="96"/>
  <c r="N774" i="96" s="1"/>
  <c r="N764" i="96"/>
  <c r="I611" i="96"/>
  <c r="N611" i="96" s="1"/>
  <c r="I619" i="96"/>
  <c r="N619" i="96" s="1"/>
  <c r="I54" i="96"/>
  <c r="N54" i="96" s="1"/>
  <c r="I23" i="96"/>
  <c r="N23" i="96" s="1"/>
  <c r="I963" i="96"/>
  <c r="N963" i="96" s="1"/>
  <c r="I1028" i="96"/>
  <c r="N1028" i="96" s="1"/>
  <c r="I929" i="96"/>
  <c r="N929" i="96" s="1"/>
  <c r="I785" i="96"/>
  <c r="N785" i="96" s="1"/>
  <c r="I885" i="96"/>
  <c r="N885" i="96" s="1"/>
  <c r="I681" i="96"/>
  <c r="N681" i="96" s="1"/>
  <c r="I690" i="96"/>
  <c r="N690" i="96" s="1"/>
  <c r="I609" i="96"/>
  <c r="N609" i="96" s="1"/>
  <c r="I68" i="96"/>
  <c r="N68" i="96" s="1"/>
  <c r="I27" i="96"/>
  <c r="N27" i="96" s="1"/>
  <c r="I954" i="96"/>
  <c r="N954" i="96" s="1"/>
  <c r="I1019" i="96"/>
  <c r="N1019" i="96" s="1"/>
  <c r="I918" i="96"/>
  <c r="N918" i="96" s="1"/>
  <c r="I772" i="96"/>
  <c r="N772" i="96" s="1"/>
  <c r="I878" i="96"/>
  <c r="N878" i="96" s="1"/>
  <c r="I678" i="96"/>
  <c r="N678" i="96" s="1"/>
  <c r="I682" i="96"/>
  <c r="N682" i="96" s="1"/>
  <c r="I718" i="96"/>
  <c r="N718" i="96" s="1"/>
  <c r="I481" i="96"/>
  <c r="N481" i="96" s="1"/>
  <c r="I12" i="96"/>
  <c r="N12" i="96" s="1"/>
  <c r="I1083" i="96"/>
  <c r="N1083" i="96" s="1"/>
  <c r="I984" i="96"/>
  <c r="N984" i="96" s="1"/>
  <c r="I956" i="96"/>
  <c r="N956" i="96" s="1"/>
  <c r="I851" i="96"/>
  <c r="N851" i="96" s="1"/>
  <c r="N825" i="96"/>
  <c r="I805" i="96"/>
  <c r="N805" i="96" s="1"/>
  <c r="I757" i="96"/>
  <c r="N757" i="96" s="1"/>
  <c r="I767" i="96"/>
  <c r="N767" i="96" s="1"/>
  <c r="I493" i="96"/>
  <c r="N493" i="96" s="1"/>
  <c r="I83" i="96"/>
  <c r="N83" i="96" s="1"/>
  <c r="I1009" i="96"/>
  <c r="N1009" i="96" s="1"/>
  <c r="I33" i="96"/>
  <c r="N33" i="96" s="1"/>
  <c r="I750" i="96"/>
  <c r="N750" i="96" s="1"/>
  <c r="I102" i="96"/>
  <c r="N102" i="96" s="1"/>
  <c r="I316" i="96"/>
  <c r="N316" i="96" s="1"/>
  <c r="I532" i="96"/>
  <c r="N532" i="96" s="1"/>
  <c r="I762" i="96"/>
  <c r="N762" i="96" s="1"/>
  <c r="I314" i="96"/>
  <c r="N314" i="96" s="1"/>
  <c r="I167" i="96"/>
  <c r="N167" i="96" s="1"/>
  <c r="I149" i="96"/>
  <c r="N149" i="96" s="1"/>
  <c r="I313" i="96"/>
  <c r="N313" i="96" s="1"/>
  <c r="I56" i="96"/>
  <c r="N56" i="96" s="1"/>
  <c r="I571" i="96"/>
  <c r="N571" i="96" s="1"/>
  <c r="I923" i="96"/>
  <c r="N923" i="96" s="1"/>
  <c r="I341" i="96"/>
  <c r="N341" i="96" s="1"/>
  <c r="I595" i="96"/>
  <c r="N595" i="96" s="1"/>
  <c r="I828" i="96"/>
  <c r="N828" i="96" s="1"/>
  <c r="I951" i="96"/>
  <c r="N951" i="96" s="1"/>
  <c r="I289" i="96"/>
  <c r="N289" i="96" s="1"/>
  <c r="I99" i="96"/>
  <c r="N99" i="96" s="1"/>
  <c r="I89" i="96"/>
  <c r="N89" i="96" s="1"/>
  <c r="I986" i="96"/>
  <c r="N986" i="96" s="1"/>
  <c r="I1049" i="96"/>
  <c r="N1049" i="96" s="1"/>
  <c r="I816" i="96"/>
  <c r="N816" i="96" s="1"/>
  <c r="I919" i="96"/>
  <c r="N919" i="96" s="1"/>
  <c r="I708" i="96"/>
  <c r="N708" i="96" s="1"/>
  <c r="I696" i="96"/>
  <c r="N696" i="96" s="1"/>
  <c r="I673" i="96"/>
  <c r="N673" i="96" s="1"/>
  <c r="I629" i="96"/>
  <c r="N629" i="96" s="1"/>
  <c r="I91" i="96"/>
  <c r="N91" i="96" s="1"/>
  <c r="I52" i="96"/>
  <c r="N52" i="96" s="1"/>
  <c r="I977" i="96"/>
  <c r="N977" i="96" s="1"/>
  <c r="I1042" i="96"/>
  <c r="N1042" i="96" s="1"/>
  <c r="I813" i="96"/>
  <c r="N813" i="96" s="1"/>
  <c r="I912" i="96"/>
  <c r="N912" i="96" s="1"/>
  <c r="I700" i="96"/>
  <c r="N700" i="96" s="1"/>
  <c r="I688" i="96"/>
  <c r="N688" i="96" s="1"/>
  <c r="I668" i="96"/>
  <c r="N668" i="96" s="1"/>
  <c r="I584" i="96"/>
  <c r="N584" i="96" s="1"/>
  <c r="I44" i="96"/>
  <c r="N44" i="96" s="1"/>
  <c r="I62" i="96"/>
  <c r="N62" i="96" s="1"/>
  <c r="I1034" i="96"/>
  <c r="N1034" i="96" s="1"/>
  <c r="I964" i="96"/>
  <c r="N964" i="96" s="1"/>
  <c r="I861" i="96"/>
  <c r="N861" i="96" s="1"/>
  <c r="I985" i="96"/>
  <c r="N985" i="96" s="1"/>
  <c r="I753" i="96"/>
  <c r="N753" i="96" s="1"/>
  <c r="I744" i="96"/>
  <c r="N744" i="96" s="1"/>
  <c r="I604" i="96"/>
  <c r="N604" i="96" s="1"/>
  <c r="I606" i="96"/>
  <c r="N606" i="96" s="1"/>
  <c r="I57" i="96"/>
  <c r="N57" i="96" s="1"/>
  <c r="I74" i="96"/>
  <c r="N74" i="96" s="1"/>
  <c r="I1025" i="96"/>
  <c r="N1025" i="96" s="1"/>
  <c r="I959" i="96"/>
  <c r="N959" i="96" s="1"/>
  <c r="N856" i="96"/>
  <c r="I983" i="96"/>
  <c r="N983" i="96" s="1"/>
  <c r="I748" i="96"/>
  <c r="N748" i="96" s="1"/>
  <c r="I736" i="96"/>
  <c r="N736" i="96" s="1"/>
  <c r="I600" i="96"/>
  <c r="N600" i="96" s="1"/>
  <c r="I602" i="96"/>
  <c r="N602" i="96" s="1"/>
  <c r="I446" i="96"/>
  <c r="N446" i="96" s="1"/>
  <c r="I47" i="96"/>
  <c r="N47" i="96" s="1"/>
  <c r="I1088" i="96"/>
  <c r="N1088" i="96" s="1"/>
  <c r="I1046" i="96"/>
  <c r="N1046" i="96" s="1"/>
  <c r="I874" i="96"/>
  <c r="N874" i="96" s="1"/>
  <c r="I791" i="96"/>
  <c r="N791" i="96" s="1"/>
  <c r="I766" i="96"/>
  <c r="N766" i="96" s="1"/>
  <c r="I910" i="96"/>
  <c r="N910" i="96" s="1"/>
  <c r="I626" i="96"/>
  <c r="N626" i="96" s="1"/>
  <c r="I618" i="96"/>
  <c r="N618" i="96" s="1"/>
  <c r="I453" i="96"/>
  <c r="N453" i="96" s="1"/>
  <c r="I45" i="96"/>
  <c r="N45" i="96" s="1"/>
  <c r="I1098" i="96"/>
  <c r="N1098" i="96" s="1"/>
  <c r="I108" i="96"/>
  <c r="N108" i="96" s="1"/>
  <c r="I641" i="96"/>
  <c r="N641" i="96" s="1"/>
  <c r="I182" i="96"/>
  <c r="N182" i="96" s="1"/>
  <c r="I402" i="96"/>
  <c r="N402" i="96" s="1"/>
  <c r="I311" i="96"/>
  <c r="N311" i="96" s="1"/>
  <c r="I442" i="96"/>
  <c r="N442" i="96" s="1"/>
  <c r="I793" i="96"/>
  <c r="N793" i="96" s="1"/>
  <c r="I324" i="96"/>
  <c r="N324" i="96" s="1"/>
  <c r="I181" i="96"/>
  <c r="N181" i="96" s="1"/>
  <c r="I445" i="96"/>
  <c r="N445" i="96" s="1"/>
  <c r="I949" i="96"/>
  <c r="N949" i="96" s="1"/>
  <c r="N522" i="96"/>
  <c r="I698" i="96"/>
  <c r="N698" i="96" s="1"/>
  <c r="I826" i="96"/>
  <c r="N826" i="96" s="1"/>
  <c r="I582" i="96"/>
  <c r="N582" i="96" s="1"/>
  <c r="I591" i="96"/>
  <c r="N591" i="96" s="1"/>
  <c r="I1012" i="96"/>
  <c r="N1012" i="96" s="1"/>
  <c r="I687" i="96"/>
  <c r="N687" i="96" s="1"/>
  <c r="I462" i="96"/>
  <c r="N462" i="96" s="1"/>
  <c r="I41" i="96"/>
  <c r="N41" i="96" s="1"/>
  <c r="I46" i="96"/>
  <c r="N46" i="96" s="1"/>
  <c r="I49" i="96"/>
  <c r="N49" i="96" s="1"/>
  <c r="I84" i="96"/>
  <c r="N84" i="96" s="1"/>
  <c r="I1099" i="96"/>
  <c r="N1099" i="96" s="1"/>
  <c r="I1016" i="96"/>
  <c r="N1016" i="96" s="1"/>
  <c r="I1045" i="96"/>
  <c r="N1045" i="96" s="1"/>
  <c r="I884" i="96"/>
  <c r="N884" i="96" s="1"/>
  <c r="I857" i="96"/>
  <c r="N857" i="96" s="1"/>
  <c r="I892" i="96"/>
  <c r="N892" i="96" s="1"/>
  <c r="I808" i="96"/>
  <c r="N808" i="96" s="1"/>
  <c r="I624" i="96"/>
  <c r="N624" i="96" s="1"/>
  <c r="I525" i="96"/>
  <c r="N525" i="96" s="1"/>
  <c r="I95" i="96"/>
  <c r="N95" i="96" s="1"/>
  <c r="I1095" i="96"/>
  <c r="N1095" i="96" s="1"/>
  <c r="I1007" i="96"/>
  <c r="N1007" i="96" s="1"/>
  <c r="I1031" i="96"/>
  <c r="N1031" i="96" s="1"/>
  <c r="I875" i="96"/>
  <c r="N875" i="96" s="1"/>
  <c r="I849" i="96"/>
  <c r="N849" i="96" s="1"/>
  <c r="I853" i="96"/>
  <c r="N853" i="96" s="1"/>
  <c r="I806" i="96"/>
  <c r="N806" i="96" s="1"/>
  <c r="I621" i="96"/>
  <c r="N621" i="96" s="1"/>
  <c r="I512" i="96"/>
  <c r="N512" i="96" s="1"/>
  <c r="I104" i="96"/>
  <c r="N104" i="96" s="1"/>
  <c r="I69" i="96"/>
  <c r="N69" i="96" s="1"/>
  <c r="I970" i="96"/>
  <c r="N970" i="96" s="1"/>
  <c r="I1033" i="96"/>
  <c r="N1033" i="96" s="1"/>
  <c r="I927" i="96"/>
  <c r="N927" i="96" s="1"/>
  <c r="I903" i="96"/>
  <c r="N903" i="96" s="1"/>
  <c r="I692" i="96"/>
  <c r="N692" i="96" s="1"/>
  <c r="N675" i="96"/>
  <c r="I663" i="96"/>
  <c r="N663" i="96" s="1"/>
  <c r="I568" i="96"/>
  <c r="N568" i="96" s="1"/>
  <c r="I111" i="96"/>
  <c r="N111" i="96" s="1"/>
  <c r="I88" i="96"/>
  <c r="N88" i="96" s="1"/>
  <c r="I1055" i="96"/>
  <c r="N1055" i="96" s="1"/>
  <c r="I1026" i="96"/>
  <c r="N1026" i="96" s="1"/>
  <c r="I925" i="96"/>
  <c r="N925" i="96" s="1"/>
  <c r="I896" i="96"/>
  <c r="N896" i="96" s="1"/>
  <c r="I683" i="96"/>
  <c r="N683" i="96" s="1"/>
  <c r="I672" i="96"/>
  <c r="N672" i="96" s="1"/>
  <c r="I660" i="96"/>
  <c r="N660" i="96" s="1"/>
  <c r="I560" i="96"/>
  <c r="N560" i="96" s="1"/>
  <c r="I537" i="96"/>
  <c r="N537" i="96" s="1"/>
  <c r="I61" i="96"/>
  <c r="N61" i="96" s="1"/>
  <c r="I1097" i="96"/>
  <c r="N1097" i="96" s="1"/>
  <c r="I982" i="96"/>
  <c r="N982" i="96" s="1"/>
  <c r="I812" i="96"/>
  <c r="N812" i="96" s="1"/>
  <c r="I950" i="96"/>
  <c r="N950" i="96" s="1"/>
  <c r="I802" i="96"/>
  <c r="N802" i="96" s="1"/>
  <c r="I738" i="96"/>
  <c r="N738" i="96" s="1"/>
  <c r="I587" i="96"/>
  <c r="N587" i="96" s="1"/>
  <c r="I581" i="96"/>
  <c r="N581" i="96" s="1"/>
  <c r="I555" i="96"/>
  <c r="N555" i="96" s="1"/>
  <c r="I152" i="96"/>
  <c r="N152" i="96" s="1"/>
  <c r="I947" i="96"/>
  <c r="N947" i="96" s="1"/>
  <c r="I995" i="96"/>
  <c r="N995" i="96" s="1"/>
  <c r="I10" i="96"/>
  <c r="N10" i="96" s="1"/>
  <c r="I239" i="96"/>
  <c r="N239" i="96" s="1"/>
  <c r="I260" i="96"/>
  <c r="N260" i="96" s="1"/>
  <c r="I374" i="96"/>
  <c r="N374" i="96" s="1"/>
  <c r="I483" i="96"/>
  <c r="N483" i="96" s="1"/>
  <c r="I474" i="96"/>
  <c r="N474" i="96" s="1"/>
  <c r="I1090" i="96"/>
  <c r="N1090" i="96" s="1"/>
  <c r="I385" i="96"/>
  <c r="N385" i="96" s="1"/>
  <c r="I170" i="96"/>
  <c r="N170" i="96" s="1"/>
  <c r="I932" i="96"/>
  <c r="N932" i="96" s="1"/>
  <c r="I1077" i="96"/>
  <c r="N1077" i="96" s="1"/>
  <c r="I747" i="96"/>
  <c r="N747" i="96" s="1"/>
  <c r="I845" i="96"/>
  <c r="N845" i="96" s="1"/>
  <c r="I989" i="96"/>
  <c r="N989" i="96" s="1"/>
  <c r="I585" i="96"/>
  <c r="N585" i="96" s="1"/>
  <c r="I769" i="96"/>
  <c r="N769" i="96" s="1"/>
  <c r="I63" i="96"/>
  <c r="N63" i="96" s="1"/>
  <c r="I822" i="96"/>
  <c r="N822" i="96" s="1"/>
  <c r="I534" i="96"/>
  <c r="N534" i="96" s="1"/>
  <c r="I28" i="96"/>
  <c r="N28" i="96" s="1"/>
  <c r="I1067" i="96"/>
  <c r="N1067" i="96" s="1"/>
  <c r="I955" i="96"/>
  <c r="N955" i="96" s="1"/>
  <c r="I906" i="96"/>
  <c r="N906" i="96" s="1"/>
  <c r="N819" i="96"/>
  <c r="I798" i="96"/>
  <c r="N798" i="96" s="1"/>
  <c r="I758" i="96"/>
  <c r="N758" i="96" s="1"/>
  <c r="I679" i="96"/>
  <c r="N679" i="96" s="1"/>
  <c r="I671" i="96"/>
  <c r="N671" i="96" s="1"/>
  <c r="I469" i="96"/>
  <c r="N469" i="96" s="1"/>
  <c r="I32" i="96"/>
  <c r="N32" i="96" s="1"/>
  <c r="I1063" i="96"/>
  <c r="N1063" i="96" s="1"/>
  <c r="I942" i="96"/>
  <c r="N942" i="96" s="1"/>
  <c r="I897" i="96"/>
  <c r="N897" i="96" s="1"/>
  <c r="I810" i="96"/>
  <c r="N810" i="96" s="1"/>
  <c r="N795" i="96"/>
  <c r="I962" i="96"/>
  <c r="N962" i="96" s="1"/>
  <c r="I677" i="96"/>
  <c r="N677" i="96" s="1"/>
  <c r="I647" i="96"/>
  <c r="N647" i="96" s="1"/>
  <c r="I465" i="96"/>
  <c r="N465" i="96" s="1"/>
  <c r="I115" i="96"/>
  <c r="N115" i="96" s="1"/>
  <c r="I1091" i="96"/>
  <c r="N1091" i="96" s="1"/>
  <c r="I1000" i="96"/>
  <c r="N1000" i="96" s="1"/>
  <c r="I1024" i="96"/>
  <c r="N1024" i="96" s="1"/>
  <c r="I868" i="96"/>
  <c r="N868" i="96" s="1"/>
  <c r="I841" i="96"/>
  <c r="N841" i="96" s="1"/>
  <c r="I836" i="96"/>
  <c r="N836" i="96" s="1"/>
  <c r="I786" i="96"/>
  <c r="N786" i="96" s="1"/>
  <c r="I608" i="96"/>
  <c r="N608" i="96" s="1"/>
  <c r="I509" i="96"/>
  <c r="N509" i="96" s="1"/>
  <c r="I5" i="96"/>
  <c r="N5" i="96" s="1"/>
  <c r="I1087" i="96"/>
  <c r="N1087" i="96" s="1"/>
  <c r="I991" i="96"/>
  <c r="N991" i="96" s="1"/>
  <c r="I1022" i="96"/>
  <c r="N1022" i="96" s="1"/>
  <c r="I859" i="96"/>
  <c r="N859" i="96" s="1"/>
  <c r="I833" i="96"/>
  <c r="N833" i="96" s="1"/>
  <c r="I821" i="96"/>
  <c r="N821" i="96" s="1"/>
  <c r="I784" i="96"/>
  <c r="N784" i="96" s="1"/>
  <c r="I867" i="96"/>
  <c r="N867" i="96" s="1"/>
  <c r="I496" i="96"/>
  <c r="N496" i="96" s="1"/>
  <c r="I66" i="96"/>
  <c r="N66" i="96" s="1"/>
  <c r="I81" i="96"/>
  <c r="N81" i="96" s="1"/>
  <c r="I1065" i="96"/>
  <c r="N1065" i="96" s="1"/>
  <c r="I922" i="96"/>
  <c r="N922" i="96" s="1"/>
  <c r="I1038" i="96"/>
  <c r="N1038" i="96" s="1"/>
  <c r="I905" i="96"/>
  <c r="N905" i="96" s="1"/>
  <c r="I737" i="96"/>
  <c r="N737" i="96" s="1"/>
  <c r="I863" i="96"/>
  <c r="N863" i="96" s="1"/>
  <c r="I670" i="96"/>
  <c r="N670" i="96" s="1"/>
  <c r="I691" i="96"/>
  <c r="N691" i="96" s="1"/>
  <c r="I29" i="96"/>
  <c r="N29" i="96" s="1"/>
  <c r="I103" i="96"/>
  <c r="N103" i="96" s="1"/>
  <c r="I898" i="96"/>
  <c r="N898" i="96" s="1"/>
  <c r="I1062" i="96"/>
  <c r="N1062" i="96" s="1"/>
  <c r="I586" i="96"/>
  <c r="N586" i="96" s="1"/>
  <c r="I143" i="96"/>
  <c r="N143" i="96" s="1"/>
  <c r="I344" i="96"/>
  <c r="N344" i="96" s="1"/>
  <c r="I405" i="96"/>
  <c r="N405" i="96" s="1"/>
  <c r="I349" i="96"/>
  <c r="N349" i="96" s="1"/>
  <c r="I541" i="96"/>
  <c r="N541" i="96" s="1"/>
  <c r="I542" i="96"/>
  <c r="N542" i="96" s="1"/>
  <c r="I227" i="96"/>
  <c r="N227" i="96" s="1"/>
  <c r="I776" i="96"/>
  <c r="N776" i="96" s="1"/>
  <c r="I936" i="96"/>
  <c r="N936" i="96" s="1"/>
  <c r="I519" i="96"/>
  <c r="N519" i="96" s="1"/>
  <c r="I761" i="96"/>
  <c r="N761" i="96" s="1"/>
  <c r="I818" i="96"/>
  <c r="N818" i="96" s="1"/>
  <c r="I909" i="96"/>
  <c r="N909" i="96" s="1"/>
  <c r="I276" i="96"/>
  <c r="N276" i="96" s="1"/>
  <c r="I159" i="96"/>
  <c r="N159" i="96" s="1"/>
  <c r="I1072" i="96"/>
  <c r="N1072" i="96" s="1"/>
  <c r="I1014" i="96"/>
  <c r="N1014" i="96" s="1"/>
  <c r="I842" i="96"/>
  <c r="N842" i="96" s="1"/>
  <c r="I759" i="96"/>
  <c r="N759" i="96" s="1"/>
  <c r="I883" i="96"/>
  <c r="N883" i="96" s="1"/>
  <c r="I770" i="96"/>
  <c r="N770" i="96" s="1"/>
  <c r="I603" i="96"/>
  <c r="N603" i="96" s="1"/>
  <c r="I597" i="96"/>
  <c r="N597" i="96" s="1"/>
  <c r="I659" i="96"/>
  <c r="N659" i="96" s="1"/>
  <c r="I278" i="96"/>
  <c r="N278" i="96" s="1"/>
  <c r="I1068" i="96"/>
  <c r="N1068" i="96" s="1"/>
  <c r="I1005" i="96"/>
  <c r="N1005" i="96" s="1"/>
  <c r="I834" i="96"/>
  <c r="N834" i="96" s="1"/>
  <c r="I981" i="96"/>
  <c r="N981" i="96" s="1"/>
  <c r="I869" i="96"/>
  <c r="N869" i="96" s="1"/>
  <c r="I768" i="96"/>
  <c r="N768" i="96" s="1"/>
  <c r="I599" i="96"/>
  <c r="N599" i="96" s="1"/>
  <c r="I593" i="96"/>
  <c r="N593" i="96" s="1"/>
  <c r="I645" i="96"/>
  <c r="N645" i="96" s="1"/>
  <c r="I36" i="96"/>
  <c r="N36" i="96" s="1"/>
  <c r="I1096" i="96"/>
  <c r="N1096" i="96" s="1"/>
  <c r="I939" i="96"/>
  <c r="N939" i="96" s="1"/>
  <c r="I890" i="96"/>
  <c r="N890" i="96" s="1"/>
  <c r="I807" i="96"/>
  <c r="N807" i="96" s="1"/>
  <c r="I782" i="96"/>
  <c r="N782" i="96" s="1"/>
  <c r="I960" i="96"/>
  <c r="N960" i="96" s="1"/>
  <c r="I642" i="96"/>
  <c r="N642" i="96" s="1"/>
  <c r="I634" i="96"/>
  <c r="N634" i="96" s="1"/>
  <c r="I40" i="96"/>
  <c r="N40" i="96" s="1"/>
  <c r="I1092" i="96"/>
  <c r="N1092" i="96" s="1"/>
  <c r="I1053" i="96"/>
  <c r="N1053" i="96" s="1"/>
  <c r="I881" i="96"/>
  <c r="N881" i="96" s="1"/>
  <c r="N794" i="96"/>
  <c r="I779" i="96"/>
  <c r="N779" i="96" s="1"/>
  <c r="I917" i="96"/>
  <c r="N917" i="96" s="1"/>
  <c r="I639" i="96"/>
  <c r="N639" i="96" s="1"/>
  <c r="I631" i="96"/>
  <c r="N631" i="96" s="1"/>
  <c r="I457" i="96"/>
  <c r="N457" i="96" s="1"/>
  <c r="I25" i="96"/>
  <c r="N25" i="96" s="1"/>
  <c r="I302" i="96"/>
  <c r="N302" i="96" s="1"/>
  <c r="I1011" i="96"/>
  <c r="N1011" i="96" s="1"/>
  <c r="I1070" i="96"/>
  <c r="N1070" i="96" s="1"/>
  <c r="I879" i="96"/>
  <c r="N879" i="96" s="1"/>
  <c r="I838" i="96"/>
  <c r="N838" i="96" s="1"/>
  <c r="I1015" i="96"/>
  <c r="N1015" i="96" s="1"/>
  <c r="I733" i="96"/>
  <c r="N733" i="96" s="1"/>
  <c r="I620" i="96"/>
  <c r="N620" i="96" s="1"/>
  <c r="I650" i="96"/>
  <c r="N650" i="96" s="1"/>
  <c r="I75" i="96"/>
  <c r="N75" i="96" s="1"/>
  <c r="I1093" i="96"/>
  <c r="N1093" i="96" s="1"/>
  <c r="I729" i="96"/>
  <c r="N729" i="96" s="1"/>
  <c r="I1056" i="96"/>
  <c r="N1056" i="96" s="1"/>
  <c r="I184" i="96"/>
  <c r="N184" i="96" s="1"/>
  <c r="I189" i="96"/>
  <c r="N189" i="96" s="1"/>
  <c r="I210" i="96"/>
  <c r="N210" i="96" s="1"/>
  <c r="I508" i="96"/>
  <c r="N508" i="96" s="1"/>
  <c r="I408" i="96"/>
  <c r="N408" i="96" s="1"/>
  <c r="I928" i="96"/>
  <c r="N928" i="96" s="1"/>
  <c r="I1051" i="96"/>
  <c r="N1051" i="96" s="1"/>
  <c r="I487" i="96"/>
  <c r="N487" i="96" s="1"/>
  <c r="I1066" i="96"/>
  <c r="N1066" i="96" s="1"/>
  <c r="I872" i="96"/>
  <c r="N872" i="96" s="1"/>
  <c r="I830" i="96"/>
  <c r="N830" i="96" s="1"/>
  <c r="I1008" i="96"/>
  <c r="N1008" i="96" s="1"/>
  <c r="I725" i="96"/>
  <c r="N725" i="96" s="1"/>
  <c r="I617" i="96"/>
  <c r="N617" i="96" s="1"/>
  <c r="N644" i="96"/>
  <c r="I136" i="96"/>
  <c r="N136" i="96" s="1"/>
  <c r="I39" i="96"/>
  <c r="N39" i="96" s="1"/>
  <c r="I935" i="96"/>
  <c r="N935" i="96" s="1"/>
  <c r="I996" i="96"/>
  <c r="N996" i="96" s="1"/>
  <c r="I893" i="96"/>
  <c r="N893" i="96" s="1"/>
  <c r="I752" i="96"/>
  <c r="N752" i="96" s="1"/>
  <c r="I860" i="96"/>
  <c r="N860" i="96" s="1"/>
  <c r="N797" i="96"/>
  <c r="I630" i="96"/>
  <c r="N630" i="96" s="1"/>
  <c r="I638" i="96"/>
  <c r="N638" i="96" s="1"/>
  <c r="I993" i="96"/>
  <c r="N993" i="96" s="1"/>
  <c r="I726" i="96"/>
  <c r="N726" i="96" s="1"/>
  <c r="I511" i="96"/>
  <c r="N511" i="96" s="1"/>
  <c r="I378" i="96"/>
  <c r="N378" i="96" s="1"/>
  <c r="I337" i="96"/>
  <c r="N337" i="96" s="1"/>
  <c r="I330" i="96"/>
  <c r="N330" i="96" s="1"/>
  <c r="I166" i="96"/>
  <c r="N166" i="96" s="1"/>
  <c r="I223" i="96"/>
  <c r="N223" i="96" s="1"/>
  <c r="I160" i="96"/>
  <c r="N160" i="96" s="1"/>
  <c r="I257" i="96"/>
  <c r="N257" i="96" s="1"/>
  <c r="I894" i="96"/>
  <c r="N894" i="96" s="1"/>
  <c r="I478" i="96"/>
  <c r="N478" i="96" s="1"/>
  <c r="I361" i="96"/>
  <c r="N361" i="96" s="1"/>
  <c r="I452" i="96"/>
  <c r="N452" i="96" s="1"/>
  <c r="I521" i="96"/>
  <c r="N521" i="96" s="1"/>
  <c r="I244" i="96"/>
  <c r="N244" i="96" s="1"/>
  <c r="I117" i="96"/>
  <c r="N117" i="96" s="1"/>
  <c r="I173" i="96"/>
  <c r="N173" i="96" s="1"/>
  <c r="I588" i="96"/>
  <c r="N588" i="96" s="1"/>
  <c r="I144" i="96"/>
  <c r="N144" i="96" s="1"/>
  <c r="I702" i="96"/>
  <c r="N702" i="96" s="1"/>
  <c r="I471" i="96"/>
  <c r="N471" i="96" s="1"/>
  <c r="I279" i="96"/>
  <c r="N279" i="96" s="1"/>
  <c r="I456" i="96"/>
  <c r="N456" i="96" s="1"/>
  <c r="I150" i="96"/>
  <c r="N150" i="96" s="1"/>
  <c r="I194" i="96"/>
  <c r="N194" i="96" s="1"/>
  <c r="I251" i="96"/>
  <c r="N251" i="96" s="1"/>
  <c r="I38" i="96"/>
  <c r="N38" i="96" s="1"/>
  <c r="I264" i="96"/>
  <c r="N264" i="96" s="1"/>
  <c r="I999" i="96"/>
  <c r="N999" i="96" s="1"/>
  <c r="I526" i="96"/>
  <c r="N526" i="96" s="1"/>
  <c r="I412" i="96"/>
  <c r="N412" i="96" s="1"/>
  <c r="I308" i="96"/>
  <c r="N308" i="96" s="1"/>
  <c r="I386" i="96"/>
  <c r="N386" i="96" s="1"/>
  <c r="I256" i="96"/>
  <c r="N256" i="96" s="1"/>
  <c r="I272" i="96"/>
  <c r="N272" i="96" s="1"/>
  <c r="I129" i="96"/>
  <c r="N129" i="96" s="1"/>
  <c r="I216" i="96"/>
  <c r="N216" i="96" s="1"/>
  <c r="I934" i="96"/>
  <c r="N934" i="96" s="1"/>
  <c r="I438" i="96"/>
  <c r="N438" i="96" s="1"/>
  <c r="I632" i="96"/>
  <c r="N632" i="96" s="1"/>
  <c r="I336" i="96"/>
  <c r="N336" i="96" s="1"/>
  <c r="I460" i="96"/>
  <c r="N460" i="96" s="1"/>
  <c r="I306" i="96"/>
  <c r="N306" i="96" s="1"/>
  <c r="I158" i="96"/>
  <c r="N158" i="96" s="1"/>
  <c r="I122" i="96"/>
  <c r="N122" i="96" s="1"/>
  <c r="I277" i="96"/>
  <c r="N277" i="96" s="1"/>
  <c r="I920" i="96"/>
  <c r="N920" i="96" s="1"/>
  <c r="I470" i="96"/>
  <c r="N470" i="96" s="1"/>
  <c r="I533" i="96"/>
  <c r="N533" i="96" s="1"/>
  <c r="I332" i="96"/>
  <c r="N332" i="96" s="1"/>
  <c r="I436" i="96"/>
  <c r="N436" i="96" s="1"/>
  <c r="I236" i="96"/>
  <c r="N236" i="96" s="1"/>
  <c r="I85" i="96"/>
  <c r="N85" i="96" s="1"/>
  <c r="I165" i="96"/>
  <c r="N165" i="96" s="1"/>
  <c r="I572" i="96"/>
  <c r="N572" i="96" s="1"/>
  <c r="I1054" i="96"/>
  <c r="N1054" i="96" s="1"/>
  <c r="I466" i="96"/>
  <c r="N466" i="96" s="1"/>
  <c r="I518" i="96"/>
  <c r="N518" i="96" s="1"/>
  <c r="I392" i="96"/>
  <c r="N392" i="96" s="1"/>
  <c r="I281" i="96"/>
  <c r="N281" i="96" s="1"/>
  <c r="I132" i="96"/>
  <c r="N132" i="96" s="1"/>
  <c r="I130" i="96"/>
  <c r="N130" i="96" s="1"/>
  <c r="I211" i="96"/>
  <c r="N211" i="96" s="1"/>
  <c r="I451" i="96"/>
  <c r="N451" i="96" s="1"/>
  <c r="I1003" i="96"/>
  <c r="N1003" i="96" s="1"/>
  <c r="I902" i="96"/>
  <c r="N902" i="96" s="1"/>
  <c r="I756" i="96"/>
  <c r="N756" i="96" s="1"/>
  <c r="I862" i="96"/>
  <c r="N862" i="96" s="1"/>
  <c r="I799" i="96"/>
  <c r="N799" i="96" s="1"/>
  <c r="I643" i="96"/>
  <c r="N643" i="96" s="1"/>
  <c r="I685" i="96"/>
  <c r="N685" i="96" s="1"/>
  <c r="I77" i="96"/>
  <c r="N77" i="96" s="1"/>
  <c r="I124" i="96"/>
  <c r="N124" i="96" s="1"/>
  <c r="I1002" i="96"/>
  <c r="N1002" i="96" s="1"/>
  <c r="I930" i="96"/>
  <c r="N930" i="96" s="1"/>
  <c r="I832" i="96"/>
  <c r="N832" i="96" s="1"/>
  <c r="I969" i="96"/>
  <c r="N969" i="96" s="1"/>
  <c r="I724" i="96"/>
  <c r="N724" i="96" s="1"/>
  <c r="I712" i="96"/>
  <c r="N712" i="96" s="1"/>
  <c r="I731" i="96"/>
  <c r="N731" i="96" s="1"/>
  <c r="I590" i="96"/>
  <c r="N590" i="96" s="1"/>
  <c r="I1058" i="96"/>
  <c r="N1058" i="96" s="1"/>
  <c r="I513" i="96"/>
  <c r="N513" i="96" s="1"/>
  <c r="I570" i="96"/>
  <c r="N570" i="96" s="1"/>
  <c r="I448" i="96"/>
  <c r="N448" i="96" s="1"/>
  <c r="I305" i="96"/>
  <c r="N305" i="96" s="1"/>
  <c r="I447" i="96"/>
  <c r="N447" i="96" s="1"/>
  <c r="I114" i="96"/>
  <c r="N114" i="96" s="1"/>
  <c r="I207" i="96"/>
  <c r="N207" i="96" s="1"/>
  <c r="I42" i="96"/>
  <c r="N42" i="96" s="1"/>
  <c r="I161" i="96"/>
  <c r="N161" i="96" s="1"/>
  <c r="N820" i="96"/>
  <c r="I540" i="96"/>
  <c r="N540" i="96" s="1"/>
  <c r="I315" i="96"/>
  <c r="N315" i="96" s="1"/>
  <c r="I381" i="96"/>
  <c r="N381" i="96" s="1"/>
  <c r="I414" i="96"/>
  <c r="N414" i="96" s="1"/>
  <c r="I228" i="96"/>
  <c r="N228" i="96" s="1"/>
  <c r="I310" i="96"/>
  <c r="N310" i="96" s="1"/>
  <c r="I145" i="96"/>
  <c r="N145" i="96" s="1"/>
  <c r="I546" i="96"/>
  <c r="N546" i="96" s="1"/>
  <c r="I1071" i="96"/>
  <c r="N1071" i="96" s="1"/>
  <c r="I473" i="96"/>
  <c r="N473" i="96" s="1"/>
  <c r="I559" i="96"/>
  <c r="N559" i="96" s="1"/>
  <c r="I426" i="96"/>
  <c r="N426" i="96" s="1"/>
  <c r="I379" i="96"/>
  <c r="N379" i="96" s="1"/>
  <c r="I86" i="96"/>
  <c r="N86" i="96" s="1"/>
  <c r="I178" i="96"/>
  <c r="N178" i="96" s="1"/>
  <c r="I235" i="96"/>
  <c r="N235" i="96" s="1"/>
  <c r="I43" i="96"/>
  <c r="N43" i="96" s="1"/>
  <c r="I423" i="96"/>
  <c r="N423" i="96" s="1"/>
  <c r="I823" i="96"/>
  <c r="N823" i="96" s="1"/>
  <c r="I656" i="96"/>
  <c r="N656" i="96" s="1"/>
  <c r="I345" i="96"/>
  <c r="N345" i="96" s="1"/>
  <c r="I429" i="96"/>
  <c r="N429" i="96" s="1"/>
  <c r="I472" i="96"/>
  <c r="N472" i="96" s="1"/>
  <c r="I240" i="96"/>
  <c r="N240" i="96" s="1"/>
  <c r="I101" i="96"/>
  <c r="N101" i="96" s="1"/>
  <c r="I9" i="96"/>
  <c r="N9" i="96" s="1"/>
  <c r="I133" i="96"/>
  <c r="N133" i="96" s="1"/>
  <c r="I787" i="96"/>
  <c r="N787" i="96" s="1"/>
  <c r="I523" i="96"/>
  <c r="N523" i="96" s="1"/>
  <c r="I403" i="96"/>
  <c r="N403" i="96" s="1"/>
  <c r="I304" i="96"/>
  <c r="N304" i="96" s="1"/>
  <c r="I377" i="96"/>
  <c r="N377" i="96" s="1"/>
  <c r="I254" i="96"/>
  <c r="N254" i="96" s="1"/>
  <c r="I147" i="96"/>
  <c r="N147" i="96" s="1"/>
  <c r="I14" i="96"/>
  <c r="N14" i="96" s="1"/>
  <c r="I109" i="96"/>
  <c r="N109" i="96" s="1"/>
  <c r="I882" i="96"/>
  <c r="N882" i="96" s="1"/>
  <c r="I434" i="96"/>
  <c r="N434" i="96" s="1"/>
  <c r="I554" i="96"/>
  <c r="N554" i="96" s="1"/>
  <c r="I300" i="96"/>
  <c r="N300" i="96" s="1"/>
  <c r="I443" i="96"/>
  <c r="N443" i="96" s="1"/>
  <c r="I220" i="96"/>
  <c r="N220" i="96" s="1"/>
  <c r="I140" i="96"/>
  <c r="N140" i="96" s="1"/>
  <c r="I113" i="96"/>
  <c r="N113" i="96" s="1"/>
  <c r="I804" i="96"/>
  <c r="N804" i="96" s="1"/>
  <c r="I578" i="96"/>
  <c r="N578" i="96" s="1"/>
  <c r="I505" i="96"/>
  <c r="N505" i="96" s="1"/>
  <c r="I328" i="96"/>
  <c r="N328" i="96" s="1"/>
  <c r="I425" i="96"/>
  <c r="N425" i="96" s="1"/>
  <c r="I266" i="96"/>
  <c r="N266" i="96" s="1"/>
  <c r="I562" i="96"/>
  <c r="N562" i="96" s="1"/>
  <c r="I195" i="96"/>
  <c r="N195" i="96" s="1"/>
  <c r="I323" i="96"/>
  <c r="N323" i="96" s="1"/>
  <c r="I943" i="96"/>
  <c r="N943" i="96" s="1"/>
  <c r="I840" i="96"/>
  <c r="N840" i="96" s="1"/>
  <c r="I974" i="96"/>
  <c r="N974" i="96" s="1"/>
  <c r="I732" i="96"/>
  <c r="N732" i="96" s="1"/>
  <c r="I720" i="96"/>
  <c r="N720" i="96" s="1"/>
  <c r="I735" i="96"/>
  <c r="N735" i="96" s="1"/>
  <c r="I594" i="96"/>
  <c r="N594" i="96" s="1"/>
  <c r="I48" i="96"/>
  <c r="N48" i="96" s="1"/>
  <c r="I112" i="96"/>
  <c r="N112" i="96" s="1"/>
  <c r="I1032" i="96"/>
  <c r="N1032" i="96" s="1"/>
  <c r="I1001" i="96"/>
  <c r="N1001" i="96" s="1"/>
  <c r="I900" i="96"/>
  <c r="N900" i="96" s="1"/>
  <c r="I871" i="96"/>
  <c r="N871" i="96" s="1"/>
  <c r="I901" i="96"/>
  <c r="N901" i="96" s="1"/>
  <c r="I837" i="96"/>
  <c r="N837" i="96" s="1"/>
  <c r="I640" i="96"/>
  <c r="N640" i="96" s="1"/>
  <c r="I536" i="96"/>
  <c r="N536" i="96" s="1"/>
  <c r="I824" i="96"/>
  <c r="N824" i="96" s="1"/>
  <c r="I458" i="96"/>
  <c r="N458" i="96" s="1"/>
  <c r="I502" i="96"/>
  <c r="N502" i="96" s="1"/>
  <c r="I376" i="96"/>
  <c r="N376" i="96" s="1"/>
  <c r="I273" i="96"/>
  <c r="N273" i="96" s="1"/>
  <c r="I262" i="96"/>
  <c r="N262" i="96" s="1"/>
  <c r="I391" i="96"/>
  <c r="N391" i="96" s="1"/>
  <c r="I191" i="96"/>
  <c r="N191" i="96" s="1"/>
  <c r="I87" i="96"/>
  <c r="N87" i="96" s="1"/>
  <c r="I24" i="96"/>
  <c r="N24" i="96" s="1"/>
  <c r="I637" i="96"/>
  <c r="N637" i="96" s="1"/>
  <c r="I475" i="96"/>
  <c r="N475" i="96" s="1"/>
  <c r="I283" i="96"/>
  <c r="N283" i="96" s="1"/>
  <c r="N524" i="96"/>
  <c r="I351" i="96"/>
  <c r="N351" i="96" s="1"/>
  <c r="I212" i="96"/>
  <c r="N212" i="96" s="1"/>
  <c r="I290" i="96"/>
  <c r="N290" i="96" s="1"/>
  <c r="I78" i="96"/>
  <c r="N78" i="96" s="1"/>
  <c r="I340" i="96"/>
  <c r="N340" i="96" s="1"/>
  <c r="I958" i="96"/>
  <c r="N958" i="96" s="1"/>
  <c r="I580" i="96"/>
  <c r="N580" i="96" s="1"/>
  <c r="I495" i="96"/>
  <c r="N495" i="96" s="1"/>
  <c r="I364" i="96"/>
  <c r="N364" i="96" s="1"/>
  <c r="I329" i="96"/>
  <c r="N329" i="96" s="1"/>
  <c r="I282" i="96"/>
  <c r="N282" i="96" s="1"/>
  <c r="I162" i="96"/>
  <c r="N162" i="96" s="1"/>
  <c r="I219" i="96"/>
  <c r="N219" i="96" s="1"/>
  <c r="I627" i="96"/>
  <c r="N627" i="96" s="1"/>
  <c r="I193" i="96"/>
  <c r="N193" i="96" s="1"/>
  <c r="I607" i="96"/>
  <c r="N607" i="96" s="1"/>
  <c r="I520" i="96"/>
  <c r="N520" i="96" s="1"/>
  <c r="I307" i="96"/>
  <c r="N307" i="96" s="1"/>
  <c r="I362" i="96"/>
  <c r="N362" i="96" s="1"/>
  <c r="I398" i="96"/>
  <c r="N398" i="96" s="1"/>
  <c r="I224" i="96"/>
  <c r="N224" i="96" s="1"/>
  <c r="I265" i="96"/>
  <c r="N265" i="96" s="1"/>
  <c r="I363" i="96"/>
  <c r="N363" i="96" s="1"/>
  <c r="I209" i="96"/>
  <c r="N209" i="96" s="1"/>
  <c r="I714" i="96"/>
  <c r="N714" i="96" s="1"/>
  <c r="I651" i="96"/>
  <c r="N651" i="96" s="1"/>
  <c r="I335" i="96"/>
  <c r="N335" i="96" s="1"/>
  <c r="I422" i="96"/>
  <c r="N422" i="96" s="1"/>
  <c r="I468" i="96"/>
  <c r="N468" i="96" s="1"/>
  <c r="I238" i="96"/>
  <c r="N238" i="96" s="1"/>
  <c r="I263" i="96"/>
  <c r="N263" i="96" s="1"/>
  <c r="I55" i="96"/>
  <c r="N55" i="96" s="1"/>
  <c r="I200" i="96"/>
  <c r="N200" i="96" s="1"/>
  <c r="I713" i="96"/>
  <c r="N713" i="96" s="1"/>
  <c r="I510" i="96"/>
  <c r="N510" i="96" s="1"/>
  <c r="I396" i="96"/>
  <c r="N396" i="96" s="1"/>
  <c r="I413" i="96"/>
  <c r="N413" i="96" s="1"/>
  <c r="I382" i="96"/>
  <c r="N382" i="96" s="1"/>
  <c r="I204" i="96"/>
  <c r="N204" i="96" s="1"/>
  <c r="I261" i="96"/>
  <c r="N261" i="96" s="1"/>
  <c r="I18" i="96"/>
  <c r="N18" i="96" s="1"/>
  <c r="I232" i="96"/>
  <c r="N232" i="96" s="1"/>
  <c r="I978" i="96"/>
  <c r="N978" i="96" s="1"/>
  <c r="I507" i="96"/>
  <c r="N507" i="96" s="1"/>
  <c r="I387" i="96"/>
  <c r="N387" i="96" s="1"/>
  <c r="I296" i="96"/>
  <c r="N296" i="96" s="1"/>
  <c r="I350" i="96"/>
  <c r="N350" i="96" s="1"/>
  <c r="I250" i="96"/>
  <c r="N250" i="96" s="1"/>
  <c r="I142" i="96"/>
  <c r="N142" i="96" s="1"/>
  <c r="I179" i="96"/>
  <c r="N179" i="96" s="1"/>
  <c r="I292" i="96"/>
  <c r="N292" i="96" s="1"/>
  <c r="I1039" i="96"/>
  <c r="N1039" i="96" s="1"/>
  <c r="I1010" i="96"/>
  <c r="N1010" i="96" s="1"/>
  <c r="I907" i="96"/>
  <c r="N907" i="96" s="1"/>
  <c r="I880" i="96"/>
  <c r="N880" i="96" s="1"/>
  <c r="I915" i="96"/>
  <c r="N915" i="96" s="1"/>
  <c r="I852" i="96"/>
  <c r="N852" i="96" s="1"/>
  <c r="I652" i="96"/>
  <c r="N652" i="96" s="1"/>
  <c r="I544" i="96"/>
  <c r="N544" i="96" s="1"/>
  <c r="I20" i="96"/>
  <c r="N20" i="96" s="1"/>
  <c r="I1075" i="96"/>
  <c r="N1075" i="96" s="1"/>
  <c r="I968" i="96"/>
  <c r="N968" i="96" s="1"/>
  <c r="I924" i="96"/>
  <c r="N924" i="96" s="1"/>
  <c r="I835" i="96"/>
  <c r="N835" i="96" s="1"/>
  <c r="I814" i="96"/>
  <c r="N814" i="96" s="1"/>
  <c r="I783" i="96"/>
  <c r="N783" i="96" s="1"/>
  <c r="I711" i="96"/>
  <c r="N711" i="96" s="1"/>
  <c r="I739" i="96"/>
  <c r="N739" i="96" s="1"/>
  <c r="I477" i="96"/>
  <c r="N477" i="96" s="1"/>
  <c r="I967" i="96"/>
  <c r="N967" i="96" s="1"/>
  <c r="I553" i="96"/>
  <c r="N553" i="96" s="1"/>
  <c r="I437" i="96"/>
  <c r="N437" i="96" s="1"/>
  <c r="I320" i="96"/>
  <c r="N320" i="96" s="1"/>
  <c r="I409" i="96"/>
  <c r="N409" i="96" s="1"/>
  <c r="I246" i="96"/>
  <c r="N246" i="96" s="1"/>
  <c r="I126" i="96"/>
  <c r="N126" i="96" s="1"/>
  <c r="I175" i="96"/>
  <c r="N175" i="96" s="1"/>
  <c r="I494" i="96"/>
  <c r="N494" i="96" s="1"/>
  <c r="I119" i="96"/>
  <c r="N119" i="96" s="1"/>
  <c r="I528" i="96"/>
  <c r="N528" i="96" s="1"/>
  <c r="I567" i="96"/>
  <c r="N567" i="96" s="1"/>
  <c r="I433" i="96"/>
  <c r="N433" i="96" s="1"/>
  <c r="I388" i="96"/>
  <c r="N388" i="96" s="1"/>
  <c r="I157" i="96"/>
  <c r="N157" i="96" s="1"/>
  <c r="I196" i="96"/>
  <c r="N196" i="96" s="1"/>
  <c r="I253" i="96"/>
  <c r="N253" i="96" s="1"/>
  <c r="I34" i="96"/>
  <c r="N34" i="96" s="1"/>
  <c r="I366" i="96"/>
  <c r="N366" i="96" s="1"/>
  <c r="I913" i="96"/>
  <c r="N913" i="96" s="1"/>
  <c r="I497" i="96"/>
  <c r="N497" i="96" s="1"/>
  <c r="I557" i="96"/>
  <c r="N557" i="96" s="1"/>
  <c r="I424" i="96"/>
  <c r="N424" i="96" s="1"/>
  <c r="I297" i="96"/>
  <c r="N297" i="96" s="1"/>
  <c r="I384" i="96"/>
  <c r="N384" i="96" s="1"/>
  <c r="I318" i="96"/>
  <c r="N318" i="96" s="1"/>
  <c r="I203" i="96"/>
  <c r="N203" i="96" s="1"/>
  <c r="I561" i="96"/>
  <c r="N561" i="96" s="1"/>
  <c r="I53" i="96"/>
  <c r="N53" i="96" s="1"/>
  <c r="I601" i="96"/>
  <c r="N601" i="96" s="1"/>
  <c r="I467" i="96"/>
  <c r="N467" i="96" s="1"/>
  <c r="I275" i="96"/>
  <c r="N275" i="96" s="1"/>
  <c r="I440" i="96"/>
  <c r="N440" i="96" s="1"/>
  <c r="I616" i="96"/>
  <c r="N616" i="96" s="1"/>
  <c r="I208" i="96"/>
  <c r="N208" i="96" s="1"/>
  <c r="I249" i="96"/>
  <c r="N249" i="96" s="1"/>
  <c r="I1057" i="96"/>
  <c r="N1057" i="96" s="1"/>
  <c r="I26" i="96"/>
  <c r="N26" i="96" s="1"/>
  <c r="I575" i="96"/>
  <c r="N575" i="96" s="1"/>
  <c r="I517" i="96"/>
  <c r="N517" i="96" s="1"/>
  <c r="I303" i="96"/>
  <c r="N303" i="96" s="1"/>
  <c r="I359" i="96"/>
  <c r="N359" i="96" s="1"/>
  <c r="I389" i="96"/>
  <c r="N389" i="96" s="1"/>
  <c r="I222" i="96"/>
  <c r="N222" i="96" s="1"/>
  <c r="I231" i="96"/>
  <c r="N231" i="96" s="1"/>
  <c r="I58" i="96"/>
  <c r="N58" i="96" s="1"/>
  <c r="I368" i="96"/>
  <c r="N368" i="96" s="1"/>
  <c r="I792" i="96"/>
  <c r="N792" i="96" s="1"/>
  <c r="I576" i="96"/>
  <c r="N576" i="96" s="1"/>
  <c r="I331" i="96"/>
  <c r="N331" i="96" s="1"/>
  <c r="I346" i="96"/>
  <c r="N346" i="96" s="1"/>
  <c r="I375" i="96"/>
  <c r="N375" i="96" s="1"/>
  <c r="I188" i="96"/>
  <c r="N188" i="96" s="1"/>
  <c r="I245" i="96"/>
  <c r="N245" i="96" s="1"/>
  <c r="I886" i="96"/>
  <c r="N886" i="96" s="1"/>
  <c r="I432" i="96"/>
  <c r="N432" i="96" s="1"/>
  <c r="I709" i="96"/>
  <c r="N709" i="96" s="1"/>
  <c r="I564" i="96"/>
  <c r="N564" i="96" s="1"/>
  <c r="I327" i="96"/>
  <c r="N327" i="96" s="1"/>
  <c r="I406" i="96"/>
  <c r="N406" i="96" s="1"/>
  <c r="I441" i="96"/>
  <c r="N441" i="96" s="1"/>
  <c r="I234" i="96"/>
  <c r="N234" i="96" s="1"/>
  <c r="I80" i="96"/>
  <c r="N80" i="96" s="1"/>
  <c r="I163" i="96"/>
  <c r="N163" i="96" s="1"/>
  <c r="I418" i="96"/>
  <c r="N418" i="96" s="1"/>
  <c r="I127" i="96"/>
  <c r="N127" i="96" s="1"/>
  <c r="I1079" i="96"/>
  <c r="N1079" i="96" s="1"/>
  <c r="I975" i="96"/>
  <c r="N975" i="96" s="1"/>
  <c r="I940" i="96"/>
  <c r="N940" i="96" s="1"/>
  <c r="I843" i="96"/>
  <c r="N843" i="96" s="1"/>
  <c r="I817" i="96"/>
  <c r="N817" i="96" s="1"/>
  <c r="I803" i="96"/>
  <c r="N803" i="96" s="1"/>
  <c r="N734" i="96"/>
  <c r="I743" i="96"/>
  <c r="N743" i="96" s="1"/>
  <c r="I480" i="96"/>
  <c r="N480" i="96" s="1"/>
  <c r="I79" i="96"/>
  <c r="N79" i="96" s="1"/>
  <c r="I1080" i="96"/>
  <c r="N1080" i="96" s="1"/>
  <c r="I1030" i="96"/>
  <c r="N1030" i="96" s="1"/>
  <c r="I858" i="96"/>
  <c r="N858" i="96" s="1"/>
  <c r="I775" i="96"/>
  <c r="N775" i="96" s="1"/>
  <c r="I1013" i="96"/>
  <c r="N1013" i="96" s="1"/>
  <c r="I855" i="96"/>
  <c r="N855" i="96" s="1"/>
  <c r="I610" i="96"/>
  <c r="N610" i="96" s="1"/>
  <c r="I605" i="96"/>
  <c r="N605" i="96" s="1"/>
  <c r="I755" i="96"/>
  <c r="N755" i="96" s="1"/>
  <c r="I716" i="96"/>
  <c r="N716" i="96" s="1"/>
  <c r="I371" i="96"/>
  <c r="N371" i="96" s="1"/>
  <c r="I288" i="96"/>
  <c r="N288" i="96" s="1"/>
  <c r="I667" i="96"/>
  <c r="N667" i="96" s="1"/>
  <c r="I230" i="96"/>
  <c r="N230" i="96" s="1"/>
  <c r="I357" i="96"/>
  <c r="N357" i="96" s="1"/>
  <c r="I154" i="96"/>
  <c r="N154" i="96" s="1"/>
  <c r="I439" i="96"/>
  <c r="N439" i="96" s="1"/>
  <c r="I1023" i="96"/>
  <c r="N1023" i="96" s="1"/>
  <c r="N613" i="96"/>
  <c r="I498" i="96"/>
  <c r="N498" i="96" s="1"/>
  <c r="N369" i="96"/>
  <c r="I333" i="96"/>
  <c r="N333" i="96" s="1"/>
  <c r="I93" i="96"/>
  <c r="N93" i="96" s="1"/>
  <c r="I180" i="96"/>
  <c r="N180" i="96" s="1"/>
  <c r="I237" i="96"/>
  <c r="N237" i="96" s="1"/>
  <c r="I269" i="96"/>
  <c r="N269" i="96" s="1"/>
  <c r="I248" i="96"/>
  <c r="N248" i="96" s="1"/>
  <c r="I827" i="96"/>
  <c r="N827" i="96" s="1"/>
  <c r="I450" i="96"/>
  <c r="N450" i="96" s="1"/>
  <c r="I486" i="96"/>
  <c r="N486" i="96" s="1"/>
  <c r="I352" i="96"/>
  <c r="N352" i="96" s="1"/>
  <c r="I592" i="96"/>
  <c r="N592" i="96" s="1"/>
  <c r="I258" i="96"/>
  <c r="N258" i="96" s="1"/>
  <c r="I298" i="96"/>
  <c r="N298" i="96" s="1"/>
  <c r="I187" i="96"/>
  <c r="N187" i="96" s="1"/>
  <c r="I514" i="96"/>
  <c r="N514" i="96" s="1"/>
  <c r="I1076" i="96"/>
  <c r="N1076" i="96" s="1"/>
  <c r="I664" i="96"/>
  <c r="N664" i="96" s="1"/>
  <c r="I551" i="96"/>
  <c r="N551" i="96" s="1"/>
  <c r="I417" i="96"/>
  <c r="N417" i="96" s="1"/>
  <c r="I372" i="96"/>
  <c r="N372" i="96" s="1"/>
  <c r="I141" i="96"/>
  <c r="N141" i="96" s="1"/>
  <c r="I192" i="96"/>
  <c r="N192" i="96" s="1"/>
  <c r="I233" i="96"/>
  <c r="N233" i="96" s="1"/>
  <c r="I556" i="96"/>
  <c r="N556" i="96" s="1"/>
  <c r="I98" i="96"/>
  <c r="N98" i="96" s="1"/>
  <c r="I569" i="96"/>
  <c r="N569" i="96" s="1"/>
  <c r="I463" i="96"/>
  <c r="N463" i="96" s="1"/>
  <c r="I271" i="96"/>
  <c r="N271" i="96" s="1"/>
  <c r="I427" i="96"/>
  <c r="N427" i="96" s="1"/>
  <c r="I407" i="96"/>
  <c r="N407" i="96" s="1"/>
  <c r="I206" i="96"/>
  <c r="N206" i="96" s="1"/>
  <c r="I215" i="96"/>
  <c r="N215" i="96" s="1"/>
  <c r="I635" i="96"/>
  <c r="N635" i="96" s="1"/>
  <c r="I97" i="96"/>
  <c r="N97" i="96" s="1"/>
  <c r="I657" i="96"/>
  <c r="N657" i="96" s="1"/>
  <c r="I504" i="96"/>
  <c r="N504" i="96" s="1"/>
  <c r="I299" i="96"/>
  <c r="N299" i="96" s="1"/>
  <c r="I420" i="96"/>
  <c r="N420" i="96" s="1"/>
  <c r="I492" i="96"/>
  <c r="N492" i="96" s="1"/>
  <c r="I172" i="96"/>
  <c r="N172" i="96" s="1"/>
  <c r="I229" i="96"/>
  <c r="N229" i="96" s="1"/>
  <c r="I773" i="96"/>
  <c r="N773" i="96" s="1"/>
  <c r="I177" i="96"/>
  <c r="N177" i="96" s="1"/>
  <c r="I727" i="96"/>
  <c r="N727" i="96" s="1"/>
  <c r="I501" i="96"/>
  <c r="N501" i="96" s="1"/>
  <c r="I295" i="96"/>
  <c r="N295" i="96" s="1"/>
  <c r="I343" i="96"/>
  <c r="N343" i="96" s="1"/>
  <c r="I373" i="96"/>
  <c r="N373" i="96" s="1"/>
  <c r="I218" i="96"/>
  <c r="N218" i="96" s="1"/>
  <c r="I400" i="96"/>
  <c r="N400" i="96" s="1"/>
  <c r="I106" i="96"/>
  <c r="N106" i="96" s="1"/>
  <c r="I464" i="96"/>
  <c r="N464" i="96" s="1"/>
  <c r="I16" i="96"/>
  <c r="N16" i="96" s="1"/>
  <c r="I1084" i="96"/>
  <c r="N1084" i="96" s="1"/>
  <c r="I1037" i="96"/>
  <c r="N1037" i="96" s="1"/>
  <c r="I865" i="96"/>
  <c r="N865" i="96" s="1"/>
  <c r="I778" i="96"/>
  <c r="N778" i="96" s="1"/>
  <c r="I763" i="96"/>
  <c r="N763" i="96" s="1"/>
  <c r="I908" i="96"/>
  <c r="N908" i="96" s="1"/>
  <c r="I623" i="96"/>
  <c r="N623" i="96" s="1"/>
  <c r="N615" i="96"/>
  <c r="I449" i="96"/>
  <c r="N449" i="96" s="1"/>
  <c r="I4" i="96"/>
  <c r="N4" i="96" s="1"/>
  <c r="I1089" i="96"/>
  <c r="N1089" i="96" s="1"/>
  <c r="I966" i="96"/>
  <c r="N966" i="96" s="1"/>
  <c r="I796" i="96"/>
  <c r="N796" i="96" s="1"/>
  <c r="I941" i="96"/>
  <c r="N941" i="96" s="1"/>
  <c r="I789" i="96"/>
  <c r="N789" i="96" s="1"/>
  <c r="I722" i="96"/>
  <c r="N722" i="96" s="1"/>
  <c r="I579" i="96"/>
  <c r="N579" i="96" s="1"/>
  <c r="I573" i="96"/>
  <c r="N573" i="96" s="1"/>
  <c r="I539" i="96"/>
  <c r="N539" i="96" s="1"/>
  <c r="I704" i="96"/>
  <c r="N704" i="96" s="1"/>
  <c r="I548" i="96"/>
  <c r="N548" i="96" s="1"/>
  <c r="I319" i="96"/>
  <c r="N319" i="96" s="1"/>
  <c r="I390" i="96"/>
  <c r="N390" i="96" s="1"/>
  <c r="I421" i="96"/>
  <c r="N421" i="96" s="1"/>
  <c r="I214" i="96"/>
  <c r="N214" i="96" s="1"/>
  <c r="I322" i="96"/>
  <c r="N322" i="96" s="1"/>
  <c r="I90" i="96"/>
  <c r="N90" i="96" s="1"/>
  <c r="I383" i="96"/>
  <c r="N383" i="96" s="1"/>
  <c r="I994" i="96"/>
  <c r="N994" i="96" s="1"/>
  <c r="I500" i="96"/>
  <c r="N500" i="96" s="1"/>
  <c r="I565" i="96"/>
  <c r="N565" i="96" s="1"/>
  <c r="I431" i="96"/>
  <c r="N431" i="96" s="1"/>
  <c r="I301" i="96"/>
  <c r="N301" i="96" s="1"/>
  <c r="I294" i="96"/>
  <c r="N294" i="96" s="1"/>
  <c r="I164" i="96"/>
  <c r="N164" i="96" s="1"/>
  <c r="I221" i="96"/>
  <c r="N221" i="96" s="1"/>
  <c r="I987" i="96"/>
  <c r="N987" i="96" s="1"/>
  <c r="I168" i="96"/>
  <c r="N168" i="96" s="1"/>
  <c r="I811" i="96"/>
  <c r="N811" i="96" s="1"/>
  <c r="I529" i="96"/>
  <c r="N529" i="96" s="1"/>
  <c r="I419" i="96"/>
  <c r="N419" i="96" s="1"/>
  <c r="I312" i="96"/>
  <c r="N312" i="96" s="1"/>
  <c r="I393" i="96"/>
  <c r="N393" i="96" s="1"/>
  <c r="I242" i="96"/>
  <c r="N242" i="96" s="1"/>
  <c r="I110" i="96"/>
  <c r="N110" i="96" s="1"/>
  <c r="I171" i="96"/>
  <c r="N171" i="96" s="1"/>
  <c r="I291" i="96"/>
  <c r="N291" i="96" s="1"/>
  <c r="I1021" i="96"/>
  <c r="N1021" i="96" s="1"/>
  <c r="I566" i="96"/>
  <c r="N566" i="96" s="1"/>
  <c r="I482" i="96"/>
  <c r="N482" i="96" s="1"/>
  <c r="I358" i="96"/>
  <c r="N358" i="96" s="1"/>
  <c r="I325" i="96"/>
  <c r="N325" i="96" s="1"/>
  <c r="I76" i="96"/>
  <c r="N76" i="96" s="1"/>
  <c r="I176" i="96"/>
  <c r="N176" i="96" s="1"/>
  <c r="I201" i="96"/>
  <c r="N201" i="96" s="1"/>
  <c r="I489" i="96"/>
  <c r="N489" i="96" s="1"/>
  <c r="I1085" i="96"/>
  <c r="N1085" i="96" s="1"/>
  <c r="I531" i="96"/>
  <c r="N531" i="96" s="1"/>
  <c r="I543" i="96"/>
  <c r="N543" i="96" s="1"/>
  <c r="I410" i="96"/>
  <c r="N410" i="96" s="1"/>
  <c r="I365" i="96"/>
  <c r="N365" i="96" s="1"/>
  <c r="I134" i="96"/>
  <c r="N134" i="96" s="1"/>
  <c r="I174" i="96"/>
  <c r="N174" i="96" s="1"/>
  <c r="I199" i="96"/>
  <c r="N199" i="96" s="1"/>
  <c r="I488" i="96"/>
  <c r="N488" i="96" s="1"/>
  <c r="I37" i="96"/>
  <c r="N37" i="96" s="1"/>
  <c r="I669" i="96"/>
  <c r="N669" i="96" s="1"/>
  <c r="I459" i="96"/>
  <c r="N459" i="96" s="1"/>
  <c r="I267" i="96"/>
  <c r="N267" i="96" s="1"/>
  <c r="I356" i="96"/>
  <c r="N356" i="96" s="1"/>
  <c r="I139" i="96"/>
  <c r="N139" i="96" s="1"/>
  <c r="I137" i="96"/>
  <c r="N137" i="96" s="1"/>
  <c r="I213" i="96"/>
  <c r="N213" i="96" s="1"/>
  <c r="I516" i="96"/>
  <c r="N516" i="96" s="1"/>
  <c r="I151" i="96"/>
  <c r="N151" i="96" s="1"/>
  <c r="I628" i="96"/>
  <c r="N628" i="96" s="1"/>
  <c r="I455" i="96"/>
  <c r="N455" i="96" s="1"/>
  <c r="N703" i="96"/>
  <c r="I411" i="96"/>
  <c r="N411" i="96" s="1"/>
  <c r="I326" i="96"/>
  <c r="N326" i="96" s="1"/>
  <c r="I202" i="96"/>
  <c r="N202" i="96" s="1"/>
  <c r="I259" i="96"/>
  <c r="N259" i="96" s="1"/>
  <c r="I22" i="96"/>
  <c r="N22" i="96" s="1"/>
  <c r="I121" i="96"/>
  <c r="N121" i="96" s="1"/>
  <c r="I973" i="96"/>
  <c r="N973" i="96" s="1"/>
  <c r="I809" i="96"/>
  <c r="N809" i="96" s="1"/>
  <c r="I948" i="96"/>
  <c r="N948" i="96" s="1"/>
  <c r="I800" i="96"/>
  <c r="N800" i="96" s="1"/>
  <c r="I730" i="96"/>
  <c r="N730" i="96" s="1"/>
  <c r="N583" i="96"/>
  <c r="I577" i="96"/>
  <c r="N577" i="96" s="1"/>
  <c r="I547" i="96"/>
  <c r="N547" i="96" s="1"/>
  <c r="I96" i="96"/>
  <c r="N96" i="96" s="1"/>
  <c r="I1059" i="96"/>
  <c r="N1059" i="96" s="1"/>
  <c r="I1094" i="96"/>
  <c r="N1094" i="96" s="1"/>
  <c r="I931" i="96"/>
  <c r="N931" i="96" s="1"/>
  <c r="I889" i="96"/>
  <c r="N889" i="96" s="1"/>
  <c r="I721" i="96"/>
  <c r="N721" i="96" s="1"/>
  <c r="I829" i="96"/>
  <c r="N829" i="96" s="1"/>
  <c r="I662" i="96"/>
  <c r="N662" i="96" s="1"/>
  <c r="I674" i="96"/>
  <c r="N674" i="96" s="1"/>
  <c r="I82" i="96"/>
  <c r="N82" i="96" s="1"/>
  <c r="I684" i="96"/>
  <c r="N684" i="96" s="1"/>
  <c r="I485" i="96"/>
  <c r="N485" i="96" s="1"/>
  <c r="I287" i="96"/>
  <c r="N287" i="96" s="1"/>
  <c r="I538" i="96"/>
  <c r="N538" i="96" s="1"/>
  <c r="I354" i="96"/>
  <c r="N354" i="96" s="1"/>
  <c r="I198" i="96"/>
  <c r="N198" i="96" s="1"/>
  <c r="I255" i="96"/>
  <c r="N255" i="96" s="1"/>
  <c r="I30" i="96"/>
  <c r="N30" i="96" s="1"/>
  <c r="I334" i="96"/>
  <c r="N334" i="96" s="1"/>
  <c r="I891" i="96"/>
  <c r="N891" i="96" s="1"/>
  <c r="I454" i="96"/>
  <c r="N454" i="96" s="1"/>
  <c r="I499" i="96"/>
  <c r="N499" i="96" s="1"/>
  <c r="I367" i="96"/>
  <c r="N367" i="96" s="1"/>
  <c r="I839" i="96"/>
  <c r="N839" i="96" s="1"/>
  <c r="I416" i="96"/>
  <c r="N416" i="96" s="1"/>
  <c r="I105" i="96"/>
  <c r="N105" i="96" s="1"/>
  <c r="I205" i="96"/>
  <c r="N205" i="96" s="1"/>
  <c r="I847" i="96"/>
  <c r="N847" i="96" s="1"/>
  <c r="I241" i="96"/>
  <c r="N241" i="96" s="1"/>
  <c r="I781" i="96"/>
  <c r="N781" i="96" s="1"/>
  <c r="I699" i="96"/>
  <c r="N699" i="96" s="1"/>
  <c r="I348" i="96"/>
  <c r="N348" i="96" s="1"/>
  <c r="I444" i="96"/>
  <c r="N444" i="96" s="1"/>
  <c r="I476" i="96"/>
  <c r="N476" i="96" s="1"/>
  <c r="I226" i="96"/>
  <c r="N226" i="96" s="1"/>
  <c r="I274" i="96"/>
  <c r="N274" i="96" s="1"/>
  <c r="I138" i="96"/>
  <c r="N138" i="96" s="1"/>
  <c r="I397" i="96"/>
  <c r="N397" i="96" s="1"/>
  <c r="I850" i="96"/>
  <c r="N850" i="96" s="1"/>
  <c r="I484" i="96"/>
  <c r="N484" i="96" s="1"/>
  <c r="I549" i="96"/>
  <c r="N549" i="96" s="1"/>
  <c r="I415" i="96"/>
  <c r="N415" i="96" s="1"/>
  <c r="I293" i="96"/>
  <c r="N293" i="96" s="1"/>
  <c r="I155" i="96"/>
  <c r="N155" i="96" s="1"/>
  <c r="I153" i="96"/>
  <c r="N153" i="96" s="1"/>
  <c r="I185" i="96"/>
  <c r="N185" i="96" s="1"/>
  <c r="I404" i="96"/>
  <c r="N404" i="96" s="1"/>
  <c r="I952" i="96"/>
  <c r="N952" i="96" s="1"/>
  <c r="I558" i="96"/>
  <c r="N558" i="96" s="1"/>
  <c r="I479" i="96"/>
  <c r="N479" i="96" s="1"/>
  <c r="I355" i="96"/>
  <c r="N355" i="96" s="1"/>
  <c r="I321" i="96"/>
  <c r="N321" i="96" s="1"/>
  <c r="I530" i="96"/>
  <c r="N530" i="96" s="1"/>
  <c r="I146" i="96"/>
  <c r="N146" i="96" s="1"/>
  <c r="I183" i="96"/>
  <c r="N183" i="96" s="1"/>
  <c r="I380" i="96"/>
  <c r="N380" i="96" s="1"/>
  <c r="I1052" i="96"/>
  <c r="N1052" i="96" s="1"/>
  <c r="I506" i="96"/>
  <c r="N506" i="96" s="1"/>
  <c r="I535" i="96"/>
  <c r="N535" i="96" s="1"/>
  <c r="I401" i="96"/>
  <c r="N401" i="96" s="1"/>
  <c r="I317" i="96"/>
  <c r="N317" i="96" s="1"/>
  <c r="I284" i="96"/>
  <c r="N284" i="96" s="1"/>
  <c r="I268" i="96"/>
  <c r="N268" i="96" s="1"/>
  <c r="I197" i="96"/>
  <c r="N197" i="96" s="1"/>
  <c r="I515" i="96"/>
  <c r="N515" i="96" s="1"/>
  <c r="I988" i="96"/>
  <c r="N988" i="96" s="1"/>
  <c r="I490" i="96"/>
  <c r="N490" i="96" s="1"/>
  <c r="I527" i="96"/>
  <c r="N527" i="96" s="1"/>
  <c r="I394" i="96"/>
  <c r="N394" i="96" s="1"/>
  <c r="I353" i="96"/>
  <c r="N353" i="96" s="1"/>
  <c r="I118" i="96"/>
  <c r="N118" i="96" s="1"/>
  <c r="I186" i="96"/>
  <c r="N186" i="96" s="1"/>
  <c r="I243" i="96"/>
  <c r="N243" i="96" s="1"/>
  <c r="I997" i="96"/>
  <c r="N997" i="96" s="1"/>
  <c r="I225" i="96"/>
  <c r="N225" i="96" s="1"/>
  <c r="I3" i="96"/>
  <c r="J3" i="96" l="1"/>
  <c r="N3" i="96"/>
  <c r="O3" i="96" s="1"/>
  <c r="O4" i="96" s="1"/>
  <c r="O5" i="96" s="1"/>
  <c r="O6" i="96" s="1"/>
  <c r="O7" i="96" s="1"/>
  <c r="O8" i="96" s="1"/>
  <c r="O9" i="96" s="1"/>
  <c r="O10" i="96" s="1"/>
  <c r="O11" i="96" s="1"/>
  <c r="O12" i="96" s="1"/>
  <c r="O13" i="96" s="1"/>
  <c r="O14" i="96" s="1"/>
  <c r="O15" i="96" s="1"/>
  <c r="O16" i="96" s="1"/>
  <c r="O17" i="96" s="1"/>
  <c r="O18" i="96" s="1"/>
  <c r="O19" i="96" s="1"/>
  <c r="O20" i="96" s="1"/>
  <c r="O21" i="96" s="1"/>
  <c r="O22" i="96" s="1"/>
  <c r="O23" i="96" s="1"/>
  <c r="O24" i="96" s="1"/>
  <c r="O25" i="96" s="1"/>
  <c r="O26" i="96" s="1"/>
  <c r="O27" i="96" s="1"/>
  <c r="O28" i="96" s="1"/>
  <c r="O29" i="96" s="1"/>
  <c r="O30" i="96" s="1"/>
  <c r="O31" i="96" s="1"/>
  <c r="O32" i="96" s="1"/>
  <c r="O33" i="96" s="1"/>
  <c r="O34" i="96" s="1"/>
  <c r="O35" i="96" s="1"/>
  <c r="O36" i="96" s="1"/>
  <c r="O37" i="96" s="1"/>
  <c r="O38" i="96" s="1"/>
  <c r="O39" i="96" s="1"/>
  <c r="O40" i="96" s="1"/>
  <c r="O41" i="96" s="1"/>
  <c r="O42" i="96" s="1"/>
  <c r="O43" i="96" s="1"/>
  <c r="O44" i="96" s="1"/>
  <c r="O45" i="96" s="1"/>
  <c r="O46" i="96" s="1"/>
  <c r="O47" i="96" s="1"/>
  <c r="O48" i="96" s="1"/>
  <c r="O49" i="96" s="1"/>
  <c r="O50" i="96" s="1"/>
  <c r="O51" i="96" s="1"/>
  <c r="O52" i="96" s="1"/>
  <c r="O53" i="96" s="1"/>
  <c r="O54" i="96" s="1"/>
  <c r="O55" i="96" s="1"/>
  <c r="O56" i="96" s="1"/>
  <c r="O57" i="96" s="1"/>
  <c r="O58" i="96" s="1"/>
  <c r="O59" i="96" s="1"/>
  <c r="O60" i="96" s="1"/>
  <c r="O61" i="96" s="1"/>
  <c r="O62" i="96" s="1"/>
  <c r="O63" i="96" s="1"/>
  <c r="O64" i="96" s="1"/>
  <c r="O65" i="96" s="1"/>
  <c r="O66" i="96" s="1"/>
  <c r="O67" i="96" s="1"/>
  <c r="O68" i="96" s="1"/>
  <c r="O69" i="96" s="1"/>
  <c r="O70" i="96" s="1"/>
  <c r="O71" i="96" s="1"/>
  <c r="O72" i="96" s="1"/>
  <c r="O73" i="96" s="1"/>
  <c r="O74" i="96" s="1"/>
  <c r="O75" i="96" s="1"/>
  <c r="O76" i="96" s="1"/>
  <c r="O77" i="96" s="1"/>
  <c r="O78" i="96" s="1"/>
  <c r="O79" i="96" s="1"/>
  <c r="O80" i="96" s="1"/>
  <c r="O81" i="96" s="1"/>
  <c r="O82" i="96" s="1"/>
  <c r="O83" i="96" s="1"/>
  <c r="O84" i="96" s="1"/>
  <c r="O85" i="96" s="1"/>
  <c r="O86" i="96" s="1"/>
  <c r="O87" i="96" s="1"/>
  <c r="O88" i="96" s="1"/>
  <c r="O89" i="96" s="1"/>
  <c r="O90" i="96" s="1"/>
  <c r="O91" i="96" s="1"/>
  <c r="O92" i="96" s="1"/>
  <c r="O93" i="96" s="1"/>
  <c r="O94" i="96" s="1"/>
  <c r="O95" i="96" s="1"/>
  <c r="O96" i="96" s="1"/>
  <c r="O97" i="96" s="1"/>
  <c r="O98" i="96" s="1"/>
  <c r="O99" i="96" s="1"/>
  <c r="O100" i="96" s="1"/>
  <c r="O101" i="96" s="1"/>
  <c r="O102" i="96" s="1"/>
  <c r="O103" i="96" s="1"/>
  <c r="O104" i="96" s="1"/>
  <c r="O105" i="96" s="1"/>
  <c r="O106" i="96" s="1"/>
  <c r="O107" i="96" s="1"/>
  <c r="O108" i="96" s="1"/>
  <c r="O109" i="96" s="1"/>
  <c r="O110" i="96" s="1"/>
  <c r="O111" i="96" s="1"/>
  <c r="O112" i="96" s="1"/>
  <c r="O113" i="96" s="1"/>
  <c r="O114" i="96" s="1"/>
  <c r="O115" i="96" s="1"/>
  <c r="O116" i="96" s="1"/>
  <c r="O117" i="96" s="1"/>
  <c r="O118" i="96" s="1"/>
  <c r="O119" i="96" s="1"/>
  <c r="O120" i="96" s="1"/>
  <c r="O121" i="96" s="1"/>
  <c r="O122" i="96" s="1"/>
  <c r="O123" i="96" s="1"/>
  <c r="O124" i="96" s="1"/>
  <c r="O125" i="96" s="1"/>
  <c r="O126" i="96" s="1"/>
  <c r="O127" i="96" s="1"/>
  <c r="O128" i="96" s="1"/>
  <c r="O129" i="96" s="1"/>
  <c r="O130" i="96" s="1"/>
  <c r="O131" i="96" s="1"/>
  <c r="O132" i="96" s="1"/>
  <c r="O133" i="96" s="1"/>
  <c r="O134" i="96" s="1"/>
  <c r="O135" i="96" s="1"/>
  <c r="O136" i="96" s="1"/>
  <c r="O137" i="96" s="1"/>
  <c r="O138" i="96" s="1"/>
  <c r="O139" i="96" s="1"/>
  <c r="O140" i="96" s="1"/>
  <c r="O141" i="96" s="1"/>
  <c r="O142" i="96" s="1"/>
  <c r="O143" i="96" s="1"/>
  <c r="O144" i="96" s="1"/>
  <c r="O145" i="96" s="1"/>
  <c r="O146" i="96" s="1"/>
  <c r="O147" i="96" s="1"/>
  <c r="O148" i="96" s="1"/>
  <c r="O149" i="96" s="1"/>
  <c r="O150" i="96" s="1"/>
  <c r="O151" i="96" s="1"/>
  <c r="O152" i="96" s="1"/>
  <c r="O153" i="96" s="1"/>
  <c r="O154" i="96" s="1"/>
  <c r="O155" i="96" s="1"/>
  <c r="O156" i="96" s="1"/>
  <c r="O157" i="96" s="1"/>
  <c r="O158" i="96" s="1"/>
  <c r="O159" i="96" s="1"/>
  <c r="O160" i="96" s="1"/>
  <c r="O161" i="96" s="1"/>
  <c r="O162" i="96" s="1"/>
  <c r="O163" i="96" s="1"/>
  <c r="O164" i="96" s="1"/>
  <c r="O165" i="96" s="1"/>
  <c r="O166" i="96" s="1"/>
  <c r="O167" i="96" s="1"/>
  <c r="O168" i="96" s="1"/>
  <c r="O169" i="96" s="1"/>
  <c r="O170" i="96" s="1"/>
  <c r="O171" i="96" s="1"/>
  <c r="O172" i="96" s="1"/>
  <c r="O173" i="96" s="1"/>
  <c r="O174" i="96" s="1"/>
  <c r="O175" i="96" s="1"/>
  <c r="O176" i="96" s="1"/>
  <c r="O177" i="96" s="1"/>
  <c r="O178" i="96" s="1"/>
  <c r="O179" i="96" s="1"/>
  <c r="O180" i="96" s="1"/>
  <c r="O181" i="96" s="1"/>
  <c r="O182" i="96" s="1"/>
  <c r="O183" i="96" s="1"/>
  <c r="O184" i="96" s="1"/>
  <c r="O185" i="96" s="1"/>
  <c r="O186" i="96" s="1"/>
  <c r="O187" i="96" s="1"/>
  <c r="O188" i="96" s="1"/>
  <c r="O189" i="96" s="1"/>
  <c r="O190" i="96" s="1"/>
  <c r="O191" i="96" s="1"/>
  <c r="O192" i="96" s="1"/>
  <c r="O193" i="96" s="1"/>
  <c r="O194" i="96" s="1"/>
  <c r="O195" i="96" s="1"/>
  <c r="O196" i="96" s="1"/>
  <c r="O197" i="96" s="1"/>
  <c r="O198" i="96" s="1"/>
  <c r="O199" i="96" s="1"/>
  <c r="O200" i="96" s="1"/>
  <c r="O201" i="96" s="1"/>
  <c r="O202" i="96" s="1"/>
  <c r="O203" i="96" s="1"/>
  <c r="O204" i="96" s="1"/>
  <c r="O205" i="96" s="1"/>
  <c r="O206" i="96" s="1"/>
  <c r="O207" i="96" s="1"/>
  <c r="O208" i="96" s="1"/>
  <c r="O209" i="96" s="1"/>
  <c r="O210" i="96" s="1"/>
  <c r="O211" i="96" s="1"/>
  <c r="O212" i="96" s="1"/>
  <c r="O213" i="96" s="1"/>
  <c r="O214" i="96" s="1"/>
  <c r="O215" i="96" s="1"/>
  <c r="O216" i="96" s="1"/>
  <c r="O217" i="96" s="1"/>
  <c r="O218" i="96" s="1"/>
  <c r="O219" i="96" s="1"/>
  <c r="O220" i="96" s="1"/>
  <c r="O221" i="96" s="1"/>
  <c r="O222" i="96" s="1"/>
  <c r="O223" i="96" s="1"/>
  <c r="O224" i="96" s="1"/>
  <c r="O225" i="96" s="1"/>
  <c r="O226" i="96" s="1"/>
  <c r="O227" i="96" s="1"/>
  <c r="O228" i="96" s="1"/>
  <c r="O229" i="96" s="1"/>
  <c r="O230" i="96" s="1"/>
  <c r="O231" i="96" s="1"/>
  <c r="O232" i="96" s="1"/>
  <c r="O233" i="96" s="1"/>
  <c r="O234" i="96" s="1"/>
  <c r="O235" i="96" s="1"/>
  <c r="O236" i="96" s="1"/>
  <c r="O237" i="96" s="1"/>
  <c r="O238" i="96" s="1"/>
  <c r="O239" i="96" s="1"/>
  <c r="O240" i="96" s="1"/>
  <c r="O241" i="96" s="1"/>
  <c r="O242" i="96" s="1"/>
  <c r="O243" i="96" s="1"/>
  <c r="O244" i="96" s="1"/>
  <c r="O245" i="96" s="1"/>
  <c r="O246" i="96" s="1"/>
  <c r="O247" i="96" s="1"/>
  <c r="O248" i="96" s="1"/>
  <c r="O249" i="96" s="1"/>
  <c r="O250" i="96" s="1"/>
  <c r="O251" i="96" s="1"/>
  <c r="O252" i="96" s="1"/>
  <c r="O253" i="96" s="1"/>
  <c r="O254" i="96" s="1"/>
  <c r="O255" i="96" s="1"/>
  <c r="O256" i="96" s="1"/>
  <c r="O257" i="96" s="1"/>
  <c r="O258" i="96" s="1"/>
  <c r="O259" i="96" s="1"/>
  <c r="O260" i="96" s="1"/>
  <c r="O261" i="96" s="1"/>
  <c r="O262" i="96" s="1"/>
  <c r="O263" i="96" s="1"/>
  <c r="O264" i="96" s="1"/>
  <c r="O265" i="96" s="1"/>
  <c r="O266" i="96" s="1"/>
  <c r="O267" i="96" s="1"/>
  <c r="O268" i="96" s="1"/>
  <c r="O269" i="96" s="1"/>
  <c r="O270" i="96" s="1"/>
  <c r="O271" i="96" s="1"/>
  <c r="O272" i="96" s="1"/>
  <c r="O273" i="96" s="1"/>
  <c r="O274" i="96" s="1"/>
  <c r="O275" i="96" s="1"/>
  <c r="O276" i="96" s="1"/>
  <c r="O277" i="96" s="1"/>
  <c r="O278" i="96" s="1"/>
  <c r="O279" i="96" s="1"/>
  <c r="O280" i="96" s="1"/>
  <c r="O281" i="96" s="1"/>
  <c r="O282" i="96" s="1"/>
  <c r="O283" i="96" s="1"/>
  <c r="O284" i="96" s="1"/>
  <c r="O285" i="96" s="1"/>
  <c r="O286" i="96" s="1"/>
  <c r="O287" i="96" s="1"/>
  <c r="O288" i="96" s="1"/>
  <c r="O289" i="96" s="1"/>
  <c r="O290" i="96" s="1"/>
  <c r="O291" i="96" s="1"/>
  <c r="O292" i="96" s="1"/>
  <c r="O293" i="96" s="1"/>
  <c r="O294" i="96" s="1"/>
  <c r="O295" i="96" s="1"/>
  <c r="O296" i="96" s="1"/>
  <c r="O297" i="96" s="1"/>
  <c r="O298" i="96" s="1"/>
  <c r="O299" i="96" s="1"/>
  <c r="O300" i="96" s="1"/>
  <c r="O301" i="96" s="1"/>
  <c r="O302" i="96" s="1"/>
  <c r="O303" i="96" s="1"/>
  <c r="O304" i="96" s="1"/>
  <c r="O305" i="96" s="1"/>
  <c r="O306" i="96" s="1"/>
  <c r="O307" i="96" s="1"/>
  <c r="O308" i="96" s="1"/>
  <c r="O309" i="96" s="1"/>
  <c r="O310" i="96" s="1"/>
  <c r="O311" i="96" s="1"/>
  <c r="O312" i="96" s="1"/>
  <c r="O313" i="96" s="1"/>
  <c r="O314" i="96" s="1"/>
  <c r="O315" i="96" s="1"/>
  <c r="O316" i="96" s="1"/>
  <c r="O317" i="96" s="1"/>
  <c r="O318" i="96" s="1"/>
  <c r="O319" i="96" s="1"/>
  <c r="O320" i="96" s="1"/>
  <c r="O321" i="96" s="1"/>
  <c r="O322" i="96" s="1"/>
  <c r="O323" i="96" s="1"/>
  <c r="O324" i="96" s="1"/>
  <c r="O325" i="96" s="1"/>
  <c r="O326" i="96" s="1"/>
  <c r="O327" i="96" s="1"/>
  <c r="O328" i="96" s="1"/>
  <c r="O329" i="96" s="1"/>
  <c r="O330" i="96" s="1"/>
  <c r="O331" i="96" s="1"/>
  <c r="O332" i="96" s="1"/>
  <c r="O333" i="96" s="1"/>
  <c r="O334" i="96" s="1"/>
  <c r="O335" i="96" s="1"/>
  <c r="O336" i="96" s="1"/>
  <c r="O337" i="96" s="1"/>
  <c r="O338" i="96" s="1"/>
  <c r="O339" i="96" s="1"/>
  <c r="O340" i="96" s="1"/>
  <c r="O341" i="96" s="1"/>
  <c r="O342" i="96" s="1"/>
  <c r="O343" i="96" s="1"/>
  <c r="O344" i="96" s="1"/>
  <c r="O345" i="96" s="1"/>
  <c r="O346" i="96" s="1"/>
  <c r="O347" i="96" s="1"/>
  <c r="O348" i="96" s="1"/>
  <c r="O349" i="96" s="1"/>
  <c r="O350" i="96" s="1"/>
  <c r="O351" i="96" s="1"/>
  <c r="O352" i="96" s="1"/>
  <c r="O353" i="96" s="1"/>
  <c r="O354" i="96" s="1"/>
  <c r="O355" i="96" s="1"/>
  <c r="O356" i="96" s="1"/>
  <c r="O357" i="96" s="1"/>
  <c r="O358" i="96" s="1"/>
  <c r="O359" i="96" s="1"/>
  <c r="O360" i="96" s="1"/>
  <c r="O361" i="96" s="1"/>
  <c r="O362" i="96" s="1"/>
  <c r="O363" i="96" s="1"/>
  <c r="O364" i="96" s="1"/>
  <c r="O365" i="96" s="1"/>
  <c r="O366" i="96" s="1"/>
  <c r="O367" i="96" s="1"/>
  <c r="O368" i="96" s="1"/>
  <c r="O369" i="96" s="1"/>
  <c r="O370" i="96" s="1"/>
  <c r="O371" i="96" s="1"/>
  <c r="O372" i="96" s="1"/>
  <c r="O373" i="96" s="1"/>
  <c r="O374" i="96" s="1"/>
  <c r="O375" i="96" s="1"/>
  <c r="O376" i="96" s="1"/>
  <c r="O377" i="96" s="1"/>
  <c r="O378" i="96" s="1"/>
  <c r="O379" i="96" s="1"/>
  <c r="O380" i="96" s="1"/>
  <c r="O381" i="96" s="1"/>
  <c r="O382" i="96" s="1"/>
  <c r="O383" i="96" s="1"/>
  <c r="O384" i="96" s="1"/>
  <c r="O385" i="96" s="1"/>
  <c r="O386" i="96" s="1"/>
  <c r="O387" i="96" s="1"/>
  <c r="O388" i="96" s="1"/>
  <c r="O389" i="96" s="1"/>
  <c r="O390" i="96" s="1"/>
  <c r="O391" i="96" s="1"/>
  <c r="O392" i="96" s="1"/>
  <c r="O393" i="96" s="1"/>
  <c r="O394" i="96" s="1"/>
  <c r="O395" i="96" s="1"/>
  <c r="O396" i="96" s="1"/>
  <c r="O397" i="96" s="1"/>
  <c r="O398" i="96" s="1"/>
  <c r="O399" i="96" s="1"/>
  <c r="O400" i="96" s="1"/>
  <c r="O401" i="96" s="1"/>
  <c r="O402" i="96" s="1"/>
  <c r="O403" i="96" s="1"/>
  <c r="O404" i="96" s="1"/>
  <c r="O405" i="96" s="1"/>
  <c r="O406" i="96" s="1"/>
  <c r="O407" i="96" s="1"/>
  <c r="O408" i="96" s="1"/>
  <c r="O409" i="96" s="1"/>
  <c r="O410" i="96" s="1"/>
  <c r="O411" i="96" s="1"/>
  <c r="O412" i="96" s="1"/>
  <c r="O413" i="96" s="1"/>
  <c r="O414" i="96" s="1"/>
  <c r="O415" i="96" s="1"/>
  <c r="O416" i="96" s="1"/>
  <c r="O417" i="96" s="1"/>
  <c r="O418" i="96" s="1"/>
  <c r="O419" i="96" s="1"/>
  <c r="O420" i="96" s="1"/>
  <c r="O421" i="96" s="1"/>
  <c r="O422" i="96" s="1"/>
  <c r="O423" i="96" s="1"/>
  <c r="O424" i="96" s="1"/>
  <c r="O425" i="96" s="1"/>
  <c r="O426" i="96" s="1"/>
  <c r="O427" i="96" s="1"/>
  <c r="O428" i="96" s="1"/>
  <c r="O429" i="96" s="1"/>
  <c r="O430" i="96" s="1"/>
  <c r="O431" i="96" s="1"/>
  <c r="O432" i="96" s="1"/>
  <c r="O433" i="96" s="1"/>
  <c r="O434" i="96" s="1"/>
  <c r="O435" i="96" s="1"/>
  <c r="O436" i="96" s="1"/>
  <c r="O437" i="96" s="1"/>
  <c r="O438" i="96" s="1"/>
  <c r="O439" i="96" s="1"/>
  <c r="O440" i="96" s="1"/>
  <c r="O441" i="96" s="1"/>
  <c r="O442" i="96" s="1"/>
  <c r="O443" i="96" s="1"/>
  <c r="O444" i="96" s="1"/>
  <c r="O445" i="96" s="1"/>
  <c r="O446" i="96" s="1"/>
  <c r="O447" i="96" s="1"/>
  <c r="O448" i="96" s="1"/>
  <c r="O449" i="96" s="1"/>
  <c r="O450" i="96" s="1"/>
  <c r="O451" i="96" s="1"/>
  <c r="O452" i="96" s="1"/>
  <c r="O453" i="96" s="1"/>
  <c r="O454" i="96" s="1"/>
  <c r="O455" i="96" s="1"/>
  <c r="O456" i="96" s="1"/>
  <c r="O457" i="96" s="1"/>
  <c r="O458" i="96" s="1"/>
  <c r="O459" i="96" s="1"/>
  <c r="O460" i="96" s="1"/>
  <c r="O461" i="96" s="1"/>
  <c r="O462" i="96" s="1"/>
  <c r="O463" i="96" s="1"/>
  <c r="O464" i="96" s="1"/>
  <c r="O465" i="96" s="1"/>
  <c r="O466" i="96" s="1"/>
  <c r="O467" i="96" s="1"/>
  <c r="O468" i="96" s="1"/>
  <c r="O469" i="96" s="1"/>
  <c r="O470" i="96" s="1"/>
  <c r="O471" i="96" s="1"/>
  <c r="O472" i="96" s="1"/>
  <c r="O473" i="96" s="1"/>
  <c r="O474" i="96" s="1"/>
  <c r="O475" i="96" s="1"/>
  <c r="O476" i="96" s="1"/>
  <c r="O477" i="96" s="1"/>
  <c r="O478" i="96" s="1"/>
  <c r="O479" i="96" s="1"/>
  <c r="O480" i="96" s="1"/>
  <c r="O481" i="96" s="1"/>
  <c r="O482" i="96" s="1"/>
  <c r="O483" i="96" s="1"/>
  <c r="O484" i="96" s="1"/>
  <c r="O485" i="96" s="1"/>
  <c r="O486" i="96" s="1"/>
  <c r="O487" i="96" s="1"/>
  <c r="O488" i="96" s="1"/>
  <c r="O489" i="96" s="1"/>
  <c r="O490" i="96" s="1"/>
  <c r="O491" i="96" s="1"/>
  <c r="O492" i="96" s="1"/>
  <c r="O493" i="96" s="1"/>
  <c r="O494" i="96" s="1"/>
  <c r="O495" i="96" s="1"/>
  <c r="O496" i="96" s="1"/>
  <c r="O497" i="96" s="1"/>
  <c r="O498" i="96" s="1"/>
  <c r="O499" i="96" s="1"/>
  <c r="O500" i="96" s="1"/>
  <c r="O501" i="96" s="1"/>
  <c r="O502" i="96" s="1"/>
  <c r="O503" i="96" s="1"/>
  <c r="O504" i="96" s="1"/>
  <c r="O505" i="96" s="1"/>
  <c r="O506" i="96" s="1"/>
  <c r="O507" i="96" s="1"/>
  <c r="O508" i="96" s="1"/>
  <c r="O509" i="96" s="1"/>
  <c r="O510" i="96" s="1"/>
  <c r="O511" i="96" s="1"/>
  <c r="O512" i="96" s="1"/>
  <c r="O513" i="96" s="1"/>
  <c r="O514" i="96" s="1"/>
  <c r="O515" i="96" s="1"/>
  <c r="O516" i="96" s="1"/>
  <c r="O517" i="96" s="1"/>
  <c r="O518" i="96" s="1"/>
  <c r="O519" i="96" s="1"/>
  <c r="O520" i="96" s="1"/>
  <c r="O521" i="96" s="1"/>
  <c r="O522" i="96" s="1"/>
  <c r="O523" i="96" s="1"/>
  <c r="O524" i="96" s="1"/>
  <c r="O525" i="96" s="1"/>
  <c r="O526" i="96" s="1"/>
  <c r="O527" i="96" s="1"/>
  <c r="O528" i="96" s="1"/>
  <c r="O529" i="96" s="1"/>
  <c r="O530" i="96" s="1"/>
  <c r="O531" i="96" s="1"/>
  <c r="O532" i="96" s="1"/>
  <c r="O533" i="96" s="1"/>
  <c r="O534" i="96" s="1"/>
  <c r="O535" i="96" s="1"/>
  <c r="O536" i="96" s="1"/>
  <c r="O537" i="96" s="1"/>
  <c r="O538" i="96" s="1"/>
  <c r="O539" i="96" s="1"/>
  <c r="O540" i="96" s="1"/>
  <c r="O541" i="96" s="1"/>
  <c r="O542" i="96" s="1"/>
  <c r="O543" i="96" s="1"/>
  <c r="O544" i="96" s="1"/>
  <c r="O545" i="96" s="1"/>
  <c r="O546" i="96" s="1"/>
  <c r="O547" i="96" s="1"/>
  <c r="O548" i="96" s="1"/>
  <c r="O549" i="96" s="1"/>
  <c r="O550" i="96" s="1"/>
  <c r="O551" i="96" s="1"/>
  <c r="O552" i="96" s="1"/>
  <c r="O553" i="96" s="1"/>
  <c r="O554" i="96" s="1"/>
  <c r="O555" i="96" s="1"/>
  <c r="O556" i="96" s="1"/>
  <c r="O557" i="96" s="1"/>
  <c r="O558" i="96" s="1"/>
  <c r="O559" i="96" s="1"/>
  <c r="O560" i="96" s="1"/>
  <c r="O561" i="96" s="1"/>
  <c r="O562" i="96" s="1"/>
  <c r="O563" i="96" s="1"/>
  <c r="O564" i="96" s="1"/>
  <c r="O565" i="96" s="1"/>
  <c r="O566" i="96" s="1"/>
  <c r="O567" i="96" s="1"/>
  <c r="O568" i="96" s="1"/>
  <c r="O569" i="96" s="1"/>
  <c r="O570" i="96" s="1"/>
  <c r="O571" i="96" s="1"/>
  <c r="O572" i="96" s="1"/>
  <c r="O573" i="96" s="1"/>
  <c r="O574" i="96" s="1"/>
  <c r="O575" i="96" s="1"/>
  <c r="O576" i="96" s="1"/>
  <c r="O577" i="96" s="1"/>
  <c r="O578" i="96" s="1"/>
  <c r="O579" i="96" s="1"/>
  <c r="O580" i="96" s="1"/>
  <c r="O581" i="96" s="1"/>
  <c r="O582" i="96" s="1"/>
  <c r="O583" i="96" s="1"/>
  <c r="O584" i="96" s="1"/>
  <c r="O585" i="96" s="1"/>
  <c r="O586" i="96" s="1"/>
  <c r="O587" i="96" s="1"/>
  <c r="O588" i="96" s="1"/>
  <c r="O589" i="96" s="1"/>
  <c r="O590" i="96" s="1"/>
  <c r="O591" i="96" s="1"/>
  <c r="O592" i="96" s="1"/>
  <c r="O593" i="96" s="1"/>
  <c r="O594" i="96" s="1"/>
  <c r="O595" i="96" s="1"/>
  <c r="O596" i="96" s="1"/>
  <c r="O597" i="96" s="1"/>
  <c r="O598" i="96" s="1"/>
  <c r="O599" i="96" s="1"/>
  <c r="O600" i="96" s="1"/>
  <c r="O601" i="96" s="1"/>
  <c r="O602" i="96" s="1"/>
  <c r="O603" i="96" s="1"/>
  <c r="O604" i="96" s="1"/>
  <c r="O605" i="96" s="1"/>
  <c r="O606" i="96" s="1"/>
  <c r="O607" i="96" s="1"/>
  <c r="O608" i="96" s="1"/>
  <c r="O609" i="96" s="1"/>
  <c r="O610" i="96" s="1"/>
  <c r="O611" i="96" s="1"/>
  <c r="O612" i="96" s="1"/>
  <c r="O613" i="96" s="1"/>
  <c r="O614" i="96" s="1"/>
  <c r="O615" i="96" s="1"/>
  <c r="O616" i="96" s="1"/>
  <c r="O617" i="96" s="1"/>
  <c r="O618" i="96" s="1"/>
  <c r="O619" i="96" s="1"/>
  <c r="O620" i="96" s="1"/>
  <c r="O621" i="96" s="1"/>
  <c r="O622" i="96" s="1"/>
  <c r="O623" i="96" s="1"/>
  <c r="O624" i="96" s="1"/>
  <c r="O625" i="96" s="1"/>
  <c r="O626" i="96" s="1"/>
  <c r="O627" i="96" s="1"/>
  <c r="O628" i="96" s="1"/>
  <c r="O629" i="96" s="1"/>
  <c r="O630" i="96" s="1"/>
  <c r="O631" i="96" s="1"/>
  <c r="O632" i="96" s="1"/>
  <c r="O633" i="96" s="1"/>
  <c r="O634" i="96" s="1"/>
  <c r="O635" i="96" s="1"/>
  <c r="O636" i="96" s="1"/>
  <c r="O637" i="96" s="1"/>
  <c r="O638" i="96" s="1"/>
  <c r="O639" i="96" s="1"/>
  <c r="O640" i="96" s="1"/>
  <c r="O641" i="96" s="1"/>
  <c r="O642" i="96" s="1"/>
  <c r="O643" i="96" s="1"/>
  <c r="O644" i="96" s="1"/>
  <c r="O645" i="96" s="1"/>
  <c r="O646" i="96" s="1"/>
  <c r="O647" i="96" s="1"/>
  <c r="O648" i="96" s="1"/>
  <c r="O649" i="96" s="1"/>
  <c r="O650" i="96" s="1"/>
  <c r="O651" i="96" s="1"/>
  <c r="O652" i="96" s="1"/>
  <c r="O653" i="96" s="1"/>
  <c r="O654" i="96" s="1"/>
  <c r="O655" i="96" s="1"/>
  <c r="O656" i="96" s="1"/>
  <c r="O657" i="96" s="1"/>
  <c r="O658" i="96" s="1"/>
  <c r="O659" i="96" s="1"/>
  <c r="O660" i="96" s="1"/>
  <c r="O661" i="96" s="1"/>
  <c r="O662" i="96" s="1"/>
  <c r="O663" i="96" s="1"/>
  <c r="O664" i="96" s="1"/>
  <c r="O665" i="96" s="1"/>
  <c r="O666" i="96" s="1"/>
  <c r="O667" i="96" s="1"/>
  <c r="O668" i="96" s="1"/>
  <c r="O669" i="96" s="1"/>
  <c r="O670" i="96" s="1"/>
  <c r="O671" i="96" s="1"/>
  <c r="O672" i="96" s="1"/>
  <c r="O673" i="96" s="1"/>
  <c r="O674" i="96" s="1"/>
  <c r="O675" i="96" s="1"/>
  <c r="O676" i="96" s="1"/>
  <c r="O677" i="96" s="1"/>
  <c r="O678" i="96" s="1"/>
  <c r="O679" i="96" s="1"/>
  <c r="O680" i="96" s="1"/>
  <c r="O681" i="96" s="1"/>
  <c r="O682" i="96" s="1"/>
  <c r="O683" i="96" s="1"/>
  <c r="O684" i="96" s="1"/>
  <c r="O685" i="96" s="1"/>
  <c r="O686" i="96" s="1"/>
  <c r="O687" i="96" s="1"/>
  <c r="O688" i="96" s="1"/>
  <c r="O689" i="96" s="1"/>
  <c r="O690" i="96" s="1"/>
  <c r="O691" i="96" s="1"/>
  <c r="O692" i="96" s="1"/>
  <c r="O693" i="96" s="1"/>
  <c r="O694" i="96" s="1"/>
  <c r="O695" i="96" s="1"/>
  <c r="O696" i="96" s="1"/>
  <c r="O697" i="96" s="1"/>
  <c r="O698" i="96" s="1"/>
  <c r="O699" i="96" s="1"/>
  <c r="O700" i="96" s="1"/>
  <c r="O701" i="96" s="1"/>
  <c r="O702" i="96" s="1"/>
  <c r="O703" i="96" s="1"/>
  <c r="O704" i="96" s="1"/>
  <c r="O705" i="96" s="1"/>
  <c r="O706" i="96" s="1"/>
  <c r="O707" i="96" s="1"/>
  <c r="O708" i="96" s="1"/>
  <c r="O709" i="96" s="1"/>
  <c r="O710" i="96" s="1"/>
  <c r="O711" i="96" s="1"/>
  <c r="O712" i="96" s="1"/>
  <c r="O713" i="96" s="1"/>
  <c r="O714" i="96" s="1"/>
  <c r="O715" i="96" s="1"/>
  <c r="O716" i="96" s="1"/>
  <c r="O717" i="96" s="1"/>
  <c r="O718" i="96" s="1"/>
  <c r="O719" i="96" s="1"/>
  <c r="O720" i="96" s="1"/>
  <c r="O721" i="96" s="1"/>
  <c r="O722" i="96" s="1"/>
  <c r="O723" i="96" s="1"/>
  <c r="O724" i="96" s="1"/>
  <c r="O725" i="96" s="1"/>
  <c r="O726" i="96" s="1"/>
  <c r="O727" i="96" s="1"/>
  <c r="O728" i="96" s="1"/>
  <c r="O729" i="96" s="1"/>
  <c r="O730" i="96" s="1"/>
  <c r="O731" i="96" s="1"/>
  <c r="O732" i="96" s="1"/>
  <c r="O733" i="96" s="1"/>
  <c r="O734" i="96" s="1"/>
  <c r="O735" i="96" s="1"/>
  <c r="O736" i="96" s="1"/>
  <c r="O737" i="96" s="1"/>
  <c r="O738" i="96" s="1"/>
  <c r="O739" i="96" s="1"/>
  <c r="O740" i="96" s="1"/>
  <c r="O741" i="96" s="1"/>
  <c r="O742" i="96" s="1"/>
  <c r="O743" i="96" s="1"/>
  <c r="O744" i="96" s="1"/>
  <c r="O745" i="96" s="1"/>
  <c r="O746" i="96" s="1"/>
  <c r="O747" i="96" s="1"/>
  <c r="O748" i="96" s="1"/>
  <c r="O749" i="96" s="1"/>
  <c r="O750" i="96" s="1"/>
  <c r="O751" i="96" s="1"/>
  <c r="O752" i="96" s="1"/>
  <c r="O753" i="96" s="1"/>
  <c r="O754" i="96" s="1"/>
  <c r="O755" i="96" s="1"/>
  <c r="O756" i="96" s="1"/>
  <c r="O757" i="96" s="1"/>
  <c r="O758" i="96" s="1"/>
  <c r="O759" i="96" s="1"/>
  <c r="O760" i="96" s="1"/>
  <c r="O761" i="96" s="1"/>
  <c r="O762" i="96" s="1"/>
  <c r="O763" i="96" s="1"/>
  <c r="O764" i="96" s="1"/>
  <c r="O765" i="96" s="1"/>
  <c r="O766" i="96" s="1"/>
  <c r="O767" i="96" s="1"/>
  <c r="O768" i="96" s="1"/>
  <c r="O769" i="96" s="1"/>
  <c r="O770" i="96" s="1"/>
  <c r="O771" i="96" s="1"/>
  <c r="O772" i="96" s="1"/>
  <c r="O773" i="96" s="1"/>
  <c r="O774" i="96" s="1"/>
  <c r="O775" i="96" s="1"/>
  <c r="O776" i="96" s="1"/>
  <c r="O777" i="96" s="1"/>
  <c r="O778" i="96" s="1"/>
  <c r="O779" i="96" s="1"/>
  <c r="O780" i="96" s="1"/>
  <c r="O781" i="96" s="1"/>
  <c r="O782" i="96" s="1"/>
  <c r="O783" i="96" s="1"/>
  <c r="O784" i="96" s="1"/>
  <c r="O785" i="96" s="1"/>
  <c r="O786" i="96" s="1"/>
  <c r="O787" i="96" s="1"/>
  <c r="O788" i="96" s="1"/>
  <c r="O789" i="96" s="1"/>
  <c r="O790" i="96" s="1"/>
  <c r="O791" i="96" s="1"/>
  <c r="O792" i="96" s="1"/>
  <c r="O793" i="96" s="1"/>
  <c r="O794" i="96" s="1"/>
  <c r="O795" i="96" s="1"/>
  <c r="O796" i="96" s="1"/>
  <c r="O797" i="96" s="1"/>
  <c r="O798" i="96" s="1"/>
  <c r="O799" i="96" s="1"/>
  <c r="O800" i="96" s="1"/>
  <c r="O801" i="96" s="1"/>
  <c r="O802" i="96" s="1"/>
  <c r="O803" i="96" s="1"/>
  <c r="O804" i="96" s="1"/>
  <c r="O805" i="96" s="1"/>
  <c r="O806" i="96" s="1"/>
  <c r="O807" i="96" s="1"/>
  <c r="O808" i="96" s="1"/>
  <c r="O809" i="96" s="1"/>
  <c r="O810" i="96" s="1"/>
  <c r="O811" i="96" s="1"/>
  <c r="O812" i="96" s="1"/>
  <c r="O813" i="96" s="1"/>
  <c r="O814" i="96" s="1"/>
  <c r="O815" i="96" s="1"/>
  <c r="O816" i="96" s="1"/>
  <c r="O817" i="96" s="1"/>
  <c r="O818" i="96" s="1"/>
  <c r="O819" i="96" s="1"/>
  <c r="O820" i="96" s="1"/>
  <c r="O821" i="96" s="1"/>
  <c r="O822" i="96" s="1"/>
  <c r="O823" i="96" s="1"/>
  <c r="O824" i="96" s="1"/>
  <c r="O825" i="96" s="1"/>
  <c r="O826" i="96" s="1"/>
  <c r="O827" i="96" s="1"/>
  <c r="O828" i="96" s="1"/>
  <c r="O829" i="96" s="1"/>
  <c r="O830" i="96" s="1"/>
  <c r="O831" i="96" s="1"/>
  <c r="O832" i="96" s="1"/>
  <c r="O833" i="96" s="1"/>
  <c r="O834" i="96" s="1"/>
  <c r="O835" i="96" s="1"/>
  <c r="O836" i="96" s="1"/>
  <c r="O837" i="96" s="1"/>
  <c r="O838" i="96" s="1"/>
  <c r="O839" i="96" s="1"/>
  <c r="O840" i="96" s="1"/>
  <c r="O841" i="96" s="1"/>
  <c r="O842" i="96" s="1"/>
  <c r="O843" i="96" s="1"/>
  <c r="O844" i="96" s="1"/>
  <c r="O845" i="96" s="1"/>
  <c r="O846" i="96" s="1"/>
  <c r="O847" i="96" s="1"/>
  <c r="O848" i="96" s="1"/>
  <c r="O849" i="96" s="1"/>
  <c r="O850" i="96" s="1"/>
  <c r="O851" i="96" s="1"/>
  <c r="O852" i="96" s="1"/>
  <c r="O853" i="96" s="1"/>
  <c r="O854" i="96" s="1"/>
  <c r="O855" i="96" s="1"/>
  <c r="O856" i="96" s="1"/>
  <c r="O857" i="96" s="1"/>
  <c r="O858" i="96" s="1"/>
  <c r="O859" i="96" s="1"/>
  <c r="O860" i="96" s="1"/>
  <c r="O861" i="96" s="1"/>
  <c r="O862" i="96" s="1"/>
  <c r="O863" i="96" s="1"/>
  <c r="O864" i="96" s="1"/>
  <c r="O865" i="96" s="1"/>
  <c r="O866" i="96" s="1"/>
  <c r="O867" i="96" s="1"/>
  <c r="O868" i="96" s="1"/>
  <c r="O869" i="96" s="1"/>
  <c r="O870" i="96" s="1"/>
  <c r="O871" i="96" s="1"/>
  <c r="O872" i="96" s="1"/>
  <c r="O873" i="96" s="1"/>
  <c r="O874" i="96" s="1"/>
  <c r="O875" i="96" s="1"/>
  <c r="O876" i="96" s="1"/>
  <c r="O877" i="96" s="1"/>
  <c r="O878" i="96" s="1"/>
  <c r="O879" i="96" s="1"/>
  <c r="O880" i="96" s="1"/>
  <c r="O881" i="96" s="1"/>
  <c r="O882" i="96" s="1"/>
  <c r="O883" i="96" s="1"/>
  <c r="O884" i="96" s="1"/>
  <c r="O885" i="96" s="1"/>
  <c r="O886" i="96" s="1"/>
  <c r="O887" i="96" s="1"/>
  <c r="O888" i="96" s="1"/>
  <c r="O889" i="96" s="1"/>
  <c r="O890" i="96" s="1"/>
  <c r="O891" i="96" s="1"/>
  <c r="O892" i="96" s="1"/>
  <c r="O893" i="96" s="1"/>
  <c r="O894" i="96" s="1"/>
  <c r="O895" i="96" s="1"/>
  <c r="O896" i="96" s="1"/>
  <c r="O897" i="96" s="1"/>
  <c r="O898" i="96" s="1"/>
  <c r="O899" i="96" s="1"/>
  <c r="O900" i="96" s="1"/>
  <c r="O901" i="96" s="1"/>
  <c r="O902" i="96" s="1"/>
  <c r="O903" i="96" s="1"/>
  <c r="O904" i="96" s="1"/>
  <c r="O905" i="96" s="1"/>
  <c r="O906" i="96" s="1"/>
  <c r="O907" i="96" s="1"/>
  <c r="O908" i="96" s="1"/>
  <c r="O909" i="96" s="1"/>
  <c r="O910" i="96" s="1"/>
  <c r="O911" i="96" s="1"/>
  <c r="O912" i="96" s="1"/>
  <c r="O913" i="96" s="1"/>
  <c r="O914" i="96" s="1"/>
  <c r="O915" i="96" s="1"/>
  <c r="O916" i="96" s="1"/>
  <c r="O917" i="96" s="1"/>
  <c r="O918" i="96" s="1"/>
  <c r="O919" i="96" s="1"/>
  <c r="O920" i="96" s="1"/>
  <c r="O921" i="96" s="1"/>
  <c r="O922" i="96" s="1"/>
  <c r="O923" i="96" s="1"/>
  <c r="O924" i="96" s="1"/>
  <c r="O925" i="96" s="1"/>
  <c r="O926" i="96" s="1"/>
  <c r="O927" i="96" s="1"/>
  <c r="O928" i="96" s="1"/>
  <c r="O929" i="96" s="1"/>
  <c r="O930" i="96" s="1"/>
  <c r="O931" i="96" s="1"/>
  <c r="O932" i="96" s="1"/>
  <c r="O933" i="96" s="1"/>
  <c r="O934" i="96" s="1"/>
  <c r="O935" i="96" s="1"/>
  <c r="O936" i="96" s="1"/>
  <c r="O937" i="96" s="1"/>
  <c r="O938" i="96" s="1"/>
  <c r="O939" i="96" s="1"/>
  <c r="O940" i="96" s="1"/>
  <c r="O941" i="96" s="1"/>
  <c r="O942" i="96" s="1"/>
  <c r="O943" i="96" s="1"/>
  <c r="O944" i="96" s="1"/>
  <c r="O945" i="96" s="1"/>
  <c r="O946" i="96" s="1"/>
  <c r="O947" i="96" s="1"/>
  <c r="O948" i="96" s="1"/>
  <c r="O949" i="96" s="1"/>
  <c r="O950" i="96" s="1"/>
  <c r="O951" i="96" s="1"/>
  <c r="O952" i="96" s="1"/>
  <c r="O953" i="96" s="1"/>
  <c r="O954" i="96" s="1"/>
  <c r="O955" i="96" s="1"/>
  <c r="O956" i="96" s="1"/>
  <c r="O957" i="96" s="1"/>
  <c r="O958" i="96" s="1"/>
  <c r="O959" i="96" s="1"/>
  <c r="O960" i="96" s="1"/>
  <c r="O961" i="96" s="1"/>
  <c r="O962" i="96" s="1"/>
  <c r="O963" i="96" s="1"/>
  <c r="O964" i="96" s="1"/>
  <c r="O965" i="96" s="1"/>
  <c r="O966" i="96" s="1"/>
  <c r="O967" i="96" s="1"/>
  <c r="O968" i="96" s="1"/>
  <c r="O969" i="96" s="1"/>
  <c r="O970" i="96" s="1"/>
  <c r="O971" i="96" s="1"/>
  <c r="O972" i="96" s="1"/>
  <c r="O973" i="96" s="1"/>
  <c r="O974" i="96" s="1"/>
  <c r="O975" i="96" s="1"/>
  <c r="O976" i="96" s="1"/>
  <c r="O977" i="96" s="1"/>
  <c r="O978" i="96" s="1"/>
  <c r="O979" i="96" s="1"/>
  <c r="O980" i="96" s="1"/>
  <c r="O981" i="96" s="1"/>
  <c r="O982" i="96" s="1"/>
  <c r="O983" i="96" s="1"/>
  <c r="O984" i="96" s="1"/>
  <c r="O985" i="96" s="1"/>
  <c r="O986" i="96" s="1"/>
  <c r="O987" i="96" s="1"/>
  <c r="O988" i="96" s="1"/>
  <c r="O989" i="96" s="1"/>
  <c r="O990" i="96" s="1"/>
  <c r="O991" i="96" s="1"/>
  <c r="O992" i="96" s="1"/>
  <c r="O993" i="96" s="1"/>
  <c r="O994" i="96" s="1"/>
  <c r="O995" i="96" s="1"/>
  <c r="O996" i="96" s="1"/>
  <c r="O997" i="96" s="1"/>
  <c r="O998" i="96" s="1"/>
  <c r="O999" i="96" s="1"/>
  <c r="O1000" i="96" s="1"/>
  <c r="O1001" i="96" s="1"/>
  <c r="O1002" i="96" s="1"/>
  <c r="O1003" i="96" s="1"/>
  <c r="O1004" i="96" s="1"/>
  <c r="O1005" i="96" s="1"/>
  <c r="O1006" i="96" s="1"/>
  <c r="O1007" i="96" s="1"/>
  <c r="O1008" i="96" s="1"/>
  <c r="O1009" i="96" s="1"/>
  <c r="O1010" i="96" s="1"/>
  <c r="O1011" i="96" s="1"/>
  <c r="O1012" i="96" s="1"/>
  <c r="O1013" i="96" s="1"/>
  <c r="O1014" i="96" s="1"/>
  <c r="O1015" i="96" s="1"/>
  <c r="O1016" i="96" s="1"/>
  <c r="O1017" i="96" s="1"/>
  <c r="O1018" i="96" s="1"/>
  <c r="O1019" i="96" s="1"/>
  <c r="O1020" i="96" s="1"/>
  <c r="O1021" i="96" s="1"/>
  <c r="O1022" i="96" s="1"/>
  <c r="O1023" i="96" s="1"/>
  <c r="O1024" i="96" s="1"/>
  <c r="O1025" i="96" s="1"/>
  <c r="O1026" i="96" s="1"/>
  <c r="O1027" i="96" s="1"/>
  <c r="O1028" i="96" s="1"/>
  <c r="O1029" i="96" s="1"/>
  <c r="O1030" i="96" s="1"/>
  <c r="O1031" i="96" s="1"/>
  <c r="O1032" i="96" s="1"/>
  <c r="O1033" i="96" s="1"/>
  <c r="O1034" i="96" s="1"/>
  <c r="O1035" i="96" s="1"/>
  <c r="O1036" i="96" s="1"/>
  <c r="O1037" i="96" s="1"/>
  <c r="O1038" i="96" s="1"/>
  <c r="O1039" i="96" s="1"/>
  <c r="O1040" i="96" s="1"/>
  <c r="O1041" i="96" s="1"/>
  <c r="O1042" i="96" s="1"/>
  <c r="O1043" i="96" s="1"/>
  <c r="O1044" i="96" s="1"/>
  <c r="O1045" i="96" s="1"/>
  <c r="O1046" i="96" s="1"/>
  <c r="O1047" i="96" s="1"/>
  <c r="O1048" i="96" s="1"/>
  <c r="O1049" i="96" s="1"/>
  <c r="O1050" i="96" s="1"/>
  <c r="O1051" i="96" s="1"/>
  <c r="O1052" i="96" s="1"/>
  <c r="O1053" i="96" s="1"/>
  <c r="O1054" i="96" s="1"/>
  <c r="O1055" i="96" s="1"/>
  <c r="O1056" i="96" s="1"/>
  <c r="O1057" i="96" s="1"/>
  <c r="O1058" i="96" s="1"/>
  <c r="O1059" i="96" s="1"/>
  <c r="O1060" i="96" s="1"/>
  <c r="O1061" i="96" s="1"/>
  <c r="O1062" i="96" s="1"/>
  <c r="O1063" i="96" s="1"/>
  <c r="O1064" i="96" s="1"/>
  <c r="O1065" i="96" s="1"/>
  <c r="O1066" i="96" s="1"/>
  <c r="O1067" i="96" s="1"/>
  <c r="O1068" i="96" s="1"/>
  <c r="O1069" i="96" s="1"/>
  <c r="O1070" i="96" s="1"/>
  <c r="O1071" i="96" s="1"/>
  <c r="O1072" i="96" s="1"/>
  <c r="O1073" i="96" s="1"/>
  <c r="O1074" i="96" s="1"/>
  <c r="O1075" i="96" s="1"/>
  <c r="O1076" i="96" s="1"/>
  <c r="O1077" i="96" s="1"/>
  <c r="O1078" i="96" s="1"/>
  <c r="O1079" i="96" s="1"/>
  <c r="O1080" i="96" s="1"/>
  <c r="O1081" i="96" s="1"/>
  <c r="O1082" i="96" s="1"/>
  <c r="O1083" i="96" s="1"/>
  <c r="O1084" i="96" s="1"/>
  <c r="O1085" i="96" s="1"/>
  <c r="O1086" i="96" s="1"/>
  <c r="O1087" i="96" s="1"/>
  <c r="O1088" i="96" s="1"/>
  <c r="O1089" i="96" s="1"/>
  <c r="O1090" i="96" s="1"/>
  <c r="O1091" i="96" s="1"/>
  <c r="O1092" i="96" s="1"/>
  <c r="O1093" i="96" s="1"/>
  <c r="O1094" i="96" s="1"/>
  <c r="O1095" i="96" s="1"/>
  <c r="O1096" i="96" s="1"/>
  <c r="O1097" i="96" s="1"/>
  <c r="O1098" i="96" s="1"/>
  <c r="O1099" i="96" s="1"/>
  <c r="E644" i="96"/>
  <c r="G643" i="96"/>
  <c r="H643" i="96" s="1"/>
  <c r="J4" i="96" l="1"/>
  <c r="J5" i="96" s="1"/>
  <c r="J6" i="96" s="1"/>
  <c r="J7" i="96" s="1"/>
  <c r="J8" i="96" s="1"/>
  <c r="J9" i="96" s="1"/>
  <c r="J10" i="96" s="1"/>
  <c r="J11" i="96" s="1"/>
  <c r="J12" i="96" s="1"/>
  <c r="J13" i="96" s="1"/>
  <c r="J14" i="96" s="1"/>
  <c r="J15" i="96" s="1"/>
  <c r="J16" i="96" s="1"/>
  <c r="J17" i="96" s="1"/>
  <c r="J18" i="96" s="1"/>
  <c r="J19" i="96" s="1"/>
  <c r="J20" i="96" s="1"/>
  <c r="J21" i="96" s="1"/>
  <c r="J22" i="96" s="1"/>
  <c r="J23" i="96" s="1"/>
  <c r="J24" i="96" s="1"/>
  <c r="J25" i="96" s="1"/>
  <c r="J26" i="96" s="1"/>
  <c r="J27" i="96" s="1"/>
  <c r="J28" i="96" s="1"/>
  <c r="J29" i="96" s="1"/>
  <c r="J30" i="96" s="1"/>
  <c r="J31" i="96" s="1"/>
  <c r="J32" i="96" s="1"/>
  <c r="J33" i="96" s="1"/>
  <c r="J34" i="96" s="1"/>
  <c r="E645" i="96"/>
  <c r="G644" i="96"/>
  <c r="H644" i="96" s="1"/>
  <c r="J35" i="96" l="1"/>
  <c r="J36" i="96" s="1"/>
  <c r="J37" i="96" s="1"/>
  <c r="J38" i="96" s="1"/>
  <c r="J39" i="96" s="1"/>
  <c r="J40" i="96" s="1"/>
  <c r="J41" i="96" s="1"/>
  <c r="J42" i="96" s="1"/>
  <c r="J43" i="96" s="1"/>
  <c r="J44" i="96" s="1"/>
  <c r="J45" i="96" s="1"/>
  <c r="J46" i="96" s="1"/>
  <c r="J47" i="96" s="1"/>
  <c r="J48" i="96" s="1"/>
  <c r="J49" i="96" s="1"/>
  <c r="J50" i="96" s="1"/>
  <c r="J51" i="96" s="1"/>
  <c r="J52" i="96" s="1"/>
  <c r="J53" i="96" s="1"/>
  <c r="J54" i="96" s="1"/>
  <c r="J55" i="96" s="1"/>
  <c r="J56" i="96" s="1"/>
  <c r="J57" i="96" s="1"/>
  <c r="J58" i="96" s="1"/>
  <c r="J59" i="96" s="1"/>
  <c r="J60" i="96" s="1"/>
  <c r="J61" i="96" s="1"/>
  <c r="J62" i="96" s="1"/>
  <c r="J63" i="96" s="1"/>
  <c r="J64" i="96" s="1"/>
  <c r="J65" i="96" s="1"/>
  <c r="J66" i="96" s="1"/>
  <c r="J67" i="96" s="1"/>
  <c r="J68" i="96" s="1"/>
  <c r="J69" i="96" s="1"/>
  <c r="J70" i="96" s="1"/>
  <c r="J71" i="96" s="1"/>
  <c r="J72" i="96" s="1"/>
  <c r="J73" i="96" s="1"/>
  <c r="J74" i="96" s="1"/>
  <c r="J75" i="96" s="1"/>
  <c r="J76" i="96" s="1"/>
  <c r="J77" i="96" s="1"/>
  <c r="J78" i="96" s="1"/>
  <c r="J79" i="96" s="1"/>
  <c r="J80" i="96" s="1"/>
  <c r="J81" i="96" s="1"/>
  <c r="J82" i="96" s="1"/>
  <c r="J83" i="96" s="1"/>
  <c r="J84" i="96" s="1"/>
  <c r="J85" i="96" s="1"/>
  <c r="J86" i="96" s="1"/>
  <c r="J87" i="96" s="1"/>
  <c r="J88" i="96" s="1"/>
  <c r="J89" i="96" s="1"/>
  <c r="J90" i="96" s="1"/>
  <c r="J91" i="96" s="1"/>
  <c r="J92" i="96" s="1"/>
  <c r="J93" i="96" s="1"/>
  <c r="J94" i="96" s="1"/>
  <c r="J95" i="96" s="1"/>
  <c r="J96" i="96" s="1"/>
  <c r="J97" i="96" s="1"/>
  <c r="J98" i="96" s="1"/>
  <c r="J99" i="96" s="1"/>
  <c r="J100" i="96" s="1"/>
  <c r="J101" i="96" s="1"/>
  <c r="J102" i="96" s="1"/>
  <c r="J103" i="96" s="1"/>
  <c r="J104" i="96" s="1"/>
  <c r="J105" i="96" s="1"/>
  <c r="J106" i="96" s="1"/>
  <c r="J107" i="96" s="1"/>
  <c r="J108" i="96" s="1"/>
  <c r="J109" i="96" s="1"/>
  <c r="J110" i="96" s="1"/>
  <c r="J111" i="96" s="1"/>
  <c r="J112" i="96" s="1"/>
  <c r="J113" i="96" s="1"/>
  <c r="J114" i="96" s="1"/>
  <c r="J115" i="96" s="1"/>
  <c r="J116" i="96" s="1"/>
  <c r="J117" i="96" s="1"/>
  <c r="J118" i="96" s="1"/>
  <c r="J119" i="96" s="1"/>
  <c r="J120" i="96" s="1"/>
  <c r="J121" i="96" s="1"/>
  <c r="J122" i="96" s="1"/>
  <c r="J123" i="96" s="1"/>
  <c r="J124" i="96" s="1"/>
  <c r="J125" i="96" s="1"/>
  <c r="J126" i="96" s="1"/>
  <c r="J127" i="96" s="1"/>
  <c r="J128" i="96" s="1"/>
  <c r="J129" i="96" s="1"/>
  <c r="J130" i="96" s="1"/>
  <c r="J131" i="96" s="1"/>
  <c r="J132" i="96" s="1"/>
  <c r="J133" i="96" s="1"/>
  <c r="J134" i="96" s="1"/>
  <c r="J135" i="96" s="1"/>
  <c r="J136" i="96" s="1"/>
  <c r="J137" i="96" s="1"/>
  <c r="J138" i="96" s="1"/>
  <c r="J139" i="96" s="1"/>
  <c r="J140" i="96" s="1"/>
  <c r="J141" i="96" s="1"/>
  <c r="J142" i="96" s="1"/>
  <c r="J143" i="96" s="1"/>
  <c r="J144" i="96" s="1"/>
  <c r="J145" i="96" s="1"/>
  <c r="J146" i="96" s="1"/>
  <c r="J147" i="96" s="1"/>
  <c r="J148" i="96" s="1"/>
  <c r="J149" i="96" s="1"/>
  <c r="J150" i="96" s="1"/>
  <c r="J151" i="96" s="1"/>
  <c r="J152" i="96" s="1"/>
  <c r="J153" i="96" s="1"/>
  <c r="J154" i="96" s="1"/>
  <c r="J155" i="96" s="1"/>
  <c r="J156" i="96" s="1"/>
  <c r="J157" i="96" s="1"/>
  <c r="J158" i="96" s="1"/>
  <c r="J159" i="96" s="1"/>
  <c r="J160" i="96" s="1"/>
  <c r="J161" i="96" s="1"/>
  <c r="J162" i="96" s="1"/>
  <c r="J163" i="96" s="1"/>
  <c r="J164" i="96" s="1"/>
  <c r="J165" i="96" s="1"/>
  <c r="J166" i="96" s="1"/>
  <c r="J167" i="96" s="1"/>
  <c r="J168" i="96" s="1"/>
  <c r="J169" i="96" s="1"/>
  <c r="J170" i="96" s="1"/>
  <c r="J171" i="96" s="1"/>
  <c r="J172" i="96" s="1"/>
  <c r="J173" i="96" s="1"/>
  <c r="J174" i="96" s="1"/>
  <c r="J175" i="96" s="1"/>
  <c r="J176" i="96" s="1"/>
  <c r="J177" i="96" s="1"/>
  <c r="J178" i="96" s="1"/>
  <c r="J179" i="96" s="1"/>
  <c r="J180" i="96" s="1"/>
  <c r="J181" i="96" s="1"/>
  <c r="J182" i="96" s="1"/>
  <c r="J183" i="96" s="1"/>
  <c r="J184" i="96" s="1"/>
  <c r="J185" i="96" s="1"/>
  <c r="J186" i="96" s="1"/>
  <c r="J187" i="96" s="1"/>
  <c r="J188" i="96" s="1"/>
  <c r="J189" i="96" s="1"/>
  <c r="J190" i="96" s="1"/>
  <c r="J191" i="96" s="1"/>
  <c r="J192" i="96" s="1"/>
  <c r="J193" i="96" s="1"/>
  <c r="J194" i="96" s="1"/>
  <c r="J195" i="96" s="1"/>
  <c r="J196" i="96" s="1"/>
  <c r="J197" i="96" s="1"/>
  <c r="J198" i="96" s="1"/>
  <c r="J199" i="96" s="1"/>
  <c r="J200" i="96" s="1"/>
  <c r="J201" i="96" s="1"/>
  <c r="J202" i="96" s="1"/>
  <c r="J203" i="96" s="1"/>
  <c r="J204" i="96" s="1"/>
  <c r="J205" i="96" s="1"/>
  <c r="J206" i="96" s="1"/>
  <c r="J207" i="96" s="1"/>
  <c r="J208" i="96" s="1"/>
  <c r="J209" i="96" s="1"/>
  <c r="J210" i="96" s="1"/>
  <c r="J211" i="96" s="1"/>
  <c r="J212" i="96" s="1"/>
  <c r="J213" i="96" s="1"/>
  <c r="J214" i="96" s="1"/>
  <c r="J215" i="96" s="1"/>
  <c r="J216" i="96" s="1"/>
  <c r="J217" i="96" s="1"/>
  <c r="J218" i="96" s="1"/>
  <c r="J219" i="96" s="1"/>
  <c r="J220" i="96" s="1"/>
  <c r="J221" i="96" s="1"/>
  <c r="J222" i="96" s="1"/>
  <c r="J223" i="96" s="1"/>
  <c r="J224" i="96" s="1"/>
  <c r="J225" i="96" s="1"/>
  <c r="J226" i="96" s="1"/>
  <c r="J227" i="96" s="1"/>
  <c r="J228" i="96" s="1"/>
  <c r="J229" i="96" s="1"/>
  <c r="J230" i="96" s="1"/>
  <c r="J231" i="96" s="1"/>
  <c r="J232" i="96" s="1"/>
  <c r="J233" i="96" s="1"/>
  <c r="J234" i="96" s="1"/>
  <c r="J235" i="96" s="1"/>
  <c r="J236" i="96" s="1"/>
  <c r="J237" i="96" s="1"/>
  <c r="J238" i="96" s="1"/>
  <c r="J239" i="96" s="1"/>
  <c r="J240" i="96" s="1"/>
  <c r="J241" i="96" s="1"/>
  <c r="J242" i="96" s="1"/>
  <c r="J243" i="96" s="1"/>
  <c r="J244" i="96" s="1"/>
  <c r="J245" i="96" s="1"/>
  <c r="J246" i="96" s="1"/>
  <c r="J247" i="96" s="1"/>
  <c r="J248" i="96" s="1"/>
  <c r="J249" i="96" s="1"/>
  <c r="J250" i="96" s="1"/>
  <c r="J251" i="96" s="1"/>
  <c r="J252" i="96" s="1"/>
  <c r="J253" i="96" s="1"/>
  <c r="J254" i="96" s="1"/>
  <c r="J255" i="96" s="1"/>
  <c r="J256" i="96" s="1"/>
  <c r="J257" i="96" s="1"/>
  <c r="J258" i="96" s="1"/>
  <c r="J259" i="96" s="1"/>
  <c r="J260" i="96" s="1"/>
  <c r="J261" i="96" s="1"/>
  <c r="J262" i="96" s="1"/>
  <c r="J263" i="96" s="1"/>
  <c r="J264" i="96" s="1"/>
  <c r="J265" i="96" s="1"/>
  <c r="J266" i="96" s="1"/>
  <c r="J267" i="96" s="1"/>
  <c r="J268" i="96" s="1"/>
  <c r="J269" i="96" s="1"/>
  <c r="J270" i="96" s="1"/>
  <c r="J271" i="96" s="1"/>
  <c r="J272" i="96" s="1"/>
  <c r="J273" i="96" s="1"/>
  <c r="J274" i="96" s="1"/>
  <c r="J275" i="96" s="1"/>
  <c r="J276" i="96" s="1"/>
  <c r="J277" i="96" s="1"/>
  <c r="J278" i="96" s="1"/>
  <c r="E646" i="96"/>
  <c r="G645" i="96"/>
  <c r="H645" i="96" s="1"/>
  <c r="J279" i="96" l="1"/>
  <c r="J280" i="96" s="1"/>
  <c r="J281" i="96" s="1"/>
  <c r="J282" i="96" s="1"/>
  <c r="J283" i="96" s="1"/>
  <c r="J284" i="96" s="1"/>
  <c r="J285" i="96" s="1"/>
  <c r="J286" i="96" s="1"/>
  <c r="J287" i="96" s="1"/>
  <c r="J288" i="96" s="1"/>
  <c r="J289" i="96" s="1"/>
  <c r="J290" i="96" s="1"/>
  <c r="J291" i="96" s="1"/>
  <c r="J292" i="96" s="1"/>
  <c r="J293" i="96" s="1"/>
  <c r="J294" i="96" s="1"/>
  <c r="J295" i="96" s="1"/>
  <c r="J296" i="96" s="1"/>
  <c r="J297" i="96" s="1"/>
  <c r="J298" i="96" s="1"/>
  <c r="J299" i="96" s="1"/>
  <c r="J300" i="96" s="1"/>
  <c r="J301" i="96" s="1"/>
  <c r="J302" i="96" s="1"/>
  <c r="J303" i="96" s="1"/>
  <c r="J304" i="96" s="1"/>
  <c r="J305" i="96" s="1"/>
  <c r="J306" i="96" s="1"/>
  <c r="J307" i="96" s="1"/>
  <c r="J308" i="96" s="1"/>
  <c r="J309" i="96" s="1"/>
  <c r="J310" i="96" s="1"/>
  <c r="J311" i="96" s="1"/>
  <c r="J312" i="96" s="1"/>
  <c r="J313" i="96" s="1"/>
  <c r="J314" i="96" s="1"/>
  <c r="J315" i="96" s="1"/>
  <c r="J316" i="96" s="1"/>
  <c r="J317" i="96" s="1"/>
  <c r="J318" i="96" s="1"/>
  <c r="J319" i="96" s="1"/>
  <c r="J320" i="96" s="1"/>
  <c r="J321" i="96" s="1"/>
  <c r="J322" i="96" s="1"/>
  <c r="J323" i="96" s="1"/>
  <c r="J324" i="96" s="1"/>
  <c r="J325" i="96" s="1"/>
  <c r="J326" i="96" s="1"/>
  <c r="J327" i="96" s="1"/>
  <c r="J328" i="96" s="1"/>
  <c r="J329" i="96" s="1"/>
  <c r="J330" i="96" s="1"/>
  <c r="J331" i="96" s="1"/>
  <c r="J332" i="96" s="1"/>
  <c r="J333" i="96" s="1"/>
  <c r="J334" i="96" s="1"/>
  <c r="J335" i="96" s="1"/>
  <c r="J336" i="96" s="1"/>
  <c r="J337" i="96" s="1"/>
  <c r="J338" i="96" s="1"/>
  <c r="J339" i="96" s="1"/>
  <c r="J340" i="96" s="1"/>
  <c r="J341" i="96" s="1"/>
  <c r="J342" i="96" s="1"/>
  <c r="J343" i="96" s="1"/>
  <c r="J344" i="96" s="1"/>
  <c r="J345" i="96" s="1"/>
  <c r="J346" i="96" s="1"/>
  <c r="J347" i="96" s="1"/>
  <c r="J348" i="96" s="1"/>
  <c r="J349" i="96" s="1"/>
  <c r="J350" i="96" s="1"/>
  <c r="J351" i="96" s="1"/>
  <c r="J352" i="96" s="1"/>
  <c r="J353" i="96" s="1"/>
  <c r="J354" i="96" s="1"/>
  <c r="J355" i="96" s="1"/>
  <c r="J356" i="96" s="1"/>
  <c r="J357" i="96" s="1"/>
  <c r="J358" i="96" s="1"/>
  <c r="J359" i="96" s="1"/>
  <c r="J360" i="96" s="1"/>
  <c r="J361" i="96" s="1"/>
  <c r="J362" i="96" s="1"/>
  <c r="J363" i="96" s="1"/>
  <c r="J364" i="96" s="1"/>
  <c r="J365" i="96" s="1"/>
  <c r="J366" i="96" s="1"/>
  <c r="J367" i="96" s="1"/>
  <c r="J368" i="96" s="1"/>
  <c r="J369" i="96" s="1"/>
  <c r="K278" i="96"/>
  <c r="E647" i="96"/>
  <c r="G646" i="96"/>
  <c r="H646" i="96" s="1"/>
  <c r="J370" i="96" l="1"/>
  <c r="J371" i="96" s="1"/>
  <c r="J372" i="96" s="1"/>
  <c r="J373" i="96" s="1"/>
  <c r="J374" i="96" s="1"/>
  <c r="J375" i="96" s="1"/>
  <c r="J376" i="96" s="1"/>
  <c r="J377" i="96" s="1"/>
  <c r="J378" i="96" s="1"/>
  <c r="J379" i="96" s="1"/>
  <c r="J380" i="96" s="1"/>
  <c r="J381" i="96" s="1"/>
  <c r="J382" i="96" s="1"/>
  <c r="J383" i="96" s="1"/>
  <c r="J384" i="96" s="1"/>
  <c r="J385" i="96" s="1"/>
  <c r="J386" i="96" s="1"/>
  <c r="J387" i="96" s="1"/>
  <c r="J388" i="96" s="1"/>
  <c r="J389" i="96" s="1"/>
  <c r="J390" i="96" s="1"/>
  <c r="J391" i="96" s="1"/>
  <c r="J392" i="96" s="1"/>
  <c r="J393" i="96" s="1"/>
  <c r="J394" i="96" s="1"/>
  <c r="J395" i="96" s="1"/>
  <c r="J396" i="96" s="1"/>
  <c r="J397" i="96" s="1"/>
  <c r="J398" i="96" s="1"/>
  <c r="E648" i="96"/>
  <c r="G647" i="96"/>
  <c r="H647" i="96" s="1"/>
  <c r="J399" i="96" l="1"/>
  <c r="J400" i="96" s="1"/>
  <c r="J401" i="96" s="1"/>
  <c r="J402" i="96" s="1"/>
  <c r="J403" i="96" s="1"/>
  <c r="J404" i="96" s="1"/>
  <c r="J405" i="96" s="1"/>
  <c r="J406" i="96" s="1"/>
  <c r="J407" i="96" s="1"/>
  <c r="J408" i="96" s="1"/>
  <c r="J409" i="96" s="1"/>
  <c r="J410" i="96" s="1"/>
  <c r="J411" i="96" s="1"/>
  <c r="J412" i="96" s="1"/>
  <c r="J413" i="96" s="1"/>
  <c r="J414" i="96" s="1"/>
  <c r="J415" i="96" s="1"/>
  <c r="J416" i="96" s="1"/>
  <c r="J417" i="96" s="1"/>
  <c r="J418" i="96" s="1"/>
  <c r="J419" i="96" s="1"/>
  <c r="J420" i="96" s="1"/>
  <c r="J421" i="96" s="1"/>
  <c r="J422" i="96" s="1"/>
  <c r="J423" i="96" s="1"/>
  <c r="J424" i="96" s="1"/>
  <c r="J425" i="96" s="1"/>
  <c r="J426" i="96" s="1"/>
  <c r="J427" i="96" s="1"/>
  <c r="J428" i="96" s="1"/>
  <c r="J429" i="96" s="1"/>
  <c r="J430" i="96" s="1"/>
  <c r="J431" i="96" s="1"/>
  <c r="J432" i="96" s="1"/>
  <c r="J433" i="96" s="1"/>
  <c r="J434" i="96" s="1"/>
  <c r="J435" i="96" s="1"/>
  <c r="J436" i="96" s="1"/>
  <c r="J437" i="96" s="1"/>
  <c r="J438" i="96" s="1"/>
  <c r="J439" i="96" s="1"/>
  <c r="J440" i="96" s="1"/>
  <c r="J441" i="96" s="1"/>
  <c r="J442" i="96" s="1"/>
  <c r="J443" i="96" s="1"/>
  <c r="J444" i="96" s="1"/>
  <c r="J445" i="96" s="1"/>
  <c r="J446" i="96" s="1"/>
  <c r="J447" i="96" s="1"/>
  <c r="J448" i="96" s="1"/>
  <c r="J449" i="96" s="1"/>
  <c r="J450" i="96" s="1"/>
  <c r="J451" i="96" s="1"/>
  <c r="J452" i="96" s="1"/>
  <c r="J453" i="96" s="1"/>
  <c r="J454" i="96" s="1"/>
  <c r="J455" i="96" s="1"/>
  <c r="J456" i="96" s="1"/>
  <c r="J457" i="96" s="1"/>
  <c r="J458" i="96" s="1"/>
  <c r="J459" i="96" s="1"/>
  <c r="J460" i="96" s="1"/>
  <c r="E649" i="96"/>
  <c r="G648" i="96"/>
  <c r="H648" i="96" s="1"/>
  <c r="K460" i="96" l="1"/>
  <c r="J461" i="96"/>
  <c r="J462" i="96" s="1"/>
  <c r="J463" i="96" s="1"/>
  <c r="J464" i="96" s="1"/>
  <c r="J465" i="96" s="1"/>
  <c r="J466" i="96" s="1"/>
  <c r="J467" i="96" s="1"/>
  <c r="J468" i="96" s="1"/>
  <c r="J469" i="96" s="1"/>
  <c r="J470" i="96" s="1"/>
  <c r="J471" i="96" s="1"/>
  <c r="J472" i="96" s="1"/>
  <c r="J473" i="96" s="1"/>
  <c r="J474" i="96" s="1"/>
  <c r="J475" i="96" s="1"/>
  <c r="J476" i="96" s="1"/>
  <c r="J477" i="96" s="1"/>
  <c r="J478" i="96" s="1"/>
  <c r="J479" i="96" s="1"/>
  <c r="J480" i="96" s="1"/>
  <c r="J481" i="96" s="1"/>
  <c r="J482" i="96" s="1"/>
  <c r="J483" i="96" s="1"/>
  <c r="J484" i="96" s="1"/>
  <c r="J485" i="96" s="1"/>
  <c r="J486" i="96" s="1"/>
  <c r="J487" i="96" s="1"/>
  <c r="J488" i="96" s="1"/>
  <c r="J489" i="96" s="1"/>
  <c r="J490" i="96" s="1"/>
  <c r="J491" i="96" s="1"/>
  <c r="J492" i="96" s="1"/>
  <c r="J493" i="96" s="1"/>
  <c r="J494" i="96" s="1"/>
  <c r="J495" i="96" s="1"/>
  <c r="J496" i="96" s="1"/>
  <c r="J497" i="96" s="1"/>
  <c r="J498" i="96" s="1"/>
  <c r="J499" i="96" s="1"/>
  <c r="J500" i="96" s="1"/>
  <c r="J501" i="96" s="1"/>
  <c r="J502" i="96" s="1"/>
  <c r="J503" i="96" s="1"/>
  <c r="J504" i="96" s="1"/>
  <c r="J505" i="96" s="1"/>
  <c r="J506" i="96" s="1"/>
  <c r="J507" i="96" s="1"/>
  <c r="J508" i="96" s="1"/>
  <c r="J509" i="96" s="1"/>
  <c r="J510" i="96" s="1"/>
  <c r="J511" i="96" s="1"/>
  <c r="J512" i="96" s="1"/>
  <c r="J513" i="96" s="1"/>
  <c r="J514" i="96" s="1"/>
  <c r="J515" i="96" s="1"/>
  <c r="J516" i="96" s="1"/>
  <c r="J517" i="96" s="1"/>
  <c r="J518" i="96" s="1"/>
  <c r="J519" i="96" s="1"/>
  <c r="J520" i="96" s="1"/>
  <c r="J521" i="96" s="1"/>
  <c r="J522" i="96" s="1"/>
  <c r="J523" i="96" s="1"/>
  <c r="J524" i="96" s="1"/>
  <c r="J525" i="96" s="1"/>
  <c r="J526" i="96" s="1"/>
  <c r="J527" i="96" s="1"/>
  <c r="J528" i="96" s="1"/>
  <c r="J529" i="96" s="1"/>
  <c r="J530" i="96" s="1"/>
  <c r="J531" i="96" s="1"/>
  <c r="J532" i="96" s="1"/>
  <c r="J533" i="96" s="1"/>
  <c r="J534" i="96" s="1"/>
  <c r="J535" i="96" s="1"/>
  <c r="J536" i="96" s="1"/>
  <c r="J537" i="96" s="1"/>
  <c r="J538" i="96" s="1"/>
  <c r="J539" i="96" s="1"/>
  <c r="J540" i="96" s="1"/>
  <c r="J541" i="96" s="1"/>
  <c r="J542" i="96" s="1"/>
  <c r="J543" i="96" s="1"/>
  <c r="J544" i="96" s="1"/>
  <c r="J545" i="96" s="1"/>
  <c r="J546" i="96" s="1"/>
  <c r="J547" i="96" s="1"/>
  <c r="J548" i="96" s="1"/>
  <c r="J549" i="96" s="1"/>
  <c r="J550" i="96" s="1"/>
  <c r="J551" i="96" s="1"/>
  <c r="J552" i="96" s="1"/>
  <c r="J553" i="96" s="1"/>
  <c r="J554" i="96" s="1"/>
  <c r="J555" i="96" s="1"/>
  <c r="J556" i="96" s="1"/>
  <c r="J557" i="96" s="1"/>
  <c r="J558" i="96" s="1"/>
  <c r="J559" i="96" s="1"/>
  <c r="J560" i="96" s="1"/>
  <c r="J561" i="96" s="1"/>
  <c r="J562" i="96" s="1"/>
  <c r="J563" i="96" s="1"/>
  <c r="J564" i="96" s="1"/>
  <c r="J565" i="96" s="1"/>
  <c r="J566" i="96" s="1"/>
  <c r="J567" i="96" s="1"/>
  <c r="J568" i="96" s="1"/>
  <c r="J569" i="96" s="1"/>
  <c r="J570" i="96" s="1"/>
  <c r="J571" i="96" s="1"/>
  <c r="J572" i="96" s="1"/>
  <c r="J573" i="96" s="1"/>
  <c r="J574" i="96" s="1"/>
  <c r="J575" i="96" s="1"/>
  <c r="J576" i="96" s="1"/>
  <c r="J577" i="96" s="1"/>
  <c r="J578" i="96" s="1"/>
  <c r="J579" i="96" s="1"/>
  <c r="J580" i="96" s="1"/>
  <c r="J581" i="96" s="1"/>
  <c r="J582" i="96" s="1"/>
  <c r="J583" i="96" s="1"/>
  <c r="J584" i="96" s="1"/>
  <c r="J585" i="96" s="1"/>
  <c r="J586" i="96" s="1"/>
  <c r="J587" i="96" s="1"/>
  <c r="J588" i="96" s="1"/>
  <c r="J589" i="96" s="1"/>
  <c r="J590" i="96" s="1"/>
  <c r="J591" i="96" s="1"/>
  <c r="J592" i="96" s="1"/>
  <c r="J593" i="96" s="1"/>
  <c r="J594" i="96" s="1"/>
  <c r="J595" i="96" s="1"/>
  <c r="J596" i="96" s="1"/>
  <c r="J597" i="96" s="1"/>
  <c r="J598" i="96" s="1"/>
  <c r="J599" i="96" s="1"/>
  <c r="J600" i="96" s="1"/>
  <c r="J601" i="96" s="1"/>
  <c r="J602" i="96" s="1"/>
  <c r="J603" i="96" s="1"/>
  <c r="J604" i="96" s="1"/>
  <c r="J605" i="96" s="1"/>
  <c r="J606" i="96" s="1"/>
  <c r="J607" i="96" s="1"/>
  <c r="J608" i="96" s="1"/>
  <c r="J609" i="96" s="1"/>
  <c r="J610" i="96" s="1"/>
  <c r="J611" i="96" s="1"/>
  <c r="J612" i="96" s="1"/>
  <c r="J613" i="96" s="1"/>
  <c r="J614" i="96" s="1"/>
  <c r="J615" i="96" s="1"/>
  <c r="J616" i="96" s="1"/>
  <c r="J617" i="96" s="1"/>
  <c r="J618" i="96" s="1"/>
  <c r="J619" i="96" s="1"/>
  <c r="J620" i="96" s="1"/>
  <c r="J621" i="96" s="1"/>
  <c r="J622" i="96" s="1"/>
  <c r="J623" i="96" s="1"/>
  <c r="J624" i="96" s="1"/>
  <c r="J625" i="96" s="1"/>
  <c r="J626" i="96" s="1"/>
  <c r="J627" i="96" s="1"/>
  <c r="J628" i="96" s="1"/>
  <c r="J629" i="96" s="1"/>
  <c r="J630" i="96" s="1"/>
  <c r="J631" i="96" s="1"/>
  <c r="J632" i="96" s="1"/>
  <c r="J633" i="96" s="1"/>
  <c r="J634" i="96" s="1"/>
  <c r="J635" i="96" s="1"/>
  <c r="J636" i="96" s="1"/>
  <c r="J637" i="96" s="1"/>
  <c r="J638" i="96" s="1"/>
  <c r="J639" i="96" s="1"/>
  <c r="J640" i="96" s="1"/>
  <c r="J641" i="96" s="1"/>
  <c r="J642" i="96" s="1"/>
  <c r="J643" i="96" s="1"/>
  <c r="J644" i="96" s="1"/>
  <c r="J645" i="96" s="1"/>
  <c r="J646" i="96" s="1"/>
  <c r="J647" i="96" s="1"/>
  <c r="J648" i="96" s="1"/>
  <c r="E650" i="96"/>
  <c r="G649" i="96"/>
  <c r="H649" i="96" s="1"/>
  <c r="J649" i="96" l="1"/>
  <c r="E651" i="96"/>
  <c r="G650" i="96"/>
  <c r="H650" i="96" s="1"/>
  <c r="J650" i="96" l="1"/>
  <c r="E652" i="96"/>
  <c r="G651" i="96"/>
  <c r="H651" i="96" s="1"/>
  <c r="J651" i="96" s="1"/>
  <c r="E653" i="96" l="1"/>
  <c r="G652" i="96"/>
  <c r="H652" i="96" s="1"/>
  <c r="J652" i="96" s="1"/>
  <c r="E654" i="96" l="1"/>
  <c r="G653" i="96"/>
  <c r="H653" i="96" s="1"/>
  <c r="J653" i="96" s="1"/>
  <c r="E655" i="96" l="1"/>
  <c r="G654" i="96"/>
  <c r="H654" i="96" s="1"/>
  <c r="J654" i="96" s="1"/>
  <c r="E656" i="96" l="1"/>
  <c r="G655" i="96"/>
  <c r="H655" i="96" s="1"/>
  <c r="J655" i="96" s="1"/>
  <c r="E657" i="96" l="1"/>
  <c r="G656" i="96"/>
  <c r="H656" i="96" s="1"/>
  <c r="J656" i="96" s="1"/>
  <c r="E658" i="96" l="1"/>
  <c r="G657" i="96"/>
  <c r="H657" i="96" s="1"/>
  <c r="J657" i="96" s="1"/>
  <c r="E659" i="96" l="1"/>
  <c r="G658" i="96"/>
  <c r="H658" i="96" s="1"/>
  <c r="J658" i="96" s="1"/>
  <c r="E660" i="96" l="1"/>
  <c r="G659" i="96"/>
  <c r="H659" i="96" s="1"/>
  <c r="J659" i="96" s="1"/>
  <c r="E661" i="96" l="1"/>
  <c r="G660" i="96"/>
  <c r="H660" i="96" s="1"/>
  <c r="J660" i="96" s="1"/>
  <c r="E662" i="96" l="1"/>
  <c r="G661" i="96"/>
  <c r="H661" i="96" s="1"/>
  <c r="J661" i="96" s="1"/>
  <c r="E663" i="96" l="1"/>
  <c r="G662" i="96"/>
  <c r="H662" i="96" s="1"/>
  <c r="J662" i="96" s="1"/>
  <c r="E664" i="96" l="1"/>
  <c r="G663" i="96"/>
  <c r="H663" i="96" s="1"/>
  <c r="J663" i="96" s="1"/>
  <c r="E665" i="96" l="1"/>
  <c r="G664" i="96"/>
  <c r="H664" i="96" s="1"/>
  <c r="J664" i="96" s="1"/>
  <c r="E666" i="96" l="1"/>
  <c r="G665" i="96"/>
  <c r="H665" i="96" s="1"/>
  <c r="J665" i="96" s="1"/>
  <c r="E667" i="96" l="1"/>
  <c r="G666" i="96"/>
  <c r="H666" i="96" s="1"/>
  <c r="J666" i="96" s="1"/>
  <c r="E668" i="96" l="1"/>
  <c r="G667" i="96"/>
  <c r="H667" i="96" s="1"/>
  <c r="J667" i="96" s="1"/>
  <c r="E669" i="96" l="1"/>
  <c r="G668" i="96"/>
  <c r="H668" i="96" s="1"/>
  <c r="J668" i="96" s="1"/>
  <c r="E670" i="96" l="1"/>
  <c r="G669" i="96"/>
  <c r="H669" i="96" s="1"/>
  <c r="J669" i="96" s="1"/>
  <c r="E671" i="96" l="1"/>
  <c r="G670" i="96"/>
  <c r="H670" i="96" s="1"/>
  <c r="J670" i="96" s="1"/>
  <c r="E672" i="96" l="1"/>
  <c r="G671" i="96"/>
  <c r="H671" i="96" s="1"/>
  <c r="J671" i="96" s="1"/>
  <c r="E673" i="96" l="1"/>
  <c r="G672" i="96"/>
  <c r="H672" i="96" s="1"/>
  <c r="J672" i="96" s="1"/>
  <c r="E674" i="96" l="1"/>
  <c r="G673" i="96"/>
  <c r="H673" i="96" s="1"/>
  <c r="J673" i="96" s="1"/>
  <c r="E675" i="96" l="1"/>
  <c r="G674" i="96"/>
  <c r="H674" i="96" s="1"/>
  <c r="J674" i="96" s="1"/>
  <c r="E676" i="96" l="1"/>
  <c r="G675" i="96"/>
  <c r="H675" i="96" s="1"/>
  <c r="J675" i="96" s="1"/>
  <c r="E677" i="96" l="1"/>
  <c r="G676" i="96"/>
  <c r="H676" i="96" s="1"/>
  <c r="J676" i="96" l="1"/>
  <c r="E678" i="96"/>
  <c r="G677" i="96"/>
  <c r="H677" i="96" s="1"/>
  <c r="J677" i="96" l="1"/>
  <c r="E679" i="96"/>
  <c r="G678" i="96"/>
  <c r="H678" i="96" s="1"/>
  <c r="J678" i="96" l="1"/>
  <c r="E680" i="96"/>
  <c r="G679" i="96"/>
  <c r="H679" i="96" s="1"/>
  <c r="J679" i="96" l="1"/>
  <c r="E681" i="96"/>
  <c r="G680" i="96"/>
  <c r="H680" i="96" s="1"/>
  <c r="J680" i="96" l="1"/>
  <c r="E682" i="96"/>
  <c r="G681" i="96"/>
  <c r="H681" i="96" s="1"/>
  <c r="J681" i="96" l="1"/>
  <c r="E683" i="96"/>
  <c r="G682" i="96"/>
  <c r="H682" i="96" s="1"/>
  <c r="J682" i="96" l="1"/>
  <c r="E684" i="96"/>
  <c r="G683" i="96"/>
  <c r="H683" i="96" s="1"/>
  <c r="J683" i="96" l="1"/>
  <c r="E685" i="96"/>
  <c r="G684" i="96"/>
  <c r="H684" i="96" s="1"/>
  <c r="J684" i="96" l="1"/>
  <c r="E686" i="96"/>
  <c r="G685" i="96"/>
  <c r="H685" i="96" s="1"/>
  <c r="J685" i="96" l="1"/>
  <c r="E687" i="96"/>
  <c r="G686" i="96"/>
  <c r="H686" i="96" s="1"/>
  <c r="J686" i="96" l="1"/>
  <c r="E688" i="96"/>
  <c r="G687" i="96"/>
  <c r="H687" i="96" s="1"/>
  <c r="J687" i="96" s="1"/>
  <c r="E689" i="96" l="1"/>
  <c r="G688" i="96"/>
  <c r="H688" i="96" s="1"/>
  <c r="J688" i="96" s="1"/>
  <c r="E690" i="96" l="1"/>
  <c r="G689" i="96"/>
  <c r="H689" i="96" s="1"/>
  <c r="J689" i="96" s="1"/>
  <c r="E691" i="96" l="1"/>
  <c r="G690" i="96"/>
  <c r="H690" i="96" s="1"/>
  <c r="J690" i="96" s="1"/>
  <c r="E692" i="96" l="1"/>
  <c r="G691" i="96"/>
  <c r="H691" i="96" s="1"/>
  <c r="J691" i="96" s="1"/>
  <c r="E693" i="96" l="1"/>
  <c r="G692" i="96"/>
  <c r="H692" i="96" s="1"/>
  <c r="J692" i="96" s="1"/>
  <c r="E694" i="96" l="1"/>
  <c r="G693" i="96"/>
  <c r="H693" i="96" s="1"/>
  <c r="J693" i="96" s="1"/>
  <c r="E695" i="96" l="1"/>
  <c r="G694" i="96"/>
  <c r="H694" i="96" s="1"/>
  <c r="J694" i="96" s="1"/>
  <c r="E696" i="96" l="1"/>
  <c r="G695" i="96"/>
  <c r="H695" i="96" s="1"/>
  <c r="J695" i="96" s="1"/>
  <c r="E697" i="96" l="1"/>
  <c r="G696" i="96"/>
  <c r="H696" i="96" s="1"/>
  <c r="J696" i="96" s="1"/>
  <c r="E698" i="96" l="1"/>
  <c r="G697" i="96"/>
  <c r="H697" i="96" s="1"/>
  <c r="J697" i="96" s="1"/>
  <c r="E699" i="96" l="1"/>
  <c r="G698" i="96"/>
  <c r="H698" i="96" s="1"/>
  <c r="J698" i="96" s="1"/>
  <c r="E700" i="96" l="1"/>
  <c r="G699" i="96"/>
  <c r="H699" i="96" s="1"/>
  <c r="J699" i="96" s="1"/>
  <c r="E701" i="96" l="1"/>
  <c r="G700" i="96"/>
  <c r="H700" i="96" s="1"/>
  <c r="J700" i="96" s="1"/>
  <c r="E702" i="96" l="1"/>
  <c r="G701" i="96"/>
  <c r="H701" i="96" s="1"/>
  <c r="J701" i="96" s="1"/>
  <c r="E703" i="96" l="1"/>
  <c r="G702" i="96"/>
  <c r="H702" i="96" s="1"/>
  <c r="J702" i="96" s="1"/>
  <c r="E704" i="96" l="1"/>
  <c r="G703" i="96"/>
  <c r="H703" i="96" s="1"/>
  <c r="J703" i="96" s="1"/>
  <c r="E705" i="96" l="1"/>
  <c r="G704" i="96"/>
  <c r="H704" i="96" s="1"/>
  <c r="J704" i="96" s="1"/>
  <c r="E706" i="96" l="1"/>
  <c r="G705" i="96"/>
  <c r="H705" i="96" s="1"/>
  <c r="J705" i="96" s="1"/>
  <c r="E707" i="96" l="1"/>
  <c r="G706" i="96"/>
  <c r="H706" i="96" s="1"/>
  <c r="J706" i="96" s="1"/>
  <c r="E708" i="96" l="1"/>
  <c r="G707" i="96"/>
  <c r="H707" i="96" s="1"/>
  <c r="J707" i="96" s="1"/>
  <c r="E709" i="96" l="1"/>
  <c r="G708" i="96"/>
  <c r="H708" i="96" s="1"/>
  <c r="J708" i="96" s="1"/>
  <c r="E710" i="96" l="1"/>
  <c r="G709" i="96"/>
  <c r="H709" i="96" s="1"/>
  <c r="J709" i="96" s="1"/>
  <c r="E711" i="96" l="1"/>
  <c r="G710" i="96"/>
  <c r="H710" i="96" s="1"/>
  <c r="J710" i="96" s="1"/>
  <c r="E712" i="96" l="1"/>
  <c r="G711" i="96"/>
  <c r="H711" i="96" s="1"/>
  <c r="J711" i="96" s="1"/>
  <c r="E713" i="96" l="1"/>
  <c r="G712" i="96"/>
  <c r="H712" i="96" s="1"/>
  <c r="J712" i="96" s="1"/>
  <c r="E714" i="96" l="1"/>
  <c r="G713" i="96"/>
  <c r="H713" i="96" s="1"/>
  <c r="J713" i="96" s="1"/>
  <c r="E715" i="96" l="1"/>
  <c r="G714" i="96"/>
  <c r="H714" i="96" s="1"/>
  <c r="J714" i="96" s="1"/>
  <c r="E716" i="96" l="1"/>
  <c r="G715" i="96"/>
  <c r="H715" i="96" s="1"/>
  <c r="J715" i="96" s="1"/>
  <c r="E717" i="96" l="1"/>
  <c r="G716" i="96"/>
  <c r="H716" i="96" s="1"/>
  <c r="J716" i="96" s="1"/>
  <c r="E718" i="96" l="1"/>
  <c r="G717" i="96"/>
  <c r="H717" i="96" s="1"/>
  <c r="J717" i="96" s="1"/>
  <c r="E719" i="96" l="1"/>
  <c r="G718" i="96"/>
  <c r="H718" i="96" s="1"/>
  <c r="J718" i="96" s="1"/>
  <c r="E720" i="96" l="1"/>
  <c r="G719" i="96"/>
  <c r="H719" i="96" s="1"/>
  <c r="J719" i="96" s="1"/>
  <c r="E721" i="96" l="1"/>
  <c r="G720" i="96"/>
  <c r="H720" i="96" s="1"/>
  <c r="J720" i="96" s="1"/>
  <c r="E722" i="96" l="1"/>
  <c r="G721" i="96"/>
  <c r="H721" i="96" s="1"/>
  <c r="J721" i="96" s="1"/>
  <c r="E723" i="96" l="1"/>
  <c r="G722" i="96"/>
  <c r="H722" i="96" s="1"/>
  <c r="J722" i="96" s="1"/>
  <c r="E724" i="96" l="1"/>
  <c r="G723" i="96"/>
  <c r="H723" i="96" s="1"/>
  <c r="J723" i="96" s="1"/>
  <c r="E725" i="96" l="1"/>
  <c r="G724" i="96"/>
  <c r="H724" i="96" s="1"/>
  <c r="J724" i="96" s="1"/>
  <c r="E726" i="96" l="1"/>
  <c r="G725" i="96"/>
  <c r="H725" i="96" s="1"/>
  <c r="J725" i="96" s="1"/>
  <c r="E727" i="96" l="1"/>
  <c r="G726" i="96"/>
  <c r="H726" i="96" s="1"/>
  <c r="J726" i="96" s="1"/>
  <c r="E728" i="96" l="1"/>
  <c r="G727" i="96"/>
  <c r="H727" i="96" s="1"/>
  <c r="J727" i="96" s="1"/>
  <c r="E729" i="96" l="1"/>
  <c r="G728" i="96"/>
  <c r="H728" i="96" s="1"/>
  <c r="J728" i="96" s="1"/>
  <c r="E730" i="96" l="1"/>
  <c r="G729" i="96"/>
  <c r="H729" i="96" s="1"/>
  <c r="J729" i="96" s="1"/>
  <c r="E731" i="96" l="1"/>
  <c r="G730" i="96"/>
  <c r="H730" i="96" s="1"/>
  <c r="J730" i="96" s="1"/>
  <c r="E732" i="96" l="1"/>
  <c r="G731" i="96"/>
  <c r="H731" i="96" s="1"/>
  <c r="J731" i="96" s="1"/>
  <c r="E733" i="96" l="1"/>
  <c r="G732" i="96"/>
  <c r="H732" i="96" s="1"/>
  <c r="J732" i="96" s="1"/>
  <c r="E734" i="96" l="1"/>
  <c r="G733" i="96"/>
  <c r="H733" i="96" s="1"/>
  <c r="J733" i="96" s="1"/>
  <c r="G734" i="96" l="1"/>
  <c r="H734" i="96" s="1"/>
  <c r="J734" i="96" s="1"/>
  <c r="G735" i="96" l="1"/>
  <c r="H735" i="96" s="1"/>
  <c r="J735" i="96" s="1"/>
  <c r="E737" i="96" l="1"/>
  <c r="G736" i="96"/>
  <c r="H736" i="96" s="1"/>
  <c r="J736" i="96" s="1"/>
  <c r="E738" i="96" l="1"/>
  <c r="G737" i="96"/>
  <c r="H737" i="96" s="1"/>
  <c r="J737" i="96" l="1"/>
  <c r="E739" i="96"/>
  <c r="G738" i="96"/>
  <c r="H738" i="96" s="1"/>
  <c r="J738" i="96" l="1"/>
  <c r="E740" i="96"/>
  <c r="G739" i="96"/>
  <c r="H739" i="96" s="1"/>
  <c r="J739" i="96" l="1"/>
  <c r="E741" i="96"/>
  <c r="G740" i="96"/>
  <c r="H740" i="96" s="1"/>
  <c r="J740" i="96" l="1"/>
  <c r="E742" i="96"/>
  <c r="G741" i="96"/>
  <c r="H741" i="96" s="1"/>
  <c r="J741" i="96" l="1"/>
  <c r="E743" i="96"/>
  <c r="G742" i="96"/>
  <c r="H742" i="96" s="1"/>
  <c r="J742" i="96" s="1"/>
  <c r="E744" i="96" l="1"/>
  <c r="G743" i="96"/>
  <c r="H743" i="96" s="1"/>
  <c r="J743" i="96" l="1"/>
  <c r="E745" i="96"/>
  <c r="G744" i="96"/>
  <c r="H744" i="96" s="1"/>
  <c r="J744" i="96" l="1"/>
  <c r="E746" i="96"/>
  <c r="G745" i="96"/>
  <c r="H745" i="96" s="1"/>
  <c r="J745" i="96" l="1"/>
  <c r="E747" i="96"/>
  <c r="G746" i="96"/>
  <c r="H746" i="96" s="1"/>
  <c r="J746" i="96" l="1"/>
  <c r="E748" i="96"/>
  <c r="G747" i="96"/>
  <c r="H747" i="96" s="1"/>
  <c r="J747" i="96" l="1"/>
  <c r="E749" i="96"/>
  <c r="G748" i="96"/>
  <c r="H748" i="96" s="1"/>
  <c r="J748" i="96" l="1"/>
  <c r="E750" i="96"/>
  <c r="G749" i="96"/>
  <c r="H749" i="96" s="1"/>
  <c r="J749" i="96" l="1"/>
  <c r="E751" i="96"/>
  <c r="G750" i="96"/>
  <c r="H750" i="96" s="1"/>
  <c r="J750" i="96" l="1"/>
  <c r="E752" i="96"/>
  <c r="G751" i="96"/>
  <c r="H751" i="96" s="1"/>
  <c r="J751" i="96" s="1"/>
  <c r="E753" i="96" l="1"/>
  <c r="G752" i="96"/>
  <c r="H752" i="96" s="1"/>
  <c r="J752" i="96" s="1"/>
  <c r="E754" i="96" l="1"/>
  <c r="G753" i="96"/>
  <c r="H753" i="96" s="1"/>
  <c r="J753" i="96" s="1"/>
  <c r="E755" i="96" l="1"/>
  <c r="G754" i="96"/>
  <c r="H754" i="96" s="1"/>
  <c r="J754" i="96" s="1"/>
  <c r="E756" i="96" l="1"/>
  <c r="G755" i="96"/>
  <c r="H755" i="96" s="1"/>
  <c r="J755" i="96" s="1"/>
  <c r="E757" i="96" l="1"/>
  <c r="G756" i="96"/>
  <c r="H756" i="96" s="1"/>
  <c r="J756" i="96" s="1"/>
  <c r="E758" i="96" l="1"/>
  <c r="G757" i="96"/>
  <c r="H757" i="96" s="1"/>
  <c r="J757" i="96" s="1"/>
  <c r="E759" i="96" l="1"/>
  <c r="G758" i="96"/>
  <c r="H758" i="96" s="1"/>
  <c r="J758" i="96" s="1"/>
  <c r="E760" i="96" l="1"/>
  <c r="G759" i="96"/>
  <c r="H759" i="96" s="1"/>
  <c r="J759" i="96" s="1"/>
  <c r="E761" i="96" l="1"/>
  <c r="G760" i="96"/>
  <c r="H760" i="96" s="1"/>
  <c r="J760" i="96" s="1"/>
  <c r="E762" i="96" l="1"/>
  <c r="G761" i="96"/>
  <c r="H761" i="96" s="1"/>
  <c r="J761" i="96" s="1"/>
  <c r="E763" i="96" l="1"/>
  <c r="G762" i="96"/>
  <c r="H762" i="96" s="1"/>
  <c r="J762" i="96" s="1"/>
  <c r="E764" i="96" l="1"/>
  <c r="G763" i="96"/>
  <c r="H763" i="96" s="1"/>
  <c r="J763" i="96" s="1"/>
  <c r="E765" i="96" l="1"/>
  <c r="G764" i="96"/>
  <c r="H764" i="96" s="1"/>
  <c r="J764" i="96" s="1"/>
  <c r="E766" i="96" l="1"/>
  <c r="G765" i="96"/>
  <c r="H765" i="96" s="1"/>
  <c r="J765" i="96" s="1"/>
  <c r="E767" i="96" l="1"/>
  <c r="G766" i="96"/>
  <c r="H766" i="96" s="1"/>
  <c r="J766" i="96" s="1"/>
  <c r="E768" i="96" l="1"/>
  <c r="G767" i="96"/>
  <c r="H767" i="96" s="1"/>
  <c r="J767" i="96" s="1"/>
  <c r="E769" i="96" l="1"/>
  <c r="G768" i="96"/>
  <c r="H768" i="96" s="1"/>
  <c r="J768" i="96" s="1"/>
  <c r="E770" i="96" l="1"/>
  <c r="G769" i="96"/>
  <c r="H769" i="96" s="1"/>
  <c r="J769" i="96" s="1"/>
  <c r="E771" i="96" l="1"/>
  <c r="G770" i="96"/>
  <c r="H770" i="96" s="1"/>
  <c r="J770" i="96" s="1"/>
  <c r="E772" i="96" l="1"/>
  <c r="G771" i="96"/>
  <c r="H771" i="96" s="1"/>
  <c r="J771" i="96" s="1"/>
  <c r="E773" i="96" l="1"/>
  <c r="G772" i="96"/>
  <c r="H772" i="96" s="1"/>
  <c r="J772" i="96" s="1"/>
  <c r="E774" i="96" l="1"/>
  <c r="G773" i="96"/>
  <c r="H773" i="96" s="1"/>
  <c r="J773" i="96" s="1"/>
  <c r="E775" i="96" l="1"/>
  <c r="G774" i="96"/>
  <c r="H774" i="96" s="1"/>
  <c r="J774" i="96" s="1"/>
  <c r="E776" i="96" l="1"/>
  <c r="G775" i="96"/>
  <c r="H775" i="96" s="1"/>
  <c r="J775" i="96" s="1"/>
  <c r="E777" i="96" l="1"/>
  <c r="G776" i="96"/>
  <c r="H776" i="96" s="1"/>
  <c r="J776" i="96" s="1"/>
  <c r="E778" i="96" l="1"/>
  <c r="G777" i="96"/>
  <c r="H777" i="96" s="1"/>
  <c r="J777" i="96" s="1"/>
  <c r="E779" i="96" l="1"/>
  <c r="G778" i="96"/>
  <c r="H778" i="96" s="1"/>
  <c r="J778" i="96" s="1"/>
  <c r="E780" i="96" l="1"/>
  <c r="G779" i="96"/>
  <c r="H779" i="96" s="1"/>
  <c r="J779" i="96" s="1"/>
  <c r="E781" i="96" l="1"/>
  <c r="G780" i="96"/>
  <c r="H780" i="96" s="1"/>
  <c r="J780" i="96" s="1"/>
  <c r="E782" i="96" l="1"/>
  <c r="G781" i="96"/>
  <c r="H781" i="96" s="1"/>
  <c r="J781" i="96" s="1"/>
  <c r="E783" i="96" l="1"/>
  <c r="G782" i="96"/>
  <c r="H782" i="96" s="1"/>
  <c r="J782" i="96" s="1"/>
  <c r="E784" i="96" l="1"/>
  <c r="G783" i="96"/>
  <c r="H783" i="96" s="1"/>
  <c r="J783" i="96" s="1"/>
  <c r="E785" i="96" l="1"/>
  <c r="G784" i="96"/>
  <c r="H784" i="96" s="1"/>
  <c r="J784" i="96" s="1"/>
  <c r="E786" i="96" l="1"/>
  <c r="G785" i="96"/>
  <c r="H785" i="96" s="1"/>
  <c r="J785" i="96" s="1"/>
  <c r="E787" i="96" l="1"/>
  <c r="G786" i="96"/>
  <c r="H786" i="96" s="1"/>
  <c r="J786" i="96" s="1"/>
  <c r="E788" i="96" l="1"/>
  <c r="G787" i="96"/>
  <c r="H787" i="96" s="1"/>
  <c r="J787" i="96" s="1"/>
  <c r="E789" i="96" l="1"/>
  <c r="G788" i="96"/>
  <c r="H788" i="96" s="1"/>
  <c r="J788" i="96" s="1"/>
  <c r="E790" i="96" l="1"/>
  <c r="G789" i="96"/>
  <c r="H789" i="96" s="1"/>
  <c r="J789" i="96" s="1"/>
  <c r="E791" i="96" l="1"/>
  <c r="G790" i="96"/>
  <c r="H790" i="96" s="1"/>
  <c r="J790" i="96" s="1"/>
  <c r="E792" i="96" l="1"/>
  <c r="G791" i="96"/>
  <c r="H791" i="96" s="1"/>
  <c r="J791" i="96" s="1"/>
  <c r="E793" i="96" l="1"/>
  <c r="G792" i="96"/>
  <c r="H792" i="96" s="1"/>
  <c r="J792" i="96" s="1"/>
  <c r="E794" i="96" l="1"/>
  <c r="G793" i="96"/>
  <c r="H793" i="96" s="1"/>
  <c r="J793" i="96" s="1"/>
  <c r="E795" i="96" l="1"/>
  <c r="G794" i="96"/>
  <c r="H794" i="96" s="1"/>
  <c r="J794" i="96" s="1"/>
  <c r="E796" i="96" l="1"/>
  <c r="G795" i="96"/>
  <c r="H795" i="96" s="1"/>
  <c r="J795" i="96" s="1"/>
  <c r="E797" i="96" l="1"/>
  <c r="G796" i="96"/>
  <c r="E798" i="96" l="1"/>
  <c r="G797" i="96"/>
  <c r="H797" i="96" s="1"/>
  <c r="J797" i="96" s="1"/>
  <c r="E799" i="96" l="1"/>
  <c r="G798" i="96"/>
  <c r="H798" i="96" s="1"/>
  <c r="J798" i="96" l="1"/>
  <c r="E800" i="96"/>
  <c r="G799" i="96"/>
  <c r="H799" i="96" s="1"/>
  <c r="J799" i="96" s="1"/>
  <c r="E801" i="96" l="1"/>
  <c r="G800" i="96"/>
  <c r="H800" i="96" s="1"/>
  <c r="J800" i="96" l="1"/>
  <c r="E802" i="96"/>
  <c r="G801" i="96"/>
  <c r="H801" i="96" s="1"/>
  <c r="J801" i="96" s="1"/>
  <c r="E803" i="96" l="1"/>
  <c r="G802" i="96"/>
  <c r="H802" i="96" s="1"/>
  <c r="J802" i="96" s="1"/>
  <c r="E804" i="96" l="1"/>
  <c r="G803" i="96"/>
  <c r="H803" i="96" s="1"/>
  <c r="J803" i="96" s="1"/>
  <c r="E805" i="96" l="1"/>
  <c r="G804" i="96"/>
  <c r="H804" i="96" s="1"/>
  <c r="J804" i="96" s="1"/>
  <c r="E806" i="96" l="1"/>
  <c r="G805" i="96"/>
  <c r="H805" i="96" s="1"/>
  <c r="J805" i="96" s="1"/>
  <c r="E807" i="96" l="1"/>
  <c r="G806" i="96"/>
  <c r="H806" i="96" s="1"/>
  <c r="J806" i="96" s="1"/>
  <c r="E808" i="96" l="1"/>
  <c r="G807" i="96"/>
  <c r="H807" i="96" s="1"/>
  <c r="J807" i="96" s="1"/>
  <c r="E809" i="96" l="1"/>
  <c r="G808" i="96"/>
  <c r="H808" i="96" s="1"/>
  <c r="J808" i="96" s="1"/>
  <c r="E810" i="96" l="1"/>
  <c r="G809" i="96"/>
  <c r="H809" i="96" s="1"/>
  <c r="J809" i="96" s="1"/>
  <c r="E811" i="96" l="1"/>
  <c r="G810" i="96"/>
  <c r="H810" i="96" s="1"/>
  <c r="J810" i="96" s="1"/>
  <c r="E812" i="96" l="1"/>
  <c r="G811" i="96"/>
  <c r="H811" i="96" s="1"/>
  <c r="J811" i="96" s="1"/>
  <c r="E813" i="96" l="1"/>
  <c r="G812" i="96"/>
  <c r="H812" i="96" s="1"/>
  <c r="J812" i="96" s="1"/>
  <c r="E814" i="96" l="1"/>
  <c r="G813" i="96"/>
  <c r="H813" i="96" s="1"/>
  <c r="J813" i="96" s="1"/>
  <c r="E815" i="96" l="1"/>
  <c r="G814" i="96"/>
  <c r="H814" i="96" s="1"/>
  <c r="J814" i="96" s="1"/>
  <c r="E816" i="96" l="1"/>
  <c r="G815" i="96"/>
  <c r="H815" i="96" s="1"/>
  <c r="J815" i="96" s="1"/>
  <c r="E817" i="96" l="1"/>
  <c r="G816" i="96"/>
  <c r="H816" i="96" s="1"/>
  <c r="J816" i="96" s="1"/>
  <c r="E818" i="96" l="1"/>
  <c r="G817" i="96"/>
  <c r="H817" i="96" s="1"/>
  <c r="J817" i="96" s="1"/>
  <c r="E819" i="96" l="1"/>
  <c r="G818" i="96"/>
  <c r="E820" i="96" l="1"/>
  <c r="G819" i="96"/>
  <c r="E821" i="96" l="1"/>
  <c r="G820" i="96"/>
  <c r="J819" i="96" l="1"/>
  <c r="J820" i="96" s="1"/>
  <c r="E822" i="96"/>
  <c r="G821" i="96"/>
  <c r="E823" i="96" l="1"/>
  <c r="G822" i="96"/>
  <c r="J821" i="96" l="1"/>
  <c r="J822" i="96" s="1"/>
  <c r="E824" i="96"/>
  <c r="G823" i="96"/>
  <c r="E825" i="96" l="1"/>
  <c r="G824" i="96"/>
  <c r="J823" i="96" l="1"/>
  <c r="J824" i="96"/>
  <c r="E826" i="96"/>
  <c r="G825" i="96"/>
  <c r="J825" i="96" l="1"/>
  <c r="E827" i="96"/>
  <c r="G826" i="96"/>
  <c r="J826" i="96" l="1"/>
  <c r="E828" i="96"/>
  <c r="G827" i="96"/>
  <c r="J827" i="96" l="1"/>
  <c r="E829" i="96"/>
  <c r="G828" i="96"/>
  <c r="J828" i="96" l="1"/>
  <c r="E830" i="96"/>
  <c r="G829" i="96"/>
  <c r="J829" i="96" l="1"/>
  <c r="E831" i="96"/>
  <c r="G830" i="96"/>
  <c r="J830" i="96" l="1"/>
  <c r="E832" i="96"/>
  <c r="G831" i="96"/>
  <c r="J831" i="96" l="1"/>
  <c r="E833" i="96"/>
  <c r="G832" i="96"/>
  <c r="J832" i="96" l="1"/>
  <c r="E834" i="96"/>
  <c r="G833" i="96"/>
  <c r="J833" i="96" l="1"/>
  <c r="E835" i="96"/>
  <c r="G834" i="96"/>
  <c r="J834" i="96" l="1"/>
  <c r="E836" i="96"/>
  <c r="G835" i="96"/>
  <c r="J835" i="96" l="1"/>
  <c r="E837" i="96"/>
  <c r="G836" i="96"/>
  <c r="J836" i="96" l="1"/>
  <c r="E838" i="96"/>
  <c r="G837" i="96"/>
  <c r="J837" i="96" l="1"/>
  <c r="E839" i="96"/>
  <c r="G838" i="96"/>
  <c r="J838" i="96" l="1"/>
  <c r="E840" i="96"/>
  <c r="G839" i="96"/>
  <c r="J839" i="96" l="1"/>
  <c r="E841" i="96"/>
  <c r="G840" i="96"/>
  <c r="J840" i="96" l="1"/>
  <c r="E842" i="96"/>
  <c r="G841" i="96"/>
  <c r="J841" i="96" l="1"/>
  <c r="E843" i="96"/>
  <c r="G842" i="96"/>
  <c r="J842" i="96" l="1"/>
  <c r="E844" i="96"/>
  <c r="G843" i="96"/>
  <c r="J843" i="96" l="1"/>
  <c r="E845" i="96"/>
  <c r="G844" i="96"/>
  <c r="J844" i="96" l="1"/>
  <c r="E846" i="96"/>
  <c r="G845" i="96"/>
  <c r="J845" i="96" l="1"/>
  <c r="E847" i="96"/>
  <c r="G846" i="96"/>
  <c r="J846" i="96" l="1"/>
  <c r="E848" i="96"/>
  <c r="G847" i="96"/>
  <c r="J847" i="96" l="1"/>
  <c r="E849" i="96"/>
  <c r="G848" i="96"/>
  <c r="J848" i="96" l="1"/>
  <c r="E850" i="96"/>
  <c r="G849" i="96"/>
  <c r="J849" i="96" l="1"/>
  <c r="E851" i="96"/>
  <c r="G850" i="96"/>
  <c r="J850" i="96" l="1"/>
  <c r="E852" i="96"/>
  <c r="G851" i="96"/>
  <c r="J851" i="96" l="1"/>
  <c r="E853" i="96"/>
  <c r="G852" i="96"/>
  <c r="J852" i="96" l="1"/>
  <c r="E854" i="96"/>
  <c r="G853" i="96"/>
  <c r="J853" i="96" l="1"/>
  <c r="E855" i="96"/>
  <c r="G854" i="96"/>
  <c r="J854" i="96" l="1"/>
  <c r="E856" i="96"/>
  <c r="G855" i="96"/>
  <c r="J855" i="96" l="1"/>
  <c r="E857" i="96"/>
  <c r="G856" i="96"/>
  <c r="J856" i="96" l="1"/>
  <c r="E858" i="96"/>
  <c r="G857" i="96"/>
  <c r="J857" i="96" l="1"/>
  <c r="E859" i="96"/>
  <c r="G858" i="96"/>
  <c r="J858" i="96" l="1"/>
  <c r="E860" i="96"/>
  <c r="G859" i="96"/>
  <c r="J859" i="96" l="1"/>
  <c r="E861" i="96"/>
  <c r="G860" i="96"/>
  <c r="J860" i="96" l="1"/>
  <c r="E862" i="96"/>
  <c r="G861" i="96"/>
  <c r="J861" i="96" l="1"/>
  <c r="E863" i="96"/>
  <c r="G862" i="96"/>
  <c r="J862" i="96" l="1"/>
  <c r="E864" i="96"/>
  <c r="G863" i="96"/>
  <c r="J863" i="96" l="1"/>
  <c r="E865" i="96"/>
  <c r="G864" i="96"/>
  <c r="J864" i="96" l="1"/>
  <c r="E866" i="96"/>
  <c r="G865" i="96"/>
  <c r="J865" i="96" l="1"/>
  <c r="E867" i="96"/>
  <c r="G866" i="96"/>
  <c r="J866" i="96" l="1"/>
  <c r="E868" i="96"/>
  <c r="G867" i="96"/>
  <c r="J867" i="96" l="1"/>
  <c r="E869" i="96"/>
  <c r="G868" i="96"/>
  <c r="J868" i="96" l="1"/>
  <c r="E870" i="96"/>
  <c r="G869" i="96"/>
  <c r="J869" i="96" l="1"/>
  <c r="E871" i="96"/>
  <c r="G870" i="96"/>
  <c r="J870" i="96" l="1"/>
  <c r="E872" i="96"/>
  <c r="G871" i="96"/>
  <c r="J871" i="96" l="1"/>
  <c r="E873" i="96"/>
  <c r="G872" i="96"/>
  <c r="J872" i="96" l="1"/>
  <c r="E874" i="96"/>
  <c r="G873" i="96"/>
  <c r="J873" i="96" l="1"/>
  <c r="E875" i="96"/>
  <c r="G874" i="96"/>
  <c r="J874" i="96" l="1"/>
  <c r="E876" i="96"/>
  <c r="G875" i="96"/>
  <c r="J875" i="96" l="1"/>
  <c r="E877" i="96"/>
  <c r="G876" i="96"/>
  <c r="J876" i="96" l="1"/>
  <c r="E878" i="96"/>
  <c r="G877" i="96"/>
  <c r="J877" i="96" l="1"/>
  <c r="E879" i="96"/>
  <c r="G878" i="96"/>
  <c r="J878" i="96" l="1"/>
  <c r="E880" i="96"/>
  <c r="G879" i="96"/>
  <c r="J879" i="96" l="1"/>
  <c r="E881" i="96"/>
  <c r="G880" i="96"/>
  <c r="J880" i="96" l="1"/>
  <c r="E882" i="96"/>
  <c r="G881" i="96"/>
  <c r="J881" i="96" l="1"/>
  <c r="E883" i="96"/>
  <c r="G882" i="96"/>
  <c r="J882" i="96" l="1"/>
  <c r="E884" i="96"/>
  <c r="G883" i="96"/>
  <c r="J883" i="96" l="1"/>
  <c r="E885" i="96"/>
  <c r="G884" i="96"/>
  <c r="J884" i="96" l="1"/>
  <c r="E886" i="96"/>
  <c r="G885" i="96"/>
  <c r="J885" i="96" l="1"/>
  <c r="E887" i="96"/>
  <c r="G886" i="96"/>
  <c r="J886" i="96" l="1"/>
  <c r="E888" i="96"/>
  <c r="G887" i="96"/>
  <c r="J887" i="96" l="1"/>
  <c r="E889" i="96"/>
  <c r="G888" i="96"/>
  <c r="J888" i="96" l="1"/>
  <c r="E890" i="96"/>
  <c r="G889" i="96"/>
  <c r="J889" i="96" l="1"/>
  <c r="E891" i="96"/>
  <c r="G890" i="96"/>
  <c r="J890" i="96" l="1"/>
  <c r="E892" i="96"/>
  <c r="G891" i="96"/>
  <c r="J891" i="96" l="1"/>
  <c r="E893" i="96"/>
  <c r="G892" i="96"/>
  <c r="J892" i="96" l="1"/>
  <c r="E894" i="96"/>
  <c r="G893" i="96"/>
  <c r="J893" i="96" l="1"/>
  <c r="E895" i="96"/>
  <c r="G894" i="96"/>
  <c r="J894" i="96" l="1"/>
  <c r="E896" i="96"/>
  <c r="G895" i="96"/>
  <c r="J895" i="96" l="1"/>
  <c r="E897" i="96"/>
  <c r="G896" i="96"/>
  <c r="J896" i="96" l="1"/>
  <c r="E898" i="96"/>
  <c r="G897" i="96"/>
  <c r="J897" i="96" l="1"/>
  <c r="E899" i="96"/>
  <c r="G898" i="96"/>
  <c r="J898" i="96" l="1"/>
  <c r="E900" i="96"/>
  <c r="G899" i="96"/>
  <c r="J899" i="96" l="1"/>
  <c r="E901" i="96"/>
  <c r="G900" i="96"/>
  <c r="J900" i="96" l="1"/>
  <c r="E902" i="96"/>
  <c r="G901" i="96"/>
  <c r="J901" i="96" l="1"/>
  <c r="E903" i="96"/>
  <c r="G902" i="96"/>
  <c r="J902" i="96" l="1"/>
  <c r="E904" i="96"/>
  <c r="G903" i="96"/>
  <c r="J903" i="96" l="1"/>
  <c r="E905" i="96"/>
  <c r="G904" i="96"/>
  <c r="J904" i="96" l="1"/>
  <c r="E906" i="96"/>
  <c r="G905" i="96"/>
  <c r="J905" i="96" l="1"/>
  <c r="E907" i="96"/>
  <c r="G906" i="96"/>
  <c r="J906" i="96" l="1"/>
  <c r="E908" i="96"/>
  <c r="G907" i="96"/>
  <c r="J907" i="96" l="1"/>
  <c r="E909" i="96"/>
  <c r="G908" i="96"/>
  <c r="J908" i="96" l="1"/>
  <c r="E910" i="96"/>
  <c r="G909" i="96"/>
  <c r="J909" i="96" l="1"/>
  <c r="E911" i="96"/>
  <c r="G910" i="96"/>
  <c r="J910" i="96" l="1"/>
  <c r="E912" i="96"/>
  <c r="G911" i="96"/>
  <c r="J911" i="96" l="1"/>
  <c r="E913" i="96"/>
  <c r="G912" i="96"/>
  <c r="J912" i="96" l="1"/>
  <c r="E914" i="96"/>
  <c r="G913" i="96"/>
  <c r="J913" i="96" l="1"/>
  <c r="E915" i="96"/>
  <c r="G914" i="96"/>
  <c r="J914" i="96" l="1"/>
  <c r="E916" i="96"/>
  <c r="G915" i="96"/>
  <c r="J915" i="96" l="1"/>
  <c r="E917" i="96"/>
  <c r="G916" i="96"/>
  <c r="J916" i="96" l="1"/>
  <c r="E918" i="96"/>
  <c r="G917" i="96"/>
  <c r="J917" i="96" l="1"/>
  <c r="E919" i="96"/>
  <c r="G918" i="96"/>
  <c r="J918" i="96" l="1"/>
  <c r="E920" i="96"/>
  <c r="G919" i="96"/>
  <c r="J919" i="96" l="1"/>
  <c r="E921" i="96"/>
  <c r="G920" i="96"/>
  <c r="J920" i="96" l="1"/>
  <c r="E922" i="96"/>
  <c r="G921" i="96"/>
  <c r="J921" i="96" l="1"/>
  <c r="E923" i="96"/>
  <c r="G922" i="96"/>
  <c r="J922" i="96" l="1"/>
  <c r="E924" i="96"/>
  <c r="G923" i="96"/>
  <c r="J923" i="96" l="1"/>
  <c r="E925" i="96"/>
  <c r="G924" i="96"/>
  <c r="J924" i="96" l="1"/>
  <c r="E926" i="96"/>
  <c r="G925" i="96"/>
  <c r="J925" i="96" l="1"/>
  <c r="E927" i="96"/>
  <c r="G926" i="96"/>
  <c r="J926" i="96" l="1"/>
  <c r="E928" i="96"/>
  <c r="G927" i="96"/>
  <c r="J927" i="96" l="1"/>
  <c r="E929" i="96"/>
  <c r="G928" i="96"/>
  <c r="J928" i="96" l="1"/>
  <c r="E930" i="96"/>
  <c r="G929" i="96"/>
  <c r="J929" i="96" l="1"/>
  <c r="E931" i="96"/>
  <c r="G930" i="96"/>
  <c r="J930" i="96" l="1"/>
  <c r="E932" i="96"/>
  <c r="G931" i="96"/>
  <c r="J931" i="96" l="1"/>
  <c r="E933" i="96"/>
  <c r="G932" i="96"/>
  <c r="J932" i="96" l="1"/>
  <c r="E934" i="96"/>
  <c r="G933" i="96"/>
  <c r="J933" i="96" l="1"/>
  <c r="E935" i="96"/>
  <c r="G934" i="96"/>
  <c r="J934" i="96" l="1"/>
  <c r="E936" i="96"/>
  <c r="G935" i="96"/>
  <c r="J935" i="96" l="1"/>
  <c r="E937" i="96"/>
  <c r="G936" i="96"/>
  <c r="J936" i="96" l="1"/>
  <c r="E938" i="96"/>
  <c r="G937" i="96"/>
  <c r="J937" i="96" l="1"/>
  <c r="E939" i="96"/>
  <c r="G938" i="96"/>
  <c r="J938" i="96" l="1"/>
  <c r="E940" i="96"/>
  <c r="G939" i="96"/>
  <c r="J939" i="96" l="1"/>
  <c r="E941" i="96"/>
  <c r="G940" i="96"/>
  <c r="J940" i="96" l="1"/>
  <c r="E942" i="96"/>
  <c r="G941" i="96"/>
  <c r="J941" i="96" l="1"/>
  <c r="E943" i="96"/>
  <c r="G942" i="96"/>
  <c r="J942" i="96" l="1"/>
  <c r="E944" i="96"/>
  <c r="G943" i="96"/>
  <c r="J943" i="96" l="1"/>
  <c r="E945" i="96"/>
  <c r="G944" i="96"/>
  <c r="J944" i="96" l="1"/>
  <c r="E946" i="96"/>
  <c r="G945" i="96"/>
  <c r="J945" i="96" l="1"/>
  <c r="E947" i="96"/>
  <c r="G946" i="96"/>
  <c r="J946" i="96" l="1"/>
  <c r="E948" i="96"/>
  <c r="G947" i="96"/>
  <c r="J947" i="96" l="1"/>
  <c r="E949" i="96"/>
  <c r="G948" i="96"/>
  <c r="J948" i="96" l="1"/>
  <c r="E950" i="96"/>
  <c r="G949" i="96"/>
  <c r="J949" i="96" l="1"/>
  <c r="E951" i="96"/>
  <c r="G950" i="96"/>
  <c r="J950" i="96" l="1"/>
  <c r="E952" i="96"/>
  <c r="G951" i="96"/>
  <c r="J951" i="96" l="1"/>
  <c r="E953" i="96"/>
  <c r="G952" i="96"/>
  <c r="J952" i="96" l="1"/>
  <c r="E954" i="96"/>
  <c r="G953" i="96"/>
  <c r="J953" i="96" l="1"/>
  <c r="E955" i="96"/>
  <c r="G954" i="96"/>
  <c r="J954" i="96" l="1"/>
  <c r="E956" i="96"/>
  <c r="G955" i="96"/>
  <c r="J955" i="96" l="1"/>
  <c r="E957" i="96"/>
  <c r="G956" i="96"/>
  <c r="J956" i="96" l="1"/>
  <c r="E958" i="96"/>
  <c r="G957" i="96"/>
  <c r="J957" i="96" l="1"/>
  <c r="E959" i="96"/>
  <c r="G958" i="96"/>
  <c r="J958" i="96" l="1"/>
  <c r="E960" i="96"/>
  <c r="G959" i="96"/>
  <c r="J959" i="96" l="1"/>
  <c r="E961" i="96"/>
  <c r="G960" i="96"/>
  <c r="J960" i="96" l="1"/>
  <c r="E962" i="96"/>
  <c r="G961" i="96"/>
  <c r="J961" i="96" l="1"/>
  <c r="E963" i="96"/>
  <c r="G962" i="96"/>
  <c r="J962" i="96" l="1"/>
  <c r="E964" i="96"/>
  <c r="G963" i="96"/>
  <c r="J963" i="96" l="1"/>
  <c r="E965" i="96"/>
  <c r="G964" i="96"/>
  <c r="J964" i="96" l="1"/>
  <c r="E966" i="96"/>
  <c r="G965" i="96"/>
  <c r="J965" i="96" l="1"/>
  <c r="E967" i="96"/>
  <c r="G966" i="96"/>
  <c r="J966" i="96" l="1"/>
  <c r="E968" i="96"/>
  <c r="G967" i="96"/>
  <c r="J967" i="96" l="1"/>
  <c r="E969" i="96"/>
  <c r="G968" i="96"/>
  <c r="J968" i="96" l="1"/>
  <c r="E970" i="96"/>
  <c r="G969" i="96"/>
  <c r="J969" i="96" l="1"/>
  <c r="E971" i="96"/>
  <c r="G970" i="96"/>
  <c r="J970" i="96" l="1"/>
  <c r="E972" i="96"/>
  <c r="G971" i="96"/>
  <c r="J971" i="96" l="1"/>
  <c r="E973" i="96"/>
  <c r="G972" i="96"/>
  <c r="J972" i="96" l="1"/>
  <c r="E974" i="96"/>
  <c r="G973" i="96"/>
  <c r="J973" i="96" l="1"/>
  <c r="E975" i="96"/>
  <c r="G974" i="96"/>
  <c r="J974" i="96" l="1"/>
  <c r="E976" i="96"/>
  <c r="G975" i="96"/>
  <c r="J975" i="96" l="1"/>
  <c r="E977" i="96"/>
  <c r="G976" i="96"/>
  <c r="J976" i="96" l="1"/>
  <c r="E978" i="96"/>
  <c r="G977" i="96"/>
  <c r="J977" i="96" l="1"/>
  <c r="E979" i="96"/>
  <c r="G978" i="96"/>
  <c r="J978" i="96" l="1"/>
  <c r="E980" i="96"/>
  <c r="G979" i="96"/>
  <c r="J979" i="96" l="1"/>
  <c r="E981" i="96"/>
  <c r="G980" i="96"/>
  <c r="J980" i="96" l="1"/>
  <c r="E982" i="96"/>
  <c r="G981" i="96"/>
  <c r="J981" i="96" l="1"/>
  <c r="E983" i="96"/>
  <c r="G982" i="96"/>
  <c r="J982" i="96" l="1"/>
  <c r="E984" i="96"/>
  <c r="G983" i="96"/>
  <c r="J983" i="96" l="1"/>
  <c r="E985" i="96"/>
  <c r="G984" i="96"/>
  <c r="J984" i="96" l="1"/>
  <c r="E986" i="96"/>
  <c r="G985" i="96"/>
  <c r="J985" i="96" l="1"/>
  <c r="E987" i="96"/>
  <c r="G986" i="96"/>
  <c r="J986" i="96" l="1"/>
  <c r="E988" i="96"/>
  <c r="G987" i="96"/>
  <c r="J987" i="96" l="1"/>
  <c r="E989" i="96"/>
  <c r="G988" i="96"/>
  <c r="J988" i="96" l="1"/>
  <c r="E990" i="96"/>
  <c r="G989" i="96"/>
  <c r="J989" i="96" l="1"/>
  <c r="E991" i="96"/>
  <c r="G990" i="96"/>
  <c r="J990" i="96" l="1"/>
  <c r="E992" i="96"/>
  <c r="G991" i="96"/>
  <c r="J991" i="96" l="1"/>
  <c r="E993" i="96"/>
  <c r="G992" i="96"/>
  <c r="J992" i="96" l="1"/>
  <c r="E994" i="96"/>
  <c r="G993" i="96"/>
  <c r="J993" i="96" l="1"/>
  <c r="E995" i="96"/>
  <c r="G994" i="96"/>
  <c r="J994" i="96" l="1"/>
  <c r="E996" i="96"/>
  <c r="G995" i="96"/>
  <c r="J995" i="96" l="1"/>
  <c r="E997" i="96"/>
  <c r="G996" i="96"/>
  <c r="J996" i="96" l="1"/>
  <c r="E998" i="96"/>
  <c r="G997" i="96"/>
  <c r="J997" i="96" l="1"/>
  <c r="E999" i="96"/>
  <c r="G998" i="96"/>
  <c r="J998" i="96" l="1"/>
  <c r="E1000" i="96"/>
  <c r="G999" i="96"/>
  <c r="J999" i="96" l="1"/>
  <c r="E1001" i="96"/>
  <c r="G1000" i="96"/>
  <c r="J1000" i="96" l="1"/>
  <c r="E1002" i="96"/>
  <c r="G1001" i="96"/>
  <c r="J1001" i="96" l="1"/>
  <c r="E1003" i="96"/>
  <c r="G1002" i="96"/>
  <c r="J1002" i="96" l="1"/>
  <c r="E1004" i="96"/>
  <c r="G1003" i="96"/>
  <c r="J1003" i="96" l="1"/>
  <c r="E1005" i="96"/>
  <c r="G1004" i="96"/>
  <c r="J1004" i="96" l="1"/>
  <c r="E1006" i="96"/>
  <c r="G1005" i="96"/>
  <c r="J1005" i="96" l="1"/>
  <c r="E1007" i="96"/>
  <c r="G1006" i="96"/>
  <c r="J1006" i="96" l="1"/>
  <c r="E1008" i="96"/>
  <c r="G1007" i="96"/>
  <c r="J1007" i="96" l="1"/>
  <c r="E1009" i="96"/>
  <c r="G1008" i="96"/>
  <c r="J1008" i="96" l="1"/>
  <c r="E1010" i="96"/>
  <c r="G1009" i="96"/>
  <c r="J1009" i="96" l="1"/>
  <c r="E1011" i="96"/>
  <c r="G1010" i="96"/>
  <c r="J1010" i="96" l="1"/>
  <c r="E1012" i="96"/>
  <c r="G1011" i="96"/>
  <c r="J1011" i="96" l="1"/>
  <c r="E1013" i="96"/>
  <c r="G1012" i="96"/>
  <c r="J1012" i="96" l="1"/>
  <c r="E1014" i="96"/>
  <c r="G1013" i="96"/>
  <c r="J1013" i="96" l="1"/>
  <c r="E1015" i="96"/>
  <c r="G1014" i="96"/>
  <c r="J1014" i="96" l="1"/>
  <c r="E1016" i="96"/>
  <c r="G1015" i="96"/>
  <c r="J1015" i="96" l="1"/>
  <c r="E1017" i="96"/>
  <c r="G1016" i="96"/>
  <c r="J1016" i="96" l="1"/>
  <c r="E1018" i="96"/>
  <c r="G1017" i="96"/>
  <c r="J1017" i="96" l="1"/>
  <c r="E1019" i="96"/>
  <c r="G1018" i="96"/>
  <c r="J1018" i="96" l="1"/>
  <c r="E1020" i="96"/>
  <c r="G1019" i="96"/>
  <c r="J1019" i="96" l="1"/>
  <c r="E1021" i="96"/>
  <c r="G1020" i="96"/>
  <c r="J1020" i="96" l="1"/>
  <c r="E1022" i="96"/>
  <c r="G1021" i="96"/>
  <c r="J1021" i="96" l="1"/>
  <c r="E1023" i="96"/>
  <c r="G1022" i="96"/>
  <c r="J1022" i="96" l="1"/>
  <c r="E1024" i="96"/>
  <c r="G1023" i="96"/>
  <c r="J1023" i="96" l="1"/>
  <c r="E1025" i="96"/>
  <c r="G1024" i="96"/>
  <c r="J1024" i="96" l="1"/>
  <c r="E1026" i="96"/>
  <c r="G1025" i="96"/>
  <c r="J1025" i="96" l="1"/>
  <c r="E1027" i="96"/>
  <c r="G1026" i="96"/>
  <c r="J1026" i="96" l="1"/>
  <c r="E1028" i="96"/>
  <c r="G1027" i="96"/>
  <c r="J1027" i="96" l="1"/>
  <c r="E1029" i="96"/>
  <c r="G1028" i="96"/>
  <c r="J1028" i="96" l="1"/>
  <c r="E1030" i="96"/>
  <c r="G1029" i="96"/>
  <c r="J1029" i="96" l="1"/>
  <c r="E1031" i="96"/>
  <c r="G1030" i="96"/>
  <c r="J1030" i="96" l="1"/>
  <c r="E1032" i="96"/>
  <c r="G1031" i="96"/>
  <c r="J1031" i="96" l="1"/>
  <c r="E1033" i="96"/>
  <c r="G1032" i="96"/>
  <c r="J1032" i="96" l="1"/>
  <c r="E1034" i="96"/>
  <c r="G1033" i="96"/>
  <c r="J1033" i="96" l="1"/>
  <c r="E1035" i="96"/>
  <c r="G1034" i="96"/>
  <c r="J1034" i="96" l="1"/>
  <c r="E1036" i="96"/>
  <c r="G1035" i="96"/>
  <c r="J1035" i="96" l="1"/>
  <c r="E1037" i="96"/>
  <c r="G1036" i="96"/>
  <c r="J1036" i="96" l="1"/>
  <c r="E1038" i="96"/>
  <c r="G1037" i="96"/>
  <c r="J1037" i="96" l="1"/>
  <c r="E1039" i="96"/>
  <c r="G1038" i="96"/>
  <c r="J1038" i="96" l="1"/>
  <c r="E1040" i="96"/>
  <c r="G1039" i="96"/>
  <c r="J1039" i="96" l="1"/>
  <c r="E1041" i="96"/>
  <c r="G1040" i="96"/>
  <c r="J1040" i="96" l="1"/>
  <c r="E1042" i="96"/>
  <c r="G1041" i="96"/>
  <c r="J1041" i="96" l="1"/>
  <c r="E1043" i="96"/>
  <c r="G1042" i="96"/>
  <c r="J1042" i="96" l="1"/>
  <c r="E1044" i="96"/>
  <c r="G1043" i="96"/>
  <c r="J1043" i="96" l="1"/>
  <c r="E1045" i="96"/>
  <c r="G1044" i="96"/>
  <c r="J1044" i="96" l="1"/>
  <c r="E1046" i="96"/>
  <c r="G1045" i="96"/>
  <c r="J1045" i="96" l="1"/>
  <c r="E1047" i="96"/>
  <c r="G1046" i="96"/>
  <c r="J1046" i="96" l="1"/>
  <c r="E1048" i="96"/>
  <c r="G1047" i="96"/>
  <c r="J1047" i="96" l="1"/>
  <c r="E1049" i="96"/>
  <c r="G1048" i="96"/>
  <c r="J1048" i="96" l="1"/>
  <c r="E1050" i="96"/>
  <c r="G1049" i="96"/>
  <c r="J1049" i="96" l="1"/>
  <c r="E1051" i="96"/>
  <c r="G1050" i="96"/>
  <c r="J1050" i="96" l="1"/>
  <c r="E1052" i="96"/>
  <c r="G1051" i="96"/>
  <c r="J1051" i="96" l="1"/>
  <c r="E1053" i="96"/>
  <c r="G1052" i="96"/>
  <c r="J1052" i="96" l="1"/>
  <c r="E1054" i="96"/>
  <c r="G1053" i="96"/>
  <c r="J1053" i="96" l="1"/>
  <c r="E1055" i="96"/>
  <c r="G1054" i="96"/>
  <c r="J1054" i="96" l="1"/>
  <c r="E1056" i="96"/>
  <c r="G1055" i="96"/>
  <c r="J1055" i="96" l="1"/>
  <c r="E1057" i="96"/>
  <c r="G1056" i="96"/>
  <c r="J1056" i="96" l="1"/>
  <c r="E1058" i="96"/>
  <c r="G1057" i="96"/>
  <c r="J1057" i="96" l="1"/>
  <c r="E1059" i="96"/>
  <c r="G1058" i="96"/>
  <c r="J1058" i="96" l="1"/>
  <c r="E1060" i="96"/>
  <c r="G1059" i="96"/>
  <c r="J1059" i="96" l="1"/>
  <c r="E1061" i="96"/>
  <c r="G1060" i="96"/>
  <c r="J1060" i="96" l="1"/>
  <c r="E1062" i="96"/>
  <c r="G1061" i="96"/>
  <c r="J1061" i="96" l="1"/>
  <c r="E1063" i="96"/>
  <c r="G1062" i="96"/>
  <c r="J1062" i="96" l="1"/>
  <c r="E1064" i="96"/>
  <c r="G1063" i="96"/>
  <c r="J1063" i="96" l="1"/>
  <c r="E1065" i="96"/>
  <c r="G1064" i="96"/>
  <c r="J1064" i="96" l="1"/>
  <c r="E1066" i="96"/>
  <c r="G1065" i="96"/>
  <c r="J1065" i="96" l="1"/>
  <c r="E1067" i="96"/>
  <c r="G1066" i="96"/>
  <c r="J1066" i="96" l="1"/>
  <c r="E1068" i="96"/>
  <c r="G1067" i="96"/>
  <c r="J1067" i="96" l="1"/>
  <c r="E1069" i="96"/>
  <c r="G1068" i="96"/>
  <c r="J1068" i="96" l="1"/>
  <c r="E1070" i="96"/>
  <c r="G1069" i="96"/>
  <c r="J1069" i="96" l="1"/>
  <c r="E1071" i="96"/>
  <c r="G1070" i="96"/>
  <c r="J1070" i="96" l="1"/>
  <c r="E1072" i="96"/>
  <c r="G1071" i="96"/>
  <c r="J1071" i="96" l="1"/>
  <c r="E1073" i="96"/>
  <c r="G1072" i="96"/>
  <c r="J1072" i="96" l="1"/>
  <c r="E1074" i="96"/>
  <c r="G1073" i="96"/>
  <c r="J1073" i="96" l="1"/>
  <c r="E1075" i="96"/>
  <c r="G1074" i="96"/>
  <c r="J1074" i="96" l="1"/>
  <c r="E1076" i="96"/>
  <c r="G1075" i="96"/>
  <c r="J1075" i="96" l="1"/>
  <c r="E1077" i="96"/>
  <c r="G1076" i="96"/>
  <c r="J1076" i="96" l="1"/>
  <c r="E1078" i="96"/>
  <c r="G1077" i="96"/>
  <c r="J1077" i="96" l="1"/>
  <c r="E1079" i="96"/>
  <c r="G1078" i="96"/>
  <c r="J1078" i="96" l="1"/>
  <c r="E1080" i="96"/>
  <c r="G1079" i="96"/>
  <c r="J1079" i="96" l="1"/>
  <c r="E1081" i="96"/>
  <c r="G1080" i="96"/>
  <c r="J1080" i="96" l="1"/>
  <c r="E1082" i="96"/>
  <c r="G1081" i="96"/>
  <c r="J1081" i="96" l="1"/>
  <c r="E1083" i="96"/>
  <c r="G1082" i="96"/>
  <c r="J1082" i="96" l="1"/>
  <c r="E1084" i="96"/>
  <c r="G1083" i="96"/>
  <c r="J1083" i="96" l="1"/>
  <c r="E1085" i="96"/>
  <c r="G1084" i="96"/>
  <c r="J1084" i="96" l="1"/>
  <c r="E1086" i="96"/>
  <c r="G1085" i="96"/>
  <c r="J1085" i="96" l="1"/>
  <c r="E1087" i="96"/>
  <c r="G1086" i="96"/>
  <c r="J1086" i="96" l="1"/>
  <c r="E1088" i="96"/>
  <c r="G1087" i="96"/>
  <c r="J1087" i="96" l="1"/>
  <c r="E1089" i="96"/>
  <c r="G1088" i="96"/>
  <c r="J1088" i="96" l="1"/>
  <c r="E1090" i="96"/>
  <c r="G1089" i="96"/>
  <c r="J1089" i="96" l="1"/>
  <c r="E1091" i="96"/>
  <c r="G1090" i="96"/>
  <c r="J1090" i="96" l="1"/>
  <c r="E1092" i="96"/>
  <c r="G1091" i="96"/>
  <c r="J1091" i="96" l="1"/>
  <c r="E1093" i="96"/>
  <c r="G1092" i="96"/>
  <c r="J1092" i="96" l="1"/>
  <c r="E1094" i="96"/>
  <c r="G1093" i="96"/>
  <c r="J1093" i="96" l="1"/>
  <c r="E1095" i="96"/>
  <c r="G1094" i="96"/>
  <c r="J1094" i="96" l="1"/>
  <c r="E1096" i="96"/>
  <c r="G1095" i="96"/>
  <c r="L57" i="90"/>
  <c r="H61" i="90"/>
  <c r="H62" i="90"/>
  <c r="H67" i="90"/>
  <c r="H69" i="90"/>
  <c r="H72" i="90"/>
  <c r="H73" i="90"/>
  <c r="H74" i="90"/>
  <c r="H75" i="90"/>
  <c r="H76" i="90"/>
  <c r="H77" i="90"/>
  <c r="H78" i="90"/>
  <c r="H79" i="90"/>
  <c r="J1095" i="96" l="1"/>
  <c r="E1097" i="96"/>
  <c r="G1096" i="96"/>
  <c r="L58" i="90"/>
  <c r="L59" i="90" s="1"/>
  <c r="J1096" i="96" l="1"/>
  <c r="E1098" i="96"/>
  <c r="G1097" i="96"/>
  <c r="J1097" i="96" l="1"/>
  <c r="E1099" i="96"/>
  <c r="G1099" i="96" s="1"/>
  <c r="G1098" i="96"/>
  <c r="J1098" i="96" l="1"/>
  <c r="H68" i="90"/>
  <c r="H60" i="90"/>
  <c r="H64" i="90"/>
  <c r="H65" i="90"/>
  <c r="H66" i="90"/>
  <c r="J1099" i="96" l="1"/>
  <c r="I142" i="87"/>
  <c r="I141" i="87"/>
  <c r="K12" i="90"/>
  <c r="K20" i="90" s="1"/>
  <c r="O60" i="90"/>
  <c r="L60" i="90"/>
  <c r="L61" i="90" s="1"/>
  <c r="L62" i="90" s="1"/>
  <c r="L63" i="90" s="1"/>
  <c r="L64" i="90" s="1"/>
  <c r="L65" i="90" l="1"/>
  <c r="L66" i="90" s="1"/>
  <c r="L67" i="90" s="1"/>
  <c r="L68" i="90" s="1"/>
  <c r="L69" i="90" l="1"/>
  <c r="L70" i="90" s="1"/>
  <c r="L71" i="90" s="1"/>
  <c r="L72" i="90" s="1"/>
  <c r="L73" i="90" s="1"/>
  <c r="L74" i="90" l="1"/>
  <c r="L75" i="90" s="1"/>
  <c r="L76" i="90" l="1"/>
  <c r="L77" i="90" l="1"/>
  <c r="L78" i="90" s="1"/>
  <c r="L79" i="90" s="1"/>
  <c r="L81" i="90" l="1"/>
  <c r="L82" i="90" s="1"/>
  <c r="L83" i="90" s="1"/>
  <c r="L84" i="90" s="1"/>
  <c r="L85" i="90" s="1"/>
  <c r="L86" i="90" s="1"/>
  <c r="L87" i="90" s="1"/>
  <c r="L88" i="90" s="1"/>
  <c r="L89" i="90" s="1"/>
  <c r="L90" i="90" s="1"/>
  <c r="L91" i="90" s="1"/>
  <c r="L92" i="90" s="1"/>
  <c r="L93" i="90" s="1"/>
  <c r="L94" i="90" s="1"/>
  <c r="L95" i="90" s="1"/>
  <c r="L96" i="90" s="1"/>
  <c r="L97" i="90" s="1"/>
  <c r="L98" i="90" s="1"/>
  <c r="L99" i="90" s="1"/>
  <c r="L100" i="90" s="1"/>
  <c r="L12" i="90"/>
  <c r="L20" i="90" s="1"/>
  <c r="L21" i="90" l="1"/>
  <c r="M22" i="9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Jeon, Jong-Eun (KR/AAS Fund Service)</author>
  </authors>
  <commentList>
    <comment ref="C24" authorId="0" shapeId="0" xr:uid="{79A963D7-EDEC-4E1A-95AD-497BC735BD24}">
      <text>
        <r>
          <rPr>
            <b/>
            <sz val="11"/>
            <color indexed="81"/>
            <rFont val="Tahoma"/>
            <family val="2"/>
          </rPr>
          <t>5. Interest</t>
        </r>
        <r>
          <rPr>
            <sz val="11"/>
            <color indexed="81"/>
            <rFont val="Tahoma"/>
            <family val="2"/>
          </rPr>
          <t xml:space="preserve">
</t>
        </r>
        <r>
          <rPr>
            <b/>
            <sz val="11"/>
            <color indexed="81"/>
            <rFont val="Tahoma"/>
            <family val="2"/>
          </rPr>
          <t>5.1 Interest Rate</t>
        </r>
        <r>
          <rPr>
            <sz val="11"/>
            <color indexed="81"/>
            <rFont val="Tahoma"/>
            <family val="2"/>
          </rPr>
          <t xml:space="preserve">
The rate ofinterest on each Loan is 14.0%.
</t>
        </r>
        <r>
          <rPr>
            <b/>
            <sz val="11"/>
            <color indexed="81"/>
            <rFont val="Tahoma"/>
            <family val="2"/>
          </rPr>
          <t>5.2 Payment of Interest</t>
        </r>
        <r>
          <rPr>
            <sz val="11"/>
            <color indexed="81"/>
            <rFont val="Tahoma"/>
            <family val="2"/>
          </rPr>
          <t xml:space="preserve">
(a) The Borrower shall pay accrued interest (in respect of the relevant Interest Period, as calculated in accordance with Clause 5.3) on each Loan made to it on the last day of the relevant Interest Period.
(b) Interest is calculated on daily balances on the basis ofa 365 day year for the actual number of days elapsed from and including the first day of each Interest Period to, but excluding, the last day of each Interest Period or, if earlier, the date of full prepayment or repayment of the Loan in accordance with this Agreement.
</t>
        </r>
        <r>
          <rPr>
            <b/>
            <sz val="11"/>
            <color indexed="81"/>
            <rFont val="Tahoma"/>
            <family val="2"/>
          </rPr>
          <t>5.3 Interest Periods</t>
        </r>
        <r>
          <rPr>
            <sz val="11"/>
            <color indexed="81"/>
            <rFont val="Tahoma"/>
            <family val="2"/>
          </rPr>
          <t xml:space="preserve">
(a) The first Interest Period for a Loan shallstart on (and include) itsDrawdown Date and end on (but exclude) the earlier of:
(i) the date that is six (6) Months from that DrawdownDate; and
(ii) (where there is one or more other Loans outstanding on the said DrawdownDate) the same day which the current (as at that DrawdownDate) Interest Period for such other Loan or Loans ends on(so that the Interest Periods for each Loan outstanding end on the same day).
(b</t>
        </r>
        <r>
          <rPr>
            <sz val="11"/>
            <color indexed="81"/>
            <rFont val="돋움"/>
            <family val="3"/>
            <charset val="129"/>
          </rPr>
          <t>）</t>
        </r>
        <r>
          <rPr>
            <sz val="11"/>
            <color indexed="81"/>
            <rFont val="Tahoma"/>
            <family val="2"/>
          </rPr>
          <t xml:space="preserve"> Eachsuccessive InterestPeriod for a Loan shall bethe period starting on (and including) the last day of its preceding InterestPeriod and ending (but excluding) the earlier of:
(i) six (6) Months later;and
(ii) (if earlier) onthe Repayment Date.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05C60C-1480-44CE-B80C-0DFB514C7F15}" keepAlive="1" name="쿼리 - 표1" description="통합 문서의 '표1' 쿼리에 대한 연결입니다." type="5" refreshedVersion="0" background="1">
    <dbPr connection="Provider=Microsoft.Mashup.OleDb.1;Data Source=$Workbook$;Location=표1;Extended Properties=&quot;&quot;" command="SELECT * FROM [표1]"/>
  </connection>
</connections>
</file>

<file path=xl/sharedStrings.xml><?xml version="1.0" encoding="utf-8"?>
<sst xmlns="http://schemas.openxmlformats.org/spreadsheetml/2006/main" count="60328" uniqueCount="8511">
  <si>
    <t xml:space="preserve">2023.05 특이사항 </t>
    <phoneticPr fontId="40" type="noConversion"/>
  </si>
  <si>
    <t xml:space="preserve">(1) 하나은행 KRW 거래내역 질문 </t>
    <phoneticPr fontId="38" type="noConversion"/>
  </si>
  <si>
    <t xml:space="preserve">은행 조회 자료 </t>
    <phoneticPr fontId="38" type="noConversion"/>
  </si>
  <si>
    <t>Weekly Cash Closing Package 자료 발췌</t>
    <phoneticPr fontId="38" type="noConversion"/>
  </si>
  <si>
    <t>KPMG 질문</t>
    <phoneticPr fontId="38" type="noConversion"/>
  </si>
  <si>
    <t>EQUIS 답변</t>
    <phoneticPr fontId="38" type="noConversion"/>
  </si>
  <si>
    <t>No</t>
  </si>
  <si>
    <t>거래일시</t>
  </si>
  <si>
    <t>적요</t>
  </si>
  <si>
    <t>의뢰인/수취인</t>
  </si>
  <si>
    <t>입금</t>
  </si>
  <si>
    <t>Description</t>
  </si>
  <si>
    <t>Concur Invoice Name
(Racquel)</t>
  </si>
  <si>
    <t>2023-02-23 09:48:37</t>
  </si>
  <si>
    <t>삼성화재입금</t>
  </si>
  <si>
    <t>삼성화재해상보험(주</t>
  </si>
  <si>
    <t xml:space="preserve">no supporting documents </t>
  </si>
  <si>
    <r>
      <t>&gt;&gt;(</t>
    </r>
    <r>
      <rPr>
        <sz val="10"/>
        <rFont val="돋움"/>
        <family val="3"/>
        <charset val="129"/>
      </rPr>
      <t>구)금명에게 지급하여야 함.</t>
    </r>
    <phoneticPr fontId="38" type="noConversion"/>
  </si>
  <si>
    <t>2023-02-23 10:50:17</t>
  </si>
  <si>
    <t>2023-02-23 14:41:15</t>
  </si>
  <si>
    <t>산재반환금</t>
  </si>
  <si>
    <t>근로복지공단</t>
  </si>
  <si>
    <t>2023-02-23 14:41:17</t>
  </si>
  <si>
    <t>석면반환금</t>
  </si>
  <si>
    <t>2023-02-23 14:41:25</t>
  </si>
  <si>
    <t>임채반환금</t>
  </si>
  <si>
    <t>2023-02-28 17:08:22</t>
  </si>
  <si>
    <t>과오납연금</t>
  </si>
  <si>
    <t>국민연금</t>
    <phoneticPr fontId="40" type="noConversion"/>
  </si>
  <si>
    <t xml:space="preserve">Overpayment </t>
  </si>
  <si>
    <t>2023-03-13 17:07:55</t>
  </si>
  <si>
    <t>2023-03-14 16:15:19</t>
  </si>
  <si>
    <t>한전남전주지사</t>
  </si>
  <si>
    <t>한국전력공사</t>
  </si>
  <si>
    <t xml:space="preserve">(2) 하나은행 USD 거래내역 질문 </t>
    <phoneticPr fontId="38" type="noConversion"/>
  </si>
  <si>
    <t>통화</t>
  </si>
  <si>
    <t>2023-01-13 14:51:59</t>
  </si>
  <si>
    <t>에퀴스에너지코리아2유한회사</t>
  </si>
  <si>
    <t>USD</t>
  </si>
  <si>
    <t>no supporting documents</t>
  </si>
  <si>
    <t xml:space="preserve">계약서 요청_기간, 이자율 확인 필요 </t>
    <phoneticPr fontId="38" type="noConversion"/>
  </si>
  <si>
    <t xml:space="preserve">계약서 수령, 14%, 원화금액으로 인식 </t>
    <phoneticPr fontId="40" type="noConversion"/>
  </si>
  <si>
    <t xml:space="preserve">(3) 신협 거래내역 질문 </t>
    <phoneticPr fontId="38" type="noConversion"/>
  </si>
  <si>
    <t>순번</t>
  </si>
  <si>
    <t>거래일자</t>
  </si>
  <si>
    <t>출금금액</t>
  </si>
  <si>
    <t>입금금액</t>
  </si>
  <si>
    <t>거래기록사항</t>
  </si>
  <si>
    <t>2023-03-30</t>
  </si>
  <si>
    <t>건강보험환급</t>
  </si>
  <si>
    <t>전자금융</t>
  </si>
  <si>
    <t>장기요양환급</t>
  </si>
  <si>
    <t>2023-04-07</t>
  </si>
  <si>
    <t>2023-04-20</t>
  </si>
  <si>
    <t>2023-05-02</t>
  </si>
  <si>
    <t>210059099464</t>
  </si>
  <si>
    <t>Local office mainten</t>
  </si>
  <si>
    <t xml:space="preserve">출금사유 및 증빙 요청 </t>
    <phoneticPr fontId="38" type="noConversion"/>
  </si>
  <si>
    <t xml:space="preserve">대출금 계약서 제공해주심 </t>
    <phoneticPr fontId="40" type="noConversion"/>
  </si>
  <si>
    <t>2023-05-31</t>
  </si>
  <si>
    <t xml:space="preserve">(4) 기타 </t>
    <phoneticPr fontId="38" type="noConversion"/>
  </si>
  <si>
    <t>NO</t>
    <phoneticPr fontId="38" type="noConversion"/>
  </si>
  <si>
    <t>내용</t>
    <phoneticPr fontId="38" type="noConversion"/>
  </si>
  <si>
    <t xml:space="preserve">통장출금_토지 매매대금 </t>
    <phoneticPr fontId="38" type="noConversion"/>
  </si>
  <si>
    <t xml:space="preserve">통장 출금내역 중 토지 매매대금, 취득세 등은 토지 계정으로 반영 예정입니다. </t>
    <phoneticPr fontId="38" type="noConversion"/>
  </si>
  <si>
    <t xml:space="preserve">ok 유선확인 </t>
    <phoneticPr fontId="40" type="noConversion"/>
  </si>
  <si>
    <t xml:space="preserve">통장출금_취득세 납부 </t>
    <phoneticPr fontId="38" type="noConversion"/>
  </si>
  <si>
    <t>매입세금계산서_법무사수수료 (등기)</t>
    <phoneticPr fontId="38" type="noConversion"/>
  </si>
  <si>
    <t xml:space="preserve">매입세금계산서중 법무사비용은 토지 취득의 부대비용으로, 매입세액 불공제 하고 토지 계정으로 반영 예정입니다. </t>
    <phoneticPr fontId="38" type="noConversion"/>
  </si>
  <si>
    <t xml:space="preserve">ok 유선확인 </t>
  </si>
  <si>
    <t xml:space="preserve">(5) 매입세금계산서 및 계산서 </t>
    <phoneticPr fontId="38" type="noConversion"/>
  </si>
  <si>
    <t>구분</t>
    <phoneticPr fontId="38" type="noConversion"/>
  </si>
  <si>
    <t>작성일자</t>
  </si>
  <si>
    <t>상호</t>
  </si>
  <si>
    <t>합계금액</t>
  </si>
  <si>
    <t>공급가액</t>
  </si>
  <si>
    <t>세액</t>
  </si>
  <si>
    <t>품목명</t>
  </si>
  <si>
    <t>세금계산서</t>
  </si>
  <si>
    <t>2023-02-07</t>
  </si>
  <si>
    <t>주식회사 케이티</t>
  </si>
  <si>
    <t>일반전화 (006103335896)</t>
  </si>
  <si>
    <t xml:space="preserve">대금납부_금명? Or 금명건설? </t>
    <phoneticPr fontId="38" type="noConversion"/>
  </si>
  <si>
    <t xml:space="preserve">금명건설이 납부해야 함, 장부반영x / 부가세 수정 필요함 </t>
    <phoneticPr fontId="40" type="noConversion"/>
  </si>
  <si>
    <t>인터넷 베이직 (z!67151690062)</t>
  </si>
  <si>
    <t>2023-02-09</t>
  </si>
  <si>
    <t>전기요금(1228771682)</t>
  </si>
  <si>
    <t>전기요금(0341826108)</t>
  </si>
  <si>
    <t>2023-03-09</t>
  </si>
  <si>
    <t>2023-05-07</t>
  </si>
  <si>
    <t>일반전화 (006102434885)</t>
  </si>
  <si>
    <t>대금납부_금명</t>
    <phoneticPr fontId="38" type="noConversion"/>
  </si>
  <si>
    <t>계산서</t>
    <phoneticPr fontId="38" type="noConversion"/>
  </si>
  <si>
    <t>2023-02-15</t>
  </si>
  <si>
    <t>폭스바겐파이낸셜서비스코리아주식회사</t>
  </si>
  <si>
    <t>리스료</t>
  </si>
  <si>
    <t>411-08-77777</t>
  </si>
  <si>
    <t>신안사무용가구</t>
  </si>
  <si>
    <t>일자형책상1600 외 9건</t>
  </si>
  <si>
    <t xml:space="preserve">비품(가구)_감가상각자산 or 소모품비 </t>
    <phoneticPr fontId="38" type="noConversion"/>
  </si>
  <si>
    <t>일시 비용 처리 (사무용품비 계정 사용)</t>
    <phoneticPr fontId="40" type="noConversion"/>
  </si>
  <si>
    <t>411-08-69961</t>
  </si>
  <si>
    <t>하나로열쇠</t>
  </si>
  <si>
    <t>디지털도어락</t>
  </si>
  <si>
    <t>411-09-38015</t>
  </si>
  <si>
    <t>준디자인</t>
  </si>
  <si>
    <t>사무실 에칭시트 썬팅</t>
  </si>
  <si>
    <t>214-86-43198</t>
  </si>
  <si>
    <t>이노컴퍼니 주식회사</t>
  </si>
  <si>
    <t>Lenovo ThinkPad T14 G3 1EA</t>
  </si>
  <si>
    <t>파티션1600*1200 외 3건</t>
  </si>
  <si>
    <t>104-81-16860</t>
  </si>
  <si>
    <t>롯데하이마트(주)</t>
  </si>
  <si>
    <t>가전,통신,컴퓨터 등</t>
  </si>
  <si>
    <t>2023-02-16</t>
  </si>
  <si>
    <t>(주)삼정개발</t>
  </si>
  <si>
    <t>부동산중개 용역수수료</t>
  </si>
  <si>
    <t>토지 취득 부대비용으로 확인해주심 (1Q 부가세)</t>
    <phoneticPr fontId="38" type="noConversion"/>
  </si>
  <si>
    <t>토지 취득 부대비용 OK</t>
    <phoneticPr fontId="40" type="noConversion"/>
  </si>
  <si>
    <t>2023-04-03</t>
  </si>
  <si>
    <t>용역비 (Land Commission)</t>
    <phoneticPr fontId="40" type="noConversion"/>
  </si>
  <si>
    <t xml:space="preserve">토지 취득 부대비용 or 수수료 </t>
    <phoneticPr fontId="40" type="noConversion"/>
  </si>
  <si>
    <t>2023-05-09</t>
  </si>
  <si>
    <t>2023-05-30</t>
  </si>
  <si>
    <t xml:space="preserve">(6) 분할 등기 비용 관련 문의 </t>
    <phoneticPr fontId="38" type="noConversion"/>
  </si>
  <si>
    <t xml:space="preserve">회사분할 [설립]에 해당하는 비용은 [금명건설]에서 인식하고 부담해야 할 비용이 맞을까요? </t>
  </si>
  <si>
    <t xml:space="preserve">전액 금명에서 지급한 것으로 보이는데, 통장에서 출금되는 시점에는 이미 분할전표로 인해 반제할 미지급금이 남아있지 않은 상태입니다. </t>
  </si>
  <si>
    <t xml:space="preserve">아래 금액의 처리 방법 관련하여 문의드립니다. </t>
  </si>
  <si>
    <t>EQUIS 답변 =&gt; 해당금액은 전액 금명의 비용으로 처리 부탁드리겠습니다(금명건설로부터 받을 금액이 아닌).</t>
    <phoneticPr fontId="40" type="noConversion"/>
  </si>
  <si>
    <t>Date</t>
    <phoneticPr fontId="40" type="noConversion"/>
  </si>
  <si>
    <t>Vendor Name</t>
    <phoneticPr fontId="40" type="noConversion"/>
  </si>
  <si>
    <t>Total Amount</t>
    <phoneticPr fontId="40" type="noConversion"/>
  </si>
  <si>
    <t>Base Amount</t>
    <phoneticPr fontId="40" type="noConversion"/>
  </si>
  <si>
    <t>VAT</t>
    <phoneticPr fontId="40" type="noConversion"/>
  </si>
  <si>
    <t>품목명</t>
    <phoneticPr fontId="38" type="noConversion"/>
  </si>
  <si>
    <t>제비용</t>
    <phoneticPr fontId="38" type="noConversion"/>
  </si>
  <si>
    <t>총 지급액</t>
    <phoneticPr fontId="38" type="noConversion"/>
  </si>
  <si>
    <t xml:space="preserve">확인사항 </t>
    <phoneticPr fontId="38" type="noConversion"/>
  </si>
  <si>
    <t>2023-01-16</t>
  </si>
  <si>
    <t>법무법인(유한) 광장</t>
  </si>
  <si>
    <t>E517F20 등기</t>
  </si>
  <si>
    <t xml:space="preserve">. 1/16일 더존자료 (분할전 재무제표에 이미 반영) 
. 분할전표로 미지급금 삭제 되었으나, 
. 전액 EQUIS에서 2/9일 지급 </t>
    <phoneticPr fontId="38" type="noConversion"/>
  </si>
  <si>
    <t xml:space="preserve">세부내역 </t>
    <phoneticPr fontId="40" type="noConversion"/>
  </si>
  <si>
    <t xml:space="preserve">질문사항 </t>
    <phoneticPr fontId="38" type="noConversion"/>
  </si>
  <si>
    <t xml:space="preserve">EQUIS 부담금 </t>
    <phoneticPr fontId="38" type="noConversion"/>
  </si>
  <si>
    <t>회사분할_변경</t>
    <phoneticPr fontId="38" type="noConversion"/>
  </si>
  <si>
    <t>금명건설 부담금</t>
    <phoneticPr fontId="38" type="noConversion"/>
  </si>
  <si>
    <t>회사분할_설립</t>
    <phoneticPr fontId="38" type="noConversion"/>
  </si>
  <si>
    <t xml:space="preserve">금명건설로부터 받을 돈으로 인식하면 될까요? </t>
    <phoneticPr fontId="38" type="noConversion"/>
  </si>
  <si>
    <t>구분(1)</t>
    <phoneticPr fontId="40" type="noConversion"/>
  </si>
  <si>
    <t xml:space="preserve">구분(2) </t>
    <phoneticPr fontId="40" type="noConversion"/>
  </si>
  <si>
    <t>금액</t>
    <phoneticPr fontId="40" type="noConversion"/>
  </si>
  <si>
    <t xml:space="preserve">As-is </t>
    <phoneticPr fontId="40" type="noConversion"/>
  </si>
  <si>
    <t>should be</t>
    <phoneticPr fontId="40" type="noConversion"/>
  </si>
  <si>
    <t xml:space="preserve">금명(EQUIS) 부담금 </t>
    <phoneticPr fontId="38" type="noConversion"/>
  </si>
  <si>
    <t>수수료</t>
    <phoneticPr fontId="40" type="noConversion"/>
  </si>
  <si>
    <t xml:space="preserve">8/31일자 수수료 -&gt; 감자차손 변경 </t>
    <phoneticPr fontId="40" type="noConversion"/>
  </si>
  <si>
    <t>부가세대급금</t>
    <phoneticPr fontId="40" type="noConversion"/>
  </si>
  <si>
    <t>반영x</t>
    <phoneticPr fontId="40" type="noConversion"/>
  </si>
  <si>
    <t>잡손실</t>
    <phoneticPr fontId="40" type="noConversion"/>
  </si>
  <si>
    <t xml:space="preserve">잡손실 </t>
    <phoneticPr fontId="40" type="noConversion"/>
  </si>
  <si>
    <t>1/16 매입전표</t>
    <phoneticPr fontId="40" type="noConversion"/>
  </si>
  <si>
    <t xml:space="preserve">수수료 </t>
  </si>
  <si>
    <t>미지급비용</t>
    <phoneticPr fontId="40" type="noConversion"/>
  </si>
  <si>
    <t>1/16 분할전표</t>
    <phoneticPr fontId="40" type="noConversion"/>
  </si>
  <si>
    <t xml:space="preserve">미처분 이익잉여금 </t>
    <phoneticPr fontId="40" type="noConversion"/>
  </si>
  <si>
    <t>2/9 지급전표</t>
    <phoneticPr fontId="40" type="noConversion"/>
  </si>
  <si>
    <t>통장</t>
    <phoneticPr fontId="40" type="noConversion"/>
  </si>
  <si>
    <t>금명건설 설립 비용 (1/16 비용 일부 조정 효과)</t>
    <phoneticPr fontId="40" type="noConversion"/>
  </si>
  <si>
    <t xml:space="preserve">금명건설 설립 비용 </t>
    <phoneticPr fontId="40" type="noConversion"/>
  </si>
  <si>
    <t xml:space="preserve">금명건설 설립 제비용 </t>
    <phoneticPr fontId="40" type="noConversion"/>
  </si>
  <si>
    <t xml:space="preserve">수수료 </t>
    <phoneticPr fontId="40" type="noConversion"/>
  </si>
  <si>
    <t xml:space="preserve">금명 변경등기 제비용 </t>
    <phoneticPr fontId="40" type="noConversion"/>
  </si>
  <si>
    <t xml:space="preserve">금명에서 지급하기로 약정한 수수료 및 부가세 </t>
    <phoneticPr fontId="40" type="noConversion"/>
  </si>
  <si>
    <t>부가세 수정신고시</t>
    <phoneticPr fontId="40" type="noConversion"/>
  </si>
  <si>
    <t>통장(부가세납부)</t>
    <phoneticPr fontId="40" type="noConversion"/>
  </si>
  <si>
    <t>금명은 공제한다고 했으나 실제로는 불공제</t>
    <phoneticPr fontId="40" type="noConversion"/>
  </si>
  <si>
    <t>check</t>
    <phoneticPr fontId="40" type="noConversion"/>
  </si>
  <si>
    <t>ok (금명건설의 입장에서, 부담하지 않은 비용 (1,200,000+1,546,080) + 미지급금 안갚아도 되니까 언젠간 영업외이익이 될 금액 (2,420,000))</t>
    <phoneticPr fontId="40" type="noConversion"/>
  </si>
  <si>
    <t>ok (금명의 실제 분할등기 수수료 1,000,000 + 제비용 132,480)</t>
    <phoneticPr fontId="40" type="noConversion"/>
  </si>
  <si>
    <t xml:space="preserve">(7) 토지 매입을 위한 대출금 차입원가 자본화 </t>
    <phoneticPr fontId="38" type="noConversion"/>
  </si>
  <si>
    <t xml:space="preserve">아래 이자 비용중 토지 매입에 사용된 금액에 대한 이자부분은 자본화대상입니다. 다만, 월결산시에는 전액 토지로 인식하고, 토지 매입완료시점 또는 기말 시점에 기간 안분 계산 예정 입니다. </t>
    <phoneticPr fontId="40" type="noConversion"/>
  </si>
  <si>
    <t>일(월)</t>
  </si>
  <si>
    <t>구분</t>
  </si>
  <si>
    <t xml:space="preserve">대출금 입금 </t>
  </si>
  <si>
    <t>출금 (토지 매매)</t>
  </si>
  <si>
    <t>EEK2 이자</t>
  </si>
  <si>
    <t xml:space="preserve">신협 이자 </t>
  </si>
  <si>
    <t>01월 13일</t>
  </si>
  <si>
    <t xml:space="preserve"> EEK2</t>
  </si>
  <si>
    <t xml:space="preserve">1월 </t>
  </si>
  <si>
    <t xml:space="preserve">2월 </t>
  </si>
  <si>
    <t xml:space="preserve">3월 </t>
  </si>
  <si>
    <t xml:space="preserve">                 - </t>
  </si>
  <si>
    <t>03월 31일</t>
  </si>
  <si>
    <t>신협</t>
  </si>
  <si>
    <t xml:space="preserve">4월 </t>
  </si>
  <si>
    <t xml:space="preserve">5월 </t>
  </si>
  <si>
    <t>누계</t>
  </si>
  <si>
    <t xml:space="preserve">2023.07 특이사항 </t>
    <phoneticPr fontId="40" type="noConversion"/>
  </si>
  <si>
    <t>@Hwajin Kim 차장님,</t>
  </si>
  <si>
    <t>금명 차입금 이자지급 관련하여 질의 드립니다. 계약서상 이자지급일이 지난 것으로 보여, 이자 상환계획에 변동이 있으면 알려주시면 감사하겠습니다.</t>
  </si>
  <si>
    <t xml:space="preserve">[EQUIS 회신] </t>
    <phoneticPr fontId="40" type="noConversion"/>
  </si>
  <si>
    <t>문의주신 금명 차입금 이자지급은 관련하여 이자지급일을 만기에 상환하는 것으로 약정서를 수정하였고, 이자상환은 이에 따라 만기에 진행할 예정입니다.</t>
  </si>
  <si>
    <t>업무에 참고 부탁드리며, 변경된 agreement 별도의 메일로 공유 드리도록 하겠습니다.</t>
  </si>
  <si>
    <t>@Jiyu Lee 대리님</t>
  </si>
  <si>
    <t>유선상으로 문의주신 내용 정리하여 회신드립니다. 업무에 참고하여 주십시오</t>
  </si>
  <si>
    <t>사실관계: 금명의 주민설명회 관련 용역비용(부가세 포함)을 8월 4일에 EEK2가 대납하고, 추후 금명이 정산할 예정으로 정산시에 거래처인 여행사로부터 금명이 세금계산서를 수령.</t>
  </si>
  <si>
    <t>상기 특수관계자 간 대납 거래와 관련하여 EEK2와 금명은 대납시에 각각 적절한 계정과목으로 회계처리를 수행해야할 것입니다.</t>
  </si>
  <si>
    <t xml:space="preserve">다만, 대납시에 금명 회계처리를 누락하도록 유선상으로 요청하시어 아래와 같이 안내 드립니다. </t>
  </si>
  <si>
    <t>금명과 EEK2 간의 대납거래의 실질은 특수관계자 차입거래로 파악되며, 이를 누락한 경우 부외부채로 명백한 회계기준 위반입니다. 저희 법인은 이와 관련한 이슈에 대한 책임이 없음을 알려드리며,</t>
  </si>
  <si>
    <t>가급적 빠른 시기 내에 (늦어도 2기 부가세 예정신고 전) 정산 완료하시어 소급기표 될 수 있도록 저희 팀에도 알려주시면 감사하겠습니다.</t>
  </si>
  <si>
    <t xml:space="preserve">또한 문의주신 비용이 직접 또는 간접적으로 업무와 관련이 있는 자와 업무를 원활하게 진행하기 위하여 지출한 금액이라고 판단될 여지가 있는 경우, </t>
  </si>
  <si>
    <t>법인세법상 손금불산입 및 부가세법상 매입세액불공제 검토 여부 대상이 될 수 있음을 덧붙여 안내드립니다.</t>
  </si>
  <si>
    <t xml:space="preserve">2023.08 특이사항 </t>
    <phoneticPr fontId="40" type="noConversion"/>
  </si>
  <si>
    <t>거래처</t>
  </si>
  <si>
    <t>품목</t>
  </si>
  <si>
    <t>부가세</t>
  </si>
  <si>
    <t xml:space="preserve">질의사항 </t>
  </si>
  <si>
    <t>EQUIS 회신</t>
    <phoneticPr fontId="40" type="noConversion"/>
  </si>
  <si>
    <t>주식회사 덕천</t>
  </si>
  <si>
    <t>전남매일 광고료</t>
  </si>
  <si>
    <t xml:space="preserve">광고 내용 문의 </t>
  </si>
  <si>
    <t>유한회사 전환 관련 채권자공고 광고</t>
  </si>
  <si>
    <t>（주）연두의 여행이야기</t>
  </si>
  <si>
    <t>창원/울산/부산 운영현장방문 1박 2일 (주민 견학 7/4~7/5)</t>
  </si>
  <si>
    <t xml:space="preserve">접대성 여부 / 계정과목 및 부가세 공제 여부 문의 </t>
  </si>
  <si>
    <t>행사비로 진행 부탁드리겠습니다. 부가세 공제 O</t>
  </si>
  <si>
    <t>유한회사 대영글로벌</t>
  </si>
  <si>
    <t>기술용역비 (압해도/마산도 태양광사업 검토 용역 선급금 지급)</t>
  </si>
  <si>
    <t xml:space="preserve">자산화 여부 / 계정과목 및 부가세 공제 여부 문의 </t>
  </si>
  <si>
    <t>실사수수료 계정으로 해주시면 될 것 같습니다 / 부가세 공제 O</t>
  </si>
  <si>
    <t xml:space="preserve">2023.10 특이사항 </t>
    <phoneticPr fontId="40" type="noConversion"/>
  </si>
  <si>
    <t xml:space="preserve">* 금명건설로부터 10/31 입금된 99,562,500원에 대한 정산내역 요청드립니다. </t>
    <phoneticPr fontId="40" type="noConversion"/>
  </si>
  <si>
    <t>계정</t>
  </si>
  <si>
    <t>계정명</t>
  </si>
  <si>
    <t>거래처코드</t>
  </si>
  <si>
    <t>거래처명</t>
  </si>
  <si>
    <t>2023/09/30</t>
  </si>
  <si>
    <t>2023/10/31</t>
  </si>
  <si>
    <t>1214-00-000</t>
  </si>
  <si>
    <t>기타미수금</t>
  </si>
  <si>
    <t>4808102805</t>
  </si>
  <si>
    <t>주시회사 금명건설</t>
  </si>
  <si>
    <t>2202-00-001</t>
  </si>
  <si>
    <t>기타미지급금</t>
  </si>
  <si>
    <t>전표일자</t>
  </si>
  <si>
    <t>차변(FC)</t>
  </si>
  <si>
    <t>대변(FC)</t>
  </si>
  <si>
    <t>Remark</t>
    <phoneticPr fontId="40" type="noConversion"/>
  </si>
  <si>
    <t>20230425</t>
  </si>
  <si>
    <t>FY23 1Q VAT Return Payment_분할 전 금명에 발행된 부가세 : 83,215,967원</t>
  </si>
  <si>
    <t>20230531</t>
  </si>
  <si>
    <t>Kummyung_FY22 Corporate Tax Payment</t>
  </si>
  <si>
    <t>20231031</t>
  </si>
  <si>
    <t>주식회사_금명건설 미수금 정산</t>
  </si>
  <si>
    <t xml:space="preserve">일부 입금 </t>
    <phoneticPr fontId="40" type="noConversion"/>
  </si>
  <si>
    <t>20230223</t>
  </si>
  <si>
    <t xml:space="preserve">분할 후 금명 계좌로 환급된 금액들, 미지급중 </t>
    <phoneticPr fontId="40" type="noConversion"/>
  </si>
  <si>
    <t>산재반환금_근로복지공단</t>
  </si>
  <si>
    <t>석면반환금_근로복지공단</t>
  </si>
  <si>
    <t>임채반환금_근로복지공단</t>
  </si>
  <si>
    <t>20230228</t>
  </si>
  <si>
    <t>과오납연금_국민연금</t>
  </si>
  <si>
    <t>20230313</t>
  </si>
  <si>
    <t>20230314</t>
  </si>
  <si>
    <t>20230330</t>
  </si>
  <si>
    <t>20230407</t>
  </si>
  <si>
    <t>20230420</t>
  </si>
  <si>
    <t>20230209</t>
  </si>
  <si>
    <t>5601-00-000</t>
  </si>
  <si>
    <t>잡손실</t>
  </si>
  <si>
    <t>회사분할로 인한 설립등기_등기제비용 (분할 설립)</t>
  </si>
  <si>
    <t xml:space="preserve">받아야 할 돈 포기 </t>
    <phoneticPr fontId="40" type="noConversion"/>
  </si>
  <si>
    <t>회사분할로 인한 설립등기 수수료</t>
  </si>
  <si>
    <t>회사분할로 인한 변경등기 수수료 부가세</t>
  </si>
  <si>
    <t>회사분할로 인한 설립등기 수수료 부가세</t>
  </si>
  <si>
    <t>회사분할로 인한 변경 및 설립등기 수수료 (1/16일자 비용 반제)</t>
  </si>
  <si>
    <t>FY23 1Q VAT Return Payment_분할 전 금명 거래 중 불공제 2건 (법무사)</t>
  </si>
  <si>
    <t>20230706</t>
  </si>
  <si>
    <t>2023. 07급여 및 상반기 원천세 대납_일용근로자 소득세</t>
  </si>
  <si>
    <t>2023. 07급여 및 상반기 원천세 대납_일용근로자 지방소득세</t>
  </si>
  <si>
    <t>20230613</t>
  </si>
  <si>
    <t>4401-00-000</t>
  </si>
  <si>
    <t>잡이익</t>
  </si>
  <si>
    <t xml:space="preserve">지급해야 할 돈 잡이익 처리 </t>
    <phoneticPr fontId="40" type="noConversion"/>
  </si>
  <si>
    <t>2023. 07급여 및 상반기 원천세 대납_연말정산 소득세</t>
  </si>
  <si>
    <t>2023. 07급여 및 상반기 원천세 대납_연말정산 지방소득세</t>
  </si>
  <si>
    <t xml:space="preserve">* 주식상황변동 명세 확인하여 주시면, 전표에 주주변동내역을 분개로 반영하겠습니다. </t>
    <phoneticPr fontId="40" type="noConversion"/>
  </si>
  <si>
    <t>* 1/16 분할일의 PL 계정을 모두 0으로 하는 분개를 추가 반영하였습니다. (전표 번호 : 230100444UP)</t>
    <phoneticPr fontId="40" type="noConversion"/>
  </si>
  <si>
    <t xml:space="preserve"> </t>
    <phoneticPr fontId="40" type="noConversion"/>
  </si>
  <si>
    <t xml:space="preserve">Kummyung Ltd. </t>
    <phoneticPr fontId="38" type="noConversion"/>
  </si>
  <si>
    <t>MONTHLY REPORTING CONTENTS</t>
    <phoneticPr fontId="38" type="noConversion"/>
  </si>
  <si>
    <t>FINANCIAL STATEMENTS</t>
    <phoneticPr fontId="38" type="noConversion"/>
  </si>
  <si>
    <t>-</t>
    <phoneticPr fontId="38" type="noConversion"/>
  </si>
  <si>
    <t>BALANCE SHEET</t>
    <phoneticPr fontId="40" type="noConversion"/>
  </si>
  <si>
    <t>INCOME STATEMENT</t>
    <phoneticPr fontId="40" type="noConversion"/>
  </si>
  <si>
    <t>TRIAL BALANCE</t>
    <phoneticPr fontId="40" type="noConversion"/>
  </si>
  <si>
    <t>JOURNAL ENTRY</t>
    <phoneticPr fontId="38" type="noConversion"/>
  </si>
  <si>
    <t>GENERAL LEDGER</t>
    <phoneticPr fontId="40" type="noConversion"/>
  </si>
  <si>
    <t>GENERAL LEDGER(Up to reported month)</t>
    <phoneticPr fontId="40" type="noConversion"/>
  </si>
  <si>
    <t>DETAIL FOR BS RECONCILIATION</t>
    <phoneticPr fontId="38" type="noConversion"/>
  </si>
  <si>
    <t>SUMMARY BANK</t>
    <phoneticPr fontId="38" type="noConversion"/>
  </si>
  <si>
    <t>PREPAID TAX</t>
    <phoneticPr fontId="38" type="noConversion"/>
  </si>
  <si>
    <t>Loan receivables</t>
    <phoneticPr fontId="38" type="noConversion"/>
  </si>
  <si>
    <t>Intercompany loans</t>
    <phoneticPr fontId="38" type="noConversion"/>
  </si>
  <si>
    <t>FX - realized / unrealized gains &amp; losses</t>
    <phoneticPr fontId="38" type="noConversion"/>
  </si>
  <si>
    <t>VAT payable</t>
    <phoneticPr fontId="38" type="noConversion"/>
  </si>
  <si>
    <t>GST/VAT receivable</t>
    <phoneticPr fontId="38" type="noConversion"/>
  </si>
  <si>
    <t xml:space="preserve">CAPITAL </t>
    <phoneticPr fontId="38" type="noConversion"/>
  </si>
  <si>
    <t xml:space="preserve"> ※ 조회기간 : 2025/01/01 ~ 2025/02/28</t>
  </si>
  <si>
    <t>전표월</t>
    <phoneticPr fontId="40" type="noConversion"/>
  </si>
  <si>
    <t>전표번호</t>
  </si>
  <si>
    <t>현재상태</t>
  </si>
  <si>
    <t>제목</t>
  </si>
  <si>
    <t>기표일</t>
  </si>
  <si>
    <t>이체일</t>
  </si>
  <si>
    <t>환율</t>
  </si>
  <si>
    <t>차변(TC)</t>
  </si>
  <si>
    <t>대변(TC)</t>
  </si>
  <si>
    <t>은행명</t>
  </si>
  <si>
    <t>은행계좌</t>
  </si>
  <si>
    <t>예금주</t>
  </si>
  <si>
    <t>증빙종류</t>
  </si>
  <si>
    <t>보조계정</t>
  </si>
  <si>
    <t>보조계정명</t>
  </si>
  <si>
    <t>반제여부</t>
  </si>
  <si>
    <t>반제일자</t>
  </si>
  <si>
    <t>반제 계정코드</t>
  </si>
  <si>
    <t>반제-계정명</t>
  </si>
  <si>
    <t>반제-은행</t>
  </si>
  <si>
    <t>반제-계좌</t>
  </si>
  <si>
    <t>반제-예금주</t>
  </si>
  <si>
    <t>확장코드</t>
  </si>
  <si>
    <t>확장코드명</t>
  </si>
  <si>
    <t>250100001UP</t>
  </si>
  <si>
    <t>승인</t>
  </si>
  <si>
    <t>20250102</t>
  </si>
  <si>
    <t>(HTX)_공인인증서(은행/보험용)</t>
  </si>
  <si>
    <t>5301-00-000</t>
  </si>
  <si>
    <t>은행 수수료</t>
  </si>
  <si>
    <t>KRW</t>
  </si>
  <si>
    <t>2028114695</t>
  </si>
  <si>
    <t>HANA BANK (주)하나은행</t>
  </si>
  <si>
    <t>공인인증서(은행/보험용)_HANA BANK (주)하나은행</t>
  </si>
  <si>
    <t>OFF</t>
  </si>
  <si>
    <t xml:space="preserve">        </t>
  </si>
  <si>
    <t>PTI</t>
  </si>
  <si>
    <t>매입세금계산서</t>
  </si>
  <si>
    <t>2407-00-000</t>
  </si>
  <si>
    <t>부가세대급금</t>
  </si>
  <si>
    <t>VAT_공인인증서(은행/보험용)_HANA BANK (주)하나은행</t>
  </si>
  <si>
    <t>250100006UP</t>
  </si>
  <si>
    <t>[KR Inv_202412] VJIPYON02_Kummyung_Registration fee for debt to equity_KRW 23487000</t>
  </si>
  <si>
    <t>1112-KR-001</t>
  </si>
  <si>
    <t>현금 - 원 (HANA)</t>
  </si>
  <si>
    <t>201-910031-85704</t>
  </si>
  <si>
    <t>HANA_Bank 하나은행(85704)</t>
  </si>
  <si>
    <t>BANK</t>
  </si>
  <si>
    <t>통장</t>
  </si>
  <si>
    <t>1048617068</t>
  </si>
  <si>
    <t>JIPYONG LLC.법무법인(유한) 지평</t>
  </si>
  <si>
    <t>Bank charge</t>
  </si>
  <si>
    <t>250100007UP</t>
  </si>
  <si>
    <t>[KR Inv_202411] VNEULSA01_Kummyung_Real estate transaction amount_KRW 12000000</t>
  </si>
  <si>
    <t>4118183990</t>
  </si>
  <si>
    <t>(유)늘샘쏠라에너지</t>
  </si>
  <si>
    <t>250100008UP</t>
  </si>
  <si>
    <t>Issuance Fee payment</t>
  </si>
  <si>
    <t>250100009UP</t>
  </si>
  <si>
    <t>20250108</t>
  </si>
  <si>
    <t>[KR Inv_202501] VCOMNAM01_Project Phantom - Jeju Air Passenger Plane Crash Victim Charity_KRW 20000000</t>
  </si>
  <si>
    <t>5319-00-000</t>
  </si>
  <si>
    <t>기부금</t>
  </si>
  <si>
    <t>4098209674</t>
  </si>
  <si>
    <t>사회복지법인 사회복지공동모금회 전라남도지회</t>
  </si>
  <si>
    <t>250100002UP</t>
  </si>
  <si>
    <t>20250110</t>
  </si>
  <si>
    <t>(HTX)_12월 관리비</t>
  </si>
  <si>
    <t>5101-00-000</t>
  </si>
  <si>
    <t>관리 수수료 비용</t>
  </si>
  <si>
    <t>1168268413</t>
  </si>
  <si>
    <t>세정아울렛 관리단</t>
  </si>
  <si>
    <t>12월 관리비_세정아울렛 관리단</t>
  </si>
  <si>
    <t>VAT_12월 관리비_세정아울렛 관리단</t>
  </si>
  <si>
    <t>250100010UP</t>
  </si>
  <si>
    <t>20250117</t>
  </si>
  <si>
    <t>[KR Inv_202501] VSEJUNG01_Kummyung office maintenance fee_KRW 366,410</t>
  </si>
  <si>
    <t>250100003UP</t>
  </si>
  <si>
    <t>20250131</t>
  </si>
  <si>
    <t>(HTX)_용역보수</t>
  </si>
  <si>
    <t>5249-00-000</t>
  </si>
  <si>
    <t>기타 법률 및 전문 수수료</t>
  </si>
  <si>
    <t>1028134334</t>
  </si>
  <si>
    <t>KPMG 삼정회계법인</t>
  </si>
  <si>
    <t>용역보수_KPMG 삼정회계법인</t>
  </si>
  <si>
    <t>VAT_용역보수_KPMG 삼정회계법인</t>
  </si>
  <si>
    <t>250100004UP</t>
  </si>
  <si>
    <t>(HTX)_FY2024 Q4 MSA Chargeback</t>
  </si>
  <si>
    <t>2203-00-000</t>
  </si>
  <si>
    <t>관계사미지급금</t>
  </si>
  <si>
    <t>5028400374</t>
  </si>
  <si>
    <t>ECSK BO 에퀴스센트럴서비스코리아피티이엘티디 (영업소)</t>
  </si>
  <si>
    <t>FY2024 Q4 MSA Chargeback_ECSK BO 에퀴스센트럴서비스코리아피티이엘티디 (영업소)</t>
  </si>
  <si>
    <t>VAT_FY2024 Q4 MSA Chargeback_ECSK BO 에퀴스센트럴서비스코리아피티이엘티디 (영업소)</t>
  </si>
  <si>
    <t>250100005UP</t>
  </si>
  <si>
    <t>VAT Return for 2024.4Q</t>
  </si>
  <si>
    <t>ETC</t>
  </si>
  <si>
    <t>수기입력</t>
  </si>
  <si>
    <t>1608101862</t>
  </si>
  <si>
    <t>유한회사 삼형</t>
  </si>
  <si>
    <t>2018112563</t>
  </si>
  <si>
    <t>Lee&amp;Ko 법무법인(유한) 광장</t>
  </si>
  <si>
    <t>6768103123</t>
  </si>
  <si>
    <t>유한회사 대연애드</t>
  </si>
  <si>
    <t>7121001566</t>
  </si>
  <si>
    <t>이솝부동산중개사무소</t>
  </si>
  <si>
    <t>TAX412</t>
  </si>
  <si>
    <t>Naju Tax Office 나주세무서</t>
  </si>
  <si>
    <t>250100011UP</t>
  </si>
  <si>
    <t>이자지급 (20억, 23.03.31-26.03.31, 변동금리)</t>
  </si>
  <si>
    <t>1112-KR-005</t>
  </si>
  <si>
    <t>현금 - 원 (신협)</t>
  </si>
  <si>
    <t>131-022-007238</t>
  </si>
  <si>
    <t>신협 (007238)</t>
  </si>
  <si>
    <t>2204-00-002</t>
  </si>
  <si>
    <t>미지급이자비용 - 일반 대출 - 단기</t>
  </si>
  <si>
    <t>4118202510</t>
  </si>
  <si>
    <t>목포신용협동조합</t>
  </si>
  <si>
    <t>250100012UP</t>
  </si>
  <si>
    <t>Loan Interest_목포신협 to 금명 (KRW 2,000,000,000_5.1% 변동금리)</t>
  </si>
  <si>
    <t>5719-00-000</t>
  </si>
  <si>
    <t>이자비용 - 일반</t>
  </si>
  <si>
    <t>250100013UP</t>
  </si>
  <si>
    <t>Office rent</t>
  </si>
  <si>
    <t>5281-00-000</t>
  </si>
  <si>
    <t>지급임차료</t>
  </si>
  <si>
    <t>1232-00-000</t>
  </si>
  <si>
    <t>선급비용</t>
  </si>
  <si>
    <t>250100014UP</t>
  </si>
  <si>
    <t>Loan Interest_EEK2 to 금명 (KRW  1,321,408,000_14%)</t>
  </si>
  <si>
    <t>5717-00-000</t>
  </si>
  <si>
    <t>이자비용 - 회사 간 대출</t>
  </si>
  <si>
    <t>8258101824</t>
  </si>
  <si>
    <t>EEK 2  에퀴스에너지코리아2 유한회사</t>
  </si>
  <si>
    <t>2204-00-001</t>
  </si>
  <si>
    <t>미지급이자비용 - 관계사 대출 - 장기</t>
  </si>
  <si>
    <t>250200027UP</t>
  </si>
  <si>
    <t>20250203</t>
  </si>
  <si>
    <t>EQUIS InterCo Billings_ECSSPL</t>
  </si>
  <si>
    <t>5106-00-000</t>
  </si>
  <si>
    <t>공유 서비스 비용</t>
  </si>
  <si>
    <t>201726513C</t>
  </si>
  <si>
    <t>ECSS PL Equis Central Service Singapore Pte. Ltd.</t>
  </si>
  <si>
    <t>Mgmt &amp; Shared Service Fee Q4 2024-Keummyeong Co. Ltd</t>
  </si>
  <si>
    <t>Interco Invoices</t>
  </si>
  <si>
    <t>관계사 인보이스</t>
  </si>
  <si>
    <t>SGD</t>
  </si>
  <si>
    <t>IECSG001-INV25-0041(SGD 2413.07*@ 1,073.60)</t>
  </si>
  <si>
    <t>250200006UP</t>
  </si>
  <si>
    <t>20250206</t>
  </si>
  <si>
    <t>250200008UP</t>
  </si>
  <si>
    <t>250200005UP</t>
  </si>
  <si>
    <t>20250210</t>
  </si>
  <si>
    <t>(HTX)_관리비</t>
  </si>
  <si>
    <t>관리비_세정아울렛 관리단</t>
  </si>
  <si>
    <t>VAT_관리비_세정아울렛 관리단</t>
  </si>
  <si>
    <t>250200009UP</t>
  </si>
  <si>
    <t>20250212</t>
  </si>
  <si>
    <t>MSA2405</t>
  </si>
  <si>
    <t>250200004UP</t>
  </si>
  <si>
    <t>20250214</t>
  </si>
  <si>
    <t>250200010UP</t>
  </si>
  <si>
    <t>250200021UP</t>
  </si>
  <si>
    <t>20250218</t>
  </si>
  <si>
    <t>230 EEKHPL_Unsecured Loan Agreement(USD 1,500,000)</t>
  </si>
  <si>
    <t>2102-00-000</t>
  </si>
  <si>
    <t>관계사 대출 - 장기</t>
  </si>
  <si>
    <t>201907742E</t>
  </si>
  <si>
    <t>EEKH PL Equis Energy (Korea) Holdings Pte. Ltd.</t>
  </si>
  <si>
    <t>1108-KR-001</t>
  </si>
  <si>
    <t>현금 - USD (HANA)</t>
  </si>
  <si>
    <t>201-910016-70638</t>
  </si>
  <si>
    <t>HANA_Bank 하나은행(70638)</t>
  </si>
  <si>
    <t>250200022UP</t>
  </si>
  <si>
    <t>231 EEKHPL_Unsecured Loan Agreement(USD 260,000)</t>
  </si>
  <si>
    <t>250200002UP</t>
  </si>
  <si>
    <t>20250219</t>
  </si>
  <si>
    <t>250200003UP</t>
  </si>
  <si>
    <t>250200011UP</t>
  </si>
  <si>
    <t>250200012UP</t>
  </si>
  <si>
    <t>250200013UP</t>
  </si>
  <si>
    <t>230 EEKHPL_Unsecured Loan Agreement(USD 1,500,000)_bank transfer</t>
  </si>
  <si>
    <t>5342-00-000</t>
  </si>
  <si>
    <t>외환차손</t>
  </si>
  <si>
    <t>250200014UP</t>
  </si>
  <si>
    <t>231 EEKHPL_Unsecured Loan Agreement(USD 260,000)_bank transfer</t>
  </si>
  <si>
    <t>250200015UP</t>
  </si>
  <si>
    <t>MSA24Q1,Q2,Q3</t>
  </si>
  <si>
    <t>250200016UP</t>
  </si>
  <si>
    <t>20250220</t>
  </si>
  <si>
    <t>[KR Inv_202502] VSEJUNG01_Kummyung office maintenance fee_KRW 365,780</t>
  </si>
  <si>
    <t>250200017UP</t>
  </si>
  <si>
    <t>[KR Inv_202410] VKPMCOR01_KPMG Acct Service for Sep'24_KRW 48669500</t>
  </si>
  <si>
    <t>250200018UP</t>
  </si>
  <si>
    <t>[KR Inv_202501] VKPMCOR01_KPMG Acct Service for Dec'24_KRW 31141000</t>
  </si>
  <si>
    <t>250200007UP</t>
  </si>
  <si>
    <t>20250226</t>
  </si>
  <si>
    <t>250200019UP</t>
  </si>
  <si>
    <t>20250227</t>
  </si>
  <si>
    <t>[KR Inv_202502] VNEULSA01_PJ Phantom Real Estate Sales Contract Payment_KRW 252000000</t>
  </si>
  <si>
    <t>1712-00-000</t>
  </si>
  <si>
    <t>토지</t>
  </si>
  <si>
    <t>250200020UP</t>
  </si>
  <si>
    <t>FY24 Q4 MSA</t>
  </si>
  <si>
    <t>250200001UP</t>
  </si>
  <si>
    <t>20250228</t>
  </si>
  <si>
    <t>250200023UP</t>
  </si>
  <si>
    <t>과다송금액 반환</t>
  </si>
  <si>
    <t>1233-00-000</t>
  </si>
  <si>
    <t>선급금 (유동)</t>
  </si>
  <si>
    <t>2208711247</t>
  </si>
  <si>
    <t>삼정 KPMG AAS (proxy payment)</t>
  </si>
  <si>
    <t>250200024UP</t>
  </si>
  <si>
    <t>250200025UP</t>
  </si>
  <si>
    <t>250200026UP</t>
  </si>
  <si>
    <t>250200028MA</t>
  </si>
  <si>
    <t>VHANABA01</t>
  </si>
  <si>
    <t>VSEJUNG01</t>
  </si>
  <si>
    <t>(HTX)_신안군기념품(타올)구입</t>
    <phoneticPr fontId="40" type="noConversion"/>
  </si>
  <si>
    <t>5263-00-000</t>
    <phoneticPr fontId="40" type="noConversion"/>
  </si>
  <si>
    <t>광고비용</t>
    <phoneticPr fontId="40" type="noConversion"/>
  </si>
  <si>
    <t>VPRDLTD01</t>
  </si>
  <si>
    <t>Parandi</t>
  </si>
  <si>
    <t>신안군기념품(타올)구입_유한회사 파란디</t>
    <phoneticPr fontId="40" type="noConversion"/>
  </si>
  <si>
    <t>VAT_신안군기념품(타올)구입_유한회사 파란디</t>
    <phoneticPr fontId="40" type="noConversion"/>
  </si>
  <si>
    <t>(HTX)_떡류</t>
    <phoneticPr fontId="40" type="noConversion"/>
  </si>
  <si>
    <t>VHYCHNG01</t>
  </si>
  <si>
    <t>Hyunchang Rice cake</t>
  </si>
  <si>
    <t>떡류_현창떡집</t>
    <phoneticPr fontId="40" type="noConversion"/>
  </si>
  <si>
    <t>2407-00-000</t>
    <phoneticPr fontId="40" type="noConversion"/>
  </si>
  <si>
    <t>VAT_떡류_현창떡집</t>
    <phoneticPr fontId="40" type="noConversion"/>
  </si>
  <si>
    <t>VHYCHNG01</t>
    <phoneticPr fontId="40" type="noConversion"/>
  </si>
  <si>
    <t>(HTX)_소유권이전 (분매리134-249외 4필지, 총 2100평)_김윤석 법무사</t>
    <phoneticPr fontId="40" type="noConversion"/>
  </si>
  <si>
    <t>토지</t>
    <phoneticPr fontId="40" type="noConversion"/>
  </si>
  <si>
    <t>4110279147</t>
  </si>
  <si>
    <t>VKIMYUN01</t>
  </si>
  <si>
    <t>김윤석 법무사</t>
  </si>
  <si>
    <t>소유권이전 (분매리134-249외 4필지, 총 2100평)_김윤석 법무사</t>
    <phoneticPr fontId="40" type="noConversion"/>
  </si>
  <si>
    <t>VAT_소유권이전 (분매리134-249외 4필지, 총 2100평)_김윤석 법무사</t>
    <phoneticPr fontId="40" type="noConversion"/>
  </si>
  <si>
    <t>VKPMCOR01</t>
  </si>
  <si>
    <t>8</t>
    <phoneticPr fontId="40" type="noConversion"/>
  </si>
  <si>
    <t>bank interest income(예금이자 201,741 소득세 28,240 지방소득세 2,820)</t>
  </si>
  <si>
    <t>5612-00-000</t>
  </si>
  <si>
    <t>이자수익 - 은행</t>
  </si>
  <si>
    <t>Bank</t>
  </si>
  <si>
    <t>1212-00-000</t>
  </si>
  <si>
    <t>선납세금</t>
  </si>
  <si>
    <t>Naju Districted Office_나주시청</t>
  </si>
  <si>
    <t>[KR Inv_202503] VKPMCOR01_KPMG Acct Service for Jan'24_KRW 73372750</t>
  </si>
  <si>
    <t>[KR Inv_202503] VSEJUNG01_Kummyung office maintenance fee_KRW 439,610</t>
  </si>
  <si>
    <t>[KR Inv_202503] VTAXLOC01_Project Phantom_Kummyung Land Acquisition Tax Payment_KRW 11592000</t>
  </si>
  <si>
    <t>1112-00-000</t>
  </si>
  <si>
    <t>보통예금</t>
  </si>
  <si>
    <t>4691025300</t>
  </si>
  <si>
    <t>VSACGOO01</t>
  </si>
  <si>
    <t>Sinan Districted Office_신안군청</t>
  </si>
  <si>
    <t>[KR Inv_202504] VHYCHNG01_PJ Phantom_Kummyung CSR - 2025 Dialogue with Citizens Event Support (Sinan County)_KRW 3000000</t>
  </si>
  <si>
    <t>[KR Inv_202504] VHYCHNG01_PJ PhantomKummyung CSR - 2025 Dialogue with Citizens Event Support (Sinan County)_KRW 905000</t>
  </si>
  <si>
    <t>VMOKPOC01</t>
  </si>
  <si>
    <t>VUNIONB01</t>
  </si>
  <si>
    <t>신협은행</t>
    <phoneticPr fontId="40" type="noConversion"/>
  </si>
  <si>
    <t>IEEKR005</t>
  </si>
  <si>
    <t>Loan Interest_EEK2 to 금명 (KRW  1,321,408,000_14%)</t>
    <phoneticPr fontId="40" type="noConversion"/>
  </si>
  <si>
    <t>VSAMHYO01</t>
  </si>
  <si>
    <t>6402-00-002</t>
  </si>
  <si>
    <t>외화환산손실</t>
  </si>
  <si>
    <t>241200006UP</t>
  </si>
  <si>
    <t>20241231</t>
  </si>
  <si>
    <t>2024.4Q MSA Accrual</t>
  </si>
  <si>
    <t>5211-00-000</t>
  </si>
  <si>
    <t>관리운용비용</t>
  </si>
  <si>
    <t>IECKR001</t>
  </si>
  <si>
    <t>2202-00-000</t>
  </si>
  <si>
    <t>계약부채</t>
  </si>
  <si>
    <t>[세금계산서]</t>
    <phoneticPr fontId="40" type="noConversion"/>
  </si>
  <si>
    <t xml:space="preserve">[KR Inv_202504] VNSMGRE01_PJ Phantom_1st payment for Aphaedo Development Service Fee_KRW 22000000
</t>
  </si>
  <si>
    <t>기타 운영 비용</t>
    <phoneticPr fontId="40" type="noConversion"/>
  </si>
  <si>
    <t>늘샘그린에너지 주식회사</t>
  </si>
  <si>
    <r>
      <rPr>
        <sz val="10"/>
        <rFont val="맑은 고딕"/>
        <family val="3"/>
        <charset val="129"/>
      </rPr>
      <t>압해도</t>
    </r>
    <r>
      <rPr>
        <sz val="10"/>
        <rFont val="Arial"/>
        <family val="2"/>
      </rPr>
      <t xml:space="preserve"> </t>
    </r>
    <r>
      <rPr>
        <sz val="10"/>
        <rFont val="맑은 고딕"/>
        <family val="3"/>
        <charset val="129"/>
      </rPr>
      <t>태양광</t>
    </r>
    <r>
      <rPr>
        <sz val="10"/>
        <rFont val="Arial"/>
        <family val="2"/>
      </rPr>
      <t xml:space="preserve"> </t>
    </r>
    <r>
      <rPr>
        <sz val="10"/>
        <rFont val="맑은 고딕"/>
        <family val="3"/>
        <charset val="129"/>
      </rPr>
      <t>발전사업</t>
    </r>
    <r>
      <rPr>
        <sz val="10"/>
        <rFont val="Arial"/>
        <family val="2"/>
      </rPr>
      <t xml:space="preserve"> </t>
    </r>
    <r>
      <rPr>
        <sz val="10"/>
        <rFont val="맑은 고딕"/>
        <family val="3"/>
        <charset val="129"/>
      </rPr>
      <t>개발용역</t>
    </r>
    <r>
      <rPr>
        <sz val="10"/>
        <rFont val="Arial"/>
        <family val="2"/>
      </rPr>
      <t xml:space="preserve"> 6-1_</t>
    </r>
    <r>
      <rPr>
        <sz val="10"/>
        <rFont val="맑은 고딕"/>
        <family val="2"/>
        <charset val="129"/>
      </rPr>
      <t>늘샘그린</t>
    </r>
    <phoneticPr fontId="40" type="noConversion"/>
  </si>
  <si>
    <r>
      <rPr>
        <sz val="10"/>
        <rFont val="Arial"/>
        <family val="3"/>
      </rPr>
      <t>VAT_</t>
    </r>
    <r>
      <rPr>
        <sz val="10"/>
        <rFont val="맑은 고딕"/>
        <family val="3"/>
        <charset val="129"/>
      </rPr>
      <t>압해도</t>
    </r>
    <r>
      <rPr>
        <sz val="10"/>
        <rFont val="Arial"/>
        <family val="2"/>
      </rPr>
      <t xml:space="preserve"> </t>
    </r>
    <r>
      <rPr>
        <sz val="10"/>
        <rFont val="맑은 고딕"/>
        <family val="3"/>
        <charset val="129"/>
      </rPr>
      <t>태양광</t>
    </r>
    <r>
      <rPr>
        <sz val="10"/>
        <rFont val="Arial"/>
        <family val="2"/>
      </rPr>
      <t xml:space="preserve"> </t>
    </r>
    <r>
      <rPr>
        <sz val="10"/>
        <rFont val="맑은 고딕"/>
        <family val="3"/>
        <charset val="129"/>
      </rPr>
      <t>발전사업</t>
    </r>
    <r>
      <rPr>
        <sz val="10"/>
        <rFont val="Arial"/>
        <family val="2"/>
      </rPr>
      <t xml:space="preserve"> </t>
    </r>
    <r>
      <rPr>
        <sz val="10"/>
        <rFont val="맑은 고딕"/>
        <family val="3"/>
        <charset val="129"/>
      </rPr>
      <t>개발용역</t>
    </r>
    <r>
      <rPr>
        <sz val="10"/>
        <rFont val="Arial"/>
        <family val="2"/>
      </rPr>
      <t xml:space="preserve"> 6-1_</t>
    </r>
    <r>
      <rPr>
        <sz val="10"/>
        <rFont val="맑은 고딕"/>
        <family val="2"/>
        <charset val="129"/>
      </rPr>
      <t>늘샘그린</t>
    </r>
    <phoneticPr fontId="40" type="noConversion"/>
  </si>
  <si>
    <t>[KR Inv_202503] VKIMYUN01_PJ Phantom_Kummyung Land Registration Transfer Legal Fee_KRW 730830</t>
  </si>
  <si>
    <t>소유권이전 (분매리134-249외 4필지, 총 2100평)_김윤석 법무사_수수료</t>
    <phoneticPr fontId="40" type="noConversion"/>
  </si>
  <si>
    <t>소유권이전 (분매리134-249외 4필지, 총 2100평)_김윤석 법무사_공과금</t>
    <phoneticPr fontId="40" type="noConversion"/>
  </si>
  <si>
    <t>240400013UP</t>
  </si>
  <si>
    <t>FY2024 CTR Refund</t>
    <phoneticPr fontId="40" type="noConversion"/>
  </si>
  <si>
    <t>FY2023 CTR Refund</t>
  </si>
  <si>
    <t>3008</t>
  </si>
  <si>
    <t>Naju Tax Office 나주세무서 (수정전)</t>
  </si>
  <si>
    <t>[KR Inv_202504] VSEJUNG01_Kummyung office maintenance fee_KRW 422,730</t>
  </si>
  <si>
    <t>HANA-KRW</t>
  </si>
  <si>
    <t>ITF mnthly loan</t>
  </si>
  <si>
    <t>SHINHYUP-KRW</t>
  </si>
  <si>
    <t>VWOORIB02</t>
  </si>
  <si>
    <t>6402-00-0001</t>
    <phoneticPr fontId="38" type="noConversion"/>
  </si>
  <si>
    <t>외화환산이익</t>
    <phoneticPr fontId="40" type="noConversion"/>
  </si>
  <si>
    <t>Posting Date</t>
  </si>
  <si>
    <t>Document No.</t>
  </si>
  <si>
    <t>G/L Account No.</t>
  </si>
  <si>
    <t>G/L Account Name</t>
  </si>
  <si>
    <t>Vendor Code</t>
  </si>
  <si>
    <t>Comment</t>
  </si>
  <si>
    <t>Debit Amount (LCY)</t>
  </si>
  <si>
    <t>Credit Amount (LCY)</t>
  </si>
  <si>
    <t>Amount (LCY)</t>
  </si>
  <si>
    <t>Bal. Account Type</t>
  </si>
  <si>
    <t>Bal. Account No.</t>
  </si>
  <si>
    <t>Currency Code</t>
  </si>
  <si>
    <t>Gen. Posting Type</t>
  </si>
  <si>
    <t>Gen. Bus. Posting Group</t>
  </si>
  <si>
    <t>Gen. Prod. Posting Group</t>
  </si>
  <si>
    <t>Created At</t>
  </si>
  <si>
    <t>GJ25-0072</t>
  </si>
  <si>
    <t>FX - unrealized gains - others / 외화환산손실</t>
  </si>
  <si>
    <t>IEEKR001</t>
  </si>
  <si>
    <t/>
  </si>
  <si>
    <t>G/L Account</t>
  </si>
  <si>
    <t>Purchase</t>
  </si>
  <si>
    <t>GENERAL</t>
  </si>
  <si>
    <t>GJ25-0071</t>
  </si>
  <si>
    <t>GJ25-0073</t>
  </si>
  <si>
    <t>IECSG001</t>
  </si>
  <si>
    <t>Vendor</t>
  </si>
  <si>
    <t>GJ25-0063</t>
  </si>
  <si>
    <t>Interest expense - External / 이자비용 - 일반</t>
  </si>
  <si>
    <t>GJ25-0068</t>
  </si>
  <si>
    <t>Interest expense - InterCo / 이자비용 - 회사 간 대출</t>
  </si>
  <si>
    <t>GJ25-0067</t>
  </si>
  <si>
    <t>수정분개 Loan Interest_EEK2 to 금명 (KRW  1,321,408,000_14%)</t>
  </si>
  <si>
    <t>GJ25-0065</t>
  </si>
  <si>
    <t>GJ25-0066</t>
  </si>
  <si>
    <t>Rent / 지급임차료</t>
  </si>
  <si>
    <t>GJ25-0064</t>
  </si>
  <si>
    <t>Accrued interest expense - General Loan - Short term  / 미지급이자비용 - 일반 대출 - 단기</t>
  </si>
  <si>
    <t>Bank Account</t>
  </si>
  <si>
    <t>Accrued interest expense - Loan - Long term / 미지급이자비용 - 관계사 대출 - 장기</t>
  </si>
  <si>
    <t>Intercompany Payable / 관계사미지급금</t>
  </si>
  <si>
    <t xml:space="preserve"> </t>
  </si>
  <si>
    <t>Intercompany loans / 관계사 대출 - 장기</t>
  </si>
  <si>
    <t>Prepaid expenses / 선급비용</t>
  </si>
  <si>
    <t>Cash - KRW (SHINHYUP) / 현금 - 원 (신협)</t>
  </si>
  <si>
    <t>GJ25-0062</t>
  </si>
  <si>
    <t>Other payable / 기타미지급금</t>
  </si>
  <si>
    <t xml:space="preserve">[KR Inv_202504] VHYCHNG01_PJ PhantomKummyung CSR - 2025 Dialogue with Citizens Event Support (Sinan </t>
  </si>
  <si>
    <t>GJ25-0061</t>
  </si>
  <si>
    <t>[KR Inv_202504] VHYCHNG01_PJ Phantom_Kummyung CSR - 2025 Dialogue with Citizens Event Support (Sinan</t>
  </si>
  <si>
    <t>Cash - KRW (HANA) / 현금 - 원 (HANA)</t>
  </si>
  <si>
    <t>GJ25-0054</t>
  </si>
  <si>
    <t>Other legal and professional fees / 기타 법률 및 전문 수수료</t>
  </si>
  <si>
    <t>GST/VAT receivable / 부가세대급금</t>
  </si>
  <si>
    <t>GJ25-0053</t>
  </si>
  <si>
    <t>소유권이전 (분매리134-249외 4필지, 총 2100평)_김윤석 법무사</t>
  </si>
  <si>
    <t>GJ25-0060</t>
  </si>
  <si>
    <t>Leasehold land / 토지</t>
  </si>
  <si>
    <t>VAT_소유권이전 (분매리134-249외 4필지, 총 2100평)_김윤석 법무사</t>
  </si>
  <si>
    <t>GJ25-0059</t>
  </si>
  <si>
    <t>GJ25-0058</t>
  </si>
  <si>
    <t>GJ25-0057</t>
  </si>
  <si>
    <t>GJ25-0052</t>
  </si>
  <si>
    <t>5263-00-000</t>
  </si>
  <si>
    <t>Advertising / 광고비용</t>
  </si>
  <si>
    <t>떡류_현창떡집</t>
  </si>
  <si>
    <t>GJ25-0056</t>
  </si>
  <si>
    <t>Interest income - bank / 이자수익 - 은행</t>
  </si>
  <si>
    <t>Income tax receivables / 선납세금</t>
  </si>
  <si>
    <t>GJ25-0051</t>
  </si>
  <si>
    <t>신안군기념품(타올)구입_유한회사 파란디</t>
  </si>
  <si>
    <t>GJ25-0070</t>
  </si>
  <si>
    <t>Management fee expense / 관리 수수료 비용</t>
  </si>
  <si>
    <t>GJ25-0069</t>
  </si>
  <si>
    <t>수정분개</t>
  </si>
  <si>
    <t>GJ25-0050</t>
  </si>
  <si>
    <t>GJ25-0049</t>
  </si>
  <si>
    <t>Bank charges / 은행 수수료</t>
  </si>
  <si>
    <t>GJ25-0055</t>
  </si>
  <si>
    <t>GJ25-0045</t>
  </si>
  <si>
    <t>Loan Interest_목포신협 to 금명 (KRW 2,000,000,000_5.1% 변동금리)_목포신용협동조합</t>
  </si>
  <si>
    <t>GJ25-0044</t>
  </si>
  <si>
    <t>Loan Interest_EEK2 to 금명 (KRW  1,321,408,000_14%)_EEK 2  에퀴스에너지코리아2 유한회사</t>
  </si>
  <si>
    <t>GJ25-0046</t>
  </si>
  <si>
    <t>Office rent_유한회사 삼형</t>
  </si>
  <si>
    <t>GJ25-0041</t>
  </si>
  <si>
    <t>용역보수_KPMG 삼정회계법인_KPMG 삼정회계법인</t>
  </si>
  <si>
    <t>GJ25-0043</t>
  </si>
  <si>
    <t>이자지급 (20억, 23.03.31-26.03.31, 변동금리)_목포신용협동조합</t>
  </si>
  <si>
    <t>GJ25-0042</t>
  </si>
  <si>
    <t>Other prepaid and advances / 선급금 (유동)</t>
  </si>
  <si>
    <t>과다송금액 반환_삼정 KPMG AAS (proxy payment)</t>
  </si>
  <si>
    <t>GJ25-0040</t>
  </si>
  <si>
    <t>FY24 Q4 MSA_ECSK BO 에퀴스센트럴서비스코리아피티이엘티디 (영업소)</t>
  </si>
  <si>
    <t>GJ25-0039</t>
  </si>
  <si>
    <t>VNEULSA01</t>
  </si>
  <si>
    <t>[KR Inv_202502] VNEULSA01_PJ Phantom Real Estate Sales Contract Payment_KRW 252000000_HANA_Bank 하나은행</t>
  </si>
  <si>
    <t>GJ25-0038</t>
  </si>
  <si>
    <t>Other expenses / 잡손실</t>
  </si>
  <si>
    <t>VAT Return for 2024.4Q_Naju Tax Office 나주세무서</t>
  </si>
  <si>
    <t>Other receivables / 기타미수금</t>
  </si>
  <si>
    <t>VAT Return for 2024.4Q_HANA_Bank 하나은행(85704)</t>
  </si>
  <si>
    <t>GJ25-0035</t>
  </si>
  <si>
    <t>[KR Inv_202502] VSEJUNG01_Kummyung office maintenance fee_KRW 365,780_HANA_Bank 하나은행(85704)</t>
  </si>
  <si>
    <t>GJ25-0037</t>
  </si>
  <si>
    <t>[KR Inv_202501] VKPMCOR01_KPMG Acct Service for Dec'24_KRW 31141000_HANA_Bank 하나은행(85704)</t>
  </si>
  <si>
    <t>GJ25-0036</t>
  </si>
  <si>
    <t>[KR Inv_202410] VKPMCOR01_KPMG Acct Service for Sep'24_KRW 48669500_HANA_Bank 하나은행(85704)</t>
  </si>
  <si>
    <t>GJ25-0034</t>
  </si>
  <si>
    <t>MSA24Q1,Q2,Q3_ECSK BO 에퀴스센트럴서비스코리아피티이엘티디 (영업소)</t>
  </si>
  <si>
    <t>GJ25-0033</t>
  </si>
  <si>
    <t>FX - realized loss - others / 외환차손</t>
  </si>
  <si>
    <t>231 EEKHPL_Unsecured Loan Agreement(USD 260,000)_bank transfer_HANA_Bank 하나은행(70638)</t>
  </si>
  <si>
    <t>GJ25-0032</t>
  </si>
  <si>
    <t>230 EEKHPL_Unsecured Loan Agreement(USD 1,500,000)_bank transfer_HANA_Bank 하나은행(70638)</t>
  </si>
  <si>
    <t>GJ25-0029</t>
  </si>
  <si>
    <t>공인인증서(은행/보험용)_HANA BANK (주)하나은행_HANA BANK (주)하나은행</t>
  </si>
  <si>
    <t>GJ25-0028</t>
  </si>
  <si>
    <t>MSA24Q1,Q2,Q3_HANA_Bank 하나은행(85704)</t>
  </si>
  <si>
    <t>GJ25-0031</t>
  </si>
  <si>
    <t>Issuance Fee payment_HANA_Bank 하나은행(85704)</t>
  </si>
  <si>
    <t>GJ25-0030</t>
  </si>
  <si>
    <t>231 EEKHPL_Unsecured Loan Agreement(USD 260,000)_bank transfer_HANA_Bank 하나은행(85704)</t>
  </si>
  <si>
    <t>230 EEKHPL_Unsecured Loan Agreement(USD 1,500,000)_bank transfer_HANA_Bank 하나은행(85704)</t>
  </si>
  <si>
    <t>Cash - USD (HANA) / 현금 - USD (HANA)</t>
  </si>
  <si>
    <t>GJ25-0027</t>
  </si>
  <si>
    <t>IEQKR001</t>
  </si>
  <si>
    <t>231 EEKHPL_Unsecured Loan Agreement(USD 260,000)_EEKH PL Equis Energy (Korea) Holdings Pte. Ltd.</t>
  </si>
  <si>
    <t>HANA-USD</t>
  </si>
  <si>
    <t>GJ25-0026</t>
  </si>
  <si>
    <t>230 EEKHPL_Unsecured Loan Agreement(USD 1,500,000)_EEKH PL Equis Energy (Korea) Holdings Pte. Ltd.</t>
  </si>
  <si>
    <t>GJ25-0024</t>
  </si>
  <si>
    <t>GJ25-0025</t>
  </si>
  <si>
    <t>GJ25-0023</t>
  </si>
  <si>
    <t>MSA2405_ECSK BO 에퀴스센트럴서비스코리아피티이엘티디 (영업소)</t>
  </si>
  <si>
    <t>GJ25-0022</t>
  </si>
  <si>
    <t>관리비_세정아울렛 관리단_세정아울렛 관리단</t>
  </si>
  <si>
    <t>GJ25-0020</t>
  </si>
  <si>
    <t>GJ25-0021</t>
  </si>
  <si>
    <t>Issuance Fee payment_HANA BANK (주)하나은행</t>
  </si>
  <si>
    <t>GJ25-0048</t>
  </si>
  <si>
    <t>Shared service charges / 공유 서비스 비용</t>
  </si>
  <si>
    <t>Mgmt &amp; Shared Service Fee Q4 2024-Keummyeong Co. Ltd_ECSS PL Equis Central Service Singapore Pte. Lt</t>
  </si>
  <si>
    <t>GJ25-0047</t>
  </si>
  <si>
    <t>IECSG001-INV25-0041(SGD 2413.07*@ 1,073.60)_ECSS PL Equis Central Service Singapore Pte. Ltd.</t>
  </si>
  <si>
    <t>GJ25-0019</t>
  </si>
  <si>
    <t>GJ25-0012</t>
  </si>
  <si>
    <t>Loan Interest_목포신협 to 금명 (KRW 2,000,000,000_5.1% 변동금리) _ 이자비용 - 일반</t>
  </si>
  <si>
    <t>GJ25-0018</t>
  </si>
  <si>
    <t>GJ25-0017</t>
  </si>
  <si>
    <t>Loan Interest_EEK2 to 금명 (KRW  1,321,408,000_14%) _ 이자비용 - 회사 간 대출</t>
  </si>
  <si>
    <t>Customer</t>
  </si>
  <si>
    <t>IEEKR002</t>
  </si>
  <si>
    <t>GJ25-0014</t>
  </si>
  <si>
    <t>GJ25-0013</t>
  </si>
  <si>
    <t>Office rent _ 지급임차료</t>
  </si>
  <si>
    <t>GJ25-0008</t>
  </si>
  <si>
    <t>(HTX)_용역보수 _ 기타 법률 및 전문 수수료</t>
  </si>
  <si>
    <t>GJ25-0016</t>
  </si>
  <si>
    <t>(HTX)_FY2024 Q4 MSA Chargeback _ 계약부채</t>
  </si>
  <si>
    <t>GJ25-0015</t>
  </si>
  <si>
    <t>GJ25-0010</t>
  </si>
  <si>
    <t>VAT Return for 2024.4Q _ 이솝부동산중개사무소</t>
  </si>
  <si>
    <t>Sale</t>
  </si>
  <si>
    <t>VAT Return for 2024.4Q _ 유한회사 대연애드</t>
  </si>
  <si>
    <t>VAT Return for 2024.4Q _ ECSK BO 에퀴스센트럴서비스코리아피티이엘티디 (영업소)</t>
  </si>
  <si>
    <t>VAT Return for 2024.4Q _ HANA BANK (주)하나은행</t>
  </si>
  <si>
    <t>VAT Return for 2024.4Q _ Lee&amp;Ko 법무법인(유한) 광장</t>
  </si>
  <si>
    <t>VAT Return for 2024.4Q _ 유한회사 삼형</t>
  </si>
  <si>
    <t>VAT Return for 2024.4Q _ JIPYONG LLC.법무법인(유한) 지평</t>
  </si>
  <si>
    <t>VAT Return for 2024.4Q _ KPMG 삼정회계법인</t>
  </si>
  <si>
    <t>GJ25-0009</t>
  </si>
  <si>
    <t>GJ25-0011</t>
  </si>
  <si>
    <t>이자지급 (20억, 23.03.31-26.03.31, 변동금리) _ 미지급이자비용 - 일반 대출 - 단기</t>
  </si>
  <si>
    <t>Accrued liabilities / 계약부채</t>
  </si>
  <si>
    <t>VAT Return for 2024.4Q _ Naju Tax Office 나주세무서</t>
  </si>
  <si>
    <t>1211-00-000</t>
  </si>
  <si>
    <t>Accounts receivables / 외상매출금</t>
  </si>
  <si>
    <t>GJ25-0007</t>
  </si>
  <si>
    <t>[KR Inv_202501] VSEJUNG01_Kummyung office maintenance fee_KRW 366,410 _ 기타미지급금</t>
  </si>
  <si>
    <t>GJ25-0006</t>
  </si>
  <si>
    <t>(HTX)_12월 관리비 _ 관리 수수료 비용</t>
  </si>
  <si>
    <t>(HTX)_12월 관리비 _ 부가세대급금</t>
  </si>
  <si>
    <t>(HTX)_12월 관리비 _ 기타미지급금</t>
  </si>
  <si>
    <t>GJ25-0005</t>
  </si>
  <si>
    <t>Donations / 기부금</t>
  </si>
  <si>
    <t>[KR Inv_202501] VCOMNAM01_Project Phantom - Jeju Air Passenger Plane Crash Victim Charity_KRW 200000</t>
  </si>
  <si>
    <t>GJ25-0003</t>
  </si>
  <si>
    <t>[KR Inv_202411] VNEULSA01_Kummyung_Real estate transaction amount_KRW 12000000 _ 은행 수수료</t>
  </si>
  <si>
    <t>GJ25-0002</t>
  </si>
  <si>
    <t>[KR Inv_202412] VJIPYON02_Kummyung_Registration fee for debt to equity_KRW 23487000 _ 은행 수수료</t>
  </si>
  <si>
    <t>GJ25-0001</t>
  </si>
  <si>
    <t>(HTX)_공인인증서(은행/보험용) / 은행 수수료</t>
  </si>
  <si>
    <t>(HTX)_공인인증서(은행/보험용) / 부가세대급금</t>
  </si>
  <si>
    <t>GJ25-0004</t>
  </si>
  <si>
    <t>Issuance Fee payment _ 기타미지급금</t>
  </si>
  <si>
    <t>[KR Inv_202411] VNEULSA01_Kummyung_Real estate transaction amount_KRW 12000000 _ 기타미지급금</t>
  </si>
  <si>
    <t>[KR Inv_202412] VJIPYON02_Kummyung_Registration fee for debt to equity_KRW 23487000 _ 기타미지급금</t>
  </si>
  <si>
    <t>(HTX)_공인인증서(은행/보험용) / 기타미지급금</t>
  </si>
  <si>
    <t>[KR Inv_202411] VNEULSA01_Kummyung_Real estate transaction amount_KRW 12000000 _ 현금 - 원 (HANA)</t>
  </si>
  <si>
    <t>[KR Inv_202412] VJIPYON02_Kummyung_Registration fee for debt to equity_KRW 23487000 _ 현금 - 원 (HANA)</t>
  </si>
  <si>
    <t>GJ24-0017</t>
  </si>
  <si>
    <t>GJ24-0018</t>
  </si>
  <si>
    <t>GJ24-0019</t>
  </si>
  <si>
    <t>GJ24-0023</t>
  </si>
  <si>
    <t>GJ24-0021</t>
  </si>
  <si>
    <t>GJ24-0014</t>
  </si>
  <si>
    <t>GJ24-0015</t>
  </si>
  <si>
    <t>Organizational expenses / 관리운용비용</t>
  </si>
  <si>
    <t>ECSK BO 에퀴스센트럴서비스코리아피티이엘티디 (영업소) 2024.4Q MSA Accrual</t>
  </si>
  <si>
    <t>GJ24-0016</t>
  </si>
  <si>
    <t>목포신협 이자지급 (20억, 23.03.31-26.03.31, 변동금리)</t>
  </si>
  <si>
    <t>KPMG Samjong Accounting Corp.</t>
  </si>
  <si>
    <t>Shiyunhup Bank KRW</t>
  </si>
  <si>
    <t>GJ24-0013</t>
  </si>
  <si>
    <t>payment to ECSSPL (IECSG001-INV24-0044)</t>
  </si>
  <si>
    <t>bank charge</t>
  </si>
  <si>
    <t>Equis Central Services (Singapore) Pte Ltd</t>
  </si>
  <si>
    <t>Hana Bank KRW</t>
  </si>
  <si>
    <t>GJ24-0012</t>
  </si>
  <si>
    <t>Loan Interest_EEK2 to 금명 (KRW  5,321,408,000_14%)</t>
  </si>
  <si>
    <t>GJ24-0011</t>
  </si>
  <si>
    <t>3111-00-000</t>
  </si>
  <si>
    <t>Ordinary shares / 보통주</t>
  </si>
  <si>
    <t xml:space="preserve">출자전환_40,000,000좌 * 100원 </t>
  </si>
  <si>
    <t>GJ24-0010</t>
  </si>
  <si>
    <t>Bank Charge</t>
  </si>
  <si>
    <t>1231-00-000</t>
  </si>
  <si>
    <t>Deposits and advances / 임차보증금 - 비유동</t>
  </si>
  <si>
    <t>[KR Inv_202412] VSEJUNG01_Kummyung_Management fee deposit for Dec'24_KRW 980000</t>
  </si>
  <si>
    <t>GJ24-0009</t>
  </si>
  <si>
    <t>(Interest Income  37,218 - 5,210 - 520)</t>
  </si>
  <si>
    <t>GJ24-0008</t>
  </si>
  <si>
    <t>(Interest Income  103,034 - 14,420 - 1,440)</t>
  </si>
  <si>
    <t>GJ24-0007</t>
  </si>
  <si>
    <t>GJ24-0006</t>
  </si>
  <si>
    <t>[KR Inv_202411] VKPMCOR01_KPMG Acct Service for Oct'24_KRW 37210250</t>
  </si>
  <si>
    <t>GJ24-0005</t>
  </si>
  <si>
    <t>GJ24-0004</t>
  </si>
  <si>
    <t>Isop Real estate brokerage office</t>
  </si>
  <si>
    <t>부동산 중개보수 지급</t>
  </si>
  <si>
    <t>Daeyeon Ad</t>
  </si>
  <si>
    <t>재원도행사 공연 지급</t>
  </si>
  <si>
    <t>GJ24-0025</t>
  </si>
  <si>
    <t>3113-00-001</t>
  </si>
  <si>
    <t>Discount on stock issuance / 주식할인 발행차금</t>
  </si>
  <si>
    <t>등기수수료_JIPYONG LLC.법무법인(유한) 지평</t>
  </si>
  <si>
    <t>GJ24-0024</t>
  </si>
  <si>
    <t>GJ24-0022</t>
  </si>
  <si>
    <t>VJIPYON01</t>
  </si>
  <si>
    <t>GJ24-0020</t>
  </si>
  <si>
    <t>GJ24-0003</t>
  </si>
  <si>
    <t>JIPYONG LLC.법무법인(유한) 지평_등초본발급비용</t>
  </si>
  <si>
    <t>JIPYONG LLC.법무법인(유한) 지평_공증수수료</t>
  </si>
  <si>
    <t>JIPYONG LLC.법무법인(유한) 지평_등록면허세, 지방교육세</t>
  </si>
  <si>
    <t>Jipyong Law Firm</t>
  </si>
  <si>
    <t>VAT_등기수수료_JIPYONG LLC.법무법인(유한) 지평</t>
  </si>
  <si>
    <t xml:space="preserve">JIPYONG LLC.법무법인(유한) 지평_등기실비 </t>
  </si>
  <si>
    <t>GJ24-0002</t>
  </si>
  <si>
    <t>GJ24-0001</t>
  </si>
  <si>
    <t>Reclass of Revaluation for 2024.11_InterCo Billings( ECSSPL )</t>
  </si>
  <si>
    <t>GLOB-30/11/2024</t>
  </si>
  <si>
    <t>7103-00-000</t>
  </si>
  <si>
    <t>Other tax expense / 기타 세금과공과</t>
  </si>
  <si>
    <t>기타 세금과공과</t>
  </si>
  <si>
    <t>5711-00-000</t>
  </si>
  <si>
    <t>ROU Lease - Interest expense / 금융리스 - 이자비용</t>
  </si>
  <si>
    <t>금융리스 - 이자비용</t>
  </si>
  <si>
    <t>5318-00-000</t>
  </si>
  <si>
    <t>Social events / 행사비</t>
  </si>
  <si>
    <t>행사비</t>
  </si>
  <si>
    <t>5291-00-000</t>
  </si>
  <si>
    <t>Telecommunication expenses / 통신비</t>
  </si>
  <si>
    <t>통신비</t>
  </si>
  <si>
    <t>5282-00-000</t>
  </si>
  <si>
    <t>Repairs and maintenance / 수리 및 유지 보수</t>
  </si>
  <si>
    <t>수리 및 유지 보수</t>
  </si>
  <si>
    <t>5227-SG-002</t>
  </si>
  <si>
    <t>Insurance - Employee / 고용 산재보험료</t>
  </si>
  <si>
    <t>고용 산재보험료</t>
  </si>
  <si>
    <t>Other income / 잡이익</t>
  </si>
  <si>
    <t>3401-00-000</t>
  </si>
  <si>
    <t>Retained earnings / 이익 잉여금</t>
  </si>
  <si>
    <t>이익 잉여금</t>
  </si>
  <si>
    <t>3304-00-000</t>
  </si>
  <si>
    <t>Loss on capital reduction / 감자차손</t>
  </si>
  <si>
    <t>감자차손 - Lee&amp;Ko 법무법인(유한) 광장</t>
  </si>
  <si>
    <t>감자차손</t>
  </si>
  <si>
    <t>주식할인 발행차금 - Lee&amp;Ko 법무법인(유한) 광장</t>
  </si>
  <si>
    <t>보통주 - EEK 2  에퀴스에너지코리아2 유한회사</t>
  </si>
  <si>
    <t>부가세대급금 - 이솝부동산중개사무소</t>
  </si>
  <si>
    <t>부가세대급금 - 유한회사 대연애드</t>
  </si>
  <si>
    <t>부가세대급금 - ECSK BO 에퀴스센트럴서비스코리아피티이엘티디 (영업소)</t>
  </si>
  <si>
    <t>부가세대급금 - HANA BANK (주)하나은행</t>
  </si>
  <si>
    <t>부가세대급금 - Lee&amp;Ko 법무법인(유한) 광장</t>
  </si>
  <si>
    <t>부가세대급금 - 유한회사 삼형</t>
  </si>
  <si>
    <t>부가세대급금 - KPMG 삼정회계법인</t>
  </si>
  <si>
    <t>미지급이자비용 - 일반 대출 - 단기 - 목포신용협동조합</t>
  </si>
  <si>
    <t>미지급이자비용 - 관계사 대출 - 장기 - EEK 2  에퀴스에너지코리아2 유한회사</t>
  </si>
  <si>
    <t>관계사미지급금 - ECSK BO 에퀴스센트럴서비스코리아피티이엘티디 (영업소)</t>
  </si>
  <si>
    <t>관계사미지급금 - ECSS PL Equis Central Service Singapore Pte. Ltd.</t>
  </si>
  <si>
    <t>기타미지급금 - 이솝부동산중개사무소</t>
  </si>
  <si>
    <t>기타미지급금 - 유한회사 대연애드</t>
  </si>
  <si>
    <t>기타미지급금 - 주시회사 금명건설</t>
  </si>
  <si>
    <t>기타미지급금 - (유)늘샘쏠라에너지</t>
  </si>
  <si>
    <t>기타미지급금 - KPMG 삼정회계법인</t>
  </si>
  <si>
    <t>20241130-9</t>
  </si>
  <si>
    <t>23년 2월~4월 4대보험 등 - Manual Adjustment</t>
  </si>
  <si>
    <t>VGMCONS01</t>
  </si>
  <si>
    <t>20241130-8</t>
  </si>
  <si>
    <t>분매리 702-1, 100 평 (24년 6월)</t>
  </si>
  <si>
    <t>20241130-7</t>
  </si>
  <si>
    <t>24년 11월 용역보수</t>
  </si>
  <si>
    <t>관계사 대출 - 장기 - EEK 2  에퀴스에너지코리아2 유한회사</t>
  </si>
  <si>
    <t>2101-00-000</t>
  </si>
  <si>
    <t>Bank loans / 은행 대출</t>
  </si>
  <si>
    <t>은행 대출 - 목포신용협동조합</t>
  </si>
  <si>
    <t>1711-00-000</t>
  </si>
  <si>
    <t>Freehold land / 임대 토지</t>
  </si>
  <si>
    <t>토지 - EEK 2  에퀴스에너지코리아2 유한회사</t>
  </si>
  <si>
    <t>토지 - ㈜삼정개발</t>
  </si>
  <si>
    <t>토지 - 법무사이형오사무소</t>
  </si>
  <si>
    <t>토지 - 법무사법인 목포</t>
  </si>
  <si>
    <t>토지 - Sinan Districted Office_신안군청</t>
  </si>
  <si>
    <t>토지 - Naju Districted Office_나주시청</t>
  </si>
  <si>
    <t>토지 - 목포신용협동조합</t>
  </si>
  <si>
    <t>토지 - (유)늘샘쏠라에너지</t>
  </si>
  <si>
    <t>토지 - 김윤석 법무사</t>
  </si>
  <si>
    <t>토지 - 법무사정찬선 사무소</t>
  </si>
  <si>
    <t>선급금 (유동) - 삼정 KPMG AAS (proxy payment)</t>
  </si>
  <si>
    <t>선급비용 - 유한회사 삼형</t>
  </si>
  <si>
    <t>임차보증금 - 비유동 - 유한회사 삼형</t>
  </si>
  <si>
    <t>선납세금 - Naju Tax Office 나주세무서</t>
  </si>
  <si>
    <t>선납세금 - Naju Districted Office_나주시청</t>
  </si>
  <si>
    <t>기타미수금 - 주시회사 금명건설</t>
  </si>
  <si>
    <t>현금 - 원 (신협) - 신협 (007238)</t>
  </si>
  <si>
    <t>현금 - 원 (HANA) - HANA_Bank 하나은행(85704)</t>
  </si>
  <si>
    <t>20241130-10</t>
  </si>
  <si>
    <t>재원도행사 공연 (24년 11월분)</t>
  </si>
  <si>
    <t>VDAEYAD01</t>
  </si>
  <si>
    <t>20241130-11</t>
  </si>
  <si>
    <t>부동산중개수수료</t>
  </si>
  <si>
    <t>VISOPRE01</t>
  </si>
  <si>
    <t>20241130-6</t>
  </si>
  <si>
    <t>24년 10월 용역보수</t>
  </si>
  <si>
    <t>20241130-4</t>
  </si>
  <si>
    <t>3Q Interco Billing</t>
  </si>
  <si>
    <t>20241130-5</t>
  </si>
  <si>
    <t>24년 9월 용역보수</t>
  </si>
  <si>
    <t>20241130-3</t>
  </si>
  <si>
    <t>2Q Interco Billing</t>
  </si>
  <si>
    <t>20241130-2</t>
  </si>
  <si>
    <t>1Q Interco Billing</t>
  </si>
  <si>
    <t>2023년 확정 (본사직원) 산재보험료 (분할신설법인 부담분)</t>
  </si>
  <si>
    <t>IKEKR001</t>
  </si>
  <si>
    <t>2023년 확정 (본사직원) 고용보험료 (분할신설법인 부담분)</t>
  </si>
  <si>
    <t>20241130-1</t>
  </si>
  <si>
    <t>IECSG001-INV24-0044</t>
  </si>
  <si>
    <t>EY 문의 사항</t>
    <phoneticPr fontId="40" type="noConversion"/>
  </si>
  <si>
    <t>*압해도 태양광 발전사업 - 1차 운영비 지급 건 -아직 자산화 하지 않고, 기타 운영 비용으로 처리 하였는데, 토지 매입 관련 비용으로 자산화 처리 해야 하는지 여부 확인 부탁드립니다.</t>
    <phoneticPr fontId="40" type="noConversion"/>
  </si>
  <si>
    <t>4/11/2025</t>
  </si>
  <si>
    <t>22</t>
  </si>
  <si>
    <t>5108-00-000</t>
  </si>
  <si>
    <t>Other operating expense / 기타 운영 비용</t>
  </si>
  <si>
    <t>압해도 태양광 발전사업 개발용역 6-1_늘샘그린에너지 주식회사</t>
  </si>
  <si>
    <t>Equis 답변</t>
    <phoneticPr fontId="40" type="noConversion"/>
  </si>
  <si>
    <t>재 무 상 태 표</t>
  </si>
  <si>
    <t>회 사 명 : 금명 유한회사</t>
  </si>
  <si>
    <t>(단위:원)</t>
  </si>
  <si>
    <t>과목</t>
  </si>
  <si>
    <t>2025/01/31</t>
  </si>
  <si>
    <t>2025/02/28</t>
  </si>
  <si>
    <t>2025/03/31수정</t>
    <phoneticPr fontId="40" type="noConversion"/>
  </si>
  <si>
    <t>2025/04/30</t>
    <phoneticPr fontId="40" type="noConversion"/>
  </si>
  <si>
    <t>증가(감소)액</t>
  </si>
  <si>
    <t>증가(감소)율</t>
  </si>
  <si>
    <t>자산</t>
  </si>
  <si>
    <t xml:space="preserve">       유동자산</t>
  </si>
  <si>
    <t xml:space="preserve">            당좌자산</t>
  </si>
  <si>
    <t xml:space="preserve">                보통예금</t>
  </si>
  <si>
    <t xml:space="preserve">                    현금 - 원 (HANA)</t>
  </si>
  <si>
    <t xml:space="preserve">                    현금 - 원 (신협)</t>
  </si>
  <si>
    <t xml:space="preserve">                선납세금</t>
  </si>
  <si>
    <t>0%</t>
  </si>
  <si>
    <t xml:space="preserve">                기타미수금</t>
  </si>
  <si>
    <t xml:space="preserve">                선급비용</t>
  </si>
  <si>
    <t xml:space="preserve">                선급금 (유동)</t>
  </si>
  <si>
    <t xml:space="preserve">                부가세대급금</t>
  </si>
  <si>
    <t xml:space="preserve">            재고자산</t>
  </si>
  <si>
    <t xml:space="preserve">       비유동자산</t>
  </si>
  <si>
    <t xml:space="preserve">            투자자산</t>
  </si>
  <si>
    <t xml:space="preserve">            유형자산</t>
  </si>
  <si>
    <t xml:space="preserve">            무형자산</t>
  </si>
  <si>
    <t xml:space="preserve">            기타비유동자산</t>
  </si>
  <si>
    <t xml:space="preserve">                임차보증금 - 비유동</t>
  </si>
  <si>
    <t xml:space="preserve">자산 총 계 </t>
  </si>
  <si>
    <t>부채</t>
  </si>
  <si>
    <t xml:space="preserve">       유동부채</t>
  </si>
  <si>
    <t xml:space="preserve">            계약부채</t>
  </si>
  <si>
    <t xml:space="preserve">            기타미지급금</t>
  </si>
  <si>
    <t xml:space="preserve">            관계사미지급금</t>
  </si>
  <si>
    <t xml:space="preserve">       비유동부채</t>
  </si>
  <si>
    <t xml:space="preserve">            은행 대출</t>
  </si>
  <si>
    <t xml:space="preserve">            관계사 대출 - 장기</t>
  </si>
  <si>
    <t xml:space="preserve">            미지급이자비용 - 관계사 대출 - 장기</t>
  </si>
  <si>
    <t xml:space="preserve">부채 총 계 </t>
  </si>
  <si>
    <t>자본</t>
  </si>
  <si>
    <t xml:space="preserve">       자본금</t>
  </si>
  <si>
    <t xml:space="preserve">            보통주</t>
  </si>
  <si>
    <t xml:space="preserve">       자본잉여금</t>
  </si>
  <si>
    <t xml:space="preserve">       자본 조정</t>
  </si>
  <si>
    <t xml:space="preserve">            감자차손</t>
  </si>
  <si>
    <t xml:space="preserve">            주식할인 발행차금</t>
  </si>
  <si>
    <t xml:space="preserve">       기타포괄손익</t>
  </si>
  <si>
    <t xml:space="preserve">       이익잉여금</t>
  </si>
  <si>
    <t xml:space="preserve">            이익 잉여금</t>
  </si>
  <si>
    <t xml:space="preserve">            당기순이익</t>
  </si>
  <si>
    <t xml:space="preserve">자본 총 계 </t>
  </si>
  <si>
    <t xml:space="preserve">자본 및 부채 총 계 </t>
  </si>
  <si>
    <t>24년도 당기순이익 -&gt;이잉</t>
    <phoneticPr fontId="40" type="noConversion"/>
  </si>
  <si>
    <t>계약부채 결산 분개 미적용으로 인한 당기손익 영향</t>
    <phoneticPr fontId="40" type="noConversion"/>
  </si>
  <si>
    <t>외상매출금 -&gt; 기타미수금으로 reclass</t>
    <phoneticPr fontId="40" type="noConversion"/>
  </si>
  <si>
    <t>임대토지 -&gt; 토지로 reclass</t>
    <phoneticPr fontId="40" type="noConversion"/>
  </si>
  <si>
    <t>손 익 계 산 서</t>
  </si>
  <si>
    <t>2025/03/31</t>
    <phoneticPr fontId="40" type="noConversion"/>
  </si>
  <si>
    <t>2025/01/01~2025/12/31</t>
    <phoneticPr fontId="40" type="noConversion"/>
  </si>
  <si>
    <t>매출</t>
  </si>
  <si>
    <t>매출원가</t>
  </si>
  <si>
    <t>매출총이익</t>
  </si>
  <si>
    <t>판매비와 관리비</t>
  </si>
  <si>
    <t xml:space="preserve">       관리 수수료 비용</t>
  </si>
  <si>
    <t xml:space="preserve">       공유 서비스 비용</t>
  </si>
  <si>
    <t xml:space="preserve">       기타 법률 및 전문 수수료</t>
  </si>
  <si>
    <t xml:space="preserve">       지급임차료</t>
  </si>
  <si>
    <t xml:space="preserve">       광고비용</t>
    <phoneticPr fontId="40" type="noConversion"/>
  </si>
  <si>
    <t xml:space="preserve">       은행 수수료</t>
  </si>
  <si>
    <t xml:space="preserve">       기부금</t>
  </si>
  <si>
    <t xml:space="preserve">       기타 운영 비용</t>
  </si>
  <si>
    <t>영업이익</t>
  </si>
  <si>
    <t>영업외수익</t>
  </si>
  <si>
    <t xml:space="preserve">       이자수익 - 은행</t>
  </si>
  <si>
    <t xml:space="preserve">       외화환산이익</t>
    <phoneticPr fontId="40" type="noConversion"/>
  </si>
  <si>
    <t>영업외비용</t>
  </si>
  <si>
    <t xml:space="preserve">       외환차손</t>
  </si>
  <si>
    <t xml:space="preserve">       잡손실</t>
  </si>
  <si>
    <t xml:space="preserve">       이자비용 - 회사 간 대출</t>
  </si>
  <si>
    <t xml:space="preserve">       이자비용 - 일반</t>
  </si>
  <si>
    <t xml:space="preserve">       외화환산손실</t>
  </si>
  <si>
    <t>법인세 비용 차감전 순이익</t>
  </si>
  <si>
    <t>소득세와 법인세</t>
  </si>
  <si>
    <t>당기순이익</t>
  </si>
  <si>
    <t>시산표</t>
  </si>
  <si>
    <t>금명 유한회사</t>
  </si>
  <si>
    <t>차변</t>
  </si>
  <si>
    <t>대변</t>
  </si>
  <si>
    <t>1112-KR-001</t>
    <phoneticPr fontId="40" type="noConversion"/>
  </si>
  <si>
    <t>자산 Total</t>
  </si>
  <si>
    <t>부채 Total</t>
  </si>
  <si>
    <t>자본 Total</t>
  </si>
  <si>
    <t>FX - unrealized gains / losses - others</t>
  </si>
  <si>
    <t>6402-00-001</t>
    <phoneticPr fontId="40" type="noConversion"/>
  </si>
  <si>
    <t>FX - unrealized losses - others / 외화환산이익</t>
  </si>
  <si>
    <t>비용 Total</t>
  </si>
  <si>
    <t>Total</t>
  </si>
  <si>
    <t>External Document No.</t>
  </si>
  <si>
    <t>Debit</t>
  </si>
  <si>
    <t>Credit</t>
  </si>
  <si>
    <t>Balance</t>
  </si>
  <si>
    <t>6</t>
  </si>
  <si>
    <t>7</t>
  </si>
  <si>
    <t>9</t>
  </si>
  <si>
    <t>FY2024 CTR Refund</t>
  </si>
  <si>
    <t>10</t>
  </si>
  <si>
    <t>11</t>
  </si>
  <si>
    <t>12</t>
  </si>
  <si>
    <t>15</t>
  </si>
  <si>
    <t>1</t>
  </si>
  <si>
    <t>2</t>
  </si>
  <si>
    <t>16</t>
  </si>
  <si>
    <t>17</t>
  </si>
  <si>
    <t>18</t>
  </si>
  <si>
    <t>230 EEKHPL_Unsecured Loan Agreement(USD 1,500,000)_수정</t>
  </si>
  <si>
    <t>19</t>
  </si>
  <si>
    <t>231 EEKHPL_Unsecured Loan Agreement(USD 260,000)_수정</t>
  </si>
  <si>
    <t>20</t>
  </si>
  <si>
    <t>21</t>
  </si>
  <si>
    <t>23</t>
  </si>
  <si>
    <t>GJ25-0074</t>
  </si>
  <si>
    <t>(HTX)_FY2024 Q4 MSA Chargeback _ 계약부채_수정분개</t>
  </si>
  <si>
    <t>4</t>
  </si>
  <si>
    <t>29</t>
  </si>
  <si>
    <t>31</t>
  </si>
  <si>
    <t>Sejung Outlet Management</t>
  </si>
  <si>
    <t>5</t>
  </si>
  <si>
    <t>(HTX)_소유권이전 (분매리134-249외 4필지, 총 2100평)_김윤석 법무사</t>
  </si>
  <si>
    <t>8</t>
  </si>
  <si>
    <t>25</t>
  </si>
  <si>
    <t>GJ25-0075</t>
  </si>
  <si>
    <t>3</t>
  </si>
  <si>
    <t>14</t>
  </si>
  <si>
    <t>13</t>
  </si>
  <si>
    <t>3/10/2025</t>
  </si>
  <si>
    <t>3/13/2025</t>
  </si>
  <si>
    <t>3/15/2025</t>
  </si>
  <si>
    <t>3/17/2025</t>
  </si>
  <si>
    <t>3/20/2025</t>
  </si>
  <si>
    <t>3/21/2025</t>
  </si>
  <si>
    <t>2/1/2024</t>
  </si>
  <si>
    <t>1/1/2024</t>
  </si>
  <si>
    <t>11/26/2024</t>
  </si>
  <si>
    <t>11/22/2024</t>
  </si>
  <si>
    <t>5/31/2024</t>
  </si>
  <si>
    <t>7/1/2024</t>
  </si>
  <si>
    <t>10/22/2024</t>
  </si>
  <si>
    <t>9/30/2024</t>
  </si>
  <si>
    <t>10/31/2024</t>
  </si>
  <si>
    <t>11/30/2024</t>
  </si>
  <si>
    <t>3/27/2025</t>
  </si>
  <si>
    <t>3/29/2024</t>
  </si>
  <si>
    <t>3/31/2025</t>
  </si>
  <si>
    <t>3/6/2025</t>
  </si>
  <si>
    <t>4/1/2025</t>
  </si>
  <si>
    <t>4/10/2025</t>
  </si>
  <si>
    <t>12/1/2024</t>
  </si>
  <si>
    <t>12/2/2024</t>
  </si>
  <si>
    <t>12/3/2024</t>
  </si>
  <si>
    <t>12/5/2024</t>
  </si>
  <si>
    <t>12/19/2024</t>
  </si>
  <si>
    <t>12/21/2024</t>
  </si>
  <si>
    <t>12/24/2024</t>
  </si>
  <si>
    <t>12/27/2024</t>
  </si>
  <si>
    <t>12/30/2024</t>
  </si>
  <si>
    <t>12/31/2024</t>
  </si>
  <si>
    <t>GJ24-0026</t>
  </si>
  <si>
    <t>GJ24-0027</t>
  </si>
  <si>
    <t>GJ24-0028</t>
  </si>
  <si>
    <t>GJ24-0029</t>
  </si>
  <si>
    <t>Close Income Statement</t>
  </si>
  <si>
    <t>1/2/2025</t>
  </si>
  <si>
    <t>1/8/2025</t>
  </si>
  <si>
    <t>1/10/2025</t>
  </si>
  <si>
    <t>1/17/2025</t>
  </si>
  <si>
    <t>1/31/2025</t>
  </si>
  <si>
    <t>2/3/2025</t>
  </si>
  <si>
    <t>2/6/2025</t>
  </si>
  <si>
    <t>2/10/2025</t>
  </si>
  <si>
    <t>2/12/2025</t>
  </si>
  <si>
    <t>2/14/2025</t>
  </si>
  <si>
    <t>2/18/2025</t>
  </si>
  <si>
    <t>2/19/2025</t>
  </si>
  <si>
    <t>2/20/2025</t>
  </si>
  <si>
    <t>2/26/2025</t>
  </si>
  <si>
    <t>2/27/2025</t>
  </si>
  <si>
    <t>2/28/2025</t>
  </si>
  <si>
    <t>4/15/2025</t>
  </si>
  <si>
    <t>4/24/2025</t>
  </si>
  <si>
    <t>4/30/2025</t>
  </si>
  <si>
    <t>6402-00-000</t>
  </si>
  <si>
    <t>6402-00-001</t>
  </si>
  <si>
    <t>4/9/2025</t>
  </si>
  <si>
    <t>계정코드</t>
  </si>
  <si>
    <t>국문명</t>
  </si>
  <si>
    <t>다국어</t>
  </si>
  <si>
    <t>분류</t>
  </si>
  <si>
    <t>코드성격</t>
  </si>
  <si>
    <t>보조국문명</t>
  </si>
  <si>
    <t>사용여부</t>
  </si>
  <si>
    <t>1101-00-000</t>
  </si>
  <si>
    <t>현금 - CNY</t>
  </si>
  <si>
    <t>Cash - CNY</t>
  </si>
  <si>
    <t>A</t>
  </si>
  <si>
    <t>ZZ</t>
  </si>
  <si>
    <t>Y</t>
  </si>
  <si>
    <t>1102-00-000</t>
  </si>
  <si>
    <t>현금 - HKD</t>
  </si>
  <si>
    <t>Cash - HKD</t>
  </si>
  <si>
    <t>1103-00-000</t>
  </si>
  <si>
    <t>현금 - INR</t>
  </si>
  <si>
    <t>Cash - INR</t>
  </si>
  <si>
    <t>1104-00-000</t>
  </si>
  <si>
    <t>현금 - 엔</t>
  </si>
  <si>
    <t>Cash - JPY</t>
  </si>
  <si>
    <t>1105-00-000</t>
  </si>
  <si>
    <t>현금 - PHP</t>
  </si>
  <si>
    <t>Cash - PHP</t>
  </si>
  <si>
    <t>1106-00-000</t>
  </si>
  <si>
    <t>현금 - SGD</t>
  </si>
  <si>
    <t>Cash - SGD</t>
  </si>
  <si>
    <t>1107-00-000</t>
  </si>
  <si>
    <t>현금 - THB</t>
  </si>
  <si>
    <t>Cash - THB</t>
  </si>
  <si>
    <t>1108-00-000</t>
  </si>
  <si>
    <t>현금 - USD</t>
  </si>
  <si>
    <t>Cash - USD</t>
  </si>
  <si>
    <t>1108-00-001</t>
  </si>
  <si>
    <t>현금 - USD (HSBC)</t>
  </si>
  <si>
    <t>Cash - USD (HSBC)</t>
  </si>
  <si>
    <t>1108-00-002</t>
  </si>
  <si>
    <t>현금 - USD (스탠다드차타드)</t>
  </si>
  <si>
    <t>Cash - USD (Standard Chartered)</t>
  </si>
  <si>
    <t>Cash - USD (HANA)</t>
  </si>
  <si>
    <t>1108-KR-002</t>
  </si>
  <si>
    <t>1109-00-000</t>
  </si>
  <si>
    <t>현금 - IDR</t>
  </si>
  <si>
    <t>Cash - IDR</t>
  </si>
  <si>
    <t>1110-00-000</t>
  </si>
  <si>
    <t>현금 - TWD</t>
  </si>
  <si>
    <t>Cash - TWD</t>
  </si>
  <si>
    <t>1111-00-000</t>
  </si>
  <si>
    <t>현금 - AUD</t>
  </si>
  <si>
    <t>Cash - AUD</t>
  </si>
  <si>
    <t>Cash - KRW</t>
  </si>
  <si>
    <t>Cash - KRW (HANA)</t>
  </si>
  <si>
    <t>1112-KR-002</t>
  </si>
  <si>
    <t>현금 - 원 (HSBC)</t>
  </si>
  <si>
    <t>Cash - KRW (HSBC)</t>
  </si>
  <si>
    <t>1112-KR-003</t>
  </si>
  <si>
    <t>현금 - 원 (소액)</t>
  </si>
  <si>
    <t>Cash - KRW (Petty cash)</t>
  </si>
  <si>
    <t>1112-KR-004</t>
  </si>
  <si>
    <t>현금 - 원 (신한)</t>
  </si>
  <si>
    <t>Cash - KRW (SHINHAN)</t>
  </si>
  <si>
    <t>Cash - KRW (SHINHYUP)</t>
  </si>
  <si>
    <t>1112-KR-006</t>
  </si>
  <si>
    <t>현금 - 원 (IBK)</t>
  </si>
  <si>
    <t>Cash - KRW (IBK)</t>
  </si>
  <si>
    <t>1112-KR-007</t>
  </si>
  <si>
    <t>현금 - 원 (우리)</t>
  </si>
  <si>
    <t>Cash - KRW (WOORI)</t>
  </si>
  <si>
    <t>외상매출금</t>
  </si>
  <si>
    <t>Accounts receivables</t>
  </si>
  <si>
    <t>1211-00-001</t>
  </si>
  <si>
    <t>외상매출금 - 소각</t>
  </si>
  <si>
    <t>Account Receivable - Waste incineration</t>
  </si>
  <si>
    <t>Income tax receivables</t>
  </si>
  <si>
    <t>1213-00-000</t>
  </si>
  <si>
    <t>원천징수세 채권</t>
  </si>
  <si>
    <t>Withholding tax receivables</t>
  </si>
  <si>
    <t>Other receivables</t>
  </si>
  <si>
    <t>1215-00-000</t>
  </si>
  <si>
    <t>미청구수익</t>
  </si>
  <si>
    <t>Unbilled Revenue</t>
  </si>
  <si>
    <t>1216-KR-000</t>
  </si>
  <si>
    <t>퇴직연금운용자산</t>
  </si>
  <si>
    <t>Defined Benefit Pension - Liability</t>
  </si>
  <si>
    <t>L</t>
  </si>
  <si>
    <t>1216-KR-001</t>
  </si>
  <si>
    <t>Defined Benefit Pension - Asset</t>
  </si>
  <si>
    <t>1221-00-000</t>
  </si>
  <si>
    <t>계약자산</t>
  </si>
  <si>
    <t>Accrued income</t>
  </si>
  <si>
    <t>1222-00-000</t>
  </si>
  <si>
    <t>미수이자</t>
  </si>
  <si>
    <t>Accrued interest income</t>
  </si>
  <si>
    <t>1223-00-000</t>
  </si>
  <si>
    <t>기타미수이자</t>
  </si>
  <si>
    <t>Other accrued income</t>
  </si>
  <si>
    <t>1224-00-000</t>
  </si>
  <si>
    <t>미수이자 - 관계사 대여 - 단기</t>
  </si>
  <si>
    <t>Accrued interest income - Loan - Short term</t>
  </si>
  <si>
    <t>1224-00-001</t>
  </si>
  <si>
    <t>미수이자 - 관계사 대여 - 장기</t>
  </si>
  <si>
    <t>Accrued interest income - Loan - Long term</t>
  </si>
  <si>
    <t>1224-00-002</t>
  </si>
  <si>
    <t>미수이자 - 일반 대여 - 단기</t>
  </si>
  <si>
    <t xml:space="preserve">Accrued interest income - General Loan - Short term </t>
  </si>
  <si>
    <t>임차보증금 - 비유동</t>
  </si>
  <si>
    <t>Deposits and advances</t>
  </si>
  <si>
    <t>Prepaid expenses</t>
  </si>
  <si>
    <t>Other prepaid and advances</t>
  </si>
  <si>
    <t>1233-00-001</t>
  </si>
  <si>
    <t>선급금 (비유동)</t>
  </si>
  <si>
    <t>Other prepaid and advances (Non-current)</t>
  </si>
  <si>
    <t>1234-00-000</t>
  </si>
  <si>
    <t>비용회수</t>
  </si>
  <si>
    <t>Expense recovery</t>
  </si>
  <si>
    <t>1237-00-000</t>
  </si>
  <si>
    <t>임차보증금 - 유동</t>
  </si>
  <si>
    <t>Deposits and advances - Current</t>
  </si>
  <si>
    <t>1241-00-000</t>
  </si>
  <si>
    <t>선급금 - 비세금</t>
  </si>
  <si>
    <t>Allowance for doubtful accounts - gen (non-tax)</t>
  </si>
  <si>
    <t>1242-00-000</t>
  </si>
  <si>
    <t>선급금 - 특정 (세금)</t>
  </si>
  <si>
    <t>Allowance for doubtful accounts - specific (tax)</t>
  </si>
  <si>
    <t>1251-00-000</t>
  </si>
  <si>
    <t>이연비용</t>
  </si>
  <si>
    <t>Deferred expense</t>
  </si>
  <si>
    <t>1261-00-000</t>
  </si>
  <si>
    <t>관계사 미수금</t>
  </si>
  <si>
    <t>Intercompany receivables</t>
  </si>
  <si>
    <t>1262-00-000</t>
  </si>
  <si>
    <t>선급금 - 직원</t>
  </si>
  <si>
    <t>Due from employees</t>
  </si>
  <si>
    <t>1311-00-000</t>
  </si>
  <si>
    <t>투자 부동산 - 비용</t>
  </si>
  <si>
    <t>Investment property - cost</t>
  </si>
  <si>
    <t>1312-00-000</t>
  </si>
  <si>
    <t>투자 부동산 - MTM</t>
  </si>
  <si>
    <t>Investment property - MTM</t>
  </si>
  <si>
    <t>1313-00-000</t>
  </si>
  <si>
    <t>투자 부동산 - FX</t>
  </si>
  <si>
    <t>Investment property - FX</t>
  </si>
  <si>
    <t>1320-00-000</t>
  </si>
  <si>
    <t>투자 부동산 - 매각 보류</t>
  </si>
  <si>
    <t>Investment property - held for sale</t>
  </si>
  <si>
    <t>1321-00-000</t>
  </si>
  <si>
    <t>투자 부동산 - 매각 보류 - 비용</t>
  </si>
  <si>
    <t>Investment property - held for sale - cost</t>
  </si>
  <si>
    <t>1322-00-000</t>
  </si>
  <si>
    <t>투자 부동산 - 매각 보류 - MTM</t>
  </si>
  <si>
    <t>Investment property - held for sale - MTM</t>
  </si>
  <si>
    <t>1323-00-000</t>
  </si>
  <si>
    <t>투자 부동산 - 매각 보류 - FX</t>
  </si>
  <si>
    <t>Investment property - held for sale - FX</t>
  </si>
  <si>
    <t>1330-00-000</t>
  </si>
  <si>
    <t>자회사 투자</t>
  </si>
  <si>
    <t>Investment in subsidiaries</t>
  </si>
  <si>
    <t>1331-00-000</t>
  </si>
  <si>
    <t>자회사 투자 - 비용</t>
  </si>
  <si>
    <t>Investment in Subsidiaries - cost</t>
  </si>
  <si>
    <t>1332-00-000</t>
  </si>
  <si>
    <t>자회사 투자 - MTM</t>
  </si>
  <si>
    <t>Investment in Subsidiaries - MTM</t>
  </si>
  <si>
    <t>1333-00-000</t>
  </si>
  <si>
    <t>자회사 투자 - FX</t>
  </si>
  <si>
    <t>Investment in Subsidiaries - FX</t>
  </si>
  <si>
    <t>1341-00-000</t>
  </si>
  <si>
    <t>어소시에이트 및 비자회사 - 비용</t>
  </si>
  <si>
    <t>Associates and non-subsidiaries - cost</t>
  </si>
  <si>
    <t>1342-00-000</t>
  </si>
  <si>
    <t>어소시에이트 및 비자회사 - MTM</t>
  </si>
  <si>
    <t>Associates and non-subsidiaries - MTM</t>
  </si>
  <si>
    <t>1343-00-000</t>
  </si>
  <si>
    <t>어소시에이트 및 비자회사 - FX</t>
  </si>
  <si>
    <t>Associates and non-subsidiaries - FX</t>
  </si>
  <si>
    <t>1351-00-000</t>
  </si>
  <si>
    <t>어소시에이트 및 합작 투자 - 비용</t>
  </si>
  <si>
    <t>Associates and joint venture - cost</t>
  </si>
  <si>
    <t>1352-00-000</t>
  </si>
  <si>
    <t>어소시에이트 및 합작 투자 - MTM</t>
  </si>
  <si>
    <t>Associates and joint venture - MTM</t>
  </si>
  <si>
    <t>1353-00-000</t>
  </si>
  <si>
    <t>어소시에이트 및 합작 투자 - FX</t>
  </si>
  <si>
    <t>Associates and joint venture - FX</t>
  </si>
  <si>
    <t>1361-00-000</t>
  </si>
  <si>
    <t>파생상품 - 비용</t>
  </si>
  <si>
    <t>Derivatives - cost</t>
  </si>
  <si>
    <t>1362-00-000</t>
  </si>
  <si>
    <t>파생상품 - MTM</t>
  </si>
  <si>
    <t>Derivatives - MTM</t>
  </si>
  <si>
    <t>1363-00-000</t>
  </si>
  <si>
    <t>파생상품 - FX</t>
  </si>
  <si>
    <t>Derivatives - FX</t>
  </si>
  <si>
    <t>1371-00-000</t>
  </si>
  <si>
    <t>투자 - 비용</t>
  </si>
  <si>
    <t>Investments - cost</t>
  </si>
  <si>
    <t>1372-00-000</t>
  </si>
  <si>
    <t>투자 - MTM</t>
  </si>
  <si>
    <t>Investments - MTM</t>
  </si>
  <si>
    <t>1373-00-000</t>
  </si>
  <si>
    <t>투자 - FX</t>
  </si>
  <si>
    <t>Investments - FX</t>
  </si>
  <si>
    <t>1381-00-000</t>
  </si>
  <si>
    <t>관계사 대여금 - 장기</t>
  </si>
  <si>
    <t>Loan receivables</t>
  </si>
  <si>
    <t>1381-00-001</t>
  </si>
  <si>
    <t>현재가치할인차감 - 보증금</t>
  </si>
  <si>
    <t>Deposit - Discounted present value</t>
  </si>
  <si>
    <t>1381-00-002</t>
  </si>
  <si>
    <t>관계사 대여금 - 단기</t>
  </si>
  <si>
    <t>Loan receivables - Short Term</t>
  </si>
  <si>
    <t>1381-00-003</t>
  </si>
  <si>
    <t>현재가치할인차감 - 관계사 대여금 (단기)</t>
  </si>
  <si>
    <t>Intercompany Loan receivables (Short Term) - Discounted present value</t>
  </si>
  <si>
    <t>1381-00-004</t>
  </si>
  <si>
    <t>일반 대여금 - 단기</t>
  </si>
  <si>
    <t>General Loan receivables - Short Term</t>
  </si>
  <si>
    <t>1381-00-005</t>
  </si>
  <si>
    <t>현재가치할인차감 - 관계사 대여금 (장기)</t>
  </si>
  <si>
    <t>Intercompany Loan receivables (Long Term) - Discounted present value</t>
  </si>
  <si>
    <t>1381-00-006</t>
  </si>
  <si>
    <t>현재가치할인차감 - 일반 대여금 (단기)</t>
  </si>
  <si>
    <t>General Loan receivables - Short Term - Discounted present value</t>
  </si>
  <si>
    <t>1381-00-007</t>
  </si>
  <si>
    <t>현재가치할인차감 - 일반 대여금 (장기)</t>
  </si>
  <si>
    <t>General Loan receivables - Long Term - Discounted present value</t>
  </si>
  <si>
    <t>1381-00-008</t>
  </si>
  <si>
    <t>일반 대여금 - 장기</t>
  </si>
  <si>
    <t>General Loan receivables - Long Term</t>
  </si>
  <si>
    <t>1382-00-000</t>
  </si>
  <si>
    <t>수취채권</t>
  </si>
  <si>
    <t>Note receivables</t>
  </si>
  <si>
    <t>1383-00-000</t>
  </si>
  <si>
    <t>투자 - 채권</t>
  </si>
  <si>
    <t>Investments - Bond</t>
  </si>
  <si>
    <t>1401-00-000</t>
  </si>
  <si>
    <t>조직 비용</t>
  </si>
  <si>
    <t>Organization costs</t>
  </si>
  <si>
    <t>1402-00-000</t>
  </si>
  <si>
    <t>개발 비용</t>
  </si>
  <si>
    <t>Development costs</t>
  </si>
  <si>
    <t>1403-00-000</t>
  </si>
  <si>
    <t>이연법인세자산</t>
  </si>
  <si>
    <t>Deferred tax assets</t>
  </si>
  <si>
    <t>1404-00-000</t>
  </si>
  <si>
    <t>기타 자산</t>
  </si>
  <si>
    <t>Other assets</t>
  </si>
  <si>
    <t>1511-00-000</t>
  </si>
  <si>
    <t>상표</t>
  </si>
  <si>
    <t>Trademarks</t>
  </si>
  <si>
    <t>1512-00-000</t>
  </si>
  <si>
    <t>특허</t>
  </si>
  <si>
    <t>Patents</t>
  </si>
  <si>
    <t>1513-00-000</t>
  </si>
  <si>
    <t>저작권</t>
  </si>
  <si>
    <t>Copyrights</t>
  </si>
  <si>
    <t>1514-00-000</t>
  </si>
  <si>
    <t>프로젝트 개발 권한</t>
  </si>
  <si>
    <t>Project development rights</t>
  </si>
  <si>
    <t>1515-00-000</t>
  </si>
  <si>
    <t>기타무형 자산</t>
  </si>
  <si>
    <t>Other intangible assets</t>
  </si>
  <si>
    <t>1521-00-000</t>
  </si>
  <si>
    <t>영업권</t>
  </si>
  <si>
    <t>Goodwill</t>
  </si>
  <si>
    <t>1611-00-000</t>
  </si>
  <si>
    <t>바이오에탄올 플랫폼</t>
  </si>
  <si>
    <t>Bioethanol platform</t>
  </si>
  <si>
    <t>FA</t>
  </si>
  <si>
    <t>1612-00-000</t>
  </si>
  <si>
    <t>태양 에너지 플랫폼</t>
  </si>
  <si>
    <t>Solar energy platform</t>
  </si>
  <si>
    <t>1613-00-000</t>
  </si>
  <si>
    <t>풍력 에너지 플랫폼</t>
  </si>
  <si>
    <t>Wind energy platform</t>
  </si>
  <si>
    <t>1614-00-000</t>
  </si>
  <si>
    <t>하이드로 에너지 플랫폼</t>
  </si>
  <si>
    <t>Hydro energy platform</t>
  </si>
  <si>
    <t>1615-00-000</t>
  </si>
  <si>
    <t>열 에너지 플랫폼</t>
  </si>
  <si>
    <t>Thermal energy platform</t>
  </si>
  <si>
    <t>1616-00-000</t>
  </si>
  <si>
    <t>인프라 플랫폼</t>
  </si>
  <si>
    <t>Infrastructure platform</t>
  </si>
  <si>
    <t>임대 토지</t>
  </si>
  <si>
    <t>Freehold land</t>
  </si>
  <si>
    <t>Leasehold land</t>
  </si>
  <si>
    <t>1721-00-000</t>
  </si>
  <si>
    <t>건물</t>
  </si>
  <si>
    <t>Buildings</t>
  </si>
  <si>
    <t>1722-00-000</t>
  </si>
  <si>
    <t>건물 및 부대시설</t>
  </si>
  <si>
    <t>Buildings and accompanying facilities</t>
  </si>
  <si>
    <t>1723-00-000</t>
  </si>
  <si>
    <t>구축물</t>
  </si>
  <si>
    <t>Structures</t>
  </si>
  <si>
    <t>1731-00-000</t>
  </si>
  <si>
    <t>무상임차시설개량권</t>
  </si>
  <si>
    <t>Freehold improvements</t>
  </si>
  <si>
    <t>1732-00-000</t>
  </si>
  <si>
    <t>임차시설개량권</t>
  </si>
  <si>
    <t>Leasehold improvements</t>
  </si>
  <si>
    <t>1741-00-000</t>
  </si>
  <si>
    <t>차량</t>
  </si>
  <si>
    <t>Vehicles</t>
  </si>
  <si>
    <t>1742-00-000</t>
  </si>
  <si>
    <t>차량 - 2륜차</t>
  </si>
  <si>
    <t>Vehicles - Two Wheeler</t>
  </si>
  <si>
    <t>1743-00-000</t>
  </si>
  <si>
    <t>차량 - 4륜차</t>
  </si>
  <si>
    <t>Vehicles - Four Wheeler</t>
  </si>
  <si>
    <t>1744-00-000</t>
  </si>
  <si>
    <t>차량 (Trust)</t>
  </si>
  <si>
    <t>Vehicles (Trust)</t>
  </si>
  <si>
    <t>1751-00-000</t>
  </si>
  <si>
    <t>설비</t>
  </si>
  <si>
    <t>Plant</t>
  </si>
  <si>
    <t>1752-00-000</t>
  </si>
  <si>
    <t>가구</t>
  </si>
  <si>
    <t>Furniture</t>
  </si>
  <si>
    <t>1753-00-000</t>
  </si>
  <si>
    <t>기계장치</t>
  </si>
  <si>
    <t>Machinery</t>
  </si>
  <si>
    <t>1754-00-000</t>
  </si>
  <si>
    <t>기타 장비</t>
  </si>
  <si>
    <t>Other equipment</t>
  </si>
  <si>
    <t>1755-00-000</t>
  </si>
  <si>
    <t>전기 장비</t>
  </si>
  <si>
    <t>Electrical Equipment</t>
  </si>
  <si>
    <t>1756-00-000</t>
  </si>
  <si>
    <t>농장 장비</t>
  </si>
  <si>
    <t>Farm equipment</t>
  </si>
  <si>
    <t>1757-00-000</t>
  </si>
  <si>
    <t>비품/컴퓨터외</t>
  </si>
  <si>
    <t>Office equipment</t>
  </si>
  <si>
    <t>1758-00-000</t>
  </si>
  <si>
    <t>인테리어</t>
  </si>
  <si>
    <t>Interior</t>
  </si>
  <si>
    <t>1760-00-000</t>
  </si>
  <si>
    <t>건설중인 자산</t>
  </si>
  <si>
    <t>Construction in progress</t>
  </si>
  <si>
    <t>1760-00-001</t>
  </si>
  <si>
    <t>EPC 공급</t>
  </si>
  <si>
    <t>EPC Supply</t>
  </si>
  <si>
    <t>1760-00-002</t>
  </si>
  <si>
    <t>EPC 개발</t>
  </si>
  <si>
    <t>EPC Development</t>
  </si>
  <si>
    <t>1760-00-003</t>
  </si>
  <si>
    <t>EPC E&amp;C</t>
  </si>
  <si>
    <t>1760-00-004</t>
  </si>
  <si>
    <t>건설중인 자산 - 기타</t>
  </si>
  <si>
    <t>Other construction in progress</t>
  </si>
  <si>
    <t>1761-00-000</t>
  </si>
  <si>
    <t>(삭제요청) EPC 공급</t>
  </si>
  <si>
    <t>1762-00-000</t>
  </si>
  <si>
    <t>(삭제요청) EPC 개발</t>
  </si>
  <si>
    <t>1763-00-000</t>
  </si>
  <si>
    <t>(삭제요청) EPC E&amp;C</t>
  </si>
  <si>
    <t>1764-00-000</t>
  </si>
  <si>
    <t>(삭제요청) 건설중인 자산-기타</t>
  </si>
  <si>
    <t>1765-00-000</t>
  </si>
  <si>
    <t>(삭제요청) 건설중인 자산</t>
  </si>
  <si>
    <t>1771-00-000</t>
  </si>
  <si>
    <t>소프트웨어</t>
  </si>
  <si>
    <t>Software</t>
  </si>
  <si>
    <t>1772-00-000</t>
  </si>
  <si>
    <t>하드웨어</t>
  </si>
  <si>
    <t>Hardware</t>
  </si>
  <si>
    <t>1780-00-000</t>
  </si>
  <si>
    <t>(삭제요청) 회원권</t>
  </si>
  <si>
    <t>Right-of-use assets</t>
  </si>
  <si>
    <t>1781-00-000</t>
  </si>
  <si>
    <t>예술품</t>
  </si>
  <si>
    <t>Art</t>
  </si>
  <si>
    <t>1790-00-000</t>
  </si>
  <si>
    <t>기타 자본화 자산</t>
  </si>
  <si>
    <t>Other capitalized assets</t>
  </si>
  <si>
    <t>1791-00-000</t>
  </si>
  <si>
    <t>사용권 자산</t>
  </si>
  <si>
    <t>1792-00-000</t>
  </si>
  <si>
    <t>기타 자본화 리스 자산</t>
  </si>
  <si>
    <t>Other capitalized leased assets</t>
  </si>
  <si>
    <t>1792-00-001</t>
  </si>
  <si>
    <t>Accum Deprn - 기타 자본화 리스 자산</t>
  </si>
  <si>
    <t>Accum Deprn - Other capitalized leased assets</t>
  </si>
  <si>
    <t>AD</t>
  </si>
  <si>
    <t>1801-00-000</t>
  </si>
  <si>
    <t>Accum 상각 - 조직 비용</t>
  </si>
  <si>
    <t>Accum Amortization - organization costs</t>
  </si>
  <si>
    <t>1802-00-000</t>
  </si>
  <si>
    <t>Accum 상각 - 개발 비용</t>
  </si>
  <si>
    <t>Accum Amortization - development costs</t>
  </si>
  <si>
    <t>1803-00-000</t>
  </si>
  <si>
    <t>(삭제요청) Accum 상각 - 사용권 자산</t>
  </si>
  <si>
    <t>Accum Amortization - right-of-use assets</t>
  </si>
  <si>
    <t>1812-00-000</t>
  </si>
  <si>
    <t>Accum Deprn - 토지</t>
  </si>
  <si>
    <t>Accum Deprn - leasehold land</t>
  </si>
  <si>
    <t>1821-00-000</t>
  </si>
  <si>
    <t>Accum Deprn - 건물</t>
  </si>
  <si>
    <t>Accum Deprn - Buildings</t>
  </si>
  <si>
    <t>1821-00-001</t>
  </si>
  <si>
    <t>Accum Deprn - 건물 (제)</t>
  </si>
  <si>
    <t>Accum Deprn - Buildings (COGM)</t>
  </si>
  <si>
    <t>1822-00-000</t>
  </si>
  <si>
    <t>Accum Deprn - 건물 및 부대시설</t>
  </si>
  <si>
    <t>Accum Deprn - Buildings and accompanying facilities</t>
  </si>
  <si>
    <t>1823-00-000</t>
  </si>
  <si>
    <t>Accum Deprn - 구축물</t>
  </si>
  <si>
    <t>Accum Deprn - Structures</t>
  </si>
  <si>
    <t>1823-00-001</t>
  </si>
  <si>
    <t>Accum Deprn - 구축물 (제)</t>
  </si>
  <si>
    <t>Accum Deprn - Structures (COGM)</t>
  </si>
  <si>
    <t>1831-00-000</t>
  </si>
  <si>
    <t>Accum Deprn - 무상임차시설개량권</t>
  </si>
  <si>
    <t>Accum Deprn - Freehold improvements</t>
  </si>
  <si>
    <t>1832-00-000</t>
  </si>
  <si>
    <t>Accum Deprn - 임차시설개량권</t>
  </si>
  <si>
    <t>Accum Deprn - Leasehold improvements</t>
  </si>
  <si>
    <t>1841-00-000</t>
  </si>
  <si>
    <t>Accum Deprn - 차량</t>
  </si>
  <si>
    <t>Accum Deprn - Vehicles</t>
  </si>
  <si>
    <t>1841-00-001</t>
  </si>
  <si>
    <t>Accum Deprn - 차량 (제)</t>
  </si>
  <si>
    <t>Accum Deprn - Vehicles (COGM)</t>
  </si>
  <si>
    <t>1842-00-000</t>
  </si>
  <si>
    <t>Accum Deprn - 차량 - 2륜차</t>
  </si>
  <si>
    <t>Accum Deprn - Vehicles - Two Wheeler</t>
  </si>
  <si>
    <t>1843-00-000</t>
  </si>
  <si>
    <t>Accum Deprn - 차량 - 4륜차</t>
  </si>
  <si>
    <t>Accum Deprn - Vehicles - Four Wheeler</t>
  </si>
  <si>
    <t>1851-00-000</t>
  </si>
  <si>
    <t>Accum Deprn - 설비</t>
  </si>
  <si>
    <t>Accum Deprn - Plant</t>
  </si>
  <si>
    <t>1852-00-000</t>
  </si>
  <si>
    <t>Accum Deprn - 가구</t>
  </si>
  <si>
    <t>Accum Deprn - Furniture</t>
  </si>
  <si>
    <t>1853-00-000</t>
  </si>
  <si>
    <t>Accum Deprn - 기계장치</t>
  </si>
  <si>
    <t>Accum Deprn - Machinery</t>
  </si>
  <si>
    <t>1854-00-000</t>
  </si>
  <si>
    <t>Accum Deprn - 기타 장비</t>
  </si>
  <si>
    <t>Accum Deprn - Other equipment</t>
  </si>
  <si>
    <t>1855-00-000</t>
  </si>
  <si>
    <t>Accum Deprn - 전기 장비</t>
  </si>
  <si>
    <t>Accum Deprn - Electrical equipment</t>
  </si>
  <si>
    <t>1856-00-000</t>
  </si>
  <si>
    <t>Accum Deprn - 농장 장비</t>
  </si>
  <si>
    <t>Accum Deprn - Farm equipment</t>
  </si>
  <si>
    <t>1857-00-000</t>
  </si>
  <si>
    <t>Accum Deprn - 비품/컴퓨터외</t>
  </si>
  <si>
    <t>Accum Deprn - Office equipment</t>
  </si>
  <si>
    <t>1858-00-000</t>
  </si>
  <si>
    <t>Accum Deprn - 인테리어</t>
  </si>
  <si>
    <t>Accum Deprn - Interior</t>
  </si>
  <si>
    <t>1858-00-001</t>
  </si>
  <si>
    <t>Accum Deprn - 인테리어 (제)</t>
  </si>
  <si>
    <t>Accum Deprn - Interior (COGM)</t>
  </si>
  <si>
    <t>1859-00-000</t>
  </si>
  <si>
    <t>Accum Deprn - 기계장치 (제)</t>
  </si>
  <si>
    <t>Accum Deprn - Machinery (COGM)</t>
  </si>
  <si>
    <t>1870-00-000</t>
  </si>
  <si>
    <t>Accum Deprn - 컴퓨터</t>
  </si>
  <si>
    <t>Accum Deprn - Computer</t>
  </si>
  <si>
    <t>1870-00-001</t>
  </si>
  <si>
    <t>Accum Deprn - 컴퓨터 (제)</t>
  </si>
  <si>
    <t>Accum Deprn - Computer (COGM)</t>
  </si>
  <si>
    <t>1871-00-000</t>
  </si>
  <si>
    <t>Accum Deprn - 소프트웨어</t>
  </si>
  <si>
    <t>Accum Deprn - Software</t>
  </si>
  <si>
    <t>1871-00-001</t>
  </si>
  <si>
    <t>Accum Deprn - 소프트웨어 (제)</t>
  </si>
  <si>
    <t>Accum Deprn - Software (COGM)</t>
  </si>
  <si>
    <t>1872-00-000</t>
  </si>
  <si>
    <t>Accum Deprn - 하드웨어</t>
  </si>
  <si>
    <t>Accum Deprn - Hardware</t>
  </si>
  <si>
    <t>1891-00-000</t>
  </si>
  <si>
    <t>Accum Deprn - 사용권 자산</t>
  </si>
  <si>
    <t>Accum Deprn - ROU Lease Asset</t>
  </si>
  <si>
    <t>1892-00-000</t>
  </si>
  <si>
    <t>Accum Deprn - 기타 자본화 자산</t>
  </si>
  <si>
    <t>Accum Deprn - Other capitalized assets</t>
  </si>
  <si>
    <t>1893-00-000</t>
  </si>
  <si>
    <t>고정 자산 정리 계정</t>
  </si>
  <si>
    <t>Fixed asset clearing account</t>
  </si>
  <si>
    <t>1894-00-000</t>
  </si>
  <si>
    <t>고정 자산 수익</t>
  </si>
  <si>
    <t>Fixed asset proceeds</t>
  </si>
  <si>
    <t>은행 대출</t>
  </si>
  <si>
    <t>Bank loans</t>
  </si>
  <si>
    <t>2101-00-001</t>
  </si>
  <si>
    <t>은행 대출 - 단기</t>
  </si>
  <si>
    <t>Bank loans - Short term</t>
  </si>
  <si>
    <t>Intercompany loans - Long Term</t>
  </si>
  <si>
    <t>2102-00-001</t>
  </si>
  <si>
    <t>관계사 대출 - 단기</t>
  </si>
  <si>
    <t>Intercompany loans - Short term</t>
  </si>
  <si>
    <t>2102-00-002</t>
  </si>
  <si>
    <t>현재가치할인차감 - 관계사 대출 (장기)</t>
  </si>
  <si>
    <t>Intercompany Loan (Long Term) - Discounted present value</t>
  </si>
  <si>
    <t>2102-00-003</t>
  </si>
  <si>
    <t>현재가치할인차감 - 관계사 대출 (단기)</t>
  </si>
  <si>
    <t>Intercompany Loan (Short Term) - Discounted present value</t>
  </si>
  <si>
    <t>2102-00-004</t>
  </si>
  <si>
    <t>현재가치할인차감 - 일반 대출 (장기)</t>
  </si>
  <si>
    <t>General Loan (Long Term) - Discounted present value</t>
  </si>
  <si>
    <t>2102-00-005</t>
  </si>
  <si>
    <t>현재가치할인차감 - 일반 대출 (단기)</t>
  </si>
  <si>
    <t>General Loan (Short Term) - Discounted present value</t>
  </si>
  <si>
    <t>2102-00-006</t>
  </si>
  <si>
    <t>현재가치할인차감 - 은행 대출 (장기)</t>
  </si>
  <si>
    <t>Bank Loan (Long Term) - Discounted present value</t>
  </si>
  <si>
    <t>2102-00-007</t>
  </si>
  <si>
    <t>현재가치할인차감 - 은행 대출 (단기)</t>
  </si>
  <si>
    <t>Bank Loan (Short Term) - Discounted present value</t>
  </si>
  <si>
    <t>2102-00-008</t>
  </si>
  <si>
    <t>현재가치할인차감 - 금융기관 대출 (장기)</t>
  </si>
  <si>
    <t>Loan from Financial Institutions (Long Term) - Discounted present value</t>
  </si>
  <si>
    <t>2102-00-009</t>
  </si>
  <si>
    <t>현재가치할인차감 - 금융기관 대출 (단기)</t>
  </si>
  <si>
    <t>Loan from Financial Institutions (Short Term) - Discounted present value</t>
  </si>
  <si>
    <t>2102-00-010</t>
  </si>
  <si>
    <t>일반 대출 - 장기</t>
  </si>
  <si>
    <t>General Loan - Long term</t>
  </si>
  <si>
    <t>2102-00-011</t>
  </si>
  <si>
    <t>일반 대출 - 단기</t>
  </si>
  <si>
    <t>General Loan - Short term</t>
  </si>
  <si>
    <t>2103-00-000</t>
  </si>
  <si>
    <t>당좌차월</t>
  </si>
  <si>
    <t>Structured financing</t>
  </si>
  <si>
    <t>2104-00-000</t>
  </si>
  <si>
    <t>사채</t>
  </si>
  <si>
    <t>Debenture</t>
  </si>
  <si>
    <t>2105-00-000</t>
  </si>
  <si>
    <t>전환사채</t>
  </si>
  <si>
    <t>Non convertible debentures</t>
  </si>
  <si>
    <t>2106-00-000</t>
  </si>
  <si>
    <t>필수 전환사채</t>
  </si>
  <si>
    <t>Compulsory convertible debentures</t>
  </si>
  <si>
    <t>2107-00-000</t>
  </si>
  <si>
    <t>금융기관 대출</t>
  </si>
  <si>
    <t>Loans from Financial Institutions</t>
  </si>
  <si>
    <t>2107-00-001</t>
  </si>
  <si>
    <t>금융기관 대출 - 단기</t>
  </si>
  <si>
    <t>Loans from Financial Institutions - Short term</t>
  </si>
  <si>
    <t>2108-00-000</t>
  </si>
  <si>
    <t>당좌대월 시설</t>
  </si>
  <si>
    <t>Overdraft Facility</t>
  </si>
  <si>
    <t>2109-00-000</t>
  </si>
  <si>
    <t>채권</t>
  </si>
  <si>
    <t>Bonds</t>
  </si>
  <si>
    <t>2201-00-000</t>
  </si>
  <si>
    <t>미지급금</t>
  </si>
  <si>
    <t>Accounts payable</t>
  </si>
  <si>
    <t>Accrued liabilities</t>
  </si>
  <si>
    <t>Other payable</t>
  </si>
  <si>
    <t>Intercompany Payable</t>
  </si>
  <si>
    <t>2204-00-000</t>
  </si>
  <si>
    <t>미지급이자비용 - 관계사 대출 - 단기</t>
  </si>
  <si>
    <t>Accrued interest expense - Loan - Short term</t>
  </si>
  <si>
    <t>Accrued interest expense - Loan - Long term</t>
  </si>
  <si>
    <t xml:space="preserve">Accrued interest expense - General Loan - Short term </t>
  </si>
  <si>
    <t>2204-00-003</t>
  </si>
  <si>
    <t>미지급이자비용 - 일반 대출 - 장기</t>
  </si>
  <si>
    <t>Accrued interest expense - General Loan - Long term</t>
  </si>
  <si>
    <t>2204-00-004</t>
  </si>
  <si>
    <t>미지급이자비용 - 은행 대출 - 장기</t>
  </si>
  <si>
    <t>Accrued interest expense - Bank Loan - Long term</t>
  </si>
  <si>
    <t>2204-00-005</t>
  </si>
  <si>
    <t>미지급이자비용 - 은행 대출 - 단기</t>
  </si>
  <si>
    <t>Accrued interest expense - Bank Loan - Short term</t>
  </si>
  <si>
    <t>2204-00-006</t>
  </si>
  <si>
    <t>미지급이자비용 - 금융기관 대출 - 장기</t>
  </si>
  <si>
    <t>Accrued interest expense - Loan from Financial Institutions - Long term</t>
  </si>
  <si>
    <t>2204-00-007</t>
  </si>
  <si>
    <t>미지급이자비용 - 금융기관 대출 - 단기</t>
  </si>
  <si>
    <t>Accrued interest expense - Loan from Financial Institutions - Short term</t>
  </si>
  <si>
    <t>2205-00-000</t>
  </si>
  <si>
    <t>미지급이자비용 - 채권</t>
  </si>
  <si>
    <t>Accrued interest expense - Bonds</t>
  </si>
  <si>
    <t>2206-00-000</t>
  </si>
  <si>
    <t>미지급 직원 급여</t>
  </si>
  <si>
    <t>Due to Employee</t>
  </si>
  <si>
    <t>2210-00-000</t>
  </si>
  <si>
    <t>미지급 직원 비용</t>
  </si>
  <si>
    <t>Accrued employee benefit payable</t>
  </si>
  <si>
    <t>2211-00-000</t>
  </si>
  <si>
    <t>중등 교육세</t>
  </si>
  <si>
    <t>Secondary &amp; Higher Education Cess</t>
  </si>
  <si>
    <t>2212-00-000</t>
  </si>
  <si>
    <t>지급준비금</t>
  </si>
  <si>
    <t>Provident Fund Payable</t>
  </si>
  <si>
    <t>2213-00-000</t>
  </si>
  <si>
    <t>전문세금</t>
  </si>
  <si>
    <t>Professional Tax Payable</t>
  </si>
  <si>
    <t>2214-00-000</t>
  </si>
  <si>
    <t>예수금 - 세금</t>
  </si>
  <si>
    <t>Tax Collected at source</t>
  </si>
  <si>
    <t>2215-00-000</t>
  </si>
  <si>
    <t>예수금 - 4대보험</t>
  </si>
  <si>
    <t>Social Security Fund Payable</t>
  </si>
  <si>
    <t>2216-00-000</t>
  </si>
  <si>
    <t>예수금</t>
  </si>
  <si>
    <t>Tax Deducted at source</t>
  </si>
  <si>
    <t>2217-00-000</t>
  </si>
  <si>
    <t>미지급비용 - 서비스비</t>
  </si>
  <si>
    <t>Service tax Payable</t>
  </si>
  <si>
    <t>2218-00-000</t>
  </si>
  <si>
    <t>미지급비용</t>
  </si>
  <si>
    <t>Provision</t>
  </si>
  <si>
    <t>2219-00-000</t>
  </si>
  <si>
    <t>연차수당부채</t>
  </si>
  <si>
    <t>Annual leave allowance debt</t>
  </si>
  <si>
    <t>2310-SG-002</t>
  </si>
  <si>
    <t>금융리스부채 (유동)</t>
  </si>
  <si>
    <t>ROU Current lease liability</t>
  </si>
  <si>
    <t>2310-SG-003</t>
  </si>
  <si>
    <t>금융리스부채 (비유동)</t>
  </si>
  <si>
    <t>ROU Non-current lease liability</t>
  </si>
  <si>
    <t>2311-00-000</t>
  </si>
  <si>
    <t>(삭제요청) 금융리스부채</t>
  </si>
  <si>
    <t>Finance lease liabilities - 1 (Current)</t>
  </si>
  <si>
    <t>2312-00-000</t>
  </si>
  <si>
    <t>(삭제요청) 금융리스부채(비유동성)</t>
  </si>
  <si>
    <t>Finance lease liabilities - 1 (Non-current)</t>
  </si>
  <si>
    <t>2401-00-000</t>
  </si>
  <si>
    <t>미지급 - 펀드</t>
  </si>
  <si>
    <t>Funds held in escrow</t>
  </si>
  <si>
    <t>2402-00-000</t>
  </si>
  <si>
    <t>미지급 - 배당금</t>
  </si>
  <si>
    <t>Dividend payable</t>
  </si>
  <si>
    <t>2403-00-000</t>
  </si>
  <si>
    <t>임대 및 보증금</t>
  </si>
  <si>
    <t>Lease and guarantee deports received</t>
  </si>
  <si>
    <t>2404-00-000</t>
  </si>
  <si>
    <t>미지급세금</t>
  </si>
  <si>
    <t>Income tax payable</t>
  </si>
  <si>
    <t>2405-00-000</t>
  </si>
  <si>
    <t>예수금 - 세금 (원천징수)</t>
  </si>
  <si>
    <t>Withholding tax payable</t>
  </si>
  <si>
    <t>2406-00-000</t>
  </si>
  <si>
    <t>부가세예수금</t>
  </si>
  <si>
    <t>GST/VAT payable</t>
  </si>
  <si>
    <t>GST/VAT receivable</t>
  </si>
  <si>
    <t>2408-00-000</t>
  </si>
  <si>
    <t>예수금 - 기타</t>
  </si>
  <si>
    <t>Other taxes payable</t>
  </si>
  <si>
    <t>2409-00-000</t>
  </si>
  <si>
    <t>퇴직급여충당부채</t>
  </si>
  <si>
    <t>Other payables and liabilities</t>
  </si>
  <si>
    <t>2411-00-000</t>
  </si>
  <si>
    <t>가수금</t>
  </si>
  <si>
    <t>Advances from shareholder</t>
  </si>
  <si>
    <t>2412-00-000</t>
  </si>
  <si>
    <t>기타 선수금</t>
  </si>
  <si>
    <t>Other advances received</t>
  </si>
  <si>
    <t>2413-00-000</t>
  </si>
  <si>
    <t>보증금</t>
  </si>
  <si>
    <t>Deposit received</t>
  </si>
  <si>
    <t>2415-00-000</t>
  </si>
  <si>
    <t>복구충당부채</t>
  </si>
  <si>
    <t>Restoration liabilities</t>
  </si>
  <si>
    <t>2416-00-000</t>
  </si>
  <si>
    <t>선수수익</t>
  </si>
  <si>
    <t>Unearned revenues</t>
  </si>
  <si>
    <t>2421-00-000</t>
  </si>
  <si>
    <t>리스부채이자 (유동)</t>
  </si>
  <si>
    <t>Lease liability interest payable - 1 (Current)</t>
  </si>
  <si>
    <t>2422-00-000</t>
  </si>
  <si>
    <t>리스부채이자 (비유동)</t>
  </si>
  <si>
    <t>Lease liability interest payable - 1 (Non-current)</t>
  </si>
  <si>
    <t>2501-00-000</t>
  </si>
  <si>
    <t>이연소득</t>
  </si>
  <si>
    <t>Deferred income</t>
  </si>
  <si>
    <t>2502-00-000</t>
  </si>
  <si>
    <t>이연법인세부채</t>
  </si>
  <si>
    <t>Deferred tax liability</t>
  </si>
  <si>
    <t>2503-00-000</t>
  </si>
  <si>
    <t>(삭제요청) 일반 대출 - 단기</t>
  </si>
  <si>
    <t>3101-00-000</t>
  </si>
  <si>
    <t>현물 출자금</t>
  </si>
  <si>
    <t>Contribution</t>
  </si>
  <si>
    <t>C</t>
  </si>
  <si>
    <t>보통주</t>
  </si>
  <si>
    <t>Ordinary shares</t>
  </si>
  <si>
    <t>3112-00-000</t>
  </si>
  <si>
    <t>우선주</t>
  </si>
  <si>
    <t>Preferred shares</t>
  </si>
  <si>
    <t>3113-00-000</t>
  </si>
  <si>
    <t>주식발행 초과금</t>
  </si>
  <si>
    <t>Paid-in capital</t>
  </si>
  <si>
    <t>주식할인 발행차금</t>
  </si>
  <si>
    <t>Discount on stock issuance</t>
  </si>
  <si>
    <t>3114-00-000</t>
  </si>
  <si>
    <t>전환권대가</t>
  </si>
  <si>
    <t>Share premium</t>
  </si>
  <si>
    <t>3115-00-000</t>
  </si>
  <si>
    <t>자기자본</t>
  </si>
  <si>
    <t>Equity Share Capital</t>
  </si>
  <si>
    <t>3116-00-000</t>
  </si>
  <si>
    <t>Equis 발행 비용</t>
  </si>
  <si>
    <t>Equis Issue Expenses</t>
  </si>
  <si>
    <t>3118-00-000</t>
  </si>
  <si>
    <t>채무면제이익</t>
  </si>
  <si>
    <t>Gain on Exemption of debt</t>
  </si>
  <si>
    <t>3119-00-000</t>
  </si>
  <si>
    <t>신주청약증거금</t>
  </si>
  <si>
    <t>New capital stock subscriptions</t>
  </si>
  <si>
    <t>3119-00-001</t>
  </si>
  <si>
    <t>합병차익</t>
  </si>
  <si>
    <t>Gain from merger</t>
  </si>
  <si>
    <t>3201-00-000</t>
  </si>
  <si>
    <t>재평가적립금</t>
  </si>
  <si>
    <t>Distribution</t>
  </si>
  <si>
    <t>3202-00-000</t>
  </si>
  <si>
    <t>배당금</t>
  </si>
  <si>
    <t>Dividends</t>
  </si>
  <si>
    <t>3301-00-000</t>
  </si>
  <si>
    <t>준비금</t>
  </si>
  <si>
    <t>Reserves</t>
  </si>
  <si>
    <t>3302-00-000</t>
  </si>
  <si>
    <t>공정가치 예비금</t>
  </si>
  <si>
    <t>Fair value reserve</t>
  </si>
  <si>
    <t>3303-00-000</t>
  </si>
  <si>
    <t>본점</t>
  </si>
  <si>
    <t>Cash advance received</t>
  </si>
  <si>
    <t>Loss on Capital Reduction</t>
  </si>
  <si>
    <t>3304-00-001</t>
  </si>
  <si>
    <t>감자차익</t>
  </si>
  <si>
    <t>Gain on Capital Reduction</t>
  </si>
  <si>
    <t>3305-00-000</t>
  </si>
  <si>
    <t>지분법자본변동</t>
  </si>
  <si>
    <t>Unrealized gain on equity securities under equity</t>
  </si>
  <si>
    <t>3305-00-001</t>
  </si>
  <si>
    <t>Retained earnings</t>
  </si>
  <si>
    <t>RE</t>
  </si>
  <si>
    <t>3402-00-000</t>
  </si>
  <si>
    <t>기타자본잉여금</t>
  </si>
  <si>
    <t>Other Capital surplus</t>
  </si>
  <si>
    <t>3403-00-000</t>
  </si>
  <si>
    <t>재평가잉여금</t>
  </si>
  <si>
    <t>Other comprehensive income gains/losses on revaluation</t>
  </si>
  <si>
    <t>3501-00-000</t>
  </si>
  <si>
    <t>비지배지분</t>
  </si>
  <si>
    <t>Non-controlling interest</t>
  </si>
  <si>
    <t>4111-00-000</t>
  </si>
  <si>
    <t>관리 수수료 수입</t>
  </si>
  <si>
    <t>Management fee income</t>
  </si>
  <si>
    <t>R</t>
  </si>
  <si>
    <t>4112-00-000</t>
  </si>
  <si>
    <t>자산관리수수료</t>
  </si>
  <si>
    <t>Asset management fee</t>
  </si>
  <si>
    <t>4121-00-000</t>
  </si>
  <si>
    <t>판매수입 - 에너지 (FIT)</t>
  </si>
  <si>
    <t>Sales - energy (FIT)</t>
  </si>
  <si>
    <t>4122-00-000</t>
  </si>
  <si>
    <t>판매수입 - 에너지 (captive)</t>
  </si>
  <si>
    <t>Sales - energy (captive)</t>
  </si>
  <si>
    <t>4123-00-000</t>
  </si>
  <si>
    <t>판매수입 - 에너지 (PEA)</t>
  </si>
  <si>
    <t>Sales - energy (PEA)</t>
  </si>
  <si>
    <t>4124-00-000</t>
  </si>
  <si>
    <t>판매수입 - 제품 및 부산물</t>
  </si>
  <si>
    <t>Sales - products &amp; by-products</t>
  </si>
  <si>
    <t>4125-00-000</t>
  </si>
  <si>
    <t>판매수입 - 장비 및 소모품</t>
  </si>
  <si>
    <t>Sales - equipment and supplies</t>
  </si>
  <si>
    <t>4126-00-000</t>
  </si>
  <si>
    <t>판매수입 - 태양 전지</t>
  </si>
  <si>
    <t>Sales - solar cell</t>
  </si>
  <si>
    <t>4127-00-000</t>
  </si>
  <si>
    <t>판매수입 - 예비 부품</t>
  </si>
  <si>
    <t>Sales - spare parts</t>
  </si>
  <si>
    <t>4128-00-000</t>
  </si>
  <si>
    <t>판매수입 - 에이전시 제품</t>
  </si>
  <si>
    <t>Sales - agency product</t>
  </si>
  <si>
    <t>4131-00-000</t>
  </si>
  <si>
    <t>생산 기반 인센티브 수입</t>
  </si>
  <si>
    <t>Generation based incentive</t>
  </si>
  <si>
    <t>4132-00-000</t>
  </si>
  <si>
    <t>전기 유틸리티 운영 수입</t>
  </si>
  <si>
    <t>Electric utility operating revenue</t>
  </si>
  <si>
    <t>4133-00-000</t>
  </si>
  <si>
    <t>수수료 수입</t>
  </si>
  <si>
    <t>Commission fee</t>
  </si>
  <si>
    <t>4134-00-000</t>
  </si>
  <si>
    <t>서비스 수입</t>
  </si>
  <si>
    <t>Service income</t>
  </si>
  <si>
    <t>4135-00-000</t>
  </si>
  <si>
    <t>개발 서비스 수수료 수입</t>
  </si>
  <si>
    <t>Development service fee income</t>
  </si>
  <si>
    <t>4136-00-000</t>
  </si>
  <si>
    <t>설계 엔지니어링 및 조달 수수료 수입</t>
  </si>
  <si>
    <t>Design engineering &amp; procurement fee income</t>
  </si>
  <si>
    <t>4137-00-000</t>
  </si>
  <si>
    <t>건설수입</t>
  </si>
  <si>
    <t>Construction income</t>
  </si>
  <si>
    <t>4138-00-000</t>
  </si>
  <si>
    <t>영업계약수입</t>
  </si>
  <si>
    <t>Operating contract income</t>
  </si>
  <si>
    <t>4139-00-000</t>
  </si>
  <si>
    <t>기술 자문 서비스 수수료 수입</t>
  </si>
  <si>
    <t>Technical advisory service fee income</t>
  </si>
  <si>
    <t>4140-00-000</t>
  </si>
  <si>
    <t>컨설팅 수수료 수입</t>
  </si>
  <si>
    <t>Consulting fee income</t>
  </si>
  <si>
    <t>4141-00-000</t>
  </si>
  <si>
    <t>관리감독 수수료 수입</t>
  </si>
  <si>
    <t>Director fee income</t>
  </si>
  <si>
    <t>4142-00-000</t>
  </si>
  <si>
    <t>전세 수입</t>
  </si>
  <si>
    <t>Sublease income</t>
  </si>
  <si>
    <t>4143-00-000</t>
  </si>
  <si>
    <t>자문 수수료 수입</t>
  </si>
  <si>
    <t>Advisory fee income</t>
  </si>
  <si>
    <t>4144-00-000</t>
  </si>
  <si>
    <t>기타 영업이익</t>
  </si>
  <si>
    <t>Other operating income</t>
  </si>
  <si>
    <t>4145-00-000</t>
  </si>
  <si>
    <t>임대 수입</t>
  </si>
  <si>
    <t>Rental income</t>
  </si>
  <si>
    <t>4146-00-000</t>
  </si>
  <si>
    <t>임대수입 - 장기</t>
  </si>
  <si>
    <t>Lease income - long-term</t>
  </si>
  <si>
    <t>4147-00-000</t>
  </si>
  <si>
    <t>서비스 수수료 수입</t>
  </si>
  <si>
    <t>Service fee income</t>
  </si>
  <si>
    <t>4148-00-000</t>
  </si>
  <si>
    <t>폐기물처리매출 - 일반 - 소각</t>
  </si>
  <si>
    <t>Revenue - General Waste Incineration</t>
  </si>
  <si>
    <t>4149-00-000</t>
  </si>
  <si>
    <t>스팀매출 - 일반</t>
  </si>
  <si>
    <t>Revenue - General Steam sales</t>
  </si>
  <si>
    <t>Other income</t>
  </si>
  <si>
    <t>4402-00-000</t>
  </si>
  <si>
    <t>고정자산 매각이익/손실</t>
  </si>
  <si>
    <t>Gain/(loss) on sale of fixed assets</t>
  </si>
  <si>
    <t>4403-00-000</t>
  </si>
  <si>
    <t>특별 수입</t>
  </si>
  <si>
    <t>Extraordinary income</t>
  </si>
  <si>
    <t>4404-00-000</t>
  </si>
  <si>
    <t>지분법 이익</t>
  </si>
  <si>
    <t>Equity Method Gain</t>
  </si>
  <si>
    <t>4405-00-000</t>
  </si>
  <si>
    <t>유형자산 처분이익/손실</t>
  </si>
  <si>
    <t>Gain/(loss) on disposal of tangible assets</t>
  </si>
  <si>
    <t>4406-00-000</t>
  </si>
  <si>
    <t>리스처분이익</t>
  </si>
  <si>
    <t>Gain on disposal of lease</t>
  </si>
  <si>
    <t>4901-00-000</t>
  </si>
  <si>
    <t>매출원가 - 판매상품</t>
  </si>
  <si>
    <t>Cost of sales - goods sold</t>
  </si>
  <si>
    <t>E</t>
  </si>
  <si>
    <t>4902-00-000</t>
  </si>
  <si>
    <t>매출원가 - 서비스 수입</t>
  </si>
  <si>
    <t>Cost of sales - service income</t>
  </si>
  <si>
    <t>4903-00-000</t>
  </si>
  <si>
    <t>매출원가 - 개발 서비스</t>
  </si>
  <si>
    <t>Cost of sales - development services</t>
  </si>
  <si>
    <t>4904-00-000</t>
  </si>
  <si>
    <t>매출원가 - 제품 및 부산물</t>
  </si>
  <si>
    <t>Cost of sales - products &amp; by-products</t>
  </si>
  <si>
    <t>4905-00-000</t>
  </si>
  <si>
    <t>매출원가 - 에너지 (FIT)</t>
  </si>
  <si>
    <t>Cost of sales - energy (FIT)</t>
  </si>
  <si>
    <t>4906-00-000</t>
  </si>
  <si>
    <t>매출원가 - 에너지 (captive)</t>
  </si>
  <si>
    <t>Cost of sales - energy (captive)</t>
  </si>
  <si>
    <t>4907-00-000</t>
  </si>
  <si>
    <t>매출원가 - 에너지 (PEA)</t>
  </si>
  <si>
    <t>Cost of sales - energy (PEA)</t>
  </si>
  <si>
    <t>4908-00-000</t>
  </si>
  <si>
    <t>매출원가 - 에너지 (GRI)</t>
  </si>
  <si>
    <t>Cost of sales - energy (GRI)</t>
  </si>
  <si>
    <t>4909-00-000</t>
  </si>
  <si>
    <t>매출원가 - 에너지 (Hos)</t>
  </si>
  <si>
    <t>Cost of sales - energy (Hos)</t>
  </si>
  <si>
    <t>4910-00-000</t>
  </si>
  <si>
    <t>매출원가 - carbon credit</t>
  </si>
  <si>
    <t>Cost of sales - carbon credit</t>
  </si>
  <si>
    <t>4911-00-000</t>
  </si>
  <si>
    <t>매출원가 - 장비 및 소모품</t>
  </si>
  <si>
    <t>Cost of sales - equipment and supplies</t>
  </si>
  <si>
    <t>4912-00-000</t>
  </si>
  <si>
    <t>매출원가 - 태양 전지</t>
  </si>
  <si>
    <t>Cost of sales - solar cell</t>
  </si>
  <si>
    <t>4913-00-000</t>
  </si>
  <si>
    <t>매출원가 - 예비 부품</t>
  </si>
  <si>
    <t>Cost of sales - spare parts</t>
  </si>
  <si>
    <t>4914-00-000</t>
  </si>
  <si>
    <t>매출원가 - 에이전시 제품</t>
  </si>
  <si>
    <t>Cost of sales - agency product</t>
  </si>
  <si>
    <t>4915-00-000</t>
  </si>
  <si>
    <t>매출원가 - 설계 엔지니어링 및 조달 비용</t>
  </si>
  <si>
    <t>Cost of design engineering and procurement</t>
  </si>
  <si>
    <t>4916-00-000</t>
  </si>
  <si>
    <t>매출원가 - 공사비</t>
  </si>
  <si>
    <t>Cost of construction</t>
  </si>
  <si>
    <t>4917-00-000</t>
  </si>
  <si>
    <t>매출원가 - 컨설팅 서비스 비용</t>
  </si>
  <si>
    <t>Cost of consulting service</t>
  </si>
  <si>
    <t>4918-00-000</t>
  </si>
  <si>
    <t>매출원가 - 운영 연락처 비용</t>
  </si>
  <si>
    <t>Cost of operating contacts</t>
  </si>
  <si>
    <t>4919-00-000</t>
  </si>
  <si>
    <t>매출원가 - 기술 자문 서비스 비용</t>
  </si>
  <si>
    <t>Cost of technical advisory services</t>
  </si>
  <si>
    <t>4920-00-000</t>
  </si>
  <si>
    <t>매출원가 - 기타 컨설팅 비용</t>
  </si>
  <si>
    <t>Cost of other consulting fees</t>
  </si>
  <si>
    <t>4921-00-000</t>
  </si>
  <si>
    <t>매출원가 - 관리 서비스 비용</t>
  </si>
  <si>
    <t>Cost of management services</t>
  </si>
  <si>
    <t>4922-00-000</t>
  </si>
  <si>
    <t>매출원가 - 기술/CDM 요금</t>
  </si>
  <si>
    <t>Technical/CDM Fee</t>
  </si>
  <si>
    <t>4923-00-000</t>
  </si>
  <si>
    <t>보험료 (제)</t>
  </si>
  <si>
    <t>Insurance (COGM)</t>
  </si>
  <si>
    <t>4924-00-000</t>
  </si>
  <si>
    <t>복리후생비 (제)</t>
  </si>
  <si>
    <t>Fringebenefits (COGM)</t>
  </si>
  <si>
    <t>4925-00-000</t>
  </si>
  <si>
    <t>소모품비 (제)</t>
  </si>
  <si>
    <t>Operating supplies (COGM)</t>
  </si>
  <si>
    <t>4926-00-000</t>
  </si>
  <si>
    <t>수도광열비 (제)</t>
  </si>
  <si>
    <t>Utilities - Water (COGM)</t>
  </si>
  <si>
    <t>4927-00-000</t>
  </si>
  <si>
    <t>수선비 (제)</t>
  </si>
  <si>
    <t>Maintenance (COGM)</t>
  </si>
  <si>
    <t>4928-00-000</t>
  </si>
  <si>
    <t>약품비 (제)</t>
  </si>
  <si>
    <t>Chemicals (COGM)</t>
  </si>
  <si>
    <t>4929-00-000</t>
  </si>
  <si>
    <t>연료비 (제)</t>
  </si>
  <si>
    <t>Fuel (COGM)</t>
  </si>
  <si>
    <t>4930-00-000</t>
  </si>
  <si>
    <t>전력비 (제)</t>
  </si>
  <si>
    <t>Utilities - Electricity (COGM)</t>
  </si>
  <si>
    <t>4931-00-000</t>
  </si>
  <si>
    <t>중장비유지비 (제)</t>
  </si>
  <si>
    <t>Heavy equipment maintenance (COGM)</t>
  </si>
  <si>
    <t>4932-00-000</t>
  </si>
  <si>
    <t>지급수수료 (제)</t>
  </si>
  <si>
    <t>Other fees (COGM)</t>
  </si>
  <si>
    <t>4933-00-000</t>
  </si>
  <si>
    <t>지급임차료 (제)</t>
  </si>
  <si>
    <t>Rent (COGM)</t>
  </si>
  <si>
    <t>4934-00-000</t>
  </si>
  <si>
    <t>통신비 (제)</t>
  </si>
  <si>
    <t>Telephone (COGM)</t>
  </si>
  <si>
    <t>4935-00-000</t>
  </si>
  <si>
    <t>폐기물재처리비 (제)</t>
  </si>
  <si>
    <t>Ash treatment (COGM)</t>
  </si>
  <si>
    <t>4936-00-000</t>
  </si>
  <si>
    <t>폐수처리비 (제)</t>
  </si>
  <si>
    <t>Wastewater treatment (COGM)</t>
  </si>
  <si>
    <t>4937-00-000</t>
  </si>
  <si>
    <t>교육훈련비 (제)</t>
  </si>
  <si>
    <t>Training and education (COGM)</t>
  </si>
  <si>
    <t>4938-00-000</t>
  </si>
  <si>
    <t>도서인쇄비 (제)</t>
  </si>
  <si>
    <t>Books and Outsourced printing (COGM)</t>
  </si>
  <si>
    <t>4939-00-000</t>
  </si>
  <si>
    <t>세금과공과금 (제)</t>
  </si>
  <si>
    <t>Tax (COGM)</t>
  </si>
  <si>
    <t>4940-00-000</t>
  </si>
  <si>
    <t>급여 (제)</t>
  </si>
  <si>
    <t>Salaries (COGM)</t>
  </si>
  <si>
    <t>4941-00-000</t>
  </si>
  <si>
    <t>상여금 (제)</t>
  </si>
  <si>
    <t>Bonus (COGM)</t>
  </si>
  <si>
    <t>4942-00-000</t>
  </si>
  <si>
    <t>퇴직급여 (제)</t>
  </si>
  <si>
    <t>Severance (COGM)</t>
  </si>
  <si>
    <t>4943-00-000</t>
  </si>
  <si>
    <t>여비교통비 (제)</t>
  </si>
  <si>
    <t>Transportation expense (COGM)</t>
  </si>
  <si>
    <t>4944-00-000</t>
  </si>
  <si>
    <t>감가상각비 - 건물 (제)</t>
  </si>
  <si>
    <t>Depreciation - Buildings (COGM)</t>
  </si>
  <si>
    <t>DE</t>
  </si>
  <si>
    <t>4945-00-000</t>
  </si>
  <si>
    <t>감가상각비 - 구축물 (제)</t>
  </si>
  <si>
    <t>Depreciation - Structures (COGM)</t>
  </si>
  <si>
    <t>4946-00-000</t>
  </si>
  <si>
    <t>감가상각비 - 차량 (제)</t>
  </si>
  <si>
    <t>Depreciation - Vehicles (COGM)</t>
  </si>
  <si>
    <t>4947-00-000</t>
  </si>
  <si>
    <t>감가상각비 - 컴퓨터 (제)</t>
  </si>
  <si>
    <t>Depreciation - Computer (COGM)</t>
  </si>
  <si>
    <t>4948-00-000</t>
  </si>
  <si>
    <t>감가상각비 - 소프트웨어 (제)</t>
  </si>
  <si>
    <t>Depreciation - Software (COGM)</t>
  </si>
  <si>
    <t>4949-00-000</t>
  </si>
  <si>
    <t>감가상각비 - 인테리어 (제)</t>
  </si>
  <si>
    <t>Depreciation - Interior (COGM)</t>
  </si>
  <si>
    <t>4950-00-000</t>
  </si>
  <si>
    <t>감가상각비 - 기계장치 (제)</t>
  </si>
  <si>
    <t>Depreciation - Machinery (COGM)</t>
  </si>
  <si>
    <t>Management fee expense</t>
  </si>
  <si>
    <t>5101-00-001</t>
  </si>
  <si>
    <t xml:space="preserve">청구가능 관리수수료 비용 </t>
  </si>
  <si>
    <t>Management fee expenses recharge</t>
  </si>
  <si>
    <t>5102-00-000</t>
  </si>
  <si>
    <t>운영 소모품 및 유지 보수 비용</t>
  </si>
  <si>
    <t>Operating supplies and maintenance</t>
  </si>
  <si>
    <t>5103-00-000</t>
  </si>
  <si>
    <t>기술 및 연구 비용</t>
  </si>
  <si>
    <t>Technical and Research</t>
  </si>
  <si>
    <t>5104-00-000</t>
  </si>
  <si>
    <t>시험공장 운용비용</t>
  </si>
  <si>
    <t>Pilot plant</t>
  </si>
  <si>
    <t>5105-00-000</t>
  </si>
  <si>
    <t>관리감독 수수료 비용</t>
  </si>
  <si>
    <t>Director fee expense</t>
  </si>
  <si>
    <t>Shared service charges</t>
  </si>
  <si>
    <t>5107-00-000</t>
  </si>
  <si>
    <t>기타대손상각비</t>
  </si>
  <si>
    <t>Bad debt expense</t>
  </si>
  <si>
    <t>기타 운영 비용</t>
  </si>
  <si>
    <t>Other operating expense</t>
  </si>
  <si>
    <t>5109-00-000</t>
  </si>
  <si>
    <t>자문 수수료 비용</t>
  </si>
  <si>
    <t>Advisory fee expense</t>
  </si>
  <si>
    <t>5110-00-000</t>
  </si>
  <si>
    <t>상표/로열티 수수료 비용</t>
  </si>
  <si>
    <t>Trademark/Royalty fee</t>
  </si>
  <si>
    <t>5111-00-000</t>
  </si>
  <si>
    <t>(삭제요청) 임대 비용</t>
  </si>
  <si>
    <t>Lease expense</t>
  </si>
  <si>
    <t>5210-00-000</t>
  </si>
  <si>
    <t>(삭제요청) 관리운용비용</t>
  </si>
  <si>
    <t>Organizational expenses</t>
  </si>
  <si>
    <t>5221-00-000</t>
  </si>
  <si>
    <t>급여</t>
  </si>
  <si>
    <t>Salaries</t>
  </si>
  <si>
    <t>5222-00-000</t>
  </si>
  <si>
    <t>임시직원 비용</t>
  </si>
  <si>
    <t>Temp help</t>
  </si>
  <si>
    <t>5223-00-000</t>
  </si>
  <si>
    <t>상여</t>
  </si>
  <si>
    <t>Bonus</t>
  </si>
  <si>
    <t>5224-00-000</t>
  </si>
  <si>
    <t>퇴직급여</t>
  </si>
  <si>
    <t>Severance</t>
  </si>
  <si>
    <t>5225-00-000</t>
  </si>
  <si>
    <t>채용수수료</t>
  </si>
  <si>
    <t>Recruiter fee</t>
  </si>
  <si>
    <t>5226-00-000</t>
  </si>
  <si>
    <t>건강보험료</t>
  </si>
  <si>
    <t>Medical</t>
  </si>
  <si>
    <t>5227-00-000</t>
  </si>
  <si>
    <t>국민연금보험료</t>
  </si>
  <si>
    <t>Defined Contribution Plan</t>
  </si>
  <si>
    <t>Insurance - Employee</t>
  </si>
  <si>
    <t>5228-00-000</t>
  </si>
  <si>
    <t>업무사용비</t>
  </si>
  <si>
    <t>Relocation</t>
  </si>
  <si>
    <t>5229-00-000</t>
  </si>
  <si>
    <t>기타 직원 임금 및 급여 비용</t>
  </si>
  <si>
    <t>Other employee wages and salary expenses</t>
  </si>
  <si>
    <t>5231-00-000</t>
  </si>
  <si>
    <t>소프트웨어 지원</t>
  </si>
  <si>
    <t>Software support</t>
  </si>
  <si>
    <t>5232-00-000</t>
  </si>
  <si>
    <t>컴퓨터 장비</t>
  </si>
  <si>
    <t>Computer equipment</t>
  </si>
  <si>
    <t>5233-00-000</t>
  </si>
  <si>
    <t>컴퓨터 소프트웨어</t>
  </si>
  <si>
    <t>Computer software</t>
  </si>
  <si>
    <t>5234-00-000</t>
  </si>
  <si>
    <t>컴퓨터 컨설팅</t>
  </si>
  <si>
    <t>Computer consulting</t>
  </si>
  <si>
    <t>5235-00-000</t>
  </si>
  <si>
    <t>기타 IT 비용</t>
  </si>
  <si>
    <t>Other IT expenses</t>
  </si>
  <si>
    <t>5241-00-000</t>
  </si>
  <si>
    <t>법률 수수료</t>
  </si>
  <si>
    <t>Legal</t>
  </si>
  <si>
    <t>5242-00-000</t>
  </si>
  <si>
    <t>감사비용</t>
  </si>
  <si>
    <t>Audit</t>
  </si>
  <si>
    <t>5243-00-000</t>
  </si>
  <si>
    <t>세금과공과</t>
  </si>
  <si>
    <t>Tax</t>
  </si>
  <si>
    <t>5244-00-000</t>
  </si>
  <si>
    <t>기금 관리 수수료</t>
  </si>
  <si>
    <t>Fund administrative fee</t>
  </si>
  <si>
    <t>5245-00-000</t>
  </si>
  <si>
    <t>기업 비서 수수료</t>
  </si>
  <si>
    <t>Corporate secretarial fee</t>
  </si>
  <si>
    <t>5246-00-000</t>
  </si>
  <si>
    <t>배치 수수료</t>
  </si>
  <si>
    <t>Placement fee</t>
  </si>
  <si>
    <t>5247-00-000</t>
  </si>
  <si>
    <t>컨설팅 비용</t>
  </si>
  <si>
    <t>Consulting fees</t>
  </si>
  <si>
    <t>5248-00-000</t>
  </si>
  <si>
    <t>실사 수수료</t>
  </si>
  <si>
    <t>Due diligence fee</t>
  </si>
  <si>
    <t>Other legal and professional fees</t>
  </si>
  <si>
    <t>5251-00-000</t>
  </si>
  <si>
    <t>보험</t>
  </si>
  <si>
    <t>Insurance</t>
  </si>
  <si>
    <t>5261-00-000</t>
  </si>
  <si>
    <t>프로모션비용</t>
  </si>
  <si>
    <t>Promotion</t>
  </si>
  <si>
    <t>5262-00-000</t>
  </si>
  <si>
    <t>접대비 - 선물대</t>
  </si>
  <si>
    <t>Corporate gifts</t>
  </si>
  <si>
    <t>광고비용</t>
  </si>
  <si>
    <t>Advertising</t>
  </si>
  <si>
    <t>5264-00-000</t>
  </si>
  <si>
    <t>에이전트 수수료</t>
  </si>
  <si>
    <t>Agent fees</t>
  </si>
  <si>
    <t>5265-00-000</t>
  </si>
  <si>
    <t>비즈니스 개발비용</t>
  </si>
  <si>
    <t>Business development</t>
  </si>
  <si>
    <t>5266-00-000</t>
  </si>
  <si>
    <t>기타 마케팅 및 프로모션 비용</t>
  </si>
  <si>
    <t>Other marketing and promotion</t>
  </si>
  <si>
    <t>5271-00-000</t>
  </si>
  <si>
    <t>호텔 및 숙박 시설</t>
  </si>
  <si>
    <t>Hotel and accommodation</t>
  </si>
  <si>
    <t>5272-00-000</t>
  </si>
  <si>
    <t>접대비</t>
  </si>
  <si>
    <t>Meals and entertainment</t>
  </si>
  <si>
    <t>5273-00-000</t>
  </si>
  <si>
    <t>여비교통비 - 항공</t>
  </si>
  <si>
    <t>Transportation expense - air</t>
  </si>
  <si>
    <t>5274-00-000</t>
  </si>
  <si>
    <t>여비교통비 - 일반</t>
  </si>
  <si>
    <t>Transportation expense - land and sea</t>
  </si>
  <si>
    <t>5275-00-000</t>
  </si>
  <si>
    <t>차량유지비 - 대여 및 기타</t>
  </si>
  <si>
    <t>Vehicle - rental and allowance</t>
  </si>
  <si>
    <t>5276-00-000</t>
  </si>
  <si>
    <t>차량유지비 - 유지 보수 비용</t>
  </si>
  <si>
    <t>Vehicle - maintenance expense</t>
  </si>
  <si>
    <t>5277-00-000</t>
  </si>
  <si>
    <t>차량유지비 - 보험 비용</t>
  </si>
  <si>
    <t>Vehicle - insurance expense</t>
  </si>
  <si>
    <t>5278-00-000</t>
  </si>
  <si>
    <t>차량유지비 - 개인차량유지비</t>
  </si>
  <si>
    <t>Vehicle - parking and other expense</t>
  </si>
  <si>
    <t>5279-00-000</t>
  </si>
  <si>
    <t>여비교통비 - 기타</t>
  </si>
  <si>
    <t>Other travel expenses</t>
  </si>
  <si>
    <t>Rent</t>
  </si>
  <si>
    <t>Repairs and maintenance</t>
  </si>
  <si>
    <t>5283-00-000</t>
  </si>
  <si>
    <t>사무용품비</t>
  </si>
  <si>
    <t>Other office expense</t>
  </si>
  <si>
    <t>5284-00-000</t>
  </si>
  <si>
    <t>수도광열비</t>
  </si>
  <si>
    <t>Utilities - Water</t>
  </si>
  <si>
    <t>5285-00-000</t>
  </si>
  <si>
    <t>전력비</t>
  </si>
  <si>
    <t>Utilities - Electricity</t>
  </si>
  <si>
    <t>5286-00-000</t>
  </si>
  <si>
    <t>기타 유틸리티 비용</t>
  </si>
  <si>
    <t>Other utilities expense</t>
  </si>
  <si>
    <t>5287-00-000</t>
  </si>
  <si>
    <t>리스 임대비용</t>
  </si>
  <si>
    <t>Lease</t>
  </si>
  <si>
    <t>Telephone</t>
  </si>
  <si>
    <t>5292-00-000</t>
  </si>
  <si>
    <t>회의비</t>
  </si>
  <si>
    <t>Conference calls</t>
  </si>
  <si>
    <t>5293-00-000</t>
  </si>
  <si>
    <t>통신비 - 핸드폰</t>
  </si>
  <si>
    <t>Cell phone</t>
  </si>
  <si>
    <t>5294-00-000</t>
  </si>
  <si>
    <t>인터넷비용</t>
  </si>
  <si>
    <t>Internet</t>
  </si>
  <si>
    <t>5295-00-000</t>
  </si>
  <si>
    <t>기타 전화 및 통신 비용</t>
  </si>
  <si>
    <t>Other telephone and communication expenses</t>
  </si>
  <si>
    <t>Bank charges</t>
  </si>
  <si>
    <t>5302-00-000</t>
  </si>
  <si>
    <t>택배 및 우송료</t>
  </si>
  <si>
    <t>Courier and postage</t>
  </si>
  <si>
    <t>5303-00-000</t>
  </si>
  <si>
    <t>보관료</t>
  </si>
  <si>
    <t>Offsite storage</t>
  </si>
  <si>
    <t>5304-00-000</t>
  </si>
  <si>
    <t>외부 서비스</t>
  </si>
  <si>
    <t>Outside services</t>
  </si>
  <si>
    <t>5305-00-000</t>
  </si>
  <si>
    <t>보안 서비스</t>
  </si>
  <si>
    <t>Security services</t>
  </si>
  <si>
    <t>5306-00-000</t>
  </si>
  <si>
    <t>사무용품</t>
  </si>
  <si>
    <t>Office supplies</t>
  </si>
  <si>
    <t>5307-00-000</t>
  </si>
  <si>
    <t>인쇄비</t>
  </si>
  <si>
    <t>Outsourced printing</t>
  </si>
  <si>
    <t>5308-00-000</t>
  </si>
  <si>
    <t>식대</t>
  </si>
  <si>
    <t>Department meals</t>
  </si>
  <si>
    <t>5309-00-000</t>
  </si>
  <si>
    <t>주방 용품 비용</t>
  </si>
  <si>
    <t>Kitchen supplies</t>
  </si>
  <si>
    <t>5310-00-000</t>
  </si>
  <si>
    <t>이사 비용</t>
  </si>
  <si>
    <t>Moving expenses</t>
  </si>
  <si>
    <t>5311-00-000</t>
  </si>
  <si>
    <t>연간 등록비</t>
  </si>
  <si>
    <t>Annual registration fees</t>
  </si>
  <si>
    <t>5312-00-000</t>
  </si>
  <si>
    <t>협회비</t>
  </si>
  <si>
    <t>Prof membership fees</t>
  </si>
  <si>
    <t>5313-00-000</t>
  </si>
  <si>
    <t>교육훈련비</t>
  </si>
  <si>
    <t>Training and education</t>
  </si>
  <si>
    <t>5314-00-000</t>
  </si>
  <si>
    <t>회의비 - 투자자 (AGM)</t>
  </si>
  <si>
    <t>Conferences - investor (AGM)</t>
  </si>
  <si>
    <t>5315-00-000</t>
  </si>
  <si>
    <t>회의비 - 일반</t>
  </si>
  <si>
    <t>Conferences - general</t>
  </si>
  <si>
    <t>5316-00-000</t>
  </si>
  <si>
    <t>연구비</t>
  </si>
  <si>
    <t>Research</t>
  </si>
  <si>
    <t>5317-00-000</t>
  </si>
  <si>
    <t>도서비</t>
  </si>
  <si>
    <t>Books and subscriptions</t>
  </si>
  <si>
    <t>Social events</t>
  </si>
  <si>
    <t>Donations</t>
  </si>
  <si>
    <t>5320-00-000</t>
  </si>
  <si>
    <t>상각비</t>
  </si>
  <si>
    <t>Write Off</t>
  </si>
  <si>
    <t>5321-00-000</t>
  </si>
  <si>
    <t>기타일반행정비</t>
  </si>
  <si>
    <t>Other general administrative expense</t>
  </si>
  <si>
    <t>5322-00-000</t>
  </si>
  <si>
    <t>운반비</t>
  </si>
  <si>
    <t>Freight charges</t>
  </si>
  <si>
    <t>5323-00-000</t>
  </si>
  <si>
    <t>CSR</t>
  </si>
  <si>
    <t>5341-00-000</t>
  </si>
  <si>
    <t>외환차익</t>
  </si>
  <si>
    <t>FX - realized gains - others</t>
  </si>
  <si>
    <t>FX - realized loss - others</t>
  </si>
  <si>
    <t>5351-00-000</t>
  </si>
  <si>
    <t>상각 비용 - 조직 비용</t>
  </si>
  <si>
    <t>Amortization expense - organization costs</t>
  </si>
  <si>
    <t>5352-00-000</t>
  </si>
  <si>
    <t>상각 비용 - 개발 비용</t>
  </si>
  <si>
    <t>Amortization expense - development costs</t>
  </si>
  <si>
    <t>5353-00-000</t>
  </si>
  <si>
    <t xml:space="preserve">상각 비용 - 사용권 자산 </t>
  </si>
  <si>
    <t>Amortization expense - right-of-use assets</t>
  </si>
  <si>
    <t>5361-00-000</t>
  </si>
  <si>
    <t>감가상각비 - 토지</t>
  </si>
  <si>
    <t>Depreciation - Leasehold land</t>
  </si>
  <si>
    <t>5371-00-000</t>
  </si>
  <si>
    <t>감가상각비 - 건물</t>
  </si>
  <si>
    <t>Depreciation - Buildings</t>
  </si>
  <si>
    <t>5372-00-000</t>
  </si>
  <si>
    <t>감가상각비 - 건물 및 부대시설</t>
  </si>
  <si>
    <t>Depreciation - Buildings and accompanying facilities</t>
  </si>
  <si>
    <t>5373-00-000</t>
  </si>
  <si>
    <t>감가상각비 - 구축물</t>
  </si>
  <si>
    <t>Depreciation - Structures</t>
  </si>
  <si>
    <t>5381-00-000</t>
  </si>
  <si>
    <t>감가상각비 - 무상임차시설개량권</t>
  </si>
  <si>
    <t>Depreciation - Freehold improvements</t>
  </si>
  <si>
    <t>5382-00-000</t>
  </si>
  <si>
    <t>감가상각비 - 임차시설개량권</t>
  </si>
  <si>
    <t>Depreciation - Leasehold improvements</t>
  </si>
  <si>
    <t>5391-00-000</t>
  </si>
  <si>
    <t>감가상각비 - 차량</t>
  </si>
  <si>
    <t>Depreciation - Vehicles</t>
  </si>
  <si>
    <t>5392-00-000</t>
  </si>
  <si>
    <t>감가상각비 - 차량 - 2륜차</t>
  </si>
  <si>
    <t>Depreciation - Vehicles - Two Wheeler</t>
  </si>
  <si>
    <t>5393-00-000</t>
  </si>
  <si>
    <t>감가상각비 - 차량 - 4륜차</t>
  </si>
  <si>
    <t>Depreciation - Vehicles - Four Wheeler</t>
  </si>
  <si>
    <t>5394-00-000</t>
  </si>
  <si>
    <t>감가상각비 - 농장 장비</t>
  </si>
  <si>
    <t>Depreciation - Farm equipment</t>
  </si>
  <si>
    <t>5401-00-000</t>
  </si>
  <si>
    <t>감가상각비 - 설비</t>
  </si>
  <si>
    <t>Depreciation - Plant</t>
  </si>
  <si>
    <t>5402-00-000</t>
  </si>
  <si>
    <t>감가상각비 - 가구</t>
  </si>
  <si>
    <t>Depreciation - Furniture</t>
  </si>
  <si>
    <t>5403-00-000</t>
  </si>
  <si>
    <t>감가상각비 - 기계장치</t>
  </si>
  <si>
    <t>Depreciation - Machinery</t>
  </si>
  <si>
    <t>5404-00-000</t>
  </si>
  <si>
    <t>감가상각비 - 기타 장비</t>
  </si>
  <si>
    <t>Depreciation - Other equipment</t>
  </si>
  <si>
    <t>5405-00-000</t>
  </si>
  <si>
    <t>감가상각비 - 전기 장비</t>
  </si>
  <si>
    <t>Depreciation - Electrical Equipment</t>
  </si>
  <si>
    <t>5410-00-000</t>
  </si>
  <si>
    <t>감가상각비 - 컴퓨터</t>
  </si>
  <si>
    <t>Depreciation - Computer</t>
  </si>
  <si>
    <t>5411-00-000</t>
  </si>
  <si>
    <t>감가상각비 - 소프트웨어</t>
  </si>
  <si>
    <t>Depreciation - Software</t>
  </si>
  <si>
    <t>5412-00-000</t>
  </si>
  <si>
    <t>감가상각비 - 하드웨어</t>
  </si>
  <si>
    <t>Depreciation - Hardware</t>
  </si>
  <si>
    <t>5413-00-000</t>
  </si>
  <si>
    <t>감가상각비 - 비품/컴퓨터외</t>
  </si>
  <si>
    <t>Depreciation - Office equipment</t>
  </si>
  <si>
    <t>5414-00-000</t>
  </si>
  <si>
    <t>감가상각비 - 인테리어</t>
  </si>
  <si>
    <t>Depreciation - Interior</t>
  </si>
  <si>
    <t>5421-00-000</t>
  </si>
  <si>
    <t>감가상각비 - 기타 자본화 자산</t>
  </si>
  <si>
    <t>Depreciation - Other capitalized assets</t>
  </si>
  <si>
    <t>5422-00-000</t>
  </si>
  <si>
    <t>감가상각비 - 기타 자본화 리스 자산</t>
  </si>
  <si>
    <t>Depreciation - Other capitalized leased assets</t>
  </si>
  <si>
    <t>5501-00-000</t>
  </si>
  <si>
    <t>유통비용</t>
  </si>
  <si>
    <t>Distribution expenses</t>
  </si>
  <si>
    <t>Other expenses</t>
  </si>
  <si>
    <t>5602-00-000</t>
  </si>
  <si>
    <t>지분법 손실</t>
  </si>
  <si>
    <t>Equity Method Loss</t>
  </si>
  <si>
    <t>5603-00-000</t>
  </si>
  <si>
    <t>리스처분손실</t>
  </si>
  <si>
    <t>Loss on disposal of lease</t>
  </si>
  <si>
    <t>5611-00-000</t>
  </si>
  <si>
    <t>이자수익 - 투자</t>
  </si>
  <si>
    <t>Interest income - investments</t>
  </si>
  <si>
    <t>Interest income - bank</t>
  </si>
  <si>
    <t>5613-00-000</t>
  </si>
  <si>
    <t>이자수익 - 회사 간 대출</t>
  </si>
  <si>
    <t>Interest income - intercompany loan</t>
  </si>
  <si>
    <t>5614-00-000</t>
  </si>
  <si>
    <t>기타이자수익</t>
  </si>
  <si>
    <t>Other interest income</t>
  </si>
  <si>
    <t>5615-00-000</t>
  </si>
  <si>
    <t>사채에 대한 이자</t>
  </si>
  <si>
    <t>Interest on Debentures</t>
  </si>
  <si>
    <t>5616-00-000</t>
  </si>
  <si>
    <t>이자수익 - 채권</t>
  </si>
  <si>
    <t>Interest Income - Bonds</t>
  </si>
  <si>
    <t>5617-00-000</t>
  </si>
  <si>
    <t>이자수익 - FD 역외</t>
  </si>
  <si>
    <t>Interest Income - FD offshore</t>
  </si>
  <si>
    <t>5621-00-000</t>
  </si>
  <si>
    <t>배당수익</t>
  </si>
  <si>
    <t>Dividend income</t>
  </si>
  <si>
    <t>5631-00-000</t>
  </si>
  <si>
    <t>기타 금융 소득</t>
  </si>
  <si>
    <t>Other finance income</t>
  </si>
  <si>
    <t>5632-00-000</t>
  </si>
  <si>
    <t>기타 채무 면제 이익</t>
  </si>
  <si>
    <t>Gains on Exemption of Debt</t>
  </si>
  <si>
    <t>ROU Lease - Interest expense</t>
  </si>
  <si>
    <t>5712-00-000</t>
  </si>
  <si>
    <t>RTL - 은행이자</t>
  </si>
  <si>
    <t>Interest on RTL - Banks</t>
  </si>
  <si>
    <t>5713-00-000</t>
  </si>
  <si>
    <t>RTL - 금융 상품 이자</t>
  </si>
  <si>
    <t>Interest on RTL - Financial Institutions</t>
  </si>
  <si>
    <t>5714-00-000</t>
  </si>
  <si>
    <t>비전환사채에 대한 이자</t>
  </si>
  <si>
    <t>Interest on Non Convertible Debentures</t>
  </si>
  <si>
    <t>5715-00-000</t>
  </si>
  <si>
    <t>운용자산에 대한 이자</t>
  </si>
  <si>
    <t>Interest on Working Capital</t>
  </si>
  <si>
    <t>5716-00-000</t>
  </si>
  <si>
    <t>LC 빌 할인에 대한 관심</t>
  </si>
  <si>
    <t>Interest on LC Bill Discounting</t>
  </si>
  <si>
    <t>Interest expense - Intercompany Loan</t>
  </si>
  <si>
    <t>5718-00-000</t>
  </si>
  <si>
    <t>이자비용 - 채권</t>
  </si>
  <si>
    <t>Interest expense - bonds</t>
  </si>
  <si>
    <t>Interest expense - general</t>
  </si>
  <si>
    <t>5721-00-000</t>
  </si>
  <si>
    <t>기타 금융 비용</t>
  </si>
  <si>
    <t>Other finance costs</t>
  </si>
  <si>
    <t>5901-00-000</t>
  </si>
  <si>
    <t>조직 비용 - 청구 가능</t>
  </si>
  <si>
    <t>Organizational expenses - rechargeable</t>
  </si>
  <si>
    <t>5902-00-000</t>
  </si>
  <si>
    <t>직원 임금 및 급여 비용 - 청구 가능</t>
  </si>
  <si>
    <t>Employee wages and salary expenses - rechargeable</t>
  </si>
  <si>
    <t>5903-00-000</t>
  </si>
  <si>
    <t>IT 비용 - 청구 가능</t>
  </si>
  <si>
    <t>IT expenses - rechargeable</t>
  </si>
  <si>
    <t>5904-00-000</t>
  </si>
  <si>
    <t>법률 및 전문 - 청구 가능</t>
  </si>
  <si>
    <t>Legal and professional - rechargeable</t>
  </si>
  <si>
    <t>5905-00-000</t>
  </si>
  <si>
    <t>보험 - 청구 가능</t>
  </si>
  <si>
    <t>Insurance - rechargeable</t>
  </si>
  <si>
    <t>5906-00-000</t>
  </si>
  <si>
    <t>마케팅 및 프로모션 - 청구 가능</t>
  </si>
  <si>
    <t>Marketing and promotion - rechargeable</t>
  </si>
  <si>
    <t>5907-00-000</t>
  </si>
  <si>
    <t>여행 경비 - 청구 가능</t>
  </si>
  <si>
    <t>Travel expenses - rechargeable</t>
  </si>
  <si>
    <t>5908-00-000</t>
  </si>
  <si>
    <t>사무실 비용 - 청구가능</t>
  </si>
  <si>
    <t>Office expenses - rechargeable</t>
  </si>
  <si>
    <t>5909-00-000</t>
  </si>
  <si>
    <t>전화 및 통신 비용 - 청구 가능</t>
  </si>
  <si>
    <t>Telephone and communication expenses - rechargeable</t>
  </si>
  <si>
    <t>5910-00-000</t>
  </si>
  <si>
    <t>일반 관리 비용 - 청구 가능</t>
  </si>
  <si>
    <t>General administrative expenses - rechargeable</t>
  </si>
  <si>
    <t>6100-00-000</t>
  </si>
  <si>
    <t>ASSCIATES의 이익/(손실)의 점유율은 UND를 수행</t>
  </si>
  <si>
    <t>SHARE OF PROFITS/(LOSSES) OF ASSCIATES CARRIED UND</t>
  </si>
  <si>
    <t>6201-00-000</t>
  </si>
  <si>
    <t>실현이익 - 투자 처분</t>
  </si>
  <si>
    <t>Realized gains - disposition of investments</t>
  </si>
  <si>
    <t>6202-00-000</t>
  </si>
  <si>
    <t>실현 FX 이익 - 투자 처분</t>
  </si>
  <si>
    <t>Realized FX gains - disposition of investments</t>
  </si>
  <si>
    <t>6203-00-000</t>
  </si>
  <si>
    <t>실현손실 - 투자 처분</t>
  </si>
  <si>
    <t>Realized losses - disposition of investments</t>
  </si>
  <si>
    <t>6204-00-000</t>
  </si>
  <si>
    <t>실현 FX 손실 - 투자 처분</t>
  </si>
  <si>
    <t>Realized FX losses - disposition of investments</t>
  </si>
  <si>
    <t>6205-00-000</t>
  </si>
  <si>
    <t>자산양수차익</t>
  </si>
  <si>
    <t>Gain on acquisition of asset</t>
  </si>
  <si>
    <t>6206-00-000</t>
  </si>
  <si>
    <t>자산양수차손</t>
  </si>
  <si>
    <t>Loss on acquisition of asset</t>
  </si>
  <si>
    <t>6301-00-000</t>
  </si>
  <si>
    <t>MTM - 실현되지 않은 이익/손실 - 투자</t>
  </si>
  <si>
    <t>MTM - unrealized gains/losses - investment</t>
  </si>
  <si>
    <t>6401-00-000</t>
  </si>
  <si>
    <t>FX - 미실현 이익 - 투자</t>
  </si>
  <si>
    <t>FX - unrealized gains - investments</t>
  </si>
  <si>
    <t>6401-00-001</t>
  </si>
  <si>
    <t>FX - 미실현 손실 - 투자</t>
  </si>
  <si>
    <t>FX - unrealized losses - investments</t>
  </si>
  <si>
    <t>(삭제요청) 외화환산이익</t>
  </si>
  <si>
    <t>FX - unrealized gains - others</t>
  </si>
  <si>
    <t>FSG</t>
  </si>
  <si>
    <t>외화환산이익</t>
  </si>
  <si>
    <t>FX - unrealized losses - others</t>
  </si>
  <si>
    <t>FSL</t>
  </si>
  <si>
    <t>6501-00-000</t>
  </si>
  <si>
    <t>MTM - 실현되지 않은 이익/손실 - 기타</t>
  </si>
  <si>
    <t>MTM - unrealized gains/losses - others</t>
  </si>
  <si>
    <t>7101-00-000</t>
  </si>
  <si>
    <t>법인세비용</t>
  </si>
  <si>
    <t>Income tax expense</t>
  </si>
  <si>
    <t>7102-00-000</t>
  </si>
  <si>
    <t>GST/부가가치세 비용</t>
  </si>
  <si>
    <t>GST/VAT expense</t>
  </si>
  <si>
    <t>Other tax expense</t>
  </si>
  <si>
    <t>7104-00-000</t>
  </si>
  <si>
    <t>원천징수세 비용</t>
  </si>
  <si>
    <t>Withholding tax expense</t>
  </si>
  <si>
    <t>8100-00-000</t>
  </si>
  <si>
    <t>회사의 소유자에게 귀속되는 이익</t>
  </si>
  <si>
    <t>PROFIT ATTRIBUTABLE TO OWNERS OF THE COMPANY</t>
  </si>
  <si>
    <t>8200-00-000</t>
  </si>
  <si>
    <t>비지배지분에 귀속되는 이익</t>
  </si>
  <si>
    <t>PROFIT ATTRIBUTABLE TO NON-CONTROLLING INTERESTS</t>
  </si>
  <si>
    <t>8301-00-000</t>
  </si>
  <si>
    <t>전기오류수정이익</t>
  </si>
  <si>
    <t>Other comprehensive income</t>
  </si>
  <si>
    <t>9001-00-000</t>
  </si>
  <si>
    <t>조직 비용 - 회수 가능</t>
  </si>
  <si>
    <t>Organizational expenses - recoverable</t>
  </si>
  <si>
    <t>9002-00-000</t>
  </si>
  <si>
    <t>직원 임금 및 급여 비용 - 회수 가능</t>
  </si>
  <si>
    <t>Employee wages and salary expenses - recoverable</t>
  </si>
  <si>
    <t>9003-00-000</t>
  </si>
  <si>
    <t>IT 비용 - 회수 가능</t>
  </si>
  <si>
    <t>IT expenses - recoverable</t>
  </si>
  <si>
    <t>9004-00-000</t>
  </si>
  <si>
    <t>법률 및 전문가 - 회수 가능</t>
  </si>
  <si>
    <t>Legal and professional - recoverable</t>
  </si>
  <si>
    <t>9005-00-000</t>
  </si>
  <si>
    <t>보험 - 회수 가능</t>
  </si>
  <si>
    <t>Insurance - recoverable</t>
  </si>
  <si>
    <t>9006-00-000</t>
  </si>
  <si>
    <t>마케팅 및 프로모션 - 회수 가능</t>
  </si>
  <si>
    <t>Marketing and promotion - recoverable</t>
  </si>
  <si>
    <t>9007-00-000</t>
  </si>
  <si>
    <t>여행 경비 - 회수 가능</t>
  </si>
  <si>
    <t>Travel expenses - recoverable</t>
  </si>
  <si>
    <t>9008-00-000</t>
  </si>
  <si>
    <t>사무비용 - 회수 가능</t>
  </si>
  <si>
    <t>Office expenses - recoverable</t>
  </si>
  <si>
    <t>9009-00-000</t>
  </si>
  <si>
    <t>전화 및 통신 비용 - 회수 가능</t>
  </si>
  <si>
    <t>Telephone and communication expenses - recoverable</t>
  </si>
  <si>
    <t>9010-00-000</t>
  </si>
  <si>
    <t>일반 관리 비용 - 회수 가능</t>
  </si>
  <si>
    <t>General administrative expenses - recoverable</t>
  </si>
  <si>
    <t>9011-00-000</t>
  </si>
  <si>
    <t>상표 비용 - 회수 가능</t>
  </si>
  <si>
    <t>Trademark expense - recoverable</t>
  </si>
  <si>
    <t>9901-00-000</t>
  </si>
  <si>
    <t>직원 정리 계정</t>
  </si>
  <si>
    <t>Employee Clearing Account</t>
  </si>
  <si>
    <t>9902-00-000</t>
  </si>
  <si>
    <t>아메리칸 익스프레스 법인 카드 클리어링 계정</t>
  </si>
  <si>
    <t>American Express Corporate Card Clearing Account</t>
  </si>
  <si>
    <t>BS 거래처별 잔액명세서</t>
  </si>
  <si>
    <t>2025/01/31 ~ 2025/02/28</t>
  </si>
  <si>
    <t>4617043000</t>
  </si>
  <si>
    <t>1546700144</t>
  </si>
  <si>
    <t>법무사정찬선 사무소</t>
  </si>
  <si>
    <t>5438101960</t>
  </si>
  <si>
    <t>법무사법인 목포</t>
  </si>
  <si>
    <t>5571701838</t>
  </si>
  <si>
    <t>법무사이형오사무소</t>
  </si>
  <si>
    <t>5998701228</t>
  </si>
  <si>
    <t>㈜삼정개발</t>
  </si>
  <si>
    <t>대여금</t>
  </si>
  <si>
    <t>보증금</t>
    <phoneticPr fontId="40" type="noConversion"/>
  </si>
  <si>
    <t>Balance Sheet Reconciliation</t>
  </si>
  <si>
    <t>Periode</t>
    <phoneticPr fontId="40" type="noConversion"/>
  </si>
  <si>
    <t>GL A/C</t>
    <phoneticPr fontId="40" type="noConversion"/>
  </si>
  <si>
    <t>1112-KR-003</t>
    <phoneticPr fontId="40" type="noConversion"/>
  </si>
  <si>
    <t>A/C Name</t>
    <phoneticPr fontId="40" type="noConversion"/>
  </si>
  <si>
    <t>Acc Number</t>
    <phoneticPr fontId="40" type="noConversion"/>
  </si>
  <si>
    <t>명칭</t>
    <phoneticPr fontId="40" type="noConversion"/>
  </si>
  <si>
    <t>기준일</t>
    <phoneticPr fontId="40" type="noConversion"/>
  </si>
  <si>
    <t>Amount</t>
    <phoneticPr fontId="40" type="noConversion"/>
  </si>
  <si>
    <t>현금잔액</t>
    <phoneticPr fontId="40" type="noConversion"/>
  </si>
  <si>
    <t>1112-00-000</t>
    <phoneticPr fontId="40" type="noConversion"/>
  </si>
  <si>
    <t>Acc Name</t>
    <phoneticPr fontId="40" type="noConversion"/>
  </si>
  <si>
    <t>Bank Number</t>
    <phoneticPr fontId="40" type="noConversion"/>
  </si>
  <si>
    <t>HANA BANK (주)하나은행 원화 (76804)</t>
  </si>
  <si>
    <t>20191003076804</t>
  </si>
  <si>
    <t>HANA BANK (주)하나은행 외화 (31538)</t>
  </si>
  <si>
    <t>20191001531538</t>
  </si>
  <si>
    <t xml:space="preserve">매월 환산 </t>
    <phoneticPr fontId="40" type="noConversion"/>
  </si>
  <si>
    <t>1211-00-000</t>
    <phoneticPr fontId="40" type="noConversion"/>
  </si>
  <si>
    <t>거래처코드(사업자번호)</t>
    <phoneticPr fontId="40" type="noConversion"/>
  </si>
  <si>
    <t>거래처명</t>
    <phoneticPr fontId="40" type="noConversion"/>
  </si>
  <si>
    <t>적요</t>
    <phoneticPr fontId="40" type="noConversion"/>
  </si>
  <si>
    <t>[토지 매매 대금]</t>
    <phoneticPr fontId="40" type="noConversion"/>
  </si>
  <si>
    <t>토지명(거래처명)</t>
    <phoneticPr fontId="40" type="noConversion"/>
  </si>
  <si>
    <t>예금주</t>
    <phoneticPr fontId="40" type="noConversion"/>
  </si>
  <si>
    <t>계약금 지급일</t>
    <phoneticPr fontId="40" type="noConversion"/>
  </si>
  <si>
    <t>매매대금</t>
    <phoneticPr fontId="40" type="noConversion"/>
  </si>
  <si>
    <t>계약금 (선급금)</t>
    <phoneticPr fontId="40" type="noConversion"/>
  </si>
  <si>
    <t>잔금</t>
    <phoneticPr fontId="40" type="noConversion"/>
  </si>
  <si>
    <t>Account Code</t>
  </si>
  <si>
    <t>Account Name</t>
  </si>
  <si>
    <t>201-910031-85704</t>
    <phoneticPr fontId="40" type="noConversion"/>
  </si>
  <si>
    <t>HANA BANK (주)하나은행 원화 (85745)</t>
    <phoneticPr fontId="40" type="noConversion"/>
  </si>
  <si>
    <t>KRW</t>
    <phoneticPr fontId="40" type="noConversion"/>
  </si>
  <si>
    <t>신협 원화 (007238)</t>
    <phoneticPr fontId="40" type="noConversion"/>
  </si>
  <si>
    <t>HANA BANK (주)하나은행 외화 (70638)</t>
    <phoneticPr fontId="40" type="noConversion"/>
  </si>
  <si>
    <t>[Weekly Cash]</t>
    <phoneticPr fontId="40" type="noConversion"/>
  </si>
  <si>
    <t>Sector</t>
  </si>
  <si>
    <t>Acct No.</t>
  </si>
  <si>
    <t>Transaction Date</t>
  </si>
  <si>
    <t>Currency</t>
  </si>
  <si>
    <t>Deposit</t>
  </si>
  <si>
    <t>Withdrawal</t>
  </si>
  <si>
    <t>Ending Balance</t>
  </si>
  <si>
    <t>거래점</t>
  </si>
  <si>
    <t>Entity</t>
  </si>
  <si>
    <t>Net Amount</t>
  </si>
  <si>
    <t>DevCo</t>
  </si>
  <si>
    <t>Renewable</t>
  </si>
  <si>
    <t>2023-01-09 15:17</t>
  </si>
  <si>
    <t>Cash</t>
  </si>
  <si>
    <t>Main Business 2 Dept.</t>
  </si>
  <si>
    <t>Kummyung Co., Ltd.</t>
  </si>
  <si>
    <t>2023-01-13 15:18</t>
  </si>
  <si>
    <t>주주대여금</t>
  </si>
  <si>
    <t>Transfer</t>
  </si>
  <si>
    <t>2023-01-13 15:29</t>
  </si>
  <si>
    <t>신장리795-2_이연</t>
  </si>
  <si>
    <t>Total Trade</t>
  </si>
  <si>
    <t>2023-01-13 15:30</t>
  </si>
  <si>
    <t>토지대금_26개</t>
  </si>
  <si>
    <t>2023-01-13 15:35</t>
  </si>
  <si>
    <t>지준이체수수료</t>
  </si>
  <si>
    <t>2023-01-17 13:58</t>
  </si>
  <si>
    <t>신장리795-3토지대금</t>
  </si>
  <si>
    <t>2023-01-17 14:32</t>
  </si>
  <si>
    <t>신장리797,796-7</t>
  </si>
  <si>
    <t>2023-01-18 15:01</t>
  </si>
  <si>
    <t>분매리686-5토지대금</t>
  </si>
  <si>
    <t>2023-01-19 09:15</t>
  </si>
  <si>
    <t>발급수수료납부</t>
  </si>
  <si>
    <t>CIF</t>
  </si>
  <si>
    <t>HanaCBS</t>
  </si>
  <si>
    <t>2023-01-19 09:17</t>
  </si>
  <si>
    <t>2023-01-19 15:40</t>
  </si>
  <si>
    <t>분매리688-3토지대금</t>
  </si>
  <si>
    <t>이미경</t>
  </si>
  <si>
    <t>Remittance</t>
  </si>
  <si>
    <t>2023-01-19 15:41</t>
  </si>
  <si>
    <t>정석진</t>
  </si>
  <si>
    <t>2023-01-19 16:56</t>
  </si>
  <si>
    <t>신안군취득세</t>
  </si>
  <si>
    <t>Utility bill</t>
  </si>
  <si>
    <t>2023-01-19 17:08</t>
  </si>
  <si>
    <t>2023-01-19 17:10</t>
  </si>
  <si>
    <t>2023-01-20 17:34</t>
  </si>
  <si>
    <t>2023-01-26 20:17</t>
  </si>
  <si>
    <t>2023-01-26 20:20</t>
  </si>
  <si>
    <t>2023-01-26 22:04</t>
  </si>
  <si>
    <t>2023-01-09 15:25</t>
  </si>
  <si>
    <t>AMT in won</t>
  </si>
  <si>
    <t>2023-01-13 14:51</t>
  </si>
  <si>
    <t>FC transfer</t>
  </si>
  <si>
    <t>2023-01-13 15:16</t>
  </si>
  <si>
    <t>원화로환전</t>
  </si>
  <si>
    <t>2023-02-01 22:23</t>
  </si>
  <si>
    <t>2023-02-08 11:39:56</t>
  </si>
  <si>
    <t>인증서</t>
  </si>
  <si>
    <t>Issuance fee payment</t>
  </si>
  <si>
    <t>2023-02-08 11:44:40</t>
  </si>
  <si>
    <t>2023-02-08 11:55:11</t>
  </si>
  <si>
    <t>2023-02-09 15:03:11</t>
  </si>
  <si>
    <t>토지매매관련법무사비용</t>
  </si>
  <si>
    <t>법무사법인목포</t>
  </si>
  <si>
    <t>타행송금</t>
  </si>
  <si>
    <t>[KR Inv_202302] VJUDICI01_Project Phantom_Land Registration Fee for Shinjang-ri 796-7,797_KRW 626070</t>
  </si>
  <si>
    <t>2023-02-09 15:03:13</t>
  </si>
  <si>
    <t>[KR Inv_202302] VJUDICI01_Project Phantom_Land Registration Fee for Bunmae-ri 688-3_KRW 578960</t>
  </si>
  <si>
    <t>2023-02-09 15:03:14</t>
  </si>
  <si>
    <t>김윤석(김윤석법무사</t>
  </si>
  <si>
    <t>[KR Inv_202302] VKIMYUN01_Project Phantom_Land Registration Fee for Park Sukja's (Bunmae-ri 686-5)_KRW 259810</t>
  </si>
  <si>
    <t>2023-02-09 15:03:16</t>
  </si>
  <si>
    <t>토지등기이전관련법률수수료</t>
  </si>
  <si>
    <t>법무법인(유한)광장</t>
  </si>
  <si>
    <t>[KR Inv_202301] VLEENKO01_Registration Service Fee for Project Phantom_KRW 4098560</t>
  </si>
  <si>
    <t>정찬선(법무사정찬선</t>
  </si>
  <si>
    <t>[KR Inv_202301] VJEONGC01_Project Phantom_Land Registration Fee for Neulsam's (26 land)_KRW 6580326</t>
  </si>
  <si>
    <t>2023-02-09 15:03:17</t>
  </si>
  <si>
    <t>[KR Inv_202301] VKIMYUN01_Project Phantom_Land Registration Fee for Shin Jang-ri 795-2 (Lee Yeonrye)_KRW 1696730</t>
  </si>
  <si>
    <t>2023-02-09 15:03:18</t>
  </si>
  <si>
    <t>[KR Inv_202301] VKIMYUN01_Project Phantom_Land Registration Fee for shin jang-ri 795-3 (Jang Yeonok)_KRW 558480</t>
  </si>
  <si>
    <t>2023-02-14 17:52</t>
  </si>
  <si>
    <t>2023-02-16 12:13</t>
  </si>
  <si>
    <t>Land Purchase</t>
  </si>
  <si>
    <t>[KR Inv_202302] VNEULSA01_Kummyung_Land Purchasing Payment_Bunmae-ri 697-4_KRW 52500000</t>
  </si>
  <si>
    <t>Land Purchasing</t>
  </si>
  <si>
    <t>[KR Inv_202302] VNEULSA01_Kummyung_Land Purchasing Payment_Shinjang-ri 796-7, 797 (12)_KRW 184200000</t>
  </si>
  <si>
    <t>타행이체</t>
  </si>
  <si>
    <t>WOORI BANK(5537)</t>
  </si>
  <si>
    <t>WOORI BANK(4716)</t>
  </si>
  <si>
    <t>KOOKMIN BANK(0100)</t>
  </si>
  <si>
    <t>2023-02-28 17:08</t>
  </si>
  <si>
    <t>Other Bank Tr.</t>
  </si>
  <si>
    <t>IBK Bank6236</t>
  </si>
  <si>
    <t>2023-03-02 17:31:39</t>
  </si>
  <si>
    <t>공과금</t>
  </si>
  <si>
    <t>Main Business 2 Dept</t>
  </si>
  <si>
    <t>[KR Inv_202302] VTAXPMT01_Keummyeong_Tax for land registration for Neulsam's_KRW 10888200</t>
  </si>
  <si>
    <t>2023-03-02 17:32:31</t>
  </si>
  <si>
    <t>2023-03-02 17:36:10</t>
  </si>
  <si>
    <t>[KR Inv_202302] VTAXPMT01_Keummyeong_Tax for land registration for Personal_KRW 10626000</t>
  </si>
  <si>
    <t>2023-03-02 17:36:43</t>
  </si>
  <si>
    <t>2023-03-02 17:37:12</t>
  </si>
  <si>
    <t>2023-03-02 17:37:40</t>
  </si>
  <si>
    <t>2023-03-02 17:38:08</t>
  </si>
  <si>
    <t>2023-03-02 17:38:54</t>
  </si>
  <si>
    <t>[KR Inv_202302] VTAXPMT01_Keummyeong_Tax for land registration for Personal_KRW 5713200</t>
  </si>
  <si>
    <t>2023-03-02 17:39:22</t>
  </si>
  <si>
    <t>2023-03-02 17:39:48</t>
  </si>
  <si>
    <t>2023-03-02 17:40:29</t>
  </si>
  <si>
    <t>[KR Inv_202302] VTAXPMT01_Keummyeong_Tax for land registration for Personal_KRW 8050000</t>
  </si>
  <si>
    <t>2023-03-02 17:40:55</t>
  </si>
  <si>
    <t>2023-03-02 17:41:43</t>
  </si>
  <si>
    <t>2023-03-09 15:20</t>
  </si>
  <si>
    <t>Land Commission</t>
  </si>
  <si>
    <t>[KR Inv_202303] VSAMJEO01_Kummyung_Land Purchasing Commission fee_KRW 38280000</t>
  </si>
  <si>
    <t>Bunmae-ri 688-6</t>
  </si>
  <si>
    <t>[KR Inv_202303] VNEULSA01_Kummyung_Land Purchasing Payment_KRW 530200000</t>
  </si>
  <si>
    <t>Bunmae-ri 689-1</t>
  </si>
  <si>
    <t>2023-03-09 15:21</t>
  </si>
  <si>
    <t>Shinjang-ri 797</t>
  </si>
  <si>
    <t>Shinjang-ri 819</t>
  </si>
  <si>
    <t>Shinjang-ri 796</t>
  </si>
  <si>
    <t>Shinjang-ri 799</t>
  </si>
  <si>
    <t>2023-03-09 16:58</t>
  </si>
  <si>
    <t>Bunmae-ri 685-1</t>
  </si>
  <si>
    <t>Bunmae &amp; Shinja</t>
  </si>
  <si>
    <t>INDUSTRIAL BANK OF KOREA(6236)</t>
  </si>
  <si>
    <t>대체</t>
  </si>
  <si>
    <t>한전</t>
  </si>
  <si>
    <t>2023-03-16 14:47:07</t>
  </si>
  <si>
    <t>2023-03-17 17:49:05</t>
  </si>
  <si>
    <t>영업2부</t>
  </si>
  <si>
    <t>[KR Inv_202303] VTAXPMT01_Keummyeong_Tax for land registration for Shinjang-ri 797-2_KRW 2300000</t>
  </si>
  <si>
    <t>2023-03-18 02:48:29</t>
  </si>
  <si>
    <t>예금이자</t>
  </si>
  <si>
    <t>Bank Interest</t>
  </si>
  <si>
    <t>2023-03-23 13:16:10</t>
  </si>
  <si>
    <t>Fund Transfer</t>
  </si>
  <si>
    <t>주식회사 금명</t>
  </si>
  <si>
    <t>2023-03-23 13:16:11</t>
  </si>
  <si>
    <t>2023-03-23 18:08:06</t>
  </si>
  <si>
    <t>Land Registra</t>
  </si>
  <si>
    <t>[KR Inv_202303] VJEONGC01_Project Phantom_Land Registration Fee_KRW 1150320</t>
  </si>
  <si>
    <t>2023-03-23 18:08:07</t>
  </si>
  <si>
    <t>Land Regist Fee</t>
  </si>
  <si>
    <t>[KR Inv_202303] VKIMYUN01_Project Phantom_Land Registration Fee_KRW 1020380</t>
  </si>
  <si>
    <t>2023-03-24 15:00:57</t>
  </si>
  <si>
    <t>Office Deposit</t>
  </si>
  <si>
    <t>황진규</t>
  </si>
  <si>
    <t>당행송금</t>
  </si>
  <si>
    <t>[KR Inv_202303] VHWANGJ01_Kummyung_Office Rent Deposit fee_KRW 5000000</t>
  </si>
  <si>
    <t>2023-03-08</t>
  </si>
  <si>
    <t>창구</t>
  </si>
  <si>
    <t>신규</t>
  </si>
  <si>
    <t>08097</t>
  </si>
  <si>
    <t>2023-03-23</t>
  </si>
  <si>
    <t>48000</t>
  </si>
  <si>
    <t>Mortage Loan</t>
  </si>
  <si>
    <t>2023-03-31</t>
  </si>
  <si>
    <t>210059099464（주식회사 금?</t>
  </si>
  <si>
    <t>no supportiong documents</t>
  </si>
  <si>
    <t>2023-04-06 13:45:07</t>
  </si>
  <si>
    <t>MSA Chargeback</t>
  </si>
  <si>
    <t>에퀴스센트럴서비스코리아피티이엘티디(영업소)</t>
  </si>
  <si>
    <t>MSA Chargeback Settlement</t>
  </si>
  <si>
    <t>2023-04-06 16:57:27</t>
  </si>
  <si>
    <t>Land Registrati</t>
  </si>
  <si>
    <t>[KR Inv_202303] VJUDICI01_Project Phantom_Land Registration Fee_KRW 2386200</t>
  </si>
  <si>
    <t>2023-04-13 12:51</t>
  </si>
  <si>
    <t>Laptop Exp</t>
  </si>
  <si>
    <t>이노컴퍼니(주)</t>
  </si>
  <si>
    <t>[KR Inv_202304] VINOCOM01_Kummyung_Mokpo local office laptop expense_KRW 1914000</t>
  </si>
  <si>
    <t>Exp Claim Local</t>
  </si>
  <si>
    <t>김용민</t>
  </si>
  <si>
    <t>[KR Inv_202304] VKIMYON01_Kummyung_Local staff's expense claim (3.15~4.4)_KRW 387000</t>
  </si>
  <si>
    <t>IT Equipment Ex</t>
  </si>
  <si>
    <t>(주)미르칸</t>
  </si>
  <si>
    <t>[KR Inv_202304] VMIREUK01_Kummyung_Mokpo local office IT equipment expense_KRW 411400</t>
  </si>
  <si>
    <t>Ofc doorlock ex</t>
  </si>
  <si>
    <t>김상윤</t>
  </si>
  <si>
    <t>[KR Inv_202304] VHANARO01_Kummyung_Mokpo local office doorlock purchasing expense_KRW 187000</t>
  </si>
  <si>
    <t>Office Rent</t>
  </si>
  <si>
    <t>[KR Inv_202304] VHWANGJ01_Keummyeong Office rent _KRW 416794</t>
  </si>
  <si>
    <t>2023-04-13 16:49</t>
  </si>
  <si>
    <t>[KR Inv_202303] VTAXPMT01_Keummyeong_Tax for land registration_KRW 3680000</t>
  </si>
  <si>
    <t>2023-04-13 16:58</t>
  </si>
  <si>
    <t>2023-04-25 14:51:12</t>
  </si>
  <si>
    <t>[KR Inv_202304] VTAXPMT01_Keummyeong_Tax for land registration_KRW 13087000</t>
  </si>
  <si>
    <t>2023-04-25 14:51:47</t>
  </si>
  <si>
    <t>2023-04-25 14:52:41</t>
  </si>
  <si>
    <t>2023-04-25 14:53:41</t>
  </si>
  <si>
    <t>2023-04-21</t>
  </si>
  <si>
    <t>Land Purchasing Paym</t>
  </si>
  <si>
    <t>기업뱅킹</t>
  </si>
  <si>
    <t>[KR Inv_202303] VNEULSA01_Keummyeong_Land purchasing payment_KRW 414500000</t>
  </si>
  <si>
    <t>Land Purchasing Comm</t>
  </si>
  <si>
    <t>[KR Inv_202303] VSAMJEO01_Kummyung_Land Purchasing Commission fee_KRW 34372800</t>
  </si>
  <si>
    <t>2023-04-25</t>
  </si>
  <si>
    <t>FY23 1Q VAT Payment</t>
  </si>
  <si>
    <t>[KR Inv_202304] VTAXPMT01_Kummyung_FY23 1Q VAT Return Payment_KRW 56927280</t>
  </si>
  <si>
    <t>2023-04-28</t>
  </si>
  <si>
    <t>Local office Refrige</t>
  </si>
  <si>
    <t>[KR Inv_202304] VLOTTEH01_Kummyung_Mokpo local office refrigerator purchasing_KRW 226000</t>
  </si>
  <si>
    <t>Local office Funitur</t>
  </si>
  <si>
    <t>[KR Inv_202304] VFUNITU01_Kummyung_Mokpo local office funiture expense_KRW 2657600</t>
  </si>
  <si>
    <t>Local office window</t>
  </si>
  <si>
    <t>[KR Inv_202304] VJUNDES01_Kummyung_Mokpo local office Window sheet_KRW 275000</t>
  </si>
  <si>
    <t>[KR Inv_202304] VOSUNGD01_Keummyeong Office maintenance fee KRW 13020</t>
  </si>
  <si>
    <t>2023-04-28 17:42:38</t>
  </si>
  <si>
    <t>[KR Inv_202304] VTAXPMT01_Keummyeong_Tax for land registration_KRW 4600000</t>
  </si>
  <si>
    <t>2023-04-28 17:43:23</t>
  </si>
  <si>
    <t>[KR Inv_202304] VTAXPMT01_Keummyeong_Tax for land registration_KRW 2985400</t>
  </si>
  <si>
    <t>2023-04-28 17:43:48</t>
  </si>
  <si>
    <t>Registration service</t>
  </si>
  <si>
    <t>[KR Inv_202305] VJUDICI01_Project Phantom_Land Registration Service Fee_KRW 288870</t>
  </si>
  <si>
    <t>[KR Inv_202305] VKIMYUN01_Project Phantom_Land Registration Service Fee_KRW 1236540</t>
  </si>
  <si>
    <t>local office rent</t>
  </si>
  <si>
    <t>[KR Inv_202304] VHWANGJ01_Keummyeong Office April rent _KRW 330,000</t>
  </si>
  <si>
    <t>2023-05-11 15:14:21</t>
  </si>
  <si>
    <t>Loc Exp Claim</t>
  </si>
  <si>
    <t>[KR Inv_202305] VKIMYON01_Kummyung_Local staff's expense claim (4/5~5/2)_KRW 205040</t>
  </si>
  <si>
    <t>2023-05-11 17:19:18</t>
  </si>
  <si>
    <t>[KR Inv_202305] VTAXPMT01_Keummyeong_Tax for land registration_KRW 8142000</t>
  </si>
  <si>
    <t>2023-05-11 17:19:59</t>
  </si>
  <si>
    <t>2023-05-11 17:20:28</t>
  </si>
  <si>
    <t>2023-05-11 17:21:24</t>
  </si>
  <si>
    <t>[KR Inv_202305] VTAXPMT01_Keummyeong_Tax for land registration_KRW 3036000</t>
  </si>
  <si>
    <t>2023-05-11 17:21:57</t>
  </si>
  <si>
    <t>2023-05-10</t>
  </si>
  <si>
    <t>Land purchasing paym</t>
  </si>
  <si>
    <t>[KR Inv_202305] VNEULSA01_Kummyung_Land Purchasing Payment_KRW 164900000</t>
  </si>
  <si>
    <t>[KR Inv_202305] VNEULSA01_Kummyung_Land Purchasing Payment_KRW 243000000</t>
  </si>
  <si>
    <t>2023-05-11</t>
  </si>
  <si>
    <t>Affiliate loan</t>
  </si>
  <si>
    <t>2023-05-12</t>
  </si>
  <si>
    <t>2023-05-15</t>
  </si>
  <si>
    <t>와이드리버 유한회사</t>
  </si>
  <si>
    <t>WideRiver_Bank balance certificate_230512</t>
  </si>
  <si>
    <t>2023-05-18</t>
  </si>
  <si>
    <t>Registration SVC Fee</t>
  </si>
  <si>
    <t>[KR Inv_202305] VLEHYUN01_Project Phantom_Land Registration Service Fee_KRW 1030640</t>
  </si>
  <si>
    <t>[KR Inv_202305] VSAMJEO01_Kummyung_Land Purchasing Commission fee_KRW 18238000</t>
  </si>
  <si>
    <t>2023-05-19 16:15:45</t>
  </si>
  <si>
    <t>[KR Inv_202305] VTAXPMT01_Keummyeong_Tax for land registration_KRW 7130000</t>
  </si>
  <si>
    <t>2023-05-19 16:16:21</t>
  </si>
  <si>
    <t>2023-05-25 09:02:47</t>
  </si>
  <si>
    <t>[KR Inv_202305] VTAXPMT01_Keummyeong_Tax for land registration_KRW 483000</t>
  </si>
  <si>
    <t>2023-05-25 09:04:27</t>
  </si>
  <si>
    <t>[KR Inv_202305] VTAXPMT01_Keummyeong_Tax for land registration_KRW 4427500</t>
  </si>
  <si>
    <t>2023-05-25 09:05:03</t>
  </si>
  <si>
    <t>2023-05-25 09:05:37</t>
  </si>
  <si>
    <t>2023-05-25 09:06:07</t>
  </si>
  <si>
    <t>2023-05-25 09:06:58</t>
  </si>
  <si>
    <t>2023-05-24</t>
  </si>
  <si>
    <t>Land Registration fe</t>
  </si>
  <si>
    <t>[KR Inv_202305] VLEHYUN01_Project Phantom_Land Registration Service Fee_KRW 1531160</t>
  </si>
  <si>
    <t>Office landline fee</t>
  </si>
  <si>
    <t>[KR Inv_202305] VKKRTEL01_ Keummyeong Office Landline_KRW 97,570</t>
  </si>
  <si>
    <t>Office maintenance f</t>
  </si>
  <si>
    <t>[KR Inv_202305] VOSUNGD01_Keummyeong Office maintenance fee KRW 110,330</t>
  </si>
  <si>
    <t>[KR Inv_202305] VKIMYUN01_Project Phantom_Land Registration Service Fee_KRW 941550</t>
  </si>
  <si>
    <t>May23 Payroll</t>
  </si>
  <si>
    <t>[KR Inv_202305] VNEULSA01_Kummyung_Land Purchasing Payment_KRW 155000000</t>
  </si>
  <si>
    <t>자동이체</t>
  </si>
  <si>
    <t>[KR Inv_202305] VJOSEON01_Kummyung_Land Purchasing Payment_KRW 47500000</t>
  </si>
  <si>
    <t>[KR Inv_202305] VKIMEUN01_Kummyung_Land Purchasing Payment_KRW 469490000</t>
  </si>
  <si>
    <t>FY22 CTR Payment</t>
  </si>
  <si>
    <t>[KR Inv_202305] VTAXPMT01_Kummyung_FY22 Corporate Tax Payment_KRW 52812350</t>
  </si>
  <si>
    <t>*</t>
    <phoneticPr fontId="40" type="noConversion"/>
  </si>
  <si>
    <t>Local Office Rent fee</t>
  </si>
  <si>
    <t>office multiscanner</t>
  </si>
  <si>
    <t>VAT filing service fee</t>
  </si>
  <si>
    <t>2023-06-05 14:40</t>
  </si>
  <si>
    <t>온라인잔액증명서발급수수료</t>
  </si>
  <si>
    <t>digital certificate issuance fee</t>
  </si>
  <si>
    <t>잔액증명서발급수수료</t>
  </si>
  <si>
    <t>Expense claim</t>
  </si>
  <si>
    <t>2023-06-14 16:56:51</t>
  </si>
  <si>
    <t>[KR Inv_202306] VTAXPMT01_Keummyeong_Tax for land registration_KRW 23781540</t>
  </si>
  <si>
    <t>2023-06-14 16:56:22</t>
  </si>
  <si>
    <t>2023-06-13</t>
  </si>
  <si>
    <t>2023-06-15</t>
  </si>
  <si>
    <t>Office Water Purifie</t>
  </si>
  <si>
    <t xml:space="preserve">[KR Inv_202306] Keummyeong Office Water Purifier usage in May </t>
  </si>
  <si>
    <t>[KR Inv_202306] VLEHYUN01_Project Phantom_Land Registration Service Fee_KRW 1330120</t>
  </si>
  <si>
    <t>2023-06-17</t>
  </si>
  <si>
    <t>결산이자</t>
  </si>
  <si>
    <t>2023-06-17 02:20</t>
  </si>
  <si>
    <t>Depo INT</t>
  </si>
  <si>
    <t>bank interest income</t>
  </si>
  <si>
    <t>2023-06-23 18:09</t>
  </si>
  <si>
    <t>[KR Inv_202306] VTAXPMT01_Keummyeong_Tax for land registration_KRW 2530000</t>
  </si>
  <si>
    <t>2023-06-23 18:10</t>
  </si>
  <si>
    <t>2023-06-23</t>
  </si>
  <si>
    <t>Office Landline Exp</t>
  </si>
  <si>
    <t>[KR Inv_202306] VKKRTEL01_ Keummyeong Office Landline_KRW 36470</t>
  </si>
  <si>
    <t>[KR Inv_202306] VOSUNGD01_Keummyeong Office maintenance fee KRW_104,380</t>
  </si>
  <si>
    <t>Land purchasing fee</t>
  </si>
  <si>
    <t>[KR Inv_202306] VNEULSA01_Kummyung_Land Purchasing Payment_KRW 55000000</t>
  </si>
  <si>
    <t>2023-06-26</t>
  </si>
  <si>
    <t>Payroll Jun23</t>
  </si>
  <si>
    <t>2023-06-28</t>
  </si>
  <si>
    <t>Land Purchasing PMT</t>
  </si>
  <si>
    <t>[KR Inv_202306] VNEULSA01_Kummyung_Land Purchasing Payment_KRW 70000000</t>
  </si>
  <si>
    <t>2023-06-30</t>
  </si>
  <si>
    <t>2023-07-03 10:14</t>
  </si>
  <si>
    <t>[KR Inv_202306] VTAXPMT01_Keummyeong_Tax for land registration_KRW 3220000</t>
  </si>
  <si>
    <t>2023-07-03 10:15</t>
  </si>
  <si>
    <t>2023-07-06</t>
  </si>
  <si>
    <t>Expense Claim</t>
  </si>
  <si>
    <t>[KR Inv_202307] VKIMYON01_Kummyung_Local staff's expense claim (6/1~6/30)_KRW 353200</t>
  </si>
  <si>
    <t>Land Reg Svc fee</t>
  </si>
  <si>
    <t>[KR Inv_202307] VKIMYUN01_Project Phantom_Land Registration Service Fee_KRW 487670</t>
  </si>
  <si>
    <t>Payroll for Jul23</t>
  </si>
  <si>
    <t>Cash Request July 2023 Kummyung</t>
  </si>
  <si>
    <t>Commision fee</t>
  </si>
  <si>
    <t>[KR Inv_202306] VSAMJEO01_Kummyung_Land Purchasing Commission fee_KRW 28124800</t>
  </si>
  <si>
    <t>Office Machine fee</t>
  </si>
  <si>
    <t>[KR Inv_202307]_VGRENNO1_Keummyeong Office Multiscanner rent</t>
  </si>
  <si>
    <t>Land Reg Svc Fee</t>
  </si>
  <si>
    <t>[KR Inv_202306] VLEHYUN01_Project Phantom_Land Registration Service Fee_KRW 791310</t>
  </si>
  <si>
    <t>Local Office Rent fe</t>
  </si>
  <si>
    <t>[KR Inv_202306] VHWANGJ01_Keummyeong Office June rent _KRW 330,000</t>
  </si>
  <si>
    <t>2023-07-11 09:48</t>
  </si>
  <si>
    <t>[KR Inv_202307] VTAXPMT01_Keummyeong_Tax for land registration_KRW 1518000</t>
  </si>
  <si>
    <t>2023-07-13</t>
  </si>
  <si>
    <t>Land Registration Fe</t>
  </si>
  <si>
    <t>[KR Inv_202307] VKIMYUN01_Project Phantom_Land Registration Service Fee_KRW 2114990</t>
  </si>
  <si>
    <t>Water Purifier fee</t>
  </si>
  <si>
    <t xml:space="preserve">[KR Inv_202307] Keummyeong Office Water Purifier usage in June </t>
  </si>
  <si>
    <t>[KR Inv_202307] VKIMYUN01_Project Phantom_Land Registration Service Fee_KRW 502230</t>
  </si>
  <si>
    <t>Additional Payroll</t>
  </si>
  <si>
    <t>Kummyung Daily Workers Tax Addtl July 2023</t>
  </si>
  <si>
    <t>2023-07-21 10:54:33</t>
  </si>
  <si>
    <t>[KR Inv_202307] VTAXPMT01_Keummyeong_Tax for land registration_KRW 2392000</t>
  </si>
  <si>
    <t>2023-07-21 10:55:04</t>
  </si>
  <si>
    <t>2023-07-21 10:55:43</t>
  </si>
  <si>
    <t>2023-07-18 14:01:46</t>
  </si>
  <si>
    <t>[KR Inv_202307] VNEULSA01_Kummyung_Land Purchasing Payment_KRW 33000000</t>
  </si>
  <si>
    <t>2023-07-20 21:09:27</t>
  </si>
  <si>
    <t>Office Landline</t>
  </si>
  <si>
    <t>[KR Inv_202307] VKKRTEL01_ Keummyeong Office Landline_KRW 36410</t>
  </si>
  <si>
    <t>2023-07-24 12:57:20</t>
  </si>
  <si>
    <t>Loan Partial Repayme</t>
  </si>
  <si>
    <t>2023719_Prepayment Notice_SHL_Kummyung_EEK2L</t>
  </si>
  <si>
    <t>2023-07-27 20:01:13</t>
  </si>
  <si>
    <t>[KR Inv_202307] VNEULSA01_Kummyung_Land Purchasing Payment_KRW 30000000</t>
  </si>
  <si>
    <t>2023-07-31 01:19:13</t>
  </si>
  <si>
    <t>no supporting document</t>
  </si>
  <si>
    <t>2023-08-03 17:51:02</t>
  </si>
  <si>
    <t>Payroll Aug'23</t>
  </si>
  <si>
    <t>Cash Request August 2023 Kummyung</t>
  </si>
  <si>
    <t>2023-08-03 17:51:03</t>
  </si>
  <si>
    <t>[KR Inv_202307] VKIMYUN01_Project Phantom_Land Registration Service Fee_KRW 914640</t>
  </si>
  <si>
    <t>2023-08-10 04:56</t>
  </si>
  <si>
    <t>2307국민건강</t>
  </si>
  <si>
    <t>Health ins.</t>
  </si>
  <si>
    <t>National Health Insurance</t>
  </si>
  <si>
    <t>2023-08-10 04:59</t>
  </si>
  <si>
    <t>2307국민연금</t>
  </si>
  <si>
    <t>Pension</t>
  </si>
  <si>
    <t>National Pension</t>
  </si>
  <si>
    <t>2023-08-10 17:18:03</t>
  </si>
  <si>
    <t>등기비용</t>
  </si>
  <si>
    <t>빛솔라3-230807-1 오 송금액 반환 요청의 건</t>
  </si>
  <si>
    <t>[KR Inv_202307] VTAXPMT01_Keummyeong_Tax for land registration_KRW 5382000</t>
  </si>
  <si>
    <t>김민형</t>
  </si>
  <si>
    <t>Koreapost7321</t>
  </si>
  <si>
    <t>김준형</t>
  </si>
  <si>
    <t>NH Bank1520</t>
  </si>
  <si>
    <t>에퀴스에너지코리아2 유한회사</t>
  </si>
  <si>
    <t>Online balance certificate issuance fee</t>
  </si>
  <si>
    <t>2023-08-18 16:15:43</t>
  </si>
  <si>
    <t>Newspaper announce</t>
  </si>
  <si>
    <t>[KR Inv_202308] VDUCKCH01_the publication of a newspaper notice_KRW220000</t>
  </si>
  <si>
    <t>2023-08-18 16:15:45</t>
  </si>
  <si>
    <t>Local Office Rent</t>
  </si>
  <si>
    <t>[KR Inv_202307] VHWANGJ01_Keummyeong Office rent_July _KRW 330,000</t>
  </si>
  <si>
    <t>2023-08-24 10:04:43</t>
  </si>
  <si>
    <t>[KR Inv_202308] VNEULSA01_Kummyung_Land Purchasing Payment_KRW 117000000</t>
  </si>
  <si>
    <t>2023-08-24 17:38:01</t>
  </si>
  <si>
    <t>[KR Inv_202308] VKIMYON01_Kummyung_Local staff's expense claim (71~731)_KRW 319700</t>
  </si>
  <si>
    <t>2023-08-24 17:38:02</t>
  </si>
  <si>
    <t>Water Pulifer</t>
  </si>
  <si>
    <t>[KR Inv_202307] Keummyeong Office Water Purifier usage in July</t>
  </si>
  <si>
    <t>2023-08-24 17:38:04</t>
  </si>
  <si>
    <t>[KR Inv_202308] VKIMYUN01_Project Phantom_Land Registration Service Fee_KRW 792280</t>
  </si>
  <si>
    <t>2023-08-24 17:38:06</t>
  </si>
  <si>
    <t>Office Landline fee</t>
  </si>
  <si>
    <t>[KR Inv_202308] VKKRTEL01_ Keummyeong Office Landline_KRW 36300</t>
  </si>
  <si>
    <t>2023-08-24 17:38:08</t>
  </si>
  <si>
    <t>Acct Svc fee</t>
  </si>
  <si>
    <t>[KR Inv_202307] VKPMCOR01_KPMG Acct Service for May'23_KRW 43736000</t>
  </si>
  <si>
    <t>2023-08-24 17:38:10</t>
  </si>
  <si>
    <t>Office Maintainance</t>
  </si>
  <si>
    <t>[KR Inv_202307] VOSUNGD01_Keummyeong Office maintenance fee KRW_141,230</t>
  </si>
  <si>
    <t>2023-08-24 17:38:11</t>
  </si>
  <si>
    <t>[KR Inv_202308] VNEULSA01_Kummyung_Land Purchasing Payment_KRW 22000000</t>
  </si>
  <si>
    <t>2023-08-24 17:40:15</t>
  </si>
  <si>
    <t>Field trip for local</t>
  </si>
  <si>
    <t>[KR Inv_202308] VYEONDU01_Kummyung_Field trip for local residents of Project Phantom_KRW 25135000</t>
  </si>
  <si>
    <t>2023-08-31 01:03:10</t>
  </si>
  <si>
    <t>2023-08-31 16:41:14</t>
  </si>
  <si>
    <t>CTR Interim PMT</t>
  </si>
  <si>
    <t>[KR Inv_202308] VTAXPMT01_Kummyung_FY2022 Interim</t>
  </si>
  <si>
    <t>2023-08-31 16:42:02</t>
  </si>
  <si>
    <t>Techinal Serivce Mil</t>
  </si>
  <si>
    <t>[KR Inv_202308] VDAEYOU01_Kummyung_Consulting service for substation linkage of solar power generation of Aphae-doMasan-do_KRW 38500000</t>
  </si>
  <si>
    <t>2023-08-31 16:51:14</t>
  </si>
  <si>
    <t>Acct SVC Fee</t>
  </si>
  <si>
    <t>[KR Inv_202308] VKPMCOR01_KPMG Acct Service for Jun'23_KRW 66514250</t>
  </si>
  <si>
    <t>2023-08-31 16:51:55</t>
  </si>
  <si>
    <t>[KR Inv_202308]_VGRENNO1_Keummyeong Office Multiscanner rent_1650000</t>
  </si>
  <si>
    <t>2023-08-31 16:53:20</t>
  </si>
  <si>
    <t>Residence Tax</t>
  </si>
  <si>
    <t>[KR Inv_202308] VTAXPMT01_Kummyung_FY2023 Residence Tax (Business Place)_KRW 55000</t>
  </si>
  <si>
    <t>2023-08-31 16:54:02</t>
  </si>
  <si>
    <t>[KR Inv_202308] VSAMJEO01_Kummyung_Land Purchasing Commission fee (Milestone no.2)_KRW 12980000</t>
    <phoneticPr fontId="40" type="noConversion"/>
  </si>
  <si>
    <t>2023-08-31 16:55:21</t>
  </si>
  <si>
    <t>[KR Inv_202308] VOSUNGD01_Keummyeong Office maintenance fee KRW_157700</t>
    <phoneticPr fontId="40" type="noConversion"/>
  </si>
  <si>
    <t>2023-09-06 11:02</t>
  </si>
  <si>
    <t>나주세무서</t>
  </si>
  <si>
    <t>Treasury Settlement Department</t>
  </si>
  <si>
    <t>No supporting documents</t>
  </si>
  <si>
    <t>2023-09-11 05:06</t>
  </si>
  <si>
    <t>2308국민건강</t>
  </si>
  <si>
    <t>Health Insurance</t>
  </si>
  <si>
    <t>2023-09-11 05:10</t>
  </si>
  <si>
    <t>2308국민연금</t>
  </si>
  <si>
    <t>2023-09-14 17:52:17</t>
  </si>
  <si>
    <t>[KR Inv_202308] VHWANGJ01_Keummyeong Office June rent _KRW 330,000</t>
  </si>
  <si>
    <t>2023-09-14 17:52:19</t>
  </si>
  <si>
    <t>[KR Inv_202309] VKIMYON01_Kummyung_Local staff's expense claim (81~831)_KRW 103860</t>
  </si>
  <si>
    <t>2023-09-14 17:52:21</t>
  </si>
  <si>
    <t>Payroll 09'23</t>
  </si>
  <si>
    <t>Cash Request Sep 2023 Kummyung</t>
  </si>
  <si>
    <t>2023-09-16 06:02</t>
  </si>
  <si>
    <t>2023-09-21 16:21:04</t>
  </si>
  <si>
    <t>Office Multiscanner</t>
  </si>
  <si>
    <t>[KR Inv_202304]_VGRENNO1_Keummyeong Office Multiscanner rent_1650000</t>
  </si>
  <si>
    <t>2023-09-21 16:22:39</t>
  </si>
  <si>
    <t>Registration Fee</t>
  </si>
  <si>
    <t>[KR Inv_202309] VLEENKO01_Coporate Registration Service Fee_Woori Bank (095-05-006692) KRW 1312480</t>
  </si>
  <si>
    <t>2023-09-21 16:22:41</t>
  </si>
  <si>
    <t>[KR Inv_202309] VKPMCOR01_KPMG Acct Service for Jul'23_KRW 40579000</t>
  </si>
  <si>
    <t>2023-09-26 14:00:14</t>
  </si>
  <si>
    <t>[KR Inv_202309]_VGRENNO1_Keummyeong Office Multiscanner rent</t>
  </si>
  <si>
    <t>2023-09-26 14:00:16</t>
  </si>
  <si>
    <t>2023-09-26 14:00:18</t>
  </si>
  <si>
    <t>Office Maintenance</t>
  </si>
  <si>
    <t>[KR Inv_202309] VOSUNGD01_ Kummyung Office maintenance fee KRW_170,100</t>
  </si>
  <si>
    <t>2023-10-10 05:15:24</t>
  </si>
  <si>
    <t>2309국민건강</t>
  </si>
  <si>
    <t>지로요금</t>
  </si>
  <si>
    <t>2023-10-10 05:18:42</t>
  </si>
  <si>
    <t>2309국민연금</t>
  </si>
  <si>
    <t>국민연금</t>
  </si>
  <si>
    <t>2023-10-04 01:58:14</t>
  </si>
  <si>
    <t>2023-10-04 17:23:04</t>
  </si>
  <si>
    <t>법인(유)광장</t>
  </si>
  <si>
    <t>2023-10-05 16:04:24</t>
  </si>
  <si>
    <t>Water Purifer Rental</t>
  </si>
  <si>
    <t>[KR Inv_202308] Keummyeong Office Water Purifier usage in Aug</t>
  </si>
  <si>
    <t>2023-10-05 16:04:27</t>
  </si>
  <si>
    <t>Office Rent fee</t>
  </si>
  <si>
    <t>[KR Inv_202309] VHWANGJ01_Keummyeong Office rent_Sep _KRW 330,000</t>
  </si>
  <si>
    <t>2023-10-12 16:55:48</t>
  </si>
  <si>
    <t>Corporate Tax</t>
  </si>
  <si>
    <t>[KR Inv_202308] VTAXPMT01_Kummyung_FY2022 Interim Corporate tax Payment_KRW 28881080</t>
  </si>
  <si>
    <t>2023-10-18 13:35:00</t>
  </si>
  <si>
    <t>삼정회계법인</t>
  </si>
  <si>
    <t>2023-10-19 16:59:07</t>
  </si>
  <si>
    <t>[KR Inv_202310] VDAEYOU01_Kummyung_Consulting service for substation linkage of solar power generation of Aphae-do/Masan-do_KRW 38500000</t>
  </si>
  <si>
    <t>2023-10-26 17:47:45</t>
  </si>
  <si>
    <t>장충현(그린사무기)</t>
  </si>
  <si>
    <t>[KR Inv_202310]_VGRENNO1_Keummyeong Office Multiscanner rent_1650000</t>
  </si>
  <si>
    <t>2023-10-26 17:47:47</t>
  </si>
  <si>
    <t>[KR Inv_202310] VKPMCOR01_KPMG Acct Service for Aug'23_KRW 63167500</t>
  </si>
  <si>
    <t>2023-10-26 17:47:49</t>
  </si>
  <si>
    <t>(주)오성개발</t>
  </si>
  <si>
    <t>[KR Inv_202310] VOSUNGD01_ Kummyung Office maintenance fee KRW_159,200</t>
  </si>
  <si>
    <t>2023-10-31 17:07:03</t>
  </si>
  <si>
    <t>주식회사금명건설</t>
  </si>
  <si>
    <t>NATIONAL AGRICULTURAL COOPERATIVE FEDERA</t>
  </si>
  <si>
    <t>2023-10-31 01:05:36</t>
  </si>
  <si>
    <t>2023-11-02 16:59:42</t>
  </si>
  <si>
    <t>[KR Inv_202310] VHWANGJ01_Keummyeong Office rent _KRW 330,000</t>
  </si>
  <si>
    <t>2023-11-23 16:39:07</t>
  </si>
  <si>
    <t>[KR Inv_202311] VKPMCOR01_KPMG Acct Service for Sep'23_KRW 40507500</t>
  </si>
  <si>
    <t>2023-11-23 16:39:09</t>
  </si>
  <si>
    <t>2023-11-23 16:39:11</t>
  </si>
  <si>
    <t>코웨이(주)</t>
  </si>
  <si>
    <t>[KR Inv_202311] Keummyeong Office Water Purifier usage in Nov</t>
  </si>
  <si>
    <t>2023-11-23 16:39:13</t>
  </si>
  <si>
    <t xml:space="preserve">[KR Inv_202310] Keummyeong Office Water Purifier usage in Oct </t>
  </si>
  <si>
    <t>2023-11-23 16:39:16</t>
  </si>
  <si>
    <t>금명유한회사(KT)</t>
  </si>
  <si>
    <t>[KR Inv_202311] VKKRTEL01_ Keummyeong Office Landline_KRW 110,220</t>
  </si>
  <si>
    <t>2023-11-23 16:39:18</t>
  </si>
  <si>
    <t>[KR Inv_202311] VOSUNGD01_ Kummyung Office maintenance fee KRW_111,140</t>
  </si>
  <si>
    <t>2023-11-30 01:11:33</t>
  </si>
  <si>
    <t>2023-11-30 14:56:48</t>
  </si>
  <si>
    <t>[KR Inv_202311] VHWANGJ01_Keummyeong Office rent _KRW 330,000</t>
  </si>
  <si>
    <t>2023-12-14 16:11:24</t>
  </si>
  <si>
    <t>목포금명유한회사</t>
  </si>
  <si>
    <t>[KR Inv_202312] VMOKPOS01_Kummyung_Charge for exclusive use of road_KRW 90380</t>
  </si>
  <si>
    <t>2023-12-14 16:11:26</t>
  </si>
  <si>
    <t>[KR Inv_202312] VTAXPMT01_Kummyung_Charge for exclusive use of road_KRW 38236220</t>
  </si>
  <si>
    <t>2023-12-14 16:11:28</t>
  </si>
  <si>
    <t>법무법인(유한) 지</t>
  </si>
  <si>
    <t>[KR Inv_202312] VJIPYON02_Kummyung_Corp Seal Re-registration Service Fee_KRW 750000</t>
  </si>
  <si>
    <t>2023-12-08 17:11:32</t>
  </si>
  <si>
    <t>2023-12-08 17:13:00</t>
  </si>
  <si>
    <t>2023-12-08 17:14:04</t>
  </si>
  <si>
    <t>2023-12-14 16:47:53</t>
  </si>
  <si>
    <t>Short term loan</t>
  </si>
  <si>
    <t>빛솔라에너지3 유한회사</t>
  </si>
  <si>
    <t>2023-12-16 03:22:47</t>
  </si>
  <si>
    <t>2023-12-21 17:30:01</t>
  </si>
  <si>
    <t>[KR Inv_202312] VKKRTEL01_ Keummyeong Office Landline_KRW 36,300</t>
  </si>
  <si>
    <t>2023-12-28 15:22:01</t>
  </si>
  <si>
    <t>[KR Inv_202312] VOSUNGD01_ Kummyung Office maintenance fee KRW_ 136,190</t>
  </si>
  <si>
    <t>2023-12-16 01:45:03</t>
  </si>
  <si>
    <t>173 Kummyung_Unsecured Loan Agreement_Bit Solar3_20231213_KRW 700M</t>
  </si>
  <si>
    <t>2023-12-18 17:55:41</t>
  </si>
  <si>
    <t>[KR Inv_202312] VMOKPOS01_Kummyung_Charge for exclusive use of road_KRW 90380</t>
    <phoneticPr fontId="40" type="noConversion"/>
  </si>
  <si>
    <t>[KR Inv_202312] VJIPYON02_Kummyung_Corp Seal Re-registration Service Fee_KRW 750000</t>
    <phoneticPr fontId="40" type="noConversion"/>
  </si>
  <si>
    <t>173 Kummyung_Unsecured Loan Agreement_Bit Solar3_20231213_KRW 700M</t>
    <phoneticPr fontId="40" type="noConversion"/>
  </si>
  <si>
    <t>2024-01-04 10:15:06</t>
  </si>
  <si>
    <t>2024-01-02 01:26:53</t>
  </si>
  <si>
    <t>2024-01-04 16:09:21</t>
  </si>
  <si>
    <t>[KR Inv_202312] VHWANGJ01_Kummyung Office rent _KRW 330,000</t>
  </si>
  <si>
    <t>2024-01-11 10:40:57</t>
  </si>
  <si>
    <t>[KR Inv_202312]_VGRENNO1_Keummyeong Office Multi scanner rent</t>
  </si>
  <si>
    <t>2024-01-18 10:07:20</t>
  </si>
  <si>
    <t>주식회사금명_신안군</t>
  </si>
  <si>
    <t>[KR Inv_202401] VSHINAN01_Kummyung_Land Property tax (Shinjang-ri 795-2 &amp; 75 cases)_KRW 4640800</t>
  </si>
  <si>
    <t>2024-01-18 10:07:22</t>
  </si>
  <si>
    <t>[KR Inv_202312] Keummyeong Office Water Purifier usage in Dec</t>
  </si>
  <si>
    <t>2024-01-25 13:51:30</t>
  </si>
  <si>
    <t>[KR Inv_202401] VKKRTEL01_ Keummyeong Office Landline_KRW 36,300</t>
  </si>
  <si>
    <t>2024-01-24 14:27:00</t>
  </si>
  <si>
    <t>2024-01-26 11:05:59</t>
  </si>
  <si>
    <t>자금결제부</t>
  </si>
  <si>
    <t>2024-01-31 01:04:34</t>
  </si>
  <si>
    <t>2024-02-02 10:10:19</t>
  </si>
  <si>
    <t>[KR Inv_202401] VKPMCOR01_KPMG Acct Service for Nov'23_KRW 36572250</t>
  </si>
  <si>
    <t>2024-02-02 10:10:21</t>
  </si>
  <si>
    <t>[KR Inv_202312] VKPMCOR01_KPMG Acct Service for Oct'23_KRW 40895250</t>
  </si>
  <si>
    <t>2024-02-08 09:49:58</t>
  </si>
  <si>
    <t>2024-02-08 13:46:06</t>
  </si>
  <si>
    <t>2024-02-08 18:36:10</t>
  </si>
  <si>
    <t>MSA230630</t>
  </si>
  <si>
    <t>2024-02-08 18:36:11</t>
  </si>
  <si>
    <t>MSA230930</t>
  </si>
  <si>
    <t>MSA231031</t>
  </si>
  <si>
    <t>2024-02-15 13:43:20</t>
  </si>
  <si>
    <t>[KR Inv_202401] Keummyeong Office Water Purifier usage in Jan</t>
  </si>
  <si>
    <t>2024-02-15 13:43:23</t>
  </si>
  <si>
    <t>[KR Inv_202401] VHWANGJ01_Keummyeong Office June rent _KRW 330,000</t>
  </si>
  <si>
    <t>2024-02-21 17:09:17</t>
  </si>
  <si>
    <t>2024-02-21 17:41:22</t>
  </si>
  <si>
    <t>2024-02-23 12:40:09</t>
  </si>
  <si>
    <t>에퀴스에너지코리아2</t>
  </si>
  <si>
    <t>126-b Prepayment Notice_20240223</t>
  </si>
  <si>
    <t>2024-02-28 11:04:47</t>
  </si>
  <si>
    <t>2024-02-28 17:58:55</t>
  </si>
  <si>
    <t>[KR Inv_202402] VKKRTEL01_ Keummyeong Office Landline_KRW 36,300</t>
  </si>
  <si>
    <t>2024-02-28 17:58:57</t>
  </si>
  <si>
    <t>[KR Inv_202402] Keummyeong Office Water Purifier usage in Feb</t>
  </si>
  <si>
    <t>2024-02-28 17:59:00</t>
  </si>
  <si>
    <t>[KR Inv_202402]_VGRENNO1_Keummyeong Office Multi scanner rent_165,000</t>
  </si>
  <si>
    <t>2024-02-28 17:59:02</t>
  </si>
  <si>
    <t>[KR Inv_202402] VOSUNGD01_ Kummyung Office maintenance fee Jan-Feb KRW_284,690</t>
  </si>
  <si>
    <t>2024-02-29 01:20:36</t>
  </si>
  <si>
    <t>2024-03-07 14:27:41</t>
  </si>
  <si>
    <t>2024-03-07 14:27:45</t>
  </si>
  <si>
    <t>김선재(김선재변호사</t>
  </si>
  <si>
    <t>[KR Inv_202402] VSUNJAE01_Kummyung_Salt pan lease contract notarization fee_KRW 405000</t>
  </si>
  <si>
    <t>2024-03-07 14:27:47</t>
  </si>
  <si>
    <t>[KR Inv_202402] VHWANGJ01_Keummyeong Office rent _KRW 330,000</t>
  </si>
  <si>
    <t>2024-03-18 13:23:03</t>
  </si>
  <si>
    <t>2024-03-21 23:17:46</t>
  </si>
  <si>
    <t>[KR Inv_202402] VKPMCOR01_KPMG Acct Service for Dec'23_KRW 80745500</t>
  </si>
  <si>
    <t>2024-03-21 23:17:47</t>
  </si>
  <si>
    <t>[KR Inv_202403] Keummyeong Office Water Purifier usage in March_442,380</t>
  </si>
  <si>
    <t>2024-03-16 02:03:57</t>
  </si>
  <si>
    <t>(예금이자 170,910 소득세 23,920 지방소득세 2,390)</t>
  </si>
  <si>
    <t>2024-03-28 15:37:00</t>
  </si>
  <si>
    <t>2024-03-28 22:50:18</t>
  </si>
  <si>
    <t>MSA240229</t>
  </si>
  <si>
    <t>2024-03-23 12:36:00</t>
  </si>
  <si>
    <t>KM_Room 214 Rent deposit refund</t>
  </si>
  <si>
    <t>2024-03-29 15:41:46</t>
  </si>
  <si>
    <t>[KR Inv_202403] VCOMWEL01_Kummyung_2023 Employment insurance premium_KRW 240880</t>
  </si>
  <si>
    <t>2024-04-01 01:22:43</t>
  </si>
  <si>
    <t>2024-04-03 17:22:11</t>
  </si>
  <si>
    <t>[KR Inv_202403] VKKRTEL01_ Keummyeong Office Landline_KRW 36,300</t>
  </si>
  <si>
    <t>2024-04-03 17:22:13</t>
  </si>
  <si>
    <t>[KR Inv_202403] VOSUNGD01_ Kummyung Office maintenance fee Mar KRW_7480</t>
  </si>
  <si>
    <t>2024-04-11 14:59:12</t>
  </si>
  <si>
    <t>[KR Inv_202404] VSUNJAE01_Kummyung_Salt pan lease contract notarization fee_KRW 135000</t>
  </si>
  <si>
    <t>2024-04-12 11:05:54</t>
  </si>
  <si>
    <t>2024-04-25 10:37:13</t>
  </si>
  <si>
    <t>[KR Inv_202404] VOSUNGD01_ Kummyung Office maintenance fee_142,350</t>
  </si>
  <si>
    <t>2024-04-26 15:50:23</t>
  </si>
  <si>
    <t>지방세환급금</t>
  </si>
  <si>
    <t>2024-04-30 01:15:20</t>
  </si>
  <si>
    <t>2024-05-16 10:20:06</t>
  </si>
  <si>
    <t>[KR Inv_202405] VKKRTEL01_ Keummyeong Office Internet_KRW 335,270</t>
  </si>
  <si>
    <t>2024-05-23 17:02:19</t>
  </si>
  <si>
    <t>2024-05-30 10:27:22</t>
  </si>
  <si>
    <t>[KR Inv_202404] VKPMCOR01_KPMG Acct Service for Apr'24_KRW 36091000</t>
  </si>
  <si>
    <t>2024-05-30 10:27:24</t>
  </si>
  <si>
    <t>[KR Inv_202403] VKPMCOR01_KPMG Acct Service for Jan'24_KRW 47190000</t>
  </si>
  <si>
    <t>2024-05-31 01:04:16</t>
  </si>
  <si>
    <t>2024-06-11 10:51:04</t>
  </si>
  <si>
    <t>2024-06-15 01:58:34</t>
  </si>
  <si>
    <t>2024-06-13 11:01:50</t>
  </si>
  <si>
    <t>금명유한회사(전남</t>
  </si>
  <si>
    <t>[KR Inv_202406] VTAXPMT01_Kummyung_Land registration tax_KRW 552000</t>
  </si>
  <si>
    <t>2024-06-15 03:27:31</t>
  </si>
  <si>
    <t>2024-07-01 01:26:16</t>
  </si>
  <si>
    <t>External Loan Interest</t>
    <phoneticPr fontId="38" type="noConversion"/>
  </si>
  <si>
    <t>2024-07-04 10:41:12</t>
  </si>
  <si>
    <t>[KR Inv_202406] VKKRTEL01_ Keummyeong Office Internet_KRW 5570</t>
  </si>
  <si>
    <t>2024-07-04 10:41:14</t>
  </si>
  <si>
    <t>[KR Inv_202405] VKPMCOR01_KPMG Acct Service for Mar'24_KRW 202794856</t>
  </si>
  <si>
    <t>2024-07-11 13:30:06</t>
  </si>
  <si>
    <t>[KR Inv_202403]_VGRENNO1_Keummyeong Office Multi scanner rent_165,000</t>
    <phoneticPr fontId="38" type="noConversion"/>
  </si>
  <si>
    <t>2024-07-11 13:30:08</t>
  </si>
  <si>
    <t>[KR Inv_202407] VKIMYUN01_Project Phantom_Land Registration Service Fee_KRW 214460</t>
  </si>
  <si>
    <t>2024-07-17 13:22:28</t>
  </si>
  <si>
    <t>2024-07-31 01:04:50</t>
  </si>
  <si>
    <t>2024-08-01 12:21:14</t>
  </si>
  <si>
    <t>2024-08-23 11:04:52</t>
  </si>
  <si>
    <t>2024-08-30 16:53:23</t>
  </si>
  <si>
    <t>[KR Inv_202408] VLEENKO01_Legal Service Fee_Kummyung_KRW 1634720</t>
  </si>
  <si>
    <t>2024-08-30 16:53:25</t>
  </si>
  <si>
    <t>금명유한회사(전남나</t>
  </si>
  <si>
    <t>[KR Inv_202408] VTAXLOC01_Kummyung_FY2024 Residence Tax_KRW 55000</t>
  </si>
  <si>
    <t>2024-09-02 01:15:32</t>
  </si>
  <si>
    <t>2024-09-21 03:29:37</t>
  </si>
  <si>
    <t>2024-09-25 17:22:00</t>
  </si>
  <si>
    <t>금명유한회사(전남신</t>
  </si>
  <si>
    <t>[KR Inv_202409] VTAXLOC01_Kummyung_Property tax for Land_KRW 7920</t>
  </si>
  <si>
    <t>2024-09-30 01:24:52</t>
  </si>
  <si>
    <t>2024-10-17 13:52:38</t>
  </si>
  <si>
    <t>KPMG Acct Servc</t>
  </si>
  <si>
    <t>[KR Inv_202409] VKPMCOR01_KPMG Acct Service for Sep'24_KRW 30184000</t>
  </si>
  <si>
    <t>2024-10-17 13:52:39</t>
  </si>
  <si>
    <t>[KR Inv_202408] VKPMCOR01_KPMG Acct Service for Aug'24_KRW 55877250</t>
  </si>
  <si>
    <t>[KR Inv_202407] VKPMCOR01_KPMG Acct Service for May'24_KRW 38984000</t>
  </si>
  <si>
    <t>2024-10-17 13:52:40</t>
  </si>
  <si>
    <t>[KR Inv_202406] VKPMCOR01_KPMG Acct Service for Apr'24_KRW 43912000</t>
  </si>
  <si>
    <t>2024-10-31 01:03:34</t>
  </si>
  <si>
    <t>2024-11-29 13:25:41</t>
  </si>
  <si>
    <t>GJ office depos</t>
  </si>
  <si>
    <t>(유)삼형</t>
  </si>
  <si>
    <t>[KR Inv_202411] VSAMHYE01_KUMMYUNG_Real estate Deposit for Nov'24_KRW 20000000</t>
  </si>
  <si>
    <t>2024-11-29 13:25:42</t>
  </si>
  <si>
    <t>GJ office annua</t>
  </si>
  <si>
    <t>2024-12-02 01:22:29</t>
  </si>
  <si>
    <t>2024-12-05 16:45:15</t>
  </si>
  <si>
    <t>Compl Ceremony</t>
  </si>
  <si>
    <t>유한회사대연애드</t>
  </si>
  <si>
    <t>2024-12-05 16:45:16</t>
  </si>
  <si>
    <t>Real estate Com</t>
  </si>
  <si>
    <t>김희정</t>
  </si>
  <si>
    <t>2024.12.21 02:34:15</t>
  </si>
  <si>
    <t>Settlement Interest</t>
  </si>
  <si>
    <t>2024-12-19 10:55:29</t>
  </si>
  <si>
    <t>KPMG Acct Serv</t>
  </si>
  <si>
    <t>2024-12-19 10:55:30</t>
  </si>
  <si>
    <t>2024-12-21 03:42:57</t>
  </si>
  <si>
    <t>2024-12-24 09:54:03</t>
  </si>
  <si>
    <t>Mgmt fee dposit</t>
  </si>
  <si>
    <t>세정아울렛관리단(관</t>
  </si>
  <si>
    <t>2024-12-31 01:02:46</t>
  </si>
  <si>
    <t>2024-12-30 18:00:31</t>
  </si>
  <si>
    <t>OTT241200926</t>
  </si>
  <si>
    <t>EQUIS CENTRAL SERVICES (SINGAPORE)</t>
  </si>
  <si>
    <t>해외송금</t>
  </si>
  <si>
    <t>당발송금수수료(Ref No: 0201OTT241200926)</t>
  </si>
  <si>
    <t>2025-01-02 11:21:48</t>
  </si>
  <si>
    <t>fee for debt</t>
  </si>
  <si>
    <t>2025-01-02 11:21:50</t>
  </si>
  <si>
    <t>Real estate tra</t>
  </si>
  <si>
    <t>2025-01-02 13:24:06</t>
  </si>
  <si>
    <t>2025-01-08 17:19:37</t>
  </si>
  <si>
    <t>Jeju Air Passen</t>
  </si>
  <si>
    <t>사회복지법인사회복지</t>
  </si>
  <si>
    <t>2025-01-17 17:20:41</t>
  </si>
  <si>
    <t>Maintenance fee</t>
  </si>
  <si>
    <t>2025-01-31 02:03:49</t>
  </si>
  <si>
    <t>2025-02-06 13:53:26</t>
  </si>
  <si>
    <t>2025-02-12 19:54:36</t>
  </si>
  <si>
    <t>2025-02-14 11:24:05</t>
  </si>
  <si>
    <t>2025-02-10 10:01:34</t>
  </si>
  <si>
    <t>과다입금 반환</t>
  </si>
  <si>
    <t>2025-02-19 11:04:55</t>
  </si>
  <si>
    <t>2025-02-19 12:16:31</t>
  </si>
  <si>
    <t>2025-02-19 15:12:23</t>
  </si>
  <si>
    <t>2025-02-19 15:13:59</t>
  </si>
  <si>
    <t>2025-02-19 15:28:53</t>
  </si>
  <si>
    <t>에퀴스센트럴서비스코</t>
  </si>
  <si>
    <t>2025-02-20 11:10:08</t>
  </si>
  <si>
    <t>ofc maintenance</t>
  </si>
  <si>
    <t>2025-02-20 11:10:09</t>
  </si>
  <si>
    <t>2025-02-20 11:10:10</t>
  </si>
  <si>
    <t>2025-02-18 15:16:38</t>
  </si>
  <si>
    <t>48ITT250254666</t>
  </si>
  <si>
    <t>EQUIS ENERGY (KOREA) HOLDINGS PTE.</t>
  </si>
  <si>
    <t>외화대체</t>
  </si>
  <si>
    <t>231 EEKHPL_Unsecured Loan Agreement(USD 260,000)_Kummyung_20250217</t>
  </si>
  <si>
    <t>2025-02-18 15:17:42</t>
  </si>
  <si>
    <t>48ITT250255610</t>
  </si>
  <si>
    <t>230 EEKHPL_Unsecured Loan Agreement(USD 1,500,000)_Kummyung_20250217</t>
  </si>
  <si>
    <t>원화대가</t>
  </si>
  <si>
    <t>2025-02-26 11:07:41</t>
  </si>
  <si>
    <t>2025-02-27 14:23:23</t>
  </si>
  <si>
    <t>Land purchasing</t>
  </si>
  <si>
    <t>2025-02-27 14:23:24</t>
  </si>
  <si>
    <t>에퀴스센트럴서비스</t>
  </si>
  <si>
    <t>2025-02-28 01:23:10</t>
  </si>
  <si>
    <t>2025-03-06 11:24:58</t>
  </si>
  <si>
    <t>2025-03-15 03:35:23</t>
  </si>
  <si>
    <t>bank interest income(예금이자 201,741 소득세 28,240 지방소득세 2,820)</t>
    <phoneticPr fontId="38" type="noConversion"/>
  </si>
  <si>
    <t>2025-03-20 14:10:06</t>
  </si>
  <si>
    <t>2025-03-20 14:10:07</t>
  </si>
  <si>
    <t>2025-03-20 14:10:08</t>
  </si>
  <si>
    <t>Land Acquistion</t>
  </si>
  <si>
    <t>전남신안군(금명유한</t>
  </si>
  <si>
    <t>타행이체불능</t>
  </si>
  <si>
    <t>2025-03-20 14:10:09</t>
  </si>
  <si>
    <t>2025-03-21 11:15:56</t>
  </si>
  <si>
    <t>지방세</t>
  </si>
  <si>
    <t>2025-03-15 03:29:27</t>
  </si>
  <si>
    <t>bank interest income</t>
    <phoneticPr fontId="38" type="noConversion"/>
  </si>
  <si>
    <t>2025-03-27 16:53:48</t>
  </si>
  <si>
    <t>2025 Dialogue</t>
  </si>
  <si>
    <t>(유)파란디</t>
  </si>
  <si>
    <t>2025-03-27 16:53:49</t>
  </si>
  <si>
    <t>정지숙</t>
  </si>
  <si>
    <t>2025-03-31 01:15:53</t>
  </si>
  <si>
    <t>2025-04-10 13:14:54</t>
  </si>
  <si>
    <t>2025-04-10 13:44:55</t>
  </si>
  <si>
    <t>Land Reg Transf</t>
  </si>
  <si>
    <t>2025-04-15 11:04:36</t>
  </si>
  <si>
    <t>2025-04-24 13:46:49</t>
  </si>
  <si>
    <t>2025-04-24 13:46:50</t>
  </si>
  <si>
    <t>Aphaedo Dev't</t>
  </si>
  <si>
    <t>늘샘그린에너지 주식</t>
  </si>
  <si>
    <t>2025-04-24 13:46:51</t>
  </si>
  <si>
    <t>2025-04-24 13:46:52</t>
  </si>
  <si>
    <t>2025-04-30 01:10:48</t>
  </si>
  <si>
    <t>1212-00-000</t>
    <phoneticPr fontId="40" type="noConversion"/>
  </si>
  <si>
    <t>거래처코드</t>
    <phoneticPr fontId="40" type="noConversion"/>
  </si>
  <si>
    <t>이자소득 법인원천</t>
    <phoneticPr fontId="40" type="noConversion"/>
  </si>
  <si>
    <t xml:space="preserve">Balance </t>
    <phoneticPr fontId="40" type="noConversion"/>
  </si>
  <si>
    <t xml:space="preserve">[2025 선납세금] </t>
    <phoneticPr fontId="40" type="noConversion"/>
  </si>
  <si>
    <t xml:space="preserve">  적     요</t>
    <phoneticPr fontId="40" type="noConversion"/>
  </si>
  <si>
    <t xml:space="preserve"> 원천징수의무자</t>
    <phoneticPr fontId="40" type="noConversion"/>
  </si>
  <si>
    <t xml:space="preserve"> 원천징수일</t>
    <phoneticPr fontId="40" type="noConversion"/>
  </si>
  <si>
    <t>이자금액</t>
    <phoneticPr fontId="40" type="noConversion"/>
  </si>
  <si>
    <t>세 율</t>
    <phoneticPr fontId="40" type="noConversion"/>
  </si>
  <si>
    <t>법인세</t>
    <phoneticPr fontId="40" type="noConversion"/>
  </si>
  <si>
    <t>지방소득세</t>
    <phoneticPr fontId="40" type="noConversion"/>
  </si>
  <si>
    <t>사업자(주민)
등록번호</t>
    <phoneticPr fontId="116" type="noConversion"/>
  </si>
  <si>
    <t>상호
(성명)</t>
    <phoneticPr fontId="116" type="noConversion"/>
  </si>
  <si>
    <t>Interest Income</t>
    <phoneticPr fontId="40" type="noConversion"/>
  </si>
  <si>
    <t>386-85-00181</t>
    <phoneticPr fontId="40" type="noConversion"/>
  </si>
  <si>
    <t>하나은행 영업2부</t>
    <phoneticPr fontId="40" type="noConversion"/>
  </si>
  <si>
    <t xml:space="preserve">[2024 선납세금] </t>
    <phoneticPr fontId="40" type="noConversion"/>
  </si>
  <si>
    <t>411-82-02510</t>
    <phoneticPr fontId="40" type="noConversion"/>
  </si>
  <si>
    <t>목포신용협동조합</t>
    <phoneticPr fontId="40" type="noConversion"/>
  </si>
  <si>
    <t xml:space="preserve">[2023 선납세금] </t>
    <phoneticPr fontId="40" type="noConversion"/>
  </si>
  <si>
    <t>(Interest Income 588,475 - 82,380 - 8,230)</t>
    <phoneticPr fontId="40" type="noConversion"/>
  </si>
  <si>
    <t>환급완료</t>
    <phoneticPr fontId="40" type="noConversion"/>
  </si>
  <si>
    <t>208-86-02950</t>
    <phoneticPr fontId="40" type="noConversion"/>
  </si>
  <si>
    <t>Bit Solar 3 빛솔라에너지3 유한회사</t>
  </si>
  <si>
    <t xml:space="preserve">[2022 선납세금] </t>
    <phoneticPr fontId="40" type="noConversion"/>
  </si>
  <si>
    <t>하나은행</t>
    <phoneticPr fontId="40" type="noConversion"/>
  </si>
  <si>
    <t>납부일</t>
    <phoneticPr fontId="40" type="noConversion"/>
  </si>
  <si>
    <t>FY2023 중간예납 (1/2)</t>
    <phoneticPr fontId="40" type="noConversion"/>
  </si>
  <si>
    <t>FY2023 중간예납 (2/2)</t>
    <phoneticPr fontId="40" type="noConversion"/>
  </si>
  <si>
    <t>1381-00-000</t>
    <phoneticPr fontId="40" type="noConversion"/>
  </si>
  <si>
    <t>대여일</t>
    <phoneticPr fontId="40" type="noConversion"/>
  </si>
  <si>
    <t>종료일</t>
    <phoneticPr fontId="40" type="noConversion"/>
  </si>
  <si>
    <t>대여금</t>
    <phoneticPr fontId="40" type="noConversion"/>
  </si>
  <si>
    <t>상환일자</t>
    <phoneticPr fontId="40" type="noConversion"/>
  </si>
  <si>
    <t>상환액</t>
    <phoneticPr fontId="40" type="noConversion"/>
  </si>
  <si>
    <t>이자율</t>
    <phoneticPr fontId="40" type="noConversion"/>
  </si>
  <si>
    <t>이자수익</t>
    <phoneticPr fontId="40" type="noConversion"/>
  </si>
  <si>
    <t>미수이자</t>
    <phoneticPr fontId="40" type="noConversion"/>
  </si>
  <si>
    <t xml:space="preserve">원금 잔액 </t>
    <phoneticPr fontId="40" type="noConversion"/>
  </si>
  <si>
    <t>2418801291</t>
  </si>
  <si>
    <t>Wide River 와이드리버 유한회사</t>
  </si>
  <si>
    <t>11-5-a 230511_Unsecured_Loan_Agt_Kummyung to WRL KRW 1.8Bn_1</t>
  </si>
  <si>
    <t>2088602950</t>
  </si>
  <si>
    <t>write off  요청 (2024.09.30일자로 반영)</t>
    <phoneticPr fontId="40" type="noConversion"/>
  </si>
  <si>
    <t>월별이자</t>
    <phoneticPr fontId="40" type="noConversion"/>
  </si>
  <si>
    <t>이자지급</t>
    <phoneticPr fontId="40" type="noConversion"/>
  </si>
  <si>
    <t>원금상환</t>
    <phoneticPr fontId="40" type="noConversion"/>
  </si>
  <si>
    <t>누적이자</t>
    <phoneticPr fontId="40" type="noConversion"/>
  </si>
  <si>
    <t xml:space="preserve">대출잔액 </t>
    <phoneticPr fontId="40" type="noConversion"/>
  </si>
  <si>
    <t>원리금 상환</t>
    <phoneticPr fontId="40" type="noConversion"/>
  </si>
  <si>
    <t>원리금</t>
    <phoneticPr fontId="40" type="noConversion"/>
  </si>
  <si>
    <t>1221-00-000</t>
    <phoneticPr fontId="40" type="noConversion"/>
  </si>
  <si>
    <t>1214-00-000</t>
    <phoneticPr fontId="40" type="noConversion"/>
  </si>
  <si>
    <t>1261-00-000</t>
    <phoneticPr fontId="40" type="noConversion"/>
  </si>
  <si>
    <t>관계</t>
    <phoneticPr fontId="40" type="noConversion"/>
  </si>
  <si>
    <t>3208801177</t>
  </si>
  <si>
    <t>EEvK 에퀴스인바이로멘탈코리아 유한회사</t>
  </si>
  <si>
    <t xml:space="preserve">출자금 </t>
    <phoneticPr fontId="40" type="noConversion"/>
  </si>
  <si>
    <t>4006</t>
  </si>
  <si>
    <t>Song Sung Hun 송성훈</t>
  </si>
  <si>
    <t>4008</t>
  </si>
  <si>
    <t>NTS Namdaemun District Office 남대문 세무서</t>
  </si>
  <si>
    <t xml:space="preserve">2022.3Q VAT Return </t>
    <phoneticPr fontId="40" type="noConversion"/>
  </si>
  <si>
    <t xml:space="preserve">전부 불공제_2023.01.09 확인 </t>
    <phoneticPr fontId="40" type="noConversion"/>
  </si>
  <si>
    <t>2022.4Q VAT Return</t>
  </si>
  <si>
    <t>계정명 (Foreign)</t>
  </si>
  <si>
    <t>성격</t>
  </si>
  <si>
    <t>CSV_CRLF</t>
  </si>
  <si>
    <t>현금</t>
  </si>
  <si>
    <t>Petty Cash</t>
  </si>
  <si>
    <t>CA</t>
  </si>
  <si>
    <t>$</t>
  </si>
  <si>
    <t>AM Expense Account</t>
  </si>
  <si>
    <t>보통예금_대출금관리계좌_신한은행</t>
  </si>
  <si>
    <t>Cash at Bank_Shinhan_140011791090</t>
  </si>
  <si>
    <t>보통예금_임대료관리계좌_신한은행</t>
  </si>
  <si>
    <t>Cash at Bank_Shinhan_140011791051</t>
  </si>
  <si>
    <t>보통예금_운영관리계좌_신한은행</t>
  </si>
  <si>
    <t>Cash at Bank_Shinhan_100032213743</t>
  </si>
  <si>
    <t>보통예금_이자유보계좌_신한은행</t>
  </si>
  <si>
    <t>Cash at Bank_Shinhan_140011791170</t>
  </si>
  <si>
    <t>보통예금_대출이자지급_우리은행</t>
  </si>
  <si>
    <t>Cash at Bank_Woori_1005603221864</t>
  </si>
  <si>
    <t>보통예금_부가세환급계좌_우리은행</t>
  </si>
  <si>
    <t>Cash at Bank_Woori_1005703221859</t>
  </si>
  <si>
    <t>보통예금_대출금관리계좌_대신저축은행</t>
  </si>
  <si>
    <t>Cash at Bank_Daishin Savings_06301130114428</t>
  </si>
  <si>
    <t>보통예금_운영계좌_신한은행</t>
  </si>
  <si>
    <t>Cash at Bank_Shinhan_140012418823</t>
  </si>
  <si>
    <t>보통예금_분양대금수납계좌_신한은행</t>
  </si>
  <si>
    <t>Cash at Bank_Shinhan_140012418905</t>
  </si>
  <si>
    <t>보통예금_가계약금수납계좌_국민은행</t>
  </si>
  <si>
    <t>Cash at Bank_KB_34940104282175</t>
  </si>
  <si>
    <t>보통예금_대출금상환적립계좌_신한은행</t>
  </si>
  <si>
    <t>Cash at Bank_Shinhan_140012418870</t>
  </si>
  <si>
    <t>MERITZ(CMA) KRW 3008-8539-01</t>
  </si>
  <si>
    <t>소액현금</t>
  </si>
  <si>
    <t>선급부가세</t>
  </si>
  <si>
    <t>VAT Receivable</t>
  </si>
  <si>
    <t>VD</t>
  </si>
  <si>
    <t>선급법인세</t>
  </si>
  <si>
    <t>Prepaid TAX</t>
  </si>
  <si>
    <t>선급금</t>
  </si>
  <si>
    <t>Prepayments</t>
  </si>
  <si>
    <t>Prepaid insurance</t>
  </si>
  <si>
    <t>Prepaid expense</t>
  </si>
  <si>
    <t>선급공사비</t>
  </si>
  <si>
    <t>Prepaid construction expenses</t>
  </si>
  <si>
    <t>선급이자비용</t>
  </si>
  <si>
    <t>Prepaid interest expense_Loan A</t>
  </si>
  <si>
    <t>Prepaid interest expense_Loan B</t>
  </si>
  <si>
    <t>Prepaid interest expense_Loan C</t>
  </si>
  <si>
    <t>미수금</t>
  </si>
  <si>
    <t>Account Receivable</t>
  </si>
  <si>
    <t>AR2</t>
  </si>
  <si>
    <t>선급이자</t>
  </si>
  <si>
    <t>Prepaid Interest</t>
  </si>
  <si>
    <t>Other Receivable</t>
  </si>
  <si>
    <t>Loan receivable</t>
  </si>
  <si>
    <t>Rental income accrual</t>
  </si>
  <si>
    <t>Land</t>
  </si>
  <si>
    <t>Building</t>
  </si>
  <si>
    <t>감가상각누계액</t>
  </si>
  <si>
    <t>Less accumulated depreciation</t>
  </si>
  <si>
    <t>Discount on debenture issued</t>
  </si>
  <si>
    <t>Investment Assets - Building</t>
  </si>
  <si>
    <t>완성건물</t>
  </si>
  <si>
    <t>Finished buildings</t>
  </si>
  <si>
    <t>건설용지</t>
  </si>
  <si>
    <t>Construction lots</t>
  </si>
  <si>
    <t>미완성공사</t>
  </si>
  <si>
    <t>Incompleted Construction</t>
  </si>
  <si>
    <t>기타보증금</t>
  </si>
  <si>
    <t>Other guarantee deposits</t>
  </si>
  <si>
    <t>임대보증금</t>
  </si>
  <si>
    <t>Security Deposit</t>
  </si>
  <si>
    <t>VAT Payable</t>
  </si>
  <si>
    <t>선수금</t>
  </si>
  <si>
    <t>Advanced Receipt</t>
  </si>
  <si>
    <t>Account Payable</t>
  </si>
  <si>
    <t>Withholdings</t>
  </si>
  <si>
    <t>미지급이자비용</t>
  </si>
  <si>
    <t>Accrued interest expenses</t>
  </si>
  <si>
    <t>미지급배당금</t>
  </si>
  <si>
    <t>Dividends payable</t>
  </si>
  <si>
    <t>Short-term guarantee deposits</t>
  </si>
  <si>
    <t>VAT Loan</t>
  </si>
  <si>
    <t>기타유동부채</t>
  </si>
  <si>
    <t>Other current liabilies</t>
  </si>
  <si>
    <t>Long term Account Payable</t>
  </si>
  <si>
    <t>1st series ABS bonds</t>
  </si>
  <si>
    <t>Senior Bonds</t>
  </si>
  <si>
    <t>Subordinated bonds</t>
  </si>
  <si>
    <t>Financing Fee</t>
  </si>
  <si>
    <t>Accrued expenses</t>
  </si>
  <si>
    <t>주주차입금</t>
  </si>
  <si>
    <t>Shareholders` Loans</t>
  </si>
  <si>
    <t>YZ2</t>
  </si>
  <si>
    <t>미지급이자_신한은행</t>
  </si>
  <si>
    <t>Interest_Loan A - Shinahan Bank</t>
  </si>
  <si>
    <t>미지급이자_우리은행</t>
  </si>
  <si>
    <t>Interest_Loan B - Woori Bank</t>
  </si>
  <si>
    <t>미지급이자_대신저축은행</t>
  </si>
  <si>
    <t>Interest_Loan C - Daishin Savings Bank</t>
  </si>
  <si>
    <t>미지급이자_국민은행</t>
  </si>
  <si>
    <t>Interest_Loan D - Kookmin Bank</t>
  </si>
  <si>
    <t>미지급이자_우리은행(부가세)</t>
  </si>
  <si>
    <t>Interest_Loan E - Woori Bank</t>
  </si>
  <si>
    <t>담보대출금_신한은행(선순위)</t>
  </si>
  <si>
    <t>Loan A - Shinahan Bank</t>
  </si>
  <si>
    <t>담보대출금_우리은행(선순위)</t>
  </si>
  <si>
    <t>Loan B - Woori Bank</t>
  </si>
  <si>
    <t>담보대출금_대신저축은행(후순위)</t>
  </si>
  <si>
    <t>Loan C - Daishin Savings Bank</t>
  </si>
  <si>
    <t>담보대출금_국민은행(후순위)</t>
  </si>
  <si>
    <t>Loan D - Kookmin Bank</t>
  </si>
  <si>
    <t>단기차입금_우리은행(부가세)</t>
  </si>
  <si>
    <t>Short term Loan</t>
  </si>
  <si>
    <t>담보대출금_신한은행(선순위)_유동</t>
  </si>
  <si>
    <t>Loan A - Shinahan Bank -Current</t>
  </si>
  <si>
    <t>담보대출금_우리은행(선순위)_유동</t>
  </si>
  <si>
    <t>Loan B - Woori Bank - Current</t>
  </si>
  <si>
    <t>담보대출금_대신저축은행(후순위)_유동</t>
  </si>
  <si>
    <t>Loan C - Daishin Savings Bank - Current</t>
  </si>
  <si>
    <t>담보대출금_국민은행(후순위)_유동</t>
  </si>
  <si>
    <t>Loan D - Kookmin Bank - Current</t>
  </si>
  <si>
    <t>단기차입금_디에이엘과천제일차(선순위)</t>
  </si>
  <si>
    <t>Short term Loan A</t>
  </si>
  <si>
    <t>단기차입금_디에이엘과천제이차(후순위)</t>
  </si>
  <si>
    <t>Short term Loan B</t>
  </si>
  <si>
    <t>단기차입금이자_디에이엘과천제일차(선순위)</t>
  </si>
  <si>
    <t>Interest_Short term Loan A</t>
  </si>
  <si>
    <t>단기차입금이자_디에이엘과천제이차(후순위)</t>
  </si>
  <si>
    <t>Interest_Short term Loan B</t>
  </si>
  <si>
    <t>담보대출금_디에이엘과천제일차 주식회사 선순위 A-1</t>
  </si>
  <si>
    <t>Loan A-1</t>
  </si>
  <si>
    <t>담보대출금_디에이엘과천제일차 주식회사 선순위 A-2</t>
  </si>
  <si>
    <t>Loan A-2</t>
  </si>
  <si>
    <t>담보대출금_디에이엘과천제삼차 주식회사 중순위 B</t>
  </si>
  <si>
    <t>Loan B</t>
  </si>
  <si>
    <t>담보대출금_디에이엘과천제사차 주식회사 후순위 C</t>
  </si>
  <si>
    <t>Loan C</t>
  </si>
  <si>
    <t>장기차입금_현재가치할인차금</t>
  </si>
  <si>
    <t>Present value discount of long-term loan</t>
  </si>
  <si>
    <t>DB7</t>
  </si>
  <si>
    <t>Suspense Receipt</t>
  </si>
  <si>
    <t>미수수익</t>
  </si>
  <si>
    <t>SHAREHOLDER'S EQUITY</t>
  </si>
  <si>
    <t>자본금</t>
  </si>
  <si>
    <t>SHARE CAPITAL</t>
  </si>
  <si>
    <t>XA</t>
  </si>
  <si>
    <t>주식발행초과금</t>
  </si>
  <si>
    <t>SHARE PREMIUM</t>
  </si>
  <si>
    <t>XZ</t>
  </si>
  <si>
    <t>Paid in stock in excess of par value</t>
  </si>
  <si>
    <t>Securitization capital</t>
  </si>
  <si>
    <t>Paid in capital in excess of par value</t>
  </si>
  <si>
    <t>미처분이익잉여금</t>
  </si>
  <si>
    <t>Retained Earnings</t>
  </si>
  <si>
    <t>주식할인발행차금</t>
  </si>
  <si>
    <t>자본조정</t>
  </si>
  <si>
    <t>Capital adjustment</t>
  </si>
  <si>
    <t>이익준비금</t>
  </si>
  <si>
    <t>Earned surplus reserve</t>
  </si>
  <si>
    <t>기타 이익잉여금</t>
  </si>
  <si>
    <t>Other retained earnings</t>
  </si>
  <si>
    <t>Long-term guarantee deposits</t>
  </si>
  <si>
    <t>Rental Income</t>
  </si>
  <si>
    <t>SA</t>
  </si>
  <si>
    <t>41000-1</t>
  </si>
  <si>
    <t>Rental Income(Retail)</t>
  </si>
  <si>
    <t>임대수입</t>
  </si>
  <si>
    <t>Basic Rent</t>
  </si>
  <si>
    <t>창고임대수입</t>
  </si>
  <si>
    <t>Storage Rent</t>
  </si>
  <si>
    <t>기타임대수입</t>
  </si>
  <si>
    <t>Other Rent</t>
  </si>
  <si>
    <t>Parking Income</t>
  </si>
  <si>
    <t>월주차수입</t>
  </si>
  <si>
    <t>Monthly Parking</t>
  </si>
  <si>
    <t>일주차수입</t>
  </si>
  <si>
    <t>Daily Parking</t>
  </si>
  <si>
    <t>주차쿠폰</t>
  </si>
  <si>
    <t>Parking-Coupons</t>
  </si>
  <si>
    <t>Tenant Reimbursement</t>
  </si>
  <si>
    <t>관리비수입</t>
  </si>
  <si>
    <t>CAM Reimbursement</t>
  </si>
  <si>
    <t>전기료수입</t>
  </si>
  <si>
    <t>Electricity Reimbursement</t>
  </si>
  <si>
    <t>수도료수입</t>
  </si>
  <si>
    <t>Water Reimbursement</t>
  </si>
  <si>
    <t>가스료수입</t>
  </si>
  <si>
    <t>GAS Reimbursement</t>
  </si>
  <si>
    <t>기타관리비수입</t>
  </si>
  <si>
    <t>Miscellaneous Reimbursement</t>
  </si>
  <si>
    <t>기타수입</t>
  </si>
  <si>
    <t>연체수입</t>
  </si>
  <si>
    <t>Late Fee</t>
  </si>
  <si>
    <t>이자수입</t>
  </si>
  <si>
    <t>Interest Income</t>
  </si>
  <si>
    <t>Other Income</t>
  </si>
  <si>
    <t>손해배상금</t>
  </si>
  <si>
    <t>Damage Compensation</t>
  </si>
  <si>
    <t>충당부채환입</t>
  </si>
  <si>
    <t>Reversal of other reserves</t>
  </si>
  <si>
    <t>국세환급가산금</t>
  </si>
  <si>
    <t>Additional dues on tax refund</t>
  </si>
  <si>
    <t>Expense</t>
  </si>
  <si>
    <t>Administravice</t>
  </si>
  <si>
    <t>일반관리비</t>
  </si>
  <si>
    <t>Management Fee-General</t>
  </si>
  <si>
    <t>임대료</t>
  </si>
  <si>
    <t>Rent expense</t>
  </si>
  <si>
    <t>급여및부담</t>
  </si>
  <si>
    <t>Payroll&amp;Burden</t>
  </si>
  <si>
    <t>General office Expense</t>
  </si>
  <si>
    <t>Communications</t>
  </si>
  <si>
    <t>Leasing Furniture&amp;Equipment</t>
  </si>
  <si>
    <t>소모품비용</t>
  </si>
  <si>
    <t>Supply Expense</t>
  </si>
  <si>
    <t>Postage/Delivery</t>
  </si>
  <si>
    <t>Mileage&amp;Travel</t>
  </si>
  <si>
    <t>Meals&amp;Entertainment</t>
  </si>
  <si>
    <t>기타관리비</t>
  </si>
  <si>
    <t>Other Management</t>
  </si>
  <si>
    <t>일반행정 및 임차인관리비</t>
  </si>
  <si>
    <t>General Administration &amp; Tenant Relation</t>
  </si>
  <si>
    <t>PM Performance Incentive</t>
  </si>
  <si>
    <t>은행수수료</t>
  </si>
  <si>
    <t>Bank Service Charge</t>
  </si>
  <si>
    <t>Professional Fees</t>
  </si>
  <si>
    <t>임원급여</t>
  </si>
  <si>
    <t>Director Fee</t>
  </si>
  <si>
    <t>법률수수료</t>
  </si>
  <si>
    <t>Legal Fee</t>
  </si>
  <si>
    <t>Account Fee</t>
  </si>
  <si>
    <t>감사보수수수료</t>
  </si>
  <si>
    <t>Audit Fee</t>
  </si>
  <si>
    <t>법인세무조정수수료</t>
  </si>
  <si>
    <t>CTR Fee</t>
  </si>
  <si>
    <t>Tax fee</t>
  </si>
  <si>
    <t>컨설팅보수수수료</t>
  </si>
  <si>
    <t>Consulting Fee</t>
  </si>
  <si>
    <t>Loan Origination Fee</t>
  </si>
  <si>
    <t>MRI</t>
  </si>
  <si>
    <t>자산운용수수료</t>
  </si>
  <si>
    <t>Asset Management Fee</t>
  </si>
  <si>
    <t>자금관리수수료</t>
  </si>
  <si>
    <t>Fund Management Fee</t>
  </si>
  <si>
    <t>회계수수료</t>
  </si>
  <si>
    <t>Accounting service fees</t>
  </si>
  <si>
    <t>법인설립비</t>
  </si>
  <si>
    <t>Incorporation fees</t>
  </si>
  <si>
    <t>감정평가보수수수료</t>
  </si>
  <si>
    <t>Appraisal Fee</t>
  </si>
  <si>
    <t>Conference Fee</t>
  </si>
  <si>
    <t>프로젝트관리수수료</t>
  </si>
  <si>
    <t>Project Management Fees</t>
  </si>
  <si>
    <t>업무위탁수수료</t>
  </si>
  <si>
    <t>Loan Management Fees</t>
  </si>
  <si>
    <t>지급수수료</t>
  </si>
  <si>
    <t>Professional Fees - Other</t>
  </si>
  <si>
    <t>수탁수수료</t>
  </si>
  <si>
    <t>Trustee fees</t>
  </si>
  <si>
    <t>Professional Fees - PF</t>
  </si>
  <si>
    <t>분양신탁수수료</t>
  </si>
  <si>
    <t>Sub division management fee</t>
  </si>
  <si>
    <t>자산관리수수료_PM</t>
  </si>
  <si>
    <t>Management Fee-PM</t>
  </si>
  <si>
    <t>건물관리용역료_FM</t>
  </si>
  <si>
    <t>Management Fee-FM</t>
  </si>
  <si>
    <t>건물관리유지비</t>
  </si>
  <si>
    <t>Janitorial Contract Service</t>
  </si>
  <si>
    <t>건설관리용역비</t>
  </si>
  <si>
    <t>Construction Management Fee</t>
  </si>
  <si>
    <t>방역보수</t>
  </si>
  <si>
    <t>Exterminating</t>
  </si>
  <si>
    <t>Trash Removal</t>
  </si>
  <si>
    <t>창문청소</t>
  </si>
  <si>
    <t>Window Cleaning</t>
  </si>
  <si>
    <t>청소소모품비</t>
  </si>
  <si>
    <t>Cleaning Supplies</t>
  </si>
  <si>
    <t>기타소모품비</t>
  </si>
  <si>
    <t>Other Supplies</t>
  </si>
  <si>
    <t>Building Services</t>
  </si>
  <si>
    <t>기계및전기서비스</t>
  </si>
  <si>
    <t>Mechanical&amp;Electrical Service</t>
  </si>
  <si>
    <t>엘리베이터 유지비</t>
  </si>
  <si>
    <t>Elevator Maintenance</t>
  </si>
  <si>
    <t>엘리베이터 안전전검비</t>
  </si>
  <si>
    <t>E/V Safety Inspection</t>
  </si>
  <si>
    <t>HVAC</t>
  </si>
  <si>
    <t>냉각기청소비</t>
  </si>
  <si>
    <t>Chiller Cleaning Charge</t>
  </si>
  <si>
    <t>Installation Work of Re.Water Pump</t>
  </si>
  <si>
    <t>열교환기 청소비</t>
  </si>
  <si>
    <t>Heat Exchanger Cleaning</t>
  </si>
  <si>
    <t>보일러 청소비</t>
  </si>
  <si>
    <t>Boiler Cleaning Charge</t>
  </si>
  <si>
    <t>환기필터교체비</t>
  </si>
  <si>
    <t>Ventilation Filter Replacement</t>
  </si>
  <si>
    <t>Electrical</t>
  </si>
  <si>
    <t>건축기계전자 소모품비</t>
  </si>
  <si>
    <t>Arch Mech &amp; Elec Supplies</t>
  </si>
  <si>
    <t>전기안전검사 및 수리</t>
  </si>
  <si>
    <t>Electrical Safety Inspection&amp;Repair</t>
  </si>
  <si>
    <t>실내환경검사비</t>
  </si>
  <si>
    <t>Indoor Environment Inspection</t>
  </si>
  <si>
    <t>Plumbing</t>
  </si>
  <si>
    <t>물탱크청소비</t>
  </si>
  <si>
    <t>Water Tank Cleaning</t>
  </si>
  <si>
    <t>Replacement of Well Water Tank</t>
  </si>
  <si>
    <t>Replacement of Well water Pipe</t>
  </si>
  <si>
    <t>도구및장비</t>
  </si>
  <si>
    <t>Small Tool&amp;Equipment</t>
  </si>
  <si>
    <t>기계소모품비</t>
  </si>
  <si>
    <t>Mechanical Supplies</t>
  </si>
  <si>
    <t>광고선전비</t>
  </si>
  <si>
    <t>Adversting</t>
  </si>
  <si>
    <t>Other BLDG SVCS</t>
  </si>
  <si>
    <t>정화조탱크청소</t>
  </si>
  <si>
    <t>Septic Tank Cleaning</t>
  </si>
  <si>
    <t>정화조화학</t>
  </si>
  <si>
    <t>Septic Tank Chemical Charge</t>
  </si>
  <si>
    <t>aromatic Maintenance</t>
  </si>
  <si>
    <t>빌딩구조 안전점검</t>
  </si>
  <si>
    <t>Building Structure Safety Inspectio</t>
  </si>
  <si>
    <t>가스안전점검</t>
  </si>
  <si>
    <t>Gas Safety Inspection</t>
  </si>
  <si>
    <t>화재안전점검</t>
  </si>
  <si>
    <t>Fire Safety Inspection</t>
  </si>
  <si>
    <t>Others</t>
  </si>
  <si>
    <t>에너지진단점검</t>
  </si>
  <si>
    <t>Energy Diagnosis Inspection</t>
  </si>
  <si>
    <t>기타점검비용</t>
  </si>
  <si>
    <t>Other Inspection Charge</t>
  </si>
  <si>
    <t>Security Maintenance</t>
  </si>
  <si>
    <t>보안/경보 서비스</t>
  </si>
  <si>
    <t>Security/Alarm Service</t>
  </si>
  <si>
    <t>Other Security</t>
  </si>
  <si>
    <t>Grounds Maintenance</t>
  </si>
  <si>
    <t>외부조경</t>
  </si>
  <si>
    <t>External Landscaping</t>
  </si>
  <si>
    <t>내부조경</t>
  </si>
  <si>
    <t>Internal Landscaping</t>
  </si>
  <si>
    <t>크리스마스 장식비</t>
  </si>
  <si>
    <t>X-Mas Decoration</t>
  </si>
  <si>
    <t>Parking Lot Repairs</t>
  </si>
  <si>
    <t>지하주차장 유지비</t>
  </si>
  <si>
    <t>Basement Parking Lot Maintenancce</t>
  </si>
  <si>
    <t>Parking Lot System Maintenance</t>
  </si>
  <si>
    <t>주차위반딱지</t>
  </si>
  <si>
    <t>Parking Ticket</t>
  </si>
  <si>
    <t>유지보수비</t>
  </si>
  <si>
    <t>Maintenance&amp;Repairs</t>
  </si>
  <si>
    <t>Other Maintenance</t>
  </si>
  <si>
    <t>Contingency</t>
  </si>
  <si>
    <t>원상복구비용</t>
  </si>
  <si>
    <t>Restoration</t>
  </si>
  <si>
    <t>공사비용</t>
  </si>
  <si>
    <t>Construction expenses</t>
  </si>
  <si>
    <t>Maintenance for Building</t>
  </si>
  <si>
    <t>엘리베이터내 LCD방송 유지보수비</t>
  </si>
  <si>
    <t>Maintenance for LCD broadcast in E/L</t>
  </si>
  <si>
    <t>컴퓨터실 열 항습기 유지보수비</t>
  </si>
  <si>
    <t>Maintenance of thermo-hygrostat(Computer room)</t>
  </si>
  <si>
    <t>무정전전원장치 유지보수비</t>
  </si>
  <si>
    <t>UPS Maintenance</t>
  </si>
  <si>
    <t>실내 스프링쿨러 시스템 비용</t>
  </si>
  <si>
    <t>Interior Sprinkler System</t>
  </si>
  <si>
    <t>전기료</t>
  </si>
  <si>
    <t>Electricity</t>
  </si>
  <si>
    <t>수도료</t>
  </si>
  <si>
    <t>Water/Sewage</t>
  </si>
  <si>
    <t>가스료</t>
  </si>
  <si>
    <t>Gas</t>
  </si>
  <si>
    <t>지역난방비</t>
  </si>
  <si>
    <t>Distric Heating</t>
  </si>
  <si>
    <t>Telecommunication fee</t>
  </si>
  <si>
    <t>Taxes&amp;Insurance</t>
  </si>
  <si>
    <t>Tax and Dues</t>
  </si>
  <si>
    <t>교통유발부담금</t>
  </si>
  <si>
    <t>Traffic Induction Charge</t>
  </si>
  <si>
    <t>환경개선부담금</t>
  </si>
  <si>
    <t>Environmental Charge</t>
  </si>
  <si>
    <t>도로점용료</t>
  </si>
  <si>
    <t>Road Occupancy Charge</t>
  </si>
  <si>
    <t>재산세(건물분)</t>
  </si>
  <si>
    <t>Property Tax</t>
  </si>
  <si>
    <t>면허세</t>
  </si>
  <si>
    <t>License Tax</t>
  </si>
  <si>
    <t>재산세(토지분)</t>
  </si>
  <si>
    <t>Land Tax</t>
  </si>
  <si>
    <t>간주부가세</t>
  </si>
  <si>
    <t>Deemed VAT</t>
  </si>
  <si>
    <t>종합부동산세</t>
  </si>
  <si>
    <t>Comprehensive Real Estate Holding Tax</t>
  </si>
  <si>
    <t>기타 세금</t>
  </si>
  <si>
    <t>Other Tax</t>
  </si>
  <si>
    <t>보험료</t>
  </si>
  <si>
    <t>Leasing Fee to PMC</t>
  </si>
  <si>
    <t>Leasing Fee to 3rd Party</t>
  </si>
  <si>
    <t>기타비용</t>
  </si>
  <si>
    <t>Other Expense</t>
  </si>
  <si>
    <t>자본적지출</t>
  </si>
  <si>
    <t>Expensed Capex</t>
  </si>
  <si>
    <t>Scheduled Improvements</t>
  </si>
  <si>
    <t>Tenant Improvements</t>
  </si>
  <si>
    <t>칸막이설치</t>
  </si>
  <si>
    <t>Partition&amp;Office Equipments</t>
  </si>
  <si>
    <t>Other property expense</t>
  </si>
  <si>
    <t>감가상각비</t>
  </si>
  <si>
    <t>Depreciation</t>
  </si>
  <si>
    <t>이자비용</t>
  </si>
  <si>
    <t>Interest expense</t>
  </si>
  <si>
    <t>Interest - 1st series ABS bonds</t>
  </si>
  <si>
    <t>Interest - Subordinated bonds</t>
  </si>
  <si>
    <t>Miscellaneous gain</t>
  </si>
  <si>
    <t>Interest-Senior Bonds</t>
  </si>
  <si>
    <t>이자비용_신한은행</t>
  </si>
  <si>
    <t>Interest expense - Loan A</t>
  </si>
  <si>
    <t>이자비용_우리은행</t>
  </si>
  <si>
    <t>Interest expense - Loan B</t>
  </si>
  <si>
    <t>이자비용_대신저축은행</t>
  </si>
  <si>
    <t>Interest expense - Loan C</t>
  </si>
  <si>
    <t>이자비용_국민은행</t>
  </si>
  <si>
    <t>Interest expense - Loan D</t>
  </si>
  <si>
    <t>이자비용_우리은행(부가세)</t>
  </si>
  <si>
    <t>Interest expense - Loan E</t>
  </si>
  <si>
    <t>이자비용 (한화생명보험)</t>
  </si>
  <si>
    <t>Interest expense - Loan A-2</t>
  </si>
  <si>
    <t>이자비용 (신한캐피탈)</t>
  </si>
  <si>
    <t>Interest expense - Shinhan Loan</t>
  </si>
  <si>
    <t>장기차입금 상각액</t>
  </si>
  <si>
    <t>Amortization of Long term loan</t>
  </si>
  <si>
    <t>VAT Laon</t>
  </si>
  <si>
    <t>Commission</t>
  </si>
  <si>
    <t>Performance Fee</t>
  </si>
  <si>
    <t>Other Income &amp; Expense</t>
  </si>
  <si>
    <t>Unrealized Gain on Foreign Transactions</t>
  </si>
  <si>
    <t>Foreign currency transaction gain</t>
  </si>
  <si>
    <t>Fixed Asset Desposal Gain</t>
  </si>
  <si>
    <t>Prior Year Error Collection</t>
  </si>
  <si>
    <t>Unrealized Loss on Foreign Transactions</t>
  </si>
  <si>
    <t>Foreign currency transaction loss</t>
  </si>
  <si>
    <t>사채상환손실</t>
  </si>
  <si>
    <t>Loss from redemption of bonds</t>
  </si>
  <si>
    <t>Revaluation Loss on Investment Asset</t>
  </si>
  <si>
    <t>유형자산처분손실</t>
  </si>
  <si>
    <t>Loss on Desposal of Tangible Assets</t>
  </si>
  <si>
    <t>Other, net</t>
  </si>
  <si>
    <t>Miscellaneous Loss</t>
  </si>
  <si>
    <t>Refund amount of rental adjustment</t>
  </si>
  <si>
    <t>Initial expense</t>
  </si>
  <si>
    <t>ZZZ900</t>
  </si>
  <si>
    <t>NET INCOME</t>
  </si>
  <si>
    <t>1383-00-000</t>
    <phoneticPr fontId="40" type="noConversion"/>
  </si>
  <si>
    <t>1711-00-000</t>
    <phoneticPr fontId="40" type="noConversion"/>
  </si>
  <si>
    <t>Description</t>
    <phoneticPr fontId="40" type="noConversion"/>
  </si>
  <si>
    <t>Anyang City Hall</t>
  </si>
  <si>
    <t>National housing bond purchases related to real estate acquisition</t>
  </si>
  <si>
    <t>고지서</t>
    <phoneticPr fontId="40" type="noConversion"/>
  </si>
  <si>
    <t>Youngheung Development Co., Ltd.</t>
  </si>
  <si>
    <t>Land_Payment according to settlement agreement related to real estate sales contract</t>
    <phoneticPr fontId="40" type="noConversion"/>
  </si>
  <si>
    <t>계산서</t>
    <phoneticPr fontId="40" type="noConversion"/>
  </si>
  <si>
    <t>매매대금:45,000,000,000 정산금 138,943,542원</t>
    <phoneticPr fontId="40" type="noConversion"/>
  </si>
  <si>
    <t>Industrial Bank of Korea</t>
  </si>
  <si>
    <t>Financial arrangement fee and advisory fee_IBK</t>
  </si>
  <si>
    <t>세금계산서</t>
    <phoneticPr fontId="40" type="noConversion"/>
  </si>
  <si>
    <t>Pavilion Asset Management Co., Ltd.</t>
  </si>
  <si>
    <t>Land_Payment for due diligence_Pavilion Asset Management Co., Ltd.</t>
  </si>
  <si>
    <t>KPMG</t>
    <phoneticPr fontId="40" type="noConversion"/>
  </si>
  <si>
    <t>Land_Tax advisory fee</t>
  </si>
  <si>
    <t>1712-00-000</t>
    <phoneticPr fontId="40" type="noConversion"/>
  </si>
  <si>
    <t>Vendor code</t>
    <phoneticPr fontId="40" type="noConversion"/>
  </si>
  <si>
    <t xml:space="preserve">지출증빙 </t>
    <phoneticPr fontId="40" type="noConversion"/>
  </si>
  <si>
    <t>20230113</t>
  </si>
  <si>
    <t>Land Purchasing_신장리795-2_이연</t>
  </si>
  <si>
    <t>Land Purchasing_토지대금_26개</t>
  </si>
  <si>
    <t>20230117</t>
  </si>
  <si>
    <t>Land Purchasing_신장리795-3토지대금</t>
  </si>
  <si>
    <t>Land Purchasing_신장리797,796-7</t>
  </si>
  <si>
    <t>20230118</t>
  </si>
  <si>
    <t>소유권이전_법무사법인 목포</t>
  </si>
  <si>
    <t>VAT_소유권이전_법무사법인 목포</t>
  </si>
  <si>
    <t>Land Purchasing_분매리686-5토지대금</t>
  </si>
  <si>
    <t>20230119</t>
  </si>
  <si>
    <t>Land Purchasing_분매리688-3토지대금</t>
  </si>
  <si>
    <t>3009</t>
  </si>
  <si>
    <t>Tax for land registration_신안군취득세</t>
  </si>
  <si>
    <t>20230120</t>
  </si>
  <si>
    <t>신안군 압해읍 신장리 795-3_김윤석 법무사</t>
  </si>
  <si>
    <t>VAT_신안군 압해읍 신장리 795-3_김윤석 법무사</t>
  </si>
  <si>
    <t>신안군 압해읍 신장리 795-2_김윤석 법무사</t>
  </si>
  <si>
    <t>VAT_신안군 압해읍 신장리 795-2_김윤석 법무사</t>
  </si>
  <si>
    <t>20230125</t>
  </si>
  <si>
    <t>소유권이전(매매)(전남 신안군 압해읍 분매리 683-8_법무사정찬선 사무소</t>
  </si>
  <si>
    <t>VAT_소유권이전(매매)(전남 신안군 압해읍 분매리 683-8_법무사정찬선 사무소</t>
  </si>
  <si>
    <t>20230126</t>
  </si>
  <si>
    <t>20230201</t>
  </si>
  <si>
    <t>20230202</t>
  </si>
  <si>
    <t>신안군 압해읍 분매리 686-5_김윤석 법무사</t>
  </si>
  <si>
    <t>VAT_신안군 압해읍 분매리 686-5_김윤석 법무사</t>
  </si>
  <si>
    <t>토지매매관련법무사비용 지급_법무사법인목포(김애순)_인지</t>
  </si>
  <si>
    <t>토지매매관련법무사비용 지급_법무사법인목포(김애순)_증지,서류</t>
  </si>
  <si>
    <t>토지매매관련법무사비용 지급_법무사법인목포(김애순)_채권할인</t>
  </si>
  <si>
    <t>토지매매관련법무사비용 지급_법무사법인목포_(이미경)_인지</t>
  </si>
  <si>
    <t>토지매매관련법무사비용 지급_법무사법인목포_(이미경)_증지 및 서류</t>
  </si>
  <si>
    <t>토지매매관련법무사비용 지급_법무사법인목포_(이미경)_채권할인</t>
  </si>
  <si>
    <t>토지매매관련법무사비용 지급_김윤석(김윤석법무사)_(박숙자)_인지</t>
  </si>
  <si>
    <t>토지매매관련법무사비용 지급_김윤석(김윤석법무사)_(박숙자)_증지 및 서류</t>
  </si>
  <si>
    <t>토지매매관련법무사비용 지급_김윤석(김윤석법무사)_(박숙자)_채권할인</t>
  </si>
  <si>
    <t>토지매매관련법무사비용 지급_정찬선(법무사정찬선)_늘샘 26건_인지</t>
  </si>
  <si>
    <t>토지매매관련법무사비용 지급_정찬선(법무사정찬선)_늘샘 26건_증지</t>
  </si>
  <si>
    <t>토지매매관련법무사비용 지급_정찬선(법무사정찬선)_늘샘 26건_서류</t>
  </si>
  <si>
    <t>토지매매관련법무사비용 지급_정찬선(법무사정찬선)_늘샘 26건_채권할인</t>
  </si>
  <si>
    <t>토지매매관련법무사비용 지급_김윤석(김윤석법무사)_이연례_인지</t>
  </si>
  <si>
    <t>토지매매관련법무사비용 지급_김윤석(김윤석법무사)_이연례_증지 및 서류</t>
  </si>
  <si>
    <t>토지매매관련법무사비용 지급_김윤석(김윤석법무사)_이연례_채권할인</t>
  </si>
  <si>
    <t>토지매매관련법무사비용 지급_김윤석(김윤석법무사)_장연옥_인지</t>
  </si>
  <si>
    <t>토지매매관련법무사비용 지급_김윤석(김윤석법무사)_장연옥_증지 및 서류</t>
  </si>
  <si>
    <t>토지매매관련법무사비용 지급_김윤석(김윤석법무사)_장연옥_채권할인</t>
  </si>
  <si>
    <t>20230216</t>
  </si>
  <si>
    <t>부동산중개 용역수수료_㈜삼정개발</t>
  </si>
  <si>
    <t>VAT_부동산중개 용역수수료_㈜삼정개발</t>
  </si>
  <si>
    <t>Land Purchasing Payment_Bunmae-ri 697-4</t>
  </si>
  <si>
    <t>Land Purchasing Payment_Shinjang-ri 796-7, 797</t>
  </si>
  <si>
    <t>20230302</t>
  </si>
  <si>
    <t>Tax for land registration for Neulsam's_신안군취득세</t>
  </si>
  <si>
    <t>Tax for land registration for Personal_신안군취득세</t>
  </si>
  <si>
    <t>20230303</t>
  </si>
  <si>
    <t>신안군 압해읍 신장리 797-7_김윤석 법무사</t>
  </si>
  <si>
    <t>VAT_신안군 압해읍 신장리 797-7_김윤석 법무사</t>
  </si>
  <si>
    <t>신안군 압해읍 분매리 689-17_김윤석 법무사</t>
  </si>
  <si>
    <t>VAT_신안군 압해읍 분매리 689-17_김윤석 법무사</t>
  </si>
  <si>
    <t>신안군 압해읍 신장리 819-2_김윤석 법무사</t>
  </si>
  <si>
    <t>VAT_신안군 압해읍 신장리 819-2_김윤석 법무사</t>
  </si>
  <si>
    <t>신안군 압해읍 분매리 688-6_김윤석 법무사</t>
  </si>
  <si>
    <t>VAT_신안군 압해읍 분매리 688-6_김윤석 법무사</t>
  </si>
  <si>
    <t>소유권이전(전라남도 신안군 압해읍 분매리 697-4)_법무사정찬선 사무소</t>
  </si>
  <si>
    <t>VAT_소유권이전(전라남도 신안군 압해읍 분매리 697-4)_법무사정찬선 사무소</t>
  </si>
  <si>
    <t>소유권이전(전라남도 신안군 압해읍 신장리 797 외1필_법무사정찬선 사무소</t>
  </si>
  <si>
    <t>VAT_소유권이전(전라남도 신안군 압해읍 신장리 797 외1필_법무사정찬선 사무소</t>
  </si>
  <si>
    <t>20230306</t>
  </si>
  <si>
    <t>소유권이전(양만규)_법무사법인 목포</t>
  </si>
  <si>
    <t>VAT_소유권이전(양만규)_법무사법인 목포</t>
  </si>
  <si>
    <t>20230309</t>
  </si>
  <si>
    <t>Land Purchasing Payment_Bunmae-ri 688-6</t>
  </si>
  <si>
    <t>Land Purchasing Payment_Bunmae-ri 689-1</t>
  </si>
  <si>
    <t>Land Purchasing Payment_Shinjang-ri 797</t>
  </si>
  <si>
    <t>Land Purchasing Payment_Shinjang-ri 819</t>
  </si>
  <si>
    <t>Land Purchasing Payment_Shinjang-ri 796</t>
  </si>
  <si>
    <t>Land Purchasing Payment_Shinjang-ri 799</t>
  </si>
  <si>
    <t>Land Purchasing Payment_Bunmae-ri 685-1</t>
  </si>
  <si>
    <t>Land Purchasing Payment_Bunmae &amp; Shinja</t>
  </si>
  <si>
    <t xml:space="preserve">신협 취득 전 </t>
    <phoneticPr fontId="40" type="noConversion"/>
  </si>
  <si>
    <t>20230316</t>
  </si>
  <si>
    <t>소유권이전(김은실,신장리797-2)_법무사법인 목포</t>
  </si>
  <si>
    <t>VAT_소유권이전(김은실,신장리797-2)_법무사법인 목포</t>
  </si>
  <si>
    <t>20230317</t>
  </si>
  <si>
    <t>20230323</t>
  </si>
  <si>
    <t>Land Registra 지급_정찬선(법무사정찬선)_늘샘(신장리)_인지</t>
  </si>
  <si>
    <t>Land Registra 지급_정찬선(법무사정찬선)_늘샘(신장리)_증지</t>
  </si>
  <si>
    <t>Land Registra 지급_정찬선(법무사정찬선)_늘샘(신장리)_등본 제증명</t>
  </si>
  <si>
    <t>Land Registra 지급_정찬선(법무사정찬선)_늘샘(신장리)_채권할인</t>
  </si>
  <si>
    <t>Land Registra 지급_정찬선(법무사정찬선)_늘샘(분매리)_인지</t>
  </si>
  <si>
    <t>Land Registra 지급_정찬선(법무사정찬선)_늘샘(분매리)_증지</t>
  </si>
  <si>
    <t>Land Registra 지급_정찬선(법무사정찬선)_늘샘(분매리)_등본 제증명</t>
  </si>
  <si>
    <t>Land Registra 지급_정찬선(법무사정찬선)_늘샘(분매리)_채권할인</t>
  </si>
  <si>
    <t>Land Regist Fee 지급_김윤석(김윤석법무사)_김기환_인지</t>
  </si>
  <si>
    <t>Land Regist Fee 지급_김윤석(김윤석법무사)_김기환_증지 및 서류</t>
  </si>
  <si>
    <t>Land Regist Fee 지급_김윤석(김윤석법무사)_김기환_채권할인</t>
  </si>
  <si>
    <t>Land Regist Fee 지급_김윤석(김윤석법무사)_윤형선_인지</t>
  </si>
  <si>
    <t>Land Regist Fee 지급_김윤석(김윤석법무사)_윤형선_증지 및 서류</t>
  </si>
  <si>
    <t>Land Regist Fee 지급_김윤석(김윤석법무사)_윤형선_채권할인</t>
  </si>
  <si>
    <t>Land Regist Fee 지급_김윤석(김윤석법무사)_윤하영_인지</t>
  </si>
  <si>
    <t>Land Regist Fee 지급_김윤석(김윤석법무사)_윤하영_증지 및 서류</t>
  </si>
  <si>
    <t>Land Regist Fee 지급_김윤석(김윤석법무사)_윤하영_채권할인</t>
  </si>
  <si>
    <t>Land Regist Fee 지급_김윤석(김윤석법무사)_이수빈_인지</t>
  </si>
  <si>
    <t>Land Regist Fee 지급_김윤석(김윤석법무사)_이수빈_증지 및 서류</t>
  </si>
  <si>
    <t>Land Regist Fee 지급_김윤석(김윤석법무사)_이수빈_채권할인</t>
  </si>
  <si>
    <t>20230403</t>
  </si>
  <si>
    <t>용역비 (Land Commission)_㈜삼정개발</t>
  </si>
  <si>
    <t>VAT_용역비 (Land Commission)_㈜삼정개발</t>
  </si>
  <si>
    <t>20230406</t>
  </si>
  <si>
    <t>Land Registrati 지급_법무사법인목포_(1/7건)_인지</t>
  </si>
  <si>
    <t>Land Registrati 지급_법무사법인목포_(1/7건)_등기신청수수료</t>
  </si>
  <si>
    <t>Land Registrati 지급_법무사법인목포_(1/7건)_채권할인</t>
  </si>
  <si>
    <t>Land Registrati 지급_법무사법인목포_(1/7건)_서류 발급</t>
  </si>
  <si>
    <t>Land Registrati 지급_법무사법인목포_(2/7건)_인지</t>
  </si>
  <si>
    <t>Land Registrati 지급_법무사법인목포_(2/7건)_등기신청수수료</t>
  </si>
  <si>
    <t>Land Registrati 지급_법무사법인목포_(2/7건)_채권할인</t>
  </si>
  <si>
    <t>Land Registrati 지급_법무사법인목포_(2/7건)_서류 발급</t>
  </si>
  <si>
    <t>Land Registrati 지급_법무사법인목포_(3/7건)_인지</t>
  </si>
  <si>
    <t>Land Registrati 지급_법무사법인목포_(3/7건)_등기신청수수료</t>
  </si>
  <si>
    <t>Land Registrati 지급_법무사법인목포_(3/7건)_채권할인</t>
  </si>
  <si>
    <t>Land Registrati 지급_법무사법인목포_(3/7건)_서류 발급</t>
  </si>
  <si>
    <t>Land Registrati 지급_법무사법인목포_(4/7건)_인지</t>
  </si>
  <si>
    <t>Land Registrati 지급_법무사법인목포_(4/7건)_등기신청수수료</t>
  </si>
  <si>
    <t>Land Registrati 지급_법무사법인목포_(4/7건)_채권할인</t>
  </si>
  <si>
    <t>Land Registrati 지급_법무사법인목포_(4/7건)_서류 발급</t>
  </si>
  <si>
    <t>Land Registrati 지급_법무사법인목포_(5/7건)_인지</t>
  </si>
  <si>
    <t>Land Registrati 지급_법무사법인목포_(5/7건)_등기신청수수료</t>
  </si>
  <si>
    <t>Land Registrati 지급_법무사법인목포_(5/7건)_채권할인</t>
  </si>
  <si>
    <t>Land Registrati 지급_법무사법인목포_(5/7건)_서류 발급</t>
  </si>
  <si>
    <t>Land Registrati 지급_법무사법인목포_(6/7건)_인지</t>
  </si>
  <si>
    <t>Land Registrati 지급_법무사법인목포_(6/7건)_등기신청수수료</t>
  </si>
  <si>
    <t>Land Registrati 지급_법무사법인목포_(6/7건)_채권할인</t>
  </si>
  <si>
    <t>Land Registrati 지급_법무사법인목포_(6/7건)_서류 발급</t>
  </si>
  <si>
    <t>Land Registrati 지급_법무사법인목포_(7/7건)_인지</t>
  </si>
  <si>
    <t>Land Registrati 지급_법무사법인목포_(7/7건)_등기신청수수료</t>
  </si>
  <si>
    <t>Land Registrati 지급_법무사법인목포_(7/7건)_채권할인</t>
  </si>
  <si>
    <t>Land Registrati 지급_법무사법인목포_(7/7건)_서류 발급</t>
  </si>
  <si>
    <t>20230413</t>
  </si>
  <si>
    <t>20230421</t>
  </si>
  <si>
    <t>Land purchasing payment</t>
  </si>
  <si>
    <t xml:space="preserve">신협 대출 후 </t>
    <phoneticPr fontId="40" type="noConversion"/>
  </si>
  <si>
    <t>Land Purchasing Commission fee</t>
  </si>
  <si>
    <t>소유권이전(박세희)_법무사이형오사무소</t>
  </si>
  <si>
    <t>VAT_소유권이전(박세희)_법무사이형오사무소</t>
  </si>
  <si>
    <t>소유권이전(권숙경)_법무사이형오사무소</t>
  </si>
  <si>
    <t>VAT_소유권이전(권숙경)_법무사이형오사무소</t>
  </si>
  <si>
    <t>소유권이전(김순옥)_법무사이형오사무소</t>
  </si>
  <si>
    <t>VAT_소유권이전(김순옥)_법무사이형오사무소</t>
  </si>
  <si>
    <t>신안군 압해읍 신장리 795-4_김윤석 법무사</t>
  </si>
  <si>
    <t>VAT_신안군 압해읍 신장리 795-4_김윤석 법무사</t>
  </si>
  <si>
    <t>신안군 압해읍 신장리 795-5_김윤석 법무사</t>
  </si>
  <si>
    <t>VAT_신안군 압해읍 신장리 795-5_김윤석 법무사</t>
  </si>
  <si>
    <t>20230427</t>
  </si>
  <si>
    <t>소유권이전(한화정)_법무사이형오사무소</t>
  </si>
  <si>
    <t>VAT_소유권이전(한화정)_법무사이형오사무소</t>
  </si>
  <si>
    <t>20230428</t>
  </si>
  <si>
    <t>20230504</t>
  </si>
  <si>
    <t>Project Phantom_Land Registration Service Fee_(김은실)_인지</t>
  </si>
  <si>
    <t>Project Phantom_Land Registration Service Fee_(김은실)_등기신청수수료</t>
  </si>
  <si>
    <t>Project Phantom_Land Registration Service Fee_(김은실)_채권할인</t>
  </si>
  <si>
    <t>Project Phantom_Land Registration Service Fee_(김은실)_서류</t>
  </si>
  <si>
    <t>Project Phantom_Land Registration Service Fee_(전미현)_인지</t>
  </si>
  <si>
    <t>Project Phantom_Land Registration Service Fee_(전미현)_수입증지,서류</t>
  </si>
  <si>
    <t>Project Phantom_Land Registration Service Fee_(전미현)_채권할인</t>
  </si>
  <si>
    <t>Project Phantom_Land Registration Service Fee_(조왕권)_인지</t>
  </si>
  <si>
    <t>Project Phantom_Land Registration Service Fee_(조왕권)_수입증지,서류</t>
  </si>
  <si>
    <t>Project Phantom_Land Registration Service Fee_(조왕권)_채권할인</t>
  </si>
  <si>
    <t>20230509</t>
  </si>
  <si>
    <t>신안군 압해읍 신장리 795-9, 795-12_김윤석 법무사</t>
  </si>
  <si>
    <t>VAT_신안군 압해읍 신장리 795-9, 795-12_김윤석 법무사</t>
  </si>
  <si>
    <t>신안군 압해읍 분매리 683-5_김윤석 법무사</t>
  </si>
  <si>
    <t>VAT_신안군 압해읍 분매리 683-5_김윤석 법무사</t>
  </si>
  <si>
    <t>신안군 압해읍 분매리 689-15_김윤석 법무사</t>
  </si>
  <si>
    <t>VAT_신안군 압해읍 분매리 689-15_김윤석 법무사</t>
  </si>
  <si>
    <t>20230510</t>
  </si>
  <si>
    <t>Land Purchasing Payment</t>
  </si>
  <si>
    <t>20230511</t>
  </si>
  <si>
    <t>20230515</t>
  </si>
  <si>
    <t>소유권이전(조윤진)_법무사이형오사무소</t>
  </si>
  <si>
    <t>VAT_소유권이전(조윤진)_법무사이형오사무소</t>
  </si>
  <si>
    <t>소유권이전(이경미)_법무사이형오사무소</t>
  </si>
  <si>
    <t>VAT_소유권이전(이경미)_법무사이형오사무소</t>
  </si>
  <si>
    <t>소유권이전(정찬무)_법무사이형오사무소</t>
  </si>
  <si>
    <t>VAT_소유권이전(정찬무)_법무사이형오사무소</t>
  </si>
  <si>
    <t>20230516</t>
  </si>
  <si>
    <t>소유권이전(오영선)_법무사이형오사무소</t>
  </si>
  <si>
    <t>VAT_소유권이전(오영선)_법무사이형오사무소</t>
  </si>
  <si>
    <t>소유권이전(우철희)_법무사이형오사무소</t>
  </si>
  <si>
    <t>VAT_소유권이전(우철희)_법무사이형오사무소</t>
  </si>
  <si>
    <t>20230519</t>
  </si>
  <si>
    <t>20230521</t>
  </si>
  <si>
    <t>Project Phantom_Land Registration Service Fee_(김순옥)_인지</t>
  </si>
  <si>
    <t>Project Phantom_Land Registration Service Fee_(김순옥)_등기신청수수료</t>
  </si>
  <si>
    <t>Project Phantom_Land Registration Service Fee_(김순옥)_채권할인</t>
  </si>
  <si>
    <t>Project Phantom_Land Registration Service Fee_(김순옥)_서류발급</t>
  </si>
  <si>
    <t>Project Phantom_Land Registration Service Fee_(권숙경)_인지</t>
  </si>
  <si>
    <t>Project Phantom_Land Registration Service Fee_(권숙경)_등기신청수수료</t>
  </si>
  <si>
    <t>Project Phantom_Land Registration Service Fee_(권숙경)_채권할인</t>
  </si>
  <si>
    <t>Project Phantom_Land Registration Service Fee_(권숙경)_서류발급</t>
  </si>
  <si>
    <t>Project Phantom_Land Registration Service Fee_(박세희)_인지</t>
  </si>
  <si>
    <t>Project Phantom_Land Registration Service Fee_(박세희)_등기신청수수료</t>
  </si>
  <si>
    <t>Project Phantom_Land Registration Service Fee_(박세희)_채권할인</t>
  </si>
  <si>
    <t>Project Phantom_Land Registration Service Fee_(박세희)_서류발급</t>
  </si>
  <si>
    <t>Project Phantom_Land Registration Service Fee_(한화정)_인지</t>
  </si>
  <si>
    <t>Project Phantom_Land Registration Service Fee_(한화정)_등기신청수수료</t>
  </si>
  <si>
    <t>Project Phantom_Land Registration Service Fee_(한화정)_채권할인</t>
  </si>
  <si>
    <t>Project Phantom_Land Registration Service Fee_(한화정)_서류발급</t>
  </si>
  <si>
    <t>20230524</t>
  </si>
  <si>
    <t>소유권이전(이종철외3)_법무사이형오사무소</t>
  </si>
  <si>
    <t>VAT_소유권이전(이종철외3)_법무사이형오사무소</t>
  </si>
  <si>
    <t>소유권이전(박순주)_법무사이형오사무소</t>
  </si>
  <si>
    <t>VAT_소유권이전(박순주)_법무사이형오사무소</t>
  </si>
  <si>
    <t>Project Phantom_Land Registration Service Fee (조윤진)_인지</t>
  </si>
  <si>
    <t>Project Phantom_Land Registration Service Fee (조윤진)_등기신청수수료</t>
  </si>
  <si>
    <t>Project Phantom_Land Registration Service Fee (조윤진)_채권할인</t>
  </si>
  <si>
    <t>Project Phantom_Land Registration Service Fee (조윤진)_서류발급</t>
  </si>
  <si>
    <t>Project Phantom_Land Registration Service Fee (오영선)_인지</t>
  </si>
  <si>
    <t>Project Phantom_Land Registration Service Fee (오영선)_등기신청수수료</t>
  </si>
  <si>
    <t>Project Phantom_Land Registration Service Fee (오영선)_채권할인</t>
  </si>
  <si>
    <t>Project Phantom_Land Registration Service Fee (오영선)_서류발급</t>
  </si>
  <si>
    <t>Project Phantom_Land Registration Service Fee (우철희)_인지</t>
  </si>
  <si>
    <t>Project Phantom_Land Registration Service Fee (우철희)_등기신청수수료</t>
  </si>
  <si>
    <t>Project Phantom_Land Registration Service Fee (우철희)_채권할인</t>
  </si>
  <si>
    <t>Project Phantom_Land Registration Service Fee (우철희)_서류발급</t>
  </si>
  <si>
    <t>Project Phantom_Land Registration Service Fee (이경미)_인지</t>
  </si>
  <si>
    <t>Project Phantom_Land Registration Service Fee (이경미)_등기신청수수료</t>
  </si>
  <si>
    <t>Project Phantom_Land Registration Service Fee (이경미)_채권할인</t>
  </si>
  <si>
    <t>Project Phantom_Land Registration Service Fee (이경미)_서류발급</t>
  </si>
  <si>
    <t>Project Phantom_Land Registration Service Fee (정찬우)_인지</t>
  </si>
  <si>
    <t>Project Phantom_Land Registration Service Fee (정찬우)_등기신청수수료</t>
  </si>
  <si>
    <t>Project Phantom_Land Registration Service Fee (정찬우)_채권할인</t>
  </si>
  <si>
    <t>Project Phantom_Land Registration Service Fee (정찬우)_서류발급</t>
  </si>
  <si>
    <t>Project Phantom_Land Registration Service Fee_(김현수)_인지</t>
  </si>
  <si>
    <t>Project Phantom_Land Registration Service Fee_(김현수)_수입인지, 등본</t>
  </si>
  <si>
    <t>Project Phantom_Land Registration Service Fee_(김현수)_채권할인</t>
  </si>
  <si>
    <t>Project Phantom_Land Registration Service Fee_(김승일)_인지</t>
  </si>
  <si>
    <t>Project Phantom_Land Registration Service Fee_(김승일)_수입인지, 등본</t>
  </si>
  <si>
    <t>Project Phantom_Land Registration Service Fee_(김승일)_채권할인</t>
  </si>
  <si>
    <t>Project Phantom_Land Registration Service Fee_(배경자)_인지</t>
  </si>
  <si>
    <t>Project Phantom_Land Registration Service Fee_(배경자)_수입인지, 등본</t>
  </si>
  <si>
    <t>Project Phantom_Land Registration Service Fee_(배경자)_채권할인</t>
  </si>
  <si>
    <t>20230525</t>
  </si>
  <si>
    <t>20230530</t>
  </si>
  <si>
    <t>소유권이전 (장기환)_법무사이형오사무소</t>
  </si>
  <si>
    <t>VAT_소유권이전 (장기환)_법무사이형오사무소</t>
  </si>
  <si>
    <t>소유권이전 (박경원)_법무사이형오사무소</t>
  </si>
  <si>
    <t>VAT_소유권이전 (박경원)_법무사이형오사무소</t>
  </si>
  <si>
    <t>소유권이전 (안명화)_법무사이형오사무소</t>
  </si>
  <si>
    <t>VAT_소유권이전 (안명화)_법무사이형오사무소</t>
  </si>
  <si>
    <t>소유권이전 (최성자)_법무사이형오사무소</t>
  </si>
  <si>
    <t>VAT_소유권이전 (최성자)_법무사이형오사무소</t>
  </si>
  <si>
    <t>소유권이전 (최성화)_법무사이형오사무소</t>
  </si>
  <si>
    <t>VAT_소유권이전 (최성화)_법무사이형오사무소</t>
  </si>
  <si>
    <t>소유권이전 (최성순)_법무사이형오사무소</t>
  </si>
  <si>
    <t>VAT_소유권이전 (최성순)_법무사이형오사무소</t>
  </si>
  <si>
    <t>20230608</t>
  </si>
  <si>
    <t>Kummyung_Land Purchasing Payment</t>
  </si>
  <si>
    <t>20230614</t>
  </si>
  <si>
    <t>20230615</t>
  </si>
  <si>
    <t>신안군 압해읍 분매리 697-2_김윤석 법무사</t>
  </si>
  <si>
    <t>VAT_신안군 압해읍 분매리 697-2_김윤석 법무사</t>
  </si>
  <si>
    <t>신안군 압해읍 신장리 799_김윤석 법무사</t>
  </si>
  <si>
    <t>VAT_신안군 압해읍 신장리 799_김윤석 법무사</t>
  </si>
  <si>
    <t>Land Registrati 지급_법무사 이형오_(1/6건)_인지</t>
  </si>
  <si>
    <t>Land Registrati 지급_법무사 이형오_(1/6건)_등기신청수수료</t>
  </si>
  <si>
    <t>Land Registrati 지급_법무사 이형오_(1/6건)_채권할인</t>
  </si>
  <si>
    <t>Land Registrati 지급_법무사 이형오_(1/6건)_서류 발급</t>
  </si>
  <si>
    <t>Land Registrati 지급_법무사 이형오_(2/6건)_등기신청수수료</t>
  </si>
  <si>
    <t>Land Registrati 지급_법무사 이형오_(2/6건)_서류 발급</t>
  </si>
  <si>
    <t>Land Registrati 지급_법무사 이형오_(3/6건)_인지</t>
  </si>
  <si>
    <t>Land Registrati 지급_법무사 이형오_(3/6건)_등기신청수수료</t>
  </si>
  <si>
    <t>Land Registrati 지급_법무사 이형오_(3/6건)_서류 발급</t>
  </si>
  <si>
    <t>Land Registrati 지급_법무사 이형오_(4/6건)_인지</t>
  </si>
  <si>
    <t>Land Registrati 지급_법무사 이형오_(4/6건)_등기신청수수료</t>
  </si>
  <si>
    <t>Land Registrati 지급_법무사 이형오_(4/6건)_서류 발급</t>
  </si>
  <si>
    <t>Land Registrati 지급_법무사 이형오_(5/6건)_인지</t>
  </si>
  <si>
    <t>Land Registrati 지급_법무사 이형오_(5/6건)_등기신청수수료</t>
  </si>
  <si>
    <t>Land Registrati 지급_법무사 이형오_(5/6건)_채권할인</t>
  </si>
  <si>
    <t>Land Registrati 지급_법무사 이형오_(5/6건)_서류 발급</t>
  </si>
  <si>
    <t>Land Registrati 지급_법무사 이형오_(6/6건)_인지</t>
  </si>
  <si>
    <t>Land Registrati 지급_법무사 이형오_(6/6건)_등기신청수수료</t>
  </si>
  <si>
    <t>Land Registrati 지급_법무사 이형오_(6/6건)_채권할인</t>
  </si>
  <si>
    <t>Land Registrati 지급_법무사 이형오_(6/6건)_서류 발급</t>
  </si>
  <si>
    <t>20230620</t>
  </si>
  <si>
    <t>용역비_㈜삼정개발</t>
  </si>
  <si>
    <t>VAT_용역비_㈜삼정개발</t>
  </si>
  <si>
    <t>20230623</t>
  </si>
  <si>
    <t>20230626</t>
  </si>
  <si>
    <t>신안군 압해읍 분매리 689-3_김윤석 법무사</t>
  </si>
  <si>
    <t>VAT_신안군 압해읍 분매리 689-3_김윤석 법무사</t>
  </si>
  <si>
    <t>신안군 압해읍 분매리 689-5_김윤석 법무사</t>
  </si>
  <si>
    <t>VAT_신안군 압해읍 분매리 689-5_김윤석 법무사</t>
  </si>
  <si>
    <t>20230628</t>
  </si>
  <si>
    <t>20230703</t>
  </si>
  <si>
    <t>신안군 압해읍 분매리 688-14_김윤석 법무사</t>
  </si>
  <si>
    <t>VAT_신안군 압해읍 분매리 688-14_김윤석 법무사</t>
  </si>
  <si>
    <t>신안군 압해읍 분매리 686-7_김윤석 법무사</t>
  </si>
  <si>
    <t>VAT_신안군 압해읍 분매리 686-7_김윤석 법무사</t>
  </si>
  <si>
    <t>Land Registrati 지급_법무사 김윤석_(1/2건)_인지</t>
  </si>
  <si>
    <t>Land Registrati 지급_법무사 김윤석_(1/2건)_수입증지</t>
  </si>
  <si>
    <t>Land Registrati 지급_법무사 김윤석_(1/2건)_서류 및 등본료</t>
  </si>
  <si>
    <t>Land Registrati 지급_법무사 김윤석_(1/2건)_채권할인</t>
  </si>
  <si>
    <t>Land Registrati 지급_법무사 김윤석_(2/2건)_인지</t>
  </si>
  <si>
    <t>Land Registrati 지급_법무사 김윤석_(2/2건)_수입증지</t>
  </si>
  <si>
    <t>Land Registrati 지급_법무사 김윤석_(2/2건)_서류 및 등본료</t>
  </si>
  <si>
    <t>Land Registrati 지급_법무사 김윤석_(2/2건)_채권할인</t>
  </si>
  <si>
    <t>Land Registrati 지급_법무사 이형오_(1/2건)_인지</t>
  </si>
  <si>
    <t>Land Registrati 지급_법무사 이형오_(1/2건)_등기신청수수료</t>
  </si>
  <si>
    <t>Land Registrati 지급_법무사 이형오_(1/2건)_채권할인</t>
  </si>
  <si>
    <t>Land Registrati 지급_법무사 이형오_(1/2건)_서류 발급</t>
  </si>
  <si>
    <t>Land Registrati 지급_법무사 이형오_(2/2건)_인지</t>
  </si>
  <si>
    <t>Land Registrati 지급_법무사 이형오_(2/2건)_등기신청수수료</t>
  </si>
  <si>
    <t>Land Registrati 지급_법무사 이형오_(2/2건)_채권할인</t>
  </si>
  <si>
    <t>Land Registrati 지급_법무사 이형오_(2/2건)_서류 발급</t>
  </si>
  <si>
    <t>20230711</t>
  </si>
  <si>
    <t>20230713</t>
  </si>
  <si>
    <t>20230718</t>
  </si>
  <si>
    <t>20230721</t>
  </si>
  <si>
    <t>신안군 압해읍 분매리 702-1_김윤석 법무사</t>
  </si>
  <si>
    <t>VAT_신안군 압해읍 분매리 702-1_김윤석 법무사</t>
  </si>
  <si>
    <t>신안군 압해읍 분매리 684-17_김윤석 법무사</t>
  </si>
  <si>
    <t>VAT_신안군 압해읍 분매리 684-17_김윤석 법무사</t>
  </si>
  <si>
    <t>신안군 압해읍 분매리 684-16_김윤석 법무사</t>
  </si>
  <si>
    <t>VAT_신안군 압해읍 분매리 684-16_김윤석 법무사</t>
  </si>
  <si>
    <t>20230727</t>
  </si>
  <si>
    <t>20230803</t>
  </si>
  <si>
    <t>Land Registrati 지급_법무사 김윤석_(1/4건)_인지</t>
  </si>
  <si>
    <t>Land Registrati 지급_법무사 김윤석_(1/4건)_수입증지</t>
  </si>
  <si>
    <t>Land Registrati 지급_법무사 김윤석_(1/4건)_서류 및 등본료</t>
  </si>
  <si>
    <t>Land Registrati 지급_법무사 김윤석_(2/4건)_인지</t>
  </si>
  <si>
    <t>Land Registrati 지급_법무사 김윤석_(2/4건)_수입증지</t>
  </si>
  <si>
    <t>Land Registrati 지급_법무사 김윤석_(2/4건)_서류 및 등본료</t>
  </si>
  <si>
    <t>Land Registrati 지급_법무사 김윤석_(2/4건)_채권할인</t>
  </si>
  <si>
    <t>Land Registrati 지급_법무사 김윤석_(3/4건)_인지</t>
  </si>
  <si>
    <t>Land Registrati 지급_법무사 김윤석_(3/4건)_수입증지</t>
  </si>
  <si>
    <t>Land Registrati 지급_법무사 김윤석_(3/4건)_서류 및 등본료</t>
  </si>
  <si>
    <t>Land Registrati 지급_법무사 김윤석_(3/4건)_채권할인</t>
  </si>
  <si>
    <t>Land Registrati 지급_법무사 김윤석_(4/4건)_인지</t>
  </si>
  <si>
    <t>Land Registrati 지급_법무사 김윤석_(4/4건)_수입증지</t>
  </si>
  <si>
    <t>Land Registrati 지급_법무사 김윤석_(4/4건)_서류 및 등본료</t>
  </si>
  <si>
    <t>Land Registrati 지급_법무사 김윤석_(4/4건)_채권할인</t>
  </si>
  <si>
    <t>20230811</t>
  </si>
  <si>
    <t>신안군 압해읍 분매리 689-7_김윤석 법무사</t>
  </si>
  <si>
    <t>VAT_신안군 압해읍 분매리 689-7_김윤석 법무사</t>
  </si>
  <si>
    <t>신안군 압해읍 분매리 691-6_김윤석 법무사</t>
  </si>
  <si>
    <t>VAT_신안군 압해읍 분매리 691-6_김윤석 법무사</t>
  </si>
  <si>
    <t>20230818</t>
  </si>
  <si>
    <t>20230824</t>
  </si>
  <si>
    <t>Land Registrati 지급_법무사 김윤석_(1/3건)_인지</t>
  </si>
  <si>
    <t>Land Registrati 지급_법무사 김윤석_(1/3건)_수입증지</t>
  </si>
  <si>
    <t>Land Registrati 지급_법무사 김윤석_(1/3건)_서류 및 등본료</t>
  </si>
  <si>
    <t>Land Registrati 지급_법무사 김윤석_(1/3건)_채권할인</t>
  </si>
  <si>
    <t>Land Registrati 지급_법무사 김윤석_(2/3건)_인지</t>
  </si>
  <si>
    <t>Land Registrati 지급_법무사 김윤석_(2/3건)_수입증지</t>
  </si>
  <si>
    <t>Land Registrati 지급_법무사 김윤석_(2/3건)_서류 및 등본료</t>
  </si>
  <si>
    <t>Land Registrati 지급_법무사 김윤석_(2/3건)_채권할인</t>
  </si>
  <si>
    <t>Land Registrati 지급_법무사 김윤석_(3/3건)_인지</t>
  </si>
  <si>
    <t>Land Registrati 지급_법무사 김윤석_(3/3건)_수입증지</t>
  </si>
  <si>
    <t>Land Registrati 지급_법무사 김윤석_(3/3건)_서류 및 등본료</t>
  </si>
  <si>
    <t>Land Registrati 지급_법무사 김윤석_(3/3건)_채권할인</t>
  </si>
  <si>
    <t>20240601</t>
    <phoneticPr fontId="40" type="noConversion"/>
  </si>
  <si>
    <t>기타</t>
    <phoneticPr fontId="40" type="noConversion"/>
  </si>
  <si>
    <t>Land Purchasing_ 분매리 702-1, 100 평</t>
  </si>
  <si>
    <t>소유권이전 (분매리 702-1, 100 평)_김윤석 법무사</t>
  </si>
  <si>
    <t>VAT_소유권이전 (분매리 702-1, 100 평)_김윤석 법무사</t>
  </si>
  <si>
    <t>3010</t>
  </si>
  <si>
    <t>Land registration tax</t>
  </si>
  <si>
    <t>Project Phantom_Land Registration Service Fee</t>
  </si>
  <si>
    <t>20241101</t>
    <phoneticPr fontId="40" type="noConversion"/>
  </si>
  <si>
    <t>중복 수정 (토지-&gt;미지급금, 삼정개발)</t>
    <phoneticPr fontId="40" type="noConversion"/>
  </si>
  <si>
    <t>20240227</t>
    <phoneticPr fontId="40" type="noConversion"/>
  </si>
  <si>
    <t>2025-04 지급</t>
    <phoneticPr fontId="40" type="noConversion"/>
  </si>
  <si>
    <t>Land Registration 지급_법무사 김윤석_인지, 서류 및 등본료, 채권할인 등</t>
    <phoneticPr fontId="40" type="noConversion"/>
  </si>
  <si>
    <t>소계</t>
    <phoneticPr fontId="40" type="noConversion"/>
  </si>
  <si>
    <t xml:space="preserve">* 토지 매입 관련 이자 비용 </t>
    <phoneticPr fontId="40" type="noConversion"/>
  </si>
  <si>
    <t>20230131</t>
  </si>
  <si>
    <t>Loan Interest_EEK2 to 금명 (KRW 6,661,408,000_14%)</t>
  </si>
  <si>
    <t>20230331</t>
  </si>
  <si>
    <t>20230430</t>
  </si>
  <si>
    <t>Loan Interest_목포신협 to 금명 (KRW 2,000,000,000_5.3% 변동금리)</t>
  </si>
  <si>
    <t>20230630</t>
    <phoneticPr fontId="40" type="noConversion"/>
  </si>
  <si>
    <t>20230724</t>
    <phoneticPr fontId="40" type="noConversion"/>
  </si>
  <si>
    <t>7/24 일부 상환</t>
    <phoneticPr fontId="40" type="noConversion"/>
  </si>
  <si>
    <t>20230731</t>
    <phoneticPr fontId="40" type="noConversion"/>
  </si>
  <si>
    <t>Loan Interest_EEK2 to 금명 (KRW 6,211,408,000_14%)</t>
    <phoneticPr fontId="40" type="noConversion"/>
  </si>
  <si>
    <t xml:space="preserve">상환후 원금으로 계산 </t>
    <phoneticPr fontId="40" type="noConversion"/>
  </si>
  <si>
    <t>20230831</t>
    <phoneticPr fontId="40" type="noConversion"/>
  </si>
  <si>
    <t>Loan Interest_EEK2 to 금명 (KRW  6,211,408,000 _14%)</t>
  </si>
  <si>
    <t>합계</t>
    <phoneticPr fontId="40" type="noConversion"/>
  </si>
  <si>
    <t>1741-00-000</t>
    <phoneticPr fontId="40" type="noConversion"/>
  </si>
  <si>
    <t>자산코드</t>
    <phoneticPr fontId="40" type="noConversion"/>
  </si>
  <si>
    <t>자산명</t>
    <phoneticPr fontId="40" type="noConversion"/>
  </si>
  <si>
    <t>자산가액</t>
    <phoneticPr fontId="40" type="noConversion"/>
  </si>
  <si>
    <t>상각누적액</t>
    <phoneticPr fontId="40" type="noConversion"/>
  </si>
  <si>
    <t>미상각잔액</t>
    <phoneticPr fontId="40" type="noConversion"/>
  </si>
  <si>
    <t>월상각액</t>
    <phoneticPr fontId="40" type="noConversion"/>
  </si>
  <si>
    <t>자산구분</t>
    <phoneticPr fontId="40" type="noConversion"/>
  </si>
  <si>
    <t>차량</t>
    <phoneticPr fontId="40" type="noConversion"/>
  </si>
  <si>
    <t>비품</t>
    <phoneticPr fontId="40" type="noConversion"/>
  </si>
  <si>
    <t>취득일자</t>
    <phoneticPr fontId="40" type="noConversion"/>
  </si>
  <si>
    <t>기초가액</t>
    <phoneticPr fontId="40" type="noConversion"/>
  </si>
  <si>
    <t>당기증감</t>
    <phoneticPr fontId="40" type="noConversion"/>
  </si>
  <si>
    <t>내용연수</t>
    <phoneticPr fontId="40" type="noConversion"/>
  </si>
  <si>
    <t>상각률</t>
    <phoneticPr fontId="40" type="noConversion"/>
  </si>
  <si>
    <t>전기말상각누계액</t>
    <phoneticPr fontId="40" type="noConversion"/>
  </si>
  <si>
    <t>Date</t>
  </si>
  <si>
    <t>Sum</t>
  </si>
  <si>
    <t>1231-00-000</t>
    <phoneticPr fontId="40" type="noConversion"/>
  </si>
  <si>
    <t>대여기간</t>
    <phoneticPr fontId="40" type="noConversion"/>
  </si>
  <si>
    <t>2202-00-000</t>
    <phoneticPr fontId="40" type="noConversion"/>
  </si>
  <si>
    <t>관계사</t>
    <phoneticPr fontId="40" type="noConversion"/>
  </si>
  <si>
    <t xml:space="preserve">외화 시트 참고 </t>
    <phoneticPr fontId="40" type="noConversion"/>
  </si>
  <si>
    <t xml:space="preserve">24년 1Q, 2Q 3Q 4Q 미지급중 </t>
    <phoneticPr fontId="40" type="noConversion"/>
  </si>
  <si>
    <t>일반</t>
    <phoneticPr fontId="40" type="noConversion"/>
  </si>
  <si>
    <t>3월분</t>
    <phoneticPr fontId="40" type="noConversion"/>
  </si>
  <si>
    <t xml:space="preserve">분매리 702-1, 100 평 </t>
    <phoneticPr fontId="40" type="noConversion"/>
  </si>
  <si>
    <t xml:space="preserve">24년 6월 : 25년 1월 지급 </t>
    <phoneticPr fontId="40" type="noConversion"/>
  </si>
  <si>
    <t>-</t>
    <phoneticPr fontId="40" type="noConversion"/>
  </si>
  <si>
    <t xml:space="preserve">23년 2월~4월 4대보험 등 </t>
    <phoneticPr fontId="40" type="noConversion"/>
  </si>
  <si>
    <t xml:space="preserve">출자전환, 실비 포함 : 25년 1월 지급 </t>
    <phoneticPr fontId="40" type="noConversion"/>
  </si>
  <si>
    <t>기타미지급</t>
    <phoneticPr fontId="40" type="noConversion"/>
  </si>
  <si>
    <t>관계사미지급</t>
    <phoneticPr fontId="40" type="noConversion"/>
  </si>
  <si>
    <t>2101-00-000</t>
    <phoneticPr fontId="40" type="noConversion"/>
  </si>
  <si>
    <t>2102-00-000</t>
    <phoneticPr fontId="40" type="noConversion"/>
  </si>
  <si>
    <t>대출시작일</t>
  </si>
  <si>
    <t>대출종료일</t>
  </si>
  <si>
    <t>연체이자율</t>
    <phoneticPr fontId="40" type="noConversion"/>
  </si>
  <si>
    <t>통화</t>
    <phoneticPr fontId="40" type="noConversion"/>
  </si>
  <si>
    <t>Loan execution amount</t>
    <phoneticPr fontId="40" type="noConversion"/>
  </si>
  <si>
    <t xml:space="preserve">이자비용 </t>
    <phoneticPr fontId="40" type="noConversion"/>
  </si>
  <si>
    <t>미지급이자</t>
    <phoneticPr fontId="40" type="noConversion"/>
  </si>
  <si>
    <t>상환일</t>
    <phoneticPr fontId="40" type="noConversion"/>
  </si>
  <si>
    <t>상환금액</t>
    <phoneticPr fontId="40" type="noConversion"/>
  </si>
  <si>
    <t>EEK 2  에퀴스에너지코리아2 유한회사</t>
    <phoneticPr fontId="40" type="noConversion"/>
  </si>
  <si>
    <t xml:space="preserve">원금, 이자 : 장기 </t>
    <phoneticPr fontId="40" type="noConversion"/>
  </si>
  <si>
    <t>출자전환</t>
    <phoneticPr fontId="40" type="noConversion"/>
  </si>
  <si>
    <t>4118202510</t>
    <phoneticPr fontId="150" type="noConversion"/>
  </si>
  <si>
    <t>기준금리 +1.3%</t>
    <phoneticPr fontId="40" type="noConversion"/>
  </si>
  <si>
    <t>이자 : 매월 상환 (단기)</t>
    <phoneticPr fontId="40" type="noConversion"/>
  </si>
  <si>
    <t>EEKHPL</t>
    <phoneticPr fontId="40" type="noConversion"/>
  </si>
  <si>
    <t>USD</t>
    <phoneticPr fontId="40" type="noConversion"/>
  </si>
  <si>
    <t xml:space="preserve">외화거래 </t>
    <phoneticPr fontId="40" type="noConversion"/>
  </si>
  <si>
    <t>대출명</t>
    <phoneticPr fontId="40" type="noConversion"/>
  </si>
  <si>
    <t xml:space="preserve">230113_SHL_EEK-GM_Loan_EEK2 to Kummyung </t>
    <phoneticPr fontId="40" type="noConversion"/>
  </si>
  <si>
    <t>목포신협대출서류(230330대출신청)</t>
    <phoneticPr fontId="40" type="noConversion"/>
  </si>
  <si>
    <t>대출시작일</t>
    <phoneticPr fontId="38" type="noConversion"/>
  </si>
  <si>
    <t>대출종료일</t>
    <phoneticPr fontId="40" type="noConversion"/>
  </si>
  <si>
    <t>대주</t>
    <phoneticPr fontId="40" type="noConversion"/>
  </si>
  <si>
    <t>EEK 2</t>
    <phoneticPr fontId="40" type="noConversion"/>
  </si>
  <si>
    <t>목포신협</t>
    <phoneticPr fontId="40" type="noConversion"/>
  </si>
  <si>
    <t>대출약정액</t>
    <phoneticPr fontId="40" type="noConversion"/>
  </si>
  <si>
    <t>대출실행액</t>
    <phoneticPr fontId="40" type="noConversion"/>
  </si>
  <si>
    <t>중도상환액</t>
    <phoneticPr fontId="38" type="noConversion"/>
  </si>
  <si>
    <t>대출잔액</t>
    <phoneticPr fontId="38" type="noConversion"/>
  </si>
  <si>
    <t>변동금리 (최초 5.3% = 기준금리 + 1.3%)</t>
    <phoneticPr fontId="40" type="noConversion"/>
  </si>
  <si>
    <t>이자시작일</t>
    <phoneticPr fontId="40" type="noConversion"/>
  </si>
  <si>
    <t>특이사항</t>
    <phoneticPr fontId="40" type="noConversion"/>
  </si>
  <si>
    <t xml:space="preserve"> Interest Period: 계약서는 약정금액은 KRW:25,000,000,000 1월에 지급시 외화로 인출/인출일자로부터 기산하되 6개월 마다 이자 지급(단, 대출 여러 번 실행 시 기존 대출금 이자 지급 시 일시에 지급하고 향후 매 6개월마다 지급)</t>
    <phoneticPr fontId="40" type="noConversion"/>
  </si>
  <si>
    <t>* ROUNDDOWN / 초일불산입 (매월 납부, 납부금액으로 확인함)</t>
    <phoneticPr fontId="40" type="noConversion"/>
  </si>
  <si>
    <t>이자상환</t>
    <phoneticPr fontId="40" type="noConversion"/>
  </si>
  <si>
    <t>대출금</t>
    <phoneticPr fontId="40" type="noConversion"/>
  </si>
  <si>
    <t>SHOULD BE</t>
    <phoneticPr fontId="40" type="noConversion"/>
  </si>
  <si>
    <t>Differ.</t>
    <phoneticPr fontId="40" type="noConversion"/>
  </si>
  <si>
    <t>외화보통예금</t>
  </si>
  <si>
    <t>20191002538632</t>
  </si>
  <si>
    <t>F-X Rate</t>
    <phoneticPr fontId="40" type="noConversion"/>
  </si>
  <si>
    <t xml:space="preserve">월말 환산 </t>
    <phoneticPr fontId="38" type="noConversion"/>
  </si>
  <si>
    <t xml:space="preserve">원화통장 이체시 차액 발생 </t>
    <phoneticPr fontId="40" type="noConversion"/>
  </si>
  <si>
    <t>비고</t>
    <phoneticPr fontId="40" type="noConversion"/>
  </si>
  <si>
    <t>구분</t>
    <phoneticPr fontId="40" type="noConversion"/>
  </si>
  <si>
    <t>거래연도</t>
    <phoneticPr fontId="40" type="noConversion"/>
  </si>
  <si>
    <t>의뢰인</t>
  </si>
  <si>
    <t>거래특이사항</t>
  </si>
  <si>
    <t>출금</t>
  </si>
  <si>
    <t>거래후잔액</t>
  </si>
  <si>
    <t>월말잔액</t>
    <phoneticPr fontId="38" type="noConversion"/>
  </si>
  <si>
    <t>(-) 환산차손
(+) 환산차익</t>
    <phoneticPr fontId="38" type="noConversion"/>
  </si>
  <si>
    <t xml:space="preserve">원화 입금액 </t>
    <phoneticPr fontId="40" type="noConversion"/>
  </si>
  <si>
    <t>(-) 외화차손
(+) 외화차익</t>
    <phoneticPr fontId="40" type="noConversion"/>
  </si>
  <si>
    <t>거래</t>
    <phoneticPr fontId="40" type="noConversion"/>
  </si>
  <si>
    <t>EQUIS ENVIRONMENTAL (KOREA) HOLDING</t>
  </si>
  <si>
    <t>48ITT220980523</t>
  </si>
  <si>
    <t>차입금</t>
    <phoneticPr fontId="38" type="noConversion"/>
  </si>
  <si>
    <t>Hana CBS</t>
  </si>
  <si>
    <t>외화차입금</t>
  </si>
  <si>
    <t xml:space="preserve">원화이체 </t>
    <phoneticPr fontId="38" type="noConversion"/>
  </si>
  <si>
    <t xml:space="preserve">월말 환산 </t>
    <phoneticPr fontId="40" type="noConversion"/>
  </si>
  <si>
    <t>환산 제거</t>
    <phoneticPr fontId="38" type="noConversion"/>
  </si>
  <si>
    <t>한국엔바이로 유한회사</t>
  </si>
  <si>
    <t>(예금이자         2.04 소득세         0 지방소득세         0)</t>
    <phoneticPr fontId="40" type="noConversion"/>
  </si>
  <si>
    <t xml:space="preserve">9/26 입금액 중 잔액 </t>
    <phoneticPr fontId="38" type="noConversion"/>
  </si>
  <si>
    <t xml:space="preserve">기초 </t>
    <phoneticPr fontId="40" type="noConversion"/>
  </si>
  <si>
    <t>Beginning balance</t>
  </si>
  <si>
    <t>2023 누계</t>
    <phoneticPr fontId="40" type="noConversion"/>
  </si>
  <si>
    <t>FX - realized &amp; FX - unrealized Amount Reconciliation</t>
    <phoneticPr fontId="40" type="noConversion"/>
  </si>
  <si>
    <t>6402-00-002</t>
    <phoneticPr fontId="40" type="noConversion"/>
  </si>
  <si>
    <t>DATE (F-X Rate)</t>
    <phoneticPr fontId="40" type="noConversion"/>
  </si>
  <si>
    <t>[SGD]</t>
    <phoneticPr fontId="40" type="noConversion"/>
  </si>
  <si>
    <t>[USD]</t>
    <phoneticPr fontId="40" type="noConversion"/>
  </si>
  <si>
    <t>[AUD]</t>
    <phoneticPr fontId="40" type="noConversion"/>
  </si>
  <si>
    <t>[EUR]</t>
    <phoneticPr fontId="40" type="noConversion"/>
  </si>
  <si>
    <t>[GBP]</t>
    <phoneticPr fontId="40" type="noConversion"/>
  </si>
  <si>
    <t>GL A/C</t>
  </si>
  <si>
    <t>A/C Name</t>
  </si>
  <si>
    <t>TB 잔액</t>
    <phoneticPr fontId="40" type="noConversion"/>
  </si>
  <si>
    <t>검증</t>
    <phoneticPr fontId="40" type="noConversion"/>
  </si>
  <si>
    <t>AUD : 905.133</t>
  </si>
  <si>
    <t>EUR : 1617.34</t>
  </si>
  <si>
    <t>SGD : 1087.58</t>
  </si>
  <si>
    <t>FX - unrealized</t>
  </si>
  <si>
    <t>FX - realized</t>
    <phoneticPr fontId="40" type="noConversion"/>
  </si>
  <si>
    <t xml:space="preserve">* 실제 입출금 거래가 있을 경우
</t>
    <phoneticPr fontId="40" type="noConversion"/>
  </si>
  <si>
    <t>1. FX - unrealized 라인에는 출금전 금액을 기재 &amp; 환산을 계산하지 않음</t>
    <phoneticPr fontId="40" type="noConversion"/>
  </si>
  <si>
    <t>2. FX - realized 라인을 인식한 후 잔액 확인</t>
    <phoneticPr fontId="40" type="noConversion"/>
  </si>
  <si>
    <t xml:space="preserve">3. FX - unrealized 라인에 남은 잔액을 기재 하고 외화환산차익 or 외화환산손익을 인식 </t>
    <phoneticPr fontId="40" type="noConversion"/>
  </si>
  <si>
    <t>* 기말 잔액을 구성하는 개별 금액의 입금시점  (단, 연도 변경시 전기 기말환산후 금액 기준)</t>
    <phoneticPr fontId="40" type="noConversion"/>
  </si>
  <si>
    <t xml:space="preserve">남은 잔액에 대해서만 인식 </t>
    <phoneticPr fontId="40" type="noConversion"/>
  </si>
  <si>
    <t>Code</t>
    <phoneticPr fontId="38" type="noConversion"/>
  </si>
  <si>
    <t>Name</t>
    <phoneticPr fontId="38" type="noConversion"/>
  </si>
  <si>
    <t>DATE
(Origin)</t>
    <phoneticPr fontId="38" type="noConversion"/>
  </si>
  <si>
    <t>Currency
(Origin)</t>
    <phoneticPr fontId="38" type="noConversion"/>
  </si>
  <si>
    <t>DATE
(F-X Rate)</t>
    <phoneticPr fontId="38" type="noConversion"/>
  </si>
  <si>
    <t>Invoice No.</t>
    <phoneticPr fontId="38" type="noConversion"/>
  </si>
  <si>
    <t xml:space="preserve">기초환율 </t>
    <phoneticPr fontId="38" type="noConversion"/>
  </si>
  <si>
    <t xml:space="preserve">당월 반영 </t>
    <phoneticPr fontId="40" type="noConversion"/>
  </si>
  <si>
    <t>6402-00-000</t>
    <phoneticPr fontId="38" type="noConversion"/>
  </si>
  <si>
    <t>6402-00-001</t>
    <phoneticPr fontId="38" type="noConversion"/>
  </si>
  <si>
    <t>출금일자</t>
    <phoneticPr fontId="40" type="noConversion"/>
  </si>
  <si>
    <t>환율기준일자</t>
    <phoneticPr fontId="40" type="noConversion"/>
  </si>
  <si>
    <t>외화금액</t>
    <phoneticPr fontId="40" type="noConversion"/>
  </si>
  <si>
    <t>상대계정</t>
    <phoneticPr fontId="40" type="noConversion"/>
  </si>
  <si>
    <t xml:space="preserve">원화이체금액 </t>
    <phoneticPr fontId="40" type="noConversion"/>
  </si>
  <si>
    <t>(+) FX-gain 
(-) FX-Loss</t>
    <phoneticPr fontId="38" type="noConversion"/>
  </si>
  <si>
    <t>5341-00-000</t>
    <phoneticPr fontId="38" type="noConversion"/>
  </si>
  <si>
    <t>5342-00-000</t>
    <phoneticPr fontId="38" type="noConversion"/>
  </si>
  <si>
    <t>외화금액</t>
    <phoneticPr fontId="38" type="noConversion"/>
  </si>
  <si>
    <t>F-X Rate</t>
    <phoneticPr fontId="38" type="noConversion"/>
  </si>
  <si>
    <t>KRW</t>
    <phoneticPr fontId="38" type="noConversion"/>
  </si>
  <si>
    <t>Currency</t>
    <phoneticPr fontId="38" type="noConversion"/>
  </si>
  <si>
    <t>외화환산이익</t>
    <phoneticPr fontId="38" type="noConversion"/>
  </si>
  <si>
    <t>외화환산손실</t>
    <phoneticPr fontId="38" type="noConversion"/>
  </si>
  <si>
    <t>외화출금액</t>
    <phoneticPr fontId="40" type="noConversion"/>
  </si>
  <si>
    <t>잔액</t>
    <phoneticPr fontId="40" type="noConversion"/>
  </si>
  <si>
    <t>환율</t>
    <phoneticPr fontId="40" type="noConversion"/>
  </si>
  <si>
    <t>원화금액</t>
    <phoneticPr fontId="40" type="noConversion"/>
  </si>
  <si>
    <t>외화차익</t>
    <phoneticPr fontId="38" type="noConversion"/>
  </si>
  <si>
    <t>외화차손</t>
    <phoneticPr fontId="38" type="noConversion"/>
  </si>
  <si>
    <t>HANA BANK (주)하나은행 외화 (70638)</t>
  </si>
  <si>
    <t>open balance</t>
    <phoneticPr fontId="40" type="noConversion"/>
  </si>
  <si>
    <t>보통예금 이체</t>
    <phoneticPr fontId="40" type="noConversion"/>
  </si>
  <si>
    <t>보통예금 이체</t>
  </si>
  <si>
    <t>Total</t>
    <phoneticPr fontId="40" type="noConversion"/>
  </si>
  <si>
    <t>* 인보이스일자 (단, 연도 변경시 전기 기말환산후 금액 기준)</t>
    <phoneticPr fontId="40" type="noConversion"/>
  </si>
  <si>
    <t xml:space="preserve">거래처별, 인보이스별 인식 </t>
    <phoneticPr fontId="40" type="noConversion"/>
  </si>
  <si>
    <t>외환차익</t>
    <phoneticPr fontId="38" type="noConversion"/>
  </si>
  <si>
    <t>외환차손</t>
    <phoneticPr fontId="38" type="noConversion"/>
  </si>
  <si>
    <t>ECSSPL</t>
    <phoneticPr fontId="40" type="noConversion"/>
  </si>
  <si>
    <t>IECSG001-INV25-0041</t>
  </si>
  <si>
    <t>SGD</t>
    <phoneticPr fontId="40" type="noConversion"/>
  </si>
  <si>
    <t>Intercompany loans</t>
  </si>
  <si>
    <t>Bank( HANA)</t>
    <phoneticPr fontId="40" type="noConversion"/>
  </si>
  <si>
    <t xml:space="preserve">환산 전표 </t>
    <phoneticPr fontId="40" type="noConversion"/>
  </si>
  <si>
    <t>Bank(HSBC)</t>
    <phoneticPr fontId="40" type="noConversion"/>
  </si>
  <si>
    <t>1108-KR-002</t>
    <phoneticPr fontId="40" type="noConversion"/>
  </si>
  <si>
    <t>InterCo Billings</t>
  </si>
  <si>
    <t xml:space="preserve">수식 복붙할 때는 두줄씩 복사 </t>
    <phoneticPr fontId="40" type="noConversion"/>
  </si>
  <si>
    <t>전표그룹</t>
    <phoneticPr fontId="150" type="noConversion"/>
  </si>
  <si>
    <t>전표일자</t>
    <phoneticPr fontId="150" type="noConversion"/>
  </si>
  <si>
    <t>전표제목</t>
    <phoneticPr fontId="150" type="noConversion"/>
  </si>
  <si>
    <t>회계기준</t>
    <phoneticPr fontId="150" type="noConversion"/>
  </si>
  <si>
    <t>계정코드</t>
    <phoneticPr fontId="150" type="noConversion"/>
  </si>
  <si>
    <t>대차</t>
    <phoneticPr fontId="150" type="noConversion"/>
  </si>
  <si>
    <t>기능통화금액</t>
    <phoneticPr fontId="150" type="noConversion"/>
  </si>
  <si>
    <t>거래처코드</t>
    <phoneticPr fontId="150" type="noConversion"/>
  </si>
  <si>
    <t>부서코드</t>
    <phoneticPr fontId="150" type="noConversion"/>
  </si>
  <si>
    <t>확장코드</t>
    <phoneticPr fontId="150" type="noConversion"/>
  </si>
  <si>
    <t>프로젝트코드</t>
    <phoneticPr fontId="150" type="noConversion"/>
  </si>
  <si>
    <t>적요</t>
    <phoneticPr fontId="150" type="noConversion"/>
  </si>
  <si>
    <t>SERIAL</t>
    <phoneticPr fontId="150" type="noConversion"/>
  </si>
  <si>
    <t>JLDATE</t>
    <phoneticPr fontId="150" type="noConversion"/>
  </si>
  <si>
    <t>TITLE</t>
    <phoneticPr fontId="150" type="noConversion"/>
  </si>
  <si>
    <t>GAAP</t>
    <phoneticPr fontId="150" type="noConversion"/>
  </si>
  <si>
    <t>ACCODE</t>
    <phoneticPr fontId="150" type="noConversion"/>
  </si>
  <si>
    <t>DRCR</t>
    <phoneticPr fontId="150" type="noConversion"/>
  </si>
  <si>
    <t>FCAMOUNT</t>
    <phoneticPr fontId="150" type="noConversion"/>
  </si>
  <si>
    <t>BIZCODE</t>
    <phoneticPr fontId="150" type="noConversion"/>
  </si>
  <si>
    <t>DEPCODE</t>
    <phoneticPr fontId="150" type="noConversion"/>
  </si>
  <si>
    <t>EXTCODE</t>
    <phoneticPr fontId="150" type="noConversion"/>
  </si>
  <si>
    <t>PROJECTCODE</t>
    <phoneticPr fontId="150" type="noConversion"/>
  </si>
  <si>
    <t>REMARK</t>
    <phoneticPr fontId="150" type="noConversion"/>
  </si>
  <si>
    <t>Bank( HANA)</t>
  </si>
  <si>
    <t>FX-unrealized</t>
  </si>
  <si>
    <t xml:space="preserve">대출금 이자 전표 </t>
    <phoneticPr fontId="40" type="noConversion"/>
  </si>
  <si>
    <t>이자가 있는 컬럼 (Vlookup 위치)</t>
    <phoneticPr fontId="40" type="noConversion"/>
  </si>
  <si>
    <t>Loan Interest_목포신협 to 금명 (KRW 2,000,000,000_5.1% 변동금리)</t>
    <phoneticPr fontId="40" type="noConversion"/>
  </si>
  <si>
    <t>차</t>
    <phoneticPr fontId="40" type="noConversion"/>
  </si>
  <si>
    <t>대</t>
    <phoneticPr fontId="40" type="noConversion"/>
  </si>
  <si>
    <t>말일</t>
    <phoneticPr fontId="40" type="noConversion"/>
  </si>
  <si>
    <t>YYYY-MM</t>
    <phoneticPr fontId="40" type="noConversion"/>
  </si>
  <si>
    <t>연간일수</t>
    <phoneticPr fontId="40" type="noConversion"/>
  </si>
  <si>
    <t>일자</t>
    <phoneticPr fontId="40" type="noConversion"/>
  </si>
  <si>
    <t>기준금리</t>
    <phoneticPr fontId="40" type="noConversion"/>
  </si>
  <si>
    <t>가산금리</t>
    <phoneticPr fontId="40" type="noConversion"/>
  </si>
  <si>
    <t>1일이자</t>
    <phoneticPr fontId="40" type="noConversion"/>
  </si>
  <si>
    <t>2024-04-30</t>
  </si>
  <si>
    <t>2024-05-31</t>
  </si>
  <si>
    <t>2024-07-01</t>
  </si>
  <si>
    <t>2024-07-31</t>
  </si>
  <si>
    <t>2024-09-02</t>
  </si>
  <si>
    <t>2024-09-30</t>
  </si>
  <si>
    <t>2024-10-31</t>
  </si>
  <si>
    <t>2024-12-02</t>
  </si>
  <si>
    <t>1232-00-000</t>
    <phoneticPr fontId="40" type="noConversion"/>
  </si>
  <si>
    <t>Vendor</t>
    <phoneticPr fontId="40" type="noConversion"/>
  </si>
  <si>
    <t>계약 시작일</t>
    <phoneticPr fontId="40" type="noConversion"/>
  </si>
  <si>
    <t>계약 종료일</t>
    <phoneticPr fontId="40" type="noConversion"/>
  </si>
  <si>
    <t xml:space="preserve">보증금 </t>
    <phoneticPr fontId="40" type="noConversion"/>
  </si>
  <si>
    <t xml:space="preserve">월세 </t>
    <phoneticPr fontId="40" type="noConversion"/>
  </si>
  <si>
    <t>선급비용 잔액</t>
    <phoneticPr fontId="40" type="noConversion"/>
  </si>
  <si>
    <t>1608101862</t>
    <phoneticPr fontId="40" type="noConversion"/>
  </si>
  <si>
    <t>주식회사 삼형</t>
    <phoneticPr fontId="40" type="noConversion"/>
  </si>
  <si>
    <t>광주광역시 서구 상무대로 773 세정아울렛 326호 2분의 1</t>
    <phoneticPr fontId="40" type="noConversion"/>
  </si>
  <si>
    <t>1168268413</t>
    <phoneticPr fontId="40" type="noConversion"/>
  </si>
  <si>
    <t xml:space="preserve">세정아울렛 관리단 </t>
    <phoneticPr fontId="40" type="noConversion"/>
  </si>
  <si>
    <t>3개월치 관리비 (퇴실시 반환)</t>
    <phoneticPr fontId="40" type="noConversion"/>
  </si>
  <si>
    <t>시작일</t>
    <phoneticPr fontId="38" type="noConversion"/>
  </si>
  <si>
    <t>종료일</t>
    <phoneticPr fontId="38" type="noConversion"/>
  </si>
  <si>
    <t>금액</t>
    <phoneticPr fontId="38" type="noConversion"/>
  </si>
  <si>
    <t>선급비용</t>
    <phoneticPr fontId="38" type="noConversion"/>
  </si>
  <si>
    <t>미지급비용</t>
    <phoneticPr fontId="38" type="noConversion"/>
  </si>
  <si>
    <t>세금계산서 발행일</t>
    <phoneticPr fontId="38" type="noConversion"/>
  </si>
  <si>
    <t>누적(분기단위)</t>
    <phoneticPr fontId="38" type="noConversion"/>
  </si>
  <si>
    <t>부가세</t>
    <phoneticPr fontId="38" type="noConversion"/>
  </si>
  <si>
    <t>지급일</t>
    <phoneticPr fontId="38" type="noConversion"/>
  </si>
  <si>
    <t>지급액</t>
    <phoneticPr fontId="38" type="noConversion"/>
  </si>
  <si>
    <t>미지급액</t>
    <phoneticPr fontId="38" type="noConversion"/>
  </si>
  <si>
    <t>Start Date</t>
  </si>
  <si>
    <t>End Date</t>
  </si>
  <si>
    <t>amount( M)</t>
    <phoneticPr fontId="40" type="noConversion"/>
  </si>
  <si>
    <t>Prepaid Costs</t>
  </si>
  <si>
    <t>Unpaid Costs</t>
  </si>
  <si>
    <t>Invoice Issue Date</t>
  </si>
  <si>
    <t>Cumulative (Quarterly)</t>
  </si>
  <si>
    <t>VAT (Value-Added Tax)</t>
  </si>
  <si>
    <t>Payment Date</t>
  </si>
  <si>
    <t>Payment Amount</t>
  </si>
  <si>
    <t>Outstanding Amount</t>
  </si>
  <si>
    <t>안분비율</t>
  </si>
  <si>
    <t>건물</t>
    <phoneticPr fontId="40" type="noConversion"/>
  </si>
  <si>
    <t>Land</t>
    <phoneticPr fontId="40" type="noConversion"/>
  </si>
  <si>
    <t>Building</t>
    <phoneticPr fontId="40" type="noConversion"/>
  </si>
  <si>
    <t>E-sero-Deductible</t>
    <phoneticPr fontId="40" type="noConversion"/>
  </si>
  <si>
    <t>TB</t>
    <phoneticPr fontId="110" type="noConversion"/>
  </si>
  <si>
    <t>검증</t>
    <phoneticPr fontId="110" type="noConversion"/>
  </si>
  <si>
    <t>Vendor No.</t>
    <phoneticPr fontId="40" type="noConversion"/>
  </si>
  <si>
    <t>Vendor code</t>
  </si>
  <si>
    <t>Vendor Name</t>
  </si>
  <si>
    <t>Type</t>
  </si>
  <si>
    <t>Period</t>
    <phoneticPr fontId="40" type="noConversion"/>
  </si>
  <si>
    <t>승인번호</t>
  </si>
  <si>
    <t>발급일자</t>
  </si>
  <si>
    <t>전송일자</t>
  </si>
  <si>
    <t>공급자사업자등록번호</t>
  </si>
  <si>
    <t>종사업장번호</t>
  </si>
  <si>
    <t>대표자명</t>
  </si>
  <si>
    <t>주소</t>
  </si>
  <si>
    <t>공급받는자사업자등록번호</t>
  </si>
  <si>
    <t>전자세금계산서분류</t>
  </si>
  <si>
    <t>전자세금계산서종류</t>
  </si>
  <si>
    <t>발급유형</t>
  </si>
  <si>
    <t>비고</t>
  </si>
  <si>
    <t>영수/청구 구분</t>
  </si>
  <si>
    <t>공급자 이메일</t>
  </si>
  <si>
    <t>공급받는자 이메일1</t>
  </si>
  <si>
    <t>공급받는자 이메일2</t>
  </si>
  <si>
    <t>품목일자</t>
  </si>
  <si>
    <t>21/8/9~21/9/8</t>
  </si>
  <si>
    <t>공제여부</t>
    <phoneticPr fontId="40" type="noConversion"/>
  </si>
  <si>
    <t xml:space="preserve">신고 기간 </t>
    <phoneticPr fontId="40" type="noConversion"/>
  </si>
  <si>
    <t xml:space="preserve">비고 </t>
    <phoneticPr fontId="40" type="noConversion"/>
  </si>
  <si>
    <t>2023-01-09</t>
  </si>
  <si>
    <t>20230109-42000013-r8903986</t>
  </si>
  <si>
    <t>2023-01-20</t>
  </si>
  <si>
    <t>416-81-07129</t>
  </si>
  <si>
    <t>전라남도 나주시 봉황면 봉황로 757(,2층)</t>
  </si>
  <si>
    <t>120-82-00052</t>
  </si>
  <si>
    <t>175</t>
  </si>
  <si>
    <t>정승일</t>
  </si>
  <si>
    <t>전라남도 나주시  전력로 55  (빛가람동 120)</t>
  </si>
  <si>
    <t>일반</t>
  </si>
  <si>
    <t>자체발급</t>
  </si>
  <si>
    <t>기성문서번호:1000225780, 한전사업소명:전북본부/직할</t>
  </si>
  <si>
    <t>청구</t>
  </si>
  <si>
    <t>h5451679@hanmail.net</t>
  </si>
  <si>
    <t>20200162@KEPCO.CO.KR</t>
  </si>
  <si>
    <t>154kV 남전주-임실T/L №13∼16 지장...</t>
  </si>
  <si>
    <t>21/9/22~21/10/21</t>
  </si>
  <si>
    <t>Sales</t>
    <phoneticPr fontId="40" type="noConversion"/>
  </si>
  <si>
    <t>2023.1Q</t>
    <phoneticPr fontId="40" type="noConversion"/>
  </si>
  <si>
    <t xml:space="preserve">더존자료 업로드로 종료 </t>
  </si>
  <si>
    <t>20230207-10230207-61184793</t>
  </si>
  <si>
    <t>301-82-20768</t>
  </si>
  <si>
    <t>순천만국제정원박람회조직위원회</t>
  </si>
  <si>
    <t>김영록,노관규</t>
  </si>
  <si>
    <t>전라남도 순천시 국가정원1호길 47</t>
  </si>
  <si>
    <t>인터넷발급</t>
  </si>
  <si>
    <t>kkjjhh0209@naver.com</t>
  </si>
  <si>
    <t>rlagksqls@korea.kr</t>
  </si>
  <si>
    <t>동천변 저류지 생활숲 야간경관 조성사업(2차분) 선금</t>
  </si>
  <si>
    <t>2023-02-08</t>
  </si>
  <si>
    <t>20230208-10230208-63631479</t>
  </si>
  <si>
    <t>수정세금계산서</t>
  </si>
  <si>
    <t>일반(수정)</t>
  </si>
  <si>
    <t>당초 작성일자 (20230207), 당초 승인번호 (20230207-10230207-61184793)</t>
  </si>
  <si>
    <t>21/8/1~21/8/31</t>
  </si>
  <si>
    <t>9월분</t>
  </si>
  <si>
    <t>21/7/9~21/8/8</t>
  </si>
  <si>
    <t>21/8/22~21/9/21</t>
  </si>
  <si>
    <t>21/7/1~21/7/31</t>
  </si>
  <si>
    <t>8월분</t>
  </si>
  <si>
    <t>21/6/9~21/7/8</t>
  </si>
  <si>
    <t>21/7/22~21/8/21</t>
  </si>
  <si>
    <t>21/6/1~21/6/30</t>
  </si>
  <si>
    <t>7월분</t>
  </si>
  <si>
    <t>7월</t>
  </si>
  <si>
    <t>DIFF</t>
    <phoneticPr fontId="110" type="noConversion"/>
  </si>
  <si>
    <t>Comment</t>
    <phoneticPr fontId="110" type="noConversion"/>
  </si>
  <si>
    <t>2023-01-01</t>
  </si>
  <si>
    <t>20230101-70230101-26749741</t>
  </si>
  <si>
    <t>855-73-00442</t>
  </si>
  <si>
    <t>한일종합중기</t>
  </si>
  <si>
    <t>박선희</t>
  </si>
  <si>
    <t>전라북도 전주시 완산구 전주객사3길 84(고사동)</t>
  </si>
  <si>
    <t>전라남도 나주시 봉황면 봉황로 757(2층)</t>
  </si>
  <si>
    <t>모바일발급</t>
  </si>
  <si>
    <t>당초 승인번호 (20230101-70230101-26592212)</t>
  </si>
  <si>
    <t>v7880@naver.com</t>
  </si>
  <si>
    <t>h5451679@daum.net</t>
  </si>
  <si>
    <t>kum1531@naver.com</t>
  </si>
  <si>
    <t>장비대</t>
  </si>
  <si>
    <t>02</t>
  </si>
  <si>
    <t>-6</t>
  </si>
  <si>
    <t>Deductible</t>
  </si>
  <si>
    <t>20230101-70230101-26592212</t>
  </si>
  <si>
    <t>6.3</t>
  </si>
  <si>
    <t>0</t>
  </si>
  <si>
    <t>2023-01-02</t>
  </si>
  <si>
    <t>20230102-41000026-2851ohmo</t>
  </si>
  <si>
    <t>2023-01-03</t>
  </si>
  <si>
    <t>202-81-00978</t>
  </si>
  <si>
    <t>중소기업은행</t>
  </si>
  <si>
    <t>윤종원</t>
  </si>
  <si>
    <t>서울특별시 중구 을지로 79 (을지로2가,기업은행)</t>
  </si>
  <si>
    <t>ASP발급</t>
  </si>
  <si>
    <t>영수</t>
  </si>
  <si>
    <t>인증서발급수수료</t>
  </si>
  <si>
    <t>2023-01-04</t>
  </si>
  <si>
    <t>20230104-10230104-32177632</t>
  </si>
  <si>
    <t>501-02-95265</t>
  </si>
  <si>
    <t>루비조명</t>
  </si>
  <si>
    <t>최현옥 외 1 명</t>
  </si>
  <si>
    <t>대구광역시 북구 유통단지로13길 58(산격동, 2F)</t>
  </si>
  <si>
    <t>전라남도 나주시 봉황면 봉황로 757 2층</t>
  </si>
  <si>
    <t>rubi6073@naver.com</t>
  </si>
  <si>
    <t>kummyung129@naver.com</t>
  </si>
  <si>
    <t>LED볼라드등</t>
  </si>
  <si>
    <t>2023-01-05</t>
  </si>
  <si>
    <t>20230105-41000009-d0002o4h</t>
  </si>
  <si>
    <t>2023-01-06</t>
  </si>
  <si>
    <t>113-86-09204</t>
  </si>
  <si>
    <t>케이티텔레캅(주)</t>
  </si>
  <si>
    <t>장지호</t>
  </si>
  <si>
    <t>전남 목포시 통일대로119번길 81(옥암동)  KT하당빌딩 3층</t>
  </si>
  <si>
    <t>주식회사금명</t>
  </si>
  <si>
    <t>전남 나주시 봉황면 덕림리 314-1번지</t>
  </si>
  <si>
    <t>텔레캅서비스</t>
  </si>
  <si>
    <t>20230105-41000009-b00003up</t>
  </si>
  <si>
    <t>2023-01-26</t>
  </si>
  <si>
    <t>2023-01-27</t>
  </si>
  <si>
    <t>247-32-01351</t>
  </si>
  <si>
    <t>태영에스티</t>
  </si>
  <si>
    <t>김선기</t>
  </si>
  <si>
    <t>서울 구로구 경인로53길15, 마동 1501호</t>
  </si>
  <si>
    <t>(주)금명</t>
  </si>
  <si>
    <t>전라남도 나주시 봉황면 봉황로 757</t>
  </si>
  <si>
    <t>( 154kV남전주-임실T/LNo.13~16호 지장철탑  )</t>
  </si>
  <si>
    <t>tyst22@naver.com</t>
  </si>
  <si>
    <t>안전밸트-압쇼바만</t>
  </si>
  <si>
    <t>2023-01-07</t>
  </si>
  <si>
    <t>20230107-50000002-d0200422</t>
  </si>
  <si>
    <t>102-81-42945</t>
  </si>
  <si>
    <t>구현모</t>
  </si>
  <si>
    <t>경기도 성남시 분당구 불정로 90</t>
  </si>
  <si>
    <t>전남 순천시 환선로 110 (석현동)</t>
  </si>
  <si>
    <t>겸용서식발급</t>
  </si>
  <si>
    <t>84 KOS, 명세서번호(청구계약ID) : 88028346944, 매출기관(사업장) : P482930</t>
  </si>
  <si>
    <t>36,000</t>
  </si>
  <si>
    <t>2023-01-08</t>
  </si>
  <si>
    <t>20230108-50000002-d2114570</t>
  </si>
  <si>
    <t>84 KOS, 명세서번호(청구계약ID) : 28010562530, 매출기관(사업장) : P482888</t>
  </si>
  <si>
    <t>49,604</t>
  </si>
  <si>
    <t>20230109-50000001-l0018220</t>
  </si>
  <si>
    <t>2023-02-02</t>
  </si>
  <si>
    <t>2023-02-06</t>
  </si>
  <si>
    <t>264</t>
  </si>
  <si>
    <t>전라남도 나주시 전력로 55</t>
  </si>
  <si>
    <t>전라북도 전주시 완산구  우림로 848-8  (중인동, 한전철탑공사 현장사무소)</t>
  </si>
  <si>
    <t>299,515</t>
  </si>
  <si>
    <t>1228771682</t>
  </si>
  <si>
    <t>20230109-50000001-b0038841</t>
  </si>
  <si>
    <t>156</t>
  </si>
  <si>
    <t>전라남도 나주시 봉황면 세남로 158-7  (컨테이너)</t>
  </si>
  <si>
    <t>41,094</t>
  </si>
  <si>
    <t>0341826108</t>
  </si>
  <si>
    <t>2023-01-10</t>
  </si>
  <si>
    <t>20230110-70230210-66435431</t>
  </si>
  <si>
    <t>2023-02-10</t>
  </si>
  <si>
    <t>416-16-11547</t>
  </si>
  <si>
    <t>하람건설</t>
  </si>
  <si>
    <t>최석종</t>
  </si>
  <si>
    <t>전라남도 순천시 녹색로 1241(인월동)</t>
  </si>
  <si>
    <t>농협3020766735311 최석종</t>
  </si>
  <si>
    <t>shoofly0405@gmail.com</t>
  </si>
  <si>
    <t>장비대여</t>
  </si>
  <si>
    <t>20230110-70230209-65291890</t>
  </si>
  <si>
    <t>646-14-00012</t>
  </si>
  <si>
    <t>광역개발</t>
  </si>
  <si>
    <t>이문석</t>
  </si>
  <si>
    <t>전라북도 김제시 두월로 382(검산동)</t>
  </si>
  <si>
    <t>주식회사  금명</t>
  </si>
  <si>
    <t>전남 나주시 봉황면 봉황로757</t>
  </si>
  <si>
    <t>당초 승인번호 (20230131-70230131-51764283)</t>
  </si>
  <si>
    <t>lmskyh95@naver.com</t>
  </si>
  <si>
    <t>06LC</t>
  </si>
  <si>
    <t>20230110-70230209-65234795</t>
  </si>
  <si>
    <t>당초 승인번호 (20230120-70230120-47669451)</t>
  </si>
  <si>
    <t>20230110-70230209-65212669</t>
  </si>
  <si>
    <t>401-08-69232</t>
  </si>
  <si>
    <t>화신건설기계（금영크레인）</t>
  </si>
  <si>
    <t>윤지웅</t>
  </si>
  <si>
    <t>전라북도 군산시 칠성4길 159(소룡동)</t>
  </si>
  <si>
    <t>농협351-0686-5916-63 윤지웅 현장:전주중인동</t>
  </si>
  <si>
    <t>ok5469841@naver.com</t>
  </si>
  <si>
    <t>크레인사용료</t>
  </si>
  <si>
    <t>20230110-41000096-66460846</t>
  </si>
  <si>
    <t>2023-02-11</t>
  </si>
  <si>
    <t>109-12-05116</t>
  </si>
  <si>
    <t>다윤디자인</t>
  </si>
  <si>
    <t>박근회</t>
  </si>
  <si>
    <t>경기 부천시 석천로398번길 51</t>
  </si>
  <si>
    <t>주식회사 금영</t>
  </si>
  <si>
    <t>전남 나주시 봉황면 봉황로 757 2층</t>
  </si>
  <si>
    <t>신한 110-396-298955 박근회</t>
  </si>
  <si>
    <t>pghoi8@naver.com</t>
  </si>
  <si>
    <t>DY-DB5330-1</t>
  </si>
  <si>
    <t>20230110-41000016-22477838</t>
  </si>
  <si>
    <t>782-88-00134</t>
  </si>
  <si>
    <t>(주)동화이엔씨</t>
  </si>
  <si>
    <t>김 대옥</t>
  </si>
  <si>
    <t>인천광역시 남동구 만의골로 214 (장수동 32-1)</t>
  </si>
  <si>
    <t>당초 승인번호(22024201) 당초 작성일자(20230131)</t>
  </si>
  <si>
    <t>dhok0303@naver.com</t>
  </si>
  <si>
    <t>나연동선 / 35SQ</t>
  </si>
  <si>
    <t>외</t>
  </si>
  <si>
    <t>20230110-41000008-000qv74h</t>
  </si>
  <si>
    <t>418-08-92954</t>
  </si>
  <si>
    <t>대덕상사</t>
  </si>
  <si>
    <t>최종명</t>
  </si>
  <si>
    <t xml:space="preserve">전라북도 전주시 덕진구 과학로  45 - 34 </t>
  </si>
  <si>
    <t>전라남도 나주시 봉황면 봉황로  757</t>
  </si>
  <si>
    <t>CJmyoung6001@gmail.com</t>
  </si>
  <si>
    <t>먹는샘물</t>
  </si>
  <si>
    <t>0.5</t>
  </si>
  <si>
    <t>5,000</t>
  </si>
  <si>
    <t>20230110-10230210-67685812</t>
  </si>
  <si>
    <t>416-08-66523</t>
  </si>
  <si>
    <t>합일포장건설</t>
  </si>
  <si>
    <t>이정열</t>
  </si>
  <si>
    <t>전라남도 광양시 광양읍 제철로 20</t>
  </si>
  <si>
    <t>농협 615016-52-030741 이정열</t>
  </si>
  <si>
    <t>mcdi108@daum.net</t>
  </si>
  <si>
    <t>굴삭기 장비대</t>
  </si>
  <si>
    <t>20230110-10230210-66329777</t>
  </si>
  <si>
    <t>416-05-84215</t>
  </si>
  <si>
    <t>순천연합건기</t>
  </si>
  <si>
    <t>고재환</t>
  </si>
  <si>
    <t>전라남도 순천시 덕월길 22, 우성상가 302호(덕월동, 우성아파트)</t>
  </si>
  <si>
    <t>당초 승인번호 (20230120-10230201-55612253)</t>
  </si>
  <si>
    <t>kjh6266263@hanmail.net</t>
  </si>
  <si>
    <t>장비사용료</t>
  </si>
  <si>
    <t>저류지공원</t>
  </si>
  <si>
    <t>20230110-10230210-66243346</t>
  </si>
  <si>
    <t>585-32-00706</t>
  </si>
  <si>
    <t>유현</t>
  </si>
  <si>
    <t>박주아</t>
  </si>
  <si>
    <t>광주광역시 북구 금재로 37, 1층(북동)</t>
  </si>
  <si>
    <t>전라남도 순천시 환선로 110(석현동)</t>
  </si>
  <si>
    <t>입금계좌  : 광주은행 1121-023-950184 박주아(유현), 농협은행 302-4026-9879-61 박주아(유현)</t>
  </si>
  <si>
    <t>youhyeon2020@gmail.com</t>
  </si>
  <si>
    <t>A3 칼라 복합기 TASKalfa3253ci 01월 임대료 (김민형 대표실)</t>
  </si>
  <si>
    <t>건</t>
  </si>
  <si>
    <t>208,640</t>
  </si>
  <si>
    <t>20230110-10230210-66243179</t>
  </si>
  <si>
    <t>A3 칼라 복합기 TASKalfa3253ci 01월 임대료 (동림동 사무실)</t>
  </si>
  <si>
    <t>182,240</t>
  </si>
  <si>
    <t>20230110-10230209-66027159</t>
  </si>
  <si>
    <t>417-03-36366</t>
  </si>
  <si>
    <t>대영안전시스템</t>
  </si>
  <si>
    <t>김동욱</t>
  </si>
  <si>
    <t>전라남도 여수시 봉산남6길 17-20(봉산동)</t>
  </si>
  <si>
    <t>전남 나주시 봉황면 봉황로 757(2층)</t>
  </si>
  <si>
    <t>myodo31@daum.net</t>
  </si>
  <si>
    <t>kkjj0209@naver.com</t>
  </si>
  <si>
    <t>순천 경관조명 기초 외</t>
  </si>
  <si>
    <t>식</t>
  </si>
  <si>
    <t>20230110-10230209-65994076</t>
  </si>
  <si>
    <t>410-28-26730</t>
  </si>
  <si>
    <t>한진컨테이너</t>
  </si>
  <si>
    <t>김선화</t>
  </si>
  <si>
    <t>광주광역시 북구 운정동 산 9</t>
  </si>
  <si>
    <t>보성 현장 (농협 352-0301-9486-63 김선화)</t>
  </si>
  <si>
    <t>hanj6142@daum.net</t>
  </si>
  <si>
    <t>컨테이너 임대(에어컨)</t>
  </si>
  <si>
    <t>3*6</t>
  </si>
  <si>
    <t>20230110-10230209-65891417</t>
  </si>
  <si>
    <t>314-26-29658</t>
  </si>
  <si>
    <t>법무사이동섭사무소</t>
  </si>
  <si>
    <t>이동섭</t>
  </si>
  <si>
    <t>대전광역시 서구 둔산중로72번길 32, 104호(둔산동, 아크로프라자)</t>
  </si>
  <si>
    <t>전라남도 나주시 봉황면 봉황로 757 (2층)</t>
  </si>
  <si>
    <t>당초 승인번호 (20230119-10230119-46842475)</t>
  </si>
  <si>
    <t>lds9313@naver.com</t>
  </si>
  <si>
    <t>채권압류및추심명령집행해제및취하</t>
  </si>
  <si>
    <t>Non- Deductible</t>
  </si>
  <si>
    <t xml:space="preserve">더존자료 업로드로 종료_불공제 신고하여 잡손실 발생 </t>
    <phoneticPr fontId="40" type="noConversion"/>
  </si>
  <si>
    <t>20230110-10230209-65836366</t>
  </si>
  <si>
    <t>409-31-73096</t>
  </si>
  <si>
    <t>영광중기</t>
  </si>
  <si>
    <t>박정선</t>
  </si>
  <si>
    <t>전라남도 영광군 영광읍 중앙로 10</t>
  </si>
  <si>
    <t>농협)601026-52-051361 박정선</t>
  </si>
  <si>
    <t>20230110-10230209-65816626</t>
  </si>
  <si>
    <t>110-39-50957</t>
  </si>
  <si>
    <t>금비콜전국화물</t>
  </si>
  <si>
    <t>이지연</t>
  </si>
  <si>
    <t>광주광역시 광산구 임방울대로 611-46, 1층(도천동)</t>
  </si>
  <si>
    <t>국민은행 001-522-9940 이지연(금비콜전국화물)</t>
  </si>
  <si>
    <t>geumbi9940@naver.com</t>
  </si>
  <si>
    <t>신안 지도읍-나주 봉황면 운송료</t>
  </si>
  <si>
    <t>5톤플축카고</t>
  </si>
  <si>
    <t>210,000</t>
  </si>
  <si>
    <t>20230110-10230209-65792822</t>
  </si>
  <si>
    <t>305-31-35728</t>
  </si>
  <si>
    <t>안전철탑비계</t>
  </si>
  <si>
    <t>한상범</t>
  </si>
  <si>
    <t>충청남도 금산군 복수면 발옥동길 66</t>
  </si>
  <si>
    <t>(주) 금명</t>
  </si>
  <si>
    <t>당초 승인번호 (20230126-10230126-49470092)</t>
  </si>
  <si>
    <t>anjun9744@hanmail.net</t>
  </si>
  <si>
    <t>비계 임대비</t>
  </si>
  <si>
    <t>20230110-10230209-65666513</t>
  </si>
  <si>
    <t>708-04-01213</t>
  </si>
  <si>
    <t>원스카이</t>
  </si>
  <si>
    <t>박정례</t>
  </si>
  <si>
    <t>전라남도 순천시 백연길 105, 207동 303호(조례동, 연동2차대주파크빌)</t>
  </si>
  <si>
    <t>당초 승인번호 (20230127-10230127-50293460)</t>
  </si>
  <si>
    <t>wonsky1191@naver.com</t>
  </si>
  <si>
    <t>스카이장비사용료</t>
  </si>
  <si>
    <t>순천 정원박람회 현장</t>
  </si>
  <si>
    <t>20230110-10230209-65474080</t>
  </si>
  <si>
    <t>416-03-18803</t>
  </si>
  <si>
    <t>케이비</t>
  </si>
  <si>
    <t>윤명운</t>
  </si>
  <si>
    <t>전라남도 순천시 해룡면 여순로 1373</t>
  </si>
  <si>
    <t>농협 176125-52-110022 윤명운</t>
  </si>
  <si>
    <t>y7417289@naver.com</t>
  </si>
  <si>
    <t>순천 오천지구 공원 신설공사</t>
  </si>
  <si>
    <t>20230110-10230209-65456295</t>
  </si>
  <si>
    <t>283-09-00777</t>
  </si>
  <si>
    <t>경인사무기</t>
  </si>
  <si>
    <t>박종진</t>
  </si>
  <si>
    <t>전라북도 익산시 인북로 116(갈산동)</t>
  </si>
  <si>
    <t>전라남도 나주시 봉황면 봉황로 757,(2층)</t>
  </si>
  <si>
    <t>농협 302-1298-8190-41  박종진</t>
  </si>
  <si>
    <t>mstclub@naver.com</t>
  </si>
  <si>
    <t>복사용지 외</t>
  </si>
  <si>
    <t>20230110-10230209-65450445</t>
  </si>
  <si>
    <t>547-21-01236</t>
  </si>
  <si>
    <t>이우근</t>
  </si>
  <si>
    <t>전라남도 순천시 덕월길 22, 상가동 302호(덕월동, 우성아파트)</t>
  </si>
  <si>
    <t>당초 승인번호 (20230131-10230131-52678764)농협/이우근 351-0360-5447-33 h.p 010-2607-9556</t>
  </si>
  <si>
    <t>dnrms14@naver.com</t>
  </si>
  <si>
    <t>20230110-10230209-65425044</t>
  </si>
  <si>
    <t>774-10-00565</t>
  </si>
  <si>
    <t>팔마지게차</t>
  </si>
  <si>
    <t>김민규</t>
  </si>
  <si>
    <t>전라남도 순천시 해룡면 여순로 1512</t>
  </si>
  <si>
    <t>전남 나주시 봉황면 봉황로 757</t>
  </si>
  <si>
    <t>순천오천동저류지주차장 (농협 615037-56-063684 김민규)</t>
  </si>
  <si>
    <t>yeongbo1609@naver.com</t>
  </si>
  <si>
    <t>지게차사용료</t>
  </si>
  <si>
    <t>70,000</t>
  </si>
  <si>
    <t>20230110-10230209-65174382</t>
  </si>
  <si>
    <t>405-01-59339</t>
  </si>
  <si>
    <t>부안가설재</t>
  </si>
  <si>
    <t>이효선</t>
  </si>
  <si>
    <t>전라북도 부안군 동진면 장등리 880-2</t>
  </si>
  <si>
    <t>당초 승인번호 (20230127-10230127-50293336)</t>
  </si>
  <si>
    <t>buangaseol@naver.com</t>
  </si>
  <si>
    <t>건설자재</t>
  </si>
  <si>
    <t>20230110-10230209-65096620</t>
  </si>
  <si>
    <t>111-02-62969</t>
  </si>
  <si>
    <t>1등크레인</t>
  </si>
  <si>
    <t>박인관</t>
  </si>
  <si>
    <t>전라북도 전주시 덕진구 안덕원로 251, 110동 1203호(인후동1가, 인후동한신휴플러스아파트)</t>
  </si>
  <si>
    <t>주)금명</t>
  </si>
  <si>
    <t>당초 승인번호 (20230120-70230120-47139589)</t>
  </si>
  <si>
    <t>dhtn5815@hanmail.net</t>
  </si>
  <si>
    <t>2023-01-13</t>
  </si>
  <si>
    <t>20230113-10230113-44088157</t>
  </si>
  <si>
    <t>416-81-99463</t>
  </si>
  <si>
    <t>주식회사 예일산업</t>
  </si>
  <si>
    <t>서회순</t>
  </si>
  <si>
    <t>전라남도 순천시 별량면 녹색로 34</t>
  </si>
  <si>
    <t>전라남도 나주시 봉황명 봉황로 757(2층)</t>
  </si>
  <si>
    <t>광주 702-107-389898</t>
  </si>
  <si>
    <t>yeil9991@naver.com</t>
  </si>
  <si>
    <t>고흥군 안남 태양광 발전단지 송전로 가설공사2023년</t>
  </si>
  <si>
    <t>40,000,000</t>
  </si>
  <si>
    <t>20230113-10230113-43831450</t>
  </si>
  <si>
    <t>447-04-01415</t>
  </si>
  <si>
    <t>대광건기</t>
  </si>
  <si>
    <t>조난영</t>
  </si>
  <si>
    <t>광주광역시 동구 제봉로222번길 6-12(대인동)</t>
  </si>
  <si>
    <t>[농협] 356-1416-1162-23  조난영</t>
  </si>
  <si>
    <t>a@daum.net</t>
  </si>
  <si>
    <t>장비임대료</t>
  </si>
  <si>
    <t>20230116-41000096-62605451</t>
  </si>
  <si>
    <t>2023-01-17</t>
  </si>
  <si>
    <t>2023-01-18</t>
  </si>
  <si>
    <t>201-81-12563</t>
  </si>
  <si>
    <t>김상곤외</t>
  </si>
  <si>
    <t>서울특별시 중구 남대문로 63 (소공동)</t>
  </si>
  <si>
    <t>전라남도 나주시 봉황면 봉황로 757 (, 2층)</t>
  </si>
  <si>
    <t>seyang@leeko.com</t>
  </si>
  <si>
    <t>sunkyu.sun@equis.com</t>
  </si>
  <si>
    <r>
      <t xml:space="preserve">더존자료 업로드로 종료_매입세금계산서 및 부대비용을 EQUIS에서 부담함. (분할전표에서 미지급금 삭제했었음&gt; </t>
    </r>
    <r>
      <rPr>
        <sz val="11"/>
        <color rgb="FFFF0000"/>
        <rFont val="맑은 고딕"/>
        <family val="3"/>
        <charset val="129"/>
        <scheme val="minor"/>
      </rPr>
      <t xml:space="preserve">금명건설에 대한 </t>
    </r>
    <r>
      <rPr>
        <b/>
        <sz val="11"/>
        <color rgb="FFFF0000"/>
        <rFont val="맑은 고딕"/>
        <family val="3"/>
        <charset val="129"/>
        <scheme val="minor"/>
      </rPr>
      <t xml:space="preserve">미수금x 잡손실 </t>
    </r>
    <r>
      <rPr>
        <sz val="11"/>
        <rFont val="맑은 고딕"/>
        <family val="3"/>
        <charset val="129"/>
        <scheme val="minor"/>
      </rPr>
      <t xml:space="preserve"> )</t>
    </r>
    <phoneticPr fontId="40" type="noConversion"/>
  </si>
  <si>
    <t>20230116-10230210-66482889</t>
  </si>
  <si>
    <t>363-88-00928</t>
  </si>
  <si>
    <t>해리치세무법인</t>
  </si>
  <si>
    <t>문성관</t>
  </si>
  <si>
    <t>광주광역시 서구 시청로56번길 8, 501호(치평동, 세븐OT)</t>
  </si>
  <si>
    <t>㈜금명</t>
  </si>
  <si>
    <t>전남 나주시 봉황면 봉황로 757  2층</t>
  </si>
  <si>
    <t>femsk@hanmail.net</t>
  </si>
  <si>
    <t>소모품비</t>
  </si>
  <si>
    <t>20230116-10230210-66480944</t>
  </si>
  <si>
    <t>1월 기장료</t>
  </si>
  <si>
    <t>20230116-10230202-56594129</t>
  </si>
  <si>
    <t>808-34-00734</t>
  </si>
  <si>
    <t>김병원 법무사</t>
  </si>
  <si>
    <t>김병원</t>
  </si>
  <si>
    <t>광주광역시 동구 동명로 102-2, 2층(지산동)</t>
  </si>
  <si>
    <t>전라남도 장성군 남면 나노산단5로 45</t>
  </si>
  <si>
    <t>mm8482@daum.net</t>
  </si>
  <si>
    <t>2544kkk@naver.com</t>
  </si>
  <si>
    <t>지급명령</t>
  </si>
  <si>
    <t>20230117-10230209-65470304</t>
  </si>
  <si>
    <t>당초 승인번호 (20230117-10230118-46212101)</t>
  </si>
  <si>
    <t>분할전 금명 귀속_(+)(-)=0, 대상x</t>
  </si>
  <si>
    <t>20230117-10230118-46212101</t>
  </si>
  <si>
    <t>20230118-70230209-65212664</t>
  </si>
  <si>
    <t>당초 승인번호 (20230118-70230118-46218888)</t>
  </si>
  <si>
    <t>크레인 사용료</t>
  </si>
  <si>
    <t>50톤</t>
  </si>
  <si>
    <t>20230118-70230118-46218888</t>
  </si>
  <si>
    <t>농협351-0686-5916-63 윤지웅,현장:전주 중인동</t>
  </si>
  <si>
    <t>20230118-10230130-50785316</t>
  </si>
  <si>
    <t>2023-01-30</t>
  </si>
  <si>
    <t>543-81-01960</t>
  </si>
  <si>
    <t>이형오 외 1 명</t>
  </si>
  <si>
    <t>전라남도 목포시 정의로 22, 101호(옥암동, 세종법조빌딩)</t>
  </si>
  <si>
    <t>나주시 봉황면 봉황로 757(2층)</t>
  </si>
  <si>
    <t>nam3330401@naver.com</t>
  </si>
  <si>
    <t>소유권이전</t>
  </si>
  <si>
    <t>2023-01-19</t>
  </si>
  <si>
    <t>20230119-70230119-46691046</t>
  </si>
  <si>
    <t>농협511054-52-125721박인관</t>
  </si>
  <si>
    <t>20230119-41000007-42629734</t>
  </si>
  <si>
    <t>202-81-14695</t>
  </si>
  <si>
    <t>(주)하나은행</t>
  </si>
  <si>
    <t>박성호</t>
  </si>
  <si>
    <t>서울특별시 중구 을지로35(을지로 1가)</t>
  </si>
  <si>
    <t>전라남도 나주시 봉황면 봉황로 757, 2층 (죽석리)</t>
  </si>
  <si>
    <t>e-business@hanabank.com</t>
  </si>
  <si>
    <t>Equis-KR-AP@equis.com</t>
  </si>
  <si>
    <t>공인인증서(은행/보험용)</t>
  </si>
  <si>
    <t>개</t>
  </si>
  <si>
    <t>4,000</t>
  </si>
  <si>
    <t>20230119-41000007-42629732</t>
  </si>
  <si>
    <t>20230119-10230209-65891416</t>
  </si>
  <si>
    <t>-1</t>
  </si>
  <si>
    <t>20230119-10230119-46842475</t>
  </si>
  <si>
    <t>20230120-70230209-65234787</t>
  </si>
  <si>
    <t>20230120-70230120-47669451</t>
  </si>
  <si>
    <t>20230120-70230120-47198449</t>
  </si>
  <si>
    <t>당초 작성일자 (2023-01-19), 당초 승인번호 (20230119-70230119-46691046)</t>
  </si>
  <si>
    <t>20230120-70230120-47139589</t>
  </si>
  <si>
    <t>20230120-10230210-66329775</t>
  </si>
  <si>
    <t>20230120-10230209-65096614</t>
  </si>
  <si>
    <t>20230120-10230202-56821961</t>
  </si>
  <si>
    <t>411-02-79147</t>
  </si>
  <si>
    <t>김윤석법무사</t>
  </si>
  <si>
    <t>김윤석</t>
  </si>
  <si>
    <t>전라남도 목포시 정의로 30(옥암동, 에메랄드법조빌딩 105호)</t>
  </si>
  <si>
    <t>당초 승인번호 (20230120-10230126-49357478)</t>
  </si>
  <si>
    <t>jlove621@naver.com</t>
  </si>
  <si>
    <t>seunghwan.lee@equis.com</t>
  </si>
  <si>
    <t>KR-AP@equis.com</t>
  </si>
  <si>
    <t>신안군 압해읍 신장리 795-2</t>
  </si>
  <si>
    <t>이연례</t>
  </si>
  <si>
    <t>EQUIS_(+)(-)=0, 대상x</t>
  </si>
  <si>
    <t>20230120-10230202-56821957</t>
  </si>
  <si>
    <t>주식회사금영</t>
  </si>
  <si>
    <t>20230120-10230202-56812075</t>
  </si>
  <si>
    <t>당초 승인번호 (20230120-10230126-49359677)</t>
  </si>
  <si>
    <t>신안군 압해읍 신장리 795-3</t>
  </si>
  <si>
    <t>장연옥</t>
  </si>
  <si>
    <t>20230120-10230202-56812074</t>
  </si>
  <si>
    <t>20230120-10230201-55612253</t>
  </si>
  <si>
    <t>2023-02-01</t>
  </si>
  <si>
    <t>국민/고재환 576-21-0204-916 HP 010-3626-6263</t>
  </si>
  <si>
    <t>20230120-10230201-55427765</t>
  </si>
  <si>
    <t>20230120-10230126-49359677</t>
  </si>
  <si>
    <t>20230120-10230126-49357478</t>
  </si>
  <si>
    <t>2023-01-25</t>
  </si>
  <si>
    <t>20230125-10230210-66478523</t>
  </si>
  <si>
    <t>20230125-10230210-66476181</t>
  </si>
  <si>
    <t>전남 나주 봉황면 봉황로 757  2층</t>
  </si>
  <si>
    <t>20230125-10230210-66243047</t>
  </si>
  <si>
    <t>당초 작성일자 (20230125), 당초 승인번호 (20230125-10230128-50532642)</t>
  </si>
  <si>
    <t>20230125-10230210-66241928</t>
  </si>
  <si>
    <t>당초 작성일자 (20230125), 당초 승인번호 (20230125-10230128-50532599)</t>
  </si>
  <si>
    <t>20230125-10230201-54754537</t>
  </si>
  <si>
    <t>20230125-10230201-54706634</t>
  </si>
  <si>
    <t>20230125-10230128-50532642</t>
  </si>
  <si>
    <t>2023-01-28</t>
  </si>
  <si>
    <t>20230125-10230128-50532599</t>
  </si>
  <si>
    <t>20230125-10230125-48161948</t>
  </si>
  <si>
    <t>154-67-00144</t>
  </si>
  <si>
    <t>법무사정찬선사무소</t>
  </si>
  <si>
    <t>정찬선</t>
  </si>
  <si>
    <t>전라남도 목포시 정의로 30, 1층 102호(옥암동, 에메랄드법조빌딩)</t>
  </si>
  <si>
    <t>전라남도 나주시 봉황면 봉황로 757, 2층</t>
  </si>
  <si>
    <t>sun-0705@naver.com</t>
  </si>
  <si>
    <t>소유권이전(매매)(전남 신안군 압해읍 분매리 683-8 외25필지)</t>
  </si>
  <si>
    <t>20230126-41000007-42702930</t>
  </si>
  <si>
    <t>이승열</t>
  </si>
  <si>
    <t>20230126-41000007-42702921</t>
  </si>
  <si>
    <t>20230126-10230209-65792820</t>
  </si>
  <si>
    <t>20230126-10230209-65452837</t>
  </si>
  <si>
    <t>당초 승인번호 (20230126-10230126-49160888)</t>
  </si>
  <si>
    <t>20230126-10230126-49470092</t>
  </si>
  <si>
    <t>20230126-10230126-49160888</t>
  </si>
  <si>
    <t>20230127-10230209-65994075</t>
  </si>
  <si>
    <t>당초 승인번호 (20230127-10230127-49774659)</t>
  </si>
  <si>
    <t>20230127-10230209-65666512</t>
  </si>
  <si>
    <t>20230127-10230209-65174378</t>
  </si>
  <si>
    <t>20230127-10230127-50293460</t>
  </si>
  <si>
    <t>박정례(원스카이) : 농협 352-1600-5959-93</t>
  </si>
  <si>
    <t>20230127-10230127-50293336</t>
  </si>
  <si>
    <t>20230127-10230127-49774659</t>
  </si>
  <si>
    <t>20230130-70230210-66357659</t>
  </si>
  <si>
    <t>농협 3020766735311 최석종</t>
  </si>
  <si>
    <t>20230130-70230130-51515363</t>
  </si>
  <si>
    <t>아스콘포장 농협 3020766735311 최석종</t>
  </si>
  <si>
    <t>2023-01-31</t>
  </si>
  <si>
    <t>20230131-70230209-65291886</t>
  </si>
  <si>
    <t>20230131-70230131-51764283</t>
  </si>
  <si>
    <t>20230131-41000016-22477837</t>
  </si>
  <si>
    <t>20230131-41000016-22024201</t>
  </si>
  <si>
    <t>20230131-41000008-000qv74b</t>
  </si>
  <si>
    <t>먹는샘물 외 1건</t>
  </si>
  <si>
    <t>20230131-41000008-000qlzlf</t>
  </si>
  <si>
    <t>20230131-10230210-67683160</t>
  </si>
  <si>
    <t>당초 승인번호 (20230131-10230201-55422051)</t>
  </si>
  <si>
    <t>20230131-10230209-65821010</t>
  </si>
  <si>
    <t>당초 승인번호 (20230131-10230201-54575513)</t>
  </si>
  <si>
    <t>20230131-10230209-65450441</t>
  </si>
  <si>
    <t>당초 승인번호 (20230131-10230131-52678764)</t>
  </si>
  <si>
    <t>20230131-10230209-65420154</t>
  </si>
  <si>
    <t>당초 작성일자 (20230131), 당초 승인번호 (20230131-10230201-54380548)</t>
  </si>
  <si>
    <t>-3</t>
  </si>
  <si>
    <t>20230131-10230205-59109825</t>
  </si>
  <si>
    <t>2023-02-05</t>
  </si>
  <si>
    <t>20230131-10230201-55422051</t>
  </si>
  <si>
    <t>20230131-10230201-54575513</t>
  </si>
  <si>
    <t>20230131-10230201-54380548</t>
  </si>
  <si>
    <t>20230131-10230131-52678764</t>
  </si>
  <si>
    <t>농협/이우근 351-0360-5447-33 h.p 010-2607-9556</t>
  </si>
  <si>
    <t>20230202-41000096-66461241</t>
  </si>
  <si>
    <t>[당초 세금계산서 승인번호 : 202302024100009664515943]</t>
  </si>
  <si>
    <t>20230202-41000096-64515943</t>
  </si>
  <si>
    <t>2023-02-03</t>
  </si>
  <si>
    <t>20230202-10230202-56806027</t>
  </si>
  <si>
    <t>신안군 압해읍 분매리 686-5</t>
  </si>
  <si>
    <t>박숙자</t>
  </si>
  <si>
    <t>20230202-10230202-56587557</t>
  </si>
  <si>
    <t>고소장 (정성태)</t>
  </si>
  <si>
    <t>20230205-41000009-d00036ph</t>
  </si>
  <si>
    <t>20230207-50000002-d5816683</t>
  </si>
  <si>
    <t>2023-02-27</t>
  </si>
  <si>
    <t>2023-02-28</t>
  </si>
  <si>
    <t>49,560</t>
  </si>
  <si>
    <t xml:space="preserve">1/1~1/16 결산 미반영 자료 (분할 전 금명 귀속)_장부반영x / 금명건설 지급 </t>
    <phoneticPr fontId="40" type="noConversion"/>
  </si>
  <si>
    <t>20230207-50000002-d4234190</t>
  </si>
  <si>
    <t>20230207-41000026-erp16uv0</t>
  </si>
  <si>
    <t>2023-02-23</t>
  </si>
  <si>
    <t>528-42-00449</t>
  </si>
  <si>
    <t>한솔티지</t>
  </si>
  <si>
    <t>복기용</t>
  </si>
  <si>
    <t>대전광역시 대덕구 대화로132번길 177 (대화동)</t>
  </si>
  <si>
    <t>신한은행 100-033-605550 복기용(한솔티지)당초 작성일자(2023-02-07)</t>
  </si>
  <si>
    <t>hstgbok@daum.net</t>
  </si>
  <si>
    <t>수리 - 짚플라</t>
  </si>
  <si>
    <t>3톤</t>
  </si>
  <si>
    <t>1,850,000</t>
  </si>
  <si>
    <t>20230207-41000026-erp15w29</t>
  </si>
  <si>
    <t>신한은행 100-033-605550 복기용(한솔티지)</t>
  </si>
  <si>
    <t>20230208-41000007-43061105</t>
  </si>
  <si>
    <t>20230208-41000007-43060807</t>
  </si>
  <si>
    <t>20230208-41000007-43060727</t>
  </si>
  <si>
    <t>20230209-50000001-l0022304</t>
  </si>
  <si>
    <t>2023-03-01</t>
  </si>
  <si>
    <t>2023-03-06</t>
  </si>
  <si>
    <t>304,317</t>
  </si>
  <si>
    <t>20230209-50000001-b0031241</t>
  </si>
  <si>
    <t>70,112</t>
  </si>
  <si>
    <t>20230209-10230209-66024458</t>
  </si>
  <si>
    <t>당초 작성일자 (20230131), 당초 승인번호 (20230131-10230205-59109825)</t>
  </si>
  <si>
    <t>20230210-41000009-d00004jo</t>
  </si>
  <si>
    <t>2023-02-24</t>
  </si>
  <si>
    <t>20230205</t>
  </si>
  <si>
    <t>20230210-10230213-68559025</t>
  </si>
  <si>
    <t>2023-02-13</t>
  </si>
  <si>
    <t>409-09-38249</t>
  </si>
  <si>
    <t>미래중기（광일지게차）</t>
  </si>
  <si>
    <t>서봉선</t>
  </si>
  <si>
    <t>전라남도 나주시 왕건길 10(송월동)</t>
  </si>
  <si>
    <t>당초 작성일자 (20230210), 당초 승인번호 (20230210-10230210-67738157)</t>
  </si>
  <si>
    <t>20230210-10230210-67738157</t>
  </si>
  <si>
    <t>농협 637091-52-165073 서봉선</t>
  </si>
  <si>
    <t>2023-02-14</t>
  </si>
  <si>
    <t>20230214-41000007-43172741</t>
  </si>
  <si>
    <t>20230216-10230221-72750208</t>
  </si>
  <si>
    <t>2023-02-21</t>
  </si>
  <si>
    <t>865-87-01203</t>
  </si>
  <si>
    <t>(주)한국미광</t>
  </si>
  <si>
    <t>김은경</t>
  </si>
  <si>
    <t>경상남도 사천시 용현면 시청3길 44, 1층</t>
  </si>
  <si>
    <t>당초 승인번호 (20230216-10230216-70319982)</t>
  </si>
  <si>
    <t>osy6679@hanmail.net</t>
  </si>
  <si>
    <t>서브컨트롤러</t>
  </si>
  <si>
    <t>-105</t>
  </si>
  <si>
    <t>114,600</t>
  </si>
  <si>
    <t>20230216-10230216-70555451</t>
  </si>
  <si>
    <t>당초 작성일자 (20230202), 당초 승인번호 (20230202-10230202-56587557)</t>
  </si>
  <si>
    <t>20230216-10230216-70364635</t>
  </si>
  <si>
    <t>599-87-01228</t>
  </si>
  <si>
    <t>박수한</t>
  </si>
  <si>
    <t>전라남도 목포시 북항로 177-2, 2층(죽교동)</t>
  </si>
  <si>
    <t>PPARK6603@hanmail.net</t>
  </si>
  <si>
    <t>20230216-10230216-70319982</t>
  </si>
  <si>
    <t>105</t>
  </si>
  <si>
    <t>2023-02-20</t>
  </si>
  <si>
    <t>20230220-10230309-90228143</t>
  </si>
  <si>
    <t>당초 작성일자 (20230220), 당초 승인번호 (20230220-10230308-89065493)</t>
  </si>
  <si>
    <t>20230220-10230309-90226238</t>
  </si>
  <si>
    <t>당초 작성일자 (20230220), 당초 승인번호 (20230220-10230308-89062065)</t>
  </si>
  <si>
    <t>20230220-10230309-90222668</t>
  </si>
  <si>
    <t>당초 작성일자 (20230220), 당초 승인번호 (20230220-10230308-89058866)</t>
  </si>
  <si>
    <t>20230220-10230308-89065493</t>
  </si>
  <si>
    <t>20230220-10230308-89062065</t>
  </si>
  <si>
    <t>20230220-10230308-89058866</t>
  </si>
  <si>
    <t>20230221-70230221-72641989</t>
  </si>
  <si>
    <t>306-04-94215</t>
  </si>
  <si>
    <t>진양운수</t>
  </si>
  <si>
    <t>윤창희</t>
  </si>
  <si>
    <t>부산광역시 부산진구 서전로37번길 25-9, 304호(전포동, 예일프라자)</t>
  </si>
  <si>
    <t xml:space="preserve">농협 302 1497 0764 11 진양운수 </t>
  </si>
  <si>
    <t>jk73809920@naver.com</t>
  </si>
  <si>
    <t>kummyung@naver.com</t>
  </si>
  <si>
    <t>카고크레인 건축자재</t>
  </si>
  <si>
    <t>20230223-10230223-74129982</t>
  </si>
  <si>
    <t>502-84-00374</t>
  </si>
  <si>
    <t>YANG SUNG WOO(양성우)</t>
  </si>
  <si>
    <t>서울특별시 중구 을지로5길 26, 32층(수하동, 미래에셋센터원빌딩 서관)</t>
  </si>
  <si>
    <t>선선규</t>
  </si>
  <si>
    <t>Mark.Wong@equis.com</t>
  </si>
  <si>
    <t>2023-02-25</t>
  </si>
  <si>
    <t>20230225-10230308-87999957</t>
  </si>
  <si>
    <t>당초 승인번호 (20230225-10230306-84571934)</t>
  </si>
  <si>
    <t>2월 기장료</t>
  </si>
  <si>
    <t>20230225-10230306-84571934</t>
  </si>
  <si>
    <t>20230225-10230227-76025668</t>
  </si>
  <si>
    <t>당초 작성일자 (20230225), 당초 승인번호 (20230225-10230226-75407281)</t>
  </si>
  <si>
    <t>A3 칼라 복합기 TASKalfa3253ci 02월 임대료 (김민형 대표실)</t>
  </si>
  <si>
    <t>140,000</t>
  </si>
  <si>
    <t>20230225-10230227-76023880</t>
  </si>
  <si>
    <t>당초 작성일자 (20230225), 당초 승인번호 (20230225-10230226-75407244)</t>
  </si>
  <si>
    <t>A3 칼라 복합기 TASKalfa3253ci 02월 임대료 (동림동 사무실)</t>
  </si>
  <si>
    <t>266,880</t>
  </si>
  <si>
    <t>20230225-10230226-75407281</t>
  </si>
  <si>
    <t>2023-02-26</t>
  </si>
  <si>
    <t>20230225-10230226-75407244</t>
  </si>
  <si>
    <t>20230228-10230305-83893732</t>
  </si>
  <si>
    <t>2023-03-05</t>
  </si>
  <si>
    <t>당초 작성일자 (20230228), 당초 승인번호 (20230228-10230228-77574031)</t>
  </si>
  <si>
    <t>-7</t>
  </si>
  <si>
    <t>20230228-10230228-77574031</t>
  </si>
  <si>
    <t>순천동저류지주차장 (농협 615037-56-063684 김민규)</t>
  </si>
  <si>
    <t>2023-03-03</t>
  </si>
  <si>
    <t>20230303-10230310-92404411</t>
  </si>
  <si>
    <t>2023-03-10</t>
  </si>
  <si>
    <t>senughwan.lee@equis.com</t>
  </si>
  <si>
    <t>equis-kr-ap@equis.com</t>
  </si>
  <si>
    <t>20230303-10230310-92402435</t>
  </si>
  <si>
    <t>20230303-10230310-92398350</t>
  </si>
  <si>
    <t>20230303-10230310-92325443</t>
  </si>
  <si>
    <t>20230303-10230310-92324201</t>
  </si>
  <si>
    <t>20230303-10230310-92320564</t>
  </si>
  <si>
    <t>20230303-10230306-85259255</t>
  </si>
  <si>
    <t>당초 승인번호 (20230303-10230306-85037104)</t>
  </si>
  <si>
    <t>신안군 압해읍 신장리 797-7</t>
  </si>
  <si>
    <t>윤명선</t>
  </si>
  <si>
    <t>20230303-10230306-85255622</t>
  </si>
  <si>
    <t>당초 승인번호 (20230303-10230306-85040652)</t>
  </si>
  <si>
    <t>신안군 압해읍 분매리 689-17</t>
  </si>
  <si>
    <t>김기환</t>
  </si>
  <si>
    <t>20230303-10230306-85253126</t>
  </si>
  <si>
    <t>당초 승인번호 (20230303-10230306-85043873)</t>
  </si>
  <si>
    <t>신안군 압해읍 신장리 819-2</t>
  </si>
  <si>
    <t>이수빈</t>
  </si>
  <si>
    <t>20230303-10230306-85246712</t>
  </si>
  <si>
    <t>당초 승인번호 (20230303-10230306-85045879)</t>
  </si>
  <si>
    <t>신안군 압해읍 분매리 688-6</t>
  </si>
  <si>
    <t>윤하영</t>
  </si>
  <si>
    <t>20230303-10230306-85068135</t>
  </si>
  <si>
    <t>20230303-10230306-85065532</t>
  </si>
  <si>
    <t>20230303-10230306-85061634</t>
  </si>
  <si>
    <t>20230303-10230306-85055930</t>
  </si>
  <si>
    <t>20230303-10230306-85045879</t>
  </si>
  <si>
    <t>당초 승인번호 (20230303-10230306-84724664)</t>
  </si>
  <si>
    <t>20230303-10230306-85045877</t>
  </si>
  <si>
    <t>20230303-10230306-85043873</t>
  </si>
  <si>
    <t>당초 승인번호 (20230303-10230306-84726691)</t>
  </si>
  <si>
    <t>20230303-10230306-85043870</t>
  </si>
  <si>
    <t>20230303-10230306-85040652</t>
  </si>
  <si>
    <t>당초 승인번호 (20230303-10230306-84728856)</t>
  </si>
  <si>
    <t>20230303-10230306-85040650</t>
  </si>
  <si>
    <t>20230303-10230306-85037104</t>
  </si>
  <si>
    <t>당초 승인번호 (20230303-10230306-84730630)</t>
  </si>
  <si>
    <t>20230303-10230306-85037101</t>
  </si>
  <si>
    <t>20230303-10230306-84730630</t>
  </si>
  <si>
    <t>20230303-10230306-84728856</t>
  </si>
  <si>
    <t>20230303-10230306-84726691</t>
  </si>
  <si>
    <t>20230303-10230306-84724664</t>
  </si>
  <si>
    <t>20230303-10230303-83004229</t>
  </si>
  <si>
    <t>당초 승인번호 (20230303-10230303-82720128)</t>
  </si>
  <si>
    <t>소유권이전(전라남도 신안군 압해읍 분매리 697-4)</t>
  </si>
  <si>
    <t>20230303-10230303-83004225</t>
  </si>
  <si>
    <t>20230303-10230303-82999430</t>
  </si>
  <si>
    <t>당초 승인번호 (20230303-10230303-82714940)</t>
  </si>
  <si>
    <t>소유권이전(전라남도 신안군 압해읍 신장리 797 외1필지)</t>
  </si>
  <si>
    <t>20230303-10230303-82999427</t>
  </si>
  <si>
    <t>20230303-10230303-82720128</t>
  </si>
  <si>
    <t>20230303-10230303-82714940</t>
  </si>
  <si>
    <t>20230306-70230306-84054309</t>
  </si>
  <si>
    <t>당초 작성일자 (2023-02-21), 당초 승인번호 (20230221-70230221-72641989)</t>
  </si>
  <si>
    <t>20230306-10230313-94485651</t>
  </si>
  <si>
    <t>2023-03-13</t>
  </si>
  <si>
    <t>소유권이전(양만규)</t>
  </si>
  <si>
    <t>20230309-50000001-l0019575</t>
  </si>
  <si>
    <t>2023-04-01</t>
  </si>
  <si>
    <t>253,080</t>
  </si>
  <si>
    <t>2023-03-16</t>
  </si>
  <si>
    <t>20230316-41000007-43769826</t>
  </si>
  <si>
    <t>Equis-KR@equis.com</t>
  </si>
  <si>
    <t>20230316-10230324-10022535</t>
  </si>
  <si>
    <t>2023-03-24</t>
  </si>
  <si>
    <t>소유권이전(김은실,신장리797-2)</t>
  </si>
  <si>
    <t>2023-03-17</t>
  </si>
  <si>
    <t>20230317-42000118-00000063</t>
  </si>
  <si>
    <t>2023-03-20</t>
  </si>
  <si>
    <t>110-81-41568</t>
  </si>
  <si>
    <t>한국정보인증(주)</t>
  </si>
  <si>
    <t>김상준</t>
  </si>
  <si>
    <t>경기도 성남시 분당구 판교로 242(삼평동, 판교디지털센터 C동 5층)</t>
  </si>
  <si>
    <t>전라남도 나주시 봉황로 757-0 2층</t>
  </si>
  <si>
    <t>webmaster@signgate.com</t>
  </si>
  <si>
    <t>사업자인증서요금-가상계좌</t>
  </si>
  <si>
    <t>60,000</t>
  </si>
  <si>
    <t>2023-03-22</t>
  </si>
  <si>
    <t>20230322-10230331-15197032</t>
  </si>
  <si>
    <t>당초 승인번호 (20230322-10230322-99191070)</t>
  </si>
  <si>
    <t>투광등</t>
  </si>
  <si>
    <t>36w</t>
  </si>
  <si>
    <t>525,636</t>
  </si>
  <si>
    <t>20230322-10230322-99191070</t>
  </si>
  <si>
    <t>농협 301-0306-5071-01</t>
  </si>
  <si>
    <t>20230324-10230331-14683900</t>
  </si>
  <si>
    <t>214-85-20510</t>
  </si>
  <si>
    <t>（주）신한철강산업</t>
  </si>
  <si>
    <t>차일환</t>
  </si>
  <si>
    <t>충청북도 진천군 문백면 문덕길 66-23</t>
  </si>
  <si>
    <t>전남 나주시 봉황면 봉황로 757, 2층</t>
  </si>
  <si>
    <t>당초 승인번호 (20230324-10230330-13569132)</t>
  </si>
  <si>
    <t>sh1113@shinhansteel.com</t>
  </si>
  <si>
    <t>철근임가공</t>
  </si>
  <si>
    <t>20230324-10230330-13569132</t>
  </si>
  <si>
    <t>2023-03-27</t>
  </si>
  <si>
    <t>20230327-10230331-15605248</t>
  </si>
  <si>
    <t>106-87-07582</t>
  </si>
  <si>
    <t>주식회사 미르칸</t>
  </si>
  <si>
    <t>오정택</t>
  </si>
  <si>
    <t>서울특별시 용산구 원효로 123-11(원효로3가)</t>
  </si>
  <si>
    <t>당초 승인번호 (20230327-10230327-11210669)</t>
  </si>
  <si>
    <t>yesjt@naver.com</t>
  </si>
  <si>
    <t>Seunghwan.Lee@equis.com</t>
  </si>
  <si>
    <t>노느북外</t>
  </si>
  <si>
    <t>20230327-10230327-11210669</t>
  </si>
  <si>
    <t>20230331-70230403-17729511</t>
  </si>
  <si>
    <t>크레인카고크레인스카이차바가지차에어콘실외기간판철거도비</t>
  </si>
  <si>
    <t>주)금명건설</t>
  </si>
  <si>
    <t>당초 승인번호 (20230402-10230402-17301503)</t>
  </si>
  <si>
    <t>20230331-70230331-15575429</t>
  </si>
  <si>
    <t>20230331-10230404-19914156</t>
  </si>
  <si>
    <t>2023-04-04</t>
  </si>
  <si>
    <t>416-03-43447</t>
  </si>
  <si>
    <t>조용화</t>
  </si>
  <si>
    <t>당초 승인번호 (20230331-10230331-16107421)</t>
  </si>
  <si>
    <t>yhk5333@naver.com</t>
  </si>
  <si>
    <t>저류지</t>
  </si>
  <si>
    <t>20230331-10230331-16791756</t>
  </si>
  <si>
    <t>205-34-81302</t>
  </si>
  <si>
    <t>목포밤나무</t>
  </si>
  <si>
    <t>황진규 외 1 명</t>
  </si>
  <si>
    <t>전라남도 목포시 수문로 32, 2층 214호(남교동, 트윈스타)</t>
  </si>
  <si>
    <t>jinas14@naver.com</t>
  </si>
  <si>
    <t>jjeun.han@equis.com</t>
  </si>
  <si>
    <t>seunghwang.lee@equis.com</t>
  </si>
  <si>
    <t>트윈스타 214호 4월 임대료</t>
  </si>
  <si>
    <t>300,000</t>
  </si>
  <si>
    <t>4월 임대료</t>
  </si>
  <si>
    <t>20230331-10230331-16107421</t>
  </si>
  <si>
    <t>농협 615819-52-088389 조용화 HP 010-3692-1534</t>
  </si>
  <si>
    <t>20230331-10230331-15612902</t>
  </si>
  <si>
    <t>모니터외</t>
  </si>
  <si>
    <t>395-32-00141</t>
    <phoneticPr fontId="38" type="noConversion"/>
  </si>
  <si>
    <t>성보운수</t>
    <phoneticPr fontId="38" type="noConversion"/>
  </si>
  <si>
    <t>운송비</t>
    <phoneticPr fontId="38" type="noConversion"/>
  </si>
  <si>
    <t xml:space="preserve">수기세금계산서 </t>
    <phoneticPr fontId="38" type="noConversion"/>
  </si>
  <si>
    <t>2023-01-15</t>
  </si>
  <si>
    <t>20230115-41000015-03347016</t>
  </si>
  <si>
    <t>104-86-29244</t>
  </si>
  <si>
    <t>박융근</t>
  </si>
  <si>
    <t xml:space="preserve">서울특별시 강남구 영동대로 731 (청담동, 신영빌딩) 3층 </t>
  </si>
  <si>
    <t>전라남도 장성군 남면 나노산단5로 45  (남면)</t>
  </si>
  <si>
    <t>계약/실행번호:DO20100382001 차량번호:108다9630</t>
  </si>
  <si>
    <t>vwfskr.invoice.reply@vwfs.com</t>
  </si>
  <si>
    <t>계산서</t>
  </si>
  <si>
    <t>20230215-41000015-03472958</t>
  </si>
  <si>
    <t xml:space="preserve">장부반영x / 금명건설 지급 </t>
  </si>
  <si>
    <t>2023-04-02</t>
  </si>
  <si>
    <t>20230402-70230403-17729506</t>
  </si>
  <si>
    <t>2023.2Q</t>
    <phoneticPr fontId="40" type="noConversion"/>
  </si>
  <si>
    <t>20230402-10230402-17301503</t>
  </si>
  <si>
    <t>당초 작성일자 (20230331), 당초 승인번호 (20230331-70230331-15575429)</t>
  </si>
  <si>
    <t>20230403-10230403-18564266</t>
  </si>
  <si>
    <t>나광진</t>
  </si>
  <si>
    <t>전라남도 목포시 연산로 218(연산동)</t>
  </si>
  <si>
    <t>na2822801@nate.com</t>
  </si>
  <si>
    <t>20230403-10230403-18532946</t>
  </si>
  <si>
    <t>당초 작성일자 (20230403), 당초 승인번호 (20230403-10230403-18471030)</t>
  </si>
  <si>
    <t>용역비 (Land Commission)</t>
  </si>
  <si>
    <t>20230403-10230403-18471030</t>
  </si>
  <si>
    <t>20230404-70230404-20061241</t>
  </si>
  <si>
    <t>전라남도 목포시 산정로 290(연산동)</t>
  </si>
  <si>
    <t>mokpo1315@naver.com</t>
  </si>
  <si>
    <t>170,000</t>
  </si>
  <si>
    <t>2023-04-05</t>
  </si>
  <si>
    <t>20230405-10230406-25134390</t>
  </si>
  <si>
    <t>2023-04-06</t>
  </si>
  <si>
    <t>권준희</t>
  </si>
  <si>
    <t>전라남도 목포시 하당로 179-1, 1층(상동)</t>
  </si>
  <si>
    <t>당초 승인번호 (20230405-10230406-24845670)</t>
  </si>
  <si>
    <t>jun2855343@daum.net</t>
  </si>
  <si>
    <t>20230405-10230406-25134389</t>
  </si>
  <si>
    <t>20230405-10230406-24845670</t>
  </si>
  <si>
    <t>당초 승인번호 (20230405-10230405-22922599)</t>
  </si>
  <si>
    <t>20230405-10230406-24845667</t>
  </si>
  <si>
    <t>신선규</t>
  </si>
  <si>
    <t>seunghwanlee@equis.com</t>
  </si>
  <si>
    <t>20230405-10230405-22922599</t>
  </si>
  <si>
    <t>농협 356-0315-6382-73 권준희(준디자인)</t>
  </si>
  <si>
    <t>20230406-10230407-27281644</t>
  </si>
  <si>
    <t>신우철</t>
  </si>
  <si>
    <t>서울특별시 영등포구 양산로 43, 607호,608호(양평동3가, 우림이비지센타)</t>
  </si>
  <si>
    <t>bchwang@inocompany.co.kr</t>
  </si>
  <si>
    <t>20230406-10230406-24305420</t>
  </si>
  <si>
    <t>2023-04-10</t>
  </si>
  <si>
    <t>20230410-41000016-25136455</t>
  </si>
  <si>
    <t>2023-04-27</t>
  </si>
  <si>
    <t>402-81-58217</t>
  </si>
  <si>
    <t>(유)삼양산업개발</t>
  </si>
  <si>
    <t>이현이</t>
  </si>
  <si>
    <t>전라북도 전주시 완산구 선비로 1431-11 (용복동)</t>
  </si>
  <si>
    <t>김 준형</t>
  </si>
  <si>
    <t>2haena@hanmail.net</t>
  </si>
  <si>
    <t>미장사(톤마대)</t>
  </si>
  <si>
    <t>2023-04-14</t>
  </si>
  <si>
    <t>20230414-10230419-35972331</t>
  </si>
  <si>
    <t>2023-04-19</t>
  </si>
  <si>
    <t>417-81-08285</t>
  </si>
  <si>
    <t>㈜오성개발</t>
  </si>
  <si>
    <t>박종춘</t>
  </si>
  <si>
    <t>당초 승인번호 (20230414-10230418-35772403)</t>
  </si>
  <si>
    <t>osungwoori@hanmail.net</t>
  </si>
  <si>
    <t>수선유지비외</t>
  </si>
  <si>
    <t>20230414-10230419-35972327</t>
  </si>
  <si>
    <t>20230414-10230418-35772403</t>
  </si>
  <si>
    <t>2023-04-18</t>
  </si>
  <si>
    <t>214호</t>
  </si>
  <si>
    <t>2023-04-17</t>
  </si>
  <si>
    <t>20230417-41000008-f1604uex</t>
  </si>
  <si>
    <t>184</t>
  </si>
  <si>
    <t>남창희</t>
  </si>
  <si>
    <t>전남 목포시 상동 1121-6 하이마트하당점</t>
  </si>
  <si>
    <t>전라남도 나주시 봉황면 봉황로 757, (봉황면 죽석리)</t>
  </si>
  <si>
    <t>하당하이마트</t>
  </si>
  <si>
    <t>20230420-10230420-36956052</t>
  </si>
  <si>
    <t>411-03-76749</t>
  </si>
  <si>
    <t>그린사무기</t>
  </si>
  <si>
    <t>장충현</t>
  </si>
  <si>
    <t>전라남도 목포시 입암로 6(상동)</t>
  </si>
  <si>
    <t>농협(장충현) 350-02-081561</t>
  </si>
  <si>
    <t>green3163@naver.com</t>
  </si>
  <si>
    <t>컬러복합기사용료</t>
  </si>
  <si>
    <t>AC2560CPFS</t>
  </si>
  <si>
    <t>150,000</t>
  </si>
  <si>
    <t>20230425-10230504-49820858</t>
  </si>
  <si>
    <t>2023-05-04</t>
  </si>
  <si>
    <t>557-17-01838</t>
  </si>
  <si>
    <t>이형오</t>
  </si>
  <si>
    <t>전라남도 목포시 정의로 22, 1층 101호(옥암동, 세종법조빌딩)</t>
  </si>
  <si>
    <t>나주시 봉황면 봉황로 757 (2층)</t>
  </si>
  <si>
    <t>seughwan.lee@equis.com</t>
  </si>
  <si>
    <t>소유권이전(박세희)</t>
  </si>
  <si>
    <t>20230425-10230504-49820183</t>
  </si>
  <si>
    <t>소유권이전(권숙경)</t>
  </si>
  <si>
    <t>20230425-10230504-49818403</t>
  </si>
  <si>
    <t>소유권이전(김순옥)</t>
  </si>
  <si>
    <t>20230425-10230425-39890703</t>
  </si>
  <si>
    <t>신안군 압해읍 신장리 795-4</t>
  </si>
  <si>
    <t>전미현</t>
  </si>
  <si>
    <t>20230425-10230425-39888684</t>
  </si>
  <si>
    <t>신안군 압해읍 신장리 795-5</t>
  </si>
  <si>
    <t>조왕권</t>
  </si>
  <si>
    <t>2023-04-26</t>
  </si>
  <si>
    <t>20230426-70230426-40370184</t>
  </si>
  <si>
    <t>황진규 외 1명</t>
  </si>
  <si>
    <t>dahyeon.son@equis.com</t>
  </si>
  <si>
    <t>목포트윈스타214호5월임대료</t>
  </si>
  <si>
    <t>20230427-10230508-53131049</t>
  </si>
  <si>
    <t>2023-05-08</t>
  </si>
  <si>
    <t>소유권이전(한화정)</t>
  </si>
  <si>
    <t>2023-04-29</t>
  </si>
  <si>
    <t>20230429-41000016-25276492</t>
  </si>
  <si>
    <t>2023-04-30</t>
  </si>
  <si>
    <t>당초승인번호(202325136455)</t>
  </si>
  <si>
    <t>20230430-70230501-44459061</t>
  </si>
  <si>
    <t>2023-05-01</t>
  </si>
  <si>
    <t>1등 크레인</t>
  </si>
  <si>
    <t>20230430-41000007-44743274</t>
  </si>
  <si>
    <t>2023-05-03</t>
  </si>
  <si>
    <t>102-81-34334</t>
  </si>
  <si>
    <t>김  교  태</t>
  </si>
  <si>
    <t>서울강남구테헤란로 152, 27층(역삼동, 강남파이낸스센터)06236</t>
  </si>
  <si>
    <t>YURIMSON@KR.KPMG.COM</t>
  </si>
  <si>
    <t>1기예정 부가세 신고 용역</t>
  </si>
  <si>
    <t>20230501-70230501-44483063</t>
  </si>
  <si>
    <t>당초 작성일자 (2023-04-30), 당초 승인번호 (20230430-70230501-44459061)</t>
  </si>
  <si>
    <t>20230509-10230510-57155307</t>
  </si>
  <si>
    <t>신안군 압해읍 신장리 795-9, 795-12</t>
  </si>
  <si>
    <t>김승일</t>
  </si>
  <si>
    <t>20230509-10230510-57151893</t>
  </si>
  <si>
    <t>신안군 압해읍 분매리 683-5</t>
  </si>
  <si>
    <t>배경자</t>
  </si>
  <si>
    <t>20230509-10230510-57147991</t>
  </si>
  <si>
    <t>신안군 압해읍 분매리 689-15</t>
  </si>
  <si>
    <t>김현수</t>
  </si>
  <si>
    <t>20230509-10230509-55068537</t>
  </si>
  <si>
    <t>20230515-10230517-62602139</t>
  </si>
  <si>
    <t>2023-05-17</t>
  </si>
  <si>
    <t>소유권이전(조윤진)</t>
  </si>
  <si>
    <t>20230515-10230517-62600638</t>
  </si>
  <si>
    <t>소유권이전(이경미)</t>
  </si>
  <si>
    <t>20230515-10230517-62598976</t>
  </si>
  <si>
    <t>소유권이전(정찬무)</t>
  </si>
  <si>
    <t>20230515-10230515-61441614</t>
  </si>
  <si>
    <t>전라남도 나주시 봉황면 봉황로 757(2층) (트윈 214호)</t>
  </si>
  <si>
    <t>2023-05-16</t>
  </si>
  <si>
    <t>20230516-10230518-63033709</t>
  </si>
  <si>
    <t>소유권이전(오영선)</t>
  </si>
  <si>
    <t>20230516-10230518-63033474</t>
  </si>
  <si>
    <t>소유권이전(우철희)</t>
  </si>
  <si>
    <t>2023-05-22</t>
  </si>
  <si>
    <t>20230522-10230522-64927295</t>
  </si>
  <si>
    <t>컬러복합기사용료(5월분)</t>
  </si>
  <si>
    <t>20230507-50000002-e8998870</t>
  </si>
  <si>
    <t>2023-05-26</t>
  </si>
  <si>
    <t>84 KOS, 명세서번호(청구계약ID) : 28010562530, 매출기관(사업장) : P482913</t>
  </si>
  <si>
    <t xml:space="preserve">케이티 해당 회선은 EQUIS가 대금 납부하고 있음 </t>
    <phoneticPr fontId="40" type="noConversion"/>
  </si>
  <si>
    <t>20230524-10230524-66370553</t>
  </si>
  <si>
    <t>소유권이전(이종철외3)</t>
  </si>
  <si>
    <t>20230524-10230524-66370087</t>
  </si>
  <si>
    <t>소유권이전(박순주)</t>
  </si>
  <si>
    <t>20230524-10230524-66323877</t>
  </si>
  <si>
    <t>농협(이효선) 351-0674-9863-73</t>
  </si>
  <si>
    <t>20230526-70230526-67945605</t>
  </si>
  <si>
    <t>트윈스타214호 6월임대료</t>
  </si>
  <si>
    <t>20230530-10230530-69264567</t>
  </si>
  <si>
    <t>20230530-10230530-68806543</t>
  </si>
  <si>
    <t>당초 작성일자 (20230524), 당초 승인번호 (20230524-10230524-66323877)</t>
  </si>
  <si>
    <t>20230414-10230419-35974436</t>
  </si>
  <si>
    <t>전라남도 나주시 봉황면 보황로 757 (2층)</t>
  </si>
  <si>
    <t>당초 승인번호 (20230414-10230418-35772625)</t>
  </si>
  <si>
    <t>일반관리비 외</t>
  </si>
  <si>
    <t>수정계산서</t>
  </si>
  <si>
    <t>20230414-10230419-35974433</t>
  </si>
  <si>
    <t>20230414-10230418-35772625</t>
  </si>
  <si>
    <t>20230515-10230515-61445094</t>
  </si>
  <si>
    <t>20230530-10230607-81129178</t>
  </si>
  <si>
    <t>2023-06-07</t>
  </si>
  <si>
    <t>주식회사 금명</t>
    <phoneticPr fontId="40" type="noConversion"/>
  </si>
  <si>
    <t>소유권이전 (장기환)</t>
  </si>
  <si>
    <t>20230530-10230607-81108943</t>
  </si>
  <si>
    <t>소유권이전 (박경원)</t>
  </si>
  <si>
    <t>20230531-10230607-81124342</t>
  </si>
  <si>
    <t>소유권이전 (안명화)</t>
  </si>
  <si>
    <t>20230531-10230607-81119593</t>
  </si>
  <si>
    <t>소유권이전 (최성자)</t>
  </si>
  <si>
    <t>20230531-10230607-81115590</t>
  </si>
  <si>
    <t>소유권이전 (최성화)</t>
  </si>
  <si>
    <t>20230531-10230607-81114045</t>
  </si>
  <si>
    <t>소유권이전 (최성순)</t>
  </si>
  <si>
    <t>20230607-50000002-f3038149</t>
  </si>
  <si>
    <t>2023-06-27</t>
  </si>
  <si>
    <t>33,159</t>
  </si>
  <si>
    <t>2023-06-14</t>
  </si>
  <si>
    <t>20230614-10230614-89540479</t>
  </si>
  <si>
    <t>20230615-10230615-89955660</t>
  </si>
  <si>
    <t>신안군 압해읍 분매리 697-2</t>
  </si>
  <si>
    <t>조성철</t>
  </si>
  <si>
    <t>20230615-10230615-89955054</t>
  </si>
  <si>
    <t>신안군 압해읍 신장리 799</t>
  </si>
  <si>
    <t>김은희</t>
  </si>
  <si>
    <t>2023-06-20</t>
  </si>
  <si>
    <t>20230620-10230620-92760975</t>
  </si>
  <si>
    <t>20230620-10230620-92177148</t>
  </si>
  <si>
    <t>당초 승인번호 (20230620-10230620-92148942)</t>
  </si>
  <si>
    <t>20230620-10230620-92177146</t>
  </si>
  <si>
    <t>20230620-10230620-92148942</t>
  </si>
  <si>
    <t>20230626-70230626-95607301</t>
  </si>
  <si>
    <t>트윈스타214호임대료</t>
  </si>
  <si>
    <t>20230626-10230626-95643484</t>
  </si>
  <si>
    <t>신안군 압해읍 분매리 689-3</t>
  </si>
  <si>
    <t>최정자,김보옥</t>
  </si>
  <si>
    <t>20230626-10230626-95640902</t>
  </si>
  <si>
    <t>신안군 압해읍 분매리 689-5</t>
  </si>
  <si>
    <t>김정미</t>
  </si>
  <si>
    <t>20230630-41000007-45969889</t>
  </si>
  <si>
    <t>2023-07-03</t>
  </si>
  <si>
    <t>2023-07-04</t>
  </si>
  <si>
    <t>JMIN@KR.KPMG.COM</t>
  </si>
  <si>
    <t>용역보수</t>
  </si>
  <si>
    <t>20230630-10230630-10590795</t>
  </si>
  <si>
    <t>jaewon.jo@equis.com</t>
  </si>
  <si>
    <t>FY2023 Q1 MSA Chargeback</t>
  </si>
  <si>
    <t>20230614-10230614-89559639</t>
  </si>
  <si>
    <t>20230703-10230703-14121613</t>
  </si>
  <si>
    <t>신안군 압해읍 분매리 688-14</t>
  </si>
  <si>
    <t>김금옥</t>
  </si>
  <si>
    <t>Non- Deductible</t>
    <phoneticPr fontId="40" type="noConversion"/>
  </si>
  <si>
    <t>2023.3Q</t>
    <phoneticPr fontId="40" type="noConversion"/>
  </si>
  <si>
    <t>20230703-10230703-14115442</t>
  </si>
  <si>
    <t>신안군 압해읍 분매리 686-7</t>
  </si>
  <si>
    <t>송유근</t>
  </si>
  <si>
    <t>2023-07-08</t>
  </si>
  <si>
    <t>20230708-50000002-f7226042</t>
  </si>
  <si>
    <t>2023-07-26</t>
  </si>
  <si>
    <t>33,101</t>
  </si>
  <si>
    <t>2023-07-18</t>
  </si>
  <si>
    <t>20230718-10230719-32211399</t>
  </si>
  <si>
    <t>2023-07-19</t>
  </si>
  <si>
    <t>20230719-41000096-90084204</t>
  </si>
  <si>
    <t>2023-07-20</t>
  </si>
  <si>
    <t xml:space="preserve">유상증자 등기 비용 </t>
    <phoneticPr fontId="40" type="noConversion"/>
  </si>
  <si>
    <t>20230720-10230720-33304674</t>
  </si>
  <si>
    <t>컬러복합기 사용료</t>
  </si>
  <si>
    <t>2023-07-21</t>
  </si>
  <si>
    <t>20230721-10230721-34030041</t>
  </si>
  <si>
    <t>신안군 압해읍 분매리 702-1</t>
  </si>
  <si>
    <t>조민옥</t>
  </si>
  <si>
    <t>20230721-10230721-34027282</t>
  </si>
  <si>
    <t>이동하,신규호</t>
  </si>
  <si>
    <t>20230721-10230721-34025919</t>
  </si>
  <si>
    <t>신안군 압해읍 분매리 684-17</t>
  </si>
  <si>
    <t>채근병</t>
  </si>
  <si>
    <t>20230721-10230721-34025075</t>
  </si>
  <si>
    <t>신안군 압해읍 분매리 684-16</t>
  </si>
  <si>
    <t>신준민</t>
  </si>
  <si>
    <t>2023-07-25</t>
  </si>
  <si>
    <t>20230725-70230725-35543104</t>
  </si>
  <si>
    <t>2023-07-31</t>
  </si>
  <si>
    <t>20230731-10230731-39984267</t>
  </si>
  <si>
    <t>농협(윤지웅)351-0686-5916-63 현장:전주 중인동 현장</t>
  </si>
  <si>
    <t>3700000</t>
  </si>
  <si>
    <t>3.5</t>
  </si>
  <si>
    <t>20230731-10230731-39429330</t>
  </si>
  <si>
    <t>50</t>
  </si>
  <si>
    <t xml:space="preserve">삼정수수료 7월 미발행, 8월에 함께 발행 예정입니다. </t>
    <phoneticPr fontId="40" type="noConversion"/>
  </si>
  <si>
    <t>2023-08-07</t>
  </si>
  <si>
    <t>20230807-50000002-j1565123</t>
  </si>
  <si>
    <t>2023-08-26</t>
  </si>
  <si>
    <t>2023-08-28</t>
  </si>
  <si>
    <t>33,000</t>
  </si>
  <si>
    <t>2023-08-11</t>
  </si>
  <si>
    <t>20230811-10230811-57237375</t>
  </si>
  <si>
    <t>신안군 압해읍 분매리 689-7</t>
  </si>
  <si>
    <t>이혜영</t>
  </si>
  <si>
    <t>20230811-10230811-57236707</t>
  </si>
  <si>
    <t>신안군 압해읍 분매리 691-6</t>
  </si>
  <si>
    <t>최현미</t>
  </si>
  <si>
    <t>20230811-10230811-57236211</t>
  </si>
  <si>
    <t>송유우</t>
  </si>
  <si>
    <t>2023-08-17</t>
  </si>
  <si>
    <t>20230817-10230817-59449796</t>
  </si>
  <si>
    <t>717-87-00865</t>
  </si>
  <si>
    <t>김선남</t>
  </si>
  <si>
    <t>광주광역시 남구 천변좌로 398, 4,5,6층(사동)</t>
  </si>
  <si>
    <t>jsm7139@nate.com</t>
  </si>
  <si>
    <t>Hyunjung.Hwang@equis.com</t>
  </si>
  <si>
    <t>2023-08-18</t>
  </si>
  <si>
    <t>20230818-10230818-60005432</t>
  </si>
  <si>
    <t>20230818-10230818-59761286</t>
  </si>
  <si>
    <t>610-81-96879</t>
  </si>
  <si>
    <t>신연두</t>
  </si>
  <si>
    <t>울산광역시 남구 번영로 223, 109호(신정동, 극동스타클래스109호 ~ 110호)</t>
  </si>
  <si>
    <t>전라남도 나주시 봉황면 봉황로 757 (,2층)</t>
  </si>
  <si>
    <t>법인계좌 : 301-0260-1212-11 (주)연두의여행이야기</t>
  </si>
  <si>
    <t>yd69ing@hanmail.net</t>
  </si>
  <si>
    <t>seongmo.ku@equis.com</t>
  </si>
  <si>
    <t>창원/울산/부산 운영현장방문 1박 2일</t>
  </si>
  <si>
    <t>주민 견학 여행비용 (행사비로 진행 부탁드리겠습니다. 부가세 공제 O)</t>
    <phoneticPr fontId="40" type="noConversion"/>
  </si>
  <si>
    <t>20230818-10230818-59740030</t>
  </si>
  <si>
    <t>20230818-10230818-59683363</t>
  </si>
  <si>
    <t>675-87-02007</t>
  </si>
  <si>
    <t>박영미</t>
  </si>
  <si>
    <t>전라남도 나주시 교육길 13, G동 2층 211호(빛가람동, 스마트파크 지식산업센터)</t>
  </si>
  <si>
    <t>전라남도 나주시 봉황면 봉황로 75</t>
  </si>
  <si>
    <t>djk97@naver.com</t>
  </si>
  <si>
    <t>기술용역비</t>
  </si>
  <si>
    <t>압해도/마산도 태양광사업 검토 용역 선급금 지급 (실사수수료 계정으로 해주시면 될 것 같습니다 / 부가세 공제 O)</t>
    <phoneticPr fontId="40" type="noConversion"/>
  </si>
  <si>
    <t>2023-08-21</t>
  </si>
  <si>
    <t>20230821-10230821-60641135</t>
  </si>
  <si>
    <t>20230826-70230826-64393373</t>
  </si>
  <si>
    <t>목포트윈스타214호임대</t>
  </si>
  <si>
    <t>2023-08-31</t>
  </si>
  <si>
    <t>20230831-41000007-47318792</t>
  </si>
  <si>
    <t>2023-09-01</t>
  </si>
  <si>
    <t>2023-09-02</t>
  </si>
  <si>
    <t>SOORINCHOI@KR.KPMG.COM</t>
  </si>
  <si>
    <t>2023-09-07</t>
  </si>
  <si>
    <t>20230907-50000002-j6520510</t>
  </si>
  <si>
    <t>2023-09-26</t>
  </si>
  <si>
    <t>김영섭</t>
  </si>
  <si>
    <t>2023-09-14</t>
  </si>
  <si>
    <t>20230914-41000096-99885533</t>
  </si>
  <si>
    <t>2023-09-27</t>
  </si>
  <si>
    <t>2023-09-28</t>
  </si>
  <si>
    <t>조직변경등기</t>
    <phoneticPr fontId="40" type="noConversion"/>
  </si>
  <si>
    <t>20230914-41000096-99885517</t>
  </si>
  <si>
    <t>2023.09.14) E517F20 등기</t>
  </si>
  <si>
    <t>20230914-41000096-98535265</t>
  </si>
  <si>
    <t>2023-09-15</t>
  </si>
  <si>
    <t>20230915-10230915-88107308</t>
  </si>
  <si>
    <t>2023-09-20</t>
  </si>
  <si>
    <t>20230920-10230920-91080674</t>
  </si>
  <si>
    <t>2023-09-25</t>
  </si>
  <si>
    <t>20230925-70230925-93202708</t>
  </si>
  <si>
    <t>20230927-41000007-47817974</t>
  </si>
  <si>
    <t>2023-09-30</t>
  </si>
  <si>
    <t>20230930-10231005-13624060</t>
  </si>
  <si>
    <t>2023-10-05</t>
  </si>
  <si>
    <t>FY2023 Q2 MSA Chargeback</t>
  </si>
  <si>
    <t>2023-10-04</t>
  </si>
  <si>
    <t>20231004-10231005-12540653</t>
  </si>
  <si>
    <t>2023.4Q</t>
    <phoneticPr fontId="40" type="noConversion"/>
  </si>
  <si>
    <t>2023-10-08</t>
  </si>
  <si>
    <t>20231008-50000002-a3825353</t>
  </si>
  <si>
    <t>2023-10-26</t>
  </si>
  <si>
    <t>2023-10-17</t>
  </si>
  <si>
    <t>20231017-10231018-27043249</t>
  </si>
  <si>
    <t>2023-10-18</t>
  </si>
  <si>
    <t>당초 승인번호 (20231017-10231017-26579720)</t>
  </si>
  <si>
    <t>20231017-10231018-27043248</t>
  </si>
  <si>
    <t>20231017-10231017-26579720</t>
  </si>
  <si>
    <t>2023-10-20</t>
  </si>
  <si>
    <t>20231020-10231020-28801707</t>
  </si>
  <si>
    <t>2023-10-25</t>
  </si>
  <si>
    <t>20231025-70231025-31420515</t>
  </si>
  <si>
    <t>목포트윈스타214호 임대</t>
  </si>
  <si>
    <t>2023-10-31</t>
  </si>
  <si>
    <t>20231031-41000061-43l7du33</t>
  </si>
  <si>
    <t>132-86-37337</t>
  </si>
  <si>
    <t>㈜와이씨테크</t>
  </si>
  <si>
    <t>최용일</t>
  </si>
  <si>
    <t>부산광역시 강서구 공항로339번길 5</t>
  </si>
  <si>
    <t>금명(주)</t>
  </si>
  <si>
    <t>광주광역시 북구 북문대로242번길 9(동림동) 301호</t>
  </si>
  <si>
    <t>당초 작성일자 (2023.10.31), 당초 승인번호 (20231031-41000061-43e48ke2)/계약의 해제</t>
  </si>
  <si>
    <t>yct@yct.kr</t>
  </si>
  <si>
    <t>3M™ 7656-S-4</t>
  </si>
  <si>
    <t>25kV, 1C, 500~800SQ (3PCS)</t>
    <phoneticPr fontId="40" type="noConversion"/>
  </si>
  <si>
    <t>-2</t>
  </si>
  <si>
    <t>350,000</t>
  </si>
  <si>
    <t>20231031-41000061-43e48ke2</t>
  </si>
  <si>
    <t>25kV, 1C, 500~800SQ (3PCS)</t>
  </si>
  <si>
    <t>20231031-41000007-48453057</t>
  </si>
  <si>
    <t>2023-11-01</t>
  </si>
  <si>
    <t>BOGYEONGJUNG@KR.KPMG.COM</t>
  </si>
  <si>
    <t>20231031-10231103-42614693</t>
  </si>
  <si>
    <t>2023-11-03</t>
  </si>
  <si>
    <t>서울특별시 중구 을지로5길 26, 32층(수하동, 미래에셋센터원빌딩 서관)</t>
    <phoneticPr fontId="40" type="noConversion"/>
  </si>
  <si>
    <t>금명 유한회사</t>
    <phoneticPr fontId="40" type="noConversion"/>
  </si>
  <si>
    <t>FY2023 Q3 MSA Chargeback</t>
  </si>
  <si>
    <t>2023-11-30</t>
  </si>
  <si>
    <t>20231130-41000007-49074222</t>
  </si>
  <si>
    <t>2023-12-01</t>
  </si>
  <si>
    <t>2023-12-02</t>
  </si>
  <si>
    <t>서울강남구테헤란로 152, 27층(역삼동, 강남파이낸스센터)06236</t>
    <phoneticPr fontId="40" type="noConversion"/>
  </si>
  <si>
    <t>2023-11-25</t>
  </si>
  <si>
    <t>20231125-70231125-61290815</t>
  </si>
  <si>
    <t>2023-11-20</t>
  </si>
  <si>
    <t>20231120-10231120-57780529</t>
  </si>
  <si>
    <t>2023-11-16</t>
  </si>
  <si>
    <t>20231116-10231116-56030196</t>
  </si>
  <si>
    <t>2023-11-08</t>
  </si>
  <si>
    <t>20231108-50000002-a8634737</t>
  </si>
  <si>
    <t>2023-11-28</t>
  </si>
  <si>
    <t>20231116-10231116-56030636</t>
  </si>
  <si>
    <t>20231201-41000008-000vrz4q</t>
  </si>
  <si>
    <t>2023-12-04</t>
  </si>
  <si>
    <t>104-86-17068</t>
  </si>
  <si>
    <t>법무법인(유한) 지평</t>
  </si>
  <si>
    <t>양영태, 김지형, 박정식, 윤성원, 임성택</t>
  </si>
  <si>
    <t>서울특별시 중구 세종대로 14(남대문로5가)</t>
  </si>
  <si>
    <t>grp@jipyong.com</t>
  </si>
  <si>
    <t>kr-ap@equis.com</t>
  </si>
  <si>
    <t>등기수수료</t>
  </si>
  <si>
    <t xml:space="preserve">등기수수료_법인인감 재등록 수수료 </t>
    <phoneticPr fontId="40" type="noConversion"/>
  </si>
  <si>
    <t>2023-12-06</t>
  </si>
  <si>
    <t>20231206-10231206-75412580</t>
  </si>
  <si>
    <t>411-83-00391</t>
  </si>
  <si>
    <t>목포시청</t>
  </si>
  <si>
    <t>박홍률</t>
  </si>
  <si>
    <t>전라남도 목포시 양을로 203(용당동)</t>
  </si>
  <si>
    <t>당초 승인번호 (20231206-10231206-75318395)</t>
  </si>
  <si>
    <t>00000@korea.kr</t>
  </si>
  <si>
    <t>82,170</t>
  </si>
  <si>
    <t>세금과공과</t>
    <phoneticPr fontId="40" type="noConversion"/>
  </si>
  <si>
    <t>20231206-10231206-75412579</t>
  </si>
  <si>
    <t>20231206-10231206-75318395</t>
  </si>
  <si>
    <t>2023-12-07</t>
  </si>
  <si>
    <t>20231207-50000002-d1231637</t>
  </si>
  <si>
    <t>2023-12-26</t>
  </si>
  <si>
    <t>2023-12-27</t>
  </si>
  <si>
    <t>2023-12-14</t>
  </si>
  <si>
    <t>20231214-10231214-85241215</t>
  </si>
  <si>
    <t>2023-12-15</t>
  </si>
  <si>
    <t>20231215-41000129-b9034436</t>
  </si>
  <si>
    <t>2024-01-05</t>
  </si>
  <si>
    <t>307-81-06054</t>
  </si>
  <si>
    <t>서장원</t>
  </si>
  <si>
    <t>충청남도 공주시유구읍 유구마곡사로 136-23</t>
  </si>
  <si>
    <t>CHP-5710L/정수기</t>
  </si>
  <si>
    <t>30,818</t>
  </si>
  <si>
    <t>2023-12-18</t>
  </si>
  <si>
    <t>20231218-10231218-86615657</t>
  </si>
  <si>
    <t>2023-12-25</t>
  </si>
  <si>
    <t>20231225-70231225-91120495</t>
  </si>
  <si>
    <t>2023-12-29</t>
  </si>
  <si>
    <t>20231229-41000007-49740786</t>
  </si>
  <si>
    <t>2024-01-02</t>
  </si>
  <si>
    <t>2024-01-03</t>
  </si>
  <si>
    <t>20231214-10231214-85241707</t>
  </si>
  <si>
    <t>20231214-10240109-20128797</t>
  </si>
  <si>
    <t>2024-01-09</t>
  </si>
  <si>
    <t>Deductible</t>
    <phoneticPr fontId="40" type="noConversion"/>
  </si>
  <si>
    <t>20231214-10240109-20128787</t>
  </si>
  <si>
    <t>20231206-10240118-28562571</t>
  </si>
  <si>
    <t>2024-01-18</t>
  </si>
  <si>
    <t>당초 승인번호 (20231206-10231206-75412580)</t>
  </si>
  <si>
    <t>2023.4Q</t>
  </si>
  <si>
    <t>2024-01-04</t>
  </si>
  <si>
    <t>20240104-41000007-49790814</t>
  </si>
  <si>
    <t>2024.1Q</t>
    <phoneticPr fontId="40" type="noConversion"/>
  </si>
  <si>
    <t>2024-01-07</t>
  </si>
  <si>
    <t>20240107-50000002-d6531190</t>
  </si>
  <si>
    <t>2024-01-26</t>
  </si>
  <si>
    <t>2024-01-29</t>
  </si>
  <si>
    <t>2024-01-15</t>
  </si>
  <si>
    <t>20240115-41000129-b9014108</t>
  </si>
  <si>
    <t>dahyun5798@naver.com</t>
  </si>
  <si>
    <t>20240115-10240115-26746678</t>
  </si>
  <si>
    <t>2024-01-22</t>
  </si>
  <si>
    <t>20240122-10240122-30000341</t>
  </si>
  <si>
    <t>2024-01-24</t>
  </si>
  <si>
    <t>20240124-41000007-00133363</t>
  </si>
  <si>
    <t>2024-01-25</t>
  </si>
  <si>
    <t>20240125-70240125-31647979</t>
  </si>
  <si>
    <t>2024-01-31</t>
  </si>
  <si>
    <t>20240131-41000007-00341759</t>
  </si>
  <si>
    <t>2024-02-01</t>
  </si>
  <si>
    <t>2024-02-02</t>
  </si>
  <si>
    <t>24.03 입금</t>
    <phoneticPr fontId="40" type="noConversion"/>
  </si>
  <si>
    <t>20240115-10240115-26748198</t>
  </si>
  <si>
    <t>2024-02-07</t>
  </si>
  <si>
    <t>20240207-50000002-e0582668</t>
  </si>
  <si>
    <t>2024-02-27</t>
  </si>
  <si>
    <t>84 KOS, 명세서번호(청구계약ID) : 28010562530, 매출기관(사업장) : P499467</t>
  </si>
  <si>
    <t>2024-02-08</t>
  </si>
  <si>
    <t>20240208-41000007-00519928</t>
  </si>
  <si>
    <t>20240208-41000007-00510810</t>
  </si>
  <si>
    <t>2024-02-15</t>
  </si>
  <si>
    <t>20240215-41000129-b9009029</t>
  </si>
  <si>
    <t>20240215-10240215-54056460</t>
  </si>
  <si>
    <t>2024-02-20</t>
  </si>
  <si>
    <t>20240220-10240220-56493936</t>
  </si>
  <si>
    <t>2024-02-21</t>
  </si>
  <si>
    <t>20240221-41000007-00681689</t>
  </si>
  <si>
    <t>20240221-41000007-00681049</t>
  </si>
  <si>
    <t>20240221-10240221-57042602</t>
  </si>
  <si>
    <t>411-04-18921</t>
  </si>
  <si>
    <t>변호사김선재법률사무소</t>
  </si>
  <si>
    <t>김선재</t>
  </si>
  <si>
    <t>전라남도 목포시 정의로 24(옥암동, k센터빌딩 2층)</t>
  </si>
  <si>
    <t>당초 작성일자 (20240221), 당초 승인번호 (20240221-10240221-57038265)</t>
  </si>
  <si>
    <t>lowlaw21@naver.com</t>
  </si>
  <si>
    <t>seungwan@eqis.com</t>
  </si>
  <si>
    <t>-9</t>
  </si>
  <si>
    <t>45,000</t>
  </si>
  <si>
    <t>20240221-10240221-57038265</t>
  </si>
  <si>
    <t>2024-02-25</t>
  </si>
  <si>
    <t>20240225-70240225-59000660</t>
  </si>
  <si>
    <t>2024-02-29</t>
  </si>
  <si>
    <t>20240229-41000007-00923242</t>
  </si>
  <si>
    <t>2024-03-05</t>
  </si>
  <si>
    <t>2024-03-06</t>
  </si>
  <si>
    <t>24.05 입금</t>
    <phoneticPr fontId="40" type="noConversion"/>
  </si>
  <si>
    <t>20240229-10240306-70471377</t>
  </si>
  <si>
    <t>FY2023 Q4 MSA Chargeback</t>
    <phoneticPr fontId="40" type="noConversion"/>
  </si>
  <si>
    <t>20240215-10240215-54063875</t>
  </si>
  <si>
    <t>20240221-10240221-57259192</t>
  </si>
  <si>
    <t>당초 승인번호 (20240221-10240221-57044680)</t>
  </si>
  <si>
    <t>20240221-10240221-57259191</t>
  </si>
  <si>
    <t>20240221-10240221-57044680</t>
  </si>
  <si>
    <t>2024-03-07</t>
  </si>
  <si>
    <t>20240307-50000002-e5679303</t>
  </si>
  <si>
    <t>2024-03-26</t>
  </si>
  <si>
    <t>2024-03-18</t>
  </si>
  <si>
    <t>20240318-10240318-82071630</t>
  </si>
  <si>
    <t>2024-03-20</t>
  </si>
  <si>
    <t>20240320-10240320-83897091</t>
  </si>
  <si>
    <t>2024-03-28</t>
  </si>
  <si>
    <t>20240328-41000007-01447648</t>
  </si>
  <si>
    <t>2024-03-29</t>
  </si>
  <si>
    <t>20240329-41000007-01479528</t>
  </si>
  <si>
    <t>2024-03-30</t>
  </si>
  <si>
    <t>20240318-10240318-82083148</t>
  </si>
  <si>
    <t>20240328-10240328-89046889</t>
  </si>
  <si>
    <t>당초 승인번호 (20240328-10240328-88900655)</t>
  </si>
  <si>
    <t>2024-03-21</t>
  </si>
  <si>
    <t>20240328-10240328-89046888</t>
  </si>
  <si>
    <t>20240328-10240328-88900655</t>
  </si>
  <si>
    <t>2024-04-05</t>
  </si>
  <si>
    <t>20240405-10240405-10558267</t>
  </si>
  <si>
    <t>2024.2Q</t>
    <phoneticPr fontId="40" type="noConversion"/>
  </si>
  <si>
    <t>2024-04-07</t>
  </si>
  <si>
    <t>20240407-50000002-f0793856</t>
  </si>
  <si>
    <t>2024-04-25</t>
  </si>
  <si>
    <t>2024-04-26</t>
  </si>
  <si>
    <t>인터넷 베이직 (z!62174099235)</t>
  </si>
  <si>
    <t>302,905</t>
  </si>
  <si>
    <t>20240430-41000007-02171470</t>
  </si>
  <si>
    <t>2024-05-02</t>
  </si>
  <si>
    <t>2024-05-03</t>
  </si>
  <si>
    <t>24.07 입금</t>
    <phoneticPr fontId="40" type="noConversion"/>
  </si>
  <si>
    <t>20240405-10240405-10558608</t>
  </si>
  <si>
    <t>20240531-41000007-02757082</t>
  </si>
  <si>
    <t>2024-06-01</t>
  </si>
  <si>
    <t>24.10 입금</t>
    <phoneticPr fontId="40" type="noConversion"/>
  </si>
  <si>
    <t>20240531-10240607-70743665</t>
  </si>
  <si>
    <t>2024-06-07</t>
  </si>
  <si>
    <t>서울특별시 중구 소공로 70, 5,6층(충무로1가)</t>
  </si>
  <si>
    <t>kr-finance@equis.com</t>
  </si>
  <si>
    <t>FY2024 Q1 MSA Chargeback</t>
  </si>
  <si>
    <t>2024-06-11</t>
  </si>
  <si>
    <t>20240611-41000007-02998329</t>
  </si>
  <si>
    <t>2024-06-13</t>
  </si>
  <si>
    <t>20240613-10240614-79574006</t>
  </si>
  <si>
    <t>2024-06-14</t>
  </si>
  <si>
    <t>금명유한회사</t>
  </si>
  <si>
    <t>당초 승인번호 (20240613-10240613-79132100)</t>
  </si>
  <si>
    <t>민영순</t>
  </si>
  <si>
    <t>토지 매입 관련</t>
    <phoneticPr fontId="40" type="noConversion"/>
  </si>
  <si>
    <t>20240613-10240614-79572990</t>
  </si>
  <si>
    <t>20240613-10240613-79132100</t>
  </si>
  <si>
    <t>2024-06-30</t>
  </si>
  <si>
    <t>20240630-41000007-03536545</t>
  </si>
  <si>
    <t>2024-07-02</t>
  </si>
  <si>
    <t>2024-07-04</t>
  </si>
  <si>
    <t>20240704-41000096-41333720</t>
  </si>
  <si>
    <t>2024-07-05</t>
  </si>
  <si>
    <t>2024-07-06</t>
  </si>
  <si>
    <t>금명(유)</t>
  </si>
  <si>
    <t>2024.2H</t>
    <phoneticPr fontId="40" type="noConversion"/>
  </si>
  <si>
    <t>2024-07-17</t>
  </si>
  <si>
    <t>20240717-41000007-03865770</t>
  </si>
  <si>
    <t>20240731-41000007-04117081</t>
  </si>
  <si>
    <t>2024-08-01</t>
  </si>
  <si>
    <t>20240704-41000096-41335471</t>
  </si>
  <si>
    <t>E517F20 공증</t>
  </si>
  <si>
    <t>20240701-10240812-49164368</t>
  </si>
  <si>
    <t>2024-08-12</t>
  </si>
  <si>
    <t>YANG SUNG WOO(양성우)</t>
    <phoneticPr fontId="40" type="noConversion"/>
  </si>
  <si>
    <t>서울특별시 중구 소공로 70, 5,6층(충무로1가)</t>
    <phoneticPr fontId="40" type="noConversion"/>
  </si>
  <si>
    <t>KR-Finance@equis.com</t>
  </si>
  <si>
    <t>Sunkyu.Sun@equis.com</t>
  </si>
  <si>
    <t>FY2024 Q2 MSA Chargeback</t>
  </si>
  <si>
    <t>20240801-41000007-04132696</t>
  </si>
  <si>
    <t>2024-08-31</t>
  </si>
  <si>
    <t>20240831-41000007-04743441</t>
  </si>
  <si>
    <t>2024-09-03</t>
  </si>
  <si>
    <t>YCHOI32@KR.KPMG.COM</t>
  </si>
  <si>
    <t>20240930-41000007-06072523</t>
  </si>
  <si>
    <t>2024-10-02</t>
  </si>
  <si>
    <t>2024-10-03</t>
  </si>
  <si>
    <t>24.12 입금</t>
    <phoneticPr fontId="40" type="noConversion"/>
  </si>
  <si>
    <t>2024-10-22</t>
  </si>
  <si>
    <t>20241022-10241105-36660719</t>
  </si>
  <si>
    <t>2024-11-05</t>
  </si>
  <si>
    <t>서울특별시 중구 소공로 70, 6층(충무로1가)</t>
  </si>
  <si>
    <t>FY24 Q3 MSA Chargeback</t>
  </si>
  <si>
    <t>20241031-41000007-06651482</t>
  </si>
  <si>
    <t>2024-11-01</t>
  </si>
  <si>
    <t>JOOHWALEE@KR.KPMG.COM</t>
  </si>
  <si>
    <t>2024-11-22</t>
  </si>
  <si>
    <t>20241122-10241122-52959483</t>
  </si>
  <si>
    <t>712-10-01566</t>
  </si>
  <si>
    <t>광주광역시 서구 시청로50번길 3, 1층 107호(치평동, SM타워)</t>
  </si>
  <si>
    <t>heetop79@naver.com</t>
  </si>
  <si>
    <t>Seongmo.ku@equis.com</t>
  </si>
  <si>
    <t>부동산 중개보수</t>
  </si>
  <si>
    <t>세정아울렛326호</t>
  </si>
  <si>
    <t>2024-11-26</t>
  </si>
  <si>
    <t>20241126-10241126-55332788</t>
  </si>
  <si>
    <t>676-81-03123</t>
  </si>
  <si>
    <t>최연화</t>
  </si>
  <si>
    <t>전라남도 목포시 공단중앙로 17-1, 2층(연산동)</t>
  </si>
  <si>
    <t>농협 301-0335-9564-11(유)대연애드</t>
  </si>
  <si>
    <t>world6088@naver.com</t>
  </si>
  <si>
    <t>재원도행사 공연</t>
  </si>
  <si>
    <t xml:space="preserve">행사비 </t>
    <phoneticPr fontId="40" type="noConversion"/>
  </si>
  <si>
    <t>2024-11-29</t>
  </si>
  <si>
    <t>20241129-10241201-59693456</t>
  </si>
  <si>
    <t>2024-12-01</t>
  </si>
  <si>
    <t>160-81-01862</t>
  </si>
  <si>
    <t>조정숙</t>
  </si>
  <si>
    <t>광주광역시 남구 사직안길 30(사동)</t>
  </si>
  <si>
    <t>금명 유한회사 (구성모)</t>
  </si>
  <si>
    <t>jjs23550@hanmail.net</t>
  </si>
  <si>
    <t>EQUIS-KR-AP@equis.com</t>
  </si>
  <si>
    <t>연납 (24.12~25.11)</t>
  </si>
  <si>
    <t>24.12.01~25.11.30 기간에 대한 세금계산서로, 선급비용 후 차감</t>
    <phoneticPr fontId="38" type="noConversion"/>
  </si>
  <si>
    <t>2024-11-30</t>
  </si>
  <si>
    <t>20241130-41000007-07171857</t>
  </si>
  <si>
    <t>2024-12-03</t>
  </si>
  <si>
    <t>20241203-41000008-0001rsaf</t>
  </si>
  <si>
    <t>2024-12-04</t>
  </si>
  <si>
    <t xml:space="preserve">출자전환등기 </t>
    <phoneticPr fontId="40" type="noConversion"/>
  </si>
  <si>
    <t>2024-12-13</t>
  </si>
  <si>
    <t>20241213-41000061-42m4dqvd</t>
  </si>
  <si>
    <t>410-86-44043</t>
  </si>
  <si>
    <t>해광기업(주)</t>
  </si>
  <si>
    <t>범진영</t>
  </si>
  <si>
    <t>광주광역시 서구 월드컵4강로229번길 5</t>
  </si>
  <si>
    <t>광주광역시 북구 북문대로 292번길 9번지 301호</t>
  </si>
  <si>
    <t>농협 301-3331-7771-71 해광기업</t>
  </si>
  <si>
    <t>맨홀번호찰(포맥스,88*80)</t>
  </si>
  <si>
    <t>3,500</t>
  </si>
  <si>
    <t>취소</t>
    <phoneticPr fontId="40" type="noConversion"/>
  </si>
  <si>
    <t>2024-12-31</t>
  </si>
  <si>
    <t>20241231-41000007-07823291</t>
  </si>
  <si>
    <t>2025-01-01</t>
  </si>
  <si>
    <t>SKIM1@KR.KPMG.COM</t>
  </si>
  <si>
    <t>20241213-41000061-42h1wcq5</t>
  </si>
  <si>
    <t>2025-01-09</t>
  </si>
  <si>
    <t>당초 승인번호 (20241213-41000061-42m4dqvd)/기재사항 착오.정정</t>
  </si>
  <si>
    <t>-4</t>
  </si>
  <si>
    <t>2025-01-02</t>
  </si>
  <si>
    <t>20250102-41000007-07847132</t>
  </si>
  <si>
    <t>jiyu.lee@equis.com</t>
  </si>
  <si>
    <t>2025.1H</t>
    <phoneticPr fontId="40" type="noConversion"/>
  </si>
  <si>
    <t>2025-01-10</t>
  </si>
  <si>
    <t>20250110-10250110-16789302</t>
  </si>
  <si>
    <t>116-82-68413</t>
  </si>
  <si>
    <t>최현동</t>
  </si>
  <si>
    <t>광주광역시 서구 상무대로 773, 지하1층 관리사무소(치평동)</t>
  </si>
  <si>
    <t>전라남도 자주시 봉황면 봉황로 757 (2층)</t>
  </si>
  <si>
    <t>3동 326호</t>
  </si>
  <si>
    <t>12월 관리비</t>
  </si>
  <si>
    <t>2025-01-31</t>
  </si>
  <si>
    <t>20250131-41000007-08399684</t>
  </si>
  <si>
    <t>2025-02-01</t>
  </si>
  <si>
    <t>20250131-10250204-33778970</t>
  </si>
  <si>
    <t>2025-02-04</t>
  </si>
  <si>
    <t>20250131-10250203-32712223</t>
  </si>
  <si>
    <t>2025-02-03</t>
  </si>
  <si>
    <t>sjoutlet@naver.com</t>
  </si>
  <si>
    <t>월권</t>
  </si>
  <si>
    <t>20250131-10250203-32546729</t>
  </si>
  <si>
    <t>광주광역시 서구 상무대로 773 지하1층 관리사무소(치평동)</t>
  </si>
  <si>
    <t>326</t>
  </si>
  <si>
    <t>20250131-10250203-31689289</t>
  </si>
  <si>
    <t>411-03-67804</t>
  </si>
  <si>
    <t>동서중기</t>
  </si>
  <si>
    <t>나기준</t>
  </si>
  <si>
    <t>전라남도 목포시 원형서로 42, 209호(상동, 초원오피스텔)</t>
  </si>
  <si>
    <t>당초 승인번호 (20250131-10250203-31329676)</t>
  </si>
  <si>
    <t>dong7801@naver.com</t>
  </si>
  <si>
    <t>20250131-10250203-31329676</t>
  </si>
  <si>
    <t>국민은행 796201-01-090111 나기준</t>
  </si>
  <si>
    <t>2025-02-28</t>
  </si>
  <si>
    <t>20250228-41000007-08988199</t>
  </si>
  <si>
    <t>2025-03-04</t>
  </si>
  <si>
    <t>2025-03-05</t>
  </si>
  <si>
    <t>2025-02-19</t>
  </si>
  <si>
    <t>20250219-41000007-08750741</t>
  </si>
  <si>
    <t>이호성</t>
  </si>
  <si>
    <t>20250219-41000007-08749905</t>
  </si>
  <si>
    <t>2025-02-14</t>
  </si>
  <si>
    <t>20250214-41000007-08705088</t>
  </si>
  <si>
    <t>2025-02-10</t>
  </si>
  <si>
    <t>20250210-10250210-42329097</t>
  </si>
  <si>
    <t>관리비</t>
  </si>
  <si>
    <t>2025-02-06</t>
  </si>
  <si>
    <t>20250206-41000007-08561162</t>
  </si>
  <si>
    <t>krfinance@equis.com</t>
  </si>
  <si>
    <t>2025-03-31</t>
  </si>
  <si>
    <t>20250331-41000007-09528150</t>
  </si>
  <si>
    <t>2025-04-01</t>
  </si>
  <si>
    <t>2025-03-21</t>
  </si>
  <si>
    <t>20250321-10250321-77967338</t>
  </si>
  <si>
    <t>늘샘쏠라에너지</t>
  </si>
  <si>
    <t>2025-03-17</t>
  </si>
  <si>
    <t>20250317-70250317-74621891</t>
  </si>
  <si>
    <t>151-05-01767</t>
  </si>
  <si>
    <t>현창떡집</t>
  </si>
  <si>
    <t>전라남도 목포시 동부로11번길 19-1, 1층(용당동)</t>
  </si>
  <si>
    <t>jellyyoyo@naver.com</t>
  </si>
  <si>
    <t>떡류</t>
  </si>
  <si>
    <t>2025-03-13</t>
  </si>
  <si>
    <t>20250313-10250313-73162938</t>
  </si>
  <si>
    <t>374-88-01174</t>
  </si>
  <si>
    <t>유한회사 파란디</t>
  </si>
  <si>
    <t>정승현</t>
  </si>
  <si>
    <t>전라남도 목포시 안장산로17번길 24(용당동)</t>
  </si>
  <si>
    <t>금영 유한회사</t>
  </si>
  <si>
    <t>전남 나주시 봉황명 봉황로 757(2층)</t>
  </si>
  <si>
    <t>koei34@naver.com</t>
  </si>
  <si>
    <t>신안군기념품(타올)구입</t>
  </si>
  <si>
    <t>2025-03-10</t>
  </si>
  <si>
    <t>20250310-10250310-69704818</t>
  </si>
  <si>
    <t>2025-03-06</t>
  </si>
  <si>
    <t>20250306-41000007-09087111</t>
  </si>
  <si>
    <t>2025-04-11</t>
  </si>
  <si>
    <t>20250411-41000007-09820241</t>
  </si>
  <si>
    <t>2025-04-14</t>
  </si>
  <si>
    <t>2025-04-15</t>
  </si>
  <si>
    <t>20250411-10250411-12705656</t>
  </si>
  <si>
    <t>263-88-01608</t>
  </si>
  <si>
    <t>오상운</t>
  </si>
  <si>
    <t>전라남도 신안군 압해읍 원가룡길 83-4, 101호</t>
  </si>
  <si>
    <t>압해도 태양광 발전사업 개발용역 6-1</t>
  </si>
  <si>
    <t>2025-04-10</t>
  </si>
  <si>
    <t>20250410-41000007-09770391</t>
  </si>
  <si>
    <t>2025-04-09</t>
  </si>
  <si>
    <t>20250409-10250409-99669774</t>
  </si>
  <si>
    <t>Code</t>
  </si>
  <si>
    <t>Currency Factor</t>
  </si>
  <si>
    <t>A/C Number</t>
    <phoneticPr fontId="40" type="noConversion"/>
  </si>
  <si>
    <t>Start date</t>
    <phoneticPr fontId="40" type="noConversion"/>
  </si>
  <si>
    <t>End date(M)</t>
    <phoneticPr fontId="40" type="noConversion"/>
  </si>
  <si>
    <t>Interest rate</t>
    <phoneticPr fontId="40" type="noConversion"/>
  </si>
  <si>
    <t>이자비용</t>
    <phoneticPr fontId="40" type="noConversion"/>
  </si>
  <si>
    <t>감가상각</t>
    <phoneticPr fontId="40" type="noConversion"/>
  </si>
  <si>
    <t>리스부채</t>
    <phoneticPr fontId="40" type="noConversion"/>
  </si>
  <si>
    <t>월 지급액(임대료 무상분 반영)</t>
  </si>
  <si>
    <t>리스 부채 금액</t>
  </si>
  <si>
    <t>사용권자산</t>
  </si>
  <si>
    <t>3111-00-000</t>
    <phoneticPr fontId="40" type="noConversion"/>
  </si>
  <si>
    <t>3113-00-000</t>
    <phoneticPr fontId="40" type="noConversion"/>
  </si>
  <si>
    <t>Event</t>
    <phoneticPr fontId="38" type="noConversion"/>
  </si>
  <si>
    <t>Name of Shareholder</t>
  </si>
  <si>
    <t>Date of Acquisition</t>
  </si>
  <si>
    <t>자금 집행</t>
    <phoneticPr fontId="40" type="noConversion"/>
  </si>
  <si>
    <t>등기부등본</t>
    <phoneticPr fontId="40" type="noConversion"/>
  </si>
  <si>
    <t>Common Stock</t>
  </si>
  <si>
    <t>Class Share</t>
  </si>
  <si>
    <t>Basic price</t>
    <phoneticPr fontId="40" type="noConversion"/>
  </si>
  <si>
    <t>Premium price</t>
    <phoneticPr fontId="40" type="noConversion"/>
  </si>
  <si>
    <t>Amout(Basic)</t>
    <phoneticPr fontId="40" type="noConversion"/>
  </si>
  <si>
    <t>Amount(Premium)</t>
    <phoneticPr fontId="40" type="noConversion"/>
  </si>
  <si>
    <t>자본금 누적액</t>
    <phoneticPr fontId="38" type="noConversion"/>
  </si>
  <si>
    <t>Rate</t>
    <phoneticPr fontId="40" type="noConversion"/>
  </si>
  <si>
    <t>분할등기</t>
    <phoneticPr fontId="38" type="noConversion"/>
  </si>
  <si>
    <t>김민형</t>
    <phoneticPr fontId="40" type="noConversion"/>
  </si>
  <si>
    <t>2022-12-31 기준</t>
    <phoneticPr fontId="40" type="noConversion"/>
  </si>
  <si>
    <t>해당없음</t>
  </si>
  <si>
    <t>김준형</t>
    <phoneticPr fontId="40" type="noConversion"/>
  </si>
  <si>
    <t>변경일 : 2023.01.16
등기일 : 2023.01.16</t>
    <phoneticPr fontId="40" type="noConversion"/>
  </si>
  <si>
    <t>1/16 분할등기</t>
    <phoneticPr fontId="40" type="noConversion"/>
  </si>
  <si>
    <t xml:space="preserve">일부 주식
매수 </t>
    <phoneticPr fontId="38" type="noConversion"/>
  </si>
  <si>
    <t>EEK2 &gt; 김민형</t>
    <phoneticPr fontId="40" type="noConversion"/>
  </si>
  <si>
    <t>김민형 -&gt; EEK2 (예상치임, 회사 확인 필요)</t>
    <phoneticPr fontId="40" type="noConversion"/>
  </si>
  <si>
    <t>EEK2 &gt; 김준형</t>
    <phoneticPr fontId="40" type="noConversion"/>
  </si>
  <si>
    <t>김준형 -&gt; EEK2 (예상치임, 회사 확인 필요)</t>
    <phoneticPr fontId="40" type="noConversion"/>
  </si>
  <si>
    <t>EEK2 &gt; 김민형</t>
  </si>
  <si>
    <t>EEK2 &gt; 김준형</t>
  </si>
  <si>
    <t xml:space="preserve">유상증자 </t>
    <phoneticPr fontId="38" type="noConversion"/>
  </si>
  <si>
    <t>EEK2&gt;금명</t>
  </si>
  <si>
    <t>변경일 : 2023.08.17
등기일 : 2023.08.24</t>
    <phoneticPr fontId="40" type="noConversion"/>
  </si>
  <si>
    <t>유상증자 액면발행 (45,000 주 * 10,000원)</t>
    <phoneticPr fontId="40" type="noConversion"/>
  </si>
  <si>
    <t>김민형&gt;금명</t>
  </si>
  <si>
    <t>김준형&gt;금명</t>
  </si>
  <si>
    <t>조직변경
(무상감자)</t>
    <phoneticPr fontId="38" type="noConversion"/>
  </si>
  <si>
    <t>등기기록의 개설 사유 및 연월일 : 2023.10.05</t>
    <phoneticPr fontId="40" type="noConversion"/>
  </si>
  <si>
    <t>조직변경 무상감자 (액면가 10,000-&gt;100)</t>
    <phoneticPr fontId="40" type="noConversion"/>
  </si>
  <si>
    <t xml:space="preserve">잔여 주식 
매수 </t>
    <phoneticPr fontId="38" type="noConversion"/>
  </si>
  <si>
    <t xml:space="preserve">10/31에 잔여 주식 매입 </t>
    <phoneticPr fontId="40" type="noConversion"/>
  </si>
  <si>
    <t>증자</t>
    <phoneticPr fontId="40" type="noConversion"/>
  </si>
  <si>
    <t>24.12.27</t>
    <phoneticPr fontId="40" type="noConversion"/>
  </si>
  <si>
    <t>채권중 4,000,000,000원을 출자인수대금 납입 채무와 상계</t>
    <phoneticPr fontId="40" type="noConversion"/>
  </si>
  <si>
    <t>30001</t>
    <phoneticPr fontId="40" type="noConversion"/>
  </si>
  <si>
    <t>30002</t>
    <phoneticPr fontId="40" type="noConversion"/>
  </si>
  <si>
    <t>30009</t>
  </si>
  <si>
    <t xml:space="preserve">* 회사 확인 필요 </t>
    <phoneticPr fontId="40" type="noConversion"/>
  </si>
  <si>
    <t>[일부주식 매수 시점]</t>
    <phoneticPr fontId="40" type="noConversion"/>
  </si>
  <si>
    <t>Name of Shareholder</t>
    <phoneticPr fontId="40" type="noConversion"/>
  </si>
  <si>
    <t>Number of shares</t>
    <phoneticPr fontId="40" type="noConversion"/>
  </si>
  <si>
    <t>Shares(%)</t>
    <phoneticPr fontId="40" type="noConversion"/>
  </si>
  <si>
    <t xml:space="preserve">(참고) EEK2의 지급 스케쥴 </t>
    <phoneticPr fontId="40" type="noConversion"/>
  </si>
  <si>
    <t xml:space="preserve">EEK2는 자회사 투자금 인식 </t>
    <phoneticPr fontId="40" type="noConversion"/>
  </si>
  <si>
    <t>증자대금(eek2-&gt;개인(대여)-&gt;금명(투자)</t>
  </si>
  <si>
    <t>분할전 주식수</t>
    <phoneticPr fontId="40" type="noConversion"/>
  </si>
  <si>
    <t>분할후 주식수</t>
    <phoneticPr fontId="40" type="noConversion"/>
  </si>
  <si>
    <t>분할후 액면가</t>
    <phoneticPr fontId="40" type="noConversion"/>
  </si>
  <si>
    <t>total</t>
    <phoneticPr fontId="40" type="noConversion"/>
  </si>
  <si>
    <t>1st (23.1.16)</t>
    <phoneticPr fontId="40" type="noConversion"/>
  </si>
  <si>
    <t>2nd</t>
    <phoneticPr fontId="40" type="noConversion"/>
  </si>
  <si>
    <t>8/16 증자</t>
    <phoneticPr fontId="40" type="noConversion"/>
  </si>
  <si>
    <t>10/6 감자</t>
    <phoneticPr fontId="40" type="noConversion"/>
  </si>
  <si>
    <t xml:space="preserve">10/31 2nd 지급 및 대여금 정산 </t>
    <phoneticPr fontId="40" type="noConversion"/>
  </si>
  <si>
    <t>현금흐름 확인된 바 없음</t>
    <phoneticPr fontId="40" type="noConversion"/>
  </si>
  <si>
    <t>[KR Inv_202301] VGROUPP01_EEK2_1st Payment for share and membership interest for Kummyung Co., Ltd._KRW 165937500</t>
  </si>
  <si>
    <t>[유상증자 시점]</t>
    <phoneticPr fontId="40" type="noConversion"/>
  </si>
  <si>
    <t>[조직변경시점]</t>
    <phoneticPr fontId="40" type="noConversion"/>
  </si>
  <si>
    <t>[10/31 거래 이후]</t>
    <phoneticPr fontId="40" type="noConversion"/>
  </si>
  <si>
    <t>[2024.12.27</t>
    <phoneticPr fontId="40" type="noConversion"/>
  </si>
  <si>
    <t>32</t>
  </si>
  <si>
    <t>Loan Interest_목포신협 to 금명 (KRW 2,000,000,000_5.1% 변동금리)_수정분개</t>
  </si>
  <si>
    <t>33</t>
  </si>
  <si>
    <t>Loan Interest_목포신협 to 금명 (KRW 2,000,000,000_4.6% 변동금리)</t>
  </si>
  <si>
    <t>34</t>
  </si>
  <si>
    <t>231 EEKHPL_Unsecured Loan Agreement(USD 260,000)-수정</t>
  </si>
  <si>
    <t>35</t>
  </si>
  <si>
    <t>230 EEKHPL_Unsecured Loan Agreement(USD 1,500,000)-수정</t>
  </si>
  <si>
    <t>36</t>
  </si>
  <si>
    <t>37</t>
  </si>
  <si>
    <t>2025-05-08 16:25:18</t>
  </si>
  <si>
    <t>[KR Inv_202503] VKPMCOR01_KPMG Acct Service for Mar'25_KRW 28861250</t>
  </si>
  <si>
    <t>[KR Inv_202504] VKPMCOR01_KPMG Acct Service for Mar'25_CTR_KRW 155391280</t>
  </si>
  <si>
    <t>2025-05-19 15:41:56</t>
  </si>
  <si>
    <t>2025-05-22 13:28:47</t>
  </si>
  <si>
    <t>[KR Inv_202505] VSEJUNG01_Kummyung office maintenance fee_KRW 414,830</t>
  </si>
  <si>
    <t>2025-05-22 15:59:31</t>
  </si>
  <si>
    <t>환급전남나주</t>
  </si>
  <si>
    <t>2025-05-29 14:17:00</t>
  </si>
  <si>
    <t>Aphaedo Dev Ser</t>
  </si>
  <si>
    <t>[KR Inv_202505] VNSMGRE01_PJ Phantom_2nd payment for Aphaedo Development Service Fee_KRW 22000000
</t>
  </si>
  <si>
    <t>[KR Inv_202502] VNEULSA01_PJ Phantom Real Estate Sales Contract Payment_KRW 252000000</t>
    <phoneticPr fontId="40" type="noConversion"/>
  </si>
  <si>
    <t>FY2024 Q4 MSA Chargeback</t>
    <phoneticPr fontId="40" type="noConversion"/>
  </si>
  <si>
    <t>자산화 하라고하심</t>
    <phoneticPr fontId="40" type="noConversion"/>
  </si>
  <si>
    <t xml:space="preserve">건설중 자산 or 토지 </t>
    <phoneticPr fontId="40" type="noConversion"/>
  </si>
  <si>
    <t>P5</t>
    <phoneticPr fontId="40" type="noConversion"/>
  </si>
  <si>
    <t xml:space="preserve">ECSK에서 발행된 2025 1Q 세금계산서 있음. 해당 사항 24년도 말 부로 모두 관계사 미지급금으로 재분류 된것을 확인하였으나 </t>
    <phoneticPr fontId="40" type="noConversion"/>
  </si>
  <si>
    <t>확인된 24년도부터 지속적으로 발생된것으로 보아 계약서가 있을것으로 사려됨</t>
    <phoneticPr fontId="40" type="noConversion"/>
  </si>
  <si>
    <t xml:space="preserve">해당 사항에 대한 증빙이 현재 확인되지 않음으로 관련 서류 요청드립니다. </t>
    <phoneticPr fontId="40" type="noConversion"/>
  </si>
  <si>
    <t>3/10/2025</t>
    <phoneticPr fontId="40" type="noConversion"/>
  </si>
  <si>
    <t>4/30/2025</t>
    <phoneticPr fontId="40" type="noConversion"/>
  </si>
  <si>
    <t>11/30/2024</t>
    <phoneticPr fontId="40" type="noConversion"/>
  </si>
  <si>
    <t>3/15/2025</t>
    <phoneticPr fontId="40" type="noConversion"/>
  </si>
  <si>
    <t>3/13/2025</t>
    <phoneticPr fontId="40" type="noConversion"/>
  </si>
  <si>
    <t>4/9/2025</t>
    <phoneticPr fontId="40" type="noConversion"/>
  </si>
  <si>
    <t>날짜</t>
    <phoneticPr fontId="40" type="noConversion"/>
  </si>
  <si>
    <t>ECSS-SI25-0010</t>
    <phoneticPr fontId="40" type="noConversion"/>
  </si>
  <si>
    <t>1760-00-028</t>
  </si>
  <si>
    <t>VNSMGRE01</t>
  </si>
  <si>
    <t>2025/05/31</t>
    <phoneticPr fontId="40" type="noConversion"/>
  </si>
  <si>
    <t>2025-05-19</t>
  </si>
  <si>
    <t>20250519-41000007-10432629</t>
  </si>
  <si>
    <t>2025-05-09</t>
  </si>
  <si>
    <t>20250509-10250509-37686770</t>
  </si>
  <si>
    <t>minsung.kim@equis.com</t>
  </si>
  <si>
    <t>2025-05-08</t>
  </si>
  <si>
    <t>20250508-10250508-34347445</t>
  </si>
  <si>
    <t>ns4886@daum.net</t>
  </si>
  <si>
    <t>jinwoo.oh@equis.com</t>
  </si>
  <si>
    <t xml:space="preserve">압해도 태양광 발전사업 개발용역 6-2 </t>
  </si>
  <si>
    <t>2025-05-01</t>
  </si>
  <si>
    <t>20250501-10250522-47233467</t>
  </si>
  <si>
    <t>2025-05-22</t>
  </si>
  <si>
    <t>FY25 Q1 MSA Chargeback</t>
  </si>
  <si>
    <r>
      <rPr>
        <sz val="10"/>
        <rFont val="맑은 고딕"/>
        <family val="3"/>
        <charset val="129"/>
      </rPr>
      <t>공인인증서</t>
    </r>
    <r>
      <rPr>
        <sz val="10"/>
        <rFont val="Arial"/>
        <family val="2"/>
      </rPr>
      <t>(</t>
    </r>
    <r>
      <rPr>
        <sz val="10"/>
        <rFont val="맑은 고딕"/>
        <family val="3"/>
        <charset val="129"/>
      </rPr>
      <t>은행</t>
    </r>
    <r>
      <rPr>
        <sz val="10"/>
        <rFont val="Arial"/>
        <family val="2"/>
      </rPr>
      <t>/</t>
    </r>
    <r>
      <rPr>
        <sz val="10"/>
        <rFont val="맑은 고딕"/>
        <family val="3"/>
        <charset val="129"/>
      </rPr>
      <t>보험용</t>
    </r>
    <r>
      <rPr>
        <sz val="10"/>
        <rFont val="Arial"/>
        <family val="2"/>
      </rPr>
      <t>)</t>
    </r>
    <phoneticPr fontId="40" type="noConversion"/>
  </si>
  <si>
    <t>39</t>
  </si>
  <si>
    <t>40</t>
  </si>
  <si>
    <t>FY2024 local CTR Refund</t>
  </si>
  <si>
    <t xml:space="preserve">[KR Inv_202505] VNSMGRE01_PJ Phantom_2nd payment for Aphaedo Development Service Fee_KRW 22000000 </t>
  </si>
  <si>
    <t>Construction work in progress / 건설중인 자산</t>
  </si>
  <si>
    <t>38</t>
  </si>
  <si>
    <t>41</t>
  </si>
  <si>
    <t>(HTX)_용역보수-수정</t>
  </si>
  <si>
    <t>42</t>
  </si>
  <si>
    <t>(HTX)_용역보수-수정-최종</t>
  </si>
  <si>
    <t>Mgmt&amp;Shared Service Fee Q1 2025-KeummyeongCo.Ltd(Manpower&amp;Overheads)_ECSS-SI25-0010(SGD 1,219.00*@ 1</t>
  </si>
  <si>
    <t>2025/05/01</t>
  </si>
  <si>
    <t>2025/05/01</t>
    <phoneticPr fontId="40" type="noConversion"/>
  </si>
  <si>
    <t>2025/05/08</t>
    <phoneticPr fontId="40" type="noConversion"/>
  </si>
  <si>
    <t>2025/05/09</t>
  </si>
  <si>
    <t>2025/05/09</t>
    <phoneticPr fontId="40" type="noConversion"/>
  </si>
  <si>
    <t>2025/05/22</t>
  </si>
  <si>
    <t>2025/05/22</t>
    <phoneticPr fontId="40" type="noConversion"/>
  </si>
  <si>
    <t>2025/05/29</t>
    <phoneticPr fontId="40" type="noConversion"/>
  </si>
  <si>
    <t>2025/05/31</t>
  </si>
  <si>
    <t xml:space="preserve">       관리운용비용</t>
    <phoneticPr fontId="40" type="noConversion"/>
  </si>
  <si>
    <t xml:space="preserve">            미지급이자비용 - 일반 대출 -단기</t>
    <phoneticPr fontId="40" type="noConversion"/>
  </si>
  <si>
    <t>Posting Date2</t>
  </si>
  <si>
    <t>2025-06-02 01:14:01</t>
  </si>
  <si>
    <t>2025-06-19 11:19:46</t>
  </si>
  <si>
    <t>문춘월</t>
  </si>
  <si>
    <t>[KR Inv_202506] VCHUNWL01_Phantom_Land Acquisition_Final Payment_KRW 108000000</t>
  </si>
  <si>
    <t>2025-06-19 11:19:47</t>
  </si>
  <si>
    <t>이지영(이지영)</t>
  </si>
  <si>
    <t>[KR Inv_202506] VLEEJIY01_Phantom_3rd Land Acquisition_KRW 67500000</t>
  </si>
  <si>
    <t>2025-06-19 11:19:48</t>
  </si>
  <si>
    <t>이형오(법무사이형오</t>
  </si>
  <si>
    <t>[KR Inv_202506] VLEHYUN01_Phantom_2nd &amp; 3rd Land Acquisition_KRW 58500000</t>
  </si>
  <si>
    <t>2025-06-19 11:19:49</t>
  </si>
  <si>
    <t>서혜영</t>
  </si>
  <si>
    <t>[KR Inv_202506] VHYESEO01_Phantom_Land Acquisition_Final Payment_KRW 108000000</t>
  </si>
  <si>
    <t>2025-06-21 03:33:21</t>
  </si>
  <si>
    <t>2025-06-21 03:35:31</t>
  </si>
  <si>
    <t>2025-06-26 13:52:54</t>
  </si>
  <si>
    <t>Aphaedo Develop</t>
  </si>
  <si>
    <t>[KR Inv_202506] VNSMGRE01_PJ Phantom_3rd payment for Aphaedo Development Service Fee_KRW 22000000</t>
  </si>
  <si>
    <t>2025-06-26 13:52:55</t>
  </si>
  <si>
    <t>Land Acquisitio</t>
  </si>
  <si>
    <t>[KR Inv_202506] VSHINAN01_PJ Phantom_Land Acquisition Tax_KRW 1242000</t>
  </si>
  <si>
    <t>2025-06-26 13:52:56</t>
  </si>
  <si>
    <t>maintenance fee</t>
  </si>
  <si>
    <t>[KR Inv_202506] VSEJUNG01_Kummyung office maintenance fee _KRW 378,000</t>
  </si>
  <si>
    <t>2025-06-24 11:42:19</t>
  </si>
  <si>
    <t>210059099464(금명 유한회�)</t>
  </si>
  <si>
    <t>8258101824</t>
    <phoneticPr fontId="40" type="noConversion"/>
  </si>
  <si>
    <t>2025-06-09</t>
  </si>
  <si>
    <t>2025-06-19</t>
  </si>
  <si>
    <t>법무사이형오사무소_소유권이전(이지영)</t>
  </si>
  <si>
    <t>법무사이형오사무소_소유권이전(서혜영)</t>
  </si>
  <si>
    <t>법무사이형오사무소_소유권이전(문춘월)</t>
  </si>
  <si>
    <t>법무사이형오사무소_소유권이전(김현숙)</t>
  </si>
  <si>
    <t>2025-06-20</t>
  </si>
  <si>
    <t>한빛디엔에스（주）</t>
    <phoneticPr fontId="40" type="noConversion"/>
  </si>
  <si>
    <t xml:space="preserve">한빛디엔에스（주）_에퀴스압해도및신안태양광발전소사업용역(10MW3개소) </t>
  </si>
  <si>
    <t>2025-06-24</t>
  </si>
  <si>
    <t>법무사 배태경</t>
  </si>
  <si>
    <t>법무사 배태경_근저당권 말소</t>
  </si>
  <si>
    <t>2025-06-25</t>
  </si>
  <si>
    <t>법무사 배태경_지상권말소 보수료</t>
  </si>
  <si>
    <t>한영회계법인</t>
  </si>
  <si>
    <t>2024 Dec &amp; 2025 Jan/Feb BK service fee_Kummyung Lt</t>
  </si>
  <si>
    <t>2024 Dec &amp; 2025 Jan/Feb BK service fee_Kummyung Lt</t>
    <phoneticPr fontId="40" type="noConversion"/>
  </si>
  <si>
    <t>VENYACC01</t>
  </si>
  <si>
    <t>VBAEJUD01</t>
    <phoneticPr fontId="38" type="noConversion"/>
  </si>
  <si>
    <t>Cash - KRW (HANA)_예금이자</t>
  </si>
  <si>
    <t>Cash - KRW (HANA)_예금이자_소득세</t>
  </si>
  <si>
    <t>Cash - KRW (HANA)_예금이자_지방소득세</t>
  </si>
  <si>
    <t>Cash - KRW (SHINHYUP) / 현금 - 원 (신협)</t>
    <phoneticPr fontId="40" type="noConversion"/>
  </si>
  <si>
    <t>Cash - KRW (SHINHYUP)_예금이자</t>
  </si>
  <si>
    <t>Cash - KRW (SHINHYUP)_예금이자_소득세</t>
  </si>
  <si>
    <t>압해도 태양광발전사업 개발용역 6-3</t>
  </si>
  <si>
    <t>이자지급및 원금상환(20억-&gt;19억 6천)_상환 영수증_250624_목포신협</t>
  </si>
  <si>
    <t>EQUIS InterCo Billings_ECSSPL_IECSG001-INV25-0041</t>
  </si>
  <si>
    <t>EQUIS InterCo Billings_ECSS-SI25-0010</t>
  </si>
  <si>
    <t>Loan Interest_목포신협 to 금명 (KRW 1,960,000,000_4.6% 변동금리)</t>
  </si>
  <si>
    <t>Other finance costs / 기타 금융 비용</t>
  </si>
  <si>
    <t>VHANBIT01</t>
  </si>
  <si>
    <t>2025-06-12</t>
  </si>
  <si>
    <t>2025-06-16</t>
  </si>
  <si>
    <t>2025-06-01</t>
  </si>
  <si>
    <t>2025/06/30</t>
    <phoneticPr fontId="40" type="noConversion"/>
  </si>
  <si>
    <t>2025-06-05</t>
  </si>
  <si>
    <t>20250605-10250605-61860503</t>
  </si>
  <si>
    <t>20250609-10250609-66875056</t>
  </si>
  <si>
    <t>20250619-10250619-75767592</t>
  </si>
  <si>
    <t>신한은행  110-058-283854 이형오</t>
  </si>
  <si>
    <t>gyoumju.nam@equis.com</t>
  </si>
  <si>
    <t>소유권이전(이지영)</t>
  </si>
  <si>
    <t>20250619-10250619-75767230</t>
  </si>
  <si>
    <t>소유권이전(서혜영)</t>
  </si>
  <si>
    <t>20250619-10250619-75763717</t>
  </si>
  <si>
    <t>소유권이전(문춘월)</t>
  </si>
  <si>
    <t>20250612-10250619-75763159</t>
  </si>
  <si>
    <t>소유권이전(김현숙)</t>
  </si>
  <si>
    <t>20250616-10250620-76164398</t>
  </si>
  <si>
    <t>107-87-23926</t>
  </si>
  <si>
    <t>이현화</t>
  </si>
  <si>
    <t>서울특별시 강서구 양천로 551-17, 301호(가양동, 강서한화비즈메트로1차)</t>
  </si>
  <si>
    <t>jeeyun01@daum.net</t>
  </si>
  <si>
    <t>gyoumju.nam@eguis.com</t>
  </si>
  <si>
    <r>
      <rPr>
        <sz val="10"/>
        <rFont val="맑은 고딕"/>
        <family val="3"/>
        <charset val="129"/>
      </rPr>
      <t>에퀴스압해도및신안태양광발전소사업용역</t>
    </r>
    <r>
      <rPr>
        <sz val="10"/>
        <rFont val="Arial"/>
        <family val="2"/>
      </rPr>
      <t>(10MW3</t>
    </r>
    <r>
      <rPr>
        <sz val="10"/>
        <rFont val="맑은 고딕"/>
        <family val="3"/>
        <charset val="129"/>
      </rPr>
      <t>개소</t>
    </r>
    <r>
      <rPr>
        <sz val="10"/>
        <rFont val="Arial"/>
        <family val="2"/>
      </rPr>
      <t xml:space="preserve">) </t>
    </r>
    <phoneticPr fontId="40" type="noConversion"/>
  </si>
  <si>
    <t>20250624-10250624-78480657</t>
  </si>
  <si>
    <t>411-14-56623</t>
  </si>
  <si>
    <t>배태경</t>
  </si>
  <si>
    <t>전라남도 목포시 정의로 14(옥암동, 멘토빌딩 1층 101호)</t>
  </si>
  <si>
    <t>btk2322@naver.com</t>
  </si>
  <si>
    <r>
      <rPr>
        <sz val="10"/>
        <rFont val="맑은 고딕"/>
        <family val="3"/>
        <charset val="129"/>
      </rPr>
      <t>근저당권</t>
    </r>
    <r>
      <rPr>
        <sz val="10"/>
        <rFont val="Arial"/>
        <family val="2"/>
      </rPr>
      <t xml:space="preserve"> </t>
    </r>
    <r>
      <rPr>
        <sz val="10"/>
        <rFont val="맑은 고딕"/>
        <family val="3"/>
        <charset val="129"/>
      </rPr>
      <t>말소</t>
    </r>
    <phoneticPr fontId="40" type="noConversion"/>
  </si>
  <si>
    <t>20250625-10250625-78876533</t>
  </si>
  <si>
    <r>
      <rPr>
        <sz val="10"/>
        <rFont val="맑은 고딕"/>
        <family val="3"/>
        <charset val="129"/>
      </rPr>
      <t>지상권말소</t>
    </r>
    <r>
      <rPr>
        <sz val="10"/>
        <rFont val="Arial"/>
        <family val="2"/>
      </rPr>
      <t xml:space="preserve"> </t>
    </r>
    <r>
      <rPr>
        <sz val="10"/>
        <rFont val="맑은 고딕"/>
        <family val="3"/>
        <charset val="129"/>
      </rPr>
      <t>보수료</t>
    </r>
    <phoneticPr fontId="40" type="noConversion"/>
  </si>
  <si>
    <t>20250601-42000172-ey000vgs</t>
  </si>
  <si>
    <t>116-81-01389</t>
  </si>
  <si>
    <t>박용근</t>
  </si>
  <si>
    <t>서울특별시 영등포구 여의공원로 111</t>
  </si>
  <si>
    <t>minju.sim@kr.ey.com</t>
  </si>
  <si>
    <t>VLEHYUN01</t>
  </si>
  <si>
    <t>Land Acquistion</t>
    <phoneticPr fontId="40" type="noConversion"/>
  </si>
  <si>
    <t>이자지급및 원금상환(20억-&gt;19억 6천)_상환 영수증_250624_목포신협(수정)</t>
  </si>
  <si>
    <t>2025/06/30</t>
    <phoneticPr fontId="40" type="noConversion"/>
  </si>
  <si>
    <t xml:space="preserve">VAT Amount </t>
  </si>
  <si>
    <t>KM-JV25-0015</t>
  </si>
  <si>
    <t>KM-JV25-0016</t>
  </si>
  <si>
    <t>KM-JV25-0017</t>
  </si>
  <si>
    <t>KM-JV25-0018</t>
  </si>
  <si>
    <t>KM-JV25-0019</t>
  </si>
  <si>
    <t>KM-JV25-0021</t>
  </si>
  <si>
    <t>KM-JV25-0022</t>
  </si>
  <si>
    <t>KM-JV25-0014</t>
  </si>
  <si>
    <t>KM-JV25-0023</t>
  </si>
  <si>
    <t>KM-JV25-0032</t>
  </si>
  <si>
    <t>KM-JV25-0033</t>
  </si>
  <si>
    <t>KM-JV25-0034</t>
  </si>
  <si>
    <t>KM-JV25-0035</t>
  </si>
  <si>
    <t>KM-JV25-0020</t>
  </si>
  <si>
    <t>KM-JV25-0030</t>
  </si>
  <si>
    <t>KM-JV25-0009</t>
  </si>
  <si>
    <t>KM-JV25-0006</t>
  </si>
  <si>
    <t>KM-JV25-0007</t>
  </si>
  <si>
    <t>KM-JV25-0008</t>
  </si>
  <si>
    <t>KM-JV25-0011</t>
  </si>
  <si>
    <t>KM-JV25-0012</t>
  </si>
  <si>
    <t>KM-JV25-0004</t>
  </si>
  <si>
    <t>KM-JV25-0010</t>
  </si>
  <si>
    <t>KM-JV25-0001</t>
  </si>
  <si>
    <t>KM-JV25-0002</t>
  </si>
  <si>
    <t>KM-JV25-0024</t>
  </si>
  <si>
    <t>KM-JV25-0025</t>
  </si>
  <si>
    <t>KM-JV25-0013</t>
  </si>
  <si>
    <t>KM-JV25-0005</t>
  </si>
  <si>
    <t>KM-JV25-0003</t>
  </si>
  <si>
    <t>KM-JV25-0026</t>
  </si>
  <si>
    <t>KM-JV25-0027</t>
  </si>
  <si>
    <t>KM-JV25-0029</t>
  </si>
  <si>
    <t>KM-JV25-0031</t>
  </si>
  <si>
    <t>Loan Interest_목포신협to금명(6.1~6.24, KRW2,000,000,000_4.6% 변동금리)</t>
  </si>
  <si>
    <t>KM-JV25-0028</t>
  </si>
  <si>
    <t>VBAEJUD01</t>
  </si>
  <si>
    <t>VHYESEO01</t>
  </si>
  <si>
    <t>VCHUNWL01</t>
  </si>
  <si>
    <t>VLEEJIY01</t>
  </si>
  <si>
    <t xml:space="preserve">                토지</t>
    <phoneticPr fontId="40" type="noConversion"/>
  </si>
  <si>
    <t xml:space="preserve">               건설중인자산</t>
    <phoneticPr fontId="40" type="noConversion"/>
  </si>
  <si>
    <t>2025-07-03 13:14:56</t>
  </si>
  <si>
    <t>Surface Rights</t>
  </si>
  <si>
    <t>[KR Inv_202506] VBAEJUD01_Registration Fee for Surface Rights Discharge_KRW 73400</t>
  </si>
  <si>
    <t>2025-07-03 13:14:57</t>
  </si>
  <si>
    <t>Mortgage DC</t>
  </si>
  <si>
    <t>[KR Inv_202506] VBAEJUD01_Registration Fee for Mortgage Discharge_KRW 81400</t>
  </si>
  <si>
    <t>2025-07-03 13:14:58</t>
  </si>
  <si>
    <t>Acquisition Tax</t>
  </si>
  <si>
    <t>[KR Inv_202506] VSHINAN01_PJ Phantom_Land Acquisition Tax for 819-13_KRW 3450000</t>
  </si>
  <si>
    <t>2025-07-03 13:14:59</t>
  </si>
  <si>
    <t>[KR Inv_202506] VSHINAN01_PJ Phantom_Land Acquisition Tax for 795-8_KRW 5520000</t>
  </si>
  <si>
    <t>2025-07-03 13:15:00</t>
  </si>
  <si>
    <t>[KR Inv_202506] VSHINAN01_PJ Phantom_Land Acquisition Tax for 795-1_KRW 5520000</t>
  </si>
  <si>
    <t>2025-07-03 13:15:01</t>
  </si>
  <si>
    <t>2025-07-03 16:30:35</t>
  </si>
  <si>
    <t>2025-07-03 16:30:37</t>
  </si>
  <si>
    <t>2025-07-03 16:30:40</t>
  </si>
  <si>
    <t>2025-07-03 16:30:42</t>
  </si>
  <si>
    <t>2025-07-07 15:09:51</t>
  </si>
  <si>
    <t>2025-07-07 18:51:47</t>
  </si>
  <si>
    <t>Internal transf</t>
  </si>
  <si>
    <t>2025-07-10 13:33:35</t>
  </si>
  <si>
    <t>Tech Adv Fee</t>
  </si>
  <si>
    <t>최종보</t>
  </si>
  <si>
    <t>[KR Inv_202507] VJONGBO_Technical Advisory Fee for Aphae Bridge Marine Structure_KRW 303000</t>
  </si>
  <si>
    <t>2025-07-10 13:33:36</t>
  </si>
  <si>
    <t>신현길(주원구조)</t>
  </si>
  <si>
    <t>[KR Inv_202507] VHYUNGL01_Technical Advisory Fee for Aphae Bridge Marine Structure_KRW 336000</t>
  </si>
  <si>
    <t>2025-07-10 13:33:38</t>
  </si>
  <si>
    <t>공강주</t>
  </si>
  <si>
    <t>2025-07-10 13:33:39</t>
  </si>
  <si>
    <t>나애란</t>
  </si>
  <si>
    <t>[KR Inv_202506] VNAAERA01_Phantom_4th Land Acquisition Balance Payment_KRW 37500000</t>
  </si>
  <si>
    <t>2025-07-10 13:33:40</t>
  </si>
  <si>
    <t>[KR Inv_202506] VLEHYUN01_Phantom_4th Land Acquisition Deposit_Paid on Behalf_KRW 6000000</t>
  </si>
  <si>
    <t>2025-07-17 17:04:59</t>
  </si>
  <si>
    <t>[KR Inv_202507] VSHINAN01_PJ Phantom_Land Acquisition Tax for 795-13_KRW 2760000</t>
  </si>
  <si>
    <t>2025-07-17 17:05:00</t>
  </si>
  <si>
    <t>2025-07-17 17:05:01</t>
  </si>
  <si>
    <t>[KR Inv_202507] VSHINAN01_PJ Phantom_Land Acquisition Tax for 683-1_KRW 3071380</t>
  </si>
  <si>
    <t>2025-07-17 17:05:02</t>
  </si>
  <si>
    <t>[KR Inv_202507] VSHINAN01_PJ Phantom_Land Acquisition Tax for 686-2_KRW 3775300</t>
  </si>
  <si>
    <t>2025-07-17 17:05:03</t>
  </si>
  <si>
    <t>[KR Inv_202507] VSHINAN01_PJ Phantom_Acquisition Tax_Land Exchange for 684-7_KRW 7230530</t>
  </si>
  <si>
    <t>2025-07-17 17:05:04</t>
  </si>
  <si>
    <t>[KR Inv_202507] VNSMGRE01_PJ Phantom_4th payment for Aphaedo Development Service Fee_KRW 22000000</t>
  </si>
  <si>
    <t>2025-07-17 17:05:05</t>
  </si>
  <si>
    <t>한빛디엔에스(주)</t>
  </si>
  <si>
    <t>2025-07-17 17:05:06</t>
  </si>
  <si>
    <t>EY Acct Service</t>
  </si>
  <si>
    <t>[KR Inv_202506] VENYACC01_EY Acct Service for Dec'24 &amp; Jan'25 &amp; Feb'25_KRW 33990000</t>
  </si>
  <si>
    <t>2025-07-24 14:17:10</t>
  </si>
  <si>
    <t>[KR Inv_202507] VSEJUNG01-2_Kummyung office maintenance fee inc. penalty fee _KRW 393,480</t>
  </si>
  <si>
    <t>2025-07-24 14:17:11</t>
  </si>
  <si>
    <t>Credit Rating</t>
  </si>
  <si>
    <t>나이스평가정보(주)</t>
  </si>
  <si>
    <t>[KR Inv_202507] VNICECR01_Kummyung_Credit Rating Report_KRW 385000</t>
  </si>
  <si>
    <t>2025-07-31 01:01:31</t>
  </si>
  <si>
    <t>2025-07-29 14:53:10</t>
  </si>
  <si>
    <t>2025-07-31 15:46:13</t>
  </si>
  <si>
    <t>2025-07-31 15:46:16</t>
  </si>
  <si>
    <t>2025-07-31 15:46:18</t>
  </si>
  <si>
    <t>2025-07-31 15:46:21</t>
  </si>
  <si>
    <t>2025-07-31 15:46:24</t>
  </si>
  <si>
    <t>Adv Service Fee</t>
  </si>
  <si>
    <t>송순애(공고닷컴)</t>
  </si>
  <si>
    <t>[KR Inv_202507] VGONGOD01_Kummyung_Newspapaer Advertisement Service Fee for Jul'25_KRW 660000</t>
  </si>
  <si>
    <t>2025-07-31 15:46:25</t>
  </si>
  <si>
    <t>Land Reg Servc</t>
  </si>
  <si>
    <t>[KR Inv_202506] VLEHYUN01_PJ Phantom_Land Registration Service Fee for 797-8_KRW 390220</t>
  </si>
  <si>
    <t>2025-07-31 15:46:26</t>
  </si>
  <si>
    <t>[KR Inv_202506] VLEHYUN01_PJ Phantom_Land Registration Service Fee for 819-13_KRW 446930</t>
  </si>
  <si>
    <t>2025-07-31 15:46:27</t>
  </si>
  <si>
    <t>Land Reg Servic</t>
  </si>
  <si>
    <t>[KR Inv_202506] VLEHYUN01_PJ Phantom_Land Registration Service Fee for 795-8_KRW 663620</t>
  </si>
  <si>
    <t>2025-07-31 15:46:28</t>
  </si>
  <si>
    <t>[KR Inv_202506] VLEHYUN01_PJ Phantom_Land Registration Service Fee for 795-1_KRW 663620</t>
  </si>
  <si>
    <t>EBL Service Con</t>
    <phoneticPr fontId="40" type="noConversion"/>
  </si>
  <si>
    <t>지방세</t>
    <phoneticPr fontId="40" type="noConversion"/>
  </si>
  <si>
    <t>1760-00-028</t>
    <phoneticPr fontId="40" type="noConversion"/>
  </si>
  <si>
    <t>[KR Inv_202506] VHANBIT01_PJ Phantom_EBL Service Contract Deposit_KRW 6600000</t>
    <phoneticPr fontId="40" type="noConversion"/>
  </si>
  <si>
    <t>2025-07-24</t>
  </si>
  <si>
    <t>20250724-41000040-000000yd</t>
  </si>
  <si>
    <t>116-81-15020</t>
  </si>
  <si>
    <t>NICE평가정보(주)</t>
  </si>
  <si>
    <t>김종윤</t>
  </si>
  <si>
    <t>서울특별시 영등포구 은행로 17(여의도동)</t>
  </si>
  <si>
    <t>전라남도 나주시 봉황로 757</t>
  </si>
  <si>
    <t>lmg@nice.co.kr</t>
  </si>
  <si>
    <t>신용평가등급확인서</t>
  </si>
  <si>
    <t>2025-07-18</t>
  </si>
  <si>
    <t>20250718-10250718-16724137</t>
  </si>
  <si>
    <t>535-08-02515</t>
  </si>
  <si>
    <t>공고닷컴</t>
  </si>
  <si>
    <t>송순애</t>
  </si>
  <si>
    <t>경기도 고양시 덕양구 동송로 33, 2층 32호 (A246)(동산동, 이편한세상시티삼송)</t>
  </si>
  <si>
    <t>dium79@naver.com</t>
  </si>
  <si>
    <t>Jinwoo.Oh@equis.com</t>
  </si>
  <si>
    <t>해찬1차 공고료</t>
  </si>
  <si>
    <t>2025-07-16</t>
  </si>
  <si>
    <t>20250716-10250716-15404743</t>
  </si>
  <si>
    <t>나애란 이전</t>
  </si>
  <si>
    <t>신장리 795-13</t>
  </si>
  <si>
    <t>2025-07-09</t>
  </si>
  <si>
    <t>20250709-10250709-99816272</t>
  </si>
  <si>
    <t>6월관리비</t>
  </si>
  <si>
    <t>2025-07-07</t>
  </si>
  <si>
    <t>20250707-10250707-94297801</t>
  </si>
  <si>
    <t>압해도 태양광발전사업 개발용역 6-4</t>
  </si>
  <si>
    <t>2025-07-02</t>
  </si>
  <si>
    <t>20250702-10250721-17262312</t>
  </si>
  <si>
    <t>2025-07-21</t>
  </si>
  <si>
    <t>등기명의인표시변경</t>
  </si>
  <si>
    <t>분매리700-6, 신장리799, 신징리799-1, 신장리799-2</t>
  </si>
  <si>
    <t>2025-07-01</t>
  </si>
  <si>
    <t>20250701-10250729-22919173</t>
  </si>
  <si>
    <t>2025-07-29</t>
  </si>
  <si>
    <t>FY25 Q2 MSA Chargeback</t>
  </si>
  <si>
    <t>법무사이형오사무소_소유권이전(나애란)_신장리 795-13</t>
  </si>
  <si>
    <t>법무사이형오사무소_등기명의인표시변경_분매리700-6, 신장리799, 신징리799-1, 신장리799-2</t>
  </si>
  <si>
    <t>VSHINAN01</t>
  </si>
  <si>
    <t>[KR Inv_202506] VSHINAN01_PJ Phantom_Land Acquisit Tax _1242000</t>
  </si>
  <si>
    <t>[KR Inv_202507] VKANGJU01_Technical Advisory Fee for Aphae Bridge Marine Structure_공강주</t>
  </si>
  <si>
    <t>VJONGBO</t>
  </si>
  <si>
    <t>VHYUNGL01</t>
  </si>
  <si>
    <t>VNAAERA01</t>
  </si>
  <si>
    <t>VNICECR01</t>
  </si>
  <si>
    <t>VGONGOD01</t>
  </si>
  <si>
    <t>ECSSPL</t>
  </si>
  <si>
    <t>ECSS-SI25-0131</t>
    <phoneticPr fontId="40" type="noConversion"/>
  </si>
  <si>
    <t>Mgmt&amp;Shared Service Fee Q2 2025(Manpower&amp;Overheads)/Q4 2024 True UP ECSS-SI25-0131(SGD 870*@</t>
  </si>
  <si>
    <t>Other travel, entertainment &amp; social events / 여비교통비 - 기타</t>
  </si>
  <si>
    <t>2025-07 지급</t>
    <phoneticPr fontId="38" type="noConversion"/>
  </si>
  <si>
    <t>등기명의인표시변경,분매리700-6, 신장리799, 신징리799-1, 신장리799-2</t>
    <phoneticPr fontId="40" type="noConversion"/>
  </si>
  <si>
    <t>매입세금계산서</t>
    <phoneticPr fontId="40" type="noConversion"/>
  </si>
  <si>
    <t>나애란 이전,신장리 795-13</t>
    <phoneticPr fontId="40" type="noConversion"/>
  </si>
  <si>
    <t>지방세</t>
    <phoneticPr fontId="40" type="noConversion"/>
  </si>
  <si>
    <t>KM-JV25-0040</t>
  </si>
  <si>
    <t>KM-JV25-0059</t>
  </si>
  <si>
    <t>KM-RC25-0001</t>
  </si>
  <si>
    <t>Shinan-gun</t>
  </si>
  <si>
    <t>KM-RC25-0002</t>
  </si>
  <si>
    <t>KM-RC25-0003</t>
  </si>
  <si>
    <t>KM-RC25-0004</t>
  </si>
  <si>
    <t>KM-JV25-0064</t>
  </si>
  <si>
    <t>KM-JV25-0074</t>
  </si>
  <si>
    <t>이자지급 (20억, 23.03.31-26.03.31, 변동금리)_수정</t>
  </si>
  <si>
    <t>KM-JV25-0078</t>
  </si>
  <si>
    <t>Hana KRW -&gt; Shiyunhup Bank KRW</t>
  </si>
  <si>
    <t>KM-RC25-0005</t>
  </si>
  <si>
    <t>Choi, Jongbo</t>
  </si>
  <si>
    <t>KM-RC25-0006</t>
  </si>
  <si>
    <t>Shin, Hyungil</t>
  </si>
  <si>
    <t>KM-RC25-0007</t>
  </si>
  <si>
    <t>Gong, Kangju</t>
  </si>
  <si>
    <t>KM-RC25-0008</t>
  </si>
  <si>
    <t>Na, Aeran</t>
  </si>
  <si>
    <t>KM-RC25-0009</t>
  </si>
  <si>
    <t>Lee Hyungoh Judicial Affairs Office</t>
  </si>
  <si>
    <t>KM-RC25-0010</t>
  </si>
  <si>
    <t>Neulsaem Green Energy</t>
  </si>
  <si>
    <t>KM-RC25-0011</t>
  </si>
  <si>
    <t>Hanbit D&amp;S Co., Ltd.</t>
  </si>
  <si>
    <t>KM-RC25-0012</t>
  </si>
  <si>
    <t>Ernst &amp; Young Accounting Firm</t>
  </si>
  <si>
    <t>KM-RC25-0013</t>
  </si>
  <si>
    <t>Nice Information Service Co., Ltd.</t>
  </si>
  <si>
    <t>KM-JV25-0049</t>
  </si>
  <si>
    <t>KM-JV25-0054</t>
  </si>
  <si>
    <t>KM-JV25-0055</t>
  </si>
  <si>
    <t>KM-JV25-0056</t>
  </si>
  <si>
    <t>KM-JV25-0057</t>
  </si>
  <si>
    <t>KM-RC25-0014</t>
  </si>
  <si>
    <t>KM-RC25-0015</t>
  </si>
  <si>
    <t>KM-RC25-0016</t>
  </si>
  <si>
    <t>KM-RC25-0017</t>
  </si>
  <si>
    <t>KM-RC25-0018</t>
  </si>
  <si>
    <t>Gonggo Dotcom</t>
  </si>
  <si>
    <t>KM-JV25-0065</t>
  </si>
  <si>
    <t>KM-JV25-0075</t>
  </si>
  <si>
    <t>KM-JV25-0077</t>
  </si>
  <si>
    <t>KM-JV25-0076</t>
  </si>
  <si>
    <t>KM-JV25-0072</t>
  </si>
  <si>
    <t>KM-JV25-0038</t>
  </si>
  <si>
    <t>KM-JV25-0041</t>
  </si>
  <si>
    <t>KM-JV25-0042</t>
  </si>
  <si>
    <t>KM-JV25-0043</t>
  </si>
  <si>
    <t>KM-JV25-0044</t>
  </si>
  <si>
    <t>KM-JV25-0036</t>
  </si>
  <si>
    <t>KM-JV25-0050</t>
  </si>
  <si>
    <t>KM-JV25-0051</t>
  </si>
  <si>
    <t>KM-JV25-0052</t>
  </si>
  <si>
    <t>KM-JV25-0053</t>
  </si>
  <si>
    <t>KM-JV25-0073</t>
  </si>
  <si>
    <t>토지_계정정정</t>
  </si>
  <si>
    <t>KM-PI25-0007</t>
  </si>
  <si>
    <t>Phantom_4th Land Acquisition Deposit_Paid on Behalf</t>
  </si>
  <si>
    <t>KM-PI25-0008</t>
  </si>
  <si>
    <t>Phantom_4th Land Acquisition Balance Payment</t>
  </si>
  <si>
    <t>KM-JV25-0079</t>
  </si>
  <si>
    <t>KM-JV25-0060</t>
  </si>
  <si>
    <t>KM-JV25-0061</t>
  </si>
  <si>
    <t>KM-JV25-0066</t>
  </si>
  <si>
    <t>KM-JV25-0067</t>
  </si>
  <si>
    <t>Intercompany loans - Long term / 관계사 대출 - 장기</t>
  </si>
  <si>
    <t>Lee Hyungoh Judicial [KR Inv_202506] 2025-07-02</t>
  </si>
  <si>
    <t>KM-PI25-0002</t>
  </si>
  <si>
    <t>Ernst &amp; Young Acctg [KR Inv_202506] 2025-07-04</t>
  </si>
  <si>
    <t>KM-PM25-0016</t>
  </si>
  <si>
    <t>Credit Memo KM-PM25-0016</t>
  </si>
  <si>
    <t>KM-PI25-0004</t>
  </si>
  <si>
    <t>Shin Hyungil [KR Inv_202507] 2025-07-07</t>
  </si>
  <si>
    <t>KM-PI25-0005</t>
  </si>
  <si>
    <t>Choi Jongbo [KR Inv_202507] 2025-07-07</t>
  </si>
  <si>
    <t>KM-PI25-0006</t>
  </si>
  <si>
    <t>Gong Kangju [KR Inv_202507] 2025-07-07</t>
  </si>
  <si>
    <t>Na Aeran [KR Inv_202506] 2025-07-07</t>
  </si>
  <si>
    <t>KM-PM25-0003</t>
  </si>
  <si>
    <t>Credit Memo KM-PM25-0003</t>
  </si>
  <si>
    <t>KM-PM25-0004</t>
  </si>
  <si>
    <t>Credit Memo KM-PM25-0004</t>
  </si>
  <si>
    <t>KM-PM25-0005</t>
  </si>
  <si>
    <t>Credit Memo KM-PM25-0005</t>
  </si>
  <si>
    <t>KM-JV25-0037</t>
  </si>
  <si>
    <t>KM-JV25-0045</t>
  </si>
  <si>
    <t>KM-JV25-0046</t>
  </si>
  <si>
    <t>KM-JV25-0047</t>
  </si>
  <si>
    <t>KM-PI25-0003</t>
  </si>
  <si>
    <t>Hanbit D&amp;S Co. [KR Inv_202506] 2025-07-14</t>
  </si>
  <si>
    <t>KM-PI25-0009</t>
  </si>
  <si>
    <t>Shinan-gun [KR Inv_202507] 2025-07-14</t>
  </si>
  <si>
    <t>KM-PI25-0010</t>
  </si>
  <si>
    <t>KM-PI25-0011</t>
  </si>
  <si>
    <t>KM-PM25-0002</t>
  </si>
  <si>
    <t>Credit Memo KM-PM25-0002</t>
  </si>
  <si>
    <t>KM-PM25-0008</t>
  </si>
  <si>
    <t>Credit Memo KM-PM25-0008</t>
  </si>
  <si>
    <t>KM-PM25-0009</t>
  </si>
  <si>
    <t>Credit Memo KM-PM25-0009</t>
  </si>
  <si>
    <t>KM-PM25-0010</t>
  </si>
  <si>
    <t>Credit Memo KM-PM25-0010</t>
  </si>
  <si>
    <t>KM-PI25-0013</t>
  </si>
  <si>
    <t>Neulsaem Green Energy[KR Inv_202507] 2025-07-16</t>
  </si>
  <si>
    <t>KM-PI25-0014</t>
  </si>
  <si>
    <t>Shinan-gun [KR Inv_202507] 2025-07-16</t>
  </si>
  <si>
    <t>KM-PM25-0001</t>
  </si>
  <si>
    <t>Credit Memo KM-PM25-0001</t>
  </si>
  <si>
    <t>KM-PM25-0007</t>
  </si>
  <si>
    <t>Credit Memo KM-PM25-0007</t>
  </si>
  <si>
    <t>KM-PI25-0012</t>
  </si>
  <si>
    <t>Nice Information [KR Inv_202507] 2025-07-21</t>
  </si>
  <si>
    <t>KM-PI25-0015</t>
  </si>
  <si>
    <t>Gonggo Dotcom [KR Inv_202507] 2025-07-24</t>
  </si>
  <si>
    <t>KM-PI25-0016</t>
  </si>
  <si>
    <t>Lee Hyungoh Judicial[KR Inv_202506] 2025-07-24</t>
  </si>
  <si>
    <t>KM-PI25-0017</t>
  </si>
  <si>
    <t>Lee Hyungoh Judicial [KR Inv_202506] 2025-07-24</t>
  </si>
  <si>
    <t>KM-PI25-0018</t>
  </si>
  <si>
    <t>KM-PI25-0019</t>
  </si>
  <si>
    <t>KM-PI25-0020</t>
  </si>
  <si>
    <t>Sejung Outlet [KR Inv_202507] 2025-07-24</t>
  </si>
  <si>
    <t>KM-PM25-0006</t>
  </si>
  <si>
    <t>Credit Memo KM-PM25-0006</t>
  </si>
  <si>
    <t>KM-PM25-0011</t>
  </si>
  <si>
    <t>Credit Memo KM-PM25-0011</t>
  </si>
  <si>
    <t>KM-PM25-0013</t>
  </si>
  <si>
    <t>Credit Memo KM-PM25-0013</t>
  </si>
  <si>
    <t>KM-PM25-0014</t>
  </si>
  <si>
    <t>Credit Memo KM-PM25-0014</t>
  </si>
  <si>
    <t>KM-PM25-0015</t>
  </si>
  <si>
    <t>Credit Memo KM-PM25-0015</t>
  </si>
  <si>
    <t>KM-JV25-0039</t>
  </si>
  <si>
    <t>KM-JV25-0062</t>
  </si>
  <si>
    <t>KM-JV25-0063</t>
  </si>
  <si>
    <t>KM-JV25-0058</t>
  </si>
  <si>
    <t>KM-JV25-0068</t>
  </si>
  <si>
    <t>KM-JV25-0069</t>
  </si>
  <si>
    <t>KM-JV25-0071</t>
  </si>
  <si>
    <t>KM-JV25-0070</t>
  </si>
  <si>
    <t>EY Acct Service for Dec'24 &amp; Jan'25 &amp; Feb'25</t>
  </si>
  <si>
    <t>PJ Phantom_EBL Service Contract Deposit</t>
  </si>
  <si>
    <t>PJ Phantom_4th payment for Aphaedo Development Service Fee</t>
  </si>
  <si>
    <t>Kummyung_Credit Rating Report</t>
  </si>
  <si>
    <t>PJ Phantom_Land Registration Service Fee for 795-1</t>
  </si>
  <si>
    <t>PJ Phantom_Land Registration Service Fee for 795-8</t>
  </si>
  <si>
    <t>PJ Phantom_Land Registration Service Fee for 819-13</t>
  </si>
  <si>
    <t>PJ Phantom_Land Registration Service Fee for 797-8</t>
  </si>
  <si>
    <t>Kummyung office maintenance fee inc. penalty fee</t>
  </si>
  <si>
    <t>PJ Phantom_Special Tax for Rural Development</t>
  </si>
  <si>
    <t>PJ Phantom_Local Education Tax</t>
  </si>
  <si>
    <t>PJ Phantom_Acquisition Tax_Land Exchange for 684-7</t>
  </si>
  <si>
    <t>PJ Phantom_Land Acquisition Tax for 686-2</t>
  </si>
  <si>
    <t>PJ Phantom_Land Acquisition Tax for 683-1</t>
  </si>
  <si>
    <t>PJ Phantom_Land Acquisition Tax for 795-13</t>
  </si>
  <si>
    <t>Tax consultancy fees / 세금과공과</t>
  </si>
  <si>
    <t>Technical Advisory Fee for Aphae Bridge Marine Structure</t>
  </si>
  <si>
    <t>Penalty fee</t>
  </si>
  <si>
    <t>Technical Advisory Fee for Aphae Bridge Marine Structure_WHT</t>
  </si>
  <si>
    <t>Withholding tax expense / 원천징수세 비용</t>
  </si>
  <si>
    <t>VKANGJU01</t>
  </si>
  <si>
    <t>KM-JV25-0048</t>
  </si>
  <si>
    <t>1713-00-000</t>
  </si>
  <si>
    <t>VSEJUNG01-2</t>
  </si>
  <si>
    <t>2025/07/31</t>
    <phoneticPr fontId="40" type="noConversion"/>
  </si>
  <si>
    <t>[KR Inv_202506] VBAEJUD01_Registration Fee for Mortgage Discharge_KRW 81400</t>
    <phoneticPr fontId="40" type="noConversion"/>
  </si>
  <si>
    <t>배태경</t>
    <phoneticPr fontId="38" type="noConversion"/>
  </si>
  <si>
    <t>Registration Fee for Mortgage Discharge_KRW 81400</t>
    <phoneticPr fontId="38" type="noConversion"/>
  </si>
  <si>
    <t>Registration Fee for Surface Rights Discharge_KRW 73400</t>
    <phoneticPr fontId="38" type="noConversion"/>
  </si>
  <si>
    <t>PJ Phantom_Land Registration Service Fee for 797-8_KRW 390220</t>
    <phoneticPr fontId="38" type="noConversion"/>
  </si>
  <si>
    <t>PJ Phantom_Land Registration Service Fee for 819-13_KRW 446930</t>
    <phoneticPr fontId="38" type="noConversion"/>
  </si>
  <si>
    <t>PJ Phantom_Land Registration Service Fee for 795-8_KRW 663620</t>
    <phoneticPr fontId="38" type="noConversion"/>
  </si>
  <si>
    <t>PJ Phantom_Land Registration Service Fee for 795-1_KRW 663620</t>
    <phoneticPr fontId="38" type="noConversion"/>
  </si>
  <si>
    <t>2025/08/31</t>
    <phoneticPr fontId="40" type="noConversion"/>
  </si>
  <si>
    <t>KM-JV25-0090</t>
  </si>
  <si>
    <t>VAT Return for 2025.1H_HANA_Bank 하나은행(85704)</t>
  </si>
  <si>
    <t>KM-RC25-0019</t>
  </si>
  <si>
    <t>[KR Inv_202507] VLEHYUN01_Legal Service Fee_Change of Registered titleholder_KRW 289800</t>
  </si>
  <si>
    <t>KM-RC25-0020</t>
  </si>
  <si>
    <t>[KR Inv_202507] VSHINAN01_PJ Phantom_Land Acquisition Tax for 799-2_KRW 7230530</t>
  </si>
  <si>
    <t>KM-RC25-0021</t>
  </si>
  <si>
    <t>[KR Inv_202507] VSHINAN01_PJ Phantom_Land Acquisition Tax for 799-1_KRW 3071380</t>
  </si>
  <si>
    <t>KM-RC25-0022</t>
  </si>
  <si>
    <t>KM-RC25-0023</t>
  </si>
  <si>
    <t>[KR Inv_202508] VNSMGRE01_PJ Phantom_5th payment for Aphaedo Development Service Fee_KRW 22000000</t>
  </si>
  <si>
    <t>KM-RC25-0024</t>
  </si>
  <si>
    <t>[KR Inv_202507] VLEHYUN_PJ Phantom_Land Registration Service Fee for 795-13_KRW 469290</t>
  </si>
  <si>
    <t>KM-RC25-0025</t>
  </si>
  <si>
    <t>[KR Inv_202508] VSEJUNG01-2_Kummyung office maintenance fee inc. penalty fee _KRW 410,440</t>
  </si>
  <si>
    <t>KM-RC25-0026</t>
  </si>
  <si>
    <t>[KR Inv_202509] VTAXLOC01_Kummyung_Residence Tax for August 2025_KRW 55000</t>
  </si>
  <si>
    <t>VAT Return for 2025.1H _ Naju Tax Office 나주세무서</t>
  </si>
  <si>
    <t>KM-JV25-0102</t>
  </si>
  <si>
    <t>[KR Inv_202507] VLEHYUN01_Legal Service Fee_Change of Registered titleholder_KRW 289800_공과금</t>
  </si>
  <si>
    <t>KM-JV25-0103</t>
  </si>
  <si>
    <t>KM-JV25-0104</t>
  </si>
  <si>
    <t>KM-JV25-0105</t>
  </si>
  <si>
    <t>KM-JV25-0083</t>
  </si>
  <si>
    <t>법무사이형오사무소_임우섭 (신장리 799외1)</t>
  </si>
  <si>
    <t>KM-JV25-0084</t>
  </si>
  <si>
    <t>법무사이형오사무소_임재섭 (신장리 799)</t>
  </si>
  <si>
    <t>KM-JV25-0085</t>
  </si>
  <si>
    <t>법무사이형오사무소_임재섭 (분매리 686-2외1)</t>
  </si>
  <si>
    <t>KM-JV25-0086</t>
  </si>
  <si>
    <t>법무사이형오사무소_이은기 (신장리 799외1)</t>
  </si>
  <si>
    <t>KM-JV25-0087</t>
  </si>
  <si>
    <t>법무사이형오사무소_이은기 (분매리 684-7)</t>
  </si>
  <si>
    <t>KM-JV25-0088</t>
  </si>
  <si>
    <t>법무사이형오사무소_임우섭 (분매리 683-1)</t>
  </si>
  <si>
    <t>KM-JV25-0081</t>
  </si>
  <si>
    <t>압해도 태양광발전사업 개발용역 6-5</t>
  </si>
  <si>
    <t>KM-JV25-0091</t>
  </si>
  <si>
    <t>KM-JV25-0092</t>
  </si>
  <si>
    <t>KM-JV25-0095</t>
  </si>
  <si>
    <t>KM-JV25-0096</t>
  </si>
  <si>
    <t>KM-JV25-0082</t>
  </si>
  <si>
    <t>7월 관리비_세정아울렛관리단</t>
  </si>
  <si>
    <t>KM-JV25-0106</t>
  </si>
  <si>
    <t>KM-JV25-0089</t>
  </si>
  <si>
    <t>2025 Mar~May BK service fee_Kummyung Ltd.</t>
  </si>
  <si>
    <t>KM-JV25-0093</t>
  </si>
  <si>
    <t>KM-JV25-0094</t>
  </si>
  <si>
    <t>KM-JV25-0097</t>
  </si>
  <si>
    <t>KM-JV25-0098</t>
  </si>
  <si>
    <t>KM-JV25-0099</t>
  </si>
  <si>
    <t>EQUIS InterCo Billings_ECSS-SI25-0131</t>
  </si>
  <si>
    <t>KM-JV25-0101</t>
  </si>
  <si>
    <t>KM-JV25-0100</t>
  </si>
  <si>
    <t>VTAXLOC01</t>
  </si>
  <si>
    <t>2025-01-08</t>
  </si>
  <si>
    <t>2025-01-17</t>
  </si>
  <si>
    <t>2025-02-12</t>
  </si>
  <si>
    <t>2025-02-18</t>
  </si>
  <si>
    <t>2025-02-20</t>
  </si>
  <si>
    <t>2025-02-26</t>
  </si>
  <si>
    <t>2025-02-27</t>
  </si>
  <si>
    <t>2025-03-15</t>
  </si>
  <si>
    <t>2025-03-20</t>
  </si>
  <si>
    <t>2025-03-27</t>
  </si>
  <si>
    <t>2025-04-24</t>
  </si>
  <si>
    <t>2025-04-30</t>
  </si>
  <si>
    <t>2025-05-29</t>
  </si>
  <si>
    <t>2025-05-31</t>
  </si>
  <si>
    <t>2025-06-02</t>
  </si>
  <si>
    <t>2025-06-21</t>
  </si>
  <si>
    <t>2025-06-26</t>
  </si>
  <si>
    <t>2025-06-30</t>
  </si>
  <si>
    <t>2025-07-03</t>
  </si>
  <si>
    <t>2025-07-04</t>
  </si>
  <si>
    <t>2025-07-10</t>
  </si>
  <si>
    <t>2025-07-14</t>
  </si>
  <si>
    <t>2025-07-17</t>
  </si>
  <si>
    <t>2025-07-23</t>
  </si>
  <si>
    <t>2025-07-31</t>
  </si>
  <si>
    <t xml:space="preserve">       잡이익</t>
    <phoneticPr fontId="40" type="noConversion"/>
  </si>
  <si>
    <t>2025.2H</t>
    <phoneticPr fontId="40" type="noConversion"/>
  </si>
  <si>
    <t>2025-08-07 11:10:16</t>
  </si>
  <si>
    <t>2025-08-14 11:33:58</t>
  </si>
  <si>
    <t>Legal Servc Fee</t>
  </si>
  <si>
    <t>2025-08-21 11:12:12</t>
  </si>
  <si>
    <t>전남신안군(이은기)</t>
  </si>
  <si>
    <t>2025-08-21 11:12:13</t>
  </si>
  <si>
    <t>전남신안군(임우섭)</t>
  </si>
  <si>
    <t>2025-08-21 11:12:14</t>
  </si>
  <si>
    <t>2025-08-21 11:12:15</t>
  </si>
  <si>
    <t>전남신안군(임재섭)</t>
  </si>
  <si>
    <t>2025-08-25 15:48:53</t>
  </si>
  <si>
    <t>2025-08-25 15:48:55</t>
  </si>
  <si>
    <t>2025-08-25 15:48:56</t>
  </si>
  <si>
    <t>2025-08-28 15:45:52</t>
  </si>
  <si>
    <t>5th pymt Aphaed</t>
  </si>
  <si>
    <t>2025-08-28 15:45:53</t>
  </si>
  <si>
    <t>2025-08-28 15:45:54</t>
  </si>
  <si>
    <t>2025-08-28 15:45:55</t>
  </si>
  <si>
    <t>전남나주시(금명유한</t>
  </si>
  <si>
    <t xml:space="preserve">[KR Inv_202507] VSHINAN01_PJ Phantom_Land Acquisition Tax for 799-1_KRW 3071380	</t>
  </si>
  <si>
    <t>[KR Inv_202507] VSHINAN01_PJ Phantom_Land Acquisition Tax for 799-1_KRW 3071380</t>
    <phoneticPr fontId="40" type="noConversion"/>
  </si>
  <si>
    <t>[KR Inv_202509] VTAXLOC01_Kummyung_Residence Tax for August 2025_KRW 55000</t>
    <phoneticPr fontId="40" type="noConversion"/>
  </si>
  <si>
    <t>2025-08-31</t>
  </si>
  <si>
    <t>2025-08-27</t>
  </si>
  <si>
    <t>2025-08-08</t>
  </si>
  <si>
    <t>2025-08-05</t>
  </si>
  <si>
    <t>임우섭 (분매리 683-1)</t>
  </si>
  <si>
    <t>임재섭 (신장리 799외1)</t>
  </si>
  <si>
    <t>임우섭 (신장리 799외1)</t>
  </si>
  <si>
    <t>이은기 (분매리 684-7)</t>
  </si>
  <si>
    <t>이은기 (신장리 799외1)</t>
  </si>
  <si>
    <t>임재섭 (분매리 686-2외1)</t>
  </si>
  <si>
    <t>임재섭 (신장리 799)</t>
  </si>
  <si>
    <t>7월 관리비</t>
  </si>
  <si>
    <t xml:space="preserve">       세금과 공과</t>
    <phoneticPr fontId="40" type="noConversion"/>
  </si>
  <si>
    <t xml:space="preserve">       기타 금융 비용</t>
  </si>
  <si>
    <t>2025-09-01 01:16:32</t>
  </si>
  <si>
    <t>2025-09-18 13:40:33</t>
  </si>
  <si>
    <t>Land Purchasing</t>
    <phoneticPr fontId="40" type="noConversion"/>
  </si>
  <si>
    <t>[KR Inv_202509] VSAMJEO01_Kummyung_Land Purchasing Commission fee (Milestone no.3)_KRW 37083200</t>
  </si>
  <si>
    <t>2025-09-18 13:40:34</t>
  </si>
  <si>
    <t>Aphaedo Dev't</t>
    <phoneticPr fontId="40" type="noConversion"/>
  </si>
  <si>
    <t>[KR Inv_202509] VNSMGRE01_PJ Phantom_6th payment for Aphaedo Development Service Fee_KRW 22000000</t>
  </si>
  <si>
    <t>2025-09-18 13:40:35</t>
  </si>
  <si>
    <t>[KR Inv_202509] VLEHYUN01_PJ Phantom_Land Registration Service Fee for 799_KRW 551530</t>
  </si>
  <si>
    <t>2025-09-18 13:40:36</t>
  </si>
  <si>
    <t>[KR Inv_202509] VLEHYUN01_PJ Phantom_Land Registration Service Fee for 799 &amp; 799-1_KRW 519500</t>
  </si>
  <si>
    <t>2025-09-18 13:40:37</t>
  </si>
  <si>
    <t>[KR Inv_202509] VLEHYUN01_PJ Phantom_Land Registration Service Fee for 684-7_KRW 904860</t>
  </si>
  <si>
    <t>2025-09-18 13:40:38</t>
  </si>
  <si>
    <t>[KR Inv_202509] VLEHYUN01_PJ Phantom_Land Registration Service Fee for 683-1_KRW 485710</t>
  </si>
  <si>
    <t>2025-09-20 03:32:48</t>
  </si>
  <si>
    <t>2025-09-25 13:58:19</t>
  </si>
  <si>
    <t>Pymt Aphaedo</t>
  </si>
  <si>
    <t>홍인선</t>
  </si>
  <si>
    <t xml:space="preserve">[KR Inv_202509] VYUGYEO01_PJ Phantom_Balance Payment for Aphaedo Safety Review Service Fee_KRW 9900000	</t>
  </si>
  <si>
    <t>2025-09-25 13:58:20</t>
  </si>
  <si>
    <t xml:space="preserve">[KR Inv_202509] VYUGYEO01_PJ Phantom_Interim Payment for Aphaedo Safety Review Service Fee_KRW 19800000	</t>
  </si>
  <si>
    <t>2025-09-25 13:58:21</t>
  </si>
  <si>
    <t>Aphaedo Design</t>
  </si>
  <si>
    <t>(주)건축사사무소제</t>
  </si>
  <si>
    <t>[KR Inv_202509] VJNYARC01_PJ Phantom_2nd Payment for Aphaedo Design Service Fee_KRW 28050000</t>
  </si>
  <si>
    <t>2025-09-25 13:58:22</t>
  </si>
  <si>
    <t>[KR Inv_202509] VJNYARC01_PJ Phantom_1st Payment for Aphaedo Design Service Fee_KRW 28050000</t>
  </si>
  <si>
    <t>2025-09-25 13:58:23</t>
  </si>
  <si>
    <t>Aphaedo Status</t>
  </si>
  <si>
    <t>석산측지(주)</t>
  </si>
  <si>
    <t>[KR Inv_202509] VSEOKSA01_PJ Phantom_Balance Payment for Aphaedo Status Survey Service Fee_KRW 14850000</t>
  </si>
  <si>
    <t>2025-09-25 13:58:24</t>
  </si>
  <si>
    <t>[KR Inv_202509] VLEHYUN01_PJ Phantom_Land Registration Service Fee for 686-2 &amp; 686-6_KRW 462340</t>
  </si>
  <si>
    <t>2025-09-25 13:58:25</t>
  </si>
  <si>
    <t>[KR Inv_202509] VLEHYUN01_PJ Phantom_Land Registration Service Fee for 799 &amp; 799-2_KRW 663250</t>
  </si>
  <si>
    <t>[KR Inv_202509] VSHINAN01_Kummyung_Land Property Tax (Bunmae-ri 134-249 including 5 other lands)_KRW 190320</t>
  </si>
  <si>
    <t>2025-09-25 13:58:26</t>
  </si>
  <si>
    <t>2025-09-29 12:29:30</t>
  </si>
  <si>
    <t>2025-09-30</t>
  </si>
  <si>
    <t>480-81-02805</t>
  </si>
  <si>
    <t>주식회사 금명건설</t>
  </si>
  <si>
    <t>압해대교 케이블설치에따른 교량안전성 검토- (주)유경이엔지</t>
  </si>
  <si>
    <t>압해대교 154kV 송전선로 설치공사-(주)포스트구조기술</t>
  </si>
  <si>
    <t>294-57-00079</t>
  </si>
  <si>
    <t>유경이엔지</t>
  </si>
  <si>
    <t>"압해대교 케이블설치에 따른 교량안정성 검토/유경이엔지"</t>
  </si>
  <si>
    <t>2025-09-22</t>
  </si>
  <si>
    <t>118-81-21829</t>
  </si>
  <si>
    <t>주식회사 이노웍(INNOWORK)</t>
  </si>
  <si>
    <t>압해대교 154kV 송전선로 설계/(주)이노웍</t>
  </si>
  <si>
    <t>압해대교 154kV 송전선로 설치공사중 교량점검로 설계 -(주)이노웍</t>
  </si>
  <si>
    <t>압해대교 154kV케이블 전자기장 영향예측 시뮬레이션-(주)전자파차단코리아</t>
  </si>
  <si>
    <t>압해대교 케이블 설치에 따른 154kV 케이블 전자파영향 조사 용역 - (주)전자파차단코리아</t>
  </si>
  <si>
    <t>마산도 100MW태양광발전소 기술실사용역-더원엔지니어링(주)</t>
  </si>
  <si>
    <t>2025-09-18</t>
  </si>
  <si>
    <t>2025 법인세 중간예납</t>
  </si>
  <si>
    <t>2025 VAT 2Q</t>
  </si>
  <si>
    <t>2025-09-10</t>
  </si>
  <si>
    <t>127-86-03344</t>
  </si>
  <si>
    <t>（주）유경엔지니어링</t>
  </si>
  <si>
    <t>압해도 지중송전선로 인허가 및 실시설계(준공도 포함)</t>
  </si>
  <si>
    <t>압해대교 케이블설치에 따른 교량안정성검토</t>
  </si>
  <si>
    <t>647-87-02114</t>
  </si>
  <si>
    <t>주식회사 건축사사무소제이엔와이</t>
  </si>
  <si>
    <t>압해도 태양광발전 변전소 신설 설계용역_2차기성금</t>
  </si>
  <si>
    <t>압해도 태양광발전 변전소 신설 설계용역_1차기성금</t>
  </si>
  <si>
    <t>416-81-42937</t>
  </si>
  <si>
    <t>석산측지（주）</t>
  </si>
  <si>
    <t>압해도 지중송전선로 실시설계현황측량</t>
  </si>
  <si>
    <t>2025-09-09</t>
  </si>
  <si>
    <t>8월 관리비</t>
  </si>
  <si>
    <t>2025-09-08</t>
  </si>
  <si>
    <t>용역비</t>
  </si>
  <si>
    <t>2025-09-05</t>
  </si>
  <si>
    <t>압해도 태양광발전사업 개발용역 6-6</t>
  </si>
  <si>
    <t>KM-PV25-0001</t>
  </si>
  <si>
    <t>KM-PV25-0002</t>
  </si>
  <si>
    <t>KM-PV25-0005</t>
  </si>
  <si>
    <t>KM-PV25-0006</t>
  </si>
  <si>
    <t>KM-PV25-0007</t>
  </si>
  <si>
    <t>KM-PV25-0009</t>
  </si>
  <si>
    <t>KM-RC25-0027</t>
  </si>
  <si>
    <t>Cash-KRW (HANA)_예금이자</t>
  </si>
  <si>
    <t>KM-PV25-0003</t>
  </si>
  <si>
    <t>[KR Inv_202509] VYUGYEO01_PJ Phantom_Balance Payment for Aphaedo Safety Review Service Fee_KRW 99000</t>
  </si>
  <si>
    <t>KM-PV25-0004</t>
  </si>
  <si>
    <t>[KR Inv_202509] VYUGYEO01_PJ Phantom_Interim Payment for Aphaedo Safety Review Service Fee_KRW 19800</t>
  </si>
  <si>
    <t>KM-PV25-0008</t>
  </si>
  <si>
    <t>KM-PV25-0010</t>
  </si>
  <si>
    <t>KM-PV25-0012</t>
  </si>
  <si>
    <t>*[KR Inv_202509] VJNYARC01_PJ Phantom_1st Payment for Aphaedo Design Service Fee_KRW 28050000</t>
  </si>
  <si>
    <t>KM-PV25-0013</t>
  </si>
  <si>
    <t>*[KR Inv_202509] VJNYARC01_PJ Phantom_2nd Payment for Aphaedo Design Service Fee_KRW 28050000</t>
  </si>
  <si>
    <t>KM-PV25-0014</t>
  </si>
  <si>
    <t>[KR Inv_202509] VSEOKSA01_PJ Phantom_Balance Payment for Aphaedo Status Survey Service Fee_KRW 14850</t>
  </si>
  <si>
    <t>KM-PV25-0011</t>
  </si>
  <si>
    <t>[KR Inv_202509] VSHINAN01_Kummyung_Land Property Tax (Bunmae-ri 134-249 including 5 other lands)_KRW</t>
  </si>
  <si>
    <t>KM-JV25-0141</t>
  </si>
  <si>
    <t>KM-JV25-0142</t>
  </si>
  <si>
    <t>Cah-KRW(HANA)_예금이자_소득세</t>
  </si>
  <si>
    <t>Cah-KRW(HANA)_예금이자_지방소득세</t>
  </si>
  <si>
    <t>KM-JV25-0140</t>
  </si>
  <si>
    <t>KM-JV25-0125</t>
  </si>
  <si>
    <t>*압해도 태양광발전 변전소 신설 설계용역_2차기성금</t>
  </si>
  <si>
    <t>KM-JV25-0126</t>
  </si>
  <si>
    <t>*압해도 태양광발전 변전소 신설 설계용역_1차기성금</t>
  </si>
  <si>
    <t>KM-JV25-0127</t>
  </si>
  <si>
    <t>*압해도 지중송전선로 실시설계현황측량</t>
  </si>
  <si>
    <t>KM-JV25-0123</t>
  </si>
  <si>
    <t>*압해대교 교량점검로 변경 및 기타 구조물 구조안전성 검토/(주)이노웍</t>
  </si>
  <si>
    <t>KM-JV25-0124</t>
  </si>
  <si>
    <t>*압해대교 154kV 송전선로 설계/(주)이노웍</t>
  </si>
  <si>
    <t>KM-JV25-0128</t>
  </si>
  <si>
    <t>KM-JV25-0129</t>
  </si>
  <si>
    <t>KM-JV25-0133</t>
  </si>
  <si>
    <t>KM-JV25-0134</t>
  </si>
  <si>
    <t>KM-JV25-0113</t>
  </si>
  <si>
    <t>KM-JV25-0112</t>
  </si>
  <si>
    <t>KM-JV25-0111</t>
  </si>
  <si>
    <t>KM-JV25-0114</t>
  </si>
  <si>
    <t>KM-JV25-0115</t>
  </si>
  <si>
    <t>KM-JV25-0116</t>
  </si>
  <si>
    <t>KM-JV25-0117</t>
  </si>
  <si>
    <t>KM-JV25-0121</t>
  </si>
  <si>
    <t>KM-JV25-0122</t>
  </si>
  <si>
    <t>KM-JV25-0109</t>
  </si>
  <si>
    <t>KM-JV25-0110</t>
  </si>
  <si>
    <t>KM-JV25-0118</t>
  </si>
  <si>
    <t>KM-JV25-0119</t>
  </si>
  <si>
    <t>KM-JV25-0120</t>
  </si>
  <si>
    <t>KM-JV25-0107</t>
  </si>
  <si>
    <t>KM-JV25-0108</t>
  </si>
  <si>
    <t>KM-JV25-0130</t>
  </si>
  <si>
    <t>KM-JV25-0131</t>
  </si>
  <si>
    <t>KM-JV25-0132</t>
  </si>
  <si>
    <t>KM-JV25-0135</t>
  </si>
  <si>
    <t>KM-JV25-0136</t>
  </si>
  <si>
    <t>KM-JV25-0137</t>
  </si>
  <si>
    <t>KM-JV25-0139</t>
  </si>
  <si>
    <t>KM-JV25-0138</t>
  </si>
  <si>
    <t>2025 Interim CIT service fee_Kummyung Lt</t>
  </si>
  <si>
    <t>2025 2Q VAT service fee_Kummyung Lt</t>
  </si>
  <si>
    <t>Cah-KRW(HANA)_예금이자</t>
  </si>
  <si>
    <t>2025/09/30</t>
    <phoneticPr fontId="40" type="noConversion"/>
  </si>
  <si>
    <t>압해대교 교량점검로 변경 및 기타 구조물 구조안전성 검토/(주)이노웍</t>
  </si>
  <si>
    <t>[KR Inv_202509] VSHINAN01_Kummyung_Land Property Tax (Bunmae-ri 134-249 including 5 other lands)_KRW 190320</t>
    <phoneticPr fontId="40" type="noConversion"/>
  </si>
  <si>
    <t>KM-JV25-0143</t>
  </si>
  <si>
    <t>수정_압해도 태양광발전사업 개발용역 6-6</t>
  </si>
  <si>
    <t>수정_용역비</t>
  </si>
  <si>
    <t>수정_8월 관리비_세정 아울렛 관리단</t>
  </si>
  <si>
    <t>수정_압해도 지중송전선로 인허가 및 실시설계(준공도 포함)</t>
  </si>
  <si>
    <t>수정_압해대교 케이블설치에 따른 교량안정성검토</t>
  </si>
  <si>
    <t>수정_[KR Inv_202509] VLEHYUN01_PJ Phantom_Land Registration Service Fee for 683-1_KRW 485710</t>
  </si>
  <si>
    <t>수정_[KR Inv_202509] VLEHYUN01_PJ Phantom_Land Registration Service Fee for 684-7_KRW 904860</t>
  </si>
  <si>
    <t>수정_[KR Inv_202509] VLEHYUN01_PJ Phantom_Land Registration Service Fee for 799 &amp; 799-1</t>
  </si>
  <si>
    <t>수정_[KR Inv_202509] VLEHYUN01_PJ Phantom_Land Registration Service Fee for 799</t>
  </si>
  <si>
    <t>수정_마산도 100MW태양광발전소 기술실사용역-더원엔지니어링(주)</t>
  </si>
  <si>
    <t>수정_압해대교 케이블 설치에 따른 154kV_ 케이블 전자파영향 조사 용역 - (주)전자파차단코리아</t>
  </si>
  <si>
    <t>수정_압해대교 154kV케이블 전자기장 영향예측 시뮬레이션-(주)전자파차단코리아</t>
  </si>
  <si>
    <t>수정_압해대교 154kV 송전선로 설치공사중 교량점검로 설계 -(주)이노웍</t>
  </si>
  <si>
    <t>수정_[KR Inv_202509] VLEHYUN01_PJ Phantom_Land Registration Service Fee for 799 &amp; 799-2</t>
  </si>
  <si>
    <t>수정_[KR Inv_202509] VLEHYUN01_PJ Phantom_Land Registration Service Fee for 686-2 &amp; 686-6</t>
  </si>
  <si>
    <t>수정_[KR Inv_202509] VSHINAN01_Kummyung_Land Property Tax (Bunmae-ri 134-249 including 5 other lands)</t>
  </si>
  <si>
    <t>수정_"압해대교 케이블설치에 따른 교량안정성 검토/유경이엔지"</t>
  </si>
  <si>
    <t>수정_압해대교 154kV 송전선로 설치공사/포스트</t>
  </si>
  <si>
    <t>수정_압해대교 케이블설치에따른 교량안전성 검토/유경이엔지</t>
  </si>
  <si>
    <t>KM-JV25-0144</t>
  </si>
  <si>
    <t>수정_231 EEKHPL_Unsecured Loan Agreement(USD 260,000)</t>
  </si>
  <si>
    <t>수정_230 EEKHPL_Unsecured Loan Agreement(USD 1,500,000)</t>
  </si>
  <si>
    <t>수정_EQUIS InterCo Billings_ECSSPL_IECSG001-INV25-0041</t>
  </si>
  <si>
    <t>수정_EQUIS InterCo Billings_ECSS-SI25-0010</t>
  </si>
  <si>
    <t>수정_EQUIS InterCo Billings_ECSS-SI25-0131</t>
  </si>
  <si>
    <t xml:space="preserve">       여비교통비</t>
    <phoneticPr fontId="40" type="noConversion"/>
  </si>
  <si>
    <t>2025-10-03 12:05:05</t>
  </si>
  <si>
    <t>2025-10-10 16:39:04</t>
  </si>
  <si>
    <t>[KR Inv_202509] VENYACC01_EY Acct Service for Mar'25 &amp; Apr'25 &amp; May'25_KRW 44770000</t>
  </si>
  <si>
    <t>2025-10-16 13:16:59</t>
  </si>
  <si>
    <t>Safety Review</t>
  </si>
  <si>
    <t>[KR Inv_202510] VYUGYEO01_Kummyung_Safety Review Fees for Aphae Bridge _KRW 19800000</t>
  </si>
  <si>
    <t>2025-10-16 13:17:01</t>
  </si>
  <si>
    <t>[KR Inv_202510] VGMCONS01_Kummyung_Safety Review Fees for Aphae Bridge _KRW 13200000</t>
  </si>
  <si>
    <t>2025-10-16 13:17:02</t>
  </si>
  <si>
    <t>Transmission Li</t>
  </si>
  <si>
    <t>(주)이노웍</t>
  </si>
  <si>
    <t>[KR Inv_202510] VINNOWO01_Kummyung_Transmission Line Design Fees for Aphaedo_KRW 3850000</t>
  </si>
  <si>
    <t>2025-10-16 13:17:03</t>
  </si>
  <si>
    <t>Bridge Inspecti</t>
  </si>
  <si>
    <t>[KR Inv_202510] VINNOWO01_Kummyung_Bridge Inspection Facility Review Fees for Aphaedo_KRW 20900000</t>
  </si>
  <si>
    <t>2025-10-16 13:17:04</t>
  </si>
  <si>
    <t>Bridge Inspec</t>
  </si>
  <si>
    <t>[KR Inv_202510] VGMCONS01_Kummyung_Bridge Inspection Facility Design Fees for Aphaedo_KRW 3850000</t>
  </si>
  <si>
    <t>Electromagnetic</t>
  </si>
  <si>
    <t>[KR Inv_202510] VGMCONS01_Kummyung_Cable Electromagnetic Wave Simulation Fees for Aphaedo_KRW 22000000</t>
  </si>
  <si>
    <t>2025-10-16 13:17:06</t>
  </si>
  <si>
    <t>[KR Inv_202510] VGMCONS01_Kummyung_Cable Electromagnetic Wave Review Fees for Aphaedo_KRW 4400000</t>
  </si>
  <si>
    <t>2025-10-16 13:17:07</t>
  </si>
  <si>
    <t>Fees for Masand</t>
  </si>
  <si>
    <t>[KR Inv_202510] VGMCONS01_Kummyung_Technical Due Diligence Fees for Masando_KRW 33000000</t>
  </si>
  <si>
    <t>2025-10-16 13:17:08</t>
  </si>
  <si>
    <t>[KR Inv_202510] VSEJUNG01-2_Kummyung office maintenance fee inc. penalty fee _KRW 376,780</t>
  </si>
  <si>
    <t>2025 CIT</t>
  </si>
  <si>
    <t>[KR Inv_202510] VENYACC01_Kummyung_Interim Payment of 2025 CIT_KRW 550000</t>
  </si>
  <si>
    <t>2025-10-16 13:17:09</t>
  </si>
  <si>
    <t xml:space="preserve">
[KR Inv_202510] VENYACC01_Kummyung_2025 VAT 2Q_KRW 550000</t>
  </si>
  <si>
    <t>2025-10-16 13:17:10</t>
  </si>
  <si>
    <t>[KR Inv_202510] VGMCONS01_Kummyung_Transmission Line Construction Fees for Aphaedo_KRW 7700000</t>
  </si>
  <si>
    <t>2025-10-16 18:12:03</t>
  </si>
  <si>
    <t>Road Occupancy</t>
  </si>
  <si>
    <t>금명유한회사대표</t>
  </si>
  <si>
    <t>[KR Inv_202510] VTAXLOC01_Kummyung_Road Occupancy Fee for 2025.07.17 ~ 2025.12.31_KRW 61293210</t>
  </si>
  <si>
    <t>2025-10-16 18:12:04</t>
  </si>
  <si>
    <t>Aphaedo License</t>
  </si>
  <si>
    <t>(주)유경엔지니어링</t>
  </si>
  <si>
    <t>2025-10-30 11:23:52</t>
  </si>
  <si>
    <t>EBL Service</t>
  </si>
  <si>
    <t>[KR Inv_202510] VHANBIT01_PJ Phantom_EBL Service Contract Interim Payment_KRW 13200000</t>
  </si>
  <si>
    <t>2025-10-31 01:02:05</t>
  </si>
  <si>
    <t>2025-10-24</t>
  </si>
  <si>
    <t>20251024-10251024-17213230</t>
  </si>
  <si>
    <t>공고료</t>
  </si>
  <si>
    <t>2025-10-23</t>
  </si>
  <si>
    <t>20251023-10251023-16001011</t>
  </si>
  <si>
    <t>2025-10-16</t>
  </si>
  <si>
    <t>20251016-41000008-00013fhr</t>
  </si>
  <si>
    <t>2025-10-31</t>
  </si>
  <si>
    <t>410-83-02358</t>
  </si>
  <si>
    <t>2025-10-13</t>
  </si>
  <si>
    <t>20251013-10251013-98107615</t>
  </si>
  <si>
    <t>한빛디엔에스（주）</t>
  </si>
  <si>
    <t xml:space="preserve">에퀴스압해도및신안태양광발전소사업용역(10MW3개소) </t>
  </si>
  <si>
    <t>2025-10-10</t>
  </si>
  <si>
    <t>20251010-10251013-97829220</t>
  </si>
  <si>
    <t>9월 관리비</t>
  </si>
  <si>
    <t>2025-10-03</t>
  </si>
  <si>
    <t>20251003-41000007-13155233</t>
  </si>
  <si>
    <t>[KR Inv_202510] VINNOWO01_Kummyung_Transmission Line Design Fees for Aphaedo_KRW 3850000</t>
    <phoneticPr fontId="40" type="noConversion"/>
  </si>
  <si>
    <t>[KR Inv_202510] VGMCONS01_Kummyung_Bridge Inspection Facility Design Fees for Aphaedo_KRW 3850000</t>
    <phoneticPr fontId="40" type="noConversion"/>
  </si>
  <si>
    <t>[KR Inv_202510] VSEJUNG01-2_Kummyung office maintenance fee inc. penalty fee _KRW 376,780</t>
    <phoneticPr fontId="40" type="noConversion"/>
  </si>
  <si>
    <t>`</t>
    <phoneticPr fontId="40" type="noConversion"/>
  </si>
  <si>
    <t>2025/10/31</t>
    <phoneticPr fontId="40" type="noConversion"/>
  </si>
  <si>
    <t>KM-JV25-0158</t>
  </si>
  <si>
    <t>KM-JV25-0157</t>
  </si>
  <si>
    <t>KM-JV25-0156</t>
  </si>
  <si>
    <t>KM-JV25-0153</t>
  </si>
  <si>
    <t>KM-JV25-0152</t>
  </si>
  <si>
    <t>KM-JV25-0151</t>
  </si>
  <si>
    <t>KM-JV25-0160</t>
  </si>
  <si>
    <t>KM-JV25-0159</t>
  </si>
  <si>
    <t>KM-JV25-0155</t>
  </si>
  <si>
    <t>KM-JV25-0154</t>
  </si>
  <si>
    <t>KM-JV25-0162</t>
  </si>
  <si>
    <t>KM-JV25-0163</t>
  </si>
  <si>
    <t>KM-JV25-0149</t>
  </si>
  <si>
    <t>KM-JV25-0161</t>
  </si>
  <si>
    <t>KM-JV25-0150</t>
  </si>
  <si>
    <t>KM-JV25-0145</t>
  </si>
  <si>
    <t>9월 관리비_세정아울렛관리단</t>
  </si>
  <si>
    <t>KM-JV25-0148</t>
  </si>
  <si>
    <t>"압해대교 송전선로 조성사업" 중 「케이블 거치용 수직구 A,B구간」지반분야 기술검토 용역 -지오스타</t>
  </si>
  <si>
    <t>KM-JV25-0146</t>
  </si>
  <si>
    <t>KM-JV25-0147</t>
  </si>
  <si>
    <t>KM-JV25-0164</t>
  </si>
  <si>
    <t>KM-PV25-0029</t>
  </si>
  <si>
    <t>KM-JV25-0166</t>
  </si>
  <si>
    <t>KM-JV25-0165</t>
  </si>
  <si>
    <t>[KR Inv_202509] VYUENGI01_PJ Phantom_1st Payment for Aphaedo License and Design Service Fees_KRW 808</t>
  </si>
  <si>
    <t>KM-PV25-0028</t>
  </si>
  <si>
    <t>KM-PV25-0027</t>
  </si>
  <si>
    <t>KM-PV25-0026</t>
  </si>
  <si>
    <t>" [KR Inv_202510] VENYACC01_Kummyung_2025 VAT 2Q_KRW 550000"</t>
  </si>
  <si>
    <t>KM-PV25-0025</t>
  </si>
  <si>
    <t>KM-PV25-0024</t>
  </si>
  <si>
    <t>KM-PV25-0023</t>
  </si>
  <si>
    <t>KM-PV25-0022</t>
  </si>
  <si>
    <t>KM-PV25-0021</t>
  </si>
  <si>
    <t>[KR Inv_202510] VGMCONS01_Kummyung_Cable Electromagnetic Wave Simulation Fees for Aphaedo_KRW 220000</t>
  </si>
  <si>
    <t>KM-PV25-0020</t>
  </si>
  <si>
    <t>KM-PV25-0019</t>
  </si>
  <si>
    <t>KM-PV25-0018</t>
  </si>
  <si>
    <t>KM-PV25-0017</t>
  </si>
  <si>
    <t>KM-PV25-0015</t>
  </si>
  <si>
    <t>KM-PV25-0016</t>
  </si>
  <si>
    <t>광주국토관리사무소</t>
  </si>
  <si>
    <t>ECSS-SI25-0271</t>
    <phoneticPr fontId="40" type="noConversion"/>
  </si>
  <si>
    <t>KM-JV25-0167</t>
  </si>
  <si>
    <t>Mgmt &amp; Shared Service Fee Q3 2025-Keummyeong Co. Ltd_Overheads(SGD 1860*1104.55)</t>
  </si>
  <si>
    <t>2025.3H</t>
    <phoneticPr fontId="40" type="noConversion"/>
  </si>
  <si>
    <t>2025.4H</t>
    <phoneticPr fontId="40" type="noConversion"/>
  </si>
  <si>
    <t>MSA Accural 금액</t>
    <phoneticPr fontId="40" type="noConversion"/>
  </si>
  <si>
    <t>2025-09-30 01:12:04</t>
  </si>
  <si>
    <t>KM-JV25-0168</t>
  </si>
  <si>
    <t>KM-JV25-0169</t>
  </si>
  <si>
    <t>KM-JV25-0170</t>
  </si>
  <si>
    <t>FY25 Q3 MSA Chargeback 실제</t>
  </si>
  <si>
    <t>FY25 Q3 MSA Chargeback reverse</t>
  </si>
  <si>
    <t>2025-10-01</t>
  </si>
  <si>
    <t>FY25 Q3 MSA Chargeback</t>
  </si>
  <si>
    <t>2025-11-06 10:55:47</t>
  </si>
  <si>
    <t>BK service fee</t>
  </si>
  <si>
    <t>2025-11-06 10:55:48</t>
  </si>
  <si>
    <t>Geotechnical</t>
  </si>
  <si>
    <t>[KR Inv_202511] VGMCONS01_Kummyung_Geotechnical Review Service Fees for Aphaedo_KRW 34650000</t>
  </si>
  <si>
    <t>2025-11-12 17:45:45</t>
  </si>
  <si>
    <t>[KR Inv_202511] VGONGOD01_Kummyung_Newspapaer Advertisement Service Fee for Oct'25_KRW 660000</t>
  </si>
  <si>
    <t>2025-11-20 13:56:52</t>
  </si>
  <si>
    <t>Adv service fee</t>
  </si>
  <si>
    <t>2025-11-24 13:32:34</t>
  </si>
  <si>
    <t>2025-11-24 13:36:25</t>
  </si>
  <si>
    <t>2025-11-27 16:07:28</t>
  </si>
  <si>
    <t>[KR Inv_202511] VSEJUNG01-2_Kummyung office maintenance fee inc. penalty fee _KRW 381,540</t>
  </si>
  <si>
    <t>[KR Inv_202511] VGONGOD01_PJ Phantom_Newspapaer Advertisement Service Fees for Shinan_KRW 990000</t>
    <phoneticPr fontId="40" type="noConversion"/>
  </si>
  <si>
    <t>KM-PV25-0030</t>
  </si>
  <si>
    <t>KM-PV25-0033</t>
  </si>
  <si>
    <t>2025 June~August BK service fee_Kummyung Ltd.</t>
  </si>
  <si>
    <t>KM-PV25-0031</t>
  </si>
  <si>
    <t>KM-PV25-0032</t>
  </si>
  <si>
    <t>[KR Inv_202511] VGONGOD01_PJ Phantom_Newspapaer Advertisement Service Fees for Shinan_KRW 990000</t>
  </si>
  <si>
    <t>KM-PV25-0035</t>
  </si>
  <si>
    <t>KM-PV25-0036</t>
  </si>
  <si>
    <t>KM-PV25-0034</t>
  </si>
  <si>
    <t>KM-JV25-0188</t>
  </si>
  <si>
    <t>KM-JV25-0174</t>
  </si>
  <si>
    <t>KM-JV25-0175</t>
  </si>
  <si>
    <t>KM-JV25-0180</t>
  </si>
  <si>
    <t>KM-JV25-0181</t>
  </si>
  <si>
    <t>KM-JV25-0179</t>
  </si>
  <si>
    <t>KM-JV25-0171</t>
  </si>
  <si>
    <t>10월 관리비_세정아울렛 관리단</t>
  </si>
  <si>
    <t>KM-JV25-0172</t>
  </si>
  <si>
    <t>KM-JV25-0173</t>
  </si>
  <si>
    <t>KM-JV25-0176</t>
  </si>
  <si>
    <t>KM-JV25-0177</t>
  </si>
  <si>
    <t>KM-JV25-0178</t>
  </si>
  <si>
    <t>KM-JV25-0182</t>
  </si>
  <si>
    <t>KM-JV25-0183</t>
  </si>
  <si>
    <t>KM-JV25-0184</t>
  </si>
  <si>
    <t>KM-JV25-0185</t>
  </si>
  <si>
    <t>EQUIS InterCo Billings_ECSS-SI25-0271</t>
  </si>
  <si>
    <t>KM-JV25-0187</t>
  </si>
  <si>
    <t>Accrued interest expense - Loan - Short Term / 미지급이자비용 - 관계사 대출 - 단기</t>
  </si>
  <si>
    <t>KM-JV25-0186</t>
  </si>
  <si>
    <r>
      <rPr>
        <b/>
        <sz val="8"/>
        <color rgb="FF000000"/>
        <rFont val="Segoe UI"/>
        <family val="2"/>
      </rPr>
      <t>1112-KR-001</t>
    </r>
    <r>
      <rPr>
        <b/>
        <sz val="8"/>
        <color rgb="FF000000"/>
        <rFont val="Segoe UI"/>
        <family val="2"/>
      </rPr>
      <t xml:space="preserve"> </t>
    </r>
    <r>
      <rPr>
        <b/>
        <sz val="8"/>
        <color rgb="FF000000"/>
        <rFont val="Segoe UI"/>
        <family val="2"/>
      </rPr>
      <t>Cash - KRW (HANA) / 현금 - 원 (HANA)</t>
    </r>
  </si>
  <si>
    <r>
      <rPr>
        <b/>
        <sz val="8"/>
        <color rgb="FF000000"/>
        <rFont val="Segoe UI"/>
        <family val="2"/>
      </rPr>
      <t>1112-KR-005</t>
    </r>
    <r>
      <rPr>
        <b/>
        <sz val="8"/>
        <color rgb="FF000000"/>
        <rFont val="Segoe UI"/>
        <family val="2"/>
      </rPr>
      <t xml:space="preserve"> </t>
    </r>
    <r>
      <rPr>
        <b/>
        <sz val="8"/>
        <color rgb="FF000000"/>
        <rFont val="Segoe UI"/>
        <family val="2"/>
      </rPr>
      <t>Cash - KRW (SHINHYUP) / 현금 - 원 (신협)</t>
    </r>
  </si>
  <si>
    <r>
      <rPr>
        <b/>
        <sz val="8"/>
        <color rgb="FF000000"/>
        <rFont val="Segoe UI"/>
        <family val="2"/>
      </rPr>
      <t>1211-00-000</t>
    </r>
    <r>
      <rPr>
        <b/>
        <sz val="8"/>
        <color rgb="FF000000"/>
        <rFont val="Segoe UI"/>
        <family val="2"/>
      </rPr>
      <t xml:space="preserve"> </t>
    </r>
    <r>
      <rPr>
        <b/>
        <sz val="8"/>
        <color rgb="FF000000"/>
        <rFont val="Segoe UI"/>
        <family val="2"/>
      </rPr>
      <t>Accounts receivables / 외상매출금</t>
    </r>
  </si>
  <si>
    <r>
      <rPr>
        <b/>
        <sz val="8"/>
        <color rgb="FF000000"/>
        <rFont val="Segoe UI"/>
        <family val="2"/>
      </rPr>
      <t>1212-00-000</t>
    </r>
    <r>
      <rPr>
        <b/>
        <sz val="8"/>
        <color rgb="FF000000"/>
        <rFont val="Segoe UI"/>
        <family val="2"/>
      </rPr>
      <t xml:space="preserve"> </t>
    </r>
    <r>
      <rPr>
        <b/>
        <sz val="8"/>
        <color rgb="FF000000"/>
        <rFont val="Segoe UI"/>
        <family val="2"/>
      </rPr>
      <t>Income tax receivables / 선납세금</t>
    </r>
  </si>
  <si>
    <r>
      <rPr>
        <b/>
        <sz val="8"/>
        <color rgb="FF000000"/>
        <rFont val="Segoe UI"/>
        <family val="2"/>
      </rPr>
      <t>1231-00-000</t>
    </r>
    <r>
      <rPr>
        <b/>
        <sz val="8"/>
        <color rgb="FF000000"/>
        <rFont val="Segoe UI"/>
        <family val="2"/>
      </rPr>
      <t xml:space="preserve"> </t>
    </r>
    <r>
      <rPr>
        <b/>
        <sz val="8"/>
        <color rgb="FF000000"/>
        <rFont val="Segoe UI"/>
        <family val="2"/>
      </rPr>
      <t>Deposits and advances / 임차보증금 - 비유동</t>
    </r>
  </si>
  <si>
    <r>
      <rPr>
        <b/>
        <sz val="8"/>
        <color rgb="FF000000"/>
        <rFont val="Segoe UI"/>
        <family val="2"/>
      </rPr>
      <t>1711-00-000</t>
    </r>
    <r>
      <rPr>
        <b/>
        <sz val="8"/>
        <color rgb="FF000000"/>
        <rFont val="Segoe UI"/>
        <family val="2"/>
      </rPr>
      <t xml:space="preserve"> </t>
    </r>
    <r>
      <rPr>
        <b/>
        <sz val="8"/>
        <color rgb="FF000000"/>
        <rFont val="Segoe UI"/>
        <family val="2"/>
      </rPr>
      <t>Freehold land / 임대 토지</t>
    </r>
  </si>
  <si>
    <r>
      <rPr>
        <b/>
        <sz val="8"/>
        <color rgb="FF000000"/>
        <rFont val="Segoe UI"/>
        <family val="2"/>
      </rPr>
      <t>1712-00-000</t>
    </r>
    <r>
      <rPr>
        <b/>
        <sz val="8"/>
        <color rgb="FF000000"/>
        <rFont val="Segoe UI"/>
        <family val="2"/>
      </rPr>
      <t xml:space="preserve"> </t>
    </r>
    <r>
      <rPr>
        <b/>
        <sz val="8"/>
        <color rgb="FF000000"/>
        <rFont val="Segoe UI"/>
        <family val="2"/>
      </rPr>
      <t>Leasehold land / 토지</t>
    </r>
  </si>
  <si>
    <r>
      <rPr>
        <b/>
        <sz val="8"/>
        <color rgb="FF000000"/>
        <rFont val="Segoe UI"/>
        <family val="2"/>
      </rPr>
      <t>1713-00-000</t>
    </r>
    <r>
      <rPr>
        <b/>
        <sz val="8"/>
        <color rgb="FF000000"/>
        <rFont val="Segoe UI"/>
        <family val="2"/>
      </rPr>
      <t xml:space="preserve"> </t>
    </r>
    <r>
      <rPr>
        <b/>
        <sz val="8"/>
        <color rgb="FF000000"/>
        <rFont val="Segoe UI"/>
        <family val="2"/>
      </rPr>
      <t>Land</t>
    </r>
  </si>
  <si>
    <r>
      <rPr>
        <b/>
        <sz val="8"/>
        <color rgb="FF000000"/>
        <rFont val="Segoe UI"/>
        <family val="2"/>
      </rPr>
      <t>1760-00-028</t>
    </r>
    <r>
      <rPr>
        <b/>
        <sz val="8"/>
        <color rgb="FF000000"/>
        <rFont val="Segoe UI"/>
        <family val="2"/>
      </rPr>
      <t xml:space="preserve"> </t>
    </r>
    <r>
      <rPr>
        <b/>
        <sz val="8"/>
        <color rgb="FF000000"/>
        <rFont val="Segoe UI"/>
        <family val="2"/>
      </rPr>
      <t>Construction work in progress / 건설중인 자산</t>
    </r>
  </si>
  <si>
    <r>
      <rPr>
        <b/>
        <sz val="8"/>
        <color rgb="FF000000"/>
        <rFont val="Segoe UI"/>
        <family val="2"/>
      </rPr>
      <t>2101-00-000</t>
    </r>
    <r>
      <rPr>
        <b/>
        <sz val="8"/>
        <color rgb="FF000000"/>
        <rFont val="Segoe UI"/>
        <family val="2"/>
      </rPr>
      <t xml:space="preserve"> </t>
    </r>
    <r>
      <rPr>
        <b/>
        <sz val="8"/>
        <color rgb="FF000000"/>
        <rFont val="Segoe UI"/>
        <family val="2"/>
      </rPr>
      <t>Bank loans / 은행 대출</t>
    </r>
  </si>
  <si>
    <r>
      <rPr>
        <b/>
        <sz val="8"/>
        <color rgb="FF000000"/>
        <rFont val="Segoe UI"/>
        <family val="2"/>
      </rPr>
      <t>2102-00-000</t>
    </r>
    <r>
      <rPr>
        <b/>
        <sz val="8"/>
        <color rgb="FF000000"/>
        <rFont val="Segoe UI"/>
        <family val="2"/>
      </rPr>
      <t xml:space="preserve"> </t>
    </r>
    <r>
      <rPr>
        <b/>
        <sz val="8"/>
        <color rgb="FF000000"/>
        <rFont val="Segoe UI"/>
        <family val="2"/>
      </rPr>
      <t>Intercompany loans - Long term / 관계사 대출 - 장기</t>
    </r>
  </si>
  <si>
    <r>
      <rPr>
        <b/>
        <sz val="8"/>
        <color rgb="FF000000"/>
        <rFont val="Segoe UI"/>
        <family val="2"/>
      </rPr>
      <t>2202-00-001</t>
    </r>
    <r>
      <rPr>
        <b/>
        <sz val="8"/>
        <color rgb="FF000000"/>
        <rFont val="Segoe UI"/>
        <family val="2"/>
      </rPr>
      <t xml:space="preserve"> </t>
    </r>
    <r>
      <rPr>
        <b/>
        <sz val="8"/>
        <color rgb="FF000000"/>
        <rFont val="Segoe UI"/>
        <family val="2"/>
      </rPr>
      <t>Other payable / 기타미지급금</t>
    </r>
  </si>
  <si>
    <r>
      <rPr>
        <b/>
        <sz val="8"/>
        <color rgb="FF000000"/>
        <rFont val="Segoe UI"/>
        <family val="2"/>
      </rPr>
      <t>2203-00-000</t>
    </r>
    <r>
      <rPr>
        <b/>
        <sz val="8"/>
        <color rgb="FF000000"/>
        <rFont val="Segoe UI"/>
        <family val="2"/>
      </rPr>
      <t xml:space="preserve"> </t>
    </r>
    <r>
      <rPr>
        <b/>
        <sz val="8"/>
        <color rgb="FF000000"/>
        <rFont val="Segoe UI"/>
        <family val="2"/>
      </rPr>
      <t>Intercompany Payable / 관계사미지급금</t>
    </r>
  </si>
  <si>
    <t>KM-JV25-0189</t>
  </si>
  <si>
    <t>수정)Loan Interest_목포신협 to 금명 (KRW 1,960,000,000_4.6% 변동금리)</t>
  </si>
  <si>
    <r>
      <rPr>
        <b/>
        <sz val="8"/>
        <color rgb="FF000000"/>
        <rFont val="Segoe UI"/>
        <family val="2"/>
      </rPr>
      <t>2204-00-001</t>
    </r>
    <r>
      <rPr>
        <b/>
        <sz val="8"/>
        <color rgb="FF000000"/>
        <rFont val="Segoe UI"/>
        <family val="2"/>
      </rPr>
      <t xml:space="preserve"> </t>
    </r>
    <r>
      <rPr>
        <b/>
        <sz val="8"/>
        <color rgb="FF000000"/>
        <rFont val="Segoe UI"/>
        <family val="2"/>
      </rPr>
      <t>Accrued interest expense - Loan - Long term / 미지급이자비용 - 관계사 대출 - 장기</t>
    </r>
  </si>
  <si>
    <r>
      <rPr>
        <b/>
        <sz val="8"/>
        <color rgb="FF000000"/>
        <rFont val="Segoe UI"/>
        <family val="2"/>
      </rPr>
      <t>2204-00-002</t>
    </r>
    <r>
      <rPr>
        <b/>
        <sz val="8"/>
        <color rgb="FF000000"/>
        <rFont val="Segoe UI"/>
        <family val="2"/>
      </rPr>
      <t xml:space="preserve"> </t>
    </r>
    <r>
      <rPr>
        <b/>
        <sz val="8"/>
        <color rgb="FF000000"/>
        <rFont val="Segoe UI"/>
        <family val="2"/>
      </rPr>
      <t>Accrued interest expense - General Loan - Short term  / 미지급이자비용 - 일반 대출 - 단기</t>
    </r>
  </si>
  <si>
    <r>
      <rPr>
        <b/>
        <sz val="8"/>
        <color rgb="FF000000"/>
        <rFont val="Segoe UI"/>
        <family val="2"/>
      </rPr>
      <t>2407-00-000</t>
    </r>
    <r>
      <rPr>
        <b/>
        <sz val="8"/>
        <color rgb="FF000000"/>
        <rFont val="Segoe UI"/>
        <family val="2"/>
      </rPr>
      <t xml:space="preserve"> </t>
    </r>
    <r>
      <rPr>
        <b/>
        <sz val="8"/>
        <color rgb="FF000000"/>
        <rFont val="Segoe UI"/>
        <family val="2"/>
      </rPr>
      <t>GST/VAT receivable / 부가세대급금</t>
    </r>
  </si>
  <si>
    <r>
      <rPr>
        <b/>
        <sz val="8"/>
        <color rgb="FF000000"/>
        <rFont val="Segoe UI"/>
        <family val="2"/>
      </rPr>
      <t>3111-00-000</t>
    </r>
    <r>
      <rPr>
        <b/>
        <sz val="8"/>
        <color rgb="FF000000"/>
        <rFont val="Segoe UI"/>
        <family val="2"/>
      </rPr>
      <t xml:space="preserve"> </t>
    </r>
    <r>
      <rPr>
        <b/>
        <sz val="8"/>
        <color rgb="FF000000"/>
        <rFont val="Segoe UI"/>
        <family val="2"/>
      </rPr>
      <t>Ordinary shares / 보통주</t>
    </r>
  </si>
  <si>
    <r>
      <rPr>
        <b/>
        <sz val="8"/>
        <color rgb="FF000000"/>
        <rFont val="Segoe UI"/>
        <family val="2"/>
      </rPr>
      <t>3113-00-001</t>
    </r>
    <r>
      <rPr>
        <b/>
        <sz val="8"/>
        <color rgb="FF000000"/>
        <rFont val="Segoe UI"/>
        <family val="2"/>
      </rPr>
      <t xml:space="preserve"> </t>
    </r>
    <r>
      <rPr>
        <b/>
        <sz val="8"/>
        <color rgb="FF000000"/>
        <rFont val="Segoe UI"/>
        <family val="2"/>
      </rPr>
      <t>Discount on stock issuance / 주식할인 발행차금</t>
    </r>
  </si>
  <si>
    <r>
      <rPr>
        <b/>
        <sz val="8"/>
        <color rgb="FF000000"/>
        <rFont val="Segoe UI"/>
        <family val="2"/>
      </rPr>
      <t>3304-00-000</t>
    </r>
    <r>
      <rPr>
        <b/>
        <sz val="8"/>
        <color rgb="FF000000"/>
        <rFont val="Segoe UI"/>
        <family val="2"/>
      </rPr>
      <t xml:space="preserve"> </t>
    </r>
    <r>
      <rPr>
        <b/>
        <sz val="8"/>
        <color rgb="FF000000"/>
        <rFont val="Segoe UI"/>
        <family val="2"/>
      </rPr>
      <t>Loss on capital reduction / 감자차손</t>
    </r>
  </si>
  <si>
    <r>
      <rPr>
        <b/>
        <sz val="8"/>
        <color rgb="FF000000"/>
        <rFont val="Segoe UI"/>
        <family val="2"/>
      </rPr>
      <t>3401-00-000</t>
    </r>
    <r>
      <rPr>
        <b/>
        <sz val="8"/>
        <color rgb="FF000000"/>
        <rFont val="Segoe UI"/>
        <family val="2"/>
      </rPr>
      <t xml:space="preserve"> </t>
    </r>
    <r>
      <rPr>
        <b/>
        <sz val="8"/>
        <color rgb="FF000000"/>
        <rFont val="Segoe UI"/>
        <family val="2"/>
      </rPr>
      <t>Retained earnings / 이익 잉여금</t>
    </r>
  </si>
  <si>
    <r>
      <rPr>
        <b/>
        <sz val="8"/>
        <color rgb="FF000000"/>
        <rFont val="Segoe UI"/>
        <family val="2"/>
      </rPr>
      <t>4401-00-000</t>
    </r>
    <r>
      <rPr>
        <b/>
        <sz val="8"/>
        <color rgb="FF000000"/>
        <rFont val="Segoe UI"/>
        <family val="2"/>
      </rPr>
      <t xml:space="preserve"> </t>
    </r>
    <r>
      <rPr>
        <b/>
        <sz val="8"/>
        <color rgb="FF000000"/>
        <rFont val="Segoe UI"/>
        <family val="2"/>
      </rPr>
      <t>Other income / 잡이익</t>
    </r>
  </si>
  <si>
    <r>
      <rPr>
        <b/>
        <sz val="8"/>
        <color rgb="FF000000"/>
        <rFont val="Segoe UI"/>
        <family val="2"/>
      </rPr>
      <t>5101-00-000</t>
    </r>
    <r>
      <rPr>
        <b/>
        <sz val="8"/>
        <color rgb="FF000000"/>
        <rFont val="Segoe UI"/>
        <family val="2"/>
      </rPr>
      <t xml:space="preserve"> </t>
    </r>
    <r>
      <rPr>
        <b/>
        <sz val="8"/>
        <color rgb="FF000000"/>
        <rFont val="Segoe UI"/>
        <family val="2"/>
      </rPr>
      <t>Management fee expense / 관리 수수료 비용</t>
    </r>
  </si>
  <si>
    <r>
      <rPr>
        <b/>
        <sz val="8"/>
        <color rgb="FF000000"/>
        <rFont val="Segoe UI"/>
        <family val="2"/>
      </rPr>
      <t>5106-00-000</t>
    </r>
    <r>
      <rPr>
        <b/>
        <sz val="8"/>
        <color rgb="FF000000"/>
        <rFont val="Segoe UI"/>
        <family val="2"/>
      </rPr>
      <t xml:space="preserve"> </t>
    </r>
    <r>
      <rPr>
        <b/>
        <sz val="8"/>
        <color rgb="FF000000"/>
        <rFont val="Segoe UI"/>
        <family val="2"/>
      </rPr>
      <t>Shared service charges / 공유 서비스 비용</t>
    </r>
  </si>
  <si>
    <r>
      <rPr>
        <b/>
        <sz val="8"/>
        <color rgb="FF000000"/>
        <rFont val="Segoe UI"/>
        <family val="2"/>
      </rPr>
      <t>5108-00-000</t>
    </r>
    <r>
      <rPr>
        <b/>
        <sz val="8"/>
        <color rgb="FF000000"/>
        <rFont val="Segoe UI"/>
        <family val="2"/>
      </rPr>
      <t xml:space="preserve"> </t>
    </r>
    <r>
      <rPr>
        <b/>
        <sz val="8"/>
        <color rgb="FF000000"/>
        <rFont val="Segoe UI"/>
        <family val="2"/>
      </rPr>
      <t>Other operating expense / 기타 운영 비용</t>
    </r>
  </si>
  <si>
    <r>
      <rPr>
        <b/>
        <sz val="8"/>
        <color rgb="FF000000"/>
        <rFont val="Segoe UI"/>
        <family val="2"/>
      </rPr>
      <t>5211-00-000</t>
    </r>
    <r>
      <rPr>
        <b/>
        <sz val="8"/>
        <color rgb="FF000000"/>
        <rFont val="Segoe UI"/>
        <family val="2"/>
      </rPr>
      <t xml:space="preserve"> </t>
    </r>
    <r>
      <rPr>
        <b/>
        <sz val="8"/>
        <color rgb="FF000000"/>
        <rFont val="Segoe UI"/>
        <family val="2"/>
      </rPr>
      <t>Organizational expenses / 관리운용비용</t>
    </r>
  </si>
  <si>
    <r>
      <rPr>
        <b/>
        <sz val="8"/>
        <color rgb="FF000000"/>
        <rFont val="Segoe UI"/>
        <family val="2"/>
      </rPr>
      <t>5243-00-000</t>
    </r>
    <r>
      <rPr>
        <b/>
        <sz val="8"/>
        <color rgb="FF000000"/>
        <rFont val="Segoe UI"/>
        <family val="2"/>
      </rPr>
      <t xml:space="preserve"> </t>
    </r>
    <r>
      <rPr>
        <b/>
        <sz val="8"/>
        <color rgb="FF000000"/>
        <rFont val="Segoe UI"/>
        <family val="2"/>
      </rPr>
      <t>Tax consultancy fees / 세금과공과</t>
    </r>
  </si>
  <si>
    <r>
      <rPr>
        <b/>
        <sz val="8"/>
        <color rgb="FF000000"/>
        <rFont val="Segoe UI"/>
        <family val="2"/>
      </rPr>
      <t>5249-00-000</t>
    </r>
    <r>
      <rPr>
        <b/>
        <sz val="8"/>
        <color rgb="FF000000"/>
        <rFont val="Segoe UI"/>
        <family val="2"/>
      </rPr>
      <t xml:space="preserve"> </t>
    </r>
    <r>
      <rPr>
        <b/>
        <sz val="8"/>
        <color rgb="FF000000"/>
        <rFont val="Segoe UI"/>
        <family val="2"/>
      </rPr>
      <t>Other legal and professional fees / 기타 법률 및 전문 수수료</t>
    </r>
  </si>
  <si>
    <r>
      <rPr>
        <b/>
        <sz val="8"/>
        <color rgb="FF000000"/>
        <rFont val="Segoe UI"/>
        <family val="2"/>
      </rPr>
      <t>5263-00-000</t>
    </r>
    <r>
      <rPr>
        <b/>
        <sz val="8"/>
        <color rgb="FF000000"/>
        <rFont val="Segoe UI"/>
        <family val="2"/>
      </rPr>
      <t xml:space="preserve"> </t>
    </r>
    <r>
      <rPr>
        <b/>
        <sz val="8"/>
        <color rgb="FF000000"/>
        <rFont val="Segoe UI"/>
        <family val="2"/>
      </rPr>
      <t>Advertising / 광고비용</t>
    </r>
  </si>
  <si>
    <r>
      <rPr>
        <b/>
        <sz val="8"/>
        <color rgb="FF000000"/>
        <rFont val="Segoe UI"/>
        <family val="2"/>
      </rPr>
      <t>5279-00-000</t>
    </r>
    <r>
      <rPr>
        <b/>
        <sz val="8"/>
        <color rgb="FF000000"/>
        <rFont val="Segoe UI"/>
        <family val="2"/>
      </rPr>
      <t xml:space="preserve"> </t>
    </r>
    <r>
      <rPr>
        <b/>
        <sz val="8"/>
        <color rgb="FF000000"/>
        <rFont val="Segoe UI"/>
        <family val="2"/>
      </rPr>
      <t>Other travel, entertainment &amp; social events / 여비교통비 - 기타</t>
    </r>
  </si>
  <si>
    <r>
      <rPr>
        <b/>
        <sz val="8"/>
        <color rgb="FF000000"/>
        <rFont val="Segoe UI"/>
        <family val="2"/>
      </rPr>
      <t>5281-00-000</t>
    </r>
    <r>
      <rPr>
        <b/>
        <sz val="8"/>
        <color rgb="FF000000"/>
        <rFont val="Segoe UI"/>
        <family val="2"/>
      </rPr>
      <t xml:space="preserve"> </t>
    </r>
    <r>
      <rPr>
        <b/>
        <sz val="8"/>
        <color rgb="FF000000"/>
        <rFont val="Segoe UI"/>
        <family val="2"/>
      </rPr>
      <t>Rent / 지급임차료</t>
    </r>
  </si>
  <si>
    <r>
      <rPr>
        <b/>
        <sz val="8"/>
        <color rgb="FF000000"/>
        <rFont val="Segoe UI"/>
        <family val="2"/>
      </rPr>
      <t>5301-00-000</t>
    </r>
    <r>
      <rPr>
        <b/>
        <sz val="8"/>
        <color rgb="FF000000"/>
        <rFont val="Segoe UI"/>
        <family val="2"/>
      </rPr>
      <t xml:space="preserve"> </t>
    </r>
    <r>
      <rPr>
        <b/>
        <sz val="8"/>
        <color rgb="FF000000"/>
        <rFont val="Segoe UI"/>
        <family val="2"/>
      </rPr>
      <t>Bank charges / 은행 수수료</t>
    </r>
  </si>
  <si>
    <r>
      <rPr>
        <b/>
        <sz val="8"/>
        <color rgb="FF000000"/>
        <rFont val="Segoe UI"/>
        <family val="2"/>
      </rPr>
      <t>5319-00-000</t>
    </r>
    <r>
      <rPr>
        <b/>
        <sz val="8"/>
        <color rgb="FF000000"/>
        <rFont val="Segoe UI"/>
        <family val="2"/>
      </rPr>
      <t xml:space="preserve"> </t>
    </r>
    <r>
      <rPr>
        <b/>
        <sz val="8"/>
        <color rgb="FF000000"/>
        <rFont val="Segoe UI"/>
        <family val="2"/>
      </rPr>
      <t>Donations / 기부금</t>
    </r>
  </si>
  <si>
    <r>
      <rPr>
        <b/>
        <sz val="8"/>
        <color rgb="FF000000"/>
        <rFont val="Segoe UI"/>
        <family val="2"/>
      </rPr>
      <t>5342-00-000</t>
    </r>
    <r>
      <rPr>
        <b/>
        <sz val="8"/>
        <color rgb="FF000000"/>
        <rFont val="Segoe UI"/>
        <family val="2"/>
      </rPr>
      <t xml:space="preserve"> </t>
    </r>
    <r>
      <rPr>
        <b/>
        <sz val="8"/>
        <color rgb="FF000000"/>
        <rFont val="Segoe UI"/>
        <family val="2"/>
      </rPr>
      <t>FX - realized loss - others / 외환차손</t>
    </r>
  </si>
  <si>
    <r>
      <rPr>
        <b/>
        <sz val="8"/>
        <color rgb="FF000000"/>
        <rFont val="Segoe UI"/>
        <family val="2"/>
      </rPr>
      <t>5601-00-000</t>
    </r>
    <r>
      <rPr>
        <b/>
        <sz val="8"/>
        <color rgb="FF000000"/>
        <rFont val="Segoe UI"/>
        <family val="2"/>
      </rPr>
      <t xml:space="preserve"> </t>
    </r>
    <r>
      <rPr>
        <b/>
        <sz val="8"/>
        <color rgb="FF000000"/>
        <rFont val="Segoe UI"/>
        <family val="2"/>
      </rPr>
      <t>Other expenses / 잡손실</t>
    </r>
  </si>
  <si>
    <r>
      <rPr>
        <b/>
        <sz val="8"/>
        <color rgb="FF000000"/>
        <rFont val="Segoe UI"/>
        <family val="2"/>
      </rPr>
      <t>5612-00-000</t>
    </r>
    <r>
      <rPr>
        <b/>
        <sz val="8"/>
        <color rgb="FF000000"/>
        <rFont val="Segoe UI"/>
        <family val="2"/>
      </rPr>
      <t xml:space="preserve"> </t>
    </r>
    <r>
      <rPr>
        <b/>
        <sz val="8"/>
        <color rgb="FF000000"/>
        <rFont val="Segoe UI"/>
        <family val="2"/>
      </rPr>
      <t>Interest income - bank / 이자수익 - 은행</t>
    </r>
  </si>
  <si>
    <r>
      <rPr>
        <b/>
        <sz val="8"/>
        <color rgb="FF000000"/>
        <rFont val="Segoe UI"/>
        <family val="2"/>
      </rPr>
      <t>5717-00-000</t>
    </r>
    <r>
      <rPr>
        <b/>
        <sz val="8"/>
        <color rgb="FF000000"/>
        <rFont val="Segoe UI"/>
        <family val="2"/>
      </rPr>
      <t xml:space="preserve"> </t>
    </r>
    <r>
      <rPr>
        <b/>
        <sz val="8"/>
        <color rgb="FF000000"/>
        <rFont val="Segoe UI"/>
        <family val="2"/>
      </rPr>
      <t>Interest expense - InterCo / 이자비용 - 회사 간 대출</t>
    </r>
  </si>
  <si>
    <r>
      <rPr>
        <b/>
        <sz val="8"/>
        <color rgb="FF000000"/>
        <rFont val="Segoe UI"/>
        <family val="2"/>
      </rPr>
      <t>5719-00-000</t>
    </r>
    <r>
      <rPr>
        <b/>
        <sz val="8"/>
        <color rgb="FF000000"/>
        <rFont val="Segoe UI"/>
        <family val="2"/>
      </rPr>
      <t xml:space="preserve"> </t>
    </r>
    <r>
      <rPr>
        <b/>
        <sz val="8"/>
        <color rgb="FF000000"/>
        <rFont val="Segoe UI"/>
        <family val="2"/>
      </rPr>
      <t>Interest expense - External / 이자비용 - 일반</t>
    </r>
  </si>
  <si>
    <r>
      <rPr>
        <b/>
        <sz val="8"/>
        <color rgb="FF000000"/>
        <rFont val="Segoe UI"/>
        <family val="2"/>
      </rPr>
      <t>5721-00-000</t>
    </r>
    <r>
      <rPr>
        <b/>
        <sz val="8"/>
        <color rgb="FF000000"/>
        <rFont val="Segoe UI"/>
        <family val="2"/>
      </rPr>
      <t xml:space="preserve"> </t>
    </r>
    <r>
      <rPr>
        <b/>
        <sz val="8"/>
        <color rgb="FF000000"/>
        <rFont val="Segoe UI"/>
        <family val="2"/>
      </rPr>
      <t>Other finance costs / 기타 금융 비용</t>
    </r>
  </si>
  <si>
    <r>
      <rPr>
        <b/>
        <sz val="8"/>
        <color rgb="FF000000"/>
        <rFont val="Segoe UI"/>
        <family val="2"/>
      </rPr>
      <t>6402-00-001</t>
    </r>
    <r>
      <rPr>
        <b/>
        <sz val="8"/>
        <color rgb="FF000000"/>
        <rFont val="Segoe UI"/>
        <family val="2"/>
      </rPr>
      <t xml:space="preserve"> </t>
    </r>
    <r>
      <rPr>
        <b/>
        <sz val="8"/>
        <color rgb="FF000000"/>
        <rFont val="Segoe UI"/>
        <family val="2"/>
      </rPr>
      <t>FX - unrealized losses - others / 외화환산이익</t>
    </r>
  </si>
  <si>
    <r>
      <rPr>
        <b/>
        <sz val="8"/>
        <color rgb="FF000000"/>
        <rFont val="Segoe UI"/>
        <family val="2"/>
      </rPr>
      <t>6402-00-002</t>
    </r>
    <r>
      <rPr>
        <b/>
        <sz val="8"/>
        <color rgb="FF000000"/>
        <rFont val="Segoe UI"/>
        <family val="2"/>
      </rPr>
      <t xml:space="preserve"> </t>
    </r>
    <r>
      <rPr>
        <b/>
        <sz val="8"/>
        <color rgb="FF000000"/>
        <rFont val="Segoe UI"/>
        <family val="2"/>
      </rPr>
      <t>FX - unrealized gains - others / 외화환산손실</t>
    </r>
  </si>
  <si>
    <r>
      <rPr>
        <b/>
        <sz val="8"/>
        <color rgb="FF000000"/>
        <rFont val="Segoe UI"/>
        <family val="2"/>
      </rPr>
      <t>7103-00-000</t>
    </r>
    <r>
      <rPr>
        <b/>
        <sz val="8"/>
        <color rgb="FF000000"/>
        <rFont val="Segoe UI"/>
        <family val="2"/>
      </rPr>
      <t xml:space="preserve"> </t>
    </r>
    <r>
      <rPr>
        <b/>
        <sz val="8"/>
        <color rgb="FF000000"/>
        <rFont val="Segoe UI"/>
        <family val="2"/>
      </rPr>
      <t>Other tax expense / 기타 세금과공과</t>
    </r>
  </si>
  <si>
    <t>2025/11/30</t>
    <phoneticPr fontId="40" type="noConversion"/>
  </si>
  <si>
    <t>2025-11-24</t>
  </si>
  <si>
    <t>2025-11-11</t>
  </si>
  <si>
    <t>2025-11-07</t>
  </si>
  <si>
    <t>10월 관리비</t>
  </si>
  <si>
    <t>2025-12-01 01:20:08</t>
  </si>
  <si>
    <t>2025-12-18 13:58:10</t>
  </si>
  <si>
    <t>Land Sale Dep.</t>
  </si>
  <si>
    <t>949,890,957</t>
  </si>
  <si>
    <t>2025-12-18 13:58:11</t>
  </si>
  <si>
    <t>949,453,707</t>
  </si>
  <si>
    <t>2025-12-18 14:10:32</t>
  </si>
  <si>
    <t>Land Sale Bal</t>
  </si>
  <si>
    <t>오지희</t>
  </si>
  <si>
    <t>775,853,707</t>
  </si>
  <si>
    <t>2025-12-20 03:32:15</t>
  </si>
  <si>
    <t>776,080,629</t>
  </si>
  <si>
    <t>2025-12-23 15:27:13</t>
  </si>
  <si>
    <t>1,381,226,229</t>
  </si>
  <si>
    <t>2025-12-23 15:28:55</t>
  </si>
  <si>
    <t>Dep for Aphae</t>
  </si>
  <si>
    <t>956,186,229</t>
  </si>
  <si>
    <t>2025-12-23 15:31:04</t>
  </si>
  <si>
    <t>1,994,426,229</t>
  </si>
  <si>
    <t>2025-12-26 17:35:13</t>
  </si>
  <si>
    <t>1,992,356,229</t>
  </si>
  <si>
    <t>[KR Inv_202512] VSHINAN01_Kummyung_Land Acquisition Tax for Bunmae-ri 697-10_KRW 2070000</t>
  </si>
  <si>
    <t>2025-12-26 17:35:14</t>
  </si>
  <si>
    <t>1,989,596,229</t>
  </si>
  <si>
    <t>2025-12-28 10:29:15</t>
  </si>
  <si>
    <t>2025 2Q MSA fee</t>
  </si>
  <si>
    <t>1,822,463,636</t>
  </si>
  <si>
    <t>2025-12-28 10:29:18</t>
  </si>
  <si>
    <t>2025 1Q MSA fee</t>
  </si>
  <si>
    <t>1,674,913,881</t>
  </si>
  <si>
    <t>2025 3Q MSA fee</t>
  </si>
  <si>
    <t>1,402,069,067</t>
  </si>
  <si>
    <t>2025-12-23 09:54:27</t>
  </si>
  <si>
    <t>48ITT251273930</t>
  </si>
  <si>
    <t>2025-12-23 09:55:22</t>
  </si>
  <si>
    <t>48ITT251273932</t>
  </si>
  <si>
    <t>2025-12-30 15:34:02</t>
  </si>
  <si>
    <t>1,402,064,667</t>
  </si>
  <si>
    <t>2025-12-30 15:37:54</t>
  </si>
  <si>
    <t>2025-12-20 03:36:41</t>
  </si>
  <si>
    <t>2025-12-31 01:02:11</t>
  </si>
  <si>
    <t>2025-12-30</t>
  </si>
  <si>
    <t>공인인증서(전자세금계산서용)</t>
  </si>
  <si>
    <t>2025-12-09</t>
  </si>
  <si>
    <t>11월 관리비</t>
  </si>
  <si>
    <t>2025-12-05</t>
  </si>
  <si>
    <t>압해대교 154kV 송전선로 2회선 설치공사(북항s/s~압해대교) 계약금</t>
  </si>
  <si>
    <t>[KR Inv_202512] VLEHYUN01_Kummyung_Land Sale Deposit Payment for Shinjang-ri 795-10 &amp; 795-11_KRW 20000000</t>
    <phoneticPr fontId="40" type="noConversion"/>
  </si>
  <si>
    <t>[KR Inv_202512] VGEEHEE01_Kummyung_Land Sale Balance Payment for Shinjang-ri 795-10 &amp; 795-11_KRW 173600000</t>
    <phoneticPr fontId="40" type="noConversion"/>
  </si>
  <si>
    <t>[KR Inv_202512] VSEJUNG01-2_Kummyung office maintenance fee inc. penalty fee _KRW 437,250</t>
    <phoneticPr fontId="40" type="noConversion"/>
  </si>
  <si>
    <t>[KR Inv_202512] VGMCONS01_Kummyung_Deposit for Aphae Bridge 154kV Transmission Line Construction_KRW 425040000</t>
    <phoneticPr fontId="40" type="noConversion"/>
  </si>
  <si>
    <t>[KR Inv_202512] VSHINAN01_Kummyung_Land Acquisition Tax for Bunmae-ri 684-1_KRW 2760000</t>
    <phoneticPr fontId="40" type="noConversion"/>
  </si>
  <si>
    <t>230 EEKHPL_Unsecured Loan Agreement(USD 1,500,000)_bank transfer_HANA_Bank 하나은행(85704)</t>
    <phoneticPr fontId="40" type="noConversion"/>
  </si>
  <si>
    <t>5281-00-000</t>
    <phoneticPr fontId="40" type="noConversion"/>
  </si>
  <si>
    <t>[KR Inv_202512] VLEHYUN01_Kummyung_Land Sale Deposit Payment for Shinjang-ri 795-10 &amp; 795-11_KRW 200</t>
  </si>
  <si>
    <t>[KR Inv_202512] VGEEHEE01_Kummyung_Land Sale Balance Payment for Shinjang-ri 795-10 &amp; 795-11_KRW 173</t>
  </si>
  <si>
    <t>[KR Inv_202512] VSHINAN01_Kummyung_Land Acquisition Tax for Bunmae-ri 684-1_KRW 2760000</t>
  </si>
  <si>
    <t>[KR Inv_202512] VLEHYUN01_Kummyung_Land Sale Deposit Payment for Shinjang-ri 795-10 &amp; 795-11_KRW 200</t>
    <phoneticPr fontId="38" type="noConversion"/>
  </si>
  <si>
    <t>[KR Inv_202512] VGEEHEE01_Kummyung_Land Sale Balance Payment for Shinjang-ri 795-10 &amp; 795-11_KRW 173</t>
    <phoneticPr fontId="38" type="noConversion"/>
  </si>
  <si>
    <t>VGEEHEE01</t>
  </si>
  <si>
    <t>[KR Inv_202512] VSHINAN01_Kummyung_Land Acquisition Tax for Bunmae-ri 697-10_KRW 2070000</t>
    <phoneticPr fontId="38" type="noConversion"/>
  </si>
  <si>
    <t>오지희</t>
    <phoneticPr fontId="38" type="noConversion"/>
  </si>
  <si>
    <t>KM-JV25-0203</t>
  </si>
  <si>
    <t xml:space="preserve"> EQUIS ENERGY (KOREA) HOLDINGS PTE. _USD700,000</t>
  </si>
  <si>
    <t xml:space="preserve"> EQUIS ENERGY (KOREA) HOLDINGS PTE. _USD408,000</t>
  </si>
  <si>
    <t xml:space="preserve"> EQUIS ENERGY (KOREA) HOLDINGS PTE. _USD700,000_bank transfer_HANA Bank_하나은행(70638)</t>
  </si>
  <si>
    <t>KM-JV25-0204</t>
  </si>
  <si>
    <t xml:space="preserve"> EQUIS ENERGY (KOREA) HOLDINGS PTE. _USD408,000_bank transfer_HANA Bank_하나은행(70638)</t>
  </si>
  <si>
    <t>KM-JV25-0194</t>
  </si>
  <si>
    <t>KM-JV25-0197</t>
  </si>
  <si>
    <t>KM-PV25-0037</t>
  </si>
  <si>
    <t>KM-PV25-0038</t>
  </si>
  <si>
    <t>[KR Inv_202512] VSEJUNG01-2_Kummyung office maintenance fee inc. penalty fee _KRW 437,250</t>
  </si>
  <si>
    <t>KM-PV25-0039</t>
  </si>
  <si>
    <t>KM-JV25-0202</t>
  </si>
  <si>
    <t>KM-PV25-0040</t>
  </si>
  <si>
    <t>[KR Inv_202512] VGMCONS01_Kummyung_Deposit for Aphae Bridge 154kV Transmission Line Construction_KRW</t>
  </si>
  <si>
    <t xml:space="preserve"> EQUIS ENERGY (KOREA) HOLDINGS PTE. _USD700,000_bank transfer_HANA Bank_하나은행(85704)</t>
  </si>
  <si>
    <t xml:space="preserve"> EQUIS ENERGY (KOREA) HOLDINGS PTE. _USD408,000_bank transfer_HANA Bank_하나은행(85704)</t>
  </si>
  <si>
    <t>KM-PV25-0041</t>
  </si>
  <si>
    <t>KM-PV25-0042</t>
  </si>
  <si>
    <t>KM-PV25-0043</t>
  </si>
  <si>
    <t>2025 1Q~3Q MSA fee</t>
  </si>
  <si>
    <t>KM-PV25-0044</t>
  </si>
  <si>
    <t>KM-PV25-0045</t>
  </si>
  <si>
    <t>KM-JV25-0196</t>
  </si>
  <si>
    <t>KM-JV25-0195</t>
  </si>
  <si>
    <t>KM-JV25-0198</t>
  </si>
  <si>
    <t>KM-JV25-0199</t>
  </si>
  <si>
    <t>KM-JV25-0200</t>
  </si>
  <si>
    <t>KM-JV25-0201</t>
  </si>
  <si>
    <t>KM-JV25-0193</t>
  </si>
  <si>
    <t>KM-JV25-0209</t>
  </si>
  <si>
    <t>KM-JV25-0210</t>
  </si>
  <si>
    <t>KM-JV25-0215</t>
  </si>
  <si>
    <t>KM-JV25-0216</t>
  </si>
  <si>
    <t>KM-JV25-0192</t>
  </si>
  <si>
    <t>KM-JV25-0190</t>
  </si>
  <si>
    <t>KM-JV25-0191</t>
  </si>
  <si>
    <t>KM-JV25-0217</t>
  </si>
  <si>
    <t>KM-JV25-0205</t>
  </si>
  <si>
    <t>KM-JV25-0206</t>
  </si>
  <si>
    <t>KM-JV25-0207</t>
  </si>
  <si>
    <t>KM-JV25-0208</t>
  </si>
  <si>
    <t>KM-JV25-0211</t>
  </si>
  <si>
    <t>KM-JV25-0212</t>
  </si>
  <si>
    <t>KM-JV25-0213</t>
  </si>
  <si>
    <t>KM-JV25-0214</t>
  </si>
  <si>
    <t>KM-JV25-0218</t>
  </si>
  <si>
    <t>KM-JV25-0219</t>
  </si>
  <si>
    <r>
      <rPr>
        <b/>
        <sz val="8"/>
        <color rgb="FF000000"/>
        <rFont val="Segoe UI"/>
        <family val="2"/>
      </rPr>
      <t>5341-00-000</t>
    </r>
    <r>
      <rPr>
        <b/>
        <sz val="8"/>
        <color rgb="FF000000"/>
        <rFont val="Segoe UI"/>
        <family val="2"/>
      </rPr>
      <t xml:space="preserve"> </t>
    </r>
    <r>
      <rPr>
        <b/>
        <sz val="8"/>
        <color rgb="FF000000"/>
        <rFont val="Segoe UI"/>
        <family val="2"/>
      </rPr>
      <t>FX - realized gains - others / 외환차익</t>
    </r>
  </si>
  <si>
    <t xml:space="preserve"> EQUIS ENERGY (KOREA) HOLDINGS PTE. _USD700,000_bank transfer_HANA Bank_하나은행</t>
  </si>
  <si>
    <t xml:space="preserve"> EQUIS ENERGY (KOREA) HOLDINGS PTE. _USD408,000_bank transfer_HANA Bank_하나은행</t>
  </si>
  <si>
    <t>FX - realized gains - others / 외환차익</t>
  </si>
  <si>
    <t>FX - unrealized gains - investments / FX - 미실현 이익 - 투자</t>
  </si>
  <si>
    <t>2025/12/31</t>
    <phoneticPr fontId="40" type="noConversion"/>
  </si>
  <si>
    <t>KM-JV25-0220</t>
  </si>
  <si>
    <t>Cash - KRW (HANA) / 현금 - 원 (HANA)_수정</t>
  </si>
  <si>
    <t>Cash - KRW (SHINHYUP) / 현금 - 원 (SHINHYUP))_수정</t>
  </si>
  <si>
    <t xml:space="preserve">       외환차익</t>
    <phoneticPr fontId="40" type="noConversion"/>
  </si>
  <si>
    <t>KM-JV25-0221</t>
  </si>
  <si>
    <t>KM-JV25-0222</t>
  </si>
  <si>
    <t>FY25 Q4 MSA Chargeback</t>
  </si>
  <si>
    <t>KM-JV25-0224</t>
  </si>
  <si>
    <t>FY25 Q4 MSA Chargeback_*수정</t>
  </si>
  <si>
    <t>KM-JV25-0223</t>
  </si>
  <si>
    <t>Q4 FY25 MSA accrual_KR - Keummyeong Co. Ltd</t>
  </si>
  <si>
    <t>2026-01-07 20:26:56</t>
  </si>
  <si>
    <t>1,342,060,267</t>
  </si>
  <si>
    <t>2026-01-08 09:55:00</t>
  </si>
  <si>
    <t>정명희</t>
  </si>
  <si>
    <t>1,308,560,267</t>
  </si>
  <si>
    <t>2026-01-08 11:17:11</t>
  </si>
  <si>
    <t>1,306,352,267</t>
  </si>
  <si>
    <t>2026-01-08 11:17:12</t>
  </si>
  <si>
    <t>2026-01-08 11:17:13</t>
  </si>
  <si>
    <t>1,299,654,667</t>
  </si>
  <si>
    <t>2026-01-08 11:17:14</t>
  </si>
  <si>
    <t>2026-01-08 11:18:37</t>
  </si>
  <si>
    <t>Land Sale</t>
  </si>
  <si>
    <t>1,293,560,267</t>
  </si>
  <si>
    <t>2026-01-08 11:18:38</t>
  </si>
  <si>
    <t>1,245,560,267</t>
  </si>
  <si>
    <t>2026-01-08 11:18:39</t>
  </si>
  <si>
    <t>1,235,560,267</t>
  </si>
  <si>
    <t>2026-01-08 11:18:40</t>
  </si>
  <si>
    <t>1,190,560,267</t>
  </si>
  <si>
    <t>2026-01-08 11:18:41</t>
  </si>
  <si>
    <t>Land Puchase</t>
  </si>
  <si>
    <t>1,183,060,267</t>
  </si>
  <si>
    <t>2026-01-08 11:18:42</t>
  </si>
  <si>
    <t>Land purchase</t>
  </si>
  <si>
    <t>1,174,060,267</t>
  </si>
  <si>
    <t>2026-01-08 14:00:29</t>
  </si>
  <si>
    <t>이기중</t>
  </si>
  <si>
    <t>1,106,560,267</t>
  </si>
  <si>
    <t>2026-01-08 14:00:30</t>
  </si>
  <si>
    <t>김성기</t>
  </si>
  <si>
    <t>1,025,560,267</t>
  </si>
  <si>
    <t>2026-01-15 10:00:15</t>
  </si>
  <si>
    <t>김정호</t>
  </si>
  <si>
    <t>978,060,267</t>
  </si>
  <si>
    <t>2026-01-15 11:05:27</t>
  </si>
  <si>
    <t>Land Sale Down</t>
  </si>
  <si>
    <t>970,560,267</t>
  </si>
  <si>
    <t>2026-01-15 11:05:28</t>
  </si>
  <si>
    <t>964,060,267</t>
  </si>
  <si>
    <t>2026-01-15 11:05:29</t>
  </si>
  <si>
    <t>916,060,267</t>
  </si>
  <si>
    <t>2026-01-15 11:05:30</t>
  </si>
  <si>
    <t>911,060,267</t>
  </si>
  <si>
    <t>2026-01-15 11:08:39</t>
  </si>
  <si>
    <t>910,370,267</t>
  </si>
  <si>
    <t>2026-01-15 11:08:40</t>
  </si>
  <si>
    <t>908,852,267</t>
  </si>
  <si>
    <t>2026-01-15 11:08:41</t>
  </si>
  <si>
    <t>2026-01-15 11:08:42</t>
  </si>
  <si>
    <t>2026-01-15 11:08:43</t>
  </si>
  <si>
    <t>902,154,667</t>
  </si>
  <si>
    <t>2026-01-15 11:23:28</t>
  </si>
  <si>
    <t>910,681,577</t>
  </si>
  <si>
    <t>2026-01-22 10:00:27</t>
  </si>
  <si>
    <t>이영희</t>
  </si>
  <si>
    <t>870,681,577</t>
  </si>
  <si>
    <t>2026-01-22 10:00:47</t>
  </si>
  <si>
    <t>이인숙</t>
  </si>
  <si>
    <t>830,681,577</t>
  </si>
  <si>
    <t>2026-01-22 11:42:53</t>
  </si>
  <si>
    <t>OTT260100615</t>
  </si>
  <si>
    <t>823,391,154</t>
  </si>
  <si>
    <t>당발송금수수료(Ref No: 0201OTT260100615)</t>
  </si>
  <si>
    <t>823,339,278</t>
  </si>
  <si>
    <t>2026-01-22 12:11:19</t>
  </si>
  <si>
    <t>정용하</t>
  </si>
  <si>
    <t>796,339,278</t>
  </si>
  <si>
    <t>2026-01-22 14:16:16</t>
  </si>
  <si>
    <t>791,339,278</t>
  </si>
  <si>
    <t>2026-01-22 14:16:17</t>
  </si>
  <si>
    <t>Land Purch Down</t>
  </si>
  <si>
    <t>786,339,278</t>
  </si>
  <si>
    <t>2026-01-22 14:16:18</t>
  </si>
  <si>
    <t>783,339,278</t>
  </si>
  <si>
    <t>[KR Inv_202601] VLEHYUN01_Kummyung_Land Purchase Down Payment for Sinjang-ri 797-6 (Choi, Okja)_KRW 3000000</t>
  </si>
  <si>
    <t>2026-01-22 14:16:19</t>
  </si>
  <si>
    <t>Land Acquis Tax</t>
  </si>
  <si>
    <t>779,889,278</t>
  </si>
  <si>
    <t>2026-01-22 14:16:20</t>
  </si>
  <si>
    <t>783,040,278</t>
  </si>
  <si>
    <t>2026-01-22 14:16:21</t>
  </si>
  <si>
    <t>782,994,278</t>
  </si>
  <si>
    <t>2026-01-22 14:16:22</t>
  </si>
  <si>
    <t>782,649,278</t>
  </si>
  <si>
    <t>2026-01-22 14:16:23</t>
  </si>
  <si>
    <t>781,131,278</t>
  </si>
  <si>
    <t>2026-01-22 14:16:24</t>
  </si>
  <si>
    <t>2026-01-22 14:16:25</t>
  </si>
  <si>
    <t>774,433,678</t>
  </si>
  <si>
    <t>2026-01-22 14:16:26</t>
  </si>
  <si>
    <t>2026-01-23 17:54:13</t>
  </si>
  <si>
    <t>779,590,278</t>
  </si>
  <si>
    <t>778,900,278</t>
  </si>
  <si>
    <t>778,555,278</t>
  </si>
  <si>
    <t>776,347,278</t>
  </si>
  <si>
    <t>767,441,678</t>
  </si>
  <si>
    <t>765,233,678</t>
  </si>
  <si>
    <t>2026-01-27 12:08:37</t>
  </si>
  <si>
    <t>안경신</t>
  </si>
  <si>
    <t>761,565,678</t>
  </si>
  <si>
    <t>2026-01-27 12:08:38</t>
  </si>
  <si>
    <t>곽치영</t>
  </si>
  <si>
    <t>757,897,678</t>
  </si>
  <si>
    <t>2026-01-29 11:03:23</t>
  </si>
  <si>
    <t>756,368,178</t>
  </si>
  <si>
    <t>754,367,178</t>
  </si>
  <si>
    <t>750,227,178</t>
  </si>
  <si>
    <t>2026-01-29 11:03:24</t>
  </si>
  <si>
    <t>Aphae Bridge</t>
  </si>
  <si>
    <t>(주)화림테크</t>
  </si>
  <si>
    <t>730,427,178</t>
  </si>
  <si>
    <t>2026-01-29 11:03:25</t>
  </si>
  <si>
    <t>문태남</t>
  </si>
  <si>
    <t>710,427,178</t>
  </si>
  <si>
    <t>2026-01-29 14:15:32</t>
  </si>
  <si>
    <t>김현조</t>
  </si>
  <si>
    <t>575,427,178</t>
  </si>
  <si>
    <t>2026-01-29 14:58:46</t>
  </si>
  <si>
    <t>최옥자</t>
  </si>
  <si>
    <t>551,827,178</t>
  </si>
  <si>
    <t>2026-01-29 14:58:47</t>
  </si>
  <si>
    <t>김영숙</t>
  </si>
  <si>
    <t>528,227,178</t>
  </si>
  <si>
    <t>2026-01-29 15:09:38</t>
  </si>
  <si>
    <t>강복금</t>
  </si>
  <si>
    <t>409,227,178</t>
  </si>
  <si>
    <t>2026-01-29 15:09:39</t>
  </si>
  <si>
    <t>최한열</t>
  </si>
  <si>
    <t>Fund</t>
    <phoneticPr fontId="40" type="noConversion"/>
  </si>
  <si>
    <t>2026-01-30</t>
  </si>
  <si>
    <t>2026-01-28</t>
  </si>
  <si>
    <t>소유권이전(배부희)</t>
  </si>
  <si>
    <t>소유권이전(오성열)</t>
  </si>
  <si>
    <t>소유권이전(한추자)</t>
  </si>
  <si>
    <t>소유권이전(양성이)</t>
  </si>
  <si>
    <t>소유권이전(오황용)</t>
  </si>
  <si>
    <t>소유권이전(이기중)</t>
  </si>
  <si>
    <t>2026-01-09</t>
  </si>
  <si>
    <t>2026-01-06</t>
  </si>
  <si>
    <t>618-88-02277</t>
  </si>
  <si>
    <t>압해도 154kV 송전선로 2회선 설치공사(지중 1.1km, ELP 10공, 맨홀 3조) 감리용역</t>
  </si>
  <si>
    <t>[KR Inv_202601] VLEHYUN01_Kummyung_Land Sale Down Payment for Bunmae-ri 686-16 (Jin, Hyejeong)_KRW 7500000</t>
    <phoneticPr fontId="40" type="noConversion"/>
  </si>
  <si>
    <t>Q4 FY25 MSA accrual_KR - Keummyeong Co. Ltd</t>
    <phoneticPr fontId="40" type="noConversion"/>
  </si>
  <si>
    <t>FY25 Q4 MSA Chargeback</t>
    <phoneticPr fontId="40" type="noConversion"/>
  </si>
  <si>
    <t>[KR Inv_202601] VHWARIM01_Kummyung_Advance Payment for Aphae Bridge 154kV Transmission Line Construction Fees_KRW 19800000</t>
    <phoneticPr fontId="40" type="noConversion"/>
  </si>
  <si>
    <t>[KR Inv_202512] VLEHYUN01_Kummyung_Land Sale Down Payment for Bunmae-ri 684-1_KRW 60000000</t>
    <phoneticPr fontId="40" type="noConversion"/>
  </si>
  <si>
    <t>[KR Inv_202601] VSEJUNG01-2_Kummyung office maintenance fee inc. penalty fee _KRW 378,690</t>
    <phoneticPr fontId="40" type="noConversion"/>
  </si>
  <si>
    <t>[KR Inv_202601] VJMNGHI01_Kummyung_Land Purchase Balance Payment for Shinjang-ri 819-4_KRW 33500000</t>
    <phoneticPr fontId="40" type="noConversion"/>
  </si>
  <si>
    <t>[KR Inv_202602] VSHINAN01_Kummyung_Land Acquisition Tax for Bunmae-ri 819-7_KRW 2208000</t>
    <phoneticPr fontId="40" type="noConversion"/>
  </si>
  <si>
    <t>[KR Inv_202602] VSHINAN01_Kummyung_Land Acquisition Tax for Shinjang-ri 819-8_KRW 2208000</t>
    <phoneticPr fontId="40" type="noConversion"/>
  </si>
  <si>
    <t>[KR Inv_202602] VSHINAN01_Kummyung_Land Acquisition Tax for Shinjang-ri 795-10, 795-11_KRW 8905600</t>
    <phoneticPr fontId="40" type="noConversion"/>
  </si>
  <si>
    <t>[KR Inv_202601] VLEHYUN01_Kummyung_Land Sale Down Payment for Bunmae-ri 685-6_KRW 15000000</t>
    <phoneticPr fontId="40" type="noConversion"/>
  </si>
  <si>
    <t>[KR Inv_202601] VLEHYUN01_Kummyung_Land Sale Down Payment for Shinjang-ri 819-7_KRW 48000000</t>
    <phoneticPr fontId="40" type="noConversion"/>
  </si>
  <si>
    <t>[KR Inv_202601] VLEHYUN01_Kummyung_Land Purchase Down Payment for Shinjang-ri 819-4_KRW 10000000</t>
    <phoneticPr fontId="40" type="noConversion"/>
  </si>
  <si>
    <t>[KR Inv_202512] VLEHYUN01_Kummyung_Land Sale Down Payment for Bunmae-ri 697-10_KRW 45000000</t>
    <phoneticPr fontId="40" type="noConversion"/>
  </si>
  <si>
    <t>이형오(법무사이형오</t>
    <phoneticPr fontId="40" type="noConversion"/>
  </si>
  <si>
    <t>[KR Inv_202601] VSEONGK01_Kummyung_Land Sale Balance Payment for Bunmae-ri 689-18_KRW 81000000</t>
    <phoneticPr fontId="40" type="noConversion"/>
  </si>
  <si>
    <t>[KR Inv_202601] VJUNGHO01_Kummyung_Land Sale Balance Payment for Bunmae-ri 696-1_KRW 47500000</t>
    <phoneticPr fontId="40" type="noConversion"/>
  </si>
  <si>
    <t>[KR Inv_202512] VLEHYUN01_Kummyung_Land Sale Down Payment for Bunmae-ri 689-19_KRW 7500000</t>
    <phoneticPr fontId="40" type="noConversion"/>
  </si>
  <si>
    <t>[KR Inv_202601] VLEHYUN01_Kummyung_Land Sale Down Payment for Bunmae-ri 686-16 (Oh, Seongyeol)_KRW 6500000</t>
    <phoneticPr fontId="40" type="noConversion"/>
  </si>
  <si>
    <t>[KR Inv_202601] VLEHYUN01_Kummyung_Land Purchase Down Payment for Shinjang-ri 819-8_KRW 48000000</t>
    <phoneticPr fontId="40" type="noConversion"/>
  </si>
  <si>
    <t>[KR Inv_202601] VLEHYUN01_Kummyung_Land Purchase Down Payment for Sinjang-ri 819-18_KRW 5000000</t>
    <phoneticPr fontId="40" type="noConversion"/>
  </si>
  <si>
    <t>[KR Inv_202601] VLINSUK01_Kummyung_Land Sale Balance Payment for Sinjang-ri 819-18_KRW 40000000</t>
    <phoneticPr fontId="40" type="noConversion"/>
  </si>
  <si>
    <t>[KR Inv_202601] VLEYHUI01_Kummyung_Land Sale Balance Payment for Bunmae-ri 685-3_KRW 40000000</t>
    <phoneticPr fontId="40" type="noConversion"/>
  </si>
  <si>
    <t>[KR Inv_202601] VJYONGH01_Kummyung_Land Sale Balance Payment for Bunmae-ri 685-2_KRW 27000000</t>
    <phoneticPr fontId="40" type="noConversion"/>
  </si>
  <si>
    <t>[KR Inv_202601] VLEHYUN01_Kummyung_Land Purchase Down Payment for Bunmae-ri 685-3_KRW 5000000</t>
    <phoneticPr fontId="40" type="noConversion"/>
  </si>
  <si>
    <t>[KR Inv_202601] VLEHYUN01_Kummyung_Land Sale Down Payment for Bunmae-ri 696-1_KRW 5000000</t>
    <phoneticPr fontId="40" type="noConversion"/>
  </si>
  <si>
    <t>[KR Inv_202601] VSHINAN01_Kummyung_Land Acquisition Tax for Bunmae-ri 689-19_KRW 3450000</t>
    <phoneticPr fontId="40" type="noConversion"/>
  </si>
  <si>
    <t>[KR Inv_202512] VSHINAN01_Kummyung_Land Acquisition Tax for Bunmae-ri 686-16_KRW 299000</t>
    <phoneticPr fontId="40" type="noConversion"/>
  </si>
  <si>
    <t>[KR Inv_202602] VSHINAN01_Kummyung_Land Acquisition Tax for Bunmae-ri 685-6_KRW 690000</t>
    <phoneticPr fontId="40" type="noConversion"/>
  </si>
  <si>
    <t>[KR Inv_202602] VSHINAN01_Kummyung_Land Acquisition Tax for Bunmae-ri 686-16_KRW 345000</t>
    <phoneticPr fontId="40" type="noConversion"/>
  </si>
  <si>
    <t>[KR Inv_202601] VANGSIN01_Kummyung_Land Purchase Down Payment for Bunmae-ri 693_KRW 3668000</t>
    <phoneticPr fontId="40" type="noConversion"/>
  </si>
  <si>
    <t>[KR Inv_202601] VGCHIYE01_Kummyung_Land Purchase Down Payment for Bunmae-ri 693_KRW 3668000</t>
    <phoneticPr fontId="40" type="noConversion"/>
  </si>
  <si>
    <t>[KR Inv_202601] VSHINAN01_Kummyung_Land Acquisition Tax for Sinjang-ri 797-6_KRW 1529500</t>
    <phoneticPr fontId="40" type="noConversion"/>
  </si>
  <si>
    <t>[KR Inv_202601] VSHINAN01_Kummyung_Land Acquisition Tax for Bunmae-ri 819-4_KRW 2001000</t>
    <phoneticPr fontId="40" type="noConversion"/>
  </si>
  <si>
    <t>[KR Inv_202601] VSHINAN01_Kummyung_Land Acquisition Tax for Bunmae-ri 689-18_KRW 4140000</t>
    <phoneticPr fontId="40" type="noConversion"/>
  </si>
  <si>
    <t>[KR Inv_202601] VTAENAM01_Kummyung_Land Sale Balance Payment for Bunmea-ri 718-65_KRW 20000000</t>
    <phoneticPr fontId="40" type="noConversion"/>
  </si>
  <si>
    <t>[KR Inv_202601] VKIMHJO01_Kummyung_Land Sale Balance Payment for Sinjang-ri 799-3_KRW 135000000</t>
    <phoneticPr fontId="40" type="noConversion"/>
  </si>
  <si>
    <t>[KR Inv_202601] VKIYSUK01_Kummyung_Land Sale Balance Payment for Sinjang-ri 797-6_KRW 23600000</t>
    <phoneticPr fontId="40" type="noConversion"/>
  </si>
  <si>
    <t>[KR Inv_202601] VCHOKJA01_Kummyung_Land Sale Balance Payment for Sinjang-ri 797-6_KRW 23600000</t>
    <phoneticPr fontId="40" type="noConversion"/>
  </si>
  <si>
    <t>[KR Inv_202601] VKANGBK01_Kummyung_Land Sale Balance Payment for Sinjang-ri 797-6_KRW 119000000</t>
    <phoneticPr fontId="40" type="noConversion"/>
  </si>
  <si>
    <t>[KR Inv_202601] VCHYEOL01_Kummyung_Land Sale Balance Payment for Sinjang-ri 797-6_KRW 120720000</t>
    <phoneticPr fontId="40" type="noConversion"/>
  </si>
  <si>
    <t>ECSS-SI26-0075</t>
    <phoneticPr fontId="40" type="noConversion"/>
  </si>
  <si>
    <t>원화이체금액</t>
    <phoneticPr fontId="40" type="noConversion"/>
  </si>
  <si>
    <t>2026/01/31</t>
    <phoneticPr fontId="40" type="noConversion"/>
  </si>
  <si>
    <t>[KR Inv_202601] VJMNGHI01_Kummyung_Land Purchase Balance Payment for Shinjang-ri 819-4_KRW 33500000</t>
  </si>
  <si>
    <t>VJMNGHI01</t>
  </si>
  <si>
    <t>정명희</t>
    <phoneticPr fontId="38" type="noConversion"/>
  </si>
  <si>
    <t>이기중</t>
    <phoneticPr fontId="38" type="noConversion"/>
  </si>
  <si>
    <t>김성기</t>
    <phoneticPr fontId="38" type="noConversion"/>
  </si>
  <si>
    <t>[KR Inv_202601] VSEONGK01_Kummyung_Land Sale Balance Payment for Bunmae-ri 689-18_KRW 81000000</t>
  </si>
  <si>
    <t>VSEONGK01</t>
  </si>
  <si>
    <t>김정호</t>
    <phoneticPr fontId="38" type="noConversion"/>
  </si>
  <si>
    <t>[KR Inv_202601] VJUNGHO01_Kummyung_Land Sale Balance Payment for Bunmae-ri 696-1_KRW 47500000</t>
  </si>
  <si>
    <t xml:space="preserve"> VJUNGHO01</t>
  </si>
  <si>
    <t>[KR Inv_202601] VLINSUK01_Kummyung_Land Sale Balance Payment for Sinjang-ri 819-18_KRW 40000000</t>
  </si>
  <si>
    <t>[KR Inv_202601] VLEYHUI01_Kummyung_Land Sale Balance Payment for Bunmae-ri 685-3_KRW 40000000</t>
  </si>
  <si>
    <t>VLEYHUI01</t>
  </si>
  <si>
    <t>VLINSUK01</t>
  </si>
  <si>
    <t>VLINSUK01</t>
    <phoneticPr fontId="38" type="noConversion"/>
  </si>
  <si>
    <t xml:space="preserve">이명희 </t>
    <phoneticPr fontId="38" type="noConversion"/>
  </si>
  <si>
    <t>이인숙</t>
    <phoneticPr fontId="38" type="noConversion"/>
  </si>
  <si>
    <t>정용하</t>
    <phoneticPr fontId="38" type="noConversion"/>
  </si>
  <si>
    <t>[KR Inv_202601] VJYONGH01_Kummyung_Land Sale Balance Payment for Bunmae-ri 685-2_KRW 27000000</t>
  </si>
  <si>
    <t xml:space="preserve"> VJYONGH01</t>
  </si>
  <si>
    <t>[KR Inv_202601] VANGSIN01_Kummyung_Land Purchase Down Payment for Bunmae-ri 693_KRW 3668000</t>
  </si>
  <si>
    <t>VANGSIN01</t>
  </si>
  <si>
    <t>[KR Inv_202601] VGCHIYE01_Kummyung_Land Purchase Down Payment for Bunmae-ri 693_KRW 3668000</t>
  </si>
  <si>
    <t>VGCHIYE01</t>
  </si>
  <si>
    <t>최옥자</t>
    <phoneticPr fontId="38" type="noConversion"/>
  </si>
  <si>
    <t>[KR Inv_202601] VTAENAM01_Kummyung_Land Sale Balance Payment for Bunmea-ri 718-65_KRW 20000000</t>
  </si>
  <si>
    <t>VTAENAM01</t>
  </si>
  <si>
    <t>[KR Inv_202601] VKIMHJO01_Kummyung_Land Sale Balance Payment for Sinjang-ri 799-3_KRW 135000000</t>
  </si>
  <si>
    <t>VKIMHJO01</t>
  </si>
  <si>
    <t>[KR Inv_202601] VKIYSUK01_Kummyung_Land Sale Balance Payment for Sinjang-ri 797-6_KRW 23600000</t>
  </si>
  <si>
    <t xml:space="preserve"> VKIYSUK01</t>
  </si>
  <si>
    <t>[KR Inv_202601] VCHOKJA01_Kummyung_Land Sale Balance Payment for Sinjang-ri 797-6_KRW 23600000</t>
  </si>
  <si>
    <t>VCHOKJA01</t>
  </si>
  <si>
    <t>[KR Inv_202601] VKANGBK01_Kummyung_Land Sale Balance Payment for Sinjang-ri 797-6_KRW 119000000</t>
  </si>
  <si>
    <t>VKANGBK01</t>
  </si>
  <si>
    <t>[KR Inv_202601] VCHYEOL01_Kummyung_Land Sale Balance Payment for Sinjang-ri 797-6_KRW 120720000</t>
  </si>
  <si>
    <t>VCHYEOL01</t>
  </si>
  <si>
    <t>VKIJUNG01</t>
  </si>
  <si>
    <t>2026.1H</t>
    <phoneticPr fontId="40" type="noConversion"/>
  </si>
  <si>
    <t>법무사이형오사무소</t>
    <phoneticPr fontId="40" type="noConversion"/>
  </si>
  <si>
    <r>
      <rPr>
        <sz val="10"/>
        <rFont val="돋움"/>
        <family val="3"/>
        <charset val="129"/>
      </rPr>
      <t>소유권이전(배부희)</t>
    </r>
    <phoneticPr fontId="40" type="noConversion"/>
  </si>
  <si>
    <r>
      <t>12</t>
    </r>
    <r>
      <rPr>
        <sz val="10"/>
        <rFont val="돋움"/>
        <family val="3"/>
        <charset val="129"/>
      </rPr>
      <t>월 관리비</t>
    </r>
    <phoneticPr fontId="40" type="noConversion"/>
  </si>
  <si>
    <t>OTT260100615</t>
    <phoneticPr fontId="40" type="noConversion"/>
  </si>
  <si>
    <t>EQUIS CENTRAL SERVICES (SINGAPORE) PTE LTD</t>
    <phoneticPr fontId="40" type="noConversion"/>
  </si>
  <si>
    <t>2204-00-002</t>
    <phoneticPr fontId="40" type="noConversion"/>
  </si>
  <si>
    <t>KM-JV26-0063</t>
  </si>
  <si>
    <t>26-01-31</t>
  </si>
  <si>
    <t>KM-JV26-0062</t>
  </si>
  <si>
    <t>KM-JV26-0061</t>
  </si>
  <si>
    <t>26-01-01</t>
  </si>
  <si>
    <t>KM-JV26-0060</t>
  </si>
  <si>
    <t>KM-JV26-0059</t>
  </si>
  <si>
    <t>KM-JV26-0058</t>
  </si>
  <si>
    <t>KM-JV26-0057</t>
  </si>
  <si>
    <t>KM-JV26-0056</t>
  </si>
  <si>
    <t>KM-JV26-0068</t>
  </si>
  <si>
    <t>KM-JV26-0064</t>
  </si>
  <si>
    <t>KM-JV26-0067</t>
  </si>
  <si>
    <t>KM-JV26-0066</t>
  </si>
  <si>
    <t>수정_[KR Inv_202601] VSEJUNG01-2_Kummyung office maintenance fee inc. penalty fee _KRW 378,690</t>
  </si>
  <si>
    <t>KM-JV26-0069</t>
  </si>
  <si>
    <t>26-01-15</t>
  </si>
  <si>
    <t>[KR Inv_202601] VSEJUNG01-2_Kummyung office maintenance fee inc. penalty fee _KRW 378,690</t>
  </si>
  <si>
    <t>KM-PV26-0001</t>
  </si>
  <si>
    <t>수정_OTT260100615_EQUIS CENTRAL SERVICES (SINGAPORE) PTE LTD</t>
  </si>
  <si>
    <t>KM-JV26-0071</t>
  </si>
  <si>
    <t>26-01-22</t>
  </si>
  <si>
    <t>KM-PV26-0003</t>
  </si>
  <si>
    <t>KM-PV26-0004</t>
  </si>
  <si>
    <t>KM-JV26-0065</t>
  </si>
  <si>
    <t>Jan FY26 MSA accrual_KR - Keummyeong Co. Ltd_ECSS PL</t>
  </si>
  <si>
    <t>KM-JV26-0055</t>
  </si>
  <si>
    <t>Jan FY26 MSA accrual_KR - Keummyeong Co. Ltd_ECSK BO</t>
  </si>
  <si>
    <t>KM-JV26-0054</t>
  </si>
  <si>
    <t>KM-JV26-0008</t>
  </si>
  <si>
    <t>26-01-30</t>
  </si>
  <si>
    <t>Reverse_Q4 FY25 MSA accrual_KR - Keummyeong Co. Ltd</t>
  </si>
  <si>
    <t>KM-JV26-0007</t>
  </si>
  <si>
    <t>Mgmt &amp; Shared Service Fee Q4 2025-Keummyeong Co. Ltd</t>
  </si>
  <si>
    <t>KM-JV26-0053</t>
  </si>
  <si>
    <t>26-01-26</t>
  </si>
  <si>
    <t>KM-JV26-0009</t>
  </si>
  <si>
    <t>26-01-09</t>
  </si>
  <si>
    <t>KM-JV26-0010</t>
  </si>
  <si>
    <t>26-01-06</t>
  </si>
  <si>
    <t>KM-PV26-0043</t>
  </si>
  <si>
    <t>26-01-29</t>
  </si>
  <si>
    <t>KM-PV26-0042</t>
  </si>
  <si>
    <t>KM-PV26-0041</t>
  </si>
  <si>
    <t>KM-PV26-0040</t>
  </si>
  <si>
    <t>KM-PV26-0039</t>
  </si>
  <si>
    <t>[KR Inv_202601] VSHINAN01_Kummyung_Land Acquisition Tax for Bunmae-ri 689-18_KRW 4140000</t>
  </si>
  <si>
    <t>KM-PV26-0038</t>
  </si>
  <si>
    <t>[KR Inv_202601] VSHINAN01_Kummyung_Land Acquisition Tax for Bunmae-ri 819-4_KRW 2001000</t>
  </si>
  <si>
    <t>KM-PV26-0037</t>
  </si>
  <si>
    <t>[KR Inv_202601] VSHINAN01_Kummyung_Land Acquisition Tax for Sinjang-ri 797-6_KRW 1529500</t>
  </si>
  <si>
    <t>KM-PV26-0036</t>
  </si>
  <si>
    <t>KM-PV26-0035</t>
  </si>
  <si>
    <t>Land Sale Balance Payment for Sinjang-ri 797-6_KRW 120720000</t>
  </si>
  <si>
    <t>KM-JV26-0052</t>
  </si>
  <si>
    <t>Land Sale Balance Payment for Sinjang-ri 797-6_KRW 119000000</t>
  </si>
  <si>
    <t>KM-JV26-0051</t>
  </si>
  <si>
    <t>Land Sale Balance Payment for Sinjang-ri 797-6_KRW 23600000</t>
  </si>
  <si>
    <t>KM-JV26-0050</t>
  </si>
  <si>
    <t>KM-JV26-0049</t>
  </si>
  <si>
    <t>Land Sale Balance Payment for Sinjang-ri 799-3_KRW 135000000</t>
  </si>
  <si>
    <t>KM-JV26-0048</t>
  </si>
  <si>
    <t>Land Sale Balance Payment for Bunmea-ri 718-65_KRW 20000000</t>
  </si>
  <si>
    <t>KM-JV26-0047</t>
  </si>
  <si>
    <t>Land Acquisition Tax for Bunmae-ri 689-18_KRW 4140000</t>
  </si>
  <si>
    <t>KM-JV26-0046</t>
  </si>
  <si>
    <t>Land Acquisition Tax for Bunmae-ri 819-4_KRW 2001000</t>
  </si>
  <si>
    <t>KM-JV26-0045</t>
  </si>
  <si>
    <t>Land Acquisition Tax for Sinjang-ri 797-6_KRW 1529500</t>
  </si>
  <si>
    <t>KM-JV26-0044</t>
  </si>
  <si>
    <t>[KR Inv_202601] VHWARIM01_Kummyung_Advance Payment for Aphae Bridge 154kV Transmission Line Construc</t>
  </si>
  <si>
    <t>KM-PV26-0002</t>
  </si>
  <si>
    <t>KM-JV26-0006</t>
  </si>
  <si>
    <t>26-01-28</t>
  </si>
  <si>
    <t>KM-JV26-0005</t>
  </si>
  <si>
    <t>KM-JV26-0004</t>
  </si>
  <si>
    <t>KM-JV26-0003</t>
  </si>
  <si>
    <t>KM-JV26-0002</t>
  </si>
  <si>
    <t>KM-JV26-0001</t>
  </si>
  <si>
    <t>KM-PV26-0034</t>
  </si>
  <si>
    <t>26-01-27</t>
  </si>
  <si>
    <t>KM-PV26-0033</t>
  </si>
  <si>
    <t>Land Purchase Down Payment for Bunmae-ri 693_KRW 3668000</t>
  </si>
  <si>
    <t>KM-JV26-0043</t>
  </si>
  <si>
    <t>KM-JV26-0042</t>
  </si>
  <si>
    <t>수정_Double Booking</t>
  </si>
  <si>
    <t>KM-JV26-0070</t>
  </si>
  <si>
    <t>26-01-23</t>
  </si>
  <si>
    <t>[KR Inv_202602] VSHINAN01_Kummyung_Land Acquisition Tax for Shinjang-ri 795-10, 795-11_KRW 8905600</t>
  </si>
  <si>
    <t>KM-PV26-0032</t>
  </si>
  <si>
    <t>[KR Inv_202602] VSHINAN01_Kummyung_Land Acquisition Tax for Shinjang-ri 819-8_KRW 2208000</t>
  </si>
  <si>
    <t>KM-PV26-0031</t>
  </si>
  <si>
    <t>[KR Inv_202602] VSHINAN01_Kummyung_Land Acquisition Tax for Bunmae-ri 819-7_KRW 2208000</t>
  </si>
  <si>
    <t>KM-PV26-0030</t>
  </si>
  <si>
    <t>[KR Inv_202602] VSHINAN01_Kummyung_Land Acquisition Tax for Bunmae-ri 686-16_KRW 345000</t>
  </si>
  <si>
    <t>KM-PV26-0029</t>
  </si>
  <si>
    <t>[KR Inv_202602] VSHINAN01_Kummyung_Land Acquisition Tax for Bunmae-ri 685-6_KRW 690000</t>
  </si>
  <si>
    <t>KM-PV26-0028</t>
  </si>
  <si>
    <t>[KR Inv_202512] VSHINAN01_Kummyung_Land Acquisition Tax for Bunmae-ri 686-16_KRW 299000</t>
  </si>
  <si>
    <t>KM-PV26-0027</t>
  </si>
  <si>
    <t>[KR Inv_202601] VSHINAN01_Kummyung_Land Acquisition Tax for Bunmae-ri 689-19_KRW 3450000</t>
  </si>
  <si>
    <t>KM-PV26-0026</t>
  </si>
  <si>
    <t>Land Acquisition Tax for Shinjang-ri 795-10, 795-11_KRW 8905600</t>
  </si>
  <si>
    <t>KM-JV26-0041</t>
  </si>
  <si>
    <t>Land Acquisition Tax for Shinjang-ri 819-8_KRW 2208000</t>
  </si>
  <si>
    <t>KM-JV26-0040</t>
  </si>
  <si>
    <t>Land Acquisition Tax for Bunmae-ri 819-7_KRW 2208000</t>
  </si>
  <si>
    <t>KM-JV26-0039</t>
  </si>
  <si>
    <t>Land Acquisition Tax for Bunmae-ri 686-16_KRW 345000</t>
  </si>
  <si>
    <t>KM-JV26-0038</t>
  </si>
  <si>
    <t>Land Acquisition Tax for Bunmae-ri 685-6_KRW 690000</t>
  </si>
  <si>
    <t>KM-JV26-0037</t>
  </si>
  <si>
    <t>Land Acquisition Tax for Bunmae-ri 686-16_KRW 299000</t>
  </si>
  <si>
    <t>KM-JV26-0036</t>
  </si>
  <si>
    <t>Land Acquisition Tax for Bunmae-ri 689-19_KRW 3450000</t>
  </si>
  <si>
    <t>KM-JV26-0035</t>
  </si>
  <si>
    <t>KM-JV26-0015</t>
  </si>
  <si>
    <t>KM-JV26-0014</t>
  </si>
  <si>
    <t>KM-JV26-0013</t>
  </si>
  <si>
    <t xml:space="preserve">[KR Inv_202601] VLEHYUN01_Kummyung_Land Purchase Down Payment for Sinjang-ri 797-6 (Choi, Okja)_KRW </t>
  </si>
  <si>
    <t>KM-PV26-0025</t>
  </si>
  <si>
    <t>[KR Inv_202601] VLEHYUN01_Kummyung_Land Sale Down Payment for Bunmae-ri 696-1_KRW 5000000</t>
  </si>
  <si>
    <t>KM-PV26-0024</t>
  </si>
  <si>
    <t>[KR Inv_202601] VLEHYUN01_Kummyung_Land Purchase Down Payment for Bunmae-ri 685-3_KRW 5000000</t>
  </si>
  <si>
    <t>KM-PV26-0023</t>
  </si>
  <si>
    <t>KM-PV26-0022</t>
  </si>
  <si>
    <t>KM-PV26-0021</t>
  </si>
  <si>
    <t>KM-PV26-0020</t>
  </si>
  <si>
    <t>KM-JV26-0034</t>
  </si>
  <si>
    <t>Land Sale Down Payment for Bunmae-ri 696-1_KRW 5000000</t>
  </si>
  <si>
    <t>KM-JV26-0033</t>
  </si>
  <si>
    <t>Land Purchase Down Payment for Bunmae-ri 685-3_KRW 5000000</t>
  </si>
  <si>
    <t>KM-JV26-0032</t>
  </si>
  <si>
    <t>Land Sale Balance Payment for Bunmae-ri 685-2_KRW 27000000</t>
  </si>
  <si>
    <t>KM-JV26-0031</t>
  </si>
  <si>
    <t>Land Sale Balance Payment for Bunmae-ri 685-3_KRW 40000000</t>
  </si>
  <si>
    <t>KM-JV26-0030</t>
  </si>
  <si>
    <t>Land Sale Balance Payment for Sinjang-ri 819-18_KRW 40000000</t>
  </si>
  <si>
    <t>KM-JV26-0029</t>
  </si>
  <si>
    <t>[KR Inv_202601] VLEHYUN01_Kummyung_Land Purchase Down Payment for Sinjang-ri 819-18_KRW 5000000</t>
  </si>
  <si>
    <t>KM-PV26-0019</t>
  </si>
  <si>
    <t>[KR Inv_202601] VLEHYUN01_Kummyung_Land Purchase Down Payment for Shinjang-ri 819-8_KRW 48000000</t>
  </si>
  <si>
    <t>KM-PV26-0018</t>
  </si>
  <si>
    <t>[KR Inv_202601] VLEHYUN01_Kummyung_Land Sale Down Payment for Bunmae-ri 686-16 (Oh, Seongyeol)_KRW 6</t>
  </si>
  <si>
    <t>KM-PV26-0017</t>
  </si>
  <si>
    <t>[KR Inv_202512] VLEHYUN01_Kummyung_Land Sale Down Payment for Bunmae-ri 689-19_KRW 7500000</t>
  </si>
  <si>
    <t>KM-PV26-0016</t>
  </si>
  <si>
    <t>KM-PV26-0015</t>
  </si>
  <si>
    <t>Land Purchase Down Payment for Sinjang-ri 819-18_KRW 5000000</t>
  </si>
  <si>
    <t>KM-JV26-0028</t>
  </si>
  <si>
    <t>Land Purchase Down Payment for Shinjang-ri 819-8_KRW 48000000</t>
  </si>
  <si>
    <t>KM-JV26-0027</t>
  </si>
  <si>
    <t>Land Sale Down Payment for Bunmae-ri 686-16 (Oh, Seongyeol)_KRW 6500000</t>
  </si>
  <si>
    <t>KM-JV26-0026</t>
  </si>
  <si>
    <t>Land Sale Down Payment for Bunmae-ri 689-19_KRW 7500000</t>
  </si>
  <si>
    <t>KM-JV26-0025</t>
  </si>
  <si>
    <t>Land Sale Balance Payment for Bunmae-ri 696-1_KRW 47500000</t>
  </si>
  <si>
    <t>KM-JV26-0024</t>
  </si>
  <si>
    <t>KM-PV26-0014</t>
  </si>
  <si>
    <t>26-01-08</t>
  </si>
  <si>
    <t>KM-PV26-0013</t>
  </si>
  <si>
    <t>KM-PV26-0012</t>
  </si>
  <si>
    <t>[KR Inv_202601] VLEHYUN01_Kummyung_Land Sale Down Payment for Bunmae-ri 686-16 (Jin, Hyejeong)_KRW 7</t>
  </si>
  <si>
    <t>KM-PV26-0011</t>
  </si>
  <si>
    <t>[KR Inv_202512] VLEHYUN01_Kummyung_Land Sale Down Payment for Bunmae-ri 697-10_KRW 45000000</t>
  </si>
  <si>
    <t>KM-PV26-0010</t>
  </si>
  <si>
    <t>[KR Inv_202601] VLEHYUN01_Kummyung_Land Purchase Down Payment for Shinjang-ri 819-4_KRW 10000000</t>
  </si>
  <si>
    <t>KM-PV26-0009</t>
  </si>
  <si>
    <t>[KR Inv_202601] VLEHYUN01_Kummyung_Land Sale Down Payment for Shinjang-ri 819-7_KRW 48000000</t>
  </si>
  <si>
    <t>KM-PV26-0008</t>
  </si>
  <si>
    <t>[KR Inv_202601] VLEHYUN01_Kummyung_Land Sale Down Payment for Bunmae-ri 685-6_KRW 15000000</t>
  </si>
  <si>
    <t>KM-PV26-0007</t>
  </si>
  <si>
    <t>KM-PV26-0006</t>
  </si>
  <si>
    <t>Land Sale Balance Payment for Bunmae-ri 689-18_KRW 81000000</t>
  </si>
  <si>
    <t>KM-JV26-0023</t>
  </si>
  <si>
    <t>Land Sale Balance Payment for Bunmae-ri 689-18</t>
  </si>
  <si>
    <t>KM-JV26-0022</t>
  </si>
  <si>
    <t>KM-JV26-0021</t>
  </si>
  <si>
    <t>Land Sale Down Payment for Bunmae-ri 686-16 (Jin, Hyejeong)_KRW 7500000</t>
  </si>
  <si>
    <t>KM-JV26-0020</t>
  </si>
  <si>
    <t>Land Sale Down Payment for Bunmae-ri 697-10_KRW 45000000</t>
  </si>
  <si>
    <t>KM-JV26-0019</t>
  </si>
  <si>
    <t>Land Purchase Down Payment for Shinjang-ri 819-4_KRW 10000000</t>
  </si>
  <si>
    <t>KM-JV26-0018</t>
  </si>
  <si>
    <t>Land Sale Down Payment for Shinjang-ri 819-7_KRW 48000000</t>
  </si>
  <si>
    <t>KM-JV26-0017</t>
  </si>
  <si>
    <t>Land Sale Down Payment for Bunmae-ri 685-6_KRW 15000000</t>
  </si>
  <si>
    <t>KM-JV26-0016</t>
  </si>
  <si>
    <t>Land Purchase Balance Payment for Shinjang-ri 819-4_KRW 33500000</t>
  </si>
  <si>
    <t>KM-JV26-0012</t>
  </si>
  <si>
    <t>[KR Inv_202512] VLEHYUN01_Kummyung_Land Sale Down Payment for Bunmae-ri 684-1_KRW 60000000</t>
  </si>
  <si>
    <t>KM-PV26-0005</t>
  </si>
  <si>
    <t>26-01-07</t>
  </si>
  <si>
    <t>Land Sale Down Payment for Bunmae-ri 684-1_KRW 60000000</t>
  </si>
  <si>
    <t>KM-JV26-0011</t>
  </si>
  <si>
    <t>VHWARIM01</t>
  </si>
  <si>
    <t>VJUNGHO01</t>
  </si>
  <si>
    <t>VKIYSUK01</t>
  </si>
  <si>
    <t>no supporting documents</t>
    <phoneticPr fontId="40" type="noConversion"/>
  </si>
  <si>
    <t>230 EEKHPL_Unsecured Loan Agreement(USD 1,500,000)</t>
    <phoneticPr fontId="40" type="noConversion"/>
  </si>
  <si>
    <t>KM-JV26-0072</t>
  </si>
  <si>
    <t xml:space="preserve">성함 </t>
  </si>
  <si>
    <t xml:space="preserve">사원번호 </t>
  </si>
  <si>
    <t>유현민</t>
  </si>
  <si>
    <t>이정희</t>
  </si>
  <si>
    <t>2025년도 종전근무지 소득없음(AIAPP 외 사업소득 없음)-&gt;연말정산 제외 된다고 말씀드림 (2/12일 오후 본인과 통화)</t>
    <phoneticPr fontId="40" type="noConversion"/>
  </si>
  <si>
    <t>&lt;2025년도 AIAPP 소득x, 간소화자료 제출하셔서 종전근무지 소득 확인필요자&gt;</t>
    <phoneticPr fontId="40" type="noConversion"/>
  </si>
  <si>
    <t xml:space="preserve">부재중 </t>
    <phoneticPr fontId="40" type="noConversion"/>
  </si>
  <si>
    <t xml:space="preserve">[제외자-&gt;대상자] </t>
  </si>
  <si>
    <t>성함</t>
  </si>
  <si>
    <t>김재성</t>
  </si>
  <si>
    <t>김재영</t>
  </si>
  <si>
    <t>김미영</t>
  </si>
  <si>
    <t>김재영</t>
    <phoneticPr fontId="40" type="noConversion"/>
  </si>
  <si>
    <t>최영옥</t>
    <phoneticPr fontId="40" type="noConversion"/>
  </si>
  <si>
    <t>문자 발송 완료</t>
    <phoneticPr fontId="40" type="noConversion"/>
  </si>
  <si>
    <t>목요일 오후 5시 이후로 접속하여 진행하다고 하심(2/12 오후 본인과 통화)</t>
    <phoneticPr fontId="40" type="noConversion"/>
  </si>
  <si>
    <t>상황 전달하였으며 추가로 다시 전화주신다고 하심 (2/12 오후 본인과 통화)</t>
    <phoneticPr fontId="40" type="noConversion"/>
  </si>
  <si>
    <t>장부상 원화</t>
    <phoneticPr fontId="40" type="noConversion"/>
  </si>
  <si>
    <t>Bank transfer</t>
    <phoneticPr fontId="40" type="noConversion"/>
  </si>
  <si>
    <t>최종수정_수정분 Reverse_ 231 EEKHPL USD 260,000 &amp;230 EEKHPL USD 1,500,000</t>
  </si>
  <si>
    <t>KM-JV26-0074</t>
  </si>
  <si>
    <t>최종수정_OTT260100615_EQUIS CENTRAL SERVICES (SINGAPORE) PTE LTD</t>
  </si>
  <si>
    <t>KM-JV26-0073</t>
  </si>
  <si>
    <t>2026-02-03 18:45:34</t>
  </si>
  <si>
    <t>Interest Pyment</t>
  </si>
  <si>
    <t>268,507,178</t>
  </si>
  <si>
    <t>2026-02-05 14:04:23</t>
  </si>
  <si>
    <t>258,507,178</t>
  </si>
  <si>
    <t>2026-02-05 14:04:24</t>
  </si>
  <si>
    <t>243,507,178</t>
  </si>
  <si>
    <t>[KR Inv_202601] VNEULSA01_Kummyung_Land Sale Down Payment for Sinjang-ri 799-3_KRW 15000000</t>
  </si>
  <si>
    <t>2026-02-05 14:04:25</t>
  </si>
  <si>
    <t>232,507,178</t>
  </si>
  <si>
    <t>2026-02-05 14:04:26</t>
  </si>
  <si>
    <t>229,507,178</t>
  </si>
  <si>
    <t>2026-02-05 14:04:27</t>
  </si>
  <si>
    <t>226,507,178</t>
  </si>
  <si>
    <t>[KR Inv_202601] VLEHYUN01_Kummyung_Land Purchase Down Payment for Sinjang-ri 797-6_KRW 3000000</t>
  </si>
  <si>
    <t>2026-02-05 14:04:28</t>
  </si>
  <si>
    <t>193,257,178</t>
  </si>
  <si>
    <t>2026-02-05 14:04:29</t>
  </si>
  <si>
    <t>179,257,178</t>
  </si>
  <si>
    <t>2026-02-06 10:28:03</t>
  </si>
  <si>
    <t>179,252,778</t>
  </si>
  <si>
    <t>2026-02-02 18:52:51</t>
  </si>
  <si>
    <t>2026-02-03 18:45:35</t>
  </si>
  <si>
    <t>2026-02-12 13:32:18</t>
  </si>
  <si>
    <t>Yearly Rent</t>
  </si>
  <si>
    <t>166,052,778</t>
  </si>
  <si>
    <t>2026-02-12 13:40:42</t>
  </si>
  <si>
    <t>164,672,778</t>
  </si>
  <si>
    <t>162,602,778</t>
  </si>
  <si>
    <t>[KR Inv_202601] VTAXLOC01_Kummyung_Land Acquisition Tax for Sinjang-ri 819-18_KRW 2070000</t>
  </si>
  <si>
    <t>160,187,778</t>
  </si>
  <si>
    <t>158,807,778</t>
  </si>
  <si>
    <t>156,737,778</t>
  </si>
  <si>
    <t>2026-02-12 13:40:43</t>
  </si>
  <si>
    <t>158,117,778</t>
  </si>
  <si>
    <t>2026-02-12 16:34:33</t>
  </si>
  <si>
    <t>158,113,378</t>
  </si>
  <si>
    <t>2026-02-13 16:16:49</t>
  </si>
  <si>
    <t>2026-02-19 11:06:39</t>
  </si>
  <si>
    <t>2026-02-19 17:30:38</t>
  </si>
  <si>
    <t>Land Lease</t>
  </si>
  <si>
    <t>주식회사 제주북촌베</t>
  </si>
  <si>
    <t>WOORI BANK(5540)</t>
  </si>
  <si>
    <t>2026-02-26 11:37:04</t>
  </si>
  <si>
    <t>우혜인</t>
  </si>
  <si>
    <t>2026-02-26 11:58:44</t>
  </si>
  <si>
    <t>2026-02-26 11:58:45</t>
  </si>
  <si>
    <t>2026-02-26 11:58:46</t>
  </si>
  <si>
    <t>*</t>
    <phoneticPr fontId="40" type="noConversion"/>
  </si>
  <si>
    <t>소유권이전(김성기)</t>
  </si>
  <si>
    <t>2026-02-02</t>
  </si>
  <si>
    <t>소유권이전 (이상훈)</t>
  </si>
  <si>
    <t>소유권이전 (정명희)</t>
  </si>
  <si>
    <t xml:space="preserve">연 임대료 </t>
  </si>
  <si>
    <t>2026-02-04</t>
  </si>
  <si>
    <t>2026-02-06</t>
  </si>
  <si>
    <t>1월 관리비</t>
  </si>
  <si>
    <t>2026-02-09</t>
  </si>
  <si>
    <t>2026-02-12</t>
  </si>
  <si>
    <t>2026-02-13</t>
  </si>
  <si>
    <t>이영희 이전</t>
  </si>
  <si>
    <t>정용하 이전</t>
  </si>
  <si>
    <t>이인숙 이전</t>
  </si>
  <si>
    <t>김정호 이전</t>
  </si>
  <si>
    <t>정양자 이전</t>
  </si>
  <si>
    <t>2026-02-25</t>
  </si>
  <si>
    <t>진혜정 이전</t>
  </si>
  <si>
    <t>양회준 이전</t>
  </si>
  <si>
    <t>2026-02-28</t>
  </si>
  <si>
    <t>경성건설</t>
  </si>
  <si>
    <t>411-04-45433</t>
  </si>
  <si>
    <t>[KR Inv_202602] VNEULSA01_Kummyung_Land Sale Down Payment for Bunmae-ri 688-2_KRW 17000000</t>
    <phoneticPr fontId="40" type="noConversion"/>
  </si>
  <si>
    <t>[KR Inv_202602] VWOOHYE01_Kummyung_Land Sale Balance Payment for Bunmae-ri 688-2_KRW 148000000</t>
    <phoneticPr fontId="40" type="noConversion"/>
  </si>
  <si>
    <t>[KR Inv_202602] VJUSANG01_Kummyung_Land Lease Down Payment for Bunmae-ri 693-3_KRW 2136000</t>
    <phoneticPr fontId="40" type="noConversion"/>
  </si>
  <si>
    <t>[KR Inv_202601] VTAXLOC01_Kummyung_Land Acquisition Tax for Sinjang-ri 819-18_KRW 2070000</t>
    <phoneticPr fontId="40" type="noConversion"/>
  </si>
  <si>
    <t>[KR Inv_202602] VSAMHYO01_Kummyung_Yearly Rent Payment for Office Rental_KRW 13200000</t>
    <phoneticPr fontId="40" type="noConversion"/>
  </si>
  <si>
    <t>[KR Inv_202602] VDREAME01_PJ Yangju_YH Power 1_Design Service Fee_KRW 11000000</t>
    <phoneticPr fontId="40" type="noConversion"/>
  </si>
  <si>
    <t>생성</t>
    <phoneticPr fontId="40" type="noConversion"/>
  </si>
  <si>
    <t>벤더없음</t>
    <phoneticPr fontId="40" type="noConversion"/>
  </si>
  <si>
    <t>[KR Inv_202601] VNEULSA01_Kummyung_Land Sale Down Payment for Bunmea-ri 718-65_KRW 10000000</t>
    <phoneticPr fontId="40" type="noConversion"/>
  </si>
  <si>
    <t>건설중자산&amp;부가세대급금 설정</t>
    <phoneticPr fontId="40" type="noConversion"/>
  </si>
  <si>
    <t>KR Inv_202601] VLEHYUN01_Kummyung_Land Purchase Down Payment for Sinjang-ri 797-6 (Choi, Okja)_KRW 3000000</t>
    <phoneticPr fontId="40" type="noConversion"/>
  </si>
  <si>
    <t>[KR Inv_202601] VTAXLOC01_Kummyung_Land Acquisition Tax for Sinjang-ri 718-65_KRW 1380000</t>
    <phoneticPr fontId="40" type="noConversion"/>
  </si>
  <si>
    <t>[KR Inv_202601] VTAXLOC01_Kummyung_Land Acquisition Tax for Bunmae-ri 696-1_KRW 2415000</t>
    <phoneticPr fontId="40" type="noConversion"/>
  </si>
  <si>
    <t>[KR Inv_202602] VNEULSA01_Kummyung_Land Sale Down Payment for Bunmae-ri 718-70_KRW 35000000</t>
    <phoneticPr fontId="40" type="noConversion"/>
  </si>
  <si>
    <t> [KR Inv_202601] VLEHYUN01_Kummyung_Land Purchase Down Payment for Sinjang-ri 797-6_KRW 33250000</t>
    <phoneticPr fontId="40" type="noConversion"/>
  </si>
  <si>
    <t>[KR Inv_202602] VSAMHYO01_Kummyung_Yearly Rent Payment for Office Rental_KRW 13200000</t>
  </si>
  <si>
    <t>[KR Inv_202601] VTAXLOC01_Kummyung_Land Acquisition Tax for Sinjang-ri 718-65_KRW 1380000</t>
  </si>
  <si>
    <t>[KR Inv_202602] VJUSANG01_Kummyung_Land Lease Down Payment for Bunmae-ri 693-3_KRW 2136000</t>
  </si>
  <si>
    <t>[KR Inv_202602] VNEULSA01_Kummyung_Land Sale Down Payment for Bunmae-ri 718-70_KRW 35000000</t>
  </si>
  <si>
    <t>2025 Sep~Nov BK Service Fee_Kummyung Ltd._9~11월</t>
  </si>
  <si>
    <t xml:space="preserve"> -&gt;기타미수금</t>
    <phoneticPr fontId="40" type="noConversion"/>
  </si>
  <si>
    <t>2026/02/28</t>
    <phoneticPr fontId="40" type="noConversion"/>
  </si>
  <si>
    <t>소유권이전 (정명희)</t>
    <phoneticPr fontId="40" type="noConversion"/>
  </si>
  <si>
    <t>소유권이전 (이상훈)</t>
    <phoneticPr fontId="40" type="noConversion"/>
  </si>
  <si>
    <t>소유권이전(김성기)</t>
    <phoneticPr fontId="40" type="noConversion"/>
  </si>
  <si>
    <t>VSAMJEO01</t>
  </si>
  <si>
    <t>VSAMJEO01</t>
    <phoneticPr fontId="38" type="noConversion"/>
  </si>
  <si>
    <t>㈜삼정개발</t>
    <phoneticPr fontId="38" type="noConversion"/>
  </si>
  <si>
    <t>매입세금계산서</t>
    <phoneticPr fontId="38" type="noConversion"/>
  </si>
  <si>
    <t>용역비</t>
    <phoneticPr fontId="38" type="noConversion"/>
  </si>
  <si>
    <t>[KR Inv_202601] VNEULSA01_Kummyung_Land Sale Down Payment for Bunmea-ri 718-65_KRW 10000000</t>
  </si>
  <si>
    <t>김정호 이전</t>
    <phoneticPr fontId="40" type="noConversion"/>
  </si>
  <si>
    <t>이인숙 이전</t>
    <phoneticPr fontId="40" type="noConversion"/>
  </si>
  <si>
    <t>정용하 이전</t>
    <phoneticPr fontId="40" type="noConversion"/>
  </si>
  <si>
    <t>이영희 이전</t>
    <phoneticPr fontId="40" type="noConversion"/>
  </si>
  <si>
    <t>양회준 이전</t>
    <phoneticPr fontId="40" type="noConversion"/>
  </si>
  <si>
    <t>진혜정 이전</t>
    <phoneticPr fontId="40" type="noConversion"/>
  </si>
  <si>
    <t>정양자 이전</t>
    <phoneticPr fontId="40" type="noConversion"/>
  </si>
  <si>
    <t>[KR Inv_202601] VNEULSA01_Kummyung_Land Sale Down Payment for Sinjang-ri 799-3_KRW 15000000</t>
    <phoneticPr fontId="40" type="noConversion"/>
  </si>
  <si>
    <t>[KR Inv_202601] VLEHYUN01_Kummyung_Land Purchase Down Payment for Sinjang-ri 797-6_KRW 3000000</t>
    <phoneticPr fontId="40" type="noConversion"/>
  </si>
  <si>
    <t>[KR Inv_202601] VTAXLOC01_Kummyung_Land Acquisition Tax for Bunmae-ri 696-1_KRW 2415000</t>
  </si>
  <si>
    <t>Wetax (Local tax)</t>
  </si>
  <si>
    <t>VJUSANG01</t>
  </si>
  <si>
    <t>Ju, Sangeun</t>
  </si>
  <si>
    <t>[KR Inv_202602] VWOOHYE01_Kummyung_Land Sale Balance Payment for Bunmae-ri 688-2_KRW 148000000</t>
  </si>
  <si>
    <t>VWOOHYE01</t>
  </si>
  <si>
    <t>[KR Inv_202602] VNEULSA01_Kummyung_Land Sale Down Payment for Bunmae-ri 688-2_KRW 17000000</t>
  </si>
  <si>
    <t>[KR Inv_202601] VTAXLOC01_Kummyung_Land Acquisition Tax for Sinjang-ri 819-18_KRW 2070000</t>
    <phoneticPr fontId="40" type="noConversion"/>
  </si>
  <si>
    <t>[KR Inv_202602] VDREAME01_PJ Yangju_YH Power 1_Design Service Fee_KRW 11000000</t>
  </si>
  <si>
    <r>
      <t xml:space="preserve">Other receivables / </t>
    </r>
    <r>
      <rPr>
        <sz val="8"/>
        <color theme="1"/>
        <rFont val="돋움"/>
        <family val="3"/>
        <charset val="129"/>
      </rPr>
      <t>기타미수금</t>
    </r>
  </si>
  <si>
    <r>
      <t xml:space="preserve">Prepaid expenses / </t>
    </r>
    <r>
      <rPr>
        <sz val="8"/>
        <color theme="1"/>
        <rFont val="돋움"/>
        <family val="3"/>
        <charset val="129"/>
      </rPr>
      <t>선급비용</t>
    </r>
    <phoneticPr fontId="40" type="noConversion"/>
  </si>
  <si>
    <r>
      <t>Land/</t>
    </r>
    <r>
      <rPr>
        <sz val="8"/>
        <color theme="1"/>
        <rFont val="맑은 고딕"/>
        <family val="2"/>
        <charset val="129"/>
      </rPr>
      <t>토지</t>
    </r>
    <phoneticPr fontId="40" type="noConversion"/>
  </si>
  <si>
    <r>
      <t xml:space="preserve">Accrued interest expense - General Loan - Short term  / </t>
    </r>
    <r>
      <rPr>
        <sz val="8"/>
        <color theme="1"/>
        <rFont val="맑은 고딕"/>
        <family val="2"/>
        <charset val="129"/>
      </rPr>
      <t>미지급이자비용</t>
    </r>
    <r>
      <rPr>
        <sz val="8"/>
        <color theme="1"/>
        <rFont val="Segoe UI"/>
        <family val="2"/>
      </rPr>
      <t xml:space="preserve"> - </t>
    </r>
    <r>
      <rPr>
        <sz val="8"/>
        <color theme="1"/>
        <rFont val="맑은 고딕"/>
        <family val="2"/>
        <charset val="129"/>
      </rPr>
      <t>일반</t>
    </r>
    <r>
      <rPr>
        <sz val="8"/>
        <color theme="1"/>
        <rFont val="Segoe UI"/>
        <family val="2"/>
      </rPr>
      <t xml:space="preserve"> </t>
    </r>
    <r>
      <rPr>
        <sz val="8"/>
        <color theme="1"/>
        <rFont val="맑은 고딕"/>
        <family val="2"/>
        <charset val="129"/>
      </rPr>
      <t>대출</t>
    </r>
    <r>
      <rPr>
        <sz val="8"/>
        <color theme="1"/>
        <rFont val="Segoe UI"/>
        <family val="2"/>
      </rPr>
      <t xml:space="preserve"> - </t>
    </r>
    <r>
      <rPr>
        <sz val="8"/>
        <color theme="1"/>
        <rFont val="맑은 고딕"/>
        <family val="2"/>
        <charset val="129"/>
      </rPr>
      <t>단기</t>
    </r>
    <phoneticPr fontId="40" type="noConversion"/>
  </si>
  <si>
    <r>
      <t xml:space="preserve">Other travel, entertainment &amp; social events / </t>
    </r>
    <r>
      <rPr>
        <sz val="8"/>
        <color theme="1"/>
        <rFont val="맑은 고딕"/>
        <family val="3"/>
        <charset val="129"/>
      </rPr>
      <t>여비교통비</t>
    </r>
    <r>
      <rPr>
        <sz val="8"/>
        <color theme="1"/>
        <rFont val="Segoe UI"/>
        <family val="2"/>
      </rPr>
      <t xml:space="preserve"> - </t>
    </r>
    <r>
      <rPr>
        <sz val="8"/>
        <color theme="1"/>
        <rFont val="맑은 고딕"/>
        <family val="3"/>
        <charset val="129"/>
      </rPr>
      <t>기타</t>
    </r>
    <phoneticPr fontId="40" type="noConversion"/>
  </si>
  <si>
    <r>
      <t xml:space="preserve">Tax consultancy fees / </t>
    </r>
    <r>
      <rPr>
        <sz val="8"/>
        <color theme="1"/>
        <rFont val="돋움"/>
        <family val="3"/>
        <charset val="129"/>
      </rPr>
      <t>세금과공과</t>
    </r>
  </si>
  <si>
    <r>
      <t xml:space="preserve">Other tax expense / </t>
    </r>
    <r>
      <rPr>
        <sz val="8"/>
        <color theme="1"/>
        <rFont val="돋움"/>
        <family val="3"/>
        <charset val="129"/>
      </rPr>
      <t>기타</t>
    </r>
    <r>
      <rPr>
        <sz val="8"/>
        <color theme="1"/>
        <rFont val="Segoe UI"/>
        <family val="2"/>
      </rPr>
      <t xml:space="preserve"> </t>
    </r>
    <r>
      <rPr>
        <sz val="8"/>
        <color theme="1"/>
        <rFont val="돋움"/>
        <family val="3"/>
        <charset val="129"/>
      </rPr>
      <t>세금과공과</t>
    </r>
  </si>
  <si>
    <r>
      <t xml:space="preserve">Other income / </t>
    </r>
    <r>
      <rPr>
        <sz val="8"/>
        <color theme="1"/>
        <rFont val="돋움"/>
        <family val="3"/>
        <charset val="129"/>
      </rPr>
      <t>잡이익</t>
    </r>
  </si>
  <si>
    <r>
      <t xml:space="preserve">Other finance costs / </t>
    </r>
    <r>
      <rPr>
        <sz val="8"/>
        <color theme="1"/>
        <rFont val="맑은 고딕"/>
        <family val="3"/>
        <charset val="129"/>
      </rPr>
      <t>기타</t>
    </r>
    <r>
      <rPr>
        <sz val="8"/>
        <color theme="1"/>
        <rFont val="Segoe UI"/>
        <family val="2"/>
      </rPr>
      <t xml:space="preserve"> </t>
    </r>
    <r>
      <rPr>
        <sz val="8"/>
        <color theme="1"/>
        <rFont val="맑은 고딕"/>
        <family val="3"/>
        <charset val="129"/>
      </rPr>
      <t>금융</t>
    </r>
    <r>
      <rPr>
        <sz val="8"/>
        <color theme="1"/>
        <rFont val="Segoe UI"/>
        <family val="2"/>
      </rPr>
      <t xml:space="preserve"> </t>
    </r>
    <r>
      <rPr>
        <sz val="8"/>
        <color theme="1"/>
        <rFont val="맑은 고딕"/>
        <family val="3"/>
        <charset val="129"/>
      </rPr>
      <t>비용</t>
    </r>
    <phoneticPr fontId="40" type="noConversion"/>
  </si>
  <si>
    <t>Mgmt &amp; Shared Service Fee Q4 2025-Keummyeong Co. Ltd(SGD 1,803.69 )</t>
  </si>
  <si>
    <t>KM-JV26-0120</t>
  </si>
  <si>
    <t>26-02-28</t>
  </si>
  <si>
    <t>KM-JV26-0117</t>
  </si>
  <si>
    <t>KM-JV26-0116</t>
  </si>
  <si>
    <t>KM-JV26-0113</t>
  </si>
  <si>
    <t>26-02-01</t>
  </si>
  <si>
    <t>KM-JV26-0112</t>
  </si>
  <si>
    <t>KM-JV26-0119</t>
  </si>
  <si>
    <t>KM-JV26-0118</t>
  </si>
  <si>
    <t>KM-JV26-0115</t>
  </si>
  <si>
    <t>KM-JV26-0114</t>
  </si>
  <si>
    <t>KM-JV26-0124</t>
  </si>
  <si>
    <t>KM-JV26-0123</t>
  </si>
  <si>
    <t>VAT Return for 2025.2H_수정신고 가산세</t>
  </si>
  <si>
    <t>KM-JV26-0126</t>
  </si>
  <si>
    <t>KM-JV26-0085</t>
  </si>
  <si>
    <t>26-02-13</t>
  </si>
  <si>
    <t>KM-JV26-0086</t>
  </si>
  <si>
    <t>26-02-12</t>
  </si>
  <si>
    <t>KM-JV26-0087</t>
  </si>
  <si>
    <t>26-02-06</t>
  </si>
  <si>
    <t>KM-JV26-0122</t>
  </si>
  <si>
    <t>KM-JV26-0125</t>
  </si>
  <si>
    <t>Feb FY26 MSA accrual_KR - Keummyeong Co. Ltd_ECSK BO</t>
  </si>
  <si>
    <t>KM-JV26-0133</t>
  </si>
  <si>
    <t>Feb FY26 MSA accrual_KR - Keummyeong Co. Ltd_ECSS PL</t>
  </si>
  <si>
    <t>KM-JV26-0132</t>
  </si>
  <si>
    <t>Reverse_Jan FY26 MSA accrual_KR - Keummyeong Co. Ltd_ECSK BO</t>
  </si>
  <si>
    <t>KM-JV26-0131</t>
  </si>
  <si>
    <t>Reverse_Jan FY26 MSA accrual_KR - Keummyeong Co. Ltd_ECSS PL</t>
  </si>
  <si>
    <t>KM-JV26-0130</t>
  </si>
  <si>
    <t>KM-JV26-0088</t>
  </si>
  <si>
    <t>26-02-09</t>
  </si>
  <si>
    <t>수정_매입세금계산서 2026-02-13_삼정개발 용역비_토지 관련 매입 용역비로 토지처리</t>
  </si>
  <si>
    <t>KM-JV26-0129</t>
  </si>
  <si>
    <t>KM-JV26-0089</t>
  </si>
  <si>
    <t>수정) PJ Yangju_YH Power 1_Design Service Fee_KRW 11000000_YH Power 1에게 발행된 매입세금계산서 대납처리</t>
  </si>
  <si>
    <t>KM-JV26-0134</t>
  </si>
  <si>
    <t>26-02-05</t>
  </si>
  <si>
    <t>KM-JV26-0094</t>
  </si>
  <si>
    <t>KM-JV26-0090</t>
  </si>
  <si>
    <t>26-02-04</t>
  </si>
  <si>
    <t>수정_VAT Return for 2025.2H 수정신고 _ 매입세금계산서 2025-09-08_삼정개발 용역비_부가세 대급금-&gt;토지</t>
  </si>
  <si>
    <t>KM-JV26-0128</t>
  </si>
  <si>
    <t>VAT Return for 2025.2H_주식회사 건축사사무소제이엔와이</t>
  </si>
  <si>
    <t>VAT Return for 2025.2H_공고닷컴</t>
  </si>
  <si>
    <t>VAT Return for 2025.2H_주식회사 금명건설</t>
  </si>
  <si>
    <t xml:space="preserve">VAT Return for 2025.2H_석산축지 ㈜ </t>
  </si>
  <si>
    <t>VAT Return for 2025.2H_광주국토관리사무소</t>
  </si>
  <si>
    <t>VAT Return for 2025.2H_（주）유경엔지니어링</t>
  </si>
  <si>
    <t>VAT Return for 2025.2H_주식회사 이노웍(INNOWORK)</t>
  </si>
  <si>
    <t>VAT Return for 2025.2H_NICE평가정보㈜</t>
  </si>
  <si>
    <t>VAT Return for 2025.2H_한영회계법인</t>
  </si>
  <si>
    <t>VAT Return for 2025.2H_한빛디엔에스（주）</t>
  </si>
  <si>
    <t>VAT Return for 2025.2H_에퀴스센트럴서비스코리아피티이엘티디(영업소)</t>
  </si>
  <si>
    <t>VAT Return for 2025.2H_세정아울렛 관리단</t>
  </si>
  <si>
    <t>VAT Return for 2025.2H_유경이엔지</t>
  </si>
  <si>
    <t>VAT Return for 2025.2H_늘샘그린에너지 주식회사</t>
  </si>
  <si>
    <t>VAT Return for 2025.2H_(주)하나은행</t>
  </si>
  <si>
    <t>KM-JV26-0110</t>
  </si>
  <si>
    <t>26-02-03</t>
  </si>
  <si>
    <t>KM-JV26-0109</t>
  </si>
  <si>
    <t>26-02-02</t>
  </si>
  <si>
    <t>Office rent_2025.12&amp;2026.01 미지급금 상계</t>
  </si>
  <si>
    <t>KM-JV26-0121</t>
  </si>
  <si>
    <t>KM-PV26-0064</t>
  </si>
  <si>
    <t>26-02-26</t>
  </si>
  <si>
    <t>KM-PV26-0063</t>
  </si>
  <si>
    <t>[매입세금계산서] 용역비</t>
  </si>
  <si>
    <t>KM-PV26-0062</t>
  </si>
  <si>
    <t>KM-PV26-0061</t>
  </si>
  <si>
    <t>Land Sale Down Payment for Bunmae-ri 688-2_KRW 17000000</t>
  </si>
  <si>
    <t>KM-JV26-0106</t>
  </si>
  <si>
    <t>Land Sale Down Payment for Bunmae-ri 718-70_KRW 35000000</t>
  </si>
  <si>
    <t>KM-JV26-0105</t>
  </si>
  <si>
    <t>VWOOHYE01_Kummyung_Land Sale Balance Payment for Bunmae-ri 688-2_KRW 148000000</t>
  </si>
  <si>
    <t>KM-JV26-0104</t>
  </si>
  <si>
    <t>KM-JV26-0077</t>
  </si>
  <si>
    <t>26-02-25</t>
  </si>
  <si>
    <t>KM-JV26-0076</t>
  </si>
  <si>
    <t>KM-JV26-0075</t>
  </si>
  <si>
    <t>KM-PV26-0060</t>
  </si>
  <si>
    <t>26-02-19</t>
  </si>
  <si>
    <t>Land Lease Down Payment for Bunmae-ri 693-3_KRW 2136000</t>
  </si>
  <si>
    <t>KM-JV26-0103</t>
  </si>
  <si>
    <t>KM-PV26-0059</t>
  </si>
  <si>
    <t>KM-JV26-0081</t>
  </si>
  <si>
    <t>KM-JV26-0080</t>
  </si>
  <si>
    <t>KM-JV26-0079</t>
  </si>
  <si>
    <t>KM-JV26-0078</t>
  </si>
  <si>
    <t>KM-PV26-0058</t>
  </si>
  <si>
    <t>[KR Inv_202601] VTAXLOC01_Kummyung_Land Acquisition Tax for Sinjang-ri 819-18_KRW 2070000</t>
  </si>
  <si>
    <t>KM-PV26-0057</t>
  </si>
  <si>
    <t>KM-PV26-0056</t>
  </si>
  <si>
    <t>KM-PV26-0055</t>
  </si>
  <si>
    <t>KM-PV26-0054</t>
  </si>
  <si>
    <t>KM-PV26-0053</t>
  </si>
  <si>
    <t>Land Acquisition Tax for Sinjang-ri 819-18</t>
  </si>
  <si>
    <t>KM-JV26-0102</t>
  </si>
  <si>
    <t>Land Acquisition Tax for Bunmae-ri 696-1</t>
  </si>
  <si>
    <t>KM-JV26-0101</t>
  </si>
  <si>
    <t>KM-JV26-0100</t>
  </si>
  <si>
    <t>Land Acquisition Tax for Sinjang-ri 718-65</t>
  </si>
  <si>
    <t>KM-JV26-0099</t>
  </si>
  <si>
    <t>KM-PV26-0052</t>
  </si>
  <si>
    <t> VLEHYUN01_Land Purchase  Payment</t>
  </si>
  <si>
    <t>KM-PV26-0051</t>
  </si>
  <si>
    <t> [KR Inv_202601] VLEHYUN01_Kummyung_Land Purchase Down Payment for Sinjang-ri 797-6_KRW 33250000</t>
  </si>
  <si>
    <t>KM-PV26-0050</t>
  </si>
  <si>
    <t>KM-PV26-0049</t>
  </si>
  <si>
    <t>KR Inv_202601] VLEHYUN01_Kummyung_Land Purchase Down Payment for Sinjang-ri 797-6 (Choi, Okja)_KRW 3</t>
  </si>
  <si>
    <t>KM-PV26-0048</t>
  </si>
  <si>
    <t>KM-PV26-0047</t>
  </si>
  <si>
    <t>KM-PV26-0046</t>
  </si>
  <si>
    <t>KM-PV26-0045</t>
  </si>
  <si>
    <t>KM-JV26-0098</t>
  </si>
  <si>
    <t>KM-JV26-0097</t>
  </si>
  <si>
    <t>KM-JV26-0096</t>
  </si>
  <si>
    <t>KM-JV26-0095</t>
  </si>
  <si>
    <t>Dream Engineering Co., Ltd.</t>
  </si>
  <si>
    <t>Neulsam Solar Energy Ltd.</t>
  </si>
  <si>
    <t>KM-JV26-0093</t>
  </si>
  <si>
    <t>KM-JV26-0092</t>
  </si>
  <si>
    <t>KM-PV26-0044</t>
  </si>
  <si>
    <t>KM-JV26-0091</t>
  </si>
  <si>
    <t>KM-JV26-0084</t>
  </si>
  <si>
    <t>KM-JV26-0083</t>
  </si>
  <si>
    <t>KM-JV26-0082</t>
  </si>
  <si>
    <t>수정_VAT Return for 2025.2H 수정신고 _ 매입세금계산서 2025-09-08_삼정개발 용역비_건설중인 자산-&gt;토지</t>
  </si>
  <si>
    <t xml:space="preserve">수정_2026.02.03_Bank 시트_ KRW 20,000,000 출금 </t>
  </si>
  <si>
    <t>KM-JV26-0107</t>
  </si>
  <si>
    <t>수정_VAT Return for 2025.2H 수정신고 _ 매입세금계산서 2025-09-08_삼정개발 용역비_건설중&amp;부가세 대급금-&gt;토지</t>
  </si>
  <si>
    <r>
      <rPr>
        <b/>
        <sz val="8"/>
        <color rgb="FF000000"/>
        <rFont val="Segoe UI"/>
        <family val="2"/>
      </rPr>
      <t>1232-00-000</t>
    </r>
    <r>
      <rPr>
        <b/>
        <sz val="8"/>
        <color rgb="FF000000"/>
        <rFont val="Segoe UI"/>
        <family val="2"/>
      </rPr>
      <t xml:space="preserve"> </t>
    </r>
    <r>
      <rPr>
        <b/>
        <sz val="8"/>
        <color rgb="FF000000"/>
        <rFont val="Segoe UI"/>
        <family val="2"/>
      </rPr>
      <t>Prepaid expenses / 선급비용</t>
    </r>
  </si>
  <si>
    <t>VAT Return for 2025.2H _ Naju Tax Office 나주세무서</t>
  </si>
  <si>
    <t>KM-JV26-0127</t>
  </si>
  <si>
    <r>
      <rPr>
        <b/>
        <sz val="8"/>
        <color rgb="FF000000"/>
        <rFont val="Segoe UI"/>
        <family val="2"/>
      </rPr>
      <t>1214-00-000</t>
    </r>
    <r>
      <rPr>
        <b/>
        <sz val="8"/>
        <color rgb="FF000000"/>
        <rFont val="Segoe UI"/>
        <family val="2"/>
      </rPr>
      <t xml:space="preserve"> </t>
    </r>
    <r>
      <rPr>
        <b/>
        <sz val="8"/>
        <color rgb="FF000000"/>
        <rFont val="Segoe UI"/>
        <family val="2"/>
      </rPr>
      <t>Other receivables / 기타미수금</t>
    </r>
  </si>
  <si>
    <t>제주북촌_Field trip for local residents of Project Phantom_기타미수금과 상계</t>
  </si>
  <si>
    <t>KM-JV26-0111</t>
  </si>
  <si>
    <t>KM-JV26-0108</t>
  </si>
  <si>
    <t>VDREAME01</t>
  </si>
  <si>
    <t>2026-03-03 01:35:47</t>
  </si>
  <si>
    <t>2026-03-05 15:27:10</t>
  </si>
  <si>
    <t>[KR Inv_202601] VTAXLOC01_Kummyung_Land Acquisition Tax for Sinjang-ri 797-6 (4)_KRW 1223600</t>
  </si>
  <si>
    <t>[KR Inv_202601] VTAXLOC01_Kummyung_Land Acquisition Tax for Sinjang-ri 797-6 (3)_KRW 1223600</t>
  </si>
  <si>
    <r>
      <t xml:space="preserve">[KR Inv_202602] VSEJUNG01-2_Kummyung office maintenance fee inc. penalty fee _KRW </t>
    </r>
    <r>
      <rPr>
        <sz val="6"/>
        <color rgb="FF000000"/>
        <rFont val="Segoe UI"/>
        <family val="2"/>
      </rPr>
      <t>390,320</t>
    </r>
  </si>
  <si>
    <t>[KR Inv_202601] VTAXLOC01_Kummyung_Land Acquisition Tax for Sinjang-ri 797-6 (1)_KRW 6118000</t>
  </si>
  <si>
    <t>[KR Inv_202602] VTAXLOC01_Kummyung_Land Acquisition Tax for Sinjang-ri 718-70_KRW 1610000</t>
  </si>
  <si>
    <t>[KR Inv_202601] VTAXLOC01_Kummyung_Land Acquisition Tax for Sinjang-ri 797-6 (2)_KRW 5139120</t>
  </si>
  <si>
    <t>2026-03-06 14:17:18</t>
  </si>
  <si>
    <t>[KR Inv_202601] VTAXLOC01_Kummyung_Land Acquisition Tax for Sinjang-ri 799-3_KRW 690000</t>
  </si>
  <si>
    <t>2026-03-11 16:26:38</t>
  </si>
  <si>
    <t>2026-03-11 11:14:39</t>
  </si>
  <si>
    <t>48ITT260338308</t>
  </si>
  <si>
    <t>2026-03-11 11:15:50</t>
  </si>
  <si>
    <t>48ITT260336655</t>
  </si>
  <si>
    <t>2026-03-11 15:12:20</t>
  </si>
  <si>
    <t>2026-03-11 15:15:17</t>
  </si>
  <si>
    <t>2026-03-11 16:35:36</t>
  </si>
  <si>
    <t>2026-03-12 14:52:16</t>
  </si>
  <si>
    <t>[KR Inv_202603] VTAXLOC01_PJ Phantom_Land Acquisition Tax for Bunmae-ri 697-6_KRW 2070000</t>
  </si>
  <si>
    <t>[KR Inv_202602] VTAXLOC01_Kummyung_Land Acquisition Tax for Bunmae-ri 688-2_KRW 7590000</t>
  </si>
  <si>
    <t>[KR Inv_202602] VLEHYUN01_PJ Phantom_Land Registration Service Fee for Bunmae-ri 685-2_KRW 411220</t>
  </si>
  <si>
    <t>2026-03-12 14:52:17</t>
  </si>
  <si>
    <t>[KR Inv_202602] VLEHYUN01_PJ Phantom_Land Registration Service Fee for Sinjang-ri 819-18_KRW 413150</t>
  </si>
  <si>
    <t>2026-03-12 14:52:18</t>
  </si>
  <si>
    <t>[KR Inv_202601] VLEHYUN01_PJ Phantom_Land Registration Service Fee for Sinjang-ri 819-8_KRW 415450</t>
  </si>
  <si>
    <t>2026-03-12 14:52:19</t>
  </si>
  <si>
    <t>[KR Inv_202601] VLEHYUN01_PJ Phantom_Land Registration Service Fee for Bunmae-ri 685-6_KRW 387600</t>
  </si>
  <si>
    <t>2026-03-12 14:52:20</t>
  </si>
  <si>
    <t>[KR Inv_202601] VLEHYUN01_PJ Phantom_Land Registration Service Fee for Sinjang-ri 795-10, 795-11_KRW 804190</t>
  </si>
  <si>
    <t>2026-03-12 14:55:47</t>
  </si>
  <si>
    <t>2026-03-12 14:55:48</t>
  </si>
  <si>
    <t>[KR Inv_202601] VLEHYUN01_PJ Phantom_Land Registration Service Fee for Sinjang-ri 819-7_KRW 415490</t>
  </si>
  <si>
    <t>2026-03-12 14:55:49</t>
  </si>
  <si>
    <t>[KR Inv_202602] VLEHYUN01_PJ Phantom_Land Registration Service Fee for Sinjang-ri 797-6_KRW 426300</t>
  </si>
  <si>
    <t>2026-03-12 14:55:50</t>
  </si>
  <si>
    <t>KR Inv_202602] VLEHYUN01_PJ Phantom_Land Registration Service Fee for Bunmae-ri 686-16_KRW 355000</t>
  </si>
  <si>
    <t>2026-03-12 14:55:51</t>
  </si>
  <si>
    <t>2026-03-12 14:55:52</t>
  </si>
  <si>
    <t>[KR Inv_202601] VLEHYUN01_PJ Phantom_Land Registration Service Fee for Bunmae-ri 689-19_KRW 485470</t>
  </si>
  <si>
    <t>2026-03-12 14:55:53</t>
  </si>
  <si>
    <t>KR Inv_202602] VLEHYUN01_PJ Phantom_Land Registration Service Fee for Bunmae-ri 689-18_KRW 496900</t>
  </si>
  <si>
    <t>2026-03-12 14:55:54</t>
  </si>
  <si>
    <t>[KR Inv_202602] VLEHYUN01_PJ Phantom_Land Registration Service Fee for Bunmae-ri 685-3_KRW 431450</t>
  </si>
  <si>
    <t>2026-03-12 14:55:55</t>
  </si>
  <si>
    <t>[KR Inv_202602] VLEHYUN01_PJ Phantom_Land Registration Service Fee for Bunmae-ri 696-1_KRW 469560</t>
  </si>
  <si>
    <t>2026-03-12 18:46:31</t>
  </si>
  <si>
    <t>FY2025 Q4 MSA F</t>
  </si>
  <si>
    <t>2026-03-19 11:25:48</t>
  </si>
  <si>
    <t>BK Service Fee</t>
  </si>
  <si>
    <t>2026-03-19 11:25:49</t>
  </si>
  <si>
    <t>2026-03-19 11:25:50</t>
  </si>
  <si>
    <t>[KR Inv_202602] VLEHYUN01_PJ Phantom_Land Registration Service Fee for Bunmae-ri 697-10_KRW 439730</t>
  </si>
  <si>
    <t>2026-03-19 11:25:51</t>
  </si>
  <si>
    <t>[KR Inv_202602] VLEHYUN01_PJ Phantom_Land Registration Service Fee for Bunmae-ri 684-1_KRW 474160</t>
  </si>
  <si>
    <t>2026-03-19 11:25:52</t>
  </si>
  <si>
    <t>[KR Inv_202602] VNEULSA01_Kummyung_Land Sale Down Payment for Bunmae-ri 688-11_KRW 8000000</t>
  </si>
  <si>
    <t>2026-03-19 11:25:53</t>
  </si>
  <si>
    <t>Land Purchase D</t>
  </si>
  <si>
    <t>[KR Inv_202603] VNEULSA01_PJ Phantom_Land Purchase Down Payment for Bunmae-ri 697-6_KRW 45000000</t>
  </si>
  <si>
    <t>2026-03-19 14:00:06</t>
  </si>
  <si>
    <t>임미숙</t>
  </si>
  <si>
    <t>2026-03-21 03:31:37</t>
  </si>
  <si>
    <t>2026-03-26 19:05:49</t>
  </si>
  <si>
    <t>KR Inv_202603] VTAXLOC01_Kummyung_Charge for exclusive use of road_KRW 27810</t>
  </si>
  <si>
    <r>
      <t xml:space="preserve">[KR Inv_202603] VSEJUNG01-2_Kummyung office maintenance fee inc. penalty fee _KRW </t>
    </r>
    <r>
      <rPr>
        <sz val="6"/>
        <color rgb="FF000000"/>
        <rFont val="Segoe UI"/>
        <family val="2"/>
      </rPr>
      <t>373,650</t>
    </r>
  </si>
  <si>
    <t>세외수입</t>
  </si>
  <si>
    <t>[KR Inv_202603] VTAXLOC01_Kummyung_Charge for exclusive use of road (Yeonsan-dong 1303)_KRW 813490</t>
  </si>
  <si>
    <t>2026-03-31 01:01:24</t>
  </si>
  <si>
    <t>2026-03-26</t>
  </si>
  <si>
    <t>2026-03-20</t>
  </si>
  <si>
    <t>임미숙 이전</t>
  </si>
  <si>
    <t>2026-03-18</t>
  </si>
  <si>
    <t>윤여정 이전</t>
  </si>
  <si>
    <t>우혜인 이전</t>
  </si>
  <si>
    <t>2026-03-12</t>
  </si>
  <si>
    <t>백옥순 이전</t>
  </si>
  <si>
    <t>문태남 이전</t>
  </si>
  <si>
    <t>김현조 이전</t>
  </si>
  <si>
    <t>강복금 이전</t>
  </si>
  <si>
    <t>최옥자 이전</t>
  </si>
  <si>
    <t>최한열 이전</t>
  </si>
  <si>
    <t xml:space="preserve">김영숙 이전 </t>
  </si>
  <si>
    <t>2026-03-11</t>
  </si>
  <si>
    <t>2026-03-09</t>
  </si>
  <si>
    <t>2월 관리비</t>
  </si>
  <si>
    <t>[KR Inv_202602] VLIMISK01_Kummyung_Land Purchase Balance Payment Bunmae-ri 688-2_KRW 67000000</t>
    <phoneticPr fontId="40" type="noConversion"/>
  </si>
  <si>
    <t>231 EEKHPL_Unsecured Loan Agreement(USD 260,000)</t>
    <phoneticPr fontId="40" type="noConversion"/>
  </si>
  <si>
    <t>[KR Inv_202509] VYUENGI01_PJ Phantom_1st Payment for Aphaedo License and Design Service Fees_KRW 80850000</t>
    <phoneticPr fontId="40" type="noConversion"/>
  </si>
  <si>
    <t>공인인증수수료</t>
    <phoneticPr fontId="40" type="noConversion"/>
  </si>
  <si>
    <t>[KR Inv_202601] VTAXLOC01_Kummyung_Land Acquisition Tax for Sinjang-ri 797-6 (4)_KRW 1223600</t>
    <phoneticPr fontId="40" type="noConversion"/>
  </si>
  <si>
    <t>[KR Inv_202601] VTAXLOC01_Kummyung_Land Acquisition Tax for Sinjang-ri 797-6 (3)_KRW 1223600</t>
    <phoneticPr fontId="40" type="noConversion"/>
  </si>
  <si>
    <t>[KR Inv_202603] VTAXLOC01_PJ Phantom_Land Acquisition Tax for Bunmae-ri 697-6_KRW 2070000</t>
    <phoneticPr fontId="40" type="noConversion"/>
  </si>
  <si>
    <t>2025 Sep~Nov BK Service Fee_Kummyung Ltd._9~11월</t>
    <phoneticPr fontId="40" type="noConversion"/>
  </si>
  <si>
    <t>[KR Inv_202602] VNEULSA01_Kummyung_Land Sale Down Payment for Bunmae-ri 688-11_KRW 8000000</t>
    <phoneticPr fontId="40" type="noConversion"/>
  </si>
  <si>
    <t>[KR Inv_202602] VLIMISK01_Kummyung_Land Purchase Balance Payment Bunmae-ri 688-2_KRW 67000000</t>
  </si>
  <si>
    <t>[KR Inv_202602] VLEHYUN01_Kummyung_Land Acquisition Tax for Bunmae-ri 688-2_Paid by Judicial Scrivener _KRW 3450000</t>
    <phoneticPr fontId="40" type="noConversion"/>
  </si>
  <si>
    <t>[KR Inv_202602] VLEHYUN01_PJ Phantom_Land Registration Service Fee for Bunmae-ri 685-2_KRW 411220</t>
    <phoneticPr fontId="40" type="noConversion"/>
  </si>
  <si>
    <t>[KR Inv_202601] VLEHYUN01_PJ Phantom_Land Registration Service Fee for Sinjang-ri 819-8_KRW 415450</t>
    <phoneticPr fontId="40" type="noConversion"/>
  </si>
  <si>
    <t>예금이자</t>
    <phoneticPr fontId="40" type="noConversion"/>
  </si>
  <si>
    <t xml:space="preserve">[2026 선납세금] </t>
    <phoneticPr fontId="40" type="noConversion"/>
  </si>
  <si>
    <t>[KR Inv_202601] VLEHYUN01_PJ Phantom_Land Registration Service Fee for Bunmae-ri 685-6_KRW 387600</t>
    <phoneticPr fontId="40" type="noConversion"/>
  </si>
  <si>
    <t>&lt;-30,000그대로 날라감</t>
    <phoneticPr fontId="40" type="noConversion"/>
  </si>
  <si>
    <t>[KR Inv_202602] VLEHYUN01_PJ Phantom_Land Registration Service Fee for Sinjang-ri 819-18_KRW 413150</t>
    <phoneticPr fontId="40" type="noConversion"/>
  </si>
  <si>
    <t>KR Inv_202602] VLEHYUN01_PJ Phantom_Land Registration Service Fee for Bunmae-ri 686-16_KRW 355000</t>
    <phoneticPr fontId="40" type="noConversion"/>
  </si>
  <si>
    <t>&lt;-정용하 이전 문제 많음_세금계산서 더큼 ap살아있</t>
    <phoneticPr fontId="40" type="noConversion"/>
  </si>
  <si>
    <t>2026/03/01 ~ 2026/03/31</t>
    <phoneticPr fontId="40" type="noConversion"/>
  </si>
  <si>
    <r>
      <t xml:space="preserve">Cash - USD (HANA) / </t>
    </r>
    <r>
      <rPr>
        <sz val="8"/>
        <color theme="1"/>
        <rFont val="맑은 고딕"/>
        <family val="2"/>
        <charset val="129"/>
      </rPr>
      <t>현금</t>
    </r>
    <r>
      <rPr>
        <sz val="8"/>
        <color theme="1"/>
        <rFont val="Segoe UI"/>
        <family val="2"/>
      </rPr>
      <t xml:space="preserve"> - USD (HANA)</t>
    </r>
    <phoneticPr fontId="40" type="noConversion"/>
  </si>
  <si>
    <t>Reverse_Jan FY26 MSA accrual_KR - Keummyeong Co. Ltd_ECSK BO</t>
    <phoneticPr fontId="40" type="noConversion"/>
  </si>
  <si>
    <t>[KR Inv_202603] VNEULSA01_PJ Phantom_Land Purchase Down Payment for Bunmae-ri 697-6_KRW 45000000</t>
    <phoneticPr fontId="40" type="noConversion"/>
  </si>
  <si>
    <t>VLIMISK01</t>
  </si>
  <si>
    <t>임미숙</t>
    <phoneticPr fontId="40" type="noConversion"/>
  </si>
  <si>
    <t>백옥순 이전</t>
    <phoneticPr fontId="40" type="noConversion"/>
  </si>
  <si>
    <t>문태남 이전</t>
    <phoneticPr fontId="40" type="noConversion"/>
  </si>
  <si>
    <t>김현조 이전</t>
    <phoneticPr fontId="40" type="noConversion"/>
  </si>
  <si>
    <t>강복금 이전</t>
    <phoneticPr fontId="40" type="noConversion"/>
  </si>
  <si>
    <t>최옥자 이전</t>
    <phoneticPr fontId="40" type="noConversion"/>
  </si>
  <si>
    <t>최한열 이전</t>
    <phoneticPr fontId="40" type="noConversion"/>
  </si>
  <si>
    <t xml:space="preserve">김영숙 이전 </t>
    <phoneticPr fontId="40" type="noConversion"/>
  </si>
  <si>
    <t>윤여정 이전</t>
    <phoneticPr fontId="40" type="noConversion"/>
  </si>
  <si>
    <t>임미숙 이전</t>
    <phoneticPr fontId="40" type="noConversion"/>
  </si>
  <si>
    <t>[KR Inv_202601] VTAXLOC01_Kummyung_Land Acquisition Tax for Sinjang-ri 797-6 (4)_KRW 1223600</t>
    <phoneticPr fontId="40" type="noConversion"/>
  </si>
  <si>
    <t>[KR Inv_202601] VTAXLOC01_Kummyung_Land Acquisition Tax for Sinjang-ri 797-6 (3)_KRW 1223600</t>
    <phoneticPr fontId="40" type="noConversion"/>
  </si>
  <si>
    <t>[KR Inv_202601] VTAXLOC01_Kummyung_Land Acquisition Tax for Sinjang-ri 797-6 (1)_KRW 6118000</t>
    <phoneticPr fontId="40" type="noConversion"/>
  </si>
  <si>
    <t>[KR Inv_202602] VTAXLOC01_Kummyung_Land Acquisition Tax for Sinjang-ri 718-70_KRW 1610000</t>
    <phoneticPr fontId="40" type="noConversion"/>
  </si>
  <si>
    <t>[KR Inv_202601] VTAXLOC01_Kummyung_Land Acquisition Tax for Sinjang-ri 797-6 (2)_KRW 5139120</t>
    <phoneticPr fontId="40" type="noConversion"/>
  </si>
  <si>
    <t>[KR Inv_202601] VTAXLOC01_Kummyung_Land Acquisition Tax for Sinjang-ri 799-3_KRW 690000</t>
    <phoneticPr fontId="40" type="noConversion"/>
  </si>
  <si>
    <t>[KR Inv_202603] VTAXLOC01_PJ Phantom_Land Acquisition Tax for Bunmae-ri 697-6_KRW 2070000</t>
    <phoneticPr fontId="40" type="noConversion"/>
  </si>
  <si>
    <t>[KR Inv_202602] VTAXLOC01_Kummyung_Land Acquisition Tax for Bunmae-ri 688-2_KRW 7590000</t>
    <phoneticPr fontId="40" type="noConversion"/>
  </si>
  <si>
    <t>KR Inv_202603] VTAXLOC01_Kummyung_Charge for exclusive use of road_KRW 27810</t>
    <phoneticPr fontId="40" type="noConversion"/>
  </si>
  <si>
    <t>[KR Inv_202602] VLEHYUN01_PJ Phantom_Land Registration Service Fee for Bunmae-ri 685-2_KRW 411220</t>
    <phoneticPr fontId="40" type="noConversion"/>
  </si>
  <si>
    <t>[KR Inv_202602] VLEHYUN01_PJ Phantom_Land Registration Service Fee for Sinjang-ri 819-18_KRW 413150</t>
    <phoneticPr fontId="40" type="noConversion"/>
  </si>
  <si>
    <t>[KR Inv_202601] VLEHYUN01_PJ Phantom_Land Registration Service Fee for Sinjang-ri 819-8_KRW 415450</t>
    <phoneticPr fontId="40" type="noConversion"/>
  </si>
  <si>
    <t>[KR Inv_202601] VLEHYUN01_PJ Phantom_Land Registration Service Fee for Bunmae-ri 685-6_KRW 387600</t>
    <phoneticPr fontId="40" type="noConversion"/>
  </si>
  <si>
    <t>[KR Inv_202601] VLEHYUN01_PJ Phantom_Land Registration Service Fee for Sinjang-ri 795-10, 795-11_KRW 804190</t>
    <phoneticPr fontId="40" type="noConversion"/>
  </si>
  <si>
    <t>[KR Inv_202601] VLEHYUN01_PJ Phantom_Land Registration Service Fee for Sinjang-ri 819-7_KRW 415490</t>
    <phoneticPr fontId="40" type="noConversion"/>
  </si>
  <si>
    <t>[KR Inv_202602] VLEHYUN01_PJ Phantom_Land Registration Service Fee for Sinjang-ri 797-6_KRW 426300</t>
    <phoneticPr fontId="40" type="noConversion"/>
  </si>
  <si>
    <t>KR Inv_202602] VLEHYUN01_PJ Phantom_Land Registration Service Fee for Bunmae-ri 686-16_KRW 355000</t>
    <phoneticPr fontId="40" type="noConversion"/>
  </si>
  <si>
    <t>[KR Inv_202601] VLEHYUN01_PJ Phantom_Land Registration Service Fee for Bunmae-ri 689-19_KRW 485470</t>
    <phoneticPr fontId="40" type="noConversion"/>
  </si>
  <si>
    <t>KR Inv_202602] VLEHYUN01_PJ Phantom_Land Registration Service Fee for Bunmae-ri 689-18_KRW 496900</t>
    <phoneticPr fontId="40" type="noConversion"/>
  </si>
  <si>
    <t>[KR Inv_202602] VLEHYUN01_PJ Phantom_Land Registration Service Fee for Bunmae-ri 685-3_KRW 431450</t>
    <phoneticPr fontId="40" type="noConversion"/>
  </si>
  <si>
    <t>[KR Inv_202602] VLEHYUN01_PJ Phantom_Land Registration Service Fee for Bunmae-ri 696-1_KRW 469560</t>
    <phoneticPr fontId="40" type="noConversion"/>
  </si>
  <si>
    <t>[KR Inv_202602] VLEHYUN01_PJ Phantom_Land Registration Service Fee for Bunmae-ri 697-10_KRW 439730</t>
    <phoneticPr fontId="40" type="noConversion"/>
  </si>
  <si>
    <t>[KR Inv_202602] VLEHYUN01_PJ Phantom_Land Registration Service Fee for Bunmae-ri 684-1_KRW 474160</t>
    <phoneticPr fontId="40" type="noConversion"/>
  </si>
  <si>
    <t>[KR Inv_202602] VNEULSA01_Kummyung_Land Sale Down Payment for Bunmae-ri 688-11_KRW 8000000</t>
    <phoneticPr fontId="40" type="noConversion"/>
  </si>
  <si>
    <t>[KR Inv_202603] VNEULSA01_PJ Phantom_Land Purchase Down Payment for Bunmae-ri 697-6_KRW 45000000</t>
    <phoneticPr fontId="40" type="noConversion"/>
  </si>
  <si>
    <t>*</t>
    <phoneticPr fontId="40" type="noConversion"/>
  </si>
  <si>
    <t>KM-JV26-0198</t>
  </si>
  <si>
    <t>26-03-31</t>
  </si>
  <si>
    <t>KM-JV26-0197</t>
  </si>
  <si>
    <t>KM-JV26-0196</t>
  </si>
  <si>
    <t>KM-JV26-0195</t>
  </si>
  <si>
    <t>ECSS-SI26-0075</t>
  </si>
  <si>
    <t>KM-JV26-0190</t>
  </si>
  <si>
    <t>KM-JV26-0202</t>
  </si>
  <si>
    <t>26-03-01</t>
  </si>
  <si>
    <t>KM-JV26-0192</t>
  </si>
  <si>
    <t>KM-JV26-0191</t>
  </si>
  <si>
    <t>KM-JV26-0194</t>
  </si>
  <si>
    <t>KM-JV26-0193</t>
  </si>
  <si>
    <t>KM-JV26-0201</t>
  </si>
  <si>
    <t>KM-JV26-0200</t>
  </si>
  <si>
    <t>bank interest income(예금이자 219,071 소득세 30,660 지방소득세 3,060)</t>
  </si>
  <si>
    <t>KM-JV26-0180</t>
  </si>
  <si>
    <t>26-03-21</t>
  </si>
  <si>
    <t>KM-PV26-0066</t>
  </si>
  <si>
    <t>26-03-26</t>
  </si>
  <si>
    <t>KM-PV26-0065</t>
  </si>
  <si>
    <t>26-03-05</t>
  </si>
  <si>
    <t>263 EEKHPL_Unsecured Loan Agreement(USD 1,740,895)</t>
  </si>
  <si>
    <t>KM-JV26-0183</t>
  </si>
  <si>
    <t>26-03-11</t>
  </si>
  <si>
    <t>264 EEKHPL_Unsecured Loan Agreement(USD 323,000)</t>
  </si>
  <si>
    <t>KM-JV26-0182</t>
  </si>
  <si>
    <t xml:space="preserve"> 공인인증수수료(신협은행)_세금계산서 발행x</t>
  </si>
  <si>
    <t>KM-JV26-0160</t>
  </si>
  <si>
    <t>KM-JV26-0136</t>
  </si>
  <si>
    <t>KM-JV26-0199</t>
  </si>
  <si>
    <t xml:space="preserve">목포시청 </t>
  </si>
  <si>
    <t>KM-JV26-0147</t>
  </si>
  <si>
    <t>인식 Mar  FY26 MSA accrual_KR - Keummyeong Co. Ltd_ECSK BO</t>
  </si>
  <si>
    <t>KM-JV26-0189</t>
  </si>
  <si>
    <t>인식 Mar FY26 MSA accrual_KR - Keummyeong Co. Ltd_ECSS PL</t>
  </si>
  <si>
    <t>KM-JV26-0188</t>
  </si>
  <si>
    <t>상계 Feb FY26 MSA accrual_KR - Keummyeong Co. Ltd_ECSS PL</t>
  </si>
  <si>
    <t>KM-JV26-0187</t>
  </si>
  <si>
    <t>상계 Feb FY26 MSA accrual_KR - Keummyeong Co. Ltd_ECSK BO</t>
  </si>
  <si>
    <t>KM-JV26-0186</t>
  </si>
  <si>
    <t>KM-JV26-0135</t>
  </si>
  <si>
    <t>26-03-09</t>
  </si>
  <si>
    <t>이자지급 (최초원금20억, 23.03.31-27.03.31, 변동금리)</t>
  </si>
  <si>
    <t>KM-JV26-0149</t>
  </si>
  <si>
    <t>KM-JV26-0148</t>
  </si>
  <si>
    <t>26-03-03</t>
  </si>
  <si>
    <t>FY2025 Q4 MSA Fee</t>
  </si>
  <si>
    <t>KM-JV26-0161</t>
  </si>
  <si>
    <t>26-03-12</t>
  </si>
  <si>
    <t>수정 office rent</t>
  </si>
  <si>
    <t>KM-JV26-0203</t>
  </si>
  <si>
    <t>KM-PV26-0079</t>
  </si>
  <si>
    <t>KM-PV26-0078</t>
  </si>
  <si>
    <t>KM-JV26-0159</t>
  </si>
  <si>
    <t>Sejung Outlet Management (Monthly maintenance fee)</t>
  </si>
  <si>
    <t>KM-JV26-0146</t>
  </si>
  <si>
    <t>26-03-20</t>
  </si>
  <si>
    <t>KM-PV26-0100</t>
  </si>
  <si>
    <t>26-03-19</t>
  </si>
  <si>
    <t>KM-PV26-0099</t>
  </si>
  <si>
    <t>KM-PV26-0098</t>
  </si>
  <si>
    <t>KM-JV26-0179</t>
  </si>
  <si>
    <t>KM-JV26-0178</t>
  </si>
  <si>
    <t>KM-JV26-0177</t>
  </si>
  <si>
    <t>KM-PV26-0083</t>
  </si>
  <si>
    <t>KM-PV26-0082</t>
  </si>
  <si>
    <t>KM-PV26-0081</t>
  </si>
  <si>
    <t>KM-JV26-0164</t>
  </si>
  <si>
    <t>KM-JV26-0163</t>
  </si>
  <si>
    <t>KM-JV26-0162</t>
  </si>
  <si>
    <t>KM-PV26-0077</t>
  </si>
  <si>
    <t>KM-JV26-0145</t>
  </si>
  <si>
    <t>26-03-18</t>
  </si>
  <si>
    <t>KM-JV26-0144</t>
  </si>
  <si>
    <t>KM-PV26-0097</t>
  </si>
  <si>
    <t>KM-PV26-0096</t>
  </si>
  <si>
    <t>KM-PV26-0095</t>
  </si>
  <si>
    <t>KM-PV26-0094</t>
  </si>
  <si>
    <t>KM-PV26-0093</t>
  </si>
  <si>
    <t>KM-PV26-0092</t>
  </si>
  <si>
    <t>KM-PV26-0091</t>
  </si>
  <si>
    <t>KM-PV26-0090</t>
  </si>
  <si>
    <t>KM-PV26-0089</t>
  </si>
  <si>
    <t>KM-JV26-0185</t>
  </si>
  <si>
    <t>KM-PV26-0088</t>
  </si>
  <si>
    <t>[KR Inv_202602] VLEHYUN01_Kummyung_Land Acquisition Tax for Bunmae-ri 688-2_Paid by Judicial Scriven</t>
  </si>
  <si>
    <t>KM-PV26-0087</t>
  </si>
  <si>
    <t>[KR Inv_202601] VLEHYUN01_PJ Phantom_Land Registration Service Fee for Sinjang-ri 795-10, 795-11_KRW</t>
  </si>
  <si>
    <t>KM-PV26-0086</t>
  </si>
  <si>
    <t>KM-PV26-0085</t>
  </si>
  <si>
    <t>KM-JV26-0184</t>
  </si>
  <si>
    <t>KM-PV26-0084</t>
  </si>
  <si>
    <t>KM-JV26-0176</t>
  </si>
  <si>
    <t>KM-JV26-0175</t>
  </si>
  <si>
    <t>KM-JV26-0174</t>
  </si>
  <si>
    <t>KM-JV26-0173</t>
  </si>
  <si>
    <t>KM-JV26-0172</t>
  </si>
  <si>
    <t>KM-JV26-0171</t>
  </si>
  <si>
    <t>KM-JV26-0170</t>
  </si>
  <si>
    <t>KM-JV26-0169</t>
  </si>
  <si>
    <t>KM-JV26-0168</t>
  </si>
  <si>
    <t>KM-JV26-0167</t>
  </si>
  <si>
    <t>KM-JV26-0166</t>
  </si>
  <si>
    <t>KM-JV26-0165</t>
  </si>
  <si>
    <t>KM-PV26-0076</t>
  </si>
  <si>
    <t>KM-PV26-0075</t>
  </si>
  <si>
    <t>KM-JV26-0158</t>
  </si>
  <si>
    <t>KM-JV26-0157</t>
  </si>
  <si>
    <t>KM-JV26-0143</t>
  </si>
  <si>
    <t>KM-JV26-0142</t>
  </si>
  <si>
    <t>KM-JV26-0141</t>
  </si>
  <si>
    <t>KM-JV26-0140</t>
  </si>
  <si>
    <t>KM-JV26-0139</t>
  </si>
  <si>
    <t>KM-JV26-0138</t>
  </si>
  <si>
    <t>KM-JV26-0137</t>
  </si>
  <si>
    <t>공인인증수수료(신협은행)_세금계산서 발행x</t>
  </si>
  <si>
    <t>KM-PV26-0080</t>
  </si>
  <si>
    <t>공인인증수수료</t>
  </si>
  <si>
    <t>KM-PV26-0067</t>
  </si>
  <si>
    <t>KM-PV26-0074</t>
  </si>
  <si>
    <t>26-03-06</t>
  </si>
  <si>
    <t>KM-PV26-0073</t>
  </si>
  <si>
    <t>KM-JV26-0156</t>
  </si>
  <si>
    <t>KM-JV26-0155</t>
  </si>
  <si>
    <t>KM-PV26-0072</t>
  </si>
  <si>
    <t>KM-PV26-0071</t>
  </si>
  <si>
    <t>KM-PV26-0070</t>
  </si>
  <si>
    <t>KM-PV26-0069</t>
  </si>
  <si>
    <t>KM-PV26-0068</t>
  </si>
  <si>
    <t>KM-JV26-0154</t>
  </si>
  <si>
    <t>KM-JV26-0153</t>
  </si>
  <si>
    <t>KM-JV26-0152</t>
  </si>
  <si>
    <t>KM-JV26-0151</t>
  </si>
  <si>
    <t>KM-JV26-0150</t>
  </si>
  <si>
    <t>KM-JV26-0181</t>
  </si>
  <si>
    <r>
      <rPr>
        <b/>
        <sz val="8"/>
        <color rgb="FF000000"/>
        <rFont val="Segoe UI"/>
        <family val="2"/>
      </rPr>
      <t>1108-KR-001</t>
    </r>
    <r>
      <rPr>
        <b/>
        <sz val="8"/>
        <color rgb="FF000000"/>
        <rFont val="Segoe UI"/>
        <family val="2"/>
      </rPr>
      <t xml:space="preserve"> </t>
    </r>
    <r>
      <rPr>
        <b/>
        <sz val="8"/>
        <color rgb="FF000000"/>
        <rFont val="Segoe UI"/>
        <family val="2"/>
      </rPr>
      <t>Cash - USD (HANA) / 현금 - USD (HANA)</t>
    </r>
  </si>
  <si>
    <t>계정별 원장</t>
  </si>
  <si>
    <t>2026/03/31</t>
    <phoneticPr fontId="40" type="noConversion"/>
  </si>
  <si>
    <t xml:space="preserve">2026/01/01~2026/03/31 ( 2026/01/01~2026/12/31 ) </t>
    <phoneticPr fontId="40" type="noConversion"/>
  </si>
  <si>
    <t>2025-12-31</t>
    <phoneticPr fontId="40" type="noConversion"/>
  </si>
  <si>
    <t>2025-12-31</t>
    <phoneticPr fontId="40" type="noConversion"/>
  </si>
  <si>
    <t xml:space="preserve">2025/01/01~2025/12/31 </t>
    <phoneticPr fontId="40" type="noConversion"/>
  </si>
  <si>
    <t>(단위:원)</t>
    <phoneticPr fontId="40" type="noConversion"/>
  </si>
  <si>
    <t>2026/01/01~2026/12/31</t>
    <phoneticPr fontId="40" type="noConversion"/>
  </si>
  <si>
    <t>*수정 VLEHYUN01_Kummyung_Land Lease Down Payment for Bunmae-ri 693-3(Ju, Sangeun)</t>
  </si>
  <si>
    <t>KM-JV26-0207</t>
  </si>
  <si>
    <t>*수정 VLEHYUN01_Kummyung_Land Lease Down Payment for Bunmae-ri 693(곽치영)</t>
  </si>
  <si>
    <t>KM-JV26-0206</t>
  </si>
  <si>
    <t>*수정 VLEHYUN01_Kummyung_Land Lease Down Payment for Bunmae-ri 693(안경신)</t>
  </si>
  <si>
    <t>KM-JV26-0205</t>
  </si>
  <si>
    <t>*수정 VLEHYUN01_Kummyung_Land Purchase Down Payment for Sinjang-ri 797-6 (최한열)</t>
  </si>
  <si>
    <t>KM-JV26-0204</t>
  </si>
  <si>
    <t>VLEHYUN01_Kummyung_Land Purchase Down Payment for Sinjang-ri 797-6 (최한열)</t>
    <phoneticPr fontId="40" type="noConversion"/>
  </si>
  <si>
    <t>2026/01/01 ~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</si>
</sst>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1" formatCode="_-* #,##0_-;\-* #,##0_-;_-* &quot;-&quot;_-;_-@_-"/>
    <numFmt numFmtId="44" formatCode="_-&quot;₩&quot;* #,##0.00_-;\-&quot;₩&quot;* #,##0.00_-;_-&quot;₩&quot;* &quot;-&quot;??_-;_-@_-"/>
    <numFmt numFmtId="43" formatCode="_-* #,##0.00_-;\-* #,##0.00_-;_-* &quot;-&quot;??_-;_-@_-"/>
    <numFmt numFmtId="176" formatCode="_(* #,##0_);_(* \(#,##0\);_(* &quot;-&quot;_);_(@_)"/>
    <numFmt numFmtId="177" formatCode="dd\ mmmm\,\ yyyy"/>
    <numFmt numFmtId="178" formatCode="mmmm/yy"/>
    <numFmt numFmtId="179" formatCode="0.0000"/>
    <numFmt numFmtId="180" formatCode="#,##0;[Red]\(#,##0\);\-"/>
    <numFmt numFmtId="181" formatCode="#,###;\-#,###"/>
    <numFmt numFmtId="182" formatCode="###,##0"/>
    <numFmt numFmtId="183" formatCode="#,###;\(#,###\);#"/>
    <numFmt numFmtId="184" formatCode="0_);[Red]\(0\)"/>
    <numFmt numFmtId="185" formatCode="#,##0;[Red]\(#,##0\)"/>
    <numFmt numFmtId="186" formatCode="_-* #,##0.000_-;\-* #,##0.000_-;_-* &quot;-&quot;_-;_-@_-"/>
    <numFmt numFmtId="187" formatCode="0.000%"/>
    <numFmt numFmtId="188" formatCode="_-* #,##0.00_-;\-* #,##0.00_-;_-* &quot;-&quot;_-;_-@_-"/>
    <numFmt numFmtId="189" formatCode="#,##0.000000"/>
    <numFmt numFmtId="190" formatCode="###,##0.00"/>
    <numFmt numFmtId="191" formatCode="###,##0.0000"/>
    <numFmt numFmtId="192" formatCode="_-* #,##0.000000_-;\-* #,##0.000000_-;_-* &quot;-&quot;_-;_-@_-"/>
    <numFmt numFmtId="193" formatCode="yyyy\-mm\-dd\ hh:mm"/>
    <numFmt numFmtId="194" formatCode="#,##0.0_);[Red]\(#,##0.0\)"/>
    <numFmt numFmtId="195" formatCode="mm&quot;월&quot;\ dd&quot;일&quot;"/>
    <numFmt numFmtId="196" formatCode="#,##0_ ;[Red]\-#,##0\ "/>
    <numFmt numFmtId="197" formatCode="#,##0_ "/>
    <numFmt numFmtId="198" formatCode="#,###.00;"/>
    <numFmt numFmtId="199" formatCode="#,###.00;\-#,###.00;"/>
    <numFmt numFmtId="200" formatCode="#,##0.###%;\(#,##0.###%\);0%"/>
    <numFmt numFmtId="201" formatCode="_(&quot;₱&quot;* #,##0.00_);_(&quot;₱&quot;* \(#,##0.00\);_(&quot;₱&quot;* &quot;-&quot;??_);_(@_)"/>
    <numFmt numFmtId="202" formatCode="0.0%"/>
    <numFmt numFmtId="203" formatCode="dd/mm/yy\ hh:mm:ss;@"/>
    <numFmt numFmtId="204" formatCode="[$-10409]#,##0.00"/>
    <numFmt numFmtId="205" formatCode="#,##0.00_ "/>
    <numFmt numFmtId="206" formatCode="0.00000%"/>
    <numFmt numFmtId="207" formatCode="[$-10412]#,##0.00"/>
    <numFmt numFmtId="208" formatCode="_-* #,##0.0_-;\-* #,##0.0_-;_-* &quot;-&quot;_-;_-@_-"/>
    <numFmt numFmtId="209" formatCode="yyyy\.\ m\.\ d\."/>
    <numFmt numFmtId="210" formatCode="#,##0.0000_ "/>
    <numFmt numFmtId="211" formatCode="#,##0.00000_ "/>
    <numFmt numFmtId="212" formatCode="_-* #,##0.00000_-;\-* #,##0.00000_-;_-* &quot;-&quot;?????_-;_-@_-"/>
    <numFmt numFmtId="213" formatCode="#,##0_);\(#,##0\)"/>
    <numFmt numFmtId="214" formatCode="_(&quot;$&quot;* #,##0_);_(&quot;$&quot;* \(#,##0\);_(&quot;$&quot;* &quot;-&quot;_);_(@_)"/>
  </numFmts>
  <fonts count="265">
    <font>
      <sz val="10"/>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name val="Arial"/>
      <family val="2"/>
    </font>
    <font>
      <sz val="8"/>
      <name val="맑은 고딕"/>
      <family val="2"/>
      <charset val="129"/>
      <scheme val="minor"/>
    </font>
    <font>
      <sz val="10"/>
      <color indexed="9"/>
      <name val="Arial"/>
      <family val="2"/>
    </font>
    <font>
      <sz val="8"/>
      <name val="돋움"/>
      <family val="3"/>
      <charset val="129"/>
    </font>
    <font>
      <b/>
      <sz val="14"/>
      <name val="Arial"/>
      <family val="2"/>
    </font>
    <font>
      <b/>
      <sz val="10"/>
      <name val="Arial"/>
      <family val="2"/>
    </font>
    <font>
      <u/>
      <sz val="10"/>
      <color theme="10"/>
      <name val="돋움"/>
      <family val="3"/>
      <charset val="129"/>
    </font>
    <font>
      <b/>
      <u/>
      <sz val="10"/>
      <color theme="10"/>
      <name val="Arial"/>
      <family val="2"/>
    </font>
    <font>
      <b/>
      <u/>
      <sz val="10"/>
      <color theme="10"/>
      <name val="돋움"/>
      <family val="3"/>
      <charset val="129"/>
    </font>
    <font>
      <sz val="11"/>
      <name val="맑은 고딕"/>
      <family val="3"/>
      <charset val="129"/>
      <scheme val="minor"/>
    </font>
    <font>
      <b/>
      <sz val="14"/>
      <name val="맑은 고딕"/>
      <family val="3"/>
      <charset val="129"/>
      <scheme val="minor"/>
    </font>
    <font>
      <sz val="11"/>
      <color theme="0"/>
      <name val="맑은 고딕"/>
      <family val="3"/>
      <charset val="129"/>
      <scheme val="minor"/>
    </font>
    <font>
      <sz val="11"/>
      <color theme="0" tint="-0.499984740745262"/>
      <name val="맑은 고딕"/>
      <family val="3"/>
      <charset val="129"/>
      <scheme val="minor"/>
    </font>
    <font>
      <sz val="9"/>
      <color rgb="FFFFFFFF"/>
      <name val="ARIAL"/>
      <family val="2"/>
    </font>
    <font>
      <sz val="9"/>
      <color rgb="FF000000"/>
      <name val="ARIAL"/>
      <family val="2"/>
    </font>
    <font>
      <sz val="10"/>
      <name val="돋움"/>
      <family val="3"/>
      <charset val="129"/>
    </font>
    <font>
      <sz val="10"/>
      <name val="맑은 고딕"/>
      <family val="3"/>
      <charset val="129"/>
      <scheme val="minor"/>
    </font>
    <font>
      <sz val="11"/>
      <name val="ＭＳ Ｐゴシック"/>
      <family val="3"/>
      <charset val="128"/>
    </font>
    <font>
      <b/>
      <sz val="10"/>
      <color theme="0"/>
      <name val="맑은 고딕"/>
      <family val="3"/>
      <charset val="129"/>
      <scheme val="minor"/>
    </font>
    <font>
      <sz val="10"/>
      <color theme="0"/>
      <name val="맑은 고딕"/>
      <family val="3"/>
      <charset val="129"/>
      <scheme val="minor"/>
    </font>
    <font>
      <sz val="10"/>
      <name val="Arial"/>
      <family val="2"/>
    </font>
    <font>
      <b/>
      <sz val="10"/>
      <name val="돋움"/>
      <family val="3"/>
      <charset val="129"/>
    </font>
    <font>
      <sz val="10"/>
      <color theme="1"/>
      <name val="맑은 고딕"/>
      <family val="3"/>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u/>
      <sz val="10"/>
      <color rgb="FF0000FF"/>
      <name val="Arial"/>
      <family val="2"/>
    </font>
    <font>
      <u/>
      <sz val="10"/>
      <color rgb="FF800080"/>
      <name val="Arial"/>
      <family val="2"/>
    </font>
    <font>
      <sz val="11"/>
      <color theme="1"/>
      <name val="맑은 고딕"/>
      <family val="3"/>
      <charset val="129"/>
      <scheme val="minor"/>
    </font>
    <font>
      <sz val="11"/>
      <name val="돋움"/>
      <family val="3"/>
      <charset val="129"/>
    </font>
    <font>
      <b/>
      <sz val="11"/>
      <name val="맑은 고딕"/>
      <family val="3"/>
      <charset val="129"/>
      <scheme val="minor"/>
    </font>
    <font>
      <sz val="10"/>
      <color theme="1"/>
      <name val="Arial"/>
      <family val="2"/>
    </font>
    <font>
      <b/>
      <sz val="10"/>
      <color theme="1"/>
      <name val="맑은 고딕"/>
      <family val="3"/>
      <charset val="129"/>
      <scheme val="minor"/>
    </font>
    <font>
      <sz val="11"/>
      <color theme="1"/>
      <name val="맑은 고딕"/>
      <family val="2"/>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b/>
      <sz val="11"/>
      <color theme="1"/>
      <name val="맑은 고딕"/>
      <family val="3"/>
      <charset val="129"/>
      <scheme val="minor"/>
    </font>
    <font>
      <sz val="11"/>
      <color rgb="FF3F3F76"/>
      <name val="맑은 고딕"/>
      <family val="3"/>
      <charset val="129"/>
      <scheme val="minor"/>
    </font>
    <font>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sz val="9"/>
      <name val="맑은 고딕"/>
      <family val="3"/>
      <charset val="129"/>
    </font>
    <font>
      <b/>
      <sz val="10"/>
      <color rgb="FFFFFFFF"/>
      <name val="맑은 고딕"/>
      <family val="3"/>
      <charset val="129"/>
    </font>
    <font>
      <sz val="10"/>
      <color rgb="FF000000"/>
      <name val="맑은 고딕"/>
      <family val="3"/>
      <charset val="129"/>
    </font>
    <font>
      <sz val="8"/>
      <color rgb="FF000000"/>
      <name val="맑은 고딕"/>
      <family val="3"/>
      <charset val="129"/>
    </font>
    <font>
      <b/>
      <sz val="8"/>
      <color rgb="FF000000"/>
      <name val="맑은 고딕"/>
      <family val="3"/>
      <charset val="129"/>
    </font>
    <font>
      <b/>
      <sz val="10"/>
      <color rgb="FF000000"/>
      <name val="맑은 고딕"/>
      <family val="3"/>
      <charset val="129"/>
    </font>
    <font>
      <sz val="12"/>
      <color theme="1"/>
      <name val="맑은 고딕"/>
      <family val="2"/>
      <scheme val="minor"/>
    </font>
    <font>
      <sz val="9"/>
      <color theme="1"/>
      <name val="맑은 고딕"/>
      <family val="2"/>
      <scheme val="minor"/>
    </font>
    <font>
      <sz val="9"/>
      <name val="Arial"/>
      <family val="2"/>
    </font>
    <font>
      <b/>
      <sz val="8"/>
      <color rgb="FFFFFFFF"/>
      <name val="맑은 고딕"/>
      <family val="3"/>
      <charset val="129"/>
    </font>
    <font>
      <b/>
      <sz val="8"/>
      <color theme="1"/>
      <name val="Arial"/>
      <family val="2"/>
    </font>
    <font>
      <sz val="8"/>
      <name val="Arial"/>
      <family val="2"/>
    </font>
    <font>
      <sz val="8"/>
      <color theme="1"/>
      <name val="Arial"/>
      <family val="2"/>
    </font>
    <font>
      <sz val="9"/>
      <color theme="1"/>
      <name val="맑은 고딕"/>
      <family val="2"/>
      <charset val="129"/>
      <scheme val="minor"/>
    </font>
    <font>
      <sz val="10"/>
      <color theme="1"/>
      <name val="Arial"/>
      <family val="2"/>
    </font>
    <font>
      <sz val="10"/>
      <color theme="1"/>
      <name val="Arial"/>
      <family val="2"/>
    </font>
    <font>
      <sz val="11"/>
      <name val="맑은 고딕"/>
      <family val="3"/>
      <charset val="129"/>
      <scheme val="major"/>
    </font>
    <font>
      <u/>
      <sz val="11"/>
      <color indexed="36"/>
      <name val="돋움"/>
      <family val="3"/>
      <charset val="129"/>
    </font>
    <font>
      <sz val="10"/>
      <color theme="1"/>
      <name val="Arial"/>
      <family val="2"/>
    </font>
    <font>
      <sz val="10"/>
      <color theme="1"/>
      <name val="Arial"/>
      <family val="2"/>
    </font>
    <font>
      <sz val="10"/>
      <color theme="1"/>
      <name val="Arial"/>
      <family val="2"/>
    </font>
    <font>
      <b/>
      <sz val="9"/>
      <name val="Arial"/>
      <family val="2"/>
    </font>
    <font>
      <b/>
      <sz val="9"/>
      <name val="맑은 고딕"/>
      <family val="2"/>
      <scheme val="minor"/>
    </font>
    <font>
      <b/>
      <sz val="12"/>
      <name val="Arial"/>
      <family val="2"/>
    </font>
    <font>
      <b/>
      <sz val="11"/>
      <color rgb="FFFF0000"/>
      <name val="맑은 고딕"/>
      <family val="3"/>
      <charset val="129"/>
      <scheme val="minor"/>
    </font>
    <font>
      <sz val="10"/>
      <name val="맑은 고딕"/>
      <family val="3"/>
      <charset val="129"/>
      <scheme val="major"/>
    </font>
    <font>
      <sz val="10"/>
      <color theme="1"/>
      <name val="Arial"/>
      <family val="2"/>
    </font>
    <font>
      <sz val="10"/>
      <color theme="1"/>
      <name val="Arial"/>
      <family val="2"/>
    </font>
    <font>
      <sz val="10"/>
      <color rgb="FF000000"/>
      <name val="굴림"/>
      <family val="3"/>
      <charset val="129"/>
    </font>
    <font>
      <sz val="10"/>
      <color theme="1"/>
      <name val="Arial"/>
      <family val="2"/>
    </font>
    <font>
      <sz val="10"/>
      <color rgb="FFFFFFFF"/>
      <name val="굴림"/>
      <family val="3"/>
      <charset val="129"/>
    </font>
    <font>
      <sz val="11"/>
      <color theme="0" tint="-0.34998626667073579"/>
      <name val="맑은 고딕"/>
      <family val="3"/>
      <charset val="129"/>
      <scheme val="minor"/>
    </font>
    <font>
      <sz val="10"/>
      <color theme="1"/>
      <name val="Arial"/>
      <family val="2"/>
    </font>
    <font>
      <b/>
      <sz val="8"/>
      <name val="맑은 고딕"/>
      <family val="3"/>
      <charset val="129"/>
      <scheme val="minor"/>
    </font>
    <font>
      <sz val="8"/>
      <name val="맑은 고딕"/>
      <family val="3"/>
      <charset val="129"/>
      <scheme val="minor"/>
    </font>
    <font>
      <sz val="11"/>
      <color rgb="FFFF0000"/>
      <name val="맑은 고딕"/>
      <family val="3"/>
      <charset val="129"/>
      <scheme val="major"/>
    </font>
    <font>
      <sz val="10"/>
      <color rgb="FFFF0000"/>
      <name val="맑은 고딕"/>
      <family val="3"/>
      <charset val="129"/>
      <scheme val="major"/>
    </font>
    <font>
      <b/>
      <sz val="11"/>
      <color theme="0" tint="-0.499984740745262"/>
      <name val="맑은 고딕"/>
      <family val="3"/>
      <charset val="129"/>
      <scheme val="minor"/>
    </font>
    <font>
      <b/>
      <sz val="10"/>
      <color theme="0"/>
      <name val="맑은 고딕"/>
      <family val="3"/>
      <charset val="129"/>
      <scheme val="major"/>
    </font>
    <font>
      <b/>
      <sz val="10"/>
      <name val="맑은 고딕"/>
      <family val="3"/>
      <charset val="129"/>
      <scheme val="major"/>
    </font>
    <font>
      <sz val="10"/>
      <color theme="1"/>
      <name val="맑은 고딕"/>
      <family val="3"/>
      <charset val="129"/>
      <scheme val="major"/>
    </font>
    <font>
      <b/>
      <sz val="11"/>
      <color rgb="FFFF0000"/>
      <name val="맑은 고딕"/>
      <family val="3"/>
      <charset val="129"/>
      <scheme val="major"/>
    </font>
    <font>
      <b/>
      <sz val="10"/>
      <color rgb="FFFF0000"/>
      <name val="맑은 고딕"/>
      <family val="3"/>
      <charset val="129"/>
      <scheme val="major"/>
    </font>
    <font>
      <sz val="11"/>
      <color theme="7" tint="0.79998168889431442"/>
      <name val="맑은 고딕"/>
      <family val="3"/>
      <charset val="129"/>
      <scheme val="major"/>
    </font>
    <font>
      <b/>
      <sz val="10"/>
      <color rgb="FFFF0000"/>
      <name val="맑은 고딕"/>
      <family val="3"/>
      <charset val="129"/>
      <scheme val="minor"/>
    </font>
    <font>
      <b/>
      <sz val="12"/>
      <color theme="0"/>
      <name val="맑은 고딕"/>
      <family val="3"/>
      <charset val="129"/>
      <scheme val="major"/>
    </font>
    <font>
      <sz val="10"/>
      <color theme="0"/>
      <name val="맑은 고딕"/>
      <family val="3"/>
      <charset val="129"/>
      <scheme val="major"/>
    </font>
    <font>
      <sz val="9"/>
      <color theme="0"/>
      <name val="맑은 고딕"/>
      <family val="3"/>
      <charset val="129"/>
      <scheme val="minor"/>
    </font>
    <font>
      <sz val="9"/>
      <name val="맑은 고딕"/>
      <family val="3"/>
      <charset val="129"/>
      <scheme val="minor"/>
    </font>
    <font>
      <sz val="11"/>
      <color rgb="FF000000"/>
      <name val="맑은 고딕"/>
      <family val="3"/>
      <charset val="129"/>
    </font>
    <font>
      <sz val="10"/>
      <color indexed="8"/>
      <name val="맑은 고딕"/>
      <family val="2"/>
      <scheme val="minor"/>
    </font>
    <font>
      <sz val="8"/>
      <name val="맑은 고딕"/>
      <family val="3"/>
      <charset val="129"/>
    </font>
    <font>
      <sz val="9"/>
      <color indexed="8"/>
      <name val="맑은 고딕"/>
      <family val="3"/>
      <charset val="129"/>
      <scheme val="minor"/>
    </font>
    <font>
      <sz val="9"/>
      <color indexed="8"/>
      <name val="맑은 고딕"/>
      <family val="2"/>
      <scheme val="minor"/>
    </font>
    <font>
      <sz val="10"/>
      <color indexed="8"/>
      <name val="맑은 고딕"/>
      <family val="3"/>
      <charset val="129"/>
      <scheme val="minor"/>
    </font>
    <font>
      <sz val="10"/>
      <color theme="1"/>
      <name val="Arial"/>
      <family val="3"/>
      <charset val="129"/>
    </font>
    <font>
      <sz val="10"/>
      <color theme="1"/>
      <name val="Arial"/>
      <family val="2"/>
    </font>
    <font>
      <sz val="10"/>
      <color theme="1"/>
      <name val="Arial"/>
      <family val="2"/>
    </font>
    <font>
      <sz val="9"/>
      <color rgb="FF000000"/>
      <name val="맑은 고딕"/>
      <family val="2"/>
      <scheme val="minor"/>
    </font>
    <font>
      <sz val="10"/>
      <color theme="1"/>
      <name val="Arial"/>
      <family val="2"/>
    </font>
    <font>
      <b/>
      <sz val="10"/>
      <color rgb="FFF2F2F2"/>
      <name val="맑은 고딕"/>
      <family val="3"/>
      <charset val="129"/>
    </font>
    <font>
      <b/>
      <sz val="20"/>
      <color rgb="FF000000"/>
      <name val="맑은 고딕"/>
      <family val="3"/>
      <charset val="129"/>
    </font>
    <font>
      <b/>
      <sz val="12"/>
      <color rgb="FF0070C0"/>
      <name val="맑은 고딕"/>
      <family val="3"/>
      <charset val="129"/>
      <scheme val="major"/>
    </font>
    <font>
      <b/>
      <u/>
      <sz val="10"/>
      <color rgb="FF0070C0"/>
      <name val="돋움"/>
      <family val="3"/>
      <charset val="129"/>
    </font>
    <font>
      <b/>
      <sz val="10"/>
      <color rgb="FF0070C0"/>
      <name val="돋움"/>
      <family val="3"/>
      <charset val="129"/>
    </font>
    <font>
      <sz val="9"/>
      <color theme="1"/>
      <name val="맑은 고딕"/>
      <family val="3"/>
      <charset val="129"/>
      <scheme val="minor"/>
    </font>
    <font>
      <sz val="10"/>
      <color theme="0"/>
      <name val="돋움"/>
      <family val="3"/>
      <charset val="129"/>
    </font>
    <font>
      <sz val="11"/>
      <color theme="0"/>
      <name val="맑은 고딕"/>
      <family val="3"/>
      <charset val="129"/>
      <scheme val="major"/>
    </font>
    <font>
      <sz val="10"/>
      <color rgb="FF000000"/>
      <name val="맑은 고딕"/>
      <family val="3"/>
      <charset val="129"/>
      <scheme val="minor"/>
    </font>
    <font>
      <b/>
      <sz val="8"/>
      <color rgb="FFFF0000"/>
      <name val="맑은 고딕"/>
      <family val="3"/>
      <charset val="129"/>
      <scheme val="minor"/>
    </font>
    <font>
      <sz val="10"/>
      <color rgb="FFFF0000"/>
      <name val="맑은 고딕"/>
      <family val="3"/>
      <charset val="129"/>
      <scheme val="minor"/>
    </font>
    <font>
      <sz val="9"/>
      <name val="맑은 고딕"/>
      <family val="3"/>
      <charset val="129"/>
      <scheme val="major"/>
    </font>
    <font>
      <b/>
      <sz val="12"/>
      <color theme="1"/>
      <name val="맑은 고딕"/>
      <family val="3"/>
      <charset val="129"/>
      <scheme val="minor"/>
    </font>
    <font>
      <b/>
      <sz val="10"/>
      <name val="맑은 고딕"/>
      <family val="3"/>
      <charset val="129"/>
      <scheme val="minor"/>
    </font>
    <font>
      <b/>
      <sz val="10"/>
      <color theme="2"/>
      <name val="맑은 고딕"/>
      <family val="3"/>
      <charset val="129"/>
      <scheme val="minor"/>
    </font>
    <font>
      <sz val="10"/>
      <name val="맑은 고딕"/>
      <family val="3"/>
      <charset val="129"/>
    </font>
    <font>
      <sz val="10"/>
      <color theme="1"/>
      <name val="Arial"/>
      <family val="2"/>
    </font>
    <font>
      <sz val="9"/>
      <color rgb="FF000000"/>
      <name val="맑은 고딕"/>
      <family val="3"/>
      <charset val="129"/>
    </font>
    <font>
      <b/>
      <sz val="12"/>
      <color rgb="FF0070C0"/>
      <name val="맑은 고딕"/>
      <family val="3"/>
      <charset val="129"/>
      <scheme val="minor"/>
    </font>
    <font>
      <b/>
      <sz val="11"/>
      <color rgb="FF0070C0"/>
      <name val="맑은 고딕"/>
      <family val="3"/>
      <charset val="129"/>
      <scheme val="minor"/>
    </font>
    <font>
      <sz val="11"/>
      <color theme="0" tint="-0.14999847407452621"/>
      <name val="맑은 고딕"/>
      <family val="3"/>
      <charset val="129"/>
      <scheme val="minor"/>
    </font>
    <font>
      <sz val="10"/>
      <color theme="0" tint="-0.14999847407452621"/>
      <name val="돋움"/>
      <family val="3"/>
      <charset val="129"/>
    </font>
    <font>
      <sz val="11"/>
      <color indexed="81"/>
      <name val="Tahoma"/>
      <family val="2"/>
    </font>
    <font>
      <b/>
      <sz val="11"/>
      <color indexed="81"/>
      <name val="Tahoma"/>
      <family val="2"/>
    </font>
    <font>
      <sz val="11"/>
      <color indexed="81"/>
      <name val="돋움"/>
      <family val="3"/>
      <charset val="129"/>
    </font>
    <font>
      <sz val="10"/>
      <color rgb="FFC00000"/>
      <name val="맑은 고딕"/>
      <family val="3"/>
      <charset val="129"/>
      <scheme val="major"/>
    </font>
    <font>
      <sz val="10"/>
      <color rgb="FFC00000"/>
      <name val="돋움"/>
      <family val="3"/>
      <charset val="129"/>
    </font>
    <font>
      <sz val="9"/>
      <color rgb="FFC00000"/>
      <name val="맑은 고딕"/>
      <family val="3"/>
      <charset val="129"/>
      <scheme val="minor"/>
    </font>
    <font>
      <sz val="10"/>
      <color rgb="FFCFCFCF"/>
      <name val="맑은 고딕"/>
      <family val="3"/>
      <charset val="129"/>
    </font>
    <font>
      <sz val="8"/>
      <color theme="1"/>
      <name val="맑은 고딕"/>
      <family val="3"/>
      <charset val="129"/>
      <scheme val="major"/>
    </font>
    <font>
      <sz val="10"/>
      <color theme="1"/>
      <name val="Arial"/>
      <family val="2"/>
    </font>
    <font>
      <sz val="9"/>
      <color theme="0"/>
      <name val="Arial"/>
      <family val="2"/>
    </font>
    <font>
      <b/>
      <sz val="10"/>
      <color rgb="FFFF0000"/>
      <name val="굴림"/>
      <family val="3"/>
      <charset val="129"/>
    </font>
    <font>
      <sz val="11"/>
      <color rgb="FFC00000"/>
      <name val="맑은 고딕"/>
      <family val="3"/>
      <charset val="129"/>
      <scheme val="minor"/>
    </font>
    <font>
      <sz val="11"/>
      <color rgb="FF0070C0"/>
      <name val="맑은 고딕"/>
      <family val="3"/>
      <charset val="129"/>
      <scheme val="minor"/>
    </font>
    <font>
      <b/>
      <sz val="9"/>
      <color rgb="FF000000"/>
      <name val="맑은 고딕"/>
      <family val="2"/>
      <scheme val="minor"/>
    </font>
    <font>
      <b/>
      <sz val="11"/>
      <color theme="1" tint="0.499984740745262"/>
      <name val="맑은 고딕"/>
      <family val="3"/>
      <charset val="129"/>
      <scheme val="minor"/>
    </font>
    <font>
      <sz val="10"/>
      <color theme="1"/>
      <name val="Arial"/>
      <family val="2"/>
    </font>
    <font>
      <b/>
      <sz val="8"/>
      <color rgb="FF006FBD"/>
      <name val="맑은 고딕"/>
      <family val="3"/>
      <charset val="129"/>
    </font>
    <font>
      <b/>
      <sz val="8"/>
      <color rgb="FF414141"/>
      <name val="맑은 고딕"/>
      <family val="3"/>
      <charset val="129"/>
    </font>
    <font>
      <sz val="10"/>
      <color theme="1"/>
      <name val="Arial"/>
      <family val="2"/>
    </font>
    <font>
      <b/>
      <sz val="22"/>
      <color rgb="FF000000"/>
      <name val="맑은 고딕"/>
      <family val="3"/>
      <charset val="129"/>
    </font>
    <font>
      <sz val="10"/>
      <color rgb="FF000000"/>
      <name val="Malgun Gothic"/>
      <family val="2"/>
      <charset val="129"/>
    </font>
    <font>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006100"/>
      <name val="맑은 고딕"/>
      <family val="2"/>
      <scheme val="minor"/>
    </font>
    <font>
      <sz val="11"/>
      <color rgb="FF9C0006"/>
      <name val="맑은 고딕"/>
      <family val="2"/>
      <scheme val="minor"/>
    </font>
    <font>
      <sz val="11"/>
      <color rgb="FF9C5700"/>
      <name val="맑은 고딕"/>
      <family val="2"/>
      <scheme val="minor"/>
    </font>
    <font>
      <sz val="11"/>
      <color rgb="FF3F3F76"/>
      <name val="맑은 고딕"/>
      <family val="2"/>
      <scheme val="minor"/>
    </font>
    <font>
      <b/>
      <sz val="11"/>
      <color rgb="FF3F3F3F"/>
      <name val="맑은 고딕"/>
      <family val="2"/>
      <scheme val="minor"/>
    </font>
    <font>
      <b/>
      <sz val="11"/>
      <color rgb="FFFA7D00"/>
      <name val="맑은 고딕"/>
      <family val="2"/>
      <scheme val="minor"/>
    </font>
    <font>
      <sz val="11"/>
      <color rgb="FFFA7D00"/>
      <name val="맑은 고딕"/>
      <family val="2"/>
      <scheme val="minor"/>
    </font>
    <font>
      <b/>
      <sz val="11"/>
      <color theme="0"/>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sz val="11"/>
      <color theme="0"/>
      <name val="맑은 고딕"/>
      <family val="2"/>
      <scheme val="minor"/>
    </font>
    <font>
      <sz val="10"/>
      <color rgb="FF000000"/>
      <name val="Malgun Gothic"/>
      <family val="3"/>
      <charset val="129"/>
    </font>
    <font>
      <sz val="11"/>
      <color indexed="8"/>
      <name val="맑은 고딕"/>
      <family val="2"/>
      <scheme val="minor"/>
    </font>
    <font>
      <sz val="10"/>
      <color rgb="FFFF0000"/>
      <name val="돋움"/>
      <family val="3"/>
      <charset val="129"/>
    </font>
    <font>
      <sz val="10"/>
      <color rgb="FF0070C0"/>
      <name val="맑은 고딕"/>
      <family val="3"/>
      <charset val="129"/>
      <scheme val="minor"/>
    </font>
    <font>
      <sz val="11"/>
      <name val="고딕"/>
      <family val="3"/>
      <charset val="129"/>
    </font>
    <font>
      <sz val="11"/>
      <color theme="2" tint="-9.9978637043366805E-2"/>
      <name val="맑은 고딕"/>
      <family val="3"/>
      <charset val="129"/>
      <scheme val="minor"/>
    </font>
    <font>
      <sz val="10"/>
      <color theme="1"/>
      <name val="Arial"/>
      <family val="2"/>
    </font>
    <font>
      <b/>
      <u/>
      <sz val="22"/>
      <color rgb="FF000000"/>
      <name val="맑은 고딕"/>
      <family val="3"/>
      <charset val="129"/>
    </font>
    <font>
      <sz val="11"/>
      <color theme="1"/>
      <name val="Calibri"/>
      <family val="2"/>
    </font>
    <font>
      <sz val="11"/>
      <color rgb="FF000000"/>
      <name val="맑은 고딕"/>
      <family val="2"/>
      <scheme val="minor"/>
    </font>
    <font>
      <sz val="9"/>
      <color indexed="8"/>
      <name val="굴림체"/>
      <family val="3"/>
      <charset val="129"/>
    </font>
    <font>
      <sz val="10"/>
      <color indexed="13"/>
      <name val="Arial"/>
      <family val="2"/>
    </font>
    <font>
      <sz val="11"/>
      <name val="맑은 고딕"/>
      <family val="2"/>
      <scheme val="minor"/>
    </font>
    <font>
      <b/>
      <sz val="11"/>
      <name val="맑은 고딕"/>
      <family val="2"/>
      <scheme val="minor"/>
    </font>
    <font>
      <sz val="10"/>
      <color rgb="FFFF0000"/>
      <name val="굴림"/>
      <family val="3"/>
      <charset val="129"/>
    </font>
    <font>
      <sz val="10"/>
      <name val="맑은 고딕"/>
      <family val="2"/>
      <charset val="129"/>
    </font>
    <font>
      <sz val="10"/>
      <name val="Arial"/>
      <family val="3"/>
      <charset val="129"/>
    </font>
    <font>
      <sz val="10"/>
      <name val="Arial"/>
      <family val="3"/>
    </font>
    <font>
      <sz val="11"/>
      <name val="맑은 고딕"/>
      <family val="3"/>
      <charset val="129"/>
    </font>
    <font>
      <sz val="10"/>
      <color theme="1"/>
      <name val="돋움"/>
      <family val="3"/>
      <charset val="129"/>
    </font>
    <font>
      <b/>
      <sz val="8"/>
      <color rgb="FF000000"/>
      <name val="Segoe UI"/>
      <family val="2"/>
    </font>
    <font>
      <sz val="8"/>
      <color rgb="FF000000"/>
      <name val="Segoe UI"/>
      <family val="2"/>
    </font>
    <font>
      <sz val="8"/>
      <color rgb="FF414141"/>
      <name val="맑은 고딕"/>
      <family val="3"/>
      <charset val="129"/>
    </font>
    <font>
      <b/>
      <sz val="10"/>
      <color theme="1"/>
      <name val="돋움"/>
      <family val="3"/>
      <charset val="129"/>
    </font>
    <font>
      <sz val="10"/>
      <color rgb="FFE67300"/>
      <name val="돋움"/>
      <family val="3"/>
      <charset val="129"/>
    </font>
    <font>
      <b/>
      <sz val="9"/>
      <color theme="0"/>
      <name val="맑은 고딕"/>
      <family val="3"/>
      <charset val="129"/>
      <scheme val="minor"/>
    </font>
    <font>
      <b/>
      <sz val="10"/>
      <color rgb="FFFF0000"/>
      <name val="돋움"/>
      <family val="3"/>
      <charset val="129"/>
    </font>
    <font>
      <sz val="10"/>
      <color rgb="FFFF0000"/>
      <name val="Arial"/>
      <family val="2"/>
    </font>
    <font>
      <sz val="10"/>
      <color theme="8" tint="-0.249977111117893"/>
      <name val="돋움"/>
      <family val="3"/>
      <charset val="129"/>
    </font>
    <font>
      <sz val="9"/>
      <name val="맑은 고딕"/>
      <family val="2"/>
      <scheme val="minor"/>
    </font>
    <font>
      <sz val="10"/>
      <color rgb="FF002060"/>
      <name val="돋움"/>
      <family val="3"/>
      <charset val="129"/>
    </font>
    <font>
      <sz val="10"/>
      <color rgb="FF000000"/>
      <name val="Arial"/>
      <family val="2"/>
    </font>
    <font>
      <sz val="8"/>
      <color rgb="FF000000"/>
      <name val="Segoe UI Semibold"/>
      <family val="2"/>
    </font>
    <font>
      <sz val="9"/>
      <color rgb="FFFF0000"/>
      <name val="맑은 고딕"/>
      <family val="2"/>
      <scheme val="minor"/>
    </font>
    <font>
      <sz val="8"/>
      <color theme="1"/>
      <name val="맑은 고딕"/>
      <family val="3"/>
      <charset val="129"/>
    </font>
    <font>
      <b/>
      <sz val="8"/>
      <color theme="1"/>
      <name val="맑은 고딕"/>
      <family val="3"/>
      <charset val="129"/>
    </font>
    <font>
      <b/>
      <sz val="9"/>
      <color theme="1"/>
      <name val="Arial"/>
      <family val="2"/>
    </font>
    <font>
      <sz val="11"/>
      <color rgb="FF000000"/>
      <name val="Calibri"/>
      <family val="2"/>
    </font>
    <font>
      <sz val="8"/>
      <color theme="1"/>
      <name val="Segoe UI"/>
      <family val="2"/>
    </font>
    <font>
      <sz val="8"/>
      <color theme="1"/>
      <name val="돋움"/>
      <family val="3"/>
      <charset val="129"/>
    </font>
    <font>
      <sz val="8"/>
      <color theme="1"/>
      <name val="맑은 고딕"/>
      <family val="2"/>
      <charset val="129"/>
    </font>
    <font>
      <sz val="6"/>
      <color rgb="FF000000"/>
      <name val="Segoe UI"/>
      <family val="2"/>
    </font>
    <font>
      <b/>
      <sz val="9"/>
      <name val="맑은 고딕"/>
      <family val="3"/>
      <charset val="129"/>
      <scheme val="minor"/>
    </font>
    <font>
      <b/>
      <sz val="22"/>
      <color rgb="FF000000"/>
      <name val="맑은 고딕"/>
      <family val="3"/>
      <charset val="129"/>
      <scheme val="major"/>
    </font>
    <font>
      <b/>
      <sz val="22"/>
      <name val="맑은 고딕"/>
      <family val="3"/>
      <charset val="129"/>
      <scheme val="major"/>
    </font>
    <font>
      <sz val="8"/>
      <color rgb="FFFF0000"/>
      <name val="맑은 고딕"/>
      <family val="3"/>
      <charset val="129"/>
    </font>
    <font>
      <sz val="8"/>
      <color rgb="FF0070C0"/>
      <name val="맑은 고딕"/>
      <family val="3"/>
      <charset val="129"/>
    </font>
  </fonts>
  <fills count="103">
    <fill>
      <patternFill patternType="none"/>
    </fill>
    <fill>
      <patternFill patternType="gray125"/>
    </fill>
    <fill>
      <patternFill patternType="solid">
        <fgColor rgb="FFF2F2F2"/>
        <bgColor indexed="64"/>
      </patternFill>
    </fill>
    <fill>
      <patternFill patternType="solid">
        <fgColor rgb="FF5F5F5F"/>
        <bgColor indexed="64"/>
      </patternFill>
    </fill>
    <fill>
      <patternFill patternType="solid">
        <fgColor rgb="FFDDDDDD"/>
        <bgColor indexed="64"/>
      </patternFill>
    </fill>
    <fill>
      <patternFill patternType="solid">
        <fgColor rgb="FF51597B"/>
        <bgColor indexed="64"/>
      </patternFill>
    </fill>
    <fill>
      <patternFill patternType="solid">
        <fgColor rgb="FFE1E1FF"/>
        <bgColor indexed="64"/>
      </patternFill>
    </fill>
    <fill>
      <patternFill patternType="solid">
        <fgColor theme="0" tint="-0.14999847407452621"/>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FFFFFF"/>
      </patternFill>
    </fill>
    <fill>
      <patternFill patternType="solid">
        <fgColor rgb="FF336699"/>
      </patternFill>
    </fill>
    <fill>
      <patternFill patternType="solid">
        <fgColor rgb="FF6C9DCE"/>
      </patternFill>
    </fill>
    <fill>
      <patternFill patternType="solid">
        <fgColor rgb="FFD9E4F0"/>
      </patternFill>
    </fill>
    <fill>
      <patternFill patternType="solid">
        <fgColor indexed="22"/>
        <bgColor indexed="64"/>
      </patternFill>
    </fill>
    <fill>
      <patternFill patternType="solid">
        <fgColor theme="2" tint="-0.249977111117893"/>
        <bgColor indexed="64"/>
      </patternFill>
    </fill>
    <fill>
      <patternFill patternType="solid">
        <fgColor rgb="FF00B05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B7D1E7"/>
      </patternFill>
    </fill>
    <fill>
      <patternFill patternType="solid">
        <fgColor theme="6" tint="0.59999389629810485"/>
        <bgColor indexed="64"/>
      </patternFill>
    </fill>
    <fill>
      <patternFill patternType="solid">
        <fgColor rgb="FFFFFF00"/>
        <bgColor theme="4" tint="0.79998168889431442"/>
      </patternFill>
    </fill>
    <fill>
      <patternFill patternType="solid">
        <fgColor rgb="FFC0C0C0"/>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tint="-4.9989318521683403E-2"/>
        <bgColor theme="4" tint="0.79998168889431442"/>
      </patternFill>
    </fill>
    <fill>
      <patternFill patternType="solid">
        <fgColor theme="9" tint="-0.249977111117893"/>
        <bgColor indexed="64"/>
      </patternFill>
    </fill>
    <fill>
      <patternFill patternType="solid">
        <fgColor theme="4" tint="-0.249977111117893"/>
        <bgColor indexed="64"/>
      </patternFill>
    </fill>
    <fill>
      <patternFill patternType="solid">
        <fgColor rgb="FF0070C0"/>
        <bgColor indexed="64"/>
      </patternFill>
    </fill>
    <fill>
      <patternFill patternType="solid">
        <fgColor theme="8" tint="-0.499984740745262"/>
        <bgColor indexed="64"/>
      </patternFill>
    </fill>
    <fill>
      <patternFill patternType="solid">
        <fgColor theme="6" tint="0.79998168889431442"/>
        <bgColor indexed="64"/>
      </patternFill>
    </fill>
    <fill>
      <patternFill patternType="solid">
        <fgColor rgb="FF666699"/>
      </patternFill>
    </fill>
    <fill>
      <patternFill patternType="solid">
        <fgColor theme="8" tint="0.39997558519241921"/>
        <bgColor indexed="64"/>
      </patternFill>
    </fill>
    <fill>
      <patternFill patternType="solid">
        <fgColor rgb="FFFFFFCC"/>
        <bgColor indexed="64"/>
      </patternFill>
    </fill>
    <fill>
      <patternFill patternType="solid">
        <fgColor rgb="FFFFC000"/>
        <bgColor indexed="64"/>
      </patternFill>
    </fill>
    <fill>
      <patternFill patternType="solid">
        <fgColor theme="5" tint="0.7999816888943144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7"/>
        <bgColor indexed="64"/>
      </patternFill>
    </fill>
    <fill>
      <patternFill patternType="solid">
        <fgColor theme="6" tint="-0.249977111117893"/>
        <bgColor indexed="64"/>
      </patternFill>
    </fill>
    <fill>
      <patternFill patternType="solid">
        <fgColor indexed="14"/>
        <bgColor indexed="64"/>
      </patternFill>
    </fill>
    <fill>
      <patternFill patternType="solid">
        <fgColor indexed="8"/>
        <bgColor indexed="64"/>
      </patternFill>
    </fill>
    <fill>
      <patternFill patternType="solid">
        <fgColor theme="7" tint="0.79998168889431442"/>
        <bgColor theme="7" tint="0.79998168889431442"/>
      </patternFill>
    </fill>
    <fill>
      <patternFill patternType="solid">
        <fgColor rgb="FFEBEBEB"/>
        <bgColor rgb="FFEBEBEB"/>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7" tint="0.79998168889431442"/>
        <bgColor theme="4" tint="0.79998168889431442"/>
      </patternFill>
    </fill>
    <fill>
      <patternFill patternType="solid">
        <fgColor rgb="FFE2EFDA"/>
        <bgColor rgb="FF000000"/>
      </patternFill>
    </fill>
    <fill>
      <patternFill patternType="solid">
        <fgColor theme="2" tint="-0.499984740745262"/>
        <bgColor indexed="64"/>
      </patternFill>
    </fill>
    <fill>
      <patternFill patternType="solid">
        <fgColor theme="4" tint="0.59999389629810485"/>
        <bgColor indexed="64"/>
      </patternFill>
    </fill>
    <fill>
      <patternFill patternType="solid">
        <fgColor theme="6" tint="-0.499984740745262"/>
        <bgColor indexed="64"/>
      </patternFill>
    </fill>
    <fill>
      <patternFill patternType="solid">
        <fgColor theme="2" tint="-0.749992370372631"/>
        <bgColor indexed="64"/>
      </patternFill>
    </fill>
    <fill>
      <patternFill patternType="solid">
        <fgColor theme="6"/>
        <bgColor indexed="64"/>
      </patternFill>
    </fill>
    <fill>
      <patternFill patternType="solid">
        <fgColor rgb="FF7030A0"/>
        <bgColor indexed="64"/>
      </patternFill>
    </fill>
    <fill>
      <patternFill patternType="solid">
        <fgColor theme="8"/>
        <bgColor indexed="64"/>
      </patternFill>
    </fill>
    <fill>
      <patternFill patternType="solid">
        <fgColor theme="8" tint="0.59999389629810485"/>
        <bgColor indexed="64"/>
      </patternFill>
    </fill>
    <fill>
      <patternFill patternType="solid">
        <fgColor theme="5" tint="0.79998168889431442"/>
        <bgColor theme="4" tint="0.79998168889431442"/>
      </patternFill>
    </fill>
    <fill>
      <patternFill patternType="solid">
        <fgColor theme="6"/>
        <bgColor theme="4" tint="0.79998168889431442"/>
      </patternFill>
    </fill>
    <fill>
      <patternFill patternType="solid">
        <fgColor theme="9"/>
        <bgColor theme="4" tint="0.79998168889431442"/>
      </patternFill>
    </fill>
    <fill>
      <patternFill patternType="solid">
        <fgColor theme="9"/>
        <bgColor indexed="64"/>
      </patternFill>
    </fill>
    <fill>
      <patternFill patternType="solid">
        <fgColor theme="7" tint="0.59999389629810485"/>
        <bgColor indexed="64"/>
      </patternFill>
    </fill>
  </fills>
  <borders count="242">
    <border>
      <left/>
      <right/>
      <top/>
      <bottom/>
      <diagonal/>
    </border>
    <border>
      <left style="thick">
        <color theme="0" tint="-0.14996795556505021"/>
      </left>
      <right/>
      <top style="thick">
        <color theme="0" tint="-0.14996795556505021"/>
      </top>
      <bottom/>
      <diagonal/>
    </border>
    <border>
      <left/>
      <right/>
      <top style="thick">
        <color theme="0" tint="-0.14996795556505021"/>
      </top>
      <bottom/>
      <diagonal/>
    </border>
    <border>
      <left/>
      <right style="thick">
        <color theme="0" tint="-0.14996795556505021"/>
      </right>
      <top style="thick">
        <color theme="0" tint="-0.14996795556505021"/>
      </top>
      <bottom/>
      <diagonal/>
    </border>
    <border>
      <left style="thick">
        <color theme="0" tint="-0.14996795556505021"/>
      </left>
      <right/>
      <top/>
      <bottom/>
      <diagonal/>
    </border>
    <border>
      <left/>
      <right style="thick">
        <color theme="0" tint="-0.14996795556505021"/>
      </right>
      <top/>
      <bottom/>
      <diagonal/>
    </border>
    <border>
      <left style="thick">
        <color theme="0" tint="-0.14996795556505021"/>
      </left>
      <right/>
      <top/>
      <bottom style="thick">
        <color theme="0" tint="-0.14996795556505021"/>
      </bottom>
      <diagonal/>
    </border>
    <border>
      <left/>
      <right/>
      <top/>
      <bottom style="thick">
        <color theme="0" tint="-0.14996795556505021"/>
      </bottom>
      <diagonal/>
    </border>
    <border>
      <left/>
      <right style="thick">
        <color theme="0" tint="-0.14996795556505021"/>
      </right>
      <top/>
      <bottom style="thick">
        <color theme="0" tint="-0.14996795556505021"/>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tint="-0.14996795556505021"/>
      </right>
      <top style="thin">
        <color theme="0"/>
      </top>
      <bottom style="thin">
        <color theme="0" tint="-0.14996795556505021"/>
      </bottom>
      <diagonal/>
    </border>
    <border>
      <left style="thin">
        <color theme="0" tint="-0.14996795556505021"/>
      </left>
      <right style="thin">
        <color theme="0" tint="-0.14996795556505021"/>
      </right>
      <top style="thin">
        <color theme="0"/>
      </top>
      <bottom style="thin">
        <color theme="0" tint="-0.14996795556505021"/>
      </bottom>
      <diagonal/>
    </border>
    <border>
      <left style="thin">
        <color theme="0" tint="-0.14996795556505021"/>
      </left>
      <right/>
      <top/>
      <bottom style="thin">
        <color theme="0" tint="-0.14996795556505021"/>
      </bottom>
      <diagonal/>
    </border>
    <border>
      <left style="thin">
        <color theme="0"/>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left>
      <right style="thin">
        <color theme="0" tint="-0.14996795556505021"/>
      </right>
      <top style="thin">
        <color theme="0" tint="-0.14996795556505021"/>
      </top>
      <bottom style="thin">
        <color theme="0"/>
      </bottom>
      <diagonal/>
    </border>
    <border>
      <left style="thin">
        <color theme="0" tint="-0.14996795556505021"/>
      </left>
      <right style="thin">
        <color theme="0" tint="-0.14996795556505021"/>
      </right>
      <top style="thin">
        <color theme="0" tint="-0.14996795556505021"/>
      </top>
      <bottom style="thin">
        <color theme="0"/>
      </bottom>
      <diagonal/>
    </border>
    <border>
      <left style="thin">
        <color theme="0" tint="-0.14996795556505021"/>
      </left>
      <right/>
      <top style="thin">
        <color theme="0" tint="-0.14996795556505021"/>
      </top>
      <bottom style="thin">
        <color theme="0"/>
      </bottom>
      <diagonal/>
    </border>
    <border>
      <left style="thin">
        <color theme="0"/>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tint="-0.14996795556505021"/>
      </right>
      <top style="thin">
        <color theme="0"/>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bottom/>
      <diagonal/>
    </border>
    <border>
      <left/>
      <right style="thin">
        <color theme="0" tint="-0.14996795556505021"/>
      </right>
      <top style="thin">
        <color theme="0" tint="-0.149967955565050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style="thin">
        <color theme="0"/>
      </bottom>
      <diagonal/>
    </border>
    <border>
      <left/>
      <right/>
      <top style="thin">
        <color theme="0"/>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bottom style="thin">
        <color theme="0" tint="-0.1499069185460982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14996795556505021"/>
      </left>
      <right/>
      <top/>
      <bottom/>
      <diagonal/>
    </border>
    <border>
      <left/>
      <right/>
      <top style="thin">
        <color theme="0"/>
      </top>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style="thin">
        <color rgb="FFBEBEBE"/>
      </left>
      <right style="thin">
        <color rgb="FFBEBEBE"/>
      </right>
      <top style="thin">
        <color rgb="FFBEBEBE"/>
      </top>
      <bottom style="thin">
        <color rgb="FFBEBEBE"/>
      </bottom>
      <diagonal/>
    </border>
    <border>
      <left/>
      <right style="thin">
        <color theme="0"/>
      </right>
      <top style="thin">
        <color theme="0"/>
      </top>
      <bottom/>
      <diagonal/>
    </border>
    <border>
      <left style="thin">
        <color theme="0"/>
      </left>
      <right/>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0"/>
      </left>
      <right/>
      <top style="thin">
        <color theme="0"/>
      </top>
      <bottom style="thin">
        <color theme="0" tint="-0.14996795556505021"/>
      </bottom>
      <diagonal/>
    </border>
    <border>
      <left/>
      <right style="thin">
        <color theme="0"/>
      </right>
      <top style="thin">
        <color theme="0"/>
      </top>
      <bottom style="thin">
        <color theme="0" tint="-0.1499679555650502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theme="0" tint="-0.14996795556505021"/>
      </right>
      <top style="medium">
        <color indexed="64"/>
      </top>
      <bottom style="medium">
        <color theme="0" tint="-0.14996795556505021"/>
      </bottom>
      <diagonal/>
    </border>
    <border>
      <left style="medium">
        <color theme="0" tint="-0.14996795556505021"/>
      </left>
      <right style="medium">
        <color theme="0" tint="-0.14996795556505021"/>
      </right>
      <top style="medium">
        <color indexed="64"/>
      </top>
      <bottom style="medium">
        <color theme="0" tint="-0.14996795556505021"/>
      </bottom>
      <diagonal/>
    </border>
    <border>
      <left style="medium">
        <color theme="0" tint="-0.14996795556505021"/>
      </left>
      <right style="medium">
        <color indexed="64"/>
      </right>
      <top style="medium">
        <color indexed="64"/>
      </top>
      <bottom style="medium">
        <color theme="0" tint="-0.14996795556505021"/>
      </bottom>
      <diagonal/>
    </border>
    <border>
      <left style="medium">
        <color indexed="64"/>
      </left>
      <right style="medium">
        <color theme="0" tint="-0.14996795556505021"/>
      </right>
      <top style="medium">
        <color theme="0" tint="-0.14996795556505021"/>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style="medium">
        <color indexed="64"/>
      </right>
      <top style="medium">
        <color theme="0" tint="-0.14996795556505021"/>
      </top>
      <bottom style="medium">
        <color theme="0" tint="-0.14996795556505021"/>
      </bottom>
      <diagonal/>
    </border>
    <border>
      <left style="medium">
        <color indexed="64"/>
      </left>
      <right style="medium">
        <color theme="0" tint="-0.14996795556505021"/>
      </right>
      <top style="medium">
        <color theme="0" tint="-0.14996795556505021"/>
      </top>
      <bottom style="medium">
        <color indexed="64"/>
      </bottom>
      <diagonal/>
    </border>
    <border>
      <left style="medium">
        <color theme="0" tint="-0.14996795556505021"/>
      </left>
      <right style="medium">
        <color theme="0" tint="-0.14996795556505021"/>
      </right>
      <top style="medium">
        <color theme="0" tint="-0.14996795556505021"/>
      </top>
      <bottom style="medium">
        <color indexed="64"/>
      </bottom>
      <diagonal/>
    </border>
    <border>
      <left style="medium">
        <color theme="0" tint="-0.14996795556505021"/>
      </left>
      <right style="medium">
        <color indexed="64"/>
      </right>
      <top style="medium">
        <color theme="0" tint="-0.14996795556505021"/>
      </top>
      <bottom style="medium">
        <color indexed="64"/>
      </bottom>
      <diagonal/>
    </border>
    <border>
      <left style="thin">
        <color rgb="FF000000"/>
      </left>
      <right/>
      <top/>
      <bottom/>
      <diagonal/>
    </border>
    <border>
      <left style="thin">
        <color theme="0"/>
      </left>
      <right/>
      <top style="thin">
        <color theme="0"/>
      </top>
      <bottom/>
      <diagonal/>
    </border>
    <border>
      <left/>
      <right/>
      <top style="thin">
        <color theme="0" tint="-0.14996795556505021"/>
      </top>
      <bottom style="thin">
        <color theme="0" tint="-0.14996795556505021"/>
      </bottom>
      <diagonal/>
    </border>
    <border>
      <left/>
      <right/>
      <top style="thin">
        <color theme="0" tint="-0.14996795556505021"/>
      </top>
      <bottom style="thin">
        <color theme="0"/>
      </bottom>
      <diagonal/>
    </border>
    <border>
      <left/>
      <right style="thin">
        <color theme="0"/>
      </right>
      <top style="thin">
        <color theme="0" tint="-0.14996795556505021"/>
      </top>
      <bottom style="thin">
        <color theme="0"/>
      </bottom>
      <diagonal/>
    </border>
    <border>
      <left style="thin">
        <color theme="0"/>
      </left>
      <right/>
      <top style="thin">
        <color theme="0" tint="-0.14996795556505021"/>
      </top>
      <bottom style="thin">
        <color theme="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0" tint="-0.14996795556505021"/>
      </right>
      <top/>
      <bottom style="thin">
        <color theme="0" tint="-0.14996795556505021"/>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top style="medium">
        <color indexed="64"/>
      </top>
      <bottom style="thin">
        <color indexed="64"/>
      </bottom>
      <diagonal/>
    </border>
    <border>
      <left/>
      <right/>
      <top/>
      <bottom style="thin">
        <color theme="0" tint="-0.14996795556505021"/>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top/>
      <bottom style="thin">
        <color theme="0" tint="-0.14996795556505021"/>
      </bottom>
      <diagonal/>
    </border>
    <border>
      <left/>
      <right style="medium">
        <color indexed="64"/>
      </right>
      <top/>
      <bottom style="thin">
        <color theme="0" tint="-0.14996795556505021"/>
      </bottom>
      <diagonal/>
    </border>
    <border>
      <left style="medium">
        <color indexed="64"/>
      </left>
      <right style="thin">
        <color theme="0"/>
      </right>
      <top style="medium">
        <color indexed="64"/>
      </top>
      <bottom style="thin">
        <color theme="0"/>
      </bottom>
      <diagonal/>
    </border>
    <border>
      <left style="thin">
        <color theme="0"/>
      </left>
      <right/>
      <top style="medium">
        <color indexed="64"/>
      </top>
      <bottom/>
      <diagonal/>
    </border>
    <border>
      <left style="thin">
        <color theme="0"/>
      </left>
      <right style="medium">
        <color indexed="64"/>
      </right>
      <top style="medium">
        <color indexed="64"/>
      </top>
      <bottom/>
      <diagonal/>
    </border>
    <border>
      <left style="medium">
        <color indexed="64"/>
      </left>
      <right/>
      <top/>
      <bottom/>
      <diagonal/>
    </border>
    <border>
      <left style="thin">
        <color theme="0"/>
      </left>
      <right/>
      <top style="medium">
        <color indexed="64"/>
      </top>
      <bottom style="thin">
        <color theme="0"/>
      </bottom>
      <diagonal/>
    </border>
    <border>
      <left/>
      <right style="medium">
        <color indexed="64"/>
      </right>
      <top style="thin">
        <color theme="0"/>
      </top>
      <bottom style="thin">
        <color theme="0" tint="-0.14996795556505021"/>
      </bottom>
      <diagonal/>
    </border>
    <border>
      <left style="medium">
        <color indexed="64"/>
      </left>
      <right/>
      <top/>
      <bottom style="medium">
        <color indexed="64"/>
      </bottom>
      <diagonal/>
    </border>
    <border>
      <left/>
      <right/>
      <top/>
      <bottom style="medium">
        <color indexed="64"/>
      </bottom>
      <diagonal/>
    </border>
    <border>
      <left/>
      <right style="medium">
        <color indexed="64"/>
      </right>
      <top style="thin">
        <color theme="0"/>
      </top>
      <bottom style="medium">
        <color indexed="64"/>
      </bottom>
      <diagonal/>
    </border>
    <border>
      <left/>
      <right style="medium">
        <color indexed="64"/>
      </right>
      <top/>
      <bottom style="medium">
        <color indexed="64"/>
      </bottom>
      <diagonal/>
    </border>
    <border>
      <left style="thin">
        <color theme="2"/>
      </left>
      <right style="thin">
        <color theme="2"/>
      </right>
      <top style="thin">
        <color theme="2"/>
      </top>
      <bottom style="thin">
        <color theme="2"/>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indexed="8"/>
      </top>
      <bottom style="thin">
        <color indexed="8"/>
      </bottom>
      <diagonal/>
    </border>
    <border>
      <left style="thin">
        <color indexed="64"/>
      </left>
      <right style="thin">
        <color indexed="64"/>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0" tint="-0.14996795556505021"/>
      </right>
      <top style="thin">
        <color theme="0" tint="-0.14996795556505021"/>
      </top>
      <bottom style="double">
        <color indexed="64"/>
      </bottom>
      <diagonal/>
    </border>
    <border>
      <left style="thin">
        <color theme="0" tint="-0.14996795556505021"/>
      </left>
      <right style="thin">
        <color theme="0" tint="-0.14996795556505021"/>
      </right>
      <top style="thin">
        <color theme="0" tint="-0.14996795556505021"/>
      </top>
      <bottom style="double">
        <color indexed="64"/>
      </bottom>
      <diagonal/>
    </border>
    <border>
      <left style="thin">
        <color theme="0" tint="-0.14996795556505021"/>
      </left>
      <right/>
      <top style="thin">
        <color theme="0" tint="-0.14996795556505021"/>
      </top>
      <bottom style="double">
        <color indexed="64"/>
      </bottom>
      <diagonal/>
    </border>
    <border>
      <left style="medium">
        <color indexed="64"/>
      </left>
      <right style="medium">
        <color indexed="64"/>
      </right>
      <top style="medium">
        <color indexed="64"/>
      </top>
      <bottom style="double">
        <color indexed="64"/>
      </bottom>
      <diagonal/>
    </border>
    <border>
      <left/>
      <right/>
      <top style="thin">
        <color theme="0" tint="-0.14996795556505021"/>
      </top>
      <bottom style="double">
        <color indexed="64"/>
      </bottom>
      <diagonal/>
    </border>
    <border>
      <left/>
      <right style="thin">
        <color theme="0" tint="-0.14996795556505021"/>
      </right>
      <top/>
      <bottom/>
      <diagonal/>
    </border>
    <border>
      <left style="thin">
        <color theme="0" tint="-0.14996795556505021"/>
      </left>
      <right style="thin">
        <color theme="0" tint="-0.14996795556505021"/>
      </right>
      <top/>
      <bottom style="thin">
        <color theme="0"/>
      </bottom>
      <diagonal/>
    </border>
    <border>
      <left style="thin">
        <color theme="0" tint="-0.14996795556505021"/>
      </left>
      <right/>
      <top/>
      <bottom style="thin">
        <color theme="0"/>
      </bottom>
      <diagonal/>
    </border>
    <border>
      <left style="thin">
        <color theme="0"/>
      </left>
      <right style="thin">
        <color theme="0" tint="-0.14996795556505021"/>
      </right>
      <top/>
      <bottom style="thin">
        <color theme="0" tint="-0.14996795556505021"/>
      </bottom>
      <diagonal/>
    </border>
    <border>
      <left style="thin">
        <color rgb="FFBEBEBE"/>
      </left>
      <right style="thin">
        <color rgb="FFBEBEBE"/>
      </right>
      <top/>
      <bottom/>
      <diagonal/>
    </border>
    <border>
      <left style="thin">
        <color theme="0" tint="-0.14996795556505021"/>
      </left>
      <right style="thin">
        <color theme="0" tint="-0.14996795556505021"/>
      </right>
      <top style="double">
        <color indexed="64"/>
      </top>
      <bottom/>
      <diagonal/>
    </border>
    <border>
      <left style="thin">
        <color theme="0" tint="-0.14996795556505021"/>
      </left>
      <right style="thin">
        <color theme="0" tint="-0.14996795556505021"/>
      </right>
      <top/>
      <bottom style="double">
        <color indexed="64"/>
      </bottom>
      <diagonal/>
    </border>
    <border>
      <left style="thin">
        <color indexed="8"/>
      </left>
      <right style="thin">
        <color indexed="8"/>
      </right>
      <top/>
      <bottom style="thin">
        <color indexed="8"/>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theme="0" tint="-0.14996795556505021"/>
      </left>
      <right style="thin">
        <color theme="0" tint="-0.14993743705557422"/>
      </right>
      <top style="thin">
        <color theme="0" tint="-0.14996795556505021"/>
      </top>
      <bottom/>
      <diagonal/>
    </border>
    <border>
      <left style="thin">
        <color theme="0" tint="-0.14996795556505021"/>
      </left>
      <right style="thin">
        <color theme="0" tint="-0.14993743705557422"/>
      </right>
      <top/>
      <bottom style="thin">
        <color theme="0" tint="-0.1499679555650502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bottom style="thin">
        <color theme="0" tint="-0.14993743705557422"/>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style="thin">
        <color indexed="64"/>
      </left>
      <right style="thin">
        <color indexed="64"/>
      </right>
      <top style="thin">
        <color indexed="64"/>
      </top>
      <bottom/>
      <diagonal/>
    </border>
    <border>
      <left style="thin">
        <color theme="0" tint="-0.14996795556505021"/>
      </left>
      <right style="thin">
        <color theme="0" tint="-0.14993743705557422"/>
      </right>
      <top/>
      <bottom/>
      <diagonal/>
    </border>
    <border>
      <left style="thin">
        <color theme="0" tint="-0.14993743705557422"/>
      </left>
      <right style="thin">
        <color theme="0" tint="-0.14993743705557422"/>
      </right>
      <top/>
      <bottom/>
      <diagonal/>
    </border>
    <border>
      <left/>
      <right style="thin">
        <color theme="0" tint="-0.14996795556505021"/>
      </right>
      <top/>
      <bottom style="thin">
        <color indexed="64"/>
      </bottom>
      <diagonal/>
    </border>
    <border>
      <left style="thin">
        <color theme="0" tint="-0.14996795556505021"/>
      </left>
      <right style="thin">
        <color theme="0" tint="-0.14996795556505021"/>
      </right>
      <top/>
      <bottom style="thin">
        <color indexed="64"/>
      </bottom>
      <diagonal/>
    </border>
    <border>
      <left style="thin">
        <color theme="0" tint="-0.14996795556505021"/>
      </left>
      <right/>
      <top/>
      <bottom style="thin">
        <color indexed="64"/>
      </bottom>
      <diagonal/>
    </border>
    <border>
      <left style="thin">
        <color auto="1"/>
      </left>
      <right style="thin">
        <color auto="1"/>
      </right>
      <top style="thin">
        <color auto="1"/>
      </top>
      <bottom style="thin">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4" tint="0.39997558519241921"/>
      </left>
      <right style="thin">
        <color theme="7"/>
      </right>
      <top style="thin">
        <color theme="4" tint="0.39997558519241921"/>
      </top>
      <bottom style="thin">
        <color theme="4" tint="0.39997558519241921"/>
      </bottom>
      <diagonal/>
    </border>
    <border>
      <left/>
      <right/>
      <top/>
      <bottom style="thin">
        <color theme="0"/>
      </bottom>
      <diagonal/>
    </border>
    <border>
      <left style="thin">
        <color rgb="FF000000"/>
      </left>
      <right style="thin">
        <color rgb="FF000000"/>
      </right>
      <top/>
      <bottom style="thin">
        <color indexed="64"/>
      </bottom>
      <diagonal/>
    </border>
    <border>
      <left style="thin">
        <color theme="6" tint="0.39997558519241921"/>
      </left>
      <right style="thin">
        <color theme="7"/>
      </right>
      <top style="thin">
        <color theme="6" tint="0.39997558519241921"/>
      </top>
      <bottom style="thin">
        <color theme="6" tint="0.39997558519241921"/>
      </bottom>
      <diagonal/>
    </border>
    <border>
      <left/>
      <right/>
      <top/>
      <bottom style="thin">
        <color rgb="FF000000"/>
      </bottom>
      <diagonal/>
    </border>
    <border>
      <left/>
      <right/>
      <top style="thin">
        <color rgb="FF000000"/>
      </top>
      <bottom style="medium">
        <color rgb="FF000000"/>
      </bottom>
      <diagonal/>
    </border>
    <border>
      <left style="thin">
        <color auto="1"/>
      </left>
      <right/>
      <top style="thin">
        <color auto="1"/>
      </top>
      <bottom style="thin">
        <color auto="1"/>
      </bottom>
      <diagonal/>
    </border>
    <border>
      <left style="thin">
        <color theme="4"/>
      </left>
      <right style="thin">
        <color theme="4"/>
      </right>
      <top style="thin">
        <color theme="4"/>
      </top>
      <bottom style="thin">
        <color theme="4"/>
      </bottom>
      <diagonal/>
    </border>
    <border>
      <left style="thin">
        <color indexed="8"/>
      </left>
      <right style="thin">
        <color indexed="8"/>
      </right>
      <top style="thin">
        <color indexed="8"/>
      </top>
      <bottom style="thin">
        <color indexed="8"/>
      </bottom>
      <diagonal/>
    </border>
    <border>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auto="1"/>
      </top>
      <bottom style="thin">
        <color auto="1"/>
      </bottom>
      <diagonal/>
    </border>
    <border>
      <left style="thin">
        <color indexed="64"/>
      </left>
      <right style="thin">
        <color rgb="FF000000"/>
      </right>
      <top style="thin">
        <color auto="1"/>
      </top>
      <bottom style="thin">
        <color auto="1"/>
      </bottom>
      <diagonal/>
    </border>
    <border>
      <left style="thin">
        <color indexed="64"/>
      </left>
      <right/>
      <top/>
      <bottom style="medium">
        <color indexed="64"/>
      </bottom>
      <diagonal/>
    </border>
    <border>
      <left style="thin">
        <color indexed="64"/>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double">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top style="thin">
        <color indexed="64"/>
      </top>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theme="8" tint="0.39997558519241921"/>
      </left>
      <right/>
      <top style="thin">
        <color theme="8" tint="0.39997558519241921"/>
      </top>
      <bottom/>
      <diagonal/>
    </border>
    <border>
      <left/>
      <right/>
      <top style="thin">
        <color theme="8" tint="0.39997558519241921"/>
      </top>
      <bottom/>
      <diagonal/>
    </border>
    <border>
      <left style="thin">
        <color theme="4"/>
      </left>
      <right/>
      <top style="thin">
        <color theme="4"/>
      </top>
      <bottom/>
      <diagonal/>
    </border>
    <border>
      <left style="thin">
        <color theme="4"/>
      </left>
      <right/>
      <top style="medium">
        <color theme="4"/>
      </top>
      <bottom/>
      <diagonal/>
    </border>
    <border>
      <left style="thin">
        <color theme="4"/>
      </left>
      <right/>
      <top style="thin">
        <color theme="8" tint="0.39997558519241921"/>
      </top>
      <bottom/>
      <diagonal/>
    </border>
    <border>
      <left style="thin">
        <color theme="4"/>
      </left>
      <right/>
      <top style="thin">
        <color theme="4"/>
      </top>
      <bottom style="thin">
        <color theme="4"/>
      </bottom>
      <diagonal/>
    </border>
    <border>
      <left style="thin">
        <color theme="4"/>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right style="thin">
        <color rgb="FF000000"/>
      </right>
      <top/>
      <bottom style="thin">
        <color indexed="64"/>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bottom style="thin">
        <color indexed="64"/>
      </bottom>
      <diagonal/>
    </border>
    <border>
      <left style="thin">
        <color rgb="FF000000"/>
      </left>
      <right/>
      <top/>
      <bottom style="thin">
        <color indexed="64"/>
      </bottom>
      <diagonal/>
    </border>
    <border>
      <left/>
      <right style="thin">
        <color rgb="FF000000"/>
      </right>
      <top style="thin">
        <color auto="1"/>
      </top>
      <bottom style="thin">
        <color auto="1"/>
      </bottom>
      <diagonal/>
    </border>
    <border>
      <left style="thin">
        <color rgb="FF000000"/>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theme="0" tint="-0.14996795556505021"/>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rgb="FF000000"/>
      </right>
      <top style="thin">
        <color auto="1"/>
      </top>
      <bottom style="thin">
        <color auto="1"/>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8"/>
      </left>
      <right style="thin">
        <color indexed="8"/>
      </right>
      <top style="thin">
        <color indexed="8"/>
      </top>
      <bottom style="thin">
        <color indexed="8"/>
      </bottom>
      <diagonal/>
    </border>
    <border>
      <left style="thin">
        <color auto="1"/>
      </left>
      <right style="thin">
        <color indexed="64"/>
      </right>
      <top style="thin">
        <color auto="1"/>
      </top>
      <bottom style="thin">
        <color auto="1"/>
      </bottom>
      <diagonal/>
    </border>
  </borders>
  <cellStyleXfs count="55318">
    <xf numFmtId="0" fontId="0" fillId="0" borderId="0"/>
    <xf numFmtId="0" fontId="37" fillId="0" borderId="0"/>
    <xf numFmtId="0" fontId="43" fillId="0" borderId="0" applyNumberFormat="0" applyFill="0" applyBorder="0" applyAlignment="0" applyProtection="0"/>
    <xf numFmtId="0" fontId="37"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9" fontId="37" fillId="0" borderId="0" applyFont="0" applyFill="0" applyBorder="0" applyAlignment="0" applyProtection="0">
      <alignment vertical="center"/>
    </xf>
    <xf numFmtId="9" fontId="54" fillId="0" borderId="0" applyFont="0" applyFill="0" applyBorder="0" applyAlignment="0" applyProtection="0">
      <alignment vertical="center"/>
    </xf>
    <xf numFmtId="0" fontId="57" fillId="0" borderId="0"/>
    <xf numFmtId="0" fontId="36" fillId="0" borderId="0">
      <alignment vertical="center"/>
    </xf>
    <xf numFmtId="0" fontId="60" fillId="0" borderId="0" applyNumberFormat="0" applyFill="0" applyBorder="0" applyAlignment="0" applyProtection="0">
      <alignment vertical="center"/>
    </xf>
    <xf numFmtId="0" fontId="61" fillId="0" borderId="39" applyNumberFormat="0" applyFill="0" applyAlignment="0" applyProtection="0">
      <alignment vertical="center"/>
    </xf>
    <xf numFmtId="0" fontId="62" fillId="0" borderId="40" applyNumberFormat="0" applyFill="0" applyAlignment="0" applyProtection="0">
      <alignment vertical="center"/>
    </xf>
    <xf numFmtId="0" fontId="63" fillId="0" borderId="41" applyNumberFormat="0" applyFill="0" applyAlignment="0" applyProtection="0">
      <alignment vertical="center"/>
    </xf>
    <xf numFmtId="0" fontId="63" fillId="0" borderId="0" applyNumberFormat="0" applyFill="0" applyBorder="0" applyAlignment="0" applyProtection="0">
      <alignment vertical="center"/>
    </xf>
    <xf numFmtId="0" fontId="64" fillId="9" borderId="0" applyNumberFormat="0" applyBorder="0" applyAlignment="0" applyProtection="0">
      <alignment vertical="center"/>
    </xf>
    <xf numFmtId="0" fontId="65" fillId="10" borderId="0" applyNumberFormat="0" applyBorder="0" applyAlignment="0" applyProtection="0">
      <alignment vertical="center"/>
    </xf>
    <xf numFmtId="0" fontId="66" fillId="11" borderId="0" applyNumberFormat="0" applyBorder="0" applyAlignment="0" applyProtection="0">
      <alignment vertical="center"/>
    </xf>
    <xf numFmtId="0" fontId="67" fillId="12" borderId="42" applyNumberFormat="0" applyAlignment="0" applyProtection="0">
      <alignment vertical="center"/>
    </xf>
    <xf numFmtId="0" fontId="68" fillId="13" borderId="43" applyNumberFormat="0" applyAlignment="0" applyProtection="0">
      <alignment vertical="center"/>
    </xf>
    <xf numFmtId="0" fontId="69" fillId="13" borderId="42" applyNumberFormat="0" applyAlignment="0" applyProtection="0">
      <alignment vertical="center"/>
    </xf>
    <xf numFmtId="0" fontId="70" fillId="0" borderId="44" applyNumberFormat="0" applyFill="0" applyAlignment="0" applyProtection="0">
      <alignment vertical="center"/>
    </xf>
    <xf numFmtId="0" fontId="71" fillId="14" borderId="45" applyNumberForma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47" applyNumberFormat="0" applyFill="0" applyAlignment="0" applyProtection="0">
      <alignment vertical="center"/>
    </xf>
    <xf numFmtId="0" fontId="75"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75" fillId="35" borderId="0" applyNumberFormat="0" applyBorder="0" applyAlignment="0" applyProtection="0">
      <alignment vertical="center"/>
    </xf>
    <xf numFmtId="0" fontId="75"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75" fillId="39" borderId="0" applyNumberFormat="0" applyBorder="0" applyAlignment="0" applyProtection="0">
      <alignment vertical="center"/>
    </xf>
    <xf numFmtId="0" fontId="35" fillId="15" borderId="46" applyNumberFormat="0" applyFont="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37" fillId="0" borderId="0"/>
    <xf numFmtId="0" fontId="35" fillId="0" borderId="0">
      <alignment vertical="center"/>
    </xf>
    <xf numFmtId="0" fontId="79" fillId="0" borderId="0"/>
    <xf numFmtId="0" fontId="78" fillId="0" borderId="0">
      <alignment vertical="center"/>
    </xf>
    <xf numFmtId="41" fontId="37" fillId="0" borderId="0" applyFont="0" applyFill="0" applyBorder="0" applyAlignment="0" applyProtection="0"/>
    <xf numFmtId="0" fontId="78" fillId="0" borderId="0">
      <alignment vertical="center"/>
    </xf>
    <xf numFmtId="176" fontId="37" fillId="0" borderId="0" applyFont="0" applyFill="0" applyBorder="0" applyAlignment="0" applyProtection="0"/>
    <xf numFmtId="41" fontId="79" fillId="0" borderId="0" applyFont="0" applyFill="0" applyBorder="0" applyAlignment="0" applyProtection="0"/>
    <xf numFmtId="0" fontId="34" fillId="15" borderId="46" applyNumberFormat="0" applyFont="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15" borderId="46" applyNumberFormat="0" applyFont="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15" borderId="46" applyNumberFormat="0" applyFont="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15" borderId="46" applyNumberFormat="0" applyFont="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0" borderId="0">
      <alignment vertical="center"/>
    </xf>
    <xf numFmtId="0" fontId="30" fillId="15" borderId="46" applyNumberFormat="0" applyFont="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15" borderId="46" applyNumberFormat="0" applyFont="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15" borderId="46" applyNumberFormat="0" applyFont="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15" borderId="46" applyNumberFormat="0" applyFont="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26" fillId="0" borderId="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2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0" borderId="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5" borderId="46" applyNumberFormat="0" applyFont="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15" borderId="46" applyNumberFormat="0" applyFont="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0" fontId="23" fillId="15" borderId="46" applyNumberFormat="0" applyFont="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15" borderId="46" applyNumberFormat="0" applyFont="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1" fillId="0" borderId="0">
      <alignment vertical="center"/>
    </xf>
    <xf numFmtId="0" fontId="81" fillId="0" borderId="0"/>
    <xf numFmtId="0" fontId="20" fillId="0" borderId="0">
      <alignment vertical="center"/>
    </xf>
    <xf numFmtId="41" fontId="20" fillId="0" borderId="0" applyFont="0" applyFill="0" applyBorder="0" applyAlignment="0" applyProtection="0">
      <alignment vertical="center"/>
    </xf>
    <xf numFmtId="0" fontId="83" fillId="0" borderId="0"/>
    <xf numFmtId="9" fontId="20" fillId="0" borderId="0" applyFont="0" applyFill="0" applyBorder="0" applyAlignment="0" applyProtection="0">
      <alignment vertical="center"/>
    </xf>
    <xf numFmtId="176" fontId="81" fillId="0" borderId="0" applyFont="0" applyFill="0" applyBorder="0" applyAlignment="0" applyProtection="0">
      <alignment vertical="center"/>
    </xf>
    <xf numFmtId="9" fontId="81" fillId="0" borderId="0" applyFont="0" applyFill="0" applyBorder="0" applyAlignment="0" applyProtection="0">
      <alignment vertical="center"/>
    </xf>
    <xf numFmtId="0" fontId="83" fillId="0" borderId="0"/>
    <xf numFmtId="0" fontId="19" fillId="0" borderId="0">
      <alignment vertical="center"/>
    </xf>
    <xf numFmtId="41" fontId="19" fillId="0" borderId="0" applyFont="0" applyFill="0" applyBorder="0" applyAlignment="0" applyProtection="0">
      <alignment vertical="center"/>
    </xf>
    <xf numFmtId="9" fontId="19" fillId="0" borderId="0" applyFont="0" applyFill="0" applyBorder="0" applyAlignment="0" applyProtection="0">
      <alignment vertical="center"/>
    </xf>
    <xf numFmtId="0" fontId="18" fillId="0" borderId="0">
      <alignment vertical="center"/>
    </xf>
    <xf numFmtId="41" fontId="18" fillId="0" borderId="0" applyFont="0" applyFill="0" applyBorder="0" applyAlignment="0" applyProtection="0">
      <alignment vertical="center"/>
    </xf>
    <xf numFmtId="9" fontId="18" fillId="0" borderId="0" applyFont="0" applyFill="0" applyBorder="0" applyAlignment="0" applyProtection="0">
      <alignment vertical="center"/>
    </xf>
    <xf numFmtId="0" fontId="17" fillId="15" borderId="46" applyNumberFormat="0" applyFont="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5" borderId="0" applyNumberFormat="0" applyBorder="0" applyAlignment="0" applyProtection="0">
      <alignment vertical="center"/>
    </xf>
    <xf numFmtId="0" fontId="17" fillId="26" borderId="0" applyNumberFormat="0" applyBorder="0" applyAlignment="0" applyProtection="0">
      <alignment vertical="center"/>
    </xf>
    <xf numFmtId="0" fontId="17" fillId="29" borderId="0" applyNumberFormat="0" applyBorder="0" applyAlignment="0" applyProtection="0">
      <alignment vertical="center"/>
    </xf>
    <xf numFmtId="0" fontId="17" fillId="30" borderId="0" applyNumberFormat="0" applyBorder="0" applyAlignment="0" applyProtection="0">
      <alignment vertical="center"/>
    </xf>
    <xf numFmtId="0" fontId="17" fillId="33" borderId="0" applyNumberFormat="0" applyBorder="0" applyAlignment="0" applyProtection="0">
      <alignment vertical="center"/>
    </xf>
    <xf numFmtId="0" fontId="17" fillId="34" borderId="0" applyNumberFormat="0" applyBorder="0" applyAlignment="0" applyProtection="0">
      <alignment vertical="center"/>
    </xf>
    <xf numFmtId="0" fontId="17" fillId="37" borderId="0" applyNumberFormat="0" applyBorder="0" applyAlignment="0" applyProtection="0">
      <alignment vertical="center"/>
    </xf>
    <xf numFmtId="0" fontId="17" fillId="38" borderId="0" applyNumberFormat="0" applyBorder="0" applyAlignment="0" applyProtection="0">
      <alignment vertical="center"/>
    </xf>
    <xf numFmtId="0" fontId="16" fillId="0" borderId="0">
      <alignment vertical="center"/>
    </xf>
    <xf numFmtId="0" fontId="16" fillId="15" borderId="46" applyNumberFormat="0" applyFont="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6" fillId="33" borderId="0" applyNumberFormat="0" applyBorder="0" applyAlignment="0" applyProtection="0">
      <alignment vertical="center"/>
    </xf>
    <xf numFmtId="0" fontId="16" fillId="34" borderId="0" applyNumberFormat="0" applyBorder="0" applyAlignment="0" applyProtection="0">
      <alignment vertical="center"/>
    </xf>
    <xf numFmtId="0" fontId="16" fillId="37" borderId="0" applyNumberFormat="0" applyBorder="0" applyAlignment="0" applyProtection="0">
      <alignment vertical="center"/>
    </xf>
    <xf numFmtId="0" fontId="16" fillId="38" borderId="0" applyNumberFormat="0" applyBorder="0" applyAlignment="0" applyProtection="0">
      <alignment vertical="center"/>
    </xf>
    <xf numFmtId="0" fontId="15" fillId="0" borderId="0">
      <alignment vertical="center"/>
    </xf>
    <xf numFmtId="41" fontId="15" fillId="0" borderId="0" applyFont="0" applyFill="0" applyBorder="0" applyAlignment="0" applyProtection="0">
      <alignment vertical="center"/>
    </xf>
    <xf numFmtId="9" fontId="52" fillId="0" borderId="0" applyFont="0" applyFill="0" applyBorder="0" applyAlignment="0" applyProtection="0">
      <alignment vertical="center"/>
    </xf>
    <xf numFmtId="9" fontId="15" fillId="0" borderId="0" applyFont="0" applyFill="0" applyBorder="0" applyAlignment="0" applyProtection="0">
      <alignment vertical="center"/>
    </xf>
    <xf numFmtId="0" fontId="48" fillId="19"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8" fillId="0" borderId="0" applyNumberFormat="0" applyFill="0" applyBorder="0" applyAlignment="0" applyProtection="0">
      <alignment vertical="center"/>
    </xf>
    <xf numFmtId="0" fontId="14" fillId="0" borderId="0">
      <alignment vertical="center"/>
    </xf>
    <xf numFmtId="0" fontId="48" fillId="32" borderId="0" applyNumberFormat="0" applyBorder="0" applyAlignment="0" applyProtection="0">
      <alignment vertical="center"/>
    </xf>
    <xf numFmtId="0" fontId="48" fillId="36" borderId="0" applyNumberFormat="0" applyBorder="0" applyAlignment="0" applyProtection="0">
      <alignment vertical="center"/>
    </xf>
    <xf numFmtId="0" fontId="84" fillId="0" borderId="0" applyNumberFormat="0" applyFill="0" applyBorder="0" applyAlignment="0" applyProtection="0">
      <alignment vertical="center"/>
    </xf>
    <xf numFmtId="0" fontId="85" fillId="13" borderId="42" applyNumberFormat="0" applyAlignment="0" applyProtection="0">
      <alignment vertical="center"/>
    </xf>
    <xf numFmtId="0" fontId="86" fillId="10" borderId="0" applyNumberFormat="0" applyBorder="0" applyAlignment="0" applyProtection="0">
      <alignment vertical="center"/>
    </xf>
    <xf numFmtId="0" fontId="78" fillId="15" borderId="46" applyNumberFormat="0" applyFont="0" applyAlignment="0" applyProtection="0">
      <alignment vertical="center"/>
    </xf>
    <xf numFmtId="0" fontId="78" fillId="26" borderId="0" applyNumberFormat="0" applyBorder="0" applyAlignment="0" applyProtection="0">
      <alignment vertical="center"/>
    </xf>
    <xf numFmtId="0" fontId="48" fillId="28" borderId="0" applyNumberFormat="0" applyBorder="0" applyAlignment="0" applyProtection="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48" fillId="24" borderId="0" applyNumberFormat="0" applyBorder="0" applyAlignment="0" applyProtection="0">
      <alignment vertical="center"/>
    </xf>
    <xf numFmtId="0" fontId="87" fillId="11"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4" fillId="0" borderId="0">
      <alignment vertical="center"/>
    </xf>
    <xf numFmtId="41" fontId="14" fillId="0" borderId="0" applyFont="0" applyFill="0" applyBorder="0" applyAlignment="0" applyProtection="0">
      <alignment vertical="center"/>
    </xf>
    <xf numFmtId="41" fontId="37" fillId="0" borderId="0" applyFont="0" applyFill="0" applyBorder="0" applyAlignment="0" applyProtection="0"/>
    <xf numFmtId="0" fontId="48" fillId="31" borderId="0" applyNumberFormat="0" applyBorder="0" applyAlignment="0" applyProtection="0">
      <alignment vertical="center"/>
    </xf>
    <xf numFmtId="41" fontId="79" fillId="0" borderId="0" applyFont="0" applyFill="0" applyBorder="0" applyAlignment="0" applyProtection="0"/>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0" borderId="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0" borderId="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0" borderId="0">
      <alignment vertical="center"/>
    </xf>
    <xf numFmtId="41" fontId="14" fillId="0" borderId="0" applyFont="0" applyFill="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0" borderId="0">
      <alignment vertical="center"/>
    </xf>
    <xf numFmtId="0" fontId="14" fillId="0" borderId="0">
      <alignment vertical="center"/>
    </xf>
    <xf numFmtId="41"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81" fillId="0" borderId="0" applyFont="0" applyFill="0" applyBorder="0" applyAlignment="0" applyProtection="0">
      <alignment vertical="center"/>
    </xf>
    <xf numFmtId="0" fontId="79" fillId="0" borderId="0">
      <alignment vertical="center"/>
    </xf>
    <xf numFmtId="0" fontId="14" fillId="0" borderId="0">
      <alignment vertical="center"/>
    </xf>
    <xf numFmtId="41" fontId="14" fillId="0" borderId="0" applyFont="0" applyFill="0" applyBorder="0" applyAlignment="0" applyProtection="0">
      <alignment vertical="center"/>
    </xf>
    <xf numFmtId="9" fontId="14" fillId="0" borderId="0" applyFont="0" applyFill="0" applyBorder="0" applyAlignment="0" applyProtection="0">
      <alignment vertical="center"/>
    </xf>
    <xf numFmtId="0" fontId="14" fillId="0" borderId="0">
      <alignment vertical="center"/>
    </xf>
    <xf numFmtId="41" fontId="14" fillId="0" borderId="0" applyFont="0" applyFill="0" applyBorder="0" applyAlignment="0" applyProtection="0">
      <alignment vertical="center"/>
    </xf>
    <xf numFmtId="9" fontId="14" fillId="0" borderId="0" applyFont="0" applyFill="0" applyBorder="0" applyAlignment="0" applyProtection="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0" borderId="0">
      <alignment vertical="center"/>
    </xf>
    <xf numFmtId="0" fontId="14" fillId="15" borderId="46"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4" fillId="33" borderId="0" applyNumberFormat="0" applyBorder="0" applyAlignment="0" applyProtection="0">
      <alignment vertical="center"/>
    </xf>
    <xf numFmtId="0" fontId="14" fillId="34" borderId="0" applyNumberFormat="0" applyBorder="0" applyAlignment="0" applyProtection="0">
      <alignment vertical="center"/>
    </xf>
    <xf numFmtId="0" fontId="14" fillId="37" borderId="0" applyNumberFormat="0" applyBorder="0" applyAlignment="0" applyProtection="0">
      <alignment vertical="center"/>
    </xf>
    <xf numFmtId="0" fontId="14" fillId="38" borderId="0" applyNumberFormat="0" applyBorder="0" applyAlignment="0" applyProtection="0">
      <alignment vertical="center"/>
    </xf>
    <xf numFmtId="0" fontId="14" fillId="0" borderId="0">
      <alignment vertical="center"/>
    </xf>
    <xf numFmtId="41" fontId="14" fillId="0" borderId="0" applyFont="0" applyFill="0" applyBorder="0" applyAlignment="0" applyProtection="0">
      <alignment vertical="center"/>
    </xf>
    <xf numFmtId="9" fontId="14" fillId="0" borderId="0" applyFont="0" applyFill="0" applyBorder="0" applyAlignment="0" applyProtection="0">
      <alignment vertical="center"/>
    </xf>
    <xf numFmtId="0" fontId="89" fillId="14" borderId="45" applyNumberFormat="0" applyAlignment="0" applyProtection="0">
      <alignment vertical="center"/>
    </xf>
    <xf numFmtId="9" fontId="14" fillId="0" borderId="0" applyFont="0" applyFill="0" applyBorder="0" applyAlignment="0" applyProtection="0">
      <alignment vertical="center"/>
    </xf>
    <xf numFmtId="0" fontId="97" fillId="9" borderId="0" applyNumberFormat="0" applyBorder="0" applyAlignment="0" applyProtection="0">
      <alignment vertical="center"/>
    </xf>
    <xf numFmtId="0" fontId="78" fillId="38" borderId="0" applyNumberFormat="0" applyBorder="0" applyAlignment="0" applyProtection="0">
      <alignment vertical="center"/>
    </xf>
    <xf numFmtId="0" fontId="78" fillId="22" borderId="0" applyNumberFormat="0" applyBorder="0" applyAlignment="0" applyProtection="0">
      <alignment vertical="center"/>
    </xf>
    <xf numFmtId="0" fontId="78" fillId="30" borderId="0" applyNumberFormat="0" applyBorder="0" applyAlignment="0" applyProtection="0">
      <alignment vertical="center"/>
    </xf>
    <xf numFmtId="0" fontId="48" fillId="27" borderId="0" applyNumberFormat="0" applyBorder="0" applyAlignment="0" applyProtection="0">
      <alignment vertical="center"/>
    </xf>
    <xf numFmtId="0" fontId="78" fillId="34" borderId="0" applyNumberFormat="0" applyBorder="0" applyAlignment="0" applyProtection="0">
      <alignment vertical="center"/>
    </xf>
    <xf numFmtId="0" fontId="95" fillId="0" borderId="40" applyNumberFormat="0" applyFill="0" applyAlignment="0" applyProtection="0">
      <alignment vertical="center"/>
    </xf>
    <xf numFmtId="0" fontId="93" fillId="0" borderId="0" applyNumberFormat="0" applyFill="0" applyBorder="0" applyAlignment="0" applyProtection="0">
      <alignment vertical="center"/>
    </xf>
    <xf numFmtId="0" fontId="78" fillId="33" borderId="0" applyNumberFormat="0" applyBorder="0" applyAlignment="0" applyProtection="0">
      <alignment vertical="center"/>
    </xf>
    <xf numFmtId="41" fontId="14" fillId="0" borderId="0" applyFont="0" applyFill="0" applyBorder="0" applyAlignment="0" applyProtection="0">
      <alignment vertical="center"/>
    </xf>
    <xf numFmtId="0" fontId="96" fillId="0" borderId="41" applyNumberFormat="0" applyFill="0" applyAlignment="0" applyProtection="0">
      <alignment vertical="center"/>
    </xf>
    <xf numFmtId="0" fontId="98" fillId="13" borderId="43" applyNumberFormat="0" applyAlignment="0" applyProtection="0">
      <alignment vertical="center"/>
    </xf>
    <xf numFmtId="0" fontId="78" fillId="37" borderId="0" applyNumberFormat="0" applyBorder="0" applyAlignment="0" applyProtection="0">
      <alignment vertical="center"/>
    </xf>
    <xf numFmtId="41" fontId="14" fillId="0" borderId="0" applyFont="0" applyFill="0" applyBorder="0" applyAlignment="0" applyProtection="0">
      <alignment vertical="center"/>
    </xf>
    <xf numFmtId="0" fontId="96" fillId="0" borderId="0" applyNumberFormat="0" applyFill="0" applyBorder="0" applyAlignment="0" applyProtection="0">
      <alignment vertical="center"/>
    </xf>
    <xf numFmtId="0" fontId="78" fillId="18" borderId="0" applyNumberFormat="0" applyBorder="0" applyAlignment="0" applyProtection="0">
      <alignment vertical="center"/>
    </xf>
    <xf numFmtId="0" fontId="94" fillId="0" borderId="39" applyNumberFormat="0" applyFill="0" applyAlignment="0" applyProtection="0">
      <alignment vertical="center"/>
    </xf>
    <xf numFmtId="0" fontId="92" fillId="12" borderId="42" applyNumberFormat="0" applyAlignment="0" applyProtection="0">
      <alignment vertical="center"/>
    </xf>
    <xf numFmtId="0" fontId="78" fillId="29" borderId="0" applyNumberFormat="0" applyBorder="0" applyAlignment="0" applyProtection="0">
      <alignment vertical="center"/>
    </xf>
    <xf numFmtId="0" fontId="78" fillId="25" borderId="0" applyNumberFormat="0" applyBorder="0" applyAlignment="0" applyProtection="0">
      <alignment vertical="center"/>
    </xf>
    <xf numFmtId="0" fontId="91" fillId="0" borderId="47" applyNumberFormat="0" applyFill="0" applyAlignment="0" applyProtection="0">
      <alignment vertical="center"/>
    </xf>
    <xf numFmtId="0" fontId="78" fillId="21" borderId="0" applyNumberFormat="0" applyBorder="0" applyAlignment="0" applyProtection="0">
      <alignment vertical="center"/>
    </xf>
    <xf numFmtId="0" fontId="48" fillId="35" borderId="0" applyNumberFormat="0" applyBorder="0" applyAlignment="0" applyProtection="0">
      <alignment vertical="center"/>
    </xf>
    <xf numFmtId="0" fontId="78" fillId="17" borderId="0" applyNumberFormat="0" applyBorder="0" applyAlignment="0" applyProtection="0">
      <alignment vertical="center"/>
    </xf>
    <xf numFmtId="0" fontId="90" fillId="0" borderId="44" applyNumberFormat="0" applyFill="0" applyAlignment="0" applyProtection="0">
      <alignment vertical="center"/>
    </xf>
    <xf numFmtId="0" fontId="48" fillId="23" borderId="0" applyNumberFormat="0" applyBorder="0" applyAlignment="0" applyProtection="0">
      <alignment vertical="center"/>
    </xf>
    <xf numFmtId="9" fontId="79" fillId="0" borderId="0" applyFont="0" applyFill="0" applyBorder="0" applyAlignment="0" applyProtection="0">
      <alignment vertical="center"/>
    </xf>
    <xf numFmtId="41" fontId="81" fillId="0" borderId="0" applyFont="0" applyFill="0" applyBorder="0" applyAlignment="0" applyProtection="0">
      <alignment vertical="center"/>
    </xf>
    <xf numFmtId="0" fontId="37" fillId="0" borderId="0"/>
    <xf numFmtId="0" fontId="48" fillId="20" borderId="0" applyNumberFormat="0" applyBorder="0" applyAlignment="0" applyProtection="0">
      <alignment vertical="center"/>
    </xf>
    <xf numFmtId="0" fontId="99" fillId="0" borderId="0">
      <alignment vertical="center"/>
    </xf>
    <xf numFmtId="0" fontId="78" fillId="0" borderId="0">
      <alignment vertical="center"/>
    </xf>
    <xf numFmtId="0" fontId="48" fillId="39" borderId="0" applyNumberFormat="0" applyBorder="0" applyAlignment="0" applyProtection="0">
      <alignment vertical="center"/>
    </xf>
    <xf numFmtId="0" fontId="48" fillId="16" borderId="0" applyNumberFormat="0" applyBorder="0" applyAlignment="0" applyProtection="0">
      <alignment vertical="center"/>
    </xf>
    <xf numFmtId="0" fontId="83" fillId="0" borderId="0"/>
    <xf numFmtId="41" fontId="78" fillId="0" borderId="0" applyFont="0" applyFill="0" applyBorder="0" applyAlignment="0" applyProtection="0">
      <alignment vertical="center"/>
    </xf>
    <xf numFmtId="0" fontId="13" fillId="0" borderId="0">
      <alignment vertical="center"/>
    </xf>
    <xf numFmtId="0" fontId="81" fillId="0" borderId="0">
      <alignment vertical="center"/>
    </xf>
    <xf numFmtId="0" fontId="105" fillId="0" borderId="0"/>
    <xf numFmtId="0" fontId="113" fillId="0" borderId="0">
      <alignment vertical="center"/>
    </xf>
    <xf numFmtId="0" fontId="114" fillId="0" borderId="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52" fillId="0" borderId="0"/>
    <xf numFmtId="0" fontId="43" fillId="0" borderId="0" applyNumberFormat="0" applyFill="0" applyBorder="0" applyAlignment="0" applyProtection="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0" fontId="66" fillId="11" borderId="0" applyNumberFormat="0" applyBorder="0" applyAlignment="0" applyProtection="0">
      <alignment vertical="center"/>
    </xf>
    <xf numFmtId="0" fontId="75" fillId="19" borderId="0" applyNumberFormat="0" applyBorder="0" applyAlignment="0" applyProtection="0">
      <alignment vertical="center"/>
    </xf>
    <xf numFmtId="0" fontId="75" fillId="23" borderId="0" applyNumberFormat="0" applyBorder="0" applyAlignment="0" applyProtection="0">
      <alignment vertical="center"/>
    </xf>
    <xf numFmtId="0" fontId="75" fillId="27" borderId="0" applyNumberFormat="0" applyBorder="0" applyAlignment="0" applyProtection="0">
      <alignment vertical="center"/>
    </xf>
    <xf numFmtId="0" fontId="75" fillId="31" borderId="0" applyNumberFormat="0" applyBorder="0" applyAlignment="0" applyProtection="0">
      <alignment vertical="center"/>
    </xf>
    <xf numFmtId="0" fontId="75" fillId="35" borderId="0" applyNumberFormat="0" applyBorder="0" applyAlignment="0" applyProtection="0">
      <alignment vertical="center"/>
    </xf>
    <xf numFmtId="0" fontId="75" fillId="39" borderId="0" applyNumberFormat="0" applyBorder="0" applyAlignment="0" applyProtection="0">
      <alignment vertical="center"/>
    </xf>
    <xf numFmtId="0" fontId="12" fillId="15" borderId="46" applyNumberFormat="0" applyFont="0" applyAlignment="0" applyProtection="0">
      <alignment vertical="center"/>
    </xf>
    <xf numFmtId="0" fontId="77" fillId="0" borderId="0" applyNumberForma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81" fillId="0" borderId="0" applyFon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2"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81" fillId="0" borderId="0" applyFon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2" fillId="15" borderId="46" applyNumberFormat="0" applyFont="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12" fillId="0" borderId="0">
      <alignment vertical="center"/>
    </xf>
    <xf numFmtId="0" fontId="81" fillId="0" borderId="0">
      <alignment vertical="center"/>
    </xf>
    <xf numFmtId="0" fontId="81" fillId="0" borderId="0">
      <alignment vertical="center"/>
    </xf>
    <xf numFmtId="0" fontId="117" fillId="0" borderId="0">
      <alignment vertical="center"/>
    </xf>
    <xf numFmtId="0" fontId="118" fillId="0" borderId="0">
      <alignment vertical="center"/>
    </xf>
    <xf numFmtId="0" fontId="119" fillId="0" borderId="0">
      <alignment vertical="center"/>
    </xf>
    <xf numFmtId="0" fontId="81" fillId="0" borderId="0">
      <alignment vertical="center"/>
    </xf>
    <xf numFmtId="0" fontId="125" fillId="0" borderId="0">
      <alignment vertical="center"/>
    </xf>
    <xf numFmtId="0" fontId="126" fillId="0" borderId="0">
      <alignment vertical="center"/>
    </xf>
    <xf numFmtId="0" fontId="128"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52"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0" fontId="66" fillId="11" borderId="0" applyNumberFormat="0" applyBorder="0" applyAlignment="0" applyProtection="0">
      <alignment vertical="center"/>
    </xf>
    <xf numFmtId="0" fontId="75" fillId="19" borderId="0" applyNumberFormat="0" applyBorder="0" applyAlignment="0" applyProtection="0">
      <alignment vertical="center"/>
    </xf>
    <xf numFmtId="0" fontId="75" fillId="23" borderId="0" applyNumberFormat="0" applyBorder="0" applyAlignment="0" applyProtection="0">
      <alignment vertical="center"/>
    </xf>
    <xf numFmtId="0" fontId="75" fillId="27" borderId="0" applyNumberFormat="0" applyBorder="0" applyAlignment="0" applyProtection="0">
      <alignment vertical="center"/>
    </xf>
    <xf numFmtId="0" fontId="75" fillId="31" borderId="0" applyNumberFormat="0" applyBorder="0" applyAlignment="0" applyProtection="0">
      <alignment vertical="center"/>
    </xf>
    <xf numFmtId="0" fontId="75" fillId="35" borderId="0" applyNumberFormat="0" applyBorder="0" applyAlignment="0" applyProtection="0">
      <alignment vertical="center"/>
    </xf>
    <xf numFmtId="0" fontId="75" fillId="39"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8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8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8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11"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8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15" borderId="46"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1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131" fillId="0" borderId="0">
      <alignment vertical="center"/>
    </xf>
    <xf numFmtId="0" fontId="155" fillId="0" borderId="0">
      <alignment vertical="center"/>
    </xf>
    <xf numFmtId="0" fontId="156" fillId="0" borderId="0">
      <alignment vertical="center"/>
    </xf>
    <xf numFmtId="0" fontId="158" fillId="0" borderId="0">
      <alignment vertical="center"/>
    </xf>
    <xf numFmtId="0" fontId="10" fillId="0" borderId="0">
      <alignment vertical="center"/>
    </xf>
    <xf numFmtId="41" fontId="10" fillId="0" borderId="0" applyFont="0" applyFill="0" applyBorder="0" applyAlignment="0" applyProtection="0">
      <alignment vertical="center"/>
    </xf>
    <xf numFmtId="0" fontId="175"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52" fillId="0" borderId="0"/>
    <xf numFmtId="0" fontId="43" fillId="0" borderId="0" applyNumberFormat="0" applyFill="0" applyBorder="0" applyAlignment="0" applyProtection="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66" fillId="11" borderId="0" applyNumberFormat="0" applyBorder="0" applyAlignment="0" applyProtection="0">
      <alignment vertical="center"/>
    </xf>
    <xf numFmtId="0" fontId="75" fillId="19" borderId="0" applyNumberFormat="0" applyBorder="0" applyAlignment="0" applyProtection="0">
      <alignment vertical="center"/>
    </xf>
    <xf numFmtId="0" fontId="75" fillId="23" borderId="0" applyNumberFormat="0" applyBorder="0" applyAlignment="0" applyProtection="0">
      <alignment vertical="center"/>
    </xf>
    <xf numFmtId="0" fontId="75" fillId="27" borderId="0" applyNumberFormat="0" applyBorder="0" applyAlignment="0" applyProtection="0">
      <alignment vertical="center"/>
    </xf>
    <xf numFmtId="0" fontId="75" fillId="31" borderId="0" applyNumberFormat="0" applyBorder="0" applyAlignment="0" applyProtection="0">
      <alignment vertical="center"/>
    </xf>
    <xf numFmtId="0" fontId="75" fillId="35" borderId="0" applyNumberFormat="0" applyBorder="0" applyAlignment="0" applyProtection="0">
      <alignment vertical="center"/>
    </xf>
    <xf numFmtId="0" fontId="75" fillId="39" borderId="0" applyNumberFormat="0" applyBorder="0" applyAlignment="0" applyProtection="0">
      <alignment vertical="center"/>
    </xf>
    <xf numFmtId="0" fontId="9" fillId="15" borderId="46" applyNumberFormat="0" applyFont="0" applyAlignment="0" applyProtection="0">
      <alignment vertical="center"/>
    </xf>
    <xf numFmtId="0" fontId="77" fillId="0" borderId="0" applyNumberForma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9"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41" fontId="81"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0" fontId="9" fillId="15" borderId="46" applyNumberFormat="0" applyFont="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9"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9" fillId="0" borderId="0">
      <alignment vertical="center"/>
    </xf>
    <xf numFmtId="41" fontId="9" fillId="0" borderId="0" applyFont="0" applyFill="0" applyBorder="0" applyAlignment="0" applyProtection="0">
      <alignment vertical="center"/>
    </xf>
    <xf numFmtId="0" fontId="81" fillId="0" borderId="0">
      <alignment vertical="center"/>
    </xf>
    <xf numFmtId="43" fontId="52"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52" fillId="0" borderId="0"/>
    <xf numFmtId="0" fontId="43" fillId="0" borderId="0" applyNumberFormat="0" applyFill="0" applyBorder="0" applyAlignment="0" applyProtection="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66" fillId="11" borderId="0" applyNumberFormat="0" applyBorder="0" applyAlignment="0" applyProtection="0">
      <alignment vertical="center"/>
    </xf>
    <xf numFmtId="0" fontId="75" fillId="19" borderId="0" applyNumberFormat="0" applyBorder="0" applyAlignment="0" applyProtection="0">
      <alignment vertical="center"/>
    </xf>
    <xf numFmtId="0" fontId="75" fillId="23" borderId="0" applyNumberFormat="0" applyBorder="0" applyAlignment="0" applyProtection="0">
      <alignment vertical="center"/>
    </xf>
    <xf numFmtId="0" fontId="75" fillId="27" borderId="0" applyNumberFormat="0" applyBorder="0" applyAlignment="0" applyProtection="0">
      <alignment vertical="center"/>
    </xf>
    <xf numFmtId="0" fontId="75" fillId="31" borderId="0" applyNumberFormat="0" applyBorder="0" applyAlignment="0" applyProtection="0">
      <alignment vertical="center"/>
    </xf>
    <xf numFmtId="0" fontId="75" fillId="35" borderId="0" applyNumberFormat="0" applyBorder="0" applyAlignment="0" applyProtection="0">
      <alignment vertical="center"/>
    </xf>
    <xf numFmtId="0" fontId="75" fillId="39" borderId="0" applyNumberFormat="0" applyBorder="0" applyAlignment="0" applyProtection="0">
      <alignment vertical="center"/>
    </xf>
    <xf numFmtId="0" fontId="8" fillId="15" borderId="46" applyNumberFormat="0" applyFont="0" applyAlignment="0" applyProtection="0">
      <alignment vertical="center"/>
    </xf>
    <xf numFmtId="0" fontId="77" fillId="0" borderId="0" applyNumberForma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43" fontId="52"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8"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41" fontId="8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0" fontId="8" fillId="15" borderId="46" applyNumberFormat="0" applyFont="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43" fontId="52"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52"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66" fillId="11" borderId="0" applyNumberFormat="0" applyBorder="0" applyAlignment="0" applyProtection="0">
      <alignment vertical="center"/>
    </xf>
    <xf numFmtId="0" fontId="75" fillId="19" borderId="0" applyNumberFormat="0" applyBorder="0" applyAlignment="0" applyProtection="0">
      <alignment vertical="center"/>
    </xf>
    <xf numFmtId="0" fontId="75" fillId="23" borderId="0" applyNumberFormat="0" applyBorder="0" applyAlignment="0" applyProtection="0">
      <alignment vertical="center"/>
    </xf>
    <xf numFmtId="0" fontId="75" fillId="27" borderId="0" applyNumberFormat="0" applyBorder="0" applyAlignment="0" applyProtection="0">
      <alignment vertical="center"/>
    </xf>
    <xf numFmtId="0" fontId="75" fillId="31" borderId="0" applyNumberFormat="0" applyBorder="0" applyAlignment="0" applyProtection="0">
      <alignment vertical="center"/>
    </xf>
    <xf numFmtId="0" fontId="75" fillId="35" borderId="0" applyNumberFormat="0" applyBorder="0" applyAlignment="0" applyProtection="0">
      <alignment vertical="center"/>
    </xf>
    <xf numFmtId="0" fontId="75" fillId="39"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43" fontId="52"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43" fontId="52"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43" fontId="52"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7"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41" fontId="81"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0" fontId="7" fillId="15" borderId="46" applyNumberFormat="0" applyFont="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52"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9"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6" fillId="11" borderId="0" applyNumberFormat="0" applyBorder="0" applyAlignment="0" applyProtection="0">
      <alignment vertical="center"/>
    </xf>
    <xf numFmtId="0" fontId="75" fillId="19" borderId="0" applyNumberFormat="0" applyBorder="0" applyAlignment="0" applyProtection="0">
      <alignment vertical="center"/>
    </xf>
    <xf numFmtId="0" fontId="75" fillId="23" borderId="0" applyNumberFormat="0" applyBorder="0" applyAlignment="0" applyProtection="0">
      <alignment vertical="center"/>
    </xf>
    <xf numFmtId="0" fontId="75" fillId="27" borderId="0" applyNumberFormat="0" applyBorder="0" applyAlignment="0" applyProtection="0">
      <alignment vertical="center"/>
    </xf>
    <xf numFmtId="0" fontId="75" fillId="31" borderId="0" applyNumberFormat="0" applyBorder="0" applyAlignment="0" applyProtection="0">
      <alignment vertical="center"/>
    </xf>
    <xf numFmtId="0" fontId="75" fillId="35" borderId="0" applyNumberFormat="0" applyBorder="0" applyAlignment="0" applyProtection="0">
      <alignment vertical="center"/>
    </xf>
    <xf numFmtId="0" fontId="75" fillId="39"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6"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81"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0" fontId="6" fillId="15" borderId="46" applyNumberFormat="0" applyFont="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43" fontId="52" fillId="0" borderId="0" applyFont="0" applyFill="0" applyBorder="0" applyAlignment="0" applyProtection="0">
      <alignment vertical="center"/>
    </xf>
    <xf numFmtId="43" fontId="52" fillId="0" borderId="0" applyFont="0" applyFill="0" applyBorder="0" applyAlignment="0" applyProtection="0">
      <alignment vertical="center"/>
    </xf>
    <xf numFmtId="43" fontId="52" fillId="0" borderId="0" applyFont="0" applyFill="0" applyBorder="0" applyAlignment="0" applyProtection="0">
      <alignment vertical="center"/>
    </xf>
    <xf numFmtId="43" fontId="52" fillId="0" borderId="0" applyFont="0" applyFill="0" applyBorder="0" applyAlignment="0" applyProtection="0">
      <alignment vertical="center"/>
    </xf>
    <xf numFmtId="0" fontId="189" fillId="0" borderId="0">
      <alignment vertical="center"/>
    </xf>
    <xf numFmtId="0" fontId="196" fillId="0" borderId="0">
      <alignment vertical="center"/>
    </xf>
    <xf numFmtId="0" fontId="199" fillId="0" borderId="0">
      <alignment vertical="center"/>
    </xf>
    <xf numFmtId="0" fontId="5" fillId="0" borderId="0"/>
    <xf numFmtId="41" fontId="5" fillId="0" borderId="0" applyFont="0" applyFill="0" applyBorder="0" applyAlignment="0" applyProtection="0"/>
    <xf numFmtId="9" fontId="5" fillId="0" borderId="0" applyFont="0" applyFill="0" applyBorder="0" applyAlignment="0" applyProtection="0"/>
    <xf numFmtId="0" fontId="37" fillId="0" borderId="0" applyNumberFormat="0" applyFont="0" applyFill="0" applyBorder="0" applyAlignment="0" applyProtection="0"/>
    <xf numFmtId="43" fontId="5" fillId="0" borderId="0" applyFont="0" applyFill="0" applyBorder="0" applyAlignment="0" applyProtection="0"/>
    <xf numFmtId="0" fontId="37" fillId="0" borderId="0" applyNumberFormat="0" applyFont="0" applyFill="0" applyBorder="0" applyAlignment="0" applyProtection="0"/>
    <xf numFmtId="201" fontId="5" fillId="0" borderId="0" applyFont="0" applyFill="0" applyBorder="0" applyAlignment="0" applyProtection="0"/>
    <xf numFmtId="0" fontId="201" fillId="0" borderId="0">
      <alignment vertical="center"/>
    </xf>
    <xf numFmtId="41" fontId="83" fillId="0" borderId="0" applyFont="0" applyFill="0" applyBorder="0" applyAlignment="0" applyProtection="0"/>
    <xf numFmtId="0" fontId="202" fillId="0" borderId="0" applyNumberFormat="0" applyFill="0" applyBorder="0" applyAlignment="0" applyProtection="0"/>
    <xf numFmtId="0" fontId="203" fillId="0" borderId="39" applyNumberFormat="0" applyFill="0" applyAlignment="0" applyProtection="0"/>
    <xf numFmtId="0" fontId="204" fillId="0" borderId="40" applyNumberFormat="0" applyFill="0" applyAlignment="0" applyProtection="0"/>
    <xf numFmtId="0" fontId="205" fillId="0" borderId="41" applyNumberFormat="0" applyFill="0" applyAlignment="0" applyProtection="0"/>
    <xf numFmtId="0" fontId="205" fillId="0" borderId="0" applyNumberFormat="0" applyFill="0" applyBorder="0" applyAlignment="0" applyProtection="0"/>
    <xf numFmtId="0" fontId="206" fillId="9" borderId="0" applyNumberFormat="0" applyBorder="0" applyAlignment="0" applyProtection="0"/>
    <xf numFmtId="0" fontId="207" fillId="10" borderId="0" applyNumberFormat="0" applyBorder="0" applyAlignment="0" applyProtection="0"/>
    <xf numFmtId="0" fontId="208" fillId="11" borderId="0" applyNumberFormat="0" applyBorder="0" applyAlignment="0" applyProtection="0"/>
    <xf numFmtId="0" fontId="209" fillId="12" borderId="42" applyNumberFormat="0" applyAlignment="0" applyProtection="0"/>
    <xf numFmtId="0" fontId="210" fillId="13" borderId="43" applyNumberFormat="0" applyAlignment="0" applyProtection="0"/>
    <xf numFmtId="0" fontId="211" fillId="13" borderId="42" applyNumberFormat="0" applyAlignment="0" applyProtection="0"/>
    <xf numFmtId="0" fontId="212" fillId="0" borderId="44" applyNumberFormat="0" applyFill="0" applyAlignment="0" applyProtection="0"/>
    <xf numFmtId="0" fontId="213" fillId="14" borderId="45" applyNumberFormat="0" applyAlignment="0" applyProtection="0"/>
    <xf numFmtId="0" fontId="214" fillId="0" borderId="0" applyNumberFormat="0" applyFill="0" applyBorder="0" applyAlignment="0" applyProtection="0"/>
    <xf numFmtId="0" fontId="215" fillId="0" borderId="0" applyNumberFormat="0" applyFill="0" applyBorder="0" applyAlignment="0" applyProtection="0"/>
    <xf numFmtId="0" fontId="216" fillId="0" borderId="47" applyNumberFormat="0" applyFill="0" applyAlignment="0" applyProtection="0"/>
    <xf numFmtId="0" fontId="217" fillId="16" borderId="0" applyNumberFormat="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217" fillId="20"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217" fillId="24"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217" fillId="28"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217" fillId="32"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217" fillId="36"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41" fontId="5" fillId="0" borderId="0" applyFont="0" applyFill="0" applyBorder="0" applyAlignment="0" applyProtection="0"/>
    <xf numFmtId="41" fontId="83" fillId="0" borderId="0" applyFont="0" applyFill="0" applyBorder="0" applyAlignment="0" applyProtection="0"/>
    <xf numFmtId="43" fontId="83" fillId="0" borderId="0" applyFont="0" applyFill="0" applyBorder="0" applyAlignment="0" applyProtection="0"/>
    <xf numFmtId="0" fontId="37" fillId="0" borderId="0" applyNumberFormat="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83" fillId="0" borderId="0"/>
    <xf numFmtId="0" fontId="83" fillId="15" borderId="46" applyNumberFormat="0" applyFont="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37"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83" fillId="0" borderId="0"/>
    <xf numFmtId="0" fontId="37" fillId="0" borderId="0" applyNumberFormat="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37" fillId="0" borderId="0" applyNumberFormat="0" applyFont="0" applyFill="0" applyBorder="0" applyAlignment="0" applyProtection="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5" fillId="0" borderId="0" applyFont="0" applyFill="0" applyBorder="0" applyAlignment="0" applyProtection="0"/>
    <xf numFmtId="41" fontId="83"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37"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37" fillId="0" borderId="0" applyNumberFormat="0" applyFont="0" applyFill="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83" fillId="0" borderId="0"/>
    <xf numFmtId="0" fontId="37" fillId="0" borderId="0" applyNumberFormat="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37" fillId="0" borderId="0" applyNumberFormat="0" applyFont="0" applyFill="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37" fillId="0" borderId="0" applyNumberFormat="0" applyFont="0" applyFill="0" applyBorder="0" applyAlignment="0" applyProtection="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83"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5" fillId="0" borderId="0" applyFont="0" applyFill="0" applyBorder="0" applyAlignment="0" applyProtection="0"/>
    <xf numFmtId="41" fontId="83"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83"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83" fillId="0" borderId="0" applyFont="0" applyFill="0" applyBorder="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83" fillId="0" borderId="0" applyFont="0" applyFill="0" applyBorder="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41" fontId="83" fillId="0" borderId="0" applyFont="0" applyFill="0" applyBorder="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43" fontId="83" fillId="0" borderId="0" applyFont="0" applyFill="0" applyBorder="0" applyAlignment="0" applyProtection="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43" fontId="83" fillId="0" borderId="0" applyFont="0" applyFill="0" applyBorder="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15" borderId="46" applyNumberFormat="0" applyFont="0" applyAlignment="0" applyProtection="0"/>
    <xf numFmtId="0" fontId="83" fillId="17"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5" borderId="0" applyNumberFormat="0" applyBorder="0" applyAlignment="0" applyProtection="0"/>
    <xf numFmtId="0" fontId="83" fillId="26" borderId="0" applyNumberFormat="0" applyBorder="0" applyAlignment="0" applyProtection="0"/>
    <xf numFmtId="0" fontId="83" fillId="27" borderId="0" applyNumberFormat="0" applyBorder="0" applyAlignment="0" applyProtection="0"/>
    <xf numFmtId="0" fontId="83" fillId="29" borderId="0" applyNumberFormat="0" applyBorder="0" applyAlignment="0" applyProtection="0"/>
    <xf numFmtId="0" fontId="83" fillId="30" borderId="0" applyNumberFormat="0" applyBorder="0" applyAlignment="0" applyProtection="0"/>
    <xf numFmtId="0" fontId="83" fillId="31" borderId="0" applyNumberFormat="0" applyBorder="0" applyAlignment="0" applyProtection="0"/>
    <xf numFmtId="0" fontId="83"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 fillId="0" borderId="0">
      <alignment vertical="center"/>
    </xf>
    <xf numFmtId="43"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37" fillId="0" borderId="0" applyNumberFormat="0" applyFont="0" applyFill="0" applyBorder="0" applyAlignment="0" applyProtection="0"/>
    <xf numFmtId="41" fontId="37" fillId="0" borderId="0" applyNumberFormat="0" applyFont="0" applyFill="0" applyBorder="0" applyAlignment="0" applyProtection="0"/>
    <xf numFmtId="0" fontId="81" fillId="0" borderId="0">
      <alignment vertical="center"/>
    </xf>
    <xf numFmtId="0" fontId="37" fillId="0" borderId="0"/>
    <xf numFmtId="0" fontId="81" fillId="0" borderId="0">
      <alignment vertical="center"/>
    </xf>
    <xf numFmtId="0" fontId="218" fillId="0" borderId="0">
      <alignment vertical="center"/>
    </xf>
    <xf numFmtId="0" fontId="78" fillId="0" borderId="0">
      <alignment vertical="center"/>
    </xf>
    <xf numFmtId="0" fontId="37" fillId="0" borderId="0" applyNumberFormat="0" applyFont="0" applyFill="0" applyBorder="0" applyAlignment="0" applyProtection="0"/>
    <xf numFmtId="0" fontId="219" fillId="0" borderId="0">
      <alignment vertical="center"/>
    </xf>
    <xf numFmtId="0" fontId="224" fillId="0" borderId="0">
      <alignment vertical="center"/>
    </xf>
    <xf numFmtId="0" fontId="227"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52"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81" fillId="0" borderId="0">
      <alignment vertical="center"/>
    </xf>
    <xf numFmtId="0" fontId="4" fillId="0" borderId="0"/>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52" fillId="0" borderId="0"/>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81" fillId="0" borderId="0">
      <alignment vertical="center"/>
    </xf>
    <xf numFmtId="0" fontId="4" fillId="0" borderId="0"/>
    <xf numFmtId="0" fontId="81" fillId="0" borderId="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78" fillId="0" borderId="0" applyFont="0" applyFill="0" applyBorder="0" applyAlignment="0" applyProtection="0">
      <alignment vertical="center"/>
    </xf>
    <xf numFmtId="41" fontId="79" fillId="0" borderId="0" applyFont="0" applyFill="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41" fontId="37" fillId="0" borderId="0" applyFont="0" applyFill="0" applyBorder="0" applyAlignment="0" applyProtection="0">
      <alignment vertical="center"/>
    </xf>
    <xf numFmtId="41" fontId="52" fillId="0" borderId="0" applyFont="0" applyFill="0" applyBorder="0" applyAlignment="0" applyProtection="0">
      <alignment vertical="center"/>
    </xf>
    <xf numFmtId="41" fontId="54"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xf numFmtId="41" fontId="37" fillId="0" borderId="0" applyFont="0" applyFill="0" applyBorder="0" applyAlignment="0" applyProtection="0"/>
    <xf numFmtId="41" fontId="79" fillId="0" borderId="0" applyFont="0" applyFill="0" applyBorder="0" applyAlignment="0" applyProtection="0"/>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81"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0" fontId="4" fillId="15" borderId="46" applyNumberFormat="0" applyFon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1" fillId="0" borderId="0" applyFont="0" applyFill="0" applyBorder="0" applyAlignment="0" applyProtection="0">
      <alignment vertical="center"/>
    </xf>
    <xf numFmtId="41" fontId="78" fillId="0" borderId="0" applyFont="0" applyFill="0" applyBorder="0" applyAlignment="0" applyProtection="0">
      <alignment vertical="center"/>
    </xf>
    <xf numFmtId="0" fontId="4" fillId="0" borderId="0">
      <alignment vertical="center"/>
    </xf>
    <xf numFmtId="0" fontId="228" fillId="0" borderId="0"/>
    <xf numFmtId="9" fontId="228" fillId="0" borderId="0" applyFont="0" applyFill="0" applyBorder="0" applyAlignment="0" applyProtection="0"/>
    <xf numFmtId="41" fontId="37"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0" fontId="229" fillId="82" borderId="0" applyNumberFormat="0" applyBorder="0" applyProtection="0">
      <alignment horizontal="left" vertical="center"/>
    </xf>
    <xf numFmtId="0" fontId="229" fillId="82" borderId="0" applyNumberFormat="0" applyBorder="0" applyProtection="0">
      <alignment horizontal="center" vertical="center"/>
    </xf>
    <xf numFmtId="0" fontId="229" fillId="82" borderId="0" applyNumberFormat="0" applyBorder="0" applyProtection="0">
      <alignment horizontal="left" vertical="center"/>
    </xf>
    <xf numFmtId="0" fontId="229" fillId="83" borderId="0" applyNumberFormat="0" applyBorder="0" applyProtection="0">
      <alignment horizontal="left" vertical="center"/>
    </xf>
    <xf numFmtId="0" fontId="229" fillId="82" borderId="0" applyNumberFormat="0" applyBorder="0" applyProtection="0">
      <alignment horizontal="left" vertical="center"/>
    </xf>
    <xf numFmtId="9" fontId="37" fillId="0" borderId="0" applyFont="0" applyFill="0" applyBorder="0" applyAlignment="0" applyProtection="0"/>
    <xf numFmtId="41" fontId="4" fillId="0" borderId="0" applyFont="0" applyFill="0" applyBorder="0" applyAlignment="0" applyProtection="0"/>
    <xf numFmtId="43" fontId="37" fillId="0" borderId="0" applyFont="0" applyFill="0" applyBorder="0" applyAlignment="0" applyProtection="0"/>
    <xf numFmtId="0" fontId="83" fillId="0" borderId="0"/>
    <xf numFmtId="41" fontId="83"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0" fontId="4" fillId="0" borderId="0"/>
    <xf numFmtId="41" fontId="4" fillId="0" borderId="0" applyFont="0" applyFill="0" applyBorder="0" applyAlignment="0" applyProtection="0"/>
    <xf numFmtId="0" fontId="37" fillId="0" borderId="0"/>
    <xf numFmtId="41" fontId="4" fillId="0" borderId="0" applyFont="0" applyFill="0" applyBorder="0" applyAlignment="0" applyProtection="0"/>
    <xf numFmtId="9" fontId="4" fillId="0" borderId="0" applyFont="0" applyFill="0" applyBorder="0" applyAlignment="0" applyProtection="0"/>
    <xf numFmtId="0" fontId="37" fillId="0" borderId="0"/>
    <xf numFmtId="0" fontId="52" fillId="0" borderId="0"/>
    <xf numFmtId="41" fontId="52" fillId="0" borderId="0" applyFont="0" applyFill="0" applyBorder="0" applyAlignment="0" applyProtection="0">
      <alignment vertical="center"/>
    </xf>
    <xf numFmtId="0" fontId="81" fillId="0" borderId="0"/>
    <xf numFmtId="0" fontId="4" fillId="0" borderId="0">
      <alignment vertical="center"/>
    </xf>
    <xf numFmtId="0" fontId="4" fillId="0" borderId="0"/>
    <xf numFmtId="41" fontId="4" fillId="0" borderId="0" applyFont="0" applyFill="0" applyBorder="0" applyAlignment="0" applyProtection="0"/>
    <xf numFmtId="0" fontId="4" fillId="0" borderId="0"/>
    <xf numFmtId="41" fontId="4" fillId="0" borderId="0" applyFont="0" applyFill="0" applyBorder="0" applyAlignment="0" applyProtection="0"/>
    <xf numFmtId="41" fontId="52" fillId="0" borderId="0" applyFont="0" applyFill="0" applyBorder="0" applyAlignment="0" applyProtection="0">
      <alignment vertical="center"/>
    </xf>
    <xf numFmtId="0" fontId="4" fillId="0" borderId="0">
      <alignment vertical="center"/>
    </xf>
    <xf numFmtId="41" fontId="37" fillId="0" borderId="0" applyFont="0" applyFill="0" applyBorder="0" applyAlignment="0" applyProtection="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230" fillId="0" borderId="0"/>
    <xf numFmtId="0" fontId="3" fillId="0" borderId="0">
      <alignment vertical="center"/>
    </xf>
    <xf numFmtId="0" fontId="230" fillId="0" borderId="0"/>
    <xf numFmtId="0" fontId="2" fillId="0" borderId="0"/>
    <xf numFmtId="41" fontId="2" fillId="0" borderId="0" applyFont="0" applyFill="0" applyBorder="0" applyAlignment="0" applyProtection="0"/>
    <xf numFmtId="214" fontId="37" fillId="0" borderId="0" applyFont="0" applyFill="0" applyBorder="0" applyAlignment="0" applyProtection="0"/>
    <xf numFmtId="0" fontId="1" fillId="0" borderId="0">
      <alignment vertical="center"/>
    </xf>
    <xf numFmtId="0" fontId="227" fillId="0" borderId="0"/>
  </cellStyleXfs>
  <cellXfs count="1839">
    <xf numFmtId="0" fontId="0" fillId="0" borderId="0" xfId="0"/>
    <xf numFmtId="0" fontId="59" fillId="0" borderId="181" xfId="0" applyFont="1" applyBorder="1" applyAlignment="1">
      <alignment horizontal="left" vertical="center"/>
    </xf>
    <xf numFmtId="0" fontId="37" fillId="0" borderId="0" xfId="1" applyProtection="1">
      <protection locked="0"/>
    </xf>
    <xf numFmtId="14" fontId="37" fillId="0" borderId="0" xfId="1" applyNumberFormat="1" applyAlignment="1" applyProtection="1">
      <alignment horizontal="left"/>
      <protection locked="0"/>
    </xf>
    <xf numFmtId="0" fontId="37" fillId="0" borderId="0" xfId="1"/>
    <xf numFmtId="14" fontId="39" fillId="0" borderId="0" xfId="1" applyNumberFormat="1" applyFont="1"/>
    <xf numFmtId="0" fontId="37" fillId="2" borderId="1" xfId="1" applyFill="1" applyBorder="1"/>
    <xf numFmtId="3" fontId="41" fillId="2" borderId="2" xfId="1" applyNumberFormat="1" applyFont="1" applyFill="1" applyBorder="1" applyAlignment="1">
      <alignment vertical="center" wrapText="1"/>
    </xf>
    <xf numFmtId="0" fontId="37" fillId="2" borderId="4" xfId="1" applyFill="1" applyBorder="1"/>
    <xf numFmtId="3" fontId="41" fillId="2" borderId="0" xfId="1" applyNumberFormat="1" applyFont="1" applyFill="1" applyAlignment="1">
      <alignment vertical="center" wrapText="1"/>
    </xf>
    <xf numFmtId="0" fontId="41" fillId="2" borderId="6" xfId="1" applyFont="1" applyFill="1" applyBorder="1" applyAlignment="1">
      <alignment vertical="center" wrapText="1"/>
    </xf>
    <xf numFmtId="0" fontId="41" fillId="2" borderId="7" xfId="1" applyFont="1" applyFill="1" applyBorder="1" applyAlignment="1">
      <alignment vertical="center" wrapText="1"/>
    </xf>
    <xf numFmtId="0" fontId="41" fillId="2" borderId="7" xfId="1" applyFont="1" applyFill="1" applyBorder="1" applyAlignment="1">
      <alignment vertical="center"/>
    </xf>
    <xf numFmtId="0" fontId="37" fillId="2" borderId="7" xfId="1" applyFill="1" applyBorder="1"/>
    <xf numFmtId="0" fontId="37" fillId="2" borderId="8" xfId="1" applyFill="1" applyBorder="1"/>
    <xf numFmtId="0" fontId="37" fillId="0" borderId="9" xfId="1" applyBorder="1"/>
    <xf numFmtId="0" fontId="37" fillId="0" borderId="10" xfId="1" applyBorder="1"/>
    <xf numFmtId="0" fontId="37" fillId="0" borderId="11" xfId="1" applyBorder="1"/>
    <xf numFmtId="0" fontId="42" fillId="0" borderId="12" xfId="1" applyFont="1" applyBorder="1" applyAlignment="1">
      <alignment horizontal="left" indent="1"/>
    </xf>
    <xf numFmtId="0" fontId="37" fillId="0" borderId="13" xfId="1" applyBorder="1"/>
    <xf numFmtId="0" fontId="37" fillId="0" borderId="12" xfId="1" applyBorder="1" applyAlignment="1">
      <alignment horizontal="left" indent="1"/>
    </xf>
    <xf numFmtId="0" fontId="46" fillId="0" borderId="0" xfId="3" applyFont="1"/>
    <xf numFmtId="0" fontId="47" fillId="0" borderId="0" xfId="3" applyFont="1"/>
    <xf numFmtId="41" fontId="46" fillId="0" borderId="0" xfId="4" applyFont="1" applyAlignment="1"/>
    <xf numFmtId="177" fontId="46" fillId="0" borderId="0" xfId="3" applyNumberFormat="1" applyFont="1" applyAlignment="1">
      <alignment horizontal="left"/>
    </xf>
    <xf numFmtId="49" fontId="46" fillId="0" borderId="16" xfId="3" applyNumberFormat="1" applyFont="1" applyBorder="1"/>
    <xf numFmtId="41" fontId="46" fillId="0" borderId="17" xfId="4" applyFont="1" applyBorder="1" applyAlignment="1"/>
    <xf numFmtId="49" fontId="46" fillId="0" borderId="19" xfId="3" applyNumberFormat="1" applyFont="1" applyBorder="1"/>
    <xf numFmtId="0" fontId="46" fillId="0" borderId="20" xfId="3" applyFont="1" applyBorder="1"/>
    <xf numFmtId="0" fontId="46" fillId="0" borderId="22" xfId="3" applyFont="1" applyBorder="1"/>
    <xf numFmtId="0" fontId="46" fillId="0" borderId="23" xfId="3" applyFont="1" applyBorder="1"/>
    <xf numFmtId="41" fontId="46" fillId="0" borderId="23" xfId="4" applyFont="1" applyBorder="1" applyAlignment="1"/>
    <xf numFmtId="0" fontId="46" fillId="4" borderId="14" xfId="3" applyFont="1" applyFill="1" applyBorder="1"/>
    <xf numFmtId="41" fontId="46" fillId="4" borderId="14" xfId="4" applyFont="1" applyFill="1" applyBorder="1" applyAlignment="1"/>
    <xf numFmtId="0" fontId="50" fillId="5" borderId="0" xfId="3" applyFont="1" applyFill="1" applyAlignment="1">
      <alignment horizontal="center" wrapText="1"/>
    </xf>
    <xf numFmtId="49" fontId="46" fillId="0" borderId="25" xfId="3" applyNumberFormat="1" applyFont="1" applyBorder="1"/>
    <xf numFmtId="0" fontId="46" fillId="0" borderId="26" xfId="3" applyFont="1" applyBorder="1"/>
    <xf numFmtId="0" fontId="46" fillId="0" borderId="0" xfId="3" applyFont="1" applyAlignment="1">
      <alignment horizontal="left"/>
    </xf>
    <xf numFmtId="0" fontId="48" fillId="3" borderId="14" xfId="3" applyFont="1" applyFill="1" applyBorder="1" applyAlignment="1">
      <alignment horizontal="left"/>
    </xf>
    <xf numFmtId="41" fontId="48" fillId="3" borderId="14" xfId="4" applyFont="1" applyFill="1" applyBorder="1" applyAlignment="1">
      <alignment horizontal="left"/>
    </xf>
    <xf numFmtId="0" fontId="48" fillId="3" borderId="15" xfId="3" applyFont="1" applyFill="1" applyBorder="1" applyAlignment="1">
      <alignment horizontal="left"/>
    </xf>
    <xf numFmtId="0" fontId="46" fillId="0" borderId="18" xfId="3" applyFont="1" applyBorder="1" applyAlignment="1">
      <alignment horizontal="left"/>
    </xf>
    <xf numFmtId="0" fontId="46" fillId="0" borderId="21" xfId="3" applyFont="1" applyBorder="1" applyAlignment="1">
      <alignment horizontal="left"/>
    </xf>
    <xf numFmtId="0" fontId="46" fillId="0" borderId="27" xfId="3" applyFont="1" applyBorder="1" applyAlignment="1">
      <alignment horizontal="left"/>
    </xf>
    <xf numFmtId="0" fontId="46" fillId="0" borderId="24" xfId="3" applyFont="1" applyBorder="1" applyAlignment="1">
      <alignment horizontal="left"/>
    </xf>
    <xf numFmtId="49" fontId="46" fillId="0" borderId="0" xfId="3" applyNumberFormat="1" applyFont="1" applyAlignment="1">
      <alignment horizontal="left"/>
    </xf>
    <xf numFmtId="41" fontId="48" fillId="3" borderId="14" xfId="5" applyFont="1" applyFill="1" applyBorder="1" applyAlignment="1">
      <alignment horizontal="left"/>
    </xf>
    <xf numFmtId="41" fontId="48" fillId="3" borderId="15" xfId="5" applyFont="1" applyFill="1" applyBorder="1" applyAlignment="1">
      <alignment horizontal="left"/>
    </xf>
    <xf numFmtId="41" fontId="46" fillId="0" borderId="17" xfId="5" applyFont="1" applyBorder="1" applyAlignment="1"/>
    <xf numFmtId="41" fontId="46" fillId="0" borderId="18" xfId="5" applyFont="1" applyBorder="1" applyAlignment="1"/>
    <xf numFmtId="41" fontId="46" fillId="0" borderId="20" xfId="5" applyFont="1" applyBorder="1" applyAlignment="1"/>
    <xf numFmtId="41" fontId="46" fillId="0" borderId="21" xfId="5" applyFont="1" applyBorder="1" applyAlignment="1"/>
    <xf numFmtId="41" fontId="46" fillId="0" borderId="26" xfId="5" applyFont="1" applyFill="1" applyBorder="1" applyAlignment="1"/>
    <xf numFmtId="41" fontId="46" fillId="0" borderId="27" xfId="5" applyFont="1" applyFill="1" applyBorder="1" applyAlignment="1"/>
    <xf numFmtId="41" fontId="46" fillId="0" borderId="23" xfId="5" applyFont="1" applyBorder="1" applyAlignment="1"/>
    <xf numFmtId="41" fontId="46" fillId="0" borderId="24" xfId="5" applyFont="1" applyBorder="1" applyAlignment="1"/>
    <xf numFmtId="41" fontId="46" fillId="4" borderId="14" xfId="5" applyFont="1" applyFill="1" applyBorder="1" applyAlignment="1"/>
    <xf numFmtId="41" fontId="46" fillId="0" borderId="0" xfId="3" applyNumberFormat="1" applyFont="1"/>
    <xf numFmtId="0" fontId="46" fillId="7" borderId="29" xfId="3" applyFont="1" applyFill="1" applyBorder="1"/>
    <xf numFmtId="41" fontId="46" fillId="7" borderId="29" xfId="5" applyFont="1" applyFill="1" applyBorder="1" applyAlignment="1"/>
    <xf numFmtId="10" fontId="46" fillId="7" borderId="29" xfId="6" applyNumberFormat="1" applyFont="1" applyFill="1" applyBorder="1" applyAlignment="1"/>
    <xf numFmtId="0" fontId="46" fillId="7" borderId="30" xfId="3" applyFont="1" applyFill="1" applyBorder="1"/>
    <xf numFmtId="41" fontId="46" fillId="7" borderId="30" xfId="5" applyFont="1" applyFill="1" applyBorder="1" applyAlignment="1"/>
    <xf numFmtId="10" fontId="46" fillId="7" borderId="30" xfId="6" applyNumberFormat="1" applyFont="1" applyFill="1" applyBorder="1" applyAlignment="1"/>
    <xf numFmtId="0" fontId="46" fillId="7" borderId="28" xfId="3" applyFont="1" applyFill="1" applyBorder="1"/>
    <xf numFmtId="41" fontId="46" fillId="7" borderId="28" xfId="3" applyNumberFormat="1" applyFont="1" applyFill="1" applyBorder="1"/>
    <xf numFmtId="9" fontId="46" fillId="7" borderId="28" xfId="6" applyFont="1" applyFill="1" applyBorder="1" applyAlignment="1"/>
    <xf numFmtId="0" fontId="46" fillId="0" borderId="0" xfId="0" applyFont="1"/>
    <xf numFmtId="14" fontId="46" fillId="0" borderId="0" xfId="0" applyNumberFormat="1" applyFont="1" applyAlignment="1">
      <alignment horizontal="center"/>
    </xf>
    <xf numFmtId="14" fontId="46" fillId="0" borderId="0" xfId="0" applyNumberFormat="1" applyFont="1"/>
    <xf numFmtId="14" fontId="46" fillId="0" borderId="0" xfId="4" applyNumberFormat="1" applyFont="1" applyAlignment="1"/>
    <xf numFmtId="0" fontId="48" fillId="3" borderId="14" xfId="0" applyFont="1" applyFill="1" applyBorder="1"/>
    <xf numFmtId="0" fontId="48" fillId="3" borderId="14" xfId="0" applyFont="1" applyFill="1" applyBorder="1" applyAlignment="1">
      <alignment horizontal="left"/>
    </xf>
    <xf numFmtId="41" fontId="48" fillId="3" borderId="14" xfId="4" applyFont="1" applyFill="1" applyBorder="1" applyAlignment="1"/>
    <xf numFmtId="14" fontId="46" fillId="0" borderId="19" xfId="0" applyNumberFormat="1" applyFont="1" applyBorder="1" applyAlignment="1">
      <alignment horizontal="left"/>
    </xf>
    <xf numFmtId="0" fontId="46" fillId="0" borderId="20" xfId="0" applyFont="1" applyBorder="1"/>
    <xf numFmtId="14" fontId="46" fillId="0" borderId="20" xfId="0" applyNumberFormat="1" applyFont="1" applyBorder="1" applyAlignment="1">
      <alignment horizontal="left"/>
    </xf>
    <xf numFmtId="41" fontId="46" fillId="0" borderId="20" xfId="4" applyFont="1" applyBorder="1" applyAlignment="1">
      <alignment horizontal="left"/>
    </xf>
    <xf numFmtId="41" fontId="46" fillId="0" borderId="21" xfId="0" applyNumberFormat="1" applyFont="1" applyBorder="1"/>
    <xf numFmtId="14" fontId="46" fillId="0" borderId="25" xfId="0" applyNumberFormat="1" applyFont="1" applyBorder="1" applyAlignment="1">
      <alignment horizontal="left"/>
    </xf>
    <xf numFmtId="41" fontId="46" fillId="0" borderId="27" xfId="4" applyFont="1" applyBorder="1" applyAlignment="1">
      <alignment horizontal="left"/>
    </xf>
    <xf numFmtId="0" fontId="53" fillId="0" borderId="0" xfId="3" applyFont="1"/>
    <xf numFmtId="0" fontId="53" fillId="0" borderId="0" xfId="3" applyFont="1" applyAlignment="1">
      <alignment horizontal="left"/>
    </xf>
    <xf numFmtId="0" fontId="46" fillId="0" borderId="36" xfId="3" applyFont="1" applyBorder="1"/>
    <xf numFmtId="0" fontId="46" fillId="0" borderId="37" xfId="3" applyFont="1" applyBorder="1"/>
    <xf numFmtId="41" fontId="46" fillId="0" borderId="26" xfId="5" applyFont="1" applyBorder="1" applyAlignment="1"/>
    <xf numFmtId="0" fontId="46" fillId="0" borderId="0" xfId="3" applyFont="1" applyAlignment="1">
      <alignment horizontal="center"/>
    </xf>
    <xf numFmtId="49" fontId="46" fillId="0" borderId="0" xfId="3" applyNumberFormat="1" applyFont="1"/>
    <xf numFmtId="0" fontId="48" fillId="3" borderId="14" xfId="3" applyFont="1" applyFill="1" applyBorder="1"/>
    <xf numFmtId="41" fontId="46" fillId="0" borderId="21" xfId="4" applyFont="1" applyBorder="1" applyAlignment="1">
      <alignment horizontal="left"/>
    </xf>
    <xf numFmtId="41" fontId="46" fillId="0" borderId="24" xfId="4" applyFont="1" applyBorder="1" applyAlignment="1">
      <alignment horizontal="left"/>
    </xf>
    <xf numFmtId="41" fontId="46" fillId="4" borderId="14" xfId="4" applyFont="1" applyFill="1" applyBorder="1" applyAlignment="1">
      <alignment horizontal="left"/>
    </xf>
    <xf numFmtId="0" fontId="49" fillId="0" borderId="0" xfId="3" applyFont="1"/>
    <xf numFmtId="14" fontId="46" fillId="0" borderId="35" xfId="4" applyNumberFormat="1" applyFont="1" applyBorder="1" applyAlignment="1">
      <alignment horizontal="left"/>
    </xf>
    <xf numFmtId="14" fontId="46" fillId="0" borderId="38" xfId="4" applyNumberFormat="1" applyFont="1" applyBorder="1" applyAlignment="1">
      <alignment horizontal="left"/>
    </xf>
    <xf numFmtId="41" fontId="46" fillId="0" borderId="20" xfId="5" applyFont="1" applyBorder="1" applyAlignment="1">
      <alignment horizontal="left"/>
    </xf>
    <xf numFmtId="41" fontId="46" fillId="0" borderId="26" xfId="5" applyFont="1" applyBorder="1" applyAlignment="1">
      <alignment horizontal="left"/>
    </xf>
    <xf numFmtId="41" fontId="46" fillId="0" borderId="21" xfId="8" applyNumberFormat="1" applyFont="1" applyBorder="1" applyAlignment="1">
      <alignment horizontal="left"/>
    </xf>
    <xf numFmtId="10" fontId="46" fillId="0" borderId="27" xfId="3" applyNumberFormat="1" applyFont="1" applyBorder="1" applyAlignment="1">
      <alignment horizontal="right"/>
    </xf>
    <xf numFmtId="10" fontId="46" fillId="0" borderId="24" xfId="3" applyNumberFormat="1" applyFont="1" applyBorder="1" applyAlignment="1">
      <alignment horizontal="right"/>
    </xf>
    <xf numFmtId="10" fontId="46" fillId="4" borderId="14" xfId="5" applyNumberFormat="1" applyFont="1" applyFill="1" applyBorder="1" applyAlignment="1">
      <alignment horizontal="right"/>
    </xf>
    <xf numFmtId="14" fontId="46" fillId="0" borderId="35" xfId="3" applyNumberFormat="1" applyFont="1" applyBorder="1" applyAlignment="1">
      <alignment horizontal="left"/>
    </xf>
    <xf numFmtId="0" fontId="48" fillId="3" borderId="15" xfId="3" applyFont="1" applyFill="1" applyBorder="1"/>
    <xf numFmtId="49" fontId="46" fillId="8" borderId="14" xfId="4" applyNumberFormat="1" applyFont="1" applyFill="1" applyBorder="1" applyAlignment="1">
      <alignment horizontal="left"/>
    </xf>
    <xf numFmtId="41" fontId="46" fillId="8" borderId="14" xfId="4" applyFont="1" applyFill="1" applyBorder="1" applyAlignment="1">
      <alignment horizontal="left"/>
    </xf>
    <xf numFmtId="49" fontId="46" fillId="8" borderId="15" xfId="4" applyNumberFormat="1" applyFont="1" applyFill="1" applyBorder="1" applyAlignment="1">
      <alignment horizontal="left"/>
    </xf>
    <xf numFmtId="41" fontId="46" fillId="8" borderId="15" xfId="4" applyFont="1" applyFill="1" applyBorder="1" applyAlignment="1">
      <alignment horizontal="left"/>
    </xf>
    <xf numFmtId="41" fontId="46" fillId="0" borderId="0" xfId="5" applyFont="1" applyAlignment="1">
      <alignment horizontal="center"/>
    </xf>
    <xf numFmtId="14" fontId="46" fillId="0" borderId="16" xfId="3" applyNumberFormat="1" applyFont="1" applyBorder="1" applyAlignment="1">
      <alignment horizontal="left"/>
    </xf>
    <xf numFmtId="10" fontId="46" fillId="0" borderId="20" xfId="8" applyNumberFormat="1" applyFont="1" applyBorder="1" applyAlignment="1">
      <alignment horizontal="left"/>
    </xf>
    <xf numFmtId="43" fontId="46" fillId="0" borderId="0" xfId="3" applyNumberFormat="1" applyFont="1"/>
    <xf numFmtId="0" fontId="46" fillId="0" borderId="34" xfId="3" applyFont="1" applyBorder="1"/>
    <xf numFmtId="0" fontId="46" fillId="4" borderId="33" xfId="3" applyFont="1" applyFill="1" applyBorder="1"/>
    <xf numFmtId="10" fontId="46" fillId="0" borderId="21" xfId="6" applyNumberFormat="1" applyFont="1" applyBorder="1" applyAlignment="1">
      <alignment horizontal="right"/>
    </xf>
    <xf numFmtId="41" fontId="46" fillId="0" borderId="18" xfId="5" applyFont="1" applyFill="1" applyBorder="1" applyAlignment="1"/>
    <xf numFmtId="0" fontId="0" fillId="0" borderId="0" xfId="0" applyAlignment="1">
      <alignment vertical="center"/>
    </xf>
    <xf numFmtId="0" fontId="37" fillId="0" borderId="0" xfId="3"/>
    <xf numFmtId="10" fontId="46" fillId="0" borderId="20" xfId="8" applyNumberFormat="1" applyFont="1" applyBorder="1" applyAlignment="1">
      <alignment horizontal="center"/>
    </xf>
    <xf numFmtId="10" fontId="46" fillId="0" borderId="26" xfId="8" applyNumberFormat="1" applyFont="1" applyBorder="1" applyAlignment="1">
      <alignment horizontal="center"/>
    </xf>
    <xf numFmtId="41" fontId="46" fillId="0" borderId="37" xfId="5" applyFont="1" applyBorder="1" applyAlignment="1"/>
    <xf numFmtId="41" fontId="46" fillId="0" borderId="50" xfId="5" applyFont="1" applyBorder="1" applyAlignment="1"/>
    <xf numFmtId="14" fontId="78" fillId="0" borderId="35" xfId="3" applyNumberFormat="1" applyFont="1" applyBorder="1" applyAlignment="1">
      <alignment horizontal="left"/>
    </xf>
    <xf numFmtId="41" fontId="53" fillId="4" borderId="14" xfId="5" applyFont="1" applyFill="1" applyBorder="1" applyAlignment="1">
      <alignment horizontal="left"/>
    </xf>
    <xf numFmtId="0" fontId="53" fillId="41" borderId="14" xfId="3" applyFont="1" applyFill="1" applyBorder="1"/>
    <xf numFmtId="41" fontId="78" fillId="0" borderId="20" xfId="4" applyFont="1" applyBorder="1" applyAlignment="1"/>
    <xf numFmtId="41" fontId="78" fillId="0" borderId="20" xfId="4" applyFont="1" applyFill="1" applyBorder="1" applyAlignment="1"/>
    <xf numFmtId="179" fontId="53" fillId="0" borderId="0" xfId="3" applyNumberFormat="1" applyFont="1" applyAlignment="1">
      <alignment horizontal="left"/>
    </xf>
    <xf numFmtId="41" fontId="46" fillId="0" borderId="27" xfId="4" applyFont="1" applyFill="1" applyBorder="1" applyAlignment="1">
      <alignment horizontal="left"/>
    </xf>
    <xf numFmtId="0" fontId="59" fillId="0" borderId="0" xfId="383" applyFont="1">
      <alignment vertical="center"/>
    </xf>
    <xf numFmtId="14" fontId="46" fillId="0" borderId="0" xfId="3" applyNumberFormat="1" applyFont="1"/>
    <xf numFmtId="14" fontId="46" fillId="0" borderId="38" xfId="3" applyNumberFormat="1" applyFont="1" applyBorder="1" applyAlignment="1">
      <alignment horizontal="left"/>
    </xf>
    <xf numFmtId="0" fontId="46" fillId="0" borderId="49" xfId="3" applyFont="1" applyBorder="1"/>
    <xf numFmtId="0" fontId="46" fillId="0" borderId="17" xfId="3" applyFont="1" applyBorder="1"/>
    <xf numFmtId="0" fontId="51" fillId="6" borderId="0" xfId="3" applyFont="1" applyFill="1" applyAlignment="1">
      <alignment wrapText="1"/>
    </xf>
    <xf numFmtId="41" fontId="46" fillId="0" borderId="17" xfId="5" applyFont="1" applyFill="1" applyBorder="1" applyAlignment="1"/>
    <xf numFmtId="41" fontId="46" fillId="0" borderId="37" xfId="5" applyFont="1" applyFill="1" applyBorder="1" applyAlignment="1"/>
    <xf numFmtId="0" fontId="46" fillId="0" borderId="58" xfId="3" applyFont="1" applyBorder="1"/>
    <xf numFmtId="41" fontId="46" fillId="0" borderId="0" xfId="5" applyFont="1" applyFill="1" applyBorder="1" applyAlignment="1"/>
    <xf numFmtId="0" fontId="107" fillId="0" borderId="0" xfId="3" applyFont="1"/>
    <xf numFmtId="0" fontId="107" fillId="0" borderId="0" xfId="0" applyFont="1"/>
    <xf numFmtId="0" fontId="0" fillId="0" borderId="0" xfId="0" applyAlignment="1">
      <alignment horizontal="left"/>
    </xf>
    <xf numFmtId="41" fontId="48" fillId="3" borderId="63" xfId="5" applyFont="1" applyFill="1" applyBorder="1" applyAlignment="1">
      <alignment horizontal="left"/>
    </xf>
    <xf numFmtId="10" fontId="46" fillId="0" borderId="27" xfId="8" applyNumberFormat="1" applyFont="1" applyBorder="1" applyAlignment="1">
      <alignment horizontal="center"/>
    </xf>
    <xf numFmtId="41" fontId="46" fillId="0" borderId="21" xfId="5" applyFont="1" applyBorder="1" applyAlignment="1">
      <alignment horizontal="center"/>
    </xf>
    <xf numFmtId="41" fontId="46" fillId="44" borderId="0" xfId="4" applyFont="1" applyFill="1" applyAlignment="1"/>
    <xf numFmtId="0" fontId="46" fillId="0" borderId="0" xfId="3" quotePrefix="1" applyFont="1" applyAlignment="1">
      <alignment horizontal="left"/>
    </xf>
    <xf numFmtId="41" fontId="46" fillId="44" borderId="14" xfId="5" applyFont="1" applyFill="1" applyBorder="1" applyAlignment="1">
      <alignment horizontal="left"/>
    </xf>
    <xf numFmtId="41" fontId="53" fillId="44" borderId="14" xfId="5" applyFont="1" applyFill="1" applyBorder="1" applyAlignment="1">
      <alignment horizontal="left"/>
    </xf>
    <xf numFmtId="41" fontId="46" fillId="44" borderId="14" xfId="5" applyFont="1" applyFill="1" applyBorder="1" applyAlignment="1">
      <alignment horizontal="center"/>
    </xf>
    <xf numFmtId="0" fontId="112" fillId="0" borderId="0" xfId="781" applyFont="1">
      <alignment vertical="center"/>
    </xf>
    <xf numFmtId="0" fontId="49" fillId="44" borderId="14" xfId="3" applyFont="1" applyFill="1" applyBorder="1" applyAlignment="1">
      <alignment horizontal="left"/>
    </xf>
    <xf numFmtId="10" fontId="46" fillId="0" borderId="27" xfId="6" applyNumberFormat="1" applyFont="1" applyBorder="1" applyAlignment="1">
      <alignment horizontal="right"/>
    </xf>
    <xf numFmtId="41" fontId="46" fillId="4" borderId="14" xfId="3" applyNumberFormat="1" applyFont="1" applyFill="1" applyBorder="1"/>
    <xf numFmtId="0" fontId="84" fillId="0" borderId="21" xfId="3" applyFont="1" applyBorder="1" applyAlignment="1">
      <alignment horizontal="left"/>
    </xf>
    <xf numFmtId="0" fontId="84" fillId="0" borderId="27" xfId="3" applyFont="1" applyBorder="1" applyAlignment="1">
      <alignment horizontal="left"/>
    </xf>
    <xf numFmtId="41" fontId="48" fillId="3" borderId="0" xfId="5" applyFont="1" applyFill="1" applyBorder="1" applyAlignment="1">
      <alignment horizontal="left"/>
    </xf>
    <xf numFmtId="0" fontId="0" fillId="0" borderId="0" xfId="0" quotePrefix="1" applyAlignment="1">
      <alignment horizontal="left"/>
    </xf>
    <xf numFmtId="41" fontId="48" fillId="3" borderId="14" xfId="5" applyFont="1" applyFill="1" applyBorder="1" applyAlignment="1">
      <alignment horizontal="center"/>
    </xf>
    <xf numFmtId="0" fontId="48" fillId="3" borderId="64" xfId="3" applyFont="1" applyFill="1" applyBorder="1" applyAlignment="1">
      <alignment horizontal="left"/>
    </xf>
    <xf numFmtId="0" fontId="46" fillId="43" borderId="0" xfId="3" applyFont="1" applyFill="1" applyAlignment="1">
      <alignment horizontal="right"/>
    </xf>
    <xf numFmtId="0" fontId="46" fillId="43" borderId="0" xfId="3" applyFont="1" applyFill="1"/>
    <xf numFmtId="41" fontId="46" fillId="40" borderId="21" xfId="5" applyFont="1" applyFill="1" applyBorder="1" applyAlignment="1">
      <alignment horizontal="center"/>
    </xf>
    <xf numFmtId="41" fontId="46" fillId="0" borderId="51" xfId="5" applyFont="1" applyBorder="1" applyAlignment="1">
      <alignment horizontal="center" vertical="center"/>
    </xf>
    <xf numFmtId="0" fontId="79" fillId="0" borderId="0" xfId="0" applyFont="1" applyAlignment="1">
      <alignment vertical="center"/>
    </xf>
    <xf numFmtId="41" fontId="46" fillId="4" borderId="48" xfId="5" applyFont="1" applyFill="1" applyBorder="1" applyAlignment="1"/>
    <xf numFmtId="41" fontId="46" fillId="44" borderId="48" xfId="5" applyFont="1" applyFill="1" applyBorder="1" applyAlignment="1">
      <alignment horizontal="center"/>
    </xf>
    <xf numFmtId="41" fontId="46" fillId="0" borderId="0" xfId="4" applyFont="1" applyAlignment="1">
      <alignment horizontal="center" vertical="center"/>
    </xf>
    <xf numFmtId="41" fontId="48" fillId="3" borderId="15" xfId="5" applyFont="1" applyFill="1" applyBorder="1" applyAlignment="1">
      <alignment horizontal="center" vertical="center"/>
    </xf>
    <xf numFmtId="41" fontId="46" fillId="4" borderId="48" xfId="5" applyFont="1" applyFill="1" applyBorder="1" applyAlignment="1">
      <alignment horizontal="center" vertical="center"/>
    </xf>
    <xf numFmtId="0" fontId="46" fillId="4" borderId="33" xfId="0" applyFont="1" applyFill="1" applyBorder="1" applyAlignment="1">
      <alignment horizontal="right"/>
    </xf>
    <xf numFmtId="0" fontId="46" fillId="43" borderId="0" xfId="0" applyFont="1" applyFill="1"/>
    <xf numFmtId="14" fontId="46" fillId="43" borderId="25" xfId="0" applyNumberFormat="1" applyFont="1" applyFill="1" applyBorder="1" applyAlignment="1">
      <alignment horizontal="left"/>
    </xf>
    <xf numFmtId="0" fontId="46" fillId="43" borderId="26" xfId="0" applyFont="1" applyFill="1" applyBorder="1"/>
    <xf numFmtId="14" fontId="46" fillId="43" borderId="20" xfId="0" applyNumberFormat="1" applyFont="1" applyFill="1" applyBorder="1" applyAlignment="1">
      <alignment horizontal="left"/>
    </xf>
    <xf numFmtId="41" fontId="46" fillId="43" borderId="27" xfId="0" applyNumberFormat="1" applyFont="1" applyFill="1" applyBorder="1"/>
    <xf numFmtId="49" fontId="102" fillId="45" borderId="0" xfId="0" applyNumberFormat="1" applyFont="1" applyFill="1" applyAlignment="1">
      <alignment horizontal="left" vertical="center" wrapText="1"/>
    </xf>
    <xf numFmtId="41" fontId="80" fillId="0" borderId="26" xfId="5" applyFont="1" applyBorder="1" applyAlignment="1">
      <alignment horizontal="left"/>
    </xf>
    <xf numFmtId="14" fontId="46" fillId="0" borderId="17" xfId="3" applyNumberFormat="1" applyFont="1" applyBorder="1"/>
    <xf numFmtId="0" fontId="55" fillId="42" borderId="65" xfId="342" applyFont="1" applyFill="1" applyBorder="1" applyAlignment="1">
      <alignment horizontal="center"/>
    </xf>
    <xf numFmtId="41" fontId="59" fillId="0" borderId="0" xfId="5" applyFont="1" applyBorder="1" applyAlignment="1">
      <alignment horizontal="center" vertical="center"/>
    </xf>
    <xf numFmtId="14" fontId="59" fillId="43" borderId="0" xfId="383" applyNumberFormat="1" applyFont="1" applyFill="1" applyAlignment="1">
      <alignment horizontal="center" vertical="center"/>
    </xf>
    <xf numFmtId="0" fontId="59" fillId="0" borderId="66" xfId="383" applyFont="1" applyBorder="1">
      <alignment vertical="center"/>
    </xf>
    <xf numFmtId="0" fontId="59" fillId="0" borderId="67" xfId="383" applyFont="1" applyBorder="1">
      <alignment vertical="center"/>
    </xf>
    <xf numFmtId="0" fontId="59" fillId="0" borderId="68" xfId="383" applyFont="1" applyBorder="1">
      <alignment vertical="center"/>
    </xf>
    <xf numFmtId="0" fontId="46" fillId="4" borderId="31" xfId="0" applyFont="1" applyFill="1" applyBorder="1"/>
    <xf numFmtId="0" fontId="46" fillId="4" borderId="32" xfId="0" applyFont="1" applyFill="1" applyBorder="1"/>
    <xf numFmtId="41" fontId="46" fillId="0" borderId="26" xfId="0" applyNumberFormat="1" applyFont="1" applyBorder="1" applyAlignment="1">
      <alignment wrapText="1"/>
    </xf>
    <xf numFmtId="14" fontId="46" fillId="0" borderId="26" xfId="0" applyNumberFormat="1" applyFont="1" applyBorder="1"/>
    <xf numFmtId="41" fontId="46" fillId="43" borderId="20" xfId="0" applyNumberFormat="1" applyFont="1" applyFill="1" applyBorder="1" applyAlignment="1">
      <alignment horizontal="left"/>
    </xf>
    <xf numFmtId="184" fontId="46" fillId="43" borderId="20" xfId="0" applyNumberFormat="1" applyFont="1" applyFill="1" applyBorder="1" applyAlignment="1">
      <alignment horizontal="left"/>
    </xf>
    <xf numFmtId="0" fontId="46" fillId="43" borderId="0" xfId="0" applyFont="1" applyFill="1" applyAlignment="1">
      <alignment horizontal="right"/>
    </xf>
    <xf numFmtId="41" fontId="46" fillId="43" borderId="0" xfId="4" applyFont="1" applyFill="1" applyBorder="1" applyAlignment="1"/>
    <xf numFmtId="41" fontId="46" fillId="43" borderId="0" xfId="5" applyFont="1" applyFill="1" applyBorder="1" applyAlignment="1">
      <alignment horizontal="left"/>
    </xf>
    <xf numFmtId="14" fontId="46" fillId="0" borderId="18" xfId="5" applyNumberFormat="1" applyFont="1" applyBorder="1" applyAlignment="1"/>
    <xf numFmtId="41" fontId="46" fillId="43" borderId="20" xfId="5" applyFont="1" applyFill="1" applyBorder="1" applyAlignment="1">
      <alignment horizontal="left"/>
    </xf>
    <xf numFmtId="0" fontId="56" fillId="42" borderId="71" xfId="342" applyFont="1" applyFill="1" applyBorder="1" applyAlignment="1">
      <alignment horizontal="center"/>
    </xf>
    <xf numFmtId="14" fontId="59" fillId="43" borderId="72" xfId="349" applyNumberFormat="1" applyFont="1" applyFill="1" applyBorder="1"/>
    <xf numFmtId="14" fontId="59" fillId="0" borderId="72" xfId="349" applyNumberFormat="1" applyFont="1" applyBorder="1"/>
    <xf numFmtId="14" fontId="59" fillId="55" borderId="72" xfId="349" applyNumberFormat="1" applyFont="1" applyFill="1" applyBorder="1"/>
    <xf numFmtId="0" fontId="59" fillId="0" borderId="73" xfId="383" applyFont="1" applyBorder="1">
      <alignment vertical="center"/>
    </xf>
    <xf numFmtId="0" fontId="55" fillId="51" borderId="74" xfId="342" applyFont="1" applyFill="1" applyBorder="1" applyAlignment="1">
      <alignment horizontal="center"/>
    </xf>
    <xf numFmtId="0" fontId="55" fillId="51" borderId="75" xfId="342" applyFont="1" applyFill="1" applyBorder="1" applyAlignment="1">
      <alignment horizontal="center"/>
    </xf>
    <xf numFmtId="0" fontId="55" fillId="51" borderId="76" xfId="342" applyFont="1" applyFill="1" applyBorder="1" applyAlignment="1">
      <alignment horizontal="center"/>
    </xf>
    <xf numFmtId="180" fontId="59" fillId="0" borderId="52" xfId="383" applyNumberFormat="1" applyFont="1" applyBorder="1">
      <alignment vertical="center"/>
    </xf>
    <xf numFmtId="180" fontId="59" fillId="0" borderId="53" xfId="384" applyNumberFormat="1" applyFont="1" applyFill="1" applyBorder="1">
      <alignment vertical="center"/>
    </xf>
    <xf numFmtId="180" fontId="59" fillId="55" borderId="52" xfId="383" applyNumberFormat="1" applyFont="1" applyFill="1" applyBorder="1">
      <alignment vertical="center"/>
    </xf>
    <xf numFmtId="180" fontId="59" fillId="55" borderId="53" xfId="384" applyNumberFormat="1" applyFont="1" applyFill="1" applyBorder="1">
      <alignment vertical="center"/>
    </xf>
    <xf numFmtId="180" fontId="59" fillId="0" borderId="54" xfId="383" applyNumberFormat="1" applyFont="1" applyBorder="1">
      <alignment vertical="center"/>
    </xf>
    <xf numFmtId="180" fontId="59" fillId="0" borderId="55" xfId="383" applyNumberFormat="1" applyFont="1" applyBorder="1">
      <alignment vertical="center"/>
    </xf>
    <xf numFmtId="180" fontId="59" fillId="0" borderId="56" xfId="383" applyNumberFormat="1" applyFont="1" applyBorder="1">
      <alignment vertical="center"/>
    </xf>
    <xf numFmtId="0" fontId="55" fillId="53" borderId="74" xfId="342" applyFont="1" applyFill="1" applyBorder="1" applyAlignment="1">
      <alignment horizontal="center"/>
    </xf>
    <xf numFmtId="0" fontId="55" fillId="53" borderId="75" xfId="342" applyFont="1" applyFill="1" applyBorder="1" applyAlignment="1">
      <alignment horizontal="center"/>
    </xf>
    <xf numFmtId="0" fontId="55" fillId="53" borderId="76" xfId="342" applyFont="1" applyFill="1" applyBorder="1" applyAlignment="1">
      <alignment horizontal="center"/>
    </xf>
    <xf numFmtId="0" fontId="55" fillId="54" borderId="74" xfId="342" applyFont="1" applyFill="1" applyBorder="1" applyAlignment="1">
      <alignment horizontal="center"/>
    </xf>
    <xf numFmtId="0" fontId="55" fillId="54" borderId="75" xfId="342" applyFont="1" applyFill="1" applyBorder="1" applyAlignment="1">
      <alignment horizontal="center"/>
    </xf>
    <xf numFmtId="0" fontId="55" fillId="54" borderId="76" xfId="342" applyFont="1" applyFill="1" applyBorder="1" applyAlignment="1">
      <alignment horizontal="center"/>
    </xf>
    <xf numFmtId="14" fontId="46" fillId="0" borderId="49" xfId="3" applyNumberFormat="1" applyFont="1" applyBorder="1"/>
    <xf numFmtId="176" fontId="59" fillId="0" borderId="0" xfId="347" applyFont="1" applyBorder="1" applyAlignment="1"/>
    <xf numFmtId="44" fontId="59" fillId="0" borderId="0" xfId="347" applyNumberFormat="1" applyFont="1" applyBorder="1" applyAlignment="1"/>
    <xf numFmtId="180" fontId="59" fillId="43" borderId="52" xfId="383" applyNumberFormat="1" applyFont="1" applyFill="1" applyBorder="1">
      <alignment vertical="center"/>
    </xf>
    <xf numFmtId="180" fontId="59" fillId="43" borderId="55" xfId="383" applyNumberFormat="1" applyFont="1" applyFill="1" applyBorder="1">
      <alignment vertical="center"/>
    </xf>
    <xf numFmtId="180" fontId="59" fillId="43" borderId="55" xfId="384" applyNumberFormat="1" applyFont="1" applyFill="1" applyBorder="1">
      <alignment vertical="center"/>
    </xf>
    <xf numFmtId="10" fontId="59" fillId="0" borderId="0" xfId="348" applyNumberFormat="1" applyFont="1" applyBorder="1" applyAlignment="1"/>
    <xf numFmtId="0" fontId="59" fillId="0" borderId="0" xfId="342" applyFont="1"/>
    <xf numFmtId="0" fontId="55" fillId="56" borderId="74" xfId="342" applyFont="1" applyFill="1" applyBorder="1" applyAlignment="1">
      <alignment horizontal="center"/>
    </xf>
    <xf numFmtId="0" fontId="55" fillId="56" borderId="75" xfId="342" applyFont="1" applyFill="1" applyBorder="1" applyAlignment="1">
      <alignment horizontal="center"/>
    </xf>
    <xf numFmtId="41" fontId="55" fillId="56" borderId="75" xfId="384" applyFont="1" applyFill="1" applyBorder="1" applyAlignment="1">
      <alignment horizontal="center"/>
    </xf>
    <xf numFmtId="41" fontId="55" fillId="56" borderId="76" xfId="384" applyFont="1" applyFill="1" applyBorder="1" applyAlignment="1">
      <alignment horizontal="center"/>
    </xf>
    <xf numFmtId="180" fontId="59" fillId="0" borderId="55" xfId="384" applyNumberFormat="1" applyFont="1" applyFill="1" applyBorder="1">
      <alignment vertical="center"/>
    </xf>
    <xf numFmtId="180" fontId="59" fillId="0" borderId="56" xfId="384" applyNumberFormat="1" applyFont="1" applyFill="1" applyBorder="1">
      <alignment vertical="center"/>
    </xf>
    <xf numFmtId="0" fontId="55" fillId="42" borderId="71" xfId="342" applyFont="1" applyFill="1" applyBorder="1" applyAlignment="1">
      <alignment horizontal="center"/>
    </xf>
    <xf numFmtId="14" fontId="82" fillId="0" borderId="72" xfId="349" applyNumberFormat="1" applyFont="1" applyBorder="1"/>
    <xf numFmtId="14" fontId="59" fillId="43" borderId="73" xfId="349" applyNumberFormat="1" applyFont="1" applyFill="1" applyBorder="1"/>
    <xf numFmtId="0" fontId="59" fillId="0" borderId="77" xfId="383" applyFont="1" applyBorder="1">
      <alignment vertical="center"/>
    </xf>
    <xf numFmtId="0" fontId="59" fillId="0" borderId="80" xfId="383" applyFont="1" applyBorder="1">
      <alignment vertical="center"/>
    </xf>
    <xf numFmtId="0" fontId="59" fillId="0" borderId="83" xfId="383" applyFont="1" applyBorder="1">
      <alignment vertical="center"/>
    </xf>
    <xf numFmtId="41" fontId="46" fillId="0" borderId="18" xfId="5" applyFont="1" applyBorder="1" applyAlignment="1">
      <alignment horizontal="center"/>
    </xf>
    <xf numFmtId="0" fontId="46" fillId="44" borderId="0" xfId="3" applyFont="1" applyFill="1" applyAlignment="1">
      <alignment horizontal="right"/>
    </xf>
    <xf numFmtId="41" fontId="46" fillId="0" borderId="26" xfId="4" applyFont="1" applyBorder="1" applyAlignment="1">
      <alignment vertical="center"/>
    </xf>
    <xf numFmtId="41" fontId="46" fillId="0" borderId="36" xfId="4" applyFont="1" applyBorder="1" applyAlignment="1">
      <alignment vertical="center"/>
    </xf>
    <xf numFmtId="41" fontId="46" fillId="4" borderId="33" xfId="0" applyNumberFormat="1" applyFont="1" applyFill="1" applyBorder="1" applyAlignment="1">
      <alignment horizontal="right"/>
    </xf>
    <xf numFmtId="41" fontId="46" fillId="0" borderId="25" xfId="5" applyFont="1" applyBorder="1" applyAlignment="1">
      <alignment horizontal="left"/>
    </xf>
    <xf numFmtId="0" fontId="46" fillId="44" borderId="0" xfId="0" applyFont="1" applyFill="1"/>
    <xf numFmtId="0" fontId="37" fillId="0" borderId="12" xfId="1" quotePrefix="1" applyBorder="1" applyAlignment="1">
      <alignment horizontal="left" indent="1"/>
    </xf>
    <xf numFmtId="41" fontId="46" fillId="4" borderId="33" xfId="0" applyNumberFormat="1" applyFont="1" applyFill="1" applyBorder="1"/>
    <xf numFmtId="0" fontId="46" fillId="0" borderId="49" xfId="3" applyFont="1" applyBorder="1" applyAlignment="1">
      <alignment horizontal="right"/>
    </xf>
    <xf numFmtId="0" fontId="46" fillId="0" borderId="25" xfId="0" applyFont="1" applyBorder="1" applyAlignment="1">
      <alignment horizontal="left"/>
    </xf>
    <xf numFmtId="41" fontId="46" fillId="0" borderId="21" xfId="5" applyFont="1" applyFill="1" applyBorder="1" applyAlignment="1">
      <alignment horizontal="center"/>
    </xf>
    <xf numFmtId="14" fontId="46" fillId="8" borderId="14" xfId="4" applyNumberFormat="1" applyFont="1" applyFill="1" applyBorder="1" applyAlignment="1">
      <alignment horizontal="left"/>
    </xf>
    <xf numFmtId="0" fontId="84" fillId="0" borderId="0" xfId="3" applyFont="1"/>
    <xf numFmtId="41" fontId="84" fillId="0" borderId="0" xfId="5" applyFont="1" applyAlignment="1"/>
    <xf numFmtId="41" fontId="123" fillId="0" borderId="0" xfId="4" applyFont="1" applyAlignment="1"/>
    <xf numFmtId="14" fontId="46" fillId="0" borderId="27" xfId="5" applyNumberFormat="1" applyFont="1" applyFill="1" applyBorder="1" applyAlignment="1"/>
    <xf numFmtId="0" fontId="124" fillId="0" borderId="0" xfId="0" applyFont="1"/>
    <xf numFmtId="38" fontId="124" fillId="0" borderId="0" xfId="5" applyNumberFormat="1" applyFont="1" applyAlignment="1"/>
    <xf numFmtId="0" fontId="124" fillId="0" borderId="0" xfId="0" applyFont="1" applyAlignment="1">
      <alignment vertical="center"/>
    </xf>
    <xf numFmtId="0" fontId="123" fillId="0" borderId="0" xfId="3" applyFont="1"/>
    <xf numFmtId="188" fontId="46" fillId="0" borderId="49" xfId="5" applyNumberFormat="1" applyFont="1" applyBorder="1" applyAlignment="1"/>
    <xf numFmtId="41" fontId="49" fillId="44" borderId="14" xfId="3" applyNumberFormat="1" applyFont="1" applyFill="1" applyBorder="1" applyAlignment="1">
      <alignment horizontal="left"/>
    </xf>
    <xf numFmtId="38" fontId="46" fillId="0" borderId="0" xfId="3" applyNumberFormat="1" applyFont="1"/>
    <xf numFmtId="9" fontId="46" fillId="0" borderId="0" xfId="6" applyFont="1" applyAlignment="1"/>
    <xf numFmtId="9" fontId="46" fillId="43" borderId="0" xfId="6" applyFont="1" applyFill="1" applyAlignment="1"/>
    <xf numFmtId="9" fontId="46" fillId="43" borderId="0" xfId="6" applyFont="1" applyFill="1" applyBorder="1" applyAlignment="1"/>
    <xf numFmtId="9" fontId="46" fillId="0" borderId="18" xfId="6" applyFont="1" applyFill="1" applyBorder="1" applyAlignment="1"/>
    <xf numFmtId="9" fontId="46" fillId="0" borderId="24" xfId="6" applyFont="1" applyBorder="1" applyAlignment="1"/>
    <xf numFmtId="9" fontId="46" fillId="4" borderId="14" xfId="6" applyFont="1" applyFill="1" applyBorder="1" applyAlignment="1"/>
    <xf numFmtId="0" fontId="130" fillId="0" borderId="0" xfId="3" applyFont="1"/>
    <xf numFmtId="49" fontId="46" fillId="0" borderId="35" xfId="3" applyNumberFormat="1" applyFont="1" applyBorder="1" applyAlignment="1">
      <alignment horizontal="left"/>
    </xf>
    <xf numFmtId="41" fontId="46" fillId="0" borderId="18" xfId="5" applyFont="1" applyBorder="1" applyAlignment="1">
      <alignment horizontal="left"/>
    </xf>
    <xf numFmtId="0" fontId="115" fillId="0" borderId="0" xfId="0" applyFont="1" applyAlignment="1">
      <alignment vertical="center"/>
    </xf>
    <xf numFmtId="38" fontId="46" fillId="0" borderId="20" xfId="5" applyNumberFormat="1" applyFont="1" applyBorder="1" applyAlignment="1">
      <alignment horizontal="right"/>
    </xf>
    <xf numFmtId="38" fontId="46" fillId="0" borderId="21" xfId="8" applyNumberFormat="1" applyFont="1" applyBorder="1" applyAlignment="1">
      <alignment horizontal="right"/>
    </xf>
    <xf numFmtId="49" fontId="132" fillId="60" borderId="92" xfId="349" applyNumberFormat="1" applyFont="1" applyFill="1" applyBorder="1"/>
    <xf numFmtId="49" fontId="132" fillId="60" borderId="93" xfId="349" applyNumberFormat="1" applyFont="1" applyFill="1" applyBorder="1"/>
    <xf numFmtId="49" fontId="133" fillId="59" borderId="92" xfId="349" applyNumberFormat="1" applyFont="1" applyFill="1" applyBorder="1"/>
    <xf numFmtId="189" fontId="133" fillId="59" borderId="93" xfId="349" applyNumberFormat="1" applyFont="1" applyFill="1" applyBorder="1"/>
    <xf numFmtId="49" fontId="133" fillId="44" borderId="92" xfId="349" applyNumberFormat="1" applyFont="1" applyFill="1" applyBorder="1"/>
    <xf numFmtId="189" fontId="133" fillId="44" borderId="93" xfId="349" applyNumberFormat="1" applyFont="1" applyFill="1" applyBorder="1"/>
    <xf numFmtId="41" fontId="136" fillId="0" borderId="0" xfId="4" applyFont="1" applyAlignment="1"/>
    <xf numFmtId="0" fontId="55" fillId="0" borderId="0" xfId="342" applyFont="1" applyAlignment="1">
      <alignment horizontal="center"/>
    </xf>
    <xf numFmtId="41" fontId="55" fillId="0" borderId="0" xfId="384" applyFont="1" applyFill="1" applyBorder="1" applyAlignment="1">
      <alignment horizontal="center"/>
    </xf>
    <xf numFmtId="180" fontId="56" fillId="0" borderId="0" xfId="383" applyNumberFormat="1" applyFont="1">
      <alignment vertical="center"/>
    </xf>
    <xf numFmtId="180" fontId="56" fillId="0" borderId="0" xfId="384" applyNumberFormat="1" applyFont="1" applyFill="1" applyBorder="1">
      <alignment vertical="center"/>
    </xf>
    <xf numFmtId="10" fontId="56" fillId="0" borderId="0" xfId="348" applyNumberFormat="1" applyFont="1" applyFill="1" applyBorder="1" applyAlignment="1"/>
    <xf numFmtId="176" fontId="56" fillId="0" borderId="0" xfId="347" applyFont="1" applyFill="1" applyBorder="1" applyAlignment="1"/>
    <xf numFmtId="44" fontId="56" fillId="0" borderId="0" xfId="347" applyNumberFormat="1" applyFont="1" applyFill="1" applyBorder="1" applyAlignment="1"/>
    <xf numFmtId="0" fontId="56" fillId="0" borderId="0" xfId="342" applyFont="1"/>
    <xf numFmtId="0" fontId="48" fillId="3" borderId="64" xfId="3" applyFont="1" applyFill="1" applyBorder="1" applyAlignment="1">
      <alignment horizontal="center"/>
    </xf>
    <xf numFmtId="0" fontId="55" fillId="42" borderId="74" xfId="342" applyFont="1" applyFill="1" applyBorder="1" applyAlignment="1">
      <alignment horizontal="center"/>
    </xf>
    <xf numFmtId="0" fontId="55" fillId="42" borderId="75" xfId="342" applyFont="1" applyFill="1" applyBorder="1" applyAlignment="1">
      <alignment horizontal="center"/>
    </xf>
    <xf numFmtId="41" fontId="55" fillId="42" borderId="75" xfId="384" applyFont="1" applyFill="1" applyBorder="1" applyAlignment="1">
      <alignment horizontal="center"/>
    </xf>
    <xf numFmtId="41" fontId="55" fillId="42" borderId="76" xfId="384" applyFont="1" applyFill="1" applyBorder="1" applyAlignment="1">
      <alignment horizontal="center"/>
    </xf>
    <xf numFmtId="0" fontId="123" fillId="0" borderId="17" xfId="3" applyFont="1" applyBorder="1"/>
    <xf numFmtId="0" fontId="137" fillId="62" borderId="55" xfId="58" applyFont="1" applyFill="1" applyBorder="1" applyAlignment="1">
      <alignment horizontal="center" vertical="center"/>
    </xf>
    <xf numFmtId="41" fontId="124" fillId="0" borderId="0" xfId="0" applyNumberFormat="1" applyFont="1" applyAlignment="1">
      <alignment vertical="center"/>
    </xf>
    <xf numFmtId="0" fontId="140" fillId="0" borderId="0" xfId="3" applyFont="1"/>
    <xf numFmtId="0" fontId="115" fillId="0" borderId="0" xfId="3" applyFont="1"/>
    <xf numFmtId="41" fontId="115" fillId="0" borderId="0" xfId="4" applyFont="1" applyAlignment="1"/>
    <xf numFmtId="0" fontId="115" fillId="0" borderId="0" xfId="3" applyFont="1" applyAlignment="1">
      <alignment horizontal="center"/>
    </xf>
    <xf numFmtId="188" fontId="115" fillId="0" borderId="0" xfId="5" applyNumberFormat="1" applyFont="1" applyAlignment="1"/>
    <xf numFmtId="0" fontId="115" fillId="0" borderId="0" xfId="3" applyFont="1" applyAlignment="1">
      <alignment horizontal="right" wrapText="1"/>
    </xf>
    <xf numFmtId="188" fontId="124" fillId="0" borderId="0" xfId="5" applyNumberFormat="1" applyFont="1" applyAlignment="1"/>
    <xf numFmtId="41" fontId="124" fillId="0" borderId="0" xfId="5" applyFont="1" applyAlignment="1"/>
    <xf numFmtId="38" fontId="124" fillId="0" borderId="0" xfId="0" applyNumberFormat="1" applyFont="1"/>
    <xf numFmtId="14" fontId="115" fillId="0" borderId="49" xfId="3" applyNumberFormat="1" applyFont="1" applyBorder="1" applyAlignment="1">
      <alignment vertical="center"/>
    </xf>
    <xf numFmtId="0" fontId="115" fillId="0" borderId="49" xfId="3" applyFont="1" applyBorder="1" applyAlignment="1">
      <alignment horizontal="center" vertical="center"/>
    </xf>
    <xf numFmtId="188" fontId="115" fillId="0" borderId="49" xfId="5" applyNumberFormat="1" applyFont="1" applyBorder="1" applyAlignment="1">
      <alignment vertical="center"/>
    </xf>
    <xf numFmtId="188" fontId="115" fillId="0" borderId="49" xfId="5" applyNumberFormat="1" applyFont="1" applyBorder="1" applyAlignment="1"/>
    <xf numFmtId="41" fontId="115" fillId="0" borderId="49" xfId="5" applyFont="1" applyBorder="1" applyAlignment="1">
      <alignment vertical="center"/>
    </xf>
    <xf numFmtId="188" fontId="115" fillId="40" borderId="49" xfId="5" applyNumberFormat="1" applyFont="1" applyFill="1" applyBorder="1" applyAlignment="1"/>
    <xf numFmtId="41" fontId="115" fillId="40" borderId="49" xfId="5" applyFont="1" applyFill="1" applyBorder="1" applyAlignment="1">
      <alignment horizontal="center"/>
    </xf>
    <xf numFmtId="0" fontId="124" fillId="0" borderId="0" xfId="0" applyFont="1" applyAlignment="1">
      <alignment horizontal="center"/>
    </xf>
    <xf numFmtId="0" fontId="140" fillId="0" borderId="0" xfId="0" applyFont="1"/>
    <xf numFmtId="0" fontId="141" fillId="0" borderId="0" xfId="0" applyFont="1"/>
    <xf numFmtId="0" fontId="115" fillId="0" borderId="49" xfId="3" applyFont="1" applyBorder="1" applyAlignment="1">
      <alignment horizontal="center"/>
    </xf>
    <xf numFmtId="38" fontId="115" fillId="0" borderId="49" xfId="3" applyNumberFormat="1" applyFont="1" applyBorder="1"/>
    <xf numFmtId="188" fontId="115" fillId="40" borderId="49" xfId="5" applyNumberFormat="1" applyFont="1" applyFill="1" applyBorder="1" applyAlignment="1">
      <alignment horizontal="center"/>
    </xf>
    <xf numFmtId="188" fontId="142" fillId="40" borderId="49" xfId="5" applyNumberFormat="1" applyFont="1" applyFill="1" applyBorder="1" applyAlignment="1"/>
    <xf numFmtId="38" fontId="115" fillId="40" borderId="49" xfId="5" applyNumberFormat="1" applyFont="1" applyFill="1" applyBorder="1" applyAlignment="1"/>
    <xf numFmtId="14" fontId="0" fillId="0" borderId="0" xfId="0" applyNumberFormat="1"/>
    <xf numFmtId="49" fontId="133" fillId="61" borderId="92" xfId="349" applyNumberFormat="1" applyFont="1" applyFill="1" applyBorder="1"/>
    <xf numFmtId="189" fontId="133" fillId="61" borderId="93" xfId="349" applyNumberFormat="1" applyFont="1" applyFill="1" applyBorder="1"/>
    <xf numFmtId="0" fontId="0" fillId="61" borderId="0" xfId="0" applyFill="1"/>
    <xf numFmtId="49" fontId="133" fillId="65" borderId="92" xfId="349" applyNumberFormat="1" applyFont="1" applyFill="1" applyBorder="1"/>
    <xf numFmtId="189" fontId="133" fillId="65" borderId="93" xfId="349" applyNumberFormat="1" applyFont="1" applyFill="1" applyBorder="1"/>
    <xf numFmtId="49" fontId="132" fillId="61" borderId="92" xfId="349" applyNumberFormat="1" applyFont="1" applyFill="1" applyBorder="1"/>
    <xf numFmtId="49" fontId="132" fillId="61" borderId="93" xfId="349" applyNumberFormat="1" applyFont="1" applyFill="1" applyBorder="1"/>
    <xf numFmtId="0" fontId="46" fillId="61" borderId="0" xfId="3" applyFont="1" applyFill="1"/>
    <xf numFmtId="0" fontId="0" fillId="44" borderId="0" xfId="0" applyFill="1"/>
    <xf numFmtId="0" fontId="46" fillId="44" borderId="0" xfId="3" applyFont="1" applyFill="1"/>
    <xf numFmtId="14" fontId="115" fillId="64" borderId="49" xfId="3" applyNumberFormat="1" applyFont="1" applyFill="1" applyBorder="1" applyAlignment="1">
      <alignment vertical="center"/>
    </xf>
    <xf numFmtId="14" fontId="59" fillId="0" borderId="0" xfId="383" applyNumberFormat="1" applyFont="1" applyAlignment="1">
      <alignment horizontal="center" vertical="center"/>
    </xf>
    <xf numFmtId="0" fontId="48" fillId="3" borderId="14" xfId="3" applyFont="1" applyFill="1" applyBorder="1" applyAlignment="1">
      <alignment horizontal="center"/>
    </xf>
    <xf numFmtId="14" fontId="46" fillId="0" borderId="38" xfId="3" applyNumberFormat="1" applyFont="1" applyBorder="1" applyAlignment="1">
      <alignment horizontal="center"/>
    </xf>
    <xf numFmtId="0" fontId="46" fillId="4" borderId="14" xfId="3" applyFont="1" applyFill="1" applyBorder="1" applyAlignment="1">
      <alignment horizontal="center"/>
    </xf>
    <xf numFmtId="41" fontId="46" fillId="44" borderId="0" xfId="4" applyFont="1" applyFill="1" applyAlignment="1">
      <alignment horizontal="center"/>
    </xf>
    <xf numFmtId="41" fontId="84" fillId="0" borderId="27" xfId="3" applyNumberFormat="1" applyFont="1" applyBorder="1" applyAlignment="1">
      <alignment horizontal="left"/>
    </xf>
    <xf numFmtId="49" fontId="143" fillId="0" borderId="19" xfId="3" applyNumberFormat="1" applyFont="1" applyBorder="1"/>
    <xf numFmtId="0" fontId="143" fillId="0" borderId="17" xfId="3" applyFont="1" applyBorder="1"/>
    <xf numFmtId="49" fontId="143" fillId="0" borderId="94" xfId="3" applyNumberFormat="1" applyFont="1" applyBorder="1"/>
    <xf numFmtId="188" fontId="78" fillId="0" borderId="98" xfId="5" applyNumberFormat="1" applyFont="1" applyBorder="1" applyAlignment="1">
      <alignment horizontal="left"/>
    </xf>
    <xf numFmtId="188" fontId="141" fillId="0" borderId="0" xfId="5" applyNumberFormat="1" applyFont="1" applyAlignment="1"/>
    <xf numFmtId="188" fontId="46" fillId="0" borderId="0" xfId="5" applyNumberFormat="1" applyFont="1" applyAlignment="1"/>
    <xf numFmtId="188" fontId="0" fillId="0" borderId="0" xfId="5" applyNumberFormat="1" applyFont="1" applyAlignment="1"/>
    <xf numFmtId="192" fontId="46" fillId="0" borderId="98" xfId="5" applyNumberFormat="1" applyFont="1" applyBorder="1" applyAlignment="1">
      <alignment horizontal="center"/>
    </xf>
    <xf numFmtId="14" fontId="46" fillId="0" borderId="102" xfId="3" applyNumberFormat="1" applyFont="1" applyBorder="1" applyAlignment="1">
      <alignment horizontal="center"/>
    </xf>
    <xf numFmtId="192" fontId="46" fillId="0" borderId="103" xfId="5" applyNumberFormat="1" applyFont="1" applyBorder="1" applyAlignment="1">
      <alignment horizontal="center"/>
    </xf>
    <xf numFmtId="38" fontId="115" fillId="0" borderId="98" xfId="3" applyNumberFormat="1" applyFont="1" applyBorder="1" applyAlignment="1">
      <alignment vertical="center"/>
    </xf>
    <xf numFmtId="38" fontId="115" fillId="40" borderId="49" xfId="3" applyNumberFormat="1" applyFont="1" applyFill="1" applyBorder="1" applyAlignment="1">
      <alignment vertical="center"/>
    </xf>
    <xf numFmtId="0" fontId="115" fillId="0" borderId="49" xfId="3" applyFont="1" applyBorder="1"/>
    <xf numFmtId="14" fontId="124" fillId="0" borderId="0" xfId="0" applyNumberFormat="1" applyFont="1"/>
    <xf numFmtId="43" fontId="124" fillId="0" borderId="0" xfId="0" applyNumberFormat="1" applyFont="1"/>
    <xf numFmtId="2" fontId="124" fillId="44" borderId="0" xfId="0" applyNumberFormat="1" applyFont="1" applyFill="1"/>
    <xf numFmtId="0" fontId="48" fillId="3" borderId="104" xfId="3" applyFont="1" applyFill="1" applyBorder="1" applyAlignment="1">
      <alignment horizontal="center" vertical="center"/>
    </xf>
    <xf numFmtId="0" fontId="46" fillId="0" borderId="107" xfId="3" applyFont="1" applyBorder="1"/>
    <xf numFmtId="0" fontId="89" fillId="67" borderId="99" xfId="3" applyFont="1" applyFill="1" applyBorder="1" applyAlignment="1">
      <alignment horizontal="center" vertical="center" wrapText="1"/>
    </xf>
    <xf numFmtId="0" fontId="89" fillId="67" borderId="100" xfId="3" applyFont="1" applyFill="1" applyBorder="1" applyAlignment="1">
      <alignment horizontal="center" vertical="center"/>
    </xf>
    <xf numFmtId="0" fontId="89" fillId="67" borderId="101" xfId="3" applyFont="1" applyFill="1" applyBorder="1" applyAlignment="1">
      <alignment horizontal="center" vertical="center"/>
    </xf>
    <xf numFmtId="188" fontId="84" fillId="0" borderId="98" xfId="5" applyNumberFormat="1" applyFont="1" applyBorder="1" applyAlignment="1">
      <alignment horizontal="right"/>
    </xf>
    <xf numFmtId="0" fontId="48" fillId="3" borderId="105" xfId="3" applyFont="1" applyFill="1" applyBorder="1" applyAlignment="1">
      <alignment horizontal="center" vertical="center"/>
    </xf>
    <xf numFmtId="0" fontId="48" fillId="3" borderId="106" xfId="3" applyFont="1" applyFill="1" applyBorder="1" applyAlignment="1">
      <alignment horizontal="center" vertical="center"/>
    </xf>
    <xf numFmtId="38" fontId="115" fillId="44" borderId="109" xfId="5" applyNumberFormat="1" applyFont="1" applyFill="1" applyBorder="1" applyAlignment="1"/>
    <xf numFmtId="0" fontId="46" fillId="0" borderId="110" xfId="3" applyFont="1" applyBorder="1"/>
    <xf numFmtId="38" fontId="115" fillId="44" borderId="112" xfId="5" applyNumberFormat="1" applyFont="1" applyFill="1" applyBorder="1" applyAlignment="1"/>
    <xf numFmtId="38" fontId="115" fillId="0" borderId="49" xfId="5" applyNumberFormat="1" applyFont="1" applyFill="1" applyBorder="1" applyAlignment="1"/>
    <xf numFmtId="38" fontId="0" fillId="0" borderId="0" xfId="0" applyNumberFormat="1"/>
    <xf numFmtId="38" fontId="142" fillId="40" borderId="49" xfId="5" applyNumberFormat="1" applyFont="1" applyFill="1" applyBorder="1" applyAlignment="1"/>
    <xf numFmtId="0" fontId="48" fillId="3" borderId="108" xfId="3" applyFont="1" applyFill="1" applyBorder="1" applyAlignment="1">
      <alignment vertical="center"/>
    </xf>
    <xf numFmtId="14" fontId="46" fillId="0" borderId="98" xfId="3" applyNumberFormat="1" applyFont="1" applyBorder="1"/>
    <xf numFmtId="14" fontId="46" fillId="0" borderId="111" xfId="3" applyNumberFormat="1" applyFont="1" applyBorder="1"/>
    <xf numFmtId="0" fontId="146" fillId="3" borderId="114" xfId="3" applyFont="1" applyFill="1" applyBorder="1" applyAlignment="1">
      <alignment horizontal="left"/>
    </xf>
    <xf numFmtId="41" fontId="146" fillId="3" borderId="114" xfId="4" applyFont="1" applyFill="1" applyBorder="1" applyAlignment="1">
      <alignment horizontal="left"/>
    </xf>
    <xf numFmtId="0" fontId="147" fillId="0" borderId="114" xfId="3" applyFont="1" applyBorder="1"/>
    <xf numFmtId="41" fontId="147" fillId="0" borderId="114" xfId="4" applyFont="1" applyBorder="1" applyAlignment="1"/>
    <xf numFmtId="49" fontId="148" fillId="45" borderId="0" xfId="0" applyNumberFormat="1" applyFont="1" applyFill="1" applyAlignment="1">
      <alignment horizontal="left" vertical="center" wrapText="1"/>
    </xf>
    <xf numFmtId="0" fontId="58" fillId="0" borderId="0" xfId="0" applyFont="1" applyAlignment="1">
      <alignment horizontal="center"/>
    </xf>
    <xf numFmtId="0" fontId="0" fillId="0" borderId="107" xfId="0" applyBorder="1"/>
    <xf numFmtId="0" fontId="0" fillId="0" borderId="117" xfId="0" applyBorder="1"/>
    <xf numFmtId="0" fontId="0" fillId="0" borderId="113" xfId="0" applyBorder="1"/>
    <xf numFmtId="0" fontId="153" fillId="0" borderId="65" xfId="0" quotePrefix="1" applyFont="1" applyBorder="1" applyAlignment="1">
      <alignment vertical="center"/>
    </xf>
    <xf numFmtId="0" fontId="153" fillId="0" borderId="65" xfId="0" applyFont="1" applyBorder="1" applyAlignment="1">
      <alignment horizontal="center" vertical="center"/>
    </xf>
    <xf numFmtId="0" fontId="153" fillId="0" borderId="65" xfId="0" applyFont="1" applyBorder="1" applyAlignment="1">
      <alignment vertical="center"/>
    </xf>
    <xf numFmtId="0" fontId="124" fillId="0" borderId="65" xfId="0" applyFont="1" applyBorder="1" applyAlignment="1">
      <alignment horizontal="center" vertical="center" wrapText="1"/>
    </xf>
    <xf numFmtId="0" fontId="154" fillId="0" borderId="65" xfId="0" applyFont="1" applyBorder="1" applyAlignment="1">
      <alignment vertical="center"/>
    </xf>
    <xf numFmtId="184" fontId="153" fillId="0" borderId="65" xfId="0" applyNumberFormat="1" applyFont="1" applyBorder="1" applyAlignment="1">
      <alignment vertical="center"/>
    </xf>
    <xf numFmtId="0" fontId="130" fillId="0" borderId="0" xfId="3" applyFont="1" applyAlignment="1">
      <alignment horizontal="center"/>
    </xf>
    <xf numFmtId="0" fontId="48" fillId="3" borderId="15" xfId="3" applyFont="1" applyFill="1" applyBorder="1" applyAlignment="1">
      <alignment horizontal="center"/>
    </xf>
    <xf numFmtId="41" fontId="84" fillId="0" borderId="20" xfId="5" applyFont="1" applyBorder="1" applyAlignment="1">
      <alignment horizontal="left"/>
    </xf>
    <xf numFmtId="10" fontId="84" fillId="0" borderId="20" xfId="8" applyNumberFormat="1" applyFont="1" applyBorder="1" applyAlignment="1">
      <alignment horizontal="center"/>
    </xf>
    <xf numFmtId="41" fontId="84" fillId="0" borderId="21" xfId="5" applyFont="1" applyFill="1" applyBorder="1" applyAlignment="1">
      <alignment horizontal="center"/>
    </xf>
    <xf numFmtId="41" fontId="84" fillId="0" borderId="21" xfId="5" applyFont="1" applyBorder="1" applyAlignment="1">
      <alignment horizontal="center"/>
    </xf>
    <xf numFmtId="41" fontId="84" fillId="0" borderId="21" xfId="4" applyFont="1" applyBorder="1" applyAlignment="1">
      <alignment horizontal="left"/>
    </xf>
    <xf numFmtId="14" fontId="84" fillId="0" borderId="35" xfId="3" applyNumberFormat="1" applyFont="1" applyBorder="1" applyAlignment="1">
      <alignment horizontal="left"/>
    </xf>
    <xf numFmtId="41" fontId="124" fillId="44" borderId="0" xfId="0" applyNumberFormat="1" applyFont="1" applyFill="1"/>
    <xf numFmtId="41" fontId="0" fillId="0" borderId="0" xfId="0" applyNumberFormat="1"/>
    <xf numFmtId="40" fontId="115" fillId="40" borderId="49" xfId="3" applyNumberFormat="1" applyFont="1" applyFill="1" applyBorder="1" applyAlignment="1">
      <alignment vertical="center"/>
    </xf>
    <xf numFmtId="0" fontId="115" fillId="7" borderId="17" xfId="3" applyFont="1" applyFill="1" applyBorder="1"/>
    <xf numFmtId="14" fontId="115" fillId="7" borderId="49" xfId="3" applyNumberFormat="1" applyFont="1" applyFill="1" applyBorder="1" applyAlignment="1">
      <alignment vertical="center"/>
    </xf>
    <xf numFmtId="188" fontId="115" fillId="7" borderId="49" xfId="5" applyNumberFormat="1" applyFont="1" applyFill="1" applyBorder="1" applyAlignment="1">
      <alignment vertical="center"/>
    </xf>
    <xf numFmtId="0" fontId="115" fillId="7" borderId="49" xfId="3" applyFont="1" applyFill="1" applyBorder="1" applyAlignment="1">
      <alignment horizontal="center" vertical="center"/>
    </xf>
    <xf numFmtId="188" fontId="115" fillId="7" borderId="49" xfId="5" applyNumberFormat="1" applyFont="1" applyFill="1" applyBorder="1" applyAlignment="1"/>
    <xf numFmtId="41" fontId="115" fillId="7" borderId="49" xfId="5" applyFont="1" applyFill="1" applyBorder="1" applyAlignment="1">
      <alignment vertical="center"/>
    </xf>
    <xf numFmtId="41" fontId="115" fillId="7" borderId="49" xfId="5" applyFont="1" applyFill="1" applyBorder="1" applyAlignment="1"/>
    <xf numFmtId="38" fontId="115" fillId="7" borderId="49" xfId="3" applyNumberFormat="1" applyFont="1" applyFill="1" applyBorder="1" applyAlignment="1">
      <alignment vertical="center"/>
    </xf>
    <xf numFmtId="0" fontId="161" fillId="0" borderId="0" xfId="0" applyFont="1"/>
    <xf numFmtId="185" fontId="164" fillId="61" borderId="0" xfId="0" applyNumberFormat="1" applyFont="1" applyFill="1"/>
    <xf numFmtId="0" fontId="164" fillId="61" borderId="0" xfId="0" applyFont="1" applyFill="1"/>
    <xf numFmtId="185" fontId="164" fillId="0" borderId="0" xfId="0" applyNumberFormat="1" applyFont="1"/>
    <xf numFmtId="0" fontId="164" fillId="0" borderId="0" xfId="0" applyFont="1"/>
    <xf numFmtId="185" fontId="112" fillId="0" borderId="0" xfId="0" applyNumberFormat="1" applyFont="1"/>
    <xf numFmtId="0" fontId="112" fillId="0" borderId="0" xfId="0" applyFont="1"/>
    <xf numFmtId="0" fontId="157" fillId="0" borderId="0" xfId="0" applyFont="1" applyAlignment="1">
      <alignment horizontal="left" vertical="center" wrapText="1"/>
    </xf>
    <xf numFmtId="0" fontId="147" fillId="0" borderId="114" xfId="3" applyFont="1" applyBorder="1" applyAlignment="1">
      <alignment horizontal="left"/>
    </xf>
    <xf numFmtId="38" fontId="165" fillId="0" borderId="0" xfId="0" applyNumberFormat="1" applyFont="1"/>
    <xf numFmtId="43" fontId="145" fillId="0" borderId="0" xfId="0" applyNumberFormat="1" applyFont="1"/>
    <xf numFmtId="0" fontId="145" fillId="0" borderId="0" xfId="0" applyFont="1"/>
    <xf numFmtId="38" fontId="166" fillId="0" borderId="98" xfId="3" applyNumberFormat="1" applyFont="1" applyBorder="1" applyAlignment="1">
      <alignment vertical="center"/>
    </xf>
    <xf numFmtId="38" fontId="46" fillId="0" borderId="0" xfId="4" applyNumberFormat="1" applyFont="1" applyAlignment="1"/>
    <xf numFmtId="38" fontId="53" fillId="0" borderId="0" xfId="3" applyNumberFormat="1" applyFont="1"/>
    <xf numFmtId="38" fontId="53" fillId="0" borderId="0" xfId="3" applyNumberFormat="1" applyFont="1" applyAlignment="1">
      <alignment horizontal="left"/>
    </xf>
    <xf numFmtId="38" fontId="53" fillId="41" borderId="14" xfId="3" applyNumberFormat="1" applyFont="1" applyFill="1" applyBorder="1"/>
    <xf numFmtId="38" fontId="46" fillId="7" borderId="29" xfId="6" applyNumberFormat="1" applyFont="1" applyFill="1" applyBorder="1" applyAlignment="1"/>
    <xf numFmtId="38" fontId="46" fillId="7" borderId="30" xfId="6" applyNumberFormat="1" applyFont="1" applyFill="1" applyBorder="1" applyAlignment="1"/>
    <xf numFmtId="38" fontId="46" fillId="7" borderId="28" xfId="6" applyNumberFormat="1" applyFont="1" applyFill="1" applyBorder="1" applyAlignment="1"/>
    <xf numFmtId="38" fontId="48" fillId="3" borderId="14" xfId="5" applyNumberFormat="1" applyFont="1" applyFill="1" applyBorder="1" applyAlignment="1">
      <alignment horizontal="center"/>
    </xf>
    <xf numFmtId="9" fontId="46" fillId="0" borderId="21" xfId="4" applyNumberFormat="1" applyFont="1" applyBorder="1" applyAlignment="1">
      <alignment horizontal="left"/>
    </xf>
    <xf numFmtId="194" fontId="46" fillId="0" borderId="26" xfId="5" applyNumberFormat="1" applyFont="1" applyBorder="1" applyAlignment="1">
      <alignment horizontal="right"/>
    </xf>
    <xf numFmtId="194" fontId="46" fillId="0" borderId="20" xfId="5" applyNumberFormat="1" applyFont="1" applyBorder="1" applyAlignment="1">
      <alignment horizontal="right"/>
    </xf>
    <xf numFmtId="0" fontId="59" fillId="0" borderId="77" xfId="2889" applyFont="1" applyBorder="1">
      <alignment vertical="center"/>
    </xf>
    <xf numFmtId="0" fontId="59" fillId="0" borderId="80" xfId="2889" applyFont="1" applyBorder="1">
      <alignment vertical="center"/>
    </xf>
    <xf numFmtId="0" fontId="59" fillId="0" borderId="83" xfId="2889" applyFont="1" applyBorder="1">
      <alignment vertical="center"/>
    </xf>
    <xf numFmtId="0" fontId="55" fillId="42" borderId="118" xfId="342" applyFont="1" applyFill="1" applyBorder="1" applyAlignment="1">
      <alignment horizontal="center"/>
    </xf>
    <xf numFmtId="0" fontId="55" fillId="42" borderId="119" xfId="342" applyFont="1" applyFill="1" applyBorder="1" applyAlignment="1">
      <alignment horizontal="center"/>
    </xf>
    <xf numFmtId="41" fontId="55" fillId="42" borderId="65" xfId="2890" applyFont="1" applyFill="1" applyBorder="1" applyAlignment="1">
      <alignment horizontal="center"/>
    </xf>
    <xf numFmtId="41" fontId="55" fillId="42" borderId="120" xfId="2890" applyFont="1" applyFill="1" applyBorder="1" applyAlignment="1">
      <alignment horizontal="center"/>
    </xf>
    <xf numFmtId="41" fontId="53" fillId="0" borderId="107" xfId="5" applyFont="1" applyFill="1" applyBorder="1" applyAlignment="1"/>
    <xf numFmtId="41" fontId="53" fillId="0" borderId="0" xfId="5" applyFont="1" applyFill="1" applyBorder="1" applyAlignment="1"/>
    <xf numFmtId="41" fontId="53" fillId="0" borderId="117" xfId="5" applyFont="1" applyFill="1" applyBorder="1" applyAlignment="1"/>
    <xf numFmtId="41" fontId="53" fillId="0" borderId="0" xfId="5" applyFont="1" applyFill="1" applyAlignment="1"/>
    <xf numFmtId="41" fontId="53" fillId="0" borderId="111" xfId="5" applyFont="1" applyFill="1" applyBorder="1" applyAlignment="1"/>
    <xf numFmtId="41" fontId="53" fillId="0" borderId="110" xfId="5" applyFont="1" applyFill="1" applyBorder="1" applyAlignment="1"/>
    <xf numFmtId="41" fontId="53" fillId="0" borderId="113" xfId="5" applyFont="1" applyFill="1" applyBorder="1" applyAlignment="1"/>
    <xf numFmtId="14" fontId="52" fillId="0" borderId="107" xfId="0" applyNumberFormat="1" applyFont="1" applyBorder="1" applyAlignment="1">
      <alignment horizontal="center" vertical="center"/>
    </xf>
    <xf numFmtId="0" fontId="55" fillId="72" borderId="65" xfId="342" applyFont="1" applyFill="1" applyBorder="1" applyAlignment="1">
      <alignment horizontal="center"/>
    </xf>
    <xf numFmtId="10" fontId="53" fillId="0" borderId="0" xfId="6" applyNumberFormat="1" applyFont="1" applyFill="1" applyBorder="1" applyAlignment="1"/>
    <xf numFmtId="10" fontId="53" fillId="0" borderId="111" xfId="6" applyNumberFormat="1" applyFont="1" applyFill="1" applyBorder="1" applyAlignment="1"/>
    <xf numFmtId="14" fontId="46" fillId="0" borderId="88" xfId="3" applyNumberFormat="1" applyFont="1" applyBorder="1" applyAlignment="1">
      <alignment horizontal="left"/>
    </xf>
    <xf numFmtId="14" fontId="78" fillId="0" borderId="88" xfId="3" applyNumberFormat="1" applyFont="1" applyBorder="1" applyAlignment="1">
      <alignment horizontal="left"/>
    </xf>
    <xf numFmtId="41" fontId="46" fillId="0" borderId="88" xfId="5" applyFont="1" applyBorder="1" applyAlignment="1">
      <alignment horizontal="center"/>
    </xf>
    <xf numFmtId="14" fontId="46" fillId="0" borderId="121" xfId="3" applyNumberFormat="1" applyFont="1" applyBorder="1" applyAlignment="1">
      <alignment horizontal="left"/>
    </xf>
    <xf numFmtId="10" fontId="46" fillId="0" borderId="121" xfId="8" applyNumberFormat="1" applyFont="1" applyBorder="1" applyAlignment="1">
      <alignment horizontal="center"/>
    </xf>
    <xf numFmtId="14" fontId="46" fillId="0" borderId="121" xfId="3" applyNumberFormat="1" applyFont="1" applyBorder="1" applyAlignment="1">
      <alignment horizontal="center"/>
    </xf>
    <xf numFmtId="41" fontId="46" fillId="0" borderId="121" xfId="5" applyFont="1" applyBorder="1" applyAlignment="1">
      <alignment horizontal="center"/>
    </xf>
    <xf numFmtId="41" fontId="46" fillId="0" borderId="121" xfId="5" applyFont="1" applyFill="1" applyBorder="1" applyAlignment="1">
      <alignment horizontal="center"/>
    </xf>
    <xf numFmtId="14" fontId="78" fillId="0" borderId="121" xfId="3" applyNumberFormat="1" applyFont="1" applyBorder="1" applyAlignment="1">
      <alignment horizontal="left"/>
    </xf>
    <xf numFmtId="9" fontId="46" fillId="0" borderId="121" xfId="3" applyNumberFormat="1" applyFont="1" applyBorder="1" applyAlignment="1">
      <alignment horizontal="center"/>
    </xf>
    <xf numFmtId="14" fontId="84" fillId="0" borderId="121" xfId="3" applyNumberFormat="1" applyFont="1" applyBorder="1" applyAlignment="1">
      <alignment horizontal="center"/>
    </xf>
    <xf numFmtId="41" fontId="46" fillId="0" borderId="121" xfId="5" applyFont="1" applyBorder="1" applyAlignment="1">
      <alignment horizontal="left"/>
    </xf>
    <xf numFmtId="14" fontId="153" fillId="0" borderId="65" xfId="0" quotePrefix="1" applyNumberFormat="1" applyFont="1" applyBorder="1" applyAlignment="1">
      <alignment vertical="center"/>
    </xf>
    <xf numFmtId="0" fontId="0" fillId="0" borderId="0" xfId="0" applyAlignment="1">
      <alignment horizontal="center"/>
    </xf>
    <xf numFmtId="185" fontId="106" fillId="73" borderId="0" xfId="0" quotePrefix="1" applyNumberFormat="1" applyFont="1" applyFill="1" applyAlignment="1">
      <alignment vertical="center"/>
    </xf>
    <xf numFmtId="0" fontId="106" fillId="74" borderId="0" xfId="0" applyFont="1" applyFill="1" applyAlignment="1">
      <alignment vertical="center"/>
    </xf>
    <xf numFmtId="0" fontId="106" fillId="0" borderId="0" xfId="0" applyFont="1" applyAlignment="1">
      <alignment vertical="center"/>
    </xf>
    <xf numFmtId="0" fontId="48" fillId="3" borderId="0" xfId="3" applyFont="1" applyFill="1" applyAlignment="1">
      <alignment horizontal="left"/>
    </xf>
    <xf numFmtId="0" fontId="53" fillId="0" borderId="0" xfId="0" applyFont="1"/>
    <xf numFmtId="0" fontId="59" fillId="0" borderId="0" xfId="0" applyFont="1" applyAlignment="1">
      <alignment vertical="center"/>
    </xf>
    <xf numFmtId="38" fontId="48" fillId="3" borderId="15" xfId="5" applyNumberFormat="1" applyFont="1" applyFill="1" applyBorder="1" applyAlignment="1">
      <alignment horizontal="center"/>
    </xf>
    <xf numFmtId="41" fontId="48" fillId="3" borderId="0" xfId="5" applyFont="1" applyFill="1" applyBorder="1" applyAlignment="1">
      <alignment horizontal="center"/>
    </xf>
    <xf numFmtId="0" fontId="56" fillId="3" borderId="15" xfId="3" applyFont="1" applyFill="1" applyBorder="1" applyAlignment="1">
      <alignment horizontal="center"/>
    </xf>
    <xf numFmtId="38" fontId="56" fillId="3" borderId="15" xfId="5" applyNumberFormat="1" applyFont="1" applyFill="1" applyBorder="1" applyAlignment="1">
      <alignment horizontal="center"/>
    </xf>
    <xf numFmtId="38" fontId="56" fillId="3" borderId="0" xfId="5" applyNumberFormat="1" applyFont="1" applyFill="1" applyBorder="1" applyAlignment="1">
      <alignment horizontal="center"/>
    </xf>
    <xf numFmtId="0" fontId="170" fillId="0" borderId="0" xfId="0" applyFont="1" applyAlignment="1">
      <alignment vertical="center"/>
    </xf>
    <xf numFmtId="38" fontId="170" fillId="0" borderId="0" xfId="0" applyNumberFormat="1" applyFont="1" applyAlignment="1">
      <alignment horizontal="right" vertical="center"/>
    </xf>
    <xf numFmtId="0" fontId="164" fillId="0" borderId="0" xfId="0" applyFont="1" applyAlignment="1">
      <alignment vertical="center"/>
    </xf>
    <xf numFmtId="0" fontId="171" fillId="0" borderId="0" xfId="0" applyFont="1" applyAlignment="1">
      <alignment vertical="center"/>
    </xf>
    <xf numFmtId="0" fontId="82" fillId="0" borderId="0" xfId="0" applyFont="1" applyAlignment="1">
      <alignment vertical="center"/>
    </xf>
    <xf numFmtId="0" fontId="124" fillId="0" borderId="0" xfId="0" applyFont="1" applyAlignment="1">
      <alignment horizontal="left"/>
    </xf>
    <xf numFmtId="0" fontId="174" fillId="0" borderId="0" xfId="0" applyFont="1" applyAlignment="1">
      <alignment horizontal="left" vertical="center"/>
    </xf>
    <xf numFmtId="38" fontId="124" fillId="0" borderId="0" xfId="5" applyNumberFormat="1" applyFont="1" applyAlignment="1">
      <alignment horizontal="left"/>
    </xf>
    <xf numFmtId="0" fontId="141" fillId="0" borderId="0" xfId="0" quotePrefix="1" applyFont="1"/>
    <xf numFmtId="0" fontId="124" fillId="0" borderId="115" xfId="0" quotePrefix="1" applyFont="1" applyBorder="1"/>
    <xf numFmtId="0" fontId="124" fillId="0" borderId="124" xfId="0" applyFont="1" applyBorder="1"/>
    <xf numFmtId="38" fontId="124" fillId="0" borderId="124" xfId="5" applyNumberFormat="1" applyFont="1" applyBorder="1" applyAlignment="1"/>
    <xf numFmtId="38" fontId="124" fillId="0" borderId="116" xfId="5" applyNumberFormat="1" applyFont="1" applyBorder="1" applyAlignment="1"/>
    <xf numFmtId="0" fontId="124" fillId="0" borderId="110" xfId="0" applyFont="1" applyBorder="1"/>
    <xf numFmtId="0" fontId="124" fillId="0" borderId="111" xfId="0" applyFont="1" applyBorder="1"/>
    <xf numFmtId="38" fontId="124" fillId="0" borderId="111" xfId="5" applyNumberFormat="1" applyFont="1" applyBorder="1" applyAlignment="1"/>
    <xf numFmtId="38" fontId="124" fillId="0" borderId="113" xfId="5" applyNumberFormat="1" applyFont="1" applyBorder="1" applyAlignment="1"/>
    <xf numFmtId="0" fontId="124" fillId="0" borderId="115" xfId="0" applyFont="1" applyBorder="1"/>
    <xf numFmtId="195" fontId="124" fillId="0" borderId="115" xfId="0" applyNumberFormat="1" applyFont="1" applyBorder="1"/>
    <xf numFmtId="0" fontId="124" fillId="0" borderId="107" xfId="0" applyFont="1" applyBorder="1"/>
    <xf numFmtId="0" fontId="124" fillId="0" borderId="125" xfId="0" applyFont="1" applyBorder="1"/>
    <xf numFmtId="0" fontId="124" fillId="0" borderId="126" xfId="0" applyFont="1" applyBorder="1"/>
    <xf numFmtId="38" fontId="124" fillId="0" borderId="126" xfId="5" applyNumberFormat="1" applyFont="1" applyBorder="1" applyAlignment="1"/>
    <xf numFmtId="38" fontId="124" fillId="0" borderId="127" xfId="5" applyNumberFormat="1" applyFont="1" applyBorder="1" applyAlignment="1"/>
    <xf numFmtId="38" fontId="124" fillId="79" borderId="0" xfId="5" applyNumberFormat="1" applyFont="1" applyFill="1" applyBorder="1" applyAlignment="1"/>
    <xf numFmtId="38" fontId="124" fillId="79" borderId="111" xfId="5" applyNumberFormat="1" applyFont="1" applyFill="1" applyBorder="1" applyAlignment="1"/>
    <xf numFmtId="0" fontId="138" fillId="0" borderId="0" xfId="0" applyFont="1"/>
    <xf numFmtId="0" fontId="177" fillId="0" borderId="0" xfId="3" applyFont="1"/>
    <xf numFmtId="0" fontId="178" fillId="0" borderId="0" xfId="3" applyFont="1"/>
    <xf numFmtId="0" fontId="124" fillId="55" borderId="0" xfId="0" applyFont="1" applyFill="1"/>
    <xf numFmtId="0" fontId="46" fillId="0" borderId="17" xfId="3" quotePrefix="1" applyFont="1" applyBorder="1"/>
    <xf numFmtId="14" fontId="0" fillId="55" borderId="107" xfId="0" applyNumberFormat="1" applyFill="1" applyBorder="1" applyAlignment="1">
      <alignment horizontal="center" vertical="center"/>
    </xf>
    <xf numFmtId="41" fontId="53" fillId="55" borderId="107" xfId="5" applyFont="1" applyFill="1" applyBorder="1" applyAlignment="1"/>
    <xf numFmtId="41" fontId="53" fillId="55" borderId="0" xfId="5" applyFont="1" applyFill="1" applyBorder="1" applyAlignment="1"/>
    <xf numFmtId="41" fontId="53" fillId="55" borderId="117" xfId="5" applyFont="1" applyFill="1" applyBorder="1" applyAlignment="1"/>
    <xf numFmtId="10" fontId="53" fillId="55" borderId="0" xfId="6" applyNumberFormat="1" applyFont="1" applyFill="1" applyBorder="1" applyAlignment="1"/>
    <xf numFmtId="0" fontId="124" fillId="78" borderId="0" xfId="0" applyFont="1" applyFill="1"/>
    <xf numFmtId="10" fontId="46" fillId="0" borderId="21" xfId="6" applyNumberFormat="1" applyFont="1" applyBorder="1" applyAlignment="1">
      <alignment horizontal="left"/>
    </xf>
    <xf numFmtId="0" fontId="184" fillId="0" borderId="0" xfId="0" applyFont="1"/>
    <xf numFmtId="38" fontId="184" fillId="0" borderId="0" xfId="5" applyNumberFormat="1" applyFont="1" applyBorder="1" applyAlignment="1"/>
    <xf numFmtId="0" fontId="185" fillId="0" borderId="117" xfId="0" applyFont="1" applyBorder="1"/>
    <xf numFmtId="0" fontId="163" fillId="0" borderId="128" xfId="0" applyFont="1" applyBorder="1"/>
    <xf numFmtId="0" fontId="174" fillId="0" borderId="0" xfId="0" applyFont="1" applyAlignment="1">
      <alignment vertical="center"/>
    </xf>
    <xf numFmtId="0" fontId="174" fillId="0" borderId="0" xfId="0" applyFont="1"/>
    <xf numFmtId="185" fontId="106" fillId="0" borderId="0" xfId="0" quotePrefix="1" applyNumberFormat="1" applyFont="1" applyAlignment="1">
      <alignment vertical="center"/>
    </xf>
    <xf numFmtId="185" fontId="106" fillId="0" borderId="0" xfId="0" applyNumberFormat="1" applyFont="1"/>
    <xf numFmtId="0" fontId="46" fillId="0" borderId="0" xfId="3" applyFont="1" applyAlignment="1">
      <alignment wrapText="1"/>
    </xf>
    <xf numFmtId="0" fontId="106" fillId="0" borderId="0" xfId="783" applyFont="1"/>
    <xf numFmtId="0" fontId="46" fillId="0" borderId="0" xfId="3" applyFont="1" applyAlignment="1">
      <alignment horizontal="left" vertical="top" wrapText="1"/>
    </xf>
    <xf numFmtId="0" fontId="190" fillId="0" borderId="0" xfId="0" applyFont="1"/>
    <xf numFmtId="178" fontId="46" fillId="0" borderId="35" xfId="4" applyNumberFormat="1" applyFont="1" applyBorder="1" applyAlignment="1">
      <alignment horizontal="left"/>
    </xf>
    <xf numFmtId="38" fontId="46" fillId="0" borderId="27" xfId="8" applyNumberFormat="1" applyFont="1" applyBorder="1" applyAlignment="1">
      <alignment horizontal="right"/>
    </xf>
    <xf numFmtId="178" fontId="46" fillId="0" borderId="129" xfId="4" applyNumberFormat="1" applyFont="1" applyBorder="1" applyAlignment="1">
      <alignment horizontal="left"/>
    </xf>
    <xf numFmtId="14" fontId="46" fillId="0" borderId="129" xfId="4" applyNumberFormat="1" applyFont="1" applyBorder="1" applyAlignment="1">
      <alignment horizontal="left"/>
    </xf>
    <xf numFmtId="194" fontId="46" fillId="0" borderId="130" xfId="5" applyNumberFormat="1" applyFont="1" applyBorder="1" applyAlignment="1">
      <alignment horizontal="right"/>
    </xf>
    <xf numFmtId="38" fontId="46" fillId="0" borderId="130" xfId="5" applyNumberFormat="1" applyFont="1" applyBorder="1" applyAlignment="1">
      <alignment horizontal="right"/>
    </xf>
    <xf numFmtId="38" fontId="46" fillId="0" borderId="131" xfId="8" applyNumberFormat="1" applyFont="1" applyBorder="1" applyAlignment="1">
      <alignment horizontal="right"/>
    </xf>
    <xf numFmtId="38" fontId="80" fillId="0" borderId="132" xfId="8" applyNumberFormat="1" applyFont="1" applyBorder="1" applyAlignment="1">
      <alignment horizontal="right"/>
    </xf>
    <xf numFmtId="10" fontId="46" fillId="0" borderId="133" xfId="6" applyNumberFormat="1" applyFont="1" applyBorder="1" applyAlignment="1">
      <alignment horizontal="left"/>
    </xf>
    <xf numFmtId="41" fontId="46" fillId="0" borderId="131" xfId="4" applyFont="1" applyBorder="1" applyAlignment="1">
      <alignment horizontal="left"/>
    </xf>
    <xf numFmtId="178" fontId="46" fillId="0" borderId="94" xfId="4" applyNumberFormat="1" applyFont="1" applyBorder="1" applyAlignment="1">
      <alignment horizontal="left"/>
    </xf>
    <xf numFmtId="14" fontId="46" fillId="0" borderId="134" xfId="4" applyNumberFormat="1" applyFont="1" applyBorder="1" applyAlignment="1">
      <alignment horizontal="left"/>
    </xf>
    <xf numFmtId="41" fontId="46" fillId="0" borderId="37" xfId="5" applyFont="1" applyBorder="1" applyAlignment="1">
      <alignment horizontal="left"/>
    </xf>
    <xf numFmtId="38" fontId="46" fillId="0" borderId="36" xfId="5" applyNumberFormat="1" applyFont="1" applyBorder="1" applyAlignment="1">
      <alignment horizontal="right"/>
    </xf>
    <xf numFmtId="38" fontId="46" fillId="0" borderId="18" xfId="8" applyNumberFormat="1" applyFont="1" applyBorder="1" applyAlignment="1">
      <alignment horizontal="right"/>
    </xf>
    <xf numFmtId="10" fontId="46" fillId="0" borderId="18" xfId="6" applyNumberFormat="1" applyFont="1" applyBorder="1" applyAlignment="1">
      <alignment horizontal="left"/>
    </xf>
    <xf numFmtId="41" fontId="46" fillId="0" borderId="57" xfId="4" applyFont="1" applyFill="1" applyBorder="1" applyAlignment="1">
      <alignment horizontal="left"/>
    </xf>
    <xf numFmtId="41" fontId="46" fillId="0" borderId="130" xfId="5" applyFont="1" applyBorder="1" applyAlignment="1">
      <alignment horizontal="left"/>
    </xf>
    <xf numFmtId="41" fontId="46" fillId="0" borderId="131" xfId="4" applyFont="1" applyFill="1" applyBorder="1" applyAlignment="1">
      <alignment horizontal="left"/>
    </xf>
    <xf numFmtId="14" fontId="46" fillId="0" borderId="94" xfId="4" applyNumberFormat="1" applyFont="1" applyBorder="1" applyAlignment="1">
      <alignment horizontal="left"/>
    </xf>
    <xf numFmtId="41" fontId="80" fillId="0" borderId="37" xfId="5" applyFont="1" applyBorder="1" applyAlignment="1">
      <alignment horizontal="left"/>
    </xf>
    <xf numFmtId="41" fontId="80" fillId="0" borderId="36" xfId="5" applyFont="1" applyBorder="1" applyAlignment="1">
      <alignment horizontal="left"/>
    </xf>
    <xf numFmtId="10" fontId="46" fillId="0" borderId="18" xfId="6" applyNumberFormat="1" applyFont="1" applyBorder="1" applyAlignment="1">
      <alignment horizontal="right"/>
    </xf>
    <xf numFmtId="41" fontId="46" fillId="0" borderId="18" xfId="4" applyFont="1" applyBorder="1" applyAlignment="1">
      <alignment horizontal="left"/>
    </xf>
    <xf numFmtId="41" fontId="46" fillId="0" borderId="27" xfId="8" applyNumberFormat="1" applyFont="1" applyBorder="1" applyAlignment="1">
      <alignment horizontal="left"/>
    </xf>
    <xf numFmtId="41" fontId="46" fillId="0" borderId="130" xfId="5" applyFont="1" applyBorder="1" applyAlignment="1"/>
    <xf numFmtId="41" fontId="46" fillId="0" borderId="131" xfId="8" applyNumberFormat="1" applyFont="1" applyBorder="1" applyAlignment="1">
      <alignment horizontal="left"/>
    </xf>
    <xf numFmtId="41" fontId="80" fillId="0" borderId="132" xfId="8" applyNumberFormat="1" applyFont="1" applyBorder="1" applyAlignment="1">
      <alignment horizontal="left"/>
    </xf>
    <xf numFmtId="10" fontId="46" fillId="0" borderId="133" xfId="3" applyNumberFormat="1" applyFont="1" applyBorder="1" applyAlignment="1">
      <alignment horizontal="right"/>
    </xf>
    <xf numFmtId="41" fontId="46" fillId="0" borderId="135" xfId="5" applyFont="1" applyBorder="1" applyAlignment="1"/>
    <xf numFmtId="41" fontId="46" fillId="0" borderId="18" xfId="8" applyNumberFormat="1" applyFont="1" applyBorder="1" applyAlignment="1">
      <alignment horizontal="left"/>
    </xf>
    <xf numFmtId="41" fontId="46" fillId="0" borderId="57" xfId="8" applyNumberFormat="1" applyFont="1" applyBorder="1" applyAlignment="1">
      <alignment horizontal="left"/>
    </xf>
    <xf numFmtId="10" fontId="46" fillId="0" borderId="136" xfId="3" applyNumberFormat="1" applyFont="1" applyBorder="1" applyAlignment="1">
      <alignment horizontal="right"/>
    </xf>
    <xf numFmtId="41" fontId="46" fillId="0" borderId="136" xfId="4" applyFont="1" applyBorder="1" applyAlignment="1">
      <alignment horizontal="left"/>
    </xf>
    <xf numFmtId="178" fontId="46" fillId="0" borderId="137" xfId="4" applyNumberFormat="1" applyFont="1" applyBorder="1" applyAlignment="1">
      <alignment horizontal="left"/>
    </xf>
    <xf numFmtId="0" fontId="46" fillId="0" borderId="135" xfId="3" applyFont="1" applyBorder="1"/>
    <xf numFmtId="49" fontId="127" fillId="40" borderId="62" xfId="782" applyNumberFormat="1" applyFont="1" applyFill="1" applyBorder="1" applyAlignment="1">
      <alignment horizontal="left" vertical="center"/>
    </xf>
    <xf numFmtId="0" fontId="127" fillId="40" borderId="62" xfId="782" applyFont="1" applyFill="1" applyBorder="1" applyAlignment="1">
      <alignment horizontal="left" vertical="center"/>
    </xf>
    <xf numFmtId="181" fontId="127" fillId="40" borderId="62" xfId="782" applyNumberFormat="1" applyFont="1" applyFill="1" applyBorder="1" applyAlignment="1">
      <alignment horizontal="right" vertical="center"/>
    </xf>
    <xf numFmtId="49" fontId="108" fillId="46" borderId="0" xfId="782" applyNumberFormat="1" applyFont="1" applyFill="1" applyAlignment="1">
      <alignment horizontal="center" vertical="center" wrapText="1"/>
    </xf>
    <xf numFmtId="49" fontId="102" fillId="45" borderId="0" xfId="782" applyNumberFormat="1" applyFont="1" applyFill="1" applyAlignment="1">
      <alignment horizontal="left" vertical="center" wrapText="1"/>
    </xf>
    <xf numFmtId="49" fontId="129" fillId="46" borderId="62" xfId="782" applyNumberFormat="1" applyFont="1" applyFill="1" applyBorder="1" applyAlignment="1">
      <alignment horizontal="center" vertical="center"/>
    </xf>
    <xf numFmtId="181" fontId="102" fillId="45" borderId="0" xfId="782" applyNumberFormat="1" applyFont="1" applyFill="1" applyAlignment="1">
      <alignment horizontal="right" vertical="center" wrapText="1"/>
    </xf>
    <xf numFmtId="0" fontId="102" fillId="45" borderId="0" xfId="782" applyFont="1" applyFill="1" applyAlignment="1">
      <alignment vertical="center" wrapText="1"/>
    </xf>
    <xf numFmtId="49" fontId="102" fillId="45" borderId="0" xfId="782" applyNumberFormat="1" applyFont="1" applyFill="1" applyAlignment="1">
      <alignment vertical="center" wrapText="1"/>
    </xf>
    <xf numFmtId="49" fontId="108" fillId="46" borderId="0" xfId="782" applyNumberFormat="1" applyFont="1" applyFill="1" applyAlignment="1">
      <alignment vertical="center" wrapText="1"/>
    </xf>
    <xf numFmtId="0" fontId="127" fillId="0" borderId="62" xfId="782" applyFont="1" applyBorder="1" applyAlignment="1">
      <alignment horizontal="left" vertical="center"/>
    </xf>
    <xf numFmtId="49" fontId="127" fillId="0" borderId="62" xfId="782" applyNumberFormat="1" applyFont="1" applyBorder="1" applyAlignment="1">
      <alignment horizontal="left" vertical="center"/>
    </xf>
    <xf numFmtId="181" fontId="127" fillId="0" borderId="62" xfId="782" applyNumberFormat="1" applyFont="1" applyBorder="1" applyAlignment="1">
      <alignment horizontal="right" vertical="center"/>
    </xf>
    <xf numFmtId="38" fontId="124" fillId="0" borderId="0" xfId="5" applyNumberFormat="1" applyFont="1" applyFill="1" applyAlignment="1"/>
    <xf numFmtId="49" fontId="127" fillId="0" borderId="138" xfId="782" applyNumberFormat="1" applyFont="1" applyBorder="1" applyAlignment="1">
      <alignment horizontal="left" vertical="center"/>
    </xf>
    <xf numFmtId="49" fontId="127" fillId="0" borderId="0" xfId="782" applyNumberFormat="1" applyFont="1" applyAlignment="1">
      <alignment horizontal="left" vertical="center"/>
    </xf>
    <xf numFmtId="181" fontId="138" fillId="0" borderId="0" xfId="0" applyNumberFormat="1" applyFont="1"/>
    <xf numFmtId="38" fontId="138" fillId="0" borderId="0" xfId="5" applyNumberFormat="1" applyFont="1" applyAlignment="1"/>
    <xf numFmtId="38" fontId="138" fillId="0" borderId="0" xfId="5" applyNumberFormat="1" applyFont="1" applyFill="1" applyAlignment="1"/>
    <xf numFmtId="49" fontId="191" fillId="0" borderId="138" xfId="782" applyNumberFormat="1" applyFont="1" applyBorder="1" applyAlignment="1">
      <alignment horizontal="left" vertical="center"/>
    </xf>
    <xf numFmtId="0" fontId="134" fillId="0" borderId="0" xfId="0" applyFont="1"/>
    <xf numFmtId="14" fontId="46" fillId="61" borderId="35" xfId="4" applyNumberFormat="1" applyFont="1" applyFill="1" applyBorder="1" applyAlignment="1">
      <alignment horizontal="left"/>
    </xf>
    <xf numFmtId="14" fontId="46" fillId="0" borderId="38" xfId="4" applyNumberFormat="1" applyFont="1" applyBorder="1" applyAlignment="1">
      <alignment horizontal="center" wrapText="1"/>
    </xf>
    <xf numFmtId="14" fontId="46" fillId="0" borderId="38" xfId="4" applyNumberFormat="1" applyFont="1" applyBorder="1" applyAlignment="1">
      <alignment horizontal="center"/>
    </xf>
    <xf numFmtId="14" fontId="46" fillId="0" borderId="129" xfId="4" applyNumberFormat="1" applyFont="1" applyBorder="1" applyAlignment="1">
      <alignment horizontal="center"/>
    </xf>
    <xf numFmtId="14" fontId="46" fillId="0" borderId="134" xfId="4" applyNumberFormat="1" applyFont="1" applyBorder="1" applyAlignment="1">
      <alignment horizontal="center"/>
    </xf>
    <xf numFmtId="14" fontId="46" fillId="0" borderId="94" xfId="4" applyNumberFormat="1" applyFont="1" applyFill="1" applyBorder="1" applyAlignment="1">
      <alignment horizontal="center"/>
    </xf>
    <xf numFmtId="14" fontId="46" fillId="0" borderId="38" xfId="4" applyNumberFormat="1" applyFont="1" applyFill="1" applyBorder="1" applyAlignment="1">
      <alignment horizontal="center"/>
    </xf>
    <xf numFmtId="14" fontId="46" fillId="0" borderId="129" xfId="4" applyNumberFormat="1" applyFont="1" applyFill="1" applyBorder="1" applyAlignment="1">
      <alignment horizontal="center"/>
    </xf>
    <xf numFmtId="14" fontId="46" fillId="0" borderId="94" xfId="4" applyNumberFormat="1" applyFont="1" applyFill="1" applyBorder="1" applyAlignment="1">
      <alignment horizontal="left"/>
    </xf>
    <xf numFmtId="14" fontId="46" fillId="0" borderId="35" xfId="4" applyNumberFormat="1" applyFont="1" applyFill="1" applyBorder="1" applyAlignment="1">
      <alignment horizontal="left"/>
    </xf>
    <xf numFmtId="14" fontId="46" fillId="0" borderId="38" xfId="4" applyNumberFormat="1" applyFont="1" applyFill="1" applyBorder="1" applyAlignment="1">
      <alignment horizontal="left"/>
    </xf>
    <xf numFmtId="14" fontId="46" fillId="0" borderId="129" xfId="4" applyNumberFormat="1" applyFont="1" applyFill="1" applyBorder="1" applyAlignment="1">
      <alignment horizontal="left"/>
    </xf>
    <xf numFmtId="14" fontId="46" fillId="0" borderId="134" xfId="4" applyNumberFormat="1" applyFont="1" applyFill="1" applyBorder="1" applyAlignment="1">
      <alignment horizontal="left"/>
    </xf>
    <xf numFmtId="178" fontId="46" fillId="0" borderId="94" xfId="4" applyNumberFormat="1" applyFont="1" applyFill="1" applyBorder="1" applyAlignment="1">
      <alignment horizontal="left"/>
    </xf>
    <xf numFmtId="38" fontId="46" fillId="0" borderId="36" xfId="5" applyNumberFormat="1" applyFont="1" applyFill="1" applyBorder="1" applyAlignment="1">
      <alignment horizontal="right"/>
    </xf>
    <xf numFmtId="38" fontId="80" fillId="0" borderId="37" xfId="5" applyNumberFormat="1" applyFont="1" applyFill="1" applyBorder="1" applyAlignment="1">
      <alignment horizontal="right"/>
    </xf>
    <xf numFmtId="38" fontId="46" fillId="0" borderId="18" xfId="8" applyNumberFormat="1" applyFont="1" applyFill="1" applyBorder="1" applyAlignment="1">
      <alignment horizontal="right"/>
    </xf>
    <xf numFmtId="10" fontId="46" fillId="0" borderId="18" xfId="6" applyNumberFormat="1" applyFont="1" applyFill="1" applyBorder="1" applyAlignment="1">
      <alignment horizontal="left"/>
    </xf>
    <xf numFmtId="178" fontId="46" fillId="0" borderId="35" xfId="4" applyNumberFormat="1" applyFont="1" applyFill="1" applyBorder="1" applyAlignment="1">
      <alignment horizontal="left"/>
    </xf>
    <xf numFmtId="38" fontId="46" fillId="0" borderId="26" xfId="5" applyNumberFormat="1" applyFont="1" applyFill="1" applyBorder="1" applyAlignment="1">
      <alignment horizontal="right"/>
    </xf>
    <xf numFmtId="38" fontId="80" fillId="0" borderId="26" xfId="5" applyNumberFormat="1" applyFont="1" applyFill="1" applyBorder="1" applyAlignment="1">
      <alignment horizontal="right"/>
    </xf>
    <xf numFmtId="38" fontId="46" fillId="0" borderId="20" xfId="5" applyNumberFormat="1" applyFont="1" applyFill="1" applyBorder="1" applyAlignment="1">
      <alignment horizontal="right"/>
    </xf>
    <xf numFmtId="38" fontId="46" fillId="0" borderId="21" xfId="8" applyNumberFormat="1" applyFont="1" applyFill="1" applyBorder="1" applyAlignment="1">
      <alignment horizontal="right"/>
    </xf>
    <xf numFmtId="10" fontId="46" fillId="0" borderId="21" xfId="6" applyNumberFormat="1" applyFont="1" applyFill="1" applyBorder="1" applyAlignment="1">
      <alignment horizontal="left"/>
    </xf>
    <xf numFmtId="38" fontId="46" fillId="0" borderId="27" xfId="8" applyNumberFormat="1" applyFont="1" applyFill="1" applyBorder="1" applyAlignment="1">
      <alignment horizontal="right"/>
    </xf>
    <xf numFmtId="178" fontId="46" fillId="0" borderId="129" xfId="4" applyNumberFormat="1" applyFont="1" applyFill="1" applyBorder="1" applyAlignment="1">
      <alignment horizontal="left"/>
    </xf>
    <xf numFmtId="38" fontId="46" fillId="0" borderId="130" xfId="5" applyNumberFormat="1" applyFont="1" applyFill="1" applyBorder="1" applyAlignment="1">
      <alignment horizontal="right"/>
    </xf>
    <xf numFmtId="38" fontId="80" fillId="0" borderId="130" xfId="5" applyNumberFormat="1" applyFont="1" applyFill="1" applyBorder="1" applyAlignment="1">
      <alignment horizontal="right"/>
    </xf>
    <xf numFmtId="38" fontId="46" fillId="0" borderId="131" xfId="8" applyNumberFormat="1" applyFont="1" applyFill="1" applyBorder="1" applyAlignment="1">
      <alignment horizontal="right"/>
    </xf>
    <xf numFmtId="38" fontId="80" fillId="0" borderId="132" xfId="8" applyNumberFormat="1" applyFont="1" applyFill="1" applyBorder="1" applyAlignment="1">
      <alignment horizontal="right"/>
    </xf>
    <xf numFmtId="10" fontId="46" fillId="0" borderId="133" xfId="6" applyNumberFormat="1" applyFont="1" applyFill="1" applyBorder="1" applyAlignment="1">
      <alignment horizontal="left"/>
    </xf>
    <xf numFmtId="185" fontId="112" fillId="73" borderId="0" xfId="0" applyNumberFormat="1" applyFont="1" applyFill="1" applyAlignment="1">
      <alignment vertical="center"/>
    </xf>
    <xf numFmtId="41" fontId="46" fillId="43" borderId="0" xfId="0" applyNumberFormat="1" applyFont="1" applyFill="1"/>
    <xf numFmtId="185" fontId="164" fillId="0" borderId="0" xfId="0" quotePrefix="1" applyNumberFormat="1" applyFont="1" applyAlignment="1">
      <alignment vertical="center"/>
    </xf>
    <xf numFmtId="185" fontId="112" fillId="0" borderId="0" xfId="0" applyNumberFormat="1" applyFont="1" applyAlignment="1">
      <alignment vertical="center"/>
    </xf>
    <xf numFmtId="0" fontId="112" fillId="0" borderId="123" xfId="0" applyFont="1" applyBorder="1" applyAlignment="1">
      <alignment vertical="center"/>
    </xf>
    <xf numFmtId="0" fontId="46" fillId="0" borderId="0" xfId="3" applyFont="1" applyAlignment="1">
      <alignment vertical="center"/>
    </xf>
    <xf numFmtId="0" fontId="46" fillId="0" borderId="0" xfId="0" applyFont="1" applyAlignment="1">
      <alignment vertical="center"/>
    </xf>
    <xf numFmtId="0" fontId="46" fillId="49" borderId="0" xfId="0" applyFont="1" applyFill="1" applyAlignment="1">
      <alignment horizontal="center" vertical="center"/>
    </xf>
    <xf numFmtId="0" fontId="46" fillId="0" borderId="65" xfId="0" applyFont="1" applyBorder="1" applyAlignment="1">
      <alignment vertical="center"/>
    </xf>
    <xf numFmtId="14" fontId="46" fillId="0" borderId="35" xfId="3" applyNumberFormat="1" applyFont="1" applyBorder="1" applyAlignment="1">
      <alignment horizontal="center"/>
    </xf>
    <xf numFmtId="41" fontId="46" fillId="0" borderId="20" xfId="5" applyFont="1" applyBorder="1" applyAlignment="1">
      <alignment horizontal="center"/>
    </xf>
    <xf numFmtId="14" fontId="46" fillId="0" borderId="57" xfId="5" applyNumberFormat="1" applyFont="1" applyBorder="1" applyAlignment="1"/>
    <xf numFmtId="14" fontId="78" fillId="0" borderId="35" xfId="3" applyNumberFormat="1" applyFont="1" applyBorder="1" applyAlignment="1">
      <alignment horizontal="center"/>
    </xf>
    <xf numFmtId="41" fontId="78" fillId="0" borderId="20" xfId="5" applyFont="1" applyBorder="1" applyAlignment="1">
      <alignment horizontal="left"/>
    </xf>
    <xf numFmtId="14" fontId="78" fillId="0" borderId="20" xfId="5" applyNumberFormat="1" applyFont="1" applyBorder="1" applyAlignment="1">
      <alignment horizontal="center"/>
    </xf>
    <xf numFmtId="10" fontId="78" fillId="0" borderId="20" xfId="8" applyNumberFormat="1" applyFont="1" applyBorder="1" applyAlignment="1">
      <alignment horizontal="center"/>
    </xf>
    <xf numFmtId="41" fontId="78" fillId="0" borderId="21" xfId="5" applyFont="1" applyFill="1" applyBorder="1" applyAlignment="1">
      <alignment horizontal="center"/>
    </xf>
    <xf numFmtId="41" fontId="78" fillId="0" borderId="21" xfId="5" applyFont="1" applyBorder="1" applyAlignment="1">
      <alignment horizontal="center"/>
    </xf>
    <xf numFmtId="0" fontId="46" fillId="0" borderId="141" xfId="0" applyFont="1" applyBorder="1" applyAlignment="1">
      <alignment vertical="center"/>
    </xf>
    <xf numFmtId="182" fontId="46" fillId="0" borderId="141" xfId="0" applyNumberFormat="1" applyFont="1" applyBorder="1" applyAlignment="1">
      <alignment horizontal="right" vertical="center"/>
    </xf>
    <xf numFmtId="0" fontId="46" fillId="77" borderId="17" xfId="3" applyFont="1" applyFill="1" applyBorder="1"/>
    <xf numFmtId="0" fontId="46" fillId="77" borderId="36" xfId="3" applyFont="1" applyFill="1" applyBorder="1"/>
    <xf numFmtId="41" fontId="46" fillId="77" borderId="26" xfId="5" applyFont="1" applyFill="1" applyBorder="1" applyAlignment="1"/>
    <xf numFmtId="41" fontId="46" fillId="77" borderId="27" xfId="5" applyFont="1" applyFill="1" applyBorder="1" applyAlignment="1"/>
    <xf numFmtId="41" fontId="193" fillId="0" borderId="26" xfId="5" applyFont="1" applyFill="1" applyBorder="1" applyAlignment="1"/>
    <xf numFmtId="14" fontId="46" fillId="0" borderId="107" xfId="3" applyNumberFormat="1" applyFont="1" applyBorder="1" applyAlignment="1">
      <alignment horizontal="center"/>
    </xf>
    <xf numFmtId="192" fontId="46" fillId="0" borderId="0" xfId="5" applyNumberFormat="1" applyFont="1" applyBorder="1" applyAlignment="1">
      <alignment horizontal="center"/>
    </xf>
    <xf numFmtId="192" fontId="46" fillId="0" borderId="117" xfId="5" applyNumberFormat="1" applyFont="1" applyBorder="1" applyAlignment="1">
      <alignment horizontal="center"/>
    </xf>
    <xf numFmtId="177" fontId="53" fillId="0" borderId="0" xfId="3" applyNumberFormat="1" applyFont="1" applyAlignment="1">
      <alignment horizontal="left"/>
    </xf>
    <xf numFmtId="14" fontId="52" fillId="0" borderId="143" xfId="0" applyNumberFormat="1" applyFont="1" applyBorder="1" applyAlignment="1">
      <alignment horizontal="center" vertical="center"/>
    </xf>
    <xf numFmtId="41" fontId="53" fillId="0" borderId="143" xfId="5" applyFont="1" applyFill="1" applyBorder="1" applyAlignment="1"/>
    <xf numFmtId="41" fontId="53" fillId="0" borderId="142" xfId="5" applyFont="1" applyFill="1" applyBorder="1" applyAlignment="1"/>
    <xf numFmtId="41" fontId="53" fillId="0" borderId="144" xfId="5" applyFont="1" applyFill="1" applyBorder="1" applyAlignment="1"/>
    <xf numFmtId="10" fontId="53" fillId="0" borderId="142" xfId="6" applyNumberFormat="1" applyFont="1" applyFill="1" applyBorder="1" applyAlignment="1"/>
    <xf numFmtId="0" fontId="53" fillId="0" borderId="142" xfId="3" applyFont="1" applyBorder="1"/>
    <xf numFmtId="0" fontId="194" fillId="74" borderId="0" xfId="0" applyFont="1" applyFill="1" applyAlignment="1">
      <alignment horizontal="left" vertical="center" wrapText="1"/>
    </xf>
    <xf numFmtId="41" fontId="195" fillId="0" borderId="0" xfId="4" applyFont="1" applyAlignment="1"/>
    <xf numFmtId="41" fontId="141" fillId="0" borderId="0" xfId="0" applyNumberFormat="1" applyFont="1"/>
    <xf numFmtId="10" fontId="141" fillId="0" borderId="0" xfId="0" applyNumberFormat="1" applyFont="1"/>
    <xf numFmtId="0" fontId="124" fillId="77" borderId="0" xfId="0" applyFont="1" applyFill="1"/>
    <xf numFmtId="14" fontId="124" fillId="77" borderId="0" xfId="0" applyNumberFormat="1" applyFont="1" applyFill="1"/>
    <xf numFmtId="0" fontId="46" fillId="56" borderId="0" xfId="3" applyFont="1" applyFill="1"/>
    <xf numFmtId="41" fontId="59" fillId="0" borderId="0" xfId="383" applyNumberFormat="1" applyFont="1" applyAlignment="1">
      <alignment horizontal="center" vertical="center"/>
    </xf>
    <xf numFmtId="41" fontId="185" fillId="0" borderId="0" xfId="0" applyNumberFormat="1" applyFont="1"/>
    <xf numFmtId="41" fontId="58" fillId="0" borderId="0" xfId="0" applyNumberFormat="1" applyFont="1"/>
    <xf numFmtId="41" fontId="0" fillId="0" borderId="0" xfId="5" applyFont="1" applyAlignment="1"/>
    <xf numFmtId="14" fontId="46" fillId="0" borderId="18" xfId="5" applyNumberFormat="1" applyFont="1" applyFill="1" applyBorder="1" applyAlignment="1"/>
    <xf numFmtId="41" fontId="179" fillId="0" borderId="0" xfId="5" applyFont="1" applyFill="1" applyBorder="1" applyAlignment="1"/>
    <xf numFmtId="41" fontId="180" fillId="0" borderId="0" xfId="5" applyFont="1" applyFill="1" applyBorder="1" applyAlignment="1">
      <alignment horizontal="right"/>
    </xf>
    <xf numFmtId="41" fontId="115" fillId="0" borderId="0" xfId="3" applyNumberFormat="1" applyFont="1"/>
    <xf numFmtId="14" fontId="46" fillId="0" borderId="57" xfId="5" applyNumberFormat="1" applyFont="1" applyFill="1" applyBorder="1" applyAlignment="1"/>
    <xf numFmtId="0" fontId="164" fillId="52" borderId="0" xfId="0" applyFont="1" applyFill="1" applyAlignment="1">
      <alignment vertical="center"/>
    </xf>
    <xf numFmtId="0" fontId="164" fillId="80" borderId="0" xfId="0" applyFont="1" applyFill="1" applyAlignment="1">
      <alignment vertical="center"/>
    </xf>
    <xf numFmtId="41" fontId="147" fillId="0" borderId="114" xfId="5" applyFont="1" applyBorder="1" applyAlignment="1"/>
    <xf numFmtId="41" fontId="220" fillId="0" borderId="0" xfId="0" applyNumberFormat="1" applyFont="1"/>
    <xf numFmtId="14" fontId="0" fillId="0" borderId="142" xfId="0" applyNumberFormat="1" applyBorder="1"/>
    <xf numFmtId="0" fontId="124" fillId="0" borderId="142" xfId="0" applyFont="1" applyBorder="1"/>
    <xf numFmtId="14" fontId="124" fillId="0" borderId="142" xfId="0" applyNumberFormat="1" applyFont="1" applyBorder="1"/>
    <xf numFmtId="41" fontId="124" fillId="0" borderId="142" xfId="5" applyFont="1" applyBorder="1" applyAlignment="1"/>
    <xf numFmtId="41" fontId="220" fillId="0" borderId="142" xfId="0" applyNumberFormat="1" applyFont="1" applyBorder="1"/>
    <xf numFmtId="43" fontId="0" fillId="44" borderId="0" xfId="0" applyNumberFormat="1" applyFill="1"/>
    <xf numFmtId="0" fontId="135" fillId="0" borderId="142" xfId="0" applyFont="1" applyBorder="1"/>
    <xf numFmtId="41" fontId="0" fillId="0" borderId="142" xfId="0" applyNumberFormat="1" applyBorder="1"/>
    <xf numFmtId="10" fontId="124" fillId="0" borderId="0" xfId="0" applyNumberFormat="1" applyFont="1"/>
    <xf numFmtId="202" fontId="124" fillId="0" borderId="0" xfId="6" applyNumberFormat="1" applyFont="1" applyAlignment="1"/>
    <xf numFmtId="202" fontId="124" fillId="77" borderId="0" xfId="6" applyNumberFormat="1" applyFont="1" applyFill="1" applyAlignment="1"/>
    <xf numFmtId="202" fontId="124" fillId="64" borderId="0" xfId="6" applyNumberFormat="1" applyFont="1" applyFill="1" applyAlignment="1"/>
    <xf numFmtId="202" fontId="124" fillId="64" borderId="142" xfId="6" applyNumberFormat="1" applyFont="1" applyFill="1" applyBorder="1" applyAlignment="1"/>
    <xf numFmtId="10" fontId="124" fillId="0" borderId="142" xfId="0" applyNumberFormat="1" applyFont="1" applyBorder="1"/>
    <xf numFmtId="202" fontId="124" fillId="0" borderId="142" xfId="6" applyNumberFormat="1" applyFont="1" applyBorder="1" applyAlignment="1"/>
    <xf numFmtId="41" fontId="0" fillId="0" borderId="142" xfId="5" applyFont="1" applyBorder="1" applyAlignment="1"/>
    <xf numFmtId="0" fontId="0" fillId="0" borderId="142" xfId="0" applyBorder="1"/>
    <xf numFmtId="41" fontId="221" fillId="0" borderId="107" xfId="5" applyFont="1" applyFill="1" applyBorder="1" applyAlignment="1"/>
    <xf numFmtId="10" fontId="221" fillId="0" borderId="0" xfId="6" applyNumberFormat="1" applyFont="1" applyFill="1" applyBorder="1" applyAlignment="1"/>
    <xf numFmtId="0" fontId="172" fillId="0" borderId="0" xfId="3" applyFont="1" applyAlignment="1">
      <alignment horizontal="right"/>
    </xf>
    <xf numFmtId="188" fontId="46" fillId="44" borderId="0" xfId="5" applyNumberFormat="1" applyFont="1" applyFill="1" applyAlignment="1"/>
    <xf numFmtId="0" fontId="81" fillId="0" borderId="0" xfId="48372">
      <alignment vertical="center"/>
    </xf>
    <xf numFmtId="0" fontId="48" fillId="3" borderId="31" xfId="3" applyFont="1" applyFill="1" applyBorder="1" applyAlignment="1">
      <alignment horizontal="center"/>
    </xf>
    <xf numFmtId="0" fontId="46" fillId="0" borderId="49" xfId="3" applyFont="1" applyBorder="1" applyAlignment="1">
      <alignment horizontal="left"/>
    </xf>
    <xf numFmtId="41" fontId="46" fillId="0" borderId="21" xfId="5" applyFont="1" applyFill="1" applyBorder="1" applyAlignment="1">
      <alignment horizontal="left"/>
    </xf>
    <xf numFmtId="0" fontId="46" fillId="4" borderId="91" xfId="3" applyFont="1" applyFill="1" applyBorder="1" applyAlignment="1">
      <alignment horizontal="center"/>
    </xf>
    <xf numFmtId="41" fontId="53" fillId="0" borderId="0" xfId="5" applyFont="1" applyFill="1" applyAlignment="1">
      <alignment horizontal="right"/>
    </xf>
    <xf numFmtId="38" fontId="53" fillId="0" borderId="0" xfId="5" applyNumberFormat="1" applyFont="1" applyFill="1" applyAlignment="1">
      <alignment horizontal="right"/>
    </xf>
    <xf numFmtId="41" fontId="53" fillId="0" borderId="0" xfId="5" applyFont="1" applyAlignment="1">
      <alignment horizontal="right"/>
    </xf>
    <xf numFmtId="0" fontId="45" fillId="0" borderId="0" xfId="2" applyFont="1" applyFill="1" applyBorder="1"/>
    <xf numFmtId="0" fontId="42" fillId="0" borderId="0" xfId="1" applyFont="1"/>
    <xf numFmtId="0" fontId="58" fillId="0" borderId="0" xfId="0" applyFont="1"/>
    <xf numFmtId="0" fontId="44" fillId="0" borderId="0" xfId="2" applyFont="1" applyBorder="1"/>
    <xf numFmtId="0" fontId="162" fillId="0" borderId="0" xfId="2" applyFont="1" applyFill="1" applyBorder="1"/>
    <xf numFmtId="0" fontId="37" fillId="0" borderId="149" xfId="1" applyBorder="1" applyProtection="1">
      <protection locked="0"/>
    </xf>
    <xf numFmtId="0" fontId="37" fillId="0" borderId="150" xfId="1" applyBorder="1" applyProtection="1">
      <protection locked="0"/>
    </xf>
    <xf numFmtId="0" fontId="37" fillId="0" borderId="151" xfId="1" applyBorder="1"/>
    <xf numFmtId="185" fontId="106" fillId="40" borderId="0" xfId="0" applyNumberFormat="1" applyFont="1" applyFill="1"/>
    <xf numFmtId="0" fontId="157" fillId="40" borderId="0" xfId="0" applyFont="1" applyFill="1" applyAlignment="1">
      <alignment horizontal="left" vertical="center" wrapText="1"/>
    </xf>
    <xf numFmtId="0" fontId="84" fillId="0" borderId="17" xfId="3" applyFont="1" applyBorder="1"/>
    <xf numFmtId="0" fontId="84" fillId="0" borderId="36" xfId="3" applyFont="1" applyBorder="1"/>
    <xf numFmtId="41" fontId="84" fillId="0" borderId="26" xfId="5" applyFont="1" applyFill="1" applyBorder="1" applyAlignment="1"/>
    <xf numFmtId="41" fontId="84" fillId="0" borderId="27" xfId="5" applyFont="1" applyFill="1" applyBorder="1" applyAlignment="1"/>
    <xf numFmtId="14" fontId="46" fillId="0" borderId="19" xfId="0" quotePrefix="1" applyNumberFormat="1" applyFont="1" applyBorder="1" applyAlignment="1">
      <alignment horizontal="left"/>
    </xf>
    <xf numFmtId="0" fontId="46" fillId="0" borderId="49" xfId="3" quotePrefix="1" applyFont="1" applyBorder="1"/>
    <xf numFmtId="0" fontId="46" fillId="0" borderId="23" xfId="3" quotePrefix="1" applyFont="1" applyBorder="1"/>
    <xf numFmtId="41" fontId="223" fillId="0" borderId="0" xfId="5" applyFont="1" applyAlignment="1"/>
    <xf numFmtId="0" fontId="46" fillId="0" borderId="142" xfId="3" applyFont="1" applyBorder="1" applyAlignment="1">
      <alignment horizontal="center" vertical="center" wrapText="1"/>
    </xf>
    <xf numFmtId="178" fontId="46" fillId="0" borderId="155" xfId="4" applyNumberFormat="1" applyFont="1" applyBorder="1" applyAlignment="1">
      <alignment horizontal="left"/>
    </xf>
    <xf numFmtId="14" fontId="46" fillId="0" borderId="155" xfId="4" applyNumberFormat="1" applyFont="1" applyBorder="1" applyAlignment="1">
      <alignment horizontal="left"/>
    </xf>
    <xf numFmtId="14" fontId="46" fillId="0" borderId="155" xfId="4" applyNumberFormat="1" applyFont="1" applyFill="1" applyBorder="1" applyAlignment="1">
      <alignment horizontal="left"/>
    </xf>
    <xf numFmtId="14" fontId="46" fillId="0" borderId="155" xfId="4" applyNumberFormat="1" applyFont="1" applyBorder="1" applyAlignment="1">
      <alignment horizontal="center"/>
    </xf>
    <xf numFmtId="41" fontId="46" fillId="0" borderId="156" xfId="5" applyFont="1" applyBorder="1" applyAlignment="1">
      <alignment horizontal="left"/>
    </xf>
    <xf numFmtId="41" fontId="46" fillId="0" borderId="156" xfId="5" applyFont="1" applyBorder="1" applyAlignment="1"/>
    <xf numFmtId="41" fontId="46" fillId="0" borderId="157" xfId="8" applyNumberFormat="1" applyFont="1" applyBorder="1" applyAlignment="1">
      <alignment horizontal="left"/>
    </xf>
    <xf numFmtId="10" fontId="46" fillId="0" borderId="157" xfId="3" applyNumberFormat="1" applyFont="1" applyBorder="1" applyAlignment="1">
      <alignment horizontal="right"/>
    </xf>
    <xf numFmtId="41" fontId="46" fillId="0" borderId="157" xfId="4" applyFont="1" applyBorder="1" applyAlignment="1">
      <alignment horizontal="left"/>
    </xf>
    <xf numFmtId="41" fontId="84" fillId="0" borderId="27" xfId="5" applyFont="1" applyBorder="1" applyAlignment="1">
      <alignment vertical="center"/>
    </xf>
    <xf numFmtId="41" fontId="84" fillId="0" borderId="57" xfId="5" applyFont="1" applyBorder="1" applyAlignment="1">
      <alignment vertical="center"/>
    </xf>
    <xf numFmtId="41" fontId="84" fillId="0" borderId="18" xfId="5" applyFont="1" applyBorder="1" applyAlignment="1">
      <alignment vertical="center"/>
    </xf>
    <xf numFmtId="49" fontId="127" fillId="48" borderId="62" xfId="48372" applyNumberFormat="1" applyFont="1" applyFill="1" applyBorder="1" applyAlignment="1">
      <alignment horizontal="left" vertical="center"/>
    </xf>
    <xf numFmtId="49" fontId="127" fillId="45" borderId="62" xfId="48372" applyNumberFormat="1" applyFont="1" applyFill="1" applyBorder="1" applyAlignment="1">
      <alignment horizontal="left" vertical="center"/>
    </xf>
    <xf numFmtId="49" fontId="129" fillId="46" borderId="62" xfId="48372" applyNumberFormat="1" applyFont="1" applyFill="1" applyBorder="1" applyAlignment="1">
      <alignment horizontal="center" vertical="center"/>
    </xf>
    <xf numFmtId="41" fontId="84" fillId="0" borderId="18" xfId="5" applyFont="1" applyFill="1" applyBorder="1" applyAlignment="1"/>
    <xf numFmtId="41" fontId="134" fillId="0" borderId="0" xfId="3" applyNumberFormat="1" applyFont="1"/>
    <xf numFmtId="183" fontId="103" fillId="45" borderId="60" xfId="48372" applyNumberFormat="1" applyFont="1" applyFill="1" applyBorder="1" applyAlignment="1">
      <alignment horizontal="right" vertical="center"/>
    </xf>
    <xf numFmtId="49" fontId="104" fillId="45" borderId="0" xfId="48372" applyNumberFormat="1" applyFont="1" applyFill="1" applyAlignment="1">
      <alignment horizontal="center" vertical="center"/>
    </xf>
    <xf numFmtId="49" fontId="101" fillId="45" borderId="0" xfId="48372" applyNumberFormat="1" applyFont="1" applyFill="1" applyAlignment="1">
      <alignment horizontal="right"/>
    </xf>
    <xf numFmtId="49" fontId="102" fillId="0" borderId="61" xfId="48372" applyNumberFormat="1" applyFont="1" applyBorder="1" applyAlignment="1">
      <alignment horizontal="right" vertical="center"/>
    </xf>
    <xf numFmtId="183" fontId="102" fillId="45" borderId="60" xfId="48372" applyNumberFormat="1" applyFont="1" applyFill="1" applyBorder="1" applyAlignment="1">
      <alignment horizontal="right" vertical="center"/>
    </xf>
    <xf numFmtId="49" fontId="102" fillId="45" borderId="0" xfId="48372" applyNumberFormat="1" applyFont="1" applyFill="1" applyAlignment="1">
      <alignment horizontal="left" vertical="center" wrapText="1"/>
    </xf>
    <xf numFmtId="49" fontId="102" fillId="45" borderId="0" xfId="48372" applyNumberFormat="1" applyFont="1" applyFill="1" applyAlignment="1">
      <alignment horizontal="center" vertical="center" wrapText="1"/>
    </xf>
    <xf numFmtId="49" fontId="108" fillId="46" borderId="0" xfId="48372" applyNumberFormat="1" applyFont="1" applyFill="1" applyAlignment="1">
      <alignment horizontal="center" vertical="center" wrapText="1"/>
    </xf>
    <xf numFmtId="49" fontId="102" fillId="57" borderId="0" xfId="48372" applyNumberFormat="1" applyFont="1" applyFill="1" applyAlignment="1">
      <alignment horizontal="center" vertical="center"/>
    </xf>
    <xf numFmtId="14" fontId="78" fillId="0" borderId="88" xfId="3" applyNumberFormat="1" applyFont="1" applyBorder="1" applyAlignment="1">
      <alignment horizontal="center"/>
    </xf>
    <xf numFmtId="0" fontId="106" fillId="0" borderId="123" xfId="0" applyFont="1" applyBorder="1" applyAlignment="1">
      <alignment vertical="center"/>
    </xf>
    <xf numFmtId="49" fontId="103" fillId="45" borderId="60" xfId="48372" applyNumberFormat="1" applyFont="1" applyFill="1" applyBorder="1" applyAlignment="1">
      <alignment horizontal="right" vertical="center"/>
    </xf>
    <xf numFmtId="49" fontId="102" fillId="45" borderId="60" xfId="48372" applyNumberFormat="1" applyFont="1" applyFill="1" applyBorder="1" applyAlignment="1">
      <alignment horizontal="right" vertical="center"/>
    </xf>
    <xf numFmtId="49" fontId="103" fillId="45" borderId="59" xfId="48372" applyNumberFormat="1" applyFont="1" applyFill="1" applyBorder="1" applyAlignment="1">
      <alignment horizontal="left" vertical="center"/>
    </xf>
    <xf numFmtId="49" fontId="102" fillId="45" borderId="59" xfId="48372" applyNumberFormat="1" applyFont="1" applyFill="1" applyBorder="1" applyAlignment="1">
      <alignment horizontal="left" vertical="center"/>
    </xf>
    <xf numFmtId="49" fontId="102" fillId="0" borderId="61" xfId="48372" applyNumberFormat="1" applyFont="1" applyBorder="1" applyAlignment="1">
      <alignment horizontal="left" vertical="center"/>
    </xf>
    <xf numFmtId="49" fontId="100" fillId="71" borderId="60" xfId="48372" applyNumberFormat="1" applyFont="1" applyFill="1" applyBorder="1" applyAlignment="1">
      <alignment horizontal="center" vertical="center" wrapText="1"/>
    </xf>
    <xf numFmtId="200" fontId="103" fillId="45" borderId="60" xfId="48372" applyNumberFormat="1" applyFont="1" applyFill="1" applyBorder="1" applyAlignment="1">
      <alignment horizontal="right" vertical="center"/>
    </xf>
    <xf numFmtId="200" fontId="102" fillId="45" borderId="60" xfId="48372" applyNumberFormat="1" applyFont="1" applyFill="1" applyBorder="1" applyAlignment="1">
      <alignment horizontal="right" vertical="center"/>
    </xf>
    <xf numFmtId="49" fontId="103" fillId="45" borderId="60" xfId="48372" applyNumberFormat="1" applyFont="1" applyFill="1" applyBorder="1" applyAlignment="1">
      <alignment horizontal="right" vertical="center" wrapText="1"/>
    </xf>
    <xf numFmtId="183" fontId="103" fillId="45" borderId="60" xfId="48372" applyNumberFormat="1" applyFont="1" applyFill="1" applyBorder="1" applyAlignment="1">
      <alignment horizontal="right" vertical="center" wrapText="1"/>
    </xf>
    <xf numFmtId="183" fontId="102" fillId="45" borderId="60" xfId="48372" applyNumberFormat="1" applyFont="1" applyFill="1" applyBorder="1" applyAlignment="1">
      <alignment horizontal="right" vertical="center" wrapText="1"/>
    </xf>
    <xf numFmtId="49" fontId="100" fillId="46" borderId="59" xfId="48372" applyNumberFormat="1" applyFont="1" applyFill="1" applyBorder="1" applyAlignment="1">
      <alignment horizontal="center" vertical="center"/>
    </xf>
    <xf numFmtId="49" fontId="102" fillId="45" borderId="86" xfId="48372" applyNumberFormat="1" applyFont="1" applyFill="1" applyBorder="1" applyAlignment="1">
      <alignment horizontal="left" vertical="center" wrapText="1"/>
    </xf>
    <xf numFmtId="49" fontId="103" fillId="45" borderId="86" xfId="48372" applyNumberFormat="1" applyFont="1" applyFill="1" applyBorder="1" applyAlignment="1">
      <alignment horizontal="left" vertical="center" wrapText="1"/>
    </xf>
    <xf numFmtId="49" fontId="102" fillId="0" borderId="61" xfId="48372" applyNumberFormat="1" applyFont="1" applyBorder="1" applyAlignment="1">
      <alignment horizontal="left" vertical="center" wrapText="1"/>
    </xf>
    <xf numFmtId="49" fontId="100" fillId="46" borderId="86" xfId="48372" applyNumberFormat="1" applyFont="1" applyFill="1" applyBorder="1" applyAlignment="1">
      <alignment horizontal="center" vertical="center" wrapText="1"/>
    </xf>
    <xf numFmtId="49" fontId="100" fillId="46" borderId="60" xfId="48372" applyNumberFormat="1" applyFont="1" applyFill="1" applyBorder="1" applyAlignment="1">
      <alignment horizontal="center" vertical="center"/>
    </xf>
    <xf numFmtId="49" fontId="100" fillId="45" borderId="0" xfId="48372" applyNumberFormat="1" applyFont="1" applyFill="1" applyAlignment="1">
      <alignment horizontal="center" vertical="center" wrapText="1"/>
    </xf>
    <xf numFmtId="49" fontId="102" fillId="0" borderId="61" xfId="48372" applyNumberFormat="1" applyFont="1" applyBorder="1" applyAlignment="1">
      <alignment horizontal="right" vertical="center" wrapText="1"/>
    </xf>
    <xf numFmtId="49" fontId="127" fillId="48" borderId="62" xfId="48372" applyNumberFormat="1" applyFont="1" applyFill="1" applyBorder="1" applyAlignment="1">
      <alignment horizontal="center" vertical="center"/>
    </xf>
    <xf numFmtId="0" fontId="127" fillId="48" borderId="62" xfId="48372" applyFont="1" applyFill="1" applyBorder="1" applyAlignment="1">
      <alignment horizontal="left" vertical="center"/>
    </xf>
    <xf numFmtId="49" fontId="127" fillId="45" borderId="62" xfId="48372" applyNumberFormat="1" applyFont="1" applyFill="1" applyBorder="1" applyAlignment="1">
      <alignment horizontal="right" vertical="center"/>
    </xf>
    <xf numFmtId="199" fontId="127" fillId="45" borderId="62" xfId="48372" applyNumberFormat="1" applyFont="1" applyFill="1" applyBorder="1" applyAlignment="1">
      <alignment horizontal="right" vertical="center"/>
    </xf>
    <xf numFmtId="198" fontId="127" fillId="45" borderId="62" xfId="48372" applyNumberFormat="1" applyFont="1" applyFill="1" applyBorder="1" applyAlignment="1">
      <alignment horizontal="right" vertical="center"/>
    </xf>
    <xf numFmtId="181" fontId="127" fillId="45" borderId="62" xfId="48372" applyNumberFormat="1" applyFont="1" applyFill="1" applyBorder="1" applyAlignment="1">
      <alignment horizontal="right" vertical="center"/>
    </xf>
    <xf numFmtId="49" fontId="127" fillId="45" borderId="62" xfId="48372" applyNumberFormat="1" applyFont="1" applyFill="1" applyBorder="1" applyAlignment="1">
      <alignment horizontal="center" vertical="center"/>
    </xf>
    <xf numFmtId="199" fontId="127" fillId="48" borderId="62" xfId="48372" applyNumberFormat="1" applyFont="1" applyFill="1" applyBorder="1" applyAlignment="1">
      <alignment horizontal="right" vertical="center"/>
    </xf>
    <xf numFmtId="49" fontId="127" fillId="48" borderId="62" xfId="48372" applyNumberFormat="1" applyFont="1" applyFill="1" applyBorder="1" applyAlignment="1">
      <alignment horizontal="right" vertical="center"/>
    </xf>
    <xf numFmtId="198" fontId="127" fillId="48" borderId="62" xfId="48372" applyNumberFormat="1" applyFont="1" applyFill="1" applyBorder="1" applyAlignment="1">
      <alignment horizontal="right" vertical="center"/>
    </xf>
    <xf numFmtId="181" fontId="127" fillId="48" borderId="62" xfId="48372" applyNumberFormat="1" applyFont="1" applyFill="1" applyBorder="1" applyAlignment="1">
      <alignment horizontal="right" vertical="center"/>
    </xf>
    <xf numFmtId="0" fontId="127" fillId="45" borderId="62" xfId="48372" applyFont="1" applyFill="1" applyBorder="1" applyAlignment="1">
      <alignment horizontal="left" vertical="center"/>
    </xf>
    <xf numFmtId="181" fontId="102" fillId="57" borderId="0" xfId="48372" applyNumberFormat="1" applyFont="1" applyFill="1" applyAlignment="1">
      <alignment horizontal="right" vertical="center"/>
    </xf>
    <xf numFmtId="181" fontId="198" fillId="47" borderId="0" xfId="48372" applyNumberFormat="1" applyFont="1" applyFill="1" applyAlignment="1">
      <alignment horizontal="right" vertical="center" wrapText="1"/>
    </xf>
    <xf numFmtId="49" fontId="102" fillId="57" borderId="0" xfId="48372" applyNumberFormat="1" applyFont="1" applyFill="1" applyAlignment="1">
      <alignment horizontal="left" vertical="center"/>
    </xf>
    <xf numFmtId="49" fontId="198" fillId="47" borderId="0" xfId="48372" applyNumberFormat="1" applyFont="1" applyFill="1" applyAlignment="1">
      <alignment horizontal="left" vertical="center" wrapText="1"/>
    </xf>
    <xf numFmtId="181" fontId="102" fillId="45" borderId="0" xfId="48372" applyNumberFormat="1" applyFont="1" applyFill="1" applyAlignment="1">
      <alignment horizontal="right" vertical="center" wrapText="1"/>
    </xf>
    <xf numFmtId="0" fontId="59" fillId="0" borderId="158" xfId="0" applyFont="1" applyBorder="1" applyAlignment="1">
      <alignment vertical="center"/>
    </xf>
    <xf numFmtId="0" fontId="46" fillId="0" borderId="160" xfId="0" applyFont="1" applyBorder="1" applyAlignment="1">
      <alignment vertical="center"/>
    </xf>
    <xf numFmtId="185" fontId="106" fillId="81" borderId="0" xfId="0" quotePrefix="1" applyNumberFormat="1" applyFont="1" applyFill="1" applyAlignment="1">
      <alignment vertical="center"/>
    </xf>
    <xf numFmtId="0" fontId="106" fillId="81" borderId="0" xfId="0" applyFont="1" applyFill="1" applyAlignment="1">
      <alignment vertical="center"/>
    </xf>
    <xf numFmtId="0" fontId="127" fillId="0" borderId="62" xfId="48372" applyFont="1" applyBorder="1" applyAlignment="1">
      <alignment horizontal="left" vertical="center"/>
    </xf>
    <xf numFmtId="49" fontId="127" fillId="0" borderId="62" xfId="48372" applyNumberFormat="1" applyFont="1" applyBorder="1" applyAlignment="1">
      <alignment horizontal="left" vertical="center"/>
    </xf>
    <xf numFmtId="181" fontId="127" fillId="0" borderId="62" xfId="48372" applyNumberFormat="1" applyFont="1" applyBorder="1" applyAlignment="1">
      <alignment horizontal="right" vertical="center"/>
    </xf>
    <xf numFmtId="49" fontId="127" fillId="0" borderId="62" xfId="48372" applyNumberFormat="1" applyFont="1" applyBorder="1" applyAlignment="1">
      <alignment horizontal="center" vertical="center"/>
    </xf>
    <xf numFmtId="198" fontId="127" fillId="0" borderId="62" xfId="48372" applyNumberFormat="1" applyFont="1" applyBorder="1" applyAlignment="1">
      <alignment horizontal="right" vertical="center"/>
    </xf>
    <xf numFmtId="199" fontId="127" fillId="0" borderId="62" xfId="48372" applyNumberFormat="1" applyFont="1" applyBorder="1" applyAlignment="1">
      <alignment horizontal="right" vertical="center"/>
    </xf>
    <xf numFmtId="49" fontId="127" fillId="0" borderId="62" xfId="48372" applyNumberFormat="1" applyFont="1" applyBorder="1" applyAlignment="1">
      <alignment horizontal="right" vertical="center"/>
    </xf>
    <xf numFmtId="41" fontId="147" fillId="0" borderId="114" xfId="5" applyFont="1" applyBorder="1" applyAlignment="1">
      <alignment horizontal="right"/>
    </xf>
    <xf numFmtId="41" fontId="169" fillId="0" borderId="107" xfId="5" applyFont="1" applyFill="1" applyBorder="1" applyAlignment="1"/>
    <xf numFmtId="14" fontId="52" fillId="44" borderId="107" xfId="0" applyNumberFormat="1" applyFont="1" applyFill="1" applyBorder="1" applyAlignment="1">
      <alignment horizontal="center" vertical="center"/>
    </xf>
    <xf numFmtId="41" fontId="53" fillId="44" borderId="107" xfId="5" applyFont="1" applyFill="1" applyBorder="1" applyAlignment="1"/>
    <xf numFmtId="41" fontId="53" fillId="44" borderId="0" xfId="5" applyFont="1" applyFill="1" applyBorder="1" applyAlignment="1"/>
    <xf numFmtId="41" fontId="53" fillId="44" borderId="117" xfId="5" applyFont="1" applyFill="1" applyBorder="1" applyAlignment="1"/>
    <xf numFmtId="41" fontId="53" fillId="44" borderId="0" xfId="5" applyFont="1" applyFill="1" applyAlignment="1"/>
    <xf numFmtId="14" fontId="59" fillId="0" borderId="163" xfId="349" quotePrefix="1" applyNumberFormat="1" applyFont="1" applyBorder="1"/>
    <xf numFmtId="14" fontId="59" fillId="43" borderId="163" xfId="349" applyNumberFormat="1" applyFont="1" applyFill="1" applyBorder="1"/>
    <xf numFmtId="180" fontId="59" fillId="0" borderId="163" xfId="383" applyNumberFormat="1" applyFont="1" applyBorder="1">
      <alignment vertical="center"/>
    </xf>
    <xf numFmtId="180" fontId="59" fillId="0" borderId="163" xfId="384" applyNumberFormat="1" applyFont="1" applyFill="1" applyBorder="1">
      <alignment vertical="center"/>
    </xf>
    <xf numFmtId="0" fontId="46" fillId="0" borderId="163" xfId="3" applyFont="1" applyBorder="1"/>
    <xf numFmtId="182" fontId="46" fillId="0" borderId="163" xfId="3" applyNumberFormat="1" applyFont="1" applyBorder="1"/>
    <xf numFmtId="0" fontId="226" fillId="0" borderId="164" xfId="0" applyFont="1" applyBorder="1" applyAlignment="1">
      <alignment vertical="center"/>
    </xf>
    <xf numFmtId="197" fontId="0" fillId="0" borderId="0" xfId="0" applyNumberFormat="1" applyAlignment="1">
      <alignment vertical="center"/>
    </xf>
    <xf numFmtId="183" fontId="0" fillId="0" borderId="0" xfId="0" applyNumberFormat="1" applyAlignment="1">
      <alignment vertical="center"/>
    </xf>
    <xf numFmtId="197" fontId="0" fillId="0" borderId="0" xfId="0" applyNumberFormat="1"/>
    <xf numFmtId="183" fontId="103" fillId="45" borderId="0" xfId="48372" applyNumberFormat="1" applyFont="1" applyFill="1" applyAlignment="1">
      <alignment horizontal="right" vertical="center" wrapText="1"/>
    </xf>
    <xf numFmtId="183" fontId="103" fillId="45" borderId="166" xfId="48372" applyNumberFormat="1" applyFont="1" applyFill="1" applyBorder="1" applyAlignment="1">
      <alignment horizontal="right" vertical="center" wrapText="1"/>
    </xf>
    <xf numFmtId="183" fontId="103" fillId="45" borderId="166" xfId="48372" applyNumberFormat="1" applyFont="1" applyFill="1" applyBorder="1" applyAlignment="1">
      <alignment horizontal="right" vertical="center"/>
    </xf>
    <xf numFmtId="0" fontId="230" fillId="0" borderId="0" xfId="55310"/>
    <xf numFmtId="203" fontId="230" fillId="0" borderId="0" xfId="55310" applyNumberFormat="1"/>
    <xf numFmtId="49" fontId="230" fillId="0" borderId="0" xfId="55310" applyNumberFormat="1"/>
    <xf numFmtId="4" fontId="230" fillId="0" borderId="0" xfId="55310" applyNumberFormat="1"/>
    <xf numFmtId="14" fontId="230" fillId="0" borderId="0" xfId="55310" applyNumberFormat="1"/>
    <xf numFmtId="49" fontId="231" fillId="60" borderId="0" xfId="55310" applyNumberFormat="1" applyFont="1" applyFill="1"/>
    <xf numFmtId="41" fontId="0" fillId="0" borderId="0" xfId="5" applyFont="1" applyAlignment="1">
      <alignment vertical="center"/>
    </xf>
    <xf numFmtId="183" fontId="103" fillId="45" borderId="86" xfId="48372" applyNumberFormat="1" applyFont="1" applyFill="1" applyBorder="1" applyAlignment="1">
      <alignment horizontal="right" vertical="center"/>
    </xf>
    <xf numFmtId="49" fontId="232" fillId="44" borderId="62" xfId="48372" applyNumberFormat="1" applyFont="1" applyFill="1" applyBorder="1" applyAlignment="1">
      <alignment horizontal="left" vertical="center"/>
    </xf>
    <xf numFmtId="49" fontId="226" fillId="84" borderId="167" xfId="0" applyNumberFormat="1" applyFont="1" applyFill="1" applyBorder="1"/>
    <xf numFmtId="197" fontId="112" fillId="0" borderId="0" xfId="781" applyNumberFormat="1" applyFont="1">
      <alignment vertical="center"/>
    </xf>
    <xf numFmtId="3" fontId="112" fillId="0" borderId="0" xfId="781" applyNumberFormat="1" applyFont="1">
      <alignment vertical="center"/>
    </xf>
    <xf numFmtId="3" fontId="222" fillId="0" borderId="163" xfId="0" applyNumberFormat="1" applyFont="1" applyBorder="1" applyAlignment="1">
      <alignment horizontal="right" vertical="center"/>
    </xf>
    <xf numFmtId="0" fontId="232" fillId="45" borderId="62" xfId="48372" applyFont="1" applyFill="1" applyBorder="1" applyAlignment="1">
      <alignment horizontal="left" vertical="center"/>
    </xf>
    <xf numFmtId="49" fontId="232" fillId="45" borderId="62" xfId="48372" applyNumberFormat="1" applyFont="1" applyFill="1" applyBorder="1" applyAlignment="1">
      <alignment horizontal="left" vertical="center"/>
    </xf>
    <xf numFmtId="181" fontId="232" fillId="45" borderId="62" xfId="48372" applyNumberFormat="1" applyFont="1" applyFill="1" applyBorder="1" applyAlignment="1">
      <alignment horizontal="right" vertical="center"/>
    </xf>
    <xf numFmtId="49" fontId="232" fillId="45" borderId="62" xfId="48372" applyNumberFormat="1" applyFont="1" applyFill="1" applyBorder="1" applyAlignment="1">
      <alignment horizontal="center" vertical="center"/>
    </xf>
    <xf numFmtId="198" fontId="232" fillId="45" borderId="62" xfId="48372" applyNumberFormat="1" applyFont="1" applyFill="1" applyBorder="1" applyAlignment="1">
      <alignment horizontal="right" vertical="center"/>
    </xf>
    <xf numFmtId="199" fontId="232" fillId="45" borderId="62" xfId="48372" applyNumberFormat="1" applyFont="1" applyFill="1" applyBorder="1" applyAlignment="1">
      <alignment horizontal="right" vertical="center"/>
    </xf>
    <xf numFmtId="49" fontId="232" fillId="45" borderId="62" xfId="48372" applyNumberFormat="1" applyFont="1" applyFill="1" applyBorder="1" applyAlignment="1">
      <alignment horizontal="right" vertical="center"/>
    </xf>
    <xf numFmtId="14" fontId="59" fillId="0" borderId="65" xfId="349" quotePrefix="1" applyNumberFormat="1" applyFont="1" applyBorder="1"/>
    <xf numFmtId="14" fontId="59" fillId="0" borderId="65" xfId="349" applyNumberFormat="1" applyFont="1" applyBorder="1"/>
    <xf numFmtId="180" fontId="59" fillId="0" borderId="65" xfId="383" applyNumberFormat="1" applyFont="1" applyBorder="1">
      <alignment vertical="center"/>
    </xf>
    <xf numFmtId="180" fontId="59" fillId="0" borderId="65" xfId="384" applyNumberFormat="1" applyFont="1" applyFill="1" applyBorder="1">
      <alignment vertical="center"/>
    </xf>
    <xf numFmtId="0" fontId="46" fillId="0" borderId="65" xfId="3" applyFont="1" applyBorder="1"/>
    <xf numFmtId="182" fontId="46" fillId="0" borderId="65" xfId="3" applyNumberFormat="1" applyFont="1" applyBorder="1"/>
    <xf numFmtId="49" fontId="160" fillId="45" borderId="0" xfId="48372" applyNumberFormat="1" applyFont="1" applyFill="1">
      <alignment vertical="center"/>
    </xf>
    <xf numFmtId="49" fontId="101" fillId="45" borderId="0" xfId="48372" applyNumberFormat="1" applyFont="1" applyFill="1">
      <alignment vertical="center"/>
    </xf>
    <xf numFmtId="38" fontId="0" fillId="0" borderId="0" xfId="0" applyNumberFormat="1" applyAlignment="1">
      <alignment vertical="center"/>
    </xf>
    <xf numFmtId="49" fontId="225" fillId="45" borderId="0" xfId="0" applyNumberFormat="1" applyFont="1" applyFill="1" applyAlignment="1">
      <alignment vertical="center"/>
    </xf>
    <xf numFmtId="49" fontId="102" fillId="45" borderId="0" xfId="0" applyNumberFormat="1" applyFont="1" applyFill="1" applyAlignment="1">
      <alignment vertical="center"/>
    </xf>
    <xf numFmtId="0" fontId="108" fillId="46" borderId="0" xfId="0" applyFont="1" applyFill="1" applyAlignment="1">
      <alignment horizontal="center" vertical="center" wrapText="1"/>
    </xf>
    <xf numFmtId="0" fontId="237" fillId="0" borderId="171" xfId="0" applyFont="1" applyBorder="1"/>
    <xf numFmtId="205" fontId="0" fillId="0" borderId="0" xfId="0" applyNumberFormat="1"/>
    <xf numFmtId="181" fontId="0" fillId="0" borderId="0" xfId="0" applyNumberFormat="1"/>
    <xf numFmtId="0" fontId="239" fillId="0" borderId="173" xfId="0" applyFont="1" applyBorder="1" applyAlignment="1">
      <alignment vertical="center" wrapText="1" readingOrder="1"/>
    </xf>
    <xf numFmtId="0" fontId="237" fillId="87" borderId="171" xfId="0" applyFont="1" applyFill="1" applyBorder="1"/>
    <xf numFmtId="183" fontId="0" fillId="0" borderId="0" xfId="0" applyNumberFormat="1"/>
    <xf numFmtId="0" fontId="106" fillId="0" borderId="163" xfId="0" applyFont="1" applyBorder="1" applyAlignment="1">
      <alignment vertical="center"/>
    </xf>
    <xf numFmtId="193" fontId="106" fillId="0" borderId="163" xfId="0" applyNumberFormat="1" applyFont="1" applyBorder="1" applyAlignment="1">
      <alignment horizontal="left" vertical="center"/>
    </xf>
    <xf numFmtId="41" fontId="46" fillId="43" borderId="0" xfId="6" applyNumberFormat="1" applyFont="1" applyFill="1" applyBorder="1" applyAlignment="1"/>
    <xf numFmtId="14" fontId="46" fillId="40" borderId="16" xfId="3" applyNumberFormat="1" applyFont="1" applyFill="1" applyBorder="1" applyAlignment="1">
      <alignment horizontal="left"/>
    </xf>
    <xf numFmtId="0" fontId="46" fillId="40" borderId="23" xfId="3" applyFont="1" applyFill="1" applyBorder="1"/>
    <xf numFmtId="41" fontId="46" fillId="40" borderId="23" xfId="5" applyFont="1" applyFill="1" applyBorder="1" applyAlignment="1"/>
    <xf numFmtId="41" fontId="46" fillId="40" borderId="24" xfId="5" applyFont="1" applyFill="1" applyBorder="1" applyAlignment="1"/>
    <xf numFmtId="41" fontId="46" fillId="40" borderId="18" xfId="5" applyFont="1" applyFill="1" applyBorder="1" applyAlignment="1"/>
    <xf numFmtId="9" fontId="46" fillId="40" borderId="24" xfId="6" applyFont="1" applyFill="1" applyBorder="1" applyAlignment="1"/>
    <xf numFmtId="43" fontId="53" fillId="0" borderId="0" xfId="3" applyNumberFormat="1" applyFont="1"/>
    <xf numFmtId="206" fontId="53" fillId="0" borderId="0" xfId="6" applyNumberFormat="1" applyFont="1" applyAlignment="1"/>
    <xf numFmtId="206" fontId="53" fillId="0" borderId="0" xfId="3" applyNumberFormat="1" applyFont="1"/>
    <xf numFmtId="14" fontId="0" fillId="40" borderId="0" xfId="0" applyNumberFormat="1" applyFill="1"/>
    <xf numFmtId="0" fontId="124" fillId="40" borderId="0" xfId="0" applyFont="1" applyFill="1"/>
    <xf numFmtId="14" fontId="124" fillId="40" borderId="0" xfId="0" applyNumberFormat="1" applyFont="1" applyFill="1"/>
    <xf numFmtId="202" fontId="124" fillId="40" borderId="0" xfId="6" applyNumberFormat="1" applyFont="1" applyFill="1" applyAlignment="1"/>
    <xf numFmtId="10" fontId="124" fillId="40" borderId="0" xfId="0" applyNumberFormat="1" applyFont="1" applyFill="1"/>
    <xf numFmtId="41" fontId="124" fillId="40" borderId="0" xfId="5" applyFont="1" applyFill="1" applyAlignment="1"/>
    <xf numFmtId="41" fontId="0" fillId="40" borderId="0" xfId="0" applyNumberFormat="1" applyFill="1"/>
    <xf numFmtId="0" fontId="0" fillId="40" borderId="0" xfId="0" applyFill="1"/>
    <xf numFmtId="41" fontId="0" fillId="40" borderId="0" xfId="5" applyFont="1" applyFill="1" applyAlignment="1"/>
    <xf numFmtId="41" fontId="237" fillId="87" borderId="171" xfId="5" applyFont="1" applyFill="1" applyBorder="1" applyAlignment="1"/>
    <xf numFmtId="41" fontId="237" fillId="0" borderId="171" xfId="5" applyFont="1" applyBorder="1" applyAlignment="1"/>
    <xf numFmtId="0" fontId="58" fillId="40" borderId="0" xfId="0" applyFont="1" applyFill="1"/>
    <xf numFmtId="0" fontId="163" fillId="0" borderId="0" xfId="0" applyFont="1"/>
    <xf numFmtId="0" fontId="172" fillId="55" borderId="161" xfId="0" applyFont="1" applyFill="1" applyBorder="1" applyAlignment="1">
      <alignment horizontal="center" vertical="center"/>
    </xf>
    <xf numFmtId="0" fontId="172" fillId="49" borderId="161" xfId="0" applyFont="1" applyFill="1" applyBorder="1" applyAlignment="1">
      <alignment horizontal="center" vertical="center"/>
    </xf>
    <xf numFmtId="0" fontId="173" fillId="76" borderId="172" xfId="0" applyFont="1" applyFill="1" applyBorder="1" applyAlignment="1">
      <alignment horizontal="center" vertical="center"/>
    </xf>
    <xf numFmtId="0" fontId="53" fillId="72" borderId="152" xfId="0" applyFont="1" applyFill="1" applyBorder="1" applyAlignment="1">
      <alignment horizontal="center" vertical="center"/>
    </xf>
    <xf numFmtId="0" fontId="59" fillId="0" borderId="163" xfId="0" applyFont="1" applyBorder="1" applyAlignment="1">
      <alignment vertical="center"/>
    </xf>
    <xf numFmtId="0" fontId="53" fillId="0" borderId="163" xfId="0" applyFont="1" applyBorder="1" applyAlignment="1">
      <alignment vertical="center"/>
    </xf>
    <xf numFmtId="182" fontId="59" fillId="0" borderId="163" xfId="0" applyNumberFormat="1" applyFont="1" applyBorder="1" applyAlignment="1">
      <alignment horizontal="right"/>
    </xf>
    <xf numFmtId="0" fontId="173" fillId="76" borderId="161" xfId="0" applyFont="1" applyFill="1" applyBorder="1" applyAlignment="1">
      <alignment horizontal="center" vertical="center"/>
    </xf>
    <xf numFmtId="0" fontId="167" fillId="0" borderId="158" xfId="0" applyFont="1" applyBorder="1" applyAlignment="1">
      <alignment horizontal="center" vertical="center"/>
    </xf>
    <xf numFmtId="0" fontId="167" fillId="0" borderId="158" xfId="0" applyFont="1" applyBorder="1" applyAlignment="1">
      <alignment horizontal="left" vertical="center"/>
    </xf>
    <xf numFmtId="3" fontId="167" fillId="0" borderId="158" xfId="0" applyNumberFormat="1" applyFont="1" applyBorder="1" applyAlignment="1">
      <alignment horizontal="right" vertical="center"/>
    </xf>
    <xf numFmtId="0" fontId="172" fillId="55" borderId="179" xfId="0" applyFont="1" applyFill="1" applyBorder="1" applyAlignment="1">
      <alignment horizontal="center" vertical="center"/>
    </xf>
    <xf numFmtId="0" fontId="172" fillId="55" borderId="180" xfId="0" applyFont="1" applyFill="1" applyBorder="1" applyAlignment="1">
      <alignment horizontal="center" vertical="center"/>
    </xf>
    <xf numFmtId="0" fontId="53" fillId="72" borderId="181" xfId="0" applyFont="1" applyFill="1" applyBorder="1" applyAlignment="1">
      <alignment horizontal="center" vertical="center"/>
    </xf>
    <xf numFmtId="0" fontId="53" fillId="0" borderId="179" xfId="0" applyFont="1" applyBorder="1" applyAlignment="1">
      <alignment horizontal="center" vertical="center"/>
    </xf>
    <xf numFmtId="0" fontId="53" fillId="0" borderId="180" xfId="0" applyFont="1" applyBorder="1" applyAlignment="1">
      <alignment horizontal="center" vertical="center"/>
    </xf>
    <xf numFmtId="197" fontId="53" fillId="0" borderId="181" xfId="5" applyNumberFormat="1" applyFont="1" applyFill="1" applyBorder="1" applyAlignment="1"/>
    <xf numFmtId="0" fontId="53" fillId="61" borderId="180" xfId="0" applyFont="1" applyFill="1" applyBorder="1" applyAlignment="1">
      <alignment horizontal="center" vertical="center"/>
    </xf>
    <xf numFmtId="197" fontId="53" fillId="61" borderId="181" xfId="5" applyNumberFormat="1" applyFont="1" applyFill="1" applyBorder="1" applyAlignment="1"/>
    <xf numFmtId="0" fontId="55" fillId="69" borderId="185" xfId="0" applyFont="1" applyFill="1" applyBorder="1" applyAlignment="1">
      <alignment vertical="center"/>
    </xf>
    <xf numFmtId="0" fontId="59" fillId="0" borderId="181" xfId="0" applyFont="1" applyBorder="1" applyAlignment="1">
      <alignment vertical="center" wrapText="1"/>
    </xf>
    <xf numFmtId="0" fontId="59" fillId="49" borderId="181" xfId="0" applyFont="1" applyFill="1" applyBorder="1" applyAlignment="1">
      <alignment horizontal="center" vertical="center"/>
    </xf>
    <xf numFmtId="38" fontId="53" fillId="49" borderId="181" xfId="0" applyNumberFormat="1" applyFont="1" applyFill="1" applyBorder="1" applyAlignment="1">
      <alignment horizontal="center" vertical="center"/>
    </xf>
    <xf numFmtId="0" fontId="53" fillId="49" borderId="181" xfId="0" applyFont="1" applyFill="1" applyBorder="1" applyAlignment="1">
      <alignment horizontal="center" vertical="center"/>
    </xf>
    <xf numFmtId="0" fontId="59" fillId="40" borderId="181" xfId="0" applyFont="1" applyFill="1" applyBorder="1"/>
    <xf numFmtId="38" fontId="53" fillId="40" borderId="181" xfId="0" applyNumberFormat="1" applyFont="1" applyFill="1" applyBorder="1" applyAlignment="1">
      <alignment horizontal="right"/>
    </xf>
    <xf numFmtId="0" fontId="53" fillId="40" borderId="181" xfId="0" applyFont="1" applyFill="1" applyBorder="1"/>
    <xf numFmtId="0" fontId="59" fillId="40" borderId="181" xfId="0" applyFont="1" applyFill="1" applyBorder="1" applyAlignment="1">
      <alignment vertical="center"/>
    </xf>
    <xf numFmtId="182" fontId="53" fillId="40" borderId="181" xfId="0" applyNumberFormat="1" applyFont="1" applyFill="1" applyBorder="1" applyAlignment="1">
      <alignment horizontal="right"/>
    </xf>
    <xf numFmtId="0" fontId="59" fillId="77" borderId="181" xfId="0" applyFont="1" applyFill="1" applyBorder="1"/>
    <xf numFmtId="38" fontId="53" fillId="77" borderId="181" xfId="0" applyNumberFormat="1" applyFont="1" applyFill="1" applyBorder="1" applyAlignment="1">
      <alignment horizontal="right"/>
    </xf>
    <xf numFmtId="0" fontId="53" fillId="77" borderId="181" xfId="0" applyFont="1" applyFill="1" applyBorder="1"/>
    <xf numFmtId="0" fontId="59" fillId="77" borderId="181" xfId="0" applyFont="1" applyFill="1" applyBorder="1" applyAlignment="1">
      <alignment vertical="center"/>
    </xf>
    <xf numFmtId="0" fontId="59" fillId="78" borderId="181" xfId="0" applyFont="1" applyFill="1" applyBorder="1"/>
    <xf numFmtId="38" fontId="53" fillId="78" borderId="181" xfId="0" applyNumberFormat="1" applyFont="1" applyFill="1" applyBorder="1" applyAlignment="1">
      <alignment horizontal="right"/>
    </xf>
    <xf numFmtId="0" fontId="53" fillId="78" borderId="181" xfId="0" applyFont="1" applyFill="1" applyBorder="1"/>
    <xf numFmtId="38" fontId="53" fillId="44" borderId="181" xfId="5" applyNumberFormat="1" applyFont="1" applyFill="1" applyBorder="1" applyAlignment="1">
      <alignment horizontal="center"/>
    </xf>
    <xf numFmtId="0" fontId="170" fillId="0" borderId="181" xfId="0" applyFont="1" applyBorder="1" applyAlignment="1">
      <alignment vertical="center"/>
    </xf>
    <xf numFmtId="38" fontId="170" fillId="0" borderId="181" xfId="0" applyNumberFormat="1" applyFont="1" applyBorder="1" applyAlignment="1">
      <alignment horizontal="right" vertical="center"/>
    </xf>
    <xf numFmtId="0" fontId="170" fillId="0" borderId="186" xfId="0" applyFont="1" applyBorder="1" applyAlignment="1">
      <alignment vertical="center"/>
    </xf>
    <xf numFmtId="41" fontId="164" fillId="0" borderId="181" xfId="5" applyFont="1" applyBorder="1" applyAlignment="1">
      <alignment vertical="center"/>
    </xf>
    <xf numFmtId="38" fontId="164" fillId="44" borderId="181" xfId="0" applyNumberFormat="1" applyFont="1" applyFill="1" applyBorder="1" applyAlignment="1">
      <alignment vertical="center"/>
    </xf>
    <xf numFmtId="0" fontId="164" fillId="0" borderId="187" xfId="0" applyFont="1" applyBorder="1" applyAlignment="1">
      <alignment vertical="center" wrapText="1"/>
    </xf>
    <xf numFmtId="38" fontId="56" fillId="3" borderId="181" xfId="5" applyNumberFormat="1" applyFont="1" applyFill="1" applyBorder="1" applyAlignment="1">
      <alignment horizontal="center"/>
    </xf>
    <xf numFmtId="0" fontId="164" fillId="0" borderId="181" xfId="0" applyFont="1" applyBorder="1" applyAlignment="1">
      <alignment vertical="center"/>
    </xf>
    <xf numFmtId="0" fontId="164" fillId="0" borderId="186" xfId="0" applyFont="1" applyBorder="1" applyAlignment="1">
      <alignment vertical="center"/>
    </xf>
    <xf numFmtId="0" fontId="0" fillId="0" borderId="181" xfId="0" applyBorder="1" applyAlignment="1">
      <alignment vertical="center"/>
    </xf>
    <xf numFmtId="0" fontId="0" fillId="0" borderId="181" xfId="0" applyBorder="1"/>
    <xf numFmtId="0" fontId="141" fillId="0" borderId="181" xfId="0" quotePrefix="1" applyFont="1" applyBorder="1"/>
    <xf numFmtId="0" fontId="186" fillId="0" borderId="181" xfId="0" applyFont="1" applyBorder="1" applyAlignment="1">
      <alignment vertical="center"/>
    </xf>
    <xf numFmtId="38" fontId="184" fillId="0" borderId="181" xfId="0" applyNumberFormat="1" applyFont="1" applyBorder="1"/>
    <xf numFmtId="38" fontId="184" fillId="0" borderId="181" xfId="5" applyNumberFormat="1" applyFont="1" applyBorder="1" applyAlignment="1"/>
    <xf numFmtId="38" fontId="124" fillId="0" borderId="181" xfId="0" applyNumberFormat="1" applyFont="1" applyBorder="1"/>
    <xf numFmtId="38" fontId="124" fillId="0" borderId="181" xfId="5" applyNumberFormat="1" applyFont="1" applyBorder="1" applyAlignment="1"/>
    <xf numFmtId="41" fontId="124" fillId="0" borderId="181" xfId="0" applyNumberFormat="1" applyFont="1" applyBorder="1"/>
    <xf numFmtId="0" fontId="124" fillId="0" borderId="181" xfId="0" applyFont="1" applyBorder="1"/>
    <xf numFmtId="0" fontId="176" fillId="2" borderId="181" xfId="0" applyFont="1" applyFill="1" applyBorder="1" applyAlignment="1">
      <alignment horizontal="left" vertical="center"/>
    </xf>
    <xf numFmtId="0" fontId="176" fillId="0" borderId="181" xfId="0" applyFont="1" applyBorder="1" applyAlignment="1">
      <alignment horizontal="right" vertical="center"/>
    </xf>
    <xf numFmtId="0" fontId="176" fillId="0" borderId="181" xfId="0" applyFont="1" applyBorder="1" applyAlignment="1">
      <alignment horizontal="left" vertical="center"/>
    </xf>
    <xf numFmtId="3" fontId="176" fillId="44" borderId="181" xfId="0" applyNumberFormat="1" applyFont="1" applyFill="1" applyBorder="1" applyAlignment="1">
      <alignment horizontal="right" vertical="center"/>
    </xf>
    <xf numFmtId="3" fontId="176" fillId="0" borderId="181" xfId="0" applyNumberFormat="1" applyFont="1" applyBorder="1" applyAlignment="1">
      <alignment horizontal="left" vertical="center"/>
    </xf>
    <xf numFmtId="3" fontId="176" fillId="44" borderId="181" xfId="0" applyNumberFormat="1" applyFont="1" applyFill="1" applyBorder="1" applyAlignment="1">
      <alignment horizontal="left" vertical="center"/>
    </xf>
    <xf numFmtId="0" fontId="176" fillId="44" borderId="181" xfId="0" applyFont="1" applyFill="1" applyBorder="1" applyAlignment="1">
      <alignment horizontal="left" vertical="center"/>
    </xf>
    <xf numFmtId="0" fontId="187" fillId="3" borderId="181" xfId="0" applyFont="1" applyFill="1" applyBorder="1" applyAlignment="1">
      <alignment horizontal="center" vertical="center"/>
    </xf>
    <xf numFmtId="14" fontId="174" fillId="0" borderId="181" xfId="0" applyNumberFormat="1" applyFont="1" applyBorder="1" applyAlignment="1">
      <alignment vertical="center"/>
    </xf>
    <xf numFmtId="0" fontId="174" fillId="0" borderId="181" xfId="0" applyFont="1" applyBorder="1" applyAlignment="1">
      <alignment vertical="center"/>
    </xf>
    <xf numFmtId="3" fontId="174" fillId="0" borderId="181" xfId="0" applyNumberFormat="1" applyFont="1" applyBorder="1" applyAlignment="1">
      <alignment vertical="center"/>
    </xf>
    <xf numFmtId="0" fontId="37" fillId="0" borderId="179" xfId="3" applyBorder="1" applyAlignment="1">
      <alignment vertical="center"/>
    </xf>
    <xf numFmtId="0" fontId="234" fillId="0" borderId="179" xfId="3" applyFont="1" applyBorder="1" applyAlignment="1">
      <alignment vertical="center"/>
    </xf>
    <xf numFmtId="41" fontId="106" fillId="77" borderId="163" xfId="5" applyFont="1" applyFill="1" applyBorder="1" applyAlignment="1">
      <alignment horizontal="right" vertical="center"/>
    </xf>
    <xf numFmtId="0" fontId="139" fillId="58" borderId="163" xfId="0" applyFont="1" applyFill="1" applyBorder="1" applyAlignment="1">
      <alignment horizontal="center" vertical="center" wrapText="1"/>
    </xf>
    <xf numFmtId="0" fontId="239" fillId="0" borderId="162" xfId="0" applyFont="1" applyBorder="1" applyAlignment="1">
      <alignment vertical="center" wrapText="1" readingOrder="1"/>
    </xf>
    <xf numFmtId="0" fontId="120" fillId="49" borderId="161" xfId="0" applyFont="1" applyFill="1" applyBorder="1" applyAlignment="1">
      <alignment horizontal="center" vertical="center"/>
    </xf>
    <xf numFmtId="0" fontId="164" fillId="0" borderId="181" xfId="0" applyFont="1" applyBorder="1"/>
    <xf numFmtId="41" fontId="164" fillId="0" borderId="181" xfId="5" applyFont="1" applyFill="1" applyBorder="1" applyAlignment="1">
      <alignment horizontal="right"/>
    </xf>
    <xf numFmtId="0" fontId="164" fillId="61" borderId="181" xfId="0" applyFont="1" applyFill="1" applyBorder="1"/>
    <xf numFmtId="0" fontId="164" fillId="61" borderId="181" xfId="0" applyFont="1" applyFill="1" applyBorder="1" applyAlignment="1">
      <alignment vertical="center"/>
    </xf>
    <xf numFmtId="41" fontId="164" fillId="61" borderId="181" xfId="5" applyFont="1" applyFill="1" applyBorder="1" applyAlignment="1">
      <alignment horizontal="right"/>
    </xf>
    <xf numFmtId="188" fontId="164" fillId="0" borderId="181" xfId="5" applyNumberFormat="1" applyFont="1" applyFill="1" applyBorder="1" applyAlignment="1">
      <alignment horizontal="right"/>
    </xf>
    <xf numFmtId="0" fontId="112" fillId="0" borderId="181" xfId="0" applyFont="1" applyBorder="1"/>
    <xf numFmtId="0" fontId="112" fillId="0" borderId="181" xfId="0" applyFont="1" applyBorder="1" applyAlignment="1">
      <alignment vertical="center"/>
    </xf>
    <xf numFmtId="188" fontId="112" fillId="0" borderId="181" xfId="5" applyNumberFormat="1" applyFont="1" applyFill="1" applyBorder="1" applyAlignment="1">
      <alignment horizontal="right"/>
    </xf>
    <xf numFmtId="41" fontId="112" fillId="0" borderId="181" xfId="5" applyFont="1" applyFill="1" applyBorder="1" applyAlignment="1">
      <alignment horizontal="right"/>
    </xf>
    <xf numFmtId="0" fontId="106" fillId="0" borderId="181" xfId="0" applyFont="1" applyBorder="1" applyAlignment="1">
      <alignment vertical="center"/>
    </xf>
    <xf numFmtId="193" fontId="106" fillId="0" borderId="181" xfId="0" applyNumberFormat="1" applyFont="1" applyBorder="1" applyAlignment="1">
      <alignment horizontal="left" vertical="center"/>
    </xf>
    <xf numFmtId="41" fontId="106" fillId="0" borderId="181" xfId="5" applyFont="1" applyFill="1" applyBorder="1" applyAlignment="1">
      <alignment horizontal="right"/>
    </xf>
    <xf numFmtId="0" fontId="112" fillId="40" borderId="181" xfId="0" applyFont="1" applyFill="1" applyBorder="1"/>
    <xf numFmtId="0" fontId="106" fillId="40" borderId="181" xfId="0" applyFont="1" applyFill="1" applyBorder="1" applyAlignment="1">
      <alignment vertical="center"/>
    </xf>
    <xf numFmtId="193" fontId="106" fillId="40" borderId="181" xfId="0" applyNumberFormat="1" applyFont="1" applyFill="1" applyBorder="1" applyAlignment="1">
      <alignment horizontal="left" vertical="center"/>
    </xf>
    <xf numFmtId="0" fontId="112" fillId="40" borderId="181" xfId="0" applyFont="1" applyFill="1" applyBorder="1" applyAlignment="1">
      <alignment vertical="center"/>
    </xf>
    <xf numFmtId="41" fontId="112" fillId="40" borderId="181" xfId="5" applyFont="1" applyFill="1" applyBorder="1" applyAlignment="1">
      <alignment horizontal="right"/>
    </xf>
    <xf numFmtId="41" fontId="106" fillId="40" borderId="181" xfId="5" applyFont="1" applyFill="1" applyBorder="1" applyAlignment="1">
      <alignment horizontal="right"/>
    </xf>
    <xf numFmtId="41" fontId="106" fillId="0" borderId="181" xfId="5" applyFont="1" applyFill="1" applyBorder="1" applyAlignment="1">
      <alignment horizontal="right" vertical="center"/>
    </xf>
    <xf numFmtId="41" fontId="106" fillId="0" borderId="181" xfId="5" applyFont="1" applyFill="1" applyBorder="1" applyAlignment="1">
      <alignment horizontal="left" vertical="center"/>
    </xf>
    <xf numFmtId="193" fontId="164" fillId="0" borderId="181" xfId="0" applyNumberFormat="1" applyFont="1" applyBorder="1" applyAlignment="1">
      <alignment horizontal="left" vertical="center"/>
    </xf>
    <xf numFmtId="41" fontId="164" fillId="0" borderId="181" xfId="5" applyFont="1" applyFill="1" applyBorder="1" applyAlignment="1">
      <alignment horizontal="right" vertical="center"/>
    </xf>
    <xf numFmtId="41" fontId="164" fillId="0" borderId="181" xfId="5" applyFont="1" applyFill="1" applyBorder="1" applyAlignment="1">
      <alignment horizontal="left" vertical="center"/>
    </xf>
    <xf numFmtId="0" fontId="164" fillId="0" borderId="181" xfId="0" applyFont="1" applyBorder="1" applyAlignment="1">
      <alignment horizontal="left" vertical="center"/>
    </xf>
    <xf numFmtId="193" fontId="112" fillId="0" borderId="181" xfId="0" applyNumberFormat="1" applyFont="1" applyBorder="1" applyAlignment="1">
      <alignment horizontal="left" vertical="center"/>
    </xf>
    <xf numFmtId="41" fontId="112" fillId="0" borderId="181" xfId="5" applyFont="1" applyFill="1" applyBorder="1" applyAlignment="1">
      <alignment horizontal="right" vertical="center"/>
    </xf>
    <xf numFmtId="41" fontId="112" fillId="0" borderId="181" xfId="5" applyFont="1" applyFill="1" applyBorder="1" applyAlignment="1">
      <alignment horizontal="left" vertical="center"/>
    </xf>
    <xf numFmtId="0" fontId="106" fillId="73" borderId="181" xfId="0" applyFont="1" applyFill="1" applyBorder="1" applyAlignment="1">
      <alignment vertical="center"/>
    </xf>
    <xf numFmtId="0" fontId="106" fillId="0" borderId="181" xfId="0" applyFont="1" applyBorder="1" applyAlignment="1">
      <alignment horizontal="left" vertical="center"/>
    </xf>
    <xf numFmtId="41" fontId="112" fillId="0" borderId="181" xfId="5" applyFont="1" applyBorder="1" applyAlignment="1">
      <alignment horizontal="right" vertical="center"/>
    </xf>
    <xf numFmtId="41" fontId="112" fillId="0" borderId="181" xfId="5" applyFont="1" applyBorder="1" applyAlignment="1">
      <alignment horizontal="left" vertical="center"/>
    </xf>
    <xf numFmtId="41" fontId="106" fillId="0" borderId="181" xfId="5" applyFont="1" applyBorder="1" applyAlignment="1">
      <alignment vertical="center"/>
    </xf>
    <xf numFmtId="41" fontId="106" fillId="44" borderId="181" xfId="5" applyFont="1" applyFill="1" applyBorder="1" applyAlignment="1">
      <alignment horizontal="right" vertical="center"/>
    </xf>
    <xf numFmtId="3" fontId="106" fillId="0" borderId="181" xfId="0" applyNumberFormat="1" applyFont="1" applyBorder="1" applyAlignment="1">
      <alignment vertical="center"/>
    </xf>
    <xf numFmtId="0" fontId="112" fillId="73" borderId="181" xfId="0" applyFont="1" applyFill="1" applyBorder="1" applyAlignment="1">
      <alignment vertical="center"/>
    </xf>
    <xf numFmtId="0" fontId="106" fillId="0" borderId="187" xfId="0" applyFont="1" applyBorder="1" applyAlignment="1">
      <alignment vertical="center"/>
    </xf>
    <xf numFmtId="3" fontId="106" fillId="0" borderId="181" xfId="5" applyNumberFormat="1" applyFont="1" applyFill="1" applyBorder="1" applyAlignment="1">
      <alignment horizontal="right" vertical="center"/>
    </xf>
    <xf numFmtId="0" fontId="112" fillId="0" borderId="187" xfId="0" applyFont="1" applyBorder="1" applyAlignment="1">
      <alignment vertical="center"/>
    </xf>
    <xf numFmtId="0" fontId="106" fillId="81" borderId="181" xfId="0" applyFont="1" applyFill="1" applyBorder="1" applyAlignment="1">
      <alignment vertical="center"/>
    </xf>
    <xf numFmtId="0" fontId="106" fillId="81" borderId="187" xfId="0" applyFont="1" applyFill="1" applyBorder="1" applyAlignment="1">
      <alignment vertical="center"/>
    </xf>
    <xf numFmtId="193" fontId="106" fillId="81" borderId="181" xfId="0" applyNumberFormat="1" applyFont="1" applyFill="1" applyBorder="1" applyAlignment="1">
      <alignment horizontal="left" vertical="center"/>
    </xf>
    <xf numFmtId="41" fontId="106" fillId="81" borderId="181" xfId="5" applyFont="1" applyFill="1" applyBorder="1" applyAlignment="1">
      <alignment horizontal="right" vertical="center"/>
    </xf>
    <xf numFmtId="0" fontId="106" fillId="44" borderId="181" xfId="0" applyFont="1" applyFill="1" applyBorder="1" applyAlignment="1">
      <alignment vertical="center"/>
    </xf>
    <xf numFmtId="197" fontId="106" fillId="0" borderId="181" xfId="5" applyNumberFormat="1" applyFont="1" applyFill="1" applyBorder="1" applyAlignment="1">
      <alignment horizontal="right" vertical="center"/>
    </xf>
    <xf numFmtId="0" fontId="115" fillId="50" borderId="181" xfId="0" applyFont="1" applyFill="1" applyBorder="1" applyAlignment="1">
      <alignment horizontal="center" vertical="center" wrapText="1" shrinkToFit="1"/>
    </xf>
    <xf numFmtId="0" fontId="115" fillId="50" borderId="181" xfId="0" applyFont="1" applyFill="1" applyBorder="1" applyAlignment="1">
      <alignment vertical="center"/>
    </xf>
    <xf numFmtId="180" fontId="59" fillId="0" borderId="181" xfId="383" applyNumberFormat="1" applyFont="1" applyBorder="1">
      <alignment vertical="center"/>
    </xf>
    <xf numFmtId="180" fontId="59" fillId="0" borderId="181" xfId="384" applyNumberFormat="1" applyFont="1" applyFill="1" applyBorder="1">
      <alignment vertical="center"/>
    </xf>
    <xf numFmtId="180" fontId="59" fillId="43" borderId="181" xfId="383" applyNumberFormat="1" applyFont="1" applyFill="1" applyBorder="1">
      <alignment vertical="center"/>
    </xf>
    <xf numFmtId="180" fontId="59" fillId="43" borderId="181" xfId="384" applyNumberFormat="1" applyFont="1" applyFill="1" applyBorder="1">
      <alignment vertical="center"/>
    </xf>
    <xf numFmtId="0" fontId="59" fillId="0" borderId="190" xfId="383" applyFont="1" applyBorder="1">
      <alignment vertical="center"/>
    </xf>
    <xf numFmtId="180" fontId="59" fillId="55" borderId="181" xfId="383" applyNumberFormat="1" applyFont="1" applyFill="1" applyBorder="1">
      <alignment vertical="center"/>
    </xf>
    <xf numFmtId="182" fontId="0" fillId="0" borderId="179" xfId="0" applyNumberFormat="1" applyBorder="1" applyAlignment="1">
      <alignment horizontal="right" vertical="center"/>
    </xf>
    <xf numFmtId="0" fontId="138" fillId="49" borderId="179" xfId="0" applyFont="1" applyFill="1" applyBorder="1" applyAlignment="1">
      <alignment horizontal="center" vertical="center"/>
    </xf>
    <xf numFmtId="0" fontId="137" fillId="63" borderId="192" xfId="58" applyFont="1" applyFill="1" applyBorder="1" applyAlignment="1">
      <alignment horizontal="center" vertical="center"/>
    </xf>
    <xf numFmtId="0" fontId="137" fillId="63" borderId="192" xfId="58" applyFont="1" applyFill="1" applyBorder="1" applyAlignment="1">
      <alignment horizontal="center" vertical="center" wrapText="1"/>
    </xf>
    <xf numFmtId="0" fontId="137" fillId="63" borderId="194" xfId="58" applyFont="1" applyFill="1" applyBorder="1" applyAlignment="1">
      <alignment horizontal="center" vertical="center" wrapText="1"/>
    </xf>
    <xf numFmtId="0" fontId="137" fillId="63" borderId="195" xfId="58" applyFont="1" applyFill="1" applyBorder="1" applyAlignment="1">
      <alignment horizontal="center" vertical="center" wrapText="1"/>
    </xf>
    <xf numFmtId="14" fontId="139" fillId="0" borderId="179" xfId="0" applyNumberFormat="1" applyFont="1" applyBorder="1" applyAlignment="1">
      <alignment vertical="center"/>
    </xf>
    <xf numFmtId="0" fontId="139" fillId="61" borderId="179" xfId="0" applyFont="1" applyFill="1" applyBorder="1" applyAlignment="1">
      <alignment vertical="center"/>
    </xf>
    <xf numFmtId="0" fontId="139" fillId="0" borderId="179" xfId="0" applyFont="1" applyBorder="1" applyAlignment="1">
      <alignment vertical="center"/>
    </xf>
    <xf numFmtId="190" fontId="139" fillId="0" borderId="179" xfId="0" applyNumberFormat="1" applyFont="1" applyBorder="1" applyAlignment="1">
      <alignment horizontal="right" vertical="center"/>
    </xf>
    <xf numFmtId="191" fontId="139" fillId="0" borderId="179" xfId="0" applyNumberFormat="1" applyFont="1" applyBorder="1" applyAlignment="1">
      <alignment horizontal="right" vertical="center"/>
    </xf>
    <xf numFmtId="41" fontId="139" fillId="0" borderId="179" xfId="5" applyFont="1" applyFill="1" applyBorder="1" applyAlignment="1">
      <alignment horizontal="right" vertical="center"/>
    </xf>
    <xf numFmtId="190" fontId="139" fillId="0" borderId="180" xfId="0" applyNumberFormat="1" applyFont="1" applyBorder="1" applyAlignment="1">
      <alignment horizontal="right" vertical="center"/>
    </xf>
    <xf numFmtId="190" fontId="139" fillId="0" borderId="163" xfId="0" applyNumberFormat="1" applyFont="1" applyBorder="1" applyAlignment="1">
      <alignment horizontal="right" vertical="center"/>
    </xf>
    <xf numFmtId="0" fontId="124" fillId="0" borderId="163" xfId="0" applyFont="1" applyBorder="1" applyAlignment="1">
      <alignment horizontal="left" vertical="center"/>
    </xf>
    <xf numFmtId="41" fontId="124" fillId="0" borderId="163" xfId="5" applyFont="1" applyFill="1" applyBorder="1" applyAlignment="1">
      <alignment vertical="center"/>
    </xf>
    <xf numFmtId="0" fontId="124" fillId="0" borderId="163" xfId="0" applyFont="1" applyBorder="1" applyAlignment="1">
      <alignment vertical="center"/>
    </xf>
    <xf numFmtId="14" fontId="139" fillId="7" borderId="179" xfId="0" applyNumberFormat="1" applyFont="1" applyFill="1" applyBorder="1" applyAlignment="1">
      <alignment vertical="center"/>
    </xf>
    <xf numFmtId="0" fontId="139" fillId="7" borderId="179" xfId="0" applyFont="1" applyFill="1" applyBorder="1" applyAlignment="1">
      <alignment vertical="center"/>
    </xf>
    <xf numFmtId="190" fontId="139" fillId="7" borderId="179" xfId="0" applyNumberFormat="1" applyFont="1" applyFill="1" applyBorder="1" applyAlignment="1">
      <alignment horizontal="right" vertical="center"/>
    </xf>
    <xf numFmtId="191" fontId="139" fillId="7" borderId="179" xfId="0" applyNumberFormat="1" applyFont="1" applyFill="1" applyBorder="1" applyAlignment="1">
      <alignment horizontal="right" vertical="center"/>
    </xf>
    <xf numFmtId="41" fontId="139" fillId="7" borderId="179" xfId="5" applyFont="1" applyFill="1" applyBorder="1" applyAlignment="1">
      <alignment horizontal="right" vertical="center"/>
    </xf>
    <xf numFmtId="190" fontId="139" fillId="7" borderId="180" xfId="0" applyNumberFormat="1" applyFont="1" applyFill="1" applyBorder="1" applyAlignment="1">
      <alignment horizontal="right" vertical="center"/>
    </xf>
    <xf numFmtId="41" fontId="139" fillId="7" borderId="181" xfId="5" applyFont="1" applyFill="1" applyBorder="1" applyAlignment="1">
      <alignment horizontal="right" vertical="center"/>
    </xf>
    <xf numFmtId="0" fontId="124" fillId="7" borderId="181" xfId="0" applyFont="1" applyFill="1" applyBorder="1" applyAlignment="1">
      <alignment horizontal="left" vertical="center"/>
    </xf>
    <xf numFmtId="41" fontId="124" fillId="7" borderId="181" xfId="5" applyFont="1" applyFill="1" applyBorder="1" applyAlignment="1">
      <alignment vertical="center"/>
    </xf>
    <xf numFmtId="0" fontId="124" fillId="7" borderId="181" xfId="0" applyFont="1" applyFill="1" applyBorder="1" applyAlignment="1">
      <alignment vertical="center"/>
    </xf>
    <xf numFmtId="14" fontId="139" fillId="64" borderId="179" xfId="0" applyNumberFormat="1" applyFont="1" applyFill="1" applyBorder="1" applyAlignment="1">
      <alignment vertical="center"/>
    </xf>
    <xf numFmtId="0" fontId="124" fillId="0" borderId="181" xfId="0" applyFont="1" applyBorder="1" applyAlignment="1">
      <alignment horizontal="left" vertical="center"/>
    </xf>
    <xf numFmtId="41" fontId="135" fillId="45" borderId="181" xfId="5" applyFont="1" applyFill="1" applyBorder="1" applyAlignment="1">
      <alignment horizontal="right" vertical="center" wrapText="1"/>
    </xf>
    <xf numFmtId="14" fontId="139" fillId="58" borderId="163" xfId="0" applyNumberFormat="1" applyFont="1" applyFill="1" applyBorder="1" applyAlignment="1">
      <alignment horizontal="center" vertical="center" wrapText="1"/>
    </xf>
    <xf numFmtId="188" fontId="139" fillId="58" borderId="163" xfId="5" applyNumberFormat="1" applyFont="1" applyFill="1" applyBorder="1" applyAlignment="1">
      <alignment horizontal="center" vertical="center"/>
    </xf>
    <xf numFmtId="14" fontId="145" fillId="68" borderId="163" xfId="0" applyNumberFormat="1" applyFont="1" applyFill="1" applyBorder="1" applyAlignment="1">
      <alignment horizontal="center" vertical="center" wrapText="1"/>
    </xf>
    <xf numFmtId="188" fontId="145" fillId="68" borderId="163" xfId="5" applyNumberFormat="1" applyFont="1" applyFill="1" applyBorder="1" applyAlignment="1">
      <alignment horizontal="center" vertical="center"/>
    </xf>
    <xf numFmtId="0" fontId="145" fillId="68" borderId="163" xfId="0" applyFont="1" applyFill="1" applyBorder="1" applyAlignment="1">
      <alignment horizontal="center" vertical="center"/>
    </xf>
    <xf numFmtId="188" fontId="145" fillId="69" borderId="163" xfId="5" applyNumberFormat="1" applyFont="1" applyFill="1" applyBorder="1" applyAlignment="1">
      <alignment horizontal="center" vertical="center"/>
    </xf>
    <xf numFmtId="41" fontId="145" fillId="69" borderId="163" xfId="5" applyFont="1" applyFill="1" applyBorder="1" applyAlignment="1">
      <alignment horizontal="center" vertical="center"/>
    </xf>
    <xf numFmtId="0" fontId="145" fillId="69" borderId="163" xfId="0" applyFont="1" applyFill="1" applyBorder="1" applyAlignment="1">
      <alignment horizontal="center" vertical="center" wrapText="1"/>
    </xf>
    <xf numFmtId="0" fontId="139" fillId="58" borderId="163" xfId="0" applyFont="1" applyFill="1" applyBorder="1" applyAlignment="1">
      <alignment horizontal="center" vertical="center"/>
    </xf>
    <xf numFmtId="41" fontId="139" fillId="40" borderId="163" xfId="5" applyFont="1" applyFill="1" applyBorder="1" applyAlignment="1">
      <alignment horizontal="center" vertical="center"/>
    </xf>
    <xf numFmtId="38" fontId="124" fillId="58" borderId="163" xfId="0" applyNumberFormat="1" applyFont="1" applyFill="1" applyBorder="1" applyAlignment="1">
      <alignment horizontal="center" vertical="center" wrapText="1"/>
    </xf>
    <xf numFmtId="0" fontId="0" fillId="0" borderId="163" xfId="0" applyBorder="1"/>
    <xf numFmtId="49" fontId="149" fillId="44" borderId="162" xfId="0" applyNumberFormat="1" applyFont="1" applyFill="1" applyBorder="1" applyAlignment="1">
      <alignment vertical="center"/>
    </xf>
    <xf numFmtId="49" fontId="149" fillId="44" borderId="163" xfId="0" applyNumberFormat="1" applyFont="1" applyFill="1" applyBorder="1" applyAlignment="1">
      <alignment vertical="center"/>
    </xf>
    <xf numFmtId="49" fontId="151" fillId="44" borderId="163" xfId="0" applyNumberFormat="1" applyFont="1" applyFill="1" applyBorder="1" applyAlignment="1">
      <alignment vertical="center"/>
    </xf>
    <xf numFmtId="184" fontId="152" fillId="44" borderId="163" xfId="0" applyNumberFormat="1" applyFont="1" applyFill="1" applyBorder="1" applyAlignment="1">
      <alignment horizontal="right" vertical="center"/>
    </xf>
    <xf numFmtId="49" fontId="151" fillId="41" borderId="163" xfId="0" applyNumberFormat="1" applyFont="1" applyFill="1" applyBorder="1" applyAlignment="1">
      <alignment vertical="center"/>
    </xf>
    <xf numFmtId="49" fontId="153" fillId="0" borderId="163" xfId="0" applyNumberFormat="1" applyFont="1" applyBorder="1" applyAlignment="1">
      <alignment vertical="center"/>
    </xf>
    <xf numFmtId="0" fontId="153" fillId="0" borderId="163" xfId="0" applyFont="1" applyBorder="1" applyAlignment="1">
      <alignment horizontal="center" vertical="center"/>
    </xf>
    <xf numFmtId="0" fontId="153" fillId="0" borderId="163" xfId="0" quotePrefix="1" applyFont="1" applyBorder="1" applyAlignment="1">
      <alignment vertical="center"/>
    </xf>
    <xf numFmtId="0" fontId="153" fillId="0" borderId="163" xfId="0" applyFont="1" applyBorder="1" applyAlignment="1">
      <alignment vertical="center"/>
    </xf>
    <xf numFmtId="0" fontId="124" fillId="0" borderId="163" xfId="0" applyFont="1" applyBorder="1" applyAlignment="1">
      <alignment horizontal="center" vertical="center" wrapText="1"/>
    </xf>
    <xf numFmtId="0" fontId="154" fillId="0" borderId="163" xfId="0" applyFont="1" applyBorder="1" applyAlignment="1">
      <alignment vertical="center"/>
    </xf>
    <xf numFmtId="184" fontId="153" fillId="0" borderId="163" xfId="0" applyNumberFormat="1" applyFont="1" applyBorder="1" applyAlignment="1">
      <alignment vertical="center"/>
    </xf>
    <xf numFmtId="0" fontId="153" fillId="0" borderId="196" xfId="0" applyFont="1" applyBorder="1" applyAlignment="1">
      <alignment horizontal="center" vertical="center"/>
    </xf>
    <xf numFmtId="0" fontId="153" fillId="0" borderId="196" xfId="0" quotePrefix="1" applyFont="1" applyBorder="1" applyAlignment="1">
      <alignment vertical="center"/>
    </xf>
    <xf numFmtId="0" fontId="153" fillId="0" borderId="196" xfId="0" applyFont="1" applyBorder="1" applyAlignment="1">
      <alignment vertical="center"/>
    </xf>
    <xf numFmtId="0" fontId="124" fillId="0" borderId="196" xfId="0" applyFont="1" applyBorder="1" applyAlignment="1">
      <alignment horizontal="center" vertical="center" wrapText="1"/>
    </xf>
    <xf numFmtId="0" fontId="154" fillId="0" borderId="196" xfId="0" applyFont="1" applyBorder="1" applyAlignment="1">
      <alignment vertical="center"/>
    </xf>
    <xf numFmtId="184" fontId="153" fillId="0" borderId="196" xfId="0" applyNumberFormat="1" applyFont="1" applyBorder="1" applyAlignment="1">
      <alignment vertical="center"/>
    </xf>
    <xf numFmtId="0" fontId="153" fillId="70" borderId="163" xfId="0" applyFont="1" applyFill="1" applyBorder="1" applyAlignment="1">
      <alignment horizontal="center" vertical="center"/>
    </xf>
    <xf numFmtId="0" fontId="153" fillId="70" borderId="163" xfId="0" quotePrefix="1" applyFont="1" applyFill="1" applyBorder="1" applyAlignment="1">
      <alignment vertical="center"/>
    </xf>
    <xf numFmtId="0" fontId="153" fillId="70" borderId="163" xfId="0" applyFont="1" applyFill="1" applyBorder="1" applyAlignment="1">
      <alignment vertical="center"/>
    </xf>
    <xf numFmtId="0" fontId="151" fillId="70" borderId="163" xfId="0" applyFont="1" applyFill="1" applyBorder="1" applyAlignment="1">
      <alignment vertical="center"/>
    </xf>
    <xf numFmtId="0" fontId="124" fillId="70" borderId="163" xfId="0" applyFont="1" applyFill="1" applyBorder="1" applyAlignment="1">
      <alignment horizontal="center" vertical="center" wrapText="1"/>
    </xf>
    <xf numFmtId="0" fontId="154" fillId="70" borderId="163" xfId="0" applyFont="1" applyFill="1" applyBorder="1" applyAlignment="1">
      <alignment vertical="center"/>
    </xf>
    <xf numFmtId="184" fontId="153" fillId="70" borderId="163" xfId="0" applyNumberFormat="1" applyFont="1" applyFill="1" applyBorder="1" applyAlignment="1">
      <alignment vertical="center"/>
    </xf>
    <xf numFmtId="14" fontId="153" fillId="70" borderId="163" xfId="0" quotePrefix="1" applyNumberFormat="1" applyFont="1" applyFill="1" applyBorder="1" applyAlignment="1">
      <alignment vertical="center"/>
    </xf>
    <xf numFmtId="41" fontId="112" fillId="0" borderId="163" xfId="5" applyFont="1" applyFill="1" applyBorder="1" applyAlignment="1">
      <alignment horizontal="right"/>
    </xf>
    <xf numFmtId="0" fontId="222" fillId="0" borderId="163" xfId="0" applyFont="1" applyBorder="1" applyAlignment="1">
      <alignment horizontal="center" vertical="center"/>
    </xf>
    <xf numFmtId="0" fontId="59" fillId="7" borderId="163" xfId="0" applyFont="1" applyFill="1" applyBorder="1" applyAlignment="1">
      <alignment horizontal="center" vertical="center"/>
    </xf>
    <xf numFmtId="0" fontId="59" fillId="40" borderId="163" xfId="0" applyFont="1" applyFill="1" applyBorder="1" applyAlignment="1">
      <alignment horizontal="center" vertical="center"/>
    </xf>
    <xf numFmtId="0" fontId="59" fillId="7" borderId="196" xfId="0" applyFont="1" applyFill="1" applyBorder="1" applyAlignment="1">
      <alignment horizontal="center" vertical="center"/>
    </xf>
    <xf numFmtId="14" fontId="59" fillId="40" borderId="163" xfId="349" applyNumberFormat="1" applyFont="1" applyFill="1" applyBorder="1"/>
    <xf numFmtId="180" fontId="59" fillId="40" borderId="163" xfId="384" applyNumberFormat="1" applyFont="1" applyFill="1" applyBorder="1">
      <alignment vertical="center"/>
    </xf>
    <xf numFmtId="180" fontId="59" fillId="40" borderId="163" xfId="383" applyNumberFormat="1" applyFont="1" applyFill="1" applyBorder="1">
      <alignment vertical="center"/>
    </xf>
    <xf numFmtId="180" fontId="82" fillId="40" borderId="163" xfId="384" applyNumberFormat="1" applyFont="1" applyFill="1" applyBorder="1">
      <alignment vertical="center"/>
    </xf>
    <xf numFmtId="0" fontId="46" fillId="40" borderId="163" xfId="3" applyFont="1" applyFill="1" applyBorder="1"/>
    <xf numFmtId="14" fontId="46" fillId="40" borderId="163" xfId="3" applyNumberFormat="1" applyFont="1" applyFill="1" applyBorder="1"/>
    <xf numFmtId="182" fontId="46" fillId="40" borderId="163" xfId="0" applyNumberFormat="1" applyFont="1" applyFill="1" applyBorder="1" applyAlignment="1">
      <alignment horizontal="right" vertical="center"/>
    </xf>
    <xf numFmtId="182" fontId="46" fillId="40" borderId="163" xfId="3" applyNumberFormat="1" applyFont="1" applyFill="1" applyBorder="1"/>
    <xf numFmtId="14" fontId="59" fillId="0" borderId="196" xfId="349" quotePrefix="1" applyNumberFormat="1" applyFont="1" applyBorder="1"/>
    <xf numFmtId="14" fontId="59" fillId="43" borderId="196" xfId="349" applyNumberFormat="1" applyFont="1" applyFill="1" applyBorder="1"/>
    <xf numFmtId="180" fontId="59" fillId="0" borderId="196" xfId="383" applyNumberFormat="1" applyFont="1" applyBorder="1">
      <alignment vertical="center"/>
    </xf>
    <xf numFmtId="180" fontId="59" fillId="0" borderId="196" xfId="384" applyNumberFormat="1" applyFont="1" applyFill="1" applyBorder="1">
      <alignment vertical="center"/>
    </xf>
    <xf numFmtId="0" fontId="46" fillId="0" borderId="196" xfId="3" applyFont="1" applyBorder="1"/>
    <xf numFmtId="182" fontId="46" fillId="0" borderId="196" xfId="3" applyNumberFormat="1" applyFont="1" applyBorder="1"/>
    <xf numFmtId="14" fontId="59" fillId="44" borderId="163" xfId="349" quotePrefix="1" applyNumberFormat="1" applyFont="1" applyFill="1" applyBorder="1"/>
    <xf numFmtId="14" fontId="59" fillId="44" borderId="163" xfId="349" applyNumberFormat="1" applyFont="1" applyFill="1" applyBorder="1"/>
    <xf numFmtId="180" fontId="59" fillId="44" borderId="163" xfId="383" applyNumberFormat="1" applyFont="1" applyFill="1" applyBorder="1">
      <alignment vertical="center"/>
    </xf>
    <xf numFmtId="180" fontId="59" fillId="44" borderId="163" xfId="384" applyNumberFormat="1" applyFont="1" applyFill="1" applyBorder="1">
      <alignment vertical="center"/>
    </xf>
    <xf numFmtId="0" fontId="46" fillId="44" borderId="163" xfId="3" applyFont="1" applyFill="1" applyBorder="1"/>
    <xf numFmtId="182" fontId="46" fillId="44" borderId="163" xfId="3" applyNumberFormat="1" applyFont="1" applyFill="1" applyBorder="1"/>
    <xf numFmtId="180" fontId="46" fillId="0" borderId="163" xfId="3" applyNumberFormat="1" applyFont="1" applyBorder="1"/>
    <xf numFmtId="0" fontId="59" fillId="0" borderId="163" xfId="383" applyFont="1" applyBorder="1">
      <alignment vertical="center"/>
    </xf>
    <xf numFmtId="0" fontId="109" fillId="40" borderId="163" xfId="0" applyFont="1" applyFill="1" applyBorder="1" applyAlignment="1">
      <alignment horizontal="center" vertical="center"/>
    </xf>
    <xf numFmtId="182" fontId="109" fillId="40" borderId="163" xfId="0" applyNumberFormat="1" applyFont="1" applyFill="1" applyBorder="1" applyAlignment="1">
      <alignment horizontal="center" vertical="center"/>
    </xf>
    <xf numFmtId="3" fontId="109" fillId="40" borderId="163" xfId="0" applyNumberFormat="1" applyFont="1" applyFill="1" applyBorder="1" applyAlignment="1">
      <alignment horizontal="center" vertical="center"/>
    </xf>
    <xf numFmtId="3" fontId="109" fillId="44" borderId="163" xfId="0" applyNumberFormat="1" applyFont="1" applyFill="1" applyBorder="1" applyAlignment="1">
      <alignment horizontal="center" vertical="center"/>
    </xf>
    <xf numFmtId="0" fontId="168" fillId="44" borderId="196" xfId="3" applyFont="1" applyFill="1" applyBorder="1" applyAlignment="1">
      <alignment horizontal="center"/>
    </xf>
    <xf numFmtId="0" fontId="53" fillId="49" borderId="197" xfId="0" applyFont="1" applyFill="1" applyBorder="1" applyAlignment="1">
      <alignment horizontal="center" vertical="center"/>
    </xf>
    <xf numFmtId="0" fontId="53" fillId="0" borderId="197" xfId="0" applyFont="1" applyBorder="1"/>
    <xf numFmtId="0" fontId="53" fillId="0" borderId="197" xfId="0" applyFont="1" applyBorder="1" applyAlignment="1">
      <alignment horizontal="right"/>
    </xf>
    <xf numFmtId="182" fontId="53" fillId="0" borderId="197" xfId="0" applyNumberFormat="1" applyFont="1" applyBorder="1" applyAlignment="1">
      <alignment horizontal="right"/>
    </xf>
    <xf numFmtId="0" fontId="53" fillId="0" borderId="198" xfId="0" applyFont="1" applyBorder="1"/>
    <xf numFmtId="0" fontId="53" fillId="0" borderId="199" xfId="0" applyFont="1" applyBorder="1"/>
    <xf numFmtId="0" fontId="169" fillId="0" borderId="199" xfId="0" applyFont="1" applyBorder="1"/>
    <xf numFmtId="0" fontId="0" fillId="0" borderId="197" xfId="0" applyBorder="1"/>
    <xf numFmtId="182" fontId="0" fillId="0" borderId="197" xfId="0" applyNumberFormat="1" applyBorder="1" applyAlignment="1">
      <alignment horizontal="right"/>
    </xf>
    <xf numFmtId="0" fontId="0" fillId="0" borderId="197" xfId="0" applyBorder="1" applyAlignment="1">
      <alignment horizontal="right"/>
    </xf>
    <xf numFmtId="0" fontId="0" fillId="0" borderId="198" xfId="0" applyBorder="1"/>
    <xf numFmtId="0" fontId="0" fillId="0" borderId="199" xfId="0" applyBorder="1"/>
    <xf numFmtId="38" fontId="109" fillId="40" borderId="199" xfId="0" applyNumberFormat="1" applyFont="1" applyFill="1" applyBorder="1" applyAlignment="1">
      <alignment horizontal="center" vertical="center"/>
    </xf>
    <xf numFmtId="0" fontId="109" fillId="40" borderId="199" xfId="0" applyFont="1" applyFill="1" applyBorder="1" applyAlignment="1">
      <alignment horizontal="center" vertical="center"/>
    </xf>
    <xf numFmtId="0" fontId="111" fillId="40" borderId="199" xfId="0" applyFont="1" applyFill="1" applyBorder="1" applyAlignment="1">
      <alignment horizontal="center" vertical="center"/>
    </xf>
    <xf numFmtId="182" fontId="109" fillId="40" borderId="199" xfId="0" applyNumberFormat="1" applyFont="1" applyFill="1" applyBorder="1" applyAlignment="1">
      <alignment horizontal="center" vertical="center"/>
    </xf>
    <xf numFmtId="3" fontId="109" fillId="40" borderId="199" xfId="0" applyNumberFormat="1" applyFont="1" applyFill="1" applyBorder="1" applyAlignment="1">
      <alignment horizontal="center" vertical="center"/>
    </xf>
    <xf numFmtId="182" fontId="111" fillId="44" borderId="199" xfId="0" applyNumberFormat="1" applyFont="1" applyFill="1" applyBorder="1" applyAlignment="1">
      <alignment horizontal="center" vertical="center"/>
    </xf>
    <xf numFmtId="0" fontId="46" fillId="49" borderId="200" xfId="0" applyFont="1" applyFill="1" applyBorder="1" applyAlignment="1">
      <alignment horizontal="center" vertical="center"/>
    </xf>
    <xf numFmtId="0" fontId="123" fillId="44" borderId="201" xfId="3" applyFont="1" applyFill="1" applyBorder="1" applyAlignment="1">
      <alignment horizontal="center"/>
    </xf>
    <xf numFmtId="41" fontId="48" fillId="3" borderId="163" xfId="5" applyFont="1" applyFill="1" applyBorder="1" applyAlignment="1">
      <alignment horizontal="center"/>
    </xf>
    <xf numFmtId="0" fontId="46" fillId="0" borderId="179" xfId="0" applyFont="1" applyBorder="1" applyAlignment="1">
      <alignment vertical="center"/>
    </xf>
    <xf numFmtId="38" fontId="46" fillId="0" borderId="179" xfId="0" applyNumberFormat="1" applyFont="1" applyBorder="1" applyAlignment="1">
      <alignment horizontal="right" vertical="center"/>
    </xf>
    <xf numFmtId="0" fontId="46" fillId="0" borderId="179" xfId="0" applyFont="1" applyBorder="1" applyAlignment="1">
      <alignment horizontal="right" vertical="center"/>
    </xf>
    <xf numFmtId="182" fontId="46" fillId="0" borderId="179" xfId="0" applyNumberFormat="1" applyFont="1" applyBorder="1" applyAlignment="1">
      <alignment horizontal="right" vertical="center"/>
    </xf>
    <xf numFmtId="0" fontId="46" fillId="0" borderId="180" xfId="0" applyFont="1" applyBorder="1" applyAlignment="1">
      <alignment vertical="center"/>
    </xf>
    <xf numFmtId="0" fontId="46" fillId="0" borderId="181" xfId="0" applyFont="1" applyBorder="1" applyAlignment="1">
      <alignment vertical="center"/>
    </xf>
    <xf numFmtId="0" fontId="46" fillId="40" borderId="179" xfId="0" applyFont="1" applyFill="1" applyBorder="1" applyAlignment="1">
      <alignment vertical="center"/>
    </xf>
    <xf numFmtId="38" fontId="46" fillId="40" borderId="179" xfId="0" applyNumberFormat="1" applyFont="1" applyFill="1" applyBorder="1" applyAlignment="1">
      <alignment horizontal="right" vertical="center"/>
    </xf>
    <xf numFmtId="0" fontId="46" fillId="40" borderId="179" xfId="0" applyFont="1" applyFill="1" applyBorder="1" applyAlignment="1">
      <alignment horizontal="right" vertical="center"/>
    </xf>
    <xf numFmtId="182" fontId="46" fillId="40" borderId="179" xfId="0" applyNumberFormat="1" applyFont="1" applyFill="1" applyBorder="1" applyAlignment="1">
      <alignment horizontal="right" vertical="center"/>
    </xf>
    <xf numFmtId="0" fontId="46" fillId="40" borderId="180" xfId="0" applyFont="1" applyFill="1" applyBorder="1" applyAlignment="1">
      <alignment vertical="center"/>
    </xf>
    <xf numFmtId="0" fontId="46" fillId="40" borderId="181" xfId="0" applyFont="1" applyFill="1" applyBorder="1" applyAlignment="1">
      <alignment vertical="center"/>
    </xf>
    <xf numFmtId="0" fontId="192" fillId="40" borderId="181" xfId="0" applyFont="1" applyFill="1" applyBorder="1" applyAlignment="1">
      <alignment vertical="center"/>
    </xf>
    <xf numFmtId="14" fontId="80" fillId="75" borderId="181" xfId="0" applyNumberFormat="1" applyFont="1" applyFill="1" applyBorder="1" applyAlignment="1">
      <alignment horizontal="center" vertical="center"/>
    </xf>
    <xf numFmtId="0" fontId="46" fillId="75" borderId="179" xfId="0" applyFont="1" applyFill="1" applyBorder="1" applyAlignment="1">
      <alignment vertical="center"/>
    </xf>
    <xf numFmtId="0" fontId="80" fillId="75" borderId="181" xfId="0" applyFont="1" applyFill="1" applyBorder="1" applyAlignment="1">
      <alignment horizontal="center" vertical="center"/>
    </xf>
    <xf numFmtId="0" fontId="80" fillId="75" borderId="181" xfId="0" applyFont="1" applyFill="1" applyBorder="1" applyAlignment="1">
      <alignment vertical="center"/>
    </xf>
    <xf numFmtId="196" fontId="80" fillId="75" borderId="181" xfId="0" applyNumberFormat="1" applyFont="1" applyFill="1" applyBorder="1" applyAlignment="1">
      <alignment horizontal="right" vertical="center"/>
    </xf>
    <xf numFmtId="0" fontId="46" fillId="75" borderId="179" xfId="0" applyFont="1" applyFill="1" applyBorder="1" applyAlignment="1">
      <alignment horizontal="right" vertical="center"/>
    </xf>
    <xf numFmtId="182" fontId="46" fillId="75" borderId="179" xfId="0" applyNumberFormat="1" applyFont="1" applyFill="1" applyBorder="1" applyAlignment="1">
      <alignment horizontal="right" vertical="center"/>
    </xf>
    <xf numFmtId="0" fontId="46" fillId="75" borderId="180" xfId="0" applyFont="1" applyFill="1" applyBorder="1" applyAlignment="1">
      <alignment vertical="center"/>
    </xf>
    <xf numFmtId="0" fontId="46" fillId="75" borderId="181" xfId="0" applyFont="1" applyFill="1" applyBorder="1" applyAlignment="1">
      <alignment vertical="center"/>
    </xf>
    <xf numFmtId="38" fontId="46" fillId="0" borderId="180" xfId="0" applyNumberFormat="1" applyFont="1" applyBorder="1" applyAlignment="1">
      <alignment horizontal="right" vertical="center"/>
    </xf>
    <xf numFmtId="0" fontId="84" fillId="0" borderId="181" xfId="0" applyFont="1" applyBorder="1" applyAlignment="1">
      <alignment vertical="center"/>
    </xf>
    <xf numFmtId="0" fontId="46" fillId="7" borderId="179" xfId="0" applyFont="1" applyFill="1" applyBorder="1" applyAlignment="1">
      <alignment horizontal="center" vertical="center"/>
    </xf>
    <xf numFmtId="0" fontId="46" fillId="7" borderId="180" xfId="0" applyFont="1" applyFill="1" applyBorder="1" applyAlignment="1">
      <alignment horizontal="center" vertical="center"/>
    </xf>
    <xf numFmtId="0" fontId="46" fillId="7" borderId="181" xfId="0" applyFont="1" applyFill="1" applyBorder="1" applyAlignment="1">
      <alignment horizontal="center" vertical="center"/>
    </xf>
    <xf numFmtId="0" fontId="46" fillId="7" borderId="179" xfId="0" applyFont="1" applyFill="1" applyBorder="1" applyAlignment="1">
      <alignment vertical="center"/>
    </xf>
    <xf numFmtId="38" fontId="46" fillId="7" borderId="179" xfId="0" applyNumberFormat="1" applyFont="1" applyFill="1" applyBorder="1" applyAlignment="1">
      <alignment horizontal="right" vertical="center"/>
    </xf>
    <xf numFmtId="0" fontId="46" fillId="7" borderId="179" xfId="0" applyFont="1" applyFill="1" applyBorder="1" applyAlignment="1">
      <alignment horizontal="right" vertical="center"/>
    </xf>
    <xf numFmtId="182" fontId="46" fillId="7" borderId="179" xfId="0" applyNumberFormat="1" applyFont="1" applyFill="1" applyBorder="1" applyAlignment="1">
      <alignment horizontal="right" vertical="center"/>
    </xf>
    <xf numFmtId="0" fontId="46" fillId="7" borderId="180" xfId="0" applyFont="1" applyFill="1" applyBorder="1" applyAlignment="1">
      <alignment vertical="center"/>
    </xf>
    <xf numFmtId="0" fontId="46" fillId="7" borderId="181" xfId="0" applyFont="1" applyFill="1" applyBorder="1" applyAlignment="1">
      <alignment vertical="center"/>
    </xf>
    <xf numFmtId="0" fontId="84" fillId="7" borderId="181" xfId="0" applyFont="1" applyFill="1" applyBorder="1" applyAlignment="1">
      <alignment vertical="center"/>
    </xf>
    <xf numFmtId="0" fontId="46" fillId="78" borderId="179" xfId="0" applyFont="1" applyFill="1" applyBorder="1" applyAlignment="1">
      <alignment vertical="center"/>
    </xf>
    <xf numFmtId="38" fontId="46" fillId="78" borderId="179" xfId="0" applyNumberFormat="1" applyFont="1" applyFill="1" applyBorder="1" applyAlignment="1">
      <alignment horizontal="right" vertical="center"/>
    </xf>
    <xf numFmtId="0" fontId="46" fillId="78" borderId="179" xfId="0" applyFont="1" applyFill="1" applyBorder="1" applyAlignment="1">
      <alignment horizontal="right" vertical="center"/>
    </xf>
    <xf numFmtId="182" fontId="46" fillId="78" borderId="179" xfId="0" applyNumberFormat="1" applyFont="1" applyFill="1" applyBorder="1" applyAlignment="1">
      <alignment horizontal="right" vertical="center"/>
    </xf>
    <xf numFmtId="0" fontId="46" fillId="78" borderId="181" xfId="0" applyFont="1" applyFill="1" applyBorder="1" applyAlignment="1">
      <alignment vertical="center"/>
    </xf>
    <xf numFmtId="0" fontId="78" fillId="78" borderId="181" xfId="0" applyFont="1" applyFill="1" applyBorder="1" applyAlignment="1">
      <alignment vertical="center"/>
    </xf>
    <xf numFmtId="0" fontId="46" fillId="0" borderId="161" xfId="0" applyFont="1" applyBorder="1" applyAlignment="1">
      <alignment vertical="center"/>
    </xf>
    <xf numFmtId="38" fontId="46" fillId="0" borderId="161" xfId="0" applyNumberFormat="1" applyFont="1" applyBorder="1" applyAlignment="1">
      <alignment horizontal="right" vertical="center"/>
    </xf>
    <xf numFmtId="0" fontId="46" fillId="0" borderId="185" xfId="0" applyFont="1" applyBorder="1" applyAlignment="1">
      <alignment vertical="center"/>
    </xf>
    <xf numFmtId="0" fontId="84" fillId="0" borderId="185" xfId="0" applyFont="1" applyBorder="1" applyAlignment="1">
      <alignment vertical="center"/>
    </xf>
    <xf numFmtId="0" fontId="46" fillId="0" borderId="202" xfId="0" applyFont="1" applyBorder="1" applyAlignment="1">
      <alignment vertical="center"/>
    </xf>
    <xf numFmtId="38" fontId="46" fillId="0" borderId="181" xfId="0" applyNumberFormat="1" applyFont="1" applyBorder="1" applyAlignment="1">
      <alignment horizontal="right" vertical="center"/>
    </xf>
    <xf numFmtId="0" fontId="46" fillId="0" borderId="203" xfId="0" applyFont="1" applyBorder="1" applyAlignment="1">
      <alignment vertical="center"/>
    </xf>
    <xf numFmtId="0" fontId="46" fillId="0" borderId="204" xfId="0" applyFont="1" applyBorder="1" applyAlignment="1">
      <alignment horizontal="right" vertical="center"/>
    </xf>
    <xf numFmtId="182" fontId="46" fillId="0" borderId="204" xfId="0" applyNumberFormat="1" applyFont="1" applyBorder="1" applyAlignment="1">
      <alignment horizontal="right" vertical="center"/>
    </xf>
    <xf numFmtId="0" fontId="46" fillId="0" borderId="187" xfId="0" applyFont="1" applyBorder="1" applyAlignment="1">
      <alignment vertical="center"/>
    </xf>
    <xf numFmtId="0" fontId="46" fillId="0" borderId="181" xfId="0" applyFont="1" applyBorder="1" applyAlignment="1">
      <alignment horizontal="right" vertical="center"/>
    </xf>
    <xf numFmtId="182" fontId="46" fillId="0" borderId="181" xfId="0" applyNumberFormat="1" applyFont="1" applyBorder="1" applyAlignment="1">
      <alignment horizontal="right" vertical="center"/>
    </xf>
    <xf numFmtId="38" fontId="46" fillId="0" borderId="181" xfId="0" applyNumberFormat="1" applyFont="1" applyBorder="1" applyAlignment="1">
      <alignment horizontal="left" vertical="center"/>
    </xf>
    <xf numFmtId="38" fontId="46" fillId="0" borderId="187" xfId="0" applyNumberFormat="1" applyFont="1" applyBorder="1" applyAlignment="1">
      <alignment horizontal="right" vertical="center"/>
    </xf>
    <xf numFmtId="0" fontId="115" fillId="0" borderId="181" xfId="0" applyFont="1" applyBorder="1" applyAlignment="1">
      <alignment vertical="center"/>
    </xf>
    <xf numFmtId="38" fontId="46" fillId="0" borderId="202" xfId="0" applyNumberFormat="1" applyFont="1" applyBorder="1" applyAlignment="1">
      <alignment horizontal="right" vertical="center"/>
    </xf>
    <xf numFmtId="41" fontId="46" fillId="0" borderId="181" xfId="5" applyFont="1" applyFill="1" applyBorder="1" applyAlignment="1">
      <alignment vertical="center"/>
    </xf>
    <xf numFmtId="0" fontId="79" fillId="56" borderId="179" xfId="0" applyFont="1" applyFill="1" applyBorder="1"/>
    <xf numFmtId="182" fontId="79" fillId="56" borderId="179" xfId="0" applyNumberFormat="1" applyFont="1" applyFill="1" applyBorder="1" applyAlignment="1">
      <alignment horizontal="right"/>
    </xf>
    <xf numFmtId="0" fontId="79" fillId="56" borderId="179" xfId="0" applyFont="1" applyFill="1" applyBorder="1" applyAlignment="1">
      <alignment horizontal="right"/>
    </xf>
    <xf numFmtId="0" fontId="79" fillId="56" borderId="180" xfId="0" applyFont="1" applyFill="1" applyBorder="1"/>
    <xf numFmtId="0" fontId="46" fillId="56" borderId="181" xfId="3" applyFont="1" applyFill="1" applyBorder="1"/>
    <xf numFmtId="182" fontId="193" fillId="0" borderId="179" xfId="0" applyNumberFormat="1" applyFont="1" applyBorder="1" applyAlignment="1">
      <alignment horizontal="right" vertical="center"/>
    </xf>
    <xf numFmtId="0" fontId="115" fillId="0" borderId="179" xfId="3" applyFont="1" applyBorder="1"/>
    <xf numFmtId="182" fontId="115" fillId="0" borderId="179" xfId="3" applyNumberFormat="1" applyFont="1" applyBorder="1" applyAlignment="1">
      <alignment horizontal="right"/>
    </xf>
    <xf numFmtId="0" fontId="115" fillId="0" borderId="179" xfId="3" applyFont="1" applyBorder="1" applyAlignment="1">
      <alignment horizontal="right"/>
    </xf>
    <xf numFmtId="0" fontId="84" fillId="0" borderId="180" xfId="0" applyFont="1" applyBorder="1" applyAlignment="1">
      <alignment vertical="center"/>
    </xf>
    <xf numFmtId="0" fontId="46" fillId="0" borderId="181" xfId="3" applyFont="1" applyBorder="1" applyAlignment="1">
      <alignment vertical="center"/>
    </xf>
    <xf numFmtId="0" fontId="46" fillId="44" borderId="179" xfId="0" applyFont="1" applyFill="1" applyBorder="1" applyAlignment="1">
      <alignment vertical="center"/>
    </xf>
    <xf numFmtId="182" fontId="46" fillId="44" borderId="179" xfId="0" applyNumberFormat="1" applyFont="1" applyFill="1" applyBorder="1" applyAlignment="1">
      <alignment horizontal="right" vertical="center"/>
    </xf>
    <xf numFmtId="0" fontId="46" fillId="44" borderId="181" xfId="0" applyFont="1" applyFill="1" applyBorder="1" applyAlignment="1">
      <alignment vertical="center"/>
    </xf>
    <xf numFmtId="0" fontId="46" fillId="44" borderId="179" xfId="0" applyFont="1" applyFill="1" applyBorder="1" applyAlignment="1">
      <alignment horizontal="right" vertical="center"/>
    </xf>
    <xf numFmtId="0" fontId="0" fillId="0" borderId="179" xfId="0" applyBorder="1" applyAlignment="1">
      <alignment vertical="center"/>
    </xf>
    <xf numFmtId="0" fontId="0" fillId="0" borderId="179" xfId="0" applyBorder="1" applyAlignment="1">
      <alignment horizontal="right"/>
    </xf>
    <xf numFmtId="182" fontId="37" fillId="0" borderId="179" xfId="3" applyNumberFormat="1" applyBorder="1" applyAlignment="1">
      <alignment horizontal="right" vertical="center"/>
    </xf>
    <xf numFmtId="180" fontId="59" fillId="0" borderId="194" xfId="383" applyNumberFormat="1" applyFont="1" applyBorder="1">
      <alignment vertical="center"/>
    </xf>
    <xf numFmtId="0" fontId="46" fillId="0" borderId="181" xfId="3" applyFont="1" applyBorder="1" applyAlignment="1">
      <alignment horizontal="center" vertical="center" wrapText="1"/>
    </xf>
    <xf numFmtId="0" fontId="48" fillId="3" borderId="181" xfId="3" applyFont="1" applyFill="1" applyBorder="1"/>
    <xf numFmtId="41" fontId="46" fillId="0" borderId="181" xfId="4" applyFont="1" applyFill="1" applyBorder="1" applyAlignment="1">
      <alignment horizontal="left"/>
    </xf>
    <xf numFmtId="41" fontId="46" fillId="0" borderId="181" xfId="5" applyFont="1" applyBorder="1" applyAlignment="1"/>
    <xf numFmtId="10" fontId="46" fillId="0" borderId="181" xfId="6" applyNumberFormat="1" applyFont="1" applyBorder="1" applyAlignment="1"/>
    <xf numFmtId="41" fontId="46" fillId="0" borderId="181" xfId="5" applyFont="1" applyBorder="1" applyAlignment="1">
      <alignment horizontal="center" vertical="center" wrapText="1"/>
    </xf>
    <xf numFmtId="178" fontId="46" fillId="0" borderId="181" xfId="4" applyNumberFormat="1" applyFont="1" applyBorder="1" applyAlignment="1">
      <alignment horizontal="left"/>
    </xf>
    <xf numFmtId="0" fontId="46" fillId="0" borderId="181" xfId="3" applyFont="1" applyBorder="1"/>
    <xf numFmtId="194" fontId="46" fillId="0" borderId="181" xfId="3" applyNumberFormat="1" applyFont="1" applyBorder="1"/>
    <xf numFmtId="41" fontId="46" fillId="0" borderId="181" xfId="5" applyFont="1" applyFill="1" applyBorder="1" applyAlignment="1"/>
    <xf numFmtId="10" fontId="46" fillId="0" borderId="181" xfId="6" applyNumberFormat="1" applyFont="1" applyFill="1" applyBorder="1" applyAlignment="1"/>
    <xf numFmtId="41" fontId="46" fillId="75" borderId="181" xfId="5" applyFont="1" applyFill="1" applyBorder="1" applyAlignment="1"/>
    <xf numFmtId="41" fontId="46" fillId="0" borderId="181" xfId="4" applyFont="1" applyBorder="1" applyAlignment="1">
      <alignment horizontal="left"/>
    </xf>
    <xf numFmtId="0" fontId="237" fillId="87" borderId="208" xfId="0" applyFont="1" applyFill="1" applyBorder="1"/>
    <xf numFmtId="14" fontId="237" fillId="0" borderId="207" xfId="0" applyNumberFormat="1" applyFont="1" applyBorder="1"/>
    <xf numFmtId="0" fontId="237" fillId="0" borderId="207" xfId="0" applyFont="1" applyBorder="1"/>
    <xf numFmtId="14" fontId="237" fillId="87" borderId="207" xfId="0" applyNumberFormat="1" applyFont="1" applyFill="1" applyBorder="1"/>
    <xf numFmtId="0" fontId="237" fillId="87" borderId="207" xfId="0" applyFont="1" applyFill="1" applyBorder="1"/>
    <xf numFmtId="14" fontId="237" fillId="77" borderId="207" xfId="0" applyNumberFormat="1" applyFont="1" applyFill="1" applyBorder="1"/>
    <xf numFmtId="0" fontId="237" fillId="77" borderId="207" xfId="0" applyFont="1" applyFill="1" applyBorder="1"/>
    <xf numFmtId="14" fontId="185" fillId="87" borderId="207" xfId="0" applyNumberFormat="1" applyFont="1" applyFill="1" applyBorder="1"/>
    <xf numFmtId="0" fontId="185" fillId="87" borderId="207" xfId="0" applyFont="1" applyFill="1" applyBorder="1"/>
    <xf numFmtId="14" fontId="185" fillId="0" borderId="207" xfId="0" applyNumberFormat="1" applyFont="1" applyBorder="1"/>
    <xf numFmtId="0" fontId="185" fillId="0" borderId="207" xfId="0" applyFont="1" applyBorder="1"/>
    <xf numFmtId="14" fontId="237" fillId="87" borderId="205" xfId="0" applyNumberFormat="1" applyFont="1" applyFill="1" applyBorder="1"/>
    <xf numFmtId="0" fontId="237" fillId="87" borderId="209" xfId="0" applyFont="1" applyFill="1" applyBorder="1"/>
    <xf numFmtId="14" fontId="237" fillId="0" borderId="205" xfId="0" applyNumberFormat="1" applyFont="1" applyBorder="1"/>
    <xf numFmtId="0" fontId="237" fillId="0" borderId="209" xfId="0" applyFont="1" applyBorder="1"/>
    <xf numFmtId="14" fontId="237" fillId="0" borderId="210" xfId="0" applyNumberFormat="1" applyFont="1" applyBorder="1"/>
    <xf numFmtId="0" fontId="237" fillId="0" borderId="210" xfId="0" applyFont="1" applyBorder="1"/>
    <xf numFmtId="14" fontId="241" fillId="0" borderId="211" xfId="0" applyNumberFormat="1" applyFont="1" applyBorder="1"/>
    <xf numFmtId="0" fontId="241" fillId="0" borderId="211" xfId="0" applyFont="1" applyBorder="1"/>
    <xf numFmtId="197" fontId="241" fillId="0" borderId="211" xfId="0" applyNumberFormat="1" applyFont="1" applyBorder="1"/>
    <xf numFmtId="0" fontId="237" fillId="87" borderId="206" xfId="0" applyFont="1" applyFill="1" applyBorder="1"/>
    <xf numFmtId="0" fontId="237" fillId="0" borderId="206" xfId="0" applyFont="1" applyBorder="1"/>
    <xf numFmtId="0" fontId="220" fillId="0" borderId="207" xfId="0" applyFont="1" applyBorder="1"/>
    <xf numFmtId="0" fontId="220" fillId="87" borderId="207" xfId="0" applyFont="1" applyFill="1" applyBorder="1"/>
    <xf numFmtId="0" fontId="242" fillId="87" borderId="207" xfId="0" applyFont="1" applyFill="1" applyBorder="1"/>
    <xf numFmtId="0" fontId="242" fillId="0" borderId="207" xfId="0" applyFont="1" applyBorder="1"/>
    <xf numFmtId="14" fontId="59" fillId="0" borderId="163" xfId="349" applyNumberFormat="1" applyFont="1" applyBorder="1"/>
    <xf numFmtId="0" fontId="0" fillId="0" borderId="213" xfId="0" applyBorder="1" applyAlignment="1">
      <alignment vertical="center"/>
    </xf>
    <xf numFmtId="182" fontId="0" fillId="0" borderId="213" xfId="0" applyNumberFormat="1" applyBorder="1" applyAlignment="1">
      <alignment horizontal="right" vertical="center"/>
    </xf>
    <xf numFmtId="0" fontId="0" fillId="0" borderId="213" xfId="0" applyBorder="1" applyAlignment="1">
      <alignment horizontal="right"/>
    </xf>
    <xf numFmtId="14" fontId="237" fillId="87" borderId="208" xfId="0" applyNumberFormat="1" applyFont="1" applyFill="1" applyBorder="1"/>
    <xf numFmtId="208" fontId="237" fillId="87" borderId="208" xfId="5" applyNumberFormat="1" applyFont="1" applyFill="1" applyBorder="1" applyAlignment="1"/>
    <xf numFmtId="208" fontId="237" fillId="0" borderId="207" xfId="5" applyNumberFormat="1" applyFont="1" applyBorder="1" applyAlignment="1"/>
    <xf numFmtId="208" fontId="237" fillId="87" borderId="207" xfId="5" applyNumberFormat="1" applyFont="1" applyFill="1" applyBorder="1" applyAlignment="1"/>
    <xf numFmtId="208" fontId="237" fillId="77" borderId="207" xfId="5" applyNumberFormat="1" applyFont="1" applyFill="1" applyBorder="1" applyAlignment="1"/>
    <xf numFmtId="208" fontId="220" fillId="0" borderId="207" xfId="5" applyNumberFormat="1" applyFont="1" applyBorder="1" applyAlignment="1"/>
    <xf numFmtId="208" fontId="220" fillId="87" borderId="207" xfId="5" applyNumberFormat="1" applyFont="1" applyFill="1" applyBorder="1" applyAlignment="1"/>
    <xf numFmtId="208" fontId="242" fillId="87" borderId="207" xfId="5" applyNumberFormat="1" applyFont="1" applyFill="1" applyBorder="1" applyAlignment="1"/>
    <xf numFmtId="208" fontId="242" fillId="0" borderId="207" xfId="5" applyNumberFormat="1" applyFont="1" applyBorder="1" applyAlignment="1"/>
    <xf numFmtId="208" fontId="185" fillId="87" borderId="207" xfId="5" applyNumberFormat="1" applyFont="1" applyFill="1" applyBorder="1" applyAlignment="1"/>
    <xf numFmtId="208" fontId="185" fillId="0" borderId="207" xfId="5" applyNumberFormat="1" applyFont="1" applyBorder="1" applyAlignment="1"/>
    <xf numFmtId="208" fontId="237" fillId="0" borderId="210" xfId="5" applyNumberFormat="1" applyFont="1" applyBorder="1" applyAlignment="1"/>
    <xf numFmtId="41" fontId="135" fillId="0" borderId="0" xfId="5" applyFont="1" applyAlignment="1"/>
    <xf numFmtId="14" fontId="237" fillId="40" borderId="205" xfId="0" applyNumberFormat="1" applyFont="1" applyFill="1" applyBorder="1"/>
    <xf numFmtId="0" fontId="237" fillId="40" borderId="206" xfId="0" applyFont="1" applyFill="1" applyBorder="1"/>
    <xf numFmtId="0" fontId="237" fillId="40" borderId="209" xfId="0" applyFont="1" applyFill="1" applyBorder="1"/>
    <xf numFmtId="208" fontId="237" fillId="40" borderId="207" xfId="5" applyNumberFormat="1" applyFont="1" applyFill="1" applyBorder="1" applyAlignment="1"/>
    <xf numFmtId="14" fontId="237" fillId="88" borderId="205" xfId="0" applyNumberFormat="1" applyFont="1" applyFill="1" applyBorder="1"/>
    <xf numFmtId="0" fontId="237" fillId="88" borderId="206" xfId="0" applyFont="1" applyFill="1" applyBorder="1"/>
    <xf numFmtId="0" fontId="237" fillId="88" borderId="209" xfId="0" applyFont="1" applyFill="1" applyBorder="1"/>
    <xf numFmtId="208" fontId="237" fillId="88" borderId="207" xfId="5" applyNumberFormat="1" applyFont="1" applyFill="1" applyBorder="1" applyAlignment="1"/>
    <xf numFmtId="14" fontId="237" fillId="88" borderId="207" xfId="0" applyNumberFormat="1" applyFont="1" applyFill="1" applyBorder="1"/>
    <xf numFmtId="0" fontId="237" fillId="88" borderId="207" xfId="0" applyFont="1" applyFill="1" applyBorder="1"/>
    <xf numFmtId="14" fontId="237" fillId="40" borderId="207" xfId="0" applyNumberFormat="1" applyFont="1" applyFill="1" applyBorder="1"/>
    <xf numFmtId="0" fontId="237" fillId="40" borderId="207" xfId="0" applyFont="1" applyFill="1" applyBorder="1"/>
    <xf numFmtId="209" fontId="0" fillId="0" borderId="0" xfId="0" applyNumberFormat="1"/>
    <xf numFmtId="41" fontId="106" fillId="77" borderId="181" xfId="5" applyFont="1" applyFill="1" applyBorder="1" applyAlignment="1">
      <alignment horizontal="right" vertical="center"/>
    </xf>
    <xf numFmtId="41" fontId="220" fillId="0" borderId="0" xfId="5" applyFont="1" applyAlignment="1"/>
    <xf numFmtId="41" fontId="106" fillId="78" borderId="181" xfId="5" applyFont="1" applyFill="1" applyBorder="1" applyAlignment="1">
      <alignment horizontal="right" vertical="center"/>
    </xf>
    <xf numFmtId="41" fontId="244" fillId="44" borderId="0" xfId="5" applyFont="1" applyFill="1" applyAlignment="1"/>
    <xf numFmtId="41" fontId="176" fillId="89" borderId="181" xfId="0" applyNumberFormat="1" applyFont="1" applyFill="1" applyBorder="1" applyAlignment="1">
      <alignment horizontal="right" vertical="center"/>
    </xf>
    <xf numFmtId="202" fontId="124" fillId="77" borderId="142" xfId="6" applyNumberFormat="1" applyFont="1" applyFill="1" applyBorder="1" applyAlignment="1"/>
    <xf numFmtId="14" fontId="0" fillId="40" borderId="111" xfId="0" applyNumberFormat="1" applyFill="1" applyBorder="1"/>
    <xf numFmtId="0" fontId="124" fillId="40" borderId="111" xfId="0" applyFont="1" applyFill="1" applyBorder="1"/>
    <xf numFmtId="14" fontId="124" fillId="40" borderId="111" xfId="0" applyNumberFormat="1" applyFont="1" applyFill="1" applyBorder="1"/>
    <xf numFmtId="202" fontId="124" fillId="40" borderId="111" xfId="6" applyNumberFormat="1" applyFont="1" applyFill="1" applyBorder="1" applyAlignment="1"/>
    <xf numFmtId="10" fontId="124" fillId="40" borderId="111" xfId="0" applyNumberFormat="1" applyFont="1" applyFill="1" applyBorder="1"/>
    <xf numFmtId="41" fontId="124" fillId="40" borderId="111" xfId="5" applyFont="1" applyFill="1" applyBorder="1" applyAlignment="1"/>
    <xf numFmtId="41" fontId="0" fillId="40" borderId="111" xfId="0" applyNumberFormat="1" applyFill="1" applyBorder="1"/>
    <xf numFmtId="0" fontId="0" fillId="40" borderId="111" xfId="0" applyFill="1" applyBorder="1"/>
    <xf numFmtId="209" fontId="220" fillId="0" borderId="0" xfId="0" applyNumberFormat="1" applyFont="1"/>
    <xf numFmtId="0" fontId="220" fillId="0" borderId="0" xfId="0" applyFont="1"/>
    <xf numFmtId="197" fontId="220" fillId="0" borderId="0" xfId="0" applyNumberFormat="1" applyFont="1"/>
    <xf numFmtId="188" fontId="84" fillId="0" borderId="0" xfId="5" applyNumberFormat="1" applyFont="1" applyBorder="1" applyAlignment="1">
      <alignment horizontal="right"/>
    </xf>
    <xf numFmtId="38" fontId="115" fillId="44" borderId="0" xfId="5" applyNumberFormat="1" applyFont="1" applyFill="1" applyBorder="1" applyAlignment="1"/>
    <xf numFmtId="0" fontId="246" fillId="0" borderId="0" xfId="0" applyFont="1"/>
    <xf numFmtId="197" fontId="246" fillId="0" borderId="0" xfId="0" applyNumberFormat="1" applyFont="1"/>
    <xf numFmtId="0" fontId="226" fillId="0" borderId="92" xfId="0" applyFont="1" applyBorder="1" applyAlignment="1">
      <alignment vertical="center"/>
    </xf>
    <xf numFmtId="197" fontId="46" fillId="4" borderId="14" xfId="5" applyNumberFormat="1" applyFont="1" applyFill="1" applyBorder="1" applyAlignment="1"/>
    <xf numFmtId="197" fontId="46" fillId="0" borderId="18" xfId="5" applyNumberFormat="1" applyFont="1" applyFill="1" applyBorder="1" applyAlignment="1"/>
    <xf numFmtId="210" fontId="46" fillId="0" borderId="18" xfId="5" applyNumberFormat="1" applyFont="1" applyFill="1" applyBorder="1" applyAlignment="1"/>
    <xf numFmtId="197" fontId="108" fillId="46" borderId="0" xfId="0" applyNumberFormat="1" applyFont="1" applyFill="1" applyAlignment="1">
      <alignment horizontal="center" vertical="center" wrapText="1"/>
    </xf>
    <xf numFmtId="197" fontId="239" fillId="0" borderId="170" xfId="0" applyNumberFormat="1" applyFont="1" applyBorder="1" applyAlignment="1">
      <alignment horizontal="right" vertical="center" wrapText="1" readingOrder="1"/>
    </xf>
    <xf numFmtId="197" fontId="198" fillId="47" borderId="170" xfId="0" applyNumberFormat="1" applyFont="1" applyFill="1" applyBorder="1" applyAlignment="1">
      <alignment horizontal="right" vertical="center" wrapText="1"/>
    </xf>
    <xf numFmtId="197" fontId="198" fillId="47" borderId="188" xfId="0" applyNumberFormat="1" applyFont="1" applyFill="1" applyBorder="1" applyAlignment="1">
      <alignment horizontal="right" vertical="center" wrapText="1"/>
    </xf>
    <xf numFmtId="197" fontId="198" fillId="47" borderId="176" xfId="0" applyNumberFormat="1" applyFont="1" applyFill="1" applyBorder="1" applyAlignment="1">
      <alignment horizontal="right" vertical="center" wrapText="1"/>
    </xf>
    <xf numFmtId="197" fontId="198" fillId="47" borderId="174" xfId="0" applyNumberFormat="1" applyFont="1" applyFill="1" applyBorder="1" applyAlignment="1">
      <alignment horizontal="right" vertical="center" wrapText="1"/>
    </xf>
    <xf numFmtId="197" fontId="198" fillId="47" borderId="175" xfId="0" applyNumberFormat="1" applyFont="1" applyFill="1" applyBorder="1" applyAlignment="1">
      <alignment horizontal="right" vertical="center" wrapText="1"/>
    </xf>
    <xf numFmtId="197" fontId="240" fillId="47" borderId="177" xfId="0" applyNumberFormat="1" applyFont="1" applyFill="1" applyBorder="1" applyAlignment="1">
      <alignment horizontal="right" vertical="center" wrapText="1"/>
    </xf>
    <xf numFmtId="197" fontId="240" fillId="47" borderId="111" xfId="0" applyNumberFormat="1" applyFont="1" applyFill="1" applyBorder="1" applyAlignment="1">
      <alignment horizontal="right" vertical="center" wrapText="1"/>
    </xf>
    <xf numFmtId="197" fontId="108" fillId="46" borderId="178" xfId="0" applyNumberFormat="1" applyFont="1" applyFill="1" applyBorder="1" applyAlignment="1">
      <alignment horizontal="right" vertical="center" wrapText="1"/>
    </xf>
    <xf numFmtId="197" fontId="108" fillId="46" borderId="0" xfId="0" applyNumberFormat="1" applyFont="1" applyFill="1" applyAlignment="1">
      <alignment horizontal="right" vertical="center" wrapText="1"/>
    </xf>
    <xf numFmtId="0" fontId="0" fillId="90" borderId="0" xfId="0" applyFill="1"/>
    <xf numFmtId="0" fontId="0" fillId="77" borderId="0" xfId="0" applyFill="1"/>
    <xf numFmtId="0" fontId="46" fillId="0" borderId="165" xfId="3" quotePrefix="1" applyFont="1" applyBorder="1" applyAlignment="1">
      <alignment horizontal="left"/>
    </xf>
    <xf numFmtId="49" fontId="103" fillId="0" borderId="86" xfId="48372" applyNumberFormat="1" applyFont="1" applyBorder="1" applyAlignment="1">
      <alignment horizontal="left" vertical="center" wrapText="1"/>
    </xf>
    <xf numFmtId="49" fontId="103" fillId="0" borderId="59" xfId="48372" applyNumberFormat="1" applyFont="1" applyBorder="1" applyAlignment="1">
      <alignment horizontal="left" vertical="center"/>
    </xf>
    <xf numFmtId="183" fontId="103" fillId="0" borderId="60" xfId="48372" applyNumberFormat="1" applyFont="1" applyBorder="1" applyAlignment="1">
      <alignment horizontal="right" vertical="center" wrapText="1"/>
    </xf>
    <xf numFmtId="200" fontId="103" fillId="0" borderId="60" xfId="48372" applyNumberFormat="1" applyFont="1" applyBorder="1" applyAlignment="1">
      <alignment horizontal="right" vertical="center"/>
    </xf>
    <xf numFmtId="49" fontId="102" fillId="0" borderId="86" xfId="48372" applyNumberFormat="1" applyFont="1" applyBorder="1" applyAlignment="1">
      <alignment horizontal="left" vertical="center" wrapText="1"/>
    </xf>
    <xf numFmtId="183" fontId="102" fillId="0" borderId="60" xfId="48372" applyNumberFormat="1" applyFont="1" applyBorder="1" applyAlignment="1">
      <alignment horizontal="right" vertical="center" wrapText="1"/>
    </xf>
    <xf numFmtId="200" fontId="102" fillId="0" borderId="60" xfId="48372" applyNumberFormat="1" applyFont="1" applyBorder="1" applyAlignment="1">
      <alignment horizontal="right" vertical="center"/>
    </xf>
    <xf numFmtId="0" fontId="106" fillId="77" borderId="181" xfId="0" applyFont="1" applyFill="1" applyBorder="1" applyAlignment="1">
      <alignment vertical="center"/>
    </xf>
    <xf numFmtId="41" fontId="106" fillId="91" borderId="181" xfId="5" applyFont="1" applyFill="1" applyBorder="1" applyAlignment="1">
      <alignment horizontal="right" vertical="center"/>
    </xf>
    <xf numFmtId="41" fontId="106" fillId="64" borderId="181" xfId="5" applyFont="1" applyFill="1" applyBorder="1" applyAlignment="1">
      <alignment horizontal="right" vertical="center"/>
    </xf>
    <xf numFmtId="41" fontId="106" fillId="74" borderId="181" xfId="5" applyFont="1" applyFill="1" applyBorder="1" applyAlignment="1">
      <alignment horizontal="right" vertical="center"/>
    </xf>
    <xf numFmtId="211" fontId="53" fillId="0" borderId="0" xfId="6" applyNumberFormat="1" applyFont="1" applyAlignment="1"/>
    <xf numFmtId="212" fontId="53" fillId="0" borderId="0" xfId="3" applyNumberFormat="1" applyFont="1"/>
    <xf numFmtId="188" fontId="46" fillId="0" borderId="0" xfId="5" applyNumberFormat="1" applyFont="1" applyBorder="1" applyAlignment="1"/>
    <xf numFmtId="197" fontId="239" fillId="0" borderId="214" xfId="0" applyNumberFormat="1" applyFont="1" applyBorder="1" applyAlignment="1">
      <alignment horizontal="right" vertical="center" wrapText="1" readingOrder="1"/>
    </xf>
    <xf numFmtId="0" fontId="243" fillId="44" borderId="181" xfId="0" applyFont="1" applyFill="1" applyBorder="1" applyAlignment="1">
      <alignment vertical="center"/>
    </xf>
    <xf numFmtId="41" fontId="164" fillId="44" borderId="181" xfId="5" applyFont="1" applyFill="1" applyBorder="1" applyAlignment="1">
      <alignment horizontal="right" vertical="center"/>
    </xf>
    <xf numFmtId="0" fontId="164" fillId="44" borderId="181" xfId="0" applyFont="1" applyFill="1" applyBorder="1" applyAlignment="1">
      <alignment vertical="center"/>
    </xf>
    <xf numFmtId="213" fontId="103" fillId="45" borderId="60" xfId="48372" applyNumberFormat="1" applyFont="1" applyFill="1" applyBorder="1" applyAlignment="1">
      <alignment horizontal="right" vertical="center"/>
    </xf>
    <xf numFmtId="213" fontId="102" fillId="45" borderId="60" xfId="48372" applyNumberFormat="1" applyFont="1" applyFill="1" applyBorder="1" applyAlignment="1">
      <alignment horizontal="right" vertical="center"/>
    </xf>
    <xf numFmtId="14" fontId="0" fillId="0" borderId="0" xfId="0" applyNumberFormat="1" applyAlignment="1">
      <alignment horizontal="left"/>
    </xf>
    <xf numFmtId="4" fontId="43" fillId="0" borderId="0" xfId="2" applyNumberFormat="1"/>
    <xf numFmtId="0" fontId="84" fillId="0" borderId="23" xfId="3" quotePrefix="1" applyFont="1" applyBorder="1"/>
    <xf numFmtId="0" fontId="46" fillId="0" borderId="23" xfId="3" quotePrefix="1" applyFont="1" applyBorder="1" applyAlignment="1">
      <alignment horizontal="left"/>
    </xf>
    <xf numFmtId="0" fontId="106" fillId="50" borderId="181" xfId="0" applyFont="1" applyFill="1" applyBorder="1" applyAlignment="1">
      <alignment vertical="center"/>
    </xf>
    <xf numFmtId="193" fontId="106" fillId="50" borderId="181" xfId="0" applyNumberFormat="1" applyFont="1" applyFill="1" applyBorder="1" applyAlignment="1">
      <alignment horizontal="left" vertical="center"/>
    </xf>
    <xf numFmtId="41" fontId="106" fillId="50" borderId="181" xfId="5" applyFont="1" applyFill="1" applyBorder="1" applyAlignment="1">
      <alignment horizontal="right" vertical="center"/>
    </xf>
    <xf numFmtId="0" fontId="243" fillId="50" borderId="181" xfId="0" applyFont="1" applyFill="1" applyBorder="1" applyAlignment="1">
      <alignment vertical="center"/>
    </xf>
    <xf numFmtId="185" fontId="106" fillId="50" borderId="0" xfId="0" quotePrefix="1" applyNumberFormat="1" applyFont="1" applyFill="1" applyAlignment="1">
      <alignment vertical="center"/>
    </xf>
    <xf numFmtId="0" fontId="106" fillId="50" borderId="0" xfId="0" applyFont="1" applyFill="1" applyAlignment="1">
      <alignment vertical="center"/>
    </xf>
    <xf numFmtId="0" fontId="53" fillId="44" borderId="0" xfId="3" applyFont="1" applyFill="1"/>
    <xf numFmtId="10" fontId="53" fillId="44" borderId="0" xfId="6" applyNumberFormat="1" applyFont="1" applyFill="1" applyBorder="1" applyAlignment="1"/>
    <xf numFmtId="184" fontId="0" fillId="0" borderId="0" xfId="0" applyNumberFormat="1"/>
    <xf numFmtId="0" fontId="46" fillId="90" borderId="179" xfId="0" applyFont="1" applyFill="1" applyBorder="1" applyAlignment="1">
      <alignment vertical="center"/>
    </xf>
    <xf numFmtId="182" fontId="46" fillId="90" borderId="179" xfId="0" applyNumberFormat="1" applyFont="1" applyFill="1" applyBorder="1" applyAlignment="1">
      <alignment horizontal="right" vertical="center"/>
    </xf>
    <xf numFmtId="0" fontId="46" fillId="90" borderId="181" xfId="0" applyFont="1" applyFill="1" applyBorder="1" applyAlignment="1">
      <alignment vertical="center"/>
    </xf>
    <xf numFmtId="0" fontId="120" fillId="49" borderId="204" xfId="0" applyFont="1" applyFill="1" applyBorder="1" applyAlignment="1">
      <alignment horizontal="center" vertical="center"/>
    </xf>
    <xf numFmtId="0" fontId="120" fillId="49" borderId="213" xfId="0" applyFont="1" applyFill="1" applyBorder="1" applyAlignment="1">
      <alignment horizontal="center" vertical="center"/>
    </xf>
    <xf numFmtId="0" fontId="121" fillId="49" borderId="213" xfId="0" applyFont="1" applyFill="1" applyBorder="1" applyAlignment="1">
      <alignment horizontal="center" vertical="center" wrapText="1"/>
    </xf>
    <xf numFmtId="0" fontId="112" fillId="0" borderId="196" xfId="0" applyFont="1" applyBorder="1"/>
    <xf numFmtId="185" fontId="106" fillId="0" borderId="196" xfId="0" applyNumberFormat="1" applyFont="1" applyBorder="1"/>
    <xf numFmtId="0" fontId="112" fillId="40" borderId="196" xfId="0" applyFont="1" applyFill="1" applyBorder="1"/>
    <xf numFmtId="185" fontId="106" fillId="40" borderId="196" xfId="0" applyNumberFormat="1" applyFont="1" applyFill="1" applyBorder="1"/>
    <xf numFmtId="0" fontId="112" fillId="0" borderId="181" xfId="55313" applyFont="1" applyBorder="1" applyAlignment="1">
      <alignment vertical="center"/>
    </xf>
    <xf numFmtId="0" fontId="106" fillId="0" borderId="181" xfId="55313" applyFont="1" applyBorder="1" applyAlignment="1">
      <alignment vertical="center"/>
    </xf>
    <xf numFmtId="193" fontId="106" fillId="0" borderId="181" xfId="55313" applyNumberFormat="1" applyFont="1" applyBorder="1" applyAlignment="1">
      <alignment horizontal="left" vertical="center"/>
    </xf>
    <xf numFmtId="41" fontId="106" fillId="0" borderId="181" xfId="55314" applyFont="1" applyFill="1" applyBorder="1" applyAlignment="1">
      <alignment horizontal="right" vertical="center"/>
    </xf>
    <xf numFmtId="3" fontId="106" fillId="0" borderId="181" xfId="55314" applyNumberFormat="1" applyFont="1" applyFill="1" applyBorder="1" applyAlignment="1">
      <alignment horizontal="right" vertical="center"/>
    </xf>
    <xf numFmtId="41" fontId="106" fillId="0" borderId="181" xfId="55314" applyFont="1" applyFill="1" applyBorder="1" applyAlignment="1">
      <alignment horizontal="left" vertical="center"/>
    </xf>
    <xf numFmtId="0" fontId="106" fillId="73" borderId="181" xfId="55313" applyFont="1" applyFill="1" applyBorder="1" applyAlignment="1">
      <alignment vertical="center"/>
    </xf>
    <xf numFmtId="185" fontId="112" fillId="73" borderId="0" xfId="55313" applyNumberFormat="1" applyFont="1" applyFill="1" applyAlignment="1">
      <alignment vertical="center"/>
    </xf>
    <xf numFmtId="0" fontId="2" fillId="0" borderId="0" xfId="55313"/>
    <xf numFmtId="0" fontId="106" fillId="74" borderId="0" xfId="55313" applyFont="1" applyFill="1" applyAlignment="1">
      <alignment vertical="center"/>
    </xf>
    <xf numFmtId="0" fontId="106" fillId="92" borderId="181" xfId="0" applyFont="1" applyFill="1" applyBorder="1" applyAlignment="1">
      <alignment vertical="center"/>
    </xf>
    <xf numFmtId="41" fontId="106" fillId="92" borderId="181" xfId="5" applyFont="1" applyFill="1" applyBorder="1" applyAlignment="1">
      <alignment horizontal="right" vertical="center"/>
    </xf>
    <xf numFmtId="0" fontId="243" fillId="92" borderId="181" xfId="0" applyFont="1" applyFill="1" applyBorder="1" applyAlignment="1">
      <alignment vertical="center"/>
    </xf>
    <xf numFmtId="0" fontId="164" fillId="93" borderId="181" xfId="0" applyFont="1" applyFill="1" applyBorder="1" applyAlignment="1">
      <alignment vertical="center"/>
    </xf>
    <xf numFmtId="41" fontId="164" fillId="93" borderId="181" xfId="5" applyFont="1" applyFill="1" applyBorder="1" applyAlignment="1">
      <alignment horizontal="right" vertical="center"/>
    </xf>
    <xf numFmtId="0" fontId="243" fillId="93" borderId="181" xfId="0" applyFont="1" applyFill="1" applyBorder="1" applyAlignment="1">
      <alignment vertical="center"/>
    </xf>
    <xf numFmtId="0" fontId="106" fillId="93" borderId="181" xfId="0" applyFont="1" applyFill="1" applyBorder="1" applyAlignment="1">
      <alignment vertical="center"/>
    </xf>
    <xf numFmtId="41" fontId="106" fillId="93" borderId="181" xfId="5" applyFont="1" applyFill="1" applyBorder="1" applyAlignment="1">
      <alignment horizontal="right" vertical="center"/>
    </xf>
    <xf numFmtId="0" fontId="0" fillId="50" borderId="0" xfId="0" applyFill="1"/>
    <xf numFmtId="0" fontId="106" fillId="94" borderId="181" xfId="0" applyFont="1" applyFill="1" applyBorder="1" applyAlignment="1">
      <alignment vertical="center"/>
    </xf>
    <xf numFmtId="0" fontId="106" fillId="94" borderId="187" xfId="0" applyFont="1" applyFill="1" applyBorder="1" applyAlignment="1">
      <alignment vertical="center"/>
    </xf>
    <xf numFmtId="193" fontId="106" fillId="94" borderId="181" xfId="0" applyNumberFormat="1" applyFont="1" applyFill="1" applyBorder="1" applyAlignment="1">
      <alignment horizontal="left" vertical="center"/>
    </xf>
    <xf numFmtId="41" fontId="106" fillId="94" borderId="181" xfId="5" applyFont="1" applyFill="1" applyBorder="1" applyAlignment="1">
      <alignment horizontal="right" vertical="center"/>
    </xf>
    <xf numFmtId="185" fontId="106" fillId="94" borderId="0" xfId="0" quotePrefix="1" applyNumberFormat="1" applyFont="1" applyFill="1" applyAlignment="1">
      <alignment vertical="center"/>
    </xf>
    <xf numFmtId="0" fontId="106" fillId="94" borderId="0" xfId="0" applyFont="1" applyFill="1" applyAlignment="1">
      <alignment vertical="center"/>
    </xf>
    <xf numFmtId="0" fontId="0" fillId="94" borderId="0" xfId="0" applyFill="1"/>
    <xf numFmtId="192" fontId="46" fillId="0" borderId="111" xfId="5" applyNumberFormat="1" applyFont="1" applyBorder="1" applyAlignment="1">
      <alignment horizontal="center"/>
    </xf>
    <xf numFmtId="192" fontId="46" fillId="0" borderId="113" xfId="5" applyNumberFormat="1" applyFont="1" applyBorder="1" applyAlignment="1">
      <alignment horizontal="center"/>
    </xf>
    <xf numFmtId="0" fontId="236" fillId="0" borderId="0" xfId="48380" applyFont="1"/>
    <xf numFmtId="0" fontId="0" fillId="0" borderId="0" xfId="0" applyAlignment="1">
      <alignment horizontal="right"/>
    </xf>
    <xf numFmtId="41" fontId="247" fillId="0" borderId="181" xfId="5" applyFont="1" applyFill="1" applyBorder="1" applyAlignment="1">
      <alignment horizontal="right" vertical="center"/>
    </xf>
    <xf numFmtId="49" fontId="0" fillId="0" borderId="0" xfId="0" applyNumberFormat="1"/>
    <xf numFmtId="4" fontId="0" fillId="0" borderId="0" xfId="0" applyNumberFormat="1"/>
    <xf numFmtId="209" fontId="0" fillId="0" borderId="0" xfId="0" applyNumberFormat="1" applyAlignment="1">
      <alignment horizontal="left"/>
    </xf>
    <xf numFmtId="49" fontId="103" fillId="45" borderId="215" xfId="48372" applyNumberFormat="1" applyFont="1" applyFill="1" applyBorder="1" applyAlignment="1">
      <alignment horizontal="left" vertical="center"/>
    </xf>
    <xf numFmtId="213" fontId="103" fillId="45" borderId="166" xfId="48372" applyNumberFormat="1" applyFont="1" applyFill="1" applyBorder="1" applyAlignment="1">
      <alignment horizontal="right" vertical="center"/>
    </xf>
    <xf numFmtId="49" fontId="159" fillId="46" borderId="216" xfId="48372" applyNumberFormat="1" applyFont="1" applyFill="1" applyBorder="1" applyAlignment="1">
      <alignment horizontal="center" vertical="center"/>
    </xf>
    <xf numFmtId="49" fontId="159" fillId="46" borderId="217" xfId="48372" applyNumberFormat="1" applyFont="1" applyFill="1" applyBorder="1" applyAlignment="1">
      <alignment horizontal="center" vertical="center"/>
    </xf>
    <xf numFmtId="49" fontId="159" fillId="71" borderId="218" xfId="48372" applyNumberFormat="1" applyFont="1" applyFill="1" applyBorder="1" applyAlignment="1">
      <alignment horizontal="center" vertical="center" wrapText="1"/>
    </xf>
    <xf numFmtId="49" fontId="159" fillId="46" borderId="220" xfId="48372" applyNumberFormat="1" applyFont="1" applyFill="1" applyBorder="1" applyAlignment="1">
      <alignment horizontal="center" vertical="center"/>
    </xf>
    <xf numFmtId="49" fontId="102" fillId="45" borderId="178" xfId="48372" applyNumberFormat="1" applyFont="1" applyFill="1" applyBorder="1" applyAlignment="1">
      <alignment horizontal="left" vertical="center"/>
    </xf>
    <xf numFmtId="183" fontId="103" fillId="45" borderId="221" xfId="48372" applyNumberFormat="1" applyFont="1" applyFill="1" applyBorder="1" applyAlignment="1">
      <alignment horizontal="right" vertical="center"/>
    </xf>
    <xf numFmtId="183" fontId="103" fillId="45" borderId="222" xfId="48372" applyNumberFormat="1" applyFont="1" applyFill="1" applyBorder="1" applyAlignment="1">
      <alignment horizontal="right" vertical="center"/>
    </xf>
    <xf numFmtId="0" fontId="0" fillId="0" borderId="223" xfId="0" applyBorder="1" applyAlignment="1">
      <alignment vertical="center"/>
    </xf>
    <xf numFmtId="213" fontId="103" fillId="45" borderId="86" xfId="48372" applyNumberFormat="1" applyFont="1" applyFill="1" applyBorder="1" applyAlignment="1">
      <alignment horizontal="right" vertical="center"/>
    </xf>
    <xf numFmtId="213" fontId="102" fillId="45" borderId="86" xfId="48372" applyNumberFormat="1" applyFont="1" applyFill="1" applyBorder="1" applyAlignment="1">
      <alignment horizontal="right" vertical="center"/>
    </xf>
    <xf numFmtId="213" fontId="103" fillId="45" borderId="224" xfId="48372" applyNumberFormat="1" applyFont="1" applyFill="1" applyBorder="1" applyAlignment="1">
      <alignment horizontal="right" vertical="center"/>
    </xf>
    <xf numFmtId="182" fontId="0" fillId="0" borderId="213" xfId="0" applyNumberFormat="1" applyBorder="1" applyAlignment="1">
      <alignment vertical="center"/>
    </xf>
    <xf numFmtId="182" fontId="0" fillId="0" borderId="213" xfId="0" applyNumberFormat="1" applyBorder="1" applyAlignment="1">
      <alignment horizontal="left" vertical="center"/>
    </xf>
    <xf numFmtId="183" fontId="0" fillId="78" borderId="0" xfId="0" applyNumberFormat="1" applyFill="1" applyAlignment="1">
      <alignment vertical="center"/>
    </xf>
    <xf numFmtId="0" fontId="0" fillId="78" borderId="0" xfId="0" applyFill="1" applyAlignment="1">
      <alignment vertical="center"/>
    </xf>
    <xf numFmtId="41" fontId="115" fillId="0" borderId="0" xfId="5" applyFont="1" applyFill="1" applyBorder="1" applyAlignment="1">
      <alignment vertical="center"/>
    </xf>
    <xf numFmtId="197" fontId="248" fillId="0" borderId="0" xfId="0" applyNumberFormat="1" applyFont="1"/>
    <xf numFmtId="41" fontId="46" fillId="0" borderId="0" xfId="5" applyFont="1" applyAlignment="1"/>
    <xf numFmtId="38" fontId="84" fillId="0" borderId="0" xfId="4" applyNumberFormat="1" applyFont="1" applyAlignment="1"/>
    <xf numFmtId="3" fontId="148" fillId="0" borderId="0" xfId="0" applyNumberFormat="1" applyFont="1"/>
    <xf numFmtId="3" fontId="148" fillId="78" borderId="0" xfId="0" applyNumberFormat="1" applyFont="1" applyFill="1"/>
    <xf numFmtId="0" fontId="46" fillId="78" borderId="0" xfId="3" applyFont="1" applyFill="1"/>
    <xf numFmtId="0" fontId="106" fillId="44" borderId="0" xfId="0" applyFont="1" applyFill="1" applyAlignment="1">
      <alignment vertical="center"/>
    </xf>
    <xf numFmtId="0" fontId="112" fillId="44" borderId="181" xfId="0" applyFont="1" applyFill="1" applyBorder="1" applyAlignment="1">
      <alignment vertical="center"/>
    </xf>
    <xf numFmtId="0" fontId="112" fillId="44" borderId="187" xfId="0" applyFont="1" applyFill="1" applyBorder="1" applyAlignment="1">
      <alignment vertical="center"/>
    </xf>
    <xf numFmtId="193" fontId="112" fillId="44" borderId="181" xfId="0" applyNumberFormat="1" applyFont="1" applyFill="1" applyBorder="1" applyAlignment="1">
      <alignment horizontal="left" vertical="center"/>
    </xf>
    <xf numFmtId="41" fontId="112" fillId="44" borderId="181" xfId="5" applyFont="1" applyFill="1" applyBorder="1" applyAlignment="1">
      <alignment horizontal="right" vertical="center"/>
    </xf>
    <xf numFmtId="185" fontId="112" fillId="44" borderId="0" xfId="0" applyNumberFormat="1" applyFont="1" applyFill="1" applyAlignment="1">
      <alignment vertical="center"/>
    </xf>
    <xf numFmtId="0" fontId="0" fillId="44" borderId="0" xfId="0" applyFill="1" applyAlignment="1">
      <alignment vertical="center"/>
    </xf>
    <xf numFmtId="181" fontId="127" fillId="0" borderId="0" xfId="48372" applyNumberFormat="1" applyFont="1" applyAlignment="1">
      <alignment horizontal="right" vertical="center"/>
    </xf>
    <xf numFmtId="0" fontId="239" fillId="0" borderId="225" xfId="0" applyFont="1" applyBorder="1" applyAlignment="1">
      <alignment vertical="center" wrapText="1" readingOrder="1"/>
    </xf>
    <xf numFmtId="183" fontId="102" fillId="45" borderId="86" xfId="48372" applyNumberFormat="1" applyFont="1" applyFill="1" applyBorder="1" applyAlignment="1">
      <alignment horizontal="right" vertical="center" wrapText="1"/>
    </xf>
    <xf numFmtId="183" fontId="103" fillId="45" borderId="226" xfId="48372" applyNumberFormat="1" applyFont="1" applyFill="1" applyBorder="1" applyAlignment="1">
      <alignment horizontal="right" vertical="center"/>
    </xf>
    <xf numFmtId="0" fontId="0" fillId="0" borderId="227" xfId="0" applyBorder="1" applyAlignment="1">
      <alignment vertical="center"/>
    </xf>
    <xf numFmtId="182" fontId="0" fillId="0" borderId="227" xfId="0" applyNumberFormat="1" applyBorder="1" applyAlignment="1">
      <alignment horizontal="right" vertical="center"/>
    </xf>
    <xf numFmtId="182" fontId="0" fillId="0" borderId="0" xfId="0" applyNumberFormat="1" applyAlignment="1">
      <alignment horizontal="right" vertical="center"/>
    </xf>
    <xf numFmtId="188" fontId="84" fillId="0" borderId="228" xfId="5" applyNumberFormat="1" applyFont="1" applyBorder="1" applyAlignment="1">
      <alignment horizontal="right"/>
    </xf>
    <xf numFmtId="213" fontId="0" fillId="44" borderId="0" xfId="0" applyNumberFormat="1" applyFill="1" applyAlignment="1">
      <alignment vertical="center"/>
    </xf>
    <xf numFmtId="213" fontId="0" fillId="0" borderId="0" xfId="0" applyNumberFormat="1" applyAlignment="1">
      <alignment vertical="center"/>
    </xf>
    <xf numFmtId="183" fontId="102" fillId="0" borderId="229" xfId="48372" applyNumberFormat="1" applyFont="1" applyBorder="1" applyAlignment="1">
      <alignment horizontal="right" vertical="center" wrapText="1"/>
    </xf>
    <xf numFmtId="183" fontId="102" fillId="0" borderId="123" xfId="48372" applyNumberFormat="1" applyFont="1" applyBorder="1" applyAlignment="1">
      <alignment horizontal="right" vertical="center" wrapText="1"/>
    </xf>
    <xf numFmtId="14" fontId="100" fillId="71" borderId="60" xfId="48372" applyNumberFormat="1" applyFont="1" applyFill="1" applyBorder="1" applyAlignment="1">
      <alignment horizontal="center" vertical="center" wrapText="1"/>
    </xf>
    <xf numFmtId="41" fontId="46" fillId="0" borderId="27" xfId="5" applyFont="1" applyBorder="1" applyAlignment="1">
      <alignment horizontal="center"/>
    </xf>
    <xf numFmtId="180" fontId="46" fillId="44" borderId="163" xfId="3" applyNumberFormat="1" applyFont="1" applyFill="1" applyBorder="1"/>
    <xf numFmtId="197" fontId="0" fillId="44" borderId="0" xfId="0" applyNumberFormat="1" applyFill="1"/>
    <xf numFmtId="4" fontId="0" fillId="44" borderId="0" xfId="0" applyNumberFormat="1" applyFill="1"/>
    <xf numFmtId="14" fontId="0" fillId="44" borderId="0" xfId="0" applyNumberFormat="1" applyFill="1" applyAlignment="1">
      <alignment horizontal="left"/>
    </xf>
    <xf numFmtId="49" fontId="0" fillId="44" borderId="0" xfId="0" applyNumberFormat="1" applyFill="1"/>
    <xf numFmtId="0" fontId="106" fillId="64" borderId="181" xfId="0" applyFont="1" applyFill="1" applyBorder="1" applyAlignment="1">
      <alignment vertical="center"/>
    </xf>
    <xf numFmtId="197" fontId="46" fillId="0" borderId="0" xfId="5" applyNumberFormat="1" applyFont="1" applyFill="1" applyBorder="1" applyAlignment="1"/>
    <xf numFmtId="193" fontId="106" fillId="95" borderId="181" xfId="0" applyNumberFormat="1" applyFont="1" applyFill="1" applyBorder="1" applyAlignment="1">
      <alignment horizontal="left" vertical="center"/>
    </xf>
    <xf numFmtId="0" fontId="106" fillId="95" borderId="181" xfId="0" applyFont="1" applyFill="1" applyBorder="1" applyAlignment="1">
      <alignment vertical="center"/>
    </xf>
    <xf numFmtId="41" fontId="106" fillId="96" borderId="181" xfId="5" applyFont="1" applyFill="1" applyBorder="1" applyAlignment="1">
      <alignment horizontal="right" vertical="center"/>
    </xf>
    <xf numFmtId="193" fontId="106" fillId="64" borderId="181" xfId="0" applyNumberFormat="1" applyFont="1" applyFill="1" applyBorder="1" applyAlignment="1">
      <alignment horizontal="left" vertical="center"/>
    </xf>
    <xf numFmtId="0" fontId="106" fillId="64" borderId="181" xfId="0" applyFont="1" applyFill="1" applyBorder="1" applyAlignment="1">
      <alignment horizontal="left" vertical="center"/>
    </xf>
    <xf numFmtId="0" fontId="106" fillId="95" borderId="187" xfId="0" applyFont="1" applyFill="1" applyBorder="1" applyAlignment="1">
      <alignment vertical="center"/>
    </xf>
    <xf numFmtId="41" fontId="247" fillId="95" borderId="181" xfId="5" applyFont="1" applyFill="1" applyBorder="1" applyAlignment="1">
      <alignment horizontal="right" vertical="center"/>
    </xf>
    <xf numFmtId="4" fontId="0" fillId="95" borderId="0" xfId="0" applyNumberFormat="1" applyFill="1"/>
    <xf numFmtId="14" fontId="78" fillId="97" borderId="88" xfId="3" applyNumberFormat="1" applyFont="1" applyFill="1" applyBorder="1" applyAlignment="1">
      <alignment horizontal="center"/>
    </xf>
    <xf numFmtId="14" fontId="78" fillId="0" borderId="0" xfId="3" applyNumberFormat="1" applyFont="1" applyAlignment="1">
      <alignment horizontal="left"/>
    </xf>
    <xf numFmtId="188" fontId="78" fillId="0" borderId="0" xfId="5" applyNumberFormat="1" applyFont="1" applyBorder="1" applyAlignment="1">
      <alignment horizontal="left"/>
    </xf>
    <xf numFmtId="14" fontId="115" fillId="64" borderId="0" xfId="3" applyNumberFormat="1" applyFont="1" applyFill="1" applyAlignment="1">
      <alignment vertical="center"/>
    </xf>
    <xf numFmtId="188" fontId="115" fillId="0" borderId="0" xfId="5" applyNumberFormat="1" applyFont="1" applyBorder="1" applyAlignment="1"/>
    <xf numFmtId="38" fontId="166" fillId="0" borderId="0" xfId="3" applyNumberFormat="1" applyFont="1" applyAlignment="1">
      <alignment vertical="center"/>
    </xf>
    <xf numFmtId="14" fontId="46" fillId="0" borderId="0" xfId="3" applyNumberFormat="1" applyFont="1" applyAlignment="1">
      <alignment horizontal="left"/>
    </xf>
    <xf numFmtId="41" fontId="46" fillId="0" borderId="0" xfId="5" applyFont="1" applyBorder="1" applyAlignment="1">
      <alignment horizontal="left"/>
    </xf>
    <xf numFmtId="10" fontId="46" fillId="0" borderId="0" xfId="8" applyNumberFormat="1" applyFont="1" applyBorder="1" applyAlignment="1">
      <alignment horizontal="center"/>
    </xf>
    <xf numFmtId="14" fontId="84" fillId="97" borderId="121" xfId="3" applyNumberFormat="1" applyFont="1" applyFill="1" applyBorder="1" applyAlignment="1">
      <alignment horizontal="center"/>
    </xf>
    <xf numFmtId="10" fontId="84" fillId="97" borderId="121" xfId="8" applyNumberFormat="1" applyFont="1" applyFill="1" applyBorder="1" applyAlignment="1">
      <alignment horizontal="center"/>
    </xf>
    <xf numFmtId="209" fontId="0" fillId="44" borderId="0" xfId="0" applyNumberFormat="1" applyFill="1" applyAlignment="1">
      <alignment horizontal="left"/>
    </xf>
    <xf numFmtId="209" fontId="0" fillId="77" borderId="0" xfId="0" applyNumberFormat="1" applyFill="1" applyAlignment="1">
      <alignment horizontal="left"/>
    </xf>
    <xf numFmtId="197" fontId="0" fillId="77" borderId="0" xfId="0" applyNumberFormat="1" applyFill="1"/>
    <xf numFmtId="49" fontId="0" fillId="77" borderId="0" xfId="0" applyNumberFormat="1" applyFill="1"/>
    <xf numFmtId="0" fontId="249" fillId="0" borderId="0" xfId="0" applyFont="1" applyAlignment="1">
      <alignment vertical="top" wrapText="1" readingOrder="1"/>
    </xf>
    <xf numFmtId="49" fontId="159" fillId="71" borderId="219" xfId="48372" applyNumberFormat="1" applyFont="1" applyFill="1" applyBorder="1" applyAlignment="1">
      <alignment horizontal="center" vertical="center" wrapText="1"/>
    </xf>
    <xf numFmtId="197" fontId="239" fillId="0" borderId="230" xfId="0" applyNumberFormat="1" applyFont="1" applyBorder="1" applyAlignment="1">
      <alignment horizontal="right" vertical="center" wrapText="1" readingOrder="1"/>
    </xf>
    <xf numFmtId="197" fontId="239" fillId="0" borderId="186" xfId="0" applyNumberFormat="1" applyFont="1" applyBorder="1" applyAlignment="1">
      <alignment vertical="center" wrapText="1" readingOrder="1"/>
    </xf>
    <xf numFmtId="197" fontId="198" fillId="47" borderId="186" xfId="0" applyNumberFormat="1" applyFont="1" applyFill="1" applyBorder="1" applyAlignment="1">
      <alignment horizontal="right" vertical="center" wrapText="1"/>
    </xf>
    <xf numFmtId="197" fontId="198" fillId="47" borderId="214" xfId="0" applyNumberFormat="1" applyFont="1" applyFill="1" applyBorder="1" applyAlignment="1">
      <alignment horizontal="right" vertical="center" wrapText="1"/>
    </xf>
    <xf numFmtId="0" fontId="239" fillId="0" borderId="231" xfId="0" applyFont="1" applyBorder="1" applyAlignment="1">
      <alignment vertical="center" wrapText="1" readingOrder="1"/>
    </xf>
    <xf numFmtId="207" fontId="238" fillId="0" borderId="0" xfId="0" applyNumberFormat="1" applyFont="1" applyAlignment="1">
      <alignment horizontal="right" vertical="center" wrapText="1" readingOrder="1"/>
    </xf>
    <xf numFmtId="184" fontId="46" fillId="0" borderId="165" xfId="3" quotePrefix="1" applyNumberFormat="1" applyFont="1" applyBorder="1" applyAlignment="1">
      <alignment horizontal="left"/>
    </xf>
    <xf numFmtId="14" fontId="0" fillId="64" borderId="0" xfId="0" applyNumberFormat="1" applyFill="1" applyAlignment="1">
      <alignment horizontal="left"/>
    </xf>
    <xf numFmtId="49" fontId="0" fillId="64" borderId="0" xfId="0" applyNumberFormat="1" applyFill="1"/>
    <xf numFmtId="4" fontId="0" fillId="64" borderId="0" xfId="0" applyNumberFormat="1" applyFill="1"/>
    <xf numFmtId="0" fontId="247" fillId="94" borderId="0" xfId="0" applyFont="1" applyFill="1" applyAlignment="1">
      <alignment vertical="center"/>
    </xf>
    <xf numFmtId="41" fontId="106" fillId="0" borderId="0" xfId="0" applyNumberFormat="1" applyFont="1" applyAlignment="1">
      <alignment vertical="center"/>
    </xf>
    <xf numFmtId="41" fontId="106" fillId="0" borderId="0" xfId="5" applyFont="1" applyAlignment="1">
      <alignment vertical="center"/>
    </xf>
    <xf numFmtId="3" fontId="106" fillId="0" borderId="0" xfId="0" applyNumberFormat="1" applyFont="1" applyAlignment="1">
      <alignment vertical="center"/>
    </xf>
    <xf numFmtId="188" fontId="115" fillId="0" borderId="0" xfId="5" applyNumberFormat="1" applyFont="1" applyFill="1" applyBorder="1" applyAlignment="1"/>
    <xf numFmtId="14" fontId="124" fillId="44" borderId="0" xfId="0" applyNumberFormat="1" applyFont="1" applyFill="1"/>
    <xf numFmtId="43" fontId="124" fillId="44" borderId="0" xfId="0" applyNumberFormat="1" applyFont="1" applyFill="1"/>
    <xf numFmtId="41" fontId="124" fillId="0" borderId="0" xfId="5" applyFont="1" applyFill="1" applyAlignment="1"/>
    <xf numFmtId="188" fontId="115" fillId="44" borderId="49" xfId="5" applyNumberFormat="1" applyFont="1" applyFill="1" applyBorder="1" applyAlignment="1"/>
    <xf numFmtId="197" fontId="239" fillId="0" borderId="233" xfId="0" applyNumberFormat="1" applyFont="1" applyBorder="1" applyAlignment="1">
      <alignment horizontal="right" vertical="center" wrapText="1" readingOrder="1"/>
    </xf>
    <xf numFmtId="197" fontId="239" fillId="0" borderId="233" xfId="0" applyNumberFormat="1" applyFont="1" applyBorder="1" applyAlignment="1">
      <alignment vertical="center" wrapText="1" readingOrder="1"/>
    </xf>
    <xf numFmtId="0" fontId="79" fillId="0" borderId="181" xfId="0" applyFont="1" applyBorder="1" applyAlignment="1">
      <alignment vertical="center"/>
    </xf>
    <xf numFmtId="0" fontId="0" fillId="0" borderId="181" xfId="3" applyFont="1" applyBorder="1" applyAlignment="1">
      <alignment vertical="center"/>
    </xf>
    <xf numFmtId="0" fontId="79" fillId="0" borderId="181" xfId="3" applyFont="1" applyBorder="1"/>
    <xf numFmtId="182" fontId="0" fillId="0" borderId="181" xfId="3" applyNumberFormat="1" applyFont="1" applyBorder="1" applyAlignment="1">
      <alignment horizontal="right" vertical="center"/>
    </xf>
    <xf numFmtId="41" fontId="115" fillId="44" borderId="49" xfId="5" applyFont="1" applyFill="1" applyBorder="1" applyAlignment="1">
      <alignment vertical="center"/>
    </xf>
    <xf numFmtId="49" fontId="252" fillId="0" borderId="59" xfId="48372" applyNumberFormat="1" applyFont="1" applyBorder="1" applyAlignment="1">
      <alignment horizontal="left" vertical="center"/>
    </xf>
    <xf numFmtId="49" fontId="253" fillId="45" borderId="59" xfId="48372" applyNumberFormat="1" applyFont="1" applyFill="1" applyBorder="1" applyAlignment="1">
      <alignment horizontal="left" vertical="center"/>
    </xf>
    <xf numFmtId="49" fontId="252" fillId="45" borderId="59" xfId="48372" applyNumberFormat="1" applyFont="1" applyFill="1" applyBorder="1" applyAlignment="1">
      <alignment horizontal="left" vertical="center"/>
    </xf>
    <xf numFmtId="213" fontId="102" fillId="0" borderId="60" xfId="48372" applyNumberFormat="1" applyFont="1" applyBorder="1" applyAlignment="1">
      <alignment horizontal="right" vertical="center"/>
    </xf>
    <xf numFmtId="49" fontId="220" fillId="0" borderId="0" xfId="0" applyNumberFormat="1" applyFont="1"/>
    <xf numFmtId="0" fontId="106" fillId="0" borderId="230" xfId="0" applyFont="1" applyBorder="1" applyAlignment="1">
      <alignment vertical="center"/>
    </xf>
    <xf numFmtId="193" fontId="247" fillId="0" borderId="181" xfId="0" applyNumberFormat="1" applyFont="1" applyBorder="1" applyAlignment="1">
      <alignment horizontal="left" vertical="center"/>
    </xf>
    <xf numFmtId="0" fontId="251" fillId="0" borderId="181" xfId="0" applyFont="1" applyBorder="1" applyAlignment="1">
      <alignment vertical="center"/>
    </xf>
    <xf numFmtId="0" fontId="237" fillId="0" borderId="0" xfId="0" applyFont="1"/>
    <xf numFmtId="0" fontId="164" fillId="3" borderId="114" xfId="3" applyFont="1" applyFill="1" applyBorder="1"/>
    <xf numFmtId="0" fontId="164" fillId="0" borderId="114" xfId="3" applyFont="1" applyBorder="1" applyAlignment="1">
      <alignment horizontal="left"/>
    </xf>
    <xf numFmtId="0" fontId="237" fillId="0" borderId="0" xfId="0" applyFont="1" applyAlignment="1">
      <alignment horizontal="right"/>
    </xf>
    <xf numFmtId="0" fontId="254" fillId="49" borderId="204" xfId="0" applyFont="1" applyFill="1" applyBorder="1" applyAlignment="1">
      <alignment horizontal="center" vertical="center"/>
    </xf>
    <xf numFmtId="41" fontId="106" fillId="95" borderId="181" xfId="5" applyFont="1" applyFill="1" applyBorder="1" applyAlignment="1">
      <alignment horizontal="right" vertical="center"/>
    </xf>
    <xf numFmtId="41" fontId="59" fillId="44" borderId="33" xfId="3" applyNumberFormat="1" applyFont="1" applyFill="1" applyBorder="1" applyAlignment="1">
      <alignment horizontal="left"/>
    </xf>
    <xf numFmtId="0" fontId="148" fillId="0" borderId="128" xfId="0" applyFont="1" applyBorder="1" applyAlignment="1">
      <alignment horizontal="center" vertical="center"/>
    </xf>
    <xf numFmtId="0" fontId="148" fillId="0" borderId="127" xfId="0" applyFont="1" applyBorder="1" applyAlignment="1">
      <alignment horizontal="center" vertical="center"/>
    </xf>
    <xf numFmtId="0" fontId="101" fillId="0" borderId="239" xfId="0" applyFont="1" applyBorder="1" applyAlignment="1">
      <alignment horizontal="center" vertical="center"/>
    </xf>
    <xf numFmtId="0" fontId="101" fillId="0" borderId="113" xfId="0" applyFont="1" applyBorder="1" applyAlignment="1">
      <alignment horizontal="center" vertical="center"/>
    </xf>
    <xf numFmtId="0" fontId="148" fillId="0" borderId="239" xfId="0" applyFont="1" applyBorder="1" applyAlignment="1">
      <alignment horizontal="center" vertical="center"/>
    </xf>
    <xf numFmtId="0" fontId="101" fillId="0" borderId="111" xfId="0" applyFont="1" applyBorder="1" applyAlignment="1">
      <alignment horizontal="center" vertical="center"/>
    </xf>
    <xf numFmtId="0" fontId="0" fillId="0" borderId="128" xfId="0" applyBorder="1"/>
    <xf numFmtId="0" fontId="58" fillId="0" borderId="111" xfId="0" applyFont="1" applyBorder="1"/>
    <xf numFmtId="0" fontId="174" fillId="0" borderId="0" xfId="0" applyFont="1" applyAlignment="1">
      <alignment horizontal="left" vertical="center" indent="2"/>
    </xf>
    <xf numFmtId="0" fontId="101" fillId="0" borderId="128" xfId="0" applyFont="1" applyBorder="1" applyAlignment="1">
      <alignment horizontal="left" vertical="center" indent="1"/>
    </xf>
    <xf numFmtId="0" fontId="101" fillId="0" borderId="127" xfId="0" applyFont="1" applyBorder="1" applyAlignment="1">
      <alignment horizontal="center" vertical="center"/>
    </xf>
    <xf numFmtId="188" fontId="124" fillId="44" borderId="0" xfId="5" applyNumberFormat="1" applyFont="1" applyFill="1" applyAlignment="1"/>
    <xf numFmtId="0" fontId="84" fillId="0" borderId="49" xfId="3" applyFont="1" applyBorder="1"/>
    <xf numFmtId="14" fontId="84" fillId="0" borderId="49" xfId="3" applyNumberFormat="1" applyFont="1" applyBorder="1"/>
    <xf numFmtId="188" fontId="84" fillId="0" borderId="0" xfId="5" applyNumberFormat="1" applyFont="1" applyAlignment="1"/>
    <xf numFmtId="14" fontId="134" fillId="64" borderId="49" xfId="3" applyNumberFormat="1" applyFont="1" applyFill="1" applyBorder="1" applyAlignment="1">
      <alignment vertical="center"/>
    </xf>
    <xf numFmtId="0" fontId="134" fillId="0" borderId="49" xfId="3" applyFont="1" applyBorder="1" applyAlignment="1">
      <alignment horizontal="center"/>
    </xf>
    <xf numFmtId="188" fontId="134" fillId="44" borderId="0" xfId="5" applyNumberFormat="1" applyFont="1" applyFill="1" applyBorder="1" applyAlignment="1"/>
    <xf numFmtId="188" fontId="134" fillId="44" borderId="49" xfId="5" applyNumberFormat="1" applyFont="1" applyFill="1" applyBorder="1" applyAlignment="1"/>
    <xf numFmtId="188" fontId="134" fillId="7" borderId="49" xfId="5" applyNumberFormat="1" applyFont="1" applyFill="1" applyBorder="1" applyAlignment="1"/>
    <xf numFmtId="38" fontId="220" fillId="0" borderId="0" xfId="0" applyNumberFormat="1" applyFont="1"/>
    <xf numFmtId="14" fontId="135" fillId="44" borderId="0" xfId="0" applyNumberFormat="1" applyFont="1" applyFill="1"/>
    <xf numFmtId="188" fontId="135" fillId="44" borderId="0" xfId="5" applyNumberFormat="1" applyFont="1" applyFill="1" applyAlignment="1"/>
    <xf numFmtId="43" fontId="135" fillId="44" borderId="0" xfId="0" applyNumberFormat="1" applyFont="1" applyFill="1"/>
    <xf numFmtId="41" fontId="135" fillId="44" borderId="0" xfId="5" applyFont="1" applyFill="1" applyAlignment="1"/>
    <xf numFmtId="41" fontId="135" fillId="0" borderId="0" xfId="5" applyFont="1" applyFill="1" applyAlignment="1"/>
    <xf numFmtId="38" fontId="134" fillId="0" borderId="98" xfId="3" applyNumberFormat="1" applyFont="1" applyBorder="1" applyAlignment="1">
      <alignment vertical="center"/>
    </xf>
    <xf numFmtId="49" fontId="149" fillId="0" borderId="163" xfId="0" applyNumberFormat="1" applyFont="1" applyBorder="1" applyAlignment="1">
      <alignment vertical="center"/>
    </xf>
    <xf numFmtId="184" fontId="152" fillId="0" borderId="163" xfId="0" applyNumberFormat="1" applyFont="1" applyBorder="1" applyAlignment="1">
      <alignment horizontal="right" vertical="center"/>
    </xf>
    <xf numFmtId="0" fontId="151" fillId="0" borderId="163" xfId="0" applyFont="1" applyBorder="1" applyAlignment="1">
      <alignment vertical="center"/>
    </xf>
    <xf numFmtId="188" fontId="0" fillId="0" borderId="0" xfId="0" applyNumberFormat="1"/>
    <xf numFmtId="185" fontId="106" fillId="44" borderId="0" xfId="0" quotePrefix="1" applyNumberFormat="1" applyFont="1" applyFill="1" applyAlignment="1">
      <alignment vertical="center"/>
    </xf>
    <xf numFmtId="0" fontId="112" fillId="77" borderId="181" xfId="0" applyFont="1" applyFill="1" applyBorder="1" applyAlignment="1">
      <alignment vertical="center"/>
    </xf>
    <xf numFmtId="185" fontId="112" fillId="77" borderId="0" xfId="0" applyNumberFormat="1" applyFont="1" applyFill="1" applyAlignment="1">
      <alignment vertical="center"/>
    </xf>
    <xf numFmtId="0" fontId="106" fillId="77" borderId="0" xfId="0" applyFont="1" applyFill="1" applyAlignment="1">
      <alignment vertical="center"/>
    </xf>
    <xf numFmtId="185" fontId="106" fillId="77" borderId="0" xfId="0" quotePrefix="1" applyNumberFormat="1" applyFont="1" applyFill="1" applyAlignment="1">
      <alignment vertical="center"/>
    </xf>
    <xf numFmtId="0" fontId="106" fillId="75" borderId="0" xfId="0" applyFont="1" applyFill="1" applyAlignment="1">
      <alignment vertical="center"/>
    </xf>
    <xf numFmtId="182" fontId="37" fillId="0" borderId="0" xfId="3" applyNumberFormat="1" applyAlignment="1">
      <alignment horizontal="right" vertical="center"/>
    </xf>
    <xf numFmtId="182" fontId="0" fillId="0" borderId="232" xfId="0" applyNumberFormat="1" applyBorder="1" applyAlignment="1">
      <alignment vertical="center"/>
    </xf>
    <xf numFmtId="43" fontId="255" fillId="0" borderId="0" xfId="0" applyNumberFormat="1" applyFont="1"/>
    <xf numFmtId="0" fontId="239" fillId="0" borderId="230" xfId="0" applyFont="1" applyBorder="1" applyAlignment="1">
      <alignment vertical="center" wrapText="1" readingOrder="1"/>
    </xf>
    <xf numFmtId="183" fontId="102" fillId="45" borderId="59" xfId="48372" applyNumberFormat="1" applyFont="1" applyFill="1" applyBorder="1" applyAlignment="1">
      <alignment horizontal="right" vertical="center" wrapText="1"/>
    </xf>
    <xf numFmtId="184" fontId="46" fillId="44" borderId="165" xfId="3" quotePrefix="1" applyNumberFormat="1" applyFont="1" applyFill="1" applyBorder="1" applyAlignment="1">
      <alignment horizontal="left"/>
    </xf>
    <xf numFmtId="41" fontId="46" fillId="44" borderId="0" xfId="5" applyFont="1" applyFill="1" applyBorder="1" applyAlignment="1"/>
    <xf numFmtId="0" fontId="134" fillId="0" borderId="181" xfId="0" applyFont="1" applyBorder="1" applyAlignment="1">
      <alignment vertical="center"/>
    </xf>
    <xf numFmtId="0" fontId="0" fillId="0" borderId="232" xfId="0" applyBorder="1" applyAlignment="1">
      <alignment vertical="center"/>
    </xf>
    <xf numFmtId="182" fontId="0" fillId="0" borderId="232" xfId="0" applyNumberFormat="1" applyBorder="1" applyAlignment="1">
      <alignment horizontal="left" vertical="center"/>
    </xf>
    <xf numFmtId="0" fontId="46" fillId="0" borderId="238" xfId="0" applyFont="1" applyBorder="1" applyAlignment="1">
      <alignment vertical="center"/>
    </xf>
    <xf numFmtId="0" fontId="0" fillId="0" borderId="235" xfId="0" applyBorder="1" applyAlignment="1">
      <alignment vertical="center"/>
    </xf>
    <xf numFmtId="0" fontId="0" fillId="0" borderId="234" xfId="0" applyBorder="1" applyAlignment="1">
      <alignment vertical="center"/>
    </xf>
    <xf numFmtId="182" fontId="0" fillId="0" borderId="181" xfId="0" applyNumberFormat="1" applyBorder="1" applyAlignment="1">
      <alignment vertical="center"/>
    </xf>
    <xf numFmtId="0" fontId="0" fillId="0" borderId="236" xfId="0" applyBorder="1" applyAlignment="1">
      <alignment vertical="center"/>
    </xf>
    <xf numFmtId="0" fontId="46" fillId="0" borderId="237" xfId="0" applyFont="1" applyBorder="1" applyAlignment="1">
      <alignment vertical="center"/>
    </xf>
    <xf numFmtId="0" fontId="115" fillId="0" borderId="181" xfId="3" applyFont="1" applyBorder="1"/>
    <xf numFmtId="0" fontId="174" fillId="0" borderId="213" xfId="0" applyFont="1" applyBorder="1" applyAlignment="1">
      <alignment vertical="center"/>
    </xf>
    <xf numFmtId="182" fontId="245" fillId="0" borderId="213" xfId="0" applyNumberFormat="1" applyFont="1" applyBorder="1" applyAlignment="1">
      <alignment horizontal="right" vertical="center"/>
    </xf>
    <xf numFmtId="0" fontId="234" fillId="0" borderId="213" xfId="0" applyFont="1" applyBorder="1" applyAlignment="1">
      <alignment vertical="center"/>
    </xf>
    <xf numFmtId="0" fontId="37" fillId="0" borderId="213" xfId="0" applyFont="1" applyBorder="1" applyAlignment="1">
      <alignment vertical="center"/>
    </xf>
    <xf numFmtId="0" fontId="134" fillId="44" borderId="181" xfId="0" applyFont="1" applyFill="1" applyBorder="1" applyAlignment="1">
      <alignment vertical="center"/>
    </xf>
    <xf numFmtId="49" fontId="253" fillId="46" borderId="0" xfId="0" applyNumberFormat="1" applyFont="1" applyFill="1" applyAlignment="1">
      <alignment horizontal="center" vertical="center" wrapText="1"/>
    </xf>
    <xf numFmtId="0" fontId="256" fillId="0" borderId="170" xfId="0" applyFont="1" applyBorder="1" applyAlignment="1">
      <alignment vertical="center" wrapText="1" readingOrder="1"/>
    </xf>
    <xf numFmtId="0" fontId="256" fillId="0" borderId="233" xfId="0" applyFont="1" applyBorder="1" applyAlignment="1">
      <alignment vertical="center" wrapText="1" readingOrder="1"/>
    </xf>
    <xf numFmtId="0" fontId="256" fillId="0" borderId="178" xfId="0" applyFont="1" applyBorder="1" applyAlignment="1">
      <alignment vertical="center" wrapText="1" readingOrder="1"/>
    </xf>
    <xf numFmtId="0" fontId="256" fillId="0" borderId="175" xfId="0" applyFont="1" applyBorder="1" applyAlignment="1">
      <alignment vertical="center" wrapText="1" readingOrder="1"/>
    </xf>
    <xf numFmtId="0" fontId="256" fillId="0" borderId="188" xfId="0" applyFont="1" applyBorder="1" applyAlignment="1">
      <alignment vertical="center" wrapText="1" readingOrder="1"/>
    </xf>
    <xf numFmtId="0" fontId="256" fillId="0" borderId="212" xfId="0" applyFont="1" applyBorder="1" applyAlignment="1">
      <alignment vertical="center" wrapText="1" readingOrder="1"/>
    </xf>
    <xf numFmtId="0" fontId="256" fillId="0" borderId="214" xfId="0" applyFont="1" applyBorder="1" applyAlignment="1">
      <alignment vertical="center" wrapText="1" readingOrder="1"/>
    </xf>
    <xf numFmtId="0" fontId="112" fillId="0" borderId="230" xfId="0" applyFont="1" applyBorder="1" applyAlignment="1">
      <alignment vertical="center"/>
    </xf>
    <xf numFmtId="0" fontId="0" fillId="44" borderId="213" xfId="0" applyFill="1" applyBorder="1" applyAlignment="1">
      <alignment vertical="center"/>
    </xf>
    <xf numFmtId="182" fontId="0" fillId="44" borderId="213" xfId="0" applyNumberFormat="1" applyFill="1" applyBorder="1" applyAlignment="1">
      <alignment horizontal="right" vertical="center"/>
    </xf>
    <xf numFmtId="14" fontId="0" fillId="44" borderId="213" xfId="0" applyNumberFormat="1" applyFill="1" applyBorder="1" applyAlignment="1">
      <alignment horizontal="left" vertical="center"/>
    </xf>
    <xf numFmtId="182" fontId="0" fillId="44" borderId="227" xfId="0" applyNumberFormat="1" applyFill="1" applyBorder="1" applyAlignment="1">
      <alignment vertical="center"/>
    </xf>
    <xf numFmtId="0" fontId="0" fillId="44" borderId="227" xfId="0" applyFill="1" applyBorder="1" applyAlignment="1">
      <alignment vertical="center"/>
    </xf>
    <xf numFmtId="0" fontId="0" fillId="44" borderId="240" xfId="0" applyFill="1" applyBorder="1" applyAlignment="1">
      <alignment vertical="center"/>
    </xf>
    <xf numFmtId="182" fontId="0" fillId="44" borderId="227" xfId="0" applyNumberFormat="1" applyFill="1" applyBorder="1" applyAlignment="1">
      <alignment horizontal="left" vertical="center"/>
    </xf>
    <xf numFmtId="182" fontId="0" fillId="44" borderId="240" xfId="0" applyNumberFormat="1" applyFill="1" applyBorder="1" applyAlignment="1">
      <alignment horizontal="right" vertical="center"/>
    </xf>
    <xf numFmtId="14" fontId="46" fillId="0" borderId="0" xfId="3" applyNumberFormat="1" applyFont="1" applyAlignment="1">
      <alignment horizontal="center"/>
    </xf>
    <xf numFmtId="0" fontId="0" fillId="0" borderId="111" xfId="0" applyBorder="1"/>
    <xf numFmtId="38" fontId="115" fillId="0" borderId="0" xfId="3" applyNumberFormat="1" applyFont="1"/>
    <xf numFmtId="14" fontId="46" fillId="0" borderId="111" xfId="3" applyNumberFormat="1" applyFont="1" applyBorder="1" applyAlignment="1">
      <alignment horizontal="center"/>
    </xf>
    <xf numFmtId="14" fontId="78" fillId="0" borderId="0" xfId="3" applyNumberFormat="1" applyFont="1" applyAlignment="1">
      <alignment horizontal="center"/>
    </xf>
    <xf numFmtId="14" fontId="84" fillId="0" borderId="0" xfId="3" applyNumberFormat="1" applyFont="1" applyAlignment="1">
      <alignment horizontal="center"/>
    </xf>
    <xf numFmtId="10" fontId="84" fillId="0" borderId="121" xfId="8" applyNumberFormat="1" applyFont="1" applyFill="1" applyBorder="1" applyAlignment="1">
      <alignment horizontal="center"/>
    </xf>
    <xf numFmtId="0" fontId="147" fillId="0" borderId="181" xfId="0" applyFont="1" applyBorder="1" applyAlignment="1">
      <alignment vertical="center"/>
    </xf>
    <xf numFmtId="0" fontId="147" fillId="0" borderId="230" xfId="0" applyFont="1" applyBorder="1" applyAlignment="1">
      <alignment vertical="center"/>
    </xf>
    <xf numFmtId="193" fontId="147" fillId="0" borderId="181" xfId="0" applyNumberFormat="1" applyFont="1" applyBorder="1" applyAlignment="1">
      <alignment horizontal="left" vertical="center"/>
    </xf>
    <xf numFmtId="41" fontId="147" fillId="0" borderId="181" xfId="5" applyFont="1" applyFill="1" applyBorder="1" applyAlignment="1">
      <alignment horizontal="right" vertical="center"/>
    </xf>
    <xf numFmtId="41" fontId="260" fillId="0" borderId="181" xfId="5" applyFont="1" applyFill="1" applyBorder="1" applyAlignment="1">
      <alignment horizontal="right" vertical="center"/>
    </xf>
    <xf numFmtId="41" fontId="53" fillId="0" borderId="0" xfId="3" applyNumberFormat="1" applyFont="1"/>
    <xf numFmtId="204" fontId="239" fillId="0" borderId="0" xfId="0" applyNumberFormat="1" applyFont="1" applyAlignment="1">
      <alignment horizontal="right" vertical="center" wrapText="1" readingOrder="1"/>
    </xf>
    <xf numFmtId="0" fontId="0" fillId="43" borderId="0" xfId="0" applyFill="1"/>
    <xf numFmtId="41" fontId="0" fillId="43" borderId="0" xfId="0" applyNumberFormat="1" applyFill="1"/>
    <xf numFmtId="209" fontId="172" fillId="102" borderId="0" xfId="0" applyNumberFormat="1" applyFont="1" applyFill="1"/>
    <xf numFmtId="0" fontId="172" fillId="102" borderId="0" xfId="0" applyFont="1" applyFill="1"/>
    <xf numFmtId="197" fontId="172" fillId="102" borderId="0" xfId="0" applyNumberFormat="1" applyFont="1" applyFill="1"/>
    <xf numFmtId="0" fontId="172" fillId="0" borderId="0" xfId="0" applyFont="1"/>
    <xf numFmtId="14" fontId="78" fillId="87" borderId="92" xfId="0" applyNumberFormat="1" applyFont="1" applyFill="1" applyBorder="1"/>
    <xf numFmtId="49" fontId="78" fillId="87" borderId="93" xfId="0" applyNumberFormat="1" applyFont="1" applyFill="1" applyBorder="1"/>
    <xf numFmtId="4" fontId="78" fillId="87" borderId="93" xfId="0" applyNumberFormat="1" applyFont="1" applyFill="1" applyBorder="1"/>
    <xf numFmtId="4" fontId="78" fillId="59" borderId="93" xfId="0" applyNumberFormat="1" applyFont="1" applyFill="1" applyBorder="1"/>
    <xf numFmtId="14" fontId="78" fillId="0" borderId="92" xfId="0" applyNumberFormat="1" applyFont="1" applyBorder="1"/>
    <xf numFmtId="49" fontId="78" fillId="0" borderId="93" xfId="0" applyNumberFormat="1" applyFont="1" applyBorder="1"/>
    <xf numFmtId="4" fontId="78" fillId="0" borderId="93" xfId="0" applyNumberFormat="1" applyFont="1" applyBorder="1"/>
    <xf numFmtId="4" fontId="78" fillId="44" borderId="93" xfId="0" applyNumberFormat="1" applyFont="1" applyFill="1" applyBorder="1"/>
    <xf numFmtId="49" fontId="78" fillId="75" borderId="93" xfId="0" applyNumberFormat="1" applyFont="1" applyFill="1" applyBorder="1"/>
    <xf numFmtId="4" fontId="84" fillId="75" borderId="93" xfId="0" applyNumberFormat="1" applyFont="1" applyFill="1" applyBorder="1"/>
    <xf numFmtId="4" fontId="78" fillId="75" borderId="93" xfId="0" applyNumberFormat="1" applyFont="1" applyFill="1" applyBorder="1"/>
    <xf numFmtId="49" fontId="78" fillId="98" borderId="93" xfId="0" applyNumberFormat="1" applyFont="1" applyFill="1" applyBorder="1"/>
    <xf numFmtId="4" fontId="78" fillId="99" borderId="93" xfId="0" applyNumberFormat="1" applyFont="1" applyFill="1" applyBorder="1"/>
    <xf numFmtId="14" fontId="78" fillId="44" borderId="92" xfId="0" applyNumberFormat="1" applyFont="1" applyFill="1" applyBorder="1"/>
    <xf numFmtId="49" fontId="78" fillId="44" borderId="93" xfId="0" applyNumberFormat="1" applyFont="1" applyFill="1" applyBorder="1"/>
    <xf numFmtId="4" fontId="78" fillId="94" borderId="93" xfId="0" applyNumberFormat="1" applyFont="1" applyFill="1" applyBorder="1"/>
    <xf numFmtId="14" fontId="78" fillId="59" borderId="92" xfId="0" applyNumberFormat="1" applyFont="1" applyFill="1" applyBorder="1"/>
    <xf numFmtId="49" fontId="78" fillId="59" borderId="93" xfId="0" applyNumberFormat="1" applyFont="1" applyFill="1" applyBorder="1"/>
    <xf numFmtId="14" fontId="46" fillId="0" borderId="92" xfId="0" applyNumberFormat="1" applyFont="1" applyBorder="1"/>
    <xf numFmtId="49" fontId="46" fillId="0" borderId="93" xfId="0" applyNumberFormat="1" applyFont="1" applyBorder="1"/>
    <xf numFmtId="4" fontId="46" fillId="0" borderId="93" xfId="0" applyNumberFormat="1" applyFont="1" applyBorder="1"/>
    <xf numFmtId="205" fontId="53" fillId="0" borderId="0" xfId="0" applyNumberFormat="1" applyFont="1"/>
    <xf numFmtId="49" fontId="78" fillId="100" borderId="93" xfId="0" applyNumberFormat="1" applyFont="1" applyFill="1" applyBorder="1"/>
    <xf numFmtId="49" fontId="78" fillId="101" borderId="93" xfId="0" applyNumberFormat="1" applyFont="1" applyFill="1" applyBorder="1"/>
    <xf numFmtId="0" fontId="238" fillId="0" borderId="169" xfId="55317" applyFont="1" applyBorder="1" applyAlignment="1">
      <alignment horizontal="right" vertical="center" wrapText="1" readingOrder="1"/>
    </xf>
    <xf numFmtId="0" fontId="249" fillId="0" borderId="169" xfId="55317" applyFont="1" applyBorder="1" applyAlignment="1">
      <alignment vertical="top" wrapText="1" readingOrder="1"/>
    </xf>
    <xf numFmtId="207" fontId="238" fillId="0" borderId="169" xfId="55317" applyNumberFormat="1" applyFont="1" applyBorder="1" applyAlignment="1">
      <alignment horizontal="right" vertical="center" wrapText="1" readingOrder="1"/>
    </xf>
    <xf numFmtId="207" fontId="239" fillId="0" borderId="0" xfId="55317" applyNumberFormat="1" applyFont="1" applyAlignment="1">
      <alignment horizontal="right" vertical="center" wrapText="1" readingOrder="1"/>
    </xf>
    <xf numFmtId="0" fontId="249" fillId="0" borderId="0" xfId="55317" applyFont="1" applyAlignment="1">
      <alignment vertical="top" wrapText="1" readingOrder="1"/>
    </xf>
    <xf numFmtId="0" fontId="239" fillId="0" borderId="0" xfId="55317" applyFont="1" applyAlignment="1">
      <alignment horizontal="right" vertical="center" wrapText="1" readingOrder="1"/>
    </xf>
    <xf numFmtId="207" fontId="239" fillId="86" borderId="0" xfId="55317" applyNumberFormat="1" applyFont="1" applyFill="1" applyAlignment="1">
      <alignment horizontal="right" vertical="center" wrapText="1" readingOrder="1"/>
    </xf>
    <xf numFmtId="0" fontId="239" fillId="86" borderId="0" xfId="55317" applyFont="1" applyFill="1" applyAlignment="1">
      <alignment horizontal="right" vertical="center" wrapText="1" readingOrder="1"/>
    </xf>
    <xf numFmtId="0" fontId="239" fillId="86" borderId="0" xfId="55317" applyFont="1" applyFill="1" applyAlignment="1">
      <alignment horizontal="left" vertical="center" wrapText="1" readingOrder="1"/>
    </xf>
    <xf numFmtId="207" fontId="239" fillId="85" borderId="0" xfId="55317" applyNumberFormat="1" applyFont="1" applyFill="1" applyAlignment="1">
      <alignment horizontal="right" vertical="center" wrapText="1" readingOrder="1"/>
    </xf>
    <xf numFmtId="0" fontId="239" fillId="85" borderId="0" xfId="55317" applyFont="1" applyFill="1" applyAlignment="1">
      <alignment horizontal="right" vertical="center" wrapText="1" readingOrder="1"/>
    </xf>
    <xf numFmtId="0" fontId="239" fillId="85" borderId="0" xfId="55317" applyFont="1" applyFill="1" applyAlignment="1">
      <alignment horizontal="left" vertical="center" wrapText="1" readingOrder="1"/>
    </xf>
    <xf numFmtId="0" fontId="250" fillId="0" borderId="168" xfId="55317" applyFont="1" applyBorder="1" applyAlignment="1">
      <alignment horizontal="right" wrapText="1" readingOrder="1"/>
    </xf>
    <xf numFmtId="0" fontId="249" fillId="0" borderId="168" xfId="55317" applyFont="1" applyBorder="1" applyAlignment="1">
      <alignment vertical="top" wrapText="1" readingOrder="1"/>
    </xf>
    <xf numFmtId="0" fontId="250" fillId="0" borderId="168" xfId="55317" applyFont="1" applyBorder="1" applyAlignment="1">
      <alignment horizontal="left" wrapText="1" readingOrder="1"/>
    </xf>
    <xf numFmtId="49" fontId="83" fillId="87" borderId="93" xfId="0" applyNumberFormat="1" applyFont="1" applyFill="1" applyBorder="1"/>
    <xf numFmtId="0" fontId="53" fillId="44" borderId="0" xfId="0" applyFont="1" applyFill="1"/>
    <xf numFmtId="183" fontId="263" fillId="45" borderId="60" xfId="48372" applyNumberFormat="1" applyFont="1" applyFill="1" applyBorder="1" applyAlignment="1">
      <alignment horizontal="right" vertical="center" wrapText="1"/>
    </xf>
    <xf numFmtId="183" fontId="264" fillId="45" borderId="60" xfId="48372" applyNumberFormat="1" applyFont="1" applyFill="1" applyBorder="1" applyAlignment="1">
      <alignment horizontal="right" vertical="center" wrapText="1"/>
    </xf>
    <xf numFmtId="183" fontId="264" fillId="0" borderId="60" xfId="48372" applyNumberFormat="1" applyFont="1" applyBorder="1" applyAlignment="1">
      <alignment horizontal="right" vertical="center" wrapText="1"/>
    </xf>
    <xf numFmtId="0" fontId="172" fillId="55" borderId="159" xfId="0" applyFont="1" applyFill="1" applyBorder="1" applyAlignment="1">
      <alignment horizontal="center" vertical="center"/>
    </xf>
    <xf numFmtId="0" fontId="172" fillId="55" borderId="122" xfId="0" applyFont="1" applyFill="1" applyBorder="1" applyAlignment="1">
      <alignment horizontal="center" vertical="center"/>
    </xf>
    <xf numFmtId="0" fontId="53" fillId="72" borderId="158" xfId="0" applyFont="1" applyFill="1" applyBorder="1" applyAlignment="1">
      <alignment horizontal="center" vertical="center"/>
    </xf>
    <xf numFmtId="0" fontId="55" fillId="69" borderId="152" xfId="0" applyFont="1" applyFill="1" applyBorder="1" applyAlignment="1">
      <alignment horizontal="center" vertical="center"/>
    </xf>
    <xf numFmtId="0" fontId="55" fillId="69" borderId="123" xfId="0" applyFont="1" applyFill="1" applyBorder="1" applyAlignment="1">
      <alignment horizontal="center" vertical="center"/>
    </xf>
    <xf numFmtId="0" fontId="59" fillId="0" borderId="181" xfId="0" applyFont="1" applyBorder="1" applyAlignment="1">
      <alignment horizontal="left" vertical="center"/>
    </xf>
    <xf numFmtId="0" fontId="55" fillId="69" borderId="65" xfId="0" applyFont="1" applyFill="1" applyBorder="1" applyAlignment="1">
      <alignment horizontal="center" vertical="center"/>
    </xf>
    <xf numFmtId="0" fontId="172" fillId="55" borderId="182" xfId="0" applyFont="1" applyFill="1" applyBorder="1" applyAlignment="1">
      <alignment horizontal="center" vertical="center"/>
    </xf>
    <xf numFmtId="0" fontId="172" fillId="55" borderId="183" xfId="0" applyFont="1" applyFill="1" applyBorder="1" applyAlignment="1">
      <alignment horizontal="center" vertical="center"/>
    </xf>
    <xf numFmtId="0" fontId="172" fillId="55" borderId="184" xfId="0" applyFont="1" applyFill="1" applyBorder="1" applyAlignment="1">
      <alignment horizontal="center" vertical="center"/>
    </xf>
    <xf numFmtId="0" fontId="59" fillId="0" borderId="181" xfId="0" applyFont="1" applyBorder="1" applyAlignment="1">
      <alignment horizontal="left" vertical="center" wrapText="1"/>
    </xf>
    <xf numFmtId="3" fontId="122" fillId="2" borderId="2" xfId="1" applyNumberFormat="1" applyFont="1" applyFill="1" applyBorder="1" applyAlignment="1">
      <alignment horizontal="left" vertical="center"/>
    </xf>
    <xf numFmtId="3" fontId="122" fillId="2" borderId="3" xfId="1" applyNumberFormat="1" applyFont="1" applyFill="1" applyBorder="1" applyAlignment="1">
      <alignment horizontal="left" vertical="center"/>
    </xf>
    <xf numFmtId="3" fontId="41" fillId="2" borderId="0" xfId="1" applyNumberFormat="1" applyFont="1" applyFill="1" applyAlignment="1">
      <alignment horizontal="left" vertical="center"/>
    </xf>
    <xf numFmtId="3" fontId="41" fillId="2" borderId="5" xfId="1" applyNumberFormat="1" applyFont="1" applyFill="1" applyBorder="1" applyAlignment="1">
      <alignment horizontal="left" vertical="center"/>
    </xf>
    <xf numFmtId="49" fontId="160" fillId="45" borderId="0" xfId="48372" applyNumberFormat="1" applyFont="1" applyFill="1" applyAlignment="1">
      <alignment horizontal="center" vertical="center" wrapText="1"/>
    </xf>
    <xf numFmtId="49" fontId="198" fillId="47" borderId="188" xfId="0" applyNumberFormat="1" applyFont="1" applyFill="1" applyBorder="1" applyAlignment="1">
      <alignment horizontal="center" vertical="center" wrapText="1"/>
    </xf>
    <xf numFmtId="49" fontId="198" fillId="47" borderId="173" xfId="0" applyNumberFormat="1" applyFont="1" applyFill="1" applyBorder="1" applyAlignment="1">
      <alignment horizontal="center" vertical="center" wrapText="1"/>
    </xf>
    <xf numFmtId="49" fontId="198" fillId="47" borderId="175" xfId="0" applyNumberFormat="1" applyFont="1" applyFill="1" applyBorder="1" applyAlignment="1">
      <alignment horizontal="center" vertical="center" wrapText="1"/>
    </xf>
    <xf numFmtId="49" fontId="198" fillId="47" borderId="111" xfId="0" applyNumberFormat="1" applyFont="1" applyFill="1" applyBorder="1" applyAlignment="1">
      <alignment horizontal="center" vertical="center" wrapText="1"/>
    </xf>
    <xf numFmtId="49" fontId="200" fillId="45" borderId="0" xfId="48372" applyNumberFormat="1" applyFont="1" applyFill="1" applyAlignment="1">
      <alignment horizontal="center" vertical="center" wrapText="1"/>
    </xf>
    <xf numFmtId="49" fontId="102" fillId="45" borderId="0" xfId="48372" applyNumberFormat="1" applyFont="1" applyFill="1" applyAlignment="1">
      <alignment horizontal="left" vertical="center" wrapText="1"/>
    </xf>
    <xf numFmtId="49" fontId="102" fillId="45" borderId="0" xfId="48372" applyNumberFormat="1" applyFont="1" applyFill="1" applyAlignment="1">
      <alignment horizontal="center" vertical="center" wrapText="1"/>
    </xf>
    <xf numFmtId="49" fontId="108" fillId="46" borderId="0" xfId="48372" applyNumberFormat="1" applyFont="1" applyFill="1" applyAlignment="1">
      <alignment horizontal="center" vertical="center" wrapText="1"/>
    </xf>
    <xf numFmtId="49" fontId="197" fillId="45" borderId="0" xfId="48372" applyNumberFormat="1" applyFont="1" applyFill="1" applyAlignment="1">
      <alignment horizontal="left" vertical="center" wrapText="1"/>
    </xf>
    <xf numFmtId="49" fontId="102" fillId="57" borderId="0" xfId="48372" applyNumberFormat="1" applyFont="1" applyFill="1" applyAlignment="1">
      <alignment horizontal="center" vertical="center"/>
    </xf>
    <xf numFmtId="0" fontId="102" fillId="45" borderId="0" xfId="48372" applyFont="1" applyFill="1" applyAlignment="1">
      <alignment horizontal="left" vertical="center" wrapText="1"/>
    </xf>
    <xf numFmtId="49" fontId="198" fillId="47" borderId="0" xfId="48372" applyNumberFormat="1" applyFont="1" applyFill="1" applyAlignment="1">
      <alignment horizontal="center" vertical="center" wrapText="1"/>
    </xf>
    <xf numFmtId="0" fontId="239" fillId="0" borderId="0" xfId="55317" applyFont="1" applyAlignment="1">
      <alignment horizontal="left" vertical="center" wrapText="1" readingOrder="1"/>
    </xf>
    <xf numFmtId="0" fontId="236" fillId="0" borderId="0" xfId="48380" applyFont="1"/>
    <xf numFmtId="0" fontId="261" fillId="0" borderId="0" xfId="0" applyFont="1" applyAlignment="1">
      <alignment horizontal="left" vertical="center" wrapText="1" readingOrder="1"/>
    </xf>
    <xf numFmtId="0" fontId="262" fillId="0" borderId="0" xfId="48380" applyFont="1"/>
    <xf numFmtId="0" fontId="239" fillId="0" borderId="0" xfId="55317" applyFont="1" applyAlignment="1">
      <alignment horizontal="right" vertical="center" wrapText="1" readingOrder="1"/>
    </xf>
    <xf numFmtId="0" fontId="249" fillId="0" borderId="0" xfId="55317" applyFont="1" applyAlignment="1">
      <alignment vertical="top" wrapText="1" readingOrder="1"/>
    </xf>
    <xf numFmtId="0" fontId="250" fillId="0" borderId="168" xfId="55317" applyFont="1" applyBorder="1" applyAlignment="1">
      <alignment horizontal="left" wrapText="1" readingOrder="1"/>
    </xf>
    <xf numFmtId="0" fontId="236" fillId="0" borderId="168" xfId="55317" applyFont="1" applyBorder="1" applyAlignment="1">
      <alignment vertical="top" wrapText="1"/>
    </xf>
    <xf numFmtId="0" fontId="250" fillId="0" borderId="168" xfId="55317" applyFont="1" applyBorder="1" applyAlignment="1">
      <alignment horizontal="right" wrapText="1" readingOrder="1"/>
    </xf>
    <xf numFmtId="0" fontId="238" fillId="0" borderId="0" xfId="55317" applyFont="1" applyAlignment="1">
      <alignment horizontal="left" vertical="center" wrapText="1" readingOrder="1"/>
    </xf>
    <xf numFmtId="0" fontId="239" fillId="85" borderId="0" xfId="55317" applyFont="1" applyFill="1" applyAlignment="1">
      <alignment horizontal="left" vertical="center" wrapText="1" readingOrder="1"/>
    </xf>
    <xf numFmtId="207" fontId="239" fillId="85" borderId="0" xfId="55317" applyNumberFormat="1" applyFont="1" applyFill="1" applyAlignment="1">
      <alignment horizontal="right" vertical="center" wrapText="1" readingOrder="1"/>
    </xf>
    <xf numFmtId="0" fontId="239" fillId="86" borderId="0" xfId="55317" applyFont="1" applyFill="1" applyAlignment="1">
      <alignment horizontal="left" vertical="center" wrapText="1" readingOrder="1"/>
    </xf>
    <xf numFmtId="207" fontId="239" fillId="86" borderId="0" xfId="55317" applyNumberFormat="1" applyFont="1" applyFill="1" applyAlignment="1">
      <alignment horizontal="right" vertical="center" wrapText="1" readingOrder="1"/>
    </xf>
    <xf numFmtId="0" fontId="239" fillId="85" borderId="0" xfId="55317" applyFont="1" applyFill="1" applyAlignment="1">
      <alignment horizontal="right" vertical="center" wrapText="1" readingOrder="1"/>
    </xf>
    <xf numFmtId="0" fontId="239" fillId="86" borderId="0" xfId="55317" applyFont="1" applyFill="1" applyAlignment="1">
      <alignment horizontal="right" vertical="center" wrapText="1" readingOrder="1"/>
    </xf>
    <xf numFmtId="0" fontId="239" fillId="0" borderId="169" xfId="55317" applyFont="1" applyBorder="1" applyAlignment="1">
      <alignment horizontal="left" vertical="center" wrapText="1" readingOrder="1"/>
    </xf>
    <xf numFmtId="0" fontId="236" fillId="0" borderId="169" xfId="55317" applyFont="1" applyBorder="1" applyAlignment="1">
      <alignment vertical="top" wrapText="1"/>
    </xf>
    <xf numFmtId="207" fontId="238" fillId="0" borderId="169" xfId="55317" applyNumberFormat="1" applyFont="1" applyBorder="1" applyAlignment="1">
      <alignment horizontal="right" vertical="center" wrapText="1" readingOrder="1"/>
    </xf>
    <xf numFmtId="0" fontId="238" fillId="0" borderId="169" xfId="55317" applyFont="1" applyBorder="1" applyAlignment="1">
      <alignment horizontal="right" vertical="center" wrapText="1" readingOrder="1"/>
    </xf>
    <xf numFmtId="0" fontId="139" fillId="58" borderId="163" xfId="0" applyFont="1" applyFill="1" applyBorder="1" applyAlignment="1">
      <alignment horizontal="center" vertical="center" wrapText="1"/>
    </xf>
    <xf numFmtId="0" fontId="144" fillId="42" borderId="0" xfId="3" applyFont="1" applyFill="1" applyAlignment="1">
      <alignment horizontal="center" vertical="center"/>
    </xf>
    <xf numFmtId="0" fontId="144" fillId="66" borderId="0" xfId="3" applyFont="1" applyFill="1" applyAlignment="1">
      <alignment horizontal="center" vertical="center"/>
    </xf>
    <xf numFmtId="0" fontId="145" fillId="68" borderId="170" xfId="0" applyFont="1" applyFill="1" applyBorder="1" applyAlignment="1">
      <alignment horizontal="center" vertical="center"/>
    </xf>
    <xf numFmtId="0" fontId="145" fillId="68" borderId="188" xfId="0" applyFont="1" applyFill="1" applyBorder="1" applyAlignment="1">
      <alignment horizontal="center" vertical="center"/>
    </xf>
    <xf numFmtId="0" fontId="145" fillId="68" borderId="162" xfId="0" applyFont="1" applyFill="1" applyBorder="1" applyAlignment="1">
      <alignment horizontal="center" vertical="center"/>
    </xf>
    <xf numFmtId="14" fontId="139" fillId="58" borderId="163" xfId="0" applyNumberFormat="1" applyFont="1" applyFill="1" applyBorder="1" applyAlignment="1">
      <alignment horizontal="center" vertical="center" wrapText="1"/>
    </xf>
    <xf numFmtId="14" fontId="139" fillId="58" borderId="163" xfId="0" applyNumberFormat="1" applyFont="1" applyFill="1" applyBorder="1" applyAlignment="1">
      <alignment horizontal="center" vertical="center"/>
    </xf>
    <xf numFmtId="14" fontId="139" fillId="58" borderId="196" xfId="0" applyNumberFormat="1" applyFont="1" applyFill="1" applyBorder="1" applyAlignment="1">
      <alignment horizontal="center" vertical="center"/>
    </xf>
    <xf numFmtId="14" fontId="139" fillId="58" borderId="65" xfId="0" applyNumberFormat="1" applyFont="1" applyFill="1" applyBorder="1" applyAlignment="1">
      <alignment horizontal="center" vertical="center"/>
    </xf>
    <xf numFmtId="188" fontId="139" fillId="58" borderId="163" xfId="5" applyNumberFormat="1" applyFont="1" applyFill="1" applyBorder="1" applyAlignment="1">
      <alignment horizontal="center" vertical="center" wrapText="1"/>
    </xf>
    <xf numFmtId="188" fontId="139" fillId="58" borderId="163" xfId="5" applyNumberFormat="1" applyFont="1" applyFill="1" applyBorder="1" applyAlignment="1">
      <alignment horizontal="center" vertical="center"/>
    </xf>
    <xf numFmtId="0" fontId="145" fillId="69" borderId="170" xfId="0" applyFont="1" applyFill="1" applyBorder="1" applyAlignment="1">
      <alignment horizontal="center" vertical="center" wrapText="1"/>
    </xf>
    <xf numFmtId="0" fontId="145" fillId="69" borderId="188" xfId="0" applyFont="1" applyFill="1" applyBorder="1" applyAlignment="1">
      <alignment horizontal="center" vertical="center" wrapText="1"/>
    </xf>
    <xf numFmtId="0" fontId="145" fillId="69" borderId="162" xfId="0" applyFont="1" applyFill="1" applyBorder="1" applyAlignment="1">
      <alignment horizontal="center" vertical="center" wrapText="1"/>
    </xf>
    <xf numFmtId="0" fontId="139" fillId="58" borderId="163" xfId="0" applyFont="1" applyFill="1" applyBorder="1" applyAlignment="1">
      <alignment horizontal="center" vertical="center"/>
    </xf>
    <xf numFmtId="0" fontId="139" fillId="58" borderId="170" xfId="0" applyFont="1" applyFill="1" applyBorder="1" applyAlignment="1">
      <alignment horizontal="center" vertical="center"/>
    </xf>
    <xf numFmtId="0" fontId="139" fillId="58" borderId="188" xfId="0" applyFont="1" applyFill="1" applyBorder="1" applyAlignment="1">
      <alignment horizontal="center" vertical="center"/>
    </xf>
    <xf numFmtId="0" fontId="139" fillId="58" borderId="162" xfId="0" applyFont="1" applyFill="1" applyBorder="1" applyAlignment="1">
      <alignment horizontal="center" vertical="center"/>
    </xf>
    <xf numFmtId="0" fontId="115" fillId="50" borderId="181" xfId="0" applyFont="1" applyFill="1" applyBorder="1" applyAlignment="1" applyProtection="1">
      <alignment horizontal="center" vertical="center"/>
      <protection locked="0"/>
    </xf>
    <xf numFmtId="0" fontId="115" fillId="50" borderId="181" xfId="0" applyFont="1" applyFill="1" applyBorder="1" applyAlignment="1">
      <alignment horizontal="center" vertical="center"/>
    </xf>
    <xf numFmtId="0" fontId="115" fillId="50" borderId="185" xfId="0" applyFont="1" applyFill="1" applyBorder="1" applyAlignment="1">
      <alignment horizontal="center" vertical="center"/>
    </xf>
    <xf numFmtId="0" fontId="115" fillId="50" borderId="65" xfId="0" applyFont="1" applyFill="1" applyBorder="1" applyAlignment="1">
      <alignment horizontal="center" vertical="center"/>
    </xf>
    <xf numFmtId="0" fontId="115" fillId="50" borderId="186" xfId="0" applyFont="1" applyFill="1" applyBorder="1" applyAlignment="1" applyProtection="1">
      <alignment horizontal="center" vertical="center" wrapText="1"/>
      <protection locked="0"/>
    </xf>
    <xf numFmtId="0" fontId="115" fillId="50" borderId="187" xfId="0" applyFont="1" applyFill="1" applyBorder="1" applyAlignment="1" applyProtection="1">
      <alignment horizontal="center" vertical="center" wrapText="1"/>
      <protection locked="0"/>
    </xf>
    <xf numFmtId="0" fontId="115" fillId="50" borderId="181" xfId="0" applyFont="1" applyFill="1" applyBorder="1" applyAlignment="1" applyProtection="1">
      <alignment horizontal="center" vertical="center" wrapText="1"/>
      <protection locked="0"/>
    </xf>
    <xf numFmtId="9" fontId="115" fillId="50" borderId="181" xfId="6" applyFont="1" applyFill="1" applyBorder="1" applyAlignment="1">
      <alignment horizontal="center" vertical="center"/>
    </xf>
    <xf numFmtId="0" fontId="115" fillId="50" borderId="181" xfId="0" applyFont="1" applyFill="1" applyBorder="1" applyAlignment="1">
      <alignment horizontal="center" vertical="center" wrapText="1"/>
    </xf>
    <xf numFmtId="14" fontId="56" fillId="0" borderId="0" xfId="5" applyNumberFormat="1" applyFont="1" applyFill="1" applyBorder="1" applyAlignment="1">
      <alignment horizontal="right" vertical="center"/>
    </xf>
    <xf numFmtId="41" fontId="56" fillId="0" borderId="0" xfId="5" applyFont="1" applyFill="1" applyBorder="1" applyAlignment="1">
      <alignment horizontal="right" vertical="center"/>
    </xf>
    <xf numFmtId="9" fontId="56" fillId="0" borderId="0" xfId="5" applyNumberFormat="1" applyFont="1" applyFill="1" applyBorder="1" applyAlignment="1">
      <alignment horizontal="right" vertical="center"/>
    </xf>
    <xf numFmtId="10" fontId="56" fillId="0" borderId="0" xfId="5" applyNumberFormat="1" applyFont="1" applyFill="1" applyBorder="1" applyAlignment="1">
      <alignment horizontal="right" vertical="center"/>
    </xf>
    <xf numFmtId="14" fontId="56" fillId="0" borderId="0" xfId="383" applyNumberFormat="1" applyFont="1" applyAlignment="1">
      <alignment horizontal="right" vertical="center"/>
    </xf>
    <xf numFmtId="14" fontId="55" fillId="0" borderId="0" xfId="383" applyNumberFormat="1" applyFont="1" applyAlignment="1">
      <alignment horizontal="right" vertical="center"/>
    </xf>
    <xf numFmtId="14" fontId="59" fillId="0" borderId="81" xfId="5" applyNumberFormat="1" applyFont="1" applyBorder="1" applyAlignment="1">
      <alignment horizontal="right" vertical="center"/>
    </xf>
    <xf numFmtId="41" fontId="59" fillId="0" borderId="81" xfId="5" applyFont="1" applyBorder="1" applyAlignment="1">
      <alignment horizontal="right" vertical="center"/>
    </xf>
    <xf numFmtId="41" fontId="59" fillId="0" borderId="82" xfId="5" applyFont="1" applyBorder="1" applyAlignment="1">
      <alignment horizontal="right" vertical="center"/>
    </xf>
    <xf numFmtId="41" fontId="59" fillId="0" borderId="84" xfId="5" applyFont="1" applyBorder="1" applyAlignment="1">
      <alignment horizontal="right" vertical="center"/>
    </xf>
    <xf numFmtId="41" fontId="59" fillId="0" borderId="85" xfId="5" applyFont="1" applyBorder="1" applyAlignment="1">
      <alignment horizontal="right" vertical="center"/>
    </xf>
    <xf numFmtId="9" fontId="59" fillId="0" borderId="81" xfId="5" applyNumberFormat="1" applyFont="1" applyBorder="1" applyAlignment="1">
      <alignment horizontal="right" vertical="center"/>
    </xf>
    <xf numFmtId="10" fontId="59" fillId="0" borderId="81" xfId="5" applyNumberFormat="1" applyFont="1" applyBorder="1" applyAlignment="1">
      <alignment horizontal="right" vertical="center"/>
    </xf>
    <xf numFmtId="14" fontId="59" fillId="0" borderId="81" xfId="383" applyNumberFormat="1" applyFont="1" applyBorder="1" applyAlignment="1">
      <alignment horizontal="right" vertical="center"/>
    </xf>
    <xf numFmtId="14" fontId="59" fillId="0" borderId="82" xfId="383" applyNumberFormat="1" applyFont="1" applyBorder="1" applyAlignment="1">
      <alignment horizontal="right" vertical="center"/>
    </xf>
    <xf numFmtId="0" fontId="48" fillId="3" borderId="31" xfId="0" applyFont="1" applyFill="1" applyBorder="1" applyAlignment="1">
      <alignment horizontal="center"/>
    </xf>
    <xf numFmtId="0" fontId="48" fillId="3" borderId="33" xfId="0" applyFont="1" applyFill="1" applyBorder="1" applyAlignment="1">
      <alignment horizontal="center"/>
    </xf>
    <xf numFmtId="14" fontId="59" fillId="0" borderId="78" xfId="383" applyNumberFormat="1" applyFont="1" applyBorder="1" applyAlignment="1">
      <alignment horizontal="right" vertical="center"/>
    </xf>
    <xf numFmtId="14" fontId="59" fillId="0" borderId="79" xfId="383" applyNumberFormat="1" applyFont="1" applyBorder="1" applyAlignment="1">
      <alignment horizontal="right" vertical="center"/>
    </xf>
    <xf numFmtId="0" fontId="48" fillId="3" borderId="69" xfId="0" applyFont="1" applyFill="1" applyBorder="1" applyAlignment="1">
      <alignment horizontal="center"/>
    </xf>
    <xf numFmtId="0" fontId="48" fillId="3" borderId="70" xfId="0" applyFont="1" applyFill="1" applyBorder="1" applyAlignment="1">
      <alignment horizontal="center"/>
    </xf>
    <xf numFmtId="41" fontId="59" fillId="0" borderId="186" xfId="5" applyFont="1" applyBorder="1" applyAlignment="1">
      <alignment horizontal="center" vertical="center"/>
    </xf>
    <xf numFmtId="41" fontId="59" fillId="0" borderId="189" xfId="5" applyFont="1" applyBorder="1" applyAlignment="1">
      <alignment horizontal="center" vertical="center"/>
    </xf>
    <xf numFmtId="41" fontId="59" fillId="0" borderId="187" xfId="5" applyFont="1" applyBorder="1" applyAlignment="1">
      <alignment horizontal="center" vertical="center"/>
    </xf>
    <xf numFmtId="14" fontId="46" fillId="0" borderId="21" xfId="0" applyNumberFormat="1" applyFont="1" applyBorder="1" applyAlignment="1">
      <alignment horizontal="center"/>
    </xf>
    <xf numFmtId="14" fontId="46" fillId="0" borderId="35" xfId="0" applyNumberFormat="1" applyFont="1" applyBorder="1" applyAlignment="1">
      <alignment horizontal="center"/>
    </xf>
    <xf numFmtId="14" fontId="59" fillId="0" borderId="186" xfId="383" applyNumberFormat="1" applyFont="1" applyBorder="1" applyAlignment="1">
      <alignment horizontal="center" vertical="center"/>
    </xf>
    <xf numFmtId="14" fontId="59" fillId="0" borderId="189" xfId="383" applyNumberFormat="1" applyFont="1" applyBorder="1" applyAlignment="1">
      <alignment horizontal="center" vertical="center"/>
    </xf>
    <xf numFmtId="14" fontId="59" fillId="0" borderId="187" xfId="383" applyNumberFormat="1" applyFont="1" applyBorder="1" applyAlignment="1">
      <alignment horizontal="center" vertical="center"/>
    </xf>
    <xf numFmtId="49" fontId="59" fillId="0" borderId="186" xfId="5" applyNumberFormat="1" applyFont="1" applyBorder="1" applyAlignment="1">
      <alignment horizontal="center" vertical="center"/>
    </xf>
    <xf numFmtId="49" fontId="59" fillId="0" borderId="189" xfId="5" applyNumberFormat="1" applyFont="1" applyBorder="1" applyAlignment="1">
      <alignment horizontal="center" vertical="center"/>
    </xf>
    <xf numFmtId="49" fontId="59" fillId="0" borderId="187" xfId="5" applyNumberFormat="1" applyFont="1" applyBorder="1" applyAlignment="1">
      <alignment horizontal="center" vertical="center"/>
    </xf>
    <xf numFmtId="41" fontId="59" fillId="0" borderId="186" xfId="383" applyNumberFormat="1" applyFont="1" applyBorder="1" applyAlignment="1">
      <alignment horizontal="center" vertical="center" wrapText="1"/>
    </xf>
    <xf numFmtId="41" fontId="59" fillId="0" borderId="189" xfId="383" applyNumberFormat="1" applyFont="1" applyBorder="1" applyAlignment="1">
      <alignment horizontal="center" vertical="center" wrapText="1"/>
    </xf>
    <xf numFmtId="41" fontId="59" fillId="0" borderId="187" xfId="383" applyNumberFormat="1" applyFont="1" applyBorder="1" applyAlignment="1">
      <alignment horizontal="center" vertical="center" wrapText="1"/>
    </xf>
    <xf numFmtId="184" fontId="59" fillId="43" borderId="186" xfId="383" applyNumberFormat="1" applyFont="1" applyFill="1" applyBorder="1" applyAlignment="1">
      <alignment horizontal="center" vertical="center"/>
    </xf>
    <xf numFmtId="184" fontId="59" fillId="43" borderId="189" xfId="383" applyNumberFormat="1" applyFont="1" applyFill="1" applyBorder="1" applyAlignment="1">
      <alignment horizontal="center" vertical="center"/>
    </xf>
    <xf numFmtId="184" fontId="59" fillId="43" borderId="187" xfId="383" applyNumberFormat="1" applyFont="1" applyFill="1" applyBorder="1" applyAlignment="1">
      <alignment horizontal="center" vertical="center"/>
    </xf>
    <xf numFmtId="186" fontId="59" fillId="43" borderId="186" xfId="5" applyNumberFormat="1" applyFont="1" applyFill="1" applyBorder="1" applyAlignment="1">
      <alignment horizontal="center" vertical="center"/>
    </xf>
    <xf numFmtId="186" fontId="59" fillId="43" borderId="189" xfId="5" applyNumberFormat="1" applyFont="1" applyFill="1" applyBorder="1" applyAlignment="1">
      <alignment horizontal="center" vertical="center"/>
    </xf>
    <xf numFmtId="186" fontId="59" fillId="43" borderId="187" xfId="5" applyNumberFormat="1" applyFont="1" applyFill="1" applyBorder="1" applyAlignment="1">
      <alignment horizontal="center" vertical="center"/>
    </xf>
    <xf numFmtId="0" fontId="48" fillId="3" borderId="31" xfId="3" applyFont="1" applyFill="1" applyBorder="1" applyAlignment="1">
      <alignment horizontal="center"/>
    </xf>
    <xf numFmtId="0" fontId="48" fillId="3" borderId="33" xfId="3" applyFont="1" applyFill="1" applyBorder="1" applyAlignment="1">
      <alignment horizontal="center"/>
    </xf>
    <xf numFmtId="0" fontId="46" fillId="4" borderId="89" xfId="3" applyFont="1" applyFill="1" applyBorder="1" applyAlignment="1">
      <alignment horizontal="center"/>
    </xf>
    <xf numFmtId="0" fontId="46" fillId="4" borderId="90" xfId="3" applyFont="1" applyFill="1" applyBorder="1" applyAlignment="1">
      <alignment horizontal="center"/>
    </xf>
    <xf numFmtId="0" fontId="46" fillId="0" borderId="49" xfId="3" applyFont="1" applyBorder="1" applyAlignment="1">
      <alignment horizontal="left"/>
    </xf>
    <xf numFmtId="41" fontId="46" fillId="0" borderId="26" xfId="5" applyFont="1" applyBorder="1" applyAlignment="1">
      <alignment horizontal="center"/>
    </xf>
    <xf numFmtId="41" fontId="46" fillId="0" borderId="36" xfId="5" applyFont="1" applyBorder="1" applyAlignment="1">
      <alignment horizontal="center"/>
    </xf>
    <xf numFmtId="41" fontId="46" fillId="0" borderId="27" xfId="5" applyFont="1" applyBorder="1" applyAlignment="1">
      <alignment horizontal="center"/>
    </xf>
    <xf numFmtId="41" fontId="46" fillId="0" borderId="18" xfId="5" applyFont="1" applyBorder="1" applyAlignment="1">
      <alignment horizontal="center"/>
    </xf>
    <xf numFmtId="14" fontId="46" fillId="0" borderId="38" xfId="3" applyNumberFormat="1" applyFont="1" applyBorder="1" applyAlignment="1">
      <alignment horizontal="center"/>
    </xf>
    <xf numFmtId="14" fontId="46" fillId="0" borderId="94" xfId="3" applyNumberFormat="1" applyFont="1" applyBorder="1" applyAlignment="1">
      <alignment horizontal="center"/>
    </xf>
    <xf numFmtId="49" fontId="46" fillId="0" borderId="27" xfId="3" applyNumberFormat="1" applyFont="1" applyBorder="1" applyAlignment="1">
      <alignment horizontal="left" vertical="center"/>
    </xf>
    <xf numFmtId="49" fontId="46" fillId="0" borderId="38" xfId="3" applyNumberFormat="1" applyFont="1" applyBorder="1" applyAlignment="1">
      <alignment horizontal="left" vertical="center"/>
    </xf>
    <xf numFmtId="49" fontId="46" fillId="0" borderId="57" xfId="3" applyNumberFormat="1" applyFont="1" applyBorder="1" applyAlignment="1">
      <alignment horizontal="left" vertical="center"/>
    </xf>
    <xf numFmtId="49" fontId="46" fillId="0" borderId="134" xfId="3" applyNumberFormat="1" applyFont="1" applyBorder="1" applyAlignment="1">
      <alignment horizontal="left" vertical="center"/>
    </xf>
    <xf numFmtId="14" fontId="46" fillId="0" borderId="145" xfId="3" applyNumberFormat="1" applyFont="1" applyBorder="1" applyAlignment="1">
      <alignment horizontal="center" vertical="center"/>
    </xf>
    <xf numFmtId="14" fontId="46" fillId="0" borderId="153" xfId="3" applyNumberFormat="1" applyFont="1" applyBorder="1" applyAlignment="1">
      <alignment horizontal="center" vertical="center"/>
    </xf>
    <xf numFmtId="14" fontId="46" fillId="44" borderId="147" xfId="3" applyNumberFormat="1" applyFont="1" applyFill="1" applyBorder="1" applyAlignment="1">
      <alignment horizontal="center" vertical="center"/>
    </xf>
    <xf numFmtId="14" fontId="46" fillId="44" borderId="154" xfId="3" applyNumberFormat="1" applyFont="1" applyFill="1" applyBorder="1" applyAlignment="1">
      <alignment horizontal="center" vertical="center"/>
    </xf>
    <xf numFmtId="10" fontId="46" fillId="0" borderId="147" xfId="8" applyNumberFormat="1" applyFont="1" applyBorder="1" applyAlignment="1">
      <alignment horizontal="center" vertical="center"/>
    </xf>
    <xf numFmtId="10" fontId="46" fillId="0" borderId="154" xfId="8" applyNumberFormat="1" applyFont="1" applyBorder="1" applyAlignment="1">
      <alignment horizontal="center" vertical="center"/>
    </xf>
    <xf numFmtId="14" fontId="59" fillId="0" borderId="81" xfId="2889" applyNumberFormat="1" applyFont="1" applyBorder="1">
      <alignment vertical="center"/>
    </xf>
    <xf numFmtId="14" fontId="59" fillId="0" borderId="82" xfId="2889" applyNumberFormat="1" applyFont="1" applyBorder="1">
      <alignment vertical="center"/>
    </xf>
    <xf numFmtId="0" fontId="48" fillId="3" borderId="87" xfId="3" applyFont="1" applyFill="1" applyBorder="1" applyAlignment="1">
      <alignment horizontal="center"/>
    </xf>
    <xf numFmtId="0" fontId="48" fillId="3" borderId="63" xfId="3" applyFont="1" applyFill="1" applyBorder="1" applyAlignment="1">
      <alignment horizontal="center"/>
    </xf>
    <xf numFmtId="49" fontId="46" fillId="0" borderId="21" xfId="3" applyNumberFormat="1" applyFont="1" applyBorder="1" applyAlignment="1">
      <alignment horizontal="left"/>
    </xf>
    <xf numFmtId="14" fontId="46" fillId="0" borderId="35" xfId="3" applyNumberFormat="1" applyFont="1" applyBorder="1" applyAlignment="1">
      <alignment horizontal="left"/>
    </xf>
    <xf numFmtId="14" fontId="46" fillId="0" borderId="21" xfId="3" applyNumberFormat="1" applyFont="1" applyBorder="1" applyAlignment="1">
      <alignment horizontal="left"/>
    </xf>
    <xf numFmtId="41" fontId="46" fillId="4" borderId="31" xfId="4" applyFont="1" applyFill="1" applyBorder="1" applyAlignment="1">
      <alignment horizontal="center"/>
    </xf>
    <xf numFmtId="41" fontId="46" fillId="4" borderId="33" xfId="4" applyFont="1" applyFill="1" applyBorder="1" applyAlignment="1">
      <alignment horizontal="center"/>
    </xf>
    <xf numFmtId="14" fontId="59" fillId="0" borderId="78" xfId="2889" applyNumberFormat="1" applyFont="1" applyBorder="1" applyAlignment="1">
      <alignment horizontal="left" vertical="center"/>
    </xf>
    <xf numFmtId="14" fontId="59" fillId="0" borderId="79" xfId="2889" applyNumberFormat="1" applyFont="1" applyBorder="1" applyAlignment="1">
      <alignment horizontal="left" vertical="center"/>
    </xf>
    <xf numFmtId="14" fontId="84" fillId="0" borderId="147" xfId="3" applyNumberFormat="1" applyFont="1" applyBorder="1" applyAlignment="1">
      <alignment horizontal="center" vertical="center"/>
    </xf>
    <xf numFmtId="14" fontId="84" fillId="0" borderId="154" xfId="3" applyNumberFormat="1" applyFont="1" applyBorder="1" applyAlignment="1">
      <alignment horizontal="center" vertical="center"/>
    </xf>
    <xf numFmtId="41" fontId="46" fillId="0" borderId="147" xfId="5" applyFont="1" applyFill="1" applyBorder="1" applyAlignment="1">
      <alignment horizontal="center" vertical="center"/>
    </xf>
    <xf numFmtId="41" fontId="46" fillId="0" borderId="154" xfId="5" applyFont="1" applyFill="1" applyBorder="1" applyAlignment="1">
      <alignment horizontal="center" vertical="center"/>
    </xf>
    <xf numFmtId="188" fontId="46" fillId="0" borderId="147" xfId="5" applyNumberFormat="1" applyFont="1" applyBorder="1" applyAlignment="1">
      <alignment horizontal="center" vertical="center"/>
    </xf>
    <xf numFmtId="188" fontId="46" fillId="0" borderId="154" xfId="5" applyNumberFormat="1" applyFont="1" applyBorder="1" applyAlignment="1">
      <alignment horizontal="center" vertical="center"/>
    </xf>
    <xf numFmtId="41" fontId="59" fillId="0" borderId="84" xfId="5" applyFont="1" applyBorder="1" applyAlignment="1">
      <alignment horizontal="left" vertical="center"/>
    </xf>
    <xf numFmtId="41" fontId="59" fillId="0" borderId="85" xfId="5" applyFont="1" applyBorder="1" applyAlignment="1">
      <alignment horizontal="left" vertical="center"/>
    </xf>
    <xf numFmtId="9" fontId="59" fillId="0" borderId="81" xfId="5" applyNumberFormat="1" applyFont="1" applyFill="1" applyBorder="1" applyAlignment="1">
      <alignment horizontal="right" vertical="center"/>
    </xf>
    <xf numFmtId="41" fontId="59" fillId="0" borderId="81" xfId="5" applyFont="1" applyFill="1" applyBorder="1" applyAlignment="1">
      <alignment horizontal="right" vertical="center"/>
    </xf>
    <xf numFmtId="41" fontId="59" fillId="0" borderId="82" xfId="5" applyFont="1" applyFill="1" applyBorder="1" applyAlignment="1">
      <alignment horizontal="right" vertical="center"/>
    </xf>
    <xf numFmtId="41" fontId="59" fillId="0" borderId="81" xfId="2889" applyNumberFormat="1" applyFont="1" applyBorder="1">
      <alignment vertical="center"/>
    </xf>
    <xf numFmtId="41" fontId="46" fillId="0" borderId="26" xfId="5" applyFont="1" applyBorder="1" applyAlignment="1">
      <alignment horizontal="center" vertical="center"/>
    </xf>
    <xf numFmtId="41" fontId="46" fillId="0" borderId="37" xfId="5" applyFont="1" applyBorder="1" applyAlignment="1">
      <alignment horizontal="center" vertical="center"/>
    </xf>
    <xf numFmtId="41" fontId="46" fillId="0" borderId="36" xfId="5" applyFont="1" applyBorder="1" applyAlignment="1">
      <alignment horizontal="center" vertical="center"/>
    </xf>
    <xf numFmtId="49" fontId="46" fillId="0" borderId="94" xfId="3" applyNumberFormat="1" applyFont="1" applyBorder="1" applyAlignment="1">
      <alignment horizontal="left" vertical="center"/>
    </xf>
    <xf numFmtId="49" fontId="46" fillId="0" borderId="18" xfId="3" applyNumberFormat="1" applyFont="1" applyBorder="1" applyAlignment="1">
      <alignment horizontal="left" vertical="center"/>
    </xf>
    <xf numFmtId="14" fontId="46" fillId="0" borderId="146" xfId="3" applyNumberFormat="1" applyFont="1" applyBorder="1" applyAlignment="1">
      <alignment horizontal="center" vertical="center"/>
    </xf>
    <xf numFmtId="14" fontId="46" fillId="0" borderId="147" xfId="3" applyNumberFormat="1" applyFont="1" applyBorder="1" applyAlignment="1">
      <alignment horizontal="center" vertical="center"/>
    </xf>
    <xf numFmtId="14" fontId="46" fillId="0" borderId="154" xfId="3" applyNumberFormat="1" applyFont="1" applyBorder="1" applyAlignment="1">
      <alignment horizontal="center" vertical="center"/>
    </xf>
    <xf numFmtId="14" fontId="46" fillId="0" borderId="148" xfId="3" applyNumberFormat="1" applyFont="1" applyBorder="1" applyAlignment="1">
      <alignment horizontal="center" vertical="center"/>
    </xf>
    <xf numFmtId="10" fontId="46" fillId="0" borderId="148" xfId="8" applyNumberFormat="1" applyFont="1" applyBorder="1" applyAlignment="1">
      <alignment horizontal="center" vertical="center"/>
    </xf>
    <xf numFmtId="14" fontId="84" fillId="0" borderId="148" xfId="3" applyNumberFormat="1" applyFont="1" applyBorder="1" applyAlignment="1">
      <alignment horizontal="center" vertical="center"/>
    </xf>
    <xf numFmtId="41" fontId="46" fillId="0" borderId="148" xfId="5" applyFont="1" applyFill="1" applyBorder="1" applyAlignment="1">
      <alignment horizontal="center" vertical="center"/>
    </xf>
    <xf numFmtId="188" fontId="46" fillId="0" borderId="148" xfId="5" applyNumberFormat="1" applyFont="1" applyBorder="1" applyAlignment="1">
      <alignment horizontal="center" vertical="center"/>
    </xf>
    <xf numFmtId="0" fontId="137" fillId="62" borderId="71" xfId="58" applyFont="1" applyFill="1" applyBorder="1" applyAlignment="1">
      <alignment horizontal="center" vertical="center"/>
    </xf>
    <xf numFmtId="0" fontId="137" fillId="62" borderId="191" xfId="58" applyFont="1" applyFill="1" applyBorder="1" applyAlignment="1">
      <alignment horizontal="center" vertical="center"/>
    </xf>
    <xf numFmtId="0" fontId="137" fillId="62" borderId="75" xfId="58" applyFont="1" applyFill="1" applyBorder="1" applyAlignment="1">
      <alignment horizontal="center" vertical="center"/>
    </xf>
    <xf numFmtId="0" fontId="137" fillId="63" borderId="95" xfId="58" applyFont="1" applyFill="1" applyBorder="1" applyAlignment="1">
      <alignment horizontal="center" vertical="center"/>
    </xf>
    <xf numFmtId="0" fontId="137" fillId="63" borderId="96" xfId="58" applyFont="1" applyFill="1" applyBorder="1" applyAlignment="1">
      <alignment horizontal="center" vertical="center"/>
    </xf>
    <xf numFmtId="0" fontId="137" fillId="62" borderId="97" xfId="58" applyFont="1" applyFill="1" applyBorder="1" applyAlignment="1">
      <alignment horizontal="center" vertical="center"/>
    </xf>
    <xf numFmtId="0" fontId="137" fillId="62" borderId="193" xfId="58" applyFont="1" applyFill="1" applyBorder="1" applyAlignment="1">
      <alignment horizontal="center" vertical="center"/>
    </xf>
    <xf numFmtId="0" fontId="137" fillId="63" borderId="74" xfId="58" applyFont="1" applyFill="1" applyBorder="1" applyAlignment="1">
      <alignment horizontal="center" vertical="center"/>
    </xf>
    <xf numFmtId="0" fontId="137" fillId="63" borderId="76" xfId="58" applyFont="1" applyFill="1" applyBorder="1" applyAlignment="1">
      <alignment horizontal="center" vertical="center"/>
    </xf>
    <xf numFmtId="0" fontId="111" fillId="40" borderId="199" xfId="0" applyFont="1" applyFill="1" applyBorder="1" applyAlignment="1">
      <alignment horizontal="left" vertical="center"/>
    </xf>
    <xf numFmtId="41" fontId="188" fillId="40" borderId="199" xfId="0" applyNumberFormat="1" applyFont="1" applyFill="1" applyBorder="1" applyAlignment="1">
      <alignment horizontal="left" vertical="center"/>
    </xf>
    <xf numFmtId="187" fontId="59" fillId="0" borderId="81" xfId="5" applyNumberFormat="1" applyFont="1" applyBorder="1" applyAlignment="1">
      <alignment horizontal="right" vertical="center"/>
    </xf>
    <xf numFmtId="14" fontId="46" fillId="0" borderId="139" xfId="4" applyNumberFormat="1" applyFont="1" applyBorder="1" applyAlignment="1">
      <alignment horizontal="center" vertical="center" wrapText="1"/>
    </xf>
    <xf numFmtId="14" fontId="46" fillId="0" borderId="37" xfId="4" applyNumberFormat="1" applyFont="1" applyBorder="1" applyAlignment="1">
      <alignment horizontal="center" vertical="center" wrapText="1"/>
    </xf>
    <xf numFmtId="14" fontId="46" fillId="0" borderId="140" xfId="4" applyNumberFormat="1" applyFont="1" applyBorder="1" applyAlignment="1">
      <alignment horizontal="center" vertical="center" wrapText="1"/>
    </xf>
    <xf numFmtId="0" fontId="46" fillId="0" borderId="181" xfId="3" applyFont="1" applyBorder="1" applyAlignment="1">
      <alignment horizontal="center" vertical="center" wrapText="1"/>
    </xf>
    <xf numFmtId="0" fontId="239" fillId="0" borderId="162" xfId="0" applyFont="1" applyFill="1" applyBorder="1" applyAlignment="1">
      <alignment vertical="center" wrapText="1" readingOrder="1"/>
    </xf>
    <xf numFmtId="0" fontId="256" fillId="0" borderId="170" xfId="0" applyFont="1" applyFill="1" applyBorder="1" applyAlignment="1">
      <alignment vertical="center" wrapText="1" readingOrder="1"/>
    </xf>
    <xf numFmtId="197" fontId="239" fillId="0" borderId="233" xfId="0" applyNumberFormat="1" applyFont="1" applyFill="1" applyBorder="1" applyAlignment="1">
      <alignment horizontal="right" vertical="center" wrapText="1" readingOrder="1"/>
    </xf>
    <xf numFmtId="197" fontId="239" fillId="0" borderId="233" xfId="0" applyNumberFormat="1" applyFont="1" applyFill="1" applyBorder="1" applyAlignment="1">
      <alignment vertical="center" wrapText="1" readingOrder="1"/>
    </xf>
    <xf numFmtId="197" fontId="239" fillId="0" borderId="230" xfId="0" applyNumberFormat="1" applyFont="1" applyFill="1" applyBorder="1" applyAlignment="1">
      <alignment horizontal="right" vertical="center" wrapText="1" readingOrder="1"/>
    </xf>
    <xf numFmtId="197" fontId="239" fillId="0" borderId="214" xfId="0" applyNumberFormat="1" applyFont="1" applyFill="1" applyBorder="1" applyAlignment="1">
      <alignment horizontal="right" vertical="center" wrapText="1" readingOrder="1"/>
    </xf>
    <xf numFmtId="197" fontId="0" fillId="0" borderId="0" xfId="0" applyNumberFormat="1" applyFill="1"/>
    <xf numFmtId="0" fontId="0" fillId="0" borderId="0" xfId="0" applyFill="1"/>
    <xf numFmtId="181" fontId="127" fillId="0" borderId="0" xfId="48372" applyNumberFormat="1" applyFont="1" applyFill="1" applyAlignment="1">
      <alignment horizontal="right" vertical="center"/>
    </xf>
    <xf numFmtId="0" fontId="239" fillId="0" borderId="173" xfId="0" applyFont="1" applyFill="1" applyBorder="1" applyAlignment="1">
      <alignment vertical="center" wrapText="1" readingOrder="1"/>
    </xf>
    <xf numFmtId="0" fontId="256" fillId="0" borderId="175" xfId="0" applyFont="1" applyFill="1" applyBorder="1" applyAlignment="1">
      <alignment vertical="center" wrapText="1" readingOrder="1"/>
    </xf>
    <xf numFmtId="3" fontId="37" fillId="0" borderId="0" xfId="3" applyNumberFormat="1" applyFill="1" applyAlignment="1">
      <alignment horizontal="right"/>
    </xf>
    <xf numFmtId="197" fontId="239" fillId="0" borderId="241" xfId="0" applyNumberFormat="1" applyFont="1" applyFill="1" applyBorder="1" applyAlignment="1">
      <alignment horizontal="right" vertical="center" wrapText="1" readingOrder="1"/>
    </xf>
  </cellXfs>
  <cellStyles count="55318">
    <cellStyle name="20% - Accent1 10" xfId="44503" xr:uid="{FE9544F7-6EC7-4BE3-9195-9AEA936E540B}"/>
    <cellStyle name="20% - Accent1 10 2" xfId="45018" xr:uid="{6A3AF662-2D17-4C0B-856B-F24CA5DB94A3}"/>
    <cellStyle name="20% - Accent1 10 2 2" xfId="46023" xr:uid="{7762415F-D1CD-4513-9408-AFCEFB5F1B38}"/>
    <cellStyle name="20% - Accent1 10 2 2 2" xfId="48032" xr:uid="{7D8B6D61-1609-4C24-86E7-A875E1A22E3C}"/>
    <cellStyle name="20% - Accent1 10 2 3" xfId="47028" xr:uid="{1918D800-B518-4DDF-B171-E951F7D8E11C}"/>
    <cellStyle name="20% - Accent1 10 3" xfId="45520" xr:uid="{D59A4D99-1CCD-4F5F-90F7-66D38A214B11}"/>
    <cellStyle name="20% - Accent1 10 3 2" xfId="47530" xr:uid="{4DE46759-CB4F-4B33-9322-D8125CE1BAAD}"/>
    <cellStyle name="20% - Accent1 10 4" xfId="46526" xr:uid="{22D0A6C1-57D7-4452-B8EF-EB8F82F80350}"/>
    <cellStyle name="20% - Accent1 11" xfId="44524" xr:uid="{394CB873-302F-4C15-947F-BCF61805560E}"/>
    <cellStyle name="20% - Accent1 11 2" xfId="45039" xr:uid="{50CE0D49-F870-42AC-A5FD-5F944F795D70}"/>
    <cellStyle name="20% - Accent1 11 2 2" xfId="46044" xr:uid="{EB3846DC-DB49-49C2-A927-DE102C7A03B6}"/>
    <cellStyle name="20% - Accent1 11 2 2 2" xfId="48053" xr:uid="{1EB8FD48-E8BE-443A-8323-E3E180EBE44A}"/>
    <cellStyle name="20% - Accent1 11 2 3" xfId="47049" xr:uid="{ECAE509F-C719-47C1-B3ED-79D1DC04355D}"/>
    <cellStyle name="20% - Accent1 11 3" xfId="45541" xr:uid="{31C7996C-FEE2-4B78-A155-D8E599637A87}"/>
    <cellStyle name="20% - Accent1 11 3 2" xfId="47551" xr:uid="{CBDA0B70-17D2-4397-AD55-33D9BC735649}"/>
    <cellStyle name="20% - Accent1 11 4" xfId="46547" xr:uid="{84CEF3D7-1C51-474F-B93D-EAA759223241}"/>
    <cellStyle name="20% - Accent1 12" xfId="44544" xr:uid="{1D4C8D69-5258-4FA4-9284-1E0C2364557C}"/>
    <cellStyle name="20% - Accent1 12 2" xfId="45059" xr:uid="{76A16BC5-C95B-4867-B6CC-0CDD6D8435DE}"/>
    <cellStyle name="20% - Accent1 12 2 2" xfId="46064" xr:uid="{4C1226BC-4B25-42FC-8FD9-47A1D5D4D5AD}"/>
    <cellStyle name="20% - Accent1 12 2 2 2" xfId="48073" xr:uid="{D4CC549A-5EDE-4BEA-B356-6DA8C489BE2D}"/>
    <cellStyle name="20% - Accent1 12 2 3" xfId="47069" xr:uid="{FECFB5FB-A124-45BE-9E7B-8CE26C7E94B3}"/>
    <cellStyle name="20% - Accent1 12 3" xfId="45561" xr:uid="{72BD81A0-F90F-4D56-BCAC-F5F9FAFD7E27}"/>
    <cellStyle name="20% - Accent1 12 3 2" xfId="47571" xr:uid="{E1CF6945-361A-48E8-AED5-79577CDF0BAD}"/>
    <cellStyle name="20% - Accent1 12 4" xfId="46567" xr:uid="{498EA77C-C25A-4ADD-AFC8-06925027E3EB}"/>
    <cellStyle name="20% - Accent1 13" xfId="44564" xr:uid="{DBCE94E4-89D5-4FAF-B417-39C171ECAB92}"/>
    <cellStyle name="20% - Accent1 13 2" xfId="45079" xr:uid="{805138B0-EA16-42C0-A594-E60026E42111}"/>
    <cellStyle name="20% - Accent1 13 2 2" xfId="46084" xr:uid="{E11E9A9E-A90B-4A77-AC26-1EAD8A90EA83}"/>
    <cellStyle name="20% - Accent1 13 2 2 2" xfId="48093" xr:uid="{89F33F31-12B2-44AD-A4FF-27550262DF6F}"/>
    <cellStyle name="20% - Accent1 13 2 3" xfId="47089" xr:uid="{E37C22F9-1460-4846-BA52-EDCAD208CDF6}"/>
    <cellStyle name="20% - Accent1 13 3" xfId="45581" xr:uid="{459234A2-3CA4-4A9A-BCFD-9CC29F43B1DD}"/>
    <cellStyle name="20% - Accent1 13 3 2" xfId="47591" xr:uid="{1B4DCB06-96EB-4547-AA3B-7409DF659FB1}"/>
    <cellStyle name="20% - Accent1 13 4" xfId="46587" xr:uid="{E7836269-51CB-4ADE-9EA8-04159DBEA302}"/>
    <cellStyle name="20% - Accent1 14" xfId="44584" xr:uid="{4EAEBB8C-7FBD-4DE1-8008-51155B8C95E6}"/>
    <cellStyle name="20% - Accent1 14 2" xfId="45099" xr:uid="{41F3B503-8AB2-4761-B7A1-028184D9C59A}"/>
    <cellStyle name="20% - Accent1 14 2 2" xfId="46104" xr:uid="{5196DDB1-D958-492A-B10B-232286B1E8B5}"/>
    <cellStyle name="20% - Accent1 14 2 2 2" xfId="48113" xr:uid="{ABD30BA0-7808-4744-9B30-DDE47EDB4A94}"/>
    <cellStyle name="20% - Accent1 14 2 3" xfId="47109" xr:uid="{E7262584-E753-43CD-A3FC-1F0D91E93BAC}"/>
    <cellStyle name="20% - Accent1 14 3" xfId="45601" xr:uid="{959C2524-CEFA-4943-BCBD-7C4E459F5A6C}"/>
    <cellStyle name="20% - Accent1 14 3 2" xfId="47611" xr:uid="{31A03057-C3FF-4A37-99E6-EDD6AEBDC718}"/>
    <cellStyle name="20% - Accent1 14 4" xfId="46607" xr:uid="{25881E09-A219-432C-8F72-DA6B16A33E5D}"/>
    <cellStyle name="20% - Accent1 15" xfId="44604" xr:uid="{C19E9259-63B6-4154-9E40-7C0F5AA5F132}"/>
    <cellStyle name="20% - Accent1 15 2" xfId="45119" xr:uid="{974B8A65-6510-4784-8F75-60C9FAA65E3B}"/>
    <cellStyle name="20% - Accent1 15 2 2" xfId="46124" xr:uid="{CFC448CA-AA35-47B1-ABFB-6B5B95E44B8F}"/>
    <cellStyle name="20% - Accent1 15 2 2 2" xfId="48133" xr:uid="{EE5E0EB0-9E49-4DEE-A030-254BC8048140}"/>
    <cellStyle name="20% - Accent1 15 2 3" xfId="47129" xr:uid="{4AC24513-BF75-4CFD-9B76-A9E4C0B1BBBB}"/>
    <cellStyle name="20% - Accent1 15 3" xfId="45621" xr:uid="{39889D21-6A41-42F3-9BCE-20B4210537CC}"/>
    <cellStyle name="20% - Accent1 15 3 2" xfId="47631" xr:uid="{C7193F48-15FA-49C6-8094-32BA6BB4A7DF}"/>
    <cellStyle name="20% - Accent1 15 4" xfId="46627" xr:uid="{2BDBB9F7-F2CD-494F-B124-931B9DEB9F5B}"/>
    <cellStyle name="20% - Accent1 16" xfId="44624" xr:uid="{38FA6A8D-4969-4560-861B-446C0923D50F}"/>
    <cellStyle name="20% - Accent1 16 2" xfId="45139" xr:uid="{9BD51261-0375-4C9F-AFE8-2580320C918D}"/>
    <cellStyle name="20% - Accent1 16 2 2" xfId="46144" xr:uid="{8F25D8C9-78CF-4777-9ADC-F424C8C022AD}"/>
    <cellStyle name="20% - Accent1 16 2 2 2" xfId="48153" xr:uid="{5707D47F-3137-4565-90ED-2AAD846F1A9A}"/>
    <cellStyle name="20% - Accent1 16 2 3" xfId="47149" xr:uid="{612AB57A-ADCB-4CA2-8A5F-B3BFB04AB1A1}"/>
    <cellStyle name="20% - Accent1 16 3" xfId="45641" xr:uid="{3A5D3321-F6A3-4EF6-8568-D46340B58833}"/>
    <cellStyle name="20% - Accent1 16 3 2" xfId="47651" xr:uid="{4447E247-36BE-4764-AB37-A14DF05043A7}"/>
    <cellStyle name="20% - Accent1 16 4" xfId="46647" xr:uid="{4B6D10A1-2F66-4CD8-9EE0-A5C1E2817FEA}"/>
    <cellStyle name="20% - Accent1 17" xfId="44644" xr:uid="{1D5CAEBD-FEF8-4BD2-9046-97DB2305A7D8}"/>
    <cellStyle name="20% - Accent1 17 2" xfId="45159" xr:uid="{26E376A3-750F-40D5-94A5-6B381BAA6271}"/>
    <cellStyle name="20% - Accent1 17 2 2" xfId="46164" xr:uid="{2B4239EF-90C4-41E6-BAD0-0BB1999E0C2B}"/>
    <cellStyle name="20% - Accent1 17 2 2 2" xfId="48173" xr:uid="{5D94C115-CBB0-48F8-91B6-82695346716D}"/>
    <cellStyle name="20% - Accent1 17 2 3" xfId="47169" xr:uid="{DB65DE92-A026-41F1-A45B-1C42AC863A57}"/>
    <cellStyle name="20% - Accent1 17 3" xfId="45661" xr:uid="{D0C5ACFD-406F-4F49-A47F-7BDB8E58937F}"/>
    <cellStyle name="20% - Accent1 17 3 2" xfId="47671" xr:uid="{D4C3F675-1D0F-49E0-A907-115130607F73}"/>
    <cellStyle name="20% - Accent1 17 4" xfId="46667" xr:uid="{E7753680-677F-49AA-B33C-CC494044E4E5}"/>
    <cellStyle name="20% - Accent1 18" xfId="44664" xr:uid="{8CD71794-46B2-486F-A270-B3AFA730936C}"/>
    <cellStyle name="20% - Accent1 18 2" xfId="45179" xr:uid="{50CEC778-0848-4A0D-81EB-7E6BCBBD8E4C}"/>
    <cellStyle name="20% - Accent1 18 2 2" xfId="46184" xr:uid="{1B89D059-E0CF-4132-929D-D1793A139C65}"/>
    <cellStyle name="20% - Accent1 18 2 2 2" xfId="48193" xr:uid="{3F26DE81-BEAA-4D83-AFE8-DB8E0D036B57}"/>
    <cellStyle name="20% - Accent1 18 2 3" xfId="47189" xr:uid="{B0B254B1-2BEA-4514-B085-64E546524305}"/>
    <cellStyle name="20% - Accent1 18 3" xfId="45681" xr:uid="{1C590F8F-1E79-444C-A9F3-95ED86F53D37}"/>
    <cellStyle name="20% - Accent1 18 3 2" xfId="47691" xr:uid="{F6E6B393-367B-4CB0-BF62-E7050C1347D1}"/>
    <cellStyle name="20% - Accent1 18 4" xfId="46687" xr:uid="{D41BDCC8-57BB-4D3A-A551-107F00045F2D}"/>
    <cellStyle name="20% - Accent1 19" xfId="44820" xr:uid="{6E6F3358-0478-4686-A041-81A4B86DF1F2}"/>
    <cellStyle name="20% - Accent1 19 2" xfId="45837" xr:uid="{096DBFF7-7A6F-4A43-8C96-AAEBCB3E7D5D}"/>
    <cellStyle name="20% - Accent1 19 2 2" xfId="47846" xr:uid="{CA81AF10-2887-495A-A3B0-57EE73BF56F8}"/>
    <cellStyle name="20% - Accent1 19 3" xfId="46842" xr:uid="{BC11C860-162A-4C73-BB24-DDA1E6E6D3AF}"/>
    <cellStyle name="20% - Accent1 2" xfId="44329" xr:uid="{18019291-B5E1-4A82-A2CC-7DEE35D74AC5}"/>
    <cellStyle name="20% - Accent1 2 2" xfId="44844" xr:uid="{1F40FBBD-620D-4F0B-A66E-D5965B658896}"/>
    <cellStyle name="20% - Accent1 2 2 2" xfId="45858" xr:uid="{585A7AB7-A2D6-4420-B00B-5ACCFDFE7C55}"/>
    <cellStyle name="20% - Accent1 2 2 2 2" xfId="47867" xr:uid="{01860047-2AB7-4DCA-AEC8-30CE25DBFB1E}"/>
    <cellStyle name="20% - Accent1 2 2 3" xfId="46863" xr:uid="{4BAFF374-3D9E-4519-AC46-799DB892E102}"/>
    <cellStyle name="20% - Accent1 2 3" xfId="45355" xr:uid="{10DC7039-0934-40E2-AB53-AAF8050D936F}"/>
    <cellStyle name="20% - Accent1 2 3 2" xfId="47365" xr:uid="{085EEF21-4BD4-471A-94B9-9E6A5ACAF98C}"/>
    <cellStyle name="20% - Accent1 2 4" xfId="46361" xr:uid="{8FC6C151-8B1C-4DC3-9AC0-734E0EFC4189}"/>
    <cellStyle name="20% - Accent1 20" xfId="45334" xr:uid="{3C9B835C-3C5D-43D4-AFCE-231FE4519035}"/>
    <cellStyle name="20% - Accent1 20 2" xfId="47344" xr:uid="{70344140-AE09-4C18-AC34-EF49F43DAD12}"/>
    <cellStyle name="20% - Accent1 21" xfId="46340" xr:uid="{3FD9082F-EC52-48EF-8D31-074B7FD1171C}"/>
    <cellStyle name="20% - Accent1 3" xfId="44350" xr:uid="{457B1A27-BFFB-4543-AE81-0A008ADC1FE9}"/>
    <cellStyle name="20% - Accent1 3 2" xfId="44865" xr:uid="{57C2F107-C50F-48A6-8720-FC16732074D1}"/>
    <cellStyle name="20% - Accent1 3 2 2" xfId="45879" xr:uid="{2872D3FC-5459-4F9A-BDCE-A25CCA05114E}"/>
    <cellStyle name="20% - Accent1 3 2 2 2" xfId="47888" xr:uid="{9A28BB43-1047-4B85-9A35-34E5A54F4779}"/>
    <cellStyle name="20% - Accent1 3 2 3" xfId="46884" xr:uid="{7E3B1F63-BA42-4EAE-BAE5-2BB670C9A1D8}"/>
    <cellStyle name="20% - Accent1 3 3" xfId="45376" xr:uid="{C32AB8AF-AABB-4875-8E00-A1F4A8D4B4DB}"/>
    <cellStyle name="20% - Accent1 3 3 2" xfId="47386" xr:uid="{8D0561F5-594D-48CE-A642-F8167B005FDA}"/>
    <cellStyle name="20% - Accent1 3 4" xfId="46382" xr:uid="{C52DF294-EDC9-4576-A028-7402150A075E}"/>
    <cellStyle name="20% - Accent1 4" xfId="44371" xr:uid="{EEFE56D9-A000-47B0-AA83-4B7F93B1BB85}"/>
    <cellStyle name="20% - Accent1 4 2" xfId="44886" xr:uid="{E5FFA3E1-A737-4F17-A268-63D8064E3E81}"/>
    <cellStyle name="20% - Accent1 4 2 2" xfId="45900" xr:uid="{6E6C0FBA-C669-4824-94D8-0C65BA20D828}"/>
    <cellStyle name="20% - Accent1 4 2 2 2" xfId="47909" xr:uid="{2579B7C9-496C-4115-AE20-F7DFF1206208}"/>
    <cellStyle name="20% - Accent1 4 2 3" xfId="46905" xr:uid="{7E2AB092-4242-406B-8770-E743ADF32CD8}"/>
    <cellStyle name="20% - Accent1 4 3" xfId="45397" xr:uid="{39F2F696-1698-47CB-9D5E-42C701720B28}"/>
    <cellStyle name="20% - Accent1 4 3 2" xfId="47407" xr:uid="{7D7C47A1-BA78-489F-99AD-46CE3EEAD573}"/>
    <cellStyle name="20% - Accent1 4 4" xfId="46403" xr:uid="{B76B004B-5DF4-4382-AA86-18F9408E0E86}"/>
    <cellStyle name="20% - Accent1 5" xfId="44394" xr:uid="{30CEDC01-CF94-48C0-8ED1-E959EAA609EA}"/>
    <cellStyle name="20% - Accent1 5 2" xfId="44909" xr:uid="{6BC8F4DF-B2EB-4C99-A025-0C5E70FAB71F}"/>
    <cellStyle name="20% - Accent1 5 2 2" xfId="45921" xr:uid="{4319C878-2E83-4744-8FE6-6AFAE9B3A0D2}"/>
    <cellStyle name="20% - Accent1 5 2 2 2" xfId="47930" xr:uid="{E99EC536-2B51-41B7-BD83-89BF869779F5}"/>
    <cellStyle name="20% - Accent1 5 2 3" xfId="46926" xr:uid="{2A9BBE2D-1308-4E6E-BD4B-BC74742E861F}"/>
    <cellStyle name="20% - Accent1 5 3" xfId="45418" xr:uid="{86BDE55A-550E-491D-804A-0171C262281F}"/>
    <cellStyle name="20% - Accent1 5 3 2" xfId="47428" xr:uid="{6BA9BF43-CBAB-4442-A5FC-0D0781805608}"/>
    <cellStyle name="20% - Accent1 5 4" xfId="46424" xr:uid="{459130FD-0167-4392-9AFE-D51848C9DD7F}"/>
    <cellStyle name="20% - Accent1 6" xfId="44417" xr:uid="{63DADF70-EDF4-4D75-97EE-5B48220E074E}"/>
    <cellStyle name="20% - Accent1 6 2" xfId="44932" xr:uid="{2E2EC35F-A9F0-4F79-92A3-0A2C858B4B46}"/>
    <cellStyle name="20% - Accent1 6 2 2" xfId="45941" xr:uid="{D39D31CA-1265-4D7C-A201-38DC697C7F78}"/>
    <cellStyle name="20% - Accent1 6 2 2 2" xfId="47950" xr:uid="{ECAE615C-9607-4174-B6E9-EA26707C227F}"/>
    <cellStyle name="20% - Accent1 6 2 3" xfId="46946" xr:uid="{967223BA-5839-4757-A9B7-F40064F87948}"/>
    <cellStyle name="20% - Accent1 6 3" xfId="45438" xr:uid="{894EFC95-D2ED-41AB-919C-11F40EF36038}"/>
    <cellStyle name="20% - Accent1 6 3 2" xfId="47448" xr:uid="{F5F021D2-E085-4D18-A16A-63D5759FF39B}"/>
    <cellStyle name="20% - Accent1 6 4" xfId="46444" xr:uid="{A41E3DB2-2EFA-4DB2-B14A-7A45CC646072}"/>
    <cellStyle name="20% - Accent1 7" xfId="44439" xr:uid="{72AA7E3A-48DA-44C0-8438-63F0F0C4ADAF}"/>
    <cellStyle name="20% - Accent1 7 2" xfId="44954" xr:uid="{47811305-9994-4D3A-AE98-9AB59167F452}"/>
    <cellStyle name="20% - Accent1 7 2 2" xfId="45961" xr:uid="{E2ACFB76-0620-466E-A94A-C7528269BACB}"/>
    <cellStyle name="20% - Accent1 7 2 2 2" xfId="47970" xr:uid="{DDD8EEAF-1EF2-44FB-B9C0-64E0092E31A4}"/>
    <cellStyle name="20% - Accent1 7 2 3" xfId="46966" xr:uid="{1C7C0432-56F4-434B-A195-EEC71B7C06AC}"/>
    <cellStyle name="20% - Accent1 7 3" xfId="45458" xr:uid="{1003D545-0A79-4C95-8CCE-AD5EF78F34F0}"/>
    <cellStyle name="20% - Accent1 7 3 2" xfId="47468" xr:uid="{1C51AF35-4037-472B-89DE-8D7922A49A3A}"/>
    <cellStyle name="20% - Accent1 7 4" xfId="46464" xr:uid="{5900FE37-8FCA-43E7-86A6-5924F6E7DEDE}"/>
    <cellStyle name="20% - Accent1 8" xfId="44461" xr:uid="{6CD5B3D6-E890-49E9-8975-84F3F8A00759}"/>
    <cellStyle name="20% - Accent1 8 2" xfId="44976" xr:uid="{77666A7B-C94E-422F-A8C4-5C014B379648}"/>
    <cellStyle name="20% - Accent1 8 2 2" xfId="45982" xr:uid="{5AD67449-6150-4624-8C46-92D288A7C877}"/>
    <cellStyle name="20% - Accent1 8 2 2 2" xfId="47991" xr:uid="{8A755096-E60B-4DF6-B829-087FA2018608}"/>
    <cellStyle name="20% - Accent1 8 2 3" xfId="46987" xr:uid="{B483887B-5954-4018-A05E-15598C29DED2}"/>
    <cellStyle name="20% - Accent1 8 3" xfId="45479" xr:uid="{9C39FD31-378F-49D3-844F-1E67A777A142}"/>
    <cellStyle name="20% - Accent1 8 3 2" xfId="47489" xr:uid="{3B2B4EA2-A97B-457B-A183-1F04C70C84E5}"/>
    <cellStyle name="20% - Accent1 8 4" xfId="46485" xr:uid="{83E85E92-5778-472E-BB1A-8E981218BA1F}"/>
    <cellStyle name="20% - Accent1 9" xfId="44483" xr:uid="{75970681-6A5A-450F-8B05-F1BA56E7152D}"/>
    <cellStyle name="20% - Accent1 9 2" xfId="44998" xr:uid="{122CF29E-BF76-4CC5-B773-8FFCE4A9D3C9}"/>
    <cellStyle name="20% - Accent1 9 2 2" xfId="46003" xr:uid="{63073DFC-4658-4F18-92F1-DCD4320DC15C}"/>
    <cellStyle name="20% - Accent1 9 2 2 2" xfId="48012" xr:uid="{1218E7CD-D950-454E-BC10-A7DAE709564E}"/>
    <cellStyle name="20% - Accent1 9 2 3" xfId="47008" xr:uid="{E6D76E47-54EF-40D6-8DB2-5281788B5CB9}"/>
    <cellStyle name="20% - Accent1 9 3" xfId="45500" xr:uid="{27523F3B-DF49-4A19-ACF3-2ED3C4600D6D}"/>
    <cellStyle name="20% - Accent1 9 3 2" xfId="47510" xr:uid="{11C8EA31-791F-4E73-8D52-FB353891355B}"/>
    <cellStyle name="20% - Accent1 9 4" xfId="46506" xr:uid="{27995D1E-15ED-42DB-8951-1FA8CA54890D}"/>
    <cellStyle name="20% - Accent2 10" xfId="44506" xr:uid="{BA039E4C-E8ED-4A01-83FE-1021D41F8119}"/>
    <cellStyle name="20% - Accent2 10 2" xfId="45021" xr:uid="{DFBC4E3D-3F23-44DC-B66C-3D8857F24818}"/>
    <cellStyle name="20% - Accent2 10 2 2" xfId="46026" xr:uid="{07264603-D68C-4990-B400-7ED0A293118A}"/>
    <cellStyle name="20% - Accent2 10 2 2 2" xfId="48035" xr:uid="{3A76B087-6C63-4A27-81F5-AFB117CD0D63}"/>
    <cellStyle name="20% - Accent2 10 2 3" xfId="47031" xr:uid="{7B49DF1E-0CD3-4421-86BB-3E2F18B93F6F}"/>
    <cellStyle name="20% - Accent2 10 3" xfId="45523" xr:uid="{E01F6B0B-F6DF-4AF2-84BB-688C6E2720CB}"/>
    <cellStyle name="20% - Accent2 10 3 2" xfId="47533" xr:uid="{C4041215-134C-4FAB-82FE-93097C143804}"/>
    <cellStyle name="20% - Accent2 10 4" xfId="46529" xr:uid="{CFA280DC-DF77-45D5-BABA-B0CBFC87A667}"/>
    <cellStyle name="20% - Accent2 11" xfId="44527" xr:uid="{55586E96-95E3-44A0-BDDE-3505FC917A3E}"/>
    <cellStyle name="20% - Accent2 11 2" xfId="45042" xr:uid="{FFB05E07-F9EB-4F5B-A139-36CCFD73A84E}"/>
    <cellStyle name="20% - Accent2 11 2 2" xfId="46047" xr:uid="{92F274CE-C559-45A3-9F44-14A3CF32AAAA}"/>
    <cellStyle name="20% - Accent2 11 2 2 2" xfId="48056" xr:uid="{8425CECE-43C7-4A6F-A9E4-2946C79AB4C0}"/>
    <cellStyle name="20% - Accent2 11 2 3" xfId="47052" xr:uid="{45CBDEAC-637C-4654-898A-9F90914B8EC3}"/>
    <cellStyle name="20% - Accent2 11 3" xfId="45544" xr:uid="{85590B1B-FE7F-433D-B74D-6AE74DBE8238}"/>
    <cellStyle name="20% - Accent2 11 3 2" xfId="47554" xr:uid="{F261D93F-EB54-4839-B238-145A99B56F7C}"/>
    <cellStyle name="20% - Accent2 11 4" xfId="46550" xr:uid="{5EA0A850-6781-4C64-B82E-9C84F0C852AD}"/>
    <cellStyle name="20% - Accent2 12" xfId="44547" xr:uid="{CEB8C291-BC65-4D83-A3F8-6326F6F4C5A4}"/>
    <cellStyle name="20% - Accent2 12 2" xfId="45062" xr:uid="{D5627DF8-BC2F-4358-9BF8-7FD9D2571816}"/>
    <cellStyle name="20% - Accent2 12 2 2" xfId="46067" xr:uid="{1594D300-0084-4D27-88D4-95A19C60C809}"/>
    <cellStyle name="20% - Accent2 12 2 2 2" xfId="48076" xr:uid="{056A0E7A-D009-4E14-8EBB-06937B77EC62}"/>
    <cellStyle name="20% - Accent2 12 2 3" xfId="47072" xr:uid="{014C8E27-656F-4A22-9D32-6278F59248C6}"/>
    <cellStyle name="20% - Accent2 12 3" xfId="45564" xr:uid="{DF1103B0-ABB3-440C-925A-D1A37A7DAFE9}"/>
    <cellStyle name="20% - Accent2 12 3 2" xfId="47574" xr:uid="{270CFBDD-0D39-4E8D-AB94-EA3E6FD1F978}"/>
    <cellStyle name="20% - Accent2 12 4" xfId="46570" xr:uid="{FA1C7CF7-83F8-4B69-B8BA-734091A26B6E}"/>
    <cellStyle name="20% - Accent2 13" xfId="44567" xr:uid="{250CB63E-BACA-4D0C-85DB-DAC2552F42BB}"/>
    <cellStyle name="20% - Accent2 13 2" xfId="45082" xr:uid="{18C6D7A5-EB06-457D-8C58-3036C7A34D33}"/>
    <cellStyle name="20% - Accent2 13 2 2" xfId="46087" xr:uid="{B6E08FE3-4A6E-43DF-906B-ADD3AF425435}"/>
    <cellStyle name="20% - Accent2 13 2 2 2" xfId="48096" xr:uid="{E02328DE-9C0C-4BD3-B1BD-20C7AAFA451F}"/>
    <cellStyle name="20% - Accent2 13 2 3" xfId="47092" xr:uid="{4C5741B0-306B-4E20-87DE-8E739E5B22C4}"/>
    <cellStyle name="20% - Accent2 13 3" xfId="45584" xr:uid="{A8CA5668-BBE2-4C4F-BFC7-09007442E6E9}"/>
    <cellStyle name="20% - Accent2 13 3 2" xfId="47594" xr:uid="{8EFBB1A7-D36B-4CE7-BFC8-88F5BFA444F1}"/>
    <cellStyle name="20% - Accent2 13 4" xfId="46590" xr:uid="{EC28EA1F-E6A8-472C-B6D9-6505A34A8366}"/>
    <cellStyle name="20% - Accent2 14" xfId="44587" xr:uid="{A47659CE-0447-4C25-A4A5-B1BCEA0DC7D4}"/>
    <cellStyle name="20% - Accent2 14 2" xfId="45102" xr:uid="{CF42F995-5940-4CFD-BD89-C12747290373}"/>
    <cellStyle name="20% - Accent2 14 2 2" xfId="46107" xr:uid="{738469C9-2A4B-44B0-8942-A0033051E32B}"/>
    <cellStyle name="20% - Accent2 14 2 2 2" xfId="48116" xr:uid="{62CB7AF0-31C2-4389-AF3A-C21ED7D23DFE}"/>
    <cellStyle name="20% - Accent2 14 2 3" xfId="47112" xr:uid="{00C33801-DCDB-42BB-BC43-4AF4D140C4B5}"/>
    <cellStyle name="20% - Accent2 14 3" xfId="45604" xr:uid="{790B1025-E363-43E2-B282-91785FCD8FE6}"/>
    <cellStyle name="20% - Accent2 14 3 2" xfId="47614" xr:uid="{90A08F73-C801-427B-BDBA-131E1A261D5B}"/>
    <cellStyle name="20% - Accent2 14 4" xfId="46610" xr:uid="{F91A2888-F731-4511-ACF5-7616A5AFF55A}"/>
    <cellStyle name="20% - Accent2 15" xfId="44607" xr:uid="{08592EBC-8278-4B16-AD89-25CE64845FD0}"/>
    <cellStyle name="20% - Accent2 15 2" xfId="45122" xr:uid="{869D7691-6668-47B4-9D1C-B1EC7F2975AD}"/>
    <cellStyle name="20% - Accent2 15 2 2" xfId="46127" xr:uid="{CBC4D6C8-7B10-4E7C-9873-7DBD01FB297D}"/>
    <cellStyle name="20% - Accent2 15 2 2 2" xfId="48136" xr:uid="{555EBC12-1841-451D-BE26-89C3A1E273D7}"/>
    <cellStyle name="20% - Accent2 15 2 3" xfId="47132" xr:uid="{609CBBB8-619B-4E7F-BF83-5A77017009A0}"/>
    <cellStyle name="20% - Accent2 15 3" xfId="45624" xr:uid="{69207AAA-4FA9-4FA0-8315-AB238FD99DF7}"/>
    <cellStyle name="20% - Accent2 15 3 2" xfId="47634" xr:uid="{6711B53B-24E3-4FAB-95B0-BC3C21D66E88}"/>
    <cellStyle name="20% - Accent2 15 4" xfId="46630" xr:uid="{A62EF412-7287-4C14-9EB8-821A0DCD8558}"/>
    <cellStyle name="20% - Accent2 16" xfId="44627" xr:uid="{2C6DE62B-0469-40C6-98D8-7417FB3653DA}"/>
    <cellStyle name="20% - Accent2 16 2" xfId="45142" xr:uid="{B05F78B3-A1B1-4DAF-8006-09ED95A990C0}"/>
    <cellStyle name="20% - Accent2 16 2 2" xfId="46147" xr:uid="{11FE0558-C35B-4256-8A85-B8EFE1A9AA96}"/>
    <cellStyle name="20% - Accent2 16 2 2 2" xfId="48156" xr:uid="{4742DC10-19F6-41D1-BCD0-E1AF3EBE2563}"/>
    <cellStyle name="20% - Accent2 16 2 3" xfId="47152" xr:uid="{4F781300-E5C0-458B-ADD1-7CF6DCBDD1C8}"/>
    <cellStyle name="20% - Accent2 16 3" xfId="45644" xr:uid="{B418120A-755A-4A06-A16F-40622C28D2B5}"/>
    <cellStyle name="20% - Accent2 16 3 2" xfId="47654" xr:uid="{102BF2A9-505B-413D-BB13-841AAE1F116B}"/>
    <cellStyle name="20% - Accent2 16 4" xfId="46650" xr:uid="{A16F7FFE-1250-42A9-9CB9-A5E793F90035}"/>
    <cellStyle name="20% - Accent2 17" xfId="44647" xr:uid="{90D80798-F117-4BC7-85BD-880A1777584A}"/>
    <cellStyle name="20% - Accent2 17 2" xfId="45162" xr:uid="{7EE1DC76-8ACF-4160-B466-C1CCEC698450}"/>
    <cellStyle name="20% - Accent2 17 2 2" xfId="46167" xr:uid="{58906607-4A8E-4031-B3CA-3B76999B0397}"/>
    <cellStyle name="20% - Accent2 17 2 2 2" xfId="48176" xr:uid="{0852636C-5DF0-41D2-9FA4-87269C484B83}"/>
    <cellStyle name="20% - Accent2 17 2 3" xfId="47172" xr:uid="{69E1E69B-449C-4FE3-90E3-1A16E5502F11}"/>
    <cellStyle name="20% - Accent2 17 3" xfId="45664" xr:uid="{50D1EA1F-722F-47F6-9CD3-010C8595BCBD}"/>
    <cellStyle name="20% - Accent2 17 3 2" xfId="47674" xr:uid="{47E134A0-4861-4A05-902A-55976673EE50}"/>
    <cellStyle name="20% - Accent2 17 4" xfId="46670" xr:uid="{D1148BAB-2FE7-44B7-ABA1-7C473C951444}"/>
    <cellStyle name="20% - Accent2 18" xfId="44667" xr:uid="{E8553A29-1C3C-47C4-8AFA-1917242D3515}"/>
    <cellStyle name="20% - Accent2 18 2" xfId="45182" xr:uid="{90376778-2A37-4D6A-AB28-836CF880C178}"/>
    <cellStyle name="20% - Accent2 18 2 2" xfId="46187" xr:uid="{2AA4B889-AE22-4216-8582-5F3FEA38EE6C}"/>
    <cellStyle name="20% - Accent2 18 2 2 2" xfId="48196" xr:uid="{16335CC6-A209-484B-AB9C-97DDA04265CE}"/>
    <cellStyle name="20% - Accent2 18 2 3" xfId="47192" xr:uid="{DFDCC88D-BB14-42F5-927A-E1B00983BCBF}"/>
    <cellStyle name="20% - Accent2 18 3" xfId="45684" xr:uid="{06F58744-7C31-4981-9710-A2418362D84D}"/>
    <cellStyle name="20% - Accent2 18 3 2" xfId="47694" xr:uid="{3239F03A-92B6-4961-8889-400845BE6BDE}"/>
    <cellStyle name="20% - Accent2 18 4" xfId="46690" xr:uid="{26AD4112-3B3B-4169-8597-DF9541173795}"/>
    <cellStyle name="20% - Accent2 19" xfId="44823" xr:uid="{160B23D4-21AE-4062-B426-FF977D7CBDA3}"/>
    <cellStyle name="20% - Accent2 19 2" xfId="45840" xr:uid="{EE713FC0-4140-4DA6-9263-D98488FEF163}"/>
    <cellStyle name="20% - Accent2 19 2 2" xfId="47849" xr:uid="{5F1FECD2-2B2A-4714-8C89-B6BAB90C3438}"/>
    <cellStyle name="20% - Accent2 19 3" xfId="46845" xr:uid="{776ED98C-C1DD-4936-8CED-EF206F397CB6}"/>
    <cellStyle name="20% - Accent2 2" xfId="44332" xr:uid="{BF8E4901-36E8-4EB2-BBFF-700A063B4E47}"/>
    <cellStyle name="20% - Accent2 2 2" xfId="44847" xr:uid="{394FEFF7-7C0E-410E-AEAD-AB88F8C6B99D}"/>
    <cellStyle name="20% - Accent2 2 2 2" xfId="45861" xr:uid="{608ADD95-7869-4CDB-AFAD-036053A5BA09}"/>
    <cellStyle name="20% - Accent2 2 2 2 2" xfId="47870" xr:uid="{21A696A6-97C0-429D-B562-38F9FAFBCA13}"/>
    <cellStyle name="20% - Accent2 2 2 3" xfId="46866" xr:uid="{A7C0649F-9EAB-4CC1-AA8E-E79937F5DAED}"/>
    <cellStyle name="20% - Accent2 2 3" xfId="45358" xr:uid="{082DD9C0-7C78-4A83-AB8D-8126E5DF5045}"/>
    <cellStyle name="20% - Accent2 2 3 2" xfId="47368" xr:uid="{41857051-890C-4A8D-87A5-6D87FAAAE723}"/>
    <cellStyle name="20% - Accent2 2 4" xfId="46364" xr:uid="{572AF6AA-ADC0-432C-B2E3-CA11D95242F4}"/>
    <cellStyle name="20% - Accent2 20" xfId="45337" xr:uid="{156CF50A-ACD9-4E8D-B12D-D77E3FEBB000}"/>
    <cellStyle name="20% - Accent2 20 2" xfId="47347" xr:uid="{5840C402-6EAE-452E-9F01-B2796CA36BB1}"/>
    <cellStyle name="20% - Accent2 21" xfId="46343" xr:uid="{C6BC3095-C484-4C69-AA13-B44CD1BB4024}"/>
    <cellStyle name="20% - Accent2 3" xfId="44353" xr:uid="{BAE67FF9-F424-483B-8559-5366615AD1B0}"/>
    <cellStyle name="20% - Accent2 3 2" xfId="44868" xr:uid="{21D06C1A-4A11-47EC-98EB-C1F5DA59CC79}"/>
    <cellStyle name="20% - Accent2 3 2 2" xfId="45882" xr:uid="{AD156E0B-A47E-4895-81B3-E634603A1FE5}"/>
    <cellStyle name="20% - Accent2 3 2 2 2" xfId="47891" xr:uid="{9A70A454-E615-41BD-97C8-208D3D7994DE}"/>
    <cellStyle name="20% - Accent2 3 2 3" xfId="46887" xr:uid="{70A40011-44C9-4A8C-A16A-455DCE42EEFB}"/>
    <cellStyle name="20% - Accent2 3 3" xfId="45379" xr:uid="{0598FE4B-843C-47B8-97BD-C3AAD1EB37EB}"/>
    <cellStyle name="20% - Accent2 3 3 2" xfId="47389" xr:uid="{D7825B68-9D6F-4FEE-BDAA-667525A15FA8}"/>
    <cellStyle name="20% - Accent2 3 4" xfId="46385" xr:uid="{DD4A4897-878B-41C4-930E-36B3CED5C9DE}"/>
    <cellStyle name="20% - Accent2 4" xfId="44374" xr:uid="{3EA4685D-F9C8-4B86-A25D-3FE8E2B50CC0}"/>
    <cellStyle name="20% - Accent2 4 2" xfId="44889" xr:uid="{90198514-8C00-43ED-AEBC-32F2DFB87812}"/>
    <cellStyle name="20% - Accent2 4 2 2" xfId="45903" xr:uid="{76CBE1B3-28DE-44B1-AF22-CBFB90E316A0}"/>
    <cellStyle name="20% - Accent2 4 2 2 2" xfId="47912" xr:uid="{82A5534B-9848-461F-A15F-DA68098B97C9}"/>
    <cellStyle name="20% - Accent2 4 2 3" xfId="46908" xr:uid="{4FBD6C3C-C0C9-4F0D-BE74-A882E8C8F1E3}"/>
    <cellStyle name="20% - Accent2 4 3" xfId="45400" xr:uid="{8EB242F0-7EB7-4872-9205-74E4E2D7477D}"/>
    <cellStyle name="20% - Accent2 4 3 2" xfId="47410" xr:uid="{564113E8-75FA-470C-9E7C-C8D85C9DEDCF}"/>
    <cellStyle name="20% - Accent2 4 4" xfId="46406" xr:uid="{49E61D15-DB9A-418D-AA92-2DC51E5E6F24}"/>
    <cellStyle name="20% - Accent2 5" xfId="44397" xr:uid="{540A1A9C-34D8-4540-8837-269853C7AB22}"/>
    <cellStyle name="20% - Accent2 5 2" xfId="44912" xr:uid="{554CA352-4E22-400C-B711-EE86707C11E1}"/>
    <cellStyle name="20% - Accent2 5 2 2" xfId="45924" xr:uid="{9E4F2690-437B-48A8-8642-0E94317924CA}"/>
    <cellStyle name="20% - Accent2 5 2 2 2" xfId="47933" xr:uid="{6F482D74-DD93-4D5E-8D5F-58066F1E84AF}"/>
    <cellStyle name="20% - Accent2 5 2 3" xfId="46929" xr:uid="{425875C5-AE97-4E79-834C-4BAE59DE3F37}"/>
    <cellStyle name="20% - Accent2 5 3" xfId="45421" xr:uid="{D8F29E5D-C09C-48BF-8291-A56C1C6F179F}"/>
    <cellStyle name="20% - Accent2 5 3 2" xfId="47431" xr:uid="{3FE34575-87F5-4AE5-8520-83E6346C063B}"/>
    <cellStyle name="20% - Accent2 5 4" xfId="46427" xr:uid="{D6F6A1A5-097C-4CCC-9165-9E5BED376D58}"/>
    <cellStyle name="20% - Accent2 6" xfId="44420" xr:uid="{A3BEE2F9-FB6D-42DD-9218-F9C728833197}"/>
    <cellStyle name="20% - Accent2 6 2" xfId="44935" xr:uid="{59E55021-64DF-4D9B-88DC-ED6BC3247F8B}"/>
    <cellStyle name="20% - Accent2 6 2 2" xfId="45944" xr:uid="{14DC0A3A-4AE1-4C38-B39B-0D31C86CCFE6}"/>
    <cellStyle name="20% - Accent2 6 2 2 2" xfId="47953" xr:uid="{46B4E87E-3E4D-4077-A722-F06A93E5CCCE}"/>
    <cellStyle name="20% - Accent2 6 2 3" xfId="46949" xr:uid="{739B6F0B-EDD6-49AD-B511-D7FED3893F87}"/>
    <cellStyle name="20% - Accent2 6 3" xfId="45441" xr:uid="{E73CB891-0E63-4B45-B30D-55367ECDA301}"/>
    <cellStyle name="20% - Accent2 6 3 2" xfId="47451" xr:uid="{CEE94B2E-2509-4656-9757-6CA1A8D6524E}"/>
    <cellStyle name="20% - Accent2 6 4" xfId="46447" xr:uid="{7C0CB088-D8BA-412B-9937-D114CFE288AA}"/>
    <cellStyle name="20% - Accent2 7" xfId="44442" xr:uid="{E0CE1F19-74FB-4A0E-8C7E-F0D47FEB4309}"/>
    <cellStyle name="20% - Accent2 7 2" xfId="44957" xr:uid="{112854FA-73E8-4D35-8F80-C18722BE6018}"/>
    <cellStyle name="20% - Accent2 7 2 2" xfId="45964" xr:uid="{F2819429-413F-45A6-93C5-F73B0E1117DF}"/>
    <cellStyle name="20% - Accent2 7 2 2 2" xfId="47973" xr:uid="{45921F88-5994-49DE-B9AE-44E9B6627926}"/>
    <cellStyle name="20% - Accent2 7 2 3" xfId="46969" xr:uid="{610C6F66-3996-47E6-99BA-DC7221AC7F9D}"/>
    <cellStyle name="20% - Accent2 7 3" xfId="45461" xr:uid="{102EDCB7-56DB-4C71-A993-84196DC8506C}"/>
    <cellStyle name="20% - Accent2 7 3 2" xfId="47471" xr:uid="{D9BF9C64-0070-459C-9DBB-AD595ECE1EA2}"/>
    <cellStyle name="20% - Accent2 7 4" xfId="46467" xr:uid="{467524FA-388D-4E27-9AB4-207B133F1023}"/>
    <cellStyle name="20% - Accent2 8" xfId="44464" xr:uid="{1BBAE22D-AF76-4A21-9149-B94885098088}"/>
    <cellStyle name="20% - Accent2 8 2" xfId="44979" xr:uid="{5D8789B4-0059-4905-832D-57D3F9FB38F7}"/>
    <cellStyle name="20% - Accent2 8 2 2" xfId="45985" xr:uid="{D83FF2F8-FEEA-443E-99C8-B4143A97F3A3}"/>
    <cellStyle name="20% - Accent2 8 2 2 2" xfId="47994" xr:uid="{F7DFD953-C4DB-4310-9C0A-A063B3612AB5}"/>
    <cellStyle name="20% - Accent2 8 2 3" xfId="46990" xr:uid="{37588E95-5446-445E-AED9-482E473C28CC}"/>
    <cellStyle name="20% - Accent2 8 3" xfId="45482" xr:uid="{55805B19-5419-4E86-94DB-46A39E9E1D1A}"/>
    <cellStyle name="20% - Accent2 8 3 2" xfId="47492" xr:uid="{557B307E-34D3-4809-9C75-6A7E8E8F4866}"/>
    <cellStyle name="20% - Accent2 8 4" xfId="46488" xr:uid="{BE0FE02C-86F9-4A5D-B091-B6AAB2B2520A}"/>
    <cellStyle name="20% - Accent2 9" xfId="44486" xr:uid="{D53B79D0-8749-4717-B6C3-5F69E9788B93}"/>
    <cellStyle name="20% - Accent2 9 2" xfId="45001" xr:uid="{4BC48F2E-934B-4DE7-9699-054A693592FF}"/>
    <cellStyle name="20% - Accent2 9 2 2" xfId="46006" xr:uid="{0937A2F7-ECC2-4D0F-A67D-EA9D85CA8C50}"/>
    <cellStyle name="20% - Accent2 9 2 2 2" xfId="48015" xr:uid="{7D002E3C-F282-4F75-B9B3-06FE17412002}"/>
    <cellStyle name="20% - Accent2 9 2 3" xfId="47011" xr:uid="{A38ED5E3-37DA-41A8-B082-6114DD52AF8F}"/>
    <cellStyle name="20% - Accent2 9 3" xfId="45503" xr:uid="{72B2DB98-35DE-4F5C-B6D3-035A80706247}"/>
    <cellStyle name="20% - Accent2 9 3 2" xfId="47513" xr:uid="{9C17FD41-847D-4781-BD43-E136960093D6}"/>
    <cellStyle name="20% - Accent2 9 4" xfId="46509" xr:uid="{35F04BC5-E6BD-4CEB-A0D2-8D273368E0BA}"/>
    <cellStyle name="20% - Accent3 10" xfId="44509" xr:uid="{08EDBFA4-CA99-4AEE-A18A-D7B1682F5288}"/>
    <cellStyle name="20% - Accent3 10 2" xfId="45024" xr:uid="{2976656D-77B6-4AD4-B92E-EC32B7B13795}"/>
    <cellStyle name="20% - Accent3 10 2 2" xfId="46029" xr:uid="{30BD6935-A9DA-4308-B8E8-238564FE02D5}"/>
    <cellStyle name="20% - Accent3 10 2 2 2" xfId="48038" xr:uid="{4209E328-8A56-4419-9E68-6227D1B4EC91}"/>
    <cellStyle name="20% - Accent3 10 2 3" xfId="47034" xr:uid="{560E87E2-F995-4117-9A35-190F697D688C}"/>
    <cellStyle name="20% - Accent3 10 3" xfId="45526" xr:uid="{879090CC-470B-4787-AD74-BAC190AD40DF}"/>
    <cellStyle name="20% - Accent3 10 3 2" xfId="47536" xr:uid="{18AC7BCE-6EA6-45CD-909D-421AA0D3EB3A}"/>
    <cellStyle name="20% - Accent3 10 4" xfId="46532" xr:uid="{5938B0AA-FCCC-420D-A639-7BB2505215A7}"/>
    <cellStyle name="20% - Accent3 11" xfId="44530" xr:uid="{B1B7AA71-FD46-4FC2-8A03-1D15A6876C09}"/>
    <cellStyle name="20% - Accent3 11 2" xfId="45045" xr:uid="{2E28275C-2EB1-4EFA-9AFC-D703460A8CE4}"/>
    <cellStyle name="20% - Accent3 11 2 2" xfId="46050" xr:uid="{C34D1F6E-4A02-4C3D-8F29-31ED20ADFE2C}"/>
    <cellStyle name="20% - Accent3 11 2 2 2" xfId="48059" xr:uid="{73D0B30B-4BB9-4921-A7EA-B57CA68EF5F2}"/>
    <cellStyle name="20% - Accent3 11 2 3" xfId="47055" xr:uid="{6C0D732F-BE62-4A9C-8BCD-4B4C83D650E2}"/>
    <cellStyle name="20% - Accent3 11 3" xfId="45547" xr:uid="{EF85E28C-484B-45CA-B153-B59418D80AB0}"/>
    <cellStyle name="20% - Accent3 11 3 2" xfId="47557" xr:uid="{5D9CF8BE-53CE-4838-BE04-AB703C9CED52}"/>
    <cellStyle name="20% - Accent3 11 4" xfId="46553" xr:uid="{852C14A3-DE2B-4E69-9422-3350EA4983E9}"/>
    <cellStyle name="20% - Accent3 12" xfId="44550" xr:uid="{17695465-FE8C-490A-8F11-565EC2900857}"/>
    <cellStyle name="20% - Accent3 12 2" xfId="45065" xr:uid="{30823AA2-D086-4F12-B03B-0A96017AB66A}"/>
    <cellStyle name="20% - Accent3 12 2 2" xfId="46070" xr:uid="{B26B3D68-B91C-404F-BA68-0C1827C2D13D}"/>
    <cellStyle name="20% - Accent3 12 2 2 2" xfId="48079" xr:uid="{8BA177AF-83CD-402D-96BB-56DD63069396}"/>
    <cellStyle name="20% - Accent3 12 2 3" xfId="47075" xr:uid="{38371F67-E624-4869-9EDF-0B44968396EF}"/>
    <cellStyle name="20% - Accent3 12 3" xfId="45567" xr:uid="{FDF971AD-37D0-4FBF-8BBC-909F6C3FE28F}"/>
    <cellStyle name="20% - Accent3 12 3 2" xfId="47577" xr:uid="{28AAB447-50EC-4EC5-8B82-96C9E1266A6B}"/>
    <cellStyle name="20% - Accent3 12 4" xfId="46573" xr:uid="{AF4C26A6-85FD-4488-9B2E-9D1C6A440A0C}"/>
    <cellStyle name="20% - Accent3 13" xfId="44570" xr:uid="{7F4D0622-C7F2-4191-8AA9-BEEAA4BF4D37}"/>
    <cellStyle name="20% - Accent3 13 2" xfId="45085" xr:uid="{7C33F8F8-9C1D-4E4C-89CC-4B8F50B63E8F}"/>
    <cellStyle name="20% - Accent3 13 2 2" xfId="46090" xr:uid="{FFB3C442-F715-4E77-BAF3-692FCC258942}"/>
    <cellStyle name="20% - Accent3 13 2 2 2" xfId="48099" xr:uid="{F630965B-D50C-4C5D-85F3-EF8EE61E7E83}"/>
    <cellStyle name="20% - Accent3 13 2 3" xfId="47095" xr:uid="{EC8E55C4-CED0-424A-9636-0AFAC1A5A14A}"/>
    <cellStyle name="20% - Accent3 13 3" xfId="45587" xr:uid="{286022E5-9384-4A40-97A8-0156FD99A0CF}"/>
    <cellStyle name="20% - Accent3 13 3 2" xfId="47597" xr:uid="{5944ACD4-B0E2-477C-B343-B80A03594F46}"/>
    <cellStyle name="20% - Accent3 13 4" xfId="46593" xr:uid="{5A2AF2AF-7BC1-4E80-812E-481087F79035}"/>
    <cellStyle name="20% - Accent3 14" xfId="44590" xr:uid="{16D64F0E-D337-489D-8C4A-FF117F158A82}"/>
    <cellStyle name="20% - Accent3 14 2" xfId="45105" xr:uid="{FA419A16-4EA7-462A-A1A1-73CF342C2599}"/>
    <cellStyle name="20% - Accent3 14 2 2" xfId="46110" xr:uid="{94DD8185-0D9B-4BD7-A12B-A3E14B7AFFAA}"/>
    <cellStyle name="20% - Accent3 14 2 2 2" xfId="48119" xr:uid="{381D4DD0-F4E9-4BFC-8AB2-2BE8FAC33A41}"/>
    <cellStyle name="20% - Accent3 14 2 3" xfId="47115" xr:uid="{D6C1ED75-6D2A-406B-91A1-C6267A3537A8}"/>
    <cellStyle name="20% - Accent3 14 3" xfId="45607" xr:uid="{3A274BED-CD8B-456B-AC13-54B235E69B3F}"/>
    <cellStyle name="20% - Accent3 14 3 2" xfId="47617" xr:uid="{2A99599B-64FC-4D72-9AFD-AE1F1FAEC894}"/>
    <cellStyle name="20% - Accent3 14 4" xfId="46613" xr:uid="{CE625353-2A1C-4D32-A0D4-C8539358E8E6}"/>
    <cellStyle name="20% - Accent3 15" xfId="44610" xr:uid="{BBDC3348-4D35-40B0-85F7-A2005C0BFA99}"/>
    <cellStyle name="20% - Accent3 15 2" xfId="45125" xr:uid="{A6155BE4-CCD9-414E-B3F6-E7D31A5D6FE4}"/>
    <cellStyle name="20% - Accent3 15 2 2" xfId="46130" xr:uid="{2D80DE36-A5AE-4EEA-B56C-6B9F0018EB7E}"/>
    <cellStyle name="20% - Accent3 15 2 2 2" xfId="48139" xr:uid="{BD4D0D57-3BCE-4EAB-8A6F-B8928526B027}"/>
    <cellStyle name="20% - Accent3 15 2 3" xfId="47135" xr:uid="{D005F96F-D09A-4EE9-8A1C-1EEFF323078A}"/>
    <cellStyle name="20% - Accent3 15 3" xfId="45627" xr:uid="{0E3BA5A1-27FE-4F5A-AF17-890331A2036E}"/>
    <cellStyle name="20% - Accent3 15 3 2" xfId="47637" xr:uid="{0FFD4B64-D9AC-4005-8BDF-D987641E3C0E}"/>
    <cellStyle name="20% - Accent3 15 4" xfId="46633" xr:uid="{027272A0-9A1F-4B0A-B660-1927DF9896D0}"/>
    <cellStyle name="20% - Accent3 16" xfId="44630" xr:uid="{F54A882A-9C6D-48B9-A3B2-7DDE0339CFF3}"/>
    <cellStyle name="20% - Accent3 16 2" xfId="45145" xr:uid="{460F7B1D-6C53-41C8-B966-DDB6780267AA}"/>
    <cellStyle name="20% - Accent3 16 2 2" xfId="46150" xr:uid="{FBB70A73-94BF-4C42-9082-CC14B986484D}"/>
    <cellStyle name="20% - Accent3 16 2 2 2" xfId="48159" xr:uid="{525A7D04-EC5F-40C6-9ADD-E6E7A68AC57D}"/>
    <cellStyle name="20% - Accent3 16 2 3" xfId="47155" xr:uid="{C26FC8AA-3FAC-4EFF-84E1-27930B51D0A5}"/>
    <cellStyle name="20% - Accent3 16 3" xfId="45647" xr:uid="{51E54BB5-114C-416D-BD14-27338A78BD39}"/>
    <cellStyle name="20% - Accent3 16 3 2" xfId="47657" xr:uid="{0DEEBB4B-CAE8-4A2A-BED0-0C5E482A7558}"/>
    <cellStyle name="20% - Accent3 16 4" xfId="46653" xr:uid="{1CBB1009-1C3A-4D5D-BA0A-DAFADD51AA8F}"/>
    <cellStyle name="20% - Accent3 17" xfId="44650" xr:uid="{774F297E-C086-450E-9DE0-D6990BE96DCE}"/>
    <cellStyle name="20% - Accent3 17 2" xfId="45165" xr:uid="{02807098-65C0-48B6-BF3D-A65D7DA428AE}"/>
    <cellStyle name="20% - Accent3 17 2 2" xfId="46170" xr:uid="{419B8924-E52E-4828-986A-74CE4469B2A5}"/>
    <cellStyle name="20% - Accent3 17 2 2 2" xfId="48179" xr:uid="{29D9A64E-4879-4958-8029-AFD20841892F}"/>
    <cellStyle name="20% - Accent3 17 2 3" xfId="47175" xr:uid="{D7AF2D30-B82B-4113-BEFC-C375FA29F524}"/>
    <cellStyle name="20% - Accent3 17 3" xfId="45667" xr:uid="{5C61E804-7FE8-4B57-84DA-64E086ED99EB}"/>
    <cellStyle name="20% - Accent3 17 3 2" xfId="47677" xr:uid="{14983EDE-E1C6-45DE-B5D9-E65FDCC231C3}"/>
    <cellStyle name="20% - Accent3 17 4" xfId="46673" xr:uid="{E4FB71C2-859E-4B91-B2B5-789486E5B546}"/>
    <cellStyle name="20% - Accent3 18" xfId="44670" xr:uid="{A9602F8C-B193-42C7-B01A-FCB0A806CCFE}"/>
    <cellStyle name="20% - Accent3 18 2" xfId="45185" xr:uid="{2C03D88F-18A4-4B5D-BC34-215AE2120E66}"/>
    <cellStyle name="20% - Accent3 18 2 2" xfId="46190" xr:uid="{9243851A-1378-477C-952A-046330CECB9C}"/>
    <cellStyle name="20% - Accent3 18 2 2 2" xfId="48199" xr:uid="{7CFECC3A-AEB5-4C17-8AC1-B9FB42502EEF}"/>
    <cellStyle name="20% - Accent3 18 2 3" xfId="47195" xr:uid="{4A021319-E0F2-4F11-AAD7-8C87BAB87F46}"/>
    <cellStyle name="20% - Accent3 18 3" xfId="45687" xr:uid="{03E9ADBC-263D-46E8-9DFE-6BF66C81B033}"/>
    <cellStyle name="20% - Accent3 18 3 2" xfId="47697" xr:uid="{13D07E56-6CDF-4CC8-8923-E1E8A10E247B}"/>
    <cellStyle name="20% - Accent3 18 4" xfId="46693" xr:uid="{B0FA5744-02A0-47BE-92F4-F08DD385995F}"/>
    <cellStyle name="20% - Accent3 19" xfId="44826" xr:uid="{EC5A8AEA-EB8E-44B0-92D8-B87E34FF37F3}"/>
    <cellStyle name="20% - Accent3 19 2" xfId="45843" xr:uid="{BD7F925C-2D92-4C4C-B7FD-FB924BB54E08}"/>
    <cellStyle name="20% - Accent3 19 2 2" xfId="47852" xr:uid="{58A59F6E-9E1E-42EA-8790-43599725B042}"/>
    <cellStyle name="20% - Accent3 19 3" xfId="46848" xr:uid="{19DE9C14-8050-4631-BFD3-0E7204FF6F92}"/>
    <cellStyle name="20% - Accent3 2" xfId="44335" xr:uid="{E8314375-E265-48F2-902C-BF0855118E47}"/>
    <cellStyle name="20% - Accent3 2 2" xfId="44850" xr:uid="{E4886211-356B-4876-9E32-90C158C9F441}"/>
    <cellStyle name="20% - Accent3 2 2 2" xfId="45864" xr:uid="{ED9808DD-BB34-454E-AE49-D91239E3DBEF}"/>
    <cellStyle name="20% - Accent3 2 2 2 2" xfId="47873" xr:uid="{1D9042ED-9E3C-42EF-96AE-7868E364DF47}"/>
    <cellStyle name="20% - Accent3 2 2 3" xfId="46869" xr:uid="{F0300CE9-5067-4F1D-B1BC-78B430D5E54D}"/>
    <cellStyle name="20% - Accent3 2 3" xfId="45361" xr:uid="{02335D64-73AC-40C6-87EF-E6AC61BED0B3}"/>
    <cellStyle name="20% - Accent3 2 3 2" xfId="47371" xr:uid="{AFB1999A-9118-4F35-8DE6-F9FF77D994A1}"/>
    <cellStyle name="20% - Accent3 2 4" xfId="46367" xr:uid="{70C74ECB-4564-48F2-AFF8-3CD11915AFC0}"/>
    <cellStyle name="20% - Accent3 20" xfId="45340" xr:uid="{D413C283-D6E4-483D-8452-74C41131B960}"/>
    <cellStyle name="20% - Accent3 20 2" xfId="47350" xr:uid="{69862A4A-C74F-407A-AD3C-1FC55A82C675}"/>
    <cellStyle name="20% - Accent3 21" xfId="46346" xr:uid="{C1ED9E32-2908-4A01-9310-6BCF88A9209D}"/>
    <cellStyle name="20% - Accent3 3" xfId="44356" xr:uid="{2107DA88-2922-49DA-9A59-911927C81C72}"/>
    <cellStyle name="20% - Accent3 3 2" xfId="44871" xr:uid="{194F89B3-0D50-4616-8B92-1289F1D19B92}"/>
    <cellStyle name="20% - Accent3 3 2 2" xfId="45885" xr:uid="{4C801C72-2D6E-4848-848B-F00A6E43B9A2}"/>
    <cellStyle name="20% - Accent3 3 2 2 2" xfId="47894" xr:uid="{B15F6D55-C27B-4970-A1F7-A016D3BFCBD2}"/>
    <cellStyle name="20% - Accent3 3 2 3" xfId="46890" xr:uid="{F9073C1D-DCB4-47E0-B49D-85E33D78A64B}"/>
    <cellStyle name="20% - Accent3 3 3" xfId="45382" xr:uid="{60DF4E1F-2821-4B07-BC9C-0E277873CDA2}"/>
    <cellStyle name="20% - Accent3 3 3 2" xfId="47392" xr:uid="{803118E2-C813-4EF1-A6A6-89A4B2D5EE9F}"/>
    <cellStyle name="20% - Accent3 3 4" xfId="46388" xr:uid="{CDBCAB02-0551-4934-8CE1-B2230E4FA5D1}"/>
    <cellStyle name="20% - Accent3 4" xfId="44377" xr:uid="{308A6AD6-44B6-4BD9-BF8C-DD8836136945}"/>
    <cellStyle name="20% - Accent3 4 2" xfId="44892" xr:uid="{16286035-A100-4C12-A56B-632BD5E89BB2}"/>
    <cellStyle name="20% - Accent3 4 2 2" xfId="45906" xr:uid="{CB809A5C-F493-48FA-9747-3FE081ED0B1B}"/>
    <cellStyle name="20% - Accent3 4 2 2 2" xfId="47915" xr:uid="{F0A1D670-CFD5-4437-BA15-B4DEFD33C470}"/>
    <cellStyle name="20% - Accent3 4 2 3" xfId="46911" xr:uid="{EACDE507-7EF3-4B84-B036-FE7D4F73E90B}"/>
    <cellStyle name="20% - Accent3 4 3" xfId="45403" xr:uid="{95EBCF23-338E-42CB-9B4C-948CB2EC3EE8}"/>
    <cellStyle name="20% - Accent3 4 3 2" xfId="47413" xr:uid="{E515EBA5-62A3-4EC6-9F0D-850D62CCC6FA}"/>
    <cellStyle name="20% - Accent3 4 4" xfId="46409" xr:uid="{99E5B6EF-0F41-4B36-99CA-074B24C8451E}"/>
    <cellStyle name="20% - Accent3 5" xfId="44400" xr:uid="{43DFD183-AE17-43B0-9F29-DD6014894352}"/>
    <cellStyle name="20% - Accent3 5 2" xfId="44915" xr:uid="{7503AF8A-E570-48D7-B6F0-2A28951B485F}"/>
    <cellStyle name="20% - Accent3 5 2 2" xfId="45927" xr:uid="{1162C2C4-28BF-40AD-B36A-A24AECD5CE81}"/>
    <cellStyle name="20% - Accent3 5 2 2 2" xfId="47936" xr:uid="{F2D0F058-32E8-4C9B-9707-91876330F5DC}"/>
    <cellStyle name="20% - Accent3 5 2 3" xfId="46932" xr:uid="{2270EEAD-3403-4C4A-88D7-E2558CA1DEDE}"/>
    <cellStyle name="20% - Accent3 5 3" xfId="45424" xr:uid="{4B06DA5E-115A-40A6-B839-16E047E66788}"/>
    <cellStyle name="20% - Accent3 5 3 2" xfId="47434" xr:uid="{76917DA3-B07A-4A1E-A47B-7DF9CEEEEA82}"/>
    <cellStyle name="20% - Accent3 5 4" xfId="46430" xr:uid="{47B20263-2431-46B2-9E90-46581E413ED0}"/>
    <cellStyle name="20% - Accent3 6" xfId="44423" xr:uid="{670ED78B-C395-4E45-B9A8-1EBB29DF26CD}"/>
    <cellStyle name="20% - Accent3 6 2" xfId="44938" xr:uid="{DB5EEC1C-2681-4116-A8C8-139E9824B11E}"/>
    <cellStyle name="20% - Accent3 6 2 2" xfId="45947" xr:uid="{BFFBB7C1-F862-4354-88A6-645DDF2AF052}"/>
    <cellStyle name="20% - Accent3 6 2 2 2" xfId="47956" xr:uid="{10114E29-81CE-4CEC-865B-C2595ED5DEEE}"/>
    <cellStyle name="20% - Accent3 6 2 3" xfId="46952" xr:uid="{B336F18F-CB36-4276-A29A-E2A0D3F8EE11}"/>
    <cellStyle name="20% - Accent3 6 3" xfId="45444" xr:uid="{A415BF51-EC00-4FAD-9E16-394FFEFD6D19}"/>
    <cellStyle name="20% - Accent3 6 3 2" xfId="47454" xr:uid="{6B819681-3B8F-48BD-99DD-F2C50F53B1AA}"/>
    <cellStyle name="20% - Accent3 6 4" xfId="46450" xr:uid="{CD7A279B-3DE6-4383-AD14-D682ADF19A5D}"/>
    <cellStyle name="20% - Accent3 7" xfId="44445" xr:uid="{AFCF9723-0B4E-4AB1-9FBE-3C9A97317FDB}"/>
    <cellStyle name="20% - Accent3 7 2" xfId="44960" xr:uid="{DE74F2D2-F4EB-4CE2-B113-258D0791DEE6}"/>
    <cellStyle name="20% - Accent3 7 2 2" xfId="45967" xr:uid="{EBE1AA05-FD08-4F14-AC6F-E1008AC9CCAA}"/>
    <cellStyle name="20% - Accent3 7 2 2 2" xfId="47976" xr:uid="{E822A1E7-BDF3-4834-AE7F-F957D364D938}"/>
    <cellStyle name="20% - Accent3 7 2 3" xfId="46972" xr:uid="{FD0D9A6B-35E2-4539-8F77-DCA27251D8AF}"/>
    <cellStyle name="20% - Accent3 7 3" xfId="45464" xr:uid="{961A23EF-BEDF-48EF-8E30-113295D10AA3}"/>
    <cellStyle name="20% - Accent3 7 3 2" xfId="47474" xr:uid="{9883A9BE-2671-443E-A0FF-F486F5A9E0A6}"/>
    <cellStyle name="20% - Accent3 7 4" xfId="46470" xr:uid="{A975C977-9F69-49DA-84CA-B2A9BA84F976}"/>
    <cellStyle name="20% - Accent3 8" xfId="44467" xr:uid="{0BBF379F-7A51-47B2-8380-AD1C44C32518}"/>
    <cellStyle name="20% - Accent3 8 2" xfId="44982" xr:uid="{68569464-8CDA-42C3-9ACA-966EB467B203}"/>
    <cellStyle name="20% - Accent3 8 2 2" xfId="45988" xr:uid="{F6D12935-0DC8-409A-A333-610DA30FB994}"/>
    <cellStyle name="20% - Accent3 8 2 2 2" xfId="47997" xr:uid="{974B0ACE-DC35-473C-83A7-C6F688C11088}"/>
    <cellStyle name="20% - Accent3 8 2 3" xfId="46993" xr:uid="{E6B8CD71-B578-4981-94F8-0CF68EEB5DB3}"/>
    <cellStyle name="20% - Accent3 8 3" xfId="45485" xr:uid="{13B588B8-6F72-4113-9BBF-84279D0EE965}"/>
    <cellStyle name="20% - Accent3 8 3 2" xfId="47495" xr:uid="{C676F0C5-E569-4085-B783-1288A2A80283}"/>
    <cellStyle name="20% - Accent3 8 4" xfId="46491" xr:uid="{72508D43-B201-4230-A3F6-771BAA50E3C3}"/>
    <cellStyle name="20% - Accent3 9" xfId="44489" xr:uid="{030F744D-3D14-411D-8495-9AF6B982FAF6}"/>
    <cellStyle name="20% - Accent3 9 2" xfId="45004" xr:uid="{BA322179-A6F5-4DC7-BAE1-3175084A836A}"/>
    <cellStyle name="20% - Accent3 9 2 2" xfId="46009" xr:uid="{8926C921-8AC3-40BE-98E2-38DD752EA469}"/>
    <cellStyle name="20% - Accent3 9 2 2 2" xfId="48018" xr:uid="{9855CFED-73A7-4862-8546-C1926526A79E}"/>
    <cellStyle name="20% - Accent3 9 2 3" xfId="47014" xr:uid="{6B93240C-9828-4BD0-8432-22539A8150B5}"/>
    <cellStyle name="20% - Accent3 9 3" xfId="45506" xr:uid="{BDFA5E55-38B3-4AFC-AA81-FCEC63618DF3}"/>
    <cellStyle name="20% - Accent3 9 3 2" xfId="47516" xr:uid="{D0FB26F2-961C-40DD-8CB5-321FC1DC51B7}"/>
    <cellStyle name="20% - Accent3 9 4" xfId="46512" xr:uid="{5B153C1C-75E1-44F1-B992-32346AF38D72}"/>
    <cellStyle name="20% - Accent4 10" xfId="44512" xr:uid="{6413A281-E5EC-431A-9269-4F3A03595404}"/>
    <cellStyle name="20% - Accent4 10 2" xfId="45027" xr:uid="{922E4BD2-7342-454D-965F-8264ABD432CF}"/>
    <cellStyle name="20% - Accent4 10 2 2" xfId="46032" xr:uid="{C62480DC-F30A-4F16-B52D-911A2F5DEEEF}"/>
    <cellStyle name="20% - Accent4 10 2 2 2" xfId="48041" xr:uid="{58A6445A-202F-4F22-8D15-BD15AF1CF79D}"/>
    <cellStyle name="20% - Accent4 10 2 3" xfId="47037" xr:uid="{C6A5070B-56A9-42FE-8099-0C864343C8D1}"/>
    <cellStyle name="20% - Accent4 10 3" xfId="45529" xr:uid="{F5B75215-4DB9-49DF-93BD-E5B531C0F191}"/>
    <cellStyle name="20% - Accent4 10 3 2" xfId="47539" xr:uid="{74AA6906-2BB1-48ED-A9A7-9777051B24F4}"/>
    <cellStyle name="20% - Accent4 10 4" xfId="46535" xr:uid="{E5CFBE07-C01E-4942-AA03-00F5E479C143}"/>
    <cellStyle name="20% - Accent4 11" xfId="44533" xr:uid="{4EEF16ED-06EB-432D-ACFE-C999F367EDBD}"/>
    <cellStyle name="20% - Accent4 11 2" xfId="45048" xr:uid="{245B35A6-3050-4C19-BBD6-250D22AA0C42}"/>
    <cellStyle name="20% - Accent4 11 2 2" xfId="46053" xr:uid="{86689981-611C-4C8F-8E54-BFFA0832BE61}"/>
    <cellStyle name="20% - Accent4 11 2 2 2" xfId="48062" xr:uid="{0DB400FB-4DB0-44B6-9949-E3E9C323198C}"/>
    <cellStyle name="20% - Accent4 11 2 3" xfId="47058" xr:uid="{A288A7C4-F3C4-4584-BA13-FF794EFE3F97}"/>
    <cellStyle name="20% - Accent4 11 3" xfId="45550" xr:uid="{6E4DB05F-6F46-4A3D-8FB2-1FA41C8675DB}"/>
    <cellStyle name="20% - Accent4 11 3 2" xfId="47560" xr:uid="{30F6EFDC-F12F-44CC-8D20-8974C9274E22}"/>
    <cellStyle name="20% - Accent4 11 4" xfId="46556" xr:uid="{8060226A-2276-4971-8AEC-1C7D5E7030F7}"/>
    <cellStyle name="20% - Accent4 12" xfId="44553" xr:uid="{F222C21A-F525-4D7D-A031-3257C22E8073}"/>
    <cellStyle name="20% - Accent4 12 2" xfId="45068" xr:uid="{7E24F9D2-3007-4FBF-BDEA-20719815BB08}"/>
    <cellStyle name="20% - Accent4 12 2 2" xfId="46073" xr:uid="{F471B369-069D-4B3F-912A-DFB9F9AFB38D}"/>
    <cellStyle name="20% - Accent4 12 2 2 2" xfId="48082" xr:uid="{87F352C1-45F1-4284-992E-4E5B56018D6C}"/>
    <cellStyle name="20% - Accent4 12 2 3" xfId="47078" xr:uid="{6AC164A5-43C4-4600-9BEB-08A51DACF0B7}"/>
    <cellStyle name="20% - Accent4 12 3" xfId="45570" xr:uid="{6E8E09E4-A8AC-4342-9F75-12C3BD8A1910}"/>
    <cellStyle name="20% - Accent4 12 3 2" xfId="47580" xr:uid="{ECA83F4A-FA4E-4A0F-AE9C-84C072AA5833}"/>
    <cellStyle name="20% - Accent4 12 4" xfId="46576" xr:uid="{F8E4A8BA-6120-4547-9F4D-3EA9284F6744}"/>
    <cellStyle name="20% - Accent4 13" xfId="44573" xr:uid="{5EC1CE88-4D89-45FE-A838-DC36EDE68C15}"/>
    <cellStyle name="20% - Accent4 13 2" xfId="45088" xr:uid="{46F6E2B7-88E0-4231-B11E-A5ECF4D830C3}"/>
    <cellStyle name="20% - Accent4 13 2 2" xfId="46093" xr:uid="{C99F38EA-DF61-417D-B3B2-A78670916269}"/>
    <cellStyle name="20% - Accent4 13 2 2 2" xfId="48102" xr:uid="{E9BF21FE-AA49-4020-B919-9EADC08A651F}"/>
    <cellStyle name="20% - Accent4 13 2 3" xfId="47098" xr:uid="{E99B9BAE-7646-4EDE-BCC5-95532A69EE8F}"/>
    <cellStyle name="20% - Accent4 13 3" xfId="45590" xr:uid="{B4FCBA39-B941-4333-821A-A3A447C2CFFB}"/>
    <cellStyle name="20% - Accent4 13 3 2" xfId="47600" xr:uid="{EDDDA60F-F710-49F1-B7FC-A2BDBD9EB1D7}"/>
    <cellStyle name="20% - Accent4 13 4" xfId="46596" xr:uid="{8EA59649-2B30-43BE-AB32-D83B8729F3DC}"/>
    <cellStyle name="20% - Accent4 14" xfId="44593" xr:uid="{08D20F3F-21CF-4C49-A6D4-3BE667FD89A9}"/>
    <cellStyle name="20% - Accent4 14 2" xfId="45108" xr:uid="{FAC12CE7-572A-4008-93D9-FB66FA663C94}"/>
    <cellStyle name="20% - Accent4 14 2 2" xfId="46113" xr:uid="{61CCE65E-EA55-4D5A-A9C0-E6CFA6889B40}"/>
    <cellStyle name="20% - Accent4 14 2 2 2" xfId="48122" xr:uid="{93668903-15D4-4A4C-8546-EF42D9D94C9C}"/>
    <cellStyle name="20% - Accent4 14 2 3" xfId="47118" xr:uid="{70B91EDD-ADA6-4299-8576-A9AE56F354C7}"/>
    <cellStyle name="20% - Accent4 14 3" xfId="45610" xr:uid="{073FABB1-990F-4F51-BEB7-F9AC7CD34CE8}"/>
    <cellStyle name="20% - Accent4 14 3 2" xfId="47620" xr:uid="{2B4F723D-D418-42F7-B5C9-6B0A2E348EDC}"/>
    <cellStyle name="20% - Accent4 14 4" xfId="46616" xr:uid="{60F89C1A-BF48-4F08-BF8C-58EACBD131CA}"/>
    <cellStyle name="20% - Accent4 15" xfId="44613" xr:uid="{53C26EFC-A156-49FE-972B-B9709CE8F325}"/>
    <cellStyle name="20% - Accent4 15 2" xfId="45128" xr:uid="{2208F38D-159A-4C4F-AF55-D31878E9EBAA}"/>
    <cellStyle name="20% - Accent4 15 2 2" xfId="46133" xr:uid="{4B309A66-F85D-4B8C-B610-8C0B02BC7CFE}"/>
    <cellStyle name="20% - Accent4 15 2 2 2" xfId="48142" xr:uid="{814EEB86-696A-4C93-A250-142AD91500E4}"/>
    <cellStyle name="20% - Accent4 15 2 3" xfId="47138" xr:uid="{10655F0E-97AF-4A36-9B72-41CF3EB35FD7}"/>
    <cellStyle name="20% - Accent4 15 3" xfId="45630" xr:uid="{E24A67C0-EFCB-4B0E-9B72-B5FA215293CF}"/>
    <cellStyle name="20% - Accent4 15 3 2" xfId="47640" xr:uid="{801A2331-E158-49EE-9A99-1C9606CC4B5D}"/>
    <cellStyle name="20% - Accent4 15 4" xfId="46636" xr:uid="{C2C5C022-C3C2-4C88-BE2D-29AA9F50A697}"/>
    <cellStyle name="20% - Accent4 16" xfId="44633" xr:uid="{C59F0DF2-4F22-4B47-B861-0A132CFF1B97}"/>
    <cellStyle name="20% - Accent4 16 2" xfId="45148" xr:uid="{F6CFFE0B-8DF9-43B3-8CEE-FBD9B8440EC8}"/>
    <cellStyle name="20% - Accent4 16 2 2" xfId="46153" xr:uid="{DB321140-8A6B-4818-8754-9EC3FB3BB20E}"/>
    <cellStyle name="20% - Accent4 16 2 2 2" xfId="48162" xr:uid="{2B679C39-E104-49D8-9BCC-FE9138C26180}"/>
    <cellStyle name="20% - Accent4 16 2 3" xfId="47158" xr:uid="{7A1043B1-F346-4BE1-92F6-F71C8EABA034}"/>
    <cellStyle name="20% - Accent4 16 3" xfId="45650" xr:uid="{8C0DFF3F-E4C0-4F7A-ADD5-CED53D99C81F}"/>
    <cellStyle name="20% - Accent4 16 3 2" xfId="47660" xr:uid="{F86A14FE-6342-427F-B1F8-C29949E40C35}"/>
    <cellStyle name="20% - Accent4 16 4" xfId="46656" xr:uid="{22CB27AF-DC68-4294-9D3E-A01C1828FD19}"/>
    <cellStyle name="20% - Accent4 17" xfId="44653" xr:uid="{9325196B-A245-4A9C-AFC8-467521B22B4F}"/>
    <cellStyle name="20% - Accent4 17 2" xfId="45168" xr:uid="{42FC919D-D17E-45BE-B491-67CF7D7EB641}"/>
    <cellStyle name="20% - Accent4 17 2 2" xfId="46173" xr:uid="{A9DAF4D8-98EA-4DEF-825D-4A233DDCBD60}"/>
    <cellStyle name="20% - Accent4 17 2 2 2" xfId="48182" xr:uid="{95D8FAA8-10B9-4A50-ADD1-9B966F104A4E}"/>
    <cellStyle name="20% - Accent4 17 2 3" xfId="47178" xr:uid="{972B3946-35AC-4FC7-B6B0-3DEDF9AEA0D9}"/>
    <cellStyle name="20% - Accent4 17 3" xfId="45670" xr:uid="{8708F3B5-5330-4526-A08C-B5619BB0A4B6}"/>
    <cellStyle name="20% - Accent4 17 3 2" xfId="47680" xr:uid="{D14F8F74-97B2-44FF-BA6D-C20AEEC22664}"/>
    <cellStyle name="20% - Accent4 17 4" xfId="46676" xr:uid="{23E70C67-36FF-447E-8FB1-65FE5FDB1A79}"/>
    <cellStyle name="20% - Accent4 18" xfId="44673" xr:uid="{6ADC99E6-AA32-4E52-AAC0-12940E8795AF}"/>
    <cellStyle name="20% - Accent4 18 2" xfId="45188" xr:uid="{F1B8E05C-4203-4605-AEB1-BAB464701078}"/>
    <cellStyle name="20% - Accent4 18 2 2" xfId="46193" xr:uid="{CF03D3AC-CB7A-45D8-8F8A-DAD7B929F12E}"/>
    <cellStyle name="20% - Accent4 18 2 2 2" xfId="48202" xr:uid="{4DC87F4D-C456-4F4A-AD12-6BBA0CA53D6D}"/>
    <cellStyle name="20% - Accent4 18 2 3" xfId="47198" xr:uid="{F3B838A3-74B2-4C4A-A934-0FC203F9F1D9}"/>
    <cellStyle name="20% - Accent4 18 3" xfId="45690" xr:uid="{903951FE-5ECD-4C74-92F6-DCF29F967F75}"/>
    <cellStyle name="20% - Accent4 18 3 2" xfId="47700" xr:uid="{6817D58D-C913-43D7-8AEB-034AEE8672ED}"/>
    <cellStyle name="20% - Accent4 18 4" xfId="46696" xr:uid="{9D538B77-7D47-493A-9B83-F988A7283F8F}"/>
    <cellStyle name="20% - Accent4 19" xfId="44829" xr:uid="{F5831339-D45D-4B90-89DA-414C33F26100}"/>
    <cellStyle name="20% - Accent4 19 2" xfId="45846" xr:uid="{38A12584-89A2-4BEC-A159-32C236A1BF05}"/>
    <cellStyle name="20% - Accent4 19 2 2" xfId="47855" xr:uid="{5EC9B894-06B4-41FC-B110-FB2984F0E56B}"/>
    <cellStyle name="20% - Accent4 19 3" xfId="46851" xr:uid="{F10643A6-E008-4020-91EE-66CE5215E8AF}"/>
    <cellStyle name="20% - Accent4 2" xfId="44338" xr:uid="{BA68BE12-4195-4FFA-ABB9-C762AF86674C}"/>
    <cellStyle name="20% - Accent4 2 2" xfId="44853" xr:uid="{A903FEA3-8B03-4D17-B7C0-5241C2CFA019}"/>
    <cellStyle name="20% - Accent4 2 2 2" xfId="45867" xr:uid="{86A0B9D3-0A18-4579-B3E9-8478A91A7CC1}"/>
    <cellStyle name="20% - Accent4 2 2 2 2" xfId="47876" xr:uid="{49C8F76B-C65F-4FCC-AE5B-75E7BCC69A22}"/>
    <cellStyle name="20% - Accent4 2 2 3" xfId="46872" xr:uid="{8812DA9E-47BE-4781-B4BF-FB607658FD69}"/>
    <cellStyle name="20% - Accent4 2 3" xfId="45364" xr:uid="{EBC31E29-BCF3-4152-B780-7EAE2FCD3344}"/>
    <cellStyle name="20% - Accent4 2 3 2" xfId="47374" xr:uid="{4FF9A86E-21C6-4E71-BD64-A3E917F4D13C}"/>
    <cellStyle name="20% - Accent4 2 4" xfId="46370" xr:uid="{20E60195-AFA4-4E3D-A1B1-B48913D44925}"/>
    <cellStyle name="20% - Accent4 20" xfId="45343" xr:uid="{37E6CEE8-4110-475A-9B54-58563F619ADD}"/>
    <cellStyle name="20% - Accent4 20 2" xfId="47353" xr:uid="{516B26CE-2676-4D5F-A206-ACA483E642A1}"/>
    <cellStyle name="20% - Accent4 21" xfId="46349" xr:uid="{6C3AD616-FD55-40DE-86E9-9F5F204B9714}"/>
    <cellStyle name="20% - Accent4 3" xfId="44359" xr:uid="{594404CE-843F-4EF8-9B4A-5FF3521ACF12}"/>
    <cellStyle name="20% - Accent4 3 2" xfId="44874" xr:uid="{5818D139-C0A2-4053-86B8-D213CCB829CD}"/>
    <cellStyle name="20% - Accent4 3 2 2" xfId="45888" xr:uid="{7BE6C777-1D9B-4386-9AF3-106409570D2C}"/>
    <cellStyle name="20% - Accent4 3 2 2 2" xfId="47897" xr:uid="{B7D469B1-0B05-4D84-BBF4-1F8EAAEFD911}"/>
    <cellStyle name="20% - Accent4 3 2 3" xfId="46893" xr:uid="{E10805C6-EF82-4192-B1C3-C9FBD3C16A2D}"/>
    <cellStyle name="20% - Accent4 3 3" xfId="45385" xr:uid="{DA113377-A484-4A39-BDCE-C669F1F77F65}"/>
    <cellStyle name="20% - Accent4 3 3 2" xfId="47395" xr:uid="{9312B206-6513-44E6-B829-21F245C4272F}"/>
    <cellStyle name="20% - Accent4 3 4" xfId="46391" xr:uid="{A817D677-D5DE-4770-BEA4-401DAD0862C7}"/>
    <cellStyle name="20% - Accent4 4" xfId="44380" xr:uid="{C8BF9B2D-3B3E-4E7C-BD2A-BB2E33C850D3}"/>
    <cellStyle name="20% - Accent4 4 2" xfId="44895" xr:uid="{2CF1D0FE-C821-49BD-B643-E465E0B1C5FC}"/>
    <cellStyle name="20% - Accent4 4 2 2" xfId="45909" xr:uid="{06E40CD5-85AA-421F-B656-C1620F52CC6E}"/>
    <cellStyle name="20% - Accent4 4 2 2 2" xfId="47918" xr:uid="{36F8AB7B-6999-4C96-BC56-C1B4A15CF182}"/>
    <cellStyle name="20% - Accent4 4 2 3" xfId="46914" xr:uid="{1D6CB83C-E0AD-484B-8074-2AFF06E4E849}"/>
    <cellStyle name="20% - Accent4 4 3" xfId="45406" xr:uid="{FE14C888-FD8D-4FAA-A883-974A219D7B20}"/>
    <cellStyle name="20% - Accent4 4 3 2" xfId="47416" xr:uid="{AEE39C0B-4C93-4011-A516-5D6DD8612582}"/>
    <cellStyle name="20% - Accent4 4 4" xfId="46412" xr:uid="{58134A73-440E-4463-85C7-13CEE794FF61}"/>
    <cellStyle name="20% - Accent4 5" xfId="44403" xr:uid="{AB6246FC-FF68-4E8E-A096-9D2A56741CA6}"/>
    <cellStyle name="20% - Accent4 5 2" xfId="44918" xr:uid="{B0176F07-8E7B-4E49-8D91-5184F3400944}"/>
    <cellStyle name="20% - Accent4 5 2 2" xfId="45930" xr:uid="{03327635-CD73-4FBB-AF77-84674C217885}"/>
    <cellStyle name="20% - Accent4 5 2 2 2" xfId="47939" xr:uid="{1C515E66-E554-4895-99D5-A67177F8235A}"/>
    <cellStyle name="20% - Accent4 5 2 3" xfId="46935" xr:uid="{CA693580-B042-4721-8A2D-7640082F6D72}"/>
    <cellStyle name="20% - Accent4 5 3" xfId="45427" xr:uid="{45036661-C8F4-47EC-880F-6C14046B1D86}"/>
    <cellStyle name="20% - Accent4 5 3 2" xfId="47437" xr:uid="{90A13A22-178D-4012-AC95-AD07DA056CBC}"/>
    <cellStyle name="20% - Accent4 5 4" xfId="46433" xr:uid="{7C3AE15F-FF39-4533-A721-76AF10B491B9}"/>
    <cellStyle name="20% - Accent4 6" xfId="44426" xr:uid="{9DE432FC-3CA7-4118-9B46-AF766C73950D}"/>
    <cellStyle name="20% - Accent4 6 2" xfId="44941" xr:uid="{8694C810-497A-4A48-8D92-25161FCD3AF4}"/>
    <cellStyle name="20% - Accent4 6 2 2" xfId="45950" xr:uid="{0B9B2295-6739-4D5E-BE4A-45DD2C398459}"/>
    <cellStyle name="20% - Accent4 6 2 2 2" xfId="47959" xr:uid="{42F83EC5-5FA8-41BD-AB3B-01D9AE5B99FD}"/>
    <cellStyle name="20% - Accent4 6 2 3" xfId="46955" xr:uid="{193DF799-4294-40C8-B423-705256B9F688}"/>
    <cellStyle name="20% - Accent4 6 3" xfId="45447" xr:uid="{5C1DF5BD-5F22-4E7B-A5AA-49C20D511FC5}"/>
    <cellStyle name="20% - Accent4 6 3 2" xfId="47457" xr:uid="{2E9A7831-2D21-4A8D-BB86-ACC8EC1AD43F}"/>
    <cellStyle name="20% - Accent4 6 4" xfId="46453" xr:uid="{14D02E20-F566-44D6-A4AD-E4168D3E034D}"/>
    <cellStyle name="20% - Accent4 7" xfId="44448" xr:uid="{4656E8C5-41DA-4EEF-B9B3-AB444EBF67CB}"/>
    <cellStyle name="20% - Accent4 7 2" xfId="44963" xr:uid="{98A5A3D4-3095-49F7-A485-F1A9F23FD22A}"/>
    <cellStyle name="20% - Accent4 7 2 2" xfId="45970" xr:uid="{DD956208-4104-41AE-86AD-A44F1F0E7A61}"/>
    <cellStyle name="20% - Accent4 7 2 2 2" xfId="47979" xr:uid="{4DA99C30-E61C-4689-9D59-118336EE2A65}"/>
    <cellStyle name="20% - Accent4 7 2 3" xfId="46975" xr:uid="{86C6FA4A-825D-4832-9004-8C3F6A9078EC}"/>
    <cellStyle name="20% - Accent4 7 3" xfId="45467" xr:uid="{4678865D-F3CD-472D-86AA-2D09ACDD44E7}"/>
    <cellStyle name="20% - Accent4 7 3 2" xfId="47477" xr:uid="{31672265-8DF4-4704-A839-B9160FCE7C93}"/>
    <cellStyle name="20% - Accent4 7 4" xfId="46473" xr:uid="{28A31A54-A819-4B2A-A2F8-B3446646BF83}"/>
    <cellStyle name="20% - Accent4 8" xfId="44470" xr:uid="{71BC20C8-C467-486B-81FD-24FCE33152D3}"/>
    <cellStyle name="20% - Accent4 8 2" xfId="44985" xr:uid="{36BE6FB0-CE08-408C-9581-E567F8B4BF29}"/>
    <cellStyle name="20% - Accent4 8 2 2" xfId="45991" xr:uid="{E5D1220E-AB07-4556-8E36-8222ED148F09}"/>
    <cellStyle name="20% - Accent4 8 2 2 2" xfId="48000" xr:uid="{4D03D2EE-CAF4-4AF5-9B3F-9274E086C778}"/>
    <cellStyle name="20% - Accent4 8 2 3" xfId="46996" xr:uid="{4D96EDE2-3817-404D-9828-FCA548BE478D}"/>
    <cellStyle name="20% - Accent4 8 3" xfId="45488" xr:uid="{B8AC8219-07CB-4B3B-BECB-73373F7F1BEA}"/>
    <cellStyle name="20% - Accent4 8 3 2" xfId="47498" xr:uid="{BCE8BCF6-E192-4D4B-AE3F-C2DBC772076D}"/>
    <cellStyle name="20% - Accent4 8 4" xfId="46494" xr:uid="{5E9783B6-7B4F-4FDE-8F9C-29A2D492758F}"/>
    <cellStyle name="20% - Accent4 9" xfId="44492" xr:uid="{407A8D42-C5C5-4BB2-A75C-26597C0EBB81}"/>
    <cellStyle name="20% - Accent4 9 2" xfId="45007" xr:uid="{3F20BD11-3538-4C6F-99AA-9B079FA92550}"/>
    <cellStyle name="20% - Accent4 9 2 2" xfId="46012" xr:uid="{47E631A2-E177-45B2-AF6F-38468A46581D}"/>
    <cellStyle name="20% - Accent4 9 2 2 2" xfId="48021" xr:uid="{D69A6654-2DC5-420B-BE17-CEE1C74B0EC5}"/>
    <cellStyle name="20% - Accent4 9 2 3" xfId="47017" xr:uid="{8D58D789-2A85-4E0A-8014-2D69B99F00AA}"/>
    <cellStyle name="20% - Accent4 9 3" xfId="45509" xr:uid="{E301D499-AD08-43F4-A91E-D7E113D0E355}"/>
    <cellStyle name="20% - Accent4 9 3 2" xfId="47519" xr:uid="{CC786FF5-1860-4EE0-BB17-542D77D39C52}"/>
    <cellStyle name="20% - Accent4 9 4" xfId="46515" xr:uid="{3E6C1206-A65F-4221-9029-A2919B68C21F}"/>
    <cellStyle name="20% - Accent5 10" xfId="44515" xr:uid="{038F91AE-BA6E-4D25-B3F6-DA5CCC0784BA}"/>
    <cellStyle name="20% - Accent5 10 2" xfId="45030" xr:uid="{315FC962-905A-436D-8571-5AB35D977321}"/>
    <cellStyle name="20% - Accent5 10 2 2" xfId="46035" xr:uid="{FF9B99C3-5E80-4D5B-A8E5-CC46B464BF2F}"/>
    <cellStyle name="20% - Accent5 10 2 2 2" xfId="48044" xr:uid="{408510F4-73BC-4232-A650-2147511C3003}"/>
    <cellStyle name="20% - Accent5 10 2 3" xfId="47040" xr:uid="{B900D551-7A7D-49D5-A67D-7414CEF17034}"/>
    <cellStyle name="20% - Accent5 10 3" xfId="45532" xr:uid="{9267BB0F-3404-484A-916A-FD9DB853B2B0}"/>
    <cellStyle name="20% - Accent5 10 3 2" xfId="47542" xr:uid="{5FDB4C8D-0610-45F8-8D2B-FB0AA697F5DD}"/>
    <cellStyle name="20% - Accent5 10 4" xfId="46538" xr:uid="{7136053A-D90F-4DB1-A996-63A809880559}"/>
    <cellStyle name="20% - Accent5 11" xfId="44536" xr:uid="{16D1776D-6A68-452C-9014-1EA8E1136C50}"/>
    <cellStyle name="20% - Accent5 11 2" xfId="45051" xr:uid="{21B1EC99-578C-4801-B06A-8FEFD125E5CC}"/>
    <cellStyle name="20% - Accent5 11 2 2" xfId="46056" xr:uid="{F14BC30A-7664-4CD9-9837-71FCB3634600}"/>
    <cellStyle name="20% - Accent5 11 2 2 2" xfId="48065" xr:uid="{1C6E3B5B-5AB7-4BBA-BC62-845ADB92548B}"/>
    <cellStyle name="20% - Accent5 11 2 3" xfId="47061" xr:uid="{E7D589CB-64C5-47A0-A16F-2FD06B48B7A8}"/>
    <cellStyle name="20% - Accent5 11 3" xfId="45553" xr:uid="{CDE643F2-FFD7-47C5-B941-A0B2232FA1BA}"/>
    <cellStyle name="20% - Accent5 11 3 2" xfId="47563" xr:uid="{9DFE299C-CB2E-48E7-BBAC-20951FB46799}"/>
    <cellStyle name="20% - Accent5 11 4" xfId="46559" xr:uid="{1DD17523-8219-44AE-90D9-6D034B3A1641}"/>
    <cellStyle name="20% - Accent5 12" xfId="44556" xr:uid="{96547D65-ED7A-4D85-96E7-E7CA02B02D2D}"/>
    <cellStyle name="20% - Accent5 12 2" xfId="45071" xr:uid="{C1599E09-134B-4342-94CF-24A99E667A26}"/>
    <cellStyle name="20% - Accent5 12 2 2" xfId="46076" xr:uid="{69374E4D-C01C-4FA1-99B5-C0F7DB334FC9}"/>
    <cellStyle name="20% - Accent5 12 2 2 2" xfId="48085" xr:uid="{7052A715-AF06-46CD-B162-1AD5319CA365}"/>
    <cellStyle name="20% - Accent5 12 2 3" xfId="47081" xr:uid="{4CC9CE9F-6D8E-471E-9EE5-BB39FAA322FF}"/>
    <cellStyle name="20% - Accent5 12 3" xfId="45573" xr:uid="{376EF6DA-1110-41A1-88D0-B153BFB216DC}"/>
    <cellStyle name="20% - Accent5 12 3 2" xfId="47583" xr:uid="{F2C6056B-5112-4277-BF99-AA7D94986184}"/>
    <cellStyle name="20% - Accent5 12 4" xfId="46579" xr:uid="{4948C293-A4AC-4A93-9461-AFB068D959F1}"/>
    <cellStyle name="20% - Accent5 13" xfId="44576" xr:uid="{D52B7087-0C80-4999-9355-50B47546093C}"/>
    <cellStyle name="20% - Accent5 13 2" xfId="45091" xr:uid="{C968EC64-A7F4-48B3-8C2B-4B510E10C5C6}"/>
    <cellStyle name="20% - Accent5 13 2 2" xfId="46096" xr:uid="{1E0E5612-7F8D-4717-89B2-DCD3A5CAFF25}"/>
    <cellStyle name="20% - Accent5 13 2 2 2" xfId="48105" xr:uid="{70E631D5-F8A0-4DC4-93B7-8D8BBEECC839}"/>
    <cellStyle name="20% - Accent5 13 2 3" xfId="47101" xr:uid="{C6EDF5EF-75FF-46C1-8797-792D98D61D6F}"/>
    <cellStyle name="20% - Accent5 13 3" xfId="45593" xr:uid="{4CA18937-65C6-4354-9F75-0B5A45FF206F}"/>
    <cellStyle name="20% - Accent5 13 3 2" xfId="47603" xr:uid="{512DB64F-3FB9-4AA8-8B26-E0013403FCBF}"/>
    <cellStyle name="20% - Accent5 13 4" xfId="46599" xr:uid="{8AB0180B-01D9-469E-B5D5-1D7DC614F7F3}"/>
    <cellStyle name="20% - Accent5 14" xfId="44596" xr:uid="{53A779A5-5F6E-458F-ABBB-45D48BADB834}"/>
    <cellStyle name="20% - Accent5 14 2" xfId="45111" xr:uid="{4393893C-AF97-4BAF-9BF5-CBA55CB99E29}"/>
    <cellStyle name="20% - Accent5 14 2 2" xfId="46116" xr:uid="{576DE288-56DD-4D0C-A143-C2A1CC25F11F}"/>
    <cellStyle name="20% - Accent5 14 2 2 2" xfId="48125" xr:uid="{92A5DA77-5EB8-44F6-A550-364E09009293}"/>
    <cellStyle name="20% - Accent5 14 2 3" xfId="47121" xr:uid="{1263D1E4-D520-4CDB-BA09-E5040AB3AFCC}"/>
    <cellStyle name="20% - Accent5 14 3" xfId="45613" xr:uid="{32936D19-4447-4A89-9BDB-7B2ED8261FE4}"/>
    <cellStyle name="20% - Accent5 14 3 2" xfId="47623" xr:uid="{58528A51-4E3F-427E-B712-68DE5156A5BE}"/>
    <cellStyle name="20% - Accent5 14 4" xfId="46619" xr:uid="{BC29AEFE-597B-4E99-9E51-13CA3FC3EDE9}"/>
    <cellStyle name="20% - Accent5 15" xfId="44616" xr:uid="{F486628B-13EB-4C81-9BB0-DB2EC9425234}"/>
    <cellStyle name="20% - Accent5 15 2" xfId="45131" xr:uid="{815FB590-EAEC-44D1-B9BD-474D63F23C2F}"/>
    <cellStyle name="20% - Accent5 15 2 2" xfId="46136" xr:uid="{80F36021-0309-479C-B505-72F7947BF9EC}"/>
    <cellStyle name="20% - Accent5 15 2 2 2" xfId="48145" xr:uid="{ED39C653-E386-4F29-ADF3-7BD2E33D36B0}"/>
    <cellStyle name="20% - Accent5 15 2 3" xfId="47141" xr:uid="{62813AEE-4DA5-4EA3-9C0A-C52796D15EA8}"/>
    <cellStyle name="20% - Accent5 15 3" xfId="45633" xr:uid="{D2690130-59F9-4512-96A0-7904FBD14F8E}"/>
    <cellStyle name="20% - Accent5 15 3 2" xfId="47643" xr:uid="{5AB32894-C572-446B-A73C-0C41AA6E10E5}"/>
    <cellStyle name="20% - Accent5 15 4" xfId="46639" xr:uid="{39E4E31A-7A4C-4298-A6C1-3156D9C00992}"/>
    <cellStyle name="20% - Accent5 16" xfId="44636" xr:uid="{E2CFD9CE-E889-4094-A1EF-AD2D0E5AA5E5}"/>
    <cellStyle name="20% - Accent5 16 2" xfId="45151" xr:uid="{E69D81C6-1985-49F0-BB46-7EEDDD0E9272}"/>
    <cellStyle name="20% - Accent5 16 2 2" xfId="46156" xr:uid="{0A705C33-D224-4C1F-A5AF-1A0FC4D1AF03}"/>
    <cellStyle name="20% - Accent5 16 2 2 2" xfId="48165" xr:uid="{B1D59A83-0820-40EB-B2D1-6069DD102620}"/>
    <cellStyle name="20% - Accent5 16 2 3" xfId="47161" xr:uid="{D22781B9-C530-4D0A-B420-28B64341D49E}"/>
    <cellStyle name="20% - Accent5 16 3" xfId="45653" xr:uid="{7C761940-3936-4682-A2FD-058D09264F2F}"/>
    <cellStyle name="20% - Accent5 16 3 2" xfId="47663" xr:uid="{3CD8735B-3D1E-4F5A-8CDA-CB8B27CF007B}"/>
    <cellStyle name="20% - Accent5 16 4" xfId="46659" xr:uid="{04D27AE5-2E1F-46E4-853C-0342A9913848}"/>
    <cellStyle name="20% - Accent5 17" xfId="44656" xr:uid="{CDD7881E-5499-4B43-B198-8479C3B65ED8}"/>
    <cellStyle name="20% - Accent5 17 2" xfId="45171" xr:uid="{7CD9E6CB-7AAD-4FED-84C3-84CB8823856D}"/>
    <cellStyle name="20% - Accent5 17 2 2" xfId="46176" xr:uid="{C6D6EA5D-0945-4DF0-82FE-9F69999FB62A}"/>
    <cellStyle name="20% - Accent5 17 2 2 2" xfId="48185" xr:uid="{1AE60E66-4EF1-40FC-9421-D03C85A39419}"/>
    <cellStyle name="20% - Accent5 17 2 3" xfId="47181" xr:uid="{E9037479-4E5E-446A-99FC-2E30444E9E34}"/>
    <cellStyle name="20% - Accent5 17 3" xfId="45673" xr:uid="{FA69E86E-110E-4F49-AFFE-C66AB41B2B51}"/>
    <cellStyle name="20% - Accent5 17 3 2" xfId="47683" xr:uid="{EDB119D5-2016-4BC2-BC50-A7062220E306}"/>
    <cellStyle name="20% - Accent5 17 4" xfId="46679" xr:uid="{C9FD3C7E-2577-49E7-A69F-2502B8549D1E}"/>
    <cellStyle name="20% - Accent5 18" xfId="44676" xr:uid="{1163DE86-C48F-4381-9191-82F1E33A82EA}"/>
    <cellStyle name="20% - Accent5 18 2" xfId="45191" xr:uid="{2794BCE2-865B-41CE-9C31-13A2ADA0EEDE}"/>
    <cellStyle name="20% - Accent5 18 2 2" xfId="46196" xr:uid="{49CB6578-C3D6-438C-81BC-13BAAE48E1AE}"/>
    <cellStyle name="20% - Accent5 18 2 2 2" xfId="48205" xr:uid="{E78C7766-ED24-4336-947F-240AFE0239B4}"/>
    <cellStyle name="20% - Accent5 18 2 3" xfId="47201" xr:uid="{0D2EF93E-9EB1-454B-8D21-864369EA1B1C}"/>
    <cellStyle name="20% - Accent5 18 3" xfId="45693" xr:uid="{CEC9C866-CE4B-4F86-AA29-598A64E0956E}"/>
    <cellStyle name="20% - Accent5 18 3 2" xfId="47703" xr:uid="{1145F012-143B-4B56-8111-A935DB345FD6}"/>
    <cellStyle name="20% - Accent5 18 4" xfId="46699" xr:uid="{83AB1C74-AFDA-4524-9835-4AB0A582E6CF}"/>
    <cellStyle name="20% - Accent5 19" xfId="44832" xr:uid="{7E1E9FC2-7E11-487A-A172-687D8A091E0A}"/>
    <cellStyle name="20% - Accent5 19 2" xfId="45849" xr:uid="{90F2B129-56D3-47E6-823D-9293A499C68F}"/>
    <cellStyle name="20% - Accent5 19 2 2" xfId="47858" xr:uid="{4AF70E04-FF23-4B03-B1F2-79E9D54A6D13}"/>
    <cellStyle name="20% - Accent5 19 3" xfId="46854" xr:uid="{D7E16521-AF25-43CD-AE46-B49D085555FD}"/>
    <cellStyle name="20% - Accent5 2" xfId="44341" xr:uid="{3840B015-DED6-474D-B685-3FD58C17EE50}"/>
    <cellStyle name="20% - Accent5 2 2" xfId="44856" xr:uid="{81761BFB-DE5E-46CB-A370-EA1D7D83EF5F}"/>
    <cellStyle name="20% - Accent5 2 2 2" xfId="45870" xr:uid="{A46499F5-97E5-4D53-B6C8-049AFB5BC1BF}"/>
    <cellStyle name="20% - Accent5 2 2 2 2" xfId="47879" xr:uid="{7F44DADC-67A5-4514-81D3-70E10BFD90A7}"/>
    <cellStyle name="20% - Accent5 2 2 3" xfId="46875" xr:uid="{CDD03304-AAFD-46FD-B368-6F6A1DFADDD5}"/>
    <cellStyle name="20% - Accent5 2 3" xfId="45367" xr:uid="{66DEFBF2-BF15-4394-AC2F-5DBE884C33DE}"/>
    <cellStyle name="20% - Accent5 2 3 2" xfId="47377" xr:uid="{A383AFC6-CEDD-40D8-9572-079357BE147C}"/>
    <cellStyle name="20% - Accent5 2 4" xfId="46373" xr:uid="{535C4D97-53BA-4589-AF05-2297EF6DCF4D}"/>
    <cellStyle name="20% - Accent5 20" xfId="45346" xr:uid="{A4D1FECB-2C2F-4222-95D5-41527BB15946}"/>
    <cellStyle name="20% - Accent5 20 2" xfId="47356" xr:uid="{08BEDE94-C649-49E8-AE82-06515DC75250}"/>
    <cellStyle name="20% - Accent5 21" xfId="46352" xr:uid="{47908775-F94C-4579-909D-95615AFA3CBA}"/>
    <cellStyle name="20% - Accent5 3" xfId="44362" xr:uid="{755E437F-2C24-4C88-9B19-3550A77360FB}"/>
    <cellStyle name="20% - Accent5 3 2" xfId="44877" xr:uid="{F52C34A2-9C6C-4CAB-A32D-5DE04CBEAC6C}"/>
    <cellStyle name="20% - Accent5 3 2 2" xfId="45891" xr:uid="{079F848E-E8DD-45AE-B887-09C9D42AADD6}"/>
    <cellStyle name="20% - Accent5 3 2 2 2" xfId="47900" xr:uid="{7655E3D4-3B8B-4E7B-BF13-79CF965A0E9E}"/>
    <cellStyle name="20% - Accent5 3 2 3" xfId="46896" xr:uid="{8C9E379D-F9B4-4A4D-96B9-0FAB5EE245F8}"/>
    <cellStyle name="20% - Accent5 3 3" xfId="45388" xr:uid="{4954607D-07E7-4776-8C2F-C3E49821E9B8}"/>
    <cellStyle name="20% - Accent5 3 3 2" xfId="47398" xr:uid="{C84BAEFD-2630-4C06-BDB8-AB023DD10D53}"/>
    <cellStyle name="20% - Accent5 3 4" xfId="46394" xr:uid="{9B1A012A-3B32-40FC-8B0B-F2DF4F30048F}"/>
    <cellStyle name="20% - Accent5 4" xfId="44383" xr:uid="{1EFF746B-85FF-4CF5-A55E-88B20EE3F526}"/>
    <cellStyle name="20% - Accent5 4 2" xfId="44898" xr:uid="{448D2FF5-1716-414C-B812-823DCCC6EB9E}"/>
    <cellStyle name="20% - Accent5 4 2 2" xfId="45912" xr:uid="{53220B47-5CA6-4247-83D9-1569DEC4A3F2}"/>
    <cellStyle name="20% - Accent5 4 2 2 2" xfId="47921" xr:uid="{1B0612C9-1FD8-4935-9557-19C245E139C8}"/>
    <cellStyle name="20% - Accent5 4 2 3" xfId="46917" xr:uid="{DCF7EC6E-521A-4FF0-A38C-A77F5CA00CE5}"/>
    <cellStyle name="20% - Accent5 4 3" xfId="45409" xr:uid="{232C51C5-1A55-45D0-8CE1-A42C34393FEC}"/>
    <cellStyle name="20% - Accent5 4 3 2" xfId="47419" xr:uid="{4CFE2FD1-AE1F-4DE1-8FA2-6B5D0B1C01CD}"/>
    <cellStyle name="20% - Accent5 4 4" xfId="46415" xr:uid="{0364E755-4691-4264-B098-01446171606B}"/>
    <cellStyle name="20% - Accent5 5" xfId="44406" xr:uid="{902187DC-9279-401F-BC46-29FBCB7A8FD8}"/>
    <cellStyle name="20% - Accent5 5 2" xfId="44921" xr:uid="{7D5FEBD9-596A-4D3E-83B8-89A1D757EEEC}"/>
    <cellStyle name="20% - Accent5 5 2 2" xfId="45933" xr:uid="{C4790367-C366-40A3-ACC4-1DF68041041A}"/>
    <cellStyle name="20% - Accent5 5 2 2 2" xfId="47942" xr:uid="{DD241C7B-85E9-4F64-B680-C1E1DF8651A0}"/>
    <cellStyle name="20% - Accent5 5 2 3" xfId="46938" xr:uid="{D257EEF3-31F7-4572-BC8C-0C00BDACD88B}"/>
    <cellStyle name="20% - Accent5 5 3" xfId="45430" xr:uid="{936A46DA-6A9A-41AC-8DCB-C4A896157DD8}"/>
    <cellStyle name="20% - Accent5 5 3 2" xfId="47440" xr:uid="{FD9A98D0-EAB4-4467-A812-489619022864}"/>
    <cellStyle name="20% - Accent5 5 4" xfId="46436" xr:uid="{E51E4930-A1D4-4762-8D8B-AE6BEDFB60C1}"/>
    <cellStyle name="20% - Accent5 6" xfId="44429" xr:uid="{F1F87268-81E0-4945-BF26-72475473E906}"/>
    <cellStyle name="20% - Accent5 6 2" xfId="44944" xr:uid="{FADDBC49-72C0-4803-B41A-A121BC250D56}"/>
    <cellStyle name="20% - Accent5 6 2 2" xfId="45953" xr:uid="{DF76A558-F6B5-414C-86CB-34F336A6E066}"/>
    <cellStyle name="20% - Accent5 6 2 2 2" xfId="47962" xr:uid="{36BC2A56-06FE-4426-B1A6-D596B423263B}"/>
    <cellStyle name="20% - Accent5 6 2 3" xfId="46958" xr:uid="{C2C08207-24C0-4AD7-B916-C0AA990217F5}"/>
    <cellStyle name="20% - Accent5 6 3" xfId="45450" xr:uid="{F0721BC5-D70D-4A16-A276-FEE477A5EFB5}"/>
    <cellStyle name="20% - Accent5 6 3 2" xfId="47460" xr:uid="{03223CDF-707D-4D74-B749-C8A50246FF39}"/>
    <cellStyle name="20% - Accent5 6 4" xfId="46456" xr:uid="{2F336FD9-6134-4E9A-8B43-F0DB59DCC625}"/>
    <cellStyle name="20% - Accent5 7" xfId="44451" xr:uid="{49A37E5C-D7FB-4B82-99B5-31717B36DDFC}"/>
    <cellStyle name="20% - Accent5 7 2" xfId="44966" xr:uid="{CFE08B50-9F12-4A19-B1A9-D29A29AD9736}"/>
    <cellStyle name="20% - Accent5 7 2 2" xfId="45973" xr:uid="{2BED1A86-2621-4FB3-881C-94B1945D4268}"/>
    <cellStyle name="20% - Accent5 7 2 2 2" xfId="47982" xr:uid="{8EA3D381-8672-4CE8-BE13-67BAC0E1E5E1}"/>
    <cellStyle name="20% - Accent5 7 2 3" xfId="46978" xr:uid="{D57613B2-145C-446C-B8D2-D4637E4EBF1B}"/>
    <cellStyle name="20% - Accent5 7 3" xfId="45470" xr:uid="{E18747C8-C0B7-41B6-B2E6-58F12F3CF9CF}"/>
    <cellStyle name="20% - Accent5 7 3 2" xfId="47480" xr:uid="{B841359E-B457-4302-9378-BD2993D8C523}"/>
    <cellStyle name="20% - Accent5 7 4" xfId="46476" xr:uid="{6762D99B-C52B-4295-979F-868443102199}"/>
    <cellStyle name="20% - Accent5 8" xfId="44473" xr:uid="{8983F6CD-91E8-4815-87AD-5EB775ED9DEB}"/>
    <cellStyle name="20% - Accent5 8 2" xfId="44988" xr:uid="{02BE1CDA-FDAD-4BF5-AA07-F5BB0984C246}"/>
    <cellStyle name="20% - Accent5 8 2 2" xfId="45994" xr:uid="{D89041DC-F7A9-4F8F-96B8-AD972C4A26D2}"/>
    <cellStyle name="20% - Accent5 8 2 2 2" xfId="48003" xr:uid="{342F5425-AEEC-4FF8-9D22-5A4DA8F3679A}"/>
    <cellStyle name="20% - Accent5 8 2 3" xfId="46999" xr:uid="{408A861D-C379-440A-B17A-DDB08CFCAD46}"/>
    <cellStyle name="20% - Accent5 8 3" xfId="45491" xr:uid="{CF135A19-60D5-4395-9EF1-59798B4604AC}"/>
    <cellStyle name="20% - Accent5 8 3 2" xfId="47501" xr:uid="{4F0E1EE9-2952-41B4-894A-7718BA111279}"/>
    <cellStyle name="20% - Accent5 8 4" xfId="46497" xr:uid="{8D775A91-6C9A-4396-94E7-12E9B50C9ED9}"/>
    <cellStyle name="20% - Accent5 9" xfId="44495" xr:uid="{F5CF745B-583C-49C5-BDB0-B142F3E92183}"/>
    <cellStyle name="20% - Accent5 9 2" xfId="45010" xr:uid="{EB3FB917-3240-4EFF-A6D9-E77F24315A61}"/>
    <cellStyle name="20% - Accent5 9 2 2" xfId="46015" xr:uid="{F09CC7F0-3B4A-4D0C-831F-B69EE9D556E9}"/>
    <cellStyle name="20% - Accent5 9 2 2 2" xfId="48024" xr:uid="{4ED23C80-17A0-4806-BB28-DE1203D86074}"/>
    <cellStyle name="20% - Accent5 9 2 3" xfId="47020" xr:uid="{7C09FFA1-483B-4960-927C-C37C517C009D}"/>
    <cellStyle name="20% - Accent5 9 3" xfId="45512" xr:uid="{63A67C59-3B3E-48E6-B257-2A7ECBA99CB1}"/>
    <cellStyle name="20% - Accent5 9 3 2" xfId="47522" xr:uid="{43FC87FF-8114-4137-B2A0-42F73DBB7DE7}"/>
    <cellStyle name="20% - Accent5 9 4" xfId="46518" xr:uid="{7E147809-FF8D-44A4-80DB-A5E8627000AE}"/>
    <cellStyle name="20% - Accent6 10" xfId="44518" xr:uid="{DD2A2349-B95C-43FC-967E-F19A03948C58}"/>
    <cellStyle name="20% - Accent6 10 2" xfId="45033" xr:uid="{0710019C-9A7A-4958-9819-71E2CDB8F328}"/>
    <cellStyle name="20% - Accent6 10 2 2" xfId="46038" xr:uid="{6805938C-FA4F-46B9-A049-E5E42FA52F56}"/>
    <cellStyle name="20% - Accent6 10 2 2 2" xfId="48047" xr:uid="{6FCBF4A5-7CE6-46FB-AC27-6B50426C8A2D}"/>
    <cellStyle name="20% - Accent6 10 2 3" xfId="47043" xr:uid="{AA98358E-C5FB-414A-AF35-8EAFE551C070}"/>
    <cellStyle name="20% - Accent6 10 3" xfId="45535" xr:uid="{F07B428F-4E3C-4BC4-8942-FD7D5F7FD1CA}"/>
    <cellStyle name="20% - Accent6 10 3 2" xfId="47545" xr:uid="{E4EC807D-7EAF-4B11-B8C8-7D66E2433E26}"/>
    <cellStyle name="20% - Accent6 10 4" xfId="46541" xr:uid="{4C636385-D924-40DB-9278-BC872FECD798}"/>
    <cellStyle name="20% - Accent6 11" xfId="44539" xr:uid="{080F24D7-3240-459D-8F52-18BA3442BA6B}"/>
    <cellStyle name="20% - Accent6 11 2" xfId="45054" xr:uid="{706FA6D5-0296-4ABE-A84A-CBAE9871642E}"/>
    <cellStyle name="20% - Accent6 11 2 2" xfId="46059" xr:uid="{F929C5FB-892D-4794-B20D-88B45547D476}"/>
    <cellStyle name="20% - Accent6 11 2 2 2" xfId="48068" xr:uid="{B6B3F446-5071-40F1-A35A-6E992027E5F6}"/>
    <cellStyle name="20% - Accent6 11 2 3" xfId="47064" xr:uid="{314FC4A2-87C7-473C-988F-196363330705}"/>
    <cellStyle name="20% - Accent6 11 3" xfId="45556" xr:uid="{DA8E11B8-3605-48D8-A44E-432200488E8D}"/>
    <cellStyle name="20% - Accent6 11 3 2" xfId="47566" xr:uid="{92C94929-49AF-41EF-8DBE-D4F2641DFBAA}"/>
    <cellStyle name="20% - Accent6 11 4" xfId="46562" xr:uid="{20BEBCE5-7B26-4C7C-B507-B45F1BDBADC1}"/>
    <cellStyle name="20% - Accent6 12" xfId="44559" xr:uid="{47B7DB26-EE07-49F7-8C98-D5C81B35AA4E}"/>
    <cellStyle name="20% - Accent6 12 2" xfId="45074" xr:uid="{9B2975D6-6874-4DDA-9E31-4251AB500632}"/>
    <cellStyle name="20% - Accent6 12 2 2" xfId="46079" xr:uid="{F5A535A5-6ABE-45D6-9BB0-E05A6417EB5B}"/>
    <cellStyle name="20% - Accent6 12 2 2 2" xfId="48088" xr:uid="{AA15FE2A-EB3D-44C4-AEA9-3497CEA44F3A}"/>
    <cellStyle name="20% - Accent6 12 2 3" xfId="47084" xr:uid="{CFD75F68-F0A9-44E2-B473-8038C8C41FD9}"/>
    <cellStyle name="20% - Accent6 12 3" xfId="45576" xr:uid="{7F6DE444-FF3E-44CA-8A15-599F8834467D}"/>
    <cellStyle name="20% - Accent6 12 3 2" xfId="47586" xr:uid="{9536DDF5-D599-46DC-9491-2E66262F956C}"/>
    <cellStyle name="20% - Accent6 12 4" xfId="46582" xr:uid="{B4422F71-5790-4644-8869-B0BACE696C0F}"/>
    <cellStyle name="20% - Accent6 13" xfId="44579" xr:uid="{FA1868F0-D9DF-4087-B4A9-36F0806861B6}"/>
    <cellStyle name="20% - Accent6 13 2" xfId="45094" xr:uid="{21EEF041-B1DC-41F1-BAD2-1159F509EF2A}"/>
    <cellStyle name="20% - Accent6 13 2 2" xfId="46099" xr:uid="{9B70870E-F36A-4DDD-99D8-CA9FED527F86}"/>
    <cellStyle name="20% - Accent6 13 2 2 2" xfId="48108" xr:uid="{E1531B4C-5999-40E6-81DB-4D5A2091C857}"/>
    <cellStyle name="20% - Accent6 13 2 3" xfId="47104" xr:uid="{37E6C285-83C4-4AA3-A3F4-D0A915BA3270}"/>
    <cellStyle name="20% - Accent6 13 3" xfId="45596" xr:uid="{F8CE2134-E23C-4B20-84AE-59D436BE117E}"/>
    <cellStyle name="20% - Accent6 13 3 2" xfId="47606" xr:uid="{144C4C0C-15B1-40AC-9532-C53408E9405E}"/>
    <cellStyle name="20% - Accent6 13 4" xfId="46602" xr:uid="{14BFCEB8-2E8E-4151-8DC2-6550184F51DE}"/>
    <cellStyle name="20% - Accent6 14" xfId="44599" xr:uid="{BB0E2AB9-DFFC-4384-A19D-2230E2206A97}"/>
    <cellStyle name="20% - Accent6 14 2" xfId="45114" xr:uid="{6852509D-DA82-482B-A94E-AF8FC8BB835C}"/>
    <cellStyle name="20% - Accent6 14 2 2" xfId="46119" xr:uid="{EBF76255-BF98-4608-AFA8-C03B2C31C96C}"/>
    <cellStyle name="20% - Accent6 14 2 2 2" xfId="48128" xr:uid="{937C7090-5134-446A-896A-A5409D044124}"/>
    <cellStyle name="20% - Accent6 14 2 3" xfId="47124" xr:uid="{ECC1528C-B96D-4E06-942C-D43247241EEA}"/>
    <cellStyle name="20% - Accent6 14 3" xfId="45616" xr:uid="{21472BC8-83F7-4C25-89C0-8AC7BE6D6795}"/>
    <cellStyle name="20% - Accent6 14 3 2" xfId="47626" xr:uid="{7F2DD9E1-6E28-4A27-85FF-308EA7731FB6}"/>
    <cellStyle name="20% - Accent6 14 4" xfId="46622" xr:uid="{C0CB0188-D08D-46E3-AE34-3F632F793CBA}"/>
    <cellStyle name="20% - Accent6 15" xfId="44619" xr:uid="{010A1D36-727F-4591-94DB-49B9834EEC86}"/>
    <cellStyle name="20% - Accent6 15 2" xfId="45134" xr:uid="{26598E51-56F6-4327-AFF5-E693A6CD1507}"/>
    <cellStyle name="20% - Accent6 15 2 2" xfId="46139" xr:uid="{20860F9C-DB4B-4609-8403-0D2C2A53A90A}"/>
    <cellStyle name="20% - Accent6 15 2 2 2" xfId="48148" xr:uid="{3B4F89D1-4499-4F63-AE51-993FF4DAAC94}"/>
    <cellStyle name="20% - Accent6 15 2 3" xfId="47144" xr:uid="{E66BA12D-FE15-447B-BFA9-35E0B0970A20}"/>
    <cellStyle name="20% - Accent6 15 3" xfId="45636" xr:uid="{5CBA6A75-8011-45A9-B27C-10CA75D32509}"/>
    <cellStyle name="20% - Accent6 15 3 2" xfId="47646" xr:uid="{238180FD-3CDB-46BF-BBAF-3974A979285D}"/>
    <cellStyle name="20% - Accent6 15 4" xfId="46642" xr:uid="{EBB39D62-9D09-4B1D-A646-F93DC118175E}"/>
    <cellStyle name="20% - Accent6 16" xfId="44639" xr:uid="{1FD06E7F-6135-4758-B726-ABD970C9F8E8}"/>
    <cellStyle name="20% - Accent6 16 2" xfId="45154" xr:uid="{599D06A0-82EA-4C52-AA3A-FFD0AFA59654}"/>
    <cellStyle name="20% - Accent6 16 2 2" xfId="46159" xr:uid="{9D0E04DA-AB76-4DEA-99A2-7F29E3B07E66}"/>
    <cellStyle name="20% - Accent6 16 2 2 2" xfId="48168" xr:uid="{6710A792-8EB9-4243-BD14-F2E305CBB0E0}"/>
    <cellStyle name="20% - Accent6 16 2 3" xfId="47164" xr:uid="{A5A06C42-C982-4189-A33A-F94E545EDB22}"/>
    <cellStyle name="20% - Accent6 16 3" xfId="45656" xr:uid="{72FBE52D-B513-41F1-8A8E-9C6527134899}"/>
    <cellStyle name="20% - Accent6 16 3 2" xfId="47666" xr:uid="{807F9178-B88E-428A-9496-400766C130A7}"/>
    <cellStyle name="20% - Accent6 16 4" xfId="46662" xr:uid="{93AED01C-A784-44E6-976D-75046AA02847}"/>
    <cellStyle name="20% - Accent6 17" xfId="44659" xr:uid="{C869FA25-BD74-4FC6-8EC2-CCBE944A4877}"/>
    <cellStyle name="20% - Accent6 17 2" xfId="45174" xr:uid="{5BC2B265-AA8C-444E-BB9C-00922C99CDDB}"/>
    <cellStyle name="20% - Accent6 17 2 2" xfId="46179" xr:uid="{8388F141-53FC-44CE-9921-F2ED6DB4648B}"/>
    <cellStyle name="20% - Accent6 17 2 2 2" xfId="48188" xr:uid="{BEB26E10-C33C-4CA2-8C1E-2834B2B44032}"/>
    <cellStyle name="20% - Accent6 17 2 3" xfId="47184" xr:uid="{3AAA3A26-195F-458D-B22D-2CF21161FAD1}"/>
    <cellStyle name="20% - Accent6 17 3" xfId="45676" xr:uid="{51758702-9D3D-4B5D-B925-8A4C4EE26258}"/>
    <cellStyle name="20% - Accent6 17 3 2" xfId="47686" xr:uid="{9774B870-5C81-4271-B1B4-381100E6BDA1}"/>
    <cellStyle name="20% - Accent6 17 4" xfId="46682" xr:uid="{7118B47A-C3BE-4AB0-A078-53C43591AF4B}"/>
    <cellStyle name="20% - Accent6 18" xfId="44679" xr:uid="{200BBECB-E0E9-4018-BDDE-71F01F75507F}"/>
    <cellStyle name="20% - Accent6 18 2" xfId="45194" xr:uid="{9AAE74D4-400F-4B92-8FF2-CEC44BA7B70B}"/>
    <cellStyle name="20% - Accent6 18 2 2" xfId="46199" xr:uid="{C90DC3D2-289E-4D96-9898-E7C90AE735A1}"/>
    <cellStyle name="20% - Accent6 18 2 2 2" xfId="48208" xr:uid="{62D186CC-688A-4FDB-8803-C50CCF28A35C}"/>
    <cellStyle name="20% - Accent6 18 2 3" xfId="47204" xr:uid="{3AB04400-7A5B-4343-9123-3F8365463929}"/>
    <cellStyle name="20% - Accent6 18 3" xfId="45696" xr:uid="{C300AA94-7BD8-4F29-98F7-1017DEC809A2}"/>
    <cellStyle name="20% - Accent6 18 3 2" xfId="47706" xr:uid="{7A3367A3-AF4F-44F6-818A-DCA6A720CB61}"/>
    <cellStyle name="20% - Accent6 18 4" xfId="46702" xr:uid="{DF315600-5316-40EF-97FB-244A9F3D89D0}"/>
    <cellStyle name="20% - Accent6 19" xfId="44835" xr:uid="{070C677F-22CC-451D-AF95-F7B187660708}"/>
    <cellStyle name="20% - Accent6 19 2" xfId="45852" xr:uid="{ED2D0BAC-C818-4CD7-AE29-826D2EB4F5F8}"/>
    <cellStyle name="20% - Accent6 19 2 2" xfId="47861" xr:uid="{6F34C8C1-5C64-4F23-9161-0BE1934B4255}"/>
    <cellStyle name="20% - Accent6 19 3" xfId="46857" xr:uid="{FDFFDC9E-7078-4686-813A-5EF3512136AB}"/>
    <cellStyle name="20% - Accent6 2" xfId="44344" xr:uid="{BC9FA983-1A12-4EAB-BEA6-B3A662D99F68}"/>
    <cellStyle name="20% - Accent6 2 2" xfId="44859" xr:uid="{955E53DD-303C-423D-ADAB-C011F0516452}"/>
    <cellStyle name="20% - Accent6 2 2 2" xfId="45873" xr:uid="{6A77D021-83E5-43C2-AFDD-9F9C0460C7A5}"/>
    <cellStyle name="20% - Accent6 2 2 2 2" xfId="47882" xr:uid="{AD12AC10-AB20-4036-8136-3BB8E8A287B9}"/>
    <cellStyle name="20% - Accent6 2 2 3" xfId="46878" xr:uid="{22072B81-E18D-4E34-914D-09BBA2F63D12}"/>
    <cellStyle name="20% - Accent6 2 3" xfId="45370" xr:uid="{739BACB2-13F9-438B-8BC8-3FA43D11405E}"/>
    <cellStyle name="20% - Accent6 2 3 2" xfId="47380" xr:uid="{642E755A-DE59-4884-A89D-9DD47E1CE546}"/>
    <cellStyle name="20% - Accent6 2 4" xfId="46376" xr:uid="{0011C41B-7C3C-438D-B6C3-F7DA0C9F5D3E}"/>
    <cellStyle name="20% - Accent6 20" xfId="45349" xr:uid="{0C527887-7722-4E0C-9ED3-D5E14059208B}"/>
    <cellStyle name="20% - Accent6 20 2" xfId="47359" xr:uid="{6587A771-2A4B-4FD5-9185-A3EA35F9CFD0}"/>
    <cellStyle name="20% - Accent6 21" xfId="46355" xr:uid="{223608EF-9B20-4048-A111-7AE2C06926AE}"/>
    <cellStyle name="20% - Accent6 3" xfId="44365" xr:uid="{BDAA826A-8B3E-4571-A37E-F68C9E4D47C7}"/>
    <cellStyle name="20% - Accent6 3 2" xfId="44880" xr:uid="{75FA5E4D-0CD8-4CC5-8FF5-4876300D3440}"/>
    <cellStyle name="20% - Accent6 3 2 2" xfId="45894" xr:uid="{053F8D2E-AB30-4F6D-9D25-77262C345F2C}"/>
    <cellStyle name="20% - Accent6 3 2 2 2" xfId="47903" xr:uid="{57AE6383-DA63-4F15-8503-1FF681F5F6FE}"/>
    <cellStyle name="20% - Accent6 3 2 3" xfId="46899" xr:uid="{A5F11074-DE87-40F5-A0F6-DD2EE8661DE3}"/>
    <cellStyle name="20% - Accent6 3 3" xfId="45391" xr:uid="{985DC721-B98C-440C-B708-092014E8EADE}"/>
    <cellStyle name="20% - Accent6 3 3 2" xfId="47401" xr:uid="{57F9EC4A-8827-4095-B8D6-2503BBB387E3}"/>
    <cellStyle name="20% - Accent6 3 4" xfId="46397" xr:uid="{9C1FFF27-2728-4BB2-A646-84298DC9E03C}"/>
    <cellStyle name="20% - Accent6 4" xfId="44386" xr:uid="{6F0941DB-EAF7-42A3-8B97-E8842D7C67C8}"/>
    <cellStyle name="20% - Accent6 4 2" xfId="44901" xr:uid="{E18DE0C7-E292-487C-A5F9-827C21BA36F8}"/>
    <cellStyle name="20% - Accent6 4 2 2" xfId="45915" xr:uid="{EBDC2E0E-C835-4DE9-9BD7-7D472FED090A}"/>
    <cellStyle name="20% - Accent6 4 2 2 2" xfId="47924" xr:uid="{72A61502-4FF0-440D-AC7F-5835F3D7B0A0}"/>
    <cellStyle name="20% - Accent6 4 2 3" xfId="46920" xr:uid="{12CE5B9C-96A2-4623-BEE9-43AD46D98F51}"/>
    <cellStyle name="20% - Accent6 4 3" xfId="45412" xr:uid="{868C6B35-54D0-41FA-AB97-4FEB612AAAA2}"/>
    <cellStyle name="20% - Accent6 4 3 2" xfId="47422" xr:uid="{0D1CAC29-45B3-4385-B661-E80362A03AB8}"/>
    <cellStyle name="20% - Accent6 4 4" xfId="46418" xr:uid="{7E3317E2-BD2E-4AEC-AEE2-FE6351B21850}"/>
    <cellStyle name="20% - Accent6 5" xfId="44409" xr:uid="{E8EB22C7-0C71-450C-88B8-27F495DDDCD1}"/>
    <cellStyle name="20% - Accent6 5 2" xfId="44924" xr:uid="{10A45F2B-33BA-4E9A-8F44-D7807207BCD3}"/>
    <cellStyle name="20% - Accent6 5 2 2" xfId="45936" xr:uid="{357F46F7-7330-4FD4-B903-E4A9906F8015}"/>
    <cellStyle name="20% - Accent6 5 2 2 2" xfId="47945" xr:uid="{52F3119C-2E1E-42E3-9DE5-9E1F0688A0F8}"/>
    <cellStyle name="20% - Accent6 5 2 3" xfId="46941" xr:uid="{D8722C6B-28AB-4AC8-948E-DFF061202C61}"/>
    <cellStyle name="20% - Accent6 5 3" xfId="45433" xr:uid="{190AE4AC-0E4B-4F78-AD36-73F3860CFED1}"/>
    <cellStyle name="20% - Accent6 5 3 2" xfId="47443" xr:uid="{F3D3F38A-23D1-4167-8E4B-7BA3CFB1AF12}"/>
    <cellStyle name="20% - Accent6 5 4" xfId="46439" xr:uid="{A0D28785-F5A9-4C61-AE04-6AEB57914837}"/>
    <cellStyle name="20% - Accent6 6" xfId="44432" xr:uid="{AA8E8650-27E5-47AC-A210-0E41FC8D37FC}"/>
    <cellStyle name="20% - Accent6 6 2" xfId="44947" xr:uid="{05994248-EF47-4F48-BD3E-DF97D6B0FB0C}"/>
    <cellStyle name="20% - Accent6 6 2 2" xfId="45956" xr:uid="{53C41BD2-98DD-4316-8DFB-2C5B93859BC3}"/>
    <cellStyle name="20% - Accent6 6 2 2 2" xfId="47965" xr:uid="{614B3129-8E12-4282-9724-649B5A6E4E47}"/>
    <cellStyle name="20% - Accent6 6 2 3" xfId="46961" xr:uid="{B230E5C9-560D-48D6-A2E2-2339B501211F}"/>
    <cellStyle name="20% - Accent6 6 3" xfId="45453" xr:uid="{90329942-8D03-4AF4-88CC-BE4E768D38A2}"/>
    <cellStyle name="20% - Accent6 6 3 2" xfId="47463" xr:uid="{B848823B-3CD0-4DB8-8C73-047FBE582842}"/>
    <cellStyle name="20% - Accent6 6 4" xfId="46459" xr:uid="{25006A7D-CD2B-46E9-98A6-63F09B73BEB3}"/>
    <cellStyle name="20% - Accent6 7" xfId="44454" xr:uid="{483FABCC-7193-4D56-8E87-9412773ED98C}"/>
    <cellStyle name="20% - Accent6 7 2" xfId="44969" xr:uid="{FFE078E8-93DB-401A-B856-F584E63B36C7}"/>
    <cellStyle name="20% - Accent6 7 2 2" xfId="45976" xr:uid="{7982107B-1CF1-4B92-A188-C1CBC12510C1}"/>
    <cellStyle name="20% - Accent6 7 2 2 2" xfId="47985" xr:uid="{1A695C2E-2D5D-4BBA-AA67-625B5A0A6C7A}"/>
    <cellStyle name="20% - Accent6 7 2 3" xfId="46981" xr:uid="{14149FB2-D274-413F-95D9-17B81921091E}"/>
    <cellStyle name="20% - Accent6 7 3" xfId="45473" xr:uid="{50CA24D1-51B3-47EF-A250-164EB331B679}"/>
    <cellStyle name="20% - Accent6 7 3 2" xfId="47483" xr:uid="{7D62DA77-F56D-4169-90F3-8E86C47D2167}"/>
    <cellStyle name="20% - Accent6 7 4" xfId="46479" xr:uid="{41260BBA-7D97-4085-9A51-9EC9879C0A9B}"/>
    <cellStyle name="20% - Accent6 8" xfId="44476" xr:uid="{DEA82F35-E667-4B0F-B569-AFA226B71612}"/>
    <cellStyle name="20% - Accent6 8 2" xfId="44991" xr:uid="{B2097832-F525-4F80-8E55-0ED67C6D90FA}"/>
    <cellStyle name="20% - Accent6 8 2 2" xfId="45997" xr:uid="{D64C1A2B-18F1-4289-AA8A-8D8DA63BEC8F}"/>
    <cellStyle name="20% - Accent6 8 2 2 2" xfId="48006" xr:uid="{336EE433-87A1-4043-8A99-B3D990A5061E}"/>
    <cellStyle name="20% - Accent6 8 2 3" xfId="47002" xr:uid="{4CF59888-3B01-4405-A9F6-67B9E461176E}"/>
    <cellStyle name="20% - Accent6 8 3" xfId="45494" xr:uid="{8294F3A6-6BEC-4684-967A-414BD2F4DD72}"/>
    <cellStyle name="20% - Accent6 8 3 2" xfId="47504" xr:uid="{7EBC1D24-2394-4CC0-AE67-4CA5AEE6A90F}"/>
    <cellStyle name="20% - Accent6 8 4" xfId="46500" xr:uid="{9E0A69B1-AC68-4835-AE8D-BDDCF6E90642}"/>
    <cellStyle name="20% - Accent6 9" xfId="44498" xr:uid="{AF93CBA9-A11F-4AC2-9835-9659F73E1B10}"/>
    <cellStyle name="20% - Accent6 9 2" xfId="45013" xr:uid="{4B7CD94D-403C-46FD-A035-8103A632D0EA}"/>
    <cellStyle name="20% - Accent6 9 2 2" xfId="46018" xr:uid="{95316F7C-699E-4839-9BB0-96597378D453}"/>
    <cellStyle name="20% - Accent6 9 2 2 2" xfId="48027" xr:uid="{4A213889-AC1B-4DE8-AFA5-8402500B1FC6}"/>
    <cellStyle name="20% - Accent6 9 2 3" xfId="47023" xr:uid="{9DCC4F33-F618-4340-B9BF-26277A052A1F}"/>
    <cellStyle name="20% - Accent6 9 3" xfId="45515" xr:uid="{8BC47A6C-F427-4C93-B5C9-0E039E40A155}"/>
    <cellStyle name="20% - Accent6 9 3 2" xfId="47525" xr:uid="{FDFCD0BF-D103-40C5-AFC0-2610714C92F0}"/>
    <cellStyle name="20% - Accent6 9 4" xfId="46521" xr:uid="{E9516E75-8EB9-4D07-A7BA-7C6247123DAF}"/>
    <cellStyle name="20% - 강조색1" xfId="29" builtinId="30" customBuiltin="1"/>
    <cellStyle name="20% - 강조색1 10" xfId="175" xr:uid="{00000000-0005-0000-0000-000001000000}"/>
    <cellStyle name="20% - 강조색1 10 2" xfId="535" xr:uid="{00000000-0005-0000-0000-000002000000}"/>
    <cellStyle name="20% - 강조색1 10 2 2" xfId="1272" xr:uid="{A5E2CC19-98BB-4EBD-BCD6-6A0CD63CB522}"/>
    <cellStyle name="20% - 강조색1 10 2 2 2" xfId="2666" xr:uid="{A3742A0D-54F3-46E6-8B09-460693A80E83}"/>
    <cellStyle name="20% - 강조색1 10 2 2 2 2" xfId="5442" xr:uid="{8C89174C-3A62-4F8A-958B-3787558AD86A}"/>
    <cellStyle name="20% - 강조색1 10 2 2 2 2 2" xfId="10968" xr:uid="{AEA4E576-005E-4111-8B68-E3455E85F66E}"/>
    <cellStyle name="20% - 강조색1 10 2 2 2 2 2 2" xfId="21997" xr:uid="{DD4E973C-3701-4283-96A7-4EF34CBD9858}"/>
    <cellStyle name="20% - 강조색1 10 2 2 2 2 2 2 2" xfId="44046" xr:uid="{63AB64BE-C06D-4D92-AC40-25381F37282E}"/>
    <cellStyle name="20% - 강조색1 10 2 2 2 2 2 3" xfId="33026" xr:uid="{D527CBDD-228C-4F3D-B55F-89ED8159C382}"/>
    <cellStyle name="20% - 강조색1 10 2 2 2 2 3" xfId="16487" xr:uid="{62365F5D-708D-4F99-A026-FB5B3F9F135F}"/>
    <cellStyle name="20% - 강조색1 10 2 2 2 2 3 2" xfId="38536" xr:uid="{2F4D5622-26F9-45D6-8FEC-408AF81C1B40}"/>
    <cellStyle name="20% - 강조색1 10 2 2 2 2 4" xfId="27516" xr:uid="{943A7C80-567E-465D-8A88-D00DA50540D7}"/>
    <cellStyle name="20% - 강조색1 10 2 2 2 2 5" xfId="53674" xr:uid="{09C4DEC4-7161-4AA2-AC3F-8C5A92AFBC78}"/>
    <cellStyle name="20% - 강조색1 10 2 2 2 3" xfId="8213" xr:uid="{18B80D10-A8F5-47A3-AC49-E5444F384FB8}"/>
    <cellStyle name="20% - 강조색1 10 2 2 2 3 2" xfId="19242" xr:uid="{E786755F-B392-421B-965D-6F40A947ADCA}"/>
    <cellStyle name="20% - 강조색1 10 2 2 2 3 2 2" xfId="41291" xr:uid="{4E1DF570-2637-4575-A72C-C64DAC7AA5A3}"/>
    <cellStyle name="20% - 강조색1 10 2 2 2 3 3" xfId="30271" xr:uid="{4624004E-781B-4287-8A58-13AB9AF19353}"/>
    <cellStyle name="20% - 강조색1 10 2 2 2 4" xfId="13732" xr:uid="{592D588C-BE57-4505-91E1-8E4E523EE774}"/>
    <cellStyle name="20% - 강조색1 10 2 2 2 4 2" xfId="35781" xr:uid="{86F6D805-3C24-4282-B20D-C7827A13784D}"/>
    <cellStyle name="20% - 강조색1 10 2 2 2 5" xfId="24761" xr:uid="{B8400D2A-D89C-46A6-B374-0811EE361103}"/>
    <cellStyle name="20% - 강조색1 10 2 2 2 6" xfId="50919" xr:uid="{99E1B835-301D-4723-BEFC-F1E23F7CE0FA}"/>
    <cellStyle name="20% - 강조색1 10 2 2 3" xfId="4066" xr:uid="{83FDCFD1-D4FF-4EA7-AAFA-ECB24E453B9D}"/>
    <cellStyle name="20% - 강조색1 10 2 2 3 2" xfId="9592" xr:uid="{F68AFF13-1613-43EF-821D-B6A7456D48F8}"/>
    <cellStyle name="20% - 강조색1 10 2 2 3 2 2" xfId="20621" xr:uid="{16B70152-DEB5-4A12-97B3-9871359F6723}"/>
    <cellStyle name="20% - 강조색1 10 2 2 3 2 2 2" xfId="42670" xr:uid="{395E9240-46E0-40B4-BE9B-3108B401EE80}"/>
    <cellStyle name="20% - 강조색1 10 2 2 3 2 3" xfId="31650" xr:uid="{CF3EB7F7-DAF4-4EF5-B5C9-A5E6F8D9D3B3}"/>
    <cellStyle name="20% - 강조색1 10 2 2 3 3" xfId="15111" xr:uid="{EEBBF348-0CFD-4A5E-B9FA-A2C962E3CFC3}"/>
    <cellStyle name="20% - 강조색1 10 2 2 3 3 2" xfId="37160" xr:uid="{DE880847-D997-49DC-A811-CE4E1DDFD3B5}"/>
    <cellStyle name="20% - 강조색1 10 2 2 3 4" xfId="26140" xr:uid="{DA82FFF8-7B58-4AE4-9A4B-5610E7933649}"/>
    <cellStyle name="20% - 강조색1 10 2 2 3 5" xfId="52298" xr:uid="{E58E44D5-E89F-454B-BA7A-0E10852481F2}"/>
    <cellStyle name="20% - 강조색1 10 2 2 4" xfId="6837" xr:uid="{81F76140-8D4B-4A01-9D00-9CCFA395A0CC}"/>
    <cellStyle name="20% - 강조색1 10 2 2 4 2" xfId="17866" xr:uid="{172395D6-35D8-44FF-A352-B08E1C05B42A}"/>
    <cellStyle name="20% - 강조색1 10 2 2 4 2 2" xfId="39915" xr:uid="{098474B3-A9D8-466D-96C7-43DDE8CBE316}"/>
    <cellStyle name="20% - 강조색1 10 2 2 4 3" xfId="28895" xr:uid="{697D45EA-5EBB-44C3-BE06-A89BC5AB69A3}"/>
    <cellStyle name="20% - 강조색1 10 2 2 4 4" xfId="55051" xr:uid="{11A5CFAB-F01C-432E-B19A-25ED23504C39}"/>
    <cellStyle name="20% - 강조색1 10 2 2 5" xfId="12356" xr:uid="{56D2410D-3390-4DBF-9B47-B5C8308ADA71}"/>
    <cellStyle name="20% - 강조색1 10 2 2 5 2" xfId="34405" xr:uid="{EE852A80-6AF3-4F16-B44D-99F5FB92F03B}"/>
    <cellStyle name="20% - 강조색1 10 2 2 6" xfId="23385" xr:uid="{8696F482-34CA-433A-9591-225C7488B2BB}"/>
    <cellStyle name="20% - 강조색1 10 2 2 7" xfId="49542" xr:uid="{ECFA73AB-E67D-4A6D-872A-BDC329DDE40C}"/>
    <cellStyle name="20% - 강조색1 10 2 3" xfId="1978" xr:uid="{D12B4FDF-BDF2-4E51-98FA-701B50F166F7}"/>
    <cellStyle name="20% - 강조색1 10 2 3 2" xfId="4754" xr:uid="{D7EB378C-DE79-4F35-A05E-7B6183C2765B}"/>
    <cellStyle name="20% - 강조색1 10 2 3 2 2" xfId="10280" xr:uid="{7F341E7C-0A15-4104-8E80-BFAAEB98DBCC}"/>
    <cellStyle name="20% - 강조색1 10 2 3 2 2 2" xfId="21309" xr:uid="{4F27961F-8340-45C1-89D7-4286BBC8C2BC}"/>
    <cellStyle name="20% - 강조색1 10 2 3 2 2 2 2" xfId="43358" xr:uid="{5825B676-9FB3-4026-9520-DDB426EDA635}"/>
    <cellStyle name="20% - 강조색1 10 2 3 2 2 3" xfId="32338" xr:uid="{2FBF2BEE-B6A2-4BF8-BDF3-459C01745EE1}"/>
    <cellStyle name="20% - 강조색1 10 2 3 2 3" xfId="15799" xr:uid="{E7D35ECC-5B09-4F99-94D5-82AED77B899F}"/>
    <cellStyle name="20% - 강조색1 10 2 3 2 3 2" xfId="37848" xr:uid="{14502E76-6B29-425F-9F9C-4ADF52A502FC}"/>
    <cellStyle name="20% - 강조색1 10 2 3 2 4" xfId="26828" xr:uid="{9DC60BAF-DA29-45BC-A0D4-138040F8E064}"/>
    <cellStyle name="20% - 강조색1 10 2 3 2 5" xfId="52986" xr:uid="{C435173F-89FF-44E4-AFA5-450AF7E69F19}"/>
    <cellStyle name="20% - 강조색1 10 2 3 3" xfId="7525" xr:uid="{2B4124BB-7ED0-4851-A719-9BF418BC9427}"/>
    <cellStyle name="20% - 강조색1 10 2 3 3 2" xfId="18554" xr:uid="{7C79D1FD-918B-43F8-851E-876F978A7C92}"/>
    <cellStyle name="20% - 강조색1 10 2 3 3 2 2" xfId="40603" xr:uid="{C5AC316A-24A2-4AB3-8709-DC4B7ABB9A5B}"/>
    <cellStyle name="20% - 강조색1 10 2 3 3 3" xfId="29583" xr:uid="{92F4B47C-3317-45E6-BBF1-025D4A282A5D}"/>
    <cellStyle name="20% - 강조색1 10 2 3 4" xfId="13044" xr:uid="{C55B4BF5-D5AF-48C0-84EB-768B4A9C7F45}"/>
    <cellStyle name="20% - 강조색1 10 2 3 4 2" xfId="35093" xr:uid="{A311095D-F348-40C7-94AF-E1B7CE60E4FA}"/>
    <cellStyle name="20% - 강조색1 10 2 3 5" xfId="24073" xr:uid="{51E7CA36-DEFA-464C-9F03-02F6EF59250F}"/>
    <cellStyle name="20% - 강조색1 10 2 3 6" xfId="50231" xr:uid="{5BDAB068-3CFF-4EEA-A51C-6A324BFFD332}"/>
    <cellStyle name="20% - 강조색1 10 2 4" xfId="3378" xr:uid="{E104A97F-25A0-449F-AE2E-AE7A23A08CF8}"/>
    <cellStyle name="20% - 강조색1 10 2 4 2" xfId="8904" xr:uid="{7402AB0B-818A-44C1-BCB8-8C78BF62AAC0}"/>
    <cellStyle name="20% - 강조색1 10 2 4 2 2" xfId="19933" xr:uid="{137F88FC-FC26-4158-9FF9-1C31A6BA4BD6}"/>
    <cellStyle name="20% - 강조색1 10 2 4 2 2 2" xfId="41982" xr:uid="{EC363B23-98FF-460D-BAEC-8B9F5F8204F9}"/>
    <cellStyle name="20% - 강조색1 10 2 4 2 3" xfId="30962" xr:uid="{89C71597-1556-43F4-B512-34672A46B549}"/>
    <cellStyle name="20% - 강조색1 10 2 4 3" xfId="14423" xr:uid="{A07A9BA1-6EC7-432E-AF1A-AA546462710E}"/>
    <cellStyle name="20% - 강조색1 10 2 4 3 2" xfId="36472" xr:uid="{78071E09-7BFF-41D7-8DD3-99197BD12AC8}"/>
    <cellStyle name="20% - 강조색1 10 2 4 4" xfId="25452" xr:uid="{94BEB132-4F73-4659-97B2-7304A27C2903}"/>
    <cellStyle name="20% - 강조색1 10 2 4 5" xfId="51610" xr:uid="{8CCB656D-F52B-4694-BE80-5C72A72A3301}"/>
    <cellStyle name="20% - 강조색1 10 2 5" xfId="6149" xr:uid="{D9CC6BC3-96EE-4026-8D21-254A90425C33}"/>
    <cellStyle name="20% - 강조색1 10 2 5 2" xfId="17178" xr:uid="{708F8693-C38A-4791-9A10-AAA5E56DF586}"/>
    <cellStyle name="20% - 강조색1 10 2 5 2 2" xfId="39227" xr:uid="{02BA9B37-4C23-447D-8BFF-C12FDB665367}"/>
    <cellStyle name="20% - 강조색1 10 2 5 3" xfId="28207" xr:uid="{CC19CAB7-BC2C-4EDB-83FE-6006334373F1}"/>
    <cellStyle name="20% - 강조색1 10 2 5 4" xfId="54363" xr:uid="{67143DAD-35ED-4A23-87DA-CB8EFC5EA2D7}"/>
    <cellStyle name="20% - 강조색1 10 2 6" xfId="11668" xr:uid="{0276C838-6A09-4523-A69F-56CEC6352A65}"/>
    <cellStyle name="20% - 강조색1 10 2 6 2" xfId="33717" xr:uid="{C8021454-C082-4101-B4BE-B9FA2A1639FE}"/>
    <cellStyle name="20% - 강조색1 10 2 7" xfId="22697" xr:uid="{5CB0CD28-35C4-4F06-B45D-976F17B796C6}"/>
    <cellStyle name="20% - 강조색1 10 2 8" xfId="48854" xr:uid="{B7A12B72-F244-420F-AA3D-3A068C99294B}"/>
    <cellStyle name="20% - 강조색1 10 3" xfId="930" xr:uid="{9815E815-8145-44A3-9D22-8CF370700FCB}"/>
    <cellStyle name="20% - 강조색1 10 3 2" xfId="2324" xr:uid="{3078BBBC-1A76-402F-991A-D9EFEE6CB050}"/>
    <cellStyle name="20% - 강조색1 10 3 2 2" xfId="5100" xr:uid="{9472C588-A875-4744-8C26-1621A4EF9BB8}"/>
    <cellStyle name="20% - 강조색1 10 3 2 2 2" xfId="10626" xr:uid="{BB523CF5-8E95-4564-9EF4-F08DDA991FD0}"/>
    <cellStyle name="20% - 강조색1 10 3 2 2 2 2" xfId="21655" xr:uid="{D41C8CC3-6678-41E2-98BA-E997AD4DF33C}"/>
    <cellStyle name="20% - 강조색1 10 3 2 2 2 2 2" xfId="43704" xr:uid="{1FAF32D5-C246-4A4F-A001-65DAA72ABA67}"/>
    <cellStyle name="20% - 강조색1 10 3 2 2 2 3" xfId="32684" xr:uid="{7BB65784-5E1E-4111-BDD6-40135FD4144D}"/>
    <cellStyle name="20% - 강조색1 10 3 2 2 3" xfId="16145" xr:uid="{E941192C-361E-4446-82E2-BE72E1C32E2E}"/>
    <cellStyle name="20% - 강조색1 10 3 2 2 3 2" xfId="38194" xr:uid="{3D947687-06C4-44F9-AFC0-AD2DBAB0CE1D}"/>
    <cellStyle name="20% - 강조색1 10 3 2 2 4" xfId="27174" xr:uid="{1DBF8D46-C1AE-4F6C-BE25-AB46300C3234}"/>
    <cellStyle name="20% - 강조색1 10 3 2 2 5" xfId="53332" xr:uid="{ADB336DB-F86F-4B11-B846-3316D2C699F8}"/>
    <cellStyle name="20% - 강조색1 10 3 2 3" xfId="7871" xr:uid="{1FC90EFF-C9FC-40A7-BF6F-A41933048E68}"/>
    <cellStyle name="20% - 강조색1 10 3 2 3 2" xfId="18900" xr:uid="{120807A2-1A60-4F6D-8BB1-4BE2021D07EA}"/>
    <cellStyle name="20% - 강조색1 10 3 2 3 2 2" xfId="40949" xr:uid="{F89A880F-9BB8-4F68-8738-24F907CB080D}"/>
    <cellStyle name="20% - 강조색1 10 3 2 3 3" xfId="29929" xr:uid="{63B62CC1-694A-4F08-995B-47B757505728}"/>
    <cellStyle name="20% - 강조색1 10 3 2 4" xfId="13390" xr:uid="{93FA2B42-32FD-4B3F-915C-95A819A24AE6}"/>
    <cellStyle name="20% - 강조색1 10 3 2 4 2" xfId="35439" xr:uid="{B5250EB1-91ED-41BD-9151-EF0D63356FBE}"/>
    <cellStyle name="20% - 강조색1 10 3 2 5" xfId="24419" xr:uid="{3EA225CF-EB8C-42A6-8D38-32DF04C2A377}"/>
    <cellStyle name="20% - 강조색1 10 3 2 6" xfId="50577" xr:uid="{F5B09B7F-C736-459C-9FAB-CE209F336B3B}"/>
    <cellStyle name="20% - 강조색1 10 3 3" xfId="3724" xr:uid="{9BF9814F-4894-4E9F-8447-680422608CE8}"/>
    <cellStyle name="20% - 강조색1 10 3 3 2" xfId="9250" xr:uid="{5CD0C179-48C2-48F5-BC00-C31BF0A83E62}"/>
    <cellStyle name="20% - 강조색1 10 3 3 2 2" xfId="20279" xr:uid="{2A032095-E580-447D-8141-116AD33C708C}"/>
    <cellStyle name="20% - 강조색1 10 3 3 2 2 2" xfId="42328" xr:uid="{FF074F10-12D1-4F9A-9704-F822B42891F3}"/>
    <cellStyle name="20% - 강조색1 10 3 3 2 3" xfId="31308" xr:uid="{06D8C1FF-AFC7-418A-B63A-D98C848B51DB}"/>
    <cellStyle name="20% - 강조색1 10 3 3 3" xfId="14769" xr:uid="{C36D94F9-1507-44CD-937F-52BDFC546176}"/>
    <cellStyle name="20% - 강조색1 10 3 3 3 2" xfId="36818" xr:uid="{8DB7BD65-7B25-4595-A203-3747A88853B0}"/>
    <cellStyle name="20% - 강조색1 10 3 3 4" xfId="25798" xr:uid="{7D6EE731-D4AD-4B48-9646-D79E6CAB6780}"/>
    <cellStyle name="20% - 강조색1 10 3 3 5" xfId="51956" xr:uid="{4EC158BA-DA9E-47F5-A2BF-4875B565A706}"/>
    <cellStyle name="20% - 강조색1 10 3 4" xfId="6495" xr:uid="{066B5363-80FD-4F0A-9736-0E1F209203D6}"/>
    <cellStyle name="20% - 강조색1 10 3 4 2" xfId="17524" xr:uid="{A0BC63D8-FA2D-47A8-B151-A3BE7493A692}"/>
    <cellStyle name="20% - 강조색1 10 3 4 2 2" xfId="39573" xr:uid="{19F9A950-65A9-43BD-8866-03106B3D7891}"/>
    <cellStyle name="20% - 강조색1 10 3 4 3" xfId="28553" xr:uid="{04C90CC1-5342-4EAC-B20E-3B999B4AF64C}"/>
    <cellStyle name="20% - 강조색1 10 3 4 4" xfId="54709" xr:uid="{917C6C0E-7857-4E18-AA59-190A2AFB4F06}"/>
    <cellStyle name="20% - 강조색1 10 3 5" xfId="12014" xr:uid="{85426668-2FEB-4E1F-86E7-A3554B0A7639}"/>
    <cellStyle name="20% - 강조색1 10 3 5 2" xfId="34063" xr:uid="{FD011495-B542-41E6-B98E-637A1F823172}"/>
    <cellStyle name="20% - 강조색1 10 3 6" xfId="23043" xr:uid="{904FDFE4-DE35-4E05-8EA0-1169ED6019DF}"/>
    <cellStyle name="20% - 강조색1 10 3 7" xfId="49200" xr:uid="{62124F14-B7D1-43FF-AAE6-FAE5576DB409}"/>
    <cellStyle name="20% - 강조색1 10 4" xfId="1636" xr:uid="{234CE7E3-F037-4084-B026-DBCD5CFEEBA6}"/>
    <cellStyle name="20% - 강조색1 10 4 2" xfId="4412" xr:uid="{24ED549E-CD96-4D1E-99D0-0A9C73BF333B}"/>
    <cellStyle name="20% - 강조색1 10 4 2 2" xfId="9938" xr:uid="{5B485EBA-F9A1-47FD-8EC5-82715798155A}"/>
    <cellStyle name="20% - 강조색1 10 4 2 2 2" xfId="20967" xr:uid="{AC65058A-36EE-4B76-B5CF-F8D2D5006C49}"/>
    <cellStyle name="20% - 강조색1 10 4 2 2 2 2" xfId="43016" xr:uid="{8725879A-C6C1-4B19-94CC-3E7EB9504361}"/>
    <cellStyle name="20% - 강조색1 10 4 2 2 3" xfId="31996" xr:uid="{E0C1F235-3B3F-49BA-9AF8-07FA9CE888B9}"/>
    <cellStyle name="20% - 강조색1 10 4 2 3" xfId="15457" xr:uid="{9D8B7186-0099-4B33-8ECF-77C0B0D9CA24}"/>
    <cellStyle name="20% - 강조색1 10 4 2 3 2" xfId="37506" xr:uid="{3DD94F91-6105-494D-9CC4-2C7A2A4D20E8}"/>
    <cellStyle name="20% - 강조색1 10 4 2 4" xfId="26486" xr:uid="{A180A492-A4F3-47A4-93D9-CD82064A2659}"/>
    <cellStyle name="20% - 강조색1 10 4 2 5" xfId="52644" xr:uid="{95745710-20CD-4DD0-9EF2-1A13F2E13DC3}"/>
    <cellStyle name="20% - 강조색1 10 4 3" xfId="7183" xr:uid="{E377108F-6404-45FA-B6B1-7570F37FA1D7}"/>
    <cellStyle name="20% - 강조색1 10 4 3 2" xfId="18212" xr:uid="{4C82F1F5-4C77-4CAB-B33C-701850CC34BB}"/>
    <cellStyle name="20% - 강조색1 10 4 3 2 2" xfId="40261" xr:uid="{E357374E-C93F-4F16-BAFE-3F19E6757B05}"/>
    <cellStyle name="20% - 강조색1 10 4 3 3" xfId="29241" xr:uid="{D600968B-775E-467A-B6DE-0E73E3544309}"/>
    <cellStyle name="20% - 강조색1 10 4 4" xfId="12702" xr:uid="{219FCE94-3847-466E-AF2E-40FD98DAE674}"/>
    <cellStyle name="20% - 강조색1 10 4 4 2" xfId="34751" xr:uid="{C22C9ADE-D23B-47A7-9D7C-5FC75F3B6956}"/>
    <cellStyle name="20% - 강조색1 10 4 5" xfId="23731" xr:uid="{55D6B5E7-10C9-4F8D-AFB8-16EC9C6F316C}"/>
    <cellStyle name="20% - 강조색1 10 4 6" xfId="49889" xr:uid="{16167B3A-B979-4E2D-B069-4E5042E9046F}"/>
    <cellStyle name="20% - 강조색1 10 5" xfId="3036" xr:uid="{051667EC-B73B-4BB8-B38F-2A0F0A3E660B}"/>
    <cellStyle name="20% - 강조색1 10 5 2" xfId="8562" xr:uid="{74C870FF-900C-48C0-8A66-E25EA2DF470C}"/>
    <cellStyle name="20% - 강조색1 10 5 2 2" xfId="19591" xr:uid="{25F66AC3-2FF8-4DE1-9E18-25A1224B5A74}"/>
    <cellStyle name="20% - 강조색1 10 5 2 2 2" xfId="41640" xr:uid="{1ED22916-332F-4E92-9996-6EBBDDCE61BD}"/>
    <cellStyle name="20% - 강조색1 10 5 2 3" xfId="30620" xr:uid="{0C259663-91BF-4F76-B361-78368C98120A}"/>
    <cellStyle name="20% - 강조색1 10 5 3" xfId="14081" xr:uid="{4E88E45D-D585-4A49-BE7D-3ED07402F036}"/>
    <cellStyle name="20% - 강조색1 10 5 3 2" xfId="36130" xr:uid="{0FD5A1F0-4D1C-45ED-81AB-9A482454295E}"/>
    <cellStyle name="20% - 강조색1 10 5 4" xfId="25110" xr:uid="{EE2143CB-599D-4E97-B3EE-CA69AC53CE22}"/>
    <cellStyle name="20% - 강조색1 10 5 5" xfId="51268" xr:uid="{643EBF92-C4D0-44B9-B3D3-291407CAC893}"/>
    <cellStyle name="20% - 강조색1 10 6" xfId="5807" xr:uid="{7D774D66-631B-4390-9097-071C7E4D186D}"/>
    <cellStyle name="20% - 강조색1 10 6 2" xfId="16836" xr:uid="{060E6F66-558F-4F8A-9FD2-7BA39D8427E4}"/>
    <cellStyle name="20% - 강조색1 10 6 2 2" xfId="38885" xr:uid="{F26B5C81-527B-4726-9193-C7AEF6333D95}"/>
    <cellStyle name="20% - 강조색1 10 6 3" xfId="27865" xr:uid="{D9D583BE-1193-4871-8728-665288D6054C}"/>
    <cellStyle name="20% - 강조색1 10 6 4" xfId="54022" xr:uid="{EBB96140-218D-48ED-836B-584862D5AAE0}"/>
    <cellStyle name="20% - 강조색1 10 7" xfId="11326" xr:uid="{52A52BBF-7B3F-419C-830D-4D828A8419E7}"/>
    <cellStyle name="20% - 강조색1 10 7 2" xfId="33375" xr:uid="{8417B37C-09F9-483A-AA82-740E75CD50AE}"/>
    <cellStyle name="20% - 강조색1 10 8" xfId="22355" xr:uid="{1EEF04F4-5DD2-4537-AFC8-5C759985C4B4}"/>
    <cellStyle name="20% - 강조색1 10 9" xfId="48513" xr:uid="{3A6EB951-5B08-446C-91AB-D7BA342A73AF}"/>
    <cellStyle name="20% - 강조색1 11" xfId="301" xr:uid="{00000000-0005-0000-0000-000003000000}"/>
    <cellStyle name="20% - 강조색1 11 2" xfId="661" xr:uid="{00000000-0005-0000-0000-000004000000}"/>
    <cellStyle name="20% - 강조색1 11 2 2" xfId="1398" xr:uid="{E925EB7C-1010-456A-A9E2-0880EAE2C5DE}"/>
    <cellStyle name="20% - 강조색1 11 2 2 2" xfId="2792" xr:uid="{09782477-F6EE-4F92-A1AD-AA38E9DD25DD}"/>
    <cellStyle name="20% - 강조색1 11 2 2 2 2" xfId="5568" xr:uid="{829EF66C-E464-4329-94F9-008B46396451}"/>
    <cellStyle name="20% - 강조색1 11 2 2 2 2 2" xfId="11094" xr:uid="{2261D8BA-20DB-4689-B0A1-8AB3BDFD30FA}"/>
    <cellStyle name="20% - 강조색1 11 2 2 2 2 2 2" xfId="22123" xr:uid="{AB0C0543-B157-4844-B8E6-455497BA0980}"/>
    <cellStyle name="20% - 강조색1 11 2 2 2 2 2 2 2" xfId="44172" xr:uid="{0482A39D-A657-4D84-BAC5-2257303B9FE7}"/>
    <cellStyle name="20% - 강조색1 11 2 2 2 2 2 3" xfId="33152" xr:uid="{8A34DCCA-EEAD-49EC-AC24-9AD0147B8729}"/>
    <cellStyle name="20% - 강조색1 11 2 2 2 2 3" xfId="16613" xr:uid="{653026DB-C980-472A-A2B2-F19A2B2BA418}"/>
    <cellStyle name="20% - 강조색1 11 2 2 2 2 3 2" xfId="38662" xr:uid="{4571B9F2-6285-45AB-9130-BD72282BE8CE}"/>
    <cellStyle name="20% - 강조색1 11 2 2 2 2 4" xfId="27642" xr:uid="{E6D6C929-B9F1-472E-9B81-02D561E52C84}"/>
    <cellStyle name="20% - 강조색1 11 2 2 2 2 5" xfId="53800" xr:uid="{E44E1650-2484-46E1-95EF-CBD61B79D824}"/>
    <cellStyle name="20% - 강조색1 11 2 2 2 3" xfId="8339" xr:uid="{3868A1E2-634C-4A88-9CDD-97488AE4AAC2}"/>
    <cellStyle name="20% - 강조색1 11 2 2 2 3 2" xfId="19368" xr:uid="{D06E7657-85F7-4199-BF3F-AA95A725B07B}"/>
    <cellStyle name="20% - 강조색1 11 2 2 2 3 2 2" xfId="41417" xr:uid="{CC5342A8-0738-4D83-9794-57F8C4261E65}"/>
    <cellStyle name="20% - 강조색1 11 2 2 2 3 3" xfId="30397" xr:uid="{363CE0FB-2462-4100-A3FD-C17A2E888F68}"/>
    <cellStyle name="20% - 강조색1 11 2 2 2 4" xfId="13858" xr:uid="{FA6D4564-F3D8-4ACA-BC8A-C762F91A4917}"/>
    <cellStyle name="20% - 강조색1 11 2 2 2 4 2" xfId="35907" xr:uid="{8E031CD3-4A02-483C-856B-90F055315910}"/>
    <cellStyle name="20% - 강조색1 11 2 2 2 5" xfId="24887" xr:uid="{A19A7A72-C6F4-43A3-9639-B214750B9E34}"/>
    <cellStyle name="20% - 강조색1 11 2 2 2 6" xfId="51045" xr:uid="{BF436442-63B3-49FF-9A96-6319474481C3}"/>
    <cellStyle name="20% - 강조색1 11 2 2 3" xfId="4192" xr:uid="{90923EFE-6AE0-406B-B58E-8E60DFC52CFA}"/>
    <cellStyle name="20% - 강조색1 11 2 2 3 2" xfId="9718" xr:uid="{22B0250D-5192-4187-86C0-9BC4ADBA4848}"/>
    <cellStyle name="20% - 강조색1 11 2 2 3 2 2" xfId="20747" xr:uid="{41F0AD51-5474-4F14-A3B5-0CEEC6AB6021}"/>
    <cellStyle name="20% - 강조색1 11 2 2 3 2 2 2" xfId="42796" xr:uid="{F2FA1B41-45A0-4773-A902-5D8347420DFA}"/>
    <cellStyle name="20% - 강조색1 11 2 2 3 2 3" xfId="31776" xr:uid="{698CE231-2AE6-482F-97F2-92DC824F38DD}"/>
    <cellStyle name="20% - 강조색1 11 2 2 3 3" xfId="15237" xr:uid="{92DBE796-427F-432E-B22C-B338FBD7D00A}"/>
    <cellStyle name="20% - 강조색1 11 2 2 3 3 2" xfId="37286" xr:uid="{46927593-404A-4013-9946-1A4DF68D0500}"/>
    <cellStyle name="20% - 강조색1 11 2 2 3 4" xfId="26266" xr:uid="{8CB58D92-1A78-409F-8CA4-C738B0982C74}"/>
    <cellStyle name="20% - 강조색1 11 2 2 3 5" xfId="52424" xr:uid="{AE2E8AAF-1FBC-4C61-ACCA-6D220CA6F871}"/>
    <cellStyle name="20% - 강조색1 11 2 2 4" xfId="6963" xr:uid="{6BC0C2D7-D8AE-43AD-AC75-1B996DB1AB33}"/>
    <cellStyle name="20% - 강조색1 11 2 2 4 2" xfId="17992" xr:uid="{C1D96CC0-193E-437D-BE65-21F51409F5C0}"/>
    <cellStyle name="20% - 강조색1 11 2 2 4 2 2" xfId="40041" xr:uid="{AF872751-A9FD-4252-BAEE-5DB11C558D19}"/>
    <cellStyle name="20% - 강조색1 11 2 2 4 3" xfId="29021" xr:uid="{6E8F397E-617A-44E8-9E07-88E130E24470}"/>
    <cellStyle name="20% - 강조색1 11 2 2 4 4" xfId="55177" xr:uid="{614790A7-218F-4C32-AB02-E1A23E00B80D}"/>
    <cellStyle name="20% - 강조색1 11 2 2 5" xfId="12482" xr:uid="{17D795ED-E8FF-405F-9CC5-CE005872EEFE}"/>
    <cellStyle name="20% - 강조색1 11 2 2 5 2" xfId="34531" xr:uid="{50806D67-9DD3-46E1-A37B-0722E2A83A91}"/>
    <cellStyle name="20% - 강조색1 11 2 2 6" xfId="23511" xr:uid="{7C254B90-4614-4905-885B-1A3221165092}"/>
    <cellStyle name="20% - 강조색1 11 2 2 7" xfId="49668" xr:uid="{F029B9A7-A7D3-4E9E-8219-069CB754677C}"/>
    <cellStyle name="20% - 강조색1 11 2 3" xfId="2104" xr:uid="{603B479D-0F04-4B36-B6C3-B45B92B4A700}"/>
    <cellStyle name="20% - 강조색1 11 2 3 2" xfId="4880" xr:uid="{E32B3962-FAB6-47F6-BA15-9BAAE7D88A7F}"/>
    <cellStyle name="20% - 강조색1 11 2 3 2 2" xfId="10406" xr:uid="{86271B93-E985-4ADA-8429-95B9DD1A9171}"/>
    <cellStyle name="20% - 강조색1 11 2 3 2 2 2" xfId="21435" xr:uid="{D60C304D-DE11-4194-AD5D-F6704988EDAA}"/>
    <cellStyle name="20% - 강조색1 11 2 3 2 2 2 2" xfId="43484" xr:uid="{356AF5F4-AB59-480A-BF8D-2F22478D002B}"/>
    <cellStyle name="20% - 강조색1 11 2 3 2 2 3" xfId="32464" xr:uid="{6569A85F-BE2B-447E-9A3F-DD5919EFC0B8}"/>
    <cellStyle name="20% - 강조색1 11 2 3 2 3" xfId="15925" xr:uid="{6385B524-3880-499C-A2D1-1DF2DBC95BB9}"/>
    <cellStyle name="20% - 강조색1 11 2 3 2 3 2" xfId="37974" xr:uid="{5DCAD009-6BE3-45F5-A2CE-1425DDF570A5}"/>
    <cellStyle name="20% - 강조색1 11 2 3 2 4" xfId="26954" xr:uid="{5FDCBF8B-EAEF-4E9F-9DEE-F3C4582A6615}"/>
    <cellStyle name="20% - 강조색1 11 2 3 2 5" xfId="53112" xr:uid="{00DA1FD8-3C93-47B3-A795-B663A0479249}"/>
    <cellStyle name="20% - 강조색1 11 2 3 3" xfId="7651" xr:uid="{20125EBE-B81E-4827-BEEF-8C7961A32502}"/>
    <cellStyle name="20% - 강조색1 11 2 3 3 2" xfId="18680" xr:uid="{9A2CCD5F-AF44-4867-A655-5A8C3FD1D0CE}"/>
    <cellStyle name="20% - 강조색1 11 2 3 3 2 2" xfId="40729" xr:uid="{BC36FB46-0113-47AB-83E6-D2354D4CA098}"/>
    <cellStyle name="20% - 강조색1 11 2 3 3 3" xfId="29709" xr:uid="{AD92448C-A65C-4109-A62F-AB8ABA9817F4}"/>
    <cellStyle name="20% - 강조색1 11 2 3 4" xfId="13170" xr:uid="{7EE799D6-0865-4C52-962C-694F52BF7D8B}"/>
    <cellStyle name="20% - 강조색1 11 2 3 4 2" xfId="35219" xr:uid="{6A2AEF6D-426D-4A92-9232-A79D12E41C6B}"/>
    <cellStyle name="20% - 강조색1 11 2 3 5" xfId="24199" xr:uid="{4E1DA64A-A326-4EDE-AE0F-8BE8054DD2E3}"/>
    <cellStyle name="20% - 강조색1 11 2 3 6" xfId="50357" xr:uid="{387A82D4-9CD5-4498-A783-D4DC48A47ACE}"/>
    <cellStyle name="20% - 강조색1 11 2 4" xfId="3504" xr:uid="{92B53DF1-789B-4E91-8F69-3DD90BDE9874}"/>
    <cellStyle name="20% - 강조색1 11 2 4 2" xfId="9030" xr:uid="{DCA548A8-2AE8-45BD-81CD-7EED1BAB92E9}"/>
    <cellStyle name="20% - 강조색1 11 2 4 2 2" xfId="20059" xr:uid="{6D793E49-4CC6-47E0-B44C-7E3CF7CFF832}"/>
    <cellStyle name="20% - 강조색1 11 2 4 2 2 2" xfId="42108" xr:uid="{409E5056-8D85-4704-82D9-8620F7891D11}"/>
    <cellStyle name="20% - 강조색1 11 2 4 2 3" xfId="31088" xr:uid="{21969AFF-9396-4500-9166-091E28291298}"/>
    <cellStyle name="20% - 강조색1 11 2 4 3" xfId="14549" xr:uid="{1218C646-D5A4-451E-BAF9-73AB2CD6323C}"/>
    <cellStyle name="20% - 강조색1 11 2 4 3 2" xfId="36598" xr:uid="{A9446EFB-FF9C-4253-894C-BE505D5E7830}"/>
    <cellStyle name="20% - 강조색1 11 2 4 4" xfId="25578" xr:uid="{55E51182-1E1C-42B8-B968-76E2EB20D17D}"/>
    <cellStyle name="20% - 강조색1 11 2 4 5" xfId="51736" xr:uid="{FFF4E936-083F-4A82-8A34-D10811FF6D10}"/>
    <cellStyle name="20% - 강조색1 11 2 5" xfId="6275" xr:uid="{DD0BAC0D-7935-4414-A18C-7A24EA6179A1}"/>
    <cellStyle name="20% - 강조색1 11 2 5 2" xfId="17304" xr:uid="{E5D75019-B97F-4ACC-8DFC-D83D54ADBD0D}"/>
    <cellStyle name="20% - 강조색1 11 2 5 2 2" xfId="39353" xr:uid="{B54DD92D-E1BC-421D-B96C-9291FA5009E3}"/>
    <cellStyle name="20% - 강조색1 11 2 5 3" xfId="28333" xr:uid="{23619A99-0D78-48A0-9100-DA604A3E0FE1}"/>
    <cellStyle name="20% - 강조색1 11 2 5 4" xfId="54489" xr:uid="{C7340E1F-E41F-4418-8317-D545FBF17B36}"/>
    <cellStyle name="20% - 강조색1 11 2 6" xfId="11794" xr:uid="{58FDE6E9-560C-485C-BCB1-E7C0058450DA}"/>
    <cellStyle name="20% - 강조색1 11 2 6 2" xfId="33843" xr:uid="{3EEEF353-216D-493F-A905-77D5E112275E}"/>
    <cellStyle name="20% - 강조색1 11 2 7" xfId="22823" xr:uid="{005E85CE-303B-445A-BEA7-01993D4CBF67}"/>
    <cellStyle name="20% - 강조색1 11 2 8" xfId="48980" xr:uid="{484C7488-7933-408D-B6F3-316A0A160B78}"/>
    <cellStyle name="20% - 강조색1 11 3" xfId="1056" xr:uid="{C0833A8D-CE5A-4DC7-89BA-49B177A71A24}"/>
    <cellStyle name="20% - 강조색1 11 3 2" xfId="2450" xr:uid="{EAED2E64-1AF9-4A9A-95A1-261A7FB97350}"/>
    <cellStyle name="20% - 강조색1 11 3 2 2" xfId="5226" xr:uid="{92AFE71B-831B-4875-B580-598C520EF2FD}"/>
    <cellStyle name="20% - 강조색1 11 3 2 2 2" xfId="10752" xr:uid="{752D1441-AE10-4C86-BB0E-B1DBD4386682}"/>
    <cellStyle name="20% - 강조색1 11 3 2 2 2 2" xfId="21781" xr:uid="{7E5608D4-6936-4FAF-9155-70DE71F5D515}"/>
    <cellStyle name="20% - 강조색1 11 3 2 2 2 2 2" xfId="43830" xr:uid="{D6812F26-BD42-4DF9-9844-4E59D62FE2B1}"/>
    <cellStyle name="20% - 강조색1 11 3 2 2 2 3" xfId="32810" xr:uid="{9748F258-1A2A-445B-A939-A05868267E04}"/>
    <cellStyle name="20% - 강조색1 11 3 2 2 3" xfId="16271" xr:uid="{26123ECA-BC45-4E26-8972-C42FD0B59F1C}"/>
    <cellStyle name="20% - 강조색1 11 3 2 2 3 2" xfId="38320" xr:uid="{C4DAD85B-1EC4-4812-AFEF-A606A74A1F9D}"/>
    <cellStyle name="20% - 강조색1 11 3 2 2 4" xfId="27300" xr:uid="{E653DA10-F412-47AF-AA89-70EC90988C3C}"/>
    <cellStyle name="20% - 강조색1 11 3 2 2 5" xfId="53458" xr:uid="{26655493-7A54-4425-97A2-66A1014C52AC}"/>
    <cellStyle name="20% - 강조색1 11 3 2 3" xfId="7997" xr:uid="{2380BBB9-0C0C-4928-83E6-E3CC82C92279}"/>
    <cellStyle name="20% - 강조색1 11 3 2 3 2" xfId="19026" xr:uid="{AA18BDD7-1936-4F7F-812E-696178CE242E}"/>
    <cellStyle name="20% - 강조색1 11 3 2 3 2 2" xfId="41075" xr:uid="{42BFA7CE-EACB-4B75-8571-95F92EDF7736}"/>
    <cellStyle name="20% - 강조색1 11 3 2 3 3" xfId="30055" xr:uid="{664B155A-EE35-4EA6-91C0-66AF25858493}"/>
    <cellStyle name="20% - 강조색1 11 3 2 4" xfId="13516" xr:uid="{76D8F900-5280-4305-8322-3DAA7141FD4A}"/>
    <cellStyle name="20% - 강조색1 11 3 2 4 2" xfId="35565" xr:uid="{D2E969B9-8D4D-4A48-9AC5-AF0546892CC5}"/>
    <cellStyle name="20% - 강조색1 11 3 2 5" xfId="24545" xr:uid="{9479F41B-7E8F-4453-9CCE-F9F9DF5D6C00}"/>
    <cellStyle name="20% - 강조색1 11 3 2 6" xfId="50703" xr:uid="{71A2F1C1-4CEE-4CC4-ABE0-203887BAB300}"/>
    <cellStyle name="20% - 강조색1 11 3 3" xfId="3850" xr:uid="{76BD91A0-39A5-4C4E-AD4F-B0168824C286}"/>
    <cellStyle name="20% - 강조색1 11 3 3 2" xfId="9376" xr:uid="{81138FEE-8676-4EBA-A296-AFEC8A46D155}"/>
    <cellStyle name="20% - 강조색1 11 3 3 2 2" xfId="20405" xr:uid="{F1AEE305-3EFF-46D5-B4D7-110699BF74C9}"/>
    <cellStyle name="20% - 강조색1 11 3 3 2 2 2" xfId="42454" xr:uid="{14E1CB16-3682-495E-ABC8-840445BF9902}"/>
    <cellStyle name="20% - 강조색1 11 3 3 2 3" xfId="31434" xr:uid="{64796F4B-0966-466A-A1D9-0A2635E26BDC}"/>
    <cellStyle name="20% - 강조색1 11 3 3 3" xfId="14895" xr:uid="{AECB6198-73D6-4D43-9AF5-CAEDB7C39249}"/>
    <cellStyle name="20% - 강조색1 11 3 3 3 2" xfId="36944" xr:uid="{15B602E8-1CB8-4283-9579-D505C2F59508}"/>
    <cellStyle name="20% - 강조색1 11 3 3 4" xfId="25924" xr:uid="{EC2D24CC-DDE1-4954-B7E4-C054F1681A1B}"/>
    <cellStyle name="20% - 강조색1 11 3 3 5" xfId="52082" xr:uid="{567C55FB-385D-4F2A-A015-01BFA7078F37}"/>
    <cellStyle name="20% - 강조색1 11 3 4" xfId="6621" xr:uid="{7AE32B5C-91FF-4A47-A120-5569FB3354C0}"/>
    <cellStyle name="20% - 강조색1 11 3 4 2" xfId="17650" xr:uid="{DC8B7361-0FD8-438D-B63A-E73C93ADE634}"/>
    <cellStyle name="20% - 강조색1 11 3 4 2 2" xfId="39699" xr:uid="{45AE5433-1EC4-4CB2-84B5-5FFBE7285DE7}"/>
    <cellStyle name="20% - 강조색1 11 3 4 3" xfId="28679" xr:uid="{3FD1DF40-236D-4B5A-93B8-46006790A1CF}"/>
    <cellStyle name="20% - 강조색1 11 3 4 4" xfId="54835" xr:uid="{B13D9C78-BFF9-41CE-BD21-1FB28144BA4C}"/>
    <cellStyle name="20% - 강조색1 11 3 5" xfId="12140" xr:uid="{706D45E7-1F1E-4CF0-8932-4218CD5A424B}"/>
    <cellStyle name="20% - 강조색1 11 3 5 2" xfId="34189" xr:uid="{D9889DE1-9061-4FDF-A34F-A996A251BB4B}"/>
    <cellStyle name="20% - 강조색1 11 3 6" xfId="23169" xr:uid="{FC26BF57-CAD6-45C1-A021-420995EB3636}"/>
    <cellStyle name="20% - 강조색1 11 3 7" xfId="49326" xr:uid="{CFE001A5-808F-47FA-AC99-DBCCA528B9E7}"/>
    <cellStyle name="20% - 강조색1 11 4" xfId="1762" xr:uid="{B0707C9C-CDCF-4194-96B2-41B2A6E21929}"/>
    <cellStyle name="20% - 강조색1 11 4 2" xfId="4538" xr:uid="{E3A99F7F-A781-43F6-BEDC-51EB10C009E5}"/>
    <cellStyle name="20% - 강조색1 11 4 2 2" xfId="10064" xr:uid="{9D972C3C-D8EC-4421-91CB-3DFC37BDAF5C}"/>
    <cellStyle name="20% - 강조색1 11 4 2 2 2" xfId="21093" xr:uid="{E16C511E-E880-4D94-A940-DE6D6B630D07}"/>
    <cellStyle name="20% - 강조색1 11 4 2 2 2 2" xfId="43142" xr:uid="{5C759919-6AA6-4B62-B1A5-A6D4F281068C}"/>
    <cellStyle name="20% - 강조색1 11 4 2 2 3" xfId="32122" xr:uid="{F0BE0C2F-DAB2-41C4-9A41-095210B1947B}"/>
    <cellStyle name="20% - 강조색1 11 4 2 3" xfId="15583" xr:uid="{4A3A5332-0A76-40A3-B96A-C3654AF98178}"/>
    <cellStyle name="20% - 강조색1 11 4 2 3 2" xfId="37632" xr:uid="{27AC5930-7A88-4149-A5A4-9034CFBEABC5}"/>
    <cellStyle name="20% - 강조색1 11 4 2 4" xfId="26612" xr:uid="{08B40E9D-C8DB-406B-80F8-405D1D40A0B1}"/>
    <cellStyle name="20% - 강조색1 11 4 2 5" xfId="52770" xr:uid="{A51D20CA-95D3-4169-AC75-D15DC843E309}"/>
    <cellStyle name="20% - 강조색1 11 4 3" xfId="7309" xr:uid="{B9A83BC3-BAFA-4965-8140-F018AD4F9361}"/>
    <cellStyle name="20% - 강조색1 11 4 3 2" xfId="18338" xr:uid="{26B5B58B-1412-41B7-983E-2FEBA6520EDE}"/>
    <cellStyle name="20% - 강조색1 11 4 3 2 2" xfId="40387" xr:uid="{9D3AD9AA-BEEE-4365-86A6-ADF74906D9A4}"/>
    <cellStyle name="20% - 강조색1 11 4 3 3" xfId="29367" xr:uid="{26311418-5145-4D4D-80F4-F7E0EF73C1AA}"/>
    <cellStyle name="20% - 강조색1 11 4 4" xfId="12828" xr:uid="{2AA81B57-2155-46E5-9892-C26CBAA53DC6}"/>
    <cellStyle name="20% - 강조색1 11 4 4 2" xfId="34877" xr:uid="{D6CD9145-A55F-4381-ADF8-72F376284CBB}"/>
    <cellStyle name="20% - 강조색1 11 4 5" xfId="23857" xr:uid="{0464E2AD-6BA5-462F-AD94-843F63661189}"/>
    <cellStyle name="20% - 강조색1 11 4 6" xfId="50015" xr:uid="{4FC899E2-AC4E-426A-B541-4A6919AD8EE2}"/>
    <cellStyle name="20% - 강조색1 11 5" xfId="3162" xr:uid="{AA83A491-6095-4384-AC39-615E06548766}"/>
    <cellStyle name="20% - 강조색1 11 5 2" xfId="8688" xr:uid="{69DA7C8F-9F17-48DA-A336-E29FF67A0448}"/>
    <cellStyle name="20% - 강조색1 11 5 2 2" xfId="19717" xr:uid="{DC84540C-6FEB-4AA7-83C2-CBE259F22867}"/>
    <cellStyle name="20% - 강조색1 11 5 2 2 2" xfId="41766" xr:uid="{E6176906-44E9-4310-9A07-CC1CCCD5FEBF}"/>
    <cellStyle name="20% - 강조색1 11 5 2 3" xfId="30746" xr:uid="{06595BEA-06C1-4B44-B30F-3676D9A5CA74}"/>
    <cellStyle name="20% - 강조색1 11 5 3" xfId="14207" xr:uid="{7E309EDD-C994-4780-A0B9-CCAECBF1C167}"/>
    <cellStyle name="20% - 강조색1 11 5 3 2" xfId="36256" xr:uid="{9F9F609B-C3AA-497B-B27A-9064DB52A7DD}"/>
    <cellStyle name="20% - 강조색1 11 5 4" xfId="25236" xr:uid="{630D573D-8806-4F12-B2F8-30B1843E786C}"/>
    <cellStyle name="20% - 강조색1 11 5 5" xfId="51394" xr:uid="{F2642168-8421-4F97-9295-058B97EF6E82}"/>
    <cellStyle name="20% - 강조색1 11 6" xfId="5933" xr:uid="{5E8E7BA1-16D4-4907-B5FF-B5A055ACAFCC}"/>
    <cellStyle name="20% - 강조색1 11 6 2" xfId="16962" xr:uid="{93368574-A75A-441F-8A86-EE304A41D2AB}"/>
    <cellStyle name="20% - 강조색1 11 6 2 2" xfId="39011" xr:uid="{067F6D1E-57B6-402D-A81E-222C9B1AFF59}"/>
    <cellStyle name="20% - 강조색1 11 6 3" xfId="27991" xr:uid="{EF447FCA-699F-4A36-8F86-F187AA864A17}"/>
    <cellStyle name="20% - 강조색1 11 6 4" xfId="54148" xr:uid="{C920B57C-1B0F-4B1F-A719-9C9C09DCE2CB}"/>
    <cellStyle name="20% - 강조색1 11 7" xfId="11452" xr:uid="{9BE25B7A-73FA-459E-9B99-C6853832CC40}"/>
    <cellStyle name="20% - 강조색1 11 7 2" xfId="33501" xr:uid="{2D1BF606-2C0F-4461-9A72-A9B384C10111}"/>
    <cellStyle name="20% - 강조색1 11 8" xfId="22481" xr:uid="{DCE4C3C7-ECE1-429E-947E-22EE20C1C6D7}"/>
    <cellStyle name="20% - 강조색1 11 9" xfId="48639" xr:uid="{1A1A5C1C-406C-4720-841E-8232925E0509}"/>
    <cellStyle name="20% - 강조색1 12" xfId="316" xr:uid="{00000000-0005-0000-0000-000005000000}"/>
    <cellStyle name="20% - 강조색1 12 2" xfId="676" xr:uid="{00000000-0005-0000-0000-000006000000}"/>
    <cellStyle name="20% - 강조색1 12 2 2" xfId="1413" xr:uid="{C18F0AFE-C37C-4B63-AA53-B15953B7C924}"/>
    <cellStyle name="20% - 강조색1 12 2 2 2" xfId="2807" xr:uid="{647CC794-A574-4B7B-A47D-10A6AFF35C5D}"/>
    <cellStyle name="20% - 강조색1 12 2 2 2 2" xfId="5583" xr:uid="{C86675E5-0839-4D08-B1B1-60DC0AD4376E}"/>
    <cellStyle name="20% - 강조색1 12 2 2 2 2 2" xfId="11109" xr:uid="{BE0EEFE5-0D6F-4E3F-8C85-037DB58D3E56}"/>
    <cellStyle name="20% - 강조색1 12 2 2 2 2 2 2" xfId="22138" xr:uid="{5E804D5D-C694-4AE4-BAB1-090FE751BB43}"/>
    <cellStyle name="20% - 강조색1 12 2 2 2 2 2 2 2" xfId="44187" xr:uid="{D6909B40-48F5-43A6-99E2-6FB27239B75E}"/>
    <cellStyle name="20% - 강조색1 12 2 2 2 2 2 3" xfId="33167" xr:uid="{E2B61612-0189-422C-98C5-FCA870FFC4AD}"/>
    <cellStyle name="20% - 강조색1 12 2 2 2 2 3" xfId="16628" xr:uid="{ABF611D3-8D53-411B-84F7-C5FFAE519EC4}"/>
    <cellStyle name="20% - 강조색1 12 2 2 2 2 3 2" xfId="38677" xr:uid="{129EDE1A-1D6D-4CE6-8C77-5CA4992322CC}"/>
    <cellStyle name="20% - 강조색1 12 2 2 2 2 4" xfId="27657" xr:uid="{8EC1D59D-E57D-4A9D-8C9A-79C3A5E79692}"/>
    <cellStyle name="20% - 강조색1 12 2 2 2 2 5" xfId="53815" xr:uid="{3905D82F-9776-4C47-9B86-EF4269B76243}"/>
    <cellStyle name="20% - 강조색1 12 2 2 2 3" xfId="8354" xr:uid="{23B112C4-1DAA-420D-83D7-ECC07A6246EF}"/>
    <cellStyle name="20% - 강조색1 12 2 2 2 3 2" xfId="19383" xr:uid="{E87B0782-AD22-44CB-83DE-B0EDECEAF495}"/>
    <cellStyle name="20% - 강조색1 12 2 2 2 3 2 2" xfId="41432" xr:uid="{2FA1C8B5-E581-4F4B-87AF-03C1D44CD1FD}"/>
    <cellStyle name="20% - 강조색1 12 2 2 2 3 3" xfId="30412" xr:uid="{F7EAC5EA-47EE-404E-9F2A-C57F9A3BB957}"/>
    <cellStyle name="20% - 강조색1 12 2 2 2 4" xfId="13873" xr:uid="{7A82CFCB-822F-43ED-AB5D-903552201AF3}"/>
    <cellStyle name="20% - 강조색1 12 2 2 2 4 2" xfId="35922" xr:uid="{C672FBCF-AFAA-48CF-9390-0DCB4FC30478}"/>
    <cellStyle name="20% - 강조색1 12 2 2 2 5" xfId="24902" xr:uid="{B6416699-DF20-4623-A07B-75ECC8BB3A37}"/>
    <cellStyle name="20% - 강조색1 12 2 2 2 6" xfId="51060" xr:uid="{D8895EBE-2976-4432-8C77-4B6BB34B8013}"/>
    <cellStyle name="20% - 강조색1 12 2 2 3" xfId="4207" xr:uid="{BC7737A1-1210-4A45-BFDE-980B45B89B73}"/>
    <cellStyle name="20% - 강조색1 12 2 2 3 2" xfId="9733" xr:uid="{28346675-7CF2-4213-9DD5-CC43872E5E6D}"/>
    <cellStyle name="20% - 강조색1 12 2 2 3 2 2" xfId="20762" xr:uid="{944684A1-7148-4F46-AAF6-6CF1D08BEEAE}"/>
    <cellStyle name="20% - 강조색1 12 2 2 3 2 2 2" xfId="42811" xr:uid="{77D03EFC-BBE8-49B9-9A12-BFB63206ABA1}"/>
    <cellStyle name="20% - 강조색1 12 2 2 3 2 3" xfId="31791" xr:uid="{51FF6B50-6092-453A-99BE-DF0E971B9D8A}"/>
    <cellStyle name="20% - 강조색1 12 2 2 3 3" xfId="15252" xr:uid="{CA1DFD3D-68F6-4553-B3D1-F8CED09C1C54}"/>
    <cellStyle name="20% - 강조색1 12 2 2 3 3 2" xfId="37301" xr:uid="{3C0D6C7F-A2D4-4376-AB35-B0F2D73349E8}"/>
    <cellStyle name="20% - 강조색1 12 2 2 3 4" xfId="26281" xr:uid="{B5F7F7AE-C4DD-482C-A8B5-E682328ADBD1}"/>
    <cellStyle name="20% - 강조색1 12 2 2 3 5" xfId="52439" xr:uid="{DB51A711-6442-4458-B703-77C3948D0ED6}"/>
    <cellStyle name="20% - 강조색1 12 2 2 4" xfId="6978" xr:uid="{AC85ACF0-0BF4-4B33-9292-FD9BD31E8F20}"/>
    <cellStyle name="20% - 강조색1 12 2 2 4 2" xfId="18007" xr:uid="{C3615922-A98A-4B31-BB46-17AEEC37D3F8}"/>
    <cellStyle name="20% - 강조색1 12 2 2 4 2 2" xfId="40056" xr:uid="{F2A0C571-202C-4602-AC55-B8608FBB7936}"/>
    <cellStyle name="20% - 강조색1 12 2 2 4 3" xfId="29036" xr:uid="{837DD885-ACDF-450C-975F-D7857F948E21}"/>
    <cellStyle name="20% - 강조색1 12 2 2 4 4" xfId="55192" xr:uid="{6225D824-EF33-4235-8BA8-4E492394CA16}"/>
    <cellStyle name="20% - 강조색1 12 2 2 5" xfId="12497" xr:uid="{6E783487-209B-4F7C-9868-0B8C5FB19290}"/>
    <cellStyle name="20% - 강조색1 12 2 2 5 2" xfId="34546" xr:uid="{A1F15871-88E5-41E2-B593-EE8338008A85}"/>
    <cellStyle name="20% - 강조색1 12 2 2 6" xfId="23526" xr:uid="{D681DEB3-3185-4EAE-9F3B-8D0EFA6BCFD1}"/>
    <cellStyle name="20% - 강조색1 12 2 2 7" xfId="49683" xr:uid="{20CBA497-59D3-415A-AA58-F0B05A38A937}"/>
    <cellStyle name="20% - 강조색1 12 2 3" xfId="2119" xr:uid="{3B43EC31-F8AA-4BA6-BA4E-1C36A85DF977}"/>
    <cellStyle name="20% - 강조색1 12 2 3 2" xfId="4895" xr:uid="{D6D9CC87-F62F-47AC-9524-F5EE3E1F2D09}"/>
    <cellStyle name="20% - 강조색1 12 2 3 2 2" xfId="10421" xr:uid="{B2F52A89-6EA4-4C88-BB90-418608B4D636}"/>
    <cellStyle name="20% - 강조색1 12 2 3 2 2 2" xfId="21450" xr:uid="{2291404D-9F56-423C-B79F-5A08ECD6DA15}"/>
    <cellStyle name="20% - 강조색1 12 2 3 2 2 2 2" xfId="43499" xr:uid="{ACF174F3-553C-4E4E-98DA-F1D6A0EF5950}"/>
    <cellStyle name="20% - 강조색1 12 2 3 2 2 3" xfId="32479" xr:uid="{F6EE687A-80DB-4BED-8BEE-AB397263B187}"/>
    <cellStyle name="20% - 강조색1 12 2 3 2 3" xfId="15940" xr:uid="{A6F7A616-A684-4DF3-9689-533EF28744D8}"/>
    <cellStyle name="20% - 강조색1 12 2 3 2 3 2" xfId="37989" xr:uid="{C74926FF-9CDF-483F-B837-2E7A5C8D52AF}"/>
    <cellStyle name="20% - 강조색1 12 2 3 2 4" xfId="26969" xr:uid="{542F3DCD-74C3-468D-BEA7-62F31A8F45B8}"/>
    <cellStyle name="20% - 강조색1 12 2 3 2 5" xfId="53127" xr:uid="{EFC52B56-63CD-474F-B1F4-C88DA20FBD0E}"/>
    <cellStyle name="20% - 강조색1 12 2 3 3" xfId="7666" xr:uid="{044F042A-FE87-440C-8D07-C4C3E67F9917}"/>
    <cellStyle name="20% - 강조색1 12 2 3 3 2" xfId="18695" xr:uid="{45508273-1CE8-46D0-B9C1-35283277E583}"/>
    <cellStyle name="20% - 강조색1 12 2 3 3 2 2" xfId="40744" xr:uid="{23F66B4D-2526-4F38-AE9D-291C42A24613}"/>
    <cellStyle name="20% - 강조색1 12 2 3 3 3" xfId="29724" xr:uid="{E3F266DB-7F79-433E-A32B-CCE7B232C831}"/>
    <cellStyle name="20% - 강조색1 12 2 3 4" xfId="13185" xr:uid="{9F2CD329-CF1E-4B62-A771-35780796BFFD}"/>
    <cellStyle name="20% - 강조색1 12 2 3 4 2" xfId="35234" xr:uid="{9293213A-5DFB-4A7B-9387-80D24F216A06}"/>
    <cellStyle name="20% - 강조색1 12 2 3 5" xfId="24214" xr:uid="{B3FCD7F0-A2AA-4AE6-B5AD-7D5F7571E680}"/>
    <cellStyle name="20% - 강조색1 12 2 3 6" xfId="50372" xr:uid="{C11CDBD6-364D-4BF5-9C9A-7BA44C9D89C0}"/>
    <cellStyle name="20% - 강조색1 12 2 4" xfId="3519" xr:uid="{F963D376-5209-4721-AEA0-970428BE469D}"/>
    <cellStyle name="20% - 강조색1 12 2 4 2" xfId="9045" xr:uid="{24753ABE-0929-4511-AF7B-6EF82BDD6407}"/>
    <cellStyle name="20% - 강조색1 12 2 4 2 2" xfId="20074" xr:uid="{A238AFF8-BD53-4EA5-BA1D-6E44F011F1F4}"/>
    <cellStyle name="20% - 강조색1 12 2 4 2 2 2" xfId="42123" xr:uid="{493F3AE4-7D7D-4F41-B186-98798AC29C0C}"/>
    <cellStyle name="20% - 강조색1 12 2 4 2 3" xfId="31103" xr:uid="{03A454BB-F5C2-49A7-958C-094CDBAA1F38}"/>
    <cellStyle name="20% - 강조색1 12 2 4 3" xfId="14564" xr:uid="{73D20404-4A76-4AF0-A5D7-E49E73FC59C4}"/>
    <cellStyle name="20% - 강조색1 12 2 4 3 2" xfId="36613" xr:uid="{5E468799-B57F-41CC-AED0-BDB7D2825A01}"/>
    <cellStyle name="20% - 강조색1 12 2 4 4" xfId="25593" xr:uid="{03C6405E-592C-49E5-B8DB-4853C86B46E0}"/>
    <cellStyle name="20% - 강조색1 12 2 4 5" xfId="51751" xr:uid="{194BC3F9-9A78-4A91-9A4A-D6311A23A23A}"/>
    <cellStyle name="20% - 강조색1 12 2 5" xfId="6290" xr:uid="{22C7F595-4FAE-441F-B48D-588AA2A8BC71}"/>
    <cellStyle name="20% - 강조색1 12 2 5 2" xfId="17319" xr:uid="{337978D9-37CC-47B2-BCCC-12EADB6B771B}"/>
    <cellStyle name="20% - 강조색1 12 2 5 2 2" xfId="39368" xr:uid="{0D9B5BD8-6A41-4B25-AAE5-32452EDBB3FF}"/>
    <cellStyle name="20% - 강조색1 12 2 5 3" xfId="28348" xr:uid="{C6888B7B-AC26-46A0-9DD6-6D317A9AA33A}"/>
    <cellStyle name="20% - 강조색1 12 2 5 4" xfId="54504" xr:uid="{FBA0E4E1-4B81-43C3-8256-669651814537}"/>
    <cellStyle name="20% - 강조색1 12 2 6" xfId="11809" xr:uid="{7C049BEA-F06B-43B7-94F5-DA913DD95487}"/>
    <cellStyle name="20% - 강조색1 12 2 6 2" xfId="33858" xr:uid="{4C7FCA50-C633-482F-860A-F48B331B8E9F}"/>
    <cellStyle name="20% - 강조색1 12 2 7" xfId="22838" xr:uid="{DB3DED40-50D1-4B72-8BC7-FD4A49EBBCA7}"/>
    <cellStyle name="20% - 강조색1 12 2 8" xfId="48995" xr:uid="{F10C352C-CFE4-4E87-8698-7E3E5A4CFF87}"/>
    <cellStyle name="20% - 강조색1 12 3" xfId="1071" xr:uid="{35296832-3919-4623-B409-AE746AB083D7}"/>
    <cellStyle name="20% - 강조색1 12 3 2" xfId="2465" xr:uid="{AC536D39-7B17-48AE-881F-860EC72EDAF0}"/>
    <cellStyle name="20% - 강조색1 12 3 2 2" xfId="5241" xr:uid="{B50EB566-7772-4970-BBA4-879765D98C50}"/>
    <cellStyle name="20% - 강조색1 12 3 2 2 2" xfId="10767" xr:uid="{FE7A75AE-153A-4B6F-8CE3-353E8BD4FAC4}"/>
    <cellStyle name="20% - 강조색1 12 3 2 2 2 2" xfId="21796" xr:uid="{9569EA7E-9DCE-4A4E-89EF-2C90EDD88D33}"/>
    <cellStyle name="20% - 강조색1 12 3 2 2 2 2 2" xfId="43845" xr:uid="{B54B1C78-7E7C-474D-BC61-9943DB1662DA}"/>
    <cellStyle name="20% - 강조색1 12 3 2 2 2 3" xfId="32825" xr:uid="{DF57DB80-B188-412C-9C8B-F1742F0B0F89}"/>
    <cellStyle name="20% - 강조색1 12 3 2 2 3" xfId="16286" xr:uid="{3354BD61-E75A-49E1-920E-8FCDD5709418}"/>
    <cellStyle name="20% - 강조색1 12 3 2 2 3 2" xfId="38335" xr:uid="{45865F7F-4F2B-4E12-9D7B-BF626A6D0EE2}"/>
    <cellStyle name="20% - 강조색1 12 3 2 2 4" xfId="27315" xr:uid="{016AB0D1-77C5-419F-A98A-7FA7C3E444FF}"/>
    <cellStyle name="20% - 강조색1 12 3 2 2 5" xfId="53473" xr:uid="{D39CF4D3-F6B1-42F0-9007-8C1BE19E7534}"/>
    <cellStyle name="20% - 강조색1 12 3 2 3" xfId="8012" xr:uid="{D6A17B43-45CE-4BDC-839B-484E721FCEE7}"/>
    <cellStyle name="20% - 강조색1 12 3 2 3 2" xfId="19041" xr:uid="{BEED09E9-B041-4EBF-B4E1-66C75C2884EF}"/>
    <cellStyle name="20% - 강조색1 12 3 2 3 2 2" xfId="41090" xr:uid="{39FD2FE7-497B-4EEF-8593-D93DB4870F60}"/>
    <cellStyle name="20% - 강조색1 12 3 2 3 3" xfId="30070" xr:uid="{C19BBBBE-7727-4DAD-B3C3-E1DB2A5382B7}"/>
    <cellStyle name="20% - 강조색1 12 3 2 4" xfId="13531" xr:uid="{B0B457DB-836B-4591-9DAA-871C3547ED48}"/>
    <cellStyle name="20% - 강조색1 12 3 2 4 2" xfId="35580" xr:uid="{00A7C5CD-8DCF-4049-93AB-7470B3B5F838}"/>
    <cellStyle name="20% - 강조색1 12 3 2 5" xfId="24560" xr:uid="{E6E6F040-726B-48AC-9BEC-B7C5E31C392A}"/>
    <cellStyle name="20% - 강조색1 12 3 2 6" xfId="50718" xr:uid="{5A349C3D-805A-47D5-902A-7031D05DB7C8}"/>
    <cellStyle name="20% - 강조색1 12 3 3" xfId="3865" xr:uid="{AC7349E1-03D7-4DC5-8A42-205EC5C37B4E}"/>
    <cellStyle name="20% - 강조색1 12 3 3 2" xfId="9391" xr:uid="{84D2A167-7BF8-4D3D-8076-3662492455FD}"/>
    <cellStyle name="20% - 강조색1 12 3 3 2 2" xfId="20420" xr:uid="{DD743EED-72D2-463D-87DE-390A5BFC1EBD}"/>
    <cellStyle name="20% - 강조색1 12 3 3 2 2 2" xfId="42469" xr:uid="{8F8D92D3-DB15-4852-8F46-E058ED591573}"/>
    <cellStyle name="20% - 강조색1 12 3 3 2 3" xfId="31449" xr:uid="{0F493B3D-C3FC-4BB6-9CE1-51CC128F69F6}"/>
    <cellStyle name="20% - 강조색1 12 3 3 3" xfId="14910" xr:uid="{02C0332F-C8A6-406D-A9AF-090F0C09AEA2}"/>
    <cellStyle name="20% - 강조색1 12 3 3 3 2" xfId="36959" xr:uid="{89E9FA2E-41F8-4816-BBCD-488A043D99F6}"/>
    <cellStyle name="20% - 강조색1 12 3 3 4" xfId="25939" xr:uid="{AC20E4D0-518F-44D6-89DC-84DB30B30483}"/>
    <cellStyle name="20% - 강조색1 12 3 3 5" xfId="52097" xr:uid="{F20573E2-ED1D-4CBD-955F-17FE71F4F013}"/>
    <cellStyle name="20% - 강조색1 12 3 4" xfId="6636" xr:uid="{2CD4272B-7B01-4642-AC2E-D5392FF218B8}"/>
    <cellStyle name="20% - 강조색1 12 3 4 2" xfId="17665" xr:uid="{446CCCC0-3AA7-4B3E-8C39-E484E4680C20}"/>
    <cellStyle name="20% - 강조색1 12 3 4 2 2" xfId="39714" xr:uid="{56320342-CD22-48B2-8CA4-8B7B6AA47F14}"/>
    <cellStyle name="20% - 강조색1 12 3 4 3" xfId="28694" xr:uid="{4CFD8D1D-6C17-47B5-81AC-BA9216715A1A}"/>
    <cellStyle name="20% - 강조색1 12 3 4 4" xfId="54850" xr:uid="{19CA3DD4-6152-4616-A53A-647598010EB6}"/>
    <cellStyle name="20% - 강조색1 12 3 5" xfId="12155" xr:uid="{EBDED4DA-E084-417C-8661-6238DAF0C0CD}"/>
    <cellStyle name="20% - 강조색1 12 3 5 2" xfId="34204" xr:uid="{77744DAB-F043-4B6A-B526-9383FED79E63}"/>
    <cellStyle name="20% - 강조색1 12 3 6" xfId="23184" xr:uid="{A925770B-2F70-4D53-AB82-9DE7C7E22CDB}"/>
    <cellStyle name="20% - 강조색1 12 3 7" xfId="49341" xr:uid="{895D36D2-9B76-4590-9C1D-2E14FBD21680}"/>
    <cellStyle name="20% - 강조색1 12 4" xfId="1777" xr:uid="{562D35B3-F422-4544-A823-C720D6CECFFF}"/>
    <cellStyle name="20% - 강조색1 12 4 2" xfId="4553" xr:uid="{7ACB0A80-1497-4FCC-AF55-96EBAAB2A67C}"/>
    <cellStyle name="20% - 강조색1 12 4 2 2" xfId="10079" xr:uid="{F8C678E0-1209-4A97-9A29-349D03C05E18}"/>
    <cellStyle name="20% - 강조색1 12 4 2 2 2" xfId="21108" xr:uid="{C4EADB4C-8685-4572-B543-B888E5FA8751}"/>
    <cellStyle name="20% - 강조색1 12 4 2 2 2 2" xfId="43157" xr:uid="{448BE319-E6CE-4BA2-9ED8-7D5CF53A8946}"/>
    <cellStyle name="20% - 강조색1 12 4 2 2 3" xfId="32137" xr:uid="{670A9EA5-ACC4-4DA8-8CF8-19F2F5F7E8DD}"/>
    <cellStyle name="20% - 강조색1 12 4 2 3" xfId="15598" xr:uid="{96C2EDA4-1BB4-4360-B879-106616D1E395}"/>
    <cellStyle name="20% - 강조색1 12 4 2 3 2" xfId="37647" xr:uid="{5F5DB7CE-7C27-4980-9C7D-2FCC3212225D}"/>
    <cellStyle name="20% - 강조색1 12 4 2 4" xfId="26627" xr:uid="{F651D71D-5A5D-49E8-A814-6A0C10AEC55C}"/>
    <cellStyle name="20% - 강조색1 12 4 2 5" xfId="52785" xr:uid="{54FB4F1C-5AAC-4C8F-A8E9-FCE975568301}"/>
    <cellStyle name="20% - 강조색1 12 4 3" xfId="7324" xr:uid="{DAED0921-54E1-4D3A-88AF-F7C41AFF4834}"/>
    <cellStyle name="20% - 강조색1 12 4 3 2" xfId="18353" xr:uid="{9F1E094E-20D3-42EE-B66D-8B2276F95FF5}"/>
    <cellStyle name="20% - 강조색1 12 4 3 2 2" xfId="40402" xr:uid="{D277CB0B-1A64-4735-B56B-C479DEB30759}"/>
    <cellStyle name="20% - 강조색1 12 4 3 3" xfId="29382" xr:uid="{167F4545-4435-414C-9132-AAB4A93D0E99}"/>
    <cellStyle name="20% - 강조색1 12 4 4" xfId="12843" xr:uid="{778F6E34-63A5-494B-8553-B84974ABA2C8}"/>
    <cellStyle name="20% - 강조색1 12 4 4 2" xfId="34892" xr:uid="{DD7420CD-A3B5-4C7B-B0BA-F1587AD44629}"/>
    <cellStyle name="20% - 강조색1 12 4 5" xfId="23872" xr:uid="{A026DCA4-BC98-4E4F-B744-50BD50DB4D78}"/>
    <cellStyle name="20% - 강조색1 12 4 6" xfId="50030" xr:uid="{9FACDC6C-870E-4395-9CF2-F5C51F8BE030}"/>
    <cellStyle name="20% - 강조색1 12 5" xfId="3177" xr:uid="{5EE93861-61E5-4198-8410-6A94BBB20B1C}"/>
    <cellStyle name="20% - 강조색1 12 5 2" xfId="8703" xr:uid="{3E49A912-80F8-4534-B561-085CCD8BABFA}"/>
    <cellStyle name="20% - 강조색1 12 5 2 2" xfId="19732" xr:uid="{635AE01B-E616-4DF3-B5CD-19D671FC0512}"/>
    <cellStyle name="20% - 강조색1 12 5 2 2 2" xfId="41781" xr:uid="{9FFBD37D-779A-4CCB-90BC-570F366B91B3}"/>
    <cellStyle name="20% - 강조색1 12 5 2 3" xfId="30761" xr:uid="{835E4AA3-50FF-4EEE-A578-273390F254D9}"/>
    <cellStyle name="20% - 강조색1 12 5 3" xfId="14222" xr:uid="{9079EA1F-28E0-4EE9-8D19-C548DE377C2B}"/>
    <cellStyle name="20% - 강조색1 12 5 3 2" xfId="36271" xr:uid="{A566D2C9-4C5C-4CED-AB3E-54DA60FA5089}"/>
    <cellStyle name="20% - 강조색1 12 5 4" xfId="25251" xr:uid="{42E27CBB-6E6A-4FEE-B63E-23422F48A478}"/>
    <cellStyle name="20% - 강조색1 12 5 5" xfId="51409" xr:uid="{63AEA9E5-6448-4897-8DEF-0BFF041394C9}"/>
    <cellStyle name="20% - 강조색1 12 6" xfId="5948" xr:uid="{A923D4AD-0B9D-45DD-BB30-607E8FE2AEBF}"/>
    <cellStyle name="20% - 강조색1 12 6 2" xfId="16977" xr:uid="{FC31C3CE-CA4E-4A74-BAFA-FA147D8AEA10}"/>
    <cellStyle name="20% - 강조색1 12 6 2 2" xfId="39026" xr:uid="{18C6CE81-277C-49C2-95B7-8405FEA1BD14}"/>
    <cellStyle name="20% - 강조색1 12 6 3" xfId="28006" xr:uid="{B07102AE-ECF4-40C2-93FE-E32D9675A73A}"/>
    <cellStyle name="20% - 강조색1 12 6 4" xfId="54163" xr:uid="{6C75E702-FBEB-4F8A-8EAE-7C7E0D1F28A0}"/>
    <cellStyle name="20% - 강조색1 12 7" xfId="11467" xr:uid="{C3ECB42A-B22B-478C-9D75-5C0C2F8346A3}"/>
    <cellStyle name="20% - 강조색1 12 7 2" xfId="33516" xr:uid="{3530F6FF-6932-43A4-8A09-5D40A646F501}"/>
    <cellStyle name="20% - 강조색1 12 8" xfId="22496" xr:uid="{D895D9D7-A94B-421C-A39A-BCBC64D3EF46}"/>
    <cellStyle name="20% - 강조색1 12 9" xfId="48654" xr:uid="{79544781-5414-4DC7-9F28-E3F2B8FAEDCE}"/>
    <cellStyle name="20% - 강조색1 13" xfId="329" xr:uid="{00000000-0005-0000-0000-000007000000}"/>
    <cellStyle name="20% - 강조색1 13 2" xfId="689" xr:uid="{00000000-0005-0000-0000-000008000000}"/>
    <cellStyle name="20% - 강조색1 13 2 2" xfId="1426" xr:uid="{07680D4B-38D2-419C-94E0-EEE04CB57DA1}"/>
    <cellStyle name="20% - 강조색1 13 2 2 2" xfId="2820" xr:uid="{3EE124AB-4046-4B6B-BB5D-0DB837C5D092}"/>
    <cellStyle name="20% - 강조색1 13 2 2 2 2" xfId="5596" xr:uid="{33F2D252-F049-4F7A-8B43-00F3F62DF349}"/>
    <cellStyle name="20% - 강조색1 13 2 2 2 2 2" xfId="11122" xr:uid="{02779B9F-B4D2-475C-9CD1-C7259F6783D2}"/>
    <cellStyle name="20% - 강조색1 13 2 2 2 2 2 2" xfId="22151" xr:uid="{0A76D01A-BDEE-44D8-9E95-D9C6FA08A967}"/>
    <cellStyle name="20% - 강조색1 13 2 2 2 2 2 2 2" xfId="44200" xr:uid="{9F10AC40-1C96-4BCD-81F6-D2AD4E74361A}"/>
    <cellStyle name="20% - 강조색1 13 2 2 2 2 2 3" xfId="33180" xr:uid="{97E54378-9AC0-4646-A834-22913CD9AA64}"/>
    <cellStyle name="20% - 강조색1 13 2 2 2 2 3" xfId="16641" xr:uid="{83E35E2D-357E-495B-91C7-A6B2A288DD0C}"/>
    <cellStyle name="20% - 강조색1 13 2 2 2 2 3 2" xfId="38690" xr:uid="{CDAFD4E0-D080-4A05-9DB1-8831C63F666D}"/>
    <cellStyle name="20% - 강조색1 13 2 2 2 2 4" xfId="27670" xr:uid="{2E174449-9694-4C7B-A5BE-D990504E3538}"/>
    <cellStyle name="20% - 강조색1 13 2 2 2 2 5" xfId="53828" xr:uid="{401A0931-5975-4AD0-AECB-434A9A648699}"/>
    <cellStyle name="20% - 강조색1 13 2 2 2 3" xfId="8367" xr:uid="{FC86B1A3-F640-4AA5-B731-EC7D69C2D8FA}"/>
    <cellStyle name="20% - 강조색1 13 2 2 2 3 2" xfId="19396" xr:uid="{65165469-ADE2-4767-AD9B-46CCFA4E3D47}"/>
    <cellStyle name="20% - 강조색1 13 2 2 2 3 2 2" xfId="41445" xr:uid="{DEB8A034-5FF6-48BB-96BC-99EF1BF82A57}"/>
    <cellStyle name="20% - 강조색1 13 2 2 2 3 3" xfId="30425" xr:uid="{350DEAB6-7D91-4966-BF20-2D608F9FDB6C}"/>
    <cellStyle name="20% - 강조색1 13 2 2 2 4" xfId="13886" xr:uid="{21B7988C-46B9-45A9-84B9-5388A4B5DBA0}"/>
    <cellStyle name="20% - 강조색1 13 2 2 2 4 2" xfId="35935" xr:uid="{48C00954-E2C1-49BC-AEBC-1FF9C337962C}"/>
    <cellStyle name="20% - 강조색1 13 2 2 2 5" xfId="24915" xr:uid="{74AB8FD0-1BA6-4670-9CD2-D45EBE09186B}"/>
    <cellStyle name="20% - 강조색1 13 2 2 2 6" xfId="51073" xr:uid="{DEDF7CF0-9585-4444-979D-AC3FED252263}"/>
    <cellStyle name="20% - 강조색1 13 2 2 3" xfId="4220" xr:uid="{30602E66-9C77-45BC-9ACC-408A0BF0129A}"/>
    <cellStyle name="20% - 강조색1 13 2 2 3 2" xfId="9746" xr:uid="{2B2D970D-A24B-47CE-981B-0A5A6B6B40FA}"/>
    <cellStyle name="20% - 강조색1 13 2 2 3 2 2" xfId="20775" xr:uid="{36691235-D0D9-43C0-A768-B9332732F91E}"/>
    <cellStyle name="20% - 강조색1 13 2 2 3 2 2 2" xfId="42824" xr:uid="{9D5FE75D-A0D9-440A-A56B-B7F19466E686}"/>
    <cellStyle name="20% - 강조색1 13 2 2 3 2 3" xfId="31804" xr:uid="{CE87D8C4-F2EC-4F9D-A974-7A1BFF9D6AA8}"/>
    <cellStyle name="20% - 강조색1 13 2 2 3 3" xfId="15265" xr:uid="{EBB2CC4D-F525-4685-8BF8-E5868D4B4E6E}"/>
    <cellStyle name="20% - 강조색1 13 2 2 3 3 2" xfId="37314" xr:uid="{B2F504BA-72C3-444C-9F38-0041E197E044}"/>
    <cellStyle name="20% - 강조색1 13 2 2 3 4" xfId="26294" xr:uid="{1619F52D-AD0A-4426-AFD4-C52EA486D0A9}"/>
    <cellStyle name="20% - 강조색1 13 2 2 3 5" xfId="52452" xr:uid="{BFC869B9-5B0A-4E8A-B46A-4A803DF3FBC7}"/>
    <cellStyle name="20% - 강조색1 13 2 2 4" xfId="6991" xr:uid="{35100137-1CD2-4439-9BE2-1BDF346DF207}"/>
    <cellStyle name="20% - 강조색1 13 2 2 4 2" xfId="18020" xr:uid="{22948C74-66E9-4352-84A4-47A9B6A84AD3}"/>
    <cellStyle name="20% - 강조색1 13 2 2 4 2 2" xfId="40069" xr:uid="{D19DEFE9-6BCF-4637-B93D-A87B93F09C9B}"/>
    <cellStyle name="20% - 강조색1 13 2 2 4 3" xfId="29049" xr:uid="{F1DEF02C-82D2-4A2B-B6DA-18C0C8DB1056}"/>
    <cellStyle name="20% - 강조색1 13 2 2 4 4" xfId="55205" xr:uid="{D6564466-A3AF-4371-95B7-F4C565461E78}"/>
    <cellStyle name="20% - 강조색1 13 2 2 5" xfId="12510" xr:uid="{ECABE929-675C-4C7B-9FEA-0C8965F08454}"/>
    <cellStyle name="20% - 강조색1 13 2 2 5 2" xfId="34559" xr:uid="{2BB39522-74C9-42DE-84BC-0D7EE4D2B94C}"/>
    <cellStyle name="20% - 강조색1 13 2 2 6" xfId="23539" xr:uid="{E0632E64-52FC-4B23-9E22-E4BDDF217B84}"/>
    <cellStyle name="20% - 강조색1 13 2 2 7" xfId="49696" xr:uid="{7B93E9D0-F66D-4BDD-B7BE-7A9DF130D459}"/>
    <cellStyle name="20% - 강조색1 13 2 3" xfId="2132" xr:uid="{3A888395-2F8D-4AA0-95CE-311FE9FAB839}"/>
    <cellStyle name="20% - 강조색1 13 2 3 2" xfId="4908" xr:uid="{14FA2567-F2F4-47C8-AC4C-360046EE2D04}"/>
    <cellStyle name="20% - 강조색1 13 2 3 2 2" xfId="10434" xr:uid="{0CD0D6E6-0905-4929-A628-52E9F906BF69}"/>
    <cellStyle name="20% - 강조색1 13 2 3 2 2 2" xfId="21463" xr:uid="{8B750FE3-CC68-4930-AF7A-19D9546DD82F}"/>
    <cellStyle name="20% - 강조색1 13 2 3 2 2 2 2" xfId="43512" xr:uid="{C8AB495E-0920-4A63-A20A-B0BB19599B77}"/>
    <cellStyle name="20% - 강조색1 13 2 3 2 2 3" xfId="32492" xr:uid="{770E4C95-EA54-4D94-8D33-1C8FFCB4A563}"/>
    <cellStyle name="20% - 강조색1 13 2 3 2 3" xfId="15953" xr:uid="{DA2F1537-6D7B-40A9-B673-2F2926150A69}"/>
    <cellStyle name="20% - 강조색1 13 2 3 2 3 2" xfId="38002" xr:uid="{BAE1AD88-93B3-4DAF-8C5C-9C4D34B48519}"/>
    <cellStyle name="20% - 강조색1 13 2 3 2 4" xfId="26982" xr:uid="{D3430FA1-AFC5-4DEB-A370-1156C410CB4A}"/>
    <cellStyle name="20% - 강조색1 13 2 3 2 5" xfId="53140" xr:uid="{DE9275DF-550B-4BB7-BA7E-73AA0D24D607}"/>
    <cellStyle name="20% - 강조색1 13 2 3 3" xfId="7679" xr:uid="{D6160B7D-5286-4BB6-A8B6-97ED6BBBD901}"/>
    <cellStyle name="20% - 강조색1 13 2 3 3 2" xfId="18708" xr:uid="{E4137EF6-4528-4B1D-B81D-7B82AC5C6279}"/>
    <cellStyle name="20% - 강조색1 13 2 3 3 2 2" xfId="40757" xr:uid="{34B15D78-D474-4311-B4B8-E660A4E5D5A0}"/>
    <cellStyle name="20% - 강조색1 13 2 3 3 3" xfId="29737" xr:uid="{DBA6EAEE-196B-4C6E-AFFE-01DC6FBAC754}"/>
    <cellStyle name="20% - 강조색1 13 2 3 4" xfId="13198" xr:uid="{A060609E-805F-4CE3-9F5C-1347DD52DE67}"/>
    <cellStyle name="20% - 강조색1 13 2 3 4 2" xfId="35247" xr:uid="{1D2CED93-F8B1-4271-A22B-033FB8F35EF0}"/>
    <cellStyle name="20% - 강조색1 13 2 3 5" xfId="24227" xr:uid="{224AD6E8-FCD6-453A-859E-B6EAFC05827D}"/>
    <cellStyle name="20% - 강조색1 13 2 3 6" xfId="50385" xr:uid="{9CD4E8E8-B594-47B2-A705-24412F1BE727}"/>
    <cellStyle name="20% - 강조색1 13 2 4" xfId="3532" xr:uid="{DD79848B-0DBD-4515-92E1-5106762748A5}"/>
    <cellStyle name="20% - 강조색1 13 2 4 2" xfId="9058" xr:uid="{C2DF9694-AEB4-4794-854E-71D7B297A26C}"/>
    <cellStyle name="20% - 강조색1 13 2 4 2 2" xfId="20087" xr:uid="{1EE64171-F253-4D4E-A8D6-E5042ACF0572}"/>
    <cellStyle name="20% - 강조색1 13 2 4 2 2 2" xfId="42136" xr:uid="{2071D8E0-4E8F-448F-81B4-F70CD67E5338}"/>
    <cellStyle name="20% - 강조색1 13 2 4 2 3" xfId="31116" xr:uid="{C9E3074D-AA66-4993-A953-3EF5F759012C}"/>
    <cellStyle name="20% - 강조색1 13 2 4 3" xfId="14577" xr:uid="{40EAE82B-9335-4FDF-A266-6D429C168E89}"/>
    <cellStyle name="20% - 강조색1 13 2 4 3 2" xfId="36626" xr:uid="{DFEA049B-92CB-457C-A1F9-B4C4C042CBA2}"/>
    <cellStyle name="20% - 강조색1 13 2 4 4" xfId="25606" xr:uid="{DA026B2E-880B-4FB3-8266-CEEAC04A95B7}"/>
    <cellStyle name="20% - 강조색1 13 2 4 5" xfId="51764" xr:uid="{72CECD53-422A-4B2B-9B93-BE9CCDC26326}"/>
    <cellStyle name="20% - 강조색1 13 2 5" xfId="6303" xr:uid="{18388DB2-DA90-4201-8692-4A2C0CEF9E85}"/>
    <cellStyle name="20% - 강조색1 13 2 5 2" xfId="17332" xr:uid="{F1D853CF-C3DE-4E64-82E2-C4D55ECEF362}"/>
    <cellStyle name="20% - 강조색1 13 2 5 2 2" xfId="39381" xr:uid="{06B44F37-DF79-41D1-AB6B-40C95678E3A9}"/>
    <cellStyle name="20% - 강조색1 13 2 5 3" xfId="28361" xr:uid="{FB120572-7E83-49A8-A9AD-F576F0EA811F}"/>
    <cellStyle name="20% - 강조색1 13 2 5 4" xfId="54517" xr:uid="{8569248E-201D-4015-8379-9AA1F3361245}"/>
    <cellStyle name="20% - 강조색1 13 2 6" xfId="11822" xr:uid="{751328E0-B318-43F2-B893-099C6C17E8EA}"/>
    <cellStyle name="20% - 강조색1 13 2 6 2" xfId="33871" xr:uid="{316631CF-6955-4897-BB45-FE2DA9ECA46C}"/>
    <cellStyle name="20% - 강조색1 13 2 7" xfId="22851" xr:uid="{FC7E03A0-2A46-4879-90DD-DC15070DB913}"/>
    <cellStyle name="20% - 강조색1 13 2 8" xfId="49008" xr:uid="{C11E620D-DB38-4525-8F40-5E41E6F26BC1}"/>
    <cellStyle name="20% - 강조색1 13 3" xfId="1084" xr:uid="{E13DDD46-5125-4A16-870D-621C38255EC1}"/>
    <cellStyle name="20% - 강조색1 13 3 2" xfId="2478" xr:uid="{30E44A60-2143-459B-A667-076A91D4C802}"/>
    <cellStyle name="20% - 강조색1 13 3 2 2" xfId="5254" xr:uid="{44CF3AB4-8CBE-4D03-BA82-88EB422D5637}"/>
    <cellStyle name="20% - 강조색1 13 3 2 2 2" xfId="10780" xr:uid="{DFD46673-41DB-4C06-B0FD-A1DA3C3629A1}"/>
    <cellStyle name="20% - 강조색1 13 3 2 2 2 2" xfId="21809" xr:uid="{F28DA4DC-1F70-489E-AA1B-B2D6F47FE8D1}"/>
    <cellStyle name="20% - 강조색1 13 3 2 2 2 2 2" xfId="43858" xr:uid="{F822E450-D846-4982-A761-4154821DA62E}"/>
    <cellStyle name="20% - 강조색1 13 3 2 2 2 3" xfId="32838" xr:uid="{0CBFD9B4-5A91-42E2-B9B5-8A3BC598EC13}"/>
    <cellStyle name="20% - 강조색1 13 3 2 2 3" xfId="16299" xr:uid="{8D512717-6212-4385-8006-7D8205028935}"/>
    <cellStyle name="20% - 강조색1 13 3 2 2 3 2" xfId="38348" xr:uid="{ABF0A0B0-698E-432E-B49A-9402E69EECE4}"/>
    <cellStyle name="20% - 강조색1 13 3 2 2 4" xfId="27328" xr:uid="{D0BA80DB-AC67-4022-9F21-C15FC7828351}"/>
    <cellStyle name="20% - 강조색1 13 3 2 2 5" xfId="53486" xr:uid="{B0609874-6020-412C-A805-FB597164ABBE}"/>
    <cellStyle name="20% - 강조색1 13 3 2 3" xfId="8025" xr:uid="{6BB10FC3-A14B-4884-BAF7-A160F341F076}"/>
    <cellStyle name="20% - 강조색1 13 3 2 3 2" xfId="19054" xr:uid="{BCEBCDC8-9F62-4D96-B141-147F68ECB3D7}"/>
    <cellStyle name="20% - 강조색1 13 3 2 3 2 2" xfId="41103" xr:uid="{2BC3D853-FC8A-44FF-806F-3A41BA24A3DE}"/>
    <cellStyle name="20% - 강조색1 13 3 2 3 3" xfId="30083" xr:uid="{DACEF2D7-2C25-44A6-9B46-CDC31C83D1E0}"/>
    <cellStyle name="20% - 강조색1 13 3 2 4" xfId="13544" xr:uid="{63746C7F-9742-4179-8AF3-5AAB3A176BF4}"/>
    <cellStyle name="20% - 강조색1 13 3 2 4 2" xfId="35593" xr:uid="{9A4975C5-B3A7-4071-B9F2-A11830AFE370}"/>
    <cellStyle name="20% - 강조색1 13 3 2 5" xfId="24573" xr:uid="{54FD3F40-E864-4AB0-9012-E8EBCC8232BF}"/>
    <cellStyle name="20% - 강조색1 13 3 2 6" xfId="50731" xr:uid="{54B13FD2-3B67-4910-8554-E6020B5638F9}"/>
    <cellStyle name="20% - 강조색1 13 3 3" xfId="3878" xr:uid="{938F21CC-91D5-4B9C-88F2-02A3A163894F}"/>
    <cellStyle name="20% - 강조색1 13 3 3 2" xfId="9404" xr:uid="{455BCA1C-5E2B-49EA-B5CF-E6C7C5CDA454}"/>
    <cellStyle name="20% - 강조색1 13 3 3 2 2" xfId="20433" xr:uid="{CF08E58E-25CF-46C8-938B-DA5BDDBA803B}"/>
    <cellStyle name="20% - 강조색1 13 3 3 2 2 2" xfId="42482" xr:uid="{1518E43E-DC23-4159-B2A1-156E1479BAE6}"/>
    <cellStyle name="20% - 강조색1 13 3 3 2 3" xfId="31462" xr:uid="{7E7E8E5E-BA46-40BA-8699-CBB803281A92}"/>
    <cellStyle name="20% - 강조색1 13 3 3 3" xfId="14923" xr:uid="{0FB5B30E-872F-4420-989D-350098C9501D}"/>
    <cellStyle name="20% - 강조색1 13 3 3 3 2" xfId="36972" xr:uid="{4E9B1E5A-BAB7-473F-A323-DA47B6315C5B}"/>
    <cellStyle name="20% - 강조색1 13 3 3 4" xfId="25952" xr:uid="{AAA5ED71-431D-4CC3-B033-996C2360DD14}"/>
    <cellStyle name="20% - 강조색1 13 3 3 5" xfId="52110" xr:uid="{142B2F99-1C9A-415D-812D-CCC15657BC62}"/>
    <cellStyle name="20% - 강조색1 13 3 4" xfId="6649" xr:uid="{C19A463F-57BD-4B6A-ADA6-9457185E2C9A}"/>
    <cellStyle name="20% - 강조색1 13 3 4 2" xfId="17678" xr:uid="{B48E5EA0-9095-4988-87AE-12BFC7873797}"/>
    <cellStyle name="20% - 강조색1 13 3 4 2 2" xfId="39727" xr:uid="{95FCE2A5-38E2-462E-9BF2-D8E36D867729}"/>
    <cellStyle name="20% - 강조색1 13 3 4 3" xfId="28707" xr:uid="{4D6AEC34-0733-417A-963E-B1F0701667BB}"/>
    <cellStyle name="20% - 강조색1 13 3 4 4" xfId="54863" xr:uid="{FEFD56E1-1160-4CD6-AFE6-4C4BD3C1DCE6}"/>
    <cellStyle name="20% - 강조색1 13 3 5" xfId="12168" xr:uid="{27CB3C1F-F098-4F3A-8353-D60D3671F630}"/>
    <cellStyle name="20% - 강조색1 13 3 5 2" xfId="34217" xr:uid="{D01CFFEA-F2B7-40EF-BA1D-4B851E5CED32}"/>
    <cellStyle name="20% - 강조색1 13 3 6" xfId="23197" xr:uid="{96E800EA-DFF0-48F3-9386-2239AF1D1E59}"/>
    <cellStyle name="20% - 강조색1 13 3 7" xfId="49354" xr:uid="{78ACC8C6-647B-4F05-A10C-108FBB3C932D}"/>
    <cellStyle name="20% - 강조색1 13 4" xfId="1790" xr:uid="{97D28E5A-DEC0-4901-B039-5BEAA9CEFAF4}"/>
    <cellStyle name="20% - 강조색1 13 4 2" xfId="4566" xr:uid="{F5E3C364-9079-4472-BB52-83902CA0F707}"/>
    <cellStyle name="20% - 강조색1 13 4 2 2" xfId="10092" xr:uid="{00C8457D-45A4-4164-8DE1-D5C34BFCE5F9}"/>
    <cellStyle name="20% - 강조색1 13 4 2 2 2" xfId="21121" xr:uid="{FF4984D1-A2ED-4484-9027-69F7EDC06F4D}"/>
    <cellStyle name="20% - 강조색1 13 4 2 2 2 2" xfId="43170" xr:uid="{789DD2B3-0012-43B7-A357-174B2DDF0506}"/>
    <cellStyle name="20% - 강조색1 13 4 2 2 3" xfId="32150" xr:uid="{80D37CAE-EF2F-489B-93BF-97C5AE8D0892}"/>
    <cellStyle name="20% - 강조색1 13 4 2 3" xfId="15611" xr:uid="{E3C8EED2-C6CD-46F2-8A58-5999E73EA310}"/>
    <cellStyle name="20% - 강조색1 13 4 2 3 2" xfId="37660" xr:uid="{4B822238-A357-4ED9-AB04-EC27E48954F8}"/>
    <cellStyle name="20% - 강조색1 13 4 2 4" xfId="26640" xr:uid="{FBD799DB-A0BF-4AA4-A569-C4D31D3D442E}"/>
    <cellStyle name="20% - 강조색1 13 4 2 5" xfId="52798" xr:uid="{BA6214C3-EB67-480B-9F2E-7B3A8E88EC5D}"/>
    <cellStyle name="20% - 강조색1 13 4 3" xfId="7337" xr:uid="{514A417E-4DDD-4DD6-A641-F867C7267872}"/>
    <cellStyle name="20% - 강조색1 13 4 3 2" xfId="18366" xr:uid="{B86F5443-A29F-4F55-BED5-EF91FA24B84B}"/>
    <cellStyle name="20% - 강조색1 13 4 3 2 2" xfId="40415" xr:uid="{2E73F22F-EFF1-4529-AC17-AB7BCEB5FE5D}"/>
    <cellStyle name="20% - 강조색1 13 4 3 3" xfId="29395" xr:uid="{9F647111-DE56-43FD-9E23-0CEB8070CB61}"/>
    <cellStyle name="20% - 강조색1 13 4 4" xfId="12856" xr:uid="{9DAC17C0-DDCE-487E-8160-266397A04A92}"/>
    <cellStyle name="20% - 강조색1 13 4 4 2" xfId="34905" xr:uid="{AA79350F-F05D-484E-A2E3-D909E67BCF52}"/>
    <cellStyle name="20% - 강조색1 13 4 5" xfId="23885" xr:uid="{31B1F054-FC5A-4305-949C-577066EA3FFE}"/>
    <cellStyle name="20% - 강조색1 13 4 6" xfId="50043" xr:uid="{A3720672-1EB6-486D-AA2E-83734A55DC7A}"/>
    <cellStyle name="20% - 강조색1 13 5" xfId="3190" xr:uid="{9CDF16D5-283A-4242-9982-32E8F634D3DF}"/>
    <cellStyle name="20% - 강조색1 13 5 2" xfId="8716" xr:uid="{8C096786-AC5C-4AB1-9CA0-21B0D79E6102}"/>
    <cellStyle name="20% - 강조색1 13 5 2 2" xfId="19745" xr:uid="{7A04229A-3D4B-4880-AC0F-95E564C8F5A1}"/>
    <cellStyle name="20% - 강조색1 13 5 2 2 2" xfId="41794" xr:uid="{DEF006E0-79DC-4E14-B3C1-00120A8E45E6}"/>
    <cellStyle name="20% - 강조색1 13 5 2 3" xfId="30774" xr:uid="{4B31DDD6-6AC1-4A56-82B8-753914DD990D}"/>
    <cellStyle name="20% - 강조색1 13 5 3" xfId="14235" xr:uid="{7E16DC6E-C3EA-47EF-AEC1-126BBD460AB4}"/>
    <cellStyle name="20% - 강조색1 13 5 3 2" xfId="36284" xr:uid="{61196CB0-083A-4453-81A3-802D82E85A52}"/>
    <cellStyle name="20% - 강조색1 13 5 4" xfId="25264" xr:uid="{8EC169DE-8B01-47FB-9DAC-2E398E1B3CB9}"/>
    <cellStyle name="20% - 강조색1 13 5 5" xfId="51422" xr:uid="{7CF51528-BEEE-456B-9116-78F2563EF2DB}"/>
    <cellStyle name="20% - 강조색1 13 6" xfId="5961" xr:uid="{499D2117-23C3-4BE0-9D35-6E1FDB1B817F}"/>
    <cellStyle name="20% - 강조색1 13 6 2" xfId="16990" xr:uid="{37E024E4-9977-4858-A1E6-256408A7D5CD}"/>
    <cellStyle name="20% - 강조색1 13 6 2 2" xfId="39039" xr:uid="{EA6DDB96-AE49-41F0-A8B1-B2470A14B27A}"/>
    <cellStyle name="20% - 강조색1 13 6 3" xfId="28019" xr:uid="{44E40350-8F69-4831-B4B9-6BFE7CC90AF6}"/>
    <cellStyle name="20% - 강조색1 13 6 4" xfId="54176" xr:uid="{DF239D57-3792-4824-B217-4B51A188618B}"/>
    <cellStyle name="20% - 강조색1 13 7" xfId="11480" xr:uid="{DA7897A0-F848-469B-B1DE-5680BD25B1BA}"/>
    <cellStyle name="20% - 강조색1 13 7 2" xfId="33529" xr:uid="{BF9828CE-B556-441F-BED8-96E633916859}"/>
    <cellStyle name="20% - 강조색1 13 8" xfId="22509" xr:uid="{67B1B292-A9EB-4824-B399-187B2ECFA12F}"/>
    <cellStyle name="20% - 강조색1 13 9" xfId="48667" xr:uid="{58F82599-7788-4AF1-BB18-0B9595A0DBE3}"/>
    <cellStyle name="20% - 강조색1 14" xfId="357" xr:uid="{00000000-0005-0000-0000-000009000000}"/>
    <cellStyle name="20% - 강조색1 14 2" xfId="714" xr:uid="{00000000-0005-0000-0000-00000A000000}"/>
    <cellStyle name="20% - 강조색1 14 2 2" xfId="1450" xr:uid="{D54F6D24-EA29-4582-9262-F46E4A3370D5}"/>
    <cellStyle name="20% - 강조색1 14 2 2 2" xfId="2844" xr:uid="{1C9DD4A9-CECB-4711-AED5-7C66F12642EE}"/>
    <cellStyle name="20% - 강조색1 14 2 2 2 2" xfId="5620" xr:uid="{FF5EDFE7-8766-455D-9918-FBED9B0B8CD4}"/>
    <cellStyle name="20% - 강조색1 14 2 2 2 2 2" xfId="11146" xr:uid="{EDB4C021-8A48-44B5-BD18-950849CC8174}"/>
    <cellStyle name="20% - 강조색1 14 2 2 2 2 2 2" xfId="22175" xr:uid="{61C343FD-E160-4932-8B6D-B04F8A5023C6}"/>
    <cellStyle name="20% - 강조색1 14 2 2 2 2 2 2 2" xfId="44224" xr:uid="{3AE7CA08-0CB9-4A7F-A392-10D0983F0A30}"/>
    <cellStyle name="20% - 강조색1 14 2 2 2 2 2 3" xfId="33204" xr:uid="{EE4BAA35-B19D-4051-93FD-C3B1564454E8}"/>
    <cellStyle name="20% - 강조색1 14 2 2 2 2 3" xfId="16665" xr:uid="{0392186F-2092-4BF7-8736-82E8B1312C4D}"/>
    <cellStyle name="20% - 강조색1 14 2 2 2 2 3 2" xfId="38714" xr:uid="{B5FD0FAC-493E-424F-B8A7-5177419C86AF}"/>
    <cellStyle name="20% - 강조색1 14 2 2 2 2 4" xfId="27694" xr:uid="{C331675F-D6C4-4AC0-9F39-B3143F1F61E3}"/>
    <cellStyle name="20% - 강조색1 14 2 2 2 2 5" xfId="53852" xr:uid="{2EF81134-970F-4A43-9343-5590664ADEC1}"/>
    <cellStyle name="20% - 강조색1 14 2 2 2 3" xfId="8391" xr:uid="{BA75E864-A05F-4F46-8AB4-03F1ADF5B270}"/>
    <cellStyle name="20% - 강조색1 14 2 2 2 3 2" xfId="19420" xr:uid="{E8EE5093-4A55-4D3E-B430-6FF9E654512A}"/>
    <cellStyle name="20% - 강조색1 14 2 2 2 3 2 2" xfId="41469" xr:uid="{D1F15947-8416-40CB-88AC-62868053B538}"/>
    <cellStyle name="20% - 강조색1 14 2 2 2 3 3" xfId="30449" xr:uid="{732DE1C5-B192-4BB8-A81D-F3B162A714BF}"/>
    <cellStyle name="20% - 강조색1 14 2 2 2 4" xfId="13910" xr:uid="{EF63FEB5-7965-4E7A-B116-BCAF18E35264}"/>
    <cellStyle name="20% - 강조색1 14 2 2 2 4 2" xfId="35959" xr:uid="{F6CE7994-CADF-41B3-9A9A-98DD8153DAC7}"/>
    <cellStyle name="20% - 강조색1 14 2 2 2 5" xfId="24939" xr:uid="{22342AAF-9EF4-4751-80E9-AA67109A2A19}"/>
    <cellStyle name="20% - 강조색1 14 2 2 2 6" xfId="51097" xr:uid="{4B3AE32A-509B-4158-B16C-5C31BE26610E}"/>
    <cellStyle name="20% - 강조색1 14 2 2 3" xfId="4244" xr:uid="{A3A7FAC2-D3D1-4B78-A2DF-8396BE1653EF}"/>
    <cellStyle name="20% - 강조색1 14 2 2 3 2" xfId="9770" xr:uid="{0098DA34-E5AD-488F-8334-9C6D02214087}"/>
    <cellStyle name="20% - 강조색1 14 2 2 3 2 2" xfId="20799" xr:uid="{20A93502-B53D-4CF5-9062-E382F773FF92}"/>
    <cellStyle name="20% - 강조색1 14 2 2 3 2 2 2" xfId="42848" xr:uid="{D952020D-EB76-4265-A2F6-21A933323588}"/>
    <cellStyle name="20% - 강조색1 14 2 2 3 2 3" xfId="31828" xr:uid="{D978FFF7-9BFA-48C4-8D39-7EBB52F3D5EF}"/>
    <cellStyle name="20% - 강조색1 14 2 2 3 3" xfId="15289" xr:uid="{598D40B0-1966-4223-A235-5E7DF02E01B3}"/>
    <cellStyle name="20% - 강조색1 14 2 2 3 3 2" xfId="37338" xr:uid="{544A435B-1E1C-401C-9DC1-E9C503656755}"/>
    <cellStyle name="20% - 강조색1 14 2 2 3 4" xfId="26318" xr:uid="{7ED22980-5BC7-4F12-B9EE-689C29E77980}"/>
    <cellStyle name="20% - 강조색1 14 2 2 3 5" xfId="52476" xr:uid="{133A8516-82E5-4D09-8AC6-0374C84CD78B}"/>
    <cellStyle name="20% - 강조색1 14 2 2 4" xfId="7015" xr:uid="{78F804AB-3C60-4A25-BD7A-50BF38E35302}"/>
    <cellStyle name="20% - 강조색1 14 2 2 4 2" xfId="18044" xr:uid="{FF0FD14A-569D-42D9-A493-84145A5826FD}"/>
    <cellStyle name="20% - 강조색1 14 2 2 4 2 2" xfId="40093" xr:uid="{28447F39-F325-43C9-9836-47E4E244683D}"/>
    <cellStyle name="20% - 강조색1 14 2 2 4 3" xfId="29073" xr:uid="{1737234B-3EE3-4402-96BD-4455D5BDBA28}"/>
    <cellStyle name="20% - 강조색1 14 2 2 4 4" xfId="55229" xr:uid="{791C7662-398A-4F7F-BCB5-5FA2003DE237}"/>
    <cellStyle name="20% - 강조색1 14 2 2 5" xfId="12534" xr:uid="{C32874F2-66F3-4ADD-9EC7-A232C48A3358}"/>
    <cellStyle name="20% - 강조색1 14 2 2 5 2" xfId="34583" xr:uid="{F01C38E6-BAD1-47B4-B434-C78389F43657}"/>
    <cellStyle name="20% - 강조색1 14 2 2 6" xfId="23563" xr:uid="{DA647642-DA78-49B8-B3FE-E16DE34FC945}"/>
    <cellStyle name="20% - 강조색1 14 2 2 7" xfId="49720" xr:uid="{143D0BBE-F2B1-4F48-9EE8-3058EC186DD3}"/>
    <cellStyle name="20% - 강조색1 14 2 3" xfId="2156" xr:uid="{94DDEFD7-31B5-4648-9AEB-E1D4CA95023D}"/>
    <cellStyle name="20% - 강조색1 14 2 3 2" xfId="4932" xr:uid="{604D291F-F985-48AA-ABB8-5FEB9E6CBCB6}"/>
    <cellStyle name="20% - 강조색1 14 2 3 2 2" xfId="10458" xr:uid="{BA9302F0-4328-4221-8028-757A2B0220F5}"/>
    <cellStyle name="20% - 강조색1 14 2 3 2 2 2" xfId="21487" xr:uid="{E848C7E0-5BF2-43A6-B13D-33EC8B2F2308}"/>
    <cellStyle name="20% - 강조색1 14 2 3 2 2 2 2" xfId="43536" xr:uid="{F883AC29-1A7C-4083-8CE0-1BA639EF6DD3}"/>
    <cellStyle name="20% - 강조색1 14 2 3 2 2 3" xfId="32516" xr:uid="{62039A58-C88A-46D3-B429-BE776804A3B8}"/>
    <cellStyle name="20% - 강조색1 14 2 3 2 3" xfId="15977" xr:uid="{78758E9E-FB81-4C90-9712-9CF22DBC7D5F}"/>
    <cellStyle name="20% - 강조색1 14 2 3 2 3 2" xfId="38026" xr:uid="{11E2C491-B49E-442B-9871-07409190D175}"/>
    <cellStyle name="20% - 강조색1 14 2 3 2 4" xfId="27006" xr:uid="{FF44CFD9-FE89-4879-9D8E-AF0E28FCB3C4}"/>
    <cellStyle name="20% - 강조색1 14 2 3 2 5" xfId="53164" xr:uid="{A78CED55-C8D9-41E1-BC13-B01F92592CEC}"/>
    <cellStyle name="20% - 강조색1 14 2 3 3" xfId="7703" xr:uid="{A512C939-CA44-40E6-951F-D296DF419710}"/>
    <cellStyle name="20% - 강조색1 14 2 3 3 2" xfId="18732" xr:uid="{F686A676-1D52-482C-9BD5-02B3DB525F60}"/>
    <cellStyle name="20% - 강조색1 14 2 3 3 2 2" xfId="40781" xr:uid="{C62CAAC0-F840-42DD-89B5-AE019F4813C6}"/>
    <cellStyle name="20% - 강조색1 14 2 3 3 3" xfId="29761" xr:uid="{3A4867D0-5DD8-4A34-A792-3C7CAD94E3E0}"/>
    <cellStyle name="20% - 강조색1 14 2 3 4" xfId="13222" xr:uid="{46AF7F51-E2B3-4B8A-A9B7-38EAD5624353}"/>
    <cellStyle name="20% - 강조색1 14 2 3 4 2" xfId="35271" xr:uid="{CEF62962-F26F-47A3-B6D0-F86A5C12230C}"/>
    <cellStyle name="20% - 강조색1 14 2 3 5" xfId="24251" xr:uid="{61881928-2A38-4491-A919-FCBA374CF79A}"/>
    <cellStyle name="20% - 강조색1 14 2 3 6" xfId="50409" xr:uid="{85F10DEE-CAE1-4C31-BA2B-47E053FAF41F}"/>
    <cellStyle name="20% - 강조색1 14 2 4" xfId="3556" xr:uid="{48840CF0-C755-4E8E-B22D-6EEC699B5C3E}"/>
    <cellStyle name="20% - 강조색1 14 2 4 2" xfId="9082" xr:uid="{169202E3-965C-42D1-840A-1004A7BB09AF}"/>
    <cellStyle name="20% - 강조색1 14 2 4 2 2" xfId="20111" xr:uid="{C905A91A-EFD1-4523-A70F-587A1F74EC8F}"/>
    <cellStyle name="20% - 강조색1 14 2 4 2 2 2" xfId="42160" xr:uid="{F24E8A1C-1877-4B17-9B40-08948217CAFF}"/>
    <cellStyle name="20% - 강조색1 14 2 4 2 3" xfId="31140" xr:uid="{CCC86E67-FCE4-48CE-AF5C-9F6A8237C045}"/>
    <cellStyle name="20% - 강조색1 14 2 4 3" xfId="14601" xr:uid="{00A57630-4E08-4016-B4C6-0F70F7914504}"/>
    <cellStyle name="20% - 강조색1 14 2 4 3 2" xfId="36650" xr:uid="{47D18157-841A-4D59-ADB1-EA2CEDCEA604}"/>
    <cellStyle name="20% - 강조색1 14 2 4 4" xfId="25630" xr:uid="{7C94989E-5900-4D00-B8D4-77031E8D88AD}"/>
    <cellStyle name="20% - 강조색1 14 2 4 5" xfId="51788" xr:uid="{488C3D03-8042-4FB4-A4B8-4C4A920ED0E8}"/>
    <cellStyle name="20% - 강조색1 14 2 5" xfId="6327" xr:uid="{80904435-D46B-4266-B4D7-7DDEB2CF0815}"/>
    <cellStyle name="20% - 강조색1 14 2 5 2" xfId="17356" xr:uid="{8150C11F-E63E-41E8-A9C9-5F5C346F5BAD}"/>
    <cellStyle name="20% - 강조색1 14 2 5 2 2" xfId="39405" xr:uid="{B96C9F53-BAED-473B-90AD-D823D0C46F25}"/>
    <cellStyle name="20% - 강조색1 14 2 5 3" xfId="28385" xr:uid="{997A273F-AB7C-4FE0-9A9B-29500819727D}"/>
    <cellStyle name="20% - 강조색1 14 2 5 4" xfId="54541" xr:uid="{4D0DD403-3457-4DB3-AE8B-6064FFAB43FF}"/>
    <cellStyle name="20% - 강조색1 14 2 6" xfId="11846" xr:uid="{5E1A4ECB-6BCA-49E0-81D5-D12F669B2385}"/>
    <cellStyle name="20% - 강조색1 14 2 6 2" xfId="33895" xr:uid="{1A18F011-D8EC-481D-A249-C03C226EC7AD}"/>
    <cellStyle name="20% - 강조색1 14 2 7" xfId="22875" xr:uid="{EDC117A6-4386-448F-9496-0D6D62009E55}"/>
    <cellStyle name="20% - 강조색1 14 2 8" xfId="49032" xr:uid="{7E0EF371-B885-411E-B0B7-679CF2296F4D}"/>
    <cellStyle name="20% - 강조색1 14 3" xfId="1108" xr:uid="{7AA7A7A8-5A36-4FF7-AD30-74B1358A92CF}"/>
    <cellStyle name="20% - 강조색1 14 3 2" xfId="2502" xr:uid="{0F7A39A3-8145-4465-811F-5E3CE41792EF}"/>
    <cellStyle name="20% - 강조색1 14 3 2 2" xfId="5278" xr:uid="{C6DD1CA7-D10A-489B-9445-C75791BE13AD}"/>
    <cellStyle name="20% - 강조색1 14 3 2 2 2" xfId="10804" xr:uid="{B17E74F8-DDBE-43D8-B899-DD4A2067BAD7}"/>
    <cellStyle name="20% - 강조색1 14 3 2 2 2 2" xfId="21833" xr:uid="{4B4D1645-4BF4-48D6-AECC-EA61A5391C44}"/>
    <cellStyle name="20% - 강조색1 14 3 2 2 2 2 2" xfId="43882" xr:uid="{51E993BB-11B1-4E69-9F75-2952518FDBAE}"/>
    <cellStyle name="20% - 강조색1 14 3 2 2 2 3" xfId="32862" xr:uid="{A4DA449C-F2D3-416A-A998-1B25DAEB12BA}"/>
    <cellStyle name="20% - 강조색1 14 3 2 2 3" xfId="16323" xr:uid="{4696695A-3426-473A-ABFB-4F51342F6667}"/>
    <cellStyle name="20% - 강조색1 14 3 2 2 3 2" xfId="38372" xr:uid="{FC06214D-D0F9-4779-A340-5DE23CE3A5EB}"/>
    <cellStyle name="20% - 강조색1 14 3 2 2 4" xfId="27352" xr:uid="{C64A4928-B9DF-440D-9EE4-CB873DB4BB05}"/>
    <cellStyle name="20% - 강조색1 14 3 2 2 5" xfId="53510" xr:uid="{9C198DFB-9DB8-44E4-B885-D1C74D006C70}"/>
    <cellStyle name="20% - 강조색1 14 3 2 3" xfId="8049" xr:uid="{ACA7BEEC-F6A2-4B1A-8F3E-82857A0710E2}"/>
    <cellStyle name="20% - 강조색1 14 3 2 3 2" xfId="19078" xr:uid="{0052675D-579E-4A35-813E-7EA66746E045}"/>
    <cellStyle name="20% - 강조색1 14 3 2 3 2 2" xfId="41127" xr:uid="{A95CAFB6-6544-4347-817D-6EFE775A5FEC}"/>
    <cellStyle name="20% - 강조색1 14 3 2 3 3" xfId="30107" xr:uid="{71008616-B32F-4F9C-896D-0873BA3FA77D}"/>
    <cellStyle name="20% - 강조색1 14 3 2 4" xfId="13568" xr:uid="{61FCC17B-9B7B-4740-9DCB-2CC6AD0E3624}"/>
    <cellStyle name="20% - 강조색1 14 3 2 4 2" xfId="35617" xr:uid="{3EAC5297-78EA-488C-ADC5-D424CBBD154B}"/>
    <cellStyle name="20% - 강조색1 14 3 2 5" xfId="24597" xr:uid="{E5BF75AE-4AFE-4E5F-A635-EC64FA88711D}"/>
    <cellStyle name="20% - 강조색1 14 3 2 6" xfId="50755" xr:uid="{3E7779F2-582D-41FC-9A06-8CBF52256A77}"/>
    <cellStyle name="20% - 강조색1 14 3 3" xfId="3902" xr:uid="{C143E392-AB60-414D-8FA6-F35C70DA9787}"/>
    <cellStyle name="20% - 강조색1 14 3 3 2" xfId="9428" xr:uid="{CD7DDC4C-37C6-4EF2-9676-9CC89DE7973F}"/>
    <cellStyle name="20% - 강조색1 14 3 3 2 2" xfId="20457" xr:uid="{E0B4A9CA-D02E-4636-9E42-29CA49D20FCA}"/>
    <cellStyle name="20% - 강조색1 14 3 3 2 2 2" xfId="42506" xr:uid="{11AEB57B-4C3D-4C35-8D6D-F650D63FA86B}"/>
    <cellStyle name="20% - 강조색1 14 3 3 2 3" xfId="31486" xr:uid="{7BEC2F52-E990-4060-AE6D-79F59E0F7424}"/>
    <cellStyle name="20% - 강조색1 14 3 3 3" xfId="14947" xr:uid="{202BF926-BC09-42FD-A646-5BEEC9B7A1B4}"/>
    <cellStyle name="20% - 강조색1 14 3 3 3 2" xfId="36996" xr:uid="{2958FD8D-AEC8-4121-A3B9-A31621E4D37D}"/>
    <cellStyle name="20% - 강조색1 14 3 3 4" xfId="25976" xr:uid="{23A037AE-DA26-4885-B935-FABFFFDBA0E7}"/>
    <cellStyle name="20% - 강조색1 14 3 3 5" xfId="52134" xr:uid="{2AA6BA6C-E5BD-4BF4-8BC1-C07A002205F9}"/>
    <cellStyle name="20% - 강조색1 14 3 4" xfId="6673" xr:uid="{D3590BA4-AC39-4846-8C89-AB0C6DBCFF16}"/>
    <cellStyle name="20% - 강조색1 14 3 4 2" xfId="17702" xr:uid="{00E5ADFB-E726-41B1-80B3-CF925AA834A9}"/>
    <cellStyle name="20% - 강조색1 14 3 4 2 2" xfId="39751" xr:uid="{71C6290C-8CDF-4347-9F6C-3D7AA275D6F9}"/>
    <cellStyle name="20% - 강조색1 14 3 4 3" xfId="28731" xr:uid="{BB364F2C-2D18-48AA-B549-12C52F9083A7}"/>
    <cellStyle name="20% - 강조색1 14 3 4 4" xfId="54887" xr:uid="{5B7BB73B-AA8B-440B-8882-AC8742691AE7}"/>
    <cellStyle name="20% - 강조색1 14 3 5" xfId="12192" xr:uid="{FDC17ACF-9C40-4B03-BA75-1F5918D803C3}"/>
    <cellStyle name="20% - 강조색1 14 3 5 2" xfId="34241" xr:uid="{D31C322D-32DF-4677-875A-2BB053C7A3D3}"/>
    <cellStyle name="20% - 강조색1 14 3 6" xfId="23221" xr:uid="{5866FA31-2EE3-449E-A57F-1A7891089BCA}"/>
    <cellStyle name="20% - 강조색1 14 3 7" xfId="49378" xr:uid="{C55567CC-E54B-461B-89E6-BF8839ED8F87}"/>
    <cellStyle name="20% - 강조색1 14 4" xfId="1814" xr:uid="{13C28D2B-1DBB-4367-AB22-DEEF2D54400D}"/>
    <cellStyle name="20% - 강조색1 14 4 2" xfId="4590" xr:uid="{34C37FAC-D06D-46C6-9926-E1D48119E0DC}"/>
    <cellStyle name="20% - 강조색1 14 4 2 2" xfId="10116" xr:uid="{B5B0925A-59AC-4304-9F31-00E043020E4B}"/>
    <cellStyle name="20% - 강조색1 14 4 2 2 2" xfId="21145" xr:uid="{FE07313B-7795-457E-BC64-6D9B325950BB}"/>
    <cellStyle name="20% - 강조색1 14 4 2 2 2 2" xfId="43194" xr:uid="{B045F48F-36F4-48C3-B95A-F04F014F5426}"/>
    <cellStyle name="20% - 강조색1 14 4 2 2 3" xfId="32174" xr:uid="{45D9169A-D913-4DC5-BCD3-459E60834DF8}"/>
    <cellStyle name="20% - 강조색1 14 4 2 3" xfId="15635" xr:uid="{5688109F-D0CB-4A6E-9312-2987790E9477}"/>
    <cellStyle name="20% - 강조색1 14 4 2 3 2" xfId="37684" xr:uid="{D853D5E5-B74A-4F25-BEA2-0E1653D9BBB9}"/>
    <cellStyle name="20% - 강조색1 14 4 2 4" xfId="26664" xr:uid="{D537118B-DE59-40D9-8409-7B9589A068AE}"/>
    <cellStyle name="20% - 강조색1 14 4 2 5" xfId="52822" xr:uid="{B1A49F01-F8C2-4AAB-B3DB-C3A9A963E10E}"/>
    <cellStyle name="20% - 강조색1 14 4 3" xfId="7361" xr:uid="{A326FB77-E01E-4A65-8717-5D961BB6D2B4}"/>
    <cellStyle name="20% - 강조색1 14 4 3 2" xfId="18390" xr:uid="{7CC5A3BD-13B6-4E0B-946C-12781AA2A34C}"/>
    <cellStyle name="20% - 강조색1 14 4 3 2 2" xfId="40439" xr:uid="{7324FEB4-1128-4271-9A94-DA3CA06F850E}"/>
    <cellStyle name="20% - 강조색1 14 4 3 3" xfId="29419" xr:uid="{7E11C64F-E11E-4014-8286-9AA85692CFFE}"/>
    <cellStyle name="20% - 강조색1 14 4 4" xfId="12880" xr:uid="{0AD27695-790E-4926-9B7D-1C44089D4E0B}"/>
    <cellStyle name="20% - 강조색1 14 4 4 2" xfId="34929" xr:uid="{FB2E38EB-A3E4-4FE7-A323-BD852184C824}"/>
    <cellStyle name="20% - 강조색1 14 4 5" xfId="23909" xr:uid="{4905C085-824A-44EE-B6D1-8F84FFF2F1CA}"/>
    <cellStyle name="20% - 강조색1 14 4 6" xfId="50067" xr:uid="{C51CFE0D-22AA-4F41-BB27-6F487F34337E}"/>
    <cellStyle name="20% - 강조색1 14 5" xfId="3214" xr:uid="{9AC276B6-FFDE-46C6-839A-1ED5DD4D2EDC}"/>
    <cellStyle name="20% - 강조색1 14 5 2" xfId="8740" xr:uid="{A682E228-FDE1-4D5A-A562-8F5D80CF729F}"/>
    <cellStyle name="20% - 강조색1 14 5 2 2" xfId="19769" xr:uid="{8797DB7A-92DB-4951-BA68-6C0230B1B6CA}"/>
    <cellStyle name="20% - 강조색1 14 5 2 2 2" xfId="41818" xr:uid="{CE0514EF-D635-46E7-94D2-C939DFC898CB}"/>
    <cellStyle name="20% - 강조색1 14 5 2 3" xfId="30798" xr:uid="{26785D5D-A5BF-4781-8169-36E2A6905FC7}"/>
    <cellStyle name="20% - 강조색1 14 5 3" xfId="14259" xr:uid="{69711755-8CAB-4E40-8DAE-983AC97E13B9}"/>
    <cellStyle name="20% - 강조색1 14 5 3 2" xfId="36308" xr:uid="{D496BB72-96AC-45FC-9327-CDDF510DA314}"/>
    <cellStyle name="20% - 강조색1 14 5 4" xfId="25288" xr:uid="{5412CB7D-4B61-417D-9ED6-07142CE328B5}"/>
    <cellStyle name="20% - 강조색1 14 5 5" xfId="51446" xr:uid="{BFA77FDA-853D-4C72-ADDA-B577EFEEE4D7}"/>
    <cellStyle name="20% - 강조색1 14 6" xfId="5985" xr:uid="{F4A41D11-3478-4E1B-8C05-6A9F5BEBE25C}"/>
    <cellStyle name="20% - 강조색1 14 6 2" xfId="17014" xr:uid="{A571E91A-8B5B-400F-A9F5-6A4D95BEF1BC}"/>
    <cellStyle name="20% - 강조색1 14 6 2 2" xfId="39063" xr:uid="{8C33953E-010F-482D-94DD-0617B45340EE}"/>
    <cellStyle name="20% - 강조색1 14 6 3" xfId="28043" xr:uid="{2A1E8B69-493D-4BAF-8ECC-43DAFCEBFB0D}"/>
    <cellStyle name="20% - 강조색1 14 6 4" xfId="54199" xr:uid="{12EA01BC-49B8-457B-B1D5-A084311EBA78}"/>
    <cellStyle name="20% - 강조색1 14 7" xfId="11504" xr:uid="{5E00E0BF-2D78-4E09-9232-3884E2EBE768}"/>
    <cellStyle name="20% - 강조색1 14 7 2" xfId="33553" xr:uid="{C1BB8EFE-47F6-450E-9568-28E5AF55EC88}"/>
    <cellStyle name="20% - 강조색1 14 8" xfId="22533" xr:uid="{441EF65E-5827-451A-B77E-1A8CB23AAB8F}"/>
    <cellStyle name="20% - 강조색1 14 9" xfId="48690" xr:uid="{F212EBE1-AC53-435E-B1BA-FDF99C61655F}"/>
    <cellStyle name="20% - 강조색1 15" xfId="371" xr:uid="{00000000-0005-0000-0000-00000B000000}"/>
    <cellStyle name="20% - 강조색1 15 2" xfId="728" xr:uid="{00000000-0005-0000-0000-00000C000000}"/>
    <cellStyle name="20% - 강조색1 15 2 2" xfId="1464" xr:uid="{5759E904-AEBE-4AFA-911F-6D9FA2007373}"/>
    <cellStyle name="20% - 강조색1 15 2 2 2" xfId="2858" xr:uid="{E55C134A-50DF-49E8-A123-EA9888BFA62B}"/>
    <cellStyle name="20% - 강조색1 15 2 2 2 2" xfId="5634" xr:uid="{69AEA729-1892-444A-9908-909F363230DB}"/>
    <cellStyle name="20% - 강조색1 15 2 2 2 2 2" xfId="11160" xr:uid="{328E6F13-256A-4BEC-9B2D-C716528221AA}"/>
    <cellStyle name="20% - 강조색1 15 2 2 2 2 2 2" xfId="22189" xr:uid="{51861A6E-DEDE-4614-8EA6-98220E0920BC}"/>
    <cellStyle name="20% - 강조색1 15 2 2 2 2 2 2 2" xfId="44238" xr:uid="{2AB2C945-D677-4913-8D2F-19FA5618A4D7}"/>
    <cellStyle name="20% - 강조색1 15 2 2 2 2 2 3" xfId="33218" xr:uid="{FC7445D6-DA89-4BDF-B05F-84AF64700A9D}"/>
    <cellStyle name="20% - 강조색1 15 2 2 2 2 3" xfId="16679" xr:uid="{5374A43D-F320-407B-8C4F-AC871646A28B}"/>
    <cellStyle name="20% - 강조색1 15 2 2 2 2 3 2" xfId="38728" xr:uid="{1EA03B3B-0101-4DAF-8800-4BFFAF4F08E1}"/>
    <cellStyle name="20% - 강조색1 15 2 2 2 2 4" xfId="27708" xr:uid="{0820CA11-7A2F-4E62-BDBC-2C7612DDE727}"/>
    <cellStyle name="20% - 강조색1 15 2 2 2 2 5" xfId="53866" xr:uid="{8F41D00E-D3F7-406C-B07A-7C07B85D82E8}"/>
    <cellStyle name="20% - 강조색1 15 2 2 2 3" xfId="8405" xr:uid="{80743BD5-9BB5-4546-88BA-2684DCC17CA1}"/>
    <cellStyle name="20% - 강조색1 15 2 2 2 3 2" xfId="19434" xr:uid="{FFC7DB6A-BBD3-4786-86C8-C8556C72E6C4}"/>
    <cellStyle name="20% - 강조색1 15 2 2 2 3 2 2" xfId="41483" xr:uid="{B12493B8-9B5F-41AD-85C4-3571251CBE9F}"/>
    <cellStyle name="20% - 강조색1 15 2 2 2 3 3" xfId="30463" xr:uid="{13FA2DDC-7193-48A6-989D-E71F060BCBAA}"/>
    <cellStyle name="20% - 강조색1 15 2 2 2 4" xfId="13924" xr:uid="{8BF6BB09-ABCF-4503-8288-E7182137C2AC}"/>
    <cellStyle name="20% - 강조색1 15 2 2 2 4 2" xfId="35973" xr:uid="{97C3B656-C1F7-4057-AE30-F5C72C72713D}"/>
    <cellStyle name="20% - 강조색1 15 2 2 2 5" xfId="24953" xr:uid="{55ABE468-F49F-42B6-A2AA-A31BD057EA61}"/>
    <cellStyle name="20% - 강조색1 15 2 2 2 6" xfId="51111" xr:uid="{7C9361AA-C45C-4103-AF29-FDFD5BAA2046}"/>
    <cellStyle name="20% - 강조색1 15 2 2 3" xfId="4258" xr:uid="{DE75B448-60CB-4681-91A0-2122D6D7EC04}"/>
    <cellStyle name="20% - 강조색1 15 2 2 3 2" xfId="9784" xr:uid="{610C2292-E99F-48D3-AA01-70BADFE03E10}"/>
    <cellStyle name="20% - 강조색1 15 2 2 3 2 2" xfId="20813" xr:uid="{FB72A0E9-5B1A-48DF-9E99-83F7566BEB38}"/>
    <cellStyle name="20% - 강조색1 15 2 2 3 2 2 2" xfId="42862" xr:uid="{CCFAC414-3B01-4A49-96FA-41FC1239C805}"/>
    <cellStyle name="20% - 강조색1 15 2 2 3 2 3" xfId="31842" xr:uid="{1261FDC4-7BE4-4419-9775-0A1B3DA2E507}"/>
    <cellStyle name="20% - 강조색1 15 2 2 3 3" xfId="15303" xr:uid="{3873372B-67CA-42A8-9F78-003509C32721}"/>
    <cellStyle name="20% - 강조색1 15 2 2 3 3 2" xfId="37352" xr:uid="{42168C3C-1AD7-4FD3-A218-E4AEB453B835}"/>
    <cellStyle name="20% - 강조색1 15 2 2 3 4" xfId="26332" xr:uid="{ACB1A607-A536-42D5-8D50-326C353346C8}"/>
    <cellStyle name="20% - 강조색1 15 2 2 3 5" xfId="52490" xr:uid="{AEEED495-41E9-47E2-90A7-7E05B8C87758}"/>
    <cellStyle name="20% - 강조색1 15 2 2 4" xfId="7029" xr:uid="{4D86541B-52D7-4666-87B2-A582991A54CD}"/>
    <cellStyle name="20% - 강조색1 15 2 2 4 2" xfId="18058" xr:uid="{53537FA8-33F9-4C33-BF23-4EE6E11F7A10}"/>
    <cellStyle name="20% - 강조색1 15 2 2 4 2 2" xfId="40107" xr:uid="{ACB2132F-EBFD-451C-8CD1-4987BA9B8BCD}"/>
    <cellStyle name="20% - 강조색1 15 2 2 4 3" xfId="29087" xr:uid="{BB6FB3BF-4F43-441E-88FE-4FC9F4BB01C9}"/>
    <cellStyle name="20% - 강조색1 15 2 2 4 4" xfId="55243" xr:uid="{540CCAC1-535D-47F7-B6B1-338B90789CEE}"/>
    <cellStyle name="20% - 강조색1 15 2 2 5" xfId="12548" xr:uid="{6C153E06-3482-4B84-8D96-24C98D2888A4}"/>
    <cellStyle name="20% - 강조색1 15 2 2 5 2" xfId="34597" xr:uid="{875E7A37-74DA-441E-B211-6BB5A1BB4BB5}"/>
    <cellStyle name="20% - 강조색1 15 2 2 6" xfId="23577" xr:uid="{F70A933D-9AD7-4E5C-90B1-B15896796091}"/>
    <cellStyle name="20% - 강조색1 15 2 2 7" xfId="49734" xr:uid="{1F928448-E78F-4502-9110-BF49D3A02984}"/>
    <cellStyle name="20% - 강조색1 15 2 3" xfId="2170" xr:uid="{D8F99771-3C23-4DF5-A4BF-6D78BC2DAE2B}"/>
    <cellStyle name="20% - 강조색1 15 2 3 2" xfId="4946" xr:uid="{59B1AF6E-34EC-4C61-8A24-B01504A8364F}"/>
    <cellStyle name="20% - 강조색1 15 2 3 2 2" xfId="10472" xr:uid="{1EE08016-7539-4666-B869-02A87205DAE0}"/>
    <cellStyle name="20% - 강조색1 15 2 3 2 2 2" xfId="21501" xr:uid="{7C27371A-4647-44F1-8A91-0C305F35E9DB}"/>
    <cellStyle name="20% - 강조색1 15 2 3 2 2 2 2" xfId="43550" xr:uid="{74F9F7C2-D3B8-4BC9-A85B-DCE31B23A875}"/>
    <cellStyle name="20% - 강조색1 15 2 3 2 2 3" xfId="32530" xr:uid="{9F37EE42-1956-4F7F-A678-6C7903F0A452}"/>
    <cellStyle name="20% - 강조색1 15 2 3 2 3" xfId="15991" xr:uid="{9526D54B-C1AC-4A43-9382-4CEEEBF8DEC7}"/>
    <cellStyle name="20% - 강조색1 15 2 3 2 3 2" xfId="38040" xr:uid="{0FA20005-71A3-4D56-933B-7C7021C09B36}"/>
    <cellStyle name="20% - 강조색1 15 2 3 2 4" xfId="27020" xr:uid="{1B195E04-03CF-476D-B07E-5C9CC8CAA10A}"/>
    <cellStyle name="20% - 강조색1 15 2 3 2 5" xfId="53178" xr:uid="{26CB9580-7E69-4824-9CBB-F3B12BDE3DD4}"/>
    <cellStyle name="20% - 강조색1 15 2 3 3" xfId="7717" xr:uid="{5743F797-8458-4A2A-AF73-023C0F30CB3F}"/>
    <cellStyle name="20% - 강조색1 15 2 3 3 2" xfId="18746" xr:uid="{7BB4D8E5-FE56-4BD0-8275-A8D82C996388}"/>
    <cellStyle name="20% - 강조색1 15 2 3 3 2 2" xfId="40795" xr:uid="{E5900102-71A9-4B33-B523-342CE8CB14EF}"/>
    <cellStyle name="20% - 강조색1 15 2 3 3 3" xfId="29775" xr:uid="{44B13AC2-EF92-495C-A99D-E6BB21D2BCCA}"/>
    <cellStyle name="20% - 강조색1 15 2 3 4" xfId="13236" xr:uid="{E6E9CF4B-6485-461E-AB66-870E0071AEF6}"/>
    <cellStyle name="20% - 강조색1 15 2 3 4 2" xfId="35285" xr:uid="{6F6F102E-D038-497F-8FEB-7297D142095E}"/>
    <cellStyle name="20% - 강조색1 15 2 3 5" xfId="24265" xr:uid="{CD502787-E7B3-437E-B220-B225A31EF0CF}"/>
    <cellStyle name="20% - 강조색1 15 2 3 6" xfId="50423" xr:uid="{8B13B218-229C-4417-A98D-ABC6981F826A}"/>
    <cellStyle name="20% - 강조색1 15 2 4" xfId="3570" xr:uid="{3615B32D-4086-4B6E-8675-B25309E451AE}"/>
    <cellStyle name="20% - 강조색1 15 2 4 2" xfId="9096" xr:uid="{9A67B856-71F8-40F6-93EF-E271090120AD}"/>
    <cellStyle name="20% - 강조색1 15 2 4 2 2" xfId="20125" xr:uid="{21FBFCFD-BCA1-4463-9299-0F36BE75F410}"/>
    <cellStyle name="20% - 강조색1 15 2 4 2 2 2" xfId="42174" xr:uid="{5718B919-B16C-470F-B8DF-BE8A10864440}"/>
    <cellStyle name="20% - 강조색1 15 2 4 2 3" xfId="31154" xr:uid="{66394E2E-7C49-4885-93E1-7A6E74E23001}"/>
    <cellStyle name="20% - 강조색1 15 2 4 3" xfId="14615" xr:uid="{EDBBF855-C202-4D30-8C0B-0F35D247FCCD}"/>
    <cellStyle name="20% - 강조색1 15 2 4 3 2" xfId="36664" xr:uid="{7106C7FC-CE57-44A2-9E37-96D1084FA0CB}"/>
    <cellStyle name="20% - 강조색1 15 2 4 4" xfId="25644" xr:uid="{D865AE8A-4A02-493F-803E-5965AADBC707}"/>
    <cellStyle name="20% - 강조색1 15 2 4 5" xfId="51802" xr:uid="{5271F9DB-3FF5-4697-9684-F45E259CB60F}"/>
    <cellStyle name="20% - 강조색1 15 2 5" xfId="6341" xr:uid="{C247FC3E-5256-4E4F-BFC3-CA138838921D}"/>
    <cellStyle name="20% - 강조색1 15 2 5 2" xfId="17370" xr:uid="{790980DC-AD66-4D87-917F-F020EC820AF4}"/>
    <cellStyle name="20% - 강조색1 15 2 5 2 2" xfId="39419" xr:uid="{E24DF36E-CC41-419D-87A4-6D938C11AED2}"/>
    <cellStyle name="20% - 강조색1 15 2 5 3" xfId="28399" xr:uid="{ABD8AA72-C295-4C32-A07C-6873D3313AFB}"/>
    <cellStyle name="20% - 강조색1 15 2 5 4" xfId="54555" xr:uid="{866C1806-A9DE-4CD3-BC82-5D469537542B}"/>
    <cellStyle name="20% - 강조색1 15 2 6" xfId="11860" xr:uid="{7196B649-9467-4ECE-A013-6C2EFF517200}"/>
    <cellStyle name="20% - 강조색1 15 2 6 2" xfId="33909" xr:uid="{101FFF67-8DA6-4F13-B6C7-DAC44BCB70EB}"/>
    <cellStyle name="20% - 강조색1 15 2 7" xfId="22889" xr:uid="{6D1F871B-5E6F-40F2-BE94-9D0FC2263790}"/>
    <cellStyle name="20% - 강조색1 15 2 8" xfId="49046" xr:uid="{0A02CDF5-55A1-40BD-9A6C-C78FAF34AFD6}"/>
    <cellStyle name="20% - 강조색1 15 3" xfId="1122" xr:uid="{9209008F-347F-4D10-9D82-5C88BC2BCF57}"/>
    <cellStyle name="20% - 강조색1 15 3 2" xfId="2516" xr:uid="{4CD5EB67-AD64-4FAB-93B6-25412A9176ED}"/>
    <cellStyle name="20% - 강조색1 15 3 2 2" xfId="5292" xr:uid="{141104AE-605E-4B49-82B5-9A3477186C7F}"/>
    <cellStyle name="20% - 강조색1 15 3 2 2 2" xfId="10818" xr:uid="{74D3BCFC-83D3-460F-A954-78A453B3B51B}"/>
    <cellStyle name="20% - 강조색1 15 3 2 2 2 2" xfId="21847" xr:uid="{4166DB38-7A89-4124-A0F6-9EA2819015A3}"/>
    <cellStyle name="20% - 강조색1 15 3 2 2 2 2 2" xfId="43896" xr:uid="{4782EB29-F470-42C1-B502-E838DA9AAF77}"/>
    <cellStyle name="20% - 강조색1 15 3 2 2 2 3" xfId="32876" xr:uid="{C3C2163C-4161-4342-B766-17C55B01EFFA}"/>
    <cellStyle name="20% - 강조색1 15 3 2 2 3" xfId="16337" xr:uid="{C7A3EE97-E9B0-4085-9849-8BE19217B5F7}"/>
    <cellStyle name="20% - 강조색1 15 3 2 2 3 2" xfId="38386" xr:uid="{56DEA2D0-38D6-4538-A0A0-47E865CC4EE3}"/>
    <cellStyle name="20% - 강조색1 15 3 2 2 4" xfId="27366" xr:uid="{2DDED3DB-069A-4FC1-BD1E-2D206F89B2AC}"/>
    <cellStyle name="20% - 강조색1 15 3 2 2 5" xfId="53524" xr:uid="{0D3F6E80-487F-4445-8903-6B9932E7C4CB}"/>
    <cellStyle name="20% - 강조색1 15 3 2 3" xfId="8063" xr:uid="{85C0436F-B268-4216-AEC1-18CB49A44369}"/>
    <cellStyle name="20% - 강조색1 15 3 2 3 2" xfId="19092" xr:uid="{D8379CA2-6C1F-4CA0-9703-1294E62F89D6}"/>
    <cellStyle name="20% - 강조색1 15 3 2 3 2 2" xfId="41141" xr:uid="{AA5BD105-4008-41F1-80E0-1B4521C359FC}"/>
    <cellStyle name="20% - 강조색1 15 3 2 3 3" xfId="30121" xr:uid="{51D4970F-E6BA-4CA1-93C0-B390716509A3}"/>
    <cellStyle name="20% - 강조색1 15 3 2 4" xfId="13582" xr:uid="{DFD1D982-EF17-4459-B126-1F8EB4E540B1}"/>
    <cellStyle name="20% - 강조색1 15 3 2 4 2" xfId="35631" xr:uid="{EDE1F3EC-5BAA-44B8-BA91-FD0195B638C8}"/>
    <cellStyle name="20% - 강조색1 15 3 2 5" xfId="24611" xr:uid="{AFEFD3DB-F602-4F6D-BEBC-F62E180BA542}"/>
    <cellStyle name="20% - 강조색1 15 3 2 6" xfId="50769" xr:uid="{2340D486-EEFA-4712-AD2E-1A72A71CF118}"/>
    <cellStyle name="20% - 강조색1 15 3 3" xfId="3916" xr:uid="{D785D402-4259-45AA-A0CE-B67267C80D6A}"/>
    <cellStyle name="20% - 강조색1 15 3 3 2" xfId="9442" xr:uid="{A440BB8B-A772-4F5B-A863-66741AF90E08}"/>
    <cellStyle name="20% - 강조색1 15 3 3 2 2" xfId="20471" xr:uid="{166592C2-7C4A-4906-8686-83C3A553B2FD}"/>
    <cellStyle name="20% - 강조색1 15 3 3 2 2 2" xfId="42520" xr:uid="{8C7D4A85-642C-4D9D-91D7-814339775BB0}"/>
    <cellStyle name="20% - 강조색1 15 3 3 2 3" xfId="31500" xr:uid="{C4E61DF1-57E9-4893-A288-8508A8E1FA21}"/>
    <cellStyle name="20% - 강조색1 15 3 3 3" xfId="14961" xr:uid="{A5A2ACB4-32C8-487D-BD94-DFB09F4216DD}"/>
    <cellStyle name="20% - 강조색1 15 3 3 3 2" xfId="37010" xr:uid="{9861EE24-1ACA-42B8-827C-F62AB2203FC8}"/>
    <cellStyle name="20% - 강조색1 15 3 3 4" xfId="25990" xr:uid="{69361945-9675-441C-AE9E-29C204CEB2BE}"/>
    <cellStyle name="20% - 강조색1 15 3 3 5" xfId="52148" xr:uid="{26606F03-CAF0-4C04-BC27-4C157027CFB3}"/>
    <cellStyle name="20% - 강조색1 15 3 4" xfId="6687" xr:uid="{200A8F18-5DEA-46FA-BE71-119B79B9C3BD}"/>
    <cellStyle name="20% - 강조색1 15 3 4 2" xfId="17716" xr:uid="{716FDE70-B969-45FA-AA48-5323BC9F4A41}"/>
    <cellStyle name="20% - 강조색1 15 3 4 2 2" xfId="39765" xr:uid="{2C343965-301F-43A5-8207-D762F22C8318}"/>
    <cellStyle name="20% - 강조색1 15 3 4 3" xfId="28745" xr:uid="{EAB71917-15C1-4AB4-A163-C41957FFC5CC}"/>
    <cellStyle name="20% - 강조색1 15 3 4 4" xfId="54901" xr:uid="{BB97DC05-6297-4AA6-BB16-D51B26316DB6}"/>
    <cellStyle name="20% - 강조색1 15 3 5" xfId="12206" xr:uid="{77D3E687-E7C6-4253-9BB8-79FCDB7EAF58}"/>
    <cellStyle name="20% - 강조색1 15 3 5 2" xfId="34255" xr:uid="{FB41DF67-F5AF-4FF0-B5AA-67F06486E34A}"/>
    <cellStyle name="20% - 강조색1 15 3 6" xfId="23235" xr:uid="{8A861D8E-6CF3-4B4E-84AC-8E69F77B2F3B}"/>
    <cellStyle name="20% - 강조색1 15 3 7" xfId="49392" xr:uid="{482C1487-60AA-451B-90E4-2F02EFBE40BB}"/>
    <cellStyle name="20% - 강조색1 15 4" xfId="1828" xr:uid="{C694ABC4-2245-4AF6-951C-CB4FAE119EB9}"/>
    <cellStyle name="20% - 강조색1 15 4 2" xfId="4604" xr:uid="{D1D84874-DA0E-4A7E-8CE5-55FA94FE00CC}"/>
    <cellStyle name="20% - 강조색1 15 4 2 2" xfId="10130" xr:uid="{CA3FC1A8-C69C-438A-B8D0-9C94FB922F4F}"/>
    <cellStyle name="20% - 강조색1 15 4 2 2 2" xfId="21159" xr:uid="{40A5C4B6-A2C2-475D-9481-3376D10A22BA}"/>
    <cellStyle name="20% - 강조색1 15 4 2 2 2 2" xfId="43208" xr:uid="{2BEF498C-2913-439C-9248-D7D64D30FC95}"/>
    <cellStyle name="20% - 강조색1 15 4 2 2 3" xfId="32188" xr:uid="{793EC989-418E-4076-B117-EEB849A819B2}"/>
    <cellStyle name="20% - 강조색1 15 4 2 3" xfId="15649" xr:uid="{B30D4D3A-6AA0-4F33-B3A6-B37FAE4C83A2}"/>
    <cellStyle name="20% - 강조색1 15 4 2 3 2" xfId="37698" xr:uid="{E99FCDA7-7800-4573-9DD2-C7948571C8FE}"/>
    <cellStyle name="20% - 강조색1 15 4 2 4" xfId="26678" xr:uid="{E3E2F0D3-EFCA-4532-9932-F02C60F01152}"/>
    <cellStyle name="20% - 강조색1 15 4 2 5" xfId="52836" xr:uid="{F7ED62F1-460E-48A9-A220-5AF712FAA670}"/>
    <cellStyle name="20% - 강조색1 15 4 3" xfId="7375" xr:uid="{FECB1BC2-C1F3-4168-893A-143F3C424F4C}"/>
    <cellStyle name="20% - 강조색1 15 4 3 2" xfId="18404" xr:uid="{7687C2AF-F142-4B15-8B3E-545CD7FC4823}"/>
    <cellStyle name="20% - 강조색1 15 4 3 2 2" xfId="40453" xr:uid="{D03D27DF-D6EF-4A39-934D-ED96DA4F7290}"/>
    <cellStyle name="20% - 강조색1 15 4 3 3" xfId="29433" xr:uid="{322C4B4E-1494-4AA2-AB85-163B5D706FD7}"/>
    <cellStyle name="20% - 강조색1 15 4 4" xfId="12894" xr:uid="{411BAF4A-6AE4-4920-9C2A-069C82233E78}"/>
    <cellStyle name="20% - 강조색1 15 4 4 2" xfId="34943" xr:uid="{65ECD3E0-1EB4-4322-B76B-E2BF0041F780}"/>
    <cellStyle name="20% - 강조색1 15 4 5" xfId="23923" xr:uid="{6399A45C-3E37-4F56-8806-B71C391EEA64}"/>
    <cellStyle name="20% - 강조색1 15 4 6" xfId="50081" xr:uid="{AA08E5F1-EF5C-43E3-BE99-D1B36C414862}"/>
    <cellStyle name="20% - 강조색1 15 5" xfId="3228" xr:uid="{EAF0DC0D-4C78-4B2E-AE9E-571682B8CE27}"/>
    <cellStyle name="20% - 강조색1 15 5 2" xfId="8754" xr:uid="{327ED379-9C1F-4EC7-AC43-8F1C1CF7462F}"/>
    <cellStyle name="20% - 강조색1 15 5 2 2" xfId="19783" xr:uid="{1213BEDF-21CB-42C4-817D-28DA165CBA93}"/>
    <cellStyle name="20% - 강조색1 15 5 2 2 2" xfId="41832" xr:uid="{D1B026E6-578F-4F92-81A3-F2FC1505C0FC}"/>
    <cellStyle name="20% - 강조색1 15 5 2 3" xfId="30812" xr:uid="{CBE5C422-2E59-4F91-8F1E-360B7B34FA0C}"/>
    <cellStyle name="20% - 강조색1 15 5 3" xfId="14273" xr:uid="{3B8F2AC7-E60A-4246-A4D8-D874C089F24E}"/>
    <cellStyle name="20% - 강조색1 15 5 3 2" xfId="36322" xr:uid="{A7C1EE26-A1F0-4B61-9E8B-89C5EFD6E5AD}"/>
    <cellStyle name="20% - 강조색1 15 5 4" xfId="25302" xr:uid="{1DAF2238-B1B2-4FB2-B580-211F2D3B989D}"/>
    <cellStyle name="20% - 강조색1 15 5 5" xfId="51460" xr:uid="{FD62261A-698F-4429-A33F-29DFFCECE25B}"/>
    <cellStyle name="20% - 강조색1 15 6" xfId="5999" xr:uid="{0232D59C-73C2-4138-BCEF-B7465D66BEAA}"/>
    <cellStyle name="20% - 강조색1 15 6 2" xfId="17028" xr:uid="{0A9BA54D-5F7B-4F30-977C-DF461EF8CC13}"/>
    <cellStyle name="20% - 강조색1 15 6 2 2" xfId="39077" xr:uid="{B66FD709-68DD-4401-9328-7DBBDF02B13C}"/>
    <cellStyle name="20% - 강조색1 15 6 3" xfId="28057" xr:uid="{1B2DF4BB-924E-443A-8E04-923957520E61}"/>
    <cellStyle name="20% - 강조색1 15 6 4" xfId="54213" xr:uid="{53E1F803-1115-4136-A6DA-6F84C6253C7A}"/>
    <cellStyle name="20% - 강조색1 15 7" xfId="11518" xr:uid="{E1FE477D-0824-4718-879C-E60B8547DB0C}"/>
    <cellStyle name="20% - 강조색1 15 7 2" xfId="33567" xr:uid="{C75329C9-6161-41D5-95F5-F25590F2A3DE}"/>
    <cellStyle name="20% - 강조색1 15 8" xfId="22547" xr:uid="{7B9999F6-0B27-425A-A23F-B6E143670605}"/>
    <cellStyle name="20% - 강조색1 15 9" xfId="48704" xr:uid="{772BB5EE-1385-4ED5-BDE2-8B9CA98DBE23}"/>
    <cellStyle name="20% - 강조색1 16" xfId="403" xr:uid="{00000000-0005-0000-0000-00000D000000}"/>
    <cellStyle name="20% - 강조색1 16 2" xfId="1143" xr:uid="{47495131-3274-4B4C-AAD2-3B03275D06B9}"/>
    <cellStyle name="20% - 강조색1 16 2 2" xfId="2537" xr:uid="{C7A8673C-719B-4C54-AADC-7768A55F5D02}"/>
    <cellStyle name="20% - 강조색1 16 2 2 2" xfId="5313" xr:uid="{FAC3D2FD-30EF-47B3-9A23-91293FE810E7}"/>
    <cellStyle name="20% - 강조색1 16 2 2 2 2" xfId="10839" xr:uid="{C04AA9E3-6F08-42D7-8D56-17A19BF7E8C2}"/>
    <cellStyle name="20% - 강조색1 16 2 2 2 2 2" xfId="21868" xr:uid="{F8984368-5F09-42A1-860F-D97510C5C3EF}"/>
    <cellStyle name="20% - 강조색1 16 2 2 2 2 2 2" xfId="43917" xr:uid="{B253A8DE-D30F-4F53-A412-C86CC6DDA08B}"/>
    <cellStyle name="20% - 강조색1 16 2 2 2 2 3" xfId="32897" xr:uid="{4E86992A-8773-4946-AE40-3264AE727E4B}"/>
    <cellStyle name="20% - 강조색1 16 2 2 2 3" xfId="16358" xr:uid="{FC1FE7FF-BB29-489F-B8C1-EF32136C06EE}"/>
    <cellStyle name="20% - 강조색1 16 2 2 2 3 2" xfId="38407" xr:uid="{4B0CE436-FC8A-4F97-A26B-5829C7B50E0C}"/>
    <cellStyle name="20% - 강조색1 16 2 2 2 4" xfId="27387" xr:uid="{57C608D5-72CA-4E7E-B10C-94F8726C99EE}"/>
    <cellStyle name="20% - 강조색1 16 2 2 2 5" xfId="53545" xr:uid="{E160DAB8-7357-4AD0-B521-204B84466680}"/>
    <cellStyle name="20% - 강조색1 16 2 2 3" xfId="8084" xr:uid="{881F36F4-3B1A-4BE6-9757-B4F298524D58}"/>
    <cellStyle name="20% - 강조색1 16 2 2 3 2" xfId="19113" xr:uid="{8BB66691-1D14-41B9-94CB-73A13023B998}"/>
    <cellStyle name="20% - 강조색1 16 2 2 3 2 2" xfId="41162" xr:uid="{37DBF87C-BDED-410A-9E35-A7215C541721}"/>
    <cellStyle name="20% - 강조색1 16 2 2 3 3" xfId="30142" xr:uid="{412A6662-C41C-449B-BA56-B957B31B672F}"/>
    <cellStyle name="20% - 강조색1 16 2 2 4" xfId="13603" xr:uid="{08952AB5-EBFF-4446-A55F-0E35E30C198E}"/>
    <cellStyle name="20% - 강조색1 16 2 2 4 2" xfId="35652" xr:uid="{E1C62714-C056-49C6-B517-4D1B87CB0A79}"/>
    <cellStyle name="20% - 강조색1 16 2 2 5" xfId="24632" xr:uid="{462A7A30-E745-4BA7-B924-196C65FEC471}"/>
    <cellStyle name="20% - 강조색1 16 2 2 6" xfId="50790" xr:uid="{ADF06213-3619-4E44-96B8-482C8B2B31E2}"/>
    <cellStyle name="20% - 강조색1 16 2 3" xfId="3937" xr:uid="{B21A0EB2-6467-481E-8808-37BADF636BE9}"/>
    <cellStyle name="20% - 강조색1 16 2 3 2" xfId="9463" xr:uid="{1BC4CD3B-CF29-4A8E-87E5-65E55F663249}"/>
    <cellStyle name="20% - 강조색1 16 2 3 2 2" xfId="20492" xr:uid="{46A13298-F619-44F7-B5F6-741AE5189226}"/>
    <cellStyle name="20% - 강조색1 16 2 3 2 2 2" xfId="42541" xr:uid="{37515AD3-53DD-45D4-90E0-06E7E29AED35}"/>
    <cellStyle name="20% - 강조색1 16 2 3 2 3" xfId="31521" xr:uid="{BF3F7D94-D47A-48C6-9CE8-45D2D69B7E4F}"/>
    <cellStyle name="20% - 강조색1 16 2 3 3" xfId="14982" xr:uid="{382CFB82-A32A-4370-8B7E-FDC3DC1F1613}"/>
    <cellStyle name="20% - 강조색1 16 2 3 3 2" xfId="37031" xr:uid="{5BD3E5E1-2EAF-45FC-A91E-F70C3C7320A6}"/>
    <cellStyle name="20% - 강조색1 16 2 3 4" xfId="26011" xr:uid="{A5D405B2-9CC3-4321-9559-2C2C0E8AF0E3}"/>
    <cellStyle name="20% - 강조색1 16 2 3 5" xfId="52169" xr:uid="{3408D718-54D6-467F-AA87-2F97377FAC5A}"/>
    <cellStyle name="20% - 강조색1 16 2 4" xfId="6708" xr:uid="{21CD4DEF-577A-486A-BBFB-0A621532D2FF}"/>
    <cellStyle name="20% - 강조색1 16 2 4 2" xfId="17737" xr:uid="{42C43CB9-15C9-4479-81FD-D35F993B1747}"/>
    <cellStyle name="20% - 강조색1 16 2 4 2 2" xfId="39786" xr:uid="{DF6F83AE-4F57-460B-9C4E-9F46BECA3255}"/>
    <cellStyle name="20% - 강조색1 16 2 4 3" xfId="28766" xr:uid="{C1FA6673-C871-4DE5-A0BE-8C5364DD94A0}"/>
    <cellStyle name="20% - 강조색1 16 2 4 4" xfId="54922" xr:uid="{EEA7F25A-7C3C-4394-9DD9-8E994E3867B9}"/>
    <cellStyle name="20% - 강조색1 16 2 5" xfId="12227" xr:uid="{F01DC3ED-7C09-4A01-8B5F-E21EA2E569E3}"/>
    <cellStyle name="20% - 강조색1 16 2 5 2" xfId="34276" xr:uid="{954ED7B2-8462-4755-85F9-F11F43877668}"/>
    <cellStyle name="20% - 강조색1 16 2 6" xfId="23256" xr:uid="{129ADE81-7E66-4D11-A019-40B740873A50}"/>
    <cellStyle name="20% - 강조색1 16 2 7" xfId="49413" xr:uid="{9F7EBD4C-3887-4688-BCE9-03E37058908F}"/>
    <cellStyle name="20% - 강조색1 16 3" xfId="1849" xr:uid="{AEA75D32-5238-40CA-BBB7-1F2AFE694CB1}"/>
    <cellStyle name="20% - 강조색1 16 3 2" xfId="4625" xr:uid="{D8BAD94C-6D9D-4B28-982B-C2FC7A5664BB}"/>
    <cellStyle name="20% - 강조색1 16 3 2 2" xfId="10151" xr:uid="{E54001A6-77CB-4BDF-8949-CD771B6BBF18}"/>
    <cellStyle name="20% - 강조색1 16 3 2 2 2" xfId="21180" xr:uid="{0A6116C8-1479-458E-835A-7E6F1331F326}"/>
    <cellStyle name="20% - 강조색1 16 3 2 2 2 2" xfId="43229" xr:uid="{8F38C6A5-88CC-467C-B692-C9C566887CF0}"/>
    <cellStyle name="20% - 강조색1 16 3 2 2 3" xfId="32209" xr:uid="{8332260C-13BB-492A-9C84-B01C06E48004}"/>
    <cellStyle name="20% - 강조색1 16 3 2 3" xfId="15670" xr:uid="{0047796B-4635-47A0-8D59-77A61595F361}"/>
    <cellStyle name="20% - 강조색1 16 3 2 3 2" xfId="37719" xr:uid="{D55EE809-C77F-4699-A823-E12FEA932CAC}"/>
    <cellStyle name="20% - 강조색1 16 3 2 4" xfId="26699" xr:uid="{672885F1-36CE-43F2-A04F-E5BA951641F2}"/>
    <cellStyle name="20% - 강조색1 16 3 2 5" xfId="52857" xr:uid="{157F7C73-0CEB-45AE-BFA9-68951455F211}"/>
    <cellStyle name="20% - 강조색1 16 3 3" xfId="7396" xr:uid="{B2E3FB8F-89DC-409B-BF44-1912E9083DE0}"/>
    <cellStyle name="20% - 강조색1 16 3 3 2" xfId="18425" xr:uid="{C00954AA-5B27-46D7-9BF9-CC9038849456}"/>
    <cellStyle name="20% - 강조색1 16 3 3 2 2" xfId="40474" xr:uid="{97EFFFC0-4A60-4211-BBFF-AB6B9D285DE4}"/>
    <cellStyle name="20% - 강조색1 16 3 3 3" xfId="29454" xr:uid="{323E7D5C-D0EA-4ED0-828F-3B20BE4B31F2}"/>
    <cellStyle name="20% - 강조색1 16 3 4" xfId="12915" xr:uid="{759883C3-D520-474E-9C05-4A3B1D9EFDC9}"/>
    <cellStyle name="20% - 강조색1 16 3 4 2" xfId="34964" xr:uid="{C65D190D-8F12-49E2-83A8-F318C4DE27F8}"/>
    <cellStyle name="20% - 강조색1 16 3 5" xfId="23944" xr:uid="{33159B02-0BF1-4684-B937-1560EF738504}"/>
    <cellStyle name="20% - 강조색1 16 3 6" xfId="50102" xr:uid="{6F019FE6-1E86-47A8-8654-5914C3E84457}"/>
    <cellStyle name="20% - 강조색1 16 4" xfId="3249" xr:uid="{119DC166-C60A-47EE-98C9-5E70E8FAFEAA}"/>
    <cellStyle name="20% - 강조색1 16 4 2" xfId="8775" xr:uid="{FAA22DB2-33EF-4615-A61D-6BD9535AB0AF}"/>
    <cellStyle name="20% - 강조색1 16 4 2 2" xfId="19804" xr:uid="{AF48E925-67F9-457E-BD89-8594A196F108}"/>
    <cellStyle name="20% - 강조색1 16 4 2 2 2" xfId="41853" xr:uid="{D20AF371-1FA0-46D4-923F-0FAEB529A82A}"/>
    <cellStyle name="20% - 강조색1 16 4 2 3" xfId="30833" xr:uid="{D1B34714-454F-4FA6-B312-8772CEF63039}"/>
    <cellStyle name="20% - 강조색1 16 4 3" xfId="14294" xr:uid="{1C2FA742-FB32-4291-8131-C820848BED6A}"/>
    <cellStyle name="20% - 강조색1 16 4 3 2" xfId="36343" xr:uid="{219DB9C4-0D67-4303-8495-0CF2FF17D950}"/>
    <cellStyle name="20% - 강조색1 16 4 4" xfId="25323" xr:uid="{2367071A-521A-4D88-BFBB-99F468CEE8EB}"/>
    <cellStyle name="20% - 강조색1 16 4 5" xfId="51481" xr:uid="{5495085F-AA10-4011-905F-6F202C899315}"/>
    <cellStyle name="20% - 강조색1 16 5" xfId="6020" xr:uid="{A8EB62C6-B212-44E8-A8A4-15A4E653902E}"/>
    <cellStyle name="20% - 강조색1 16 5 2" xfId="17049" xr:uid="{1471B36C-C40D-40C5-A82D-E319768523AC}"/>
    <cellStyle name="20% - 강조색1 16 5 2 2" xfId="39098" xr:uid="{373F1E1F-E1D8-4D79-A2A4-185FD5D7DB8B}"/>
    <cellStyle name="20% - 강조색1 16 5 3" xfId="28078" xr:uid="{0699C02A-44E8-41F0-8283-C36D075D0D8E}"/>
    <cellStyle name="20% - 강조색1 16 5 4" xfId="54234" xr:uid="{A14D8C7A-9ABE-470B-8FA3-A52194F3B207}"/>
    <cellStyle name="20% - 강조색1 16 6" xfId="11539" xr:uid="{CE879101-1B4C-42E8-A06B-60984AFA1123}"/>
    <cellStyle name="20% - 강조색1 16 6 2" xfId="33588" xr:uid="{0953C245-F12B-48DF-9D61-8076D286FF17}"/>
    <cellStyle name="20% - 강조색1 16 7" xfId="22568" xr:uid="{312314E0-AC9B-467D-B83A-82A823D0D0E2}"/>
    <cellStyle name="20% - 강조색1 16 8" xfId="48725" xr:uid="{57A03F6A-F33F-4887-AE37-20CAED06448D}"/>
    <cellStyle name="20% - 강조색1 17" xfId="768" xr:uid="{00000000-0005-0000-0000-00000E000000}"/>
    <cellStyle name="20% - 강조색1 18" xfId="786" xr:uid="{0745A07C-22D4-4576-95E3-79309E2827CE}"/>
    <cellStyle name="20% - 강조색1 18 2" xfId="2191" xr:uid="{CD697498-5652-400C-B3B6-59BFD48A25E5}"/>
    <cellStyle name="20% - 강조색1 18 2 2" xfId="4967" xr:uid="{435CBE47-DC4F-4469-9E17-3573770A63D1}"/>
    <cellStyle name="20% - 강조색1 18 2 2 2" xfId="10493" xr:uid="{8A9EF7FA-14DE-4D1C-B632-E0DCC1A24352}"/>
    <cellStyle name="20% - 강조색1 18 2 2 2 2" xfId="21522" xr:uid="{3D02C310-E375-45DF-AD5B-FB0964BBB253}"/>
    <cellStyle name="20% - 강조색1 18 2 2 2 2 2" xfId="43571" xr:uid="{29FB24B5-8567-4696-BDD3-DA550B8D7C44}"/>
    <cellStyle name="20% - 강조색1 18 2 2 2 3" xfId="32551" xr:uid="{33E188AB-64D5-4A4E-90C0-0B19FED2C057}"/>
    <cellStyle name="20% - 강조색1 18 2 2 3" xfId="16012" xr:uid="{7141E96D-27AD-4FCD-930C-9541113A5186}"/>
    <cellStyle name="20% - 강조색1 18 2 2 3 2" xfId="38061" xr:uid="{C5BB53EF-F542-497B-A3D4-7928A6447185}"/>
    <cellStyle name="20% - 강조색1 18 2 2 4" xfId="27041" xr:uid="{6D8CB04C-03F0-4154-9196-212B5D638A18}"/>
    <cellStyle name="20% - 강조색1 18 2 2 5" xfId="53199" xr:uid="{3C00FB40-A672-4326-A581-2E476A42E489}"/>
    <cellStyle name="20% - 강조색1 18 2 3" xfId="7738" xr:uid="{7E6F12C2-F20C-4F58-B165-51B1A516A3C5}"/>
    <cellStyle name="20% - 강조색1 18 2 3 2" xfId="18767" xr:uid="{E949FEF1-9EA6-4A36-913B-914DBC881193}"/>
    <cellStyle name="20% - 강조색1 18 2 3 2 2" xfId="40816" xr:uid="{5B0EEA4F-B5C2-4CBE-9607-760586C0C938}"/>
    <cellStyle name="20% - 강조색1 18 2 3 3" xfId="29796" xr:uid="{64437FB5-CFDD-47AA-99D4-86D40AEFCF78}"/>
    <cellStyle name="20% - 강조색1 18 2 4" xfId="13257" xr:uid="{5848A9E2-05BE-4091-97A0-28404BC47A34}"/>
    <cellStyle name="20% - 강조색1 18 2 4 2" xfId="35306" xr:uid="{A688FB1F-4818-4F3D-9077-1DE12FF0EE10}"/>
    <cellStyle name="20% - 강조색1 18 2 5" xfId="24286" xr:uid="{233DB923-8ADB-4A43-B216-4D8E038932DD}"/>
    <cellStyle name="20% - 강조색1 18 2 6" xfId="50444" xr:uid="{20D76301-FA5D-4D1B-A0FD-06222371C4CB}"/>
    <cellStyle name="20% - 강조색1 18 3" xfId="3591" xr:uid="{0443857D-C07C-433E-80DB-37F5F08C9A50}"/>
    <cellStyle name="20% - 강조색1 18 3 2" xfId="9117" xr:uid="{FA107D44-F925-4BFD-9A6C-6C0CAC9507A1}"/>
    <cellStyle name="20% - 강조색1 18 3 2 2" xfId="20146" xr:uid="{9194C678-19B8-4594-AA08-B53F462F894D}"/>
    <cellStyle name="20% - 강조색1 18 3 2 2 2" xfId="42195" xr:uid="{D579DB1A-E4AF-4179-9781-FF8E621991B5}"/>
    <cellStyle name="20% - 강조색1 18 3 2 3" xfId="31175" xr:uid="{03FBA5D0-0DAA-46DA-B180-7E04E5A2DA7E}"/>
    <cellStyle name="20% - 강조색1 18 3 3" xfId="14636" xr:uid="{67583E29-B43F-42B3-9053-663ADE0B9A98}"/>
    <cellStyle name="20% - 강조색1 18 3 3 2" xfId="36685" xr:uid="{60EE79D6-8673-43D3-B80F-0E07BDB2111D}"/>
    <cellStyle name="20% - 강조색1 18 3 4" xfId="25665" xr:uid="{D17A6A0D-763B-4246-BCA1-DF6E0627454E}"/>
    <cellStyle name="20% - 강조색1 18 3 5" xfId="51823" xr:uid="{52A76342-A96C-4B4E-9EA0-BF48056463F0}"/>
    <cellStyle name="20% - 강조색1 18 4" xfId="6362" xr:uid="{4E4D1A28-9B67-49C0-A600-A670B6F9E946}"/>
    <cellStyle name="20% - 강조색1 18 4 2" xfId="17391" xr:uid="{3A80EFE4-1FD5-460B-819C-2C94F624A976}"/>
    <cellStyle name="20% - 강조색1 18 4 2 2" xfId="39440" xr:uid="{69B6B007-59EA-405D-8827-7A40371FB1DA}"/>
    <cellStyle name="20% - 강조색1 18 4 3" xfId="28420" xr:uid="{74189BCA-D092-442F-ACB5-C63826575991}"/>
    <cellStyle name="20% - 강조색1 18 4 4" xfId="54576" xr:uid="{36E88282-30FD-4F5F-B35E-BB0E2F93893B}"/>
    <cellStyle name="20% - 강조색1 18 5" xfId="11881" xr:uid="{12395839-B378-48D1-87EF-6830CC1D7C80}"/>
    <cellStyle name="20% - 강조색1 18 5 2" xfId="33930" xr:uid="{B9FEAD10-B1F3-4046-8CEC-97297F240241}"/>
    <cellStyle name="20% - 강조색1 18 6" xfId="22910" xr:uid="{3AA8C01C-B393-44BC-9B2F-5D97667539CA}"/>
    <cellStyle name="20% - 강조색1 18 7" xfId="49067" xr:uid="{43685339-EAF7-42A2-B6C2-1B7E37BADA33}"/>
    <cellStyle name="20% - 강조색1 19" xfId="1494" xr:uid="{036BD845-F737-4163-802F-3819033647C4}"/>
    <cellStyle name="20% - 강조색1 19 2" xfId="4279" xr:uid="{DB2AC501-EAD9-40A7-8356-0FDD28A4ECB0}"/>
    <cellStyle name="20% - 강조색1 19 2 2" xfId="9805" xr:uid="{BAE7F67A-4CED-44B2-A0B4-B8F9F4623A02}"/>
    <cellStyle name="20% - 강조색1 19 2 2 2" xfId="20834" xr:uid="{D42CF0DF-D10E-4D46-B58C-49A634E50340}"/>
    <cellStyle name="20% - 강조색1 19 2 2 2 2" xfId="42883" xr:uid="{C56C72D1-8721-42AB-AC2E-D03D67526F8A}"/>
    <cellStyle name="20% - 강조색1 19 2 2 3" xfId="31863" xr:uid="{5D90F5E1-0D9A-42D6-938F-CD797623BADC}"/>
    <cellStyle name="20% - 강조색1 19 2 3" xfId="15324" xr:uid="{130A223D-C3E5-46E0-9993-8134C8D459EF}"/>
    <cellStyle name="20% - 강조색1 19 2 3 2" xfId="37373" xr:uid="{818BD315-E626-4449-A02B-8C770FBA9E24}"/>
    <cellStyle name="20% - 강조색1 19 2 4" xfId="26353" xr:uid="{7CF4C920-B5C7-494F-98D7-B1D3B0D22A28}"/>
    <cellStyle name="20% - 강조색1 19 2 5" xfId="52511" xr:uid="{176E4414-B0C0-4F6D-B12E-CDFAC6DA6C88}"/>
    <cellStyle name="20% - 강조색1 19 3" xfId="7050" xr:uid="{7412F738-4982-4488-992A-DCC879DBD132}"/>
    <cellStyle name="20% - 강조색1 19 3 2" xfId="18079" xr:uid="{27FF7D8F-71D4-4E08-9D70-346B75E73630}"/>
    <cellStyle name="20% - 강조색1 19 3 2 2" xfId="40128" xr:uid="{E61C7A26-87AC-4798-8620-856BD8C50B6F}"/>
    <cellStyle name="20% - 강조색1 19 3 3" xfId="29108" xr:uid="{C7FC25EC-7D1D-48EF-A55E-31AAE680C686}"/>
    <cellStyle name="20% - 강조색1 19 4" xfId="12569" xr:uid="{97AB2B1A-ABD2-48BC-9EBA-4C282EE75A7A}"/>
    <cellStyle name="20% - 강조색1 19 4 2" xfId="34618" xr:uid="{DCB1FB2B-B38C-4410-9681-B488066D3B0D}"/>
    <cellStyle name="20% - 강조색1 19 5" xfId="23598" xr:uid="{699B4303-D3E0-4134-B2C5-E8F66E2DF6BD}"/>
    <cellStyle name="20% - 강조색1 19 6" xfId="49755" xr:uid="{2A4F6ACD-D3CE-4D2A-81A5-B022F367D347}"/>
    <cellStyle name="20% - 강조색1 2" xfId="67" xr:uid="{00000000-0005-0000-0000-00000F000000}"/>
    <cellStyle name="20% - 강조색1 2 10" xfId="48405" xr:uid="{450536F2-FC72-431D-85A6-FD49294E136B}"/>
    <cellStyle name="20% - 강조색1 2 2" xfId="196" xr:uid="{00000000-0005-0000-0000-000010000000}"/>
    <cellStyle name="20% - 강조색1 2 2 2" xfId="556" xr:uid="{00000000-0005-0000-0000-000011000000}"/>
    <cellStyle name="20% - 강조색1 2 2 2 2" xfId="1293" xr:uid="{2491ABE9-A9E8-4823-8177-9195D508B2C2}"/>
    <cellStyle name="20% - 강조색1 2 2 2 2 2" xfId="2687" xr:uid="{391E854A-9835-4568-BA1A-6542A79C9426}"/>
    <cellStyle name="20% - 강조색1 2 2 2 2 2 2" xfId="5463" xr:uid="{F160A65E-6ECD-46AA-BC2D-62A5FA00B8A3}"/>
    <cellStyle name="20% - 강조색1 2 2 2 2 2 2 2" xfId="10989" xr:uid="{9C37B1BB-9908-485B-BF48-0D0A657453A7}"/>
    <cellStyle name="20% - 강조색1 2 2 2 2 2 2 2 2" xfId="22018" xr:uid="{6350A569-1784-468E-88A9-EA83EBF69665}"/>
    <cellStyle name="20% - 강조색1 2 2 2 2 2 2 2 2 2" xfId="44067" xr:uid="{42E35431-0CFB-45CB-B412-427340BD3B45}"/>
    <cellStyle name="20% - 강조색1 2 2 2 2 2 2 2 3" xfId="33047" xr:uid="{6ECB4692-EB05-492B-B4E7-2DA2C5C12E74}"/>
    <cellStyle name="20% - 강조색1 2 2 2 2 2 2 3" xfId="16508" xr:uid="{69FBD0EF-5F72-41F1-8789-D1086E9B0FA7}"/>
    <cellStyle name="20% - 강조색1 2 2 2 2 2 2 3 2" xfId="38557" xr:uid="{AC692886-E2B8-4EEF-80F1-A9532EFF83FC}"/>
    <cellStyle name="20% - 강조색1 2 2 2 2 2 2 4" xfId="27537" xr:uid="{AD6DA512-81F8-43C9-AA5F-4DF4B223C786}"/>
    <cellStyle name="20% - 강조색1 2 2 2 2 2 2 5" xfId="53695" xr:uid="{8C62C81E-9107-458F-BB6D-5FA049151EB1}"/>
    <cellStyle name="20% - 강조색1 2 2 2 2 2 3" xfId="8234" xr:uid="{EC97A425-4524-4D3F-9065-3EF5B9F486FB}"/>
    <cellStyle name="20% - 강조색1 2 2 2 2 2 3 2" xfId="19263" xr:uid="{A10C5506-C862-4328-A30E-87A3BFFA8F61}"/>
    <cellStyle name="20% - 강조색1 2 2 2 2 2 3 2 2" xfId="41312" xr:uid="{DCD7570A-BBBA-4CC6-A480-B7B04F287756}"/>
    <cellStyle name="20% - 강조색1 2 2 2 2 2 3 3" xfId="30292" xr:uid="{F059257D-45B6-4C6E-A814-772668325D99}"/>
    <cellStyle name="20% - 강조색1 2 2 2 2 2 4" xfId="13753" xr:uid="{6DAB8167-63BE-443B-9DC0-81C939195C8F}"/>
    <cellStyle name="20% - 강조색1 2 2 2 2 2 4 2" xfId="35802" xr:uid="{D648AAFB-8045-4B58-AE59-4EFFFA02AF5A}"/>
    <cellStyle name="20% - 강조색1 2 2 2 2 2 5" xfId="24782" xr:uid="{CDD5BB1F-B76A-47D0-A8D2-C0A79C479798}"/>
    <cellStyle name="20% - 강조색1 2 2 2 2 2 6" xfId="50940" xr:uid="{DC6E189A-65E4-4364-8914-77BA2BF65881}"/>
    <cellStyle name="20% - 강조색1 2 2 2 2 3" xfId="4087" xr:uid="{98F0D10D-51F6-42D5-BD7C-BBA6F6BF66DC}"/>
    <cellStyle name="20% - 강조색1 2 2 2 2 3 2" xfId="9613" xr:uid="{A0D77965-463B-4D2D-BDF2-37802E026101}"/>
    <cellStyle name="20% - 강조색1 2 2 2 2 3 2 2" xfId="20642" xr:uid="{36337B12-CB21-4C0D-B5D3-A8321F8808F2}"/>
    <cellStyle name="20% - 강조색1 2 2 2 2 3 2 2 2" xfId="42691" xr:uid="{03F308A0-DB5B-4BE4-ADB7-62E190814803}"/>
    <cellStyle name="20% - 강조색1 2 2 2 2 3 2 3" xfId="31671" xr:uid="{F5715D5F-7960-4FDD-9F26-1E9DC6D1DE4D}"/>
    <cellStyle name="20% - 강조색1 2 2 2 2 3 3" xfId="15132" xr:uid="{376C2276-2187-4833-B5CA-8A95672B4595}"/>
    <cellStyle name="20% - 강조색1 2 2 2 2 3 3 2" xfId="37181" xr:uid="{B925D2EC-036A-4C86-A8DD-3078B7596078}"/>
    <cellStyle name="20% - 강조색1 2 2 2 2 3 4" xfId="26161" xr:uid="{D83D5634-A78B-40E1-BA66-1D4F0B92C12D}"/>
    <cellStyle name="20% - 강조색1 2 2 2 2 3 5" xfId="52319" xr:uid="{C0FC19EF-6A00-44D0-B78D-B8154B189242}"/>
    <cellStyle name="20% - 강조색1 2 2 2 2 4" xfId="6858" xr:uid="{E166EBD9-FCAF-47A7-ACDF-4D0D1E31BCCB}"/>
    <cellStyle name="20% - 강조색1 2 2 2 2 4 2" xfId="17887" xr:uid="{22C1A327-D628-47D3-B20D-CF0283A95EDA}"/>
    <cellStyle name="20% - 강조색1 2 2 2 2 4 2 2" xfId="39936" xr:uid="{695915C6-1E76-4FF1-A597-935F6A6A037E}"/>
    <cellStyle name="20% - 강조색1 2 2 2 2 4 3" xfId="28916" xr:uid="{11522996-6215-4461-B866-EC1DF754C41E}"/>
    <cellStyle name="20% - 강조색1 2 2 2 2 4 4" xfId="55072" xr:uid="{AFEFC2C0-E336-46A2-99ED-B4A894F98C1F}"/>
    <cellStyle name="20% - 강조색1 2 2 2 2 5" xfId="12377" xr:uid="{48A06271-8C73-429D-BD17-46FB80F9BAF1}"/>
    <cellStyle name="20% - 강조색1 2 2 2 2 5 2" xfId="34426" xr:uid="{D838F1E0-D5BD-4444-90BC-C90BFD5D2D4E}"/>
    <cellStyle name="20% - 강조색1 2 2 2 2 6" xfId="23406" xr:uid="{0D511285-406A-4B15-B8D8-E498442BF8F2}"/>
    <cellStyle name="20% - 강조색1 2 2 2 2 7" xfId="49563" xr:uid="{2F9E2518-A2D6-42B5-880D-A334C5DF6E1D}"/>
    <cellStyle name="20% - 강조색1 2 2 2 3" xfId="1999" xr:uid="{A6E285ED-6073-4150-962F-1E670807E020}"/>
    <cellStyle name="20% - 강조색1 2 2 2 3 2" xfId="4775" xr:uid="{47513255-E808-49B2-8E20-2895C92B39A4}"/>
    <cellStyle name="20% - 강조색1 2 2 2 3 2 2" xfId="10301" xr:uid="{05189D1C-2840-4731-83D4-E08008F17ABE}"/>
    <cellStyle name="20% - 강조색1 2 2 2 3 2 2 2" xfId="21330" xr:uid="{78F4B160-4A63-41E6-BD1F-F00A0EA46B92}"/>
    <cellStyle name="20% - 강조색1 2 2 2 3 2 2 2 2" xfId="43379" xr:uid="{3D525B69-51CB-480B-BB56-0B18286962A1}"/>
    <cellStyle name="20% - 강조색1 2 2 2 3 2 2 3" xfId="32359" xr:uid="{FF748D53-0F7F-445C-94FB-33D85E405A69}"/>
    <cellStyle name="20% - 강조색1 2 2 2 3 2 3" xfId="15820" xr:uid="{D86671F0-D848-4241-BCAE-59C097BE2597}"/>
    <cellStyle name="20% - 강조색1 2 2 2 3 2 3 2" xfId="37869" xr:uid="{A30FAB38-7E67-42CA-8AC0-93D3E8E21985}"/>
    <cellStyle name="20% - 강조색1 2 2 2 3 2 4" xfId="26849" xr:uid="{C80E6055-C873-482C-948A-E0293E815E00}"/>
    <cellStyle name="20% - 강조색1 2 2 2 3 2 5" xfId="53007" xr:uid="{8A69ACD9-4DD7-472C-B6E9-3EFDB009AE3A}"/>
    <cellStyle name="20% - 강조색1 2 2 2 3 3" xfId="7546" xr:uid="{F9C34D7D-46FE-4B30-AFD6-7518AE974295}"/>
    <cellStyle name="20% - 강조색1 2 2 2 3 3 2" xfId="18575" xr:uid="{EA25ED55-4B19-4DEA-B077-B9104F0F75CE}"/>
    <cellStyle name="20% - 강조색1 2 2 2 3 3 2 2" xfId="40624" xr:uid="{F5772455-D5DB-4AAC-B9B1-4946D3385F9D}"/>
    <cellStyle name="20% - 강조색1 2 2 2 3 3 3" xfId="29604" xr:uid="{C3BCE665-B1F4-42CD-B5C8-7759359D7CF5}"/>
    <cellStyle name="20% - 강조색1 2 2 2 3 4" xfId="13065" xr:uid="{26B48104-DDFF-40C9-876A-CEBF5AA811A0}"/>
    <cellStyle name="20% - 강조색1 2 2 2 3 4 2" xfId="35114" xr:uid="{95352F43-3427-459F-A0EC-440C9603A988}"/>
    <cellStyle name="20% - 강조색1 2 2 2 3 5" xfId="24094" xr:uid="{D15C1A0B-3BA6-457B-A556-4CC8ED7FA854}"/>
    <cellStyle name="20% - 강조색1 2 2 2 3 6" xfId="50252" xr:uid="{F3711255-6BA5-49B2-A5C5-0B6E967A5CBA}"/>
    <cellStyle name="20% - 강조색1 2 2 2 4" xfId="3399" xr:uid="{3543574C-E111-4EB8-B6D1-4F6105469707}"/>
    <cellStyle name="20% - 강조색1 2 2 2 4 2" xfId="8925" xr:uid="{2CB73F20-FF9C-4F2A-B8B7-2491287520A1}"/>
    <cellStyle name="20% - 강조색1 2 2 2 4 2 2" xfId="19954" xr:uid="{5B248CB0-BBFD-4B1B-B6F0-EBAA018B6861}"/>
    <cellStyle name="20% - 강조색1 2 2 2 4 2 2 2" xfId="42003" xr:uid="{745F5B7B-51D0-4352-AB43-8465659363B5}"/>
    <cellStyle name="20% - 강조색1 2 2 2 4 2 3" xfId="30983" xr:uid="{F475029C-0BB0-4991-A695-59B0A5B73C1D}"/>
    <cellStyle name="20% - 강조색1 2 2 2 4 3" xfId="14444" xr:uid="{DF7CC996-52C4-4BC3-9DE7-F6EFD6860E71}"/>
    <cellStyle name="20% - 강조색1 2 2 2 4 3 2" xfId="36493" xr:uid="{B1BA4037-4FD3-4CCE-BBF9-46B4F5CB3279}"/>
    <cellStyle name="20% - 강조색1 2 2 2 4 4" xfId="25473" xr:uid="{1EFD9B4D-89E6-46D8-8669-58F3810AD177}"/>
    <cellStyle name="20% - 강조색1 2 2 2 4 5" xfId="51631" xr:uid="{4624CB95-BE72-4292-9C1B-28536F0CF151}"/>
    <cellStyle name="20% - 강조색1 2 2 2 5" xfId="6170" xr:uid="{1BDC5734-9619-4A06-AB20-8499EEDB3D41}"/>
    <cellStyle name="20% - 강조색1 2 2 2 5 2" xfId="17199" xr:uid="{51A09CD2-F3FD-4588-B9C5-80E67AF5AB0F}"/>
    <cellStyle name="20% - 강조색1 2 2 2 5 2 2" xfId="39248" xr:uid="{84702449-504F-4621-8257-0E1EF6BD4BDA}"/>
    <cellStyle name="20% - 강조색1 2 2 2 5 3" xfId="28228" xr:uid="{EC53BB42-60BD-42D2-BC61-1508FC39333D}"/>
    <cellStyle name="20% - 강조색1 2 2 2 5 4" xfId="54384" xr:uid="{5913CDA5-D97F-435D-B337-1C4CC955ED5D}"/>
    <cellStyle name="20% - 강조색1 2 2 2 6" xfId="11689" xr:uid="{39D8A4AF-AC76-448A-998F-737180FF5901}"/>
    <cellStyle name="20% - 강조색1 2 2 2 6 2" xfId="33738" xr:uid="{31EB42CC-B0AE-45A4-9D70-9FAD846F22C7}"/>
    <cellStyle name="20% - 강조색1 2 2 2 7" xfId="22718" xr:uid="{D15D72DD-9904-406F-8C2C-EB86A7361254}"/>
    <cellStyle name="20% - 강조색1 2 2 2 8" xfId="48875" xr:uid="{708511F8-BF52-4989-9C52-DB0AB2932747}"/>
    <cellStyle name="20% - 강조색1 2 2 3" xfId="951" xr:uid="{5C09852A-1060-48B5-BE6C-DD9612178CA9}"/>
    <cellStyle name="20% - 강조색1 2 2 3 2" xfId="2345" xr:uid="{78602A88-7860-4A78-B8AB-66B91B8B83C7}"/>
    <cellStyle name="20% - 강조색1 2 2 3 2 2" xfId="5121" xr:uid="{C1532E3B-84C8-4871-80CD-327C229DDA13}"/>
    <cellStyle name="20% - 강조색1 2 2 3 2 2 2" xfId="10647" xr:uid="{7F6845E0-59FC-4B58-8DE7-76E8690C1375}"/>
    <cellStyle name="20% - 강조색1 2 2 3 2 2 2 2" xfId="21676" xr:uid="{165000AB-A0C1-4417-8BCF-45C35710C4A0}"/>
    <cellStyle name="20% - 강조색1 2 2 3 2 2 2 2 2" xfId="43725" xr:uid="{47742456-E0F8-4B46-BDD5-AAAA2D84AE46}"/>
    <cellStyle name="20% - 강조색1 2 2 3 2 2 2 3" xfId="32705" xr:uid="{3CBBE165-2A2E-412D-9B3F-6E5F7B478EA5}"/>
    <cellStyle name="20% - 강조색1 2 2 3 2 2 3" xfId="16166" xr:uid="{70A5FB93-803A-49CD-8BF3-CB5A9D97E6ED}"/>
    <cellStyle name="20% - 강조색1 2 2 3 2 2 3 2" xfId="38215" xr:uid="{BD035CDC-267E-41ED-9F60-7F1329024EDA}"/>
    <cellStyle name="20% - 강조색1 2 2 3 2 2 4" xfId="27195" xr:uid="{DF629376-35AD-427E-A262-69B983035269}"/>
    <cellStyle name="20% - 강조색1 2 2 3 2 2 5" xfId="53353" xr:uid="{D9982F90-6BDB-40B2-BAB1-8757E650CE1E}"/>
    <cellStyle name="20% - 강조색1 2 2 3 2 3" xfId="7892" xr:uid="{F6B87A4A-1869-4B06-9668-A73CCB2ABB9F}"/>
    <cellStyle name="20% - 강조색1 2 2 3 2 3 2" xfId="18921" xr:uid="{0170E70D-37BF-486A-B654-8E800A7887E5}"/>
    <cellStyle name="20% - 강조색1 2 2 3 2 3 2 2" xfId="40970" xr:uid="{0B720E93-A807-40AB-B77F-B48A2A2DD5C6}"/>
    <cellStyle name="20% - 강조색1 2 2 3 2 3 3" xfId="29950" xr:uid="{CD60B80D-0622-4493-B7D2-A0CE718FD8FF}"/>
    <cellStyle name="20% - 강조색1 2 2 3 2 4" xfId="13411" xr:uid="{3641F1BC-1DB4-4107-B400-BC536D8E3D4C}"/>
    <cellStyle name="20% - 강조색1 2 2 3 2 4 2" xfId="35460" xr:uid="{D9999599-B196-4D62-A33C-F693D9F1C771}"/>
    <cellStyle name="20% - 강조색1 2 2 3 2 5" xfId="24440" xr:uid="{6EE96FC7-E41A-41A7-8EB8-7353AEFA6BDD}"/>
    <cellStyle name="20% - 강조색1 2 2 3 2 6" xfId="50598" xr:uid="{F561BB03-B1FC-4ED5-A465-31ED0C9EDAF1}"/>
    <cellStyle name="20% - 강조색1 2 2 3 3" xfId="3745" xr:uid="{F5F3AB23-4F70-4A16-B0F9-7F93C36AB0C3}"/>
    <cellStyle name="20% - 강조색1 2 2 3 3 2" xfId="9271" xr:uid="{D1BB796F-534F-4A71-A4F0-F6C1975AF5A8}"/>
    <cellStyle name="20% - 강조색1 2 2 3 3 2 2" xfId="20300" xr:uid="{48B5810D-B74D-4B0C-B08B-4D11BA83D5CE}"/>
    <cellStyle name="20% - 강조색1 2 2 3 3 2 2 2" xfId="42349" xr:uid="{E4002967-ED3E-483A-AB8C-6555BB3AE737}"/>
    <cellStyle name="20% - 강조색1 2 2 3 3 2 3" xfId="31329" xr:uid="{A72D360F-19CF-42AC-9D70-924353341DFB}"/>
    <cellStyle name="20% - 강조색1 2 2 3 3 3" xfId="14790" xr:uid="{706D15A3-BAA7-444F-B22E-F27E86CE8126}"/>
    <cellStyle name="20% - 강조색1 2 2 3 3 3 2" xfId="36839" xr:uid="{35DAB716-650D-45EA-BE9E-7272048ABFF3}"/>
    <cellStyle name="20% - 강조색1 2 2 3 3 4" xfId="25819" xr:uid="{1B7360B8-0712-4F2E-8AC2-4A6D79131A54}"/>
    <cellStyle name="20% - 강조색1 2 2 3 3 5" xfId="51977" xr:uid="{B631975F-CFA3-4E9F-B9B4-C42C63652914}"/>
    <cellStyle name="20% - 강조색1 2 2 3 4" xfId="6516" xr:uid="{9DDE582D-26EF-4549-AD5C-502AD95ECE87}"/>
    <cellStyle name="20% - 강조색1 2 2 3 4 2" xfId="17545" xr:uid="{0708D40C-58C3-47A2-9422-BF647483E501}"/>
    <cellStyle name="20% - 강조색1 2 2 3 4 2 2" xfId="39594" xr:uid="{52174667-E2F8-4F9B-900C-64D699E1B7C2}"/>
    <cellStyle name="20% - 강조색1 2 2 3 4 3" xfId="28574" xr:uid="{FEAC439F-777C-4AEE-BF26-7B44EBE82F66}"/>
    <cellStyle name="20% - 강조색1 2 2 3 4 4" xfId="54730" xr:uid="{5A057E03-FB51-4FFB-AA19-C3D700DE1670}"/>
    <cellStyle name="20% - 강조색1 2 2 3 5" xfId="12035" xr:uid="{80C59837-FC96-4233-A9CF-725666B1BD58}"/>
    <cellStyle name="20% - 강조색1 2 2 3 5 2" xfId="34084" xr:uid="{818AD80F-9094-4D51-ADB2-E82590786DFC}"/>
    <cellStyle name="20% - 강조색1 2 2 3 6" xfId="23064" xr:uid="{9C303B95-9F9D-488F-93E6-CFA1E4419233}"/>
    <cellStyle name="20% - 강조색1 2 2 3 7" xfId="49221" xr:uid="{88FC4305-9DE8-4391-981C-3D158FC73259}"/>
    <cellStyle name="20% - 강조색1 2 2 4" xfId="1657" xr:uid="{0B237907-40FA-4615-BED2-95D445361DEE}"/>
    <cellStyle name="20% - 강조색1 2 2 4 2" xfId="4433" xr:uid="{13E30AED-6C6E-42E2-BDDD-8C58A410F29F}"/>
    <cellStyle name="20% - 강조색1 2 2 4 2 2" xfId="9959" xr:uid="{93711DA6-797D-44C9-8991-909D230E8AEC}"/>
    <cellStyle name="20% - 강조색1 2 2 4 2 2 2" xfId="20988" xr:uid="{ECF5CE4B-A2FA-4B88-AEC5-4F5C01475006}"/>
    <cellStyle name="20% - 강조색1 2 2 4 2 2 2 2" xfId="43037" xr:uid="{3AF0487D-FC0C-4EAB-841E-0E9E3C250080}"/>
    <cellStyle name="20% - 강조색1 2 2 4 2 2 3" xfId="32017" xr:uid="{FB7CAC8E-36A7-4AAF-B10A-E5949EAC9D94}"/>
    <cellStyle name="20% - 강조색1 2 2 4 2 3" xfId="15478" xr:uid="{56B0E285-7D76-4DC9-9130-24A0DE6E6776}"/>
    <cellStyle name="20% - 강조색1 2 2 4 2 3 2" xfId="37527" xr:uid="{9976072B-03FC-4E0D-8BBC-96E6D58B0FAE}"/>
    <cellStyle name="20% - 강조색1 2 2 4 2 4" xfId="26507" xr:uid="{075E1704-94E1-49EE-BBF4-2BDF3809A3B4}"/>
    <cellStyle name="20% - 강조색1 2 2 4 2 5" xfId="52665" xr:uid="{C653391F-2196-4BA3-9978-2B420041AF4D}"/>
    <cellStyle name="20% - 강조색1 2 2 4 3" xfId="7204" xr:uid="{BD94AC06-B6D0-4134-8F61-557DF518E394}"/>
    <cellStyle name="20% - 강조색1 2 2 4 3 2" xfId="18233" xr:uid="{D66AE052-5401-47B9-9793-F77E03076328}"/>
    <cellStyle name="20% - 강조색1 2 2 4 3 2 2" xfId="40282" xr:uid="{A3D27145-79CD-4994-B3BB-0849B3263A3D}"/>
    <cellStyle name="20% - 강조색1 2 2 4 3 3" xfId="29262" xr:uid="{92E3257A-9DB6-41E5-B817-272E5DB81E42}"/>
    <cellStyle name="20% - 강조색1 2 2 4 4" xfId="12723" xr:uid="{3A74F286-0C52-45CC-A80A-3F5DBF797EC2}"/>
    <cellStyle name="20% - 강조색1 2 2 4 4 2" xfId="34772" xr:uid="{34569F8A-1388-494A-B320-E3C0828A0C82}"/>
    <cellStyle name="20% - 강조색1 2 2 4 5" xfId="23752" xr:uid="{D0314B96-A1DF-4454-BC44-B1172367F7BB}"/>
    <cellStyle name="20% - 강조색1 2 2 4 6" xfId="49910" xr:uid="{75DEAB39-81F7-49FB-9464-FDB50E4EE462}"/>
    <cellStyle name="20% - 강조색1 2 2 5" xfId="3057" xr:uid="{68213D19-046E-40A6-AD1A-4B8FB2EC0438}"/>
    <cellStyle name="20% - 강조색1 2 2 5 2" xfId="8583" xr:uid="{738B7727-C18D-4C72-97C1-C51BA31E0B4B}"/>
    <cellStyle name="20% - 강조색1 2 2 5 2 2" xfId="19612" xr:uid="{4A23A52F-7242-47A8-A14C-ACCE7555823A}"/>
    <cellStyle name="20% - 강조색1 2 2 5 2 2 2" xfId="41661" xr:uid="{0A3E1533-D699-4A2C-8A39-86FDA7DC713C}"/>
    <cellStyle name="20% - 강조색1 2 2 5 2 3" xfId="30641" xr:uid="{DEE48747-DF82-4BBD-9028-2AB15806C3A9}"/>
    <cellStyle name="20% - 강조색1 2 2 5 3" xfId="14102" xr:uid="{F30C7883-D3AF-41E1-B377-BAF35EB7FDEF}"/>
    <cellStyle name="20% - 강조색1 2 2 5 3 2" xfId="36151" xr:uid="{6C050D85-6BBE-42B2-B24E-BF7F5722B2A9}"/>
    <cellStyle name="20% - 강조색1 2 2 5 4" xfId="25131" xr:uid="{EB9C13F9-F56C-4A14-B7A2-1169565B8123}"/>
    <cellStyle name="20% - 강조색1 2 2 5 5" xfId="51289" xr:uid="{FCF3F4CF-51FD-4E0B-A64B-358E1BE280D4}"/>
    <cellStyle name="20% - 강조색1 2 2 6" xfId="5828" xr:uid="{D489FCA2-8AC7-4757-87EB-05AADDD5040B}"/>
    <cellStyle name="20% - 강조색1 2 2 6 2" xfId="16857" xr:uid="{5AFA8883-91B7-40E0-83D0-0ABB8AF04286}"/>
    <cellStyle name="20% - 강조색1 2 2 6 2 2" xfId="38906" xr:uid="{C403F41F-6612-4AD9-BFA5-19C96C572201}"/>
    <cellStyle name="20% - 강조색1 2 2 6 3" xfId="27886" xr:uid="{C14DF058-A410-40D9-BCDC-FB0A80CC8766}"/>
    <cellStyle name="20% - 강조색1 2 2 6 4" xfId="54043" xr:uid="{FED343A3-2531-409B-9992-03D34D2C9FBC}"/>
    <cellStyle name="20% - 강조색1 2 2 7" xfId="11347" xr:uid="{F3127E1D-AE45-4958-B38B-F9828848EC22}"/>
    <cellStyle name="20% - 강조색1 2 2 7 2" xfId="33396" xr:uid="{D1931F88-0FAF-4385-808E-82652EAD1F78}"/>
    <cellStyle name="20% - 강조색1 2 2 8" xfId="22376" xr:uid="{B55032F7-E2E9-43AE-8D66-97D7A10E3A9D}"/>
    <cellStyle name="20% - 강조색1 2 2 9" xfId="48534" xr:uid="{933C13BD-FB20-471E-A21B-A7BF8BBFDDFA}"/>
    <cellStyle name="20% - 강조색1 2 3" xfId="427" xr:uid="{00000000-0005-0000-0000-000012000000}"/>
    <cellStyle name="20% - 강조색1 2 3 2" xfId="1164" xr:uid="{3D53E86D-7C68-4272-A50B-6F3A49AD197A}"/>
    <cellStyle name="20% - 강조색1 2 3 2 2" xfId="2558" xr:uid="{22297FF3-9680-4059-8338-1132248D3B2E}"/>
    <cellStyle name="20% - 강조색1 2 3 2 2 2" xfId="5334" xr:uid="{69A225EA-6726-4E71-B841-254E5CFDEEB3}"/>
    <cellStyle name="20% - 강조색1 2 3 2 2 2 2" xfId="10860" xr:uid="{E3BD481F-9257-4B0F-A7E8-E2C4B0ABD638}"/>
    <cellStyle name="20% - 강조색1 2 3 2 2 2 2 2" xfId="21889" xr:uid="{36B7EF48-5D5E-4C70-A325-CBE4EDB114BA}"/>
    <cellStyle name="20% - 강조색1 2 3 2 2 2 2 2 2" xfId="43938" xr:uid="{02DF49F0-DFF8-4751-A153-9F2F1A5B14A4}"/>
    <cellStyle name="20% - 강조색1 2 3 2 2 2 2 3" xfId="32918" xr:uid="{68962E83-515E-4E2A-8F8F-5A83A8F8AF5F}"/>
    <cellStyle name="20% - 강조색1 2 3 2 2 2 3" xfId="16379" xr:uid="{47B58D10-CACC-4A4A-85C0-7715EF51E081}"/>
    <cellStyle name="20% - 강조색1 2 3 2 2 2 3 2" xfId="38428" xr:uid="{ED4A7134-4947-4554-A5AE-41282BDE5B7B}"/>
    <cellStyle name="20% - 강조색1 2 3 2 2 2 4" xfId="27408" xr:uid="{719EF661-4046-45F3-B4AB-5E864DA6187F}"/>
    <cellStyle name="20% - 강조색1 2 3 2 2 2 5" xfId="53566" xr:uid="{7AE9FBC8-13EC-46C3-9601-CE415F7C10DF}"/>
    <cellStyle name="20% - 강조색1 2 3 2 2 3" xfId="8105" xr:uid="{408DBFEA-8D85-45BF-B599-5D7A94BF1DDF}"/>
    <cellStyle name="20% - 강조색1 2 3 2 2 3 2" xfId="19134" xr:uid="{EAF49126-7039-46EB-A4B7-0AFF6AA78579}"/>
    <cellStyle name="20% - 강조색1 2 3 2 2 3 2 2" xfId="41183" xr:uid="{A7F148D3-8EC5-40B3-89C9-E4A39B21BEE9}"/>
    <cellStyle name="20% - 강조색1 2 3 2 2 3 3" xfId="30163" xr:uid="{5942933C-9CDB-4F47-AAF4-9765FE4389DF}"/>
    <cellStyle name="20% - 강조색1 2 3 2 2 4" xfId="13624" xr:uid="{8C85E7B2-7427-4DC7-829A-5F4521B9AD35}"/>
    <cellStyle name="20% - 강조색1 2 3 2 2 4 2" xfId="35673" xr:uid="{F1885B53-9CF4-4AE8-A80F-15A885522E48}"/>
    <cellStyle name="20% - 강조색1 2 3 2 2 5" xfId="24653" xr:uid="{A9FDC195-E0D5-47A8-A48E-20D185F73DEA}"/>
    <cellStyle name="20% - 강조색1 2 3 2 2 6" xfId="50811" xr:uid="{FA457C17-FF2F-4B52-9279-83CD5B196445}"/>
    <cellStyle name="20% - 강조색1 2 3 2 3" xfId="3958" xr:uid="{F5E19286-E2B0-4209-B42D-49E422889F00}"/>
    <cellStyle name="20% - 강조색1 2 3 2 3 2" xfId="9484" xr:uid="{D7020240-89A0-4576-8E91-6EADAA76BD53}"/>
    <cellStyle name="20% - 강조색1 2 3 2 3 2 2" xfId="20513" xr:uid="{4608AFAC-33C5-4AAF-ABEA-E04635F3E711}"/>
    <cellStyle name="20% - 강조색1 2 3 2 3 2 2 2" xfId="42562" xr:uid="{06CFB3D5-4D4F-4E87-8C9B-CDA1DAB286D6}"/>
    <cellStyle name="20% - 강조색1 2 3 2 3 2 3" xfId="31542" xr:uid="{B10BD581-7795-48F5-AC35-AECE45958640}"/>
    <cellStyle name="20% - 강조색1 2 3 2 3 3" xfId="15003" xr:uid="{9C78629B-F87C-47B0-A3CC-68414C180CDD}"/>
    <cellStyle name="20% - 강조색1 2 3 2 3 3 2" xfId="37052" xr:uid="{8F40F3E0-84B6-47FD-B7E9-16DC85388802}"/>
    <cellStyle name="20% - 강조색1 2 3 2 3 4" xfId="26032" xr:uid="{9D4EAAC9-0865-4326-80A4-89817FAADD3F}"/>
    <cellStyle name="20% - 강조색1 2 3 2 3 5" xfId="52190" xr:uid="{E21B0665-C8FA-478D-9BFE-FCC51C62CB63}"/>
    <cellStyle name="20% - 강조색1 2 3 2 4" xfId="6729" xr:uid="{E256F27A-E9FB-4742-B6BD-6B1C3D199B56}"/>
    <cellStyle name="20% - 강조색1 2 3 2 4 2" xfId="17758" xr:uid="{F82114A3-CAC9-428D-AB7F-5A112694928F}"/>
    <cellStyle name="20% - 강조색1 2 3 2 4 2 2" xfId="39807" xr:uid="{B8690B45-5C4F-4940-8B3B-C1B3B2B44421}"/>
    <cellStyle name="20% - 강조색1 2 3 2 4 3" xfId="28787" xr:uid="{052D7657-3142-4FCA-9DD7-C3CBA237F3A6}"/>
    <cellStyle name="20% - 강조색1 2 3 2 4 4" xfId="54943" xr:uid="{C83CFC1D-FBBD-484B-8CA1-10A5DCB711E9}"/>
    <cellStyle name="20% - 강조색1 2 3 2 5" xfId="12248" xr:uid="{2998CBE3-EDE2-449F-A3A5-88C41BE5D671}"/>
    <cellStyle name="20% - 강조색1 2 3 2 5 2" xfId="34297" xr:uid="{47FA7301-6125-4200-9D41-607BEA8ECD83}"/>
    <cellStyle name="20% - 강조색1 2 3 2 6" xfId="23277" xr:uid="{727D5B46-8A58-4AF7-86B5-1DC5A5C8B9BF}"/>
    <cellStyle name="20% - 강조색1 2 3 2 7" xfId="49434" xr:uid="{AA59AA49-61A0-4681-A077-F3788FF852D6}"/>
    <cellStyle name="20% - 강조색1 2 3 3" xfId="1870" xr:uid="{90BF7EBA-6F30-415F-88D2-4375A4D95450}"/>
    <cellStyle name="20% - 강조색1 2 3 3 2" xfId="4646" xr:uid="{187EC385-636F-49E0-A5E6-96D23B4A8305}"/>
    <cellStyle name="20% - 강조색1 2 3 3 2 2" xfId="10172" xr:uid="{C184C82E-5D3A-44BD-AFD1-4EA9A8FDDC39}"/>
    <cellStyle name="20% - 강조색1 2 3 3 2 2 2" xfId="21201" xr:uid="{76D76D3D-EA61-4D4B-8872-6611143AA49F}"/>
    <cellStyle name="20% - 강조색1 2 3 3 2 2 2 2" xfId="43250" xr:uid="{7DA25FA1-1A93-406A-921E-BFE11242D72D}"/>
    <cellStyle name="20% - 강조색1 2 3 3 2 2 3" xfId="32230" xr:uid="{5EAE578B-7CFA-4844-BD09-BC6E93E5A1B3}"/>
    <cellStyle name="20% - 강조색1 2 3 3 2 3" xfId="15691" xr:uid="{8C374047-5D34-4E8A-8177-719F4EC2E6BC}"/>
    <cellStyle name="20% - 강조색1 2 3 3 2 3 2" xfId="37740" xr:uid="{06F8CDE1-C504-4B16-9BD5-6F7ABAB8D8C3}"/>
    <cellStyle name="20% - 강조색1 2 3 3 2 4" xfId="26720" xr:uid="{614FB2B1-1AE3-4EA9-A3D0-69AD78AE6B32}"/>
    <cellStyle name="20% - 강조색1 2 3 3 2 5" xfId="52878" xr:uid="{8F484DFA-A51B-418E-9AB2-BFEBE020D348}"/>
    <cellStyle name="20% - 강조색1 2 3 3 3" xfId="7417" xr:uid="{FC9493E0-992D-4592-A82F-8DB08E6A3995}"/>
    <cellStyle name="20% - 강조색1 2 3 3 3 2" xfId="18446" xr:uid="{978C2F14-C738-4D1C-81ED-FF443EEF8695}"/>
    <cellStyle name="20% - 강조색1 2 3 3 3 2 2" xfId="40495" xr:uid="{F246C7F8-61B4-4A0E-90D7-3EA8E54E09DD}"/>
    <cellStyle name="20% - 강조색1 2 3 3 3 3" xfId="29475" xr:uid="{DB6ED7EB-64EB-4E5B-BD43-1D896CFA3935}"/>
    <cellStyle name="20% - 강조색1 2 3 3 4" xfId="12936" xr:uid="{02B169DF-632B-4BB8-A228-E9864F032727}"/>
    <cellStyle name="20% - 강조색1 2 3 3 4 2" xfId="34985" xr:uid="{4DF07C02-55E9-4090-B3F9-A6394580691B}"/>
    <cellStyle name="20% - 강조색1 2 3 3 5" xfId="23965" xr:uid="{C1BD304B-D554-4267-93C1-7DA8F99594D3}"/>
    <cellStyle name="20% - 강조색1 2 3 3 6" xfId="50123" xr:uid="{654936E2-BCA0-4ED5-A686-F648F64094E8}"/>
    <cellStyle name="20% - 강조색1 2 3 4" xfId="3270" xr:uid="{2367CB1D-5C54-4366-A445-224867891CF3}"/>
    <cellStyle name="20% - 강조색1 2 3 4 2" xfId="8796" xr:uid="{58EA39AA-8D56-464C-9CFF-B5CD078948DB}"/>
    <cellStyle name="20% - 강조색1 2 3 4 2 2" xfId="19825" xr:uid="{52D48A87-B0D7-4287-B580-F89DAD54B9B6}"/>
    <cellStyle name="20% - 강조색1 2 3 4 2 2 2" xfId="41874" xr:uid="{0DC863E7-1963-4DFC-BE33-BF8A4342C34C}"/>
    <cellStyle name="20% - 강조색1 2 3 4 2 3" xfId="30854" xr:uid="{991785E3-3F72-4434-BA8B-B221EBA31052}"/>
    <cellStyle name="20% - 강조색1 2 3 4 3" xfId="14315" xr:uid="{028A063E-BA95-4732-B890-0ACC7816311D}"/>
    <cellStyle name="20% - 강조색1 2 3 4 3 2" xfId="36364" xr:uid="{A0E53DA7-9E99-4B97-8622-00BA55F55387}"/>
    <cellStyle name="20% - 강조색1 2 3 4 4" xfId="25344" xr:uid="{F6A09ACD-ACE4-433D-B12B-B65C3EDC6F25}"/>
    <cellStyle name="20% - 강조색1 2 3 4 5" xfId="51502" xr:uid="{4678BAFA-411E-4D54-B949-137CF79F9BD7}"/>
    <cellStyle name="20% - 강조색1 2 3 5" xfId="6041" xr:uid="{E801C6BF-97FA-4A4E-A5F6-569394AB207D}"/>
    <cellStyle name="20% - 강조색1 2 3 5 2" xfId="17070" xr:uid="{1903C5DE-4B15-48F6-A999-65953B0681DA}"/>
    <cellStyle name="20% - 강조색1 2 3 5 2 2" xfId="39119" xr:uid="{E09CE9C2-36C8-4E55-BC4C-F5AF476FD160}"/>
    <cellStyle name="20% - 강조색1 2 3 5 3" xfId="28099" xr:uid="{E07B3BBB-B6D6-4D52-B788-920A9F37EC98}"/>
    <cellStyle name="20% - 강조색1 2 3 5 4" xfId="54255" xr:uid="{C74749DA-38D5-48C9-9A7F-6DED0903EAFF}"/>
    <cellStyle name="20% - 강조색1 2 3 6" xfId="11560" xr:uid="{3CAA4AC4-D7AC-4ADA-AC0C-E2EB7BB18DFD}"/>
    <cellStyle name="20% - 강조색1 2 3 6 2" xfId="33609" xr:uid="{8BA4F947-9DA2-46F7-A877-DCFACBEF0CEF}"/>
    <cellStyle name="20% - 강조색1 2 3 7" xfId="22589" xr:uid="{B43C1DD1-E77C-4A9C-8048-8BF73C7814C1}"/>
    <cellStyle name="20% - 강조색1 2 3 8" xfId="48746" xr:uid="{826FF21C-291E-423E-AC77-35EAC5C015D2}"/>
    <cellStyle name="20% - 강조색1 2 4" xfId="822" xr:uid="{BCD8DCA7-4E50-4899-BB20-3ED43D29274F}"/>
    <cellStyle name="20% - 강조색1 2 4 2" xfId="2216" xr:uid="{9F322FB0-C44E-4DA0-A6E7-28AC7D8BDFDD}"/>
    <cellStyle name="20% - 강조색1 2 4 2 2" xfId="4992" xr:uid="{4EA8C107-D882-4A1C-A4D5-2A4EF1EA7A40}"/>
    <cellStyle name="20% - 강조색1 2 4 2 2 2" xfId="10518" xr:uid="{2695B95E-8C51-4EDB-845B-77BC91916512}"/>
    <cellStyle name="20% - 강조색1 2 4 2 2 2 2" xfId="21547" xr:uid="{66DE2E66-4DD9-428A-BB3B-D1FF4FE067EF}"/>
    <cellStyle name="20% - 강조색1 2 4 2 2 2 2 2" xfId="43596" xr:uid="{A895E65F-A86C-47DD-BB92-65B725389F77}"/>
    <cellStyle name="20% - 강조색1 2 4 2 2 2 3" xfId="32576" xr:uid="{CB5484F1-C17C-40C4-B29B-C66FF4BE5A10}"/>
    <cellStyle name="20% - 강조색1 2 4 2 2 3" xfId="16037" xr:uid="{C6052467-C8A0-4F59-BD41-6D96F68CF3E8}"/>
    <cellStyle name="20% - 강조색1 2 4 2 2 3 2" xfId="38086" xr:uid="{763117E1-E532-42E7-B702-B6ED8874D20D}"/>
    <cellStyle name="20% - 강조색1 2 4 2 2 4" xfId="27066" xr:uid="{3BAD6231-5915-40E0-943D-1D6ED42D798C}"/>
    <cellStyle name="20% - 강조색1 2 4 2 2 5" xfId="53224" xr:uid="{E2F45DCB-D61F-4196-9865-1A2BA727C51A}"/>
    <cellStyle name="20% - 강조색1 2 4 2 3" xfId="7763" xr:uid="{4B35023C-47D9-43CF-9767-ABC0F2A36376}"/>
    <cellStyle name="20% - 강조색1 2 4 2 3 2" xfId="18792" xr:uid="{F86F206A-D2FA-4049-93EB-02FE8735745B}"/>
    <cellStyle name="20% - 강조색1 2 4 2 3 2 2" xfId="40841" xr:uid="{97A6052F-0B6D-458F-A246-85F976386FF5}"/>
    <cellStyle name="20% - 강조색1 2 4 2 3 3" xfId="29821" xr:uid="{3762A80F-98D9-4175-8AED-EB6C3B31DD54}"/>
    <cellStyle name="20% - 강조색1 2 4 2 4" xfId="13282" xr:uid="{3906D5AE-5BA9-4E9A-99E8-D35AD02ADECE}"/>
    <cellStyle name="20% - 강조색1 2 4 2 4 2" xfId="35331" xr:uid="{BFCBAC41-1586-4DB1-8453-2BE51A99E303}"/>
    <cellStyle name="20% - 강조색1 2 4 2 5" xfId="24311" xr:uid="{910CD3C1-4D83-4F4D-B57D-6598F2A61367}"/>
    <cellStyle name="20% - 강조색1 2 4 2 6" xfId="50469" xr:uid="{7803ACAC-4273-4431-80DD-544E65E1B967}"/>
    <cellStyle name="20% - 강조색1 2 4 3" xfId="3616" xr:uid="{C595941D-D3DB-4700-82B1-85BE2B010E0D}"/>
    <cellStyle name="20% - 강조색1 2 4 3 2" xfId="9142" xr:uid="{8B45CB95-2F48-4E8C-9631-AC7A5E8AA518}"/>
    <cellStyle name="20% - 강조색1 2 4 3 2 2" xfId="20171" xr:uid="{6E6B8F38-BDFC-4939-BA21-2B35A15F2616}"/>
    <cellStyle name="20% - 강조색1 2 4 3 2 2 2" xfId="42220" xr:uid="{E4BDA387-0F09-4DBF-B016-872E691EDAB5}"/>
    <cellStyle name="20% - 강조색1 2 4 3 2 3" xfId="31200" xr:uid="{7A9F552E-C849-4A27-92D9-E2C701EEB744}"/>
    <cellStyle name="20% - 강조색1 2 4 3 3" xfId="14661" xr:uid="{9887B413-5B99-4F6F-8729-EE6B1B543CF0}"/>
    <cellStyle name="20% - 강조색1 2 4 3 3 2" xfId="36710" xr:uid="{E83366C5-A76F-45C7-9269-D01B4C2FBB29}"/>
    <cellStyle name="20% - 강조색1 2 4 3 4" xfId="25690" xr:uid="{B25CB52B-AB62-43AF-830D-0209E1BBA857}"/>
    <cellStyle name="20% - 강조색1 2 4 3 5" xfId="51848" xr:uid="{7BF91799-91DE-491F-BA72-A81631C660D1}"/>
    <cellStyle name="20% - 강조색1 2 4 4" xfId="6387" xr:uid="{45427016-CDCA-41D2-A663-55DB51110FA2}"/>
    <cellStyle name="20% - 강조색1 2 4 4 2" xfId="17416" xr:uid="{6C2FB99C-0619-4585-B0DC-3E02F9FC4B39}"/>
    <cellStyle name="20% - 강조색1 2 4 4 2 2" xfId="39465" xr:uid="{D5406514-96A5-4DFD-B865-2E23DE20C3A9}"/>
    <cellStyle name="20% - 강조색1 2 4 4 3" xfId="28445" xr:uid="{89B8F92A-A68B-4F13-84D1-D2D46D1B09FD}"/>
    <cellStyle name="20% - 강조색1 2 4 4 4" xfId="54601" xr:uid="{3FF00227-5AD3-41DD-87EF-9E0B0D01B2FF}"/>
    <cellStyle name="20% - 강조색1 2 4 5" xfId="11906" xr:uid="{7620BE5E-D81B-438D-B06D-1020BF315330}"/>
    <cellStyle name="20% - 강조색1 2 4 5 2" xfId="33955" xr:uid="{58A7A3D8-99F0-4490-B62D-155ADBF9EE71}"/>
    <cellStyle name="20% - 강조색1 2 4 6" xfId="22935" xr:uid="{61C783F2-2207-41C6-9336-7DFA4F32CE0E}"/>
    <cellStyle name="20% - 강조색1 2 4 7" xfId="49092" xr:uid="{627E6030-87D4-475B-A2EE-00B885B56EAA}"/>
    <cellStyle name="20% - 강조색1 2 5" xfId="1528" xr:uid="{BC2A1CDC-0A14-453B-9A53-2E5059F97D08}"/>
    <cellStyle name="20% - 강조색1 2 5 2" xfId="4304" xr:uid="{555BE03D-990E-4841-98A7-B11D7E8B9919}"/>
    <cellStyle name="20% - 강조색1 2 5 2 2" xfId="9830" xr:uid="{619790D0-73EB-4CF3-9919-B878B93FD062}"/>
    <cellStyle name="20% - 강조색1 2 5 2 2 2" xfId="20859" xr:uid="{C2BCE29C-AB3F-4B11-8110-F545834EDE2D}"/>
    <cellStyle name="20% - 강조색1 2 5 2 2 2 2" xfId="42908" xr:uid="{79BFBBBF-073A-436E-9298-0AC186F85A2F}"/>
    <cellStyle name="20% - 강조색1 2 5 2 2 3" xfId="31888" xr:uid="{A5EDFD7D-6FFB-4620-B999-83FE2BAE7DA4}"/>
    <cellStyle name="20% - 강조색1 2 5 2 3" xfId="15349" xr:uid="{C7CA9D32-EAC1-40F8-A792-66F11F181A6E}"/>
    <cellStyle name="20% - 강조색1 2 5 2 3 2" xfId="37398" xr:uid="{DF9E7544-B333-4D55-B5C1-DAE0CA5C096B}"/>
    <cellStyle name="20% - 강조색1 2 5 2 4" xfId="26378" xr:uid="{21AA961A-4E15-4E0E-B1EC-C0BC7522368F}"/>
    <cellStyle name="20% - 강조색1 2 5 2 5" xfId="52536" xr:uid="{CC5A8636-D5D4-419A-BA48-52FBAFB8E75C}"/>
    <cellStyle name="20% - 강조색1 2 5 3" xfId="7075" xr:uid="{3BF70C23-FCAD-4FCE-A66D-6CD239652880}"/>
    <cellStyle name="20% - 강조색1 2 5 3 2" xfId="18104" xr:uid="{FFEA7EAD-8F67-4161-B335-D7BB54B8D5B2}"/>
    <cellStyle name="20% - 강조색1 2 5 3 2 2" xfId="40153" xr:uid="{28F1CFAF-9B53-4848-88BB-4226CAFCD362}"/>
    <cellStyle name="20% - 강조색1 2 5 3 3" xfId="29133" xr:uid="{41213E67-06AB-4457-B5F7-CEC5F1D4F048}"/>
    <cellStyle name="20% - 강조색1 2 5 4" xfId="12594" xr:uid="{C3D05232-F67E-40B7-B2D7-7A1F028E17DA}"/>
    <cellStyle name="20% - 강조색1 2 5 4 2" xfId="34643" xr:uid="{850E50B6-893E-42AE-9322-9C54783E1B87}"/>
    <cellStyle name="20% - 강조색1 2 5 5" xfId="23623" xr:uid="{25922A9A-6295-49F7-9346-7625C81E4A41}"/>
    <cellStyle name="20% - 강조색1 2 5 6" xfId="49781" xr:uid="{4D275289-3247-4EAF-B337-612BB3D5B1A3}"/>
    <cellStyle name="20% - 강조색1 2 6" xfId="2928" xr:uid="{55F15989-B953-40B8-B627-7C3F7BDEC6C8}"/>
    <cellStyle name="20% - 강조색1 2 6 2" xfId="8454" xr:uid="{A1452DD1-409C-45BF-A1B5-81846774B5C0}"/>
    <cellStyle name="20% - 강조색1 2 6 2 2" xfId="19483" xr:uid="{D50C15B8-9BCE-46F7-B02E-C7AE5313036D}"/>
    <cellStyle name="20% - 강조색1 2 6 2 2 2" xfId="41532" xr:uid="{4D4B5E6C-4503-45EE-AD69-DEBF1FF8315C}"/>
    <cellStyle name="20% - 강조색1 2 6 2 3" xfId="30512" xr:uid="{50674469-7B31-4540-8F9E-ECFD7DCB5F59}"/>
    <cellStyle name="20% - 강조색1 2 6 3" xfId="13973" xr:uid="{18704B64-13DC-4009-8DF6-60F353DB5A10}"/>
    <cellStyle name="20% - 강조색1 2 6 3 2" xfId="36022" xr:uid="{2B4DE8F1-C3ED-4B84-BBF5-8665694882E3}"/>
    <cellStyle name="20% - 강조색1 2 6 4" xfId="25002" xr:uid="{55E82E66-6CB6-4E88-B46E-F5976EA7E249}"/>
    <cellStyle name="20% - 강조색1 2 6 5" xfId="51160" xr:uid="{1008BD42-84DE-473B-8772-9084C2F5D1F3}"/>
    <cellStyle name="20% - 강조색1 2 7" xfId="5699" xr:uid="{8FDCAB43-7A8A-4583-A454-99E9F5D005E0}"/>
    <cellStyle name="20% - 강조색1 2 7 2" xfId="16728" xr:uid="{18E070BE-CDA3-476B-A0FC-FDD9FD149FA5}"/>
    <cellStyle name="20% - 강조색1 2 7 2 2" xfId="38777" xr:uid="{EBF354A2-9BEF-40DE-8852-A3C3EE1442FF}"/>
    <cellStyle name="20% - 강조색1 2 7 3" xfId="27757" xr:uid="{3E37BFE7-F748-4D9B-9BB7-58D4A3DD6A9D}"/>
    <cellStyle name="20% - 강조색1 2 7 4" xfId="53914" xr:uid="{AA3D89D3-82C5-4CDD-ABAE-7D5640D3CDFD}"/>
    <cellStyle name="20% - 강조색1 2 8" xfId="11218" xr:uid="{E0206F27-6903-4E95-9536-7231843450A2}"/>
    <cellStyle name="20% - 강조색1 2 8 2" xfId="33267" xr:uid="{BE8BA7D0-B1DD-4F11-860C-699E635A4513}"/>
    <cellStyle name="20% - 강조색1 2 9" xfId="22247" xr:uid="{83D3B6BC-0FF2-4975-BC10-409EB0078A82}"/>
    <cellStyle name="20% - 강조색1 20" xfId="2892" xr:uid="{1A3A1552-116C-4129-AD86-76D81656B76C}"/>
    <cellStyle name="20% - 강조색1 20 2" xfId="8429" xr:uid="{EF1088CC-49EE-4236-9CE1-1EA066B0BF75}"/>
    <cellStyle name="20% - 강조색1 20 2 2" xfId="19458" xr:uid="{BCF3E65F-9BFC-49FB-A736-5C6A8F1FDDAC}"/>
    <cellStyle name="20% - 강조색1 20 2 2 2" xfId="41507" xr:uid="{7117062A-548A-46FA-BB36-22E9387F9ECF}"/>
    <cellStyle name="20% - 강조색1 20 2 3" xfId="30487" xr:uid="{BAF78ED2-9435-47FD-B531-60C97F8D0979}"/>
    <cellStyle name="20% - 강조색1 20 3" xfId="13948" xr:uid="{3CB52772-F45D-4081-A5EA-9BEA59156B8E}"/>
    <cellStyle name="20% - 강조색1 20 3 2" xfId="35997" xr:uid="{89EA793A-3388-4F84-A8E6-E2F1A9E3FA2F}"/>
    <cellStyle name="20% - 강조색1 20 4" xfId="24977" xr:uid="{4BFE85D8-F3EA-4879-93CA-77249C76FE89}"/>
    <cellStyle name="20% - 강조색1 20 5" xfId="51134" xr:uid="{6CCBA6B4-2838-4149-9874-89C38E53AD93}"/>
    <cellStyle name="20% - 강조색1 21" xfId="5663" xr:uid="{ED222511-4E50-4A7C-BF43-983B788D6BEC}"/>
    <cellStyle name="20% - 강조색1 21 2" xfId="16703" xr:uid="{620E8241-5343-4576-AF52-EA991C1E120D}"/>
    <cellStyle name="20% - 강조색1 21 2 2" xfId="38752" xr:uid="{20CFE564-CE8E-458C-88D5-039FAFE8894F}"/>
    <cellStyle name="20% - 강조색1 21 3" xfId="27732" xr:uid="{ADDC35A4-7825-4819-9E3D-DEE65BC6FAB7}"/>
    <cellStyle name="20% - 강조색1 21 4" xfId="53894" xr:uid="{484A3F3A-3147-4848-9D74-A7C566ED53B7}"/>
    <cellStyle name="20% - 강조색1 22" xfId="11184" xr:uid="{827AE51B-8B55-4DFA-B0F6-D325BF1D7137}"/>
    <cellStyle name="20% - 강조색1 22 2" xfId="33242" xr:uid="{923364A6-9DB0-49E0-B61D-3484C65609DA}"/>
    <cellStyle name="20% - 강조색1 23" xfId="22213" xr:uid="{A13F7769-5BEC-443C-AA13-C6539E5CB410}"/>
    <cellStyle name="20% - 강조색1 24" xfId="44294" xr:uid="{92827038-9E23-4BFB-82F3-B60A2A725E9F}"/>
    <cellStyle name="20% - 강조색1 25" xfId="48385" xr:uid="{2F93C042-9078-412B-BED8-55DF32E8F7C2}"/>
    <cellStyle name="20% - 강조색1 3" xfId="80" xr:uid="{00000000-0005-0000-0000-000013000000}"/>
    <cellStyle name="20% - 강조색1 3 10" xfId="48418" xr:uid="{0369188B-2C25-463F-B5B9-A86F5C39B2BD}"/>
    <cellStyle name="20% - 강조색1 3 2" xfId="209" xr:uid="{00000000-0005-0000-0000-000014000000}"/>
    <cellStyle name="20% - 강조색1 3 2 2" xfId="569" xr:uid="{00000000-0005-0000-0000-000015000000}"/>
    <cellStyle name="20% - 강조색1 3 2 2 2" xfId="1306" xr:uid="{71FBB58E-0D50-478B-A037-9F251D8871EE}"/>
    <cellStyle name="20% - 강조색1 3 2 2 2 2" xfId="2700" xr:uid="{427835C0-240B-4EE7-BEA9-8E439CD0918E}"/>
    <cellStyle name="20% - 강조색1 3 2 2 2 2 2" xfId="5476" xr:uid="{613DA805-705E-4C40-8621-34FB08DD4E40}"/>
    <cellStyle name="20% - 강조색1 3 2 2 2 2 2 2" xfId="11002" xr:uid="{B091B815-AD1C-40D5-9157-FF182D3A45FF}"/>
    <cellStyle name="20% - 강조색1 3 2 2 2 2 2 2 2" xfId="22031" xr:uid="{88BD25EA-4A8E-4D3D-B41A-2BE1414F913F}"/>
    <cellStyle name="20% - 강조색1 3 2 2 2 2 2 2 2 2" xfId="44080" xr:uid="{0388283B-EC3D-4E63-93A6-6F413606784A}"/>
    <cellStyle name="20% - 강조색1 3 2 2 2 2 2 2 3" xfId="33060" xr:uid="{346ECBA2-4557-47B3-A642-2FD8678231D6}"/>
    <cellStyle name="20% - 강조색1 3 2 2 2 2 2 3" xfId="16521" xr:uid="{C1D004D1-1309-421E-9E73-953DCC998669}"/>
    <cellStyle name="20% - 강조색1 3 2 2 2 2 2 3 2" xfId="38570" xr:uid="{D969B7B1-A23D-426D-BD59-35176514FD96}"/>
    <cellStyle name="20% - 강조색1 3 2 2 2 2 2 4" xfId="27550" xr:uid="{9512116F-A7B1-4E6F-970F-7CAF1D426616}"/>
    <cellStyle name="20% - 강조색1 3 2 2 2 2 2 5" xfId="53708" xr:uid="{7032E4B6-929B-4E36-AF6F-AF5AE5314562}"/>
    <cellStyle name="20% - 강조색1 3 2 2 2 2 3" xfId="8247" xr:uid="{C90751E2-ABDD-4BA9-93C4-2FAC013D27B5}"/>
    <cellStyle name="20% - 강조색1 3 2 2 2 2 3 2" xfId="19276" xr:uid="{2F872C8E-B136-43FC-B589-EDCF8834AC1A}"/>
    <cellStyle name="20% - 강조색1 3 2 2 2 2 3 2 2" xfId="41325" xr:uid="{DA70FDB2-83A2-48D6-94F8-5F6899DB9DEC}"/>
    <cellStyle name="20% - 강조색1 3 2 2 2 2 3 3" xfId="30305" xr:uid="{4E5816C2-8D8A-4EF5-9DA0-4530DE4D81C1}"/>
    <cellStyle name="20% - 강조색1 3 2 2 2 2 4" xfId="13766" xr:uid="{894E28E3-B8B6-4FC2-BC23-056D5965B08C}"/>
    <cellStyle name="20% - 강조색1 3 2 2 2 2 4 2" xfId="35815" xr:uid="{9E509887-27DC-42DF-9E5B-FD21CC664383}"/>
    <cellStyle name="20% - 강조색1 3 2 2 2 2 5" xfId="24795" xr:uid="{E663F90F-9229-4D45-8167-DE50FBD92493}"/>
    <cellStyle name="20% - 강조색1 3 2 2 2 2 6" xfId="50953" xr:uid="{F593D49C-C87E-4760-9A5F-D89B6869E706}"/>
    <cellStyle name="20% - 강조색1 3 2 2 2 3" xfId="4100" xr:uid="{9C04352E-F70D-42DF-92BB-79EAF954A9C7}"/>
    <cellStyle name="20% - 강조색1 3 2 2 2 3 2" xfId="9626" xr:uid="{3B12AF6F-1270-4537-B2E0-A2FECE16D308}"/>
    <cellStyle name="20% - 강조색1 3 2 2 2 3 2 2" xfId="20655" xr:uid="{9E943371-CF83-4173-8F32-73ACD6DF2E6B}"/>
    <cellStyle name="20% - 강조색1 3 2 2 2 3 2 2 2" xfId="42704" xr:uid="{C534B840-2DF4-46E3-AB57-1CE4FD8919F9}"/>
    <cellStyle name="20% - 강조색1 3 2 2 2 3 2 3" xfId="31684" xr:uid="{BDB7B782-B6EE-4224-B3C7-BD036B84CE1E}"/>
    <cellStyle name="20% - 강조색1 3 2 2 2 3 3" xfId="15145" xr:uid="{64937AD2-F212-49C1-B0DF-A5DBF0FC372C}"/>
    <cellStyle name="20% - 강조색1 3 2 2 2 3 3 2" xfId="37194" xr:uid="{3BCDCEB3-5CC7-4D15-BA66-E1274D63A498}"/>
    <cellStyle name="20% - 강조색1 3 2 2 2 3 4" xfId="26174" xr:uid="{90BD508B-9F71-423A-A8B4-2572A76DE195}"/>
    <cellStyle name="20% - 강조색1 3 2 2 2 3 5" xfId="52332" xr:uid="{6B79B64E-7F5F-46EE-8CD0-63F34C1A6AF3}"/>
    <cellStyle name="20% - 강조색1 3 2 2 2 4" xfId="6871" xr:uid="{24B59840-BD97-4C2A-AE4E-7DFB0D1B8600}"/>
    <cellStyle name="20% - 강조색1 3 2 2 2 4 2" xfId="17900" xr:uid="{72F53E3C-AACA-46D4-842D-2C5661C80930}"/>
    <cellStyle name="20% - 강조색1 3 2 2 2 4 2 2" xfId="39949" xr:uid="{DCDF8A91-14A4-41BC-BF24-09DBEDE94AA1}"/>
    <cellStyle name="20% - 강조색1 3 2 2 2 4 3" xfId="28929" xr:uid="{BB01D3A6-83F1-4D8B-89B9-2AD4A7B22246}"/>
    <cellStyle name="20% - 강조색1 3 2 2 2 4 4" xfId="55085" xr:uid="{E1827918-F4AF-4C1B-B727-8B4382993229}"/>
    <cellStyle name="20% - 강조색1 3 2 2 2 5" xfId="12390" xr:uid="{2C9A4CEF-218C-4B94-83AF-9CA14D5CAA82}"/>
    <cellStyle name="20% - 강조색1 3 2 2 2 5 2" xfId="34439" xr:uid="{21196E00-B963-4110-9D19-F8F93CB8E822}"/>
    <cellStyle name="20% - 강조색1 3 2 2 2 6" xfId="23419" xr:uid="{561AECD0-8CF0-43E0-8FEF-C12E47B83954}"/>
    <cellStyle name="20% - 강조색1 3 2 2 2 7" xfId="49576" xr:uid="{FFE53CA0-9E7E-4385-943F-A9A55289FD0F}"/>
    <cellStyle name="20% - 강조색1 3 2 2 3" xfId="2012" xr:uid="{D1458C6A-E148-459E-B2FC-4F25F352EE68}"/>
    <cellStyle name="20% - 강조색1 3 2 2 3 2" xfId="4788" xr:uid="{10B26E60-FB9B-4647-8878-9B358A89634B}"/>
    <cellStyle name="20% - 강조색1 3 2 2 3 2 2" xfId="10314" xr:uid="{015B6926-A556-4B4B-AEB6-3F16A801F6C7}"/>
    <cellStyle name="20% - 강조색1 3 2 2 3 2 2 2" xfId="21343" xr:uid="{EDC463A0-E5B5-4ED7-A485-C31FAFC8BFC9}"/>
    <cellStyle name="20% - 강조색1 3 2 2 3 2 2 2 2" xfId="43392" xr:uid="{7D27DDFA-75AF-460D-A9A7-3873CEE1257F}"/>
    <cellStyle name="20% - 강조색1 3 2 2 3 2 2 3" xfId="32372" xr:uid="{B25D557B-BC26-48F7-AC96-A4F9F332B3EA}"/>
    <cellStyle name="20% - 강조색1 3 2 2 3 2 3" xfId="15833" xr:uid="{1661A4CD-B365-4A69-8DF3-1BAADFBA23F8}"/>
    <cellStyle name="20% - 강조색1 3 2 2 3 2 3 2" xfId="37882" xr:uid="{F4321229-2851-4323-8C74-A212A309964D}"/>
    <cellStyle name="20% - 강조색1 3 2 2 3 2 4" xfId="26862" xr:uid="{3A590C3D-AB6B-49BC-A18D-6A023DD7098F}"/>
    <cellStyle name="20% - 강조색1 3 2 2 3 2 5" xfId="53020" xr:uid="{9913678F-CEB4-44E3-AD73-61B63E663B67}"/>
    <cellStyle name="20% - 강조색1 3 2 2 3 3" xfId="7559" xr:uid="{861756BA-AB66-46D7-B31A-ACCEE7D10F92}"/>
    <cellStyle name="20% - 강조색1 3 2 2 3 3 2" xfId="18588" xr:uid="{BAC1AA28-BFC6-499C-B1C3-43F12EFA69AA}"/>
    <cellStyle name="20% - 강조색1 3 2 2 3 3 2 2" xfId="40637" xr:uid="{E5E0FA61-967F-4EB4-9A78-BF79110C6157}"/>
    <cellStyle name="20% - 강조색1 3 2 2 3 3 3" xfId="29617" xr:uid="{0BD4E500-5267-4378-BED8-03EF22E1CA64}"/>
    <cellStyle name="20% - 강조색1 3 2 2 3 4" xfId="13078" xr:uid="{991E6717-E9EA-45B4-A2CC-7E7A728014AB}"/>
    <cellStyle name="20% - 강조색1 3 2 2 3 4 2" xfId="35127" xr:uid="{7CCA2307-7F81-42A9-95D2-C23C98502AB8}"/>
    <cellStyle name="20% - 강조색1 3 2 2 3 5" xfId="24107" xr:uid="{75E082AC-2EDE-42AE-B329-B19C2F3999C5}"/>
    <cellStyle name="20% - 강조색1 3 2 2 3 6" xfId="50265" xr:uid="{7FCE9C03-C45E-49E3-AB78-9104C0A08A73}"/>
    <cellStyle name="20% - 강조색1 3 2 2 4" xfId="3412" xr:uid="{3B5BFBE3-13C2-4D94-B535-C703CEE428D8}"/>
    <cellStyle name="20% - 강조색1 3 2 2 4 2" xfId="8938" xr:uid="{63B06DEF-EB0A-42B1-9CCB-A0CC2DF57AEF}"/>
    <cellStyle name="20% - 강조색1 3 2 2 4 2 2" xfId="19967" xr:uid="{121D3ABC-6973-4DBB-81E1-EFD7882C5BA2}"/>
    <cellStyle name="20% - 강조색1 3 2 2 4 2 2 2" xfId="42016" xr:uid="{CA026164-F637-4044-A6F5-25DA4146B82C}"/>
    <cellStyle name="20% - 강조색1 3 2 2 4 2 3" xfId="30996" xr:uid="{868A5411-6AD7-4C33-A486-FF3D07B993AB}"/>
    <cellStyle name="20% - 강조색1 3 2 2 4 3" xfId="14457" xr:uid="{24BE84FE-5D30-4F0B-833E-12053949B429}"/>
    <cellStyle name="20% - 강조색1 3 2 2 4 3 2" xfId="36506" xr:uid="{30AA2F63-E1D7-4048-82C1-2B2C3402F95B}"/>
    <cellStyle name="20% - 강조색1 3 2 2 4 4" xfId="25486" xr:uid="{2B592D8A-F665-415C-8174-39AECD744E84}"/>
    <cellStyle name="20% - 강조색1 3 2 2 4 5" xfId="51644" xr:uid="{9C2501CE-ECF3-4EBE-ACF1-A9507FC6365E}"/>
    <cellStyle name="20% - 강조색1 3 2 2 5" xfId="6183" xr:uid="{C0CE729C-4248-49EF-910B-4968D081B377}"/>
    <cellStyle name="20% - 강조색1 3 2 2 5 2" xfId="17212" xr:uid="{CE94C0F8-51BD-4024-899A-6CEE4B60B524}"/>
    <cellStyle name="20% - 강조색1 3 2 2 5 2 2" xfId="39261" xr:uid="{83C02E98-7134-4C2C-9893-DB9665805BB8}"/>
    <cellStyle name="20% - 강조색1 3 2 2 5 3" xfId="28241" xr:uid="{2570B869-BEA9-42AC-A146-9DC61DF04177}"/>
    <cellStyle name="20% - 강조색1 3 2 2 5 4" xfId="54397" xr:uid="{AE954E08-5789-42B7-B5A4-C4D4FC90C87E}"/>
    <cellStyle name="20% - 강조색1 3 2 2 6" xfId="11702" xr:uid="{34ADCEE2-D191-415E-BA59-E21411A39080}"/>
    <cellStyle name="20% - 강조색1 3 2 2 6 2" xfId="33751" xr:uid="{59952AEB-BC1A-4D99-9B40-6D940FBCB32A}"/>
    <cellStyle name="20% - 강조색1 3 2 2 7" xfId="22731" xr:uid="{9ACE029B-4768-47D9-AC01-EC92CD6BB05D}"/>
    <cellStyle name="20% - 강조색1 3 2 2 8" xfId="48888" xr:uid="{D9AEA295-9D44-4163-9BC7-C271146E3823}"/>
    <cellStyle name="20% - 강조색1 3 2 3" xfId="964" xr:uid="{63D151C8-0306-45B9-840B-421EA83CB837}"/>
    <cellStyle name="20% - 강조색1 3 2 3 2" xfId="2358" xr:uid="{324A739C-E093-4128-8357-44B3340062E4}"/>
    <cellStyle name="20% - 강조색1 3 2 3 2 2" xfId="5134" xr:uid="{E59AA35D-A322-4CE8-8970-D4E0787C4CA1}"/>
    <cellStyle name="20% - 강조색1 3 2 3 2 2 2" xfId="10660" xr:uid="{257416CE-4C15-4C73-9DA7-1ADC6427176A}"/>
    <cellStyle name="20% - 강조색1 3 2 3 2 2 2 2" xfId="21689" xr:uid="{E9D914EB-C965-491E-85D6-F64FB028831C}"/>
    <cellStyle name="20% - 강조색1 3 2 3 2 2 2 2 2" xfId="43738" xr:uid="{D1DFD88A-5AFA-4495-ACBB-1E240A6FDB2D}"/>
    <cellStyle name="20% - 강조색1 3 2 3 2 2 2 3" xfId="32718" xr:uid="{CFED15A7-C15C-40D9-83AF-426353D46FA7}"/>
    <cellStyle name="20% - 강조색1 3 2 3 2 2 3" xfId="16179" xr:uid="{94AC89A8-4ADD-429C-8BEF-E96C700F8394}"/>
    <cellStyle name="20% - 강조색1 3 2 3 2 2 3 2" xfId="38228" xr:uid="{FDB74C40-7996-47EE-A7AA-3E74D81490FF}"/>
    <cellStyle name="20% - 강조색1 3 2 3 2 2 4" xfId="27208" xr:uid="{8F71768F-2CF4-4F58-90C1-2E6DB89768F7}"/>
    <cellStyle name="20% - 강조색1 3 2 3 2 2 5" xfId="53366" xr:uid="{D67D8A41-B994-4452-9A30-810210F3344D}"/>
    <cellStyle name="20% - 강조색1 3 2 3 2 3" xfId="7905" xr:uid="{7977F332-6112-4AAA-A7DE-57C9307ED5E8}"/>
    <cellStyle name="20% - 강조색1 3 2 3 2 3 2" xfId="18934" xr:uid="{208F0DF5-61D9-4817-A1ED-67C720F9504B}"/>
    <cellStyle name="20% - 강조색1 3 2 3 2 3 2 2" xfId="40983" xr:uid="{E00697E2-5876-4C41-A1D8-F633A24B7AA6}"/>
    <cellStyle name="20% - 강조색1 3 2 3 2 3 3" xfId="29963" xr:uid="{AB1FE861-75D8-41C8-9B77-0C34C6D89CFC}"/>
    <cellStyle name="20% - 강조색1 3 2 3 2 4" xfId="13424" xr:uid="{7C97B837-AC92-40AA-869C-E1C7EF16AEF7}"/>
    <cellStyle name="20% - 강조색1 3 2 3 2 4 2" xfId="35473" xr:uid="{3381F8B2-E346-457E-ACC9-38391BC67179}"/>
    <cellStyle name="20% - 강조색1 3 2 3 2 5" xfId="24453" xr:uid="{096BD338-88E5-4BE7-B3D2-3E6AA9C3EA84}"/>
    <cellStyle name="20% - 강조색1 3 2 3 2 6" xfId="50611" xr:uid="{4D6AE8E3-63D7-42AD-AD5F-2BB46F50F781}"/>
    <cellStyle name="20% - 강조색1 3 2 3 3" xfId="3758" xr:uid="{D7235E06-E579-42A2-9BCA-D7A825EC5F02}"/>
    <cellStyle name="20% - 강조색1 3 2 3 3 2" xfId="9284" xr:uid="{B87419BD-D320-45D5-B6C0-85C675BC6D18}"/>
    <cellStyle name="20% - 강조색1 3 2 3 3 2 2" xfId="20313" xr:uid="{C2216410-9A32-464A-B4A4-37A8E0285003}"/>
    <cellStyle name="20% - 강조색1 3 2 3 3 2 2 2" xfId="42362" xr:uid="{CD439C61-793B-428E-A384-B35151FD3656}"/>
    <cellStyle name="20% - 강조색1 3 2 3 3 2 3" xfId="31342" xr:uid="{9ADFEFD4-D73E-44E8-AEE2-0BB6F2F64797}"/>
    <cellStyle name="20% - 강조색1 3 2 3 3 3" xfId="14803" xr:uid="{0588FF68-722A-4A93-B79A-09CE051B2612}"/>
    <cellStyle name="20% - 강조색1 3 2 3 3 3 2" xfId="36852" xr:uid="{C6AF3EB3-2C47-47E8-B07F-627B8D793CF9}"/>
    <cellStyle name="20% - 강조색1 3 2 3 3 4" xfId="25832" xr:uid="{B5E6898D-349F-4FAF-876F-9CF7EC543EA9}"/>
    <cellStyle name="20% - 강조색1 3 2 3 3 5" xfId="51990" xr:uid="{CE7F2D3F-B572-4E9E-B139-65794A209AB1}"/>
    <cellStyle name="20% - 강조색1 3 2 3 4" xfId="6529" xr:uid="{CCB6A100-22F9-4373-9333-99476A571771}"/>
    <cellStyle name="20% - 강조색1 3 2 3 4 2" xfId="17558" xr:uid="{489B018E-A896-4516-B840-1B5C99C6C109}"/>
    <cellStyle name="20% - 강조색1 3 2 3 4 2 2" xfId="39607" xr:uid="{4DA58200-8C94-4248-95E3-C2BD56E0A011}"/>
    <cellStyle name="20% - 강조색1 3 2 3 4 3" xfId="28587" xr:uid="{13C41013-82E6-424B-A64B-1CF5D61B5087}"/>
    <cellStyle name="20% - 강조색1 3 2 3 4 4" xfId="54743" xr:uid="{66842753-1AC5-4A5B-8319-D2E584E7AFC1}"/>
    <cellStyle name="20% - 강조색1 3 2 3 5" xfId="12048" xr:uid="{DB3657EB-F6EF-41B2-97F7-0686B9369FFE}"/>
    <cellStyle name="20% - 강조색1 3 2 3 5 2" xfId="34097" xr:uid="{F2AD6DDB-2B05-4BAD-8049-9A3BC706EDE8}"/>
    <cellStyle name="20% - 강조색1 3 2 3 6" xfId="23077" xr:uid="{EDC3F52C-A3B8-4211-99A4-9F2341828590}"/>
    <cellStyle name="20% - 강조색1 3 2 3 7" xfId="49234" xr:uid="{E6C57652-BABC-41B9-967D-887ACBE27ED0}"/>
    <cellStyle name="20% - 강조색1 3 2 4" xfId="1670" xr:uid="{DCA00A6E-0464-4092-8A2A-B53B82FE3383}"/>
    <cellStyle name="20% - 강조색1 3 2 4 2" xfId="4446" xr:uid="{EC84AE3F-C8AA-4671-8091-6E0B621962E7}"/>
    <cellStyle name="20% - 강조색1 3 2 4 2 2" xfId="9972" xr:uid="{9B47EF27-F401-4E2B-9204-D1AF3569731E}"/>
    <cellStyle name="20% - 강조색1 3 2 4 2 2 2" xfId="21001" xr:uid="{665334BE-AB93-494F-B7B3-39A55A24F3E5}"/>
    <cellStyle name="20% - 강조색1 3 2 4 2 2 2 2" xfId="43050" xr:uid="{47511874-7026-44A2-B648-3A391E4EA096}"/>
    <cellStyle name="20% - 강조색1 3 2 4 2 2 3" xfId="32030" xr:uid="{6A83FE3C-29BC-43A8-8F67-E650AEEC75F7}"/>
    <cellStyle name="20% - 강조색1 3 2 4 2 3" xfId="15491" xr:uid="{BC20241C-20F3-448F-8407-6DB73A4EF64A}"/>
    <cellStyle name="20% - 강조색1 3 2 4 2 3 2" xfId="37540" xr:uid="{3909E9F9-DF9C-4845-B96E-5570315C6B23}"/>
    <cellStyle name="20% - 강조색1 3 2 4 2 4" xfId="26520" xr:uid="{5C9A3563-449E-439E-8C8B-21CD2A17C87F}"/>
    <cellStyle name="20% - 강조색1 3 2 4 2 5" xfId="52678" xr:uid="{60C93337-D826-49F3-AB26-FAF06392A454}"/>
    <cellStyle name="20% - 강조색1 3 2 4 3" xfId="7217" xr:uid="{0289D2E5-4F4C-4D8E-82C3-8F9F5BCA8AFB}"/>
    <cellStyle name="20% - 강조색1 3 2 4 3 2" xfId="18246" xr:uid="{AA4160C7-4D0F-4E7F-9532-239E5FA8C008}"/>
    <cellStyle name="20% - 강조색1 3 2 4 3 2 2" xfId="40295" xr:uid="{9FEC0309-E452-4C13-8873-658ADFE49DE2}"/>
    <cellStyle name="20% - 강조색1 3 2 4 3 3" xfId="29275" xr:uid="{B0577D07-C04F-41C9-A687-82220D3E48CD}"/>
    <cellStyle name="20% - 강조색1 3 2 4 4" xfId="12736" xr:uid="{2A86EBF4-2265-4E17-A775-04DC847F4BE3}"/>
    <cellStyle name="20% - 강조색1 3 2 4 4 2" xfId="34785" xr:uid="{3D735F05-256A-4A9D-B4DE-960578C8C430}"/>
    <cellStyle name="20% - 강조색1 3 2 4 5" xfId="23765" xr:uid="{4D2FB978-A319-45CB-9D15-A62E737A0C9E}"/>
    <cellStyle name="20% - 강조색1 3 2 4 6" xfId="49923" xr:uid="{C4B17C44-094B-4021-BA9D-19AD2CF38963}"/>
    <cellStyle name="20% - 강조색1 3 2 5" xfId="3070" xr:uid="{6F60E459-7DB0-451F-85B1-3050D0C2AECE}"/>
    <cellStyle name="20% - 강조색1 3 2 5 2" xfId="8596" xr:uid="{E1096DEF-A4A1-4C03-89D6-DCD2B79BA371}"/>
    <cellStyle name="20% - 강조색1 3 2 5 2 2" xfId="19625" xr:uid="{66F8D6A9-A969-4D93-8605-BD89B381CDA3}"/>
    <cellStyle name="20% - 강조색1 3 2 5 2 2 2" xfId="41674" xr:uid="{8BD51D47-2C7D-474B-98F6-B0F2500608AF}"/>
    <cellStyle name="20% - 강조색1 3 2 5 2 3" xfId="30654" xr:uid="{E5F44D61-DD74-4170-B5D1-6BC0296A16E4}"/>
    <cellStyle name="20% - 강조색1 3 2 5 3" xfId="14115" xr:uid="{797D77BE-D0ED-49F6-9AB6-31CDAA6E2951}"/>
    <cellStyle name="20% - 강조색1 3 2 5 3 2" xfId="36164" xr:uid="{C51C9804-1A94-412C-9098-D5D12A142DC6}"/>
    <cellStyle name="20% - 강조색1 3 2 5 4" xfId="25144" xr:uid="{6C102C45-0784-463D-A5B1-FDF6978146AB}"/>
    <cellStyle name="20% - 강조색1 3 2 5 5" xfId="51302" xr:uid="{8477B7C7-5A46-4A3B-A309-58A684033A64}"/>
    <cellStyle name="20% - 강조색1 3 2 6" xfId="5841" xr:uid="{8B67D939-C3DA-4F51-8272-2E9CB9BCEF91}"/>
    <cellStyle name="20% - 강조색1 3 2 6 2" xfId="16870" xr:uid="{BEE1785C-BCEB-407A-AE17-FF9A1193A249}"/>
    <cellStyle name="20% - 강조색1 3 2 6 2 2" xfId="38919" xr:uid="{8FABECA9-6854-4462-A44F-917DC8035835}"/>
    <cellStyle name="20% - 강조색1 3 2 6 3" xfId="27899" xr:uid="{56433279-E15F-4FBB-A657-959820AE62BD}"/>
    <cellStyle name="20% - 강조색1 3 2 6 4" xfId="54056" xr:uid="{EB0F0A68-D154-4252-9F19-8DC7A88B5FD8}"/>
    <cellStyle name="20% - 강조색1 3 2 7" xfId="11360" xr:uid="{E907B04D-3938-41C6-8ADB-7F856F4C477D}"/>
    <cellStyle name="20% - 강조색1 3 2 7 2" xfId="33409" xr:uid="{B113AD9C-8DC1-4BFC-91B8-1591A3533B30}"/>
    <cellStyle name="20% - 강조색1 3 2 8" xfId="22389" xr:uid="{6BB41644-4354-40A7-AE72-04379B45A2AB}"/>
    <cellStyle name="20% - 강조색1 3 2 9" xfId="48547" xr:uid="{70551958-8C6C-45C2-A3DE-61EFDB014C6C}"/>
    <cellStyle name="20% - 강조색1 3 3" xfId="440" xr:uid="{00000000-0005-0000-0000-000016000000}"/>
    <cellStyle name="20% - 강조색1 3 3 2" xfId="1177" xr:uid="{99B34297-5239-4345-B9A8-B39E611670FA}"/>
    <cellStyle name="20% - 강조색1 3 3 2 2" xfId="2571" xr:uid="{3FFC4770-01BA-4E48-A072-C51155BE7D8B}"/>
    <cellStyle name="20% - 강조색1 3 3 2 2 2" xfId="5347" xr:uid="{6E91458C-83D7-4652-A5A3-0A98E522A572}"/>
    <cellStyle name="20% - 강조색1 3 3 2 2 2 2" xfId="10873" xr:uid="{4078925B-4CB4-4939-98BE-64C700046975}"/>
    <cellStyle name="20% - 강조색1 3 3 2 2 2 2 2" xfId="21902" xr:uid="{BCF7D395-DD63-4195-BBF1-AB23B5CF1DE8}"/>
    <cellStyle name="20% - 강조색1 3 3 2 2 2 2 2 2" xfId="43951" xr:uid="{3789BE96-23D0-47C2-A1B6-ABCC8F583C7A}"/>
    <cellStyle name="20% - 강조색1 3 3 2 2 2 2 3" xfId="32931" xr:uid="{B6114DC9-0786-4894-B672-816334D37CFF}"/>
    <cellStyle name="20% - 강조색1 3 3 2 2 2 3" xfId="16392" xr:uid="{0BB92297-F5E0-4F79-BC1F-10FD65D81DAD}"/>
    <cellStyle name="20% - 강조색1 3 3 2 2 2 3 2" xfId="38441" xr:uid="{5EB94885-B180-43CC-A9A8-6DB288867CF7}"/>
    <cellStyle name="20% - 강조색1 3 3 2 2 2 4" xfId="27421" xr:uid="{E26451CC-02D2-42C4-8E09-B88C61E3B590}"/>
    <cellStyle name="20% - 강조색1 3 3 2 2 2 5" xfId="53579" xr:uid="{8A17E64A-098A-4D39-97F1-C59295D6F00C}"/>
    <cellStyle name="20% - 강조색1 3 3 2 2 3" xfId="8118" xr:uid="{AEB33982-04E9-49D2-BF09-6FAA2FC260A6}"/>
    <cellStyle name="20% - 강조색1 3 3 2 2 3 2" xfId="19147" xr:uid="{9CDCC8D4-2931-45E8-941B-D94E344E8480}"/>
    <cellStyle name="20% - 강조색1 3 3 2 2 3 2 2" xfId="41196" xr:uid="{7A9EF86A-18AD-4A91-AC2B-2C6FDF4330B4}"/>
    <cellStyle name="20% - 강조색1 3 3 2 2 3 3" xfId="30176" xr:uid="{BDD200BD-D056-44F7-9C59-CDF98CECBD35}"/>
    <cellStyle name="20% - 강조색1 3 3 2 2 4" xfId="13637" xr:uid="{6724B0A7-DF03-47DD-9338-6DFB14979A10}"/>
    <cellStyle name="20% - 강조색1 3 3 2 2 4 2" xfId="35686" xr:uid="{60ABCA95-FFC3-4865-85FC-3A8196C1C63B}"/>
    <cellStyle name="20% - 강조색1 3 3 2 2 5" xfId="24666" xr:uid="{7B631BD5-0EC9-4C90-A759-E53A759873DB}"/>
    <cellStyle name="20% - 강조색1 3 3 2 2 6" xfId="50824" xr:uid="{83E77DAB-D2B2-439F-8A9B-F1C540C8B153}"/>
    <cellStyle name="20% - 강조색1 3 3 2 3" xfId="3971" xr:uid="{410599A6-524D-41CF-8339-3D87093E530A}"/>
    <cellStyle name="20% - 강조색1 3 3 2 3 2" xfId="9497" xr:uid="{D1799EAE-1FAF-451D-86D1-8D9B19596257}"/>
    <cellStyle name="20% - 강조색1 3 3 2 3 2 2" xfId="20526" xr:uid="{FBBF64CE-27F2-422D-9741-663F687B6FF4}"/>
    <cellStyle name="20% - 강조색1 3 3 2 3 2 2 2" xfId="42575" xr:uid="{FA770143-5BC4-4094-B4DE-B8B36A3764DD}"/>
    <cellStyle name="20% - 강조색1 3 3 2 3 2 3" xfId="31555" xr:uid="{B2FCCFE7-9DBC-4699-82FB-6A3A65BFC197}"/>
    <cellStyle name="20% - 강조색1 3 3 2 3 3" xfId="15016" xr:uid="{3FB88CAD-8A59-4696-8200-4889245143B8}"/>
    <cellStyle name="20% - 강조색1 3 3 2 3 3 2" xfId="37065" xr:uid="{C570D7DB-61BE-42B9-8984-0406144CEDCE}"/>
    <cellStyle name="20% - 강조색1 3 3 2 3 4" xfId="26045" xr:uid="{8B78C98A-3CDD-4EB4-97E0-2B425D400D29}"/>
    <cellStyle name="20% - 강조색1 3 3 2 3 5" xfId="52203" xr:uid="{A4822F0F-36B6-4B6A-9802-F7DC50BED8CC}"/>
    <cellStyle name="20% - 강조색1 3 3 2 4" xfId="6742" xr:uid="{60183FC9-C4E8-4D5D-94C4-B429261F5256}"/>
    <cellStyle name="20% - 강조색1 3 3 2 4 2" xfId="17771" xr:uid="{3FCB7605-25A6-4F7E-B93E-D56B972DD069}"/>
    <cellStyle name="20% - 강조색1 3 3 2 4 2 2" xfId="39820" xr:uid="{FF17F571-D12B-4BDA-9C78-FB283C949900}"/>
    <cellStyle name="20% - 강조색1 3 3 2 4 3" xfId="28800" xr:uid="{A55D44D3-C26C-44C2-A3C3-89C44B96C934}"/>
    <cellStyle name="20% - 강조색1 3 3 2 4 4" xfId="54956" xr:uid="{89017A26-5671-4A53-B8C8-165BDF4496AB}"/>
    <cellStyle name="20% - 강조색1 3 3 2 5" xfId="12261" xr:uid="{FCCA204A-DF9F-4DB5-952B-26D766FA8F97}"/>
    <cellStyle name="20% - 강조색1 3 3 2 5 2" xfId="34310" xr:uid="{835E0DA2-DF90-4A21-A8A2-A767F6B6E8BA}"/>
    <cellStyle name="20% - 강조색1 3 3 2 6" xfId="23290" xr:uid="{EFF1E964-F962-457D-9785-7DF47E96B1B7}"/>
    <cellStyle name="20% - 강조색1 3 3 2 7" xfId="49447" xr:uid="{FCD07A07-8901-4AF3-A8A3-26ABB5DAE906}"/>
    <cellStyle name="20% - 강조색1 3 3 3" xfId="1883" xr:uid="{7B41B772-0C39-4F93-88AA-536897CF9038}"/>
    <cellStyle name="20% - 강조색1 3 3 3 2" xfId="4659" xr:uid="{353DFB08-3769-411E-8225-F9E0184F108D}"/>
    <cellStyle name="20% - 강조색1 3 3 3 2 2" xfId="10185" xr:uid="{ED84FDBE-D9DD-45E5-A792-89790B87B9FF}"/>
    <cellStyle name="20% - 강조색1 3 3 3 2 2 2" xfId="21214" xr:uid="{98CDC0B1-6B4A-40E0-8FB4-F47FB4C13951}"/>
    <cellStyle name="20% - 강조색1 3 3 3 2 2 2 2" xfId="43263" xr:uid="{E5C8E6A3-1ACC-4C28-A604-1D1DE4CFFC99}"/>
    <cellStyle name="20% - 강조색1 3 3 3 2 2 3" xfId="32243" xr:uid="{E8398A3C-463A-4860-A173-C4322A9080C3}"/>
    <cellStyle name="20% - 강조색1 3 3 3 2 3" xfId="15704" xr:uid="{FAC3CDEC-6619-4DED-9B97-F7D71A3FECA7}"/>
    <cellStyle name="20% - 강조색1 3 3 3 2 3 2" xfId="37753" xr:uid="{909D2D1D-CD0F-40DD-8585-F192E2B46A19}"/>
    <cellStyle name="20% - 강조색1 3 3 3 2 4" xfId="26733" xr:uid="{4BBDFF9C-855B-4EFA-8AD2-FC3B7AF5C54E}"/>
    <cellStyle name="20% - 강조색1 3 3 3 2 5" xfId="52891" xr:uid="{613494B3-D09F-45F3-A183-EBE3A50C0C87}"/>
    <cellStyle name="20% - 강조색1 3 3 3 3" xfId="7430" xr:uid="{55A2027D-17A1-4FEC-ADE0-B2B315F5C04F}"/>
    <cellStyle name="20% - 강조색1 3 3 3 3 2" xfId="18459" xr:uid="{15D20F60-3087-4874-86C3-F6AF0B3CCDF4}"/>
    <cellStyle name="20% - 강조색1 3 3 3 3 2 2" xfId="40508" xr:uid="{B43EB88B-A385-44D0-9B2B-8B700054ADA4}"/>
    <cellStyle name="20% - 강조색1 3 3 3 3 3" xfId="29488" xr:uid="{6BEBC05B-E3DA-4978-9642-45C0F35336CE}"/>
    <cellStyle name="20% - 강조색1 3 3 3 4" xfId="12949" xr:uid="{FE94A5B7-19C4-4062-A69E-02E5EB76FDED}"/>
    <cellStyle name="20% - 강조색1 3 3 3 4 2" xfId="34998" xr:uid="{332232AB-0201-4266-AAA3-87A6A8ECF422}"/>
    <cellStyle name="20% - 강조색1 3 3 3 5" xfId="23978" xr:uid="{C0871169-6EFC-44A1-A4F3-D7D924DD4E79}"/>
    <cellStyle name="20% - 강조색1 3 3 3 6" xfId="50136" xr:uid="{A2EC6129-146E-4B34-812F-85058E3E1248}"/>
    <cellStyle name="20% - 강조색1 3 3 4" xfId="3283" xr:uid="{2324C44A-B8AA-4D6E-8154-0134306331AA}"/>
    <cellStyle name="20% - 강조색1 3 3 4 2" xfId="8809" xr:uid="{26759D54-1D8E-4790-B6CB-87D489879E31}"/>
    <cellStyle name="20% - 강조색1 3 3 4 2 2" xfId="19838" xr:uid="{149310D9-A835-4008-A89A-6E0E44129E07}"/>
    <cellStyle name="20% - 강조색1 3 3 4 2 2 2" xfId="41887" xr:uid="{E17EF055-807F-4779-8390-A469E65C67C1}"/>
    <cellStyle name="20% - 강조색1 3 3 4 2 3" xfId="30867" xr:uid="{247DC67E-EFB4-42D6-9259-075D09D39F66}"/>
    <cellStyle name="20% - 강조색1 3 3 4 3" xfId="14328" xr:uid="{44F54110-E982-45E3-91E9-D783113B3932}"/>
    <cellStyle name="20% - 강조색1 3 3 4 3 2" xfId="36377" xr:uid="{D5CF9EDC-0A71-44E6-ACD4-36C6BEB01CC6}"/>
    <cellStyle name="20% - 강조색1 3 3 4 4" xfId="25357" xr:uid="{9BC9D8A2-4547-473E-ACB4-534E22BB0A25}"/>
    <cellStyle name="20% - 강조색1 3 3 4 5" xfId="51515" xr:uid="{09A175C8-2918-4F0C-8D99-2E53488B69ED}"/>
    <cellStyle name="20% - 강조색1 3 3 5" xfId="6054" xr:uid="{38D8DAA9-6FFA-491D-8B4B-CF431AD52E06}"/>
    <cellStyle name="20% - 강조색1 3 3 5 2" xfId="17083" xr:uid="{FAFAB5C3-F3E5-4382-9840-F3816EEC1692}"/>
    <cellStyle name="20% - 강조색1 3 3 5 2 2" xfId="39132" xr:uid="{B207B2F0-F7D3-4DF2-BEF7-DECF4C925B02}"/>
    <cellStyle name="20% - 강조색1 3 3 5 3" xfId="28112" xr:uid="{48F9DCAC-C9B3-4AAD-B2CA-6F94A721986C}"/>
    <cellStyle name="20% - 강조색1 3 3 5 4" xfId="54268" xr:uid="{26B5E52A-36D5-4248-9EE1-FCE0CE392953}"/>
    <cellStyle name="20% - 강조색1 3 3 6" xfId="11573" xr:uid="{C6D8F918-527C-45BA-95EC-7E25F6A6D6B6}"/>
    <cellStyle name="20% - 강조색1 3 3 6 2" xfId="33622" xr:uid="{BA434368-C7DD-4271-888F-66A74BABD9D1}"/>
    <cellStyle name="20% - 강조색1 3 3 7" xfId="22602" xr:uid="{BD781FD4-CC61-4033-9690-482CC40621DF}"/>
    <cellStyle name="20% - 강조색1 3 3 8" xfId="48759" xr:uid="{78474483-F08A-4949-AD55-48B017CF93E3}"/>
    <cellStyle name="20% - 강조색1 3 4" xfId="835" xr:uid="{B9992CB5-B6B7-446F-9BB7-E3C6C52B39FC}"/>
    <cellStyle name="20% - 강조색1 3 4 2" xfId="2229" xr:uid="{A202712A-25B1-4CCE-9AFE-D3CFF9CC8E82}"/>
    <cellStyle name="20% - 강조색1 3 4 2 2" xfId="5005" xr:uid="{CB1E5C2A-936A-4725-9CCE-F0D74B4A68FE}"/>
    <cellStyle name="20% - 강조색1 3 4 2 2 2" xfId="10531" xr:uid="{9B97E358-4877-41E9-B6DC-1C37A7D81500}"/>
    <cellStyle name="20% - 강조색1 3 4 2 2 2 2" xfId="21560" xr:uid="{72727F48-9DEE-4A11-AF89-6417793681AA}"/>
    <cellStyle name="20% - 강조색1 3 4 2 2 2 2 2" xfId="43609" xr:uid="{EDB6385A-22EE-4869-B043-818D890E03FF}"/>
    <cellStyle name="20% - 강조색1 3 4 2 2 2 3" xfId="32589" xr:uid="{6FD5462B-82F1-44D7-B659-1398ADA3D2AF}"/>
    <cellStyle name="20% - 강조색1 3 4 2 2 3" xfId="16050" xr:uid="{DD668309-767C-4DEA-99DC-97AAF95A1F20}"/>
    <cellStyle name="20% - 강조색1 3 4 2 2 3 2" xfId="38099" xr:uid="{F004E5E0-776E-45D1-9AD4-B32DA8BC0B4C}"/>
    <cellStyle name="20% - 강조색1 3 4 2 2 4" xfId="27079" xr:uid="{138C4359-A0C4-440A-A0E7-08DDFF7405BE}"/>
    <cellStyle name="20% - 강조색1 3 4 2 2 5" xfId="53237" xr:uid="{808A7E53-170F-46BE-9365-2E2A91F1B66F}"/>
    <cellStyle name="20% - 강조색1 3 4 2 3" xfId="7776" xr:uid="{304CEE1B-444F-4E80-9E72-A6A39D5E48CF}"/>
    <cellStyle name="20% - 강조색1 3 4 2 3 2" xfId="18805" xr:uid="{24C72283-D77F-4E5C-AB15-7DBDCEAD274E}"/>
    <cellStyle name="20% - 강조색1 3 4 2 3 2 2" xfId="40854" xr:uid="{170CBA6E-021B-46C7-8606-BD8F3D4BE388}"/>
    <cellStyle name="20% - 강조색1 3 4 2 3 3" xfId="29834" xr:uid="{F35B06ED-C12C-49BB-919C-C82EE882F0CE}"/>
    <cellStyle name="20% - 강조색1 3 4 2 4" xfId="13295" xr:uid="{2ECFCC64-D774-4057-9574-6BA0508565DC}"/>
    <cellStyle name="20% - 강조색1 3 4 2 4 2" xfId="35344" xr:uid="{07ACA8B9-EF1F-4F96-8141-60A01463E32E}"/>
    <cellStyle name="20% - 강조색1 3 4 2 5" xfId="24324" xr:uid="{894B5B71-C482-4683-BFE8-E2A61C5044D6}"/>
    <cellStyle name="20% - 강조색1 3 4 2 6" xfId="50482" xr:uid="{446EC7E7-9227-48E3-BAF2-6B03CBD76BF3}"/>
    <cellStyle name="20% - 강조색1 3 4 3" xfId="3629" xr:uid="{75DAB259-2585-4447-AC42-F5EFA0E4B2D7}"/>
    <cellStyle name="20% - 강조색1 3 4 3 2" xfId="9155" xr:uid="{23403770-6DA4-4487-9CE1-D1A6140E2981}"/>
    <cellStyle name="20% - 강조색1 3 4 3 2 2" xfId="20184" xr:uid="{76130D5B-9107-4EC0-853D-2C170980EDAD}"/>
    <cellStyle name="20% - 강조색1 3 4 3 2 2 2" xfId="42233" xr:uid="{147442EB-43A2-4D20-A229-86EC16410F55}"/>
    <cellStyle name="20% - 강조색1 3 4 3 2 3" xfId="31213" xr:uid="{AEB5BCB3-2DCE-44E0-AFB0-1CB92BA36389}"/>
    <cellStyle name="20% - 강조색1 3 4 3 3" xfId="14674" xr:uid="{90954C85-D152-4C94-ADC9-D0EE8CE84D49}"/>
    <cellStyle name="20% - 강조색1 3 4 3 3 2" xfId="36723" xr:uid="{D93489ED-A893-4C43-9304-D7229383480B}"/>
    <cellStyle name="20% - 강조색1 3 4 3 4" xfId="25703" xr:uid="{0FBB2F44-BED1-48A9-A2BA-517E49483830}"/>
    <cellStyle name="20% - 강조색1 3 4 3 5" xfId="51861" xr:uid="{C576AA74-8C31-48EF-8E10-0AF8F85DDA72}"/>
    <cellStyle name="20% - 강조색1 3 4 4" xfId="6400" xr:uid="{7424FAB3-705A-49B4-94AA-D35EB5340FA5}"/>
    <cellStyle name="20% - 강조색1 3 4 4 2" xfId="17429" xr:uid="{6B450A86-7E4D-4F61-857A-4A96A30FBE85}"/>
    <cellStyle name="20% - 강조색1 3 4 4 2 2" xfId="39478" xr:uid="{B24C19E4-C71B-4F7D-A6AF-0C85B794DD1D}"/>
    <cellStyle name="20% - 강조색1 3 4 4 3" xfId="28458" xr:uid="{4C34F10F-FE79-4F31-8707-A419D540A30B}"/>
    <cellStyle name="20% - 강조색1 3 4 4 4" xfId="54614" xr:uid="{321C465D-F3E0-4BD0-8CC2-C35AABE018EA}"/>
    <cellStyle name="20% - 강조색1 3 4 5" xfId="11919" xr:uid="{6E896B00-AB48-44A3-A50A-6E709469C707}"/>
    <cellStyle name="20% - 강조색1 3 4 5 2" xfId="33968" xr:uid="{437879CD-C2BA-4C21-815B-0ABB37820A3B}"/>
    <cellStyle name="20% - 강조색1 3 4 6" xfId="22948" xr:uid="{5CFB4FBA-57EC-4813-9FBE-741F1222A73C}"/>
    <cellStyle name="20% - 강조색1 3 4 7" xfId="49105" xr:uid="{B168E305-65E9-41F0-8A81-F93E5BAB64C5}"/>
    <cellStyle name="20% - 강조색1 3 5" xfId="1541" xr:uid="{F7DDE38F-5A9D-4FD6-96DC-3FBDA34E72CE}"/>
    <cellStyle name="20% - 강조색1 3 5 2" xfId="4317" xr:uid="{E5315C5B-AB2C-404E-8EBD-75173C298FFD}"/>
    <cellStyle name="20% - 강조색1 3 5 2 2" xfId="9843" xr:uid="{47FAC63B-EC1B-4C0C-BFD4-1C58D113FBC6}"/>
    <cellStyle name="20% - 강조색1 3 5 2 2 2" xfId="20872" xr:uid="{C1854C33-23C4-4450-9D10-C6BF35B2479E}"/>
    <cellStyle name="20% - 강조색1 3 5 2 2 2 2" xfId="42921" xr:uid="{9D00808B-EEDC-4323-B198-561F7D0FB70C}"/>
    <cellStyle name="20% - 강조색1 3 5 2 2 3" xfId="31901" xr:uid="{DEDA358A-0BBE-445B-B54F-4875C535FF47}"/>
    <cellStyle name="20% - 강조색1 3 5 2 3" xfId="15362" xr:uid="{3A74254C-E79C-4299-99BB-D08CBCB49921}"/>
    <cellStyle name="20% - 강조색1 3 5 2 3 2" xfId="37411" xr:uid="{AACA8493-885B-4F65-912B-BBA2A9276E00}"/>
    <cellStyle name="20% - 강조색1 3 5 2 4" xfId="26391" xr:uid="{F5E9F87C-E144-4D02-83E3-34331642F787}"/>
    <cellStyle name="20% - 강조색1 3 5 2 5" xfId="52549" xr:uid="{60350984-8F42-482F-92DF-FA9AC4CBE0D6}"/>
    <cellStyle name="20% - 강조색1 3 5 3" xfId="7088" xr:uid="{86146054-8EF4-4504-9C73-A3802477A4D5}"/>
    <cellStyle name="20% - 강조색1 3 5 3 2" xfId="18117" xr:uid="{BF446021-4502-4346-9941-F52DE43B1AD4}"/>
    <cellStyle name="20% - 강조색1 3 5 3 2 2" xfId="40166" xr:uid="{7CE36A45-D830-42F3-9DF6-E7CF0B1B1E55}"/>
    <cellStyle name="20% - 강조색1 3 5 3 3" xfId="29146" xr:uid="{36B3544B-8950-43A0-9150-9446E2ECB5A0}"/>
    <cellStyle name="20% - 강조색1 3 5 4" xfId="12607" xr:uid="{CA81D46E-FA0D-41B5-A995-0F5670273E4A}"/>
    <cellStyle name="20% - 강조색1 3 5 4 2" xfId="34656" xr:uid="{E1542353-22A1-4819-A169-1FC667D7EEC9}"/>
    <cellStyle name="20% - 강조색1 3 5 5" xfId="23636" xr:uid="{A40C4E44-D655-4F55-A4EE-F9B8B11C30AF}"/>
    <cellStyle name="20% - 강조색1 3 5 6" xfId="49794" xr:uid="{44F41F22-5139-427A-8E39-7BBC4F6AB2B7}"/>
    <cellStyle name="20% - 강조색1 3 6" xfId="2941" xr:uid="{52805572-F64A-4B3F-A69C-8FC1C1E1CEA5}"/>
    <cellStyle name="20% - 강조색1 3 6 2" xfId="8467" xr:uid="{F989183F-F028-45D4-9619-0AC188D73925}"/>
    <cellStyle name="20% - 강조색1 3 6 2 2" xfId="19496" xr:uid="{EB08711B-3355-49BB-B646-A0711685AD85}"/>
    <cellStyle name="20% - 강조색1 3 6 2 2 2" xfId="41545" xr:uid="{854DC184-051D-4B46-A88C-556459D7374D}"/>
    <cellStyle name="20% - 강조색1 3 6 2 3" xfId="30525" xr:uid="{9DD6D260-9303-4333-B736-C40BE3C07AA1}"/>
    <cellStyle name="20% - 강조색1 3 6 3" xfId="13986" xr:uid="{E0685975-2F85-4EB0-88DE-AD27128C9595}"/>
    <cellStyle name="20% - 강조색1 3 6 3 2" xfId="36035" xr:uid="{5954C7DB-8FB0-4B6F-BC2C-CFDEFA9228A4}"/>
    <cellStyle name="20% - 강조색1 3 6 4" xfId="25015" xr:uid="{034377B3-0072-48EE-BFA8-50BF5106A5BA}"/>
    <cellStyle name="20% - 강조색1 3 6 5" xfId="51173" xr:uid="{212569A8-E49A-4612-9BBD-89B82021E244}"/>
    <cellStyle name="20% - 강조색1 3 7" xfId="5712" xr:uid="{A0DD8E0D-5B96-4B4D-8E87-BEBB7E4563D3}"/>
    <cellStyle name="20% - 강조색1 3 7 2" xfId="16741" xr:uid="{12160099-1791-4CCE-BD28-CA24B0891D9A}"/>
    <cellStyle name="20% - 강조색1 3 7 2 2" xfId="38790" xr:uid="{708E559F-E74D-4404-902C-E5803326E494}"/>
    <cellStyle name="20% - 강조색1 3 7 3" xfId="27770" xr:uid="{D07E5452-097A-4477-BC4E-615DB00CD9DC}"/>
    <cellStyle name="20% - 강조색1 3 7 4" xfId="53927" xr:uid="{E85300B1-497A-47C9-8858-9EC6D622384B}"/>
    <cellStyle name="20% - 강조색1 3 8" xfId="11231" xr:uid="{D161D810-0899-4CD8-B8EF-2BC958FE5790}"/>
    <cellStyle name="20% - 강조색1 3 8 2" xfId="33280" xr:uid="{65B9E888-AF97-43AA-9107-76137EECCB71}"/>
    <cellStyle name="20% - 강조색1 3 9" xfId="22260" xr:uid="{C68F8699-496F-47F2-8F36-810ED95A9332}"/>
    <cellStyle name="20% - 강조색1 4" xfId="93" xr:uid="{00000000-0005-0000-0000-000017000000}"/>
    <cellStyle name="20% - 강조색1 4 10" xfId="48431" xr:uid="{28B13022-24C1-465E-AB31-CEF9A2A3340B}"/>
    <cellStyle name="20% - 강조색1 4 2" xfId="222" xr:uid="{00000000-0005-0000-0000-000018000000}"/>
    <cellStyle name="20% - 강조색1 4 2 2" xfId="582" xr:uid="{00000000-0005-0000-0000-000019000000}"/>
    <cellStyle name="20% - 강조색1 4 2 2 2" xfId="1319" xr:uid="{AF250D2F-6D55-4EB2-8906-C9056B7F02B3}"/>
    <cellStyle name="20% - 강조색1 4 2 2 2 2" xfId="2713" xr:uid="{A2C34A8E-6B10-4902-A24C-7A8C7AC4FCB6}"/>
    <cellStyle name="20% - 강조색1 4 2 2 2 2 2" xfId="5489" xr:uid="{58A280A0-9A72-4687-B252-4D74FCE3EB5B}"/>
    <cellStyle name="20% - 강조색1 4 2 2 2 2 2 2" xfId="11015" xr:uid="{188692EC-17EB-486F-B2CE-A2E95ADDC177}"/>
    <cellStyle name="20% - 강조색1 4 2 2 2 2 2 2 2" xfId="22044" xr:uid="{016A74EB-1D07-4ACF-B346-0DBAC0C77E64}"/>
    <cellStyle name="20% - 강조색1 4 2 2 2 2 2 2 2 2" xfId="44093" xr:uid="{D7033C71-2C31-433F-8FBC-EB21F3AE3549}"/>
    <cellStyle name="20% - 강조색1 4 2 2 2 2 2 2 3" xfId="33073" xr:uid="{9AC4AE23-BEEF-4127-8178-9935ACF94E0A}"/>
    <cellStyle name="20% - 강조색1 4 2 2 2 2 2 3" xfId="16534" xr:uid="{58A42F54-44DE-4341-A2DB-5CE5ACD0F0A6}"/>
    <cellStyle name="20% - 강조색1 4 2 2 2 2 2 3 2" xfId="38583" xr:uid="{20DD0708-652F-4E53-9138-AE330F0AE8D1}"/>
    <cellStyle name="20% - 강조색1 4 2 2 2 2 2 4" xfId="27563" xr:uid="{393BCE23-C925-4CC1-82FB-7850A752F568}"/>
    <cellStyle name="20% - 강조색1 4 2 2 2 2 2 5" xfId="53721" xr:uid="{D7CA80B1-D0F6-4840-B196-E156B049B468}"/>
    <cellStyle name="20% - 강조색1 4 2 2 2 2 3" xfId="8260" xr:uid="{099CA3B0-FCA9-4A20-A7CE-51202F98D8F7}"/>
    <cellStyle name="20% - 강조색1 4 2 2 2 2 3 2" xfId="19289" xr:uid="{1EF71290-764E-4E7A-A4B1-5A49232C80F1}"/>
    <cellStyle name="20% - 강조색1 4 2 2 2 2 3 2 2" xfId="41338" xr:uid="{11F0E81C-138B-47E1-98D0-108DA15E1BEC}"/>
    <cellStyle name="20% - 강조색1 4 2 2 2 2 3 3" xfId="30318" xr:uid="{45CD8E64-DA88-4D77-ACE2-500328F9A27D}"/>
    <cellStyle name="20% - 강조색1 4 2 2 2 2 4" xfId="13779" xr:uid="{EC2FDF56-9D04-4E76-AABE-547C7886D202}"/>
    <cellStyle name="20% - 강조색1 4 2 2 2 2 4 2" xfId="35828" xr:uid="{A507E69B-A0EC-4BD6-8231-1BB518FCB2A5}"/>
    <cellStyle name="20% - 강조색1 4 2 2 2 2 5" xfId="24808" xr:uid="{E443BAD4-62A1-49FE-BC6B-F00340C14B84}"/>
    <cellStyle name="20% - 강조색1 4 2 2 2 2 6" xfId="50966" xr:uid="{A76FDF9F-4D90-443D-A81C-EC7AFD81ECD6}"/>
    <cellStyle name="20% - 강조색1 4 2 2 2 3" xfId="4113" xr:uid="{7C32BF1E-6178-4F22-9D8B-058BBF005B73}"/>
    <cellStyle name="20% - 강조색1 4 2 2 2 3 2" xfId="9639" xr:uid="{9FF58D66-B62F-4F2D-B3FB-1058FA11865D}"/>
    <cellStyle name="20% - 강조색1 4 2 2 2 3 2 2" xfId="20668" xr:uid="{55FD811F-8089-46AA-99CE-BBAA06550BC2}"/>
    <cellStyle name="20% - 강조색1 4 2 2 2 3 2 2 2" xfId="42717" xr:uid="{3553FE4D-C899-40F6-8FA3-C9A18A2D9491}"/>
    <cellStyle name="20% - 강조색1 4 2 2 2 3 2 3" xfId="31697" xr:uid="{A8949FC2-F9BA-441C-A1B8-CFBA5B48D771}"/>
    <cellStyle name="20% - 강조색1 4 2 2 2 3 3" xfId="15158" xr:uid="{07768903-7736-4705-9D15-C9444709FBC9}"/>
    <cellStyle name="20% - 강조색1 4 2 2 2 3 3 2" xfId="37207" xr:uid="{FC838C6A-ACBA-470E-A554-1D2C0C1E83B7}"/>
    <cellStyle name="20% - 강조색1 4 2 2 2 3 4" xfId="26187" xr:uid="{7492006E-9953-43C4-A02B-5414943A2D6D}"/>
    <cellStyle name="20% - 강조색1 4 2 2 2 3 5" xfId="52345" xr:uid="{7D589118-9EFB-4853-8B54-6A7B2B603924}"/>
    <cellStyle name="20% - 강조색1 4 2 2 2 4" xfId="6884" xr:uid="{8AB4C735-6859-4D46-8CDE-6E30AA810B71}"/>
    <cellStyle name="20% - 강조색1 4 2 2 2 4 2" xfId="17913" xr:uid="{23E07854-6E2B-4573-8F91-E9BFA3340C20}"/>
    <cellStyle name="20% - 강조색1 4 2 2 2 4 2 2" xfId="39962" xr:uid="{65CF601B-7014-465C-92C8-96DE9C333AA1}"/>
    <cellStyle name="20% - 강조색1 4 2 2 2 4 3" xfId="28942" xr:uid="{89CD7F19-CBBA-47F6-9FC7-3535105A26B7}"/>
    <cellStyle name="20% - 강조색1 4 2 2 2 4 4" xfId="55098" xr:uid="{E7320306-1834-47DC-AB40-7F582FAF0D20}"/>
    <cellStyle name="20% - 강조색1 4 2 2 2 5" xfId="12403" xr:uid="{B6D87C7F-7A6F-4A4F-BB20-3442217DDEFE}"/>
    <cellStyle name="20% - 강조색1 4 2 2 2 5 2" xfId="34452" xr:uid="{4C4BB138-1637-4AF1-8F42-7B54D641D3DA}"/>
    <cellStyle name="20% - 강조색1 4 2 2 2 6" xfId="23432" xr:uid="{0F6FC803-88CD-433B-A485-D4A8F73FBEBB}"/>
    <cellStyle name="20% - 강조색1 4 2 2 2 7" xfId="49589" xr:uid="{547A0412-648A-4193-82FB-B5CE37C12895}"/>
    <cellStyle name="20% - 강조색1 4 2 2 3" xfId="2025" xr:uid="{F1C4485E-16A8-4662-9376-1DF4016D097C}"/>
    <cellStyle name="20% - 강조색1 4 2 2 3 2" xfId="4801" xr:uid="{9B6C2B42-1945-43EA-A26C-E45E4DFDC180}"/>
    <cellStyle name="20% - 강조색1 4 2 2 3 2 2" xfId="10327" xr:uid="{EE749F86-1166-4AE5-8844-BA4C2FAC1F5D}"/>
    <cellStyle name="20% - 강조색1 4 2 2 3 2 2 2" xfId="21356" xr:uid="{D2C393C5-8F44-453F-BDA3-236E1D45F4A1}"/>
    <cellStyle name="20% - 강조색1 4 2 2 3 2 2 2 2" xfId="43405" xr:uid="{B2931988-B8F9-40D0-B818-DA44E6BDC6EA}"/>
    <cellStyle name="20% - 강조색1 4 2 2 3 2 2 3" xfId="32385" xr:uid="{2BAA79C0-BB2A-449D-9E1B-F281E2631EA8}"/>
    <cellStyle name="20% - 강조색1 4 2 2 3 2 3" xfId="15846" xr:uid="{9B0C99A7-38CB-4D6D-A965-E343ECD520E0}"/>
    <cellStyle name="20% - 강조색1 4 2 2 3 2 3 2" xfId="37895" xr:uid="{74056A5C-486C-4DD9-B7E5-188FB639C3F3}"/>
    <cellStyle name="20% - 강조색1 4 2 2 3 2 4" xfId="26875" xr:uid="{0DD30A81-7ED6-4A30-ABD6-68F3C833AEE2}"/>
    <cellStyle name="20% - 강조색1 4 2 2 3 2 5" xfId="53033" xr:uid="{89BD55D5-301F-4734-B3F3-8986FDEF61FF}"/>
    <cellStyle name="20% - 강조색1 4 2 2 3 3" xfId="7572" xr:uid="{15747F82-BE23-4F50-BF6C-8249FAD4A50B}"/>
    <cellStyle name="20% - 강조색1 4 2 2 3 3 2" xfId="18601" xr:uid="{759A248B-8AB5-4F00-91D2-8E5C6988434F}"/>
    <cellStyle name="20% - 강조색1 4 2 2 3 3 2 2" xfId="40650" xr:uid="{B232AE22-3B3C-4C09-ABD8-C2B1E3335955}"/>
    <cellStyle name="20% - 강조색1 4 2 2 3 3 3" xfId="29630" xr:uid="{46401D5F-A824-4B58-BFE1-D10D3CBEBBAE}"/>
    <cellStyle name="20% - 강조색1 4 2 2 3 4" xfId="13091" xr:uid="{86597808-830E-48E8-A99B-92A3EC36A4BC}"/>
    <cellStyle name="20% - 강조색1 4 2 2 3 4 2" xfId="35140" xr:uid="{5193651C-AD8A-4240-B6F4-0049575791E5}"/>
    <cellStyle name="20% - 강조색1 4 2 2 3 5" xfId="24120" xr:uid="{DF8FBFC3-27AF-4484-A269-D05BFF8D7D24}"/>
    <cellStyle name="20% - 강조색1 4 2 2 3 6" xfId="50278" xr:uid="{FF182BBC-4B5A-4330-80FE-DBEDC4B93DC9}"/>
    <cellStyle name="20% - 강조색1 4 2 2 4" xfId="3425" xr:uid="{BC688C60-577A-437A-B4FE-5048963FE8C5}"/>
    <cellStyle name="20% - 강조색1 4 2 2 4 2" xfId="8951" xr:uid="{8C5DBA5A-660B-4DEA-B64F-E31792FEDECA}"/>
    <cellStyle name="20% - 강조색1 4 2 2 4 2 2" xfId="19980" xr:uid="{5AC41C29-5140-4187-9588-FF12B3EA0108}"/>
    <cellStyle name="20% - 강조색1 4 2 2 4 2 2 2" xfId="42029" xr:uid="{1914A701-06DA-474A-9EAE-F30D58FB68C6}"/>
    <cellStyle name="20% - 강조색1 4 2 2 4 2 3" xfId="31009" xr:uid="{A098C040-6995-4DBE-8BB9-F7A8D7C77D3C}"/>
    <cellStyle name="20% - 강조색1 4 2 2 4 3" xfId="14470" xr:uid="{C5AA58E4-9D58-43DF-AB41-652A2640E694}"/>
    <cellStyle name="20% - 강조색1 4 2 2 4 3 2" xfId="36519" xr:uid="{2810CE68-3562-46EB-B09B-D968741C619E}"/>
    <cellStyle name="20% - 강조색1 4 2 2 4 4" xfId="25499" xr:uid="{2F6C25AE-D032-45DF-924B-E2870345CA42}"/>
    <cellStyle name="20% - 강조색1 4 2 2 4 5" xfId="51657" xr:uid="{DDF46276-62C1-40C7-8E36-C0106B1FA098}"/>
    <cellStyle name="20% - 강조색1 4 2 2 5" xfId="6196" xr:uid="{A98C2707-F4B9-4935-A825-408575E8B057}"/>
    <cellStyle name="20% - 강조색1 4 2 2 5 2" xfId="17225" xr:uid="{45661F70-64C6-474C-A257-A33BED2960A0}"/>
    <cellStyle name="20% - 강조색1 4 2 2 5 2 2" xfId="39274" xr:uid="{583C967A-7440-4745-8616-9711079827BC}"/>
    <cellStyle name="20% - 강조색1 4 2 2 5 3" xfId="28254" xr:uid="{DDC2459C-2386-4A7F-9746-33EB749AA9DF}"/>
    <cellStyle name="20% - 강조색1 4 2 2 5 4" xfId="54410" xr:uid="{8A4FFA1D-F55C-43D0-AAA9-7846292414F4}"/>
    <cellStyle name="20% - 강조색1 4 2 2 6" xfId="11715" xr:uid="{CE23C0AF-BD9E-4E15-B078-0CB89E1CDBB5}"/>
    <cellStyle name="20% - 강조색1 4 2 2 6 2" xfId="33764" xr:uid="{0808C58B-A2A3-423E-A2E2-4320532237FC}"/>
    <cellStyle name="20% - 강조색1 4 2 2 7" xfId="22744" xr:uid="{9C4E7884-1A1C-44EA-92FB-5CB72B20A1BF}"/>
    <cellStyle name="20% - 강조색1 4 2 2 8" xfId="48901" xr:uid="{819D22F4-FBE6-4DDF-94B9-D796CB3C1C41}"/>
    <cellStyle name="20% - 강조색1 4 2 3" xfId="977" xr:uid="{D4099834-2F38-43C5-9FED-4FA198B8FFF5}"/>
    <cellStyle name="20% - 강조색1 4 2 3 2" xfId="2371" xr:uid="{CC0A1A7E-C11E-431E-BF32-3D991E7F091C}"/>
    <cellStyle name="20% - 강조색1 4 2 3 2 2" xfId="5147" xr:uid="{05033D37-07CD-4C49-9488-3AE7C64FCEC5}"/>
    <cellStyle name="20% - 강조색1 4 2 3 2 2 2" xfId="10673" xr:uid="{764A675D-57DD-47EA-850B-6061E390486B}"/>
    <cellStyle name="20% - 강조색1 4 2 3 2 2 2 2" xfId="21702" xr:uid="{C9B5A0BA-6486-41F2-B46D-1AC7389D7F7F}"/>
    <cellStyle name="20% - 강조색1 4 2 3 2 2 2 2 2" xfId="43751" xr:uid="{090915CB-029B-43F3-B8E2-1F532BBA8240}"/>
    <cellStyle name="20% - 강조색1 4 2 3 2 2 2 3" xfId="32731" xr:uid="{4D8218AA-EDA0-4F9B-8D77-AB7553FD0CBF}"/>
    <cellStyle name="20% - 강조색1 4 2 3 2 2 3" xfId="16192" xr:uid="{1B554671-E8D0-4C8B-BFD6-338FA6178F07}"/>
    <cellStyle name="20% - 강조색1 4 2 3 2 2 3 2" xfId="38241" xr:uid="{E99CE7AC-7431-4D85-BB92-93235E68423F}"/>
    <cellStyle name="20% - 강조색1 4 2 3 2 2 4" xfId="27221" xr:uid="{07D88DA1-A28B-4A50-AD10-FD4E9C655F02}"/>
    <cellStyle name="20% - 강조색1 4 2 3 2 2 5" xfId="53379" xr:uid="{3CD6102C-1CE2-43B2-8F15-8B228C4DFDC0}"/>
    <cellStyle name="20% - 강조색1 4 2 3 2 3" xfId="7918" xr:uid="{9301C718-C898-4E80-8173-22088AE957E6}"/>
    <cellStyle name="20% - 강조색1 4 2 3 2 3 2" xfId="18947" xr:uid="{D4904BCD-C88D-4A3D-B73D-405BB673E4CC}"/>
    <cellStyle name="20% - 강조색1 4 2 3 2 3 2 2" xfId="40996" xr:uid="{8616CBB8-5FE0-41B4-A0E2-D70FA1372D72}"/>
    <cellStyle name="20% - 강조색1 4 2 3 2 3 3" xfId="29976" xr:uid="{B1A5B4B6-93FE-4805-A7D7-2F53756AE069}"/>
    <cellStyle name="20% - 강조색1 4 2 3 2 4" xfId="13437" xr:uid="{A2A70CE1-794E-43F8-B132-3720E26E84E2}"/>
    <cellStyle name="20% - 강조색1 4 2 3 2 4 2" xfId="35486" xr:uid="{561E249B-C2C6-46AA-87E3-03C9206458C5}"/>
    <cellStyle name="20% - 강조색1 4 2 3 2 5" xfId="24466" xr:uid="{1316F5AE-E21D-43CA-AFF2-0EF0EAFB6AB0}"/>
    <cellStyle name="20% - 강조색1 4 2 3 2 6" xfId="50624" xr:uid="{8849D2E3-D99D-4B50-9C4B-C58DC8DAFE6A}"/>
    <cellStyle name="20% - 강조색1 4 2 3 3" xfId="3771" xr:uid="{2543994F-D050-4EB0-8B37-EAC1FF409670}"/>
    <cellStyle name="20% - 강조색1 4 2 3 3 2" xfId="9297" xr:uid="{2AD4B266-63CE-4CC1-8790-A54A19F0F25B}"/>
    <cellStyle name="20% - 강조색1 4 2 3 3 2 2" xfId="20326" xr:uid="{55EAE236-E400-4ACC-971A-1FDF1953AE83}"/>
    <cellStyle name="20% - 강조색1 4 2 3 3 2 2 2" xfId="42375" xr:uid="{657F2A5C-F8CE-450A-9936-F9143C94783D}"/>
    <cellStyle name="20% - 강조색1 4 2 3 3 2 3" xfId="31355" xr:uid="{EAAC2B36-540D-4083-870E-DDAA13360D9A}"/>
    <cellStyle name="20% - 강조색1 4 2 3 3 3" xfId="14816" xr:uid="{1D659872-ADC3-4E7C-8DE9-CD0D990D9AD3}"/>
    <cellStyle name="20% - 강조색1 4 2 3 3 3 2" xfId="36865" xr:uid="{F9AEF20D-D625-482E-8B7B-FF3ABD29907E}"/>
    <cellStyle name="20% - 강조색1 4 2 3 3 4" xfId="25845" xr:uid="{5F1FAF66-6922-4705-9782-0228C3FF0B2E}"/>
    <cellStyle name="20% - 강조색1 4 2 3 3 5" xfId="52003" xr:uid="{924180CD-8551-489D-AB6B-DE291E4A5C60}"/>
    <cellStyle name="20% - 강조색1 4 2 3 4" xfId="6542" xr:uid="{C921DC05-23F4-424F-8509-CABD08221CDA}"/>
    <cellStyle name="20% - 강조색1 4 2 3 4 2" xfId="17571" xr:uid="{49262E84-CF97-427F-9CFF-14869BA0D4D1}"/>
    <cellStyle name="20% - 강조색1 4 2 3 4 2 2" xfId="39620" xr:uid="{2FB09BA6-B3F3-4061-B1E5-86CAC804426B}"/>
    <cellStyle name="20% - 강조색1 4 2 3 4 3" xfId="28600" xr:uid="{B08A759D-0984-43EB-97B5-9D7E769F560E}"/>
    <cellStyle name="20% - 강조색1 4 2 3 4 4" xfId="54756" xr:uid="{34710A44-1B4E-4AA1-A8E8-24E91EFC3C62}"/>
    <cellStyle name="20% - 강조색1 4 2 3 5" xfId="12061" xr:uid="{3C4AB6FA-328F-4494-B9D1-1FBDB2400A2B}"/>
    <cellStyle name="20% - 강조색1 4 2 3 5 2" xfId="34110" xr:uid="{CD46C691-0062-4A08-988E-448C286CBA55}"/>
    <cellStyle name="20% - 강조색1 4 2 3 6" xfId="23090" xr:uid="{2B6A33E4-6DA7-4ED4-BFF2-3DFFBE3BE96A}"/>
    <cellStyle name="20% - 강조색1 4 2 3 7" xfId="49247" xr:uid="{B24F2E7C-039E-46C1-90B9-BF34DFA0B983}"/>
    <cellStyle name="20% - 강조색1 4 2 4" xfId="1683" xr:uid="{4D27BB9C-351A-4114-9FA6-E6B8245FA565}"/>
    <cellStyle name="20% - 강조색1 4 2 4 2" xfId="4459" xr:uid="{8A96999D-B183-4674-B767-A8A308178285}"/>
    <cellStyle name="20% - 강조색1 4 2 4 2 2" xfId="9985" xr:uid="{512B634D-E3A7-418A-B832-E37CD46F9C20}"/>
    <cellStyle name="20% - 강조색1 4 2 4 2 2 2" xfId="21014" xr:uid="{F352B24B-EFC4-4605-91DF-C87E34B3C0D0}"/>
    <cellStyle name="20% - 강조색1 4 2 4 2 2 2 2" xfId="43063" xr:uid="{A87DE9AF-ABA4-4012-827D-4795C6857C6E}"/>
    <cellStyle name="20% - 강조색1 4 2 4 2 2 3" xfId="32043" xr:uid="{ED4FC346-775B-4CDF-A6BC-4D35DA624F92}"/>
    <cellStyle name="20% - 강조색1 4 2 4 2 3" xfId="15504" xr:uid="{D97E1F31-8F55-4745-8310-3B24898096AA}"/>
    <cellStyle name="20% - 강조색1 4 2 4 2 3 2" xfId="37553" xr:uid="{7844C64D-2454-443D-AA01-D9D09BE73305}"/>
    <cellStyle name="20% - 강조색1 4 2 4 2 4" xfId="26533" xr:uid="{7A5C6F58-29F5-410E-9968-7440BAE80671}"/>
    <cellStyle name="20% - 강조색1 4 2 4 2 5" xfId="52691" xr:uid="{5B9F9AA3-9AE3-48FD-958B-5D33B655792B}"/>
    <cellStyle name="20% - 강조색1 4 2 4 3" xfId="7230" xr:uid="{D8144001-01C0-4B30-AE2B-AAF9D982F450}"/>
    <cellStyle name="20% - 강조색1 4 2 4 3 2" xfId="18259" xr:uid="{F91DEBDB-B093-4F6A-9FE1-64A35BD0B2DE}"/>
    <cellStyle name="20% - 강조색1 4 2 4 3 2 2" xfId="40308" xr:uid="{90D8E793-197D-4CBF-8057-06EC92AACC89}"/>
    <cellStyle name="20% - 강조색1 4 2 4 3 3" xfId="29288" xr:uid="{93987C1F-78D3-483F-ADC9-AD0281E4A8AB}"/>
    <cellStyle name="20% - 강조색1 4 2 4 4" xfId="12749" xr:uid="{1BBBAF2E-01A2-47BC-A81E-FEA7901D40FE}"/>
    <cellStyle name="20% - 강조색1 4 2 4 4 2" xfId="34798" xr:uid="{D2AF01C6-AF3A-4C26-8376-CC49E68C57C0}"/>
    <cellStyle name="20% - 강조색1 4 2 4 5" xfId="23778" xr:uid="{70B2064D-9142-497E-8C00-3B1545C05B8B}"/>
    <cellStyle name="20% - 강조색1 4 2 4 6" xfId="49936" xr:uid="{643EF648-0C46-46F5-BF03-3541F373C89B}"/>
    <cellStyle name="20% - 강조색1 4 2 5" xfId="3083" xr:uid="{A59DF5DC-053D-41EA-BEEF-DB42BA8D13A2}"/>
    <cellStyle name="20% - 강조색1 4 2 5 2" xfId="8609" xr:uid="{4E081E03-597B-4EA5-9584-2B8B54113B83}"/>
    <cellStyle name="20% - 강조색1 4 2 5 2 2" xfId="19638" xr:uid="{E89EF880-AE52-439A-BD62-A5742C138454}"/>
    <cellStyle name="20% - 강조색1 4 2 5 2 2 2" xfId="41687" xr:uid="{C1AB35BD-BC55-436C-B2E7-FE0373F01E21}"/>
    <cellStyle name="20% - 강조색1 4 2 5 2 3" xfId="30667" xr:uid="{605104B9-1557-4038-A252-68D65FE38875}"/>
    <cellStyle name="20% - 강조색1 4 2 5 3" xfId="14128" xr:uid="{7540C682-44E4-4B2D-B208-86549108FCE5}"/>
    <cellStyle name="20% - 강조색1 4 2 5 3 2" xfId="36177" xr:uid="{22561090-3C52-4331-AC31-6876C71B393F}"/>
    <cellStyle name="20% - 강조색1 4 2 5 4" xfId="25157" xr:uid="{5F6FA638-69A7-476D-ABE9-24F29AAF3EE0}"/>
    <cellStyle name="20% - 강조색1 4 2 5 5" xfId="51315" xr:uid="{EB260B20-0B8F-4264-8494-60D99A26A5FD}"/>
    <cellStyle name="20% - 강조색1 4 2 6" xfId="5854" xr:uid="{74E7237A-EBB5-446E-BD42-DBA5E528A7F5}"/>
    <cellStyle name="20% - 강조색1 4 2 6 2" xfId="16883" xr:uid="{12181DEC-55C8-4453-AE72-0EDBFA4FD20C}"/>
    <cellStyle name="20% - 강조색1 4 2 6 2 2" xfId="38932" xr:uid="{9A93D4CE-19A3-47E7-845C-6F0039531719}"/>
    <cellStyle name="20% - 강조색1 4 2 6 3" xfId="27912" xr:uid="{54127BAA-1A98-4410-A00C-E9BC3E83AC20}"/>
    <cellStyle name="20% - 강조색1 4 2 6 4" xfId="54069" xr:uid="{B3258234-BA1E-4E71-9237-B1E99FEEE77E}"/>
    <cellStyle name="20% - 강조색1 4 2 7" xfId="11373" xr:uid="{302418CF-9B21-43D5-9F0C-C6EA9644A399}"/>
    <cellStyle name="20% - 강조색1 4 2 7 2" xfId="33422" xr:uid="{D9D87026-E6C5-4AD0-B714-196D89A61453}"/>
    <cellStyle name="20% - 강조색1 4 2 8" xfId="22402" xr:uid="{BAB1B36A-7E2E-43BE-862D-9F9752BEE318}"/>
    <cellStyle name="20% - 강조색1 4 2 9" xfId="48560" xr:uid="{8186A0DA-70ED-4B8F-8B2F-6015688CE62B}"/>
    <cellStyle name="20% - 강조색1 4 3" xfId="453" xr:uid="{00000000-0005-0000-0000-00001A000000}"/>
    <cellStyle name="20% - 강조색1 4 3 2" xfId="1190" xr:uid="{76589C96-A5F1-411F-9908-595A10552784}"/>
    <cellStyle name="20% - 강조색1 4 3 2 2" xfId="2584" xr:uid="{DC08F765-80CA-42E9-A6C2-F8F952840791}"/>
    <cellStyle name="20% - 강조색1 4 3 2 2 2" xfId="5360" xr:uid="{AC0143D9-BF0B-4F3A-88EE-6F9B65C44315}"/>
    <cellStyle name="20% - 강조색1 4 3 2 2 2 2" xfId="10886" xr:uid="{9162F69F-AC89-4497-9616-673CFF7ECC2D}"/>
    <cellStyle name="20% - 강조색1 4 3 2 2 2 2 2" xfId="21915" xr:uid="{7C912C9C-77B4-4293-924D-77299B7F8D69}"/>
    <cellStyle name="20% - 강조색1 4 3 2 2 2 2 2 2" xfId="43964" xr:uid="{E75ADEE1-921C-4379-AE46-DAC517700C3E}"/>
    <cellStyle name="20% - 강조색1 4 3 2 2 2 2 3" xfId="32944" xr:uid="{3691F3F3-C1E6-468D-A5B1-8E5980089357}"/>
    <cellStyle name="20% - 강조색1 4 3 2 2 2 3" xfId="16405" xr:uid="{94C6E844-1615-4BE0-B9E8-A1D8194ABACE}"/>
    <cellStyle name="20% - 강조색1 4 3 2 2 2 3 2" xfId="38454" xr:uid="{66679195-144D-4DAC-AB11-1A2CAC562DFD}"/>
    <cellStyle name="20% - 강조색1 4 3 2 2 2 4" xfId="27434" xr:uid="{505FC6F7-B0C0-4393-972D-74F8DD2A1AD8}"/>
    <cellStyle name="20% - 강조색1 4 3 2 2 2 5" xfId="53592" xr:uid="{411CA034-BA76-467F-B59B-48243D5CEF35}"/>
    <cellStyle name="20% - 강조색1 4 3 2 2 3" xfId="8131" xr:uid="{AEE39988-4435-4484-901F-01F9009EE79B}"/>
    <cellStyle name="20% - 강조색1 4 3 2 2 3 2" xfId="19160" xr:uid="{DC3BBD00-CADB-4C7D-B83D-E0757FC1AB99}"/>
    <cellStyle name="20% - 강조색1 4 3 2 2 3 2 2" xfId="41209" xr:uid="{D8B39A05-0804-494B-8B22-FA94C458437E}"/>
    <cellStyle name="20% - 강조색1 4 3 2 2 3 3" xfId="30189" xr:uid="{85D4BB9F-DCB3-4A89-A35F-B07421C32F22}"/>
    <cellStyle name="20% - 강조색1 4 3 2 2 4" xfId="13650" xr:uid="{236380B8-213D-4877-A2F5-60A9FF0243E4}"/>
    <cellStyle name="20% - 강조색1 4 3 2 2 4 2" xfId="35699" xr:uid="{6D8F2C5B-5EAE-483D-8282-D1B187BA6693}"/>
    <cellStyle name="20% - 강조색1 4 3 2 2 5" xfId="24679" xr:uid="{5D4B508F-54D3-4C8C-B01D-E5E4D6846AFE}"/>
    <cellStyle name="20% - 강조색1 4 3 2 2 6" xfId="50837" xr:uid="{3601E773-BEA3-4957-AEDC-6FA6CEA20E6A}"/>
    <cellStyle name="20% - 강조색1 4 3 2 3" xfId="3984" xr:uid="{5D683442-D7A0-4D28-8D57-FC825727FD82}"/>
    <cellStyle name="20% - 강조색1 4 3 2 3 2" xfId="9510" xr:uid="{D8924240-F994-4EB6-AB26-9FA843DE9543}"/>
    <cellStyle name="20% - 강조색1 4 3 2 3 2 2" xfId="20539" xr:uid="{3D9B2D6D-A2DE-4911-A343-E9DC0121CFCF}"/>
    <cellStyle name="20% - 강조색1 4 3 2 3 2 2 2" xfId="42588" xr:uid="{874958CF-5B06-4587-8982-355A846D35E0}"/>
    <cellStyle name="20% - 강조색1 4 3 2 3 2 3" xfId="31568" xr:uid="{2AC5B567-588E-4E82-A8EF-01D4FBFAEC02}"/>
    <cellStyle name="20% - 강조색1 4 3 2 3 3" xfId="15029" xr:uid="{8083BDE7-3179-44B9-B242-8D9385BF8BAB}"/>
    <cellStyle name="20% - 강조색1 4 3 2 3 3 2" xfId="37078" xr:uid="{637F3729-DFC2-43B5-9F07-E7A22A2E1966}"/>
    <cellStyle name="20% - 강조색1 4 3 2 3 4" xfId="26058" xr:uid="{EC0B18A2-B0EE-4796-886C-4B94E215C4E4}"/>
    <cellStyle name="20% - 강조색1 4 3 2 3 5" xfId="52216" xr:uid="{DC77C78F-61FB-407A-8A7F-6EB89DC49170}"/>
    <cellStyle name="20% - 강조색1 4 3 2 4" xfId="6755" xr:uid="{146D14DD-76BB-45C7-AB93-2790D99C9CB0}"/>
    <cellStyle name="20% - 강조색1 4 3 2 4 2" xfId="17784" xr:uid="{4F230941-1AB9-4A72-B5E8-B49FFA96EF53}"/>
    <cellStyle name="20% - 강조색1 4 3 2 4 2 2" xfId="39833" xr:uid="{1576DF7C-537E-4755-8DFC-2A70A832B10A}"/>
    <cellStyle name="20% - 강조색1 4 3 2 4 3" xfId="28813" xr:uid="{9EFC075F-5DBC-47AD-8F82-340BA9145D36}"/>
    <cellStyle name="20% - 강조색1 4 3 2 4 4" xfId="54969" xr:uid="{34EFF674-8220-44ED-9727-B58F3E142EE9}"/>
    <cellStyle name="20% - 강조색1 4 3 2 5" xfId="12274" xr:uid="{6F1A015D-F913-410B-85A9-E9174EF28486}"/>
    <cellStyle name="20% - 강조색1 4 3 2 5 2" xfId="34323" xr:uid="{CB5073D6-6CAE-4F61-84E3-1E0132605286}"/>
    <cellStyle name="20% - 강조색1 4 3 2 6" xfId="23303" xr:uid="{E4F5BC77-7963-4B5A-B0DD-9265616370B1}"/>
    <cellStyle name="20% - 강조색1 4 3 2 7" xfId="49460" xr:uid="{95CF3D6E-CE6B-4B9D-A615-AAF00F2C14CB}"/>
    <cellStyle name="20% - 강조색1 4 3 3" xfId="1896" xr:uid="{C9D7FDE9-5112-4F33-AEA3-D13EA30E0B67}"/>
    <cellStyle name="20% - 강조색1 4 3 3 2" xfId="4672" xr:uid="{34580D07-6D5E-4392-ACD8-AA7B9D83112E}"/>
    <cellStyle name="20% - 강조색1 4 3 3 2 2" xfId="10198" xr:uid="{7B43B84F-8E94-4DD2-82B7-494B41EAE4FF}"/>
    <cellStyle name="20% - 강조색1 4 3 3 2 2 2" xfId="21227" xr:uid="{FE866A34-0D18-4906-96A5-0AE87D424BE8}"/>
    <cellStyle name="20% - 강조색1 4 3 3 2 2 2 2" xfId="43276" xr:uid="{F02FF83D-95F8-402E-9913-C8342BFBF903}"/>
    <cellStyle name="20% - 강조색1 4 3 3 2 2 3" xfId="32256" xr:uid="{84595AD6-2AC0-41FF-B1F3-ED7A775AC6BF}"/>
    <cellStyle name="20% - 강조색1 4 3 3 2 3" xfId="15717" xr:uid="{6BC78F7A-4CC3-4C2E-8CCC-B561280637AA}"/>
    <cellStyle name="20% - 강조색1 4 3 3 2 3 2" xfId="37766" xr:uid="{0A347AC2-5163-488B-8A55-A0D8761CAB2C}"/>
    <cellStyle name="20% - 강조색1 4 3 3 2 4" xfId="26746" xr:uid="{38609406-8D1E-4A90-B8D5-A1E0BC8B0B34}"/>
    <cellStyle name="20% - 강조색1 4 3 3 2 5" xfId="52904" xr:uid="{20E22E9A-8B6D-41BE-AE84-DB85714215E8}"/>
    <cellStyle name="20% - 강조색1 4 3 3 3" xfId="7443" xr:uid="{A447D10F-0C32-4A93-98E9-016475F6DB10}"/>
    <cellStyle name="20% - 강조색1 4 3 3 3 2" xfId="18472" xr:uid="{51F549F2-76E4-4EFD-969F-68F7A28CB4E1}"/>
    <cellStyle name="20% - 강조색1 4 3 3 3 2 2" xfId="40521" xr:uid="{3D2F116D-2325-4F31-903F-7ABAA18F6E1D}"/>
    <cellStyle name="20% - 강조색1 4 3 3 3 3" xfId="29501" xr:uid="{84B17A13-421C-495E-A111-A277D06A3C6E}"/>
    <cellStyle name="20% - 강조색1 4 3 3 4" xfId="12962" xr:uid="{0311E8E0-5B41-4FEE-9D62-0EB1BC502D61}"/>
    <cellStyle name="20% - 강조색1 4 3 3 4 2" xfId="35011" xr:uid="{1043AB96-9895-4353-8E44-9DC69B799E7B}"/>
    <cellStyle name="20% - 강조색1 4 3 3 5" xfId="23991" xr:uid="{191CBF5C-8F20-47B6-AB65-80DE31FC4FFF}"/>
    <cellStyle name="20% - 강조색1 4 3 3 6" xfId="50149" xr:uid="{F233DB6B-F7BC-4DB1-AC1E-5BC63DE20786}"/>
    <cellStyle name="20% - 강조색1 4 3 4" xfId="3296" xr:uid="{2C2F36BB-A5B5-4FCF-BCBD-E013E2BBDBFC}"/>
    <cellStyle name="20% - 강조색1 4 3 4 2" xfId="8822" xr:uid="{CD0736F4-A75F-47E3-8EE0-7F60D2083EE9}"/>
    <cellStyle name="20% - 강조색1 4 3 4 2 2" xfId="19851" xr:uid="{B44EBB3A-47ED-4982-8BF4-8B5A2CE62BEC}"/>
    <cellStyle name="20% - 강조색1 4 3 4 2 2 2" xfId="41900" xr:uid="{55AD57BF-E897-48EF-8E7D-C629A3D13C86}"/>
    <cellStyle name="20% - 강조색1 4 3 4 2 3" xfId="30880" xr:uid="{21566661-FC01-4EF1-8050-6EEDD43AE6B9}"/>
    <cellStyle name="20% - 강조색1 4 3 4 3" xfId="14341" xr:uid="{8DE75CCB-B63B-410B-A6A4-D4D47B1DB7E1}"/>
    <cellStyle name="20% - 강조색1 4 3 4 3 2" xfId="36390" xr:uid="{AC4B9BC3-8F40-4058-92EB-EDE6E109E39C}"/>
    <cellStyle name="20% - 강조색1 4 3 4 4" xfId="25370" xr:uid="{05D02A7C-21A0-49DE-9BFB-E5E3688069BF}"/>
    <cellStyle name="20% - 강조색1 4 3 4 5" xfId="51528" xr:uid="{96898D65-FA63-423B-BE83-E880F38FE35E}"/>
    <cellStyle name="20% - 강조색1 4 3 5" xfId="6067" xr:uid="{5A863B07-8632-42B0-BD53-D330704456DB}"/>
    <cellStyle name="20% - 강조색1 4 3 5 2" xfId="17096" xr:uid="{375DE716-8063-47EF-A679-1F354F51C522}"/>
    <cellStyle name="20% - 강조색1 4 3 5 2 2" xfId="39145" xr:uid="{658F527A-100F-4F7C-86A6-3A15B0DA6395}"/>
    <cellStyle name="20% - 강조색1 4 3 5 3" xfId="28125" xr:uid="{D5DB60A9-A8CC-4562-A0ED-8FF880C4C111}"/>
    <cellStyle name="20% - 강조색1 4 3 5 4" xfId="54281" xr:uid="{EC147AE1-0890-42E3-BE6D-F56A9DDA128F}"/>
    <cellStyle name="20% - 강조색1 4 3 6" xfId="11586" xr:uid="{015EAF02-DCA6-43B3-A5F4-54528A03A975}"/>
    <cellStyle name="20% - 강조색1 4 3 6 2" xfId="33635" xr:uid="{25711C61-3B20-4A63-A4D5-61C8D882F72D}"/>
    <cellStyle name="20% - 강조색1 4 3 7" xfId="22615" xr:uid="{5BFA0370-4353-44A1-8979-8D1765433DF4}"/>
    <cellStyle name="20% - 강조색1 4 3 8" xfId="48772" xr:uid="{0AD6C4FE-36AA-42FB-A980-766DF83FFD24}"/>
    <cellStyle name="20% - 강조색1 4 4" xfId="848" xr:uid="{4CECD42E-8981-4E2A-9D7C-04C044BC3A07}"/>
    <cellStyle name="20% - 강조색1 4 4 2" xfId="2242" xr:uid="{081198BE-4B4C-46B3-A0A9-CB6E094E11F4}"/>
    <cellStyle name="20% - 강조색1 4 4 2 2" xfId="5018" xr:uid="{79BF82B8-A3A9-4003-8F89-FEFD81315A51}"/>
    <cellStyle name="20% - 강조색1 4 4 2 2 2" xfId="10544" xr:uid="{0007074D-B0A8-4F55-90A4-2869B28B9E14}"/>
    <cellStyle name="20% - 강조색1 4 4 2 2 2 2" xfId="21573" xr:uid="{E2C1926C-8BCA-46D4-99C3-6788E984E059}"/>
    <cellStyle name="20% - 강조색1 4 4 2 2 2 2 2" xfId="43622" xr:uid="{53F258CE-BCAC-407F-97FD-BCC7C39F245E}"/>
    <cellStyle name="20% - 강조색1 4 4 2 2 2 3" xfId="32602" xr:uid="{5820DC3D-35ED-4099-A8AE-DCE52CE400D4}"/>
    <cellStyle name="20% - 강조색1 4 4 2 2 3" xfId="16063" xr:uid="{17E54A23-BB43-4BE7-ABC9-A30D58272EF7}"/>
    <cellStyle name="20% - 강조색1 4 4 2 2 3 2" xfId="38112" xr:uid="{B8F2330D-E0A1-4EF6-AB26-561D5AE513AE}"/>
    <cellStyle name="20% - 강조색1 4 4 2 2 4" xfId="27092" xr:uid="{F5C66E89-23C3-43D7-9A06-543DE44B93A7}"/>
    <cellStyle name="20% - 강조색1 4 4 2 2 5" xfId="53250" xr:uid="{793B6368-D49E-4B53-A35C-8D00FA8871FE}"/>
    <cellStyle name="20% - 강조색1 4 4 2 3" xfId="7789" xr:uid="{854B024F-E2B0-4EF2-BF34-2DF39778EDD2}"/>
    <cellStyle name="20% - 강조색1 4 4 2 3 2" xfId="18818" xr:uid="{5FDFB44A-068C-4B7C-9C98-69F9DB4C0FFE}"/>
    <cellStyle name="20% - 강조색1 4 4 2 3 2 2" xfId="40867" xr:uid="{EA351CC4-B4C5-472B-B08E-C5A6E2E441F3}"/>
    <cellStyle name="20% - 강조색1 4 4 2 3 3" xfId="29847" xr:uid="{5E39E994-3AAE-4F00-A908-10BA23EC4939}"/>
    <cellStyle name="20% - 강조색1 4 4 2 4" xfId="13308" xr:uid="{07386523-051B-42AF-877B-CB0D99D812D4}"/>
    <cellStyle name="20% - 강조색1 4 4 2 4 2" xfId="35357" xr:uid="{2B9DFCFD-5D8C-4FA4-867D-67EF4DFD0B13}"/>
    <cellStyle name="20% - 강조색1 4 4 2 5" xfId="24337" xr:uid="{49AA17EB-5CBE-430D-9C23-E0B5B38BAA4D}"/>
    <cellStyle name="20% - 강조색1 4 4 2 6" xfId="50495" xr:uid="{40526486-CE0A-4399-BCA7-86A42B715F0B}"/>
    <cellStyle name="20% - 강조색1 4 4 3" xfId="3642" xr:uid="{4AD6A982-5A17-4B34-B7CC-5BE581AB3FD0}"/>
    <cellStyle name="20% - 강조색1 4 4 3 2" xfId="9168" xr:uid="{CC8237C5-155F-443D-81B5-A1FAEBCED0DB}"/>
    <cellStyle name="20% - 강조색1 4 4 3 2 2" xfId="20197" xr:uid="{29D22F71-4488-432D-8214-80E59CA6D6A7}"/>
    <cellStyle name="20% - 강조색1 4 4 3 2 2 2" xfId="42246" xr:uid="{EE82DC8B-797C-46BF-B328-7591C025B591}"/>
    <cellStyle name="20% - 강조색1 4 4 3 2 3" xfId="31226" xr:uid="{5A5B3A17-A7FB-48BA-9827-B9D1F864C314}"/>
    <cellStyle name="20% - 강조색1 4 4 3 3" xfId="14687" xr:uid="{166F3A48-422C-4018-9F2C-59352BBEEFAB}"/>
    <cellStyle name="20% - 강조색1 4 4 3 3 2" xfId="36736" xr:uid="{25D01F49-70AE-47C5-B6E9-E949C6681005}"/>
    <cellStyle name="20% - 강조색1 4 4 3 4" xfId="25716" xr:uid="{ACF2FA22-9DF5-4DDF-A95B-5F312D07FB66}"/>
    <cellStyle name="20% - 강조색1 4 4 3 5" xfId="51874" xr:uid="{5F8908F7-D2ED-403E-8E65-10B55F745620}"/>
    <cellStyle name="20% - 강조색1 4 4 4" xfId="6413" xr:uid="{561FF4C9-998B-4221-AAD2-9D1D936B02B0}"/>
    <cellStyle name="20% - 강조색1 4 4 4 2" xfId="17442" xr:uid="{A49802DB-4745-4CD3-9093-2FC8FCAB09E6}"/>
    <cellStyle name="20% - 강조색1 4 4 4 2 2" xfId="39491" xr:uid="{D345F9C9-3A09-4A7D-A804-D7680C45B463}"/>
    <cellStyle name="20% - 강조색1 4 4 4 3" xfId="28471" xr:uid="{9FAE42CF-12AD-46C0-872A-D4205715B695}"/>
    <cellStyle name="20% - 강조색1 4 4 4 4" xfId="54627" xr:uid="{80FD6B4B-09B0-43DB-9EAB-9EDC657F2BCD}"/>
    <cellStyle name="20% - 강조색1 4 4 5" xfId="11932" xr:uid="{0B66F654-961F-49F2-9972-EFD34E1F9D9B}"/>
    <cellStyle name="20% - 강조색1 4 4 5 2" xfId="33981" xr:uid="{6D2CDEDF-DD48-4730-ABEF-27165A493B9E}"/>
    <cellStyle name="20% - 강조색1 4 4 6" xfId="22961" xr:uid="{8E0BC020-14D8-4CE7-9AF6-22AB09F70B40}"/>
    <cellStyle name="20% - 강조색1 4 4 7" xfId="49118" xr:uid="{9669F801-1E66-4551-A81A-21778EE7EDD9}"/>
    <cellStyle name="20% - 강조색1 4 5" xfId="1554" xr:uid="{582F8EB3-C003-41A9-9250-BE10ABF5CF6C}"/>
    <cellStyle name="20% - 강조색1 4 5 2" xfId="4330" xr:uid="{63EDBF9F-B670-4703-9DE4-F8D1892E69BB}"/>
    <cellStyle name="20% - 강조색1 4 5 2 2" xfId="9856" xr:uid="{5B8509F0-D1F4-443C-9395-50990B760AA5}"/>
    <cellStyle name="20% - 강조색1 4 5 2 2 2" xfId="20885" xr:uid="{0AED1681-677A-4296-AE1D-9ABB9F2E0449}"/>
    <cellStyle name="20% - 강조색1 4 5 2 2 2 2" xfId="42934" xr:uid="{4F2D0ADD-BDA3-4BF5-8F59-28E14EF45817}"/>
    <cellStyle name="20% - 강조색1 4 5 2 2 3" xfId="31914" xr:uid="{3B778A6D-B235-41D9-920B-AD5F21A03581}"/>
    <cellStyle name="20% - 강조색1 4 5 2 3" xfId="15375" xr:uid="{DDDACBFC-048E-4DAA-ADF7-73F7082A2319}"/>
    <cellStyle name="20% - 강조색1 4 5 2 3 2" xfId="37424" xr:uid="{2AE2FA5A-2C36-4C90-810F-FA2C78D7E24C}"/>
    <cellStyle name="20% - 강조색1 4 5 2 4" xfId="26404" xr:uid="{024141E3-31F8-42D0-BB37-41FFCC316D8C}"/>
    <cellStyle name="20% - 강조색1 4 5 2 5" xfId="52562" xr:uid="{464C074A-EB7E-4B68-9978-A730A34457EA}"/>
    <cellStyle name="20% - 강조색1 4 5 3" xfId="7101" xr:uid="{8780C7A3-39EF-4832-9D81-2BB648171354}"/>
    <cellStyle name="20% - 강조색1 4 5 3 2" xfId="18130" xr:uid="{2D7C9EE7-8465-42D5-90C0-41468B6CFC6F}"/>
    <cellStyle name="20% - 강조색1 4 5 3 2 2" xfId="40179" xr:uid="{BF36D65A-1A0B-4A31-97C9-F73A5BE0E34B}"/>
    <cellStyle name="20% - 강조색1 4 5 3 3" xfId="29159" xr:uid="{2A1380C2-AAAC-4F25-AB03-E698768A4BD0}"/>
    <cellStyle name="20% - 강조색1 4 5 4" xfId="12620" xr:uid="{AAE1CD43-0B78-4C4E-ABFD-50AD83F6657B}"/>
    <cellStyle name="20% - 강조색1 4 5 4 2" xfId="34669" xr:uid="{6EBEEEF8-50E6-4C25-BE08-29EBB4C90C1A}"/>
    <cellStyle name="20% - 강조색1 4 5 5" xfId="23649" xr:uid="{F6E9529F-4BE1-4B9B-AB53-92F59A9EA8BA}"/>
    <cellStyle name="20% - 강조색1 4 5 6" xfId="49807" xr:uid="{27501C7E-8235-4421-933F-D95E8D49418B}"/>
    <cellStyle name="20% - 강조색1 4 6" xfId="2954" xr:uid="{BA28DD77-180E-4624-AEED-AD508F6020C4}"/>
    <cellStyle name="20% - 강조색1 4 6 2" xfId="8480" xr:uid="{433C4369-9D56-4443-8BAD-E08F971A0F6C}"/>
    <cellStyle name="20% - 강조색1 4 6 2 2" xfId="19509" xr:uid="{2F2D5B5F-391D-4D3D-A74B-E23022299CBA}"/>
    <cellStyle name="20% - 강조색1 4 6 2 2 2" xfId="41558" xr:uid="{838E5806-7322-437C-973B-3930DC79615A}"/>
    <cellStyle name="20% - 강조색1 4 6 2 3" xfId="30538" xr:uid="{021676AB-82D4-413B-9DFC-685E37C6E235}"/>
    <cellStyle name="20% - 강조색1 4 6 3" xfId="13999" xr:uid="{B9E335B3-BC45-45A7-A0B5-B96866EB8430}"/>
    <cellStyle name="20% - 강조색1 4 6 3 2" xfId="36048" xr:uid="{E0F24398-F34E-4824-AB24-FA15A688F7BB}"/>
    <cellStyle name="20% - 강조색1 4 6 4" xfId="25028" xr:uid="{5AAE9629-A8B3-40E2-8C5C-CFE2C07DC1C6}"/>
    <cellStyle name="20% - 강조색1 4 6 5" xfId="51186" xr:uid="{F98B5940-CA74-4B21-9E58-9A5572A19AA1}"/>
    <cellStyle name="20% - 강조색1 4 7" xfId="5725" xr:uid="{B19B1CF2-2D3B-436B-8012-000C8A729D9B}"/>
    <cellStyle name="20% - 강조색1 4 7 2" xfId="16754" xr:uid="{EBB77C04-543F-493E-874A-F09BABE97400}"/>
    <cellStyle name="20% - 강조색1 4 7 2 2" xfId="38803" xr:uid="{B648B165-90E8-43B6-A9D9-A20585AC5392}"/>
    <cellStyle name="20% - 강조색1 4 7 3" xfId="27783" xr:uid="{5BB5B3A6-FBDC-4BC4-86E0-120438D30CD4}"/>
    <cellStyle name="20% - 강조색1 4 7 4" xfId="53940" xr:uid="{FBAED7F8-F9AE-4BBA-83A4-5BC73AF1C809}"/>
    <cellStyle name="20% - 강조색1 4 8" xfId="11244" xr:uid="{474D8BD7-0941-4AE8-ABC9-41109CE44F11}"/>
    <cellStyle name="20% - 강조색1 4 8 2" xfId="33293" xr:uid="{6064A64F-63A1-4524-9B8B-8366386CF6A4}"/>
    <cellStyle name="20% - 강조색1 4 9" xfId="22273" xr:uid="{FD0FF6B7-9B1F-45F1-B5E5-068BED95D50F}"/>
    <cellStyle name="20% - 강조색1 5" xfId="106" xr:uid="{00000000-0005-0000-0000-00001B000000}"/>
    <cellStyle name="20% - 강조색1 5 10" xfId="48444" xr:uid="{EA8509E7-0F0B-4011-A550-8052B6C50511}"/>
    <cellStyle name="20% - 강조색1 5 2" xfId="235" xr:uid="{00000000-0005-0000-0000-00001C000000}"/>
    <cellStyle name="20% - 강조색1 5 2 2" xfId="595" xr:uid="{00000000-0005-0000-0000-00001D000000}"/>
    <cellStyle name="20% - 강조색1 5 2 2 2" xfId="1332" xr:uid="{5D35483C-C94D-4EC3-B44E-DFA2F5509EF3}"/>
    <cellStyle name="20% - 강조색1 5 2 2 2 2" xfId="2726" xr:uid="{FA355F0F-6643-4DA8-9FED-ADCE3D50C329}"/>
    <cellStyle name="20% - 강조색1 5 2 2 2 2 2" xfId="5502" xr:uid="{87D434A9-90E8-44D9-A5C8-A17733DFD2A6}"/>
    <cellStyle name="20% - 강조색1 5 2 2 2 2 2 2" xfId="11028" xr:uid="{08352F32-27D5-4D4E-A9DB-706E11929C4F}"/>
    <cellStyle name="20% - 강조색1 5 2 2 2 2 2 2 2" xfId="22057" xr:uid="{CEF28C93-5268-4341-931F-824A956787FF}"/>
    <cellStyle name="20% - 강조색1 5 2 2 2 2 2 2 2 2" xfId="44106" xr:uid="{A52C6DE4-A885-4D17-A4C6-834619B82E09}"/>
    <cellStyle name="20% - 강조색1 5 2 2 2 2 2 2 3" xfId="33086" xr:uid="{EE8B712E-993B-4DE6-BFEC-1F862C6819A6}"/>
    <cellStyle name="20% - 강조색1 5 2 2 2 2 2 3" xfId="16547" xr:uid="{97C6CD0B-97AE-4460-BB46-CE61460AF2F9}"/>
    <cellStyle name="20% - 강조색1 5 2 2 2 2 2 3 2" xfId="38596" xr:uid="{E0FA3EB3-92A6-42F9-BFD4-3CA177C62328}"/>
    <cellStyle name="20% - 강조색1 5 2 2 2 2 2 4" xfId="27576" xr:uid="{740CB105-99C9-4AE8-91EC-6999452DBFBB}"/>
    <cellStyle name="20% - 강조색1 5 2 2 2 2 2 5" xfId="53734" xr:uid="{225EBF8B-4C3A-482D-B005-B7259F46817E}"/>
    <cellStyle name="20% - 강조색1 5 2 2 2 2 3" xfId="8273" xr:uid="{9AA99C08-B7FE-40E9-B7DB-AA18E7A632EC}"/>
    <cellStyle name="20% - 강조색1 5 2 2 2 2 3 2" xfId="19302" xr:uid="{C1BC14AC-6D87-4F34-BC78-38CDA289928B}"/>
    <cellStyle name="20% - 강조색1 5 2 2 2 2 3 2 2" xfId="41351" xr:uid="{32BA6FB2-446F-4A5C-89CC-424587CA62C8}"/>
    <cellStyle name="20% - 강조색1 5 2 2 2 2 3 3" xfId="30331" xr:uid="{537A6269-0D89-4DD7-BCC3-512C0D70E31F}"/>
    <cellStyle name="20% - 강조색1 5 2 2 2 2 4" xfId="13792" xr:uid="{054C0B2E-855C-4A9C-AF14-D72CED649FAC}"/>
    <cellStyle name="20% - 강조색1 5 2 2 2 2 4 2" xfId="35841" xr:uid="{D8156B40-B309-419A-BC50-909A6B752DF0}"/>
    <cellStyle name="20% - 강조색1 5 2 2 2 2 5" xfId="24821" xr:uid="{C13DCCB3-333B-4321-850A-67249D989946}"/>
    <cellStyle name="20% - 강조색1 5 2 2 2 2 6" xfId="50979" xr:uid="{3D455060-DD11-4F28-AF37-DDB402A5A636}"/>
    <cellStyle name="20% - 강조색1 5 2 2 2 3" xfId="4126" xr:uid="{A7230EA0-887E-418C-BF58-0BD1A7A0F8A7}"/>
    <cellStyle name="20% - 강조색1 5 2 2 2 3 2" xfId="9652" xr:uid="{7AD27943-9FFD-4889-9497-18A55A5A5A44}"/>
    <cellStyle name="20% - 강조색1 5 2 2 2 3 2 2" xfId="20681" xr:uid="{A639B565-83E6-4BC6-8E9B-8BEB137F8B0E}"/>
    <cellStyle name="20% - 강조색1 5 2 2 2 3 2 2 2" xfId="42730" xr:uid="{4A24DC75-CD6A-461A-BD7D-9172C4AC5A39}"/>
    <cellStyle name="20% - 강조색1 5 2 2 2 3 2 3" xfId="31710" xr:uid="{47F7D321-1DA1-40E5-9D1C-4BFD81B92C36}"/>
    <cellStyle name="20% - 강조색1 5 2 2 2 3 3" xfId="15171" xr:uid="{D5E50816-AB83-4DC9-9DBE-DCAD44B43F2D}"/>
    <cellStyle name="20% - 강조색1 5 2 2 2 3 3 2" xfId="37220" xr:uid="{08DA1CAE-D0D8-4C5B-9814-F0F252071953}"/>
    <cellStyle name="20% - 강조색1 5 2 2 2 3 4" xfId="26200" xr:uid="{1E01DA35-9EF9-4482-8F78-6D8F4DD88A3F}"/>
    <cellStyle name="20% - 강조색1 5 2 2 2 3 5" xfId="52358" xr:uid="{10D50958-EE0E-42AB-AEF7-7D1D8E9C5242}"/>
    <cellStyle name="20% - 강조색1 5 2 2 2 4" xfId="6897" xr:uid="{438C8E3F-A65D-43FA-9D44-8796E2971F5D}"/>
    <cellStyle name="20% - 강조색1 5 2 2 2 4 2" xfId="17926" xr:uid="{72839858-BB4B-43FB-B0F7-D60C3321FE8A}"/>
    <cellStyle name="20% - 강조색1 5 2 2 2 4 2 2" xfId="39975" xr:uid="{D1D65BC0-221F-4AF8-B5F4-067729444214}"/>
    <cellStyle name="20% - 강조색1 5 2 2 2 4 3" xfId="28955" xr:uid="{79009CFC-BF41-4F89-8CDF-A23ADCCEB2FF}"/>
    <cellStyle name="20% - 강조색1 5 2 2 2 4 4" xfId="55111" xr:uid="{359B9772-DE63-4EF7-A885-A1CC3825CFAB}"/>
    <cellStyle name="20% - 강조색1 5 2 2 2 5" xfId="12416" xr:uid="{9CF36407-376E-4D2B-8B87-763731FAD99D}"/>
    <cellStyle name="20% - 강조색1 5 2 2 2 5 2" xfId="34465" xr:uid="{9AF91EB9-A559-4E11-BD04-32467A250E92}"/>
    <cellStyle name="20% - 강조색1 5 2 2 2 6" xfId="23445" xr:uid="{E0B6FB46-BDEC-4B8F-BED7-42068298C8F4}"/>
    <cellStyle name="20% - 강조색1 5 2 2 2 7" xfId="49602" xr:uid="{62F5260C-885B-4CE5-B6C3-DB8180A16219}"/>
    <cellStyle name="20% - 강조색1 5 2 2 3" xfId="2038" xr:uid="{C3B341BC-50C2-4BA1-9E5C-5BD831D84839}"/>
    <cellStyle name="20% - 강조색1 5 2 2 3 2" xfId="4814" xr:uid="{A5DEE625-00C6-448C-820C-E13E0BEF7C94}"/>
    <cellStyle name="20% - 강조색1 5 2 2 3 2 2" xfId="10340" xr:uid="{C9AD382C-5AEE-4A1B-BCEB-83DDD92CBCE2}"/>
    <cellStyle name="20% - 강조색1 5 2 2 3 2 2 2" xfId="21369" xr:uid="{AC75D878-CE31-4212-9959-294E1306F6D6}"/>
    <cellStyle name="20% - 강조색1 5 2 2 3 2 2 2 2" xfId="43418" xr:uid="{FCFB60AB-66B1-447B-9C5B-8F7B5D6918AC}"/>
    <cellStyle name="20% - 강조색1 5 2 2 3 2 2 3" xfId="32398" xr:uid="{ED63B7A1-BA9C-43F4-AA8F-1FCDA9E0B903}"/>
    <cellStyle name="20% - 강조색1 5 2 2 3 2 3" xfId="15859" xr:uid="{8707FCCF-34EA-493A-A67D-7C48E6F40D7F}"/>
    <cellStyle name="20% - 강조색1 5 2 2 3 2 3 2" xfId="37908" xr:uid="{59458A88-CC1D-4E99-BF17-670808F1AC21}"/>
    <cellStyle name="20% - 강조색1 5 2 2 3 2 4" xfId="26888" xr:uid="{70ADA520-6EBC-494A-A4EF-6C3C69304E27}"/>
    <cellStyle name="20% - 강조색1 5 2 2 3 2 5" xfId="53046" xr:uid="{D38580BF-C49F-4521-A080-2BC5DDCB429F}"/>
    <cellStyle name="20% - 강조색1 5 2 2 3 3" xfId="7585" xr:uid="{89458DE5-5EBB-4411-9011-736506EB3E8C}"/>
    <cellStyle name="20% - 강조색1 5 2 2 3 3 2" xfId="18614" xr:uid="{F1710DAB-7320-4887-86E8-4177F18F6219}"/>
    <cellStyle name="20% - 강조색1 5 2 2 3 3 2 2" xfId="40663" xr:uid="{12DEDB19-6BAA-4FB1-9B83-AA052370CB61}"/>
    <cellStyle name="20% - 강조색1 5 2 2 3 3 3" xfId="29643" xr:uid="{1ED1E05F-234A-4E9A-81DA-1F953501A824}"/>
    <cellStyle name="20% - 강조색1 5 2 2 3 4" xfId="13104" xr:uid="{410FDFD9-2C64-47CB-9B89-CA847F80BF9C}"/>
    <cellStyle name="20% - 강조색1 5 2 2 3 4 2" xfId="35153" xr:uid="{6819A199-869A-4D6D-A346-2B6E83A3B320}"/>
    <cellStyle name="20% - 강조색1 5 2 2 3 5" xfId="24133" xr:uid="{F07091F7-6346-4A2F-A551-99EB52721B93}"/>
    <cellStyle name="20% - 강조색1 5 2 2 3 6" xfId="50291" xr:uid="{5642437B-755B-4394-BC87-FFD7542F1ACD}"/>
    <cellStyle name="20% - 강조색1 5 2 2 4" xfId="3438" xr:uid="{21441B4F-FD73-470D-9FFB-7801D8C466CA}"/>
    <cellStyle name="20% - 강조색1 5 2 2 4 2" xfId="8964" xr:uid="{31A2AB75-156C-4375-AE46-7AF82FF517A1}"/>
    <cellStyle name="20% - 강조색1 5 2 2 4 2 2" xfId="19993" xr:uid="{04DAD9C7-F503-4960-ACD5-DD32E87A6463}"/>
    <cellStyle name="20% - 강조색1 5 2 2 4 2 2 2" xfId="42042" xr:uid="{A3FFA442-C613-4BC4-81A6-71D5695BBF31}"/>
    <cellStyle name="20% - 강조색1 5 2 2 4 2 3" xfId="31022" xr:uid="{62AE1BBF-976D-47AB-BFB9-3D223B3C0053}"/>
    <cellStyle name="20% - 강조색1 5 2 2 4 3" xfId="14483" xr:uid="{CB91D268-6795-4C5A-8147-DDF610502E75}"/>
    <cellStyle name="20% - 강조색1 5 2 2 4 3 2" xfId="36532" xr:uid="{0780A22B-3FAE-4F62-9DAB-DE2B2108DEBB}"/>
    <cellStyle name="20% - 강조색1 5 2 2 4 4" xfId="25512" xr:uid="{FB439B17-A570-47F2-A03A-9516E1FAD2E5}"/>
    <cellStyle name="20% - 강조색1 5 2 2 4 5" xfId="51670" xr:uid="{10061E15-2919-4824-8BE9-4C036982B8A8}"/>
    <cellStyle name="20% - 강조색1 5 2 2 5" xfId="6209" xr:uid="{473D8116-A653-498D-B113-4ABC5845DEDA}"/>
    <cellStyle name="20% - 강조색1 5 2 2 5 2" xfId="17238" xr:uid="{639C17E6-46A4-4165-B778-7001EC0C8986}"/>
    <cellStyle name="20% - 강조색1 5 2 2 5 2 2" xfId="39287" xr:uid="{D7CFA6DD-37EC-4AC0-97E9-05E7DD8D9509}"/>
    <cellStyle name="20% - 강조색1 5 2 2 5 3" xfId="28267" xr:uid="{A554BA5C-B1FB-4E5B-AF26-3CACE9BC6DF3}"/>
    <cellStyle name="20% - 강조색1 5 2 2 5 4" xfId="54423" xr:uid="{9363AC0F-8A88-49DB-B583-555DE41A6BDD}"/>
    <cellStyle name="20% - 강조색1 5 2 2 6" xfId="11728" xr:uid="{FAB70469-BDD9-4594-B164-5E76D556BBDB}"/>
    <cellStyle name="20% - 강조색1 5 2 2 6 2" xfId="33777" xr:uid="{309381B0-561F-4BE5-8EDA-625F4B4049D7}"/>
    <cellStyle name="20% - 강조색1 5 2 2 7" xfId="22757" xr:uid="{6F4FFD63-4AA1-4BB9-9B02-ACC0F52CBC97}"/>
    <cellStyle name="20% - 강조색1 5 2 2 8" xfId="48914" xr:uid="{EEDE6817-9BDB-477F-ADD4-951A84D099C1}"/>
    <cellStyle name="20% - 강조색1 5 2 3" xfId="990" xr:uid="{CA8DCF9F-D137-4FE5-98AA-2A8DD29E7771}"/>
    <cellStyle name="20% - 강조색1 5 2 3 2" xfId="2384" xr:uid="{730286C4-2583-47EA-98AA-E29E9890C47F}"/>
    <cellStyle name="20% - 강조색1 5 2 3 2 2" xfId="5160" xr:uid="{24A1846D-7DCA-4AD5-9ADB-1CBF8AAC9134}"/>
    <cellStyle name="20% - 강조색1 5 2 3 2 2 2" xfId="10686" xr:uid="{623C2216-A184-4145-A97C-B3A188B40781}"/>
    <cellStyle name="20% - 강조색1 5 2 3 2 2 2 2" xfId="21715" xr:uid="{DF8A13D4-1DF6-48DF-AE44-B77D8E40441B}"/>
    <cellStyle name="20% - 강조색1 5 2 3 2 2 2 2 2" xfId="43764" xr:uid="{BFC0DCCE-4198-47DD-A94B-F91E9D473B58}"/>
    <cellStyle name="20% - 강조색1 5 2 3 2 2 2 3" xfId="32744" xr:uid="{D231063F-E6A0-4A91-ADEF-F7201AA813F9}"/>
    <cellStyle name="20% - 강조색1 5 2 3 2 2 3" xfId="16205" xr:uid="{B6682643-A01A-40EE-8256-9D5B0B00F99D}"/>
    <cellStyle name="20% - 강조색1 5 2 3 2 2 3 2" xfId="38254" xr:uid="{BDA6EF3A-B4D2-416C-88D3-C78FD808E3AB}"/>
    <cellStyle name="20% - 강조색1 5 2 3 2 2 4" xfId="27234" xr:uid="{C7EEB004-419F-4E0C-8AC4-5658BBD796DD}"/>
    <cellStyle name="20% - 강조색1 5 2 3 2 2 5" xfId="53392" xr:uid="{9ED1E3EB-4CA9-4A6E-8674-BA53DC65491E}"/>
    <cellStyle name="20% - 강조색1 5 2 3 2 3" xfId="7931" xr:uid="{BD66115D-4C58-40BD-BEFC-2883C7718F0E}"/>
    <cellStyle name="20% - 강조색1 5 2 3 2 3 2" xfId="18960" xr:uid="{CDAE8C7B-B8F9-4E7A-91AF-FD600EC136C4}"/>
    <cellStyle name="20% - 강조색1 5 2 3 2 3 2 2" xfId="41009" xr:uid="{31596DCB-F143-42AF-90A5-158D81AC64AC}"/>
    <cellStyle name="20% - 강조색1 5 2 3 2 3 3" xfId="29989" xr:uid="{121D9C9A-A7AA-4084-B784-2711F5BC00A9}"/>
    <cellStyle name="20% - 강조색1 5 2 3 2 4" xfId="13450" xr:uid="{BCAFDC47-27FE-402B-BB4A-5E0F1A6CF3B3}"/>
    <cellStyle name="20% - 강조색1 5 2 3 2 4 2" xfId="35499" xr:uid="{0173F622-C627-49A7-A914-7B512BD57D41}"/>
    <cellStyle name="20% - 강조색1 5 2 3 2 5" xfId="24479" xr:uid="{457AA687-625F-40ED-A126-2569C9943967}"/>
    <cellStyle name="20% - 강조색1 5 2 3 2 6" xfId="50637" xr:uid="{3B3F5A36-CDD4-4086-8E52-92815D30D802}"/>
    <cellStyle name="20% - 강조색1 5 2 3 3" xfId="3784" xr:uid="{13163FA5-22AB-48F9-ACC5-3CA9D16122A1}"/>
    <cellStyle name="20% - 강조색1 5 2 3 3 2" xfId="9310" xr:uid="{822CBC12-9772-4CD2-8934-3036B207B236}"/>
    <cellStyle name="20% - 강조색1 5 2 3 3 2 2" xfId="20339" xr:uid="{4C4D358F-BC1A-4DC6-BDDF-BE2D65F1D9D9}"/>
    <cellStyle name="20% - 강조색1 5 2 3 3 2 2 2" xfId="42388" xr:uid="{80A4A257-F7D9-43F6-84C7-9F2223B04A89}"/>
    <cellStyle name="20% - 강조색1 5 2 3 3 2 3" xfId="31368" xr:uid="{AD4B70BC-BA22-4033-A3B5-18D27B50B88C}"/>
    <cellStyle name="20% - 강조색1 5 2 3 3 3" xfId="14829" xr:uid="{6529A3CE-F39B-4383-B92F-AA87F17735AB}"/>
    <cellStyle name="20% - 강조색1 5 2 3 3 3 2" xfId="36878" xr:uid="{BA8F7904-49AA-42CE-9418-CBA4D6469216}"/>
    <cellStyle name="20% - 강조색1 5 2 3 3 4" xfId="25858" xr:uid="{98155DD1-360B-4509-8049-3414A2E288AF}"/>
    <cellStyle name="20% - 강조색1 5 2 3 3 5" xfId="52016" xr:uid="{3184189F-B6D8-4225-BCFF-5213AF271B73}"/>
    <cellStyle name="20% - 강조색1 5 2 3 4" xfId="6555" xr:uid="{D59D165D-5DBE-478B-8CED-D1CF255E0D74}"/>
    <cellStyle name="20% - 강조색1 5 2 3 4 2" xfId="17584" xr:uid="{A9CD2D1A-AD2B-49C8-8224-04DF7E55001F}"/>
    <cellStyle name="20% - 강조색1 5 2 3 4 2 2" xfId="39633" xr:uid="{62FC2F85-4413-43A1-96B7-43D53E6C8A19}"/>
    <cellStyle name="20% - 강조색1 5 2 3 4 3" xfId="28613" xr:uid="{2C490787-BCD6-4C65-9DCF-807FECD21CBE}"/>
    <cellStyle name="20% - 강조색1 5 2 3 4 4" xfId="54769" xr:uid="{9E02F91F-F7A0-445F-8C43-55492FD31CA2}"/>
    <cellStyle name="20% - 강조색1 5 2 3 5" xfId="12074" xr:uid="{068F3E24-4498-4950-8945-8A995243EBE1}"/>
    <cellStyle name="20% - 강조색1 5 2 3 5 2" xfId="34123" xr:uid="{B59E0DCC-79B3-4720-9E92-2B9A1C439533}"/>
    <cellStyle name="20% - 강조색1 5 2 3 6" xfId="23103" xr:uid="{C5EC6B57-F785-4E7D-A274-B186E64A6C81}"/>
    <cellStyle name="20% - 강조색1 5 2 3 7" xfId="49260" xr:uid="{E83EDD86-D431-49BB-B232-4DC507D7F7F8}"/>
    <cellStyle name="20% - 강조색1 5 2 4" xfId="1696" xr:uid="{25794AC1-C85D-4911-B83F-15DA3ED02E5E}"/>
    <cellStyle name="20% - 강조색1 5 2 4 2" xfId="4472" xr:uid="{8546442B-C6E7-4884-A369-91F52A7533F2}"/>
    <cellStyle name="20% - 강조색1 5 2 4 2 2" xfId="9998" xr:uid="{218C4806-2005-4590-B2C1-D7D55928DD3D}"/>
    <cellStyle name="20% - 강조색1 5 2 4 2 2 2" xfId="21027" xr:uid="{0D4AA39F-BDE5-41D5-992F-6C7AC960134A}"/>
    <cellStyle name="20% - 강조색1 5 2 4 2 2 2 2" xfId="43076" xr:uid="{960734F9-2ADD-434E-B6D7-0B308D9822EB}"/>
    <cellStyle name="20% - 강조색1 5 2 4 2 2 3" xfId="32056" xr:uid="{518F3321-0BC4-4DE4-AB06-681BA034E59E}"/>
    <cellStyle name="20% - 강조색1 5 2 4 2 3" xfId="15517" xr:uid="{6F5841E3-46CB-4AAD-9FF0-EBA89042F0A1}"/>
    <cellStyle name="20% - 강조색1 5 2 4 2 3 2" xfId="37566" xr:uid="{F64D6263-7EEC-473B-9DC0-8A4AE3289C7C}"/>
    <cellStyle name="20% - 강조색1 5 2 4 2 4" xfId="26546" xr:uid="{2F074A03-42A0-427C-B130-BE513FD4C867}"/>
    <cellStyle name="20% - 강조색1 5 2 4 2 5" xfId="52704" xr:uid="{51BB51F0-F7EC-40C1-A289-FDBBC180BE5A}"/>
    <cellStyle name="20% - 강조색1 5 2 4 3" xfId="7243" xr:uid="{0A9C82D5-17FA-41AE-836C-4ED57267E964}"/>
    <cellStyle name="20% - 강조색1 5 2 4 3 2" xfId="18272" xr:uid="{9751F3D9-C529-455A-9D28-F392D02E3612}"/>
    <cellStyle name="20% - 강조색1 5 2 4 3 2 2" xfId="40321" xr:uid="{FA776A44-F9DE-49AC-8AE4-CD3CAB60257B}"/>
    <cellStyle name="20% - 강조색1 5 2 4 3 3" xfId="29301" xr:uid="{739D3402-D32A-43B5-82C0-211CA96793F3}"/>
    <cellStyle name="20% - 강조색1 5 2 4 4" xfId="12762" xr:uid="{EA5A3A9F-19C8-402E-9023-9A773BFBC477}"/>
    <cellStyle name="20% - 강조색1 5 2 4 4 2" xfId="34811" xr:uid="{82C8881E-43F2-4359-B215-AEE8B87EBF81}"/>
    <cellStyle name="20% - 강조색1 5 2 4 5" xfId="23791" xr:uid="{5896F10E-319B-4596-B3C0-238D9461D8F8}"/>
    <cellStyle name="20% - 강조색1 5 2 4 6" xfId="49949" xr:uid="{F1A3D3A6-3A57-42CC-92B8-3531533250D5}"/>
    <cellStyle name="20% - 강조색1 5 2 5" xfId="3096" xr:uid="{E88E78DA-A9FC-4107-BB63-0978B28C2172}"/>
    <cellStyle name="20% - 강조색1 5 2 5 2" xfId="8622" xr:uid="{F07F1191-347D-4C08-8978-A84C0C0248AB}"/>
    <cellStyle name="20% - 강조색1 5 2 5 2 2" xfId="19651" xr:uid="{C1598EDB-B55E-47AD-9321-1D50F1FA139E}"/>
    <cellStyle name="20% - 강조색1 5 2 5 2 2 2" xfId="41700" xr:uid="{8983C45D-7897-40D2-9211-0F530DD5A84B}"/>
    <cellStyle name="20% - 강조색1 5 2 5 2 3" xfId="30680" xr:uid="{66BC771D-C01B-4D37-8BAB-B9CD86C5C04D}"/>
    <cellStyle name="20% - 강조색1 5 2 5 3" xfId="14141" xr:uid="{DEFF3385-81AB-43D0-B56F-7D67A4C96B87}"/>
    <cellStyle name="20% - 강조색1 5 2 5 3 2" xfId="36190" xr:uid="{25651A66-6664-4802-A013-6F75A8AC7501}"/>
    <cellStyle name="20% - 강조색1 5 2 5 4" xfId="25170" xr:uid="{5B26CEE1-2AF5-4BD3-9BB2-2B73CC88F38E}"/>
    <cellStyle name="20% - 강조색1 5 2 5 5" xfId="51328" xr:uid="{72D3AAC5-3D17-4BD2-AD96-7AA6B43148B9}"/>
    <cellStyle name="20% - 강조색1 5 2 6" xfId="5867" xr:uid="{B85AD9A7-490E-459D-9240-9671AEDED8B1}"/>
    <cellStyle name="20% - 강조색1 5 2 6 2" xfId="16896" xr:uid="{1D88BB5B-4EDC-475F-92C8-3C91E22A39CC}"/>
    <cellStyle name="20% - 강조색1 5 2 6 2 2" xfId="38945" xr:uid="{B461E641-DF0C-419D-B419-3DF3F486D4C4}"/>
    <cellStyle name="20% - 강조색1 5 2 6 3" xfId="27925" xr:uid="{BE11A0CF-14C2-45D7-AFC2-63CD2894A829}"/>
    <cellStyle name="20% - 강조색1 5 2 6 4" xfId="54082" xr:uid="{01355E75-0C45-4FA9-A7DA-294BA31CF64B}"/>
    <cellStyle name="20% - 강조색1 5 2 7" xfId="11386" xr:uid="{91302F25-277A-4A12-B78A-00AC17B2BC3F}"/>
    <cellStyle name="20% - 강조색1 5 2 7 2" xfId="33435" xr:uid="{D46B45CD-D699-4B7A-AC87-B709D1F6D55C}"/>
    <cellStyle name="20% - 강조색1 5 2 8" xfId="22415" xr:uid="{60F524F4-6F28-461F-A8AA-84E277FAC909}"/>
    <cellStyle name="20% - 강조색1 5 2 9" xfId="48573" xr:uid="{87C1E7D9-5B9C-4C76-84DB-DADF62D06966}"/>
    <cellStyle name="20% - 강조색1 5 3" xfId="466" xr:uid="{00000000-0005-0000-0000-00001E000000}"/>
    <cellStyle name="20% - 강조색1 5 3 2" xfId="1203" xr:uid="{CFAF49C0-9D7F-4D20-B10D-A0E0DB04A38F}"/>
    <cellStyle name="20% - 강조색1 5 3 2 2" xfId="2597" xr:uid="{FC38F07C-6E1A-4B55-9BF1-FEE1D47C3155}"/>
    <cellStyle name="20% - 강조색1 5 3 2 2 2" xfId="5373" xr:uid="{5C005EE4-010E-4A71-8F7B-6E079BFBE1AC}"/>
    <cellStyle name="20% - 강조색1 5 3 2 2 2 2" xfId="10899" xr:uid="{7EF4B91E-AE74-46E5-9172-46B916E1099F}"/>
    <cellStyle name="20% - 강조색1 5 3 2 2 2 2 2" xfId="21928" xr:uid="{B90C086F-D3AE-4F6F-A1E8-A8BA16CCFD53}"/>
    <cellStyle name="20% - 강조색1 5 3 2 2 2 2 2 2" xfId="43977" xr:uid="{F0AF6ABA-5B0B-4FB7-9055-FEBBF5B02724}"/>
    <cellStyle name="20% - 강조색1 5 3 2 2 2 2 3" xfId="32957" xr:uid="{B77ECF29-2068-42EF-A23D-55A959AEA73F}"/>
    <cellStyle name="20% - 강조색1 5 3 2 2 2 3" xfId="16418" xr:uid="{77CAF45A-60A9-40A7-A6DD-A834CD3BCA7E}"/>
    <cellStyle name="20% - 강조색1 5 3 2 2 2 3 2" xfId="38467" xr:uid="{3D5008EA-451D-42A3-A524-A1AC536FD584}"/>
    <cellStyle name="20% - 강조색1 5 3 2 2 2 4" xfId="27447" xr:uid="{87444816-255D-4578-A5AD-EA7FB8AA854B}"/>
    <cellStyle name="20% - 강조색1 5 3 2 2 2 5" xfId="53605" xr:uid="{0CBB028D-DBD5-4DD6-95A5-F966992DE285}"/>
    <cellStyle name="20% - 강조색1 5 3 2 2 3" xfId="8144" xr:uid="{EDDC1974-D165-4546-B28E-ECE5ADB292CD}"/>
    <cellStyle name="20% - 강조색1 5 3 2 2 3 2" xfId="19173" xr:uid="{33BD1486-3B60-4174-A298-3058E0D9AC16}"/>
    <cellStyle name="20% - 강조색1 5 3 2 2 3 2 2" xfId="41222" xr:uid="{AFE49B03-B684-4DB6-8081-07ED06D270B1}"/>
    <cellStyle name="20% - 강조색1 5 3 2 2 3 3" xfId="30202" xr:uid="{12E043F2-749B-4E8A-9FC3-C23FB579031A}"/>
    <cellStyle name="20% - 강조색1 5 3 2 2 4" xfId="13663" xr:uid="{F582B228-6D30-465C-B95D-5CFF5E233AA5}"/>
    <cellStyle name="20% - 강조색1 5 3 2 2 4 2" xfId="35712" xr:uid="{807B8CCC-74DC-4FE6-A18F-CEBD27EFD541}"/>
    <cellStyle name="20% - 강조색1 5 3 2 2 5" xfId="24692" xr:uid="{663D0F74-7674-4E12-A76B-ACDFF4F78BD3}"/>
    <cellStyle name="20% - 강조색1 5 3 2 2 6" xfId="50850" xr:uid="{18CE30F0-3A23-4DAC-AF35-83F20966D9B4}"/>
    <cellStyle name="20% - 강조색1 5 3 2 3" xfId="3997" xr:uid="{965131CF-877E-4A29-BC95-AFBE06ECD135}"/>
    <cellStyle name="20% - 강조색1 5 3 2 3 2" xfId="9523" xr:uid="{1B6B1006-9D50-4C86-BCE1-123405E540AD}"/>
    <cellStyle name="20% - 강조색1 5 3 2 3 2 2" xfId="20552" xr:uid="{E94AB114-6B20-4CF7-BBF0-51D6D8789DDE}"/>
    <cellStyle name="20% - 강조색1 5 3 2 3 2 2 2" xfId="42601" xr:uid="{B7411B84-8719-4010-8B27-DA751F77D60B}"/>
    <cellStyle name="20% - 강조색1 5 3 2 3 2 3" xfId="31581" xr:uid="{95DDC6C3-32AC-4ED9-9E0A-3820F7510773}"/>
    <cellStyle name="20% - 강조색1 5 3 2 3 3" xfId="15042" xr:uid="{3425286C-0E5B-4D53-BEF4-D41052FF9514}"/>
    <cellStyle name="20% - 강조색1 5 3 2 3 3 2" xfId="37091" xr:uid="{B0460400-00EF-4B87-9627-2D8158973B6E}"/>
    <cellStyle name="20% - 강조색1 5 3 2 3 4" xfId="26071" xr:uid="{EC74553E-1890-4C8D-BA34-FAF9E5099E22}"/>
    <cellStyle name="20% - 강조색1 5 3 2 3 5" xfId="52229" xr:uid="{AD7A9859-5EA4-4CE6-8199-60DFD7297695}"/>
    <cellStyle name="20% - 강조색1 5 3 2 4" xfId="6768" xr:uid="{01887521-F6A2-4A88-8EB3-C01CB16C61CD}"/>
    <cellStyle name="20% - 강조색1 5 3 2 4 2" xfId="17797" xr:uid="{EBA78880-ADFC-407E-820A-F0F192DD4B45}"/>
    <cellStyle name="20% - 강조색1 5 3 2 4 2 2" xfId="39846" xr:uid="{E0A50F0E-C43A-4129-9755-9F650B3C866D}"/>
    <cellStyle name="20% - 강조색1 5 3 2 4 3" xfId="28826" xr:uid="{8D7AA645-E553-4B0D-98E1-39742134C2A2}"/>
    <cellStyle name="20% - 강조색1 5 3 2 4 4" xfId="54982" xr:uid="{42031D9C-BD67-4F08-855A-21A67E2B5DDA}"/>
    <cellStyle name="20% - 강조색1 5 3 2 5" xfId="12287" xr:uid="{7B6B8BAA-8B4D-4F87-A901-3795530E4CAF}"/>
    <cellStyle name="20% - 강조색1 5 3 2 5 2" xfId="34336" xr:uid="{86FE15CC-D623-48BE-A437-E06D4888E739}"/>
    <cellStyle name="20% - 강조색1 5 3 2 6" xfId="23316" xr:uid="{69A9C8C4-D0C2-49D6-946A-F4474C97A2E0}"/>
    <cellStyle name="20% - 강조색1 5 3 2 7" xfId="49473" xr:uid="{1DE2E89D-EE6F-4F23-9297-A782CBD43140}"/>
    <cellStyle name="20% - 강조색1 5 3 3" xfId="1909" xr:uid="{22C27012-A832-488C-9BCF-01CE2F443FD3}"/>
    <cellStyle name="20% - 강조색1 5 3 3 2" xfId="4685" xr:uid="{E1967AC2-4D1E-4B78-A43C-21151668A907}"/>
    <cellStyle name="20% - 강조색1 5 3 3 2 2" xfId="10211" xr:uid="{79134FDC-6D88-4330-BB90-0C35E1206A51}"/>
    <cellStyle name="20% - 강조색1 5 3 3 2 2 2" xfId="21240" xr:uid="{04C3945B-F9C3-43D1-BFC0-901EB5BD89AB}"/>
    <cellStyle name="20% - 강조색1 5 3 3 2 2 2 2" xfId="43289" xr:uid="{5B919F36-2B81-4C0B-8261-52EFAF0B5A82}"/>
    <cellStyle name="20% - 강조색1 5 3 3 2 2 3" xfId="32269" xr:uid="{DB61818F-A187-471E-8DD3-4D1FEC80A443}"/>
    <cellStyle name="20% - 강조색1 5 3 3 2 3" xfId="15730" xr:uid="{D54E296A-7207-4FD7-8F0E-3E9DCED47D5D}"/>
    <cellStyle name="20% - 강조색1 5 3 3 2 3 2" xfId="37779" xr:uid="{78AF5EAA-0252-44A5-A02F-BFCF664D1090}"/>
    <cellStyle name="20% - 강조색1 5 3 3 2 4" xfId="26759" xr:uid="{0D7E159D-FB2E-42CB-BF62-24DFF3CE9968}"/>
    <cellStyle name="20% - 강조색1 5 3 3 2 5" xfId="52917" xr:uid="{234E6BEA-744E-4CFA-B9B3-5EC443D9D390}"/>
    <cellStyle name="20% - 강조색1 5 3 3 3" xfId="7456" xr:uid="{AC6D214D-EDE9-4A61-9CC9-FF1A3FE0F877}"/>
    <cellStyle name="20% - 강조색1 5 3 3 3 2" xfId="18485" xr:uid="{79E6D6C5-0821-4144-8EAB-BCB91634A7B9}"/>
    <cellStyle name="20% - 강조색1 5 3 3 3 2 2" xfId="40534" xr:uid="{4D728248-C572-4F8D-BB95-B92ABD4C3ECE}"/>
    <cellStyle name="20% - 강조색1 5 3 3 3 3" xfId="29514" xr:uid="{3A9DDAB4-25BC-4937-8C1B-4E6E5E85C505}"/>
    <cellStyle name="20% - 강조색1 5 3 3 4" xfId="12975" xr:uid="{37D58595-420B-43A7-AD53-F47CD25EE950}"/>
    <cellStyle name="20% - 강조색1 5 3 3 4 2" xfId="35024" xr:uid="{4999C3C3-4B74-43D3-BCFB-28E3648090E8}"/>
    <cellStyle name="20% - 강조색1 5 3 3 5" xfId="24004" xr:uid="{C7D53E1E-9662-4710-A54F-59B85A32A32C}"/>
    <cellStyle name="20% - 강조색1 5 3 3 6" xfId="50162" xr:uid="{9ACA990A-9E87-4EC6-B80D-CA95105CC83F}"/>
    <cellStyle name="20% - 강조색1 5 3 4" xfId="3309" xr:uid="{643AE561-5FF1-4638-BA69-D7A218A0E1AF}"/>
    <cellStyle name="20% - 강조색1 5 3 4 2" xfId="8835" xr:uid="{B80D984B-231C-4BCF-9DC6-56854228F86C}"/>
    <cellStyle name="20% - 강조색1 5 3 4 2 2" xfId="19864" xr:uid="{0173B5D4-6F29-45CE-937E-7ADCC4D7057E}"/>
    <cellStyle name="20% - 강조색1 5 3 4 2 2 2" xfId="41913" xr:uid="{773F6AD6-842D-428D-A64D-EA8C3FB63A88}"/>
    <cellStyle name="20% - 강조색1 5 3 4 2 3" xfId="30893" xr:uid="{908A0117-6565-4727-96D0-4BE611AB659F}"/>
    <cellStyle name="20% - 강조색1 5 3 4 3" xfId="14354" xr:uid="{2EFF2BA4-0CBB-4827-9BC4-BD169806B00B}"/>
    <cellStyle name="20% - 강조색1 5 3 4 3 2" xfId="36403" xr:uid="{AB356A5D-1D79-4BFE-8F9B-A5096367454B}"/>
    <cellStyle name="20% - 강조색1 5 3 4 4" xfId="25383" xr:uid="{EEB37E70-DFCC-48EE-AC0F-F229ACEE98ED}"/>
    <cellStyle name="20% - 강조색1 5 3 4 5" xfId="51541" xr:uid="{DB23D3F8-7741-4F79-BEA0-357320F7D3CC}"/>
    <cellStyle name="20% - 강조색1 5 3 5" xfId="6080" xr:uid="{F2D81687-5F38-441D-B3C1-08728C37A488}"/>
    <cellStyle name="20% - 강조색1 5 3 5 2" xfId="17109" xr:uid="{64DD30CA-9151-4531-8F80-B39ADA373E95}"/>
    <cellStyle name="20% - 강조색1 5 3 5 2 2" xfId="39158" xr:uid="{5ADB2B45-7EC3-430B-A85A-4C593DA910DF}"/>
    <cellStyle name="20% - 강조색1 5 3 5 3" xfId="28138" xr:uid="{1F0C618B-8F6F-4325-8FEB-526A589EED1C}"/>
    <cellStyle name="20% - 강조색1 5 3 5 4" xfId="54294" xr:uid="{4D8FC60F-C070-44F5-BFD5-A523401081CF}"/>
    <cellStyle name="20% - 강조색1 5 3 6" xfId="11599" xr:uid="{117D1D1C-007F-4923-A4AB-406A2BBE7018}"/>
    <cellStyle name="20% - 강조색1 5 3 6 2" xfId="33648" xr:uid="{B0A704E3-3C03-483D-8792-0D855E899BBA}"/>
    <cellStyle name="20% - 강조색1 5 3 7" xfId="22628" xr:uid="{49289E6B-A277-41CC-B6B3-522CFBE4B4B2}"/>
    <cellStyle name="20% - 강조색1 5 3 8" xfId="48785" xr:uid="{2BB8A929-30C5-4331-8C8C-94390943A338}"/>
    <cellStyle name="20% - 강조색1 5 4" xfId="861" xr:uid="{10807912-8BFB-4905-B25E-782F1FCEEA1E}"/>
    <cellStyle name="20% - 강조색1 5 4 2" xfId="2255" xr:uid="{CB1E0257-07DE-4287-BFC3-6036B51E45EF}"/>
    <cellStyle name="20% - 강조색1 5 4 2 2" xfId="5031" xr:uid="{B042693D-1ADB-4B84-B9EB-68162414438D}"/>
    <cellStyle name="20% - 강조색1 5 4 2 2 2" xfId="10557" xr:uid="{23AA1E68-1A2F-4937-B758-39504555B8BD}"/>
    <cellStyle name="20% - 강조색1 5 4 2 2 2 2" xfId="21586" xr:uid="{D67C4B98-16F7-4411-AD75-CA6BF15851AC}"/>
    <cellStyle name="20% - 강조색1 5 4 2 2 2 2 2" xfId="43635" xr:uid="{2A480A08-51C6-4271-A2A5-FB2D0AFB687E}"/>
    <cellStyle name="20% - 강조색1 5 4 2 2 2 3" xfId="32615" xr:uid="{58387148-0654-4F00-A22D-FB2C3D8CDC96}"/>
    <cellStyle name="20% - 강조색1 5 4 2 2 3" xfId="16076" xr:uid="{0404DECC-AAB8-437B-AE98-156BDD20F622}"/>
    <cellStyle name="20% - 강조색1 5 4 2 2 3 2" xfId="38125" xr:uid="{06E54A39-BAB3-4CF0-AD93-431117077C2C}"/>
    <cellStyle name="20% - 강조색1 5 4 2 2 4" xfId="27105" xr:uid="{DCBC77A5-E07E-45E0-B2A0-F8BF7763847E}"/>
    <cellStyle name="20% - 강조색1 5 4 2 2 5" xfId="53263" xr:uid="{B14685E4-6EFA-419B-9876-8D2137BF64CD}"/>
    <cellStyle name="20% - 강조색1 5 4 2 3" xfId="7802" xr:uid="{F6936233-04E5-417E-B57F-0CFD5B849FD0}"/>
    <cellStyle name="20% - 강조색1 5 4 2 3 2" xfId="18831" xr:uid="{6B9E532D-6A6E-4377-B334-8E084865385F}"/>
    <cellStyle name="20% - 강조색1 5 4 2 3 2 2" xfId="40880" xr:uid="{0C7A3BB4-0544-4079-B49E-EF4BBC6FFE8B}"/>
    <cellStyle name="20% - 강조색1 5 4 2 3 3" xfId="29860" xr:uid="{1DBB1BCE-8945-4346-B12B-CDEDCA3AC800}"/>
    <cellStyle name="20% - 강조색1 5 4 2 4" xfId="13321" xr:uid="{FF16DA5F-7424-4287-AD9C-AAF9223B96CA}"/>
    <cellStyle name="20% - 강조색1 5 4 2 4 2" xfId="35370" xr:uid="{8A083F96-D605-440A-AA2E-AA9A4096FF62}"/>
    <cellStyle name="20% - 강조색1 5 4 2 5" xfId="24350" xr:uid="{E15F0E08-7895-4A06-98A3-C6213BBD40F1}"/>
    <cellStyle name="20% - 강조색1 5 4 2 6" xfId="50508" xr:uid="{D4E23627-277D-4057-B6C6-378F70BDD904}"/>
    <cellStyle name="20% - 강조색1 5 4 3" xfId="3655" xr:uid="{62327CF0-DBE3-4176-ADA2-7FA64488EB99}"/>
    <cellStyle name="20% - 강조색1 5 4 3 2" xfId="9181" xr:uid="{FFB0A8BC-BE29-46A6-A3B2-BF34A0A82386}"/>
    <cellStyle name="20% - 강조색1 5 4 3 2 2" xfId="20210" xr:uid="{56BA8B1A-1B0A-4263-AD06-C4CF9F21A26B}"/>
    <cellStyle name="20% - 강조색1 5 4 3 2 2 2" xfId="42259" xr:uid="{5CBD2884-B597-4D07-8EE8-746981FE9F6B}"/>
    <cellStyle name="20% - 강조색1 5 4 3 2 3" xfId="31239" xr:uid="{AE797527-B53E-47C6-ADAE-505BDB44A964}"/>
    <cellStyle name="20% - 강조색1 5 4 3 3" xfId="14700" xr:uid="{192F7DDE-10BF-43E6-83BB-BAE71E1D595C}"/>
    <cellStyle name="20% - 강조색1 5 4 3 3 2" xfId="36749" xr:uid="{D8E79B90-3B65-46B9-8BC7-BC728BC9CC0C}"/>
    <cellStyle name="20% - 강조색1 5 4 3 4" xfId="25729" xr:uid="{B91A3812-5957-46EF-90C2-D369028E39AF}"/>
    <cellStyle name="20% - 강조색1 5 4 3 5" xfId="51887" xr:uid="{D8663903-A32A-4FEC-AC8A-BEC985E3B6DE}"/>
    <cellStyle name="20% - 강조색1 5 4 4" xfId="6426" xr:uid="{32765E20-BF35-4C4D-9D0F-47B7BD270E1E}"/>
    <cellStyle name="20% - 강조색1 5 4 4 2" xfId="17455" xr:uid="{08C7178E-2160-4AC9-B4FE-6E1253AC4E3E}"/>
    <cellStyle name="20% - 강조색1 5 4 4 2 2" xfId="39504" xr:uid="{A84D6FA8-40B8-4E9A-8F9E-77EAFA3AA604}"/>
    <cellStyle name="20% - 강조색1 5 4 4 3" xfId="28484" xr:uid="{3A982601-37C5-4F7A-BE9C-ADF5327AE3E6}"/>
    <cellStyle name="20% - 강조색1 5 4 4 4" xfId="54640" xr:uid="{14432E75-D76D-4A4F-9881-FE9F1DFF90EC}"/>
    <cellStyle name="20% - 강조색1 5 4 5" xfId="11945" xr:uid="{04C33D92-6BE2-434F-A4E9-D498D79565D1}"/>
    <cellStyle name="20% - 강조색1 5 4 5 2" xfId="33994" xr:uid="{F7E6176D-1476-4BB2-8B50-5E86179D3458}"/>
    <cellStyle name="20% - 강조색1 5 4 6" xfId="22974" xr:uid="{2281599C-D563-423D-A256-74D7CFF73449}"/>
    <cellStyle name="20% - 강조색1 5 4 7" xfId="49131" xr:uid="{863DA1E7-56DE-4054-BC71-012F863EFC65}"/>
    <cellStyle name="20% - 강조색1 5 5" xfId="1567" xr:uid="{D56097BF-B4DC-4311-8775-4DAEF6D8431D}"/>
    <cellStyle name="20% - 강조색1 5 5 2" xfId="4343" xr:uid="{789C933E-2278-4F5C-93A0-A8BF7672EEC9}"/>
    <cellStyle name="20% - 강조색1 5 5 2 2" xfId="9869" xr:uid="{A768A2AF-0975-4CCC-9A3D-05F3A1311F0F}"/>
    <cellStyle name="20% - 강조색1 5 5 2 2 2" xfId="20898" xr:uid="{DF5B93BD-0E7F-49F4-8E82-FD46836A2D8C}"/>
    <cellStyle name="20% - 강조색1 5 5 2 2 2 2" xfId="42947" xr:uid="{9FA2B74B-539F-480F-B855-EC20CFF7C794}"/>
    <cellStyle name="20% - 강조색1 5 5 2 2 3" xfId="31927" xr:uid="{E6A0EEE4-DA9A-4988-AECC-ACA3303D5390}"/>
    <cellStyle name="20% - 강조색1 5 5 2 3" xfId="15388" xr:uid="{D51E9AE2-F0D9-4F49-9C52-A9D2407C8EFD}"/>
    <cellStyle name="20% - 강조색1 5 5 2 3 2" xfId="37437" xr:uid="{D0D17DEF-AB36-45F8-8B36-4B80D6A18E70}"/>
    <cellStyle name="20% - 강조색1 5 5 2 4" xfId="26417" xr:uid="{449BA446-01D5-41ED-98D3-D58001D0CE9C}"/>
    <cellStyle name="20% - 강조색1 5 5 2 5" xfId="52575" xr:uid="{5598E728-B1F9-4FB1-8AAE-BB328264D471}"/>
    <cellStyle name="20% - 강조색1 5 5 3" xfId="7114" xr:uid="{BF636F46-C946-47B3-98A5-24CF7A4514DB}"/>
    <cellStyle name="20% - 강조색1 5 5 3 2" xfId="18143" xr:uid="{574289E3-EC61-460A-9EB1-8A1F07AADDD7}"/>
    <cellStyle name="20% - 강조색1 5 5 3 2 2" xfId="40192" xr:uid="{3BEDE7FC-A513-4C88-A4BC-DF3AFF629621}"/>
    <cellStyle name="20% - 강조색1 5 5 3 3" xfId="29172" xr:uid="{6BABB52C-253B-4BA6-8119-83FE7532EDF5}"/>
    <cellStyle name="20% - 강조색1 5 5 4" xfId="12633" xr:uid="{446B7D53-BBA8-4629-8059-E4E9A6BA6D36}"/>
    <cellStyle name="20% - 강조색1 5 5 4 2" xfId="34682" xr:uid="{AE79310C-E4A4-4F7D-A427-7602848C904A}"/>
    <cellStyle name="20% - 강조색1 5 5 5" xfId="23662" xr:uid="{7ED864DA-47FA-4419-AD22-D72FA6808D92}"/>
    <cellStyle name="20% - 강조색1 5 5 6" xfId="49820" xr:uid="{16270513-AAC8-4AFC-A58D-A05143EDF36B}"/>
    <cellStyle name="20% - 강조색1 5 6" xfId="2967" xr:uid="{C57C4F15-AEE6-4A09-9B68-0CA76A99FFA1}"/>
    <cellStyle name="20% - 강조색1 5 6 2" xfId="8493" xr:uid="{9874B411-BE17-4515-8080-9709F507078F}"/>
    <cellStyle name="20% - 강조색1 5 6 2 2" xfId="19522" xr:uid="{41FD4BCC-2FD6-4ECF-8760-D4952D1EC79B}"/>
    <cellStyle name="20% - 강조색1 5 6 2 2 2" xfId="41571" xr:uid="{E1C5FD10-2901-4D02-AC55-A032554B7697}"/>
    <cellStyle name="20% - 강조색1 5 6 2 3" xfId="30551" xr:uid="{29B92A17-6EE2-4054-9EBF-E38A7D7B43F7}"/>
    <cellStyle name="20% - 강조색1 5 6 3" xfId="14012" xr:uid="{831FD1F2-EFB6-4986-9574-9B5A9FE4CC27}"/>
    <cellStyle name="20% - 강조색1 5 6 3 2" xfId="36061" xr:uid="{AD36EC6F-F198-4359-8F13-90155C879D2F}"/>
    <cellStyle name="20% - 강조색1 5 6 4" xfId="25041" xr:uid="{6FA65D1A-7AB6-419D-8BBB-9EE732D366A7}"/>
    <cellStyle name="20% - 강조색1 5 6 5" xfId="51199" xr:uid="{AE2F0C6D-3CB0-47D7-BD3E-90702BDA2BA5}"/>
    <cellStyle name="20% - 강조색1 5 7" xfId="5738" xr:uid="{93152425-995A-4211-A7C1-A4886CCD3EFD}"/>
    <cellStyle name="20% - 강조색1 5 7 2" xfId="16767" xr:uid="{039EE065-E8B6-44AF-B313-3BD5FE62DF4C}"/>
    <cellStyle name="20% - 강조색1 5 7 2 2" xfId="38816" xr:uid="{0FEEC416-D564-499F-9992-59D1CD0647D4}"/>
    <cellStyle name="20% - 강조색1 5 7 3" xfId="27796" xr:uid="{44327414-E113-4F70-9610-A10231D010B9}"/>
    <cellStyle name="20% - 강조색1 5 7 4" xfId="53953" xr:uid="{9E2F4177-F314-445D-9636-524FA4913427}"/>
    <cellStyle name="20% - 강조색1 5 8" xfId="11257" xr:uid="{A9C23610-5C69-4E41-82AC-1980DC374F1A}"/>
    <cellStyle name="20% - 강조색1 5 8 2" xfId="33306" xr:uid="{3DC56C55-D4E8-4C18-8465-AD4729679073}"/>
    <cellStyle name="20% - 강조색1 5 9" xfId="22286" xr:uid="{1DFEA8E3-7530-4620-98D2-8F35D71C5090}"/>
    <cellStyle name="20% - 강조색1 6" xfId="120" xr:uid="{00000000-0005-0000-0000-00001F000000}"/>
    <cellStyle name="20% - 강조색1 6 10" xfId="48458" xr:uid="{7EC3C865-97E4-4510-B1AE-1C3181778F36}"/>
    <cellStyle name="20% - 강조색1 6 2" xfId="249" xr:uid="{00000000-0005-0000-0000-000020000000}"/>
    <cellStyle name="20% - 강조색1 6 2 2" xfId="609" xr:uid="{00000000-0005-0000-0000-000021000000}"/>
    <cellStyle name="20% - 강조색1 6 2 2 2" xfId="1346" xr:uid="{F56ABF36-F558-453A-9BB1-D3AB83A0ED57}"/>
    <cellStyle name="20% - 강조색1 6 2 2 2 2" xfId="2740" xr:uid="{FF51BBC5-A737-4152-8DE2-57A49BA10461}"/>
    <cellStyle name="20% - 강조색1 6 2 2 2 2 2" xfId="5516" xr:uid="{8F91CA9E-BC1D-4A82-BF31-F943E789F555}"/>
    <cellStyle name="20% - 강조색1 6 2 2 2 2 2 2" xfId="11042" xr:uid="{F1370951-7A51-481C-877A-61D94C9735C7}"/>
    <cellStyle name="20% - 강조색1 6 2 2 2 2 2 2 2" xfId="22071" xr:uid="{67774D3B-0987-4EA7-93A7-46E4A63F2FE6}"/>
    <cellStyle name="20% - 강조색1 6 2 2 2 2 2 2 2 2" xfId="44120" xr:uid="{C11979F1-310B-4FD9-B5DB-230FF06B0213}"/>
    <cellStyle name="20% - 강조색1 6 2 2 2 2 2 2 3" xfId="33100" xr:uid="{9146A49B-CFB1-4D5D-B4E5-347B6C0D1DF0}"/>
    <cellStyle name="20% - 강조색1 6 2 2 2 2 2 3" xfId="16561" xr:uid="{13E6E7A2-30C6-40C5-B1BA-7AFD915948F6}"/>
    <cellStyle name="20% - 강조색1 6 2 2 2 2 2 3 2" xfId="38610" xr:uid="{F95E8A84-AFC5-4C64-A47F-9509660C1281}"/>
    <cellStyle name="20% - 강조색1 6 2 2 2 2 2 4" xfId="27590" xr:uid="{5E68A3AA-5B3C-4A8E-98BC-A03B2B150650}"/>
    <cellStyle name="20% - 강조색1 6 2 2 2 2 2 5" xfId="53748" xr:uid="{F64270D9-033F-4B36-AEE3-136CE27C0880}"/>
    <cellStyle name="20% - 강조색1 6 2 2 2 2 3" xfId="8287" xr:uid="{86134374-EC88-41A1-A5A1-03C65C0E7D51}"/>
    <cellStyle name="20% - 강조색1 6 2 2 2 2 3 2" xfId="19316" xr:uid="{A37DA97E-D532-4631-93C3-C899B5BEDECD}"/>
    <cellStyle name="20% - 강조색1 6 2 2 2 2 3 2 2" xfId="41365" xr:uid="{64C40C7A-923E-4C19-9F26-B92BC60986E4}"/>
    <cellStyle name="20% - 강조색1 6 2 2 2 2 3 3" xfId="30345" xr:uid="{0C256643-68B2-4A3C-BD86-530390D0F22C}"/>
    <cellStyle name="20% - 강조색1 6 2 2 2 2 4" xfId="13806" xr:uid="{D171B56B-F75F-4A86-AAA0-AC69D2D4E62D}"/>
    <cellStyle name="20% - 강조색1 6 2 2 2 2 4 2" xfId="35855" xr:uid="{574BE3E4-E33F-40A3-ACE8-39C61F55E112}"/>
    <cellStyle name="20% - 강조색1 6 2 2 2 2 5" xfId="24835" xr:uid="{F58BD153-6A0F-4388-8995-2514B8133EE5}"/>
    <cellStyle name="20% - 강조색1 6 2 2 2 2 6" xfId="50993" xr:uid="{0937AA53-D285-4513-BC6E-0567F4C0917C}"/>
    <cellStyle name="20% - 강조색1 6 2 2 2 3" xfId="4140" xr:uid="{0CEA154F-7510-4D04-BE95-DB695EDABA39}"/>
    <cellStyle name="20% - 강조색1 6 2 2 2 3 2" xfId="9666" xr:uid="{9FF3A876-B40A-40D2-BB91-D6685FDB8B84}"/>
    <cellStyle name="20% - 강조색1 6 2 2 2 3 2 2" xfId="20695" xr:uid="{8C19F6FA-68C7-494F-9488-01578211F5C4}"/>
    <cellStyle name="20% - 강조색1 6 2 2 2 3 2 2 2" xfId="42744" xr:uid="{CABB194F-5993-43D7-9A8A-734200223305}"/>
    <cellStyle name="20% - 강조색1 6 2 2 2 3 2 3" xfId="31724" xr:uid="{FACFF0C4-80D6-4DB8-B394-AA232739DE13}"/>
    <cellStyle name="20% - 강조색1 6 2 2 2 3 3" xfId="15185" xr:uid="{ECB83FA6-D025-489E-9D09-307E4D507502}"/>
    <cellStyle name="20% - 강조색1 6 2 2 2 3 3 2" xfId="37234" xr:uid="{FC2E5DC8-7890-4165-A2EB-A05E9CF0D5AB}"/>
    <cellStyle name="20% - 강조색1 6 2 2 2 3 4" xfId="26214" xr:uid="{B3941886-939A-476E-B227-A4CD6221A7B7}"/>
    <cellStyle name="20% - 강조색1 6 2 2 2 3 5" xfId="52372" xr:uid="{476C2F55-5F74-4302-AA87-9BC6B4E64BBA}"/>
    <cellStyle name="20% - 강조색1 6 2 2 2 4" xfId="6911" xr:uid="{B6A2345F-BB2C-4DB1-B0BE-68A25ED4952E}"/>
    <cellStyle name="20% - 강조색1 6 2 2 2 4 2" xfId="17940" xr:uid="{596F670F-71AF-492B-945D-15F79BCD2C87}"/>
    <cellStyle name="20% - 강조색1 6 2 2 2 4 2 2" xfId="39989" xr:uid="{A712896B-8112-4363-B668-713324DC6D3A}"/>
    <cellStyle name="20% - 강조색1 6 2 2 2 4 3" xfId="28969" xr:uid="{5E308478-267A-4BCD-9951-72A02423F0AE}"/>
    <cellStyle name="20% - 강조색1 6 2 2 2 4 4" xfId="55125" xr:uid="{9D341B01-9AB2-430A-BEFF-A593F8D3B136}"/>
    <cellStyle name="20% - 강조색1 6 2 2 2 5" xfId="12430" xr:uid="{21117839-CDCF-4FEA-9CB7-9299BA41D01B}"/>
    <cellStyle name="20% - 강조색1 6 2 2 2 5 2" xfId="34479" xr:uid="{7226C774-92DA-4C7D-9DA0-6C67CCD42A1B}"/>
    <cellStyle name="20% - 강조색1 6 2 2 2 6" xfId="23459" xr:uid="{A3A61B7E-AB8E-4DC1-A302-A63E26FF6A9D}"/>
    <cellStyle name="20% - 강조색1 6 2 2 2 7" xfId="49616" xr:uid="{40B40920-39B0-4097-AC19-97BD383E21B6}"/>
    <cellStyle name="20% - 강조색1 6 2 2 3" xfId="2052" xr:uid="{A13CB414-A5FB-4C84-9FC0-1045E6AF4E65}"/>
    <cellStyle name="20% - 강조색1 6 2 2 3 2" xfId="4828" xr:uid="{E8303920-A127-4CE4-A707-A0B1DB63C051}"/>
    <cellStyle name="20% - 강조색1 6 2 2 3 2 2" xfId="10354" xr:uid="{E26B206B-5251-443E-976D-7C4C81D0A11C}"/>
    <cellStyle name="20% - 강조색1 6 2 2 3 2 2 2" xfId="21383" xr:uid="{D0787AC5-F667-417E-8F7F-8A0B08983DFD}"/>
    <cellStyle name="20% - 강조색1 6 2 2 3 2 2 2 2" xfId="43432" xr:uid="{BD184321-4EEE-4FD7-92AE-2AA7C47A430D}"/>
    <cellStyle name="20% - 강조색1 6 2 2 3 2 2 3" xfId="32412" xr:uid="{C7EA5C50-EE67-4AAD-B40E-889F19CD8A08}"/>
    <cellStyle name="20% - 강조색1 6 2 2 3 2 3" xfId="15873" xr:uid="{9A699274-5899-446A-BE55-E0F2B6A900F9}"/>
    <cellStyle name="20% - 강조색1 6 2 2 3 2 3 2" xfId="37922" xr:uid="{585CD30F-E8D9-49B0-A4F4-AD27D8D4D3F8}"/>
    <cellStyle name="20% - 강조색1 6 2 2 3 2 4" xfId="26902" xr:uid="{55B3A466-A2CC-4317-A29D-F7034838910A}"/>
    <cellStyle name="20% - 강조색1 6 2 2 3 2 5" xfId="53060" xr:uid="{5F9B5DCE-A4D2-4934-ACB2-A0BF41744B1A}"/>
    <cellStyle name="20% - 강조색1 6 2 2 3 3" xfId="7599" xr:uid="{C26607B9-A081-4C9C-A6CD-B2B7075F0DB1}"/>
    <cellStyle name="20% - 강조색1 6 2 2 3 3 2" xfId="18628" xr:uid="{DBCE961F-9A14-43F8-94E4-E40279ED64C4}"/>
    <cellStyle name="20% - 강조색1 6 2 2 3 3 2 2" xfId="40677" xr:uid="{3DDBDA4E-3022-4916-9E69-6BF2A9C66701}"/>
    <cellStyle name="20% - 강조색1 6 2 2 3 3 3" xfId="29657" xr:uid="{DF08EE58-76DB-42DA-A10D-30862F0C842D}"/>
    <cellStyle name="20% - 강조색1 6 2 2 3 4" xfId="13118" xr:uid="{430D9A1D-9855-4F7A-A432-34D29C5E65B1}"/>
    <cellStyle name="20% - 강조색1 6 2 2 3 4 2" xfId="35167" xr:uid="{6319116B-1CA8-4B61-8387-84B28ACB3B80}"/>
    <cellStyle name="20% - 강조색1 6 2 2 3 5" xfId="24147" xr:uid="{3E2D8838-6B33-4FCA-8E5A-8BA064156961}"/>
    <cellStyle name="20% - 강조색1 6 2 2 3 6" xfId="50305" xr:uid="{DC4FE3CD-4929-4F8E-B74C-A20A9CFB92A8}"/>
    <cellStyle name="20% - 강조색1 6 2 2 4" xfId="3452" xr:uid="{FC525030-54E0-4399-89B6-488225CBF87D}"/>
    <cellStyle name="20% - 강조색1 6 2 2 4 2" xfId="8978" xr:uid="{55D81761-9031-4799-9868-B23E0600DC1A}"/>
    <cellStyle name="20% - 강조색1 6 2 2 4 2 2" xfId="20007" xr:uid="{5D9DD6EF-D3DE-4CC0-8606-122CB3818ABA}"/>
    <cellStyle name="20% - 강조색1 6 2 2 4 2 2 2" xfId="42056" xr:uid="{13033311-101C-4B9D-8A15-A17F04E651ED}"/>
    <cellStyle name="20% - 강조색1 6 2 2 4 2 3" xfId="31036" xr:uid="{1447D7DC-DC3C-4922-8147-FEF383F88D8E}"/>
    <cellStyle name="20% - 강조색1 6 2 2 4 3" xfId="14497" xr:uid="{B9CB12B6-66AA-4F2C-AB0F-CD2D06F9F10C}"/>
    <cellStyle name="20% - 강조색1 6 2 2 4 3 2" xfId="36546" xr:uid="{3FCC72EA-4964-455E-B7E7-EEEAAA894331}"/>
    <cellStyle name="20% - 강조색1 6 2 2 4 4" xfId="25526" xr:uid="{E7D7610E-AE58-41CD-84D3-ED9AA34BE16F}"/>
    <cellStyle name="20% - 강조색1 6 2 2 4 5" xfId="51684" xr:uid="{E458F37D-40D2-4B3E-8BF2-89A3846B6027}"/>
    <cellStyle name="20% - 강조색1 6 2 2 5" xfId="6223" xr:uid="{EE8901C0-125B-4A10-9E56-A24F0FF36EE7}"/>
    <cellStyle name="20% - 강조색1 6 2 2 5 2" xfId="17252" xr:uid="{D60D40DA-5FB4-4357-B06E-767DC197AD2D}"/>
    <cellStyle name="20% - 강조색1 6 2 2 5 2 2" xfId="39301" xr:uid="{A4562EF7-014F-4C26-88CE-40AEE27A4603}"/>
    <cellStyle name="20% - 강조색1 6 2 2 5 3" xfId="28281" xr:uid="{F1015A64-91E1-4478-AB5D-D5D927EFFF15}"/>
    <cellStyle name="20% - 강조색1 6 2 2 5 4" xfId="54437" xr:uid="{533149E9-BF49-40FA-8D33-C6C19771FE7B}"/>
    <cellStyle name="20% - 강조색1 6 2 2 6" xfId="11742" xr:uid="{7D4C4302-233F-4777-B556-7CFB99E4A8A0}"/>
    <cellStyle name="20% - 강조색1 6 2 2 6 2" xfId="33791" xr:uid="{CF1E4F6C-D192-4423-B008-F2AD9B7C9C2C}"/>
    <cellStyle name="20% - 강조색1 6 2 2 7" xfId="22771" xr:uid="{32BAE9EF-B27D-4A19-9847-67E029545887}"/>
    <cellStyle name="20% - 강조색1 6 2 2 8" xfId="48928" xr:uid="{28652288-0B59-4F8E-851E-ED38697816E4}"/>
    <cellStyle name="20% - 강조색1 6 2 3" xfId="1004" xr:uid="{4724819F-C5C8-45D7-B95B-2C6A9A216FA0}"/>
    <cellStyle name="20% - 강조색1 6 2 3 2" xfId="2398" xr:uid="{13B7C6AC-1CAC-4A1B-89FC-FC889A0A9DE4}"/>
    <cellStyle name="20% - 강조색1 6 2 3 2 2" xfId="5174" xr:uid="{F13CE7AF-107A-4785-8B79-E071343C095C}"/>
    <cellStyle name="20% - 강조색1 6 2 3 2 2 2" xfId="10700" xr:uid="{E5996E77-6DCC-45DE-9A61-0139FE555AB7}"/>
    <cellStyle name="20% - 강조색1 6 2 3 2 2 2 2" xfId="21729" xr:uid="{8DD1A1C7-471E-4FDE-89F9-8FAD5F9DCCF9}"/>
    <cellStyle name="20% - 강조색1 6 2 3 2 2 2 2 2" xfId="43778" xr:uid="{5728BBD6-6B14-4F99-9FED-4EE59CB42591}"/>
    <cellStyle name="20% - 강조색1 6 2 3 2 2 2 3" xfId="32758" xr:uid="{9A44D14D-3204-4B27-A3BF-4DCB795FBB72}"/>
    <cellStyle name="20% - 강조색1 6 2 3 2 2 3" xfId="16219" xr:uid="{455B3E59-44F5-4DFC-92C3-317C5813E7EC}"/>
    <cellStyle name="20% - 강조색1 6 2 3 2 2 3 2" xfId="38268" xr:uid="{10BB6DDB-4267-4A59-ACD7-8AF159FEFA4D}"/>
    <cellStyle name="20% - 강조색1 6 2 3 2 2 4" xfId="27248" xr:uid="{DD88865B-BCE7-4293-8D41-B679B472F3A3}"/>
    <cellStyle name="20% - 강조색1 6 2 3 2 2 5" xfId="53406" xr:uid="{75A5AFDC-EC5A-4D42-9D9F-446D2E4245B2}"/>
    <cellStyle name="20% - 강조색1 6 2 3 2 3" xfId="7945" xr:uid="{FBCFCD87-9523-4956-B255-07055715193B}"/>
    <cellStyle name="20% - 강조색1 6 2 3 2 3 2" xfId="18974" xr:uid="{C6E2C05B-3310-46D1-BAD4-2DBA6FC8B76D}"/>
    <cellStyle name="20% - 강조색1 6 2 3 2 3 2 2" xfId="41023" xr:uid="{82C2FD0C-80EE-49CF-898B-2E8423C102FB}"/>
    <cellStyle name="20% - 강조색1 6 2 3 2 3 3" xfId="30003" xr:uid="{1A58E52B-5AFA-4735-B0C7-D5F1C3799837}"/>
    <cellStyle name="20% - 강조색1 6 2 3 2 4" xfId="13464" xr:uid="{9F6A4030-3FA8-4160-A033-C188E8EC286D}"/>
    <cellStyle name="20% - 강조색1 6 2 3 2 4 2" xfId="35513" xr:uid="{A49293DA-4066-4022-8183-65555F791FA1}"/>
    <cellStyle name="20% - 강조색1 6 2 3 2 5" xfId="24493" xr:uid="{6AEF592E-0F68-44A0-802F-AE21F92201AF}"/>
    <cellStyle name="20% - 강조색1 6 2 3 2 6" xfId="50651" xr:uid="{E2BFDB5B-7937-4DBE-B8C8-35D44A07F538}"/>
    <cellStyle name="20% - 강조색1 6 2 3 3" xfId="3798" xr:uid="{EE2E6452-44A0-4ED3-BEE9-BF7BF266BCE4}"/>
    <cellStyle name="20% - 강조색1 6 2 3 3 2" xfId="9324" xr:uid="{74679B3C-F260-422A-939D-9B03DAB01589}"/>
    <cellStyle name="20% - 강조색1 6 2 3 3 2 2" xfId="20353" xr:uid="{DC951315-4E14-4997-AEB5-AA51A60FFB2F}"/>
    <cellStyle name="20% - 강조색1 6 2 3 3 2 2 2" xfId="42402" xr:uid="{82DBA999-253F-49F2-B2F2-F3BA928E3D1F}"/>
    <cellStyle name="20% - 강조색1 6 2 3 3 2 3" xfId="31382" xr:uid="{E5175EA3-B428-4D67-9DE0-7B66A23462A8}"/>
    <cellStyle name="20% - 강조색1 6 2 3 3 3" xfId="14843" xr:uid="{E3C4F40C-5CD5-4873-A920-7A982A87E7DC}"/>
    <cellStyle name="20% - 강조색1 6 2 3 3 3 2" xfId="36892" xr:uid="{9057EB3E-C1C2-435C-BBFB-CA99EC46F3B4}"/>
    <cellStyle name="20% - 강조색1 6 2 3 3 4" xfId="25872" xr:uid="{3038819B-C37E-4445-A7B9-E88349CF607E}"/>
    <cellStyle name="20% - 강조색1 6 2 3 3 5" xfId="52030" xr:uid="{9E3EADCE-445A-435D-9B9C-B10DA2A2CEBF}"/>
    <cellStyle name="20% - 강조색1 6 2 3 4" xfId="6569" xr:uid="{A485252E-108B-418C-82EA-D67E74709B51}"/>
    <cellStyle name="20% - 강조색1 6 2 3 4 2" xfId="17598" xr:uid="{1A4D86C0-5BBD-4520-BF11-2C44027D7DB3}"/>
    <cellStyle name="20% - 강조색1 6 2 3 4 2 2" xfId="39647" xr:uid="{EB62A747-B577-4FF8-8055-A44E04C4F166}"/>
    <cellStyle name="20% - 강조색1 6 2 3 4 3" xfId="28627" xr:uid="{91F1F7E1-9377-4424-B8D5-6D16C1A8F8CA}"/>
    <cellStyle name="20% - 강조색1 6 2 3 4 4" xfId="54783" xr:uid="{EA8BAAB4-B6CD-4B25-AF74-72B83BAE7935}"/>
    <cellStyle name="20% - 강조색1 6 2 3 5" xfId="12088" xr:uid="{D46C01DB-E041-4E8B-81C3-5124655914F9}"/>
    <cellStyle name="20% - 강조색1 6 2 3 5 2" xfId="34137" xr:uid="{8A3942EC-E452-42ED-B528-1641D8793B31}"/>
    <cellStyle name="20% - 강조색1 6 2 3 6" xfId="23117" xr:uid="{343B1BE8-5D8D-450F-BA9E-0A31448B2C47}"/>
    <cellStyle name="20% - 강조색1 6 2 3 7" xfId="49274" xr:uid="{D4A4FA09-F059-429C-89CF-D02D7A767E69}"/>
    <cellStyle name="20% - 강조색1 6 2 4" xfId="1710" xr:uid="{3E84172E-C5C8-4307-99BC-516C4761EED2}"/>
    <cellStyle name="20% - 강조색1 6 2 4 2" xfId="4486" xr:uid="{7200BA59-A995-4E0B-924F-D5617274D412}"/>
    <cellStyle name="20% - 강조색1 6 2 4 2 2" xfId="10012" xr:uid="{6D81724C-91BC-4EB0-9C7A-FFBC15AE520D}"/>
    <cellStyle name="20% - 강조색1 6 2 4 2 2 2" xfId="21041" xr:uid="{09CADDD2-8553-4CC6-9BE3-918837AAC863}"/>
    <cellStyle name="20% - 강조색1 6 2 4 2 2 2 2" xfId="43090" xr:uid="{9939F4C2-B293-4781-81E4-FD4717472A04}"/>
    <cellStyle name="20% - 강조색1 6 2 4 2 2 3" xfId="32070" xr:uid="{241FAE24-B261-4332-84F8-58CB3469BBBA}"/>
    <cellStyle name="20% - 강조색1 6 2 4 2 3" xfId="15531" xr:uid="{5FB4969A-764C-4699-91A1-346557D7EF3A}"/>
    <cellStyle name="20% - 강조색1 6 2 4 2 3 2" xfId="37580" xr:uid="{F7DE1A7C-AE15-4B47-BB8B-9175A7E79411}"/>
    <cellStyle name="20% - 강조색1 6 2 4 2 4" xfId="26560" xr:uid="{416DC088-DC7D-4D44-A55F-39AB162DF871}"/>
    <cellStyle name="20% - 강조색1 6 2 4 2 5" xfId="52718" xr:uid="{A291BCBB-30B1-46A4-9CD6-D9787D0BC50C}"/>
    <cellStyle name="20% - 강조색1 6 2 4 3" xfId="7257" xr:uid="{F790A662-0F7F-4826-854F-A5B6D5E87EA9}"/>
    <cellStyle name="20% - 강조색1 6 2 4 3 2" xfId="18286" xr:uid="{2B8E63D4-AA43-4EC5-8AB8-CB67CF9DC0D5}"/>
    <cellStyle name="20% - 강조색1 6 2 4 3 2 2" xfId="40335" xr:uid="{DB370796-DB85-4B9F-B939-2520463BFE22}"/>
    <cellStyle name="20% - 강조색1 6 2 4 3 3" xfId="29315" xr:uid="{276F4190-AF87-4D4E-927C-4DC4A7524E84}"/>
    <cellStyle name="20% - 강조색1 6 2 4 4" xfId="12776" xr:uid="{55C7FA31-DB42-4B05-9FBE-087860ED148D}"/>
    <cellStyle name="20% - 강조색1 6 2 4 4 2" xfId="34825" xr:uid="{144E4A7C-9F4E-46BD-8087-C307B520AC9B}"/>
    <cellStyle name="20% - 강조색1 6 2 4 5" xfId="23805" xr:uid="{2C369B2B-A60F-417A-B9CC-B0C251752802}"/>
    <cellStyle name="20% - 강조색1 6 2 4 6" xfId="49963" xr:uid="{F63A7F74-B2E7-4C34-A063-B2722E1BCE55}"/>
    <cellStyle name="20% - 강조색1 6 2 5" xfId="3110" xr:uid="{C5080B0E-2C81-491D-9665-2EE2BC673531}"/>
    <cellStyle name="20% - 강조색1 6 2 5 2" xfId="8636" xr:uid="{8179514C-BB6D-47F7-A611-07443D997E68}"/>
    <cellStyle name="20% - 강조색1 6 2 5 2 2" xfId="19665" xr:uid="{2FC24BA2-3FF0-4C8F-94A5-58F204829FD2}"/>
    <cellStyle name="20% - 강조색1 6 2 5 2 2 2" xfId="41714" xr:uid="{1E736F3B-8778-419B-9C88-591E77FA7173}"/>
    <cellStyle name="20% - 강조색1 6 2 5 2 3" xfId="30694" xr:uid="{7AE3F565-D244-4891-9C80-B9B85B8A0CAC}"/>
    <cellStyle name="20% - 강조색1 6 2 5 3" xfId="14155" xr:uid="{7CC554ED-F5D3-47EE-BB20-2EA9C2604FC5}"/>
    <cellStyle name="20% - 강조색1 6 2 5 3 2" xfId="36204" xr:uid="{C190F9A0-A4E7-4B84-BFDD-5F659DF668D3}"/>
    <cellStyle name="20% - 강조색1 6 2 5 4" xfId="25184" xr:uid="{77FAB240-75B5-4D6A-8578-DE66637D3BDB}"/>
    <cellStyle name="20% - 강조색1 6 2 5 5" xfId="51342" xr:uid="{DD3E5E20-964B-4664-8B36-4158D3935D97}"/>
    <cellStyle name="20% - 강조색1 6 2 6" xfId="5881" xr:uid="{4F7039FA-944F-4801-87E6-03B873463063}"/>
    <cellStyle name="20% - 강조색1 6 2 6 2" xfId="16910" xr:uid="{DEB4A2CC-5BFD-4EA7-BA77-8734E64431F8}"/>
    <cellStyle name="20% - 강조색1 6 2 6 2 2" xfId="38959" xr:uid="{A4453F25-6613-47E6-8958-AB761BB0FBD0}"/>
    <cellStyle name="20% - 강조색1 6 2 6 3" xfId="27939" xr:uid="{AF6C815E-5719-4594-8C66-B1EFD70D98AC}"/>
    <cellStyle name="20% - 강조색1 6 2 6 4" xfId="54096" xr:uid="{EF72C221-CBF7-4381-9ED1-B6D5E1A39457}"/>
    <cellStyle name="20% - 강조색1 6 2 7" xfId="11400" xr:uid="{39216DCF-ABEB-4DBD-AFD3-80DE579D70BE}"/>
    <cellStyle name="20% - 강조색1 6 2 7 2" xfId="33449" xr:uid="{66A73D35-693B-4EFB-9D57-153B03CB86D5}"/>
    <cellStyle name="20% - 강조색1 6 2 8" xfId="22429" xr:uid="{335D66ED-5E1B-4554-AD37-5391176AC3B5}"/>
    <cellStyle name="20% - 강조색1 6 2 9" xfId="48587" xr:uid="{B9823A01-E77C-44F5-A952-B04F32355F03}"/>
    <cellStyle name="20% - 강조색1 6 3" xfId="480" xr:uid="{00000000-0005-0000-0000-000022000000}"/>
    <cellStyle name="20% - 강조색1 6 3 2" xfId="1217" xr:uid="{027A206A-CE9F-496C-B923-8139958327B6}"/>
    <cellStyle name="20% - 강조색1 6 3 2 2" xfId="2611" xr:uid="{B24B44F9-BA99-4454-A973-E8DB786E9038}"/>
    <cellStyle name="20% - 강조색1 6 3 2 2 2" xfId="5387" xr:uid="{A780B7D0-6B21-4D44-A611-D30C886F546D}"/>
    <cellStyle name="20% - 강조색1 6 3 2 2 2 2" xfId="10913" xr:uid="{9E91999E-044C-45AB-975C-B4A190ABD37A}"/>
    <cellStyle name="20% - 강조색1 6 3 2 2 2 2 2" xfId="21942" xr:uid="{DB0F5E62-B67D-495F-9D60-F68BFA0BE8ED}"/>
    <cellStyle name="20% - 강조색1 6 3 2 2 2 2 2 2" xfId="43991" xr:uid="{E63170D1-A43A-4874-998C-42A220B1A507}"/>
    <cellStyle name="20% - 강조색1 6 3 2 2 2 2 3" xfId="32971" xr:uid="{21F01335-C0C6-4578-9233-8905C49361EF}"/>
    <cellStyle name="20% - 강조색1 6 3 2 2 2 3" xfId="16432" xr:uid="{6B90387E-847E-4EA6-9AE5-17F84FF488DE}"/>
    <cellStyle name="20% - 강조색1 6 3 2 2 2 3 2" xfId="38481" xr:uid="{F7347C47-8A49-4F3B-857C-1C07E8581C67}"/>
    <cellStyle name="20% - 강조색1 6 3 2 2 2 4" xfId="27461" xr:uid="{084F9CF8-9FF8-4DF2-98BB-4493306AEFFF}"/>
    <cellStyle name="20% - 강조색1 6 3 2 2 2 5" xfId="53619" xr:uid="{27758804-D55E-4CB5-91C9-1DAB47BD6CF1}"/>
    <cellStyle name="20% - 강조색1 6 3 2 2 3" xfId="8158" xr:uid="{1CC79335-ED2C-4155-B82A-753D69A0256C}"/>
    <cellStyle name="20% - 강조색1 6 3 2 2 3 2" xfId="19187" xr:uid="{4DC13B9D-193F-4187-A971-C90A25F6F9FB}"/>
    <cellStyle name="20% - 강조색1 6 3 2 2 3 2 2" xfId="41236" xr:uid="{3F582DC6-1BD5-4877-9626-BF7FE61306A0}"/>
    <cellStyle name="20% - 강조색1 6 3 2 2 3 3" xfId="30216" xr:uid="{763636E9-6FA0-4183-8D17-B6D920EDB08D}"/>
    <cellStyle name="20% - 강조색1 6 3 2 2 4" xfId="13677" xr:uid="{43CD63CF-A6FC-4770-9959-20ED17701F7C}"/>
    <cellStyle name="20% - 강조색1 6 3 2 2 4 2" xfId="35726" xr:uid="{FA462773-F882-4404-BD17-6864CC75EADA}"/>
    <cellStyle name="20% - 강조색1 6 3 2 2 5" xfId="24706" xr:uid="{03AF9BE2-07E7-43C7-B0E1-2BD6D616E7A7}"/>
    <cellStyle name="20% - 강조색1 6 3 2 2 6" xfId="50864" xr:uid="{4A45ABB2-6D78-4094-BDC1-7486E7ABDEB5}"/>
    <cellStyle name="20% - 강조색1 6 3 2 3" xfId="4011" xr:uid="{40D7A7F2-0BBB-4D9E-80BF-D4AC35CF0EB9}"/>
    <cellStyle name="20% - 강조색1 6 3 2 3 2" xfId="9537" xr:uid="{C808C7F9-C421-4105-A764-7FC200E00669}"/>
    <cellStyle name="20% - 강조색1 6 3 2 3 2 2" xfId="20566" xr:uid="{6361469B-E364-4509-8BC3-6A15A932D59D}"/>
    <cellStyle name="20% - 강조색1 6 3 2 3 2 2 2" xfId="42615" xr:uid="{2F7D0AAD-6CE9-4B3C-95B6-6DBE77B6A8E6}"/>
    <cellStyle name="20% - 강조색1 6 3 2 3 2 3" xfId="31595" xr:uid="{775B470E-F42E-43D7-8128-F2245F093C85}"/>
    <cellStyle name="20% - 강조색1 6 3 2 3 3" xfId="15056" xr:uid="{EFB2AF14-BD23-45D9-9F41-CCDCB79F2B93}"/>
    <cellStyle name="20% - 강조색1 6 3 2 3 3 2" xfId="37105" xr:uid="{EE94EA8F-894F-404B-A5AB-6BF9C292E214}"/>
    <cellStyle name="20% - 강조색1 6 3 2 3 4" xfId="26085" xr:uid="{EC12D3D6-7EDC-4A13-8839-0A3D19A49643}"/>
    <cellStyle name="20% - 강조색1 6 3 2 3 5" xfId="52243" xr:uid="{FE95C633-0E0D-4D33-B019-A28399B74C08}"/>
    <cellStyle name="20% - 강조색1 6 3 2 4" xfId="6782" xr:uid="{2EAA1158-C91D-4B5A-B4CE-05C6C629AADB}"/>
    <cellStyle name="20% - 강조색1 6 3 2 4 2" xfId="17811" xr:uid="{3985BDB8-7D53-4156-8291-A7017FBB3835}"/>
    <cellStyle name="20% - 강조색1 6 3 2 4 2 2" xfId="39860" xr:uid="{04720248-0731-4E15-883F-50267FA27595}"/>
    <cellStyle name="20% - 강조색1 6 3 2 4 3" xfId="28840" xr:uid="{F2C4016E-443E-4977-97C6-AA6BC65313D8}"/>
    <cellStyle name="20% - 강조색1 6 3 2 4 4" xfId="54996" xr:uid="{4AD03BDE-C974-4103-BAEA-BA3E65B06D53}"/>
    <cellStyle name="20% - 강조색1 6 3 2 5" xfId="12301" xr:uid="{E6468573-31A1-4F16-B5AE-1C0037FD688D}"/>
    <cellStyle name="20% - 강조색1 6 3 2 5 2" xfId="34350" xr:uid="{EB42FA78-8B19-4F51-AD30-1F1BCAE39DB8}"/>
    <cellStyle name="20% - 강조색1 6 3 2 6" xfId="23330" xr:uid="{0D08158A-99C0-4B3F-97F8-44F98D9B7726}"/>
    <cellStyle name="20% - 강조색1 6 3 2 7" xfId="49487" xr:uid="{972DA2BF-F922-4854-8AB3-EE95681A1276}"/>
    <cellStyle name="20% - 강조색1 6 3 3" xfId="1923" xr:uid="{D7D4BBD4-4D06-443D-A426-ABB132E8A8D8}"/>
    <cellStyle name="20% - 강조색1 6 3 3 2" xfId="4699" xr:uid="{0B27BDD7-F574-4674-BCD2-FB9B27B17546}"/>
    <cellStyle name="20% - 강조색1 6 3 3 2 2" xfId="10225" xr:uid="{13FD411F-2B0A-4D93-A521-5036B9B79380}"/>
    <cellStyle name="20% - 강조색1 6 3 3 2 2 2" xfId="21254" xr:uid="{BCCC46A9-9752-4CB2-B4FC-D5BC044413F9}"/>
    <cellStyle name="20% - 강조색1 6 3 3 2 2 2 2" xfId="43303" xr:uid="{85F38E8E-9CFC-46E8-86E6-743E2B692BC4}"/>
    <cellStyle name="20% - 강조색1 6 3 3 2 2 3" xfId="32283" xr:uid="{395A42CE-D4B1-4AD7-803A-3D5646789852}"/>
    <cellStyle name="20% - 강조색1 6 3 3 2 3" xfId="15744" xr:uid="{80D6B9EF-DFB3-4F40-BB03-BF8AC5867EDB}"/>
    <cellStyle name="20% - 강조색1 6 3 3 2 3 2" xfId="37793" xr:uid="{BDD9E59E-558F-4A06-8D8C-D774D7D0F28B}"/>
    <cellStyle name="20% - 강조색1 6 3 3 2 4" xfId="26773" xr:uid="{CB9C02CC-0FD3-48ED-81DF-4B40888E393D}"/>
    <cellStyle name="20% - 강조색1 6 3 3 2 5" xfId="52931" xr:uid="{E47737A1-22CD-4F2B-B276-35861B146EE9}"/>
    <cellStyle name="20% - 강조색1 6 3 3 3" xfId="7470" xr:uid="{FB28B6FE-C290-4395-B2C0-18373D4DF5D2}"/>
    <cellStyle name="20% - 강조색1 6 3 3 3 2" xfId="18499" xr:uid="{061C577A-8FF5-47FB-8C56-880EBAC0BE1F}"/>
    <cellStyle name="20% - 강조색1 6 3 3 3 2 2" xfId="40548" xr:uid="{342CB73B-E386-4A6E-957E-7A41698A63B0}"/>
    <cellStyle name="20% - 강조색1 6 3 3 3 3" xfId="29528" xr:uid="{6E768A20-0B8A-4B45-A485-4B99F81E43A9}"/>
    <cellStyle name="20% - 강조색1 6 3 3 4" xfId="12989" xr:uid="{1A171812-974D-4931-AC07-9F06D75ED32B}"/>
    <cellStyle name="20% - 강조색1 6 3 3 4 2" xfId="35038" xr:uid="{DC14E543-924F-497B-BABE-D376ABBC1153}"/>
    <cellStyle name="20% - 강조색1 6 3 3 5" xfId="24018" xr:uid="{C351DF0F-E1F2-47E2-9C43-2CC6A83B693E}"/>
    <cellStyle name="20% - 강조색1 6 3 3 6" xfId="50176" xr:uid="{676DA685-817E-419B-B910-C8D0DEBBCE8E}"/>
    <cellStyle name="20% - 강조색1 6 3 4" xfId="3323" xr:uid="{1C85795B-9648-4D4E-A4E6-6B44735D194F}"/>
    <cellStyle name="20% - 강조색1 6 3 4 2" xfId="8849" xr:uid="{3EF8FB70-88FB-4456-BA00-3C839649E535}"/>
    <cellStyle name="20% - 강조색1 6 3 4 2 2" xfId="19878" xr:uid="{8BF77B81-4457-4828-86DF-AD9CCAFB61E4}"/>
    <cellStyle name="20% - 강조색1 6 3 4 2 2 2" xfId="41927" xr:uid="{5E590116-440E-40A3-A2EA-B1AC8B117BA3}"/>
    <cellStyle name="20% - 강조색1 6 3 4 2 3" xfId="30907" xr:uid="{73763786-DA6E-4647-A004-0216521E8FDD}"/>
    <cellStyle name="20% - 강조색1 6 3 4 3" xfId="14368" xr:uid="{BFED3203-8DF1-4719-ACE1-825EFC02AF1A}"/>
    <cellStyle name="20% - 강조색1 6 3 4 3 2" xfId="36417" xr:uid="{28D84D4B-140D-47E5-9AFA-2847F5FFF50B}"/>
    <cellStyle name="20% - 강조색1 6 3 4 4" xfId="25397" xr:uid="{FC2CC9EB-8819-45DC-A99B-5BA0056FB371}"/>
    <cellStyle name="20% - 강조색1 6 3 4 5" xfId="51555" xr:uid="{A8E18837-302D-4166-9483-D303FDB89739}"/>
    <cellStyle name="20% - 강조색1 6 3 5" xfId="6094" xr:uid="{8EB702A9-22B9-4231-BF00-FC51DEE61B14}"/>
    <cellStyle name="20% - 강조색1 6 3 5 2" xfId="17123" xr:uid="{A0E74B67-07B5-48B8-8B5E-DC6159E2386D}"/>
    <cellStyle name="20% - 강조색1 6 3 5 2 2" xfId="39172" xr:uid="{A143B116-9CB5-422F-AE71-5602E8CDA7C8}"/>
    <cellStyle name="20% - 강조색1 6 3 5 3" xfId="28152" xr:uid="{9492C5E9-80FB-4A24-861F-2AA2671095FD}"/>
    <cellStyle name="20% - 강조색1 6 3 5 4" xfId="54308" xr:uid="{41620391-CA03-4EF9-8F04-972B2E18A312}"/>
    <cellStyle name="20% - 강조색1 6 3 6" xfId="11613" xr:uid="{BA246176-E570-4D24-9C4C-3501E3C2D006}"/>
    <cellStyle name="20% - 강조색1 6 3 6 2" xfId="33662" xr:uid="{D9AB6922-B01A-4EA5-8A60-83280D1D97BA}"/>
    <cellStyle name="20% - 강조색1 6 3 7" xfId="22642" xr:uid="{21505387-2DB1-4B89-8224-76E86E650C4C}"/>
    <cellStyle name="20% - 강조색1 6 3 8" xfId="48799" xr:uid="{78D9ECC1-EA65-479E-BEBB-6EC061797240}"/>
    <cellStyle name="20% - 강조색1 6 4" xfId="875" xr:uid="{4E1C7959-26D7-4409-8302-7DDA26399414}"/>
    <cellStyle name="20% - 강조색1 6 4 2" xfId="2269" xr:uid="{E4C0DAA4-EDC7-44C5-8F81-56B598413C35}"/>
    <cellStyle name="20% - 강조색1 6 4 2 2" xfId="5045" xr:uid="{B01C9AAD-C013-49F8-9828-D27E9730FD1F}"/>
    <cellStyle name="20% - 강조색1 6 4 2 2 2" xfId="10571" xr:uid="{D2D029BD-D6EE-431E-9249-F73344778CA1}"/>
    <cellStyle name="20% - 강조색1 6 4 2 2 2 2" xfId="21600" xr:uid="{ABB05EB8-C90F-4851-A6E0-742C15A7BE6A}"/>
    <cellStyle name="20% - 강조색1 6 4 2 2 2 2 2" xfId="43649" xr:uid="{8FEDCF72-2023-4680-AAEC-A73457C4C060}"/>
    <cellStyle name="20% - 강조색1 6 4 2 2 2 3" xfId="32629" xr:uid="{06D533F3-9B70-49BF-AAD3-7C1DF1C8AE63}"/>
    <cellStyle name="20% - 강조색1 6 4 2 2 3" xfId="16090" xr:uid="{9EB8BEA2-A4FF-459A-B75A-E0413200E9CD}"/>
    <cellStyle name="20% - 강조색1 6 4 2 2 3 2" xfId="38139" xr:uid="{7DC6B5A1-BB86-4C4D-929B-15F302A1BB51}"/>
    <cellStyle name="20% - 강조색1 6 4 2 2 4" xfId="27119" xr:uid="{4F291A10-E4FF-4C25-A972-85E792EBF9B7}"/>
    <cellStyle name="20% - 강조색1 6 4 2 2 5" xfId="53277" xr:uid="{DA49C6F3-72C9-463F-A518-BC40E72A5D90}"/>
    <cellStyle name="20% - 강조색1 6 4 2 3" xfId="7816" xr:uid="{75E4558C-7222-454A-8A47-EB8DD058B64A}"/>
    <cellStyle name="20% - 강조색1 6 4 2 3 2" xfId="18845" xr:uid="{914B0364-6540-41B7-967A-3388D7D74B32}"/>
    <cellStyle name="20% - 강조색1 6 4 2 3 2 2" xfId="40894" xr:uid="{7373A5BC-B869-4444-8462-A222AD74B268}"/>
    <cellStyle name="20% - 강조색1 6 4 2 3 3" xfId="29874" xr:uid="{FA11F077-6474-46C2-A189-1EE85D2E175D}"/>
    <cellStyle name="20% - 강조색1 6 4 2 4" xfId="13335" xr:uid="{AD59A361-0256-4C8D-936E-837B4C40065E}"/>
    <cellStyle name="20% - 강조색1 6 4 2 4 2" xfId="35384" xr:uid="{8D1793E6-9D9F-41BC-9BFB-0A4B84389419}"/>
    <cellStyle name="20% - 강조색1 6 4 2 5" xfId="24364" xr:uid="{835E4F36-EEC2-47D7-84C8-6354B30DA0DA}"/>
    <cellStyle name="20% - 강조색1 6 4 2 6" xfId="50522" xr:uid="{B1AC1F71-5221-4F04-9C6A-3D4024FB8DF0}"/>
    <cellStyle name="20% - 강조색1 6 4 3" xfId="3669" xr:uid="{60ED29BD-8E14-428E-9738-9F85F43CB53D}"/>
    <cellStyle name="20% - 강조색1 6 4 3 2" xfId="9195" xr:uid="{0016514B-1F2A-4CAA-8399-6E36ED9DF3DC}"/>
    <cellStyle name="20% - 강조색1 6 4 3 2 2" xfId="20224" xr:uid="{5CE676C6-F10D-4094-B1E6-65464E6D2952}"/>
    <cellStyle name="20% - 강조색1 6 4 3 2 2 2" xfId="42273" xr:uid="{A71E7F6F-CC12-485E-8FFF-70E9BD3AC664}"/>
    <cellStyle name="20% - 강조색1 6 4 3 2 3" xfId="31253" xr:uid="{3D560E60-E850-455C-A479-BB0FF2141087}"/>
    <cellStyle name="20% - 강조색1 6 4 3 3" xfId="14714" xr:uid="{8B295011-7542-4947-9FE5-3154B656F6EC}"/>
    <cellStyle name="20% - 강조색1 6 4 3 3 2" xfId="36763" xr:uid="{837A959E-A18A-40B3-B8DB-34F3BD2B0485}"/>
    <cellStyle name="20% - 강조색1 6 4 3 4" xfId="25743" xr:uid="{2AA4713F-F2BC-4A4C-A090-92B7C6DEACC6}"/>
    <cellStyle name="20% - 강조색1 6 4 3 5" xfId="51901" xr:uid="{586463D7-A461-4363-A294-0880C2551ED8}"/>
    <cellStyle name="20% - 강조색1 6 4 4" xfId="6440" xr:uid="{74D8C716-53A5-4F77-9F7A-2BE24E51A04D}"/>
    <cellStyle name="20% - 강조색1 6 4 4 2" xfId="17469" xr:uid="{AF627A71-3BE7-451D-9428-9442D0295434}"/>
    <cellStyle name="20% - 강조색1 6 4 4 2 2" xfId="39518" xr:uid="{45C65663-4965-4C22-89DC-BBCC01188D61}"/>
    <cellStyle name="20% - 강조색1 6 4 4 3" xfId="28498" xr:uid="{F7E83498-B2E5-4EA6-B165-B32B9D1D42A9}"/>
    <cellStyle name="20% - 강조색1 6 4 4 4" xfId="54654" xr:uid="{27B14FF7-C6F6-4E19-871D-24FB5B1E46CC}"/>
    <cellStyle name="20% - 강조색1 6 4 5" xfId="11959" xr:uid="{96C9C27F-21FC-4AF9-A0BD-51E34E7DEA56}"/>
    <cellStyle name="20% - 강조색1 6 4 5 2" xfId="34008" xr:uid="{D5BE7947-7DDB-4EB0-A8D6-7790CA408295}"/>
    <cellStyle name="20% - 강조색1 6 4 6" xfId="22988" xr:uid="{FDC71895-AFEC-4A47-990E-0419013CE8F5}"/>
    <cellStyle name="20% - 강조색1 6 4 7" xfId="49145" xr:uid="{0AE12126-81CB-42AE-A3F7-6B3CD2BC3E5B}"/>
    <cellStyle name="20% - 강조색1 6 5" xfId="1581" xr:uid="{7776DD49-4C52-4612-9B43-D1B88AF18242}"/>
    <cellStyle name="20% - 강조색1 6 5 2" xfId="4357" xr:uid="{2E92E243-D18A-471D-AB7F-1B39E9A66491}"/>
    <cellStyle name="20% - 강조색1 6 5 2 2" xfId="9883" xr:uid="{E9B0D6B5-4794-4B4C-8379-EF7C1F06560E}"/>
    <cellStyle name="20% - 강조색1 6 5 2 2 2" xfId="20912" xr:uid="{40F80E63-CEEF-46B0-AE54-EBBE460ED690}"/>
    <cellStyle name="20% - 강조색1 6 5 2 2 2 2" xfId="42961" xr:uid="{4C219841-6B8E-4231-854C-8E5E3961382E}"/>
    <cellStyle name="20% - 강조색1 6 5 2 2 3" xfId="31941" xr:uid="{B7E85110-C8C6-4E78-9908-B0F8C7D7D514}"/>
    <cellStyle name="20% - 강조색1 6 5 2 3" xfId="15402" xr:uid="{A15FADE0-9E39-4CF4-9C39-DC892AEF5406}"/>
    <cellStyle name="20% - 강조색1 6 5 2 3 2" xfId="37451" xr:uid="{49879833-84A7-4E84-B3AB-3A2A407CB93B}"/>
    <cellStyle name="20% - 강조색1 6 5 2 4" xfId="26431" xr:uid="{DA0BCB1E-5A8D-46B8-940D-B93852F9C320}"/>
    <cellStyle name="20% - 강조색1 6 5 2 5" xfId="52589" xr:uid="{ABE63AF0-D970-4611-B097-DF6145FB1D73}"/>
    <cellStyle name="20% - 강조색1 6 5 3" xfId="7128" xr:uid="{79D67A6F-2E0B-4293-A817-2BE901A8327E}"/>
    <cellStyle name="20% - 강조색1 6 5 3 2" xfId="18157" xr:uid="{5B142974-F7D4-469C-8FAA-4C292BC93B70}"/>
    <cellStyle name="20% - 강조색1 6 5 3 2 2" xfId="40206" xr:uid="{675D18F6-9733-4091-90BB-36D7AABD15F3}"/>
    <cellStyle name="20% - 강조색1 6 5 3 3" xfId="29186" xr:uid="{EAE6C0C5-8492-44DD-8E56-A7AAFFA59604}"/>
    <cellStyle name="20% - 강조색1 6 5 4" xfId="12647" xr:uid="{E5EF19C2-939A-45B7-8CA2-8C68202B2AE1}"/>
    <cellStyle name="20% - 강조색1 6 5 4 2" xfId="34696" xr:uid="{75BAC4BB-6815-49FB-8001-FF66376B8CFD}"/>
    <cellStyle name="20% - 강조색1 6 5 5" xfId="23676" xr:uid="{71DCF317-709A-47E6-A68A-71F80E6351FA}"/>
    <cellStyle name="20% - 강조색1 6 5 6" xfId="49834" xr:uid="{FB9E3747-D00F-464B-84BE-844B89FAF9D3}"/>
    <cellStyle name="20% - 강조색1 6 6" xfId="2981" xr:uid="{6F50F381-039A-471E-98CD-13EB710319E8}"/>
    <cellStyle name="20% - 강조색1 6 6 2" xfId="8507" xr:uid="{E22CD0ED-2E89-45F6-99FA-3064F55FB7EF}"/>
    <cellStyle name="20% - 강조색1 6 6 2 2" xfId="19536" xr:uid="{1983F497-B90F-42DA-91AA-5725645132F7}"/>
    <cellStyle name="20% - 강조색1 6 6 2 2 2" xfId="41585" xr:uid="{C0C9414D-CEEF-4FFF-B872-3B398094F10E}"/>
    <cellStyle name="20% - 강조색1 6 6 2 3" xfId="30565" xr:uid="{8E673331-BB44-48DD-8ECA-9645F3FE4D3A}"/>
    <cellStyle name="20% - 강조색1 6 6 3" xfId="14026" xr:uid="{73ED9AA8-AA43-4157-8AF5-AB64A5BBD4B7}"/>
    <cellStyle name="20% - 강조색1 6 6 3 2" xfId="36075" xr:uid="{99E19F24-8DEE-4D7D-9664-1AC1044574C9}"/>
    <cellStyle name="20% - 강조색1 6 6 4" xfId="25055" xr:uid="{033A72DD-6C8B-4C60-8ACC-CFAEBE2CE942}"/>
    <cellStyle name="20% - 강조색1 6 6 5" xfId="51213" xr:uid="{69E08C45-2D10-4487-9C14-4431D1FB85F1}"/>
    <cellStyle name="20% - 강조색1 6 7" xfId="5752" xr:uid="{B6C7FFCD-E7B6-4269-987F-4A5C2F74A067}"/>
    <cellStyle name="20% - 강조색1 6 7 2" xfId="16781" xr:uid="{65570B69-8286-4AEA-9EBB-C9BEDC76AB6F}"/>
    <cellStyle name="20% - 강조색1 6 7 2 2" xfId="38830" xr:uid="{79EB4018-0EDD-4241-AD33-59A21C83D67A}"/>
    <cellStyle name="20% - 강조색1 6 7 3" xfId="27810" xr:uid="{DE8D09C6-3DE7-4463-9582-2C50A6BD1CF7}"/>
    <cellStyle name="20% - 강조색1 6 7 4" xfId="53967" xr:uid="{9D8F58D3-945D-4756-8D01-093670218316}"/>
    <cellStyle name="20% - 강조색1 6 8" xfId="11271" xr:uid="{ED6CF4BB-C629-49CD-99A0-10D8BAB4157C}"/>
    <cellStyle name="20% - 강조색1 6 8 2" xfId="33320" xr:uid="{09BCCF7D-67FB-4AE5-BC1A-5AC2D3E28E51}"/>
    <cellStyle name="20% - 강조색1 6 9" xfId="22300" xr:uid="{9B27D18C-2803-4157-8B52-DE296F79AF73}"/>
    <cellStyle name="20% - 강조색1 7" xfId="133" xr:uid="{00000000-0005-0000-0000-000023000000}"/>
    <cellStyle name="20% - 강조색1 7 10" xfId="48471" xr:uid="{EA0C51AA-B1D3-4927-BB48-1DF5C9CEE0EB}"/>
    <cellStyle name="20% - 강조색1 7 2" xfId="262" xr:uid="{00000000-0005-0000-0000-000024000000}"/>
    <cellStyle name="20% - 강조색1 7 2 2" xfId="622" xr:uid="{00000000-0005-0000-0000-000025000000}"/>
    <cellStyle name="20% - 강조색1 7 2 2 2" xfId="1359" xr:uid="{EDA8BB58-F8D5-4154-9DD8-A04E1F9E0BEB}"/>
    <cellStyle name="20% - 강조색1 7 2 2 2 2" xfId="2753" xr:uid="{6700F541-4F96-465A-B3D4-F3DB3DC21E92}"/>
    <cellStyle name="20% - 강조색1 7 2 2 2 2 2" xfId="5529" xr:uid="{0D3BF741-8428-4C4F-B35A-99AD1C9A3220}"/>
    <cellStyle name="20% - 강조색1 7 2 2 2 2 2 2" xfId="11055" xr:uid="{8114BF24-548E-4C90-A496-22CA90CE19AA}"/>
    <cellStyle name="20% - 강조색1 7 2 2 2 2 2 2 2" xfId="22084" xr:uid="{05E83939-89A4-4B7C-BD60-FF9387133C27}"/>
    <cellStyle name="20% - 강조색1 7 2 2 2 2 2 2 2 2" xfId="44133" xr:uid="{58F39886-C533-4103-BF37-536769077A44}"/>
    <cellStyle name="20% - 강조색1 7 2 2 2 2 2 2 3" xfId="33113" xr:uid="{EDD0898F-66D0-4DF0-A975-9D07E3C6A7F5}"/>
    <cellStyle name="20% - 강조색1 7 2 2 2 2 2 3" xfId="16574" xr:uid="{313CD291-1F57-4E12-A9E3-70BBA15375DB}"/>
    <cellStyle name="20% - 강조색1 7 2 2 2 2 2 3 2" xfId="38623" xr:uid="{C58421D5-8711-4B13-A318-A7DE2C8AE329}"/>
    <cellStyle name="20% - 강조색1 7 2 2 2 2 2 4" xfId="27603" xr:uid="{21E1D420-678C-43DE-AF2B-5348683DB25B}"/>
    <cellStyle name="20% - 강조색1 7 2 2 2 2 2 5" xfId="53761" xr:uid="{BCF90572-99DB-48E8-8E69-102510DFFF5E}"/>
    <cellStyle name="20% - 강조색1 7 2 2 2 2 3" xfId="8300" xr:uid="{95153259-0359-4FF5-A041-F683572C9A04}"/>
    <cellStyle name="20% - 강조색1 7 2 2 2 2 3 2" xfId="19329" xr:uid="{9770B6E7-6864-4E3A-B026-866095481279}"/>
    <cellStyle name="20% - 강조색1 7 2 2 2 2 3 2 2" xfId="41378" xr:uid="{9454C1EE-7F5D-47CC-A89D-A82435389CF8}"/>
    <cellStyle name="20% - 강조색1 7 2 2 2 2 3 3" xfId="30358" xr:uid="{98CC1878-6E51-434D-8E60-D234DA0827C2}"/>
    <cellStyle name="20% - 강조색1 7 2 2 2 2 4" xfId="13819" xr:uid="{F1CCEE2D-ADB9-4066-B00D-90079130E976}"/>
    <cellStyle name="20% - 강조색1 7 2 2 2 2 4 2" xfId="35868" xr:uid="{9D74D36F-3C06-491B-B9A7-A73E1E19A4FD}"/>
    <cellStyle name="20% - 강조색1 7 2 2 2 2 5" xfId="24848" xr:uid="{90362F15-960D-4374-84D2-C8D82506C2E1}"/>
    <cellStyle name="20% - 강조색1 7 2 2 2 2 6" xfId="51006" xr:uid="{BC6F4B14-FEE9-45EE-9B92-AEDD83F09D45}"/>
    <cellStyle name="20% - 강조색1 7 2 2 2 3" xfId="4153" xr:uid="{3B23834B-4100-4214-9F83-9DD554AF9EF6}"/>
    <cellStyle name="20% - 강조색1 7 2 2 2 3 2" xfId="9679" xr:uid="{7F67D357-A243-4247-BD47-A51F4E08BEA7}"/>
    <cellStyle name="20% - 강조색1 7 2 2 2 3 2 2" xfId="20708" xr:uid="{5365BD20-2C1D-47D6-8D42-5240FC8140EF}"/>
    <cellStyle name="20% - 강조색1 7 2 2 2 3 2 2 2" xfId="42757" xr:uid="{13BE0186-9C36-4EF4-B252-3706044926D0}"/>
    <cellStyle name="20% - 강조색1 7 2 2 2 3 2 3" xfId="31737" xr:uid="{631EE510-6805-441C-8158-6795467137D8}"/>
    <cellStyle name="20% - 강조색1 7 2 2 2 3 3" xfId="15198" xr:uid="{4727A0A3-4D8B-40A5-AE87-211C2434A9D8}"/>
    <cellStyle name="20% - 강조색1 7 2 2 2 3 3 2" xfId="37247" xr:uid="{DD56720C-539B-4967-8C49-D05007D02D97}"/>
    <cellStyle name="20% - 강조색1 7 2 2 2 3 4" xfId="26227" xr:uid="{7B08EB17-2776-48DA-AB36-E260CEDA8500}"/>
    <cellStyle name="20% - 강조색1 7 2 2 2 3 5" xfId="52385" xr:uid="{EA887E52-BA97-46C6-9744-8BAD27CC2F91}"/>
    <cellStyle name="20% - 강조색1 7 2 2 2 4" xfId="6924" xr:uid="{8491C392-C20F-4682-BA44-67F14EA99397}"/>
    <cellStyle name="20% - 강조색1 7 2 2 2 4 2" xfId="17953" xr:uid="{29ED5C41-2307-4ADE-BA66-C2B560BB6911}"/>
    <cellStyle name="20% - 강조색1 7 2 2 2 4 2 2" xfId="40002" xr:uid="{86447BC6-C3F3-4979-9202-40E1ABA9E0FD}"/>
    <cellStyle name="20% - 강조색1 7 2 2 2 4 3" xfId="28982" xr:uid="{DB38C086-5044-48EF-BE11-F5FFD8EC0378}"/>
    <cellStyle name="20% - 강조색1 7 2 2 2 4 4" xfId="55138" xr:uid="{FFD1CE19-0169-4FF3-ABBB-B39024B8FE36}"/>
    <cellStyle name="20% - 강조색1 7 2 2 2 5" xfId="12443" xr:uid="{79E526BD-67FF-4C0C-A5E8-1DE5DE6D829D}"/>
    <cellStyle name="20% - 강조색1 7 2 2 2 5 2" xfId="34492" xr:uid="{165148E5-2AB4-42DD-87F8-456F4FE477CB}"/>
    <cellStyle name="20% - 강조색1 7 2 2 2 6" xfId="23472" xr:uid="{F4C60425-68AE-4DE1-9C5D-2D47451937DD}"/>
    <cellStyle name="20% - 강조색1 7 2 2 2 7" xfId="49629" xr:uid="{8A5C522A-82A5-45F9-8635-3C57ABBA4E29}"/>
    <cellStyle name="20% - 강조색1 7 2 2 3" xfId="2065" xr:uid="{185F1872-6061-4D54-9F5D-BA8F0CA470D8}"/>
    <cellStyle name="20% - 강조색1 7 2 2 3 2" xfId="4841" xr:uid="{5F8EB45F-DDA5-40F9-AED7-A47B843C8AEE}"/>
    <cellStyle name="20% - 강조색1 7 2 2 3 2 2" xfId="10367" xr:uid="{A3D5C7C7-E790-46E2-90DD-8B73658E9DCF}"/>
    <cellStyle name="20% - 강조색1 7 2 2 3 2 2 2" xfId="21396" xr:uid="{F39B3401-6024-4C28-94D3-EBBD4864A397}"/>
    <cellStyle name="20% - 강조색1 7 2 2 3 2 2 2 2" xfId="43445" xr:uid="{C1E96EA1-9B1D-471D-9A8A-396DA746A1B7}"/>
    <cellStyle name="20% - 강조색1 7 2 2 3 2 2 3" xfId="32425" xr:uid="{4BD4E714-7EB9-4494-84D5-361A1C272D3F}"/>
    <cellStyle name="20% - 강조색1 7 2 2 3 2 3" xfId="15886" xr:uid="{4FBBDD10-FF76-4E0D-A9CB-3D51C40EAAA8}"/>
    <cellStyle name="20% - 강조색1 7 2 2 3 2 3 2" xfId="37935" xr:uid="{E0089ADC-0722-4324-9600-8F4D654B8C90}"/>
    <cellStyle name="20% - 강조색1 7 2 2 3 2 4" xfId="26915" xr:uid="{DD076215-5620-4488-A1C7-70FC25085996}"/>
    <cellStyle name="20% - 강조색1 7 2 2 3 2 5" xfId="53073" xr:uid="{3A03FDD1-D7B7-4DC4-80B1-D01CEC33189A}"/>
    <cellStyle name="20% - 강조색1 7 2 2 3 3" xfId="7612" xr:uid="{F51FA105-D6C4-4471-ACAB-8D7600ECAA1A}"/>
    <cellStyle name="20% - 강조색1 7 2 2 3 3 2" xfId="18641" xr:uid="{E7039F93-043B-4FEA-A509-3E150E41981A}"/>
    <cellStyle name="20% - 강조색1 7 2 2 3 3 2 2" xfId="40690" xr:uid="{D08E10C2-EAF4-4A54-941F-BC315DB48793}"/>
    <cellStyle name="20% - 강조색1 7 2 2 3 3 3" xfId="29670" xr:uid="{5F1C8C50-10FE-4C8F-BF8A-B9E959E945E6}"/>
    <cellStyle name="20% - 강조색1 7 2 2 3 4" xfId="13131" xr:uid="{755D437D-C15D-4D65-BF44-36F298B2364B}"/>
    <cellStyle name="20% - 강조색1 7 2 2 3 4 2" xfId="35180" xr:uid="{B3774DD9-AD2E-494E-B354-315E13F030EF}"/>
    <cellStyle name="20% - 강조색1 7 2 2 3 5" xfId="24160" xr:uid="{C6E2A36D-F666-4FAF-B290-3B14EA1924AB}"/>
    <cellStyle name="20% - 강조색1 7 2 2 3 6" xfId="50318" xr:uid="{CA3DACDC-A3C8-414D-9292-4B02003C0D05}"/>
    <cellStyle name="20% - 강조색1 7 2 2 4" xfId="3465" xr:uid="{BAAA274E-2834-4577-84EF-2D70831AC9E5}"/>
    <cellStyle name="20% - 강조색1 7 2 2 4 2" xfId="8991" xr:uid="{A650D633-72AB-408C-A8DD-DD6ABEFD6644}"/>
    <cellStyle name="20% - 강조색1 7 2 2 4 2 2" xfId="20020" xr:uid="{D96D1B18-FE13-423D-8F6B-27E093D74434}"/>
    <cellStyle name="20% - 강조색1 7 2 2 4 2 2 2" xfId="42069" xr:uid="{37DE22C2-41C9-4FFC-9C8C-DC8DF32C7151}"/>
    <cellStyle name="20% - 강조색1 7 2 2 4 2 3" xfId="31049" xr:uid="{5761F721-3943-485D-BE6F-ECD65EB84631}"/>
    <cellStyle name="20% - 강조색1 7 2 2 4 3" xfId="14510" xr:uid="{16A732AD-D937-4B23-8FCC-EA854B72F50A}"/>
    <cellStyle name="20% - 강조색1 7 2 2 4 3 2" xfId="36559" xr:uid="{04429D2A-5FB6-4279-A1AD-C99BBBB11D70}"/>
    <cellStyle name="20% - 강조색1 7 2 2 4 4" xfId="25539" xr:uid="{76B83F96-2735-44D3-BC10-914DACAAAE99}"/>
    <cellStyle name="20% - 강조색1 7 2 2 4 5" xfId="51697" xr:uid="{E11ABDC1-A3CB-4F3C-97B3-38E98CA41676}"/>
    <cellStyle name="20% - 강조색1 7 2 2 5" xfId="6236" xr:uid="{CF4754D3-FE62-43E3-BA47-563223CE9277}"/>
    <cellStyle name="20% - 강조색1 7 2 2 5 2" xfId="17265" xr:uid="{1B3F8D5F-5FE1-48F3-95D4-F5BD15E550F4}"/>
    <cellStyle name="20% - 강조색1 7 2 2 5 2 2" xfId="39314" xr:uid="{C35AF230-6C0D-4C9F-AC0C-5A3AA899F579}"/>
    <cellStyle name="20% - 강조색1 7 2 2 5 3" xfId="28294" xr:uid="{2D5ECBE1-0D94-4663-93F3-95EA9C56EE7F}"/>
    <cellStyle name="20% - 강조색1 7 2 2 5 4" xfId="54450" xr:uid="{807C07B6-7F73-43B6-AEC8-EAE5C972A52D}"/>
    <cellStyle name="20% - 강조색1 7 2 2 6" xfId="11755" xr:uid="{88726261-5673-41EE-921A-F2DE0DA5E14B}"/>
    <cellStyle name="20% - 강조색1 7 2 2 6 2" xfId="33804" xr:uid="{1E3D64C4-3DAE-493B-BA5C-E32A2226BAAA}"/>
    <cellStyle name="20% - 강조색1 7 2 2 7" xfId="22784" xr:uid="{D2D708C7-6FC1-401C-9567-8E487C4952C7}"/>
    <cellStyle name="20% - 강조색1 7 2 2 8" xfId="48941" xr:uid="{3875EEE5-E93C-4854-8340-734CD12F7ADE}"/>
    <cellStyle name="20% - 강조색1 7 2 3" xfId="1017" xr:uid="{F6936F94-EE0A-4E70-B561-DD1F6C01D544}"/>
    <cellStyle name="20% - 강조색1 7 2 3 2" xfId="2411" xr:uid="{32996EE9-DF43-4B20-9220-7093D24050B1}"/>
    <cellStyle name="20% - 강조색1 7 2 3 2 2" xfId="5187" xr:uid="{E12EAC68-A2EF-4262-A174-E6D31A0BD67C}"/>
    <cellStyle name="20% - 강조색1 7 2 3 2 2 2" xfId="10713" xr:uid="{22321E54-48DC-468A-8E1C-7EDCB780F847}"/>
    <cellStyle name="20% - 강조색1 7 2 3 2 2 2 2" xfId="21742" xr:uid="{02A15B9C-0DEB-4222-A407-0BFF894F3829}"/>
    <cellStyle name="20% - 강조색1 7 2 3 2 2 2 2 2" xfId="43791" xr:uid="{346A264F-20B5-4976-9272-3457909D2FC6}"/>
    <cellStyle name="20% - 강조색1 7 2 3 2 2 2 3" xfId="32771" xr:uid="{EAEBE75A-5FD6-48FA-A1C0-F5FE7057CC49}"/>
    <cellStyle name="20% - 강조색1 7 2 3 2 2 3" xfId="16232" xr:uid="{FBE24849-C8DD-47B6-B0BA-D490E0FBE4D5}"/>
    <cellStyle name="20% - 강조색1 7 2 3 2 2 3 2" xfId="38281" xr:uid="{FC073FE0-D840-46D1-BC97-99286EE1170F}"/>
    <cellStyle name="20% - 강조색1 7 2 3 2 2 4" xfId="27261" xr:uid="{8B3641DF-C2F1-4FCD-9F61-51C75DD46899}"/>
    <cellStyle name="20% - 강조색1 7 2 3 2 2 5" xfId="53419" xr:uid="{0BCD6788-CF05-41CB-A645-CA853E99DF1F}"/>
    <cellStyle name="20% - 강조색1 7 2 3 2 3" xfId="7958" xr:uid="{944C2E39-1E26-461F-A1A8-F2E054085212}"/>
    <cellStyle name="20% - 강조색1 7 2 3 2 3 2" xfId="18987" xr:uid="{57F0AA5C-2025-4B36-B23C-1A14B717C599}"/>
    <cellStyle name="20% - 강조색1 7 2 3 2 3 2 2" xfId="41036" xr:uid="{43DDFB54-A6E6-4654-851F-4EED69BF8C55}"/>
    <cellStyle name="20% - 강조색1 7 2 3 2 3 3" xfId="30016" xr:uid="{6BABA7DE-CB38-4EED-979D-545EE80834EA}"/>
    <cellStyle name="20% - 강조색1 7 2 3 2 4" xfId="13477" xr:uid="{C174F438-DA40-40B6-94ED-E4B74D8DA573}"/>
    <cellStyle name="20% - 강조색1 7 2 3 2 4 2" xfId="35526" xr:uid="{77CD3E69-8CED-4132-8CA8-731ABF40AE79}"/>
    <cellStyle name="20% - 강조색1 7 2 3 2 5" xfId="24506" xr:uid="{0A0A8192-8ABA-4C8B-BA05-125C97EFA596}"/>
    <cellStyle name="20% - 강조색1 7 2 3 2 6" xfId="50664" xr:uid="{7A3AAAC7-F456-4E3C-A9B0-D0F083D01177}"/>
    <cellStyle name="20% - 강조색1 7 2 3 3" xfId="3811" xr:uid="{D0ECF580-9C40-468C-9BEB-E22A6076D8F9}"/>
    <cellStyle name="20% - 강조색1 7 2 3 3 2" xfId="9337" xr:uid="{368C9971-EC1B-4E24-ADA7-A6C0AC4FA986}"/>
    <cellStyle name="20% - 강조색1 7 2 3 3 2 2" xfId="20366" xr:uid="{3404EE38-8990-495C-A202-B339FD89DF9A}"/>
    <cellStyle name="20% - 강조색1 7 2 3 3 2 2 2" xfId="42415" xr:uid="{1CF0A93A-20D5-49E3-B1D0-6609AD58A71E}"/>
    <cellStyle name="20% - 강조색1 7 2 3 3 2 3" xfId="31395" xr:uid="{4A48ABCF-4100-4459-A11D-9DDFD1561255}"/>
    <cellStyle name="20% - 강조색1 7 2 3 3 3" xfId="14856" xr:uid="{341E2097-0D49-4975-BFF6-E0A518EA18B1}"/>
    <cellStyle name="20% - 강조색1 7 2 3 3 3 2" xfId="36905" xr:uid="{0925C33A-4653-4819-98A8-3B285F8B1ADC}"/>
    <cellStyle name="20% - 강조색1 7 2 3 3 4" xfId="25885" xr:uid="{534EDFEA-2ACD-473A-82CA-4ADCD75BFD5D}"/>
    <cellStyle name="20% - 강조색1 7 2 3 3 5" xfId="52043" xr:uid="{433DA79A-2DAE-434C-8857-1579193DDC4D}"/>
    <cellStyle name="20% - 강조색1 7 2 3 4" xfId="6582" xr:uid="{D0249A3F-8F30-4E67-9E5E-91114884F463}"/>
    <cellStyle name="20% - 강조색1 7 2 3 4 2" xfId="17611" xr:uid="{D7769F43-DA0D-4BE8-B4A6-8890226F8E21}"/>
    <cellStyle name="20% - 강조색1 7 2 3 4 2 2" xfId="39660" xr:uid="{9FBE6CCF-41B4-4935-8FB9-18AAA4DA3E7E}"/>
    <cellStyle name="20% - 강조색1 7 2 3 4 3" xfId="28640" xr:uid="{4D8B4B96-038A-4504-B6AC-C475E3DFB7F5}"/>
    <cellStyle name="20% - 강조색1 7 2 3 4 4" xfId="54796" xr:uid="{CDAF4108-5B90-43C1-9064-98E47090C748}"/>
    <cellStyle name="20% - 강조색1 7 2 3 5" xfId="12101" xr:uid="{AB4E6B49-924F-4845-B6F8-2085C74E51C8}"/>
    <cellStyle name="20% - 강조색1 7 2 3 5 2" xfId="34150" xr:uid="{8C53A6E4-1D73-4149-9151-92F5F4AD5092}"/>
    <cellStyle name="20% - 강조색1 7 2 3 6" xfId="23130" xr:uid="{674ED516-45E0-4EDE-BB64-7B0C2E0D1771}"/>
    <cellStyle name="20% - 강조색1 7 2 3 7" xfId="49287" xr:uid="{C5C72AFC-3515-4C12-9754-BEEE321F9B4B}"/>
    <cellStyle name="20% - 강조색1 7 2 4" xfId="1723" xr:uid="{0B0E45BF-6565-478A-A25A-F10661ABDFAE}"/>
    <cellStyle name="20% - 강조색1 7 2 4 2" xfId="4499" xr:uid="{3D35E2AB-DEF5-407E-A477-92DA577F8759}"/>
    <cellStyle name="20% - 강조색1 7 2 4 2 2" xfId="10025" xr:uid="{758DB407-FD13-47E4-920F-BA10D561E9F4}"/>
    <cellStyle name="20% - 강조색1 7 2 4 2 2 2" xfId="21054" xr:uid="{8F58317D-B075-4AA8-9A31-59AA28FAF82B}"/>
    <cellStyle name="20% - 강조색1 7 2 4 2 2 2 2" xfId="43103" xr:uid="{16821AAE-2B52-4F4D-9C2F-51A6DE28CE8B}"/>
    <cellStyle name="20% - 강조색1 7 2 4 2 2 3" xfId="32083" xr:uid="{8113FD7E-3CA0-465F-B41A-997C7B239EE4}"/>
    <cellStyle name="20% - 강조색1 7 2 4 2 3" xfId="15544" xr:uid="{FA17520D-A453-4238-B760-81E2D6CD60A0}"/>
    <cellStyle name="20% - 강조색1 7 2 4 2 3 2" xfId="37593" xr:uid="{DABF8C0B-FA31-4042-861B-7CC69FF4F025}"/>
    <cellStyle name="20% - 강조색1 7 2 4 2 4" xfId="26573" xr:uid="{3D4B9527-0203-41C4-BD38-2C5815A9A732}"/>
    <cellStyle name="20% - 강조색1 7 2 4 2 5" xfId="52731" xr:uid="{61CCEA81-866A-4684-B137-C48F82F00C09}"/>
    <cellStyle name="20% - 강조색1 7 2 4 3" xfId="7270" xr:uid="{EADE84F5-1A1B-4828-8E3F-C88082D474A0}"/>
    <cellStyle name="20% - 강조색1 7 2 4 3 2" xfId="18299" xr:uid="{7C9A534B-B106-4907-AF0F-91E0CEF511F9}"/>
    <cellStyle name="20% - 강조색1 7 2 4 3 2 2" xfId="40348" xr:uid="{9DB937B8-862C-4B7E-A5FE-E6CA81CDA8A9}"/>
    <cellStyle name="20% - 강조색1 7 2 4 3 3" xfId="29328" xr:uid="{FF93837F-2325-494F-ADFB-983283F5909A}"/>
    <cellStyle name="20% - 강조색1 7 2 4 4" xfId="12789" xr:uid="{12959EB0-8275-4232-AC3E-00E3371A2C24}"/>
    <cellStyle name="20% - 강조색1 7 2 4 4 2" xfId="34838" xr:uid="{DA2939F0-8123-4D4F-A46B-D72AC8662D86}"/>
    <cellStyle name="20% - 강조색1 7 2 4 5" xfId="23818" xr:uid="{3CE436E8-5CDD-4144-B8C9-8A89116B1B76}"/>
    <cellStyle name="20% - 강조색1 7 2 4 6" xfId="49976" xr:uid="{86C886E5-5219-4CDF-B990-EBD0F5ECEA67}"/>
    <cellStyle name="20% - 강조색1 7 2 5" xfId="3123" xr:uid="{C1BA2BCC-DF26-48D8-82AC-BFAFC80AF810}"/>
    <cellStyle name="20% - 강조색1 7 2 5 2" xfId="8649" xr:uid="{E7627B08-58AA-4A97-B5C7-1A0A37A2C6BB}"/>
    <cellStyle name="20% - 강조색1 7 2 5 2 2" xfId="19678" xr:uid="{1E8249CF-A6DB-4DDB-8B3F-21DDA1FE09C8}"/>
    <cellStyle name="20% - 강조색1 7 2 5 2 2 2" xfId="41727" xr:uid="{8C6ECF75-6D4F-4ADC-B648-67CBF8E299E3}"/>
    <cellStyle name="20% - 강조색1 7 2 5 2 3" xfId="30707" xr:uid="{1F969D10-4F4E-4AF0-AA30-E8FC5F9ECFA6}"/>
    <cellStyle name="20% - 강조색1 7 2 5 3" xfId="14168" xr:uid="{24D03892-F8B0-4F3A-B22C-F80962671C0C}"/>
    <cellStyle name="20% - 강조색1 7 2 5 3 2" xfId="36217" xr:uid="{7BADCB6B-286D-451A-8C18-FF8E25FB5A3E}"/>
    <cellStyle name="20% - 강조색1 7 2 5 4" xfId="25197" xr:uid="{3102787F-806D-4AD2-A5C3-0AACD8836BC3}"/>
    <cellStyle name="20% - 강조색1 7 2 5 5" xfId="51355" xr:uid="{0125D203-6FBD-449C-BDED-691EC17BA2EF}"/>
    <cellStyle name="20% - 강조색1 7 2 6" xfId="5894" xr:uid="{6447E778-299B-48C0-97EF-DF6871932AD2}"/>
    <cellStyle name="20% - 강조색1 7 2 6 2" xfId="16923" xr:uid="{EF06F11F-10A3-4A97-900F-0B632435C6D9}"/>
    <cellStyle name="20% - 강조색1 7 2 6 2 2" xfId="38972" xr:uid="{871E1872-D060-46EB-BCD3-8FB602006B67}"/>
    <cellStyle name="20% - 강조색1 7 2 6 3" xfId="27952" xr:uid="{2A2526E9-D669-4DCA-9D57-03C0FC0A19BC}"/>
    <cellStyle name="20% - 강조색1 7 2 6 4" xfId="54109" xr:uid="{A1EDEF08-212D-4022-BD25-7562C80880A6}"/>
    <cellStyle name="20% - 강조색1 7 2 7" xfId="11413" xr:uid="{2F6F695B-6EB7-43E3-81F6-02F045CBABC1}"/>
    <cellStyle name="20% - 강조색1 7 2 7 2" xfId="33462" xr:uid="{7D6213FA-2873-40DB-9D50-4F4ECF1CF0D9}"/>
    <cellStyle name="20% - 강조색1 7 2 8" xfId="22442" xr:uid="{EB7E4F3B-2A1B-4708-913A-819B2ABE184A}"/>
    <cellStyle name="20% - 강조색1 7 2 9" xfId="48600" xr:uid="{44F75E7D-334D-4865-BB6B-5343B58A676B}"/>
    <cellStyle name="20% - 강조색1 7 3" xfId="493" xr:uid="{00000000-0005-0000-0000-000026000000}"/>
    <cellStyle name="20% - 강조색1 7 3 2" xfId="1230" xr:uid="{444969D9-F05C-448C-910F-F645215499C7}"/>
    <cellStyle name="20% - 강조색1 7 3 2 2" xfId="2624" xr:uid="{F56A3C66-E891-427E-8E03-A3EB2A01CA48}"/>
    <cellStyle name="20% - 강조색1 7 3 2 2 2" xfId="5400" xr:uid="{B69206B9-22DC-4BCF-8A29-7333125F9C20}"/>
    <cellStyle name="20% - 강조색1 7 3 2 2 2 2" xfId="10926" xr:uid="{57ACD1BD-C524-430B-B80B-EAE2F4B69D7A}"/>
    <cellStyle name="20% - 강조색1 7 3 2 2 2 2 2" xfId="21955" xr:uid="{1DDC9883-F7F9-4679-8E05-ED37DAF9DFBA}"/>
    <cellStyle name="20% - 강조색1 7 3 2 2 2 2 2 2" xfId="44004" xr:uid="{72180C16-AF80-41E1-B8A9-EC906E4F7EBC}"/>
    <cellStyle name="20% - 강조색1 7 3 2 2 2 2 3" xfId="32984" xr:uid="{7F0D07DD-35F4-49F1-812F-6E01CD6E1A61}"/>
    <cellStyle name="20% - 강조색1 7 3 2 2 2 3" xfId="16445" xr:uid="{CF84C4B9-2457-4EF6-9060-678AF13DB78A}"/>
    <cellStyle name="20% - 강조색1 7 3 2 2 2 3 2" xfId="38494" xr:uid="{AC8D6E3A-307C-4CCF-B4A7-FDDD8353E1D1}"/>
    <cellStyle name="20% - 강조색1 7 3 2 2 2 4" xfId="27474" xr:uid="{34E04E40-AAFF-41B5-882F-5D9C2DB7EC3D}"/>
    <cellStyle name="20% - 강조색1 7 3 2 2 2 5" xfId="53632" xr:uid="{26DB21E2-5E9A-400A-A764-E74BDEE60AC1}"/>
    <cellStyle name="20% - 강조색1 7 3 2 2 3" xfId="8171" xr:uid="{BBE82893-237F-4850-A246-0DD5AD03E6B6}"/>
    <cellStyle name="20% - 강조색1 7 3 2 2 3 2" xfId="19200" xr:uid="{0B738AF3-F2D2-41BD-8029-8C12E23741B6}"/>
    <cellStyle name="20% - 강조색1 7 3 2 2 3 2 2" xfId="41249" xr:uid="{153B2AA4-5DA0-4A3F-BBEF-4C6815947977}"/>
    <cellStyle name="20% - 강조색1 7 3 2 2 3 3" xfId="30229" xr:uid="{16F17D61-8F26-47DD-9E41-FA34B9D222B6}"/>
    <cellStyle name="20% - 강조색1 7 3 2 2 4" xfId="13690" xr:uid="{B4C63D37-AF44-4CFB-8AB2-8D3F1743355C}"/>
    <cellStyle name="20% - 강조색1 7 3 2 2 4 2" xfId="35739" xr:uid="{4A372658-2B40-41C4-A45F-5CC8CB665901}"/>
    <cellStyle name="20% - 강조색1 7 3 2 2 5" xfId="24719" xr:uid="{4527B5C4-F0EA-4FDA-BA4A-421D0CDB0886}"/>
    <cellStyle name="20% - 강조색1 7 3 2 2 6" xfId="50877" xr:uid="{CD406049-6EF0-4E1F-B404-4A01E91CEBBE}"/>
    <cellStyle name="20% - 강조색1 7 3 2 3" xfId="4024" xr:uid="{4E92EAB2-91B0-4A6B-96E3-4EB8734D862E}"/>
    <cellStyle name="20% - 강조색1 7 3 2 3 2" xfId="9550" xr:uid="{F6CDCB34-C962-4585-AAB6-FFA44F390D7E}"/>
    <cellStyle name="20% - 강조색1 7 3 2 3 2 2" xfId="20579" xr:uid="{E34208FE-D9F6-408F-9CA5-425D709189BC}"/>
    <cellStyle name="20% - 강조색1 7 3 2 3 2 2 2" xfId="42628" xr:uid="{586AC291-68A3-4FE5-A3FA-153EC66CA9D6}"/>
    <cellStyle name="20% - 강조색1 7 3 2 3 2 3" xfId="31608" xr:uid="{985B6943-5DB7-492A-B67E-3E862137ECBB}"/>
    <cellStyle name="20% - 강조색1 7 3 2 3 3" xfId="15069" xr:uid="{641AD734-CC47-4F1D-8ABE-027C31B6F8CD}"/>
    <cellStyle name="20% - 강조색1 7 3 2 3 3 2" xfId="37118" xr:uid="{72D901C5-B9D5-4699-8480-DAE1D3A20A03}"/>
    <cellStyle name="20% - 강조색1 7 3 2 3 4" xfId="26098" xr:uid="{C30F603A-9DBD-4855-A115-44F46F08BE65}"/>
    <cellStyle name="20% - 강조색1 7 3 2 3 5" xfId="52256" xr:uid="{12916170-2082-4142-91DF-84B54065020C}"/>
    <cellStyle name="20% - 강조색1 7 3 2 4" xfId="6795" xr:uid="{024019C2-43A8-43C4-9431-03AA0B8B4C57}"/>
    <cellStyle name="20% - 강조색1 7 3 2 4 2" xfId="17824" xr:uid="{A97FF3E4-9C5C-4A26-A49C-8537A7F4C03F}"/>
    <cellStyle name="20% - 강조색1 7 3 2 4 2 2" xfId="39873" xr:uid="{DBFADE9E-39D4-4C17-86FA-18A927F0E9D7}"/>
    <cellStyle name="20% - 강조색1 7 3 2 4 3" xfId="28853" xr:uid="{AA17580A-823E-463E-9E1E-70998202F01F}"/>
    <cellStyle name="20% - 강조색1 7 3 2 4 4" xfId="55009" xr:uid="{BD85325A-2561-43DD-8C4C-D0449840F395}"/>
    <cellStyle name="20% - 강조색1 7 3 2 5" xfId="12314" xr:uid="{EE785E99-EC96-44F1-8424-09932FBF31ED}"/>
    <cellStyle name="20% - 강조색1 7 3 2 5 2" xfId="34363" xr:uid="{BBF06708-F86D-415F-9F1C-CD62B0B8A914}"/>
    <cellStyle name="20% - 강조색1 7 3 2 6" xfId="23343" xr:uid="{E5CB0E57-4E59-4A16-BD24-E944474E900C}"/>
    <cellStyle name="20% - 강조색1 7 3 2 7" xfId="49500" xr:uid="{E13248D9-CF5E-4584-ABE2-8374D683210B}"/>
    <cellStyle name="20% - 강조색1 7 3 3" xfId="1936" xr:uid="{A379F946-8150-4448-8FE8-4F49C5BB4537}"/>
    <cellStyle name="20% - 강조색1 7 3 3 2" xfId="4712" xr:uid="{A96DB591-F955-4B94-A6FC-2B31F309799D}"/>
    <cellStyle name="20% - 강조색1 7 3 3 2 2" xfId="10238" xr:uid="{4C572F31-1ECE-4390-B72B-5B2CE616F14E}"/>
    <cellStyle name="20% - 강조색1 7 3 3 2 2 2" xfId="21267" xr:uid="{4A065F30-D969-4BED-A07D-5B81C800B738}"/>
    <cellStyle name="20% - 강조색1 7 3 3 2 2 2 2" xfId="43316" xr:uid="{78E7399E-6A59-481A-98F6-5EC16031F993}"/>
    <cellStyle name="20% - 강조색1 7 3 3 2 2 3" xfId="32296" xr:uid="{37271CB5-1986-498F-AD1B-24768547DD70}"/>
    <cellStyle name="20% - 강조색1 7 3 3 2 3" xfId="15757" xr:uid="{4E66392A-6451-4D0F-84B4-9635AEAF7046}"/>
    <cellStyle name="20% - 강조색1 7 3 3 2 3 2" xfId="37806" xr:uid="{23B3FB3C-8C90-47D7-9F83-9BD9E90CB96C}"/>
    <cellStyle name="20% - 강조색1 7 3 3 2 4" xfId="26786" xr:uid="{910B6182-D6DC-4DBD-B9EF-B9220F7EBEF9}"/>
    <cellStyle name="20% - 강조색1 7 3 3 2 5" xfId="52944" xr:uid="{7773DF7E-BE8E-49FB-A04A-B04C82E801D0}"/>
    <cellStyle name="20% - 강조색1 7 3 3 3" xfId="7483" xr:uid="{5AB0E68C-3D0D-4440-B8B6-3D02A65CF98F}"/>
    <cellStyle name="20% - 강조색1 7 3 3 3 2" xfId="18512" xr:uid="{E16CF542-27C6-4D5C-977E-3D82CF199D0B}"/>
    <cellStyle name="20% - 강조색1 7 3 3 3 2 2" xfId="40561" xr:uid="{883BF97D-DE76-438C-9EAE-854F60558BBD}"/>
    <cellStyle name="20% - 강조색1 7 3 3 3 3" xfId="29541" xr:uid="{8E5F23E1-255C-496A-8A91-2F63FC7DD343}"/>
    <cellStyle name="20% - 강조색1 7 3 3 4" xfId="13002" xr:uid="{93B82C0E-DF69-406F-969A-6C0BC3F5926D}"/>
    <cellStyle name="20% - 강조색1 7 3 3 4 2" xfId="35051" xr:uid="{C9DDD0C8-9DCB-416C-954A-1B61D13EADAB}"/>
    <cellStyle name="20% - 강조색1 7 3 3 5" xfId="24031" xr:uid="{D01034CC-7F84-41F4-B8E1-304E9734799F}"/>
    <cellStyle name="20% - 강조색1 7 3 3 6" xfId="50189" xr:uid="{B5C9CE73-661D-474C-A4EE-899D57CD6EC8}"/>
    <cellStyle name="20% - 강조색1 7 3 4" xfId="3336" xr:uid="{0AFB7D6D-B3BE-4F7E-B4DF-B3C1EF599625}"/>
    <cellStyle name="20% - 강조색1 7 3 4 2" xfId="8862" xr:uid="{B4CB3469-1B47-4101-BE93-2EBCE0EA4581}"/>
    <cellStyle name="20% - 강조색1 7 3 4 2 2" xfId="19891" xr:uid="{4CDB1723-B4CE-4AB3-8C0D-1076284719DA}"/>
    <cellStyle name="20% - 강조색1 7 3 4 2 2 2" xfId="41940" xr:uid="{CE055B6A-910F-43B3-9AE0-9B8F35D93334}"/>
    <cellStyle name="20% - 강조색1 7 3 4 2 3" xfId="30920" xr:uid="{36572091-A0F6-48C6-95C0-0B9B68D9E23C}"/>
    <cellStyle name="20% - 강조색1 7 3 4 3" xfId="14381" xr:uid="{0C0D3707-BB4F-4966-81F9-4C107706AA1E}"/>
    <cellStyle name="20% - 강조색1 7 3 4 3 2" xfId="36430" xr:uid="{1DB528CE-FFF1-4F7E-8FB1-BDD90733053E}"/>
    <cellStyle name="20% - 강조색1 7 3 4 4" xfId="25410" xr:uid="{E68D8658-13A5-4BF5-B34B-D640D3066B91}"/>
    <cellStyle name="20% - 강조색1 7 3 4 5" xfId="51568" xr:uid="{9DCDC3AE-577D-45F7-8240-5C1B6AD2D72F}"/>
    <cellStyle name="20% - 강조색1 7 3 5" xfId="6107" xr:uid="{19591492-0952-4E6E-B67F-4E874F2AB9D0}"/>
    <cellStyle name="20% - 강조색1 7 3 5 2" xfId="17136" xr:uid="{FBC2289A-9C51-478D-AD5C-FB357BF0EE24}"/>
    <cellStyle name="20% - 강조색1 7 3 5 2 2" xfId="39185" xr:uid="{9CEA3543-9972-44EF-A6E0-DF7FF34B6D9F}"/>
    <cellStyle name="20% - 강조색1 7 3 5 3" xfId="28165" xr:uid="{33E49A40-9C49-4444-8BDF-A7E1802D3122}"/>
    <cellStyle name="20% - 강조색1 7 3 5 4" xfId="54321" xr:uid="{2DEC4C8F-B19B-4FA4-BC59-33C83F1D5696}"/>
    <cellStyle name="20% - 강조색1 7 3 6" xfId="11626" xr:uid="{E3496441-B9A3-4171-96D3-E33ECDE78E19}"/>
    <cellStyle name="20% - 강조색1 7 3 6 2" xfId="33675" xr:uid="{3E0C5324-ADCB-4C36-96D4-880D2B9BC0CD}"/>
    <cellStyle name="20% - 강조색1 7 3 7" xfId="22655" xr:uid="{D67A649C-DFEB-4E5A-9EC1-8E3F7479567C}"/>
    <cellStyle name="20% - 강조색1 7 3 8" xfId="48812" xr:uid="{B51E2608-FC5B-4944-A0A4-5BFC34E6AF91}"/>
    <cellStyle name="20% - 강조색1 7 4" xfId="888" xr:uid="{1051C889-E4E8-4E10-B3EF-B9FDC4690B99}"/>
    <cellStyle name="20% - 강조색1 7 4 2" xfId="2282" xr:uid="{B696A9C6-EAFC-441B-B614-AA33A695950A}"/>
    <cellStyle name="20% - 강조색1 7 4 2 2" xfId="5058" xr:uid="{D0EB1561-5A76-4196-93E9-64F8F17E0C97}"/>
    <cellStyle name="20% - 강조색1 7 4 2 2 2" xfId="10584" xr:uid="{25F7D4D0-E18F-482A-B50E-50E2A79F2E67}"/>
    <cellStyle name="20% - 강조색1 7 4 2 2 2 2" xfId="21613" xr:uid="{11597616-6BD2-4966-9A68-5100AF515E62}"/>
    <cellStyle name="20% - 강조색1 7 4 2 2 2 2 2" xfId="43662" xr:uid="{656F40A4-9B7E-4357-84AC-D34B6E61365E}"/>
    <cellStyle name="20% - 강조색1 7 4 2 2 2 3" xfId="32642" xr:uid="{5967E7CA-34FE-4B73-8619-1C443039CD1F}"/>
    <cellStyle name="20% - 강조색1 7 4 2 2 3" xfId="16103" xr:uid="{FA0D998E-F78C-47A3-B32C-EB121764C3ED}"/>
    <cellStyle name="20% - 강조색1 7 4 2 2 3 2" xfId="38152" xr:uid="{4B8E7630-2315-4EC6-831E-C67809DFB114}"/>
    <cellStyle name="20% - 강조색1 7 4 2 2 4" xfId="27132" xr:uid="{2B137471-21FE-4446-B7AC-E862F43413BD}"/>
    <cellStyle name="20% - 강조색1 7 4 2 2 5" xfId="53290" xr:uid="{D6F56814-D95A-46A3-BE35-022594303E88}"/>
    <cellStyle name="20% - 강조색1 7 4 2 3" xfId="7829" xr:uid="{F039E5EC-C914-4C52-9CB9-19C9DDF3CCBF}"/>
    <cellStyle name="20% - 강조색1 7 4 2 3 2" xfId="18858" xr:uid="{31B4E0D8-E2B5-40BA-9E64-0725DC9F332C}"/>
    <cellStyle name="20% - 강조색1 7 4 2 3 2 2" xfId="40907" xr:uid="{9A7B5A06-8093-4575-8B21-3EE58830FF6F}"/>
    <cellStyle name="20% - 강조색1 7 4 2 3 3" xfId="29887" xr:uid="{A30A63E1-4604-4EE2-853A-64F8A7B8E60D}"/>
    <cellStyle name="20% - 강조색1 7 4 2 4" xfId="13348" xr:uid="{64F1056E-CF54-4342-8B2E-7101F69931EB}"/>
    <cellStyle name="20% - 강조색1 7 4 2 4 2" xfId="35397" xr:uid="{E83A14BF-DDE3-4090-96AE-F2A997FCB7C4}"/>
    <cellStyle name="20% - 강조색1 7 4 2 5" xfId="24377" xr:uid="{859F1AA5-19C1-4A58-8983-681062FF1FBB}"/>
    <cellStyle name="20% - 강조색1 7 4 2 6" xfId="50535" xr:uid="{2E22C77D-144B-47E4-BDE9-6D08FF6E9716}"/>
    <cellStyle name="20% - 강조색1 7 4 3" xfId="3682" xr:uid="{4B29941D-0938-4883-94BC-79DD81F671CC}"/>
    <cellStyle name="20% - 강조색1 7 4 3 2" xfId="9208" xr:uid="{C53E979F-E2EB-4123-9DAA-225570E341F9}"/>
    <cellStyle name="20% - 강조색1 7 4 3 2 2" xfId="20237" xr:uid="{06281526-8E93-4882-8ECB-CDA011A42D38}"/>
    <cellStyle name="20% - 강조색1 7 4 3 2 2 2" xfId="42286" xr:uid="{CC4290D1-02C1-4816-920B-F07D2E10AF07}"/>
    <cellStyle name="20% - 강조색1 7 4 3 2 3" xfId="31266" xr:uid="{7E5E99F8-7488-46DA-A0DC-8F77BF8AECCF}"/>
    <cellStyle name="20% - 강조색1 7 4 3 3" xfId="14727" xr:uid="{22F6B630-B8DE-40FD-B37A-60483E925EC1}"/>
    <cellStyle name="20% - 강조색1 7 4 3 3 2" xfId="36776" xr:uid="{B5397832-F2FA-4D5E-957E-C0449E1047B4}"/>
    <cellStyle name="20% - 강조색1 7 4 3 4" xfId="25756" xr:uid="{7FC7807B-DCF5-4B13-A3AB-81D3814BDF02}"/>
    <cellStyle name="20% - 강조색1 7 4 3 5" xfId="51914" xr:uid="{4042E457-53BC-4991-887D-8337A8BD138B}"/>
    <cellStyle name="20% - 강조색1 7 4 4" xfId="6453" xr:uid="{2821B457-C6AB-49A2-A7F6-077DC19C041B}"/>
    <cellStyle name="20% - 강조색1 7 4 4 2" xfId="17482" xr:uid="{84DD55C7-EA6B-46E1-9072-598A0DDF2BC5}"/>
    <cellStyle name="20% - 강조색1 7 4 4 2 2" xfId="39531" xr:uid="{186AF885-0B56-435E-AACC-E7750003C6BB}"/>
    <cellStyle name="20% - 강조색1 7 4 4 3" xfId="28511" xr:uid="{8B2ECB88-FB36-4B71-9D09-05564442D5CB}"/>
    <cellStyle name="20% - 강조색1 7 4 4 4" xfId="54667" xr:uid="{1F1D866C-6D3A-48DA-9D51-C22294038169}"/>
    <cellStyle name="20% - 강조색1 7 4 5" xfId="11972" xr:uid="{B68FD854-180E-4739-BEA1-6FDD760FD4B6}"/>
    <cellStyle name="20% - 강조색1 7 4 5 2" xfId="34021" xr:uid="{54FEBEFC-E693-4D5A-B49B-AA086D3EEF6D}"/>
    <cellStyle name="20% - 강조색1 7 4 6" xfId="23001" xr:uid="{CCD42585-81D5-4F22-8DA6-7DF2DA418119}"/>
    <cellStyle name="20% - 강조색1 7 4 7" xfId="49158" xr:uid="{F7A11357-7E48-4BAB-8DF7-80CE64DD4A17}"/>
    <cellStyle name="20% - 강조색1 7 5" xfId="1594" xr:uid="{907208E5-8242-4501-BEB3-72171E04FA01}"/>
    <cellStyle name="20% - 강조색1 7 5 2" xfId="4370" xr:uid="{B2CEC4D9-6499-425E-8B3B-614940534F8A}"/>
    <cellStyle name="20% - 강조색1 7 5 2 2" xfId="9896" xr:uid="{C4E757D4-0C99-42A3-864B-76132517A244}"/>
    <cellStyle name="20% - 강조색1 7 5 2 2 2" xfId="20925" xr:uid="{83279007-CADB-468A-94EA-A728FD9A550B}"/>
    <cellStyle name="20% - 강조색1 7 5 2 2 2 2" xfId="42974" xr:uid="{7191DBEF-C97F-479D-A582-45A870C6B60E}"/>
    <cellStyle name="20% - 강조색1 7 5 2 2 3" xfId="31954" xr:uid="{937093E6-5DC7-4285-B74D-0D4C415E8AB3}"/>
    <cellStyle name="20% - 강조색1 7 5 2 3" xfId="15415" xr:uid="{01DA123D-70CD-47CE-8A29-F2593A4D73E4}"/>
    <cellStyle name="20% - 강조색1 7 5 2 3 2" xfId="37464" xr:uid="{F5915967-544B-4A74-AE62-9F388BC6F374}"/>
    <cellStyle name="20% - 강조색1 7 5 2 4" xfId="26444" xr:uid="{6DAC100F-6615-437D-B099-9F8F349CBD7F}"/>
    <cellStyle name="20% - 강조색1 7 5 2 5" xfId="52602" xr:uid="{C1DEB027-9385-4A95-BB4D-00B8D7033F4C}"/>
    <cellStyle name="20% - 강조색1 7 5 3" xfId="7141" xr:uid="{683550E4-0B8B-4C53-92E2-62BA614C97E6}"/>
    <cellStyle name="20% - 강조색1 7 5 3 2" xfId="18170" xr:uid="{B2A97500-E32E-4DC8-8C63-68B61E4BF3C8}"/>
    <cellStyle name="20% - 강조색1 7 5 3 2 2" xfId="40219" xr:uid="{4E178D09-654D-4F1E-BA7C-EC36F6244D14}"/>
    <cellStyle name="20% - 강조색1 7 5 3 3" xfId="29199" xr:uid="{90C21A00-FA90-4FD7-BAC0-7329A3EA1417}"/>
    <cellStyle name="20% - 강조색1 7 5 4" xfId="12660" xr:uid="{F08E90AC-CA2D-4EAF-A2C9-0FB89D9534A5}"/>
    <cellStyle name="20% - 강조색1 7 5 4 2" xfId="34709" xr:uid="{DA38471B-21BB-42C8-966C-8F433F42E5C1}"/>
    <cellStyle name="20% - 강조색1 7 5 5" xfId="23689" xr:uid="{9C7E7EE8-300C-4F93-8B6D-B063593A0390}"/>
    <cellStyle name="20% - 강조색1 7 5 6" xfId="49847" xr:uid="{E36217DC-38A5-4559-82B4-3B06F9540BEA}"/>
    <cellStyle name="20% - 강조색1 7 6" xfId="2994" xr:uid="{BADAC258-E96A-4D77-A6E7-66D5D1ABDAF3}"/>
    <cellStyle name="20% - 강조색1 7 6 2" xfId="8520" xr:uid="{AC21CFC0-68D7-4E69-9887-7994B51E03C9}"/>
    <cellStyle name="20% - 강조색1 7 6 2 2" xfId="19549" xr:uid="{CEB12DD1-5825-4352-B11F-9FE6F4F43613}"/>
    <cellStyle name="20% - 강조색1 7 6 2 2 2" xfId="41598" xr:uid="{A652B0E7-5FC9-4934-9CA8-F9F33DBF7D47}"/>
    <cellStyle name="20% - 강조색1 7 6 2 3" xfId="30578" xr:uid="{BC33E33F-EF19-4F6B-9A22-F9C940ED697F}"/>
    <cellStyle name="20% - 강조색1 7 6 3" xfId="14039" xr:uid="{904C048D-B200-4A6C-BD26-75FEEBB9F828}"/>
    <cellStyle name="20% - 강조색1 7 6 3 2" xfId="36088" xr:uid="{33EE6ABB-1447-45E1-93C4-75C3F7149AE2}"/>
    <cellStyle name="20% - 강조색1 7 6 4" xfId="25068" xr:uid="{322B87D0-FDC4-4773-9E71-388385011838}"/>
    <cellStyle name="20% - 강조색1 7 6 5" xfId="51226" xr:uid="{BBEE6BB2-4995-44E6-95F9-6958BA194A92}"/>
    <cellStyle name="20% - 강조색1 7 7" xfId="5765" xr:uid="{99142C0F-1EE8-45A2-9B67-A3CDC147830D}"/>
    <cellStyle name="20% - 강조색1 7 7 2" xfId="16794" xr:uid="{E4489AFE-47D7-4604-9D01-A5EB14F28F59}"/>
    <cellStyle name="20% - 강조색1 7 7 2 2" xfId="38843" xr:uid="{7B16F6F9-87AE-41B2-AB2E-DE8A569A49A7}"/>
    <cellStyle name="20% - 강조색1 7 7 3" xfId="27823" xr:uid="{882F1EAF-D57E-40ED-BD68-C30368E80378}"/>
    <cellStyle name="20% - 강조색1 7 7 4" xfId="53980" xr:uid="{649F41C6-69AF-46F2-8B72-E4FFA22F279C}"/>
    <cellStyle name="20% - 강조색1 7 8" xfId="11284" xr:uid="{2D69AD4F-EFDB-41C9-9FC0-89CC1C78E161}"/>
    <cellStyle name="20% - 강조색1 7 8 2" xfId="33333" xr:uid="{4E07FC8A-5880-49B8-A6BB-CD7DD4EB2369}"/>
    <cellStyle name="20% - 강조색1 7 9" xfId="22313" xr:uid="{6B51A42F-0448-4A1E-95B8-E83C1F94F27A}"/>
    <cellStyle name="20% - 강조색1 8" xfId="146" xr:uid="{00000000-0005-0000-0000-000027000000}"/>
    <cellStyle name="20% - 강조색1 8 10" xfId="48484" xr:uid="{C7F58D3F-ACCF-4350-9F33-0ECFDF194257}"/>
    <cellStyle name="20% - 강조색1 8 2" xfId="275" xr:uid="{00000000-0005-0000-0000-000028000000}"/>
    <cellStyle name="20% - 강조색1 8 2 2" xfId="635" xr:uid="{00000000-0005-0000-0000-000029000000}"/>
    <cellStyle name="20% - 강조색1 8 2 2 2" xfId="1372" xr:uid="{D38C381F-8183-427A-881D-9C68B36AD89A}"/>
    <cellStyle name="20% - 강조색1 8 2 2 2 2" xfId="2766" xr:uid="{26761506-FE4F-4F9E-B778-C57C7D096138}"/>
    <cellStyle name="20% - 강조색1 8 2 2 2 2 2" xfId="5542" xr:uid="{81CA0F35-1EBC-4505-B98A-25387C042C65}"/>
    <cellStyle name="20% - 강조색1 8 2 2 2 2 2 2" xfId="11068" xr:uid="{E58B525D-6663-4033-A32D-A5D1582241F0}"/>
    <cellStyle name="20% - 강조색1 8 2 2 2 2 2 2 2" xfId="22097" xr:uid="{179BAB2D-8238-4012-A3A2-4540E35DDDA0}"/>
    <cellStyle name="20% - 강조색1 8 2 2 2 2 2 2 2 2" xfId="44146" xr:uid="{04165AE4-0625-45F1-8187-6AC96D7E907F}"/>
    <cellStyle name="20% - 강조색1 8 2 2 2 2 2 2 3" xfId="33126" xr:uid="{5C7A8886-5D3E-49DD-885B-C1B45879FAB1}"/>
    <cellStyle name="20% - 강조색1 8 2 2 2 2 2 3" xfId="16587" xr:uid="{0EC017CF-5A25-49CC-97F7-E3D6C7ADC301}"/>
    <cellStyle name="20% - 강조색1 8 2 2 2 2 2 3 2" xfId="38636" xr:uid="{4623A847-D94A-4332-BF21-4AB71105510A}"/>
    <cellStyle name="20% - 강조색1 8 2 2 2 2 2 4" xfId="27616" xr:uid="{8346F111-56C9-4ADE-8B4B-16181197A49A}"/>
    <cellStyle name="20% - 강조색1 8 2 2 2 2 2 5" xfId="53774" xr:uid="{EA5AAAC2-DA1A-4A84-9213-51AF450314FD}"/>
    <cellStyle name="20% - 강조색1 8 2 2 2 2 3" xfId="8313" xr:uid="{BC4D2EC6-60B5-4237-AC46-790D2BC18980}"/>
    <cellStyle name="20% - 강조색1 8 2 2 2 2 3 2" xfId="19342" xr:uid="{A8667171-4A26-4D45-B9F3-4301CC8B6960}"/>
    <cellStyle name="20% - 강조색1 8 2 2 2 2 3 2 2" xfId="41391" xr:uid="{B2A38C36-5F7E-4BD7-907F-7655D475BE8B}"/>
    <cellStyle name="20% - 강조색1 8 2 2 2 2 3 3" xfId="30371" xr:uid="{8461AD94-1AD9-4DB1-B4AB-73CFEC98B66B}"/>
    <cellStyle name="20% - 강조색1 8 2 2 2 2 4" xfId="13832" xr:uid="{A3AC8D5E-2FFD-4192-B872-C359CB732423}"/>
    <cellStyle name="20% - 강조색1 8 2 2 2 2 4 2" xfId="35881" xr:uid="{0C9A70DB-E2BE-469D-8583-D1CDCCA5DDE0}"/>
    <cellStyle name="20% - 강조색1 8 2 2 2 2 5" xfId="24861" xr:uid="{31CFC9B1-FD69-4962-9195-92759BAE6791}"/>
    <cellStyle name="20% - 강조색1 8 2 2 2 2 6" xfId="51019" xr:uid="{A86A3E83-7A8A-4A9C-A0F7-6985B7F0C6CC}"/>
    <cellStyle name="20% - 강조색1 8 2 2 2 3" xfId="4166" xr:uid="{EBFD548A-0A35-41F6-85B4-E290310E0B03}"/>
    <cellStyle name="20% - 강조색1 8 2 2 2 3 2" xfId="9692" xr:uid="{AD7AE3AC-61A2-4032-B7B4-86892F65F3CD}"/>
    <cellStyle name="20% - 강조색1 8 2 2 2 3 2 2" xfId="20721" xr:uid="{3DFC9B15-307A-4CFF-BE5A-A24C46F5453C}"/>
    <cellStyle name="20% - 강조색1 8 2 2 2 3 2 2 2" xfId="42770" xr:uid="{737FA466-7F2C-476E-AEBB-F2D57F03D4B4}"/>
    <cellStyle name="20% - 강조색1 8 2 2 2 3 2 3" xfId="31750" xr:uid="{F8F7726B-9583-4CDE-B951-4B98E7FD12CE}"/>
    <cellStyle name="20% - 강조색1 8 2 2 2 3 3" xfId="15211" xr:uid="{313345F4-427C-4614-9117-914B081E9849}"/>
    <cellStyle name="20% - 강조색1 8 2 2 2 3 3 2" xfId="37260" xr:uid="{7DFFB6FE-647C-4535-BAF8-FD1A346717D5}"/>
    <cellStyle name="20% - 강조색1 8 2 2 2 3 4" xfId="26240" xr:uid="{5F6F5791-53D9-4523-B370-38CAF2057082}"/>
    <cellStyle name="20% - 강조색1 8 2 2 2 3 5" xfId="52398" xr:uid="{039F6F4F-B5E8-4ED0-A025-B3893727475C}"/>
    <cellStyle name="20% - 강조색1 8 2 2 2 4" xfId="6937" xr:uid="{2FFCC6DD-1172-4E06-95A3-B868C9FCFFAC}"/>
    <cellStyle name="20% - 강조색1 8 2 2 2 4 2" xfId="17966" xr:uid="{4977AB9E-005E-4573-B375-B5C48B33E81D}"/>
    <cellStyle name="20% - 강조색1 8 2 2 2 4 2 2" xfId="40015" xr:uid="{0FD2F03F-E92D-4522-AC1B-1277AFAF4207}"/>
    <cellStyle name="20% - 강조색1 8 2 2 2 4 3" xfId="28995" xr:uid="{6727AED9-E1EA-48ED-8800-9D376157251E}"/>
    <cellStyle name="20% - 강조색1 8 2 2 2 4 4" xfId="55151" xr:uid="{7063E76D-B9F6-432B-B9F9-FB58751870D7}"/>
    <cellStyle name="20% - 강조색1 8 2 2 2 5" xfId="12456" xr:uid="{40D515FA-4017-4002-B2A0-679C6D71911B}"/>
    <cellStyle name="20% - 강조색1 8 2 2 2 5 2" xfId="34505" xr:uid="{5278CD6A-E781-4466-BDC4-CCBED38D3337}"/>
    <cellStyle name="20% - 강조색1 8 2 2 2 6" xfId="23485" xr:uid="{643B25D1-CCDD-4D49-9334-F0825024DC7A}"/>
    <cellStyle name="20% - 강조색1 8 2 2 2 7" xfId="49642" xr:uid="{A4F986F9-FCA4-4C76-90BC-39DCFCF41D09}"/>
    <cellStyle name="20% - 강조색1 8 2 2 3" xfId="2078" xr:uid="{01F6727C-625E-4C1B-B450-EE894791F838}"/>
    <cellStyle name="20% - 강조색1 8 2 2 3 2" xfId="4854" xr:uid="{FF380390-3462-4FB2-8872-08331E2B6749}"/>
    <cellStyle name="20% - 강조색1 8 2 2 3 2 2" xfId="10380" xr:uid="{BB7DC1C2-1C25-4D3C-957F-0B5FFFB9D3F1}"/>
    <cellStyle name="20% - 강조색1 8 2 2 3 2 2 2" xfId="21409" xr:uid="{DFFD5A0E-8825-4651-8717-82EC861CE7E8}"/>
    <cellStyle name="20% - 강조색1 8 2 2 3 2 2 2 2" xfId="43458" xr:uid="{CE8062B6-CA04-4535-A6F4-1D68C5CE557D}"/>
    <cellStyle name="20% - 강조색1 8 2 2 3 2 2 3" xfId="32438" xr:uid="{24DBE12E-21D5-4751-8FAE-F24B47553729}"/>
    <cellStyle name="20% - 강조색1 8 2 2 3 2 3" xfId="15899" xr:uid="{F75D9636-A818-42B9-AE95-411D8069D841}"/>
    <cellStyle name="20% - 강조색1 8 2 2 3 2 3 2" xfId="37948" xr:uid="{68DB6BF7-6A89-44E1-8F81-267C16C178E6}"/>
    <cellStyle name="20% - 강조색1 8 2 2 3 2 4" xfId="26928" xr:uid="{1B9CF5D3-C735-419A-9C1B-4E6C9AB8244C}"/>
    <cellStyle name="20% - 강조색1 8 2 2 3 2 5" xfId="53086" xr:uid="{58B9F75B-C80F-4F76-A6D9-6D126ADCDA27}"/>
    <cellStyle name="20% - 강조색1 8 2 2 3 3" xfId="7625" xr:uid="{FA8B477C-D3BA-469A-BFC6-8249D08DB0AA}"/>
    <cellStyle name="20% - 강조색1 8 2 2 3 3 2" xfId="18654" xr:uid="{2349B376-9951-4CA7-AB16-DF757F97C915}"/>
    <cellStyle name="20% - 강조색1 8 2 2 3 3 2 2" xfId="40703" xr:uid="{A1E86E6B-69C5-4110-8093-17B54BDAA687}"/>
    <cellStyle name="20% - 강조색1 8 2 2 3 3 3" xfId="29683" xr:uid="{D26B75BC-1F03-45B7-AA72-FBBFF6563DBA}"/>
    <cellStyle name="20% - 강조색1 8 2 2 3 4" xfId="13144" xr:uid="{A7065845-B31B-48E7-A9B3-ABF2F3E0A2B0}"/>
    <cellStyle name="20% - 강조색1 8 2 2 3 4 2" xfId="35193" xr:uid="{966C4938-38B8-4729-A7FE-B87E3F3699B5}"/>
    <cellStyle name="20% - 강조색1 8 2 2 3 5" xfId="24173" xr:uid="{34FA3F74-127F-43E8-A9A2-9C0C061A73EC}"/>
    <cellStyle name="20% - 강조색1 8 2 2 3 6" xfId="50331" xr:uid="{B443D245-98E4-45E5-8E3E-A5FBE12928CA}"/>
    <cellStyle name="20% - 강조색1 8 2 2 4" xfId="3478" xr:uid="{03A86FBD-F914-4FB9-BD4D-F2E5246AD36D}"/>
    <cellStyle name="20% - 강조색1 8 2 2 4 2" xfId="9004" xr:uid="{20CB7BCD-A140-4DB6-B493-90CA20ED958B}"/>
    <cellStyle name="20% - 강조색1 8 2 2 4 2 2" xfId="20033" xr:uid="{6CB12A09-A112-45E0-B957-C7456CDDFB0A}"/>
    <cellStyle name="20% - 강조색1 8 2 2 4 2 2 2" xfId="42082" xr:uid="{F08F8EFF-0607-410A-90EA-476B81939285}"/>
    <cellStyle name="20% - 강조색1 8 2 2 4 2 3" xfId="31062" xr:uid="{6E9EAD1B-A92E-4031-8E3D-25A0421802EE}"/>
    <cellStyle name="20% - 강조색1 8 2 2 4 3" xfId="14523" xr:uid="{12CEF81A-5A28-4D77-AA9D-DEF029BDEAA2}"/>
    <cellStyle name="20% - 강조색1 8 2 2 4 3 2" xfId="36572" xr:uid="{C4D5F6B6-6CE5-4D1C-A40D-015C250F5291}"/>
    <cellStyle name="20% - 강조색1 8 2 2 4 4" xfId="25552" xr:uid="{F794C44A-AE16-4D4A-ACFC-F0EA59A61F43}"/>
    <cellStyle name="20% - 강조색1 8 2 2 4 5" xfId="51710" xr:uid="{93383396-DE73-4E17-BCF4-9C1774534DD3}"/>
    <cellStyle name="20% - 강조색1 8 2 2 5" xfId="6249" xr:uid="{BF4B6261-ACE3-4DA0-83A8-FCC522E8C23A}"/>
    <cellStyle name="20% - 강조색1 8 2 2 5 2" xfId="17278" xr:uid="{D775B3C4-2A38-423F-AC11-ABF17F32FB47}"/>
    <cellStyle name="20% - 강조색1 8 2 2 5 2 2" xfId="39327" xr:uid="{1C97C364-1D9B-4F70-B26C-96D7FF723D22}"/>
    <cellStyle name="20% - 강조색1 8 2 2 5 3" xfId="28307" xr:uid="{0C877A0C-1FD0-447D-8D30-6C2F264F7492}"/>
    <cellStyle name="20% - 강조색1 8 2 2 5 4" xfId="54463" xr:uid="{D618513A-E2A6-4414-9350-28E2D66E58AD}"/>
    <cellStyle name="20% - 강조색1 8 2 2 6" xfId="11768" xr:uid="{DCA3DA18-07CC-4472-A6E6-78D3D67645DC}"/>
    <cellStyle name="20% - 강조색1 8 2 2 6 2" xfId="33817" xr:uid="{BFD8404F-9965-4E8B-A1DA-C09FB1F644AD}"/>
    <cellStyle name="20% - 강조색1 8 2 2 7" xfId="22797" xr:uid="{0B7B8019-DC3E-490F-864C-74E81715BB66}"/>
    <cellStyle name="20% - 강조색1 8 2 2 8" xfId="48954" xr:uid="{E207E324-715E-476E-9C27-66402A27FF55}"/>
    <cellStyle name="20% - 강조색1 8 2 3" xfId="1030" xr:uid="{F72CDF6F-70D5-4930-B28F-D97B94B29524}"/>
    <cellStyle name="20% - 강조색1 8 2 3 2" xfId="2424" xr:uid="{EAD47FBB-A7CE-4879-BB37-F65B407C8864}"/>
    <cellStyle name="20% - 강조색1 8 2 3 2 2" xfId="5200" xr:uid="{5E5E1F4A-10E7-4ECD-870C-70D842B0F4D6}"/>
    <cellStyle name="20% - 강조색1 8 2 3 2 2 2" xfId="10726" xr:uid="{9E9AA886-7E0D-4183-95DC-A39DB5247BB6}"/>
    <cellStyle name="20% - 강조색1 8 2 3 2 2 2 2" xfId="21755" xr:uid="{CCC3413A-40D4-4F64-A5A2-5C261F52F28D}"/>
    <cellStyle name="20% - 강조색1 8 2 3 2 2 2 2 2" xfId="43804" xr:uid="{3FC19A53-2AA4-4337-BEE2-6605AEC91C96}"/>
    <cellStyle name="20% - 강조색1 8 2 3 2 2 2 3" xfId="32784" xr:uid="{AAD1925F-B944-437F-839A-9AAFB54AB5A5}"/>
    <cellStyle name="20% - 강조색1 8 2 3 2 2 3" xfId="16245" xr:uid="{07266435-E88D-4C79-A349-5C95281524C3}"/>
    <cellStyle name="20% - 강조색1 8 2 3 2 2 3 2" xfId="38294" xr:uid="{EFCFE9F3-1D1D-4D20-8D2D-C5D6F8E616D5}"/>
    <cellStyle name="20% - 강조색1 8 2 3 2 2 4" xfId="27274" xr:uid="{251F8104-0815-4602-9287-B10AD1EFD5EF}"/>
    <cellStyle name="20% - 강조색1 8 2 3 2 2 5" xfId="53432" xr:uid="{B0C83700-9C75-4EC2-A2B6-24F4C8D6FBC6}"/>
    <cellStyle name="20% - 강조색1 8 2 3 2 3" xfId="7971" xr:uid="{B423FA94-4EA3-4988-AB5D-8F9E9250765B}"/>
    <cellStyle name="20% - 강조색1 8 2 3 2 3 2" xfId="19000" xr:uid="{51B76BF9-E39F-4ED2-842A-73FA5F1E5956}"/>
    <cellStyle name="20% - 강조색1 8 2 3 2 3 2 2" xfId="41049" xr:uid="{37256C20-5BF0-4E8B-BDC7-A3F3574B597A}"/>
    <cellStyle name="20% - 강조색1 8 2 3 2 3 3" xfId="30029" xr:uid="{DA5FA432-19E5-4136-AEF3-F3A9275B0909}"/>
    <cellStyle name="20% - 강조색1 8 2 3 2 4" xfId="13490" xr:uid="{1D22521E-363B-478A-A1A5-D958252ECBF0}"/>
    <cellStyle name="20% - 강조색1 8 2 3 2 4 2" xfId="35539" xr:uid="{297E5FFA-B285-488D-BBF2-6BDE5E6D4497}"/>
    <cellStyle name="20% - 강조색1 8 2 3 2 5" xfId="24519" xr:uid="{50E51678-E8B1-4495-80E3-060DE76DFC2C}"/>
    <cellStyle name="20% - 강조색1 8 2 3 2 6" xfId="50677" xr:uid="{09E76DB5-1AE5-4D1F-8548-F5B478634CF1}"/>
    <cellStyle name="20% - 강조색1 8 2 3 3" xfId="3824" xr:uid="{55A7A77B-9340-4D27-9FA9-3BA52E3306A1}"/>
    <cellStyle name="20% - 강조색1 8 2 3 3 2" xfId="9350" xr:uid="{D060866C-2DA0-467F-9224-38EACD92A5F7}"/>
    <cellStyle name="20% - 강조색1 8 2 3 3 2 2" xfId="20379" xr:uid="{C0F1B891-5685-4B9C-A405-6B04E0A3166C}"/>
    <cellStyle name="20% - 강조색1 8 2 3 3 2 2 2" xfId="42428" xr:uid="{D0F3FB4B-6CA8-4A42-85F9-61FE53D31F74}"/>
    <cellStyle name="20% - 강조색1 8 2 3 3 2 3" xfId="31408" xr:uid="{1EFE3FC2-126A-46BF-8AA6-B325C6E21B43}"/>
    <cellStyle name="20% - 강조색1 8 2 3 3 3" xfId="14869" xr:uid="{78849EEB-0AAD-4C18-BC23-1874D80258F7}"/>
    <cellStyle name="20% - 강조색1 8 2 3 3 3 2" xfId="36918" xr:uid="{95C77C89-335B-46A3-BC4D-9F7B51330685}"/>
    <cellStyle name="20% - 강조색1 8 2 3 3 4" xfId="25898" xr:uid="{A5F66E46-C66D-48F1-880B-D8D24161B7FB}"/>
    <cellStyle name="20% - 강조색1 8 2 3 3 5" xfId="52056" xr:uid="{0E342F6E-FE07-491A-99BD-6D0C2E5DC582}"/>
    <cellStyle name="20% - 강조색1 8 2 3 4" xfId="6595" xr:uid="{D87A30CD-D89C-4B94-A994-84F4C0FE0DF8}"/>
    <cellStyle name="20% - 강조색1 8 2 3 4 2" xfId="17624" xr:uid="{E6FB71FF-E4F3-401A-BF70-27E13A620E67}"/>
    <cellStyle name="20% - 강조색1 8 2 3 4 2 2" xfId="39673" xr:uid="{94B13A14-4DC9-43CD-B9A6-2B957F7F551F}"/>
    <cellStyle name="20% - 강조색1 8 2 3 4 3" xfId="28653" xr:uid="{1E2A9470-4115-44D7-A7C4-BA888FB72C12}"/>
    <cellStyle name="20% - 강조색1 8 2 3 4 4" xfId="54809" xr:uid="{EEDD78B4-8F85-45A4-86BF-E6882667C306}"/>
    <cellStyle name="20% - 강조색1 8 2 3 5" xfId="12114" xr:uid="{5878CB7A-BA67-4ABC-AC61-53061FEBF416}"/>
    <cellStyle name="20% - 강조색1 8 2 3 5 2" xfId="34163" xr:uid="{51F604CB-AA05-493D-9C4F-67CB04919B3B}"/>
    <cellStyle name="20% - 강조색1 8 2 3 6" xfId="23143" xr:uid="{FDCAAE37-9B9E-40E3-9A84-BDB3E152C714}"/>
    <cellStyle name="20% - 강조색1 8 2 3 7" xfId="49300" xr:uid="{2534BCCF-106D-4DAF-99EE-C76D41162729}"/>
    <cellStyle name="20% - 강조색1 8 2 4" xfId="1736" xr:uid="{85F75D72-E816-4338-B514-6F85ED1DADDC}"/>
    <cellStyle name="20% - 강조색1 8 2 4 2" xfId="4512" xr:uid="{400162E1-2371-4C99-8EF8-3FB5C0ECE9A1}"/>
    <cellStyle name="20% - 강조색1 8 2 4 2 2" xfId="10038" xr:uid="{A23B55B6-DF3C-400C-AAB5-B6A743B73BCC}"/>
    <cellStyle name="20% - 강조색1 8 2 4 2 2 2" xfId="21067" xr:uid="{C90B2AA4-268A-49B2-B6C1-3F5182C5AB75}"/>
    <cellStyle name="20% - 강조색1 8 2 4 2 2 2 2" xfId="43116" xr:uid="{B1CD1A88-F12F-4F6E-8FC4-19B67D988CEE}"/>
    <cellStyle name="20% - 강조색1 8 2 4 2 2 3" xfId="32096" xr:uid="{4A189D9C-1BDB-447C-A42C-A23575A2C973}"/>
    <cellStyle name="20% - 강조색1 8 2 4 2 3" xfId="15557" xr:uid="{661A2FFA-0D00-4CEC-8D8D-CF49DEC50F15}"/>
    <cellStyle name="20% - 강조색1 8 2 4 2 3 2" xfId="37606" xr:uid="{E676AC92-C12E-4113-8116-B26AD68A9F6A}"/>
    <cellStyle name="20% - 강조색1 8 2 4 2 4" xfId="26586" xr:uid="{1F85762B-C099-44FD-8F73-C22D2EFB82BD}"/>
    <cellStyle name="20% - 강조색1 8 2 4 2 5" xfId="52744" xr:uid="{10182934-618F-4A93-B1D3-A93023803CAE}"/>
    <cellStyle name="20% - 강조색1 8 2 4 3" xfId="7283" xr:uid="{A3293547-2C21-4246-81B9-C7F9E4BB48CB}"/>
    <cellStyle name="20% - 강조색1 8 2 4 3 2" xfId="18312" xr:uid="{5E87ECA0-3740-49F0-9709-D4951CB50A12}"/>
    <cellStyle name="20% - 강조색1 8 2 4 3 2 2" xfId="40361" xr:uid="{1BC940FF-D157-436D-AFE9-25D63A43E2B1}"/>
    <cellStyle name="20% - 강조색1 8 2 4 3 3" xfId="29341" xr:uid="{2436E5DC-CDB0-477E-B80E-B8C308757B1E}"/>
    <cellStyle name="20% - 강조색1 8 2 4 4" xfId="12802" xr:uid="{C0868344-8893-45A5-B0CC-6CC5C72F03E6}"/>
    <cellStyle name="20% - 강조색1 8 2 4 4 2" xfId="34851" xr:uid="{6F13F67C-42F5-460C-85C1-38C76F569427}"/>
    <cellStyle name="20% - 강조색1 8 2 4 5" xfId="23831" xr:uid="{A8E3B4F4-4FB3-40BE-9BDA-C6274CCBC161}"/>
    <cellStyle name="20% - 강조색1 8 2 4 6" xfId="49989" xr:uid="{50E41ED0-3084-4D95-AE4E-ECC38E25C539}"/>
    <cellStyle name="20% - 강조색1 8 2 5" xfId="3136" xr:uid="{005589ED-D9D0-4973-B435-B2927EEC3431}"/>
    <cellStyle name="20% - 강조색1 8 2 5 2" xfId="8662" xr:uid="{032D8CAD-30B5-447B-989F-867DB74B765A}"/>
    <cellStyle name="20% - 강조색1 8 2 5 2 2" xfId="19691" xr:uid="{A3743F8B-2923-4F09-BC3E-50A1BD403199}"/>
    <cellStyle name="20% - 강조색1 8 2 5 2 2 2" xfId="41740" xr:uid="{3D90BEA7-6086-457B-95EE-D66E47992D3B}"/>
    <cellStyle name="20% - 강조색1 8 2 5 2 3" xfId="30720" xr:uid="{7A170970-33AA-47EF-B250-CD9075FF0024}"/>
    <cellStyle name="20% - 강조색1 8 2 5 3" xfId="14181" xr:uid="{43EDE913-1B12-4653-B6DB-966B3590C305}"/>
    <cellStyle name="20% - 강조색1 8 2 5 3 2" xfId="36230" xr:uid="{7D4DDFA7-8030-40C4-B402-478689A27229}"/>
    <cellStyle name="20% - 강조색1 8 2 5 4" xfId="25210" xr:uid="{2EF222AB-3F3D-42E2-8E60-EFFB91F60CC8}"/>
    <cellStyle name="20% - 강조색1 8 2 5 5" xfId="51368" xr:uid="{836CBB9F-9064-4239-9EDE-D12B8E42C547}"/>
    <cellStyle name="20% - 강조색1 8 2 6" xfId="5907" xr:uid="{F45C61C8-48D5-4D2B-BC11-BC5DA490B1CB}"/>
    <cellStyle name="20% - 강조색1 8 2 6 2" xfId="16936" xr:uid="{8D162104-B17C-4B1F-A64A-39B3D600E0AD}"/>
    <cellStyle name="20% - 강조색1 8 2 6 2 2" xfId="38985" xr:uid="{63BB9422-C53C-459B-B9CB-D0C1BBE00F4B}"/>
    <cellStyle name="20% - 강조색1 8 2 6 3" xfId="27965" xr:uid="{5DF6B405-A4FD-43C4-8C95-AA18E5B9D4B5}"/>
    <cellStyle name="20% - 강조색1 8 2 6 4" xfId="54122" xr:uid="{DCCA562C-926A-4579-B5CF-5F207487B86D}"/>
    <cellStyle name="20% - 강조색1 8 2 7" xfId="11426" xr:uid="{4F6EAFEA-651F-403D-B79A-C0CB452C681A}"/>
    <cellStyle name="20% - 강조색1 8 2 7 2" xfId="33475" xr:uid="{06ED8223-CD88-4B1D-9D95-5E7057C5AB39}"/>
    <cellStyle name="20% - 강조색1 8 2 8" xfId="22455" xr:uid="{5ECAFCD1-A841-4712-9DB4-E90A90C51873}"/>
    <cellStyle name="20% - 강조색1 8 2 9" xfId="48613" xr:uid="{90665389-9F2E-4D20-A0B6-7B3BE3D82D70}"/>
    <cellStyle name="20% - 강조색1 8 3" xfId="506" xr:uid="{00000000-0005-0000-0000-00002A000000}"/>
    <cellStyle name="20% - 강조색1 8 3 2" xfId="1243" xr:uid="{03473EB6-9BFD-4557-8A3C-EA687E9A96A2}"/>
    <cellStyle name="20% - 강조색1 8 3 2 2" xfId="2637" xr:uid="{479D6CAC-5097-4CDF-88AB-2F3F8D1479B0}"/>
    <cellStyle name="20% - 강조색1 8 3 2 2 2" xfId="5413" xr:uid="{CBA1DF4F-C768-41E9-AC43-1B74F73B89D2}"/>
    <cellStyle name="20% - 강조색1 8 3 2 2 2 2" xfId="10939" xr:uid="{65CE1367-6DBC-4E25-BC75-B6AFA6F376A1}"/>
    <cellStyle name="20% - 강조색1 8 3 2 2 2 2 2" xfId="21968" xr:uid="{18A2D7C6-826E-46CB-AD29-4229D29F30AB}"/>
    <cellStyle name="20% - 강조색1 8 3 2 2 2 2 2 2" xfId="44017" xr:uid="{1E349E9E-FFFE-4A9A-8244-8D805A24FF8E}"/>
    <cellStyle name="20% - 강조색1 8 3 2 2 2 2 3" xfId="32997" xr:uid="{F47E27E6-43DC-4533-B263-AE3C716B79B4}"/>
    <cellStyle name="20% - 강조색1 8 3 2 2 2 3" xfId="16458" xr:uid="{A2C7763A-B6BC-4606-9C66-A1673F318FA7}"/>
    <cellStyle name="20% - 강조색1 8 3 2 2 2 3 2" xfId="38507" xr:uid="{1E2EEA1E-EA5E-40DE-939D-43207DDDCA87}"/>
    <cellStyle name="20% - 강조색1 8 3 2 2 2 4" xfId="27487" xr:uid="{ECF88228-8B7E-4882-8BA6-CB35A4CCFF68}"/>
    <cellStyle name="20% - 강조색1 8 3 2 2 2 5" xfId="53645" xr:uid="{AB5CFB9E-A8DC-4B10-8212-ABEA0A80A5C8}"/>
    <cellStyle name="20% - 강조색1 8 3 2 2 3" xfId="8184" xr:uid="{6545149E-A4A1-47F5-97A7-38E592436BA0}"/>
    <cellStyle name="20% - 강조색1 8 3 2 2 3 2" xfId="19213" xr:uid="{6D92697C-225C-4F16-9116-142E57AB179D}"/>
    <cellStyle name="20% - 강조색1 8 3 2 2 3 2 2" xfId="41262" xr:uid="{BE3A685E-348F-441A-A2D7-A818C2EFB72B}"/>
    <cellStyle name="20% - 강조색1 8 3 2 2 3 3" xfId="30242" xr:uid="{7947B856-0127-431A-9876-996193ED5674}"/>
    <cellStyle name="20% - 강조색1 8 3 2 2 4" xfId="13703" xr:uid="{22F1CCC2-6DBA-4EF7-B48C-764AAEEC1937}"/>
    <cellStyle name="20% - 강조색1 8 3 2 2 4 2" xfId="35752" xr:uid="{7A2BFD2D-B5E1-4D08-BB0C-77BD4084D133}"/>
    <cellStyle name="20% - 강조색1 8 3 2 2 5" xfId="24732" xr:uid="{A5AB9B23-9AC8-42C0-A631-C5E008928BEC}"/>
    <cellStyle name="20% - 강조색1 8 3 2 2 6" xfId="50890" xr:uid="{C9F0FA8C-1CC0-4F5E-A817-BDBB36C2B789}"/>
    <cellStyle name="20% - 강조색1 8 3 2 3" xfId="4037" xr:uid="{DD7C0F3A-B2ED-49A2-87B6-6C507B21CA86}"/>
    <cellStyle name="20% - 강조색1 8 3 2 3 2" xfId="9563" xr:uid="{61693854-1C3F-459B-8EFF-51109579E515}"/>
    <cellStyle name="20% - 강조색1 8 3 2 3 2 2" xfId="20592" xr:uid="{6A5BB7B9-5064-4729-A49C-A4805F341F60}"/>
    <cellStyle name="20% - 강조색1 8 3 2 3 2 2 2" xfId="42641" xr:uid="{6722B4E1-DA3E-46D3-96D4-373ECA5F49F5}"/>
    <cellStyle name="20% - 강조색1 8 3 2 3 2 3" xfId="31621" xr:uid="{79AD2013-E99F-4CD3-A9B5-42AA11BC4FA0}"/>
    <cellStyle name="20% - 강조색1 8 3 2 3 3" xfId="15082" xr:uid="{E2DE8AF2-DFAE-4873-8909-F7C1AED0FC4A}"/>
    <cellStyle name="20% - 강조색1 8 3 2 3 3 2" xfId="37131" xr:uid="{AFE7215C-AC0F-42C7-B1C5-306DD085291A}"/>
    <cellStyle name="20% - 강조색1 8 3 2 3 4" xfId="26111" xr:uid="{C6C68D92-C6A0-48ED-ABC2-60B9EC7FDB03}"/>
    <cellStyle name="20% - 강조색1 8 3 2 3 5" xfId="52269" xr:uid="{EFD505CF-1FB2-4848-8A52-25C66382ACA0}"/>
    <cellStyle name="20% - 강조색1 8 3 2 4" xfId="6808" xr:uid="{E0647C8C-B8A2-4714-A655-38A854A45216}"/>
    <cellStyle name="20% - 강조색1 8 3 2 4 2" xfId="17837" xr:uid="{E431023F-44D2-4B47-80E2-D6283BC83611}"/>
    <cellStyle name="20% - 강조색1 8 3 2 4 2 2" xfId="39886" xr:uid="{D30AFAD9-0527-493E-AD8D-647779B39A6A}"/>
    <cellStyle name="20% - 강조색1 8 3 2 4 3" xfId="28866" xr:uid="{CADC277A-A22E-4ED2-B445-AF8E5C4F32C4}"/>
    <cellStyle name="20% - 강조색1 8 3 2 4 4" xfId="55022" xr:uid="{7E029815-8726-4D11-BC3B-923B58B1A2B7}"/>
    <cellStyle name="20% - 강조색1 8 3 2 5" xfId="12327" xr:uid="{96F9FEA3-3853-4A01-A398-8C5A15A721A4}"/>
    <cellStyle name="20% - 강조색1 8 3 2 5 2" xfId="34376" xr:uid="{2B3E720A-D84E-4261-8455-B17A6E9DDBF2}"/>
    <cellStyle name="20% - 강조색1 8 3 2 6" xfId="23356" xr:uid="{B7F2F412-010F-4E31-BBD6-6921606CC95F}"/>
    <cellStyle name="20% - 강조색1 8 3 2 7" xfId="49513" xr:uid="{97AFE262-9680-4237-8F1C-43FC31FE9D56}"/>
    <cellStyle name="20% - 강조색1 8 3 3" xfId="1949" xr:uid="{1EF35B16-4DD4-4F2A-A6C2-6C6F38F52DDB}"/>
    <cellStyle name="20% - 강조색1 8 3 3 2" xfId="4725" xr:uid="{533DFFA4-B219-4519-A991-0387C3A8025F}"/>
    <cellStyle name="20% - 강조색1 8 3 3 2 2" xfId="10251" xr:uid="{E25DC912-2FC7-4021-823D-20B9EE900C9C}"/>
    <cellStyle name="20% - 강조색1 8 3 3 2 2 2" xfId="21280" xr:uid="{CADA9BCE-2510-4E44-BB70-722044D356ED}"/>
    <cellStyle name="20% - 강조색1 8 3 3 2 2 2 2" xfId="43329" xr:uid="{79AE2724-37E9-4F0C-A845-E1FC232545C0}"/>
    <cellStyle name="20% - 강조색1 8 3 3 2 2 3" xfId="32309" xr:uid="{0BDA33F0-3D0A-4BA5-B766-DFB2E95EE59C}"/>
    <cellStyle name="20% - 강조색1 8 3 3 2 3" xfId="15770" xr:uid="{65ED8757-F662-4B3E-89EE-0FC45CFE9E70}"/>
    <cellStyle name="20% - 강조색1 8 3 3 2 3 2" xfId="37819" xr:uid="{A8AB5FBF-28A7-4E74-84E0-47B57ED7B66E}"/>
    <cellStyle name="20% - 강조색1 8 3 3 2 4" xfId="26799" xr:uid="{21828470-D923-42FF-BF41-0B9F9C5DA59A}"/>
    <cellStyle name="20% - 강조색1 8 3 3 2 5" xfId="52957" xr:uid="{D976A544-614F-449B-951C-A35DC0350EAE}"/>
    <cellStyle name="20% - 강조색1 8 3 3 3" xfId="7496" xr:uid="{1C667725-61C3-46C5-9B04-58F1926573E9}"/>
    <cellStyle name="20% - 강조색1 8 3 3 3 2" xfId="18525" xr:uid="{C5E1EA84-1F0E-4DF1-B4B5-D93EF833E8C4}"/>
    <cellStyle name="20% - 강조색1 8 3 3 3 2 2" xfId="40574" xr:uid="{D285225B-7492-4048-A188-3505208633D4}"/>
    <cellStyle name="20% - 강조색1 8 3 3 3 3" xfId="29554" xr:uid="{04CF7C6E-011F-4BCC-A7CA-C1FD60B919E7}"/>
    <cellStyle name="20% - 강조색1 8 3 3 4" xfId="13015" xr:uid="{593219F5-659C-4A6A-BFB6-45BCA2BE16A6}"/>
    <cellStyle name="20% - 강조색1 8 3 3 4 2" xfId="35064" xr:uid="{5667895D-8EEC-4E15-AD30-1EBFCC49664E}"/>
    <cellStyle name="20% - 강조색1 8 3 3 5" xfId="24044" xr:uid="{A8028F5F-0689-46F2-8BFA-9B22CF257CC9}"/>
    <cellStyle name="20% - 강조색1 8 3 3 6" xfId="50202" xr:uid="{338B4798-F240-4693-B219-12C9BFB300EB}"/>
    <cellStyle name="20% - 강조색1 8 3 4" xfId="3349" xr:uid="{00BB611D-606B-4FA4-9FFD-DB7E96712AEC}"/>
    <cellStyle name="20% - 강조색1 8 3 4 2" xfId="8875" xr:uid="{C743987A-07D7-46D1-BD05-DD31D68F83D1}"/>
    <cellStyle name="20% - 강조색1 8 3 4 2 2" xfId="19904" xr:uid="{5A15FA10-D49D-408D-82B5-6C0E36468256}"/>
    <cellStyle name="20% - 강조색1 8 3 4 2 2 2" xfId="41953" xr:uid="{B0418F02-B7A1-4438-A486-BB2834359F2A}"/>
    <cellStyle name="20% - 강조색1 8 3 4 2 3" xfId="30933" xr:uid="{D5567B50-61B8-416D-9FE3-AFF27F6D5481}"/>
    <cellStyle name="20% - 강조색1 8 3 4 3" xfId="14394" xr:uid="{74C56F29-26EA-4E95-A4E8-F61DE22C8592}"/>
    <cellStyle name="20% - 강조색1 8 3 4 3 2" xfId="36443" xr:uid="{87F3E0B5-E3C7-4B46-BBE4-3A5E9C1C362F}"/>
    <cellStyle name="20% - 강조색1 8 3 4 4" xfId="25423" xr:uid="{0F2C038B-3AF2-4AC2-A868-1E2335580D14}"/>
    <cellStyle name="20% - 강조색1 8 3 4 5" xfId="51581" xr:uid="{EB48929C-ABAA-4710-ADDB-B3FE48000436}"/>
    <cellStyle name="20% - 강조색1 8 3 5" xfId="6120" xr:uid="{45FDCB1F-5E38-4DA9-AA0A-77C54BDB0FC0}"/>
    <cellStyle name="20% - 강조색1 8 3 5 2" xfId="17149" xr:uid="{BB2A49E9-9D4D-4C97-ABDC-49148EF51BC4}"/>
    <cellStyle name="20% - 강조색1 8 3 5 2 2" xfId="39198" xr:uid="{8E189D3C-C20D-4251-A05E-6A6642A3DF04}"/>
    <cellStyle name="20% - 강조색1 8 3 5 3" xfId="28178" xr:uid="{0D31C171-6F58-4D34-8A6C-8FF4AB4E75AC}"/>
    <cellStyle name="20% - 강조색1 8 3 5 4" xfId="54334" xr:uid="{8B05EC22-0C7F-46A3-9EF5-8DA78B0CC0EC}"/>
    <cellStyle name="20% - 강조색1 8 3 6" xfId="11639" xr:uid="{7BE4A284-1514-40BE-8CC4-3AD4CD42C06B}"/>
    <cellStyle name="20% - 강조색1 8 3 6 2" xfId="33688" xr:uid="{8B177A61-6B26-43D3-ADA4-AFA155A97525}"/>
    <cellStyle name="20% - 강조색1 8 3 7" xfId="22668" xr:uid="{725A79F0-4DDB-40EF-962A-E602463D8D26}"/>
    <cellStyle name="20% - 강조색1 8 3 8" xfId="48825" xr:uid="{7C247BB1-2421-429D-91CA-CE71470B9163}"/>
    <cellStyle name="20% - 강조색1 8 4" xfId="901" xr:uid="{096DB993-7FB2-4FD0-B889-D27F3D1F57E9}"/>
    <cellStyle name="20% - 강조색1 8 4 2" xfId="2295" xr:uid="{DB3714F7-B70C-47C7-B88A-A9FA300819A8}"/>
    <cellStyle name="20% - 강조색1 8 4 2 2" xfId="5071" xr:uid="{4BB46E8D-900E-4E15-95F9-9BE0984FF71C}"/>
    <cellStyle name="20% - 강조색1 8 4 2 2 2" xfId="10597" xr:uid="{8110EF02-ADBE-47FC-9B33-349D33F7D7D4}"/>
    <cellStyle name="20% - 강조색1 8 4 2 2 2 2" xfId="21626" xr:uid="{33184236-7A2E-43DF-9C5F-3646287A8278}"/>
    <cellStyle name="20% - 강조색1 8 4 2 2 2 2 2" xfId="43675" xr:uid="{1EF6A537-6121-43D3-AC42-46118FD37C0B}"/>
    <cellStyle name="20% - 강조색1 8 4 2 2 2 3" xfId="32655" xr:uid="{9F109C7E-C412-41A7-A274-BA7B837F1B50}"/>
    <cellStyle name="20% - 강조색1 8 4 2 2 3" xfId="16116" xr:uid="{380F4C68-5239-427A-AD95-07B94EF132B5}"/>
    <cellStyle name="20% - 강조색1 8 4 2 2 3 2" xfId="38165" xr:uid="{FD6CBADB-15FB-4020-8443-617A80B9E8C6}"/>
    <cellStyle name="20% - 강조색1 8 4 2 2 4" xfId="27145" xr:uid="{6DD7CBC2-BBFA-4369-A8A0-43035CB4C300}"/>
    <cellStyle name="20% - 강조색1 8 4 2 2 5" xfId="53303" xr:uid="{AF26EFDA-2AB2-4EE7-B9C4-A68D3315FF94}"/>
    <cellStyle name="20% - 강조색1 8 4 2 3" xfId="7842" xr:uid="{2ACD7FE9-3D37-4294-AA9F-9E64B4472471}"/>
    <cellStyle name="20% - 강조색1 8 4 2 3 2" xfId="18871" xr:uid="{73B71EEA-ACF2-4483-BDE7-DA2CADDCE329}"/>
    <cellStyle name="20% - 강조색1 8 4 2 3 2 2" xfId="40920" xr:uid="{BAC00860-CE6E-42B7-8561-BD57A676543A}"/>
    <cellStyle name="20% - 강조색1 8 4 2 3 3" xfId="29900" xr:uid="{FDB19D3B-5C4E-45E0-A110-F93B5EDCDA71}"/>
    <cellStyle name="20% - 강조색1 8 4 2 4" xfId="13361" xr:uid="{ABADB326-2EA9-4D7B-AF31-1928E22C7F3C}"/>
    <cellStyle name="20% - 강조색1 8 4 2 4 2" xfId="35410" xr:uid="{2C133A94-D0A5-4CED-989C-83CD5945CE24}"/>
    <cellStyle name="20% - 강조색1 8 4 2 5" xfId="24390" xr:uid="{C50B18C9-4E29-4047-B188-21BB1A7881A6}"/>
    <cellStyle name="20% - 강조색1 8 4 2 6" xfId="50548" xr:uid="{74178779-9E45-46AD-8017-91C01823708F}"/>
    <cellStyle name="20% - 강조색1 8 4 3" xfId="3695" xr:uid="{C641FD55-D1E2-402A-A6B9-CED9A7833923}"/>
    <cellStyle name="20% - 강조색1 8 4 3 2" xfId="9221" xr:uid="{17BFD3E5-F51B-4EBC-9070-19F8F187A05B}"/>
    <cellStyle name="20% - 강조색1 8 4 3 2 2" xfId="20250" xr:uid="{E7ABC4D7-4266-421B-A5DC-118ADF0C5B8E}"/>
    <cellStyle name="20% - 강조색1 8 4 3 2 2 2" xfId="42299" xr:uid="{AA88D288-1B16-44B6-A82B-A6DDE6C3E56B}"/>
    <cellStyle name="20% - 강조색1 8 4 3 2 3" xfId="31279" xr:uid="{9047AA50-A594-4BC2-9263-CF8A8D864479}"/>
    <cellStyle name="20% - 강조색1 8 4 3 3" xfId="14740" xr:uid="{E565FEA0-0AAC-4AEC-80BA-357859CDEE3F}"/>
    <cellStyle name="20% - 강조색1 8 4 3 3 2" xfId="36789" xr:uid="{15FDD126-35F7-448D-BD7D-7BBEED7950D5}"/>
    <cellStyle name="20% - 강조색1 8 4 3 4" xfId="25769" xr:uid="{EE8252D6-8AA6-4E0A-A2C9-5525F5CA579B}"/>
    <cellStyle name="20% - 강조색1 8 4 3 5" xfId="51927" xr:uid="{517A410E-2DA3-483F-822F-83DE557EE2AB}"/>
    <cellStyle name="20% - 강조색1 8 4 4" xfId="6466" xr:uid="{456872E2-60CF-48A3-B5E8-CA7657BFE016}"/>
    <cellStyle name="20% - 강조색1 8 4 4 2" xfId="17495" xr:uid="{587E12A8-05A6-4949-83C9-E6CB4D1C2A33}"/>
    <cellStyle name="20% - 강조색1 8 4 4 2 2" xfId="39544" xr:uid="{4B5E861C-8282-4B3D-83C6-BA4ECDACD464}"/>
    <cellStyle name="20% - 강조색1 8 4 4 3" xfId="28524" xr:uid="{130A68FE-4D84-44AE-9C50-47AE83CEE478}"/>
    <cellStyle name="20% - 강조색1 8 4 4 4" xfId="54680" xr:uid="{7F3FC075-BC11-41F8-A572-1DA760830906}"/>
    <cellStyle name="20% - 강조색1 8 4 5" xfId="11985" xr:uid="{77CDB8BB-380A-4510-8B02-83E053D8E487}"/>
    <cellStyle name="20% - 강조색1 8 4 5 2" xfId="34034" xr:uid="{69EC0F4B-138F-42AE-B324-0AC1A27829AF}"/>
    <cellStyle name="20% - 강조색1 8 4 6" xfId="23014" xr:uid="{DA82E5DE-7F96-47F0-8127-6B38A48E9945}"/>
    <cellStyle name="20% - 강조색1 8 4 7" xfId="49171" xr:uid="{8E22D687-1E5D-4A07-821A-7D32DC273A0D}"/>
    <cellStyle name="20% - 강조색1 8 5" xfId="1607" xr:uid="{E98FEF35-E184-4840-8744-DDD93D50C8A0}"/>
    <cellStyle name="20% - 강조색1 8 5 2" xfId="4383" xr:uid="{378F03E3-2DB2-4F4A-AC74-DFC458CF397A}"/>
    <cellStyle name="20% - 강조색1 8 5 2 2" xfId="9909" xr:uid="{99A93422-12BB-4396-99F3-4387953159AB}"/>
    <cellStyle name="20% - 강조색1 8 5 2 2 2" xfId="20938" xr:uid="{F35E6A03-49A8-4E2E-ADC7-837DAB4B80A3}"/>
    <cellStyle name="20% - 강조색1 8 5 2 2 2 2" xfId="42987" xr:uid="{E7973A7E-813F-42EE-A8FB-3714294D4CA8}"/>
    <cellStyle name="20% - 강조색1 8 5 2 2 3" xfId="31967" xr:uid="{4DBAE9AA-E2CA-4C37-9CF4-503BC667F58C}"/>
    <cellStyle name="20% - 강조색1 8 5 2 3" xfId="15428" xr:uid="{4C25AE5A-7A67-48F9-AF3D-235048857A80}"/>
    <cellStyle name="20% - 강조색1 8 5 2 3 2" xfId="37477" xr:uid="{0C6123F6-1937-4D67-B4F5-D26150C39046}"/>
    <cellStyle name="20% - 강조색1 8 5 2 4" xfId="26457" xr:uid="{BB09BC71-44FB-45CC-804E-AEE2F9E8AE25}"/>
    <cellStyle name="20% - 강조색1 8 5 2 5" xfId="52615" xr:uid="{408603D5-EA5E-400B-9630-1FB43B6FFC1D}"/>
    <cellStyle name="20% - 강조색1 8 5 3" xfId="7154" xr:uid="{9AC01E81-D78B-447C-8253-1FA3CFA37055}"/>
    <cellStyle name="20% - 강조색1 8 5 3 2" xfId="18183" xr:uid="{983E2639-EEC6-45AF-9FD3-F1B79E8EFA8C}"/>
    <cellStyle name="20% - 강조색1 8 5 3 2 2" xfId="40232" xr:uid="{0F760141-ADBA-4DEB-AB74-67B7E3EC1EA1}"/>
    <cellStyle name="20% - 강조색1 8 5 3 3" xfId="29212" xr:uid="{75D54D20-7F83-40DD-BD95-2CA018A7EBAA}"/>
    <cellStyle name="20% - 강조색1 8 5 4" xfId="12673" xr:uid="{5B96C34E-1BE9-459B-892D-07F47B5E9F81}"/>
    <cellStyle name="20% - 강조색1 8 5 4 2" xfId="34722" xr:uid="{CD1CC7BF-9369-49AB-B5FA-874BC844F8BF}"/>
    <cellStyle name="20% - 강조색1 8 5 5" xfId="23702" xr:uid="{98D139AD-1068-4FBE-8DB4-A32D74B32E6B}"/>
    <cellStyle name="20% - 강조색1 8 5 6" xfId="49860" xr:uid="{7A746B75-0A73-4D19-8FA1-0C5506150EA4}"/>
    <cellStyle name="20% - 강조색1 8 6" xfId="3007" xr:uid="{1EA6C9CD-B4BC-4E34-A000-8BDAE46A7D91}"/>
    <cellStyle name="20% - 강조색1 8 6 2" xfId="8533" xr:uid="{FE1E62D5-22F3-4481-8818-BD7E2A02217E}"/>
    <cellStyle name="20% - 강조색1 8 6 2 2" xfId="19562" xr:uid="{9FDB61BC-30DD-4499-B553-C5F8969449DA}"/>
    <cellStyle name="20% - 강조색1 8 6 2 2 2" xfId="41611" xr:uid="{0EC6D525-D616-4DD1-AA62-817512BDCCE8}"/>
    <cellStyle name="20% - 강조색1 8 6 2 3" xfId="30591" xr:uid="{16C976E5-2171-4F31-B7DC-003703BA1DBB}"/>
    <cellStyle name="20% - 강조색1 8 6 3" xfId="14052" xr:uid="{24592181-5314-41EB-BC9F-451E14FCD3D6}"/>
    <cellStyle name="20% - 강조색1 8 6 3 2" xfId="36101" xr:uid="{553BC6FC-1322-4ADA-BF03-F11C944FCA2D}"/>
    <cellStyle name="20% - 강조색1 8 6 4" xfId="25081" xr:uid="{7866F4CB-E760-4846-8C53-EA4DBD9DAC3C}"/>
    <cellStyle name="20% - 강조색1 8 6 5" xfId="51239" xr:uid="{31CABC78-8085-4048-8FB7-AEDAFE6A3C86}"/>
    <cellStyle name="20% - 강조색1 8 7" xfId="5778" xr:uid="{B8BF3CDB-0164-414A-94A3-74E9452AB9B6}"/>
    <cellStyle name="20% - 강조색1 8 7 2" xfId="16807" xr:uid="{1E6523D1-2B19-4218-AF9B-2D6BA1E34A02}"/>
    <cellStyle name="20% - 강조색1 8 7 2 2" xfId="38856" xr:uid="{C8BE21DA-CDE0-432B-9E0D-2FB09AD642EC}"/>
    <cellStyle name="20% - 강조색1 8 7 3" xfId="27836" xr:uid="{579370E4-A3B9-4FA3-A607-F9F703A76F62}"/>
    <cellStyle name="20% - 강조색1 8 7 4" xfId="53993" xr:uid="{98471923-C761-4E80-BA74-CA9446E63D12}"/>
    <cellStyle name="20% - 강조색1 8 8" xfId="11297" xr:uid="{DCBE7AC4-E0B4-49CD-A0DA-067E34976FEF}"/>
    <cellStyle name="20% - 강조색1 8 8 2" xfId="33346" xr:uid="{C0038567-5F75-406C-AAFF-892657E1C825}"/>
    <cellStyle name="20% - 강조색1 8 9" xfId="22326" xr:uid="{E410DAC4-9477-4D78-A7BE-3C4693E08C60}"/>
    <cellStyle name="20% - 강조색1 9" xfId="159" xr:uid="{00000000-0005-0000-0000-00002B000000}"/>
    <cellStyle name="20% - 강조색1 9 10" xfId="48497" xr:uid="{9DD4F12C-87D1-426B-8937-BD868B4EEAF4}"/>
    <cellStyle name="20% - 강조색1 9 2" xfId="288" xr:uid="{00000000-0005-0000-0000-00002C000000}"/>
    <cellStyle name="20% - 강조색1 9 2 2" xfId="648" xr:uid="{00000000-0005-0000-0000-00002D000000}"/>
    <cellStyle name="20% - 강조색1 9 2 2 2" xfId="1385" xr:uid="{44BBEF7A-7C79-439B-A8C3-916B6BEEEDB0}"/>
    <cellStyle name="20% - 강조색1 9 2 2 2 2" xfId="2779" xr:uid="{81D95708-0AA4-4FE8-B708-90F217113FA8}"/>
    <cellStyle name="20% - 강조색1 9 2 2 2 2 2" xfId="5555" xr:uid="{4048DC83-773B-4966-AE17-E30608E3BDD7}"/>
    <cellStyle name="20% - 강조색1 9 2 2 2 2 2 2" xfId="11081" xr:uid="{7186E456-046E-400C-87E4-A48CF47367E9}"/>
    <cellStyle name="20% - 강조색1 9 2 2 2 2 2 2 2" xfId="22110" xr:uid="{DCCCDEC9-820C-4C8A-AACB-306ACF00648D}"/>
    <cellStyle name="20% - 강조색1 9 2 2 2 2 2 2 2 2" xfId="44159" xr:uid="{BF9BC6FE-FD2B-48C1-A145-792804DE7D5B}"/>
    <cellStyle name="20% - 강조색1 9 2 2 2 2 2 2 3" xfId="33139" xr:uid="{0A057B7F-663C-439C-8115-35838BCAA221}"/>
    <cellStyle name="20% - 강조색1 9 2 2 2 2 2 3" xfId="16600" xr:uid="{3F6EDEB8-86EA-4AB3-9400-606E04A9D590}"/>
    <cellStyle name="20% - 강조색1 9 2 2 2 2 2 3 2" xfId="38649" xr:uid="{6854B12B-AA58-4D04-A34A-C34FFB5AB03A}"/>
    <cellStyle name="20% - 강조색1 9 2 2 2 2 2 4" xfId="27629" xr:uid="{E651DBE9-E0A8-4966-B934-099ED8B5DCF6}"/>
    <cellStyle name="20% - 강조색1 9 2 2 2 2 2 5" xfId="53787" xr:uid="{7B1AA7F8-4308-46B5-9681-97D3CA3A7FA4}"/>
    <cellStyle name="20% - 강조색1 9 2 2 2 2 3" xfId="8326" xr:uid="{B357E84A-16FD-4FB8-B874-6C0B3211CA16}"/>
    <cellStyle name="20% - 강조색1 9 2 2 2 2 3 2" xfId="19355" xr:uid="{28CF80FC-144E-4D83-B5C1-440834350AD7}"/>
    <cellStyle name="20% - 강조색1 9 2 2 2 2 3 2 2" xfId="41404" xr:uid="{4343A831-8AB4-4527-8AA3-A22957D16618}"/>
    <cellStyle name="20% - 강조색1 9 2 2 2 2 3 3" xfId="30384" xr:uid="{2B9FA773-CC46-4BC0-913E-F02655D4C4D6}"/>
    <cellStyle name="20% - 강조색1 9 2 2 2 2 4" xfId="13845" xr:uid="{E9FBC3BA-27EB-4C7F-8A9D-26E7CB5A071B}"/>
    <cellStyle name="20% - 강조색1 9 2 2 2 2 4 2" xfId="35894" xr:uid="{C1D529F1-2897-41D7-AC08-EBBCC664C5C1}"/>
    <cellStyle name="20% - 강조색1 9 2 2 2 2 5" xfId="24874" xr:uid="{DE452700-565C-4BB3-91B2-B27390D9039B}"/>
    <cellStyle name="20% - 강조색1 9 2 2 2 2 6" xfId="51032" xr:uid="{2C0BDD73-3A02-44BD-BF76-46E671F72DA2}"/>
    <cellStyle name="20% - 강조색1 9 2 2 2 3" xfId="4179" xr:uid="{D63691BF-0B76-40EA-B8A2-76C7DAF43623}"/>
    <cellStyle name="20% - 강조색1 9 2 2 2 3 2" xfId="9705" xr:uid="{B65A924A-0D03-444A-8AD5-B723E8E72D12}"/>
    <cellStyle name="20% - 강조색1 9 2 2 2 3 2 2" xfId="20734" xr:uid="{68B03536-E8F7-4050-B135-AD7D7BD682CC}"/>
    <cellStyle name="20% - 강조색1 9 2 2 2 3 2 2 2" xfId="42783" xr:uid="{84B99FB2-7059-4FFE-A07D-C46A9884C6F4}"/>
    <cellStyle name="20% - 강조색1 9 2 2 2 3 2 3" xfId="31763" xr:uid="{748B15CC-9218-45D5-827D-A5E3CFC186C8}"/>
    <cellStyle name="20% - 강조색1 9 2 2 2 3 3" xfId="15224" xr:uid="{C470193B-6E4F-46CC-8C4B-0C74B889D323}"/>
    <cellStyle name="20% - 강조색1 9 2 2 2 3 3 2" xfId="37273" xr:uid="{2FDE8453-B018-41A5-A23D-A046DEA42F95}"/>
    <cellStyle name="20% - 강조색1 9 2 2 2 3 4" xfId="26253" xr:uid="{537AB5A5-7B4D-4D26-8A5C-D88132BDFE15}"/>
    <cellStyle name="20% - 강조색1 9 2 2 2 3 5" xfId="52411" xr:uid="{5560D054-4117-41CC-BB6C-DB1BE83B2F40}"/>
    <cellStyle name="20% - 강조색1 9 2 2 2 4" xfId="6950" xr:uid="{D79BD39F-9352-4658-8DB4-87D563082333}"/>
    <cellStyle name="20% - 강조색1 9 2 2 2 4 2" xfId="17979" xr:uid="{CB123B0E-6909-497B-A50B-68D2A731D8F1}"/>
    <cellStyle name="20% - 강조색1 9 2 2 2 4 2 2" xfId="40028" xr:uid="{2CE20695-9863-4CB9-B50A-6D966D241629}"/>
    <cellStyle name="20% - 강조색1 9 2 2 2 4 3" xfId="29008" xr:uid="{A2CDE298-E9F9-42BE-9105-08D4E7B50096}"/>
    <cellStyle name="20% - 강조색1 9 2 2 2 4 4" xfId="55164" xr:uid="{C79021E6-2ADC-4468-ABE3-4EF88E005DC1}"/>
    <cellStyle name="20% - 강조색1 9 2 2 2 5" xfId="12469" xr:uid="{0E6F4118-FB59-4146-9CCB-4C3F9E02D591}"/>
    <cellStyle name="20% - 강조색1 9 2 2 2 5 2" xfId="34518" xr:uid="{869E3F69-4EFD-45D6-8CEF-2A8DB90CA6B2}"/>
    <cellStyle name="20% - 강조색1 9 2 2 2 6" xfId="23498" xr:uid="{73A795BE-5A9F-49C4-B4C9-EF2861B5F43D}"/>
    <cellStyle name="20% - 강조색1 9 2 2 2 7" xfId="49655" xr:uid="{A8573E9A-20DA-4FFC-947F-09EB174ACD53}"/>
    <cellStyle name="20% - 강조색1 9 2 2 3" xfId="2091" xr:uid="{DD33AB74-FD8D-4B17-8433-E7756F2925EC}"/>
    <cellStyle name="20% - 강조색1 9 2 2 3 2" xfId="4867" xr:uid="{A7699B90-312C-48E9-920F-12193B0694C4}"/>
    <cellStyle name="20% - 강조색1 9 2 2 3 2 2" xfId="10393" xr:uid="{7E93E96B-4D9B-4C91-8499-8F27842CE98F}"/>
    <cellStyle name="20% - 강조색1 9 2 2 3 2 2 2" xfId="21422" xr:uid="{8DCDC0E0-A3CE-4427-9541-844B4700F4A6}"/>
    <cellStyle name="20% - 강조색1 9 2 2 3 2 2 2 2" xfId="43471" xr:uid="{6B69452A-AF3A-433C-98F9-39F33D99CD11}"/>
    <cellStyle name="20% - 강조색1 9 2 2 3 2 2 3" xfId="32451" xr:uid="{21D504C0-9596-4AE8-BEA9-EF8804EF5E79}"/>
    <cellStyle name="20% - 강조색1 9 2 2 3 2 3" xfId="15912" xr:uid="{CD18667F-7691-45D3-B47B-EF2F8366BC0D}"/>
    <cellStyle name="20% - 강조색1 9 2 2 3 2 3 2" xfId="37961" xr:uid="{1C1B24D5-E8BE-4863-96E3-5D86F8BD86EA}"/>
    <cellStyle name="20% - 강조색1 9 2 2 3 2 4" xfId="26941" xr:uid="{CA762C4C-B7E7-4A42-8DE8-B6E9A0A37403}"/>
    <cellStyle name="20% - 강조색1 9 2 2 3 2 5" xfId="53099" xr:uid="{80B337FE-6B39-49E0-8F40-7A76665AC9E5}"/>
    <cellStyle name="20% - 강조색1 9 2 2 3 3" xfId="7638" xr:uid="{E55CBD3D-18A3-4B5F-955F-4F8B4917A452}"/>
    <cellStyle name="20% - 강조색1 9 2 2 3 3 2" xfId="18667" xr:uid="{F58D0561-D427-409D-B8F4-26E849E5BF5F}"/>
    <cellStyle name="20% - 강조색1 9 2 2 3 3 2 2" xfId="40716" xr:uid="{29E6B5E7-F700-43D1-911E-D7F9B39EE06D}"/>
    <cellStyle name="20% - 강조색1 9 2 2 3 3 3" xfId="29696" xr:uid="{F21047FA-BD8E-465D-93A1-6B159477FBE7}"/>
    <cellStyle name="20% - 강조색1 9 2 2 3 4" xfId="13157" xr:uid="{B0AA1811-0695-4AA6-B619-6B8E8CE282E8}"/>
    <cellStyle name="20% - 강조색1 9 2 2 3 4 2" xfId="35206" xr:uid="{81D631C2-862C-4A3C-B903-411E094CF0FC}"/>
    <cellStyle name="20% - 강조색1 9 2 2 3 5" xfId="24186" xr:uid="{C07BCBB1-88FD-4DC3-AE39-461B89884A7E}"/>
    <cellStyle name="20% - 강조색1 9 2 2 3 6" xfId="50344" xr:uid="{755D9789-6DD3-4E7B-9D5D-0AE1B33E9ED2}"/>
    <cellStyle name="20% - 강조색1 9 2 2 4" xfId="3491" xr:uid="{988543ED-B785-475A-81FD-F3D55962401C}"/>
    <cellStyle name="20% - 강조색1 9 2 2 4 2" xfId="9017" xr:uid="{9D51646C-2646-4A92-8B48-25FB5C383FD7}"/>
    <cellStyle name="20% - 강조색1 9 2 2 4 2 2" xfId="20046" xr:uid="{03198EEC-6D19-41F1-856A-0CE4723ACDE4}"/>
    <cellStyle name="20% - 강조색1 9 2 2 4 2 2 2" xfId="42095" xr:uid="{F1A580D0-0AE8-40C5-9F51-2E35F1FB7009}"/>
    <cellStyle name="20% - 강조색1 9 2 2 4 2 3" xfId="31075" xr:uid="{BEEFD727-BFD3-468E-98E6-7132BF21C839}"/>
    <cellStyle name="20% - 강조색1 9 2 2 4 3" xfId="14536" xr:uid="{80E1C7D3-41D7-481D-94BB-7B983676F5C1}"/>
    <cellStyle name="20% - 강조색1 9 2 2 4 3 2" xfId="36585" xr:uid="{95D5A93A-8E52-4B32-A479-2C06C0B30B42}"/>
    <cellStyle name="20% - 강조색1 9 2 2 4 4" xfId="25565" xr:uid="{34ABA0E4-9663-4221-B4D3-8E57A8C8C984}"/>
    <cellStyle name="20% - 강조색1 9 2 2 4 5" xfId="51723" xr:uid="{18CEA49F-6C7C-4186-9EF8-D57C98419577}"/>
    <cellStyle name="20% - 강조색1 9 2 2 5" xfId="6262" xr:uid="{E6CCEBF5-746A-46FA-820C-3271A1BB7F73}"/>
    <cellStyle name="20% - 강조색1 9 2 2 5 2" xfId="17291" xr:uid="{4A06BC54-74CB-4D67-8540-2D95BB03A6C6}"/>
    <cellStyle name="20% - 강조색1 9 2 2 5 2 2" xfId="39340" xr:uid="{CBFDFD27-B349-474E-819F-D0D5914178A0}"/>
    <cellStyle name="20% - 강조색1 9 2 2 5 3" xfId="28320" xr:uid="{C0907A0B-8CF5-4168-A130-D3B98E0EE3A5}"/>
    <cellStyle name="20% - 강조색1 9 2 2 5 4" xfId="54476" xr:uid="{C25D7DDF-D3BF-49AC-B2C1-5BCD92778C9F}"/>
    <cellStyle name="20% - 강조색1 9 2 2 6" xfId="11781" xr:uid="{964000F8-3E0B-43C2-8A70-96617AAB6AAD}"/>
    <cellStyle name="20% - 강조색1 9 2 2 6 2" xfId="33830" xr:uid="{EEA00FB6-A811-421F-AB22-390601307C61}"/>
    <cellStyle name="20% - 강조색1 9 2 2 7" xfId="22810" xr:uid="{E2188C6E-F6E3-4AD1-9B4F-7BB55012328E}"/>
    <cellStyle name="20% - 강조색1 9 2 2 8" xfId="48967" xr:uid="{7A1E5C84-5035-4A5C-886C-F32F7E1B4014}"/>
    <cellStyle name="20% - 강조색1 9 2 3" xfId="1043" xr:uid="{406BCAFA-3610-484E-A275-480221E5BCF7}"/>
    <cellStyle name="20% - 강조색1 9 2 3 2" xfId="2437" xr:uid="{7D1796B6-B9DA-4681-AE98-9D986ABA2D46}"/>
    <cellStyle name="20% - 강조색1 9 2 3 2 2" xfId="5213" xr:uid="{5B8B8BB8-A73F-4EBE-8423-AF9E9AB18E11}"/>
    <cellStyle name="20% - 강조색1 9 2 3 2 2 2" xfId="10739" xr:uid="{3CE4ED03-56BF-4AB6-A35F-F75170BC5BAB}"/>
    <cellStyle name="20% - 강조색1 9 2 3 2 2 2 2" xfId="21768" xr:uid="{CA3CE8A9-A64A-4245-9387-8DB02DEA1B8D}"/>
    <cellStyle name="20% - 강조색1 9 2 3 2 2 2 2 2" xfId="43817" xr:uid="{C4E87264-E718-4C68-9EBD-E85560505A26}"/>
    <cellStyle name="20% - 강조색1 9 2 3 2 2 2 3" xfId="32797" xr:uid="{247CAD5E-7B31-4B6C-8BC4-71F19D6CA955}"/>
    <cellStyle name="20% - 강조색1 9 2 3 2 2 3" xfId="16258" xr:uid="{B2814C90-DDC6-4C97-9C3E-36CE1BD2F448}"/>
    <cellStyle name="20% - 강조색1 9 2 3 2 2 3 2" xfId="38307" xr:uid="{22B01DB2-0F20-4323-AC57-377A7240D91C}"/>
    <cellStyle name="20% - 강조색1 9 2 3 2 2 4" xfId="27287" xr:uid="{62B0C7CA-756F-463D-97ED-89DEB26686C1}"/>
    <cellStyle name="20% - 강조색1 9 2 3 2 2 5" xfId="53445" xr:uid="{73906929-FBCD-4E0D-827A-8CE1447C0E06}"/>
    <cellStyle name="20% - 강조색1 9 2 3 2 3" xfId="7984" xr:uid="{FC4D868B-59D7-44FE-893B-5985718368E3}"/>
    <cellStyle name="20% - 강조색1 9 2 3 2 3 2" xfId="19013" xr:uid="{60EBE079-7A47-405E-9900-24577CF0B61E}"/>
    <cellStyle name="20% - 강조색1 9 2 3 2 3 2 2" xfId="41062" xr:uid="{26D97171-EAE3-4225-90F3-51C2CB54F0FA}"/>
    <cellStyle name="20% - 강조색1 9 2 3 2 3 3" xfId="30042" xr:uid="{1E2F0579-CFD9-4ED4-9FF2-2E1DB5C8732C}"/>
    <cellStyle name="20% - 강조색1 9 2 3 2 4" xfId="13503" xr:uid="{263772B9-3AA8-4EE5-B769-E1FAA2B9D7A3}"/>
    <cellStyle name="20% - 강조색1 9 2 3 2 4 2" xfId="35552" xr:uid="{7DF9F4FB-AA54-4609-AD4A-585149892914}"/>
    <cellStyle name="20% - 강조색1 9 2 3 2 5" xfId="24532" xr:uid="{D87B1836-0CA9-4201-B593-C6E8F45A62AF}"/>
    <cellStyle name="20% - 강조색1 9 2 3 2 6" xfId="50690" xr:uid="{2A4F206B-C47D-4620-ACC0-643C676B176D}"/>
    <cellStyle name="20% - 강조색1 9 2 3 3" xfId="3837" xr:uid="{F50AD7F2-D288-4D27-86B5-5766BE0478B4}"/>
    <cellStyle name="20% - 강조색1 9 2 3 3 2" xfId="9363" xr:uid="{713BF613-6AE4-47B8-B680-F5980EF727A4}"/>
    <cellStyle name="20% - 강조색1 9 2 3 3 2 2" xfId="20392" xr:uid="{04373A75-7AED-4732-BC68-CFE5F38AC078}"/>
    <cellStyle name="20% - 강조색1 9 2 3 3 2 2 2" xfId="42441" xr:uid="{83878F1A-9528-48E9-884B-4E3E8C9A5E3D}"/>
    <cellStyle name="20% - 강조색1 9 2 3 3 2 3" xfId="31421" xr:uid="{4C29C7DD-2423-4EDB-BECE-7481192AC60E}"/>
    <cellStyle name="20% - 강조색1 9 2 3 3 3" xfId="14882" xr:uid="{F60EE635-D2C6-4262-ABAE-4A75B0CD91BD}"/>
    <cellStyle name="20% - 강조색1 9 2 3 3 3 2" xfId="36931" xr:uid="{38D8281C-50C9-4C25-803B-C7F909424E97}"/>
    <cellStyle name="20% - 강조색1 9 2 3 3 4" xfId="25911" xr:uid="{509C917F-45DF-42E8-9E0D-E7BDB56B1FC9}"/>
    <cellStyle name="20% - 강조색1 9 2 3 3 5" xfId="52069" xr:uid="{7EE3F87D-81B7-40FE-8350-BF3129984136}"/>
    <cellStyle name="20% - 강조색1 9 2 3 4" xfId="6608" xr:uid="{021F52D9-4202-42F3-93C6-AA6063242371}"/>
    <cellStyle name="20% - 강조색1 9 2 3 4 2" xfId="17637" xr:uid="{BFCFDA90-90CC-463A-AAD3-1958BE42D873}"/>
    <cellStyle name="20% - 강조색1 9 2 3 4 2 2" xfId="39686" xr:uid="{C8727CBA-C63E-49EA-B463-2D046B273C1D}"/>
    <cellStyle name="20% - 강조색1 9 2 3 4 3" xfId="28666" xr:uid="{DCF9312A-82B4-46E9-9E58-474D34549617}"/>
    <cellStyle name="20% - 강조색1 9 2 3 4 4" xfId="54822" xr:uid="{21EB0B4F-AEE8-4D49-A6E8-1C31C9F06F3B}"/>
    <cellStyle name="20% - 강조색1 9 2 3 5" xfId="12127" xr:uid="{2A7D1C88-4251-45BF-9112-82144AABDC07}"/>
    <cellStyle name="20% - 강조색1 9 2 3 5 2" xfId="34176" xr:uid="{51F16882-6AA5-4895-AE2F-2ED1ADD7E25F}"/>
    <cellStyle name="20% - 강조색1 9 2 3 6" xfId="23156" xr:uid="{10F04258-A511-4CA8-961F-54A0883EFA99}"/>
    <cellStyle name="20% - 강조색1 9 2 3 7" xfId="49313" xr:uid="{8A672B3D-05CC-4219-87EE-8DF167BC1003}"/>
    <cellStyle name="20% - 강조색1 9 2 4" xfId="1749" xr:uid="{DEF16324-4CE9-4F7E-8389-08304F91F859}"/>
    <cellStyle name="20% - 강조색1 9 2 4 2" xfId="4525" xr:uid="{171E7904-7DEC-4804-A084-F797AA717484}"/>
    <cellStyle name="20% - 강조색1 9 2 4 2 2" xfId="10051" xr:uid="{85C2F470-66CE-435E-88A0-C2955A4EBDD6}"/>
    <cellStyle name="20% - 강조색1 9 2 4 2 2 2" xfId="21080" xr:uid="{C4908577-4F5E-488C-8B55-3E31DC59D349}"/>
    <cellStyle name="20% - 강조색1 9 2 4 2 2 2 2" xfId="43129" xr:uid="{E0BA4F07-68E7-4641-B2D6-4DA91216ADAF}"/>
    <cellStyle name="20% - 강조색1 9 2 4 2 2 3" xfId="32109" xr:uid="{CCA48B15-40F3-4797-A612-2C0082A39698}"/>
    <cellStyle name="20% - 강조색1 9 2 4 2 3" xfId="15570" xr:uid="{D461FC85-5905-48BF-8510-D4D437553A80}"/>
    <cellStyle name="20% - 강조색1 9 2 4 2 3 2" xfId="37619" xr:uid="{0BE6F5F5-08F3-484F-99FB-AC94FA136C9B}"/>
    <cellStyle name="20% - 강조색1 9 2 4 2 4" xfId="26599" xr:uid="{A0389687-5380-4A5E-923F-B5D8F019C837}"/>
    <cellStyle name="20% - 강조색1 9 2 4 2 5" xfId="52757" xr:uid="{094252C9-9D21-4D70-8984-F484AB70B775}"/>
    <cellStyle name="20% - 강조색1 9 2 4 3" xfId="7296" xr:uid="{0437E48F-C3C1-49CC-A865-9044B63661E3}"/>
    <cellStyle name="20% - 강조색1 9 2 4 3 2" xfId="18325" xr:uid="{0AF5516A-469B-4647-8B99-6A6727B27AE1}"/>
    <cellStyle name="20% - 강조색1 9 2 4 3 2 2" xfId="40374" xr:uid="{907DD0BB-9226-4A30-8658-2B985A302BA1}"/>
    <cellStyle name="20% - 강조색1 9 2 4 3 3" xfId="29354" xr:uid="{9293CEA4-E4CE-47AA-92E1-989A696C5892}"/>
    <cellStyle name="20% - 강조색1 9 2 4 4" xfId="12815" xr:uid="{D4A46EDA-862B-4E34-864A-C42E2E5C63F3}"/>
    <cellStyle name="20% - 강조색1 9 2 4 4 2" xfId="34864" xr:uid="{43F6C9D9-B76F-4326-8B5F-A608B3386930}"/>
    <cellStyle name="20% - 강조색1 9 2 4 5" xfId="23844" xr:uid="{4EE74B98-5A95-47B9-A502-A287AEE56215}"/>
    <cellStyle name="20% - 강조색1 9 2 4 6" xfId="50002" xr:uid="{E09E7835-847A-40D8-9256-B8ED92094D3C}"/>
    <cellStyle name="20% - 강조색1 9 2 5" xfId="3149" xr:uid="{E3A29CB6-EA33-4EA7-9B5A-A78085C6CDF5}"/>
    <cellStyle name="20% - 강조색1 9 2 5 2" xfId="8675" xr:uid="{778AF059-F042-41D7-91B1-16F79935D43B}"/>
    <cellStyle name="20% - 강조색1 9 2 5 2 2" xfId="19704" xr:uid="{2F1AFDE1-2692-47CC-8540-1F62EC0BB4B5}"/>
    <cellStyle name="20% - 강조색1 9 2 5 2 2 2" xfId="41753" xr:uid="{C5601C9F-142E-4973-AB34-F1A6534F9682}"/>
    <cellStyle name="20% - 강조색1 9 2 5 2 3" xfId="30733" xr:uid="{E3AA5028-20E5-4B12-B3C0-DE411A0BEE54}"/>
    <cellStyle name="20% - 강조색1 9 2 5 3" xfId="14194" xr:uid="{B087579B-AABC-43EC-B94D-3D46E2C9C079}"/>
    <cellStyle name="20% - 강조색1 9 2 5 3 2" xfId="36243" xr:uid="{3E7CB077-6C4E-4B59-9513-9BD8FFC132B8}"/>
    <cellStyle name="20% - 강조색1 9 2 5 4" xfId="25223" xr:uid="{BA150BDB-7147-4861-A9F8-0F36C22C524A}"/>
    <cellStyle name="20% - 강조색1 9 2 5 5" xfId="51381" xr:uid="{8E88DE2B-5EBC-49F9-86A1-019F9FA26493}"/>
    <cellStyle name="20% - 강조색1 9 2 6" xfId="5920" xr:uid="{C7431BEE-B961-4F5A-A5C3-03A5685A55AE}"/>
    <cellStyle name="20% - 강조색1 9 2 6 2" xfId="16949" xr:uid="{3CA88CCD-61D1-47FE-8F0B-D4D68F173208}"/>
    <cellStyle name="20% - 강조색1 9 2 6 2 2" xfId="38998" xr:uid="{8F144606-CD2F-420F-979C-153FDC2A85AE}"/>
    <cellStyle name="20% - 강조색1 9 2 6 3" xfId="27978" xr:uid="{084BECF5-B093-4B77-8C22-4B743B15430A}"/>
    <cellStyle name="20% - 강조색1 9 2 6 4" xfId="54135" xr:uid="{52F15C5F-8F29-4AB5-BC08-DF3CCA6827CF}"/>
    <cellStyle name="20% - 강조색1 9 2 7" xfId="11439" xr:uid="{B582D267-84EA-40BE-83A1-359A79768E14}"/>
    <cellStyle name="20% - 강조색1 9 2 7 2" xfId="33488" xr:uid="{E3E1CE58-FC75-4631-B530-64DEAAC86B3C}"/>
    <cellStyle name="20% - 강조색1 9 2 8" xfId="22468" xr:uid="{317E0EE8-E724-4D55-9E47-663DDF81F18A}"/>
    <cellStyle name="20% - 강조색1 9 2 9" xfId="48626" xr:uid="{FB5DD5C7-F203-41D2-8214-951A21A7C631}"/>
    <cellStyle name="20% - 강조색1 9 3" xfId="519" xr:uid="{00000000-0005-0000-0000-00002E000000}"/>
    <cellStyle name="20% - 강조색1 9 3 2" xfId="1256" xr:uid="{8E575062-E3F9-436B-89BF-F736160348CF}"/>
    <cellStyle name="20% - 강조색1 9 3 2 2" xfId="2650" xr:uid="{4C9E3E19-4A54-4E07-B09F-E6F00353F9D9}"/>
    <cellStyle name="20% - 강조색1 9 3 2 2 2" xfId="5426" xr:uid="{96103586-7C49-4B33-A507-CC8971B3CCC0}"/>
    <cellStyle name="20% - 강조색1 9 3 2 2 2 2" xfId="10952" xr:uid="{462E1764-763F-4007-B186-1C5278D73439}"/>
    <cellStyle name="20% - 강조색1 9 3 2 2 2 2 2" xfId="21981" xr:uid="{E97C5097-6852-4EDD-B6E8-F96DA0127C7E}"/>
    <cellStyle name="20% - 강조색1 9 3 2 2 2 2 2 2" xfId="44030" xr:uid="{A6723FB7-F574-48F9-8908-1FC31C210220}"/>
    <cellStyle name="20% - 강조색1 9 3 2 2 2 2 3" xfId="33010" xr:uid="{BA7BB36B-E17F-472A-99D2-740E697C04EE}"/>
    <cellStyle name="20% - 강조색1 9 3 2 2 2 3" xfId="16471" xr:uid="{32019E48-0088-4D1A-BC1F-4A0CD351C0BC}"/>
    <cellStyle name="20% - 강조색1 9 3 2 2 2 3 2" xfId="38520" xr:uid="{79C092C3-ED0C-4997-B577-84827D1E34A1}"/>
    <cellStyle name="20% - 강조색1 9 3 2 2 2 4" xfId="27500" xr:uid="{591D1C9A-A5B9-40F8-82AF-A26AC4FC1D67}"/>
    <cellStyle name="20% - 강조색1 9 3 2 2 2 5" xfId="53658" xr:uid="{F22E9D26-93E5-4FC5-B3BC-B9724F6092D0}"/>
    <cellStyle name="20% - 강조색1 9 3 2 2 3" xfId="8197" xr:uid="{05956A04-847A-4623-A120-F9CB59C59715}"/>
    <cellStyle name="20% - 강조색1 9 3 2 2 3 2" xfId="19226" xr:uid="{CE711925-50D0-49A5-BC1D-F6EF4F5DB52C}"/>
    <cellStyle name="20% - 강조색1 9 3 2 2 3 2 2" xfId="41275" xr:uid="{4BFFA899-A934-4C58-AED2-2890384AE3AD}"/>
    <cellStyle name="20% - 강조색1 9 3 2 2 3 3" xfId="30255" xr:uid="{2DCDE9D0-5E6B-4383-88B7-959375C121C3}"/>
    <cellStyle name="20% - 강조색1 9 3 2 2 4" xfId="13716" xr:uid="{A6C7B125-8562-44B4-B3E7-EF5EC7B026B8}"/>
    <cellStyle name="20% - 강조색1 9 3 2 2 4 2" xfId="35765" xr:uid="{6E75959D-F73A-4CE6-9A4E-210746A7BA79}"/>
    <cellStyle name="20% - 강조색1 9 3 2 2 5" xfId="24745" xr:uid="{AAC1868F-B725-4D57-BE7E-8F3A28802618}"/>
    <cellStyle name="20% - 강조색1 9 3 2 2 6" xfId="50903" xr:uid="{FAAB42F7-49F0-4BEE-9E39-10DBFFE38A5E}"/>
    <cellStyle name="20% - 강조색1 9 3 2 3" xfId="4050" xr:uid="{03D6A168-7ACB-4EA2-AC63-29CB354B8521}"/>
    <cellStyle name="20% - 강조색1 9 3 2 3 2" xfId="9576" xr:uid="{4095A42E-FBBB-402F-A67C-B3AD7AEE8DDC}"/>
    <cellStyle name="20% - 강조색1 9 3 2 3 2 2" xfId="20605" xr:uid="{618D66CB-88A9-4016-B1EE-503BB53EB837}"/>
    <cellStyle name="20% - 강조색1 9 3 2 3 2 2 2" xfId="42654" xr:uid="{1537F712-3F95-42C3-83A5-FC110DAD3656}"/>
    <cellStyle name="20% - 강조색1 9 3 2 3 2 3" xfId="31634" xr:uid="{DC127C1E-FE40-46D8-9959-5C9EC79AF09D}"/>
    <cellStyle name="20% - 강조색1 9 3 2 3 3" xfId="15095" xr:uid="{0F2CE968-BE59-49A5-A984-CFAD41E65816}"/>
    <cellStyle name="20% - 강조색1 9 3 2 3 3 2" xfId="37144" xr:uid="{94F72EA7-DEEC-4702-809E-8FCCFC60A9A0}"/>
    <cellStyle name="20% - 강조색1 9 3 2 3 4" xfId="26124" xr:uid="{8DCABDAF-ACAF-4CBC-8799-8C4C596C3867}"/>
    <cellStyle name="20% - 강조색1 9 3 2 3 5" xfId="52282" xr:uid="{07B54E81-2ACD-470E-A5DE-945EA210A0D2}"/>
    <cellStyle name="20% - 강조색1 9 3 2 4" xfId="6821" xr:uid="{EB8961B8-A0E5-4D52-9836-3E26F6277E13}"/>
    <cellStyle name="20% - 강조색1 9 3 2 4 2" xfId="17850" xr:uid="{7DDDA80E-DE8A-4F16-8C91-1D51563C5262}"/>
    <cellStyle name="20% - 강조색1 9 3 2 4 2 2" xfId="39899" xr:uid="{C18602AB-E7A2-43CF-BAFF-45E7C77561A0}"/>
    <cellStyle name="20% - 강조색1 9 3 2 4 3" xfId="28879" xr:uid="{653734E7-90CA-4CEE-914A-38651A6FF76E}"/>
    <cellStyle name="20% - 강조색1 9 3 2 4 4" xfId="55035" xr:uid="{1B0160CD-59D0-40D4-82C7-291D5EA204FF}"/>
    <cellStyle name="20% - 강조색1 9 3 2 5" xfId="12340" xr:uid="{B6ED557E-A35E-495D-9A39-7469BB38A58D}"/>
    <cellStyle name="20% - 강조색1 9 3 2 5 2" xfId="34389" xr:uid="{DF076FD2-57FB-4EA9-9AE1-F1DC892AAF5E}"/>
    <cellStyle name="20% - 강조색1 9 3 2 6" xfId="23369" xr:uid="{23767C59-4B4F-4A32-90A9-0024336DA550}"/>
    <cellStyle name="20% - 강조색1 9 3 2 7" xfId="49526" xr:uid="{76B2E9D2-CB28-40F8-9B01-D04697CC81C6}"/>
    <cellStyle name="20% - 강조색1 9 3 3" xfId="1962" xr:uid="{7A8E9BDE-0FAC-4BEE-BBAA-FDABA8090520}"/>
    <cellStyle name="20% - 강조색1 9 3 3 2" xfId="4738" xr:uid="{1D94DF1E-A5A6-473A-8A24-BC6A034AF3D1}"/>
    <cellStyle name="20% - 강조색1 9 3 3 2 2" xfId="10264" xr:uid="{B572E09A-C785-4A9F-97E7-82AA7798C60D}"/>
    <cellStyle name="20% - 강조색1 9 3 3 2 2 2" xfId="21293" xr:uid="{AE4C4B2C-AF60-44A4-9691-8B0CFE66B6CF}"/>
    <cellStyle name="20% - 강조색1 9 3 3 2 2 2 2" xfId="43342" xr:uid="{3D1E0157-DC33-41B3-9C9B-F82B9D7A8578}"/>
    <cellStyle name="20% - 강조색1 9 3 3 2 2 3" xfId="32322" xr:uid="{D4E0E41F-37D1-4FE5-881C-84A369E9E4AB}"/>
    <cellStyle name="20% - 강조색1 9 3 3 2 3" xfId="15783" xr:uid="{088EDC20-BA72-42A8-BBC4-75B4531AECE0}"/>
    <cellStyle name="20% - 강조색1 9 3 3 2 3 2" xfId="37832" xr:uid="{57ED7423-AE87-4A9F-B88D-C4CDBCFFDA6E}"/>
    <cellStyle name="20% - 강조색1 9 3 3 2 4" xfId="26812" xr:uid="{E2AC819D-7AEB-4951-A2AD-C65EC72F44A2}"/>
    <cellStyle name="20% - 강조색1 9 3 3 2 5" xfId="52970" xr:uid="{7F5052A4-F5B9-4BF0-A433-17D875BA5382}"/>
    <cellStyle name="20% - 강조색1 9 3 3 3" xfId="7509" xr:uid="{291367BE-343A-45ED-956B-4E0778BD5AA9}"/>
    <cellStyle name="20% - 강조색1 9 3 3 3 2" xfId="18538" xr:uid="{46BB88A5-4308-4ABA-AF8C-51421C96B0C0}"/>
    <cellStyle name="20% - 강조색1 9 3 3 3 2 2" xfId="40587" xr:uid="{3D2DC55B-DB22-4C90-9B92-1636C6FAED84}"/>
    <cellStyle name="20% - 강조색1 9 3 3 3 3" xfId="29567" xr:uid="{B6DADC98-7709-4AE1-BDFC-DB58A81CCB1C}"/>
    <cellStyle name="20% - 강조색1 9 3 3 4" xfId="13028" xr:uid="{73A23167-CBD4-4A39-A078-6C2AE29CC4F1}"/>
    <cellStyle name="20% - 강조색1 9 3 3 4 2" xfId="35077" xr:uid="{C4A56B3D-CF34-413F-91E0-6AA1FCB5F71E}"/>
    <cellStyle name="20% - 강조색1 9 3 3 5" xfId="24057" xr:uid="{5C86FEA3-94E3-4724-9D28-927A21E3B0C0}"/>
    <cellStyle name="20% - 강조색1 9 3 3 6" xfId="50215" xr:uid="{10AA7D88-4823-4A58-B8A1-4E91B0D66BF2}"/>
    <cellStyle name="20% - 강조색1 9 3 4" xfId="3362" xr:uid="{75D87133-5A57-4B12-B9F3-BDA790D73B88}"/>
    <cellStyle name="20% - 강조색1 9 3 4 2" xfId="8888" xr:uid="{7780D9B9-926F-4A42-863F-5E577E652E30}"/>
    <cellStyle name="20% - 강조색1 9 3 4 2 2" xfId="19917" xr:uid="{3CF91163-1C2C-40B1-A001-7EE0FD7E7653}"/>
    <cellStyle name="20% - 강조색1 9 3 4 2 2 2" xfId="41966" xr:uid="{5CD0182B-5A98-4732-B6A5-9D26382EEF12}"/>
    <cellStyle name="20% - 강조색1 9 3 4 2 3" xfId="30946" xr:uid="{4A71DB69-290F-4A6B-AFDA-0F3D352D87D3}"/>
    <cellStyle name="20% - 강조색1 9 3 4 3" xfId="14407" xr:uid="{1ADEBAAD-0832-438E-83C3-249DA3CE407E}"/>
    <cellStyle name="20% - 강조색1 9 3 4 3 2" xfId="36456" xr:uid="{43F525EA-0029-42F6-AE5F-24D547BC931E}"/>
    <cellStyle name="20% - 강조색1 9 3 4 4" xfId="25436" xr:uid="{3BC531B3-0B93-40C2-9A88-5BA96FAC2F9F}"/>
    <cellStyle name="20% - 강조색1 9 3 4 5" xfId="51594" xr:uid="{E668F245-4091-415C-A7BA-CDCF6D3C57C6}"/>
    <cellStyle name="20% - 강조색1 9 3 5" xfId="6133" xr:uid="{7B998FB6-B8D4-4C56-B3DB-30600CD7B620}"/>
    <cellStyle name="20% - 강조색1 9 3 5 2" xfId="17162" xr:uid="{0B35406E-107C-4929-BCFD-D0BE4877497A}"/>
    <cellStyle name="20% - 강조색1 9 3 5 2 2" xfId="39211" xr:uid="{78CD5BCA-F62C-4D38-AEE1-B5F0EAA87C9F}"/>
    <cellStyle name="20% - 강조색1 9 3 5 3" xfId="28191" xr:uid="{154890EF-0DA1-4CED-AECC-C4EDF692B8C5}"/>
    <cellStyle name="20% - 강조색1 9 3 5 4" xfId="54347" xr:uid="{89D83F27-2490-4DD8-AA61-44662A50B0A1}"/>
    <cellStyle name="20% - 강조색1 9 3 6" xfId="11652" xr:uid="{7AAA9EFF-6716-432F-95CD-C2AA4C824EA7}"/>
    <cellStyle name="20% - 강조색1 9 3 6 2" xfId="33701" xr:uid="{BCB01D1C-1015-4DBF-BFA7-6744F4924CE7}"/>
    <cellStyle name="20% - 강조색1 9 3 7" xfId="22681" xr:uid="{1727853E-C6CA-41A2-AC83-1F85766B654E}"/>
    <cellStyle name="20% - 강조색1 9 3 8" xfId="48838" xr:uid="{65EE1BFA-53E1-4268-8177-73686AF1F7D7}"/>
    <cellStyle name="20% - 강조색1 9 4" xfId="914" xr:uid="{2289E21D-8E40-42B2-81DB-57CF3414E625}"/>
    <cellStyle name="20% - 강조색1 9 4 2" xfId="2308" xr:uid="{9599C4E7-DFC7-4F8F-B286-98206FE1ABA5}"/>
    <cellStyle name="20% - 강조색1 9 4 2 2" xfId="5084" xr:uid="{E87B1AAB-37E6-4A30-97FF-A0F4E49754E9}"/>
    <cellStyle name="20% - 강조색1 9 4 2 2 2" xfId="10610" xr:uid="{EF1A9332-4476-4242-9C01-72763D1269BB}"/>
    <cellStyle name="20% - 강조색1 9 4 2 2 2 2" xfId="21639" xr:uid="{399A6A3A-FE8A-4688-8865-178013F30153}"/>
    <cellStyle name="20% - 강조색1 9 4 2 2 2 2 2" xfId="43688" xr:uid="{E3A945D3-A7DC-4290-8D21-6972D30850BE}"/>
    <cellStyle name="20% - 강조색1 9 4 2 2 2 3" xfId="32668" xr:uid="{BFFACD72-A859-4310-A216-1134B44735FE}"/>
    <cellStyle name="20% - 강조색1 9 4 2 2 3" xfId="16129" xr:uid="{44D4E4B4-D6DA-41EC-8301-206CEDD7F93D}"/>
    <cellStyle name="20% - 강조색1 9 4 2 2 3 2" xfId="38178" xr:uid="{C2A2162D-D9C1-4944-9CB1-8B7F8370E5E8}"/>
    <cellStyle name="20% - 강조색1 9 4 2 2 4" xfId="27158" xr:uid="{5693EDCD-5FB5-452F-8532-7BF73B2373C7}"/>
    <cellStyle name="20% - 강조색1 9 4 2 2 5" xfId="53316" xr:uid="{3EBB08AC-1C3C-4B91-AE96-E7F92CCB6533}"/>
    <cellStyle name="20% - 강조색1 9 4 2 3" xfId="7855" xr:uid="{6DBA11CB-B0DB-4925-9F27-95ECC405157A}"/>
    <cellStyle name="20% - 강조색1 9 4 2 3 2" xfId="18884" xr:uid="{B5F76DC4-3720-4D6B-B6BB-74E86CC78478}"/>
    <cellStyle name="20% - 강조색1 9 4 2 3 2 2" xfId="40933" xr:uid="{9FD37F4A-D0AB-48A9-BB6D-789B63B40043}"/>
    <cellStyle name="20% - 강조색1 9 4 2 3 3" xfId="29913" xr:uid="{93D70561-CAD6-47E2-A146-E49A65A7D39C}"/>
    <cellStyle name="20% - 강조색1 9 4 2 4" xfId="13374" xr:uid="{BB50DF48-79DD-4264-9B67-C6B57315E1EA}"/>
    <cellStyle name="20% - 강조색1 9 4 2 4 2" xfId="35423" xr:uid="{AA37F0D2-B7B9-457D-9046-1916DBAE6744}"/>
    <cellStyle name="20% - 강조색1 9 4 2 5" xfId="24403" xr:uid="{1F57863B-59CC-4B2E-9347-5495B5DD626B}"/>
    <cellStyle name="20% - 강조색1 9 4 2 6" xfId="50561" xr:uid="{2AE5129F-5ADE-49A3-9225-B4DBDF6206D8}"/>
    <cellStyle name="20% - 강조색1 9 4 3" xfId="3708" xr:uid="{BD8F61E4-265D-4230-A1C5-78432267A3C0}"/>
    <cellStyle name="20% - 강조색1 9 4 3 2" xfId="9234" xr:uid="{C96E8A65-603D-4A83-98D2-FC2750E53D8C}"/>
    <cellStyle name="20% - 강조색1 9 4 3 2 2" xfId="20263" xr:uid="{B2B2CA9E-40DD-473E-B630-D907BCDC9228}"/>
    <cellStyle name="20% - 강조색1 9 4 3 2 2 2" xfId="42312" xr:uid="{1438A59C-4D0A-44B2-AE8F-FD87C999F963}"/>
    <cellStyle name="20% - 강조색1 9 4 3 2 3" xfId="31292" xr:uid="{DA109D78-3C24-4B32-8171-9D49DC08856E}"/>
    <cellStyle name="20% - 강조색1 9 4 3 3" xfId="14753" xr:uid="{298EE9BE-586F-4B3C-9A5D-0AE501E5C5D5}"/>
    <cellStyle name="20% - 강조색1 9 4 3 3 2" xfId="36802" xr:uid="{7F8B53AA-0405-4D05-81D5-2551151501F2}"/>
    <cellStyle name="20% - 강조색1 9 4 3 4" xfId="25782" xr:uid="{9D3CA95B-5543-4138-970B-3637B1AEDD81}"/>
    <cellStyle name="20% - 강조색1 9 4 3 5" xfId="51940" xr:uid="{72F179AC-0806-43AC-A56D-DF090D90857F}"/>
    <cellStyle name="20% - 강조색1 9 4 4" xfId="6479" xr:uid="{AEF8BA8A-E1F7-4A09-92C9-E891BA6F6DCC}"/>
    <cellStyle name="20% - 강조색1 9 4 4 2" xfId="17508" xr:uid="{9798C5B0-FF70-4EB8-B70F-6FB44C1AF5BC}"/>
    <cellStyle name="20% - 강조색1 9 4 4 2 2" xfId="39557" xr:uid="{21277FED-2015-4737-B48C-D12B9D1E9665}"/>
    <cellStyle name="20% - 강조색1 9 4 4 3" xfId="28537" xr:uid="{5DEAB2A5-6E73-4448-983F-1567349C3A7C}"/>
    <cellStyle name="20% - 강조색1 9 4 4 4" xfId="54693" xr:uid="{2C9C1E43-3AB6-45AC-A6CF-8402A866F6D8}"/>
    <cellStyle name="20% - 강조색1 9 4 5" xfId="11998" xr:uid="{7CCF1D1A-951A-47B7-A269-5C091372B829}"/>
    <cellStyle name="20% - 강조색1 9 4 5 2" xfId="34047" xr:uid="{13F76CBB-7E72-4BAB-BC3F-1EAA80EA2038}"/>
    <cellStyle name="20% - 강조색1 9 4 6" xfId="23027" xr:uid="{FE4621CB-B54B-4025-8DB3-6B57B7D2A893}"/>
    <cellStyle name="20% - 강조색1 9 4 7" xfId="49184" xr:uid="{52B9A4D1-C98E-4FD0-939B-C15751B29AD7}"/>
    <cellStyle name="20% - 강조색1 9 5" xfId="1620" xr:uid="{31A08843-0AF6-4254-BB19-03B97B872656}"/>
    <cellStyle name="20% - 강조색1 9 5 2" xfId="4396" xr:uid="{8CA10AA3-5C79-4256-B6FF-7BAB47C4FE72}"/>
    <cellStyle name="20% - 강조색1 9 5 2 2" xfId="9922" xr:uid="{0ACA47DC-5968-4172-829D-22A11C7B9C6B}"/>
    <cellStyle name="20% - 강조색1 9 5 2 2 2" xfId="20951" xr:uid="{FC986D21-E6F6-486A-91BA-1A5EECA05007}"/>
    <cellStyle name="20% - 강조색1 9 5 2 2 2 2" xfId="43000" xr:uid="{8BE13D2B-1179-4137-8605-FA3AABA4E2A8}"/>
    <cellStyle name="20% - 강조색1 9 5 2 2 3" xfId="31980" xr:uid="{BE8FAFC6-B2E0-4C40-8B42-E91498401A83}"/>
    <cellStyle name="20% - 강조색1 9 5 2 3" xfId="15441" xr:uid="{95357129-D138-4084-8500-2E8E97F164DD}"/>
    <cellStyle name="20% - 강조색1 9 5 2 3 2" xfId="37490" xr:uid="{0ABEC4C9-592D-4FEB-B522-11882742D756}"/>
    <cellStyle name="20% - 강조색1 9 5 2 4" xfId="26470" xr:uid="{F781834F-9287-448F-B010-9397FF923D3F}"/>
    <cellStyle name="20% - 강조색1 9 5 2 5" xfId="52628" xr:uid="{3C3E8211-3011-4C1A-B406-311EAF64F584}"/>
    <cellStyle name="20% - 강조색1 9 5 3" xfId="7167" xr:uid="{F737ECFC-F12F-49A1-8658-E7C302483BDE}"/>
    <cellStyle name="20% - 강조색1 9 5 3 2" xfId="18196" xr:uid="{7E288BD4-56B7-4C9A-A0CC-1E75AEEF7D81}"/>
    <cellStyle name="20% - 강조색1 9 5 3 2 2" xfId="40245" xr:uid="{EEFBF5C5-90AF-4F3E-BFDC-A453BCB8354A}"/>
    <cellStyle name="20% - 강조색1 9 5 3 3" xfId="29225" xr:uid="{7827CC67-B41A-4A03-A497-013126E39174}"/>
    <cellStyle name="20% - 강조색1 9 5 4" xfId="12686" xr:uid="{BB5287F3-2AD6-4A14-A95B-C285D8D28E90}"/>
    <cellStyle name="20% - 강조색1 9 5 4 2" xfId="34735" xr:uid="{F5A91051-C75E-4E64-801C-39E5131F6DBB}"/>
    <cellStyle name="20% - 강조색1 9 5 5" xfId="23715" xr:uid="{CB0C2810-12EB-4572-8CE0-1917240AAC88}"/>
    <cellStyle name="20% - 강조색1 9 5 6" xfId="49873" xr:uid="{09A58CCD-D1AB-454C-8DEC-D2B2BFAF252D}"/>
    <cellStyle name="20% - 강조색1 9 6" xfId="3020" xr:uid="{6152D5DE-A1F8-48A4-ADB3-1FCBEC6F30F8}"/>
    <cellStyle name="20% - 강조색1 9 6 2" xfId="8546" xr:uid="{69D5612E-802B-469F-8D0E-12A093A6EFD3}"/>
    <cellStyle name="20% - 강조색1 9 6 2 2" xfId="19575" xr:uid="{C41BA22F-D44E-4FE8-B3CC-FCA7299B2167}"/>
    <cellStyle name="20% - 강조색1 9 6 2 2 2" xfId="41624" xr:uid="{B05183C2-F8DD-4A82-8D72-4802026FE906}"/>
    <cellStyle name="20% - 강조색1 9 6 2 3" xfId="30604" xr:uid="{632A81B1-947D-4DDC-8574-EC6E081F72CE}"/>
    <cellStyle name="20% - 강조색1 9 6 3" xfId="14065" xr:uid="{D542589C-C4F2-4EAC-86EC-B5A11413B298}"/>
    <cellStyle name="20% - 강조색1 9 6 3 2" xfId="36114" xr:uid="{D85C5FBD-58F6-4DFB-A7E3-0C7DADEF12EA}"/>
    <cellStyle name="20% - 강조색1 9 6 4" xfId="25094" xr:uid="{AF3EA4AB-A11F-498B-9E23-B1772B993BE0}"/>
    <cellStyle name="20% - 강조색1 9 6 5" xfId="51252" xr:uid="{0387AF42-F34C-45BB-955E-7540B8D81D8F}"/>
    <cellStyle name="20% - 강조색1 9 7" xfId="5791" xr:uid="{8F18687A-141B-4022-AD06-4CBF876423D5}"/>
    <cellStyle name="20% - 강조색1 9 7 2" xfId="16820" xr:uid="{AB07E615-CF5E-43F1-A16D-A1C8F2198DE5}"/>
    <cellStyle name="20% - 강조색1 9 7 2 2" xfId="38869" xr:uid="{56B808AB-887D-40B2-9724-D292641772CC}"/>
    <cellStyle name="20% - 강조색1 9 7 3" xfId="27849" xr:uid="{AF697CE9-E847-400F-9BBA-42590DE4CA8A}"/>
    <cellStyle name="20% - 강조색1 9 7 4" xfId="54006" xr:uid="{D6616135-9D06-4809-8A86-BEACED27B9D5}"/>
    <cellStyle name="20% - 강조색1 9 8" xfId="11310" xr:uid="{633ED964-77F2-422A-AE9F-93ED1DAC25DE}"/>
    <cellStyle name="20% - 강조색1 9 8 2" xfId="33359" xr:uid="{F2284CB7-AFA5-4A29-8CA0-C4F45DB1E72A}"/>
    <cellStyle name="20% - 강조색1 9 9" xfId="22339" xr:uid="{9AA05B6A-8F98-40AB-A0DD-06425D7C9503}"/>
    <cellStyle name="20% - 강조색2" xfId="33" builtinId="34" customBuiltin="1"/>
    <cellStyle name="20% - 강조색2 10" xfId="177" xr:uid="{00000000-0005-0000-0000-000030000000}"/>
    <cellStyle name="20% - 강조색2 10 2" xfId="537" xr:uid="{00000000-0005-0000-0000-000031000000}"/>
    <cellStyle name="20% - 강조색2 10 2 2" xfId="1274" xr:uid="{84218F18-B395-46AF-B57E-683B5AFA75F2}"/>
    <cellStyle name="20% - 강조색2 10 2 2 2" xfId="2668" xr:uid="{130B4160-7C36-45C5-847D-2E3E0C8B0CD2}"/>
    <cellStyle name="20% - 강조색2 10 2 2 2 2" xfId="5444" xr:uid="{B38F8192-2BEC-4C83-9A8F-E0BFAFE2B658}"/>
    <cellStyle name="20% - 강조색2 10 2 2 2 2 2" xfId="10970" xr:uid="{1D37472B-FCD3-4A87-8E08-046D911F76BE}"/>
    <cellStyle name="20% - 강조색2 10 2 2 2 2 2 2" xfId="21999" xr:uid="{96E615AA-47BF-4FBC-8DAF-FAB7C43673A1}"/>
    <cellStyle name="20% - 강조색2 10 2 2 2 2 2 2 2" xfId="44048" xr:uid="{54781C77-E977-443F-B14F-B7D69665F32A}"/>
    <cellStyle name="20% - 강조색2 10 2 2 2 2 2 3" xfId="33028" xr:uid="{C132950C-A0A7-42E4-A9F4-D3E2E52AEF89}"/>
    <cellStyle name="20% - 강조색2 10 2 2 2 2 3" xfId="16489" xr:uid="{1F9BFB52-BFA5-4593-9AB6-007D9D6FA2FC}"/>
    <cellStyle name="20% - 강조색2 10 2 2 2 2 3 2" xfId="38538" xr:uid="{27A77E60-09DF-412E-AFE5-7380BC6DBA1C}"/>
    <cellStyle name="20% - 강조색2 10 2 2 2 2 4" xfId="27518" xr:uid="{3FDD67F3-31A0-4BE0-BC53-40BB15F47203}"/>
    <cellStyle name="20% - 강조색2 10 2 2 2 2 5" xfId="53676" xr:uid="{DE238B98-F240-4463-A0A5-169658223096}"/>
    <cellStyle name="20% - 강조색2 10 2 2 2 3" xfId="8215" xr:uid="{53843433-2963-47AE-8328-126E2FB2B78B}"/>
    <cellStyle name="20% - 강조색2 10 2 2 2 3 2" xfId="19244" xr:uid="{B3553A23-004C-4F88-80D4-6E2553001ED3}"/>
    <cellStyle name="20% - 강조색2 10 2 2 2 3 2 2" xfId="41293" xr:uid="{1FF9ED9B-1D21-4FF1-884E-DAB6B185EB04}"/>
    <cellStyle name="20% - 강조색2 10 2 2 2 3 3" xfId="30273" xr:uid="{28F64753-3B28-464A-9349-BB45E1033FAB}"/>
    <cellStyle name="20% - 강조색2 10 2 2 2 4" xfId="13734" xr:uid="{01639107-5C1E-4762-9933-47101169DD31}"/>
    <cellStyle name="20% - 강조색2 10 2 2 2 4 2" xfId="35783" xr:uid="{50715801-8ED8-4545-89C4-ACE59DEC3109}"/>
    <cellStyle name="20% - 강조색2 10 2 2 2 5" xfId="24763" xr:uid="{91B0F2DC-61C8-4BCF-9A00-B30EAF556D13}"/>
    <cellStyle name="20% - 강조색2 10 2 2 2 6" xfId="50921" xr:uid="{AD84D446-71FC-4415-B42C-32493B114CFA}"/>
    <cellStyle name="20% - 강조색2 10 2 2 3" xfId="4068" xr:uid="{6AA5DC46-F122-4AE5-B64C-ABF7F2421C18}"/>
    <cellStyle name="20% - 강조색2 10 2 2 3 2" xfId="9594" xr:uid="{A686C5EA-0BE4-4DDC-B47A-1C812E8F9695}"/>
    <cellStyle name="20% - 강조색2 10 2 2 3 2 2" xfId="20623" xr:uid="{976753E0-1DB4-4749-B71D-53BE91B6DB86}"/>
    <cellStyle name="20% - 강조색2 10 2 2 3 2 2 2" xfId="42672" xr:uid="{44875A95-B1A7-41B7-B0CD-48069B38ECAF}"/>
    <cellStyle name="20% - 강조색2 10 2 2 3 2 3" xfId="31652" xr:uid="{513B4C1E-130A-4696-9415-D6068BE0BADE}"/>
    <cellStyle name="20% - 강조색2 10 2 2 3 3" xfId="15113" xr:uid="{5D98A68F-FC57-4558-A63F-9773AF9B1FAB}"/>
    <cellStyle name="20% - 강조색2 10 2 2 3 3 2" xfId="37162" xr:uid="{E0AE84C1-883A-425C-846A-46F7122A8D94}"/>
    <cellStyle name="20% - 강조색2 10 2 2 3 4" xfId="26142" xr:uid="{BD553B53-B32F-4CD4-9AEF-9233E2759765}"/>
    <cellStyle name="20% - 강조색2 10 2 2 3 5" xfId="52300" xr:uid="{E27E4D2A-C6B8-4157-A539-A5344E04B886}"/>
    <cellStyle name="20% - 강조색2 10 2 2 4" xfId="6839" xr:uid="{D5C6D982-CE3E-45EE-A610-ADDB3E4425F1}"/>
    <cellStyle name="20% - 강조색2 10 2 2 4 2" xfId="17868" xr:uid="{8914E675-0F50-4EE2-AAAE-799675A990FE}"/>
    <cellStyle name="20% - 강조색2 10 2 2 4 2 2" xfId="39917" xr:uid="{2404922A-2209-4166-B669-5E415298AEE2}"/>
    <cellStyle name="20% - 강조색2 10 2 2 4 3" xfId="28897" xr:uid="{2B059216-885A-4199-8D61-413A54E710A2}"/>
    <cellStyle name="20% - 강조색2 10 2 2 4 4" xfId="55053" xr:uid="{A2EE6C74-2B76-4CFE-83D2-A2E401D8646F}"/>
    <cellStyle name="20% - 강조색2 10 2 2 5" xfId="12358" xr:uid="{7D8FA895-9822-42AB-80E5-3A4BE1F3A185}"/>
    <cellStyle name="20% - 강조색2 10 2 2 5 2" xfId="34407" xr:uid="{7656026F-3595-4778-9056-8B72917D81B5}"/>
    <cellStyle name="20% - 강조색2 10 2 2 6" xfId="23387" xr:uid="{5EB2B8BF-61F0-4965-9AC1-09FC672173D5}"/>
    <cellStyle name="20% - 강조색2 10 2 2 7" xfId="49544" xr:uid="{CBA245AA-BCE9-47AB-9F7C-D31D0DB988D2}"/>
    <cellStyle name="20% - 강조색2 10 2 3" xfId="1980" xr:uid="{D009826D-3B4A-4E3F-873C-BA9EDC7B523C}"/>
    <cellStyle name="20% - 강조색2 10 2 3 2" xfId="4756" xr:uid="{417F6E2C-DDF9-4C14-8FD2-5E4A89FE9579}"/>
    <cellStyle name="20% - 강조색2 10 2 3 2 2" xfId="10282" xr:uid="{189A24D4-C3D5-4254-84A1-69129DAA24CE}"/>
    <cellStyle name="20% - 강조색2 10 2 3 2 2 2" xfId="21311" xr:uid="{81E9FD46-F415-4908-93B3-69FB5FCEA819}"/>
    <cellStyle name="20% - 강조색2 10 2 3 2 2 2 2" xfId="43360" xr:uid="{AAD9B157-BC14-421C-9B81-A5A0900DEBEA}"/>
    <cellStyle name="20% - 강조색2 10 2 3 2 2 3" xfId="32340" xr:uid="{5C143D6A-7603-42C4-94E0-7CB42B818B61}"/>
    <cellStyle name="20% - 강조색2 10 2 3 2 3" xfId="15801" xr:uid="{731FDADD-696B-4BE3-B35B-43DB575CC414}"/>
    <cellStyle name="20% - 강조색2 10 2 3 2 3 2" xfId="37850" xr:uid="{E17D71D5-B367-4269-8CBC-5792C20AB253}"/>
    <cellStyle name="20% - 강조색2 10 2 3 2 4" xfId="26830" xr:uid="{1D0B0E46-288A-43AA-A918-531E70A1D822}"/>
    <cellStyle name="20% - 강조색2 10 2 3 2 5" xfId="52988" xr:uid="{5E938E03-9628-465B-9292-5EC59C8DEC42}"/>
    <cellStyle name="20% - 강조색2 10 2 3 3" xfId="7527" xr:uid="{5A07CBB5-C8BE-4A96-B77B-9AC4674C36DF}"/>
    <cellStyle name="20% - 강조색2 10 2 3 3 2" xfId="18556" xr:uid="{DCABB876-412F-4FCA-A49F-E9219DC382E3}"/>
    <cellStyle name="20% - 강조색2 10 2 3 3 2 2" xfId="40605" xr:uid="{A1AD57A4-B1C8-48E0-AF9A-BB124FF7FC03}"/>
    <cellStyle name="20% - 강조색2 10 2 3 3 3" xfId="29585" xr:uid="{C7AFBD3E-95FD-4982-91A6-E7943952F188}"/>
    <cellStyle name="20% - 강조색2 10 2 3 4" xfId="13046" xr:uid="{8F20AE2B-EA7D-4A99-BC50-5E6AA36279FD}"/>
    <cellStyle name="20% - 강조색2 10 2 3 4 2" xfId="35095" xr:uid="{E1577FD5-28A7-4370-90AA-217851BE93B1}"/>
    <cellStyle name="20% - 강조색2 10 2 3 5" xfId="24075" xr:uid="{61376B4F-C05F-481E-B042-C406DF9E7D5E}"/>
    <cellStyle name="20% - 강조색2 10 2 3 6" xfId="50233" xr:uid="{4E5DC0DE-F2F3-4972-81B6-1B20AB40C9ED}"/>
    <cellStyle name="20% - 강조색2 10 2 4" xfId="3380" xr:uid="{31B75FEB-F72A-4CA6-B639-0E14E6E70A1E}"/>
    <cellStyle name="20% - 강조색2 10 2 4 2" xfId="8906" xr:uid="{62DB6CF5-A271-43E7-AAF9-33707B1228ED}"/>
    <cellStyle name="20% - 강조색2 10 2 4 2 2" xfId="19935" xr:uid="{A9E2255D-5955-420C-9193-FDE776BCBDAD}"/>
    <cellStyle name="20% - 강조색2 10 2 4 2 2 2" xfId="41984" xr:uid="{AD3E32D1-EB5D-4B45-9F33-11ED40AF15FE}"/>
    <cellStyle name="20% - 강조색2 10 2 4 2 3" xfId="30964" xr:uid="{590BEDEE-C2BC-4E57-AD5E-3423E638CD3E}"/>
    <cellStyle name="20% - 강조색2 10 2 4 3" xfId="14425" xr:uid="{BB2405F8-1582-44B4-A73A-78BF1D2E4A54}"/>
    <cellStyle name="20% - 강조색2 10 2 4 3 2" xfId="36474" xr:uid="{E894D25A-605A-4B20-8664-74613E0BAFFF}"/>
    <cellStyle name="20% - 강조색2 10 2 4 4" xfId="25454" xr:uid="{FC81BF12-29D3-49BA-9085-CDA1166DC2C9}"/>
    <cellStyle name="20% - 강조색2 10 2 4 5" xfId="51612" xr:uid="{A47A9876-08CA-449C-9961-27B37CA1ABFC}"/>
    <cellStyle name="20% - 강조색2 10 2 5" xfId="6151" xr:uid="{A416B53B-94A0-4821-9132-6C9A56391534}"/>
    <cellStyle name="20% - 강조색2 10 2 5 2" xfId="17180" xr:uid="{D9D2C79A-8739-42C3-BFAC-68196E8F44A4}"/>
    <cellStyle name="20% - 강조색2 10 2 5 2 2" xfId="39229" xr:uid="{F8A28D32-9F49-42AE-80AD-ED4598B59A8D}"/>
    <cellStyle name="20% - 강조색2 10 2 5 3" xfId="28209" xr:uid="{C109FB2D-64BD-4700-AA8B-D0CBF69F5AE6}"/>
    <cellStyle name="20% - 강조색2 10 2 5 4" xfId="54365" xr:uid="{0368FE4A-6715-4CAC-8138-5F50313E8686}"/>
    <cellStyle name="20% - 강조색2 10 2 6" xfId="11670" xr:uid="{84490319-C7FF-47C0-BDCD-3B8205914E70}"/>
    <cellStyle name="20% - 강조색2 10 2 6 2" xfId="33719" xr:uid="{CCD391EA-5A7D-4AEF-9C21-3F9FF0974980}"/>
    <cellStyle name="20% - 강조색2 10 2 7" xfId="22699" xr:uid="{66A6816B-8389-49A1-9EA5-E570DC29CC5B}"/>
    <cellStyle name="20% - 강조색2 10 2 8" xfId="48856" xr:uid="{F72DC3A8-89B2-478C-A273-1A663FA7BB65}"/>
    <cellStyle name="20% - 강조색2 10 3" xfId="932" xr:uid="{86E06923-EDC8-4604-B459-4816EBC89FCE}"/>
    <cellStyle name="20% - 강조색2 10 3 2" xfId="2326" xr:uid="{21C7426B-CBD0-4CA6-8FEC-B3036A4BF1AE}"/>
    <cellStyle name="20% - 강조색2 10 3 2 2" xfId="5102" xr:uid="{2CFE0523-6C26-4BD5-B0BE-6AC4D7F6A561}"/>
    <cellStyle name="20% - 강조색2 10 3 2 2 2" xfId="10628" xr:uid="{5F93B56C-D753-482B-9999-11BA768B78CC}"/>
    <cellStyle name="20% - 강조색2 10 3 2 2 2 2" xfId="21657" xr:uid="{B9F0AFC5-2D22-4392-B7A4-B2094EE84337}"/>
    <cellStyle name="20% - 강조색2 10 3 2 2 2 2 2" xfId="43706" xr:uid="{6D199E4B-A0F3-4E66-8702-E2912D29124B}"/>
    <cellStyle name="20% - 강조색2 10 3 2 2 2 3" xfId="32686" xr:uid="{4524BFCE-6BD7-4A8C-AD4F-C594D44A763F}"/>
    <cellStyle name="20% - 강조색2 10 3 2 2 3" xfId="16147" xr:uid="{462DB968-A54E-461C-8038-E3C556AA3A72}"/>
    <cellStyle name="20% - 강조색2 10 3 2 2 3 2" xfId="38196" xr:uid="{89FAE8AF-5DB3-43AF-B4E9-CBD135AFE66E}"/>
    <cellStyle name="20% - 강조색2 10 3 2 2 4" xfId="27176" xr:uid="{13C031C2-E96F-4095-B2F9-F38CA3D43610}"/>
    <cellStyle name="20% - 강조색2 10 3 2 2 5" xfId="53334" xr:uid="{6E3E17C4-3290-4EF5-9036-5D92D2E11E6F}"/>
    <cellStyle name="20% - 강조색2 10 3 2 3" xfId="7873" xr:uid="{5309EC9F-8E6E-4C25-829B-58303D5F749F}"/>
    <cellStyle name="20% - 강조색2 10 3 2 3 2" xfId="18902" xr:uid="{E77DE3E9-ECEE-4611-883E-0228D3F84201}"/>
    <cellStyle name="20% - 강조색2 10 3 2 3 2 2" xfId="40951" xr:uid="{035E5729-B122-40FD-8BAD-65B194C16A3D}"/>
    <cellStyle name="20% - 강조색2 10 3 2 3 3" xfId="29931" xr:uid="{6D2D8822-AA83-4236-921E-86457DFF1848}"/>
    <cellStyle name="20% - 강조색2 10 3 2 4" xfId="13392" xr:uid="{98AE6E5E-CA4B-4514-8569-B17D19B45E40}"/>
    <cellStyle name="20% - 강조색2 10 3 2 4 2" xfId="35441" xr:uid="{F148C9C6-77B5-4107-859A-931CDA3835D1}"/>
    <cellStyle name="20% - 강조색2 10 3 2 5" xfId="24421" xr:uid="{97136505-7BBD-4AC3-B9E0-17DB854284BD}"/>
    <cellStyle name="20% - 강조색2 10 3 2 6" xfId="50579" xr:uid="{AC4F6D07-BA67-4163-AE4B-C5AEF45649B5}"/>
    <cellStyle name="20% - 강조색2 10 3 3" xfId="3726" xr:uid="{4E05F311-34EE-4EE1-8306-F08B7CFF0DF6}"/>
    <cellStyle name="20% - 강조색2 10 3 3 2" xfId="9252" xr:uid="{6942C0C4-39CD-470C-842A-F88171C77D4F}"/>
    <cellStyle name="20% - 강조색2 10 3 3 2 2" xfId="20281" xr:uid="{C7E66741-0251-4093-BF76-D189D633BFF2}"/>
    <cellStyle name="20% - 강조색2 10 3 3 2 2 2" xfId="42330" xr:uid="{8940499D-6DD2-490B-A254-C3B138E7F29A}"/>
    <cellStyle name="20% - 강조색2 10 3 3 2 3" xfId="31310" xr:uid="{79E84D9A-B7E2-4020-AFDF-B989417E127E}"/>
    <cellStyle name="20% - 강조색2 10 3 3 3" xfId="14771" xr:uid="{577DC5BC-0449-48A7-ACDF-BAE7185A95E4}"/>
    <cellStyle name="20% - 강조색2 10 3 3 3 2" xfId="36820" xr:uid="{C3967422-7346-453D-9B1B-22A4E4BE0444}"/>
    <cellStyle name="20% - 강조색2 10 3 3 4" xfId="25800" xr:uid="{12C7F75F-9C82-4779-BB58-90FB6E7FCF7C}"/>
    <cellStyle name="20% - 강조색2 10 3 3 5" xfId="51958" xr:uid="{715D77F8-B32E-4DAA-975B-3AA9039FC388}"/>
    <cellStyle name="20% - 강조색2 10 3 4" xfId="6497" xr:uid="{82FCEE4F-5AC1-4010-913E-A54609BD3B18}"/>
    <cellStyle name="20% - 강조색2 10 3 4 2" xfId="17526" xr:uid="{FF27860F-DC58-4FC7-959D-183D00D98E4D}"/>
    <cellStyle name="20% - 강조색2 10 3 4 2 2" xfId="39575" xr:uid="{B23A5C45-4012-457E-B5C4-0B6A740EBBF6}"/>
    <cellStyle name="20% - 강조색2 10 3 4 3" xfId="28555" xr:uid="{B04794C7-D411-41DB-AB93-5D8F05546F90}"/>
    <cellStyle name="20% - 강조색2 10 3 4 4" xfId="54711" xr:uid="{ACB0E5D7-B973-4A70-A902-B008FB334E22}"/>
    <cellStyle name="20% - 강조색2 10 3 5" xfId="12016" xr:uid="{DF270B3A-B95F-4A04-90A6-D9B0E9FF0C52}"/>
    <cellStyle name="20% - 강조색2 10 3 5 2" xfId="34065" xr:uid="{D6632AB4-6F83-48DD-94A0-45E19E6D5DF3}"/>
    <cellStyle name="20% - 강조색2 10 3 6" xfId="23045" xr:uid="{E9F3F16C-C416-4364-97B1-063A51995237}"/>
    <cellStyle name="20% - 강조색2 10 3 7" xfId="49202" xr:uid="{408B5B3D-6857-4E84-A1F5-EA91DF6BB7DC}"/>
    <cellStyle name="20% - 강조색2 10 4" xfId="1638" xr:uid="{B4E0A2CE-BB36-44A2-8E93-67C2EF5A54A1}"/>
    <cellStyle name="20% - 강조색2 10 4 2" xfId="4414" xr:uid="{76949C6A-7A8F-4BB5-A4A4-9FC6E9D09EBE}"/>
    <cellStyle name="20% - 강조색2 10 4 2 2" xfId="9940" xr:uid="{0F290CEE-70ED-4365-A840-2F027ACA7AB7}"/>
    <cellStyle name="20% - 강조색2 10 4 2 2 2" xfId="20969" xr:uid="{2A3CDCB3-DBA5-4301-949B-D442326B928C}"/>
    <cellStyle name="20% - 강조색2 10 4 2 2 2 2" xfId="43018" xr:uid="{EAE160C1-A908-4C8A-B363-E84DBBEE94DF}"/>
    <cellStyle name="20% - 강조색2 10 4 2 2 3" xfId="31998" xr:uid="{C64A1ECC-23D4-4753-983B-319C44A96C8F}"/>
    <cellStyle name="20% - 강조색2 10 4 2 3" xfId="15459" xr:uid="{BEC421E4-F57C-4E4B-BA86-4515BADF451A}"/>
    <cellStyle name="20% - 강조색2 10 4 2 3 2" xfId="37508" xr:uid="{A452BEEF-EB3E-4241-8189-C7AAE433B5C0}"/>
    <cellStyle name="20% - 강조색2 10 4 2 4" xfId="26488" xr:uid="{6AA42CC1-AF17-4592-BAB6-E4445649686D}"/>
    <cellStyle name="20% - 강조색2 10 4 2 5" xfId="52646" xr:uid="{49204485-EF12-42D1-AA3D-60F8F20CB073}"/>
    <cellStyle name="20% - 강조색2 10 4 3" xfId="7185" xr:uid="{147E1D50-2457-47C0-8B28-61811912DC40}"/>
    <cellStyle name="20% - 강조색2 10 4 3 2" xfId="18214" xr:uid="{20A85C37-D361-4C7A-B1B8-376A17E4337B}"/>
    <cellStyle name="20% - 강조색2 10 4 3 2 2" xfId="40263" xr:uid="{B0D75CCC-BF61-4D5A-BFA1-5957D01C2343}"/>
    <cellStyle name="20% - 강조색2 10 4 3 3" xfId="29243" xr:uid="{3D91EA3A-DA5F-47C7-BD5A-19D9F37B5F1D}"/>
    <cellStyle name="20% - 강조색2 10 4 4" xfId="12704" xr:uid="{ED620091-3330-453D-B30F-80BA7F9C16AC}"/>
    <cellStyle name="20% - 강조색2 10 4 4 2" xfId="34753" xr:uid="{C6D73897-689E-4CD6-84DD-AF5BB0B4644D}"/>
    <cellStyle name="20% - 강조색2 10 4 5" xfId="23733" xr:uid="{9C9367CA-7320-48CE-8BCC-F7A52B196D83}"/>
    <cellStyle name="20% - 강조색2 10 4 6" xfId="49891" xr:uid="{69D0CE4F-8642-4071-99FF-34FF09039A0E}"/>
    <cellStyle name="20% - 강조색2 10 5" xfId="3038" xr:uid="{0E84AE8B-465F-46F6-A6F4-BE05B4FF4A28}"/>
    <cellStyle name="20% - 강조색2 10 5 2" xfId="8564" xr:uid="{C24B3961-E09A-4789-A766-EE874DAB05C9}"/>
    <cellStyle name="20% - 강조색2 10 5 2 2" xfId="19593" xr:uid="{7C3D1D59-AF94-42C5-A050-A7F6F5CC3603}"/>
    <cellStyle name="20% - 강조색2 10 5 2 2 2" xfId="41642" xr:uid="{3C71AB45-817B-4360-884B-C45E51091431}"/>
    <cellStyle name="20% - 강조색2 10 5 2 3" xfId="30622" xr:uid="{15891843-837F-453C-9F51-2FEF64DCC0CF}"/>
    <cellStyle name="20% - 강조색2 10 5 3" xfId="14083" xr:uid="{BDE6E427-DC5C-4C3F-B248-7129D12C46F9}"/>
    <cellStyle name="20% - 강조색2 10 5 3 2" xfId="36132" xr:uid="{B35CF7D2-1AF8-49A9-ACAD-0A20EF1E5E84}"/>
    <cellStyle name="20% - 강조색2 10 5 4" xfId="25112" xr:uid="{989BCD40-FA87-49D4-950D-5A77653CF54F}"/>
    <cellStyle name="20% - 강조색2 10 5 5" xfId="51270" xr:uid="{C066F7EA-462A-4204-AD3E-2322258C676D}"/>
    <cellStyle name="20% - 강조색2 10 6" xfId="5809" xr:uid="{BE8D6FE3-D03B-4D7F-A0A0-A97211417C24}"/>
    <cellStyle name="20% - 강조색2 10 6 2" xfId="16838" xr:uid="{DB0D55B8-BADD-4DAA-B9E0-527D4009ECAA}"/>
    <cellStyle name="20% - 강조색2 10 6 2 2" xfId="38887" xr:uid="{AEC6899D-2386-49A4-A934-ACFE39537B38}"/>
    <cellStyle name="20% - 강조색2 10 6 3" xfId="27867" xr:uid="{51EF5B39-EB7B-42C5-86E4-3204AF66AE06}"/>
    <cellStyle name="20% - 강조색2 10 6 4" xfId="54024" xr:uid="{6E9C2E4F-DEC2-44C6-A56A-93CDFF6083AE}"/>
    <cellStyle name="20% - 강조색2 10 7" xfId="11328" xr:uid="{B3751241-DCF2-47A7-A8F7-98262BF051E8}"/>
    <cellStyle name="20% - 강조색2 10 7 2" xfId="33377" xr:uid="{01A87C6C-38AD-4097-84A6-ECB01CAC1E40}"/>
    <cellStyle name="20% - 강조색2 10 8" xfId="22357" xr:uid="{2602EF2F-5F2B-41B3-84F5-AE6446B1B6BD}"/>
    <cellStyle name="20% - 강조색2 10 9" xfId="48515" xr:uid="{25943433-A349-49ED-853F-BBA1E017336A}"/>
    <cellStyle name="20% - 강조색2 11" xfId="303" xr:uid="{00000000-0005-0000-0000-000032000000}"/>
    <cellStyle name="20% - 강조색2 11 2" xfId="663" xr:uid="{00000000-0005-0000-0000-000033000000}"/>
    <cellStyle name="20% - 강조색2 11 2 2" xfId="1400" xr:uid="{0CC05E69-909B-4CBC-A579-34A09CF79C79}"/>
    <cellStyle name="20% - 강조색2 11 2 2 2" xfId="2794" xr:uid="{2BB4CA67-8067-405F-A773-21D242F41EC8}"/>
    <cellStyle name="20% - 강조색2 11 2 2 2 2" xfId="5570" xr:uid="{72F0C121-31BB-4338-BC95-52FD79A37E53}"/>
    <cellStyle name="20% - 강조색2 11 2 2 2 2 2" xfId="11096" xr:uid="{3D699A7C-3D9B-4404-9153-D6C0BE0B93CE}"/>
    <cellStyle name="20% - 강조색2 11 2 2 2 2 2 2" xfId="22125" xr:uid="{95679588-9C4E-4486-BB80-7B01CE314F13}"/>
    <cellStyle name="20% - 강조색2 11 2 2 2 2 2 2 2" xfId="44174" xr:uid="{85B19967-27D0-4F76-BAF7-2B16F991FA36}"/>
    <cellStyle name="20% - 강조색2 11 2 2 2 2 2 3" xfId="33154" xr:uid="{67102198-9F60-4CCC-A985-FACC527C004A}"/>
    <cellStyle name="20% - 강조색2 11 2 2 2 2 3" xfId="16615" xr:uid="{B8B90F35-ACA9-4C87-872E-9D0494D82785}"/>
    <cellStyle name="20% - 강조색2 11 2 2 2 2 3 2" xfId="38664" xr:uid="{B04A1B83-4FE4-4057-AB19-04B9A7B63D16}"/>
    <cellStyle name="20% - 강조색2 11 2 2 2 2 4" xfId="27644" xr:uid="{844AF830-00D8-49A3-90EA-B1CEA4ACE00A}"/>
    <cellStyle name="20% - 강조색2 11 2 2 2 2 5" xfId="53802" xr:uid="{A336AFF0-4E4B-4D86-BC1C-12AAB9FDA80B}"/>
    <cellStyle name="20% - 강조색2 11 2 2 2 3" xfId="8341" xr:uid="{AF8B26A8-6967-47DD-A711-FA3B3147F294}"/>
    <cellStyle name="20% - 강조색2 11 2 2 2 3 2" xfId="19370" xr:uid="{1E4F9D72-2585-4E30-9BBE-F25F95BF3D48}"/>
    <cellStyle name="20% - 강조색2 11 2 2 2 3 2 2" xfId="41419" xr:uid="{2E64B884-EF7B-4C9E-ABAB-F592EA8D14F7}"/>
    <cellStyle name="20% - 강조색2 11 2 2 2 3 3" xfId="30399" xr:uid="{CFEE6515-0446-4D22-AD69-9F51C7646794}"/>
    <cellStyle name="20% - 강조색2 11 2 2 2 4" xfId="13860" xr:uid="{62A4F6FA-0CAA-477E-9BC5-677FD79C803A}"/>
    <cellStyle name="20% - 강조색2 11 2 2 2 4 2" xfId="35909" xr:uid="{FC08AB5A-800E-4CC2-8831-BA8374FC36E0}"/>
    <cellStyle name="20% - 강조색2 11 2 2 2 5" xfId="24889" xr:uid="{7982A749-1011-447A-861D-16B0E69B8F89}"/>
    <cellStyle name="20% - 강조색2 11 2 2 2 6" xfId="51047" xr:uid="{F871E693-60CE-4337-9BAB-9E7C42CF7BC5}"/>
    <cellStyle name="20% - 강조색2 11 2 2 3" xfId="4194" xr:uid="{DB622D2E-DBE9-4A98-BFCB-BC462873EDC5}"/>
    <cellStyle name="20% - 강조색2 11 2 2 3 2" xfId="9720" xr:uid="{67A3DCE7-C654-4D2F-9921-F39F930B5600}"/>
    <cellStyle name="20% - 강조색2 11 2 2 3 2 2" xfId="20749" xr:uid="{5C6E88AD-9B8F-4BA5-A728-1AE05C4D4D20}"/>
    <cellStyle name="20% - 강조색2 11 2 2 3 2 2 2" xfId="42798" xr:uid="{60AAD652-B333-4A5A-BBF4-FF0896AECFFC}"/>
    <cellStyle name="20% - 강조색2 11 2 2 3 2 3" xfId="31778" xr:uid="{FB6CAC46-1174-42BC-966D-62E6631A252F}"/>
    <cellStyle name="20% - 강조색2 11 2 2 3 3" xfId="15239" xr:uid="{75377083-61A4-4B9C-B0B6-D028920AE83B}"/>
    <cellStyle name="20% - 강조색2 11 2 2 3 3 2" xfId="37288" xr:uid="{F574A03F-4EAC-461A-8DF9-816BA12DE840}"/>
    <cellStyle name="20% - 강조색2 11 2 2 3 4" xfId="26268" xr:uid="{D0125157-10F2-4894-861A-D56BDB4644DE}"/>
    <cellStyle name="20% - 강조색2 11 2 2 3 5" xfId="52426" xr:uid="{FD16CA44-866A-43FD-84A9-4ED0AF0DADD9}"/>
    <cellStyle name="20% - 강조색2 11 2 2 4" xfId="6965" xr:uid="{76E5E664-E18A-49F7-A72A-3024691C5C90}"/>
    <cellStyle name="20% - 강조색2 11 2 2 4 2" xfId="17994" xr:uid="{AA7B6323-5102-4C3C-B239-CAB92D69DA6A}"/>
    <cellStyle name="20% - 강조색2 11 2 2 4 2 2" xfId="40043" xr:uid="{0863A843-66F3-4DE5-8D61-B25230AAA91F}"/>
    <cellStyle name="20% - 강조색2 11 2 2 4 3" xfId="29023" xr:uid="{FACCB25D-7CA3-474D-AED6-506A16A4F020}"/>
    <cellStyle name="20% - 강조색2 11 2 2 4 4" xfId="55179" xr:uid="{8726A175-4897-44C0-839E-5B7D39436B08}"/>
    <cellStyle name="20% - 강조색2 11 2 2 5" xfId="12484" xr:uid="{CB75D38E-5564-4DC1-A723-1EDA82E78EAD}"/>
    <cellStyle name="20% - 강조색2 11 2 2 5 2" xfId="34533" xr:uid="{EC6E5960-1786-4959-B315-F2534AAF58CD}"/>
    <cellStyle name="20% - 강조색2 11 2 2 6" xfId="23513" xr:uid="{5D884CFD-5E68-4E6A-AB24-CDF87A16808C}"/>
    <cellStyle name="20% - 강조색2 11 2 2 7" xfId="49670" xr:uid="{C8E89665-9952-4B4F-8010-DC04F2FD82B4}"/>
    <cellStyle name="20% - 강조색2 11 2 3" xfId="2106" xr:uid="{BED450C2-A82C-4264-BC5E-291E79C317BC}"/>
    <cellStyle name="20% - 강조색2 11 2 3 2" xfId="4882" xr:uid="{85D9C1EF-132A-456D-8643-7BBDA0E4613D}"/>
    <cellStyle name="20% - 강조색2 11 2 3 2 2" xfId="10408" xr:uid="{980B7B1E-8BCA-40CA-B1FD-E489E849E33F}"/>
    <cellStyle name="20% - 강조색2 11 2 3 2 2 2" xfId="21437" xr:uid="{2CEF4E17-B279-43B0-A172-68920708C419}"/>
    <cellStyle name="20% - 강조색2 11 2 3 2 2 2 2" xfId="43486" xr:uid="{23473138-D1F3-4068-B769-9EB37BBD40B2}"/>
    <cellStyle name="20% - 강조색2 11 2 3 2 2 3" xfId="32466" xr:uid="{ACCF6E80-3DD3-4815-B8B6-62C0191294DF}"/>
    <cellStyle name="20% - 강조색2 11 2 3 2 3" xfId="15927" xr:uid="{A1BFA2E7-9C7A-49E3-8B22-65E173939F46}"/>
    <cellStyle name="20% - 강조색2 11 2 3 2 3 2" xfId="37976" xr:uid="{47129548-518B-4C7A-9925-4C525B70E5AA}"/>
    <cellStyle name="20% - 강조색2 11 2 3 2 4" xfId="26956" xr:uid="{6B4842E4-B6E3-4EEB-8FA0-F1F94B10C94D}"/>
    <cellStyle name="20% - 강조색2 11 2 3 2 5" xfId="53114" xr:uid="{DC17C209-9876-4918-8CF9-6277B0A72A8C}"/>
    <cellStyle name="20% - 강조색2 11 2 3 3" xfId="7653" xr:uid="{148BBB3B-CCFC-4401-B748-331B301ED3B2}"/>
    <cellStyle name="20% - 강조색2 11 2 3 3 2" xfId="18682" xr:uid="{44CFBF3F-470E-4E86-8F2B-5908D2AF01D9}"/>
    <cellStyle name="20% - 강조색2 11 2 3 3 2 2" xfId="40731" xr:uid="{CB6125C2-742A-4B6F-AB1A-2A8B6C93AF5E}"/>
    <cellStyle name="20% - 강조색2 11 2 3 3 3" xfId="29711" xr:uid="{95F1ABF2-9675-4713-81E1-FF818334EB2D}"/>
    <cellStyle name="20% - 강조색2 11 2 3 4" xfId="13172" xr:uid="{1F5E25E2-0FF3-4B2A-B940-990BBA1A6384}"/>
    <cellStyle name="20% - 강조색2 11 2 3 4 2" xfId="35221" xr:uid="{2738FAC9-12D6-48C3-8F90-FB9A3B91DF75}"/>
    <cellStyle name="20% - 강조색2 11 2 3 5" xfId="24201" xr:uid="{5474435A-B41C-4BD2-8C4B-95AE2370F325}"/>
    <cellStyle name="20% - 강조색2 11 2 3 6" xfId="50359" xr:uid="{0DA1CD90-4F24-4F73-9E1D-4D8F4937F8C9}"/>
    <cellStyle name="20% - 강조색2 11 2 4" xfId="3506" xr:uid="{C20275E3-88D9-4D81-A305-DD7344ED08B7}"/>
    <cellStyle name="20% - 강조색2 11 2 4 2" xfId="9032" xr:uid="{A6C22285-1142-4955-B52E-C9A34C0487DE}"/>
    <cellStyle name="20% - 강조색2 11 2 4 2 2" xfId="20061" xr:uid="{3BE7A9A3-DCFB-4801-8166-3E9622A06114}"/>
    <cellStyle name="20% - 강조색2 11 2 4 2 2 2" xfId="42110" xr:uid="{25E70221-19AD-4793-BA79-5E1CC12465D1}"/>
    <cellStyle name="20% - 강조색2 11 2 4 2 3" xfId="31090" xr:uid="{6078A6FB-68C8-4CC7-986F-38A51A8A75AE}"/>
    <cellStyle name="20% - 강조색2 11 2 4 3" xfId="14551" xr:uid="{C6F8CA26-FD6C-422A-BEB7-7A5124168893}"/>
    <cellStyle name="20% - 강조색2 11 2 4 3 2" xfId="36600" xr:uid="{546EA15F-8675-4ACA-95C3-FA08D5162753}"/>
    <cellStyle name="20% - 강조색2 11 2 4 4" xfId="25580" xr:uid="{F626C1B7-D3B7-437E-AE28-504C23602AF0}"/>
    <cellStyle name="20% - 강조색2 11 2 4 5" xfId="51738" xr:uid="{1B21B0FA-175D-4072-A471-9BDFAADA4724}"/>
    <cellStyle name="20% - 강조색2 11 2 5" xfId="6277" xr:uid="{52F5C075-0729-4D6C-855F-0FAF7762DC5E}"/>
    <cellStyle name="20% - 강조색2 11 2 5 2" xfId="17306" xr:uid="{A4753716-3DAA-4326-84E7-BD022EB77352}"/>
    <cellStyle name="20% - 강조색2 11 2 5 2 2" xfId="39355" xr:uid="{6BCC64A2-925F-49E7-B329-B3272C8C63FE}"/>
    <cellStyle name="20% - 강조색2 11 2 5 3" xfId="28335" xr:uid="{629972A0-F2FE-46F8-A1B1-5B3BB210CA2B}"/>
    <cellStyle name="20% - 강조색2 11 2 5 4" xfId="54491" xr:uid="{C0DFD964-575D-4BDF-9F79-55D6513A9B10}"/>
    <cellStyle name="20% - 강조색2 11 2 6" xfId="11796" xr:uid="{D21C28B0-E417-4D6F-ABB1-7259BD9D2C0B}"/>
    <cellStyle name="20% - 강조색2 11 2 6 2" xfId="33845" xr:uid="{1FB312EA-AB95-46ED-8B42-DD7DF172E6AE}"/>
    <cellStyle name="20% - 강조색2 11 2 7" xfId="22825" xr:uid="{603B1B0B-92C4-40A6-8C12-5DC80D7826DD}"/>
    <cellStyle name="20% - 강조색2 11 2 8" xfId="48982" xr:uid="{F70632E5-8E50-4E4A-9955-2D1E05308A5F}"/>
    <cellStyle name="20% - 강조색2 11 3" xfId="1058" xr:uid="{1D9B396B-A570-473F-9DCF-C5F46763741F}"/>
    <cellStyle name="20% - 강조색2 11 3 2" xfId="2452" xr:uid="{72EB67A0-1F39-4676-889D-51D05F0E362E}"/>
    <cellStyle name="20% - 강조색2 11 3 2 2" xfId="5228" xr:uid="{C502F4FA-9B52-494A-B31D-A1D88F65A21D}"/>
    <cellStyle name="20% - 강조색2 11 3 2 2 2" xfId="10754" xr:uid="{D68AB7F6-4B6F-4847-B844-4C106811EB67}"/>
    <cellStyle name="20% - 강조색2 11 3 2 2 2 2" xfId="21783" xr:uid="{9475F617-FC50-4CEB-853A-AA7239C99C62}"/>
    <cellStyle name="20% - 강조색2 11 3 2 2 2 2 2" xfId="43832" xr:uid="{F0BFB46E-E13B-47E2-A1BF-78F855DBE486}"/>
    <cellStyle name="20% - 강조색2 11 3 2 2 2 3" xfId="32812" xr:uid="{94991F28-662D-4485-B55B-41814157D933}"/>
    <cellStyle name="20% - 강조색2 11 3 2 2 3" xfId="16273" xr:uid="{070362EF-2898-4B3E-A901-14473D38E5A3}"/>
    <cellStyle name="20% - 강조색2 11 3 2 2 3 2" xfId="38322" xr:uid="{F6EF3706-A363-47A8-8FC2-19513951C713}"/>
    <cellStyle name="20% - 강조색2 11 3 2 2 4" xfId="27302" xr:uid="{6CC07CC7-D059-4D58-97E8-66C149879452}"/>
    <cellStyle name="20% - 강조색2 11 3 2 2 5" xfId="53460" xr:uid="{74C5DACC-60BC-4FF8-8133-987AE20B8119}"/>
    <cellStyle name="20% - 강조색2 11 3 2 3" xfId="7999" xr:uid="{401ECC14-12A1-4225-BD63-E932708E1D83}"/>
    <cellStyle name="20% - 강조색2 11 3 2 3 2" xfId="19028" xr:uid="{5E4A56B0-EA03-4912-9DDD-982D988E257C}"/>
    <cellStyle name="20% - 강조색2 11 3 2 3 2 2" xfId="41077" xr:uid="{E31DC13A-D017-4A7B-8A40-F8C223458C6A}"/>
    <cellStyle name="20% - 강조색2 11 3 2 3 3" xfId="30057" xr:uid="{1B1FCCF8-F189-4C81-A2C6-7DC89C64FD3C}"/>
    <cellStyle name="20% - 강조색2 11 3 2 4" xfId="13518" xr:uid="{EED2BC26-B0D7-46AB-97F2-B53D19358C2E}"/>
    <cellStyle name="20% - 강조색2 11 3 2 4 2" xfId="35567" xr:uid="{695D452E-C6B9-4933-9310-8F8B4044EFCB}"/>
    <cellStyle name="20% - 강조색2 11 3 2 5" xfId="24547" xr:uid="{455BF529-AE71-4D83-8383-874D19D17B21}"/>
    <cellStyle name="20% - 강조색2 11 3 2 6" xfId="50705" xr:uid="{1AB40AEA-F62E-41B2-B36F-431D5DDCC2B3}"/>
    <cellStyle name="20% - 강조색2 11 3 3" xfId="3852" xr:uid="{1515BEFA-EC68-41B3-BF84-E59C9D6D9964}"/>
    <cellStyle name="20% - 강조색2 11 3 3 2" xfId="9378" xr:uid="{ECB5C7BD-C3AA-4A74-A0DA-217FED86BC4F}"/>
    <cellStyle name="20% - 강조색2 11 3 3 2 2" xfId="20407" xr:uid="{4D1A70B3-412E-423A-B785-2F6C0B2FD06C}"/>
    <cellStyle name="20% - 강조색2 11 3 3 2 2 2" xfId="42456" xr:uid="{9E0AB26B-224A-4302-B463-3945FF4F65D1}"/>
    <cellStyle name="20% - 강조색2 11 3 3 2 3" xfId="31436" xr:uid="{5529A917-38FE-48FA-8054-22C40A350C41}"/>
    <cellStyle name="20% - 강조색2 11 3 3 3" xfId="14897" xr:uid="{29648935-B9D1-49B6-9B41-3F6E48E58381}"/>
    <cellStyle name="20% - 강조색2 11 3 3 3 2" xfId="36946" xr:uid="{E1B22FE3-F29D-4CC0-B32E-A9024DC39151}"/>
    <cellStyle name="20% - 강조색2 11 3 3 4" xfId="25926" xr:uid="{4E401C31-9526-41A5-8BFC-6F8ADCA753BD}"/>
    <cellStyle name="20% - 강조색2 11 3 3 5" xfId="52084" xr:uid="{9B9DB9E4-4FFD-440E-8895-FF5628A4B37D}"/>
    <cellStyle name="20% - 강조색2 11 3 4" xfId="6623" xr:uid="{1ED55905-54F3-48E9-BF0B-8F0F47A59EB2}"/>
    <cellStyle name="20% - 강조색2 11 3 4 2" xfId="17652" xr:uid="{F11D74E5-6441-424F-AEE5-382AABB91275}"/>
    <cellStyle name="20% - 강조색2 11 3 4 2 2" xfId="39701" xr:uid="{85E2DECF-1819-4144-A603-D7B966AC9182}"/>
    <cellStyle name="20% - 강조색2 11 3 4 3" xfId="28681" xr:uid="{9EE2128B-FE8C-491F-9889-525ACD806FC2}"/>
    <cellStyle name="20% - 강조색2 11 3 4 4" xfId="54837" xr:uid="{B2A34C75-C614-463D-9CA2-1D9F27081D14}"/>
    <cellStyle name="20% - 강조색2 11 3 5" xfId="12142" xr:uid="{943394D4-510A-4D2A-A575-324265A6E14A}"/>
    <cellStyle name="20% - 강조색2 11 3 5 2" xfId="34191" xr:uid="{73FA644D-A6F8-481B-B0AD-698E8FC2D37F}"/>
    <cellStyle name="20% - 강조색2 11 3 6" xfId="23171" xr:uid="{D208D96C-ACB7-4591-89AE-B7D3755E44A3}"/>
    <cellStyle name="20% - 강조색2 11 3 7" xfId="49328" xr:uid="{B6B43D1B-91B5-4C92-BEBE-AAAD2513A85A}"/>
    <cellStyle name="20% - 강조색2 11 4" xfId="1764" xr:uid="{781C6FC6-BB64-497D-B950-DE910E2626A4}"/>
    <cellStyle name="20% - 강조색2 11 4 2" xfId="4540" xr:uid="{D8F7F0C6-436A-4E40-9668-8DD2EEDCFF70}"/>
    <cellStyle name="20% - 강조색2 11 4 2 2" xfId="10066" xr:uid="{ED4D95E8-EF14-419C-B993-F7C7923C640B}"/>
    <cellStyle name="20% - 강조색2 11 4 2 2 2" xfId="21095" xr:uid="{CA21FF66-1A52-404F-9A8E-D309C4E491BC}"/>
    <cellStyle name="20% - 강조색2 11 4 2 2 2 2" xfId="43144" xr:uid="{66961109-3D9D-4DD1-AEC5-0A0F8F90078D}"/>
    <cellStyle name="20% - 강조색2 11 4 2 2 3" xfId="32124" xr:uid="{CF333C6E-DE8E-4DA2-86D8-25EB602C576C}"/>
    <cellStyle name="20% - 강조색2 11 4 2 3" xfId="15585" xr:uid="{2D948A7B-B84B-4206-B318-27F40AD5341E}"/>
    <cellStyle name="20% - 강조색2 11 4 2 3 2" xfId="37634" xr:uid="{ECE8C725-38C5-4B33-90C6-78D9A857F503}"/>
    <cellStyle name="20% - 강조색2 11 4 2 4" xfId="26614" xr:uid="{3AAA81DD-4D96-4BEE-AC7C-F9D26DD1CF02}"/>
    <cellStyle name="20% - 강조색2 11 4 2 5" xfId="52772" xr:uid="{61271235-F6DF-4B38-81BE-94D475CFD242}"/>
    <cellStyle name="20% - 강조색2 11 4 3" xfId="7311" xr:uid="{70638D70-1897-4E81-B09D-02F4A620185E}"/>
    <cellStyle name="20% - 강조색2 11 4 3 2" xfId="18340" xr:uid="{8E690E15-95EC-4D37-BCA8-ED355DF5A8F7}"/>
    <cellStyle name="20% - 강조색2 11 4 3 2 2" xfId="40389" xr:uid="{B4F4FCE8-E47C-468D-BEC4-807982B8D1D4}"/>
    <cellStyle name="20% - 강조색2 11 4 3 3" xfId="29369" xr:uid="{7877A566-10EB-43EF-B1E5-E4D39378E61A}"/>
    <cellStyle name="20% - 강조색2 11 4 4" xfId="12830" xr:uid="{95CAC84D-791F-45BD-A1DD-099C575D0E27}"/>
    <cellStyle name="20% - 강조색2 11 4 4 2" xfId="34879" xr:uid="{497DD9B6-78E5-4EC1-86DB-54E9D642FDFE}"/>
    <cellStyle name="20% - 강조색2 11 4 5" xfId="23859" xr:uid="{68D83CC6-4C83-471C-998A-F8816AD7D3E1}"/>
    <cellStyle name="20% - 강조색2 11 4 6" xfId="50017" xr:uid="{07364E97-7530-4A96-9697-2F7694EFF3DB}"/>
    <cellStyle name="20% - 강조색2 11 5" xfId="3164" xr:uid="{7FDA7E05-7D32-4276-850E-E3B9523E6003}"/>
    <cellStyle name="20% - 강조색2 11 5 2" xfId="8690" xr:uid="{61940278-23C3-41C2-B178-8265056EDA63}"/>
    <cellStyle name="20% - 강조색2 11 5 2 2" xfId="19719" xr:uid="{BBD0E124-329D-405C-BF6B-C8B7CD062BCC}"/>
    <cellStyle name="20% - 강조색2 11 5 2 2 2" xfId="41768" xr:uid="{2AA3331D-7D87-4391-81D8-5D39ED0AE424}"/>
    <cellStyle name="20% - 강조색2 11 5 2 3" xfId="30748" xr:uid="{9C49BC78-3F9A-4B18-9C2E-0F3BFAF82F37}"/>
    <cellStyle name="20% - 강조색2 11 5 3" xfId="14209" xr:uid="{18FF7BCE-E99A-4C67-B47C-3BFE502EAD4F}"/>
    <cellStyle name="20% - 강조색2 11 5 3 2" xfId="36258" xr:uid="{870FF497-9256-405A-BD12-BADB675C6CBE}"/>
    <cellStyle name="20% - 강조색2 11 5 4" xfId="25238" xr:uid="{D82CA143-444D-41FD-A5EC-E88B01F04714}"/>
    <cellStyle name="20% - 강조색2 11 5 5" xfId="51396" xr:uid="{56327C8B-1F46-4018-9165-EF6D38DE48EB}"/>
    <cellStyle name="20% - 강조색2 11 6" xfId="5935" xr:uid="{89A2CD01-1984-465A-B3DB-0FCCD7A866F2}"/>
    <cellStyle name="20% - 강조색2 11 6 2" xfId="16964" xr:uid="{D57CEA6E-86DC-4FC0-B548-4396A62CE927}"/>
    <cellStyle name="20% - 강조색2 11 6 2 2" xfId="39013" xr:uid="{42FA9DB5-874C-4CC8-BCD7-DF1C0994C077}"/>
    <cellStyle name="20% - 강조색2 11 6 3" xfId="27993" xr:uid="{375BC9DD-D9A1-4630-B1F9-DAD28356AC97}"/>
    <cellStyle name="20% - 강조색2 11 6 4" xfId="54150" xr:uid="{D936FCA6-3682-432A-BC88-AF734893D2A6}"/>
    <cellStyle name="20% - 강조색2 11 7" xfId="11454" xr:uid="{41F6BE16-444A-48FA-B9D3-3FB5376C536B}"/>
    <cellStyle name="20% - 강조색2 11 7 2" xfId="33503" xr:uid="{717261D1-CE03-49E5-9545-5DC1FAE5EAD9}"/>
    <cellStyle name="20% - 강조색2 11 8" xfId="22483" xr:uid="{2EE02F81-A143-4572-A2E3-18DEB818A2B8}"/>
    <cellStyle name="20% - 강조색2 11 9" xfId="48641" xr:uid="{B521FFBA-318E-407C-86FF-6326ADF8B7E9}"/>
    <cellStyle name="20% - 강조색2 12" xfId="318" xr:uid="{00000000-0005-0000-0000-000034000000}"/>
    <cellStyle name="20% - 강조색2 12 2" xfId="678" xr:uid="{00000000-0005-0000-0000-000035000000}"/>
    <cellStyle name="20% - 강조색2 12 2 2" xfId="1415" xr:uid="{DB5F9A44-8232-4697-A2A5-ABE9A70B3F60}"/>
    <cellStyle name="20% - 강조색2 12 2 2 2" xfId="2809" xr:uid="{4BED24DE-5E02-48DB-8B89-37448BCF8572}"/>
    <cellStyle name="20% - 강조색2 12 2 2 2 2" xfId="5585" xr:uid="{43549260-E633-41F9-8B52-4882F73AAE9E}"/>
    <cellStyle name="20% - 강조색2 12 2 2 2 2 2" xfId="11111" xr:uid="{645731C7-6B5E-42D6-A339-A5FFB3F3A68A}"/>
    <cellStyle name="20% - 강조색2 12 2 2 2 2 2 2" xfId="22140" xr:uid="{6C09CC7E-AE03-442A-9103-F03FADB8788A}"/>
    <cellStyle name="20% - 강조색2 12 2 2 2 2 2 2 2" xfId="44189" xr:uid="{16D2BC30-F19F-48CA-B85C-B3ED04F88F8D}"/>
    <cellStyle name="20% - 강조색2 12 2 2 2 2 2 3" xfId="33169" xr:uid="{2BDF3D48-8F8F-4B54-9A2F-F6BB8F5F134B}"/>
    <cellStyle name="20% - 강조색2 12 2 2 2 2 3" xfId="16630" xr:uid="{28BD9E3A-7DEB-4676-8944-E2180C4EFE95}"/>
    <cellStyle name="20% - 강조색2 12 2 2 2 2 3 2" xfId="38679" xr:uid="{C017F0A9-6955-4ADE-A5A1-3A19C276C2F9}"/>
    <cellStyle name="20% - 강조색2 12 2 2 2 2 4" xfId="27659" xr:uid="{4BD8A6CF-AF95-4129-856C-A79CB25FDCED}"/>
    <cellStyle name="20% - 강조색2 12 2 2 2 2 5" xfId="53817" xr:uid="{84377963-C5CA-4F45-B248-3024A1BA8C5C}"/>
    <cellStyle name="20% - 강조색2 12 2 2 2 3" xfId="8356" xr:uid="{9D797907-6951-4164-BB37-44F03447BF70}"/>
    <cellStyle name="20% - 강조색2 12 2 2 2 3 2" xfId="19385" xr:uid="{220D5068-CBB4-4274-B494-304149884FC3}"/>
    <cellStyle name="20% - 강조색2 12 2 2 2 3 2 2" xfId="41434" xr:uid="{4F32F77A-FC5D-451C-B3F2-F3E844BCBBD6}"/>
    <cellStyle name="20% - 강조색2 12 2 2 2 3 3" xfId="30414" xr:uid="{35D83C49-EC4A-47C7-BAD8-6CAB1F36C500}"/>
    <cellStyle name="20% - 강조색2 12 2 2 2 4" xfId="13875" xr:uid="{824DB452-57B2-448A-98A4-75EC78C6402B}"/>
    <cellStyle name="20% - 강조색2 12 2 2 2 4 2" xfId="35924" xr:uid="{EF1F9A34-8282-4ABF-A7A0-010FBD6925BB}"/>
    <cellStyle name="20% - 강조색2 12 2 2 2 5" xfId="24904" xr:uid="{AA804B15-365A-4943-971C-1D6218D2A829}"/>
    <cellStyle name="20% - 강조색2 12 2 2 2 6" xfId="51062" xr:uid="{3776A1C9-AF2E-45E1-A8EC-5F06D417415C}"/>
    <cellStyle name="20% - 강조색2 12 2 2 3" xfId="4209" xr:uid="{F3D89F93-0A60-4C1A-9442-1AD3CC5835FD}"/>
    <cellStyle name="20% - 강조색2 12 2 2 3 2" xfId="9735" xr:uid="{3D942293-4C25-4482-8742-8BDEDF336E6F}"/>
    <cellStyle name="20% - 강조색2 12 2 2 3 2 2" xfId="20764" xr:uid="{E8BBC862-BBA5-4262-800C-7C65AFDF7578}"/>
    <cellStyle name="20% - 강조색2 12 2 2 3 2 2 2" xfId="42813" xr:uid="{69AC637B-2BD9-448E-AB47-1C0F78CAF0CC}"/>
    <cellStyle name="20% - 강조색2 12 2 2 3 2 3" xfId="31793" xr:uid="{C42AA980-A9DA-4B54-A709-5EBE47D82965}"/>
    <cellStyle name="20% - 강조색2 12 2 2 3 3" xfId="15254" xr:uid="{950C23FB-85AF-4692-9C1A-68F2BFB09809}"/>
    <cellStyle name="20% - 강조색2 12 2 2 3 3 2" xfId="37303" xr:uid="{3AAD54ED-25ED-4997-8A4B-8E63E959645C}"/>
    <cellStyle name="20% - 강조색2 12 2 2 3 4" xfId="26283" xr:uid="{FF3546EF-A1A9-4B95-B61F-16A14BA6B4CB}"/>
    <cellStyle name="20% - 강조색2 12 2 2 3 5" xfId="52441" xr:uid="{E3C514F6-84E4-402F-A3D5-9C1E1A4C3C84}"/>
    <cellStyle name="20% - 강조색2 12 2 2 4" xfId="6980" xr:uid="{D10CE5A0-7E2D-4F69-9801-C7403BAEBD92}"/>
    <cellStyle name="20% - 강조색2 12 2 2 4 2" xfId="18009" xr:uid="{E4F34FB4-6644-4093-A9ED-8D37E2CC2B88}"/>
    <cellStyle name="20% - 강조색2 12 2 2 4 2 2" xfId="40058" xr:uid="{8C284E6C-2F35-4C63-8FAD-5D5502C1476C}"/>
    <cellStyle name="20% - 강조색2 12 2 2 4 3" xfId="29038" xr:uid="{16656EE0-213D-4E7A-83E7-9B48434DAD5D}"/>
    <cellStyle name="20% - 강조색2 12 2 2 4 4" xfId="55194" xr:uid="{580EAB9B-67C2-4F82-8B65-2FE4FDFE7471}"/>
    <cellStyle name="20% - 강조색2 12 2 2 5" xfId="12499" xr:uid="{3B275223-16B5-457C-B21A-5BABBBC1B61A}"/>
    <cellStyle name="20% - 강조색2 12 2 2 5 2" xfId="34548" xr:uid="{4D703F39-4413-4EB9-A0F0-7A629F30D593}"/>
    <cellStyle name="20% - 강조색2 12 2 2 6" xfId="23528" xr:uid="{8F04E43D-2CC7-425E-B70F-D1FB9498B035}"/>
    <cellStyle name="20% - 강조색2 12 2 2 7" xfId="49685" xr:uid="{D49F8B16-B877-4728-BDB9-B763FFD90185}"/>
    <cellStyle name="20% - 강조색2 12 2 3" xfId="2121" xr:uid="{0DF02320-BCD0-4506-A797-E0F33E20B7EE}"/>
    <cellStyle name="20% - 강조색2 12 2 3 2" xfId="4897" xr:uid="{8CE2021A-FD91-4937-9864-DCDFE6DACC58}"/>
    <cellStyle name="20% - 강조색2 12 2 3 2 2" xfId="10423" xr:uid="{7B6D1FBC-B871-4DB2-A270-4AE7397705BC}"/>
    <cellStyle name="20% - 강조색2 12 2 3 2 2 2" xfId="21452" xr:uid="{B111A3A7-DE8B-4E3B-B012-198C8F0E22DC}"/>
    <cellStyle name="20% - 강조색2 12 2 3 2 2 2 2" xfId="43501" xr:uid="{BB1A7067-190A-4CAF-93BF-DF49F2F73C41}"/>
    <cellStyle name="20% - 강조색2 12 2 3 2 2 3" xfId="32481" xr:uid="{897DEA2B-A71D-442C-B593-CE75D8A19CAC}"/>
    <cellStyle name="20% - 강조색2 12 2 3 2 3" xfId="15942" xr:uid="{18ADAFC9-7CF9-4929-8725-BBC592112BA4}"/>
    <cellStyle name="20% - 강조색2 12 2 3 2 3 2" xfId="37991" xr:uid="{62755F12-8A81-4A01-B344-604D4F82EEBB}"/>
    <cellStyle name="20% - 강조색2 12 2 3 2 4" xfId="26971" xr:uid="{F84D1AAA-CA43-4ED1-B3D7-18623EA1F999}"/>
    <cellStyle name="20% - 강조색2 12 2 3 2 5" xfId="53129" xr:uid="{D0CA4B32-D78A-4FA2-A735-5E07F81CA901}"/>
    <cellStyle name="20% - 강조색2 12 2 3 3" xfId="7668" xr:uid="{89F5E73F-120A-42D7-AC4E-186EDC652F66}"/>
    <cellStyle name="20% - 강조색2 12 2 3 3 2" xfId="18697" xr:uid="{8FB37121-ABAE-40B5-AC8D-8E63BF68E3EA}"/>
    <cellStyle name="20% - 강조색2 12 2 3 3 2 2" xfId="40746" xr:uid="{4677DDC1-01A5-4293-975B-4EF1CB528499}"/>
    <cellStyle name="20% - 강조색2 12 2 3 3 3" xfId="29726" xr:uid="{553282E0-F6A6-42CC-B61B-749E7E4EA805}"/>
    <cellStyle name="20% - 강조색2 12 2 3 4" xfId="13187" xr:uid="{377513D2-9E67-4928-A829-8DB29E80100E}"/>
    <cellStyle name="20% - 강조색2 12 2 3 4 2" xfId="35236" xr:uid="{E3F40099-D90F-4886-A56D-7CE718187345}"/>
    <cellStyle name="20% - 강조색2 12 2 3 5" xfId="24216" xr:uid="{50DFA009-B93E-4DFC-B67F-FC369F56CFC3}"/>
    <cellStyle name="20% - 강조색2 12 2 3 6" xfId="50374" xr:uid="{BC1D93AD-E1A2-44F5-9C8B-8B55953C2F27}"/>
    <cellStyle name="20% - 강조색2 12 2 4" xfId="3521" xr:uid="{61CDA089-E0D4-4A13-87BA-28C0FEFB5B30}"/>
    <cellStyle name="20% - 강조색2 12 2 4 2" xfId="9047" xr:uid="{C974CF2B-AAE0-44F8-A628-89FB3F6D27B8}"/>
    <cellStyle name="20% - 강조색2 12 2 4 2 2" xfId="20076" xr:uid="{CB335D67-0E2B-4016-9B16-72AC746E7DD7}"/>
    <cellStyle name="20% - 강조색2 12 2 4 2 2 2" xfId="42125" xr:uid="{FC47B332-D527-4906-9BCE-CE1E7FACAD76}"/>
    <cellStyle name="20% - 강조색2 12 2 4 2 3" xfId="31105" xr:uid="{24981C59-D6BE-4AC5-8991-70DA77672DBF}"/>
    <cellStyle name="20% - 강조색2 12 2 4 3" xfId="14566" xr:uid="{41CA47C8-9AD7-4B16-A67F-1F06632EDD21}"/>
    <cellStyle name="20% - 강조색2 12 2 4 3 2" xfId="36615" xr:uid="{5D153947-77E9-4DB7-A192-CE8D6EDB4453}"/>
    <cellStyle name="20% - 강조색2 12 2 4 4" xfId="25595" xr:uid="{0A282CD8-E4B3-46A0-A668-678A3516C6FA}"/>
    <cellStyle name="20% - 강조색2 12 2 4 5" xfId="51753" xr:uid="{0285BAD0-615A-4731-A2FC-2F63C65AB622}"/>
    <cellStyle name="20% - 강조색2 12 2 5" xfId="6292" xr:uid="{6FEAA139-6A7A-457C-A4AA-F845CEE615FA}"/>
    <cellStyle name="20% - 강조색2 12 2 5 2" xfId="17321" xr:uid="{B303306D-4A99-4FE0-9208-DDF7E99E0C86}"/>
    <cellStyle name="20% - 강조색2 12 2 5 2 2" xfId="39370" xr:uid="{668A41D3-DCEA-43CD-A858-80373B4C1244}"/>
    <cellStyle name="20% - 강조색2 12 2 5 3" xfId="28350" xr:uid="{8F9D7190-C7CF-41CC-86D1-30009B26C39A}"/>
    <cellStyle name="20% - 강조색2 12 2 5 4" xfId="54506" xr:uid="{325B66D2-5722-445A-8836-ABF4D601A04B}"/>
    <cellStyle name="20% - 강조색2 12 2 6" xfId="11811" xr:uid="{8195C4C8-04AA-43E9-B751-CEAC7EE9860D}"/>
    <cellStyle name="20% - 강조색2 12 2 6 2" xfId="33860" xr:uid="{273739A9-CC69-437F-AA4D-E82009822216}"/>
    <cellStyle name="20% - 강조색2 12 2 7" xfId="22840" xr:uid="{2BBAABE1-1E31-40BC-800B-04060AD10C7C}"/>
    <cellStyle name="20% - 강조색2 12 2 8" xfId="48997" xr:uid="{85B8E9B9-7B66-4AAC-9867-0F578EA9B9F6}"/>
    <cellStyle name="20% - 강조색2 12 3" xfId="1073" xr:uid="{AB589E10-C3BA-4526-8ACE-BAA4CC312472}"/>
    <cellStyle name="20% - 강조색2 12 3 2" xfId="2467" xr:uid="{1F26B592-A9C6-4297-A3A9-57DBAC6DD3C5}"/>
    <cellStyle name="20% - 강조색2 12 3 2 2" xfId="5243" xr:uid="{D5401375-465C-4E50-81AB-8009BA6223A2}"/>
    <cellStyle name="20% - 강조색2 12 3 2 2 2" xfId="10769" xr:uid="{B944F982-5AE4-4D0B-895C-66BF22361441}"/>
    <cellStyle name="20% - 강조색2 12 3 2 2 2 2" xfId="21798" xr:uid="{C8BFB210-CF6A-48CD-80A5-7A97B43C5D03}"/>
    <cellStyle name="20% - 강조색2 12 3 2 2 2 2 2" xfId="43847" xr:uid="{6FA218EE-2926-4159-9499-352B0D6BA061}"/>
    <cellStyle name="20% - 강조색2 12 3 2 2 2 3" xfId="32827" xr:uid="{917E85DB-B860-4526-B639-6E3B6A6C6CFE}"/>
    <cellStyle name="20% - 강조색2 12 3 2 2 3" xfId="16288" xr:uid="{7930C329-47D5-4C38-8A93-4CCDAD765FF0}"/>
    <cellStyle name="20% - 강조색2 12 3 2 2 3 2" xfId="38337" xr:uid="{CB9E7ACF-F3E5-472E-86EA-34D6A614352F}"/>
    <cellStyle name="20% - 강조색2 12 3 2 2 4" xfId="27317" xr:uid="{413A5A93-BFA8-443F-969F-68C2AC272839}"/>
    <cellStyle name="20% - 강조색2 12 3 2 2 5" xfId="53475" xr:uid="{E5ED967D-B6C8-4A28-9B13-550DB545AC73}"/>
    <cellStyle name="20% - 강조색2 12 3 2 3" xfId="8014" xr:uid="{E2C4A73A-FB94-48F2-B408-90F30963617B}"/>
    <cellStyle name="20% - 강조색2 12 3 2 3 2" xfId="19043" xr:uid="{6E324384-E130-4F83-A010-768E12D4D2D4}"/>
    <cellStyle name="20% - 강조색2 12 3 2 3 2 2" xfId="41092" xr:uid="{999B557A-7A61-473E-BD20-B09905EC1D32}"/>
    <cellStyle name="20% - 강조색2 12 3 2 3 3" xfId="30072" xr:uid="{B3E75936-EFE9-4B47-B0B3-E0D7AD2BD39C}"/>
    <cellStyle name="20% - 강조색2 12 3 2 4" xfId="13533" xr:uid="{983227E8-BC15-440B-9206-15B25BF84C15}"/>
    <cellStyle name="20% - 강조색2 12 3 2 4 2" xfId="35582" xr:uid="{951B1172-4356-4248-8877-701C780FF204}"/>
    <cellStyle name="20% - 강조색2 12 3 2 5" xfId="24562" xr:uid="{62D636F2-D1D2-445F-9237-8DCBA6EB8D1C}"/>
    <cellStyle name="20% - 강조색2 12 3 2 6" xfId="50720" xr:uid="{67865C00-94FE-4F2C-B4FE-A2BB15F87BEB}"/>
    <cellStyle name="20% - 강조색2 12 3 3" xfId="3867" xr:uid="{A98F5CA6-4E03-4836-BB70-5C6920FECCFE}"/>
    <cellStyle name="20% - 강조색2 12 3 3 2" xfId="9393" xr:uid="{B6FAF091-C41E-4522-A6C1-077C9FAEA996}"/>
    <cellStyle name="20% - 강조색2 12 3 3 2 2" xfId="20422" xr:uid="{436F2674-0CDB-4A4F-AC20-9A9A7F35678E}"/>
    <cellStyle name="20% - 강조색2 12 3 3 2 2 2" xfId="42471" xr:uid="{18525318-9883-4A31-9FC9-8B479D6CE25B}"/>
    <cellStyle name="20% - 강조색2 12 3 3 2 3" xfId="31451" xr:uid="{8DD93A2E-F290-45BE-8118-3034903BC4FB}"/>
    <cellStyle name="20% - 강조색2 12 3 3 3" xfId="14912" xr:uid="{BFF8FD71-BA32-4C3C-B9F9-BF132D569632}"/>
    <cellStyle name="20% - 강조색2 12 3 3 3 2" xfId="36961" xr:uid="{290A0F8C-E0D7-41A6-AF19-702CAC17BB44}"/>
    <cellStyle name="20% - 강조색2 12 3 3 4" xfId="25941" xr:uid="{2B3C9394-2AF4-46E0-9C12-75A2D8D621C4}"/>
    <cellStyle name="20% - 강조색2 12 3 3 5" xfId="52099" xr:uid="{8D0138A3-457D-4393-99A9-33FCF2488E8D}"/>
    <cellStyle name="20% - 강조색2 12 3 4" xfId="6638" xr:uid="{55079AB4-5781-4CB4-BC6A-31611E64E91D}"/>
    <cellStyle name="20% - 강조색2 12 3 4 2" xfId="17667" xr:uid="{3EE5AD3C-526C-4540-B84F-4E7E8DDE9C8F}"/>
    <cellStyle name="20% - 강조색2 12 3 4 2 2" xfId="39716" xr:uid="{4FCBE0F4-E622-4B58-825B-3F58D28F085F}"/>
    <cellStyle name="20% - 강조색2 12 3 4 3" xfId="28696" xr:uid="{2982F298-6C3F-4795-A6FF-68AF5F9370E4}"/>
    <cellStyle name="20% - 강조색2 12 3 4 4" xfId="54852" xr:uid="{FE643223-8ABC-4D48-AC2B-E6B9B63D5EDF}"/>
    <cellStyle name="20% - 강조색2 12 3 5" xfId="12157" xr:uid="{375FAE29-09D7-4BEE-8BCB-C9E0462E680A}"/>
    <cellStyle name="20% - 강조색2 12 3 5 2" xfId="34206" xr:uid="{290802A0-4C09-45D2-8702-1BC7492D99B2}"/>
    <cellStyle name="20% - 강조색2 12 3 6" xfId="23186" xr:uid="{F5B32E8E-3733-442D-8EBE-A8746C0233A7}"/>
    <cellStyle name="20% - 강조색2 12 3 7" xfId="49343" xr:uid="{7D1D941A-E9E0-44F9-9E61-41EBC10664E2}"/>
    <cellStyle name="20% - 강조색2 12 4" xfId="1779" xr:uid="{D8D275C0-83F2-4130-8CC1-EE304840E3E5}"/>
    <cellStyle name="20% - 강조색2 12 4 2" xfId="4555" xr:uid="{D5D14FC5-5B6D-422B-B999-35692D0C00A8}"/>
    <cellStyle name="20% - 강조색2 12 4 2 2" xfId="10081" xr:uid="{5ECEADBF-2864-4453-A09A-570EC5CE124D}"/>
    <cellStyle name="20% - 강조색2 12 4 2 2 2" xfId="21110" xr:uid="{AE80BF08-673E-48FA-B6AC-AA19948ECEB3}"/>
    <cellStyle name="20% - 강조색2 12 4 2 2 2 2" xfId="43159" xr:uid="{7FB05600-B6AE-499A-B29D-9F7989E32A4D}"/>
    <cellStyle name="20% - 강조색2 12 4 2 2 3" xfId="32139" xr:uid="{D49B04FD-0184-4FF3-ABB5-04096A89A9F3}"/>
    <cellStyle name="20% - 강조색2 12 4 2 3" xfId="15600" xr:uid="{81EC7253-5FC8-4DA5-ADEE-0020283CB1E6}"/>
    <cellStyle name="20% - 강조색2 12 4 2 3 2" xfId="37649" xr:uid="{51440615-518B-4CEC-AA7C-A3180D439130}"/>
    <cellStyle name="20% - 강조색2 12 4 2 4" xfId="26629" xr:uid="{F7FB32BB-AE0A-4C18-B5D2-5DC6B2620D66}"/>
    <cellStyle name="20% - 강조색2 12 4 2 5" xfId="52787" xr:uid="{BD307728-8C79-4A8F-8A2A-D396FFACC0F7}"/>
    <cellStyle name="20% - 강조색2 12 4 3" xfId="7326" xr:uid="{4005498F-BDEB-48DB-9978-1EAD2C3685A7}"/>
    <cellStyle name="20% - 강조색2 12 4 3 2" xfId="18355" xr:uid="{AD343AF8-55C3-4420-8563-603BB58A3E06}"/>
    <cellStyle name="20% - 강조색2 12 4 3 2 2" xfId="40404" xr:uid="{819241F6-0C9A-411C-BC7D-4C9781B78DD1}"/>
    <cellStyle name="20% - 강조색2 12 4 3 3" xfId="29384" xr:uid="{8DD82084-CC3E-4237-8F42-F11B22AA9980}"/>
    <cellStyle name="20% - 강조색2 12 4 4" xfId="12845" xr:uid="{E9D4C171-9289-4B64-A335-041EF4E37629}"/>
    <cellStyle name="20% - 강조색2 12 4 4 2" xfId="34894" xr:uid="{D4C086F1-033C-4509-BAF7-2BE94FB98FE4}"/>
    <cellStyle name="20% - 강조색2 12 4 5" xfId="23874" xr:uid="{27EE1CA8-BFCE-44F5-A2F3-90EAF43118C5}"/>
    <cellStyle name="20% - 강조색2 12 4 6" xfId="50032" xr:uid="{29C5A6AD-5446-48C3-8D13-FF1B6754648B}"/>
    <cellStyle name="20% - 강조색2 12 5" xfId="3179" xr:uid="{C5D91F13-AA45-4A6D-BAC6-A6D36C0076F7}"/>
    <cellStyle name="20% - 강조색2 12 5 2" xfId="8705" xr:uid="{E382AC9B-C621-4FCF-BCF7-F72E1D7A00A6}"/>
    <cellStyle name="20% - 강조색2 12 5 2 2" xfId="19734" xr:uid="{C3B3252C-4EE8-4A69-A845-AD91F9C8C685}"/>
    <cellStyle name="20% - 강조색2 12 5 2 2 2" xfId="41783" xr:uid="{F01AC0E0-7345-4562-ADC9-0EF0C39DA889}"/>
    <cellStyle name="20% - 강조색2 12 5 2 3" xfId="30763" xr:uid="{2FAFFE1E-8FB3-49D0-B709-6346C174B8D3}"/>
    <cellStyle name="20% - 강조색2 12 5 3" xfId="14224" xr:uid="{74E4B039-8A5F-4846-982A-EA02BA9CE877}"/>
    <cellStyle name="20% - 강조색2 12 5 3 2" xfId="36273" xr:uid="{EEAED45E-71A7-460C-BD85-8B692D83F31B}"/>
    <cellStyle name="20% - 강조색2 12 5 4" xfId="25253" xr:uid="{7CC63FA6-11FC-4F70-A956-2BBBF2531CEA}"/>
    <cellStyle name="20% - 강조색2 12 5 5" xfId="51411" xr:uid="{2FD7B24E-EC61-48CE-BF7C-65FAD297784C}"/>
    <cellStyle name="20% - 강조색2 12 6" xfId="5950" xr:uid="{DD47211B-444C-487B-83B8-40A0DBD918C6}"/>
    <cellStyle name="20% - 강조색2 12 6 2" xfId="16979" xr:uid="{4A0377B4-AE19-4EB2-8D36-3193985B8499}"/>
    <cellStyle name="20% - 강조색2 12 6 2 2" xfId="39028" xr:uid="{DCCC1255-ACE0-4C26-BC98-8259F64A1DBF}"/>
    <cellStyle name="20% - 강조색2 12 6 3" xfId="28008" xr:uid="{B998EFE4-6440-4B97-8080-00150D294FE4}"/>
    <cellStyle name="20% - 강조색2 12 6 4" xfId="54165" xr:uid="{2824CBEF-EA9C-4141-8E83-57193A25B911}"/>
    <cellStyle name="20% - 강조색2 12 7" xfId="11469" xr:uid="{ED8CA464-36E9-49E4-B49F-439DF52B550C}"/>
    <cellStyle name="20% - 강조색2 12 7 2" xfId="33518" xr:uid="{155E554D-E06C-48B0-9DAC-77386BEE62B7}"/>
    <cellStyle name="20% - 강조색2 12 8" xfId="22498" xr:uid="{591CE15E-7B14-47B9-89F8-E97656BE0096}"/>
    <cellStyle name="20% - 강조색2 12 9" xfId="48656" xr:uid="{7B75D4B3-8E48-41FF-968D-64BE38357B35}"/>
    <cellStyle name="20% - 강조색2 13" xfId="331" xr:uid="{00000000-0005-0000-0000-000036000000}"/>
    <cellStyle name="20% - 강조색2 13 2" xfId="691" xr:uid="{00000000-0005-0000-0000-000037000000}"/>
    <cellStyle name="20% - 강조색2 13 2 2" xfId="1428" xr:uid="{05761582-D6A5-4F40-A234-EBDE88DA3AC8}"/>
    <cellStyle name="20% - 강조색2 13 2 2 2" xfId="2822" xr:uid="{AD49BD9E-F9D5-4D09-8757-061463A18AAE}"/>
    <cellStyle name="20% - 강조색2 13 2 2 2 2" xfId="5598" xr:uid="{1675BE22-B06B-4D4E-9646-25F48AA2DBE1}"/>
    <cellStyle name="20% - 강조색2 13 2 2 2 2 2" xfId="11124" xr:uid="{13ED6E5A-FCE0-4C30-8204-BF88FAA9976D}"/>
    <cellStyle name="20% - 강조색2 13 2 2 2 2 2 2" xfId="22153" xr:uid="{B84339FA-8AB9-46B7-9EE8-B5B7F585DFE2}"/>
    <cellStyle name="20% - 강조색2 13 2 2 2 2 2 2 2" xfId="44202" xr:uid="{34EA9BC4-B01B-4CB3-8603-57030E69F94F}"/>
    <cellStyle name="20% - 강조색2 13 2 2 2 2 2 3" xfId="33182" xr:uid="{FE1CC690-5183-445A-8ABE-ADD34F04C6EF}"/>
    <cellStyle name="20% - 강조색2 13 2 2 2 2 3" xfId="16643" xr:uid="{78B13103-4939-4C13-A9F7-324BC62C613E}"/>
    <cellStyle name="20% - 강조색2 13 2 2 2 2 3 2" xfId="38692" xr:uid="{09CD695B-1ACD-49E6-832B-989A541E3CBA}"/>
    <cellStyle name="20% - 강조색2 13 2 2 2 2 4" xfId="27672" xr:uid="{3130D839-7169-4CB9-992B-4DE374115E4D}"/>
    <cellStyle name="20% - 강조색2 13 2 2 2 2 5" xfId="53830" xr:uid="{85F3A9A1-D970-42F6-A156-B52F38E4D72F}"/>
    <cellStyle name="20% - 강조색2 13 2 2 2 3" xfId="8369" xr:uid="{E7F657C4-0512-4437-A757-4F23567CA554}"/>
    <cellStyle name="20% - 강조색2 13 2 2 2 3 2" xfId="19398" xr:uid="{DD25CE45-B9D6-4735-B73E-060C82C200FB}"/>
    <cellStyle name="20% - 강조색2 13 2 2 2 3 2 2" xfId="41447" xr:uid="{AD74961A-998A-40A5-AFB8-518A268D9EA9}"/>
    <cellStyle name="20% - 강조색2 13 2 2 2 3 3" xfId="30427" xr:uid="{E212C9A1-8F77-43F0-BF49-0368C3789537}"/>
    <cellStyle name="20% - 강조색2 13 2 2 2 4" xfId="13888" xr:uid="{F41D97AB-388A-4650-8F45-D106FE8E9DF9}"/>
    <cellStyle name="20% - 강조색2 13 2 2 2 4 2" xfId="35937" xr:uid="{092A89AF-3A76-4BD8-95FF-19ADA7BF8345}"/>
    <cellStyle name="20% - 강조색2 13 2 2 2 5" xfId="24917" xr:uid="{49ECEC23-A26F-4907-B763-666B68453C6E}"/>
    <cellStyle name="20% - 강조색2 13 2 2 2 6" xfId="51075" xr:uid="{0DAEB527-391B-4AE3-85CF-C3A5D32BDFC3}"/>
    <cellStyle name="20% - 강조색2 13 2 2 3" xfId="4222" xr:uid="{FCAB126F-3583-42E7-8AF6-461C982B999A}"/>
    <cellStyle name="20% - 강조색2 13 2 2 3 2" xfId="9748" xr:uid="{4F1B2684-281F-4D7B-9B33-5A8DFD2B11A4}"/>
    <cellStyle name="20% - 강조색2 13 2 2 3 2 2" xfId="20777" xr:uid="{8CBB5860-0C98-42DC-94B2-FBED8BC75943}"/>
    <cellStyle name="20% - 강조색2 13 2 2 3 2 2 2" xfId="42826" xr:uid="{0F2AD690-5DBC-40F1-A617-A5E8824DCB92}"/>
    <cellStyle name="20% - 강조색2 13 2 2 3 2 3" xfId="31806" xr:uid="{AC973680-5C3E-4F1B-8992-68D92BA5DF78}"/>
    <cellStyle name="20% - 강조색2 13 2 2 3 3" xfId="15267" xr:uid="{BBB62223-FB16-44AE-B368-1E238B0760D7}"/>
    <cellStyle name="20% - 강조색2 13 2 2 3 3 2" xfId="37316" xr:uid="{19EFD79B-278E-4968-9D82-20482355A8BF}"/>
    <cellStyle name="20% - 강조색2 13 2 2 3 4" xfId="26296" xr:uid="{7E9B9944-8BBB-4EA8-BC6A-26E6618367E8}"/>
    <cellStyle name="20% - 강조색2 13 2 2 3 5" xfId="52454" xr:uid="{C0A40CC9-31B3-42A3-B2AC-1B02B3836582}"/>
    <cellStyle name="20% - 강조색2 13 2 2 4" xfId="6993" xr:uid="{2FC3430C-562E-42CE-ACDE-885B7249A920}"/>
    <cellStyle name="20% - 강조색2 13 2 2 4 2" xfId="18022" xr:uid="{E682E636-A857-4B93-9384-263559614D9A}"/>
    <cellStyle name="20% - 강조색2 13 2 2 4 2 2" xfId="40071" xr:uid="{DB4683C8-E8C2-46B6-A325-EDF2BE6CD07E}"/>
    <cellStyle name="20% - 강조색2 13 2 2 4 3" xfId="29051" xr:uid="{5A76BD1C-4F0C-453B-9F7A-4D050344768C}"/>
    <cellStyle name="20% - 강조색2 13 2 2 4 4" xfId="55207" xr:uid="{AA3B4E5C-54B9-4468-BE3A-F97A2BBD8D41}"/>
    <cellStyle name="20% - 강조색2 13 2 2 5" xfId="12512" xr:uid="{F4F1FCC5-8577-4D2A-9E86-79E7FEDB286B}"/>
    <cellStyle name="20% - 강조색2 13 2 2 5 2" xfId="34561" xr:uid="{AC798B9E-9417-47E1-9867-5EA0AD9CF4F4}"/>
    <cellStyle name="20% - 강조색2 13 2 2 6" xfId="23541" xr:uid="{61A198CE-332A-419A-BA0D-FD1E9A65C0B0}"/>
    <cellStyle name="20% - 강조색2 13 2 2 7" xfId="49698" xr:uid="{4F56CABE-48E8-4AB6-9319-8EDA3CC8B912}"/>
    <cellStyle name="20% - 강조색2 13 2 3" xfId="2134" xr:uid="{347F9261-A9EB-42A1-B635-51D36C072231}"/>
    <cellStyle name="20% - 강조색2 13 2 3 2" xfId="4910" xr:uid="{440085A6-CC89-437F-9E23-4ED785605F31}"/>
    <cellStyle name="20% - 강조색2 13 2 3 2 2" xfId="10436" xr:uid="{0BE4D109-9716-48C5-8346-FB7BEF4837EF}"/>
    <cellStyle name="20% - 강조색2 13 2 3 2 2 2" xfId="21465" xr:uid="{60C14548-57FA-4DCF-AD50-0BD7F16BD465}"/>
    <cellStyle name="20% - 강조색2 13 2 3 2 2 2 2" xfId="43514" xr:uid="{971F865C-F4CB-4C85-861D-9CF7D1BA3303}"/>
    <cellStyle name="20% - 강조색2 13 2 3 2 2 3" xfId="32494" xr:uid="{5272092D-2918-4930-9CB1-837FC0B9D98B}"/>
    <cellStyle name="20% - 강조색2 13 2 3 2 3" xfId="15955" xr:uid="{778F2E3C-0F42-4102-830D-777C3AAE27FB}"/>
    <cellStyle name="20% - 강조색2 13 2 3 2 3 2" xfId="38004" xr:uid="{1C561439-EEBB-48BF-8AF3-FFBCC571EDEF}"/>
    <cellStyle name="20% - 강조색2 13 2 3 2 4" xfId="26984" xr:uid="{D342AAAA-84EB-4508-977E-5C4202AE0C39}"/>
    <cellStyle name="20% - 강조색2 13 2 3 2 5" xfId="53142" xr:uid="{B8301D60-09B2-4551-B6BB-7DDBE016B0B0}"/>
    <cellStyle name="20% - 강조색2 13 2 3 3" xfId="7681" xr:uid="{1FC941D2-989C-44E8-9590-D931655C3917}"/>
    <cellStyle name="20% - 강조색2 13 2 3 3 2" xfId="18710" xr:uid="{1EAAD4AE-1563-4709-8438-76BCF9B5E04A}"/>
    <cellStyle name="20% - 강조색2 13 2 3 3 2 2" xfId="40759" xr:uid="{62AD08F5-95A8-4E33-A7F2-51B8A3204C52}"/>
    <cellStyle name="20% - 강조색2 13 2 3 3 3" xfId="29739" xr:uid="{033F2EFD-FA7B-40B8-8CA6-1B1212402744}"/>
    <cellStyle name="20% - 강조색2 13 2 3 4" xfId="13200" xr:uid="{8F5E76D3-2EEF-478C-B014-71F0DFC8814C}"/>
    <cellStyle name="20% - 강조색2 13 2 3 4 2" xfId="35249" xr:uid="{7F19EC12-CCA0-439C-87D0-2D358AA0F6AF}"/>
    <cellStyle name="20% - 강조색2 13 2 3 5" xfId="24229" xr:uid="{C36EA204-7F99-487E-8D17-26C550C22E15}"/>
    <cellStyle name="20% - 강조색2 13 2 3 6" xfId="50387" xr:uid="{4D785ADC-43EE-4AA2-A111-C46F53C06266}"/>
    <cellStyle name="20% - 강조색2 13 2 4" xfId="3534" xr:uid="{AF48E501-3D6B-4CDB-A3F3-6DF6E4F213E3}"/>
    <cellStyle name="20% - 강조색2 13 2 4 2" xfId="9060" xr:uid="{0816472B-111E-4C9D-A02E-B6AA39CC57CC}"/>
    <cellStyle name="20% - 강조색2 13 2 4 2 2" xfId="20089" xr:uid="{A07156B3-53FA-4F4F-B9F4-EE672575A6F7}"/>
    <cellStyle name="20% - 강조색2 13 2 4 2 2 2" xfId="42138" xr:uid="{BA805CA9-F3E0-452A-B6A7-60B69DD03B28}"/>
    <cellStyle name="20% - 강조색2 13 2 4 2 3" xfId="31118" xr:uid="{EFFFECE2-7C61-4109-B073-DAB3BFC0E1DE}"/>
    <cellStyle name="20% - 강조색2 13 2 4 3" xfId="14579" xr:uid="{1F864880-9330-4CCE-8D7F-7498848C17BA}"/>
    <cellStyle name="20% - 강조색2 13 2 4 3 2" xfId="36628" xr:uid="{4AEE84F0-97C4-4AA6-A40F-F66A0004D247}"/>
    <cellStyle name="20% - 강조색2 13 2 4 4" xfId="25608" xr:uid="{FF3B5E34-8E18-4EDA-9557-CDA3B8A9DE87}"/>
    <cellStyle name="20% - 강조색2 13 2 4 5" xfId="51766" xr:uid="{672293FB-4463-45BB-825D-E3E3FFD78D03}"/>
    <cellStyle name="20% - 강조색2 13 2 5" xfId="6305" xr:uid="{89DF5AF9-AB16-4978-973D-392C0D60947E}"/>
    <cellStyle name="20% - 강조색2 13 2 5 2" xfId="17334" xr:uid="{9AC2DDA5-F3CD-4E83-A4E0-F508C39D1446}"/>
    <cellStyle name="20% - 강조색2 13 2 5 2 2" xfId="39383" xr:uid="{DD55DB68-C623-41D2-A005-5B590FC604A8}"/>
    <cellStyle name="20% - 강조색2 13 2 5 3" xfId="28363" xr:uid="{BC935264-FEED-4D02-9F6C-52F34BC3D4B4}"/>
    <cellStyle name="20% - 강조색2 13 2 5 4" xfId="54519" xr:uid="{95C8350A-1B61-43A8-A844-E3BF4741999F}"/>
    <cellStyle name="20% - 강조색2 13 2 6" xfId="11824" xr:uid="{E2890A13-0603-423A-95B2-CF7CE4DC9E16}"/>
    <cellStyle name="20% - 강조색2 13 2 6 2" xfId="33873" xr:uid="{457C62A6-F265-4F94-9CDA-C39345559295}"/>
    <cellStyle name="20% - 강조색2 13 2 7" xfId="22853" xr:uid="{AD0F028C-38E7-48B7-9E68-C81791BAD45F}"/>
    <cellStyle name="20% - 강조색2 13 2 8" xfId="49010" xr:uid="{4DEFA6A8-128D-4059-9678-23CA8360263A}"/>
    <cellStyle name="20% - 강조색2 13 3" xfId="1086" xr:uid="{E7E92B05-1AFF-433B-96A1-F23B68A23687}"/>
    <cellStyle name="20% - 강조색2 13 3 2" xfId="2480" xr:uid="{559FA9CB-B112-40C3-AA8A-42E77312FC59}"/>
    <cellStyle name="20% - 강조색2 13 3 2 2" xfId="5256" xr:uid="{87578EBC-921E-43D5-84DA-934794101B99}"/>
    <cellStyle name="20% - 강조색2 13 3 2 2 2" xfId="10782" xr:uid="{82676D65-35D6-45B4-B761-82BC6D407436}"/>
    <cellStyle name="20% - 강조색2 13 3 2 2 2 2" xfId="21811" xr:uid="{EF00FF1B-B65B-4A28-9D6B-2EE46AE0FD22}"/>
    <cellStyle name="20% - 강조색2 13 3 2 2 2 2 2" xfId="43860" xr:uid="{3A060012-2D67-4194-A795-D56AD9553E64}"/>
    <cellStyle name="20% - 강조색2 13 3 2 2 2 3" xfId="32840" xr:uid="{29B9CE3D-C141-4E87-9AA3-1F7C489BFF8E}"/>
    <cellStyle name="20% - 강조색2 13 3 2 2 3" xfId="16301" xr:uid="{E08CF0F9-D0A1-45CA-B572-0E50A646FA13}"/>
    <cellStyle name="20% - 강조색2 13 3 2 2 3 2" xfId="38350" xr:uid="{18A7B654-5C09-4A59-BFB6-3812C011EC8E}"/>
    <cellStyle name="20% - 강조색2 13 3 2 2 4" xfId="27330" xr:uid="{B0B30E51-A3EE-4ADF-B925-12370E48C78F}"/>
    <cellStyle name="20% - 강조색2 13 3 2 2 5" xfId="53488" xr:uid="{3E0655F6-E137-4F1C-B982-A2DBE4FA81BB}"/>
    <cellStyle name="20% - 강조색2 13 3 2 3" xfId="8027" xr:uid="{D08F8B59-9B5E-4FD5-B5A2-5F133A9DEA2A}"/>
    <cellStyle name="20% - 강조색2 13 3 2 3 2" xfId="19056" xr:uid="{6D0E4DDF-7B47-4B57-9023-81AD1503C4B7}"/>
    <cellStyle name="20% - 강조색2 13 3 2 3 2 2" xfId="41105" xr:uid="{18C7683B-8545-495A-8485-26BF36FF1462}"/>
    <cellStyle name="20% - 강조색2 13 3 2 3 3" xfId="30085" xr:uid="{B845D75B-43F1-46B4-A7E8-B4BA769E7F08}"/>
    <cellStyle name="20% - 강조색2 13 3 2 4" xfId="13546" xr:uid="{232078EB-1A25-47F1-9B8D-C61BD2510CCF}"/>
    <cellStyle name="20% - 강조색2 13 3 2 4 2" xfId="35595" xr:uid="{E4FF9F50-CFE8-4DF1-B26C-A0DED5F3FB02}"/>
    <cellStyle name="20% - 강조색2 13 3 2 5" xfId="24575" xr:uid="{8D9693E4-60BB-4236-9A6C-869503F7B9DF}"/>
    <cellStyle name="20% - 강조색2 13 3 2 6" xfId="50733" xr:uid="{89AB8265-6197-4080-B966-22C25DF3D188}"/>
    <cellStyle name="20% - 강조색2 13 3 3" xfId="3880" xr:uid="{97460843-E1A6-42AB-8F0E-3FE04D4C68D7}"/>
    <cellStyle name="20% - 강조색2 13 3 3 2" xfId="9406" xr:uid="{ADFE23AA-6AEB-497A-86BC-B7F2F469E976}"/>
    <cellStyle name="20% - 강조색2 13 3 3 2 2" xfId="20435" xr:uid="{DE6E4E5A-E6AF-4B4D-8EFE-976632588146}"/>
    <cellStyle name="20% - 강조색2 13 3 3 2 2 2" xfId="42484" xr:uid="{867F4A84-7969-4E25-B199-93FB6E88526C}"/>
    <cellStyle name="20% - 강조색2 13 3 3 2 3" xfId="31464" xr:uid="{106178BE-7187-4819-A3BD-F0C8D6F31F81}"/>
    <cellStyle name="20% - 강조색2 13 3 3 3" xfId="14925" xr:uid="{668B7095-0EA3-4AE8-9EB6-C861B748F837}"/>
    <cellStyle name="20% - 강조색2 13 3 3 3 2" xfId="36974" xr:uid="{D2E0B759-3469-4061-9691-B4C325C1FCA1}"/>
    <cellStyle name="20% - 강조색2 13 3 3 4" xfId="25954" xr:uid="{8334F7F0-A8A2-41DB-82AA-C9EF6645C1B2}"/>
    <cellStyle name="20% - 강조색2 13 3 3 5" xfId="52112" xr:uid="{3C5EC0FE-05FA-4F46-8828-A3D158607D19}"/>
    <cellStyle name="20% - 강조색2 13 3 4" xfId="6651" xr:uid="{5EC6E0A7-7DB1-4D60-9DBE-1BD7B7480CB3}"/>
    <cellStyle name="20% - 강조색2 13 3 4 2" xfId="17680" xr:uid="{704C7F5D-8448-42F0-A80D-0E60D8A01EB3}"/>
    <cellStyle name="20% - 강조색2 13 3 4 2 2" xfId="39729" xr:uid="{C0FF0652-8B8B-43FA-9422-04FA28BC6549}"/>
    <cellStyle name="20% - 강조색2 13 3 4 3" xfId="28709" xr:uid="{9E340E71-D09E-47E7-9DD6-6A631B3D5325}"/>
    <cellStyle name="20% - 강조색2 13 3 4 4" xfId="54865" xr:uid="{52E6F553-A9D2-48AD-9B6B-DDF190E4CD80}"/>
    <cellStyle name="20% - 강조색2 13 3 5" xfId="12170" xr:uid="{0C18F206-F5A8-4025-BDE9-D399F37A67CE}"/>
    <cellStyle name="20% - 강조색2 13 3 5 2" xfId="34219" xr:uid="{76801568-E42A-4028-A4B1-6046AEC0DECA}"/>
    <cellStyle name="20% - 강조색2 13 3 6" xfId="23199" xr:uid="{0DA63C49-614D-4318-9544-9283F1AB7E61}"/>
    <cellStyle name="20% - 강조색2 13 3 7" xfId="49356" xr:uid="{DFF2C918-C5D2-48EF-9D4B-6F58260E5EF5}"/>
    <cellStyle name="20% - 강조색2 13 4" xfId="1792" xr:uid="{C51EEC2D-029E-463E-90C2-042D40CAAC51}"/>
    <cellStyle name="20% - 강조색2 13 4 2" xfId="4568" xr:uid="{A51AC8BD-430D-4845-8077-6AF63D9AB2EB}"/>
    <cellStyle name="20% - 강조색2 13 4 2 2" xfId="10094" xr:uid="{1C93F0FE-5B4B-4228-9AAC-E94EB980793A}"/>
    <cellStyle name="20% - 강조색2 13 4 2 2 2" xfId="21123" xr:uid="{A1DED41B-9807-43CD-8787-944A244C76DC}"/>
    <cellStyle name="20% - 강조색2 13 4 2 2 2 2" xfId="43172" xr:uid="{62379767-9669-42A9-BC8D-A6BD3DC52047}"/>
    <cellStyle name="20% - 강조색2 13 4 2 2 3" xfId="32152" xr:uid="{05252FB6-788F-4538-A043-2F514A038BEA}"/>
    <cellStyle name="20% - 강조색2 13 4 2 3" xfId="15613" xr:uid="{CD90A2EB-3F9D-4260-A3CD-98262189EE57}"/>
    <cellStyle name="20% - 강조색2 13 4 2 3 2" xfId="37662" xr:uid="{D0BE9441-D45B-4915-ACF2-A46EBB4FCF77}"/>
    <cellStyle name="20% - 강조색2 13 4 2 4" xfId="26642" xr:uid="{D767F86B-C53A-4B41-BEF5-3B69C977C2A3}"/>
    <cellStyle name="20% - 강조색2 13 4 2 5" xfId="52800" xr:uid="{7EA7DE08-23A7-47BC-9209-A7E46C41A907}"/>
    <cellStyle name="20% - 강조색2 13 4 3" xfId="7339" xr:uid="{B54C7FDC-EA3C-48AF-A4F7-C50FF2007C1C}"/>
    <cellStyle name="20% - 강조색2 13 4 3 2" xfId="18368" xr:uid="{DF6C6664-C665-4C8C-9A8E-F7A91998C95C}"/>
    <cellStyle name="20% - 강조색2 13 4 3 2 2" xfId="40417" xr:uid="{D06A56E5-3B58-410F-A56F-FF242FC451AA}"/>
    <cellStyle name="20% - 강조색2 13 4 3 3" xfId="29397" xr:uid="{8B04F923-88E0-4C70-B6BC-0B2FCC3C4F37}"/>
    <cellStyle name="20% - 강조색2 13 4 4" xfId="12858" xr:uid="{0BE64215-B684-40BD-9C0A-66D8627FA7A3}"/>
    <cellStyle name="20% - 강조색2 13 4 4 2" xfId="34907" xr:uid="{D2B69D4A-D3DE-41E2-8A48-BB31FD7C4EDE}"/>
    <cellStyle name="20% - 강조색2 13 4 5" xfId="23887" xr:uid="{BB7BB0E5-197B-43D6-860B-644978D8DB52}"/>
    <cellStyle name="20% - 강조색2 13 4 6" xfId="50045" xr:uid="{02E00E84-F9A8-40C8-9C5B-700B31F1A04F}"/>
    <cellStyle name="20% - 강조색2 13 5" xfId="3192" xr:uid="{09791763-5576-4287-9CE8-2C7D94A3FD05}"/>
    <cellStyle name="20% - 강조색2 13 5 2" xfId="8718" xr:uid="{01274E8C-EBF4-44C8-A7F6-CAF86EE6DEAD}"/>
    <cellStyle name="20% - 강조색2 13 5 2 2" xfId="19747" xr:uid="{097ECAB5-E762-432C-A880-1FC0E9A689EC}"/>
    <cellStyle name="20% - 강조색2 13 5 2 2 2" xfId="41796" xr:uid="{00CC5290-4CCD-408C-87E9-10E864FEEEEB}"/>
    <cellStyle name="20% - 강조색2 13 5 2 3" xfId="30776" xr:uid="{F389464E-3CB6-4771-BDF0-16B88973EA32}"/>
    <cellStyle name="20% - 강조색2 13 5 3" xfId="14237" xr:uid="{88A611E8-E87C-41C8-B53D-167E182C3BD4}"/>
    <cellStyle name="20% - 강조색2 13 5 3 2" xfId="36286" xr:uid="{5B922495-41CA-4AE6-BF89-9BFC384AF8A8}"/>
    <cellStyle name="20% - 강조색2 13 5 4" xfId="25266" xr:uid="{E6683306-DAA7-4395-AB3F-D421FE1D9B19}"/>
    <cellStyle name="20% - 강조색2 13 5 5" xfId="51424" xr:uid="{5F504197-7421-4A67-B8F9-3AA972649952}"/>
    <cellStyle name="20% - 강조색2 13 6" xfId="5963" xr:uid="{FE1C9C56-2648-4223-9732-FDBCAF4A7B3C}"/>
    <cellStyle name="20% - 강조색2 13 6 2" xfId="16992" xr:uid="{9581E282-E680-42A5-9C96-D8395AFD073B}"/>
    <cellStyle name="20% - 강조색2 13 6 2 2" xfId="39041" xr:uid="{BA9CCA5F-95AB-4CEF-8D6C-241E0DCC4756}"/>
    <cellStyle name="20% - 강조색2 13 6 3" xfId="28021" xr:uid="{49C91511-F11D-4A1C-B360-7E52DF1363A9}"/>
    <cellStyle name="20% - 강조색2 13 6 4" xfId="54178" xr:uid="{B7C8F501-9F1B-4E5A-9B6B-33B8A06AA628}"/>
    <cellStyle name="20% - 강조색2 13 7" xfId="11482" xr:uid="{4505DD53-E1D6-40C3-AC25-A40A3584A8CA}"/>
    <cellStyle name="20% - 강조색2 13 7 2" xfId="33531" xr:uid="{4BA596A6-8BAD-418D-B6E1-A8A6AFE8B02A}"/>
    <cellStyle name="20% - 강조색2 13 8" xfId="22511" xr:uid="{CD4D2414-D982-4A07-823F-D2AC021C22C0}"/>
    <cellStyle name="20% - 강조색2 13 9" xfId="48669" xr:uid="{BC694E19-9A71-4E8B-AC10-FEE675B96C8D}"/>
    <cellStyle name="20% - 강조색2 14" xfId="359" xr:uid="{00000000-0005-0000-0000-000038000000}"/>
    <cellStyle name="20% - 강조색2 14 2" xfId="716" xr:uid="{00000000-0005-0000-0000-000039000000}"/>
    <cellStyle name="20% - 강조색2 14 2 2" xfId="1452" xr:uid="{0874266B-6EBC-436E-A7E5-233CF1D47347}"/>
    <cellStyle name="20% - 강조색2 14 2 2 2" xfId="2846" xr:uid="{C0250EF3-B6DC-4448-B172-6245394181A6}"/>
    <cellStyle name="20% - 강조색2 14 2 2 2 2" xfId="5622" xr:uid="{301C76AC-7A7E-401E-BF4F-8365107E95C2}"/>
    <cellStyle name="20% - 강조색2 14 2 2 2 2 2" xfId="11148" xr:uid="{4CF92065-3607-4925-987E-E4B840E862B1}"/>
    <cellStyle name="20% - 강조색2 14 2 2 2 2 2 2" xfId="22177" xr:uid="{9E44F075-FD0F-4767-BE0F-A372C3CB5A2B}"/>
    <cellStyle name="20% - 강조색2 14 2 2 2 2 2 2 2" xfId="44226" xr:uid="{B3701E05-6A5A-417C-86E5-0F443566E2BF}"/>
    <cellStyle name="20% - 강조색2 14 2 2 2 2 2 3" xfId="33206" xr:uid="{2DDFF72A-F2FF-4EB6-82A5-990C480E8459}"/>
    <cellStyle name="20% - 강조색2 14 2 2 2 2 3" xfId="16667" xr:uid="{4F96803F-FBEB-4D70-86B4-56322C67FBF4}"/>
    <cellStyle name="20% - 강조색2 14 2 2 2 2 3 2" xfId="38716" xr:uid="{F8F4FDBC-C16C-4483-B217-6618E7688AC7}"/>
    <cellStyle name="20% - 강조색2 14 2 2 2 2 4" xfId="27696" xr:uid="{C00001A1-0E0E-426C-9377-C9C6444B56A0}"/>
    <cellStyle name="20% - 강조색2 14 2 2 2 2 5" xfId="53854" xr:uid="{627DBFDB-297E-4AA4-96A3-9BB8E5111ECB}"/>
    <cellStyle name="20% - 강조색2 14 2 2 2 3" xfId="8393" xr:uid="{FC2DC683-D78C-482E-916D-2606500BA18B}"/>
    <cellStyle name="20% - 강조색2 14 2 2 2 3 2" xfId="19422" xr:uid="{16BCE787-0FC2-4663-A0D0-A8C6364D3455}"/>
    <cellStyle name="20% - 강조색2 14 2 2 2 3 2 2" xfId="41471" xr:uid="{D80ECBA4-BF58-41DD-A7E0-3D6654555961}"/>
    <cellStyle name="20% - 강조색2 14 2 2 2 3 3" xfId="30451" xr:uid="{8656BB4D-F97B-4F47-9B96-99159C925AA6}"/>
    <cellStyle name="20% - 강조색2 14 2 2 2 4" xfId="13912" xr:uid="{CF9151AD-5FD7-4E6D-BED6-21CE471E9FCF}"/>
    <cellStyle name="20% - 강조색2 14 2 2 2 4 2" xfId="35961" xr:uid="{D5D14061-8E03-4004-9565-06C553EA3100}"/>
    <cellStyle name="20% - 강조색2 14 2 2 2 5" xfId="24941" xr:uid="{4D02C896-CAB1-49B0-95AF-0231539696C2}"/>
    <cellStyle name="20% - 강조색2 14 2 2 2 6" xfId="51099" xr:uid="{9A5D29C4-D882-4763-94FC-ECB326723AD0}"/>
    <cellStyle name="20% - 강조색2 14 2 2 3" xfId="4246" xr:uid="{89278726-62BF-464E-86C8-936497DA6A9C}"/>
    <cellStyle name="20% - 강조색2 14 2 2 3 2" xfId="9772" xr:uid="{0A694DD6-3A4E-40F5-AD08-33DCF62ECDD0}"/>
    <cellStyle name="20% - 강조색2 14 2 2 3 2 2" xfId="20801" xr:uid="{FD3825BB-C609-474A-B451-5B1D8A760900}"/>
    <cellStyle name="20% - 강조색2 14 2 2 3 2 2 2" xfId="42850" xr:uid="{54B33E39-726F-47D7-A4FF-78CDAA883F85}"/>
    <cellStyle name="20% - 강조색2 14 2 2 3 2 3" xfId="31830" xr:uid="{FB79B44E-C430-4D90-9C23-16BD9B8C190C}"/>
    <cellStyle name="20% - 강조색2 14 2 2 3 3" xfId="15291" xr:uid="{4F9CAB1C-885F-4807-A073-B1A4E0E3C639}"/>
    <cellStyle name="20% - 강조색2 14 2 2 3 3 2" xfId="37340" xr:uid="{0082D466-C657-4E03-B5D2-4CE04981E2AE}"/>
    <cellStyle name="20% - 강조색2 14 2 2 3 4" xfId="26320" xr:uid="{5656D9DD-D2CF-41A8-B1EB-48F216831979}"/>
    <cellStyle name="20% - 강조색2 14 2 2 3 5" xfId="52478" xr:uid="{FE2F1556-A863-44ED-BA16-1FA616A37BCC}"/>
    <cellStyle name="20% - 강조색2 14 2 2 4" xfId="7017" xr:uid="{5095CB3C-FE5F-4366-B598-D07D1EFC1D99}"/>
    <cellStyle name="20% - 강조색2 14 2 2 4 2" xfId="18046" xr:uid="{415ADDC6-0A24-49A9-AB30-BFD6F12EE458}"/>
    <cellStyle name="20% - 강조색2 14 2 2 4 2 2" xfId="40095" xr:uid="{DE7C32F1-49E6-4BA6-83AD-155C3A1BC404}"/>
    <cellStyle name="20% - 강조색2 14 2 2 4 3" xfId="29075" xr:uid="{61192895-F431-4416-8702-DF5AB443BCDD}"/>
    <cellStyle name="20% - 강조색2 14 2 2 4 4" xfId="55231" xr:uid="{57C50F26-69D1-4B0B-B837-B89794A52905}"/>
    <cellStyle name="20% - 강조색2 14 2 2 5" xfId="12536" xr:uid="{384DDC08-EE36-4642-9DF7-605EDF2473C9}"/>
    <cellStyle name="20% - 강조색2 14 2 2 5 2" xfId="34585" xr:uid="{35CEA178-1FA0-4655-9C0F-4638CE02F084}"/>
    <cellStyle name="20% - 강조색2 14 2 2 6" xfId="23565" xr:uid="{270988DB-FE0B-47E7-A312-8102C0B3AC87}"/>
    <cellStyle name="20% - 강조색2 14 2 2 7" xfId="49722" xr:uid="{792A8F48-C6FD-4F17-BBFE-3B051064ED41}"/>
    <cellStyle name="20% - 강조색2 14 2 3" xfId="2158" xr:uid="{4A914237-F351-4A2F-B9B0-9B2BC68730B4}"/>
    <cellStyle name="20% - 강조색2 14 2 3 2" xfId="4934" xr:uid="{7A8F0C52-791E-493F-B4BB-84C74FDFA18B}"/>
    <cellStyle name="20% - 강조색2 14 2 3 2 2" xfId="10460" xr:uid="{76689A80-E43D-4865-857B-E73EF3ABB4CD}"/>
    <cellStyle name="20% - 강조색2 14 2 3 2 2 2" xfId="21489" xr:uid="{9A812EF8-0E7D-4F0F-A49A-D80A7D4F2709}"/>
    <cellStyle name="20% - 강조색2 14 2 3 2 2 2 2" xfId="43538" xr:uid="{B570CF2A-C1C7-4DE3-8632-554B2430E244}"/>
    <cellStyle name="20% - 강조색2 14 2 3 2 2 3" xfId="32518" xr:uid="{6A407437-4553-48A9-BD56-92BA004D9112}"/>
    <cellStyle name="20% - 강조색2 14 2 3 2 3" xfId="15979" xr:uid="{A0B978D2-7859-4450-B47D-47CCEC173BB4}"/>
    <cellStyle name="20% - 강조색2 14 2 3 2 3 2" xfId="38028" xr:uid="{E13D6667-5134-4EC8-A3B4-90FD32CEC54A}"/>
    <cellStyle name="20% - 강조색2 14 2 3 2 4" xfId="27008" xr:uid="{EDD792B7-C267-4FAF-B4CA-2151404F4695}"/>
    <cellStyle name="20% - 강조색2 14 2 3 2 5" xfId="53166" xr:uid="{1B0D1A65-3671-4A34-82E7-7E5421DCB38B}"/>
    <cellStyle name="20% - 강조색2 14 2 3 3" xfId="7705" xr:uid="{862CD870-6251-4830-931D-F348222B6C8B}"/>
    <cellStyle name="20% - 강조색2 14 2 3 3 2" xfId="18734" xr:uid="{325BD5F5-4A8D-4D95-817A-04E25A216B69}"/>
    <cellStyle name="20% - 강조색2 14 2 3 3 2 2" xfId="40783" xr:uid="{963B206D-1AAD-422A-B557-F48DEDF6A320}"/>
    <cellStyle name="20% - 강조색2 14 2 3 3 3" xfId="29763" xr:uid="{71F575D7-B443-43A9-8F9E-E23FDB3C4322}"/>
    <cellStyle name="20% - 강조색2 14 2 3 4" xfId="13224" xr:uid="{AB9D0086-50E5-4969-8D3C-2B0AC7CB9ACE}"/>
    <cellStyle name="20% - 강조색2 14 2 3 4 2" xfId="35273" xr:uid="{95364B91-C206-4355-8582-B93289E5774A}"/>
    <cellStyle name="20% - 강조색2 14 2 3 5" xfId="24253" xr:uid="{FBF15D3D-1988-400D-BC90-FC0553EE89BB}"/>
    <cellStyle name="20% - 강조색2 14 2 3 6" xfId="50411" xr:uid="{0719D335-A0E5-463A-A4B7-BE13AC7A6470}"/>
    <cellStyle name="20% - 강조색2 14 2 4" xfId="3558" xr:uid="{942B273E-ABA6-4415-A4C1-B23731879E0F}"/>
    <cellStyle name="20% - 강조색2 14 2 4 2" xfId="9084" xr:uid="{EA287ECD-8623-4E77-AC27-5DB85C0BB470}"/>
    <cellStyle name="20% - 강조색2 14 2 4 2 2" xfId="20113" xr:uid="{F89733AD-04F0-40A1-8707-EA57718021D1}"/>
    <cellStyle name="20% - 강조색2 14 2 4 2 2 2" xfId="42162" xr:uid="{D3C91B17-DB23-4B62-9127-E71D39872617}"/>
    <cellStyle name="20% - 강조색2 14 2 4 2 3" xfId="31142" xr:uid="{5A633F1E-68E9-44C6-80FC-1B1BC661DB82}"/>
    <cellStyle name="20% - 강조색2 14 2 4 3" xfId="14603" xr:uid="{03258EA9-DFB9-42EB-B687-EB28906E7CBA}"/>
    <cellStyle name="20% - 강조색2 14 2 4 3 2" xfId="36652" xr:uid="{E72C2E8B-BF25-4605-9AA3-A53DB5D41049}"/>
    <cellStyle name="20% - 강조색2 14 2 4 4" xfId="25632" xr:uid="{35A0EFFF-AC48-480D-A5B9-EDA7ABDAF794}"/>
    <cellStyle name="20% - 강조색2 14 2 4 5" xfId="51790" xr:uid="{8C484488-1F70-4990-8365-843E75BC7653}"/>
    <cellStyle name="20% - 강조색2 14 2 5" xfId="6329" xr:uid="{3B03D3C1-1FEC-41F0-8371-32C81CEC0ED3}"/>
    <cellStyle name="20% - 강조색2 14 2 5 2" xfId="17358" xr:uid="{695FC99D-F29C-4519-B82F-DEF69E9021A8}"/>
    <cellStyle name="20% - 강조색2 14 2 5 2 2" xfId="39407" xr:uid="{D3FEAC1A-FBE7-4ED7-9E3E-C47911A93D3D}"/>
    <cellStyle name="20% - 강조색2 14 2 5 3" xfId="28387" xr:uid="{5D80DE45-F66F-449C-9931-F89D6E728455}"/>
    <cellStyle name="20% - 강조색2 14 2 5 4" xfId="54543" xr:uid="{35288A17-BDDD-4D9D-A9CC-CF92F9F5844C}"/>
    <cellStyle name="20% - 강조색2 14 2 6" xfId="11848" xr:uid="{CA0C0DDC-D665-4567-A9CE-971B9CEAC3DC}"/>
    <cellStyle name="20% - 강조색2 14 2 6 2" xfId="33897" xr:uid="{7357819C-C1B6-4B93-8A17-57836A9176BD}"/>
    <cellStyle name="20% - 강조색2 14 2 7" xfId="22877" xr:uid="{0FD02211-F209-4F20-8D2D-EB5D5A711754}"/>
    <cellStyle name="20% - 강조색2 14 2 8" xfId="49034" xr:uid="{59D37D09-EDAB-4DB5-A41D-DB16903FED4E}"/>
    <cellStyle name="20% - 강조색2 14 3" xfId="1110" xr:uid="{CB9C456E-48BF-4B61-BDF0-8C2AC3F9A3E6}"/>
    <cellStyle name="20% - 강조색2 14 3 2" xfId="2504" xr:uid="{06BDDAD6-98DB-46A3-B078-9692A1F6B5A1}"/>
    <cellStyle name="20% - 강조색2 14 3 2 2" xfId="5280" xr:uid="{14FB7B4A-E525-431B-8788-15CA772273BC}"/>
    <cellStyle name="20% - 강조색2 14 3 2 2 2" xfId="10806" xr:uid="{B44F9554-BC3A-4B6D-889F-20B509050813}"/>
    <cellStyle name="20% - 강조색2 14 3 2 2 2 2" xfId="21835" xr:uid="{96B77C38-5F95-4E71-9727-312B1BAC8BE2}"/>
    <cellStyle name="20% - 강조색2 14 3 2 2 2 2 2" xfId="43884" xr:uid="{DF41609F-3AAC-417B-8D9E-BAD28852355A}"/>
    <cellStyle name="20% - 강조색2 14 3 2 2 2 3" xfId="32864" xr:uid="{9D113841-264C-4FE0-92D0-E148E7C32037}"/>
    <cellStyle name="20% - 강조색2 14 3 2 2 3" xfId="16325" xr:uid="{299F4B2B-CF0A-40A2-A458-568C35B05225}"/>
    <cellStyle name="20% - 강조색2 14 3 2 2 3 2" xfId="38374" xr:uid="{47A19171-8CE9-469C-A69E-24F87AC02785}"/>
    <cellStyle name="20% - 강조색2 14 3 2 2 4" xfId="27354" xr:uid="{2DDE25E5-6C2D-469B-9CAF-BA65D9641A6D}"/>
    <cellStyle name="20% - 강조색2 14 3 2 2 5" xfId="53512" xr:uid="{0E2360A9-23AD-4E4B-9BD8-F2DF6CBFBD10}"/>
    <cellStyle name="20% - 강조색2 14 3 2 3" xfId="8051" xr:uid="{6EA20555-022A-4673-8D4A-0857F09BE4F9}"/>
    <cellStyle name="20% - 강조색2 14 3 2 3 2" xfId="19080" xr:uid="{B102EA69-CBE9-4149-873B-24F060EB2AB4}"/>
    <cellStyle name="20% - 강조색2 14 3 2 3 2 2" xfId="41129" xr:uid="{4E6E3DCB-FFBE-4D27-99A5-D8C5D794965C}"/>
    <cellStyle name="20% - 강조색2 14 3 2 3 3" xfId="30109" xr:uid="{6B733734-A6BC-40EA-B06A-0461F8E7DB6D}"/>
    <cellStyle name="20% - 강조색2 14 3 2 4" xfId="13570" xr:uid="{00433C85-99B7-44B5-9040-2CBA66E2355A}"/>
    <cellStyle name="20% - 강조색2 14 3 2 4 2" xfId="35619" xr:uid="{51F8CC7D-CB9C-463F-A6EE-2F2FB9C569A0}"/>
    <cellStyle name="20% - 강조색2 14 3 2 5" xfId="24599" xr:uid="{BB32F280-A10A-4A93-90F2-FE1B9083603F}"/>
    <cellStyle name="20% - 강조색2 14 3 2 6" xfId="50757" xr:uid="{034B1E97-5108-49A2-9B09-9CAA839DA911}"/>
    <cellStyle name="20% - 강조색2 14 3 3" xfId="3904" xr:uid="{EF7EC6FB-8AB0-40C1-A5B7-F551F5799933}"/>
    <cellStyle name="20% - 강조색2 14 3 3 2" xfId="9430" xr:uid="{466F9FA7-13D0-462F-A996-7920CBA5269A}"/>
    <cellStyle name="20% - 강조색2 14 3 3 2 2" xfId="20459" xr:uid="{6D896D64-E89E-43C6-B676-7697DC5099CF}"/>
    <cellStyle name="20% - 강조색2 14 3 3 2 2 2" xfId="42508" xr:uid="{1BD3F357-7FCD-4D87-AE35-4480BDCD8A36}"/>
    <cellStyle name="20% - 강조색2 14 3 3 2 3" xfId="31488" xr:uid="{EAED5E8A-85F0-4868-AB01-995F0BF211BD}"/>
    <cellStyle name="20% - 강조색2 14 3 3 3" xfId="14949" xr:uid="{AE4CE921-2496-4DA9-9A36-63B9CBC68D57}"/>
    <cellStyle name="20% - 강조색2 14 3 3 3 2" xfId="36998" xr:uid="{19597068-FC2D-4D16-826D-3A764EB94CA9}"/>
    <cellStyle name="20% - 강조색2 14 3 3 4" xfId="25978" xr:uid="{BB4211BB-541B-4EDE-9AF6-E3607E6E7728}"/>
    <cellStyle name="20% - 강조색2 14 3 3 5" xfId="52136" xr:uid="{9EA8264B-3CEC-4E67-9938-571DE83F6939}"/>
    <cellStyle name="20% - 강조색2 14 3 4" xfId="6675" xr:uid="{8897EFAB-DF04-4EC5-8041-0EADD67D9116}"/>
    <cellStyle name="20% - 강조색2 14 3 4 2" xfId="17704" xr:uid="{A79B4547-4F10-4080-918E-59FBDEFB8E8F}"/>
    <cellStyle name="20% - 강조색2 14 3 4 2 2" xfId="39753" xr:uid="{18614CA8-3740-4231-8489-1884C5CA2D0B}"/>
    <cellStyle name="20% - 강조색2 14 3 4 3" xfId="28733" xr:uid="{4D911910-1113-447D-9EBC-614497C21D37}"/>
    <cellStyle name="20% - 강조색2 14 3 4 4" xfId="54889" xr:uid="{4493CC2D-4F56-4305-964A-0FB675B8F3CE}"/>
    <cellStyle name="20% - 강조색2 14 3 5" xfId="12194" xr:uid="{55AAD2E6-176F-4C29-9FE6-4ED4A05F9DBE}"/>
    <cellStyle name="20% - 강조색2 14 3 5 2" xfId="34243" xr:uid="{B74F46ED-1508-4AE9-BEC9-D1C5DC032224}"/>
    <cellStyle name="20% - 강조색2 14 3 6" xfId="23223" xr:uid="{9924999C-CD78-483D-9099-20C31084DC09}"/>
    <cellStyle name="20% - 강조색2 14 3 7" xfId="49380" xr:uid="{4FF0F80F-BA93-42E2-9EDD-38F338ECA0BA}"/>
    <cellStyle name="20% - 강조색2 14 4" xfId="1816" xr:uid="{E4B2FCA4-28F9-4074-BCB5-51A36DEB2258}"/>
    <cellStyle name="20% - 강조색2 14 4 2" xfId="4592" xr:uid="{4B2939D6-36B1-4C2C-A8B8-C39180432FA1}"/>
    <cellStyle name="20% - 강조색2 14 4 2 2" xfId="10118" xr:uid="{198971B1-ECB9-425C-AC8A-69ABC5941047}"/>
    <cellStyle name="20% - 강조색2 14 4 2 2 2" xfId="21147" xr:uid="{41FCBFF9-B728-4346-BCF5-9016ECD9CBF2}"/>
    <cellStyle name="20% - 강조색2 14 4 2 2 2 2" xfId="43196" xr:uid="{8829674A-0E43-404E-85F7-4C5C255A7D5E}"/>
    <cellStyle name="20% - 강조색2 14 4 2 2 3" xfId="32176" xr:uid="{F6B1D061-FB39-4735-ABC2-04E34CF70BB6}"/>
    <cellStyle name="20% - 강조색2 14 4 2 3" xfId="15637" xr:uid="{EE85F7C7-B322-4394-B30E-72B7FBC0114A}"/>
    <cellStyle name="20% - 강조색2 14 4 2 3 2" xfId="37686" xr:uid="{F67F8E1D-8255-4DE0-A34A-5599C68FD256}"/>
    <cellStyle name="20% - 강조색2 14 4 2 4" xfId="26666" xr:uid="{BAE008BA-8E61-4B01-822A-25E10E1FA48A}"/>
    <cellStyle name="20% - 강조색2 14 4 2 5" xfId="52824" xr:uid="{B013D1B1-0B45-4754-98B1-9816D63F3607}"/>
    <cellStyle name="20% - 강조색2 14 4 3" xfId="7363" xr:uid="{FE4AE2C9-A082-425F-98FF-DCC81F5EF91B}"/>
    <cellStyle name="20% - 강조색2 14 4 3 2" xfId="18392" xr:uid="{6DAB3B3B-18B3-4DA2-ABC6-7647866C5919}"/>
    <cellStyle name="20% - 강조색2 14 4 3 2 2" xfId="40441" xr:uid="{7F0B1BFC-DDD4-47D9-A06C-608B6EAE8BFB}"/>
    <cellStyle name="20% - 강조색2 14 4 3 3" xfId="29421" xr:uid="{A6D1BFF7-0FD6-4622-94B2-40F792075EF0}"/>
    <cellStyle name="20% - 강조색2 14 4 4" xfId="12882" xr:uid="{DBD424A7-CF6D-47CB-A990-A2F508D0BFD6}"/>
    <cellStyle name="20% - 강조색2 14 4 4 2" xfId="34931" xr:uid="{9809A272-DC1B-4D40-9218-4BDF307E0BA8}"/>
    <cellStyle name="20% - 강조색2 14 4 5" xfId="23911" xr:uid="{012FD17C-1A68-4F55-A21B-7EFB09D1D9EE}"/>
    <cellStyle name="20% - 강조색2 14 4 6" xfId="50069" xr:uid="{DF1923F7-54B2-4D50-A839-7F72F757E5EB}"/>
    <cellStyle name="20% - 강조색2 14 5" xfId="3216" xr:uid="{FB6BA471-9C2B-4CF3-87CE-72593E6B27A7}"/>
    <cellStyle name="20% - 강조색2 14 5 2" xfId="8742" xr:uid="{55E7807C-8694-4747-9C61-AD2D83B3F95B}"/>
    <cellStyle name="20% - 강조색2 14 5 2 2" xfId="19771" xr:uid="{96FDFD36-68EF-4169-A0FE-B314BC1EDF24}"/>
    <cellStyle name="20% - 강조색2 14 5 2 2 2" xfId="41820" xr:uid="{7D556EC1-5063-468B-9109-28A99A9DE440}"/>
    <cellStyle name="20% - 강조색2 14 5 2 3" xfId="30800" xr:uid="{BD684A4B-EEA7-49EF-B1EA-437D367F833A}"/>
    <cellStyle name="20% - 강조색2 14 5 3" xfId="14261" xr:uid="{A9BFD616-0088-466B-A4A1-C004201F0695}"/>
    <cellStyle name="20% - 강조색2 14 5 3 2" xfId="36310" xr:uid="{DB1942A3-7CC4-41B0-88F6-3C4C50CB8667}"/>
    <cellStyle name="20% - 강조색2 14 5 4" xfId="25290" xr:uid="{25C9E6F1-E0EB-4F1E-AFD5-F1C00A1C955B}"/>
    <cellStyle name="20% - 강조색2 14 5 5" xfId="51448" xr:uid="{48003F6E-3F34-4162-A8CB-3DF12A04DBD9}"/>
    <cellStyle name="20% - 강조색2 14 6" xfId="5987" xr:uid="{270BE07A-1E4B-4A20-93CE-2B386EB68322}"/>
    <cellStyle name="20% - 강조색2 14 6 2" xfId="17016" xr:uid="{1EC04199-70DD-45EF-A29A-4CC90FC77D31}"/>
    <cellStyle name="20% - 강조색2 14 6 2 2" xfId="39065" xr:uid="{466A9671-1EC6-41E1-8B64-55FDDE9C3C30}"/>
    <cellStyle name="20% - 강조색2 14 6 3" xfId="28045" xr:uid="{1E9769AA-C03F-4ACF-9E99-3783C9BC53EA}"/>
    <cellStyle name="20% - 강조색2 14 6 4" xfId="54201" xr:uid="{142B6E3A-8FD2-43C2-98CC-FAE332416714}"/>
    <cellStyle name="20% - 강조색2 14 7" xfId="11506" xr:uid="{355F3B4F-6083-4ABB-8B60-10A2B2995D5A}"/>
    <cellStyle name="20% - 강조색2 14 7 2" xfId="33555" xr:uid="{2B260D45-2C86-413D-8357-4D7E22340E74}"/>
    <cellStyle name="20% - 강조색2 14 8" xfId="22535" xr:uid="{B1970568-68C0-4826-BEB7-68E85E218B4E}"/>
    <cellStyle name="20% - 강조색2 14 9" xfId="48692" xr:uid="{C4148D37-C924-4B23-A500-D049D738ADFA}"/>
    <cellStyle name="20% - 강조색2 15" xfId="373" xr:uid="{00000000-0005-0000-0000-00003A000000}"/>
    <cellStyle name="20% - 강조색2 15 2" xfId="730" xr:uid="{00000000-0005-0000-0000-00003B000000}"/>
    <cellStyle name="20% - 강조색2 15 2 2" xfId="1466" xr:uid="{89D832DE-4B7A-4710-A0FF-69639B62CD4C}"/>
    <cellStyle name="20% - 강조색2 15 2 2 2" xfId="2860" xr:uid="{81A12B91-90EC-4959-8ED6-F5551FC88FB4}"/>
    <cellStyle name="20% - 강조색2 15 2 2 2 2" xfId="5636" xr:uid="{1E313529-558A-4FAE-AFC3-B1AF982B18CF}"/>
    <cellStyle name="20% - 강조색2 15 2 2 2 2 2" xfId="11162" xr:uid="{CDC49D22-29E1-459C-A400-154100CF3EFD}"/>
    <cellStyle name="20% - 강조색2 15 2 2 2 2 2 2" xfId="22191" xr:uid="{44733615-16AC-4521-9338-19603E13FFF6}"/>
    <cellStyle name="20% - 강조색2 15 2 2 2 2 2 2 2" xfId="44240" xr:uid="{D73528C1-F0C6-4F8C-A2E6-5DEE1765315F}"/>
    <cellStyle name="20% - 강조색2 15 2 2 2 2 2 3" xfId="33220" xr:uid="{33E7CD4F-B13C-4CF5-A82F-B90EF5912A26}"/>
    <cellStyle name="20% - 강조색2 15 2 2 2 2 3" xfId="16681" xr:uid="{2227EE26-3B60-435E-B783-B207DA3A3D45}"/>
    <cellStyle name="20% - 강조색2 15 2 2 2 2 3 2" xfId="38730" xr:uid="{378937BF-BB4E-48F5-990E-44C84B9403DF}"/>
    <cellStyle name="20% - 강조색2 15 2 2 2 2 4" xfId="27710" xr:uid="{A49E3B8F-A92B-4AD7-AC2C-D0FC3E855C9B}"/>
    <cellStyle name="20% - 강조색2 15 2 2 2 2 5" xfId="53868" xr:uid="{7A8F7782-C25D-48C6-A9AD-2F0E8E5D966F}"/>
    <cellStyle name="20% - 강조색2 15 2 2 2 3" xfId="8407" xr:uid="{218E7F3E-4219-4906-A439-D3B461D1F15B}"/>
    <cellStyle name="20% - 강조색2 15 2 2 2 3 2" xfId="19436" xr:uid="{9B3CF223-8DDC-4BA3-ADF4-CA51F5D30250}"/>
    <cellStyle name="20% - 강조색2 15 2 2 2 3 2 2" xfId="41485" xr:uid="{7D3915A2-9DE2-4243-AE49-DEF08487002D}"/>
    <cellStyle name="20% - 강조색2 15 2 2 2 3 3" xfId="30465" xr:uid="{CF3E1D77-5528-408F-8391-082531157E3E}"/>
    <cellStyle name="20% - 강조색2 15 2 2 2 4" xfId="13926" xr:uid="{2FE514FB-281E-4FED-AEA1-F6689A24BF48}"/>
    <cellStyle name="20% - 강조색2 15 2 2 2 4 2" xfId="35975" xr:uid="{818B3907-C6BC-493F-88D9-ADB2F363D94D}"/>
    <cellStyle name="20% - 강조색2 15 2 2 2 5" xfId="24955" xr:uid="{D19B5AB5-2AD3-4404-BFF4-D8DC4A8438D4}"/>
    <cellStyle name="20% - 강조색2 15 2 2 2 6" xfId="51113" xr:uid="{412A6342-C337-47BE-9C79-5CCD4471527F}"/>
    <cellStyle name="20% - 강조색2 15 2 2 3" xfId="4260" xr:uid="{55DFA63C-0E5E-4897-88A2-0C9977C4E85F}"/>
    <cellStyle name="20% - 강조색2 15 2 2 3 2" xfId="9786" xr:uid="{A295A983-2F3F-44F1-978C-102F846C802A}"/>
    <cellStyle name="20% - 강조색2 15 2 2 3 2 2" xfId="20815" xr:uid="{AB10A944-926A-4ED5-BD2B-7678940FD3E7}"/>
    <cellStyle name="20% - 강조색2 15 2 2 3 2 2 2" xfId="42864" xr:uid="{9931FAE4-19DB-4844-A836-7A991066DC46}"/>
    <cellStyle name="20% - 강조색2 15 2 2 3 2 3" xfId="31844" xr:uid="{4F5DD71E-62D3-4869-8003-C19F9CC245DD}"/>
    <cellStyle name="20% - 강조색2 15 2 2 3 3" xfId="15305" xr:uid="{5553A987-2210-4046-8C31-35681D7AE2B8}"/>
    <cellStyle name="20% - 강조색2 15 2 2 3 3 2" xfId="37354" xr:uid="{197915DD-1785-4DFE-A89B-F67CF7461397}"/>
    <cellStyle name="20% - 강조색2 15 2 2 3 4" xfId="26334" xr:uid="{E0ED3221-6F67-4542-A67E-1AA1274FA0FC}"/>
    <cellStyle name="20% - 강조색2 15 2 2 3 5" xfId="52492" xr:uid="{9C64ECED-707C-4D58-9985-C24DEA34960A}"/>
    <cellStyle name="20% - 강조색2 15 2 2 4" xfId="7031" xr:uid="{D8E36A79-D197-4A7C-961A-7A9CC6600556}"/>
    <cellStyle name="20% - 강조색2 15 2 2 4 2" xfId="18060" xr:uid="{6B629F8F-EA28-4C1C-8060-C12CAE439A16}"/>
    <cellStyle name="20% - 강조색2 15 2 2 4 2 2" xfId="40109" xr:uid="{C730420E-A6BC-4724-8EF6-7EA739517438}"/>
    <cellStyle name="20% - 강조색2 15 2 2 4 3" xfId="29089" xr:uid="{E865F2CF-76C8-435F-B3D0-BB7211D95320}"/>
    <cellStyle name="20% - 강조색2 15 2 2 4 4" xfId="55245" xr:uid="{8AC0B9FC-E066-49C0-B51B-AC1375272B67}"/>
    <cellStyle name="20% - 강조색2 15 2 2 5" xfId="12550" xr:uid="{B3E4960C-6A47-4062-9C4C-50C363628266}"/>
    <cellStyle name="20% - 강조색2 15 2 2 5 2" xfId="34599" xr:uid="{082A9A9C-B6C6-4ED1-AF04-BC41D3B4DFD1}"/>
    <cellStyle name="20% - 강조색2 15 2 2 6" xfId="23579" xr:uid="{810882BC-50DF-4EC6-91B4-66503E04150C}"/>
    <cellStyle name="20% - 강조색2 15 2 2 7" xfId="49736" xr:uid="{1CC4FD9B-79C6-4D58-9851-69924BC491A2}"/>
    <cellStyle name="20% - 강조색2 15 2 3" xfId="2172" xr:uid="{056C1878-5364-4B8D-8957-57D8C62CD97A}"/>
    <cellStyle name="20% - 강조색2 15 2 3 2" xfId="4948" xr:uid="{8D413C08-AF50-445C-AF92-5EA7D896D977}"/>
    <cellStyle name="20% - 강조색2 15 2 3 2 2" xfId="10474" xr:uid="{3021359D-10C5-40C3-9BA1-3F41DBF8FDD4}"/>
    <cellStyle name="20% - 강조색2 15 2 3 2 2 2" xfId="21503" xr:uid="{E093DD2C-8089-4DCD-A7DF-7F3B54A93F73}"/>
    <cellStyle name="20% - 강조색2 15 2 3 2 2 2 2" xfId="43552" xr:uid="{A4FB152F-E5EB-4CAF-8392-B89CBBCB1942}"/>
    <cellStyle name="20% - 강조색2 15 2 3 2 2 3" xfId="32532" xr:uid="{404F450A-C17A-4CD0-A341-E50D0E195609}"/>
    <cellStyle name="20% - 강조색2 15 2 3 2 3" xfId="15993" xr:uid="{17AA1B42-823C-467A-912B-12448C5AE4A5}"/>
    <cellStyle name="20% - 강조색2 15 2 3 2 3 2" xfId="38042" xr:uid="{C4FDE30E-4AF9-4CEE-B01B-B981E0FCB348}"/>
    <cellStyle name="20% - 강조색2 15 2 3 2 4" xfId="27022" xr:uid="{0EFCE29F-4CE7-4B36-90F5-3AEF72E6B897}"/>
    <cellStyle name="20% - 강조색2 15 2 3 2 5" xfId="53180" xr:uid="{7D31FACB-5A92-49EB-A16E-FDF1DCDC3A9C}"/>
    <cellStyle name="20% - 강조색2 15 2 3 3" xfId="7719" xr:uid="{4B2860FF-1752-42BB-9E46-78FCB129D6BC}"/>
    <cellStyle name="20% - 강조색2 15 2 3 3 2" xfId="18748" xr:uid="{7658627A-886F-476B-B82A-7A38ACB91057}"/>
    <cellStyle name="20% - 강조색2 15 2 3 3 2 2" xfId="40797" xr:uid="{5F3F17FA-802E-4551-80B4-BEE9128497C3}"/>
    <cellStyle name="20% - 강조색2 15 2 3 3 3" xfId="29777" xr:uid="{620D2534-F290-48D5-85E9-4951C56919FE}"/>
    <cellStyle name="20% - 강조색2 15 2 3 4" xfId="13238" xr:uid="{0B18ED8B-68B1-4748-9360-7D738A9BC496}"/>
    <cellStyle name="20% - 강조색2 15 2 3 4 2" xfId="35287" xr:uid="{E91F37E8-E7A1-47B9-9213-3EDDE2B9B2C6}"/>
    <cellStyle name="20% - 강조색2 15 2 3 5" xfId="24267" xr:uid="{DD9734FD-9195-40BB-99D3-F3D39FEC696A}"/>
    <cellStyle name="20% - 강조색2 15 2 3 6" xfId="50425" xr:uid="{54F08FF1-BB23-46C3-8C0C-603F26399831}"/>
    <cellStyle name="20% - 강조색2 15 2 4" xfId="3572" xr:uid="{25EC6E4E-BDBC-42D9-ABBD-CCCAA0BF61E9}"/>
    <cellStyle name="20% - 강조색2 15 2 4 2" xfId="9098" xr:uid="{CB57C414-DC52-4ADD-9DF9-8DCAE3DAF906}"/>
    <cellStyle name="20% - 강조색2 15 2 4 2 2" xfId="20127" xr:uid="{88793775-E681-46CD-9F83-88A22AAFF33E}"/>
    <cellStyle name="20% - 강조색2 15 2 4 2 2 2" xfId="42176" xr:uid="{1B42EF4B-37DB-49CC-A37A-2D097C351070}"/>
    <cellStyle name="20% - 강조색2 15 2 4 2 3" xfId="31156" xr:uid="{9C6AC556-88DC-4557-9A21-14D49A1794AA}"/>
    <cellStyle name="20% - 강조색2 15 2 4 3" xfId="14617" xr:uid="{0ECE48C9-11B7-4006-9C71-8523C514148A}"/>
    <cellStyle name="20% - 강조색2 15 2 4 3 2" xfId="36666" xr:uid="{7E48018B-377F-4D2D-8923-D33F093FA09D}"/>
    <cellStyle name="20% - 강조색2 15 2 4 4" xfId="25646" xr:uid="{F2997BB5-2F9E-40AF-8992-20205E33D410}"/>
    <cellStyle name="20% - 강조색2 15 2 4 5" xfId="51804" xr:uid="{801DD505-9676-4D19-9E16-57B28DD4A6C7}"/>
    <cellStyle name="20% - 강조색2 15 2 5" xfId="6343" xr:uid="{FF653E1C-E960-482C-88C3-6902E62061B8}"/>
    <cellStyle name="20% - 강조색2 15 2 5 2" xfId="17372" xr:uid="{D6DE2344-9829-4333-9874-EBA7796EE627}"/>
    <cellStyle name="20% - 강조색2 15 2 5 2 2" xfId="39421" xr:uid="{4A36BFB3-21D1-4D7D-93F4-DCF1927FF79F}"/>
    <cellStyle name="20% - 강조색2 15 2 5 3" xfId="28401" xr:uid="{49447DAC-824E-41C7-8F15-619A8676F909}"/>
    <cellStyle name="20% - 강조색2 15 2 5 4" xfId="54557" xr:uid="{F52223ED-1AF0-40F6-881B-BCF5278F3AC7}"/>
    <cellStyle name="20% - 강조색2 15 2 6" xfId="11862" xr:uid="{B34BA61F-66CC-4FD8-88B6-58F201BFF7A4}"/>
    <cellStyle name="20% - 강조색2 15 2 6 2" xfId="33911" xr:uid="{FDDB8D1B-3B73-4B34-AFC6-78A0CCB7ACAC}"/>
    <cellStyle name="20% - 강조색2 15 2 7" xfId="22891" xr:uid="{0993AD0E-47B5-414B-B85F-A7C1D338FC36}"/>
    <cellStyle name="20% - 강조색2 15 2 8" xfId="49048" xr:uid="{A4E2857D-C6B3-4008-B30C-3EABAF515EEF}"/>
    <cellStyle name="20% - 강조색2 15 3" xfId="1124" xr:uid="{70DC42CE-7E6A-46BB-A7EC-B91537877B99}"/>
    <cellStyle name="20% - 강조색2 15 3 2" xfId="2518" xr:uid="{8B5F002D-3F3F-46A0-A997-3CDCA9F2E671}"/>
    <cellStyle name="20% - 강조색2 15 3 2 2" xfId="5294" xr:uid="{6D5DD5AC-AB7B-4321-A736-880A19233807}"/>
    <cellStyle name="20% - 강조색2 15 3 2 2 2" xfId="10820" xr:uid="{1E67FB0E-6BF5-4D93-92CF-7F2B0B3239DA}"/>
    <cellStyle name="20% - 강조색2 15 3 2 2 2 2" xfId="21849" xr:uid="{66F823FB-ED20-4739-B3ED-8BE4DFF15444}"/>
    <cellStyle name="20% - 강조색2 15 3 2 2 2 2 2" xfId="43898" xr:uid="{F94B458A-59E7-41AA-8B4A-925698A66FEC}"/>
    <cellStyle name="20% - 강조색2 15 3 2 2 2 3" xfId="32878" xr:uid="{6AB9B2E6-D07E-4414-9B80-0B203D8691F2}"/>
    <cellStyle name="20% - 강조색2 15 3 2 2 3" xfId="16339" xr:uid="{D59DA5F4-66F2-4839-919F-7AF0B9A59255}"/>
    <cellStyle name="20% - 강조색2 15 3 2 2 3 2" xfId="38388" xr:uid="{C48B5C7B-E27F-4B2F-99E6-391793DDE5D8}"/>
    <cellStyle name="20% - 강조색2 15 3 2 2 4" xfId="27368" xr:uid="{69CC5986-1EDA-4489-A504-54C5785A9A70}"/>
    <cellStyle name="20% - 강조색2 15 3 2 2 5" xfId="53526" xr:uid="{5621D824-7185-4CE5-960B-5852C4168A86}"/>
    <cellStyle name="20% - 강조색2 15 3 2 3" xfId="8065" xr:uid="{17DD680F-137F-4522-AEF1-85167B98B0B9}"/>
    <cellStyle name="20% - 강조색2 15 3 2 3 2" xfId="19094" xr:uid="{D5D2B36C-0081-4199-B249-31910EA04728}"/>
    <cellStyle name="20% - 강조색2 15 3 2 3 2 2" xfId="41143" xr:uid="{F5906868-3553-4CE8-BB42-5915026CF80D}"/>
    <cellStyle name="20% - 강조색2 15 3 2 3 3" xfId="30123" xr:uid="{2DE7EA56-F4C6-4EB8-87AF-214AA8C75DDF}"/>
    <cellStyle name="20% - 강조색2 15 3 2 4" xfId="13584" xr:uid="{4BE6A6CC-1075-4588-A1E7-D8D296CEB4B7}"/>
    <cellStyle name="20% - 강조색2 15 3 2 4 2" xfId="35633" xr:uid="{9047B23D-AE2B-4B79-876C-C4F0ECE1970C}"/>
    <cellStyle name="20% - 강조색2 15 3 2 5" xfId="24613" xr:uid="{B25F9AA3-05A8-419A-B0DD-077A0992ACEF}"/>
    <cellStyle name="20% - 강조색2 15 3 2 6" xfId="50771" xr:uid="{9EC5B306-9151-47A9-AAF8-5B7B0EB80716}"/>
    <cellStyle name="20% - 강조색2 15 3 3" xfId="3918" xr:uid="{31F7D1AC-C3D8-4F36-9753-ECFA8DEBC1E2}"/>
    <cellStyle name="20% - 강조색2 15 3 3 2" xfId="9444" xr:uid="{0F5E663E-02CF-4994-BDE7-08CA234006B2}"/>
    <cellStyle name="20% - 강조색2 15 3 3 2 2" xfId="20473" xr:uid="{F7A50085-71C5-4CBF-8328-BEAD4BB3B98E}"/>
    <cellStyle name="20% - 강조색2 15 3 3 2 2 2" xfId="42522" xr:uid="{2FC7C4E7-FD41-4699-AF6F-F8B7285911A1}"/>
    <cellStyle name="20% - 강조색2 15 3 3 2 3" xfId="31502" xr:uid="{0089E456-3AC7-4F40-A265-1F33E56F534B}"/>
    <cellStyle name="20% - 강조색2 15 3 3 3" xfId="14963" xr:uid="{0433E633-4E28-41B5-A30E-27B512AE9B6E}"/>
    <cellStyle name="20% - 강조색2 15 3 3 3 2" xfId="37012" xr:uid="{254DC2A2-DCDD-4158-B7F4-3BB8BE7D9335}"/>
    <cellStyle name="20% - 강조색2 15 3 3 4" xfId="25992" xr:uid="{E193FB72-E366-4867-8381-CE89447708F3}"/>
    <cellStyle name="20% - 강조색2 15 3 3 5" xfId="52150" xr:uid="{B5942780-02B8-4427-A0A2-49042195C48C}"/>
    <cellStyle name="20% - 강조색2 15 3 4" xfId="6689" xr:uid="{FA3AD8A1-ABC6-4BF7-AA42-A24FA2C8782E}"/>
    <cellStyle name="20% - 강조색2 15 3 4 2" xfId="17718" xr:uid="{7B0121FA-AF2E-47E6-883F-27874A17BCBD}"/>
    <cellStyle name="20% - 강조색2 15 3 4 2 2" xfId="39767" xr:uid="{64479747-B411-4383-AAE0-534DFE65502F}"/>
    <cellStyle name="20% - 강조색2 15 3 4 3" xfId="28747" xr:uid="{3E9A6637-2280-4F5F-B9B6-DF1075DB2878}"/>
    <cellStyle name="20% - 강조색2 15 3 4 4" xfId="54903" xr:uid="{BF57DC04-C8EE-43B2-92EA-1CB99969FDAD}"/>
    <cellStyle name="20% - 강조색2 15 3 5" xfId="12208" xr:uid="{A2807C38-8590-44E7-8563-078CF6D36229}"/>
    <cellStyle name="20% - 강조색2 15 3 5 2" xfId="34257" xr:uid="{6E181B0E-B9A6-46CB-B3EF-43A1108F56AD}"/>
    <cellStyle name="20% - 강조색2 15 3 6" xfId="23237" xr:uid="{0C76CA80-E1AC-4BED-B87B-3EF50572878F}"/>
    <cellStyle name="20% - 강조색2 15 3 7" xfId="49394" xr:uid="{C1CE05B8-D066-496B-9EB0-25BC12A7D628}"/>
    <cellStyle name="20% - 강조색2 15 4" xfId="1830" xr:uid="{C7CC1DE3-9775-4367-AFFF-869CE75859A3}"/>
    <cellStyle name="20% - 강조색2 15 4 2" xfId="4606" xr:uid="{C793A9C0-571A-40FE-B751-84B0A66FC83C}"/>
    <cellStyle name="20% - 강조색2 15 4 2 2" xfId="10132" xr:uid="{D9683823-B730-4F2B-BF35-D0F2E85308F0}"/>
    <cellStyle name="20% - 강조색2 15 4 2 2 2" xfId="21161" xr:uid="{ACAE00D8-9448-483F-A09F-1F895E7A41A1}"/>
    <cellStyle name="20% - 강조색2 15 4 2 2 2 2" xfId="43210" xr:uid="{E3517F8A-2112-41A7-A6F1-235C4B79CB44}"/>
    <cellStyle name="20% - 강조색2 15 4 2 2 3" xfId="32190" xr:uid="{F5CE0E96-1EC5-421E-B2BC-A8FE85341D2E}"/>
    <cellStyle name="20% - 강조색2 15 4 2 3" xfId="15651" xr:uid="{B730AC24-06BC-4915-88D9-00DE355FDC01}"/>
    <cellStyle name="20% - 강조색2 15 4 2 3 2" xfId="37700" xr:uid="{A777E24C-7AAD-4C72-B479-6C9B72BB47DE}"/>
    <cellStyle name="20% - 강조색2 15 4 2 4" xfId="26680" xr:uid="{5F7CA506-D1FF-4B0B-BB29-948DBD3449F8}"/>
    <cellStyle name="20% - 강조색2 15 4 2 5" xfId="52838" xr:uid="{8F5DE7E4-D446-4824-8745-2FBADF5D05E0}"/>
    <cellStyle name="20% - 강조색2 15 4 3" xfId="7377" xr:uid="{5409ECE2-C851-4829-8851-FB2FB9577D84}"/>
    <cellStyle name="20% - 강조색2 15 4 3 2" xfId="18406" xr:uid="{41660EA7-B6DB-42D2-80C3-436563666EC7}"/>
    <cellStyle name="20% - 강조색2 15 4 3 2 2" xfId="40455" xr:uid="{93A3C53D-95C0-4BDA-B545-87C8BFE24604}"/>
    <cellStyle name="20% - 강조색2 15 4 3 3" xfId="29435" xr:uid="{B7808260-5C83-4BBD-A991-F1571860E96C}"/>
    <cellStyle name="20% - 강조색2 15 4 4" xfId="12896" xr:uid="{EE6E8B34-3169-4473-BC59-FA8F683EEB94}"/>
    <cellStyle name="20% - 강조색2 15 4 4 2" xfId="34945" xr:uid="{BDAC4C26-2A1F-4AE1-8E54-FD3006942CAF}"/>
    <cellStyle name="20% - 강조색2 15 4 5" xfId="23925" xr:uid="{B98E2E6E-9395-4C7E-814D-E00A60D1977D}"/>
    <cellStyle name="20% - 강조색2 15 4 6" xfId="50083" xr:uid="{3A248F0A-C7B5-495E-830E-13BD07368D53}"/>
    <cellStyle name="20% - 강조색2 15 5" xfId="3230" xr:uid="{0AADF9D0-E3C3-4E16-A3F8-37734BBDBC77}"/>
    <cellStyle name="20% - 강조색2 15 5 2" xfId="8756" xr:uid="{F338F12E-DF8A-4C66-914C-8EA555268CC8}"/>
    <cellStyle name="20% - 강조색2 15 5 2 2" xfId="19785" xr:uid="{E28B6A14-F8DA-4F47-B1ED-3B0A50DB8686}"/>
    <cellStyle name="20% - 강조색2 15 5 2 2 2" xfId="41834" xr:uid="{20AF6E1B-4372-470C-B09D-ED73E8CC28DD}"/>
    <cellStyle name="20% - 강조색2 15 5 2 3" xfId="30814" xr:uid="{3EDCDC01-5679-4142-9DC7-4FB9230F0D18}"/>
    <cellStyle name="20% - 강조색2 15 5 3" xfId="14275" xr:uid="{76D9FC18-C52D-48EC-BF14-0D9DD866D465}"/>
    <cellStyle name="20% - 강조색2 15 5 3 2" xfId="36324" xr:uid="{225EBBC6-6F1D-46A5-A2B8-9F30FA8A8D9A}"/>
    <cellStyle name="20% - 강조색2 15 5 4" xfId="25304" xr:uid="{F3312F08-5029-4DC7-839C-9638BAB25E72}"/>
    <cellStyle name="20% - 강조색2 15 5 5" xfId="51462" xr:uid="{E4E73F9A-399F-42A1-B641-C5FD3266078E}"/>
    <cellStyle name="20% - 강조색2 15 6" xfId="6001" xr:uid="{40F939A2-AB6C-4F31-8D1D-A694BDCFAE4C}"/>
    <cellStyle name="20% - 강조색2 15 6 2" xfId="17030" xr:uid="{5EC0E06D-AC79-41D5-9459-589C271B4147}"/>
    <cellStyle name="20% - 강조색2 15 6 2 2" xfId="39079" xr:uid="{41A8B995-2969-4E54-8600-5C04BB66E511}"/>
    <cellStyle name="20% - 강조색2 15 6 3" xfId="28059" xr:uid="{85544B91-71E2-49E0-B9CA-AA999B3BF723}"/>
    <cellStyle name="20% - 강조색2 15 6 4" xfId="54215" xr:uid="{E5AFEFBA-515D-4FA8-AA00-474F439ADC43}"/>
    <cellStyle name="20% - 강조색2 15 7" xfId="11520" xr:uid="{D349FC5E-DA49-447B-BBB8-D643CA766117}"/>
    <cellStyle name="20% - 강조색2 15 7 2" xfId="33569" xr:uid="{DFC4AD84-3CBF-4168-90AA-627C8FB3832B}"/>
    <cellStyle name="20% - 강조색2 15 8" xfId="22549" xr:uid="{0B64816A-0CED-4FDC-9D58-969098E365DA}"/>
    <cellStyle name="20% - 강조색2 15 9" xfId="48706" xr:uid="{01A829CA-A34B-4CCA-A01F-FBB2EF7D2904}"/>
    <cellStyle name="20% - 강조색2 16" xfId="405" xr:uid="{00000000-0005-0000-0000-00003C000000}"/>
    <cellStyle name="20% - 강조색2 16 2" xfId="1145" xr:uid="{96718D3B-61AD-48D1-8CE0-250F82ECD5CF}"/>
    <cellStyle name="20% - 강조색2 16 2 2" xfId="2539" xr:uid="{DCC264DA-E2DB-43A0-AB85-5401F79CBB10}"/>
    <cellStyle name="20% - 강조색2 16 2 2 2" xfId="5315" xr:uid="{EBF91EA2-D953-4922-8999-CCD861B61E6E}"/>
    <cellStyle name="20% - 강조색2 16 2 2 2 2" xfId="10841" xr:uid="{50113794-AAAD-4EE3-8E52-9C6C3713FE25}"/>
    <cellStyle name="20% - 강조색2 16 2 2 2 2 2" xfId="21870" xr:uid="{DA6BD44F-868A-497A-A732-EF0A53BBE311}"/>
    <cellStyle name="20% - 강조색2 16 2 2 2 2 2 2" xfId="43919" xr:uid="{4483D84D-8699-473B-948C-22EE3006E6B5}"/>
    <cellStyle name="20% - 강조색2 16 2 2 2 2 3" xfId="32899" xr:uid="{DA7A7D7D-4CBF-40A7-A1D4-E6925E80BF8D}"/>
    <cellStyle name="20% - 강조색2 16 2 2 2 3" xfId="16360" xr:uid="{0991F296-EB8C-45A6-8227-E11C3B0F2CAA}"/>
    <cellStyle name="20% - 강조색2 16 2 2 2 3 2" xfId="38409" xr:uid="{3935B818-78EA-40B9-B93D-6D39BB41CA8B}"/>
    <cellStyle name="20% - 강조색2 16 2 2 2 4" xfId="27389" xr:uid="{AA817B0C-99D1-4127-BF9A-37404D2B56F4}"/>
    <cellStyle name="20% - 강조색2 16 2 2 2 5" xfId="53547" xr:uid="{66E8C2D2-0458-453A-BB97-E085F134A6BB}"/>
    <cellStyle name="20% - 강조색2 16 2 2 3" xfId="8086" xr:uid="{A2935195-4FC3-4C05-9D88-A02C0BEFFE04}"/>
    <cellStyle name="20% - 강조색2 16 2 2 3 2" xfId="19115" xr:uid="{6D168C40-2693-4D04-BA6D-E669F7C924AA}"/>
    <cellStyle name="20% - 강조색2 16 2 2 3 2 2" xfId="41164" xr:uid="{2B54BD8B-837F-460C-91A1-24B137C62B73}"/>
    <cellStyle name="20% - 강조색2 16 2 2 3 3" xfId="30144" xr:uid="{5D10FD49-C729-4711-B8EF-7A42D55EB3BF}"/>
    <cellStyle name="20% - 강조색2 16 2 2 4" xfId="13605" xr:uid="{0C4EAB67-2F9F-403E-9FFE-A27E1F29B25F}"/>
    <cellStyle name="20% - 강조색2 16 2 2 4 2" xfId="35654" xr:uid="{B52ED51B-2E1B-410A-8F5D-203A717B8718}"/>
    <cellStyle name="20% - 강조색2 16 2 2 5" xfId="24634" xr:uid="{88ED4F89-3CE2-4844-8328-3CF796EB9AAA}"/>
    <cellStyle name="20% - 강조색2 16 2 2 6" xfId="50792" xr:uid="{8A4958AA-4D5D-4B2B-B197-4116EA90DEDB}"/>
    <cellStyle name="20% - 강조색2 16 2 3" xfId="3939" xr:uid="{39492A72-56C9-4502-9826-04B371E4A0A6}"/>
    <cellStyle name="20% - 강조색2 16 2 3 2" xfId="9465" xr:uid="{A05B677A-AA3B-49F7-84E6-DE165B73534D}"/>
    <cellStyle name="20% - 강조색2 16 2 3 2 2" xfId="20494" xr:uid="{92F5B1B8-4602-4A74-9C34-BD51CFBD9781}"/>
    <cellStyle name="20% - 강조색2 16 2 3 2 2 2" xfId="42543" xr:uid="{45C232EC-4727-40D5-8F91-336B702D5AF3}"/>
    <cellStyle name="20% - 강조색2 16 2 3 2 3" xfId="31523" xr:uid="{E7B77FB1-6961-42ED-9CCA-0E3E9CE354E4}"/>
    <cellStyle name="20% - 강조색2 16 2 3 3" xfId="14984" xr:uid="{27EA6011-F1B6-421B-8A0C-7AE0D2B53C74}"/>
    <cellStyle name="20% - 강조색2 16 2 3 3 2" xfId="37033" xr:uid="{82067B6A-A1CB-418B-8FD4-DC07B0AFDCF6}"/>
    <cellStyle name="20% - 강조색2 16 2 3 4" xfId="26013" xr:uid="{FBA26129-FDA5-4C64-8DFE-E1473F1EDC8D}"/>
    <cellStyle name="20% - 강조색2 16 2 3 5" xfId="52171" xr:uid="{569087AF-AB1B-4319-95C2-D4B73B928A36}"/>
    <cellStyle name="20% - 강조색2 16 2 4" xfId="6710" xr:uid="{CCEAEAE0-4E2E-4720-A8C4-F59649A49172}"/>
    <cellStyle name="20% - 강조색2 16 2 4 2" xfId="17739" xr:uid="{54B14DCD-8C0B-4786-9871-233EA51A9CDC}"/>
    <cellStyle name="20% - 강조색2 16 2 4 2 2" xfId="39788" xr:uid="{494B453F-BBE2-4386-ACEC-3B7FEB4B8231}"/>
    <cellStyle name="20% - 강조색2 16 2 4 3" xfId="28768" xr:uid="{78167D68-0A28-4904-BD3B-50745ABCF37A}"/>
    <cellStyle name="20% - 강조색2 16 2 4 4" xfId="54924" xr:uid="{4B382AE5-F995-4A4D-86F2-A5CC16012680}"/>
    <cellStyle name="20% - 강조색2 16 2 5" xfId="12229" xr:uid="{1B74F4B4-BCE9-4383-B36A-F2B000BDBE04}"/>
    <cellStyle name="20% - 강조색2 16 2 5 2" xfId="34278" xr:uid="{62036DAF-4F3A-4742-AA96-DD1EFA303811}"/>
    <cellStyle name="20% - 강조색2 16 2 6" xfId="23258" xr:uid="{79E821E3-8E94-4643-98B3-3983523FC0FA}"/>
    <cellStyle name="20% - 강조색2 16 2 7" xfId="49415" xr:uid="{016ABF6F-1C8B-42E7-AE5E-53AAFFADDB5D}"/>
    <cellStyle name="20% - 강조색2 16 3" xfId="1851" xr:uid="{7DDD4BEA-AF6D-48A8-8395-502B7C44F5B3}"/>
    <cellStyle name="20% - 강조색2 16 3 2" xfId="4627" xr:uid="{507F0D94-6855-4A35-B2A2-8B301B373E9B}"/>
    <cellStyle name="20% - 강조색2 16 3 2 2" xfId="10153" xr:uid="{B0710FE5-3C45-4384-963F-495AB165796F}"/>
    <cellStyle name="20% - 강조색2 16 3 2 2 2" xfId="21182" xr:uid="{DBDECD7E-B171-4A91-9DB4-EC10CF9D1016}"/>
    <cellStyle name="20% - 강조색2 16 3 2 2 2 2" xfId="43231" xr:uid="{BFD6F055-8310-4B0F-99DB-91CB7AFF5D3A}"/>
    <cellStyle name="20% - 강조색2 16 3 2 2 3" xfId="32211" xr:uid="{FB39907B-A70C-4695-ABF6-5A29F75400C7}"/>
    <cellStyle name="20% - 강조색2 16 3 2 3" xfId="15672" xr:uid="{41075FDF-9DCC-47CF-836D-3F8A4F36D997}"/>
    <cellStyle name="20% - 강조색2 16 3 2 3 2" xfId="37721" xr:uid="{194E6EB4-D952-4FDD-A624-14EF0468306C}"/>
    <cellStyle name="20% - 강조색2 16 3 2 4" xfId="26701" xr:uid="{FEEBDC5F-422C-40E6-BA4A-57CAA42B085B}"/>
    <cellStyle name="20% - 강조색2 16 3 2 5" xfId="52859" xr:uid="{C3091B3E-5969-473F-8818-0AB1E379AB1E}"/>
    <cellStyle name="20% - 강조색2 16 3 3" xfId="7398" xr:uid="{8F117937-3E8D-42E2-ABBA-A72A23F078CC}"/>
    <cellStyle name="20% - 강조색2 16 3 3 2" xfId="18427" xr:uid="{5E92D1EE-BE12-4774-9375-FF1BCE431088}"/>
    <cellStyle name="20% - 강조색2 16 3 3 2 2" xfId="40476" xr:uid="{54D7C1BD-D1CC-4F44-A269-C0CB9C7C8398}"/>
    <cellStyle name="20% - 강조색2 16 3 3 3" xfId="29456" xr:uid="{7A4D5D4B-833C-4CEB-A46E-A42CE52EBA65}"/>
    <cellStyle name="20% - 강조색2 16 3 4" xfId="12917" xr:uid="{EBDE2D4C-AA82-469D-8C94-B4E69013FDB8}"/>
    <cellStyle name="20% - 강조색2 16 3 4 2" xfId="34966" xr:uid="{E4351F0F-1960-4560-89FF-9A6A0434408F}"/>
    <cellStyle name="20% - 강조색2 16 3 5" xfId="23946" xr:uid="{B6292C1E-B0AF-4676-979A-0C6E279DAF73}"/>
    <cellStyle name="20% - 강조색2 16 3 6" xfId="50104" xr:uid="{A64F95FE-B959-47FE-88E9-2FA3DFBB08EF}"/>
    <cellStyle name="20% - 강조색2 16 4" xfId="3251" xr:uid="{0E5E3FA3-8E3A-46B0-A3AF-6032DF9D3B80}"/>
    <cellStyle name="20% - 강조색2 16 4 2" xfId="8777" xr:uid="{94F27BA5-5B12-42FD-91F2-DA03869E9872}"/>
    <cellStyle name="20% - 강조색2 16 4 2 2" xfId="19806" xr:uid="{A0B0EA06-4D3D-47F6-A911-F4099D8651F6}"/>
    <cellStyle name="20% - 강조색2 16 4 2 2 2" xfId="41855" xr:uid="{622A68B3-9285-43FD-A949-2E2B28590042}"/>
    <cellStyle name="20% - 강조색2 16 4 2 3" xfId="30835" xr:uid="{967C4354-941A-4771-9500-B3FB32684593}"/>
    <cellStyle name="20% - 강조색2 16 4 3" xfId="14296" xr:uid="{D38C35F8-9DF6-47BE-97E3-EB9E0D6E3804}"/>
    <cellStyle name="20% - 강조색2 16 4 3 2" xfId="36345" xr:uid="{9304F6B6-A011-46D9-80D5-2AB190BBC7DA}"/>
    <cellStyle name="20% - 강조색2 16 4 4" xfId="25325" xr:uid="{66B680F3-FDEF-4F2F-9886-2F7A2C3F25FC}"/>
    <cellStyle name="20% - 강조색2 16 4 5" xfId="51483" xr:uid="{31D9B8BE-81DB-4EF6-83BC-8242585F1E66}"/>
    <cellStyle name="20% - 강조색2 16 5" xfId="6022" xr:uid="{DF424351-1C98-46C7-987D-BB69E9A6199C}"/>
    <cellStyle name="20% - 강조색2 16 5 2" xfId="17051" xr:uid="{0DC46823-1AC9-45AC-A290-75FA616BA41D}"/>
    <cellStyle name="20% - 강조색2 16 5 2 2" xfId="39100" xr:uid="{0A682E49-A37B-460E-82FF-85BCB4C97158}"/>
    <cellStyle name="20% - 강조색2 16 5 3" xfId="28080" xr:uid="{2A249C0F-8C2B-4A96-B9D4-2D32BE4926EA}"/>
    <cellStyle name="20% - 강조색2 16 5 4" xfId="54236" xr:uid="{1544E92B-512E-4A91-967A-9F4749ED11BD}"/>
    <cellStyle name="20% - 강조색2 16 6" xfId="11541" xr:uid="{E6FE6484-84FE-4339-A087-D66FAC4F0461}"/>
    <cellStyle name="20% - 강조색2 16 6 2" xfId="33590" xr:uid="{132BCE36-6362-4036-A75E-385198015ABC}"/>
    <cellStyle name="20% - 강조색2 16 7" xfId="22570" xr:uid="{45D06A2A-25E2-41BA-AF5F-320558570092}"/>
    <cellStyle name="20% - 강조색2 16 8" xfId="48727" xr:uid="{2B0660AB-34D3-4B69-AB10-8F4D7690ABB7}"/>
    <cellStyle name="20% - 강조색2 17" xfId="766" xr:uid="{00000000-0005-0000-0000-00003D000000}"/>
    <cellStyle name="20% - 강조색2 18" xfId="788" xr:uid="{A84E76BE-8775-43EF-B9E0-B385E180FFC0}"/>
    <cellStyle name="20% - 강조색2 18 2" xfId="2193" xr:uid="{53E5E9E1-4FF1-474C-9588-40C95AF4311B}"/>
    <cellStyle name="20% - 강조색2 18 2 2" xfId="4969" xr:uid="{EB08D2A3-9B2B-42EE-AC42-60E63A918C68}"/>
    <cellStyle name="20% - 강조색2 18 2 2 2" xfId="10495" xr:uid="{7D9C14EE-7428-493C-8DFB-DFE1B593A626}"/>
    <cellStyle name="20% - 강조색2 18 2 2 2 2" xfId="21524" xr:uid="{1901EF43-BD57-41AE-BA0F-C3E5ED4F3D47}"/>
    <cellStyle name="20% - 강조색2 18 2 2 2 2 2" xfId="43573" xr:uid="{780DB984-8FA4-410F-8F64-E3F3DF6A220C}"/>
    <cellStyle name="20% - 강조색2 18 2 2 2 3" xfId="32553" xr:uid="{189A3B8F-C683-4BCD-8AE1-6230ACE0400D}"/>
    <cellStyle name="20% - 강조색2 18 2 2 3" xfId="16014" xr:uid="{81FCFCAE-4356-4DD3-8E55-96F3E38508D2}"/>
    <cellStyle name="20% - 강조색2 18 2 2 3 2" xfId="38063" xr:uid="{AF93A975-8F13-45D0-9B52-4507B8CC0E48}"/>
    <cellStyle name="20% - 강조색2 18 2 2 4" xfId="27043" xr:uid="{D7327BFE-EBA8-47CD-9AE9-EF4F9F7BDEA3}"/>
    <cellStyle name="20% - 강조색2 18 2 2 5" xfId="53201" xr:uid="{C9EF1496-5B8A-4C2D-A795-C67CC5D3C3B5}"/>
    <cellStyle name="20% - 강조색2 18 2 3" xfId="7740" xr:uid="{6CE2B2C9-CCFF-47B0-8397-9200DCC742A4}"/>
    <cellStyle name="20% - 강조색2 18 2 3 2" xfId="18769" xr:uid="{665ADFB1-A644-4CB9-BA3D-7E0A7E3A2BEE}"/>
    <cellStyle name="20% - 강조색2 18 2 3 2 2" xfId="40818" xr:uid="{62911D33-602E-401F-84BF-01C23CA94AB0}"/>
    <cellStyle name="20% - 강조색2 18 2 3 3" xfId="29798" xr:uid="{DAFEADFD-B287-410B-8391-F1F9B777B3EA}"/>
    <cellStyle name="20% - 강조색2 18 2 4" xfId="13259" xr:uid="{A3E13CBE-0453-4C55-93DC-4E9B76943844}"/>
    <cellStyle name="20% - 강조색2 18 2 4 2" xfId="35308" xr:uid="{FEA8DC60-5416-4244-9941-42AFBCCDE29C}"/>
    <cellStyle name="20% - 강조색2 18 2 5" xfId="24288" xr:uid="{65E23A2D-68F2-459F-8501-9E8328AE9C00}"/>
    <cellStyle name="20% - 강조색2 18 2 6" xfId="50446" xr:uid="{CF35D698-6271-4B24-AAFA-D0D2BF651A92}"/>
    <cellStyle name="20% - 강조색2 18 3" xfId="3593" xr:uid="{A5E4334C-3CDD-4ACD-8200-709D06DA234A}"/>
    <cellStyle name="20% - 강조색2 18 3 2" xfId="9119" xr:uid="{C519DC89-1E3D-48D9-B52F-A799F72E2820}"/>
    <cellStyle name="20% - 강조색2 18 3 2 2" xfId="20148" xr:uid="{A5CEBD4C-DD82-4346-A685-450CAEFF2B68}"/>
    <cellStyle name="20% - 강조색2 18 3 2 2 2" xfId="42197" xr:uid="{C93C431E-B3E9-427A-89A6-1B1434E569F4}"/>
    <cellStyle name="20% - 강조색2 18 3 2 3" xfId="31177" xr:uid="{1083372B-5AF2-493F-B12B-FC6D703879DB}"/>
    <cellStyle name="20% - 강조색2 18 3 3" xfId="14638" xr:uid="{6066D65B-9BB3-4D49-8EB7-80EC08E01398}"/>
    <cellStyle name="20% - 강조색2 18 3 3 2" xfId="36687" xr:uid="{3F283EC9-306F-4892-8719-5E816606AEAA}"/>
    <cellStyle name="20% - 강조색2 18 3 4" xfId="25667" xr:uid="{481FDDEE-5F37-4896-8151-9CF289EDB8B8}"/>
    <cellStyle name="20% - 강조색2 18 3 5" xfId="51825" xr:uid="{D8C6578C-A100-4ECD-AA0B-EE9E4578C53E}"/>
    <cellStyle name="20% - 강조색2 18 4" xfId="6364" xr:uid="{BD0FF852-93A9-442A-9C56-7969BD659088}"/>
    <cellStyle name="20% - 강조색2 18 4 2" xfId="17393" xr:uid="{B3549D29-DB7A-4537-B7F2-9C1321F4022C}"/>
    <cellStyle name="20% - 강조색2 18 4 2 2" xfId="39442" xr:uid="{CE363E9E-65E9-4684-8E25-D7AE3AC447E1}"/>
    <cellStyle name="20% - 강조색2 18 4 3" xfId="28422" xr:uid="{3E604EDB-1579-44DE-8912-BA11F991DE38}"/>
    <cellStyle name="20% - 강조색2 18 4 4" xfId="54578" xr:uid="{DB8EDB12-C181-408B-B83F-F5F536055C58}"/>
    <cellStyle name="20% - 강조색2 18 5" xfId="11883" xr:uid="{F65A3634-C63B-4552-8224-C01C501FAD62}"/>
    <cellStyle name="20% - 강조색2 18 5 2" xfId="33932" xr:uid="{69DBEDE7-31FD-4B98-A6EC-DC87A0A769E1}"/>
    <cellStyle name="20% - 강조색2 18 6" xfId="22912" xr:uid="{C70C5366-179E-4521-A989-6D57D36FC6D7}"/>
    <cellStyle name="20% - 강조색2 18 7" xfId="49069" xr:uid="{9A9D46A3-4E8B-4A40-ACC9-D7F2AB056000}"/>
    <cellStyle name="20% - 강조색2 19" xfId="1496" xr:uid="{44CE801A-D9E9-44B0-94D2-673ABCE6106C}"/>
    <cellStyle name="20% - 강조색2 19 2" xfId="4281" xr:uid="{9780F338-29BB-4026-99E3-206DAEAB4F84}"/>
    <cellStyle name="20% - 강조색2 19 2 2" xfId="9807" xr:uid="{0154B261-FFC3-4880-B07E-F297CCA847F2}"/>
    <cellStyle name="20% - 강조색2 19 2 2 2" xfId="20836" xr:uid="{2430FC0B-0F6E-4CA8-B778-059F2D48AFDC}"/>
    <cellStyle name="20% - 강조색2 19 2 2 2 2" xfId="42885" xr:uid="{96A6BCA2-241C-4770-8D0A-6BD9FD5C2A6D}"/>
    <cellStyle name="20% - 강조색2 19 2 2 3" xfId="31865" xr:uid="{2D8F613F-4DE2-41BA-B6BB-0821391C6319}"/>
    <cellStyle name="20% - 강조색2 19 2 3" xfId="15326" xr:uid="{4F2EA6E3-5B4F-448B-9B0D-C9E280A05A3F}"/>
    <cellStyle name="20% - 강조색2 19 2 3 2" xfId="37375" xr:uid="{26CEE3FC-50E8-4382-A311-ACC0C3F6D981}"/>
    <cellStyle name="20% - 강조색2 19 2 4" xfId="26355" xr:uid="{CDD6EB0B-AC8B-4158-939B-933A7DF747DC}"/>
    <cellStyle name="20% - 강조색2 19 2 5" xfId="52513" xr:uid="{74E200BC-B111-491E-A527-858C2A65A228}"/>
    <cellStyle name="20% - 강조색2 19 3" xfId="7052" xr:uid="{31C5CEB6-10A1-4A9E-90C3-2B5F62FD0C86}"/>
    <cellStyle name="20% - 강조색2 19 3 2" xfId="18081" xr:uid="{2CFE3AB6-105E-44FC-B1F3-8EB971D9E692}"/>
    <cellStyle name="20% - 강조색2 19 3 2 2" xfId="40130" xr:uid="{846D1B21-257E-477D-9EE9-236F13BCD603}"/>
    <cellStyle name="20% - 강조색2 19 3 3" xfId="29110" xr:uid="{0BEB2C4A-1D4A-47A6-9EC1-650872EED6A0}"/>
    <cellStyle name="20% - 강조색2 19 4" xfId="12571" xr:uid="{1C24146C-ED54-47D1-A79A-C626091416EC}"/>
    <cellStyle name="20% - 강조색2 19 4 2" xfId="34620" xr:uid="{8829F71B-B8DA-4F7C-8E3D-352834E5BD5C}"/>
    <cellStyle name="20% - 강조색2 19 5" xfId="23600" xr:uid="{14BBDA41-151F-406D-85A5-45EA116E9CF6}"/>
    <cellStyle name="20% - 강조색2 19 6" xfId="49757" xr:uid="{6AC0666E-98D2-412F-AED7-13F2F249AF66}"/>
    <cellStyle name="20% - 강조색2 2" xfId="69" xr:uid="{00000000-0005-0000-0000-00003E000000}"/>
    <cellStyle name="20% - 강조색2 2 10" xfId="48407" xr:uid="{66463E17-C49B-43C1-AF2B-F2F8B2AEA391}"/>
    <cellStyle name="20% - 강조색2 2 2" xfId="198" xr:uid="{00000000-0005-0000-0000-00003F000000}"/>
    <cellStyle name="20% - 강조색2 2 2 2" xfId="558" xr:uid="{00000000-0005-0000-0000-000040000000}"/>
    <cellStyle name="20% - 강조색2 2 2 2 2" xfId="1295" xr:uid="{F7F66F1F-BCC5-4E92-BCAA-6048E9D87117}"/>
    <cellStyle name="20% - 강조색2 2 2 2 2 2" xfId="2689" xr:uid="{B6050F4E-3AF5-4E7C-89F6-2679BFB8B888}"/>
    <cellStyle name="20% - 강조색2 2 2 2 2 2 2" xfId="5465" xr:uid="{9A30DBAD-CC92-4413-A7FA-03065C9E59E5}"/>
    <cellStyle name="20% - 강조색2 2 2 2 2 2 2 2" xfId="10991" xr:uid="{FB5A46F1-12C6-4074-A29F-2D0969F2F71E}"/>
    <cellStyle name="20% - 강조색2 2 2 2 2 2 2 2 2" xfId="22020" xr:uid="{4D991028-F705-4366-86AE-AB5EB6ACF6F1}"/>
    <cellStyle name="20% - 강조색2 2 2 2 2 2 2 2 2 2" xfId="44069" xr:uid="{69E8EAA1-3963-4FE7-8F28-50E07EAD1BEB}"/>
    <cellStyle name="20% - 강조색2 2 2 2 2 2 2 2 3" xfId="33049" xr:uid="{3B9E5BFD-E75B-4B9A-973E-B972B3653709}"/>
    <cellStyle name="20% - 강조색2 2 2 2 2 2 2 3" xfId="16510" xr:uid="{95C3B280-30FD-4D05-A767-D8CA03E5555A}"/>
    <cellStyle name="20% - 강조색2 2 2 2 2 2 2 3 2" xfId="38559" xr:uid="{F34B0D16-C3D5-4BBD-9259-8C8FD2FF5EF9}"/>
    <cellStyle name="20% - 강조색2 2 2 2 2 2 2 4" xfId="27539" xr:uid="{36AEEDA5-0947-4E6B-A2FA-ABB51203EF79}"/>
    <cellStyle name="20% - 강조색2 2 2 2 2 2 2 5" xfId="53697" xr:uid="{47050703-8DE4-4CCF-812B-2602832672C7}"/>
    <cellStyle name="20% - 강조색2 2 2 2 2 2 3" xfId="8236" xr:uid="{D8E5950B-69F5-4E41-AD30-43AA89F6D838}"/>
    <cellStyle name="20% - 강조색2 2 2 2 2 2 3 2" xfId="19265" xr:uid="{3C813906-AB0A-489B-966A-3AFCC2840754}"/>
    <cellStyle name="20% - 강조색2 2 2 2 2 2 3 2 2" xfId="41314" xr:uid="{F58F60CF-D27E-43DF-A929-9FFFE6DC8448}"/>
    <cellStyle name="20% - 강조색2 2 2 2 2 2 3 3" xfId="30294" xr:uid="{7C971BF7-1EDA-4421-8988-EF926EF5AD48}"/>
    <cellStyle name="20% - 강조색2 2 2 2 2 2 4" xfId="13755" xr:uid="{AA50F8A7-4999-42D8-B2AC-5E74BCDE511D}"/>
    <cellStyle name="20% - 강조색2 2 2 2 2 2 4 2" xfId="35804" xr:uid="{8CADB423-4918-4F7B-A407-76864DE9591E}"/>
    <cellStyle name="20% - 강조색2 2 2 2 2 2 5" xfId="24784" xr:uid="{376B645F-6706-43E7-B9BA-734FE428297D}"/>
    <cellStyle name="20% - 강조색2 2 2 2 2 2 6" xfId="50942" xr:uid="{063BBE56-5EAA-4F82-A2D2-4D3903147C2A}"/>
    <cellStyle name="20% - 강조색2 2 2 2 2 3" xfId="4089" xr:uid="{45268C1E-DE2A-40A7-9580-CA8F55544159}"/>
    <cellStyle name="20% - 강조색2 2 2 2 2 3 2" xfId="9615" xr:uid="{89636254-DEA0-4593-8883-CA869657620E}"/>
    <cellStyle name="20% - 강조색2 2 2 2 2 3 2 2" xfId="20644" xr:uid="{54BA3BFB-7215-4E89-84A5-FF66BF2DEE97}"/>
    <cellStyle name="20% - 강조색2 2 2 2 2 3 2 2 2" xfId="42693" xr:uid="{97B898B8-929B-4A2D-9FCE-02DBE4380E17}"/>
    <cellStyle name="20% - 강조색2 2 2 2 2 3 2 3" xfId="31673" xr:uid="{2E9E9CA0-4CC8-46FA-BE36-4EEB3977CB0E}"/>
    <cellStyle name="20% - 강조색2 2 2 2 2 3 3" xfId="15134" xr:uid="{B138D82C-5438-410A-8773-29BFB59B0C65}"/>
    <cellStyle name="20% - 강조색2 2 2 2 2 3 3 2" xfId="37183" xr:uid="{B5CA82C6-B4B3-4F51-ABAB-6BF658D6253B}"/>
    <cellStyle name="20% - 강조색2 2 2 2 2 3 4" xfId="26163" xr:uid="{FEC2B3C4-C993-4F1B-AC85-3B09AE924B6C}"/>
    <cellStyle name="20% - 강조색2 2 2 2 2 3 5" xfId="52321" xr:uid="{DEFA8366-0EFC-49C5-91B2-DAD6C2D78F96}"/>
    <cellStyle name="20% - 강조색2 2 2 2 2 4" xfId="6860" xr:uid="{012B4860-38C9-4DC5-8B8C-9922E58F749E}"/>
    <cellStyle name="20% - 강조색2 2 2 2 2 4 2" xfId="17889" xr:uid="{5C51752C-5189-48A1-8748-7D4DAA105ADC}"/>
    <cellStyle name="20% - 강조색2 2 2 2 2 4 2 2" xfId="39938" xr:uid="{C2367DB3-4E63-4CBE-823C-2203469FD1D9}"/>
    <cellStyle name="20% - 강조색2 2 2 2 2 4 3" xfId="28918" xr:uid="{625CFE75-14FA-4718-B1F7-51FD7832C514}"/>
    <cellStyle name="20% - 강조색2 2 2 2 2 4 4" xfId="55074" xr:uid="{737D2C95-F766-4C06-B42D-291593A3B619}"/>
    <cellStyle name="20% - 강조색2 2 2 2 2 5" xfId="12379" xr:uid="{057ED6A0-A642-4B36-B107-98F467116015}"/>
    <cellStyle name="20% - 강조색2 2 2 2 2 5 2" xfId="34428" xr:uid="{E0788EB1-3EC2-49CA-B43A-A178366165CD}"/>
    <cellStyle name="20% - 강조색2 2 2 2 2 6" xfId="23408" xr:uid="{0E3C9318-BEA3-4612-8C9F-8E011BF8C20F}"/>
    <cellStyle name="20% - 강조색2 2 2 2 2 7" xfId="49565" xr:uid="{F6BB21D1-5785-4F3C-A819-431C433728CB}"/>
    <cellStyle name="20% - 강조색2 2 2 2 3" xfId="2001" xr:uid="{970F8D1C-F670-4CFF-A289-68D2F5A788EE}"/>
    <cellStyle name="20% - 강조색2 2 2 2 3 2" xfId="4777" xr:uid="{ECFB55AD-705B-4B33-BEAB-58D4B9538D80}"/>
    <cellStyle name="20% - 강조색2 2 2 2 3 2 2" xfId="10303" xr:uid="{975AA942-3E84-4DFE-9B7D-8A3406497F02}"/>
    <cellStyle name="20% - 강조색2 2 2 2 3 2 2 2" xfId="21332" xr:uid="{F6E25E2A-943F-4D87-B1DB-44C268E81543}"/>
    <cellStyle name="20% - 강조색2 2 2 2 3 2 2 2 2" xfId="43381" xr:uid="{2B43660B-58A5-4138-B8BC-9AF44D040A51}"/>
    <cellStyle name="20% - 강조색2 2 2 2 3 2 2 3" xfId="32361" xr:uid="{6CFFC745-123E-4A2A-938D-3A24658344FF}"/>
    <cellStyle name="20% - 강조색2 2 2 2 3 2 3" xfId="15822" xr:uid="{EFA31568-DEAE-4954-8EE3-68164550D923}"/>
    <cellStyle name="20% - 강조색2 2 2 2 3 2 3 2" xfId="37871" xr:uid="{A41547EC-BB45-4C54-AF82-1626C01358E1}"/>
    <cellStyle name="20% - 강조색2 2 2 2 3 2 4" xfId="26851" xr:uid="{50D93D88-812C-46CD-A4A5-5AC81DFB98FD}"/>
    <cellStyle name="20% - 강조색2 2 2 2 3 2 5" xfId="53009" xr:uid="{80E863E9-7D22-4F2F-8AC2-28FE13C5AAC9}"/>
    <cellStyle name="20% - 강조색2 2 2 2 3 3" xfId="7548" xr:uid="{A2D44EA8-0AF4-4736-B474-29FE027E306E}"/>
    <cellStyle name="20% - 강조색2 2 2 2 3 3 2" xfId="18577" xr:uid="{2968397B-4120-4121-8BC0-F429C872814B}"/>
    <cellStyle name="20% - 강조색2 2 2 2 3 3 2 2" xfId="40626" xr:uid="{9B7C13AC-4B33-4CFC-8F7D-DB8A1D2978F1}"/>
    <cellStyle name="20% - 강조색2 2 2 2 3 3 3" xfId="29606" xr:uid="{F5E8A47B-D204-4A2D-AFC5-E70EAA726953}"/>
    <cellStyle name="20% - 강조색2 2 2 2 3 4" xfId="13067" xr:uid="{A35CF64A-5D16-4397-809F-E994B14704CF}"/>
    <cellStyle name="20% - 강조색2 2 2 2 3 4 2" xfId="35116" xr:uid="{A39CA210-05F9-4138-B7BC-C02BA37A4AC8}"/>
    <cellStyle name="20% - 강조색2 2 2 2 3 5" xfId="24096" xr:uid="{7772B104-5FA5-40C8-97F3-2C3360318783}"/>
    <cellStyle name="20% - 강조색2 2 2 2 3 6" xfId="50254" xr:uid="{171AE9A3-4464-4527-B243-FF939B7CE2BD}"/>
    <cellStyle name="20% - 강조색2 2 2 2 4" xfId="3401" xr:uid="{473EE7D3-971C-4262-9A71-EF5501D2475D}"/>
    <cellStyle name="20% - 강조색2 2 2 2 4 2" xfId="8927" xr:uid="{E0910750-10E4-4013-96DA-4C4B675EC4D7}"/>
    <cellStyle name="20% - 강조색2 2 2 2 4 2 2" xfId="19956" xr:uid="{8CAFA671-4C39-490C-8FC8-20E1D6EB4BFB}"/>
    <cellStyle name="20% - 강조색2 2 2 2 4 2 2 2" xfId="42005" xr:uid="{40C85ACD-8BD9-4078-8CE7-12BAB849FCAD}"/>
    <cellStyle name="20% - 강조색2 2 2 2 4 2 3" xfId="30985" xr:uid="{59F309C4-1C6E-4355-A099-0F141146CCC9}"/>
    <cellStyle name="20% - 강조색2 2 2 2 4 3" xfId="14446" xr:uid="{5D72CE63-BA94-448F-ACF3-2BBAFBB9DDB7}"/>
    <cellStyle name="20% - 강조색2 2 2 2 4 3 2" xfId="36495" xr:uid="{6872FFAB-CB03-4320-9660-44E2170ED190}"/>
    <cellStyle name="20% - 강조색2 2 2 2 4 4" xfId="25475" xr:uid="{2156F7C1-66A9-422A-87F8-47D75D6507A3}"/>
    <cellStyle name="20% - 강조색2 2 2 2 4 5" xfId="51633" xr:uid="{3A19D8C9-9487-4F81-A38A-E12B07E6B2E0}"/>
    <cellStyle name="20% - 강조색2 2 2 2 5" xfId="6172" xr:uid="{5922116B-FDEE-4A64-9558-6496AFF8EAA7}"/>
    <cellStyle name="20% - 강조색2 2 2 2 5 2" xfId="17201" xr:uid="{48102BB6-074F-4E35-BA2B-8C5E371730F0}"/>
    <cellStyle name="20% - 강조색2 2 2 2 5 2 2" xfId="39250" xr:uid="{CD8B793D-197A-4ABC-960C-3D88DB22845E}"/>
    <cellStyle name="20% - 강조색2 2 2 2 5 3" xfId="28230" xr:uid="{D7C96972-1040-428B-9335-0E75A51E0851}"/>
    <cellStyle name="20% - 강조색2 2 2 2 5 4" xfId="54386" xr:uid="{439C6D8C-88FE-4481-B5D5-4E78234B534A}"/>
    <cellStyle name="20% - 강조색2 2 2 2 6" xfId="11691" xr:uid="{CE722368-220B-4630-9F36-FEE8DADD4CA3}"/>
    <cellStyle name="20% - 강조색2 2 2 2 6 2" xfId="33740" xr:uid="{9D516900-0820-47DE-828D-EA26D6345AA2}"/>
    <cellStyle name="20% - 강조색2 2 2 2 7" xfId="22720" xr:uid="{CCBD68EB-40BA-4B56-856B-ED9B0E2365D1}"/>
    <cellStyle name="20% - 강조색2 2 2 2 8" xfId="48877" xr:uid="{289E17A5-6ED2-4E8D-8FEC-C6ECB177D55E}"/>
    <cellStyle name="20% - 강조색2 2 2 3" xfId="953" xr:uid="{60523D6F-0E46-4D97-9DBE-042B6D3A7072}"/>
    <cellStyle name="20% - 강조색2 2 2 3 2" xfId="2347" xr:uid="{00302A6D-52A6-4AFF-A973-8C2B49068631}"/>
    <cellStyle name="20% - 강조색2 2 2 3 2 2" xfId="5123" xr:uid="{C9A583F2-D69E-407A-B285-CCD4CC7B8D9E}"/>
    <cellStyle name="20% - 강조색2 2 2 3 2 2 2" xfId="10649" xr:uid="{91CF6B49-66AC-4579-888A-AC9F82CC1CD0}"/>
    <cellStyle name="20% - 강조색2 2 2 3 2 2 2 2" xfId="21678" xr:uid="{EF8858B0-373E-4F2A-9795-B4FFC36F230C}"/>
    <cellStyle name="20% - 강조색2 2 2 3 2 2 2 2 2" xfId="43727" xr:uid="{B07433D1-65CB-43DF-BA40-A56DF5BCE1FF}"/>
    <cellStyle name="20% - 강조색2 2 2 3 2 2 2 3" xfId="32707" xr:uid="{90D88B2D-F765-4C08-A0C2-DFE54F9207B7}"/>
    <cellStyle name="20% - 강조색2 2 2 3 2 2 3" xfId="16168" xr:uid="{B6EA80DF-83F6-4DFF-B425-00B9641AF10B}"/>
    <cellStyle name="20% - 강조색2 2 2 3 2 2 3 2" xfId="38217" xr:uid="{957759D3-2CB8-4319-B447-266AE895B7F3}"/>
    <cellStyle name="20% - 강조색2 2 2 3 2 2 4" xfId="27197" xr:uid="{EC150D6F-308A-4EB3-B96F-8EB791B1DAD9}"/>
    <cellStyle name="20% - 강조색2 2 2 3 2 2 5" xfId="53355" xr:uid="{D88AE94E-0483-4D09-A030-C84A7FB44542}"/>
    <cellStyle name="20% - 강조색2 2 2 3 2 3" xfId="7894" xr:uid="{E458BDBA-E4E6-4DCD-8B4E-C39B69A37529}"/>
    <cellStyle name="20% - 강조색2 2 2 3 2 3 2" xfId="18923" xr:uid="{161EDD86-9F03-4518-BEA1-F95C85AB526D}"/>
    <cellStyle name="20% - 강조색2 2 2 3 2 3 2 2" xfId="40972" xr:uid="{0128CFCC-5773-43C6-8CFF-87D20537486A}"/>
    <cellStyle name="20% - 강조색2 2 2 3 2 3 3" xfId="29952" xr:uid="{24DCEA2B-27C1-42B8-B6B4-ACCA95957A7D}"/>
    <cellStyle name="20% - 강조색2 2 2 3 2 4" xfId="13413" xr:uid="{08957641-926A-4883-B395-14A88164119A}"/>
    <cellStyle name="20% - 강조색2 2 2 3 2 4 2" xfId="35462" xr:uid="{AFAA495E-958D-4FF6-826A-2F54C237884E}"/>
    <cellStyle name="20% - 강조색2 2 2 3 2 5" xfId="24442" xr:uid="{2DB307DF-AFB5-42AB-9692-D72FA9BF7F67}"/>
    <cellStyle name="20% - 강조색2 2 2 3 2 6" xfId="50600" xr:uid="{201455DA-49F0-4BE4-B88C-C3F683E6F53A}"/>
    <cellStyle name="20% - 강조색2 2 2 3 3" xfId="3747" xr:uid="{90025897-BBA8-490B-AD77-D6480CFFB1FF}"/>
    <cellStyle name="20% - 강조색2 2 2 3 3 2" xfId="9273" xr:uid="{AEA58CDE-D0DB-4249-A9CC-2D3666AF2F2C}"/>
    <cellStyle name="20% - 강조색2 2 2 3 3 2 2" xfId="20302" xr:uid="{F8DACAB7-E683-4F8E-8839-37AF14C41B79}"/>
    <cellStyle name="20% - 강조색2 2 2 3 3 2 2 2" xfId="42351" xr:uid="{FA00D043-E053-472A-9728-19BB47D02484}"/>
    <cellStyle name="20% - 강조색2 2 2 3 3 2 3" xfId="31331" xr:uid="{32FBA568-0B65-4FF2-942A-90769274B192}"/>
    <cellStyle name="20% - 강조색2 2 2 3 3 3" xfId="14792" xr:uid="{5B708C2F-2C82-4032-B803-BC303ACD0A0D}"/>
    <cellStyle name="20% - 강조색2 2 2 3 3 3 2" xfId="36841" xr:uid="{69609DC4-110E-4B02-8E2C-EE6A5D87DCB1}"/>
    <cellStyle name="20% - 강조색2 2 2 3 3 4" xfId="25821" xr:uid="{235B0584-3E3A-47D6-B517-CCB8D79DE985}"/>
    <cellStyle name="20% - 강조색2 2 2 3 3 5" xfId="51979" xr:uid="{4D8597E5-9604-4187-B2B8-6F173750F327}"/>
    <cellStyle name="20% - 강조색2 2 2 3 4" xfId="6518" xr:uid="{C64316A8-CCC0-4F00-BB14-FE72DBD2BF1D}"/>
    <cellStyle name="20% - 강조색2 2 2 3 4 2" xfId="17547" xr:uid="{8293214E-232F-4F95-88B4-526298C6B3D5}"/>
    <cellStyle name="20% - 강조색2 2 2 3 4 2 2" xfId="39596" xr:uid="{A2284FB4-AA72-49DD-8380-0F1B7A488A40}"/>
    <cellStyle name="20% - 강조색2 2 2 3 4 3" xfId="28576" xr:uid="{37D81ED3-8B41-4D3F-A1F1-167CF4B8812C}"/>
    <cellStyle name="20% - 강조색2 2 2 3 4 4" xfId="54732" xr:uid="{559B76A6-CC78-4C72-9461-8D9C1185AC0E}"/>
    <cellStyle name="20% - 강조색2 2 2 3 5" xfId="12037" xr:uid="{0A04B73F-367B-4C31-9A41-341A5D9225AB}"/>
    <cellStyle name="20% - 강조색2 2 2 3 5 2" xfId="34086" xr:uid="{4D191927-DB6D-4D0C-BDFD-F7C171897793}"/>
    <cellStyle name="20% - 강조색2 2 2 3 6" xfId="23066" xr:uid="{1E7087E8-C4A2-433A-89B8-092AF773AAC4}"/>
    <cellStyle name="20% - 강조색2 2 2 3 7" xfId="49223" xr:uid="{ECDF888B-4CDA-4F5C-AF79-4622A37F875B}"/>
    <cellStyle name="20% - 강조색2 2 2 4" xfId="1659" xr:uid="{51E3C11A-3F34-4B56-86BE-6387077196F8}"/>
    <cellStyle name="20% - 강조색2 2 2 4 2" xfId="4435" xr:uid="{3AFC611C-05AA-48B2-896F-5F0B6C005CD6}"/>
    <cellStyle name="20% - 강조색2 2 2 4 2 2" xfId="9961" xr:uid="{0163BE5E-86FD-4314-A5B4-861DD5120B1E}"/>
    <cellStyle name="20% - 강조색2 2 2 4 2 2 2" xfId="20990" xr:uid="{5EAB0488-EB93-474D-8FD1-8353764EA6C5}"/>
    <cellStyle name="20% - 강조색2 2 2 4 2 2 2 2" xfId="43039" xr:uid="{DE5EA4CF-AD7C-4046-8D68-CC0D5EB1D107}"/>
    <cellStyle name="20% - 강조색2 2 2 4 2 2 3" xfId="32019" xr:uid="{AD111B7C-E591-421F-BFF5-FE56BA0FABCF}"/>
    <cellStyle name="20% - 강조색2 2 2 4 2 3" xfId="15480" xr:uid="{8D5174B1-8BAA-4572-9636-EB5CCF38DD6D}"/>
    <cellStyle name="20% - 강조색2 2 2 4 2 3 2" xfId="37529" xr:uid="{DFFF01D7-24E1-42E0-846D-292CD4352A4F}"/>
    <cellStyle name="20% - 강조색2 2 2 4 2 4" xfId="26509" xr:uid="{0C1A85A1-BECD-4AB8-83E7-84D07E486508}"/>
    <cellStyle name="20% - 강조색2 2 2 4 2 5" xfId="52667" xr:uid="{F0E1D263-72A9-4A5D-AC8E-1A6AC1760B8D}"/>
    <cellStyle name="20% - 강조색2 2 2 4 3" xfId="7206" xr:uid="{A458C563-73E2-44B0-96E6-31BBFF04DABE}"/>
    <cellStyle name="20% - 강조색2 2 2 4 3 2" xfId="18235" xr:uid="{BB2A5A18-0547-45E5-9DA5-DA86D4FAE3F8}"/>
    <cellStyle name="20% - 강조색2 2 2 4 3 2 2" xfId="40284" xr:uid="{A45CBDD2-6BD2-42A5-9C83-9E765D007F04}"/>
    <cellStyle name="20% - 강조색2 2 2 4 3 3" xfId="29264" xr:uid="{929CE859-49FC-46A1-9980-C2C81D9F398B}"/>
    <cellStyle name="20% - 강조색2 2 2 4 4" xfId="12725" xr:uid="{89EC1D93-C5AC-4FA9-9E85-17F2550A8DFF}"/>
    <cellStyle name="20% - 강조색2 2 2 4 4 2" xfId="34774" xr:uid="{44C54ED7-91BD-4504-929B-78A74BEA8E4E}"/>
    <cellStyle name="20% - 강조색2 2 2 4 5" xfId="23754" xr:uid="{12960039-51BC-4E9B-A308-07A689F35C9F}"/>
    <cellStyle name="20% - 강조색2 2 2 4 6" xfId="49912" xr:uid="{85567C39-9FA3-4D49-982A-5D13D647FC45}"/>
    <cellStyle name="20% - 강조색2 2 2 5" xfId="3059" xr:uid="{1C5F13C4-B47B-4185-B339-4D39B2ECA741}"/>
    <cellStyle name="20% - 강조색2 2 2 5 2" xfId="8585" xr:uid="{E9481E3A-A265-4FF8-BDCD-B4652F546CBF}"/>
    <cellStyle name="20% - 강조색2 2 2 5 2 2" xfId="19614" xr:uid="{A6D143E7-F030-4679-B916-E63D3CE3828A}"/>
    <cellStyle name="20% - 강조색2 2 2 5 2 2 2" xfId="41663" xr:uid="{D1DBBD2E-946A-4A65-BDF1-3D1A9420C3D0}"/>
    <cellStyle name="20% - 강조색2 2 2 5 2 3" xfId="30643" xr:uid="{1A40B7EB-364D-4D4D-A7BD-A40CF7493B82}"/>
    <cellStyle name="20% - 강조색2 2 2 5 3" xfId="14104" xr:uid="{6E669AA2-B251-4D59-8B7B-C223476B2B94}"/>
    <cellStyle name="20% - 강조색2 2 2 5 3 2" xfId="36153" xr:uid="{97A28180-A0EB-4127-B654-59BEB218535A}"/>
    <cellStyle name="20% - 강조색2 2 2 5 4" xfId="25133" xr:uid="{ADD30A23-028A-4F0F-AF68-E8CD6A08F17F}"/>
    <cellStyle name="20% - 강조색2 2 2 5 5" xfId="51291" xr:uid="{D26FB753-E14F-48C9-BC7F-2B7676AC2DC5}"/>
    <cellStyle name="20% - 강조색2 2 2 6" xfId="5830" xr:uid="{F5BAA16C-86D8-483A-859F-2ADA1B41DA10}"/>
    <cellStyle name="20% - 강조색2 2 2 6 2" xfId="16859" xr:uid="{87347505-C755-48DD-97BA-0A7C94CEDBB2}"/>
    <cellStyle name="20% - 강조색2 2 2 6 2 2" xfId="38908" xr:uid="{E56BE7A9-77E3-4F05-8DD5-D6E0B142D54E}"/>
    <cellStyle name="20% - 강조색2 2 2 6 3" xfId="27888" xr:uid="{F4E3CE30-01E3-40C0-B603-99757D81E01C}"/>
    <cellStyle name="20% - 강조색2 2 2 6 4" xfId="54045" xr:uid="{8D9F084E-2D40-4EA5-BE91-D23E360D06EE}"/>
    <cellStyle name="20% - 강조색2 2 2 7" xfId="11349" xr:uid="{DF8CC99E-146D-4868-9741-57F660D6A90E}"/>
    <cellStyle name="20% - 강조색2 2 2 7 2" xfId="33398" xr:uid="{69638622-2F49-45C1-A9D2-5C0316279934}"/>
    <cellStyle name="20% - 강조색2 2 2 8" xfId="22378" xr:uid="{67897A4D-7CE9-4B40-B77A-4C483196F6C6}"/>
    <cellStyle name="20% - 강조색2 2 2 9" xfId="48536" xr:uid="{73420500-985B-4EF9-A195-F92524D8AD66}"/>
    <cellStyle name="20% - 강조색2 2 3" xfId="429" xr:uid="{00000000-0005-0000-0000-000041000000}"/>
    <cellStyle name="20% - 강조색2 2 3 2" xfId="1166" xr:uid="{9EEFA2D5-BA64-4BB1-885E-8FFB8C298A52}"/>
    <cellStyle name="20% - 강조색2 2 3 2 2" xfId="2560" xr:uid="{6B92BED8-5069-436C-A550-45697BD8C078}"/>
    <cellStyle name="20% - 강조색2 2 3 2 2 2" xfId="5336" xr:uid="{15F39670-7C89-4622-8F55-32F05910CD0B}"/>
    <cellStyle name="20% - 강조색2 2 3 2 2 2 2" xfId="10862" xr:uid="{56CEE73A-DC09-46D6-B68A-2E6B5894C7A1}"/>
    <cellStyle name="20% - 강조색2 2 3 2 2 2 2 2" xfId="21891" xr:uid="{6C6963EB-F4B0-4361-B80B-428CA700605F}"/>
    <cellStyle name="20% - 강조색2 2 3 2 2 2 2 2 2" xfId="43940" xr:uid="{E91E9A3D-0D33-4B4B-98DC-7134F85FD245}"/>
    <cellStyle name="20% - 강조색2 2 3 2 2 2 2 3" xfId="32920" xr:uid="{73D60C5E-A4AF-48ED-AA20-CA87973A7065}"/>
    <cellStyle name="20% - 강조색2 2 3 2 2 2 3" xfId="16381" xr:uid="{733A64D2-337A-4FE5-8B0B-B5D4363EEFAD}"/>
    <cellStyle name="20% - 강조색2 2 3 2 2 2 3 2" xfId="38430" xr:uid="{3172FDD9-19F2-4EBC-8C63-5BBC455AB21D}"/>
    <cellStyle name="20% - 강조색2 2 3 2 2 2 4" xfId="27410" xr:uid="{E89A48ED-1362-4E08-9BE8-551ADEBB511F}"/>
    <cellStyle name="20% - 강조색2 2 3 2 2 2 5" xfId="53568" xr:uid="{CD5A6DD7-0728-421E-882A-CBA52D71B12C}"/>
    <cellStyle name="20% - 강조색2 2 3 2 2 3" xfId="8107" xr:uid="{9D7BA1D1-38B2-4922-91F4-E7C6A75A27FD}"/>
    <cellStyle name="20% - 강조색2 2 3 2 2 3 2" xfId="19136" xr:uid="{7A744DA9-9ED7-40A8-907B-0E802D651569}"/>
    <cellStyle name="20% - 강조색2 2 3 2 2 3 2 2" xfId="41185" xr:uid="{9A9A0129-8E85-45F8-B9F6-66120D5CB6CF}"/>
    <cellStyle name="20% - 강조색2 2 3 2 2 3 3" xfId="30165" xr:uid="{E0773159-D187-4015-80E6-8E7566036365}"/>
    <cellStyle name="20% - 강조색2 2 3 2 2 4" xfId="13626" xr:uid="{8E73CA97-9FFD-486F-AB5D-0C8027E50A6B}"/>
    <cellStyle name="20% - 강조색2 2 3 2 2 4 2" xfId="35675" xr:uid="{CE4B9E55-76DC-4026-B3B8-D06B898C556D}"/>
    <cellStyle name="20% - 강조색2 2 3 2 2 5" xfId="24655" xr:uid="{0AC1148F-7312-4771-B947-9B32278236FE}"/>
    <cellStyle name="20% - 강조색2 2 3 2 2 6" xfId="50813" xr:uid="{9A68BE9E-5AD7-4CDA-97BF-2444868BF88F}"/>
    <cellStyle name="20% - 강조색2 2 3 2 3" xfId="3960" xr:uid="{FE16F81D-3B91-4AEF-8184-6FCEB97A437B}"/>
    <cellStyle name="20% - 강조색2 2 3 2 3 2" xfId="9486" xr:uid="{8F05E63C-56B0-460B-8219-B4356B0BF162}"/>
    <cellStyle name="20% - 강조색2 2 3 2 3 2 2" xfId="20515" xr:uid="{D81779A8-4974-4045-AC5A-6F79E974886F}"/>
    <cellStyle name="20% - 강조색2 2 3 2 3 2 2 2" xfId="42564" xr:uid="{63D2048C-E85E-490F-ABD4-7BDC36E41854}"/>
    <cellStyle name="20% - 강조색2 2 3 2 3 2 3" xfId="31544" xr:uid="{E5DB8CA0-187F-4A6B-8F97-88ACC31465ED}"/>
    <cellStyle name="20% - 강조색2 2 3 2 3 3" xfId="15005" xr:uid="{465C4EA9-365A-42FA-9530-86E37ED151C6}"/>
    <cellStyle name="20% - 강조색2 2 3 2 3 3 2" xfId="37054" xr:uid="{572830AD-A527-408A-8B04-5F6ABCD4203A}"/>
    <cellStyle name="20% - 강조색2 2 3 2 3 4" xfId="26034" xr:uid="{D495B9C8-47D2-4B9A-B029-666384D2F4B8}"/>
    <cellStyle name="20% - 강조색2 2 3 2 3 5" xfId="52192" xr:uid="{D31A5C6F-2810-4E1E-AAB0-0C0FC6156FB6}"/>
    <cellStyle name="20% - 강조색2 2 3 2 4" xfId="6731" xr:uid="{4D9D8534-CB32-4132-96D3-EF8913ECA89D}"/>
    <cellStyle name="20% - 강조색2 2 3 2 4 2" xfId="17760" xr:uid="{A00EB22F-86FA-40FE-9815-ECA1B74C2203}"/>
    <cellStyle name="20% - 강조색2 2 3 2 4 2 2" xfId="39809" xr:uid="{7664E5BA-D27F-4988-AAE4-C2FFA2678A28}"/>
    <cellStyle name="20% - 강조색2 2 3 2 4 3" xfId="28789" xr:uid="{54C87115-7887-4B25-B979-F2505ED905DE}"/>
    <cellStyle name="20% - 강조색2 2 3 2 4 4" xfId="54945" xr:uid="{D00A543A-218E-4B6F-A416-1901BA163178}"/>
    <cellStyle name="20% - 강조색2 2 3 2 5" xfId="12250" xr:uid="{B08902F6-CAA0-4510-B7D1-5F80287DC539}"/>
    <cellStyle name="20% - 강조색2 2 3 2 5 2" xfId="34299" xr:uid="{527FD784-8472-4AE2-8572-3173EFE3BB7A}"/>
    <cellStyle name="20% - 강조색2 2 3 2 6" xfId="23279" xr:uid="{812E82D6-7C64-407D-B68C-4C4AE8109B76}"/>
    <cellStyle name="20% - 강조색2 2 3 2 7" xfId="49436" xr:uid="{AD642959-8FE9-418F-9F5B-87855598FEFB}"/>
    <cellStyle name="20% - 강조색2 2 3 3" xfId="1872" xr:uid="{9A088256-3D0D-47DA-AA60-8B5C1F1EF03C}"/>
    <cellStyle name="20% - 강조색2 2 3 3 2" xfId="4648" xr:uid="{64B80EB2-8C23-4E70-826F-0405FE9D6328}"/>
    <cellStyle name="20% - 강조색2 2 3 3 2 2" xfId="10174" xr:uid="{AC2674AD-74A1-4C81-80D6-21E8BA12586F}"/>
    <cellStyle name="20% - 강조색2 2 3 3 2 2 2" xfId="21203" xr:uid="{0635753A-87B0-485B-A3B8-B81E272058F4}"/>
    <cellStyle name="20% - 강조색2 2 3 3 2 2 2 2" xfId="43252" xr:uid="{495AA83B-5A28-4268-AA7F-8CEE0C98812D}"/>
    <cellStyle name="20% - 강조색2 2 3 3 2 2 3" xfId="32232" xr:uid="{A89A7916-B1B4-4292-9A86-B3AE53CFBF39}"/>
    <cellStyle name="20% - 강조색2 2 3 3 2 3" xfId="15693" xr:uid="{78D7E3BE-80B4-4503-A469-936978BE4E81}"/>
    <cellStyle name="20% - 강조색2 2 3 3 2 3 2" xfId="37742" xr:uid="{C44D1ED3-EFC0-428D-A3B7-BA774525D4A4}"/>
    <cellStyle name="20% - 강조색2 2 3 3 2 4" xfId="26722" xr:uid="{04CD4844-88F3-4B84-949B-A07A7D0E59AD}"/>
    <cellStyle name="20% - 강조색2 2 3 3 2 5" xfId="52880" xr:uid="{8D682A7A-9491-4A2D-81B1-EEF05F3A41D9}"/>
    <cellStyle name="20% - 강조색2 2 3 3 3" xfId="7419" xr:uid="{A2B4F649-F3A4-4203-9619-0CB23D214D75}"/>
    <cellStyle name="20% - 강조색2 2 3 3 3 2" xfId="18448" xr:uid="{19AF412B-C2F9-47D5-884D-6187B7B19734}"/>
    <cellStyle name="20% - 강조색2 2 3 3 3 2 2" xfId="40497" xr:uid="{D356A5A8-EC34-4B5F-A7DD-F5669D1AB31D}"/>
    <cellStyle name="20% - 강조색2 2 3 3 3 3" xfId="29477" xr:uid="{315D22A6-1185-4C93-A3E1-0A6B75329F8B}"/>
    <cellStyle name="20% - 강조색2 2 3 3 4" xfId="12938" xr:uid="{C0D69F7B-CF54-42E8-B27D-B494A67759CC}"/>
    <cellStyle name="20% - 강조색2 2 3 3 4 2" xfId="34987" xr:uid="{C74F63DB-D718-4B62-90DD-A327E8FAAFAC}"/>
    <cellStyle name="20% - 강조색2 2 3 3 5" xfId="23967" xr:uid="{076ACD94-BB7D-4BB1-97F9-2349EA33A8FB}"/>
    <cellStyle name="20% - 강조색2 2 3 3 6" xfId="50125" xr:uid="{67B32B51-10CC-4D33-BDCD-9D42AC62A4A0}"/>
    <cellStyle name="20% - 강조색2 2 3 4" xfId="3272" xr:uid="{710D0C26-53AD-47BC-BC15-BB8D6CAE564F}"/>
    <cellStyle name="20% - 강조색2 2 3 4 2" xfId="8798" xr:uid="{F56E07E8-D025-49AF-9371-92F64F28A26A}"/>
    <cellStyle name="20% - 강조색2 2 3 4 2 2" xfId="19827" xr:uid="{85E94704-C060-4D02-9BB5-D928976F2480}"/>
    <cellStyle name="20% - 강조색2 2 3 4 2 2 2" xfId="41876" xr:uid="{7150FC83-BEC5-4396-A0DE-0AFCEAFEA45E}"/>
    <cellStyle name="20% - 강조색2 2 3 4 2 3" xfId="30856" xr:uid="{2E6D6525-B662-4B01-9DE6-A2AD7CDCC3D1}"/>
    <cellStyle name="20% - 강조색2 2 3 4 3" xfId="14317" xr:uid="{67ABA9E8-54C5-4DEE-B5D8-D710014ABEFB}"/>
    <cellStyle name="20% - 강조색2 2 3 4 3 2" xfId="36366" xr:uid="{2925A0E7-4FAE-4624-8A0F-0FBEE4087D12}"/>
    <cellStyle name="20% - 강조색2 2 3 4 4" xfId="25346" xr:uid="{49D593C7-D9D1-47D9-A104-E3329F4538EF}"/>
    <cellStyle name="20% - 강조색2 2 3 4 5" xfId="51504" xr:uid="{B9F32909-A601-437A-BDAA-570F2979CE2F}"/>
    <cellStyle name="20% - 강조색2 2 3 5" xfId="6043" xr:uid="{038A9E55-AB18-42D7-AF08-29904F5351F0}"/>
    <cellStyle name="20% - 강조색2 2 3 5 2" xfId="17072" xr:uid="{6A8E17D4-F9FF-4282-BCDE-BBCC8BE0911B}"/>
    <cellStyle name="20% - 강조색2 2 3 5 2 2" xfId="39121" xr:uid="{86A947AF-C4F6-4CA9-8153-B4B56F601199}"/>
    <cellStyle name="20% - 강조색2 2 3 5 3" xfId="28101" xr:uid="{1F92ED15-7429-4FA8-B377-2E8F0F8E4DE9}"/>
    <cellStyle name="20% - 강조색2 2 3 5 4" xfId="54257" xr:uid="{FE102563-16E0-4566-AC5B-655E73E04419}"/>
    <cellStyle name="20% - 강조색2 2 3 6" xfId="11562" xr:uid="{409C447D-E802-478D-90C4-75A761B5EDA4}"/>
    <cellStyle name="20% - 강조색2 2 3 6 2" xfId="33611" xr:uid="{6090CF21-1C18-4882-BFAD-687FBA551554}"/>
    <cellStyle name="20% - 강조색2 2 3 7" xfId="22591" xr:uid="{3EB7E6A3-B197-46E2-88B8-EB57C5E3721D}"/>
    <cellStyle name="20% - 강조색2 2 3 8" xfId="48748" xr:uid="{6A4F0D87-7925-4238-A70B-FA84F9C05D76}"/>
    <cellStyle name="20% - 강조색2 2 4" xfId="824" xr:uid="{17C1FB0C-09E0-406B-A5B8-C174FF106E72}"/>
    <cellStyle name="20% - 강조색2 2 4 2" xfId="2218" xr:uid="{641553F6-270F-4548-8EF8-C46B45E3CD0F}"/>
    <cellStyle name="20% - 강조색2 2 4 2 2" xfId="4994" xr:uid="{48E5B112-B728-449C-9013-B65879725BEE}"/>
    <cellStyle name="20% - 강조색2 2 4 2 2 2" xfId="10520" xr:uid="{F6E0E8DA-D77D-45D3-90E3-46256A39E35D}"/>
    <cellStyle name="20% - 강조색2 2 4 2 2 2 2" xfId="21549" xr:uid="{7571732D-7C69-4591-9C06-C6389423E096}"/>
    <cellStyle name="20% - 강조색2 2 4 2 2 2 2 2" xfId="43598" xr:uid="{864B6318-74C4-49D4-85F1-A832F04AAF99}"/>
    <cellStyle name="20% - 강조색2 2 4 2 2 2 3" xfId="32578" xr:uid="{7727B8A2-CD19-4D95-AD35-6331C027B7FE}"/>
    <cellStyle name="20% - 강조색2 2 4 2 2 3" xfId="16039" xr:uid="{3E7BD197-DE7F-4BE0-951D-A3CBD30EC6F2}"/>
    <cellStyle name="20% - 강조색2 2 4 2 2 3 2" xfId="38088" xr:uid="{0CB3DAB5-810F-4AE0-B945-ED0249B3EEB2}"/>
    <cellStyle name="20% - 강조색2 2 4 2 2 4" xfId="27068" xr:uid="{7CCF9877-195E-453A-8084-79782D9F662B}"/>
    <cellStyle name="20% - 강조색2 2 4 2 2 5" xfId="53226" xr:uid="{3637B0F1-2617-4353-9858-4B7426BF9239}"/>
    <cellStyle name="20% - 강조색2 2 4 2 3" xfId="7765" xr:uid="{E91B38ED-0B91-4F03-9829-FFFAB0ABDD6A}"/>
    <cellStyle name="20% - 강조색2 2 4 2 3 2" xfId="18794" xr:uid="{8CE70610-2265-4C72-A022-D172E909934A}"/>
    <cellStyle name="20% - 강조색2 2 4 2 3 2 2" xfId="40843" xr:uid="{6846E147-1C53-4AF1-9529-067174DA72A5}"/>
    <cellStyle name="20% - 강조색2 2 4 2 3 3" xfId="29823" xr:uid="{E11C4705-1721-46C0-A2D7-4A75F32EB16F}"/>
    <cellStyle name="20% - 강조색2 2 4 2 4" xfId="13284" xr:uid="{D5579EC1-3566-40FD-9E93-E9D67A29CE94}"/>
    <cellStyle name="20% - 강조색2 2 4 2 4 2" xfId="35333" xr:uid="{904189C7-66F4-4CC3-8232-703F4504898E}"/>
    <cellStyle name="20% - 강조색2 2 4 2 5" xfId="24313" xr:uid="{A37017ED-6A85-4F50-B262-29C38477D288}"/>
    <cellStyle name="20% - 강조색2 2 4 2 6" xfId="50471" xr:uid="{892C6CBA-10BB-4F95-BEA4-0A4987FE434F}"/>
    <cellStyle name="20% - 강조색2 2 4 3" xfId="3618" xr:uid="{D6DBE0D3-A8A2-44F1-B666-D2611EC27EE9}"/>
    <cellStyle name="20% - 강조색2 2 4 3 2" xfId="9144" xr:uid="{EA6774D2-1AFF-46C0-8E5E-11B71DFDC7DA}"/>
    <cellStyle name="20% - 강조색2 2 4 3 2 2" xfId="20173" xr:uid="{BAB8DDA5-72E0-4824-9619-D5AC249BB223}"/>
    <cellStyle name="20% - 강조색2 2 4 3 2 2 2" xfId="42222" xr:uid="{751BACB7-CEE1-49F0-8F65-B484765A7B81}"/>
    <cellStyle name="20% - 강조색2 2 4 3 2 3" xfId="31202" xr:uid="{B015A226-CAE8-40D8-99DF-A428731FC461}"/>
    <cellStyle name="20% - 강조색2 2 4 3 3" xfId="14663" xr:uid="{39647087-8E8B-4FC3-AE5B-7CF3FE8A8AF4}"/>
    <cellStyle name="20% - 강조색2 2 4 3 3 2" xfId="36712" xr:uid="{F8BA6DB8-5D05-4A11-BF25-35BBC63C9B27}"/>
    <cellStyle name="20% - 강조색2 2 4 3 4" xfId="25692" xr:uid="{AB9A3C25-9F03-4C84-B028-3A2B26E48EA0}"/>
    <cellStyle name="20% - 강조색2 2 4 3 5" xfId="51850" xr:uid="{A23B25BD-C35E-4913-A67D-3E1A4B62A10E}"/>
    <cellStyle name="20% - 강조색2 2 4 4" xfId="6389" xr:uid="{7D22F980-FE11-4392-A186-41C1CD480BA8}"/>
    <cellStyle name="20% - 강조색2 2 4 4 2" xfId="17418" xr:uid="{22D82CD2-E3A0-4772-AF75-510DBAD6B467}"/>
    <cellStyle name="20% - 강조색2 2 4 4 2 2" xfId="39467" xr:uid="{9F18109F-6E41-4D4F-BC99-12F2DF405279}"/>
    <cellStyle name="20% - 강조색2 2 4 4 3" xfId="28447" xr:uid="{1F85D859-A942-4D62-818B-DD0FB665C406}"/>
    <cellStyle name="20% - 강조색2 2 4 4 4" xfId="54603" xr:uid="{2FDBC585-EE2F-473A-A59C-7B5E5F15A34F}"/>
    <cellStyle name="20% - 강조색2 2 4 5" xfId="11908" xr:uid="{A7624DB3-2389-46F0-9EC3-66F30C68F897}"/>
    <cellStyle name="20% - 강조색2 2 4 5 2" xfId="33957" xr:uid="{590D164F-FD98-49A4-A3E6-0D1232602162}"/>
    <cellStyle name="20% - 강조색2 2 4 6" xfId="22937" xr:uid="{E1CB4ECD-383C-48A8-847E-90111A96613B}"/>
    <cellStyle name="20% - 강조색2 2 4 7" xfId="49094" xr:uid="{61EF2FE9-2CC9-413F-B988-7E31C2593EC9}"/>
    <cellStyle name="20% - 강조색2 2 5" xfId="1530" xr:uid="{6F8ABBA4-9A32-4EE0-BBA9-975A6EC82D47}"/>
    <cellStyle name="20% - 강조색2 2 5 2" xfId="4306" xr:uid="{AC736917-67E9-40AF-AEE7-6C0BBF9323F2}"/>
    <cellStyle name="20% - 강조색2 2 5 2 2" xfId="9832" xr:uid="{6B078336-D994-44BF-9E87-E5A15F08F54D}"/>
    <cellStyle name="20% - 강조색2 2 5 2 2 2" xfId="20861" xr:uid="{2AD63ADB-0827-469D-AB49-233229C23BD7}"/>
    <cellStyle name="20% - 강조색2 2 5 2 2 2 2" xfId="42910" xr:uid="{4CF87560-60E3-45DE-9E3E-680EF8BD7BD3}"/>
    <cellStyle name="20% - 강조색2 2 5 2 2 3" xfId="31890" xr:uid="{89D5ADF2-0094-4F85-8CE6-0A9E6736599D}"/>
    <cellStyle name="20% - 강조색2 2 5 2 3" xfId="15351" xr:uid="{12CE6026-161C-4CA1-BCA6-46263276FDF4}"/>
    <cellStyle name="20% - 강조색2 2 5 2 3 2" xfId="37400" xr:uid="{C970E43E-9BDD-47F8-8895-F0579116B44B}"/>
    <cellStyle name="20% - 강조색2 2 5 2 4" xfId="26380" xr:uid="{D9BC0D50-000D-4413-8B84-E08BA0D7F857}"/>
    <cellStyle name="20% - 강조색2 2 5 2 5" xfId="52538" xr:uid="{DE1D9DE1-4810-479B-8F1B-95D419DEABDF}"/>
    <cellStyle name="20% - 강조색2 2 5 3" xfId="7077" xr:uid="{430C97BB-A3C8-4DB1-B71C-22F59CB4A013}"/>
    <cellStyle name="20% - 강조색2 2 5 3 2" xfId="18106" xr:uid="{9D0E4E61-0CD8-4204-A096-9925EB4657EB}"/>
    <cellStyle name="20% - 강조색2 2 5 3 2 2" xfId="40155" xr:uid="{B9250EC2-50F3-4CA0-94AA-F394925934D9}"/>
    <cellStyle name="20% - 강조색2 2 5 3 3" xfId="29135" xr:uid="{4FF1AE8C-5F33-4BE7-843E-8E2391850145}"/>
    <cellStyle name="20% - 강조색2 2 5 4" xfId="12596" xr:uid="{50712856-6886-48A9-B888-28F541F04010}"/>
    <cellStyle name="20% - 강조색2 2 5 4 2" xfId="34645" xr:uid="{D1402FA9-ABB1-4812-86C1-B3B049346B7F}"/>
    <cellStyle name="20% - 강조색2 2 5 5" xfId="23625" xr:uid="{6FC59E98-7230-4D27-9E76-99A452CCB63E}"/>
    <cellStyle name="20% - 강조색2 2 5 6" xfId="49783" xr:uid="{E761C1EF-3ED0-4F5B-AFC6-4DE4F82E5972}"/>
    <cellStyle name="20% - 강조색2 2 6" xfId="2930" xr:uid="{88E2276E-FCCB-499D-8F6A-90DB74FEE1F1}"/>
    <cellStyle name="20% - 강조색2 2 6 2" xfId="8456" xr:uid="{C00CABC9-7C35-4173-99C8-9AA89DDB18AB}"/>
    <cellStyle name="20% - 강조색2 2 6 2 2" xfId="19485" xr:uid="{C6FB4C96-5F38-4670-9DD4-CC8033455FB6}"/>
    <cellStyle name="20% - 강조색2 2 6 2 2 2" xfId="41534" xr:uid="{444BDBED-1B33-4D4D-988B-1CBE7E91D29C}"/>
    <cellStyle name="20% - 강조색2 2 6 2 3" xfId="30514" xr:uid="{03C91056-F00F-498A-BFD3-01992030FDE7}"/>
    <cellStyle name="20% - 강조색2 2 6 3" xfId="13975" xr:uid="{54B6D238-01E2-415C-B65F-B326C241782D}"/>
    <cellStyle name="20% - 강조색2 2 6 3 2" xfId="36024" xr:uid="{0F2B24FB-F631-4407-8640-3ADEECEE95DC}"/>
    <cellStyle name="20% - 강조색2 2 6 4" xfId="25004" xr:uid="{3DD54177-56B5-4D4C-9CC9-8199A273FD1A}"/>
    <cellStyle name="20% - 강조색2 2 6 5" xfId="51162" xr:uid="{04B80B14-5B7C-4C68-8127-CAF2898E650F}"/>
    <cellStyle name="20% - 강조색2 2 7" xfId="5701" xr:uid="{2FC74DBC-0938-42A4-BFC1-A0B55D534F0E}"/>
    <cellStyle name="20% - 강조색2 2 7 2" xfId="16730" xr:uid="{5DBAC1FC-E51C-4470-B738-A3DFCC9C2AA8}"/>
    <cellStyle name="20% - 강조색2 2 7 2 2" xfId="38779" xr:uid="{180E5BA8-AA91-4569-9272-F052DF6DDFCD}"/>
    <cellStyle name="20% - 강조색2 2 7 3" xfId="27759" xr:uid="{13D50B7E-9804-4785-A115-425FFB0F3B53}"/>
    <cellStyle name="20% - 강조색2 2 7 4" xfId="53916" xr:uid="{C01B1CB6-0220-407F-A7E5-B044C8504E71}"/>
    <cellStyle name="20% - 강조색2 2 8" xfId="11220" xr:uid="{6CAD8CF5-A64E-4A3B-B910-1925E7626EFC}"/>
    <cellStyle name="20% - 강조색2 2 8 2" xfId="33269" xr:uid="{54960CE9-06E2-43D2-AE01-DC16C4950BDB}"/>
    <cellStyle name="20% - 강조색2 2 9" xfId="22249" xr:uid="{AB0E56F5-6589-466A-9E56-05BBB0052068}"/>
    <cellStyle name="20% - 강조색2 20" xfId="2894" xr:uid="{C751FA1F-8C50-4854-8B0A-0AEE1FEDEA7F}"/>
    <cellStyle name="20% - 강조색2 20 2" xfId="8431" xr:uid="{EC0FCC09-CFD8-445C-9486-0AEE774BE056}"/>
    <cellStyle name="20% - 강조색2 20 2 2" xfId="19460" xr:uid="{9BB507B4-D544-4E95-9CEB-BF0B1F4C246F}"/>
    <cellStyle name="20% - 강조색2 20 2 2 2" xfId="41509" xr:uid="{A47B2EC0-799C-4FD7-8F1F-3D611AC75317}"/>
    <cellStyle name="20% - 강조색2 20 2 3" xfId="30489" xr:uid="{0EC39810-05E7-4D07-914E-B53D1B770768}"/>
    <cellStyle name="20% - 강조색2 20 3" xfId="13950" xr:uid="{87E58D13-671F-4015-951B-E8D3C475ED84}"/>
    <cellStyle name="20% - 강조색2 20 3 2" xfId="35999" xr:uid="{142BD1DB-55CE-4AF6-856B-DD6B5FB64ED9}"/>
    <cellStyle name="20% - 강조색2 20 4" xfId="24979" xr:uid="{FCD47A46-9E4E-41BE-A674-B0BA0F70B5A3}"/>
    <cellStyle name="20% - 강조색2 20 5" xfId="51136" xr:uid="{4D43F0BB-D7F4-4AA8-89E0-9219BFD3DD58}"/>
    <cellStyle name="20% - 강조색2 21" xfId="5665" xr:uid="{24B87A43-1A3B-4968-8E27-E6C1E21DB13C}"/>
    <cellStyle name="20% - 강조색2 21 2" xfId="16705" xr:uid="{55DE6717-7B39-4937-B0D7-33DF47FAB288}"/>
    <cellStyle name="20% - 강조색2 21 2 2" xfId="38754" xr:uid="{3A1A6A9A-38E1-459B-BB00-37D0F736EA63}"/>
    <cellStyle name="20% - 강조색2 21 3" xfId="27734" xr:uid="{342AE24C-399A-414D-8976-3DA9846EBA2F}"/>
    <cellStyle name="20% - 강조색2 21 4" xfId="53896" xr:uid="{9CF847F3-3AB8-4D67-8436-FFF066DF5E22}"/>
    <cellStyle name="20% - 강조색2 22" xfId="11186" xr:uid="{A22E95D4-D0E1-4672-A919-7A649877E7F6}"/>
    <cellStyle name="20% - 강조색2 22 2" xfId="33244" xr:uid="{905AC425-CC52-4BEE-B47C-68F9815A032C}"/>
    <cellStyle name="20% - 강조색2 23" xfId="22215" xr:uid="{68E9762B-0D3C-4029-ABCA-8ECBF56D080E}"/>
    <cellStyle name="20% - 강조색2 24" xfId="44298" xr:uid="{99263BB1-E947-4861-8503-71FEDC430655}"/>
    <cellStyle name="20% - 강조색2 25" xfId="48387" xr:uid="{691616D2-14E8-479E-BF65-6D2B531420D8}"/>
    <cellStyle name="20% - 강조색2 3" xfId="82" xr:uid="{00000000-0005-0000-0000-000042000000}"/>
    <cellStyle name="20% - 강조색2 3 10" xfId="48420" xr:uid="{DA95AE29-DC0A-4768-B92E-99A6B1F5032F}"/>
    <cellStyle name="20% - 강조색2 3 2" xfId="211" xr:uid="{00000000-0005-0000-0000-000043000000}"/>
    <cellStyle name="20% - 강조색2 3 2 2" xfId="571" xr:uid="{00000000-0005-0000-0000-000044000000}"/>
    <cellStyle name="20% - 강조색2 3 2 2 2" xfId="1308" xr:uid="{FF11D7B5-6C4A-4042-9DC9-5D62EBF6CF4C}"/>
    <cellStyle name="20% - 강조색2 3 2 2 2 2" xfId="2702" xr:uid="{7F526196-CFE7-475C-95A5-6C3787729861}"/>
    <cellStyle name="20% - 강조색2 3 2 2 2 2 2" xfId="5478" xr:uid="{DE78919A-F088-4C79-8D93-FE1B9297FF85}"/>
    <cellStyle name="20% - 강조색2 3 2 2 2 2 2 2" xfId="11004" xr:uid="{959D2DFA-29D8-4BD8-92F4-67945D5BDA1D}"/>
    <cellStyle name="20% - 강조색2 3 2 2 2 2 2 2 2" xfId="22033" xr:uid="{774F52BB-29CD-47C0-B280-9C4E5F91E85E}"/>
    <cellStyle name="20% - 강조색2 3 2 2 2 2 2 2 2 2" xfId="44082" xr:uid="{495E15C8-34EE-4622-959B-6EE40D405553}"/>
    <cellStyle name="20% - 강조색2 3 2 2 2 2 2 2 3" xfId="33062" xr:uid="{1ED27BAF-08BE-4EFA-830E-DAD57F71A4B5}"/>
    <cellStyle name="20% - 강조색2 3 2 2 2 2 2 3" xfId="16523" xr:uid="{A85981FA-804E-468F-9EFD-F8A6B88B703C}"/>
    <cellStyle name="20% - 강조색2 3 2 2 2 2 2 3 2" xfId="38572" xr:uid="{2F4B082B-D28D-4C41-8740-01096A60E8CD}"/>
    <cellStyle name="20% - 강조색2 3 2 2 2 2 2 4" xfId="27552" xr:uid="{782BC4ED-9B33-4660-A8DF-71E824326099}"/>
    <cellStyle name="20% - 강조색2 3 2 2 2 2 2 5" xfId="53710" xr:uid="{8374EFB1-EF2C-4BD9-BC11-8678FD11D370}"/>
    <cellStyle name="20% - 강조색2 3 2 2 2 2 3" xfId="8249" xr:uid="{AED45CCA-4107-4705-B049-D830DB2DA112}"/>
    <cellStyle name="20% - 강조색2 3 2 2 2 2 3 2" xfId="19278" xr:uid="{36243C37-E748-4711-87D5-ACFE85961A3D}"/>
    <cellStyle name="20% - 강조색2 3 2 2 2 2 3 2 2" xfId="41327" xr:uid="{921F288A-94CE-4E87-8E19-AD2DAF967814}"/>
    <cellStyle name="20% - 강조색2 3 2 2 2 2 3 3" xfId="30307" xr:uid="{B7AABA34-74AE-4301-A3AC-7C0C2615C833}"/>
    <cellStyle name="20% - 강조색2 3 2 2 2 2 4" xfId="13768" xr:uid="{7E61FD47-506F-4AB6-8EE3-061E8060F8C9}"/>
    <cellStyle name="20% - 강조색2 3 2 2 2 2 4 2" xfId="35817" xr:uid="{5B9CE54A-76DE-45BE-9A23-A4AD71DFF1E6}"/>
    <cellStyle name="20% - 강조색2 3 2 2 2 2 5" xfId="24797" xr:uid="{79AE9A5D-C15A-4592-8F9E-41B55D4B41A6}"/>
    <cellStyle name="20% - 강조색2 3 2 2 2 2 6" xfId="50955" xr:uid="{A9EFEEC4-B0F8-47E9-ADC7-0DAE2A92F821}"/>
    <cellStyle name="20% - 강조색2 3 2 2 2 3" xfId="4102" xr:uid="{5D9E22CF-15AB-4C69-B499-CCD6568CD8BD}"/>
    <cellStyle name="20% - 강조색2 3 2 2 2 3 2" xfId="9628" xr:uid="{D5C7A3B4-FE0E-487A-BA01-B3E337AAAA23}"/>
    <cellStyle name="20% - 강조색2 3 2 2 2 3 2 2" xfId="20657" xr:uid="{12213229-2AC4-4826-90B6-AC592A736219}"/>
    <cellStyle name="20% - 강조색2 3 2 2 2 3 2 2 2" xfId="42706" xr:uid="{C33F1161-DDCA-46A1-B424-5780B8A88B09}"/>
    <cellStyle name="20% - 강조색2 3 2 2 2 3 2 3" xfId="31686" xr:uid="{C2E4C64E-FEA9-4810-8CDB-BE4B7447A466}"/>
    <cellStyle name="20% - 강조색2 3 2 2 2 3 3" xfId="15147" xr:uid="{C41C4D34-DDF4-4AC9-8B7F-1B14A8437BF2}"/>
    <cellStyle name="20% - 강조색2 3 2 2 2 3 3 2" xfId="37196" xr:uid="{619A30B3-386F-47FF-AC2B-A8C989AD3C93}"/>
    <cellStyle name="20% - 강조색2 3 2 2 2 3 4" xfId="26176" xr:uid="{E9B26231-9124-4309-9DE9-9A638B5F5144}"/>
    <cellStyle name="20% - 강조색2 3 2 2 2 3 5" xfId="52334" xr:uid="{1C28EDD3-3697-45BB-A86F-A88A254169C0}"/>
    <cellStyle name="20% - 강조색2 3 2 2 2 4" xfId="6873" xr:uid="{0C0628D0-7312-4235-9137-5D5BC0D671B4}"/>
    <cellStyle name="20% - 강조색2 3 2 2 2 4 2" xfId="17902" xr:uid="{42CA81E7-C0D8-4104-B98E-C1657BB9522C}"/>
    <cellStyle name="20% - 강조색2 3 2 2 2 4 2 2" xfId="39951" xr:uid="{1303B949-8C0E-4BD3-A829-5660439765E2}"/>
    <cellStyle name="20% - 강조색2 3 2 2 2 4 3" xfId="28931" xr:uid="{B8F9935D-77EF-4060-89CF-BC33EBE0874D}"/>
    <cellStyle name="20% - 강조색2 3 2 2 2 4 4" xfId="55087" xr:uid="{E6860EA1-7CB8-40AF-8766-10DB1C1B7F3E}"/>
    <cellStyle name="20% - 강조색2 3 2 2 2 5" xfId="12392" xr:uid="{EE12E222-482E-475B-96C7-89E0ECC16E98}"/>
    <cellStyle name="20% - 강조색2 3 2 2 2 5 2" xfId="34441" xr:uid="{67B2EC73-5180-4F2A-9822-84414FA0A10B}"/>
    <cellStyle name="20% - 강조색2 3 2 2 2 6" xfId="23421" xr:uid="{824D67FC-F5AC-4F95-8BA2-7799C8F5C2B8}"/>
    <cellStyle name="20% - 강조색2 3 2 2 2 7" xfId="49578" xr:uid="{82DB72B9-CCE8-4EB5-8C25-82E0F6776ECC}"/>
    <cellStyle name="20% - 강조색2 3 2 2 3" xfId="2014" xr:uid="{D85CD4E8-E88E-4DCB-BB65-B1952661961C}"/>
    <cellStyle name="20% - 강조색2 3 2 2 3 2" xfId="4790" xr:uid="{2A4663BD-FAA9-40D0-B6D3-97795388E648}"/>
    <cellStyle name="20% - 강조색2 3 2 2 3 2 2" xfId="10316" xr:uid="{767DEB25-6CE9-4BFD-8B13-559E5AC5C6CE}"/>
    <cellStyle name="20% - 강조색2 3 2 2 3 2 2 2" xfId="21345" xr:uid="{9DB472ED-7E5B-4395-BA2C-F876AF0C3987}"/>
    <cellStyle name="20% - 강조색2 3 2 2 3 2 2 2 2" xfId="43394" xr:uid="{3B861441-A62C-4DAB-B4B3-0718CA82623C}"/>
    <cellStyle name="20% - 강조색2 3 2 2 3 2 2 3" xfId="32374" xr:uid="{652E7111-A246-4D56-8FCC-AD9F15D8215B}"/>
    <cellStyle name="20% - 강조색2 3 2 2 3 2 3" xfId="15835" xr:uid="{94408724-532B-4928-B16C-5DC33BEE77D9}"/>
    <cellStyle name="20% - 강조색2 3 2 2 3 2 3 2" xfId="37884" xr:uid="{FC3C1539-8593-45C1-AB25-3D366A50C12B}"/>
    <cellStyle name="20% - 강조색2 3 2 2 3 2 4" xfId="26864" xr:uid="{26AEF3DA-B751-4B8A-859A-57B81E6F78C1}"/>
    <cellStyle name="20% - 강조색2 3 2 2 3 2 5" xfId="53022" xr:uid="{2A836AA8-F02C-4D5B-B990-2BBA551CD74D}"/>
    <cellStyle name="20% - 강조색2 3 2 2 3 3" xfId="7561" xr:uid="{FDF19E37-9773-4DBF-BD39-C1A1D1D7E908}"/>
    <cellStyle name="20% - 강조색2 3 2 2 3 3 2" xfId="18590" xr:uid="{3005E6EE-42FB-403A-8821-B0B0C6C043D2}"/>
    <cellStyle name="20% - 강조색2 3 2 2 3 3 2 2" xfId="40639" xr:uid="{D259499C-3C82-43E1-9337-A1C63901C8EF}"/>
    <cellStyle name="20% - 강조색2 3 2 2 3 3 3" xfId="29619" xr:uid="{BCD0E050-2AFB-426D-B182-D509558EB8B1}"/>
    <cellStyle name="20% - 강조색2 3 2 2 3 4" xfId="13080" xr:uid="{7D7CAD5F-DF20-4BD3-8B7D-BE2718CB390F}"/>
    <cellStyle name="20% - 강조색2 3 2 2 3 4 2" xfId="35129" xr:uid="{BD6F6208-4D0F-4712-AAEB-7552DB5112A4}"/>
    <cellStyle name="20% - 강조색2 3 2 2 3 5" xfId="24109" xr:uid="{6D3C6C38-7C17-4A7A-942F-F341011E830D}"/>
    <cellStyle name="20% - 강조색2 3 2 2 3 6" xfId="50267" xr:uid="{172D5870-C5BD-4C05-B11C-A623E8B5D4E7}"/>
    <cellStyle name="20% - 강조색2 3 2 2 4" xfId="3414" xr:uid="{F338C736-D4BB-4A95-8403-78CBF68542D6}"/>
    <cellStyle name="20% - 강조색2 3 2 2 4 2" xfId="8940" xr:uid="{35CA51F9-1C62-4D06-87C8-424FB6488E5C}"/>
    <cellStyle name="20% - 강조색2 3 2 2 4 2 2" xfId="19969" xr:uid="{8F202DB4-9350-4124-8052-F015AE29DAEC}"/>
    <cellStyle name="20% - 강조색2 3 2 2 4 2 2 2" xfId="42018" xr:uid="{D862A6DE-C33E-4CDB-8CE9-4B3349BEE81B}"/>
    <cellStyle name="20% - 강조색2 3 2 2 4 2 3" xfId="30998" xr:uid="{2403552D-6BB1-4416-8616-1CE7DD556993}"/>
    <cellStyle name="20% - 강조색2 3 2 2 4 3" xfId="14459" xr:uid="{951C3CFB-1153-41D0-A381-6A29BB7EC971}"/>
    <cellStyle name="20% - 강조색2 3 2 2 4 3 2" xfId="36508" xr:uid="{FDDF398D-1340-4DC6-8564-13B9E99EDF97}"/>
    <cellStyle name="20% - 강조색2 3 2 2 4 4" xfId="25488" xr:uid="{C8582B4D-AB73-4467-91F2-1561D4CD7610}"/>
    <cellStyle name="20% - 강조색2 3 2 2 4 5" xfId="51646" xr:uid="{401A83D2-FD38-4A6A-91AA-22F2D588D51C}"/>
    <cellStyle name="20% - 강조색2 3 2 2 5" xfId="6185" xr:uid="{9E65AD95-85E0-487B-ABC3-C105BE65AA84}"/>
    <cellStyle name="20% - 강조색2 3 2 2 5 2" xfId="17214" xr:uid="{F6B466BA-79E1-4150-AFE0-DB2622278236}"/>
    <cellStyle name="20% - 강조색2 3 2 2 5 2 2" xfId="39263" xr:uid="{16A544F0-C989-463B-B32B-F5664910A9EE}"/>
    <cellStyle name="20% - 강조색2 3 2 2 5 3" xfId="28243" xr:uid="{9B9B6702-0E70-459A-B953-4617BBB995EC}"/>
    <cellStyle name="20% - 강조색2 3 2 2 5 4" xfId="54399" xr:uid="{B5827149-EBB5-4362-A9A9-5AC05046D9C6}"/>
    <cellStyle name="20% - 강조색2 3 2 2 6" xfId="11704" xr:uid="{A4CDBCC3-BC8B-4992-8BF6-3743E3898C94}"/>
    <cellStyle name="20% - 강조색2 3 2 2 6 2" xfId="33753" xr:uid="{76443578-5B1F-49FC-9655-E79FE5E536B3}"/>
    <cellStyle name="20% - 강조색2 3 2 2 7" xfId="22733" xr:uid="{E3EBAA16-7D57-4266-A7CA-DA9BFD1C34DC}"/>
    <cellStyle name="20% - 강조색2 3 2 2 8" xfId="48890" xr:uid="{9DC0A731-10D7-4B96-892B-A5598AA804D4}"/>
    <cellStyle name="20% - 강조색2 3 2 3" xfId="966" xr:uid="{FB4E8E87-B4BA-40C2-9CF0-B019DCA88B95}"/>
    <cellStyle name="20% - 강조색2 3 2 3 2" xfId="2360" xr:uid="{73E6C19B-9497-45C4-B572-941E16A1E3E6}"/>
    <cellStyle name="20% - 강조색2 3 2 3 2 2" xfId="5136" xr:uid="{F48DF662-A500-4E04-AD1A-ACBCCDB5FA27}"/>
    <cellStyle name="20% - 강조색2 3 2 3 2 2 2" xfId="10662" xr:uid="{E8FFFE99-BD3F-42FE-BE9C-1B0BCED30CE8}"/>
    <cellStyle name="20% - 강조색2 3 2 3 2 2 2 2" xfId="21691" xr:uid="{4353BE33-6826-4262-8FDD-30C49D6ACDA4}"/>
    <cellStyle name="20% - 강조색2 3 2 3 2 2 2 2 2" xfId="43740" xr:uid="{1EE68577-6A41-4E2E-A894-727638C3A17B}"/>
    <cellStyle name="20% - 강조색2 3 2 3 2 2 2 3" xfId="32720" xr:uid="{9FBC3FA3-0037-4404-81D2-455148E5CD01}"/>
    <cellStyle name="20% - 강조색2 3 2 3 2 2 3" xfId="16181" xr:uid="{36118382-370D-4161-8698-EA119F2406C1}"/>
    <cellStyle name="20% - 강조색2 3 2 3 2 2 3 2" xfId="38230" xr:uid="{5B4C82C3-1DAF-4571-A5FF-FE5E7E65C9FF}"/>
    <cellStyle name="20% - 강조색2 3 2 3 2 2 4" xfId="27210" xr:uid="{7F9208E5-6519-45E6-A3B6-F6DC5F8A2CA1}"/>
    <cellStyle name="20% - 강조색2 3 2 3 2 2 5" xfId="53368" xr:uid="{999B3A90-5697-4929-976B-4D5BB3E11C1F}"/>
    <cellStyle name="20% - 강조색2 3 2 3 2 3" xfId="7907" xr:uid="{5A8F5EF3-4F49-4633-8AF0-A1924E034C19}"/>
    <cellStyle name="20% - 강조색2 3 2 3 2 3 2" xfId="18936" xr:uid="{500E49FB-6684-47A8-A5A3-75A93194C9DC}"/>
    <cellStyle name="20% - 강조색2 3 2 3 2 3 2 2" xfId="40985" xr:uid="{35F398FD-66B5-4450-9268-F61E37D2F90A}"/>
    <cellStyle name="20% - 강조색2 3 2 3 2 3 3" xfId="29965" xr:uid="{2046489D-EE08-4652-B5D5-790230D9A60A}"/>
    <cellStyle name="20% - 강조색2 3 2 3 2 4" xfId="13426" xr:uid="{BF6435B7-D142-4E73-990E-F1E96A4608E2}"/>
    <cellStyle name="20% - 강조색2 3 2 3 2 4 2" xfId="35475" xr:uid="{1D94DA1E-0307-475D-BA02-D8C106FDB1D1}"/>
    <cellStyle name="20% - 강조색2 3 2 3 2 5" xfId="24455" xr:uid="{D50B31C1-3742-4A68-89E9-8A0FCC7885F6}"/>
    <cellStyle name="20% - 강조색2 3 2 3 2 6" xfId="50613" xr:uid="{D98E5673-889A-4C0C-AAF2-717DFBE636BC}"/>
    <cellStyle name="20% - 강조색2 3 2 3 3" xfId="3760" xr:uid="{2A629830-1F6C-41E8-A0D4-456F38176ECF}"/>
    <cellStyle name="20% - 강조색2 3 2 3 3 2" xfId="9286" xr:uid="{6F3C6EEC-E94C-4AC1-B3A4-6A2134BB6FE2}"/>
    <cellStyle name="20% - 강조색2 3 2 3 3 2 2" xfId="20315" xr:uid="{33C91BEF-9355-4571-9496-CEBA1D00B583}"/>
    <cellStyle name="20% - 강조색2 3 2 3 3 2 2 2" xfId="42364" xr:uid="{FCAEDA33-0939-45CF-8597-3362B51A8ADA}"/>
    <cellStyle name="20% - 강조색2 3 2 3 3 2 3" xfId="31344" xr:uid="{C32E0E11-26F3-4177-9B8C-00CE66275F16}"/>
    <cellStyle name="20% - 강조색2 3 2 3 3 3" xfId="14805" xr:uid="{944E49D7-C97F-47D3-AABE-CA98D50DF827}"/>
    <cellStyle name="20% - 강조색2 3 2 3 3 3 2" xfId="36854" xr:uid="{A376A9A6-E3A2-4845-8C8A-DACF3B2427A7}"/>
    <cellStyle name="20% - 강조색2 3 2 3 3 4" xfId="25834" xr:uid="{538E4E1B-4D4B-44C3-AF6C-E73B06A802AD}"/>
    <cellStyle name="20% - 강조색2 3 2 3 3 5" xfId="51992" xr:uid="{4116D0A0-1489-4648-B13A-8B37D4DFCCA9}"/>
    <cellStyle name="20% - 강조색2 3 2 3 4" xfId="6531" xr:uid="{F2B866C7-4AA3-43D3-B35D-FAE2BC89E51D}"/>
    <cellStyle name="20% - 강조색2 3 2 3 4 2" xfId="17560" xr:uid="{320D5753-1A15-4F1E-8C3D-B266735145FC}"/>
    <cellStyle name="20% - 강조색2 3 2 3 4 2 2" xfId="39609" xr:uid="{34384A7E-6B80-4460-BB63-796AF336AACA}"/>
    <cellStyle name="20% - 강조색2 3 2 3 4 3" xfId="28589" xr:uid="{F2F4A79E-45EB-4384-926B-E4508E0CD8F4}"/>
    <cellStyle name="20% - 강조색2 3 2 3 4 4" xfId="54745" xr:uid="{6F270C58-5258-44D5-B127-D143628AC0D0}"/>
    <cellStyle name="20% - 강조색2 3 2 3 5" xfId="12050" xr:uid="{AFFEAAC6-4314-4D00-8989-5705D3397EC1}"/>
    <cellStyle name="20% - 강조색2 3 2 3 5 2" xfId="34099" xr:uid="{D2426A5B-5FB4-4909-A2BE-16737CAA45BC}"/>
    <cellStyle name="20% - 강조색2 3 2 3 6" xfId="23079" xr:uid="{7F45C1BB-CB1F-4588-89B8-E1F4F65394AC}"/>
    <cellStyle name="20% - 강조색2 3 2 3 7" xfId="49236" xr:uid="{EB9FDCD7-8434-4E08-B106-B8755C69B51B}"/>
    <cellStyle name="20% - 강조색2 3 2 4" xfId="1672" xr:uid="{39D49D86-63D4-463B-B9ED-8C1CFB5DA9C6}"/>
    <cellStyle name="20% - 강조색2 3 2 4 2" xfId="4448" xr:uid="{A3FEE0F1-7B90-46A1-ABDC-DB392A29C148}"/>
    <cellStyle name="20% - 강조색2 3 2 4 2 2" xfId="9974" xr:uid="{C0766FC0-FB64-41A3-A9AD-5524CFD614C0}"/>
    <cellStyle name="20% - 강조색2 3 2 4 2 2 2" xfId="21003" xr:uid="{4D835FCE-AAB4-47A8-AB74-B256D572B900}"/>
    <cellStyle name="20% - 강조색2 3 2 4 2 2 2 2" xfId="43052" xr:uid="{19A0EC77-1113-47B5-98C0-DD645DDB70A6}"/>
    <cellStyle name="20% - 강조색2 3 2 4 2 2 3" xfId="32032" xr:uid="{BD4C925D-117C-4592-99DA-298EB83D9187}"/>
    <cellStyle name="20% - 강조색2 3 2 4 2 3" xfId="15493" xr:uid="{285B1BB0-2349-4CD1-9DE5-119AEB858FA1}"/>
    <cellStyle name="20% - 강조색2 3 2 4 2 3 2" xfId="37542" xr:uid="{84A6D60E-2D8B-486E-9CC4-AF777402C97A}"/>
    <cellStyle name="20% - 강조색2 3 2 4 2 4" xfId="26522" xr:uid="{F661AA0C-7E10-4584-9AB8-ED28D3414FA0}"/>
    <cellStyle name="20% - 강조색2 3 2 4 2 5" xfId="52680" xr:uid="{708767BC-E193-44B8-8670-849573D11BAE}"/>
    <cellStyle name="20% - 강조색2 3 2 4 3" xfId="7219" xr:uid="{6CBEF081-9F26-43CC-A935-6161D0307F21}"/>
    <cellStyle name="20% - 강조색2 3 2 4 3 2" xfId="18248" xr:uid="{3C165475-E94F-4AE8-8D70-AF5987B88039}"/>
    <cellStyle name="20% - 강조색2 3 2 4 3 2 2" xfId="40297" xr:uid="{AEADF6F5-0317-419B-A35C-AF893F0FF3C5}"/>
    <cellStyle name="20% - 강조색2 3 2 4 3 3" xfId="29277" xr:uid="{F732F69A-F18E-47B4-9CEA-086BF2EE7AC4}"/>
    <cellStyle name="20% - 강조색2 3 2 4 4" xfId="12738" xr:uid="{425C79B1-081C-4192-AD38-C0C7B2171545}"/>
    <cellStyle name="20% - 강조색2 3 2 4 4 2" xfId="34787" xr:uid="{18784FCC-3150-4B85-985C-53CE836FB6FA}"/>
    <cellStyle name="20% - 강조색2 3 2 4 5" xfId="23767" xr:uid="{B16AEFD2-6018-432D-AC17-C9EE608061FE}"/>
    <cellStyle name="20% - 강조색2 3 2 4 6" xfId="49925" xr:uid="{E5F0A59D-471B-484F-97D8-45E324192B54}"/>
    <cellStyle name="20% - 강조색2 3 2 5" xfId="3072" xr:uid="{93035446-83D7-467E-BFD2-A76A99751B63}"/>
    <cellStyle name="20% - 강조색2 3 2 5 2" xfId="8598" xr:uid="{F142E750-8C70-48E8-9CFC-6BB1098C7A28}"/>
    <cellStyle name="20% - 강조색2 3 2 5 2 2" xfId="19627" xr:uid="{B4AC7398-2C07-4DD5-9F50-F497B0E16C74}"/>
    <cellStyle name="20% - 강조색2 3 2 5 2 2 2" xfId="41676" xr:uid="{9122F18A-DC42-46DE-93EF-692C7271112A}"/>
    <cellStyle name="20% - 강조색2 3 2 5 2 3" xfId="30656" xr:uid="{18C259BE-8EB6-4F2C-82D3-89018A57EAB0}"/>
    <cellStyle name="20% - 강조색2 3 2 5 3" xfId="14117" xr:uid="{D9AF4634-767B-45C8-8060-746C76AA02F3}"/>
    <cellStyle name="20% - 강조색2 3 2 5 3 2" xfId="36166" xr:uid="{CE47A40C-10F6-4E17-BA12-DB2007452D23}"/>
    <cellStyle name="20% - 강조색2 3 2 5 4" xfId="25146" xr:uid="{15F045E2-7D6F-4858-B98F-30F3102F17C9}"/>
    <cellStyle name="20% - 강조색2 3 2 5 5" xfId="51304" xr:uid="{F6A121BC-0979-426A-BEAB-8FDAA170CF52}"/>
    <cellStyle name="20% - 강조색2 3 2 6" xfId="5843" xr:uid="{81A441E7-4CA3-4262-AB64-FE3FF7EC9541}"/>
    <cellStyle name="20% - 강조색2 3 2 6 2" xfId="16872" xr:uid="{097713AB-9CDE-48DD-BFE9-93005B7BD330}"/>
    <cellStyle name="20% - 강조색2 3 2 6 2 2" xfId="38921" xr:uid="{5DA81659-03B6-4E07-A323-03FAFA7937D7}"/>
    <cellStyle name="20% - 강조색2 3 2 6 3" xfId="27901" xr:uid="{4952F13F-ED2B-49E8-AFC9-43D49E40DEFE}"/>
    <cellStyle name="20% - 강조색2 3 2 6 4" xfId="54058" xr:uid="{7298EF46-C2F2-43A3-9525-0AEFD45C7B2B}"/>
    <cellStyle name="20% - 강조색2 3 2 7" xfId="11362" xr:uid="{DBC734E9-50B6-4A35-AD24-25FA5FFABCA6}"/>
    <cellStyle name="20% - 강조색2 3 2 7 2" xfId="33411" xr:uid="{F6F79A64-9AAB-4729-A8CD-DCA1FC4A7F04}"/>
    <cellStyle name="20% - 강조색2 3 2 8" xfId="22391" xr:uid="{2D54DBE3-434E-4D1F-B6E7-9A8ACA54842A}"/>
    <cellStyle name="20% - 강조색2 3 2 9" xfId="48549" xr:uid="{BB9BA6E0-42D9-421B-9B21-796BC4E48F34}"/>
    <cellStyle name="20% - 강조색2 3 3" xfId="442" xr:uid="{00000000-0005-0000-0000-000045000000}"/>
    <cellStyle name="20% - 강조색2 3 3 2" xfId="1179" xr:uid="{F453E8B5-82C0-4D71-990A-FFA8A54D6B42}"/>
    <cellStyle name="20% - 강조색2 3 3 2 2" xfId="2573" xr:uid="{1E328136-4358-47CF-A629-D75C611EDD6F}"/>
    <cellStyle name="20% - 강조색2 3 3 2 2 2" xfId="5349" xr:uid="{D30B4D4D-9E6A-4B5A-B03A-D9EF5D528A28}"/>
    <cellStyle name="20% - 강조색2 3 3 2 2 2 2" xfId="10875" xr:uid="{D8E6520D-1739-4B28-A522-8DDA0877F2AD}"/>
    <cellStyle name="20% - 강조색2 3 3 2 2 2 2 2" xfId="21904" xr:uid="{9B8F3BAE-1E51-4147-BE1F-2FE40F304663}"/>
    <cellStyle name="20% - 강조색2 3 3 2 2 2 2 2 2" xfId="43953" xr:uid="{A3174E76-3D00-4F00-AF22-9DFEFEBA327F}"/>
    <cellStyle name="20% - 강조색2 3 3 2 2 2 2 3" xfId="32933" xr:uid="{B3E80D6B-A8B6-4C0A-90CC-93ED4F166CBD}"/>
    <cellStyle name="20% - 강조색2 3 3 2 2 2 3" xfId="16394" xr:uid="{FB3CC716-EBBF-487D-BEFD-2AF396A1F868}"/>
    <cellStyle name="20% - 강조색2 3 3 2 2 2 3 2" xfId="38443" xr:uid="{0CF7E5B3-EC64-4E6F-B907-3F6E2A1C77FB}"/>
    <cellStyle name="20% - 강조색2 3 3 2 2 2 4" xfId="27423" xr:uid="{4BA7477D-8E20-4449-8030-CC4FDA49CD1D}"/>
    <cellStyle name="20% - 강조색2 3 3 2 2 2 5" xfId="53581" xr:uid="{E81A05DF-E8BF-487B-931A-2F18D2671370}"/>
    <cellStyle name="20% - 강조색2 3 3 2 2 3" xfId="8120" xr:uid="{241DA594-D1B9-48B4-92B2-E1346D1A765E}"/>
    <cellStyle name="20% - 강조색2 3 3 2 2 3 2" xfId="19149" xr:uid="{8EA61965-E661-458F-A529-4AC295281563}"/>
    <cellStyle name="20% - 강조색2 3 3 2 2 3 2 2" xfId="41198" xr:uid="{040ABB00-82EC-467B-B6EA-25352508319B}"/>
    <cellStyle name="20% - 강조색2 3 3 2 2 3 3" xfId="30178" xr:uid="{D955F875-DDE2-48D4-ACCE-E72919DC93D0}"/>
    <cellStyle name="20% - 강조색2 3 3 2 2 4" xfId="13639" xr:uid="{093E4AB6-C901-49E9-9FDB-B50414D9907F}"/>
    <cellStyle name="20% - 강조색2 3 3 2 2 4 2" xfId="35688" xr:uid="{887B9554-C7E8-4638-8566-DF5B130AA2C3}"/>
    <cellStyle name="20% - 강조색2 3 3 2 2 5" xfId="24668" xr:uid="{86E3D893-A64D-4704-ACB1-5190DA9D1F2A}"/>
    <cellStyle name="20% - 강조색2 3 3 2 2 6" xfId="50826" xr:uid="{2056368A-23FB-4DAD-9706-2BC39E838EB4}"/>
    <cellStyle name="20% - 강조색2 3 3 2 3" xfId="3973" xr:uid="{31D848D4-8D4B-485F-8CBE-F8832324C24F}"/>
    <cellStyle name="20% - 강조색2 3 3 2 3 2" xfId="9499" xr:uid="{B1D3BFD7-AA87-4CBA-BAE5-49DE9DFB1204}"/>
    <cellStyle name="20% - 강조색2 3 3 2 3 2 2" xfId="20528" xr:uid="{3DE78068-6EB4-4FA1-824C-FCEC2B824D37}"/>
    <cellStyle name="20% - 강조색2 3 3 2 3 2 2 2" xfId="42577" xr:uid="{07B942A4-CEA5-4371-BF89-B798E8929ABD}"/>
    <cellStyle name="20% - 강조색2 3 3 2 3 2 3" xfId="31557" xr:uid="{5EF5D017-247C-4B76-B30B-DC3FC0C7EE20}"/>
    <cellStyle name="20% - 강조색2 3 3 2 3 3" xfId="15018" xr:uid="{6AC1FB74-F0F1-4386-AEE9-7FAF96FD3A5F}"/>
    <cellStyle name="20% - 강조색2 3 3 2 3 3 2" xfId="37067" xr:uid="{B01F01FF-CDD9-41E6-B687-4099D1B58795}"/>
    <cellStyle name="20% - 강조색2 3 3 2 3 4" xfId="26047" xr:uid="{8E195D1C-3274-408A-A013-76583059F925}"/>
    <cellStyle name="20% - 강조색2 3 3 2 3 5" xfId="52205" xr:uid="{1CEE1152-3115-4AE0-B677-299501D71F07}"/>
    <cellStyle name="20% - 강조색2 3 3 2 4" xfId="6744" xr:uid="{6BB3A794-5DFA-4467-90AD-620216ED9202}"/>
    <cellStyle name="20% - 강조색2 3 3 2 4 2" xfId="17773" xr:uid="{A0433AC0-FE89-49A5-AE16-BB6BD05CDFC3}"/>
    <cellStyle name="20% - 강조색2 3 3 2 4 2 2" xfId="39822" xr:uid="{26A70D5E-9C02-4D1F-9196-98F852A07061}"/>
    <cellStyle name="20% - 강조색2 3 3 2 4 3" xfId="28802" xr:uid="{07BE9BA0-B133-4527-BFC0-39E2DE3087AC}"/>
    <cellStyle name="20% - 강조색2 3 3 2 4 4" xfId="54958" xr:uid="{247D98BE-AD97-4EBB-81F8-920A8434EDB4}"/>
    <cellStyle name="20% - 강조색2 3 3 2 5" xfId="12263" xr:uid="{046EFE8B-3E45-4DE3-92D4-83C40E8837AB}"/>
    <cellStyle name="20% - 강조색2 3 3 2 5 2" xfId="34312" xr:uid="{582D731D-7283-40BC-AABC-32C397F49DA9}"/>
    <cellStyle name="20% - 강조색2 3 3 2 6" xfId="23292" xr:uid="{98DB477E-F067-403E-837B-6EE8559A115A}"/>
    <cellStyle name="20% - 강조색2 3 3 2 7" xfId="49449" xr:uid="{A3AC5CFF-5476-4AF6-8D8C-65A765954BCB}"/>
    <cellStyle name="20% - 강조색2 3 3 3" xfId="1885" xr:uid="{24C82046-EF36-4076-8E5F-1442A367450D}"/>
    <cellStyle name="20% - 강조색2 3 3 3 2" xfId="4661" xr:uid="{7CBE2A1D-3EB8-4951-A7B9-246A120CCFC0}"/>
    <cellStyle name="20% - 강조색2 3 3 3 2 2" xfId="10187" xr:uid="{897A80F9-EFF2-41CA-855A-44FA116DC537}"/>
    <cellStyle name="20% - 강조색2 3 3 3 2 2 2" xfId="21216" xr:uid="{A575D8B1-4600-4287-ADBA-2AD6B955EEAF}"/>
    <cellStyle name="20% - 강조색2 3 3 3 2 2 2 2" xfId="43265" xr:uid="{64756C34-168E-4ADC-800F-7E40512C6542}"/>
    <cellStyle name="20% - 강조색2 3 3 3 2 2 3" xfId="32245" xr:uid="{F1D49D36-B956-494D-BDA9-87B1EF55F3F7}"/>
    <cellStyle name="20% - 강조색2 3 3 3 2 3" xfId="15706" xr:uid="{784024D1-9C39-42BA-B384-45E52236928C}"/>
    <cellStyle name="20% - 강조색2 3 3 3 2 3 2" xfId="37755" xr:uid="{C4A59DD5-4E8D-4AB6-BD64-0A7587347075}"/>
    <cellStyle name="20% - 강조색2 3 3 3 2 4" xfId="26735" xr:uid="{56D9E944-7E44-42A7-BD0F-74DFBF1F4A5B}"/>
    <cellStyle name="20% - 강조색2 3 3 3 2 5" xfId="52893" xr:uid="{209D944D-C38A-4F97-868B-F46467DB7757}"/>
    <cellStyle name="20% - 강조색2 3 3 3 3" xfId="7432" xr:uid="{8928F385-C398-4001-8044-B0BAB0F1FAC8}"/>
    <cellStyle name="20% - 강조색2 3 3 3 3 2" xfId="18461" xr:uid="{20C0572E-30F8-45E7-B182-6119DE23A6BF}"/>
    <cellStyle name="20% - 강조색2 3 3 3 3 2 2" xfId="40510" xr:uid="{1D693C36-F10C-4BBF-81B9-2BFB3502BD44}"/>
    <cellStyle name="20% - 강조색2 3 3 3 3 3" xfId="29490" xr:uid="{94E72CBB-F269-42D6-809E-284CB694D581}"/>
    <cellStyle name="20% - 강조색2 3 3 3 4" xfId="12951" xr:uid="{28257F52-B6C4-4F5C-88D4-C0C5D5559885}"/>
    <cellStyle name="20% - 강조색2 3 3 3 4 2" xfId="35000" xr:uid="{BFDFE370-4684-4644-ABB6-92B26492CCFC}"/>
    <cellStyle name="20% - 강조색2 3 3 3 5" xfId="23980" xr:uid="{B79514EF-B77E-46EF-8F22-87B5BD33D994}"/>
    <cellStyle name="20% - 강조색2 3 3 3 6" xfId="50138" xr:uid="{9ADF8E74-92DB-4CBC-A7FF-959E01B5C5C6}"/>
    <cellStyle name="20% - 강조색2 3 3 4" xfId="3285" xr:uid="{4CA873E5-4243-49F1-A549-36B703DB2811}"/>
    <cellStyle name="20% - 강조색2 3 3 4 2" xfId="8811" xr:uid="{4F2A16BA-3F76-4F77-8F81-C529D7F761AB}"/>
    <cellStyle name="20% - 강조색2 3 3 4 2 2" xfId="19840" xr:uid="{F126ED04-9CDD-4C99-B4DC-43E9546DC5B9}"/>
    <cellStyle name="20% - 강조색2 3 3 4 2 2 2" xfId="41889" xr:uid="{654C07C4-0F65-4A97-ACCF-4D2EBB6C17BD}"/>
    <cellStyle name="20% - 강조색2 3 3 4 2 3" xfId="30869" xr:uid="{3BD47E95-9A4F-4922-8BF5-9F3549FF9A6B}"/>
    <cellStyle name="20% - 강조색2 3 3 4 3" xfId="14330" xr:uid="{B7CDAD3A-60BF-4821-8335-2EA8DE8F3E11}"/>
    <cellStyle name="20% - 강조색2 3 3 4 3 2" xfId="36379" xr:uid="{C28C520E-F56F-4315-8D52-3F72FF650FEF}"/>
    <cellStyle name="20% - 강조색2 3 3 4 4" xfId="25359" xr:uid="{B22663CD-E726-4414-8F35-D816A94C827C}"/>
    <cellStyle name="20% - 강조색2 3 3 4 5" xfId="51517" xr:uid="{877654B6-DEF5-4262-8230-474A3957D24D}"/>
    <cellStyle name="20% - 강조색2 3 3 5" xfId="6056" xr:uid="{B968C3CA-9418-46AA-A761-5E2D32FCCA58}"/>
    <cellStyle name="20% - 강조색2 3 3 5 2" xfId="17085" xr:uid="{15A8F11C-ED89-482D-8136-CB140CE495D7}"/>
    <cellStyle name="20% - 강조색2 3 3 5 2 2" xfId="39134" xr:uid="{C664986F-9FF6-423A-AA26-A2B550891CB7}"/>
    <cellStyle name="20% - 강조색2 3 3 5 3" xfId="28114" xr:uid="{22AB04BD-2E4D-416F-9D8E-0E41590A401B}"/>
    <cellStyle name="20% - 강조색2 3 3 5 4" xfId="54270" xr:uid="{E75207FA-4DA3-4A39-BD64-D027D1221D75}"/>
    <cellStyle name="20% - 강조색2 3 3 6" xfId="11575" xr:uid="{D971A538-F1B6-4C2C-AFCC-69711E7F4E99}"/>
    <cellStyle name="20% - 강조색2 3 3 6 2" xfId="33624" xr:uid="{F8DF4B31-EF66-41C8-B917-D44BE25DC5BE}"/>
    <cellStyle name="20% - 강조색2 3 3 7" xfId="22604" xr:uid="{E3E96577-392A-4124-B085-B6C0C887CD58}"/>
    <cellStyle name="20% - 강조색2 3 3 8" xfId="48761" xr:uid="{63CC10D4-93FC-4804-A924-28D49115707F}"/>
    <cellStyle name="20% - 강조색2 3 4" xfId="837" xr:uid="{381932DD-18AF-4DA4-9FB7-9A1C7DA449F4}"/>
    <cellStyle name="20% - 강조색2 3 4 2" xfId="2231" xr:uid="{6A35B82A-33EF-487A-B5CE-3E2AE80CD4B7}"/>
    <cellStyle name="20% - 강조색2 3 4 2 2" xfId="5007" xr:uid="{C88CBED3-B76D-4E61-8BE9-A5711E4DD826}"/>
    <cellStyle name="20% - 강조색2 3 4 2 2 2" xfId="10533" xr:uid="{73D69D56-D9AA-4D59-A952-F08C80A2CEF9}"/>
    <cellStyle name="20% - 강조색2 3 4 2 2 2 2" xfId="21562" xr:uid="{2CC245B2-19AD-4A8B-9FC1-E01B5DA7BF9E}"/>
    <cellStyle name="20% - 강조색2 3 4 2 2 2 2 2" xfId="43611" xr:uid="{798091C5-19AA-44EE-8755-09B2165D3369}"/>
    <cellStyle name="20% - 강조색2 3 4 2 2 2 3" xfId="32591" xr:uid="{FC15127A-7461-4F65-8906-CAD7C99AB3A1}"/>
    <cellStyle name="20% - 강조색2 3 4 2 2 3" xfId="16052" xr:uid="{BF1BCB1B-BDDE-456F-A0DC-3B85DFFF7D0E}"/>
    <cellStyle name="20% - 강조색2 3 4 2 2 3 2" xfId="38101" xr:uid="{BF769E8C-2609-404D-A7EE-E5B232540D0B}"/>
    <cellStyle name="20% - 강조색2 3 4 2 2 4" xfId="27081" xr:uid="{FECB4B1E-A72C-41BC-8CF1-30AA082B85F7}"/>
    <cellStyle name="20% - 강조색2 3 4 2 2 5" xfId="53239" xr:uid="{AC127E28-F1E8-4E7F-B172-726EF844D522}"/>
    <cellStyle name="20% - 강조색2 3 4 2 3" xfId="7778" xr:uid="{04E8EF80-FB72-4F58-BE68-137B41B16AC7}"/>
    <cellStyle name="20% - 강조색2 3 4 2 3 2" xfId="18807" xr:uid="{1FDB94AF-3F08-4856-9211-A73323446548}"/>
    <cellStyle name="20% - 강조색2 3 4 2 3 2 2" xfId="40856" xr:uid="{A2467DC5-13A4-43E0-8657-2BE284EB00EE}"/>
    <cellStyle name="20% - 강조색2 3 4 2 3 3" xfId="29836" xr:uid="{CDF41FEF-B210-43C4-BC65-B65D1AA70FD2}"/>
    <cellStyle name="20% - 강조색2 3 4 2 4" xfId="13297" xr:uid="{7F347693-18DD-4863-A8CD-90FAB7C357FC}"/>
    <cellStyle name="20% - 강조색2 3 4 2 4 2" xfId="35346" xr:uid="{B16A6433-667A-4CD2-82C4-21E7FCA823BE}"/>
    <cellStyle name="20% - 강조색2 3 4 2 5" xfId="24326" xr:uid="{5D9DE97B-1E8B-42A8-8CD3-2BA3E8ED7FCF}"/>
    <cellStyle name="20% - 강조색2 3 4 2 6" xfId="50484" xr:uid="{50D2E811-6063-426C-9519-C1822E1EE6F0}"/>
    <cellStyle name="20% - 강조색2 3 4 3" xfId="3631" xr:uid="{D38F59AF-0E83-44FF-9215-203710F0EC70}"/>
    <cellStyle name="20% - 강조색2 3 4 3 2" xfId="9157" xr:uid="{BB9C5A78-D2C2-4422-AB01-E06041577D44}"/>
    <cellStyle name="20% - 강조색2 3 4 3 2 2" xfId="20186" xr:uid="{5CCA2BB8-958D-49B2-BF27-D22212CA529F}"/>
    <cellStyle name="20% - 강조색2 3 4 3 2 2 2" xfId="42235" xr:uid="{7F0A4908-BC25-4A42-A13B-1FFE9C6BD403}"/>
    <cellStyle name="20% - 강조색2 3 4 3 2 3" xfId="31215" xr:uid="{CEA4D869-BBEB-4A2F-B756-B74C657AD6AC}"/>
    <cellStyle name="20% - 강조색2 3 4 3 3" xfId="14676" xr:uid="{58CCFF3D-48F8-4867-98D9-371A8643B806}"/>
    <cellStyle name="20% - 강조색2 3 4 3 3 2" xfId="36725" xr:uid="{03383468-27A6-441D-93CB-476F0698F5B2}"/>
    <cellStyle name="20% - 강조색2 3 4 3 4" xfId="25705" xr:uid="{F2251BCD-E8C6-41AF-B1A8-FEE1C67B09CB}"/>
    <cellStyle name="20% - 강조색2 3 4 3 5" xfId="51863" xr:uid="{AF006995-16EB-44BE-810D-F0759231A086}"/>
    <cellStyle name="20% - 강조색2 3 4 4" xfId="6402" xr:uid="{6CBF7A13-F1C6-459D-9755-B37453BA2A85}"/>
    <cellStyle name="20% - 강조색2 3 4 4 2" xfId="17431" xr:uid="{2DF66050-9080-41D5-9B1B-319BB9603CCE}"/>
    <cellStyle name="20% - 강조색2 3 4 4 2 2" xfId="39480" xr:uid="{04366F70-1F12-445A-8356-1E714E5969EC}"/>
    <cellStyle name="20% - 강조색2 3 4 4 3" xfId="28460" xr:uid="{605EF7DA-EFCA-4120-A8B0-75D9AF9E2D61}"/>
    <cellStyle name="20% - 강조색2 3 4 4 4" xfId="54616" xr:uid="{CAB82701-EFCB-4021-9661-774ECB7EAAF2}"/>
    <cellStyle name="20% - 강조색2 3 4 5" xfId="11921" xr:uid="{4B42A3C4-6539-4FEF-8E3B-F609158B3BF9}"/>
    <cellStyle name="20% - 강조색2 3 4 5 2" xfId="33970" xr:uid="{5CE62CBC-F479-4989-8ACF-ABA9CAA46B8A}"/>
    <cellStyle name="20% - 강조색2 3 4 6" xfId="22950" xr:uid="{46DC4F9C-3805-439C-8905-92B9E1908A04}"/>
    <cellStyle name="20% - 강조색2 3 4 7" xfId="49107" xr:uid="{AD041F32-1784-448F-B649-7D7E8D53A0A0}"/>
    <cellStyle name="20% - 강조색2 3 5" xfId="1543" xr:uid="{5D17CFF3-BD66-4BF5-9349-532A6911B3E5}"/>
    <cellStyle name="20% - 강조색2 3 5 2" xfId="4319" xr:uid="{7810492D-5732-40AC-97B8-3DF7CE8C2283}"/>
    <cellStyle name="20% - 강조색2 3 5 2 2" xfId="9845" xr:uid="{9C42B9AC-DF00-4693-A34E-3195AA68784C}"/>
    <cellStyle name="20% - 강조색2 3 5 2 2 2" xfId="20874" xr:uid="{093EAC75-232A-4BE4-8626-E097B5A57E48}"/>
    <cellStyle name="20% - 강조색2 3 5 2 2 2 2" xfId="42923" xr:uid="{27E02317-626F-4CDA-9776-02CDBA5870B9}"/>
    <cellStyle name="20% - 강조색2 3 5 2 2 3" xfId="31903" xr:uid="{5C6F2E9A-F8F3-447F-9810-77851FD6A784}"/>
    <cellStyle name="20% - 강조색2 3 5 2 3" xfId="15364" xr:uid="{EE6A263A-392A-49DB-8055-7585D1FC3A0F}"/>
    <cellStyle name="20% - 강조색2 3 5 2 3 2" xfId="37413" xr:uid="{5CDE4785-D971-4F72-99E9-320C2F2113C1}"/>
    <cellStyle name="20% - 강조색2 3 5 2 4" xfId="26393" xr:uid="{897E5E24-4004-42F7-953D-FE388C09B246}"/>
    <cellStyle name="20% - 강조색2 3 5 2 5" xfId="52551" xr:uid="{1E50D494-AB50-4EC8-AD3C-7C5830ABF8CC}"/>
    <cellStyle name="20% - 강조색2 3 5 3" xfId="7090" xr:uid="{4FC2E0BD-EA91-4B72-BF77-90C04A1B43E8}"/>
    <cellStyle name="20% - 강조색2 3 5 3 2" xfId="18119" xr:uid="{4A5698D8-F799-43EC-B58D-13E1FD985FCB}"/>
    <cellStyle name="20% - 강조색2 3 5 3 2 2" xfId="40168" xr:uid="{7E086EC0-D2BB-48F4-9C33-5C188242AA44}"/>
    <cellStyle name="20% - 강조색2 3 5 3 3" xfId="29148" xr:uid="{3F39F150-105C-478C-8861-D27393458ED5}"/>
    <cellStyle name="20% - 강조색2 3 5 4" xfId="12609" xr:uid="{85B6760B-B35A-486B-AF36-5BB1E0ED1FD8}"/>
    <cellStyle name="20% - 강조색2 3 5 4 2" xfId="34658" xr:uid="{E1DAEDBF-4015-43DF-8FE8-7A12E9BEDCA5}"/>
    <cellStyle name="20% - 강조색2 3 5 5" xfId="23638" xr:uid="{21F6D631-1458-45AD-8A89-D3BB4ADA35A8}"/>
    <cellStyle name="20% - 강조색2 3 5 6" xfId="49796" xr:uid="{50C517AB-69A2-4902-9025-BF970324002B}"/>
    <cellStyle name="20% - 강조색2 3 6" xfId="2943" xr:uid="{FB5D2708-43D4-4E52-9A28-06D248F4DA99}"/>
    <cellStyle name="20% - 강조색2 3 6 2" xfId="8469" xr:uid="{F35D26F3-431E-4B46-B433-D9A199112772}"/>
    <cellStyle name="20% - 강조색2 3 6 2 2" xfId="19498" xr:uid="{C559771E-4064-4DA1-8083-254E3CE1805E}"/>
    <cellStyle name="20% - 강조색2 3 6 2 2 2" xfId="41547" xr:uid="{D102CD93-2F3A-4732-A9F6-33B340F72186}"/>
    <cellStyle name="20% - 강조색2 3 6 2 3" xfId="30527" xr:uid="{93560446-6290-4B9D-AEC4-720C38991F90}"/>
    <cellStyle name="20% - 강조색2 3 6 3" xfId="13988" xr:uid="{F01D3837-6BB1-4CC9-B5E0-D9B31958F6EA}"/>
    <cellStyle name="20% - 강조색2 3 6 3 2" xfId="36037" xr:uid="{FAD3CF9D-E3AA-49CA-AF7F-A8BFA5655C1D}"/>
    <cellStyle name="20% - 강조색2 3 6 4" xfId="25017" xr:uid="{A85A736F-584A-448F-83AC-810A9E001216}"/>
    <cellStyle name="20% - 강조색2 3 6 5" xfId="51175" xr:uid="{D467DE8F-BAC9-4CC6-8791-162F1156C966}"/>
    <cellStyle name="20% - 강조색2 3 7" xfId="5714" xr:uid="{DE5E0975-A0F5-4E65-B001-91C7BF514CDE}"/>
    <cellStyle name="20% - 강조색2 3 7 2" xfId="16743" xr:uid="{48753323-0D35-4CFA-B47C-320C96A1FE08}"/>
    <cellStyle name="20% - 강조색2 3 7 2 2" xfId="38792" xr:uid="{734DA0CC-603E-4F83-A24F-D7EA86B99109}"/>
    <cellStyle name="20% - 강조색2 3 7 3" xfId="27772" xr:uid="{11AFEFD8-2482-4940-8DF3-A7D1EAE49D53}"/>
    <cellStyle name="20% - 강조색2 3 7 4" xfId="53929" xr:uid="{348C43BA-86B4-4D0C-BDB2-79A7A9FEBC6E}"/>
    <cellStyle name="20% - 강조색2 3 8" xfId="11233" xr:uid="{B04073FA-48AD-4DC6-8682-DA3305B5B20D}"/>
    <cellStyle name="20% - 강조색2 3 8 2" xfId="33282" xr:uid="{BA3FA6B1-C2D2-431C-A5A0-FC5D80F43120}"/>
    <cellStyle name="20% - 강조색2 3 9" xfId="22262" xr:uid="{29E9B35F-4369-4F76-A1C3-B1FE97B6AF01}"/>
    <cellStyle name="20% - 강조색2 4" xfId="95" xr:uid="{00000000-0005-0000-0000-000046000000}"/>
    <cellStyle name="20% - 강조색2 4 10" xfId="48433" xr:uid="{E040CC5F-C5F8-4844-90F5-9E65E2AA07FC}"/>
    <cellStyle name="20% - 강조색2 4 2" xfId="224" xr:uid="{00000000-0005-0000-0000-000047000000}"/>
    <cellStyle name="20% - 강조색2 4 2 2" xfId="584" xr:uid="{00000000-0005-0000-0000-000048000000}"/>
    <cellStyle name="20% - 강조색2 4 2 2 2" xfId="1321" xr:uid="{5E3A79A7-4369-4856-BCF2-0A318C1C8A1A}"/>
    <cellStyle name="20% - 강조색2 4 2 2 2 2" xfId="2715" xr:uid="{A6ED5A74-109E-4C37-A6BD-1D75F5E7B7D0}"/>
    <cellStyle name="20% - 강조색2 4 2 2 2 2 2" xfId="5491" xr:uid="{CC50AC4C-53E0-45E4-9D61-DAC45CEC6E6B}"/>
    <cellStyle name="20% - 강조색2 4 2 2 2 2 2 2" xfId="11017" xr:uid="{0750F71A-AD1C-4620-84B6-5F87B222DF5C}"/>
    <cellStyle name="20% - 강조색2 4 2 2 2 2 2 2 2" xfId="22046" xr:uid="{FE6FBC16-D16A-476A-8A23-CBAA29235507}"/>
    <cellStyle name="20% - 강조색2 4 2 2 2 2 2 2 2 2" xfId="44095" xr:uid="{F586E42C-076A-498C-8EDE-4AAB1310C268}"/>
    <cellStyle name="20% - 강조색2 4 2 2 2 2 2 2 3" xfId="33075" xr:uid="{D6A43F58-DF27-46FB-825F-94404F95A5E1}"/>
    <cellStyle name="20% - 강조색2 4 2 2 2 2 2 3" xfId="16536" xr:uid="{142B9CE7-47E5-48C3-A996-3A6618A81D46}"/>
    <cellStyle name="20% - 강조색2 4 2 2 2 2 2 3 2" xfId="38585" xr:uid="{157B264A-D479-4F09-B4E3-24C0691C6E69}"/>
    <cellStyle name="20% - 강조색2 4 2 2 2 2 2 4" xfId="27565" xr:uid="{06058378-847F-4608-9AA3-A7A579DA7329}"/>
    <cellStyle name="20% - 강조색2 4 2 2 2 2 2 5" xfId="53723" xr:uid="{3E9EAC17-E23B-404F-9388-0B3174A7D527}"/>
    <cellStyle name="20% - 강조색2 4 2 2 2 2 3" xfId="8262" xr:uid="{B8F12E6C-4617-460A-8F55-889A3E528B53}"/>
    <cellStyle name="20% - 강조색2 4 2 2 2 2 3 2" xfId="19291" xr:uid="{DD561692-52A4-4CDC-8B9B-A686E5FB4B7B}"/>
    <cellStyle name="20% - 강조색2 4 2 2 2 2 3 2 2" xfId="41340" xr:uid="{FF68C7CE-DA92-4F2C-B6B0-7EDF64A8AA89}"/>
    <cellStyle name="20% - 강조색2 4 2 2 2 2 3 3" xfId="30320" xr:uid="{8F8D3029-E3CD-4373-90CF-2FA379A6D889}"/>
    <cellStyle name="20% - 강조색2 4 2 2 2 2 4" xfId="13781" xr:uid="{07D4CED6-D589-4AF8-8768-36A6B9E7DCF4}"/>
    <cellStyle name="20% - 강조색2 4 2 2 2 2 4 2" xfId="35830" xr:uid="{0C176E32-92B9-450C-9A5D-CD3574AE3371}"/>
    <cellStyle name="20% - 강조색2 4 2 2 2 2 5" xfId="24810" xr:uid="{B1C99F01-8588-4DF3-9D1E-096EEC0C3F08}"/>
    <cellStyle name="20% - 강조색2 4 2 2 2 2 6" xfId="50968" xr:uid="{FC0A8C56-58B1-412C-BDD0-EE982B82C973}"/>
    <cellStyle name="20% - 강조색2 4 2 2 2 3" xfId="4115" xr:uid="{694781ED-E74D-4DF2-BF6A-3A5171DEF962}"/>
    <cellStyle name="20% - 강조색2 4 2 2 2 3 2" xfId="9641" xr:uid="{BEF58F26-CC92-47CA-884F-FA879A9E3503}"/>
    <cellStyle name="20% - 강조색2 4 2 2 2 3 2 2" xfId="20670" xr:uid="{CA51F940-A621-4EEC-A445-C917EE5DE43D}"/>
    <cellStyle name="20% - 강조색2 4 2 2 2 3 2 2 2" xfId="42719" xr:uid="{0FCA11E5-CC71-40EE-A477-BA3CA100C0DD}"/>
    <cellStyle name="20% - 강조색2 4 2 2 2 3 2 3" xfId="31699" xr:uid="{706F90C3-8D9B-48A6-BB73-71F0959701EA}"/>
    <cellStyle name="20% - 강조색2 4 2 2 2 3 3" xfId="15160" xr:uid="{AD7F2BA8-2AF1-4150-8885-C388332449A1}"/>
    <cellStyle name="20% - 강조색2 4 2 2 2 3 3 2" xfId="37209" xr:uid="{A9075F96-D1ED-4385-A8B8-364F0221E26C}"/>
    <cellStyle name="20% - 강조색2 4 2 2 2 3 4" xfId="26189" xr:uid="{4E540407-0CAD-4373-9C54-133E0E255ECF}"/>
    <cellStyle name="20% - 강조색2 4 2 2 2 3 5" xfId="52347" xr:uid="{5D193E9D-C2B2-4970-99EC-713625DE6166}"/>
    <cellStyle name="20% - 강조색2 4 2 2 2 4" xfId="6886" xr:uid="{CFC48996-DA71-4B13-BBC0-F117A0351877}"/>
    <cellStyle name="20% - 강조색2 4 2 2 2 4 2" xfId="17915" xr:uid="{2CEB3B9B-6DC6-4E8F-8620-5A89F053DEE7}"/>
    <cellStyle name="20% - 강조색2 4 2 2 2 4 2 2" xfId="39964" xr:uid="{466013EF-031A-470A-BABE-5E0C9740A5C7}"/>
    <cellStyle name="20% - 강조색2 4 2 2 2 4 3" xfId="28944" xr:uid="{C27F333A-1CEC-40CA-8A19-3DF6192FCA71}"/>
    <cellStyle name="20% - 강조색2 4 2 2 2 4 4" xfId="55100" xr:uid="{B7137A9A-4A45-45CD-B24D-03FF0FEC33B9}"/>
    <cellStyle name="20% - 강조색2 4 2 2 2 5" xfId="12405" xr:uid="{A53D73B8-6C43-418C-9D39-7CCF40F06709}"/>
    <cellStyle name="20% - 강조색2 4 2 2 2 5 2" xfId="34454" xr:uid="{BFB5B1C5-A66B-484B-AEA6-2FCB0106D449}"/>
    <cellStyle name="20% - 강조색2 4 2 2 2 6" xfId="23434" xr:uid="{93B9F89E-3F65-49A0-8B57-0589F3FD3F3A}"/>
    <cellStyle name="20% - 강조색2 4 2 2 2 7" xfId="49591" xr:uid="{E0C1CDC3-8589-4E9E-96CD-2FD244045EF1}"/>
    <cellStyle name="20% - 강조색2 4 2 2 3" xfId="2027" xr:uid="{12E79386-AD95-4682-BBF1-EA1124FBC49B}"/>
    <cellStyle name="20% - 강조색2 4 2 2 3 2" xfId="4803" xr:uid="{6E1BA2AC-52AA-405D-92CF-86E76147F346}"/>
    <cellStyle name="20% - 강조색2 4 2 2 3 2 2" xfId="10329" xr:uid="{CD27EE82-209B-4B16-8743-440237C1E011}"/>
    <cellStyle name="20% - 강조색2 4 2 2 3 2 2 2" xfId="21358" xr:uid="{468266E1-D637-4CE3-BEAC-68CF69350F58}"/>
    <cellStyle name="20% - 강조색2 4 2 2 3 2 2 2 2" xfId="43407" xr:uid="{20429040-E8D7-45FA-B7FF-6D9D18E06683}"/>
    <cellStyle name="20% - 강조색2 4 2 2 3 2 2 3" xfId="32387" xr:uid="{D3137279-0B04-4D7C-8D04-6F5A83D9AE55}"/>
    <cellStyle name="20% - 강조색2 4 2 2 3 2 3" xfId="15848" xr:uid="{9D7DE0E7-759F-4EC8-88A5-C16797CF63A2}"/>
    <cellStyle name="20% - 강조색2 4 2 2 3 2 3 2" xfId="37897" xr:uid="{ADCED13F-5EA4-44FE-8FAD-BF3C4817CB78}"/>
    <cellStyle name="20% - 강조색2 4 2 2 3 2 4" xfId="26877" xr:uid="{F565A233-E648-4000-81F4-B52335F9DDD6}"/>
    <cellStyle name="20% - 강조색2 4 2 2 3 2 5" xfId="53035" xr:uid="{75ACFB82-2A76-45A0-88DB-D7C5B03B7EFA}"/>
    <cellStyle name="20% - 강조색2 4 2 2 3 3" xfId="7574" xr:uid="{541995DA-EF57-48E2-AC87-FA30BD373E90}"/>
    <cellStyle name="20% - 강조색2 4 2 2 3 3 2" xfId="18603" xr:uid="{71A3ED28-15F3-43BD-A285-B0169DED6E7E}"/>
    <cellStyle name="20% - 강조색2 4 2 2 3 3 2 2" xfId="40652" xr:uid="{75AE768E-6A0A-47C5-9724-8B8AA015895E}"/>
    <cellStyle name="20% - 강조색2 4 2 2 3 3 3" xfId="29632" xr:uid="{11F1C07E-512A-47DD-A116-CBB9CE12F03A}"/>
    <cellStyle name="20% - 강조색2 4 2 2 3 4" xfId="13093" xr:uid="{BFE9A3B0-CBCE-45B9-BE12-6F5D4894A4D2}"/>
    <cellStyle name="20% - 강조색2 4 2 2 3 4 2" xfId="35142" xr:uid="{3EBFCC66-4595-4ACE-8E14-BAA4BC3FCC3F}"/>
    <cellStyle name="20% - 강조색2 4 2 2 3 5" xfId="24122" xr:uid="{06AE333A-D5CE-4961-AD2F-E3B9C0D6ACBF}"/>
    <cellStyle name="20% - 강조색2 4 2 2 3 6" xfId="50280" xr:uid="{0361E4A5-BF29-46CD-9F5A-71E172047027}"/>
    <cellStyle name="20% - 강조색2 4 2 2 4" xfId="3427" xr:uid="{65DA70B1-0C3C-454E-85A1-C63BA33225F2}"/>
    <cellStyle name="20% - 강조색2 4 2 2 4 2" xfId="8953" xr:uid="{0959CCD1-90BD-46A1-B9D5-7AC4916FC4C8}"/>
    <cellStyle name="20% - 강조색2 4 2 2 4 2 2" xfId="19982" xr:uid="{33D20921-3D9D-492C-9A0D-2B2AB39425C1}"/>
    <cellStyle name="20% - 강조색2 4 2 2 4 2 2 2" xfId="42031" xr:uid="{33C5FD8C-40F1-4939-AE07-A6ADD1D528A7}"/>
    <cellStyle name="20% - 강조색2 4 2 2 4 2 3" xfId="31011" xr:uid="{B0EE11B4-8641-4C4E-A6D9-7B98E70593F8}"/>
    <cellStyle name="20% - 강조색2 4 2 2 4 3" xfId="14472" xr:uid="{41EBEC2B-0C63-4530-B478-7E6A6BB78454}"/>
    <cellStyle name="20% - 강조색2 4 2 2 4 3 2" xfId="36521" xr:uid="{8D2E4CC2-BB0D-4525-8DCD-4690C13F96BD}"/>
    <cellStyle name="20% - 강조색2 4 2 2 4 4" xfId="25501" xr:uid="{0FA28149-04D8-4A06-B3F8-8D412B87365A}"/>
    <cellStyle name="20% - 강조색2 4 2 2 4 5" xfId="51659" xr:uid="{50FCEC65-331B-4714-B638-86C0837CD558}"/>
    <cellStyle name="20% - 강조색2 4 2 2 5" xfId="6198" xr:uid="{BDEBB4BF-0C4B-4663-9604-979C551FE462}"/>
    <cellStyle name="20% - 강조색2 4 2 2 5 2" xfId="17227" xr:uid="{E948C3D5-3AD5-454D-9B5A-68BCDF421EE0}"/>
    <cellStyle name="20% - 강조색2 4 2 2 5 2 2" xfId="39276" xr:uid="{8BFA522B-657C-45BA-9B83-6A0E64BAFD4D}"/>
    <cellStyle name="20% - 강조색2 4 2 2 5 3" xfId="28256" xr:uid="{D73467E2-AA49-4DF4-A770-D35230676EA3}"/>
    <cellStyle name="20% - 강조색2 4 2 2 5 4" xfId="54412" xr:uid="{296D180E-9053-4862-A6E6-1B0AC8E74F83}"/>
    <cellStyle name="20% - 강조색2 4 2 2 6" xfId="11717" xr:uid="{88F0543B-D135-4B8F-BF02-EACF12141A89}"/>
    <cellStyle name="20% - 강조색2 4 2 2 6 2" xfId="33766" xr:uid="{2388D39A-5E37-4B78-ACAD-676EE6B4007B}"/>
    <cellStyle name="20% - 강조색2 4 2 2 7" xfId="22746" xr:uid="{C722D163-8B51-4AB9-A588-494FD8F252AB}"/>
    <cellStyle name="20% - 강조색2 4 2 2 8" xfId="48903" xr:uid="{9A8E7F81-0E24-4C34-8855-0BC2259A5F6D}"/>
    <cellStyle name="20% - 강조색2 4 2 3" xfId="979" xr:uid="{3F2FC62C-61D5-489A-8A0F-B4424FD31037}"/>
    <cellStyle name="20% - 강조색2 4 2 3 2" xfId="2373" xr:uid="{787DFDC1-BC16-4C86-805E-BDABFEB42B5F}"/>
    <cellStyle name="20% - 강조색2 4 2 3 2 2" xfId="5149" xr:uid="{E613F5CE-40B4-4289-BD51-F957C7875B2B}"/>
    <cellStyle name="20% - 강조색2 4 2 3 2 2 2" xfId="10675" xr:uid="{BD2F8355-1632-49DD-A81A-C3FCF95F9226}"/>
    <cellStyle name="20% - 강조색2 4 2 3 2 2 2 2" xfId="21704" xr:uid="{E8F55E59-2252-43D5-A5A6-94292649FE73}"/>
    <cellStyle name="20% - 강조색2 4 2 3 2 2 2 2 2" xfId="43753" xr:uid="{E08255C9-8AF1-43A2-80C8-7FF3333CCC59}"/>
    <cellStyle name="20% - 강조색2 4 2 3 2 2 2 3" xfId="32733" xr:uid="{D19121FC-9022-49CC-A8A3-3DED852078C1}"/>
    <cellStyle name="20% - 강조색2 4 2 3 2 2 3" xfId="16194" xr:uid="{2998F0B1-E969-4C8D-B2CC-9BF511AE3F53}"/>
    <cellStyle name="20% - 강조색2 4 2 3 2 2 3 2" xfId="38243" xr:uid="{9AE5BC59-E28E-43F2-8FFE-398AC3F88AF0}"/>
    <cellStyle name="20% - 강조색2 4 2 3 2 2 4" xfId="27223" xr:uid="{48FDB1EE-9A36-4BF4-9062-1F9FE17EF1A1}"/>
    <cellStyle name="20% - 강조색2 4 2 3 2 2 5" xfId="53381" xr:uid="{656C86FF-ADA5-4032-943E-AE01455BB9BA}"/>
    <cellStyle name="20% - 강조색2 4 2 3 2 3" xfId="7920" xr:uid="{73834E6E-AA0B-4EB6-8CB5-D1B62458E421}"/>
    <cellStyle name="20% - 강조색2 4 2 3 2 3 2" xfId="18949" xr:uid="{E4377448-B075-4D31-B597-DCABF795BA21}"/>
    <cellStyle name="20% - 강조색2 4 2 3 2 3 2 2" xfId="40998" xr:uid="{B8281FD9-E4DF-4374-9095-CF39830E049A}"/>
    <cellStyle name="20% - 강조색2 4 2 3 2 3 3" xfId="29978" xr:uid="{C4F5E890-F950-4AAA-A568-29289818881F}"/>
    <cellStyle name="20% - 강조색2 4 2 3 2 4" xfId="13439" xr:uid="{BEDF5834-6599-4CC8-A740-1865EB3C71F9}"/>
    <cellStyle name="20% - 강조색2 4 2 3 2 4 2" xfId="35488" xr:uid="{7438C5C6-16D0-443D-AE78-F7FCDD904FF3}"/>
    <cellStyle name="20% - 강조색2 4 2 3 2 5" xfId="24468" xr:uid="{5462C24B-9952-4BB2-BB69-04ACCD0F1EB0}"/>
    <cellStyle name="20% - 강조색2 4 2 3 2 6" xfId="50626" xr:uid="{6A28744D-780F-458B-BD31-74FEA3109666}"/>
    <cellStyle name="20% - 강조색2 4 2 3 3" xfId="3773" xr:uid="{AA711962-B664-4750-95D5-F2E69071821D}"/>
    <cellStyle name="20% - 강조색2 4 2 3 3 2" xfId="9299" xr:uid="{77E0EBE4-58D2-4164-BE43-014998AA4AC2}"/>
    <cellStyle name="20% - 강조색2 4 2 3 3 2 2" xfId="20328" xr:uid="{5F1F88A1-91FE-450C-A7BD-06EEE63AFBF9}"/>
    <cellStyle name="20% - 강조색2 4 2 3 3 2 2 2" xfId="42377" xr:uid="{6CA6BD5E-3C21-44F3-9544-473607CB9496}"/>
    <cellStyle name="20% - 강조색2 4 2 3 3 2 3" xfId="31357" xr:uid="{F282BE03-0080-4D03-BA5E-307190077489}"/>
    <cellStyle name="20% - 강조색2 4 2 3 3 3" xfId="14818" xr:uid="{5DD43A7B-0650-4525-917A-5C41F380828B}"/>
    <cellStyle name="20% - 강조색2 4 2 3 3 3 2" xfId="36867" xr:uid="{0A687C40-6854-4031-A728-A3F3FA77D504}"/>
    <cellStyle name="20% - 강조색2 4 2 3 3 4" xfId="25847" xr:uid="{EC51101F-925F-45AB-912E-6A7A5E53F60C}"/>
    <cellStyle name="20% - 강조색2 4 2 3 3 5" xfId="52005" xr:uid="{14319F2C-45F0-4890-82D9-4FC2C0C761F7}"/>
    <cellStyle name="20% - 강조색2 4 2 3 4" xfId="6544" xr:uid="{2834FA32-43E9-40BE-9A41-DFB4874BFF98}"/>
    <cellStyle name="20% - 강조색2 4 2 3 4 2" xfId="17573" xr:uid="{10A7F7AC-9088-494F-955B-230E121562AA}"/>
    <cellStyle name="20% - 강조색2 4 2 3 4 2 2" xfId="39622" xr:uid="{CA966DB4-4A26-4169-A5B2-636613CE0588}"/>
    <cellStyle name="20% - 강조색2 4 2 3 4 3" xfId="28602" xr:uid="{77DDFB23-C69C-49AC-BAB6-8C61205E63F2}"/>
    <cellStyle name="20% - 강조색2 4 2 3 4 4" xfId="54758" xr:uid="{C99420AD-B938-4ECA-A489-A2439F8D45EC}"/>
    <cellStyle name="20% - 강조색2 4 2 3 5" xfId="12063" xr:uid="{FD4F0D73-056A-465D-B44E-B9BA2C20E055}"/>
    <cellStyle name="20% - 강조색2 4 2 3 5 2" xfId="34112" xr:uid="{8598CB67-AF99-4727-9B8F-6DA79EE98A24}"/>
    <cellStyle name="20% - 강조색2 4 2 3 6" xfId="23092" xr:uid="{DFBC3684-6F76-49B0-8F83-250F0E0C1FEB}"/>
    <cellStyle name="20% - 강조색2 4 2 3 7" xfId="49249" xr:uid="{1DE8E192-4D90-4CFE-A204-9F050BFF3DB2}"/>
    <cellStyle name="20% - 강조색2 4 2 4" xfId="1685" xr:uid="{4C24ABC5-D5F1-4955-901F-F6D580E81AF1}"/>
    <cellStyle name="20% - 강조색2 4 2 4 2" xfId="4461" xr:uid="{5ACD54F7-416D-4789-8690-CBEB49C7D295}"/>
    <cellStyle name="20% - 강조색2 4 2 4 2 2" xfId="9987" xr:uid="{13AC4F0C-C4C5-4150-B062-97E0F5064FCA}"/>
    <cellStyle name="20% - 강조색2 4 2 4 2 2 2" xfId="21016" xr:uid="{E1919814-C0D5-4519-803D-78B53BE5BDC8}"/>
    <cellStyle name="20% - 강조색2 4 2 4 2 2 2 2" xfId="43065" xr:uid="{D060E8F4-3FCD-4D3B-BD8B-FD2A121F3F6C}"/>
    <cellStyle name="20% - 강조색2 4 2 4 2 2 3" xfId="32045" xr:uid="{9FFD47C8-EC00-431C-BF72-492C1EC17E32}"/>
    <cellStyle name="20% - 강조색2 4 2 4 2 3" xfId="15506" xr:uid="{BB5076EA-52F0-4E6C-9055-EE51A53C5CA3}"/>
    <cellStyle name="20% - 강조색2 4 2 4 2 3 2" xfId="37555" xr:uid="{73040F42-055B-476E-A7A0-BB5F3027B285}"/>
    <cellStyle name="20% - 강조색2 4 2 4 2 4" xfId="26535" xr:uid="{F4BD081F-5969-4A31-A804-8E716649BB56}"/>
    <cellStyle name="20% - 강조색2 4 2 4 2 5" xfId="52693" xr:uid="{2E3A0E08-E6FA-4DBA-B89C-4D429C8FD08B}"/>
    <cellStyle name="20% - 강조색2 4 2 4 3" xfId="7232" xr:uid="{F7FE9160-AAF8-4720-9C49-27789EC0E46F}"/>
    <cellStyle name="20% - 강조색2 4 2 4 3 2" xfId="18261" xr:uid="{1079FA11-BB5A-467A-98F4-E01DF1FCB16F}"/>
    <cellStyle name="20% - 강조색2 4 2 4 3 2 2" xfId="40310" xr:uid="{46F6918C-F056-43C5-9E5C-804EB0B3709C}"/>
    <cellStyle name="20% - 강조색2 4 2 4 3 3" xfId="29290" xr:uid="{252BED28-B8BA-48CF-8F1D-23E849B86838}"/>
    <cellStyle name="20% - 강조색2 4 2 4 4" xfId="12751" xr:uid="{DE15987C-A738-41C7-AEE4-FE643198B414}"/>
    <cellStyle name="20% - 강조색2 4 2 4 4 2" xfId="34800" xr:uid="{58C12245-82DA-4E14-969D-1AEF044E867E}"/>
    <cellStyle name="20% - 강조색2 4 2 4 5" xfId="23780" xr:uid="{CAD10DA7-1D4D-4C52-A720-01D2EBE91F77}"/>
    <cellStyle name="20% - 강조색2 4 2 4 6" xfId="49938" xr:uid="{E56EAF92-0DA3-406E-BCEA-CDE1CB275612}"/>
    <cellStyle name="20% - 강조색2 4 2 5" xfId="3085" xr:uid="{69E5D8C2-54A5-4EA6-B113-1CC6A45D5023}"/>
    <cellStyle name="20% - 강조색2 4 2 5 2" xfId="8611" xr:uid="{167CDAFB-103E-4597-A8EA-A3367612CE6A}"/>
    <cellStyle name="20% - 강조색2 4 2 5 2 2" xfId="19640" xr:uid="{44F5C44A-CA29-4171-9363-5EDCD74D8280}"/>
    <cellStyle name="20% - 강조색2 4 2 5 2 2 2" xfId="41689" xr:uid="{9BAE645F-E53B-4311-8C8A-ABEA2348B61C}"/>
    <cellStyle name="20% - 강조색2 4 2 5 2 3" xfId="30669" xr:uid="{6E62AF94-EC2E-4F06-A61A-85E1A18BA0A6}"/>
    <cellStyle name="20% - 강조색2 4 2 5 3" xfId="14130" xr:uid="{AA067BA6-83BA-49EC-BC29-0AC30D9FD5CA}"/>
    <cellStyle name="20% - 강조색2 4 2 5 3 2" xfId="36179" xr:uid="{BF292F31-377A-4C11-BFFD-1CC20ED29B41}"/>
    <cellStyle name="20% - 강조색2 4 2 5 4" xfId="25159" xr:uid="{087BD381-BAC9-44BC-9213-B914A979D0F6}"/>
    <cellStyle name="20% - 강조색2 4 2 5 5" xfId="51317" xr:uid="{B8F7BEA4-68E7-4201-A39E-ADF6AD994717}"/>
    <cellStyle name="20% - 강조색2 4 2 6" xfId="5856" xr:uid="{6EEE3849-B524-446E-A10A-AF77AF8933EC}"/>
    <cellStyle name="20% - 강조색2 4 2 6 2" xfId="16885" xr:uid="{081C6973-9CE2-4725-9630-8D5F52C94484}"/>
    <cellStyle name="20% - 강조색2 4 2 6 2 2" xfId="38934" xr:uid="{79871367-758A-4493-B060-EDF842A8FA40}"/>
    <cellStyle name="20% - 강조색2 4 2 6 3" xfId="27914" xr:uid="{BA605E0D-E8D3-4D95-8B24-44D359EC752B}"/>
    <cellStyle name="20% - 강조색2 4 2 6 4" xfId="54071" xr:uid="{17915B54-86C1-4314-B6FE-A7F2C8855DFD}"/>
    <cellStyle name="20% - 강조색2 4 2 7" xfId="11375" xr:uid="{CF10CAE5-7D1E-4763-91D9-EAADCE0E2A97}"/>
    <cellStyle name="20% - 강조색2 4 2 7 2" xfId="33424" xr:uid="{73B0914D-464A-4ECB-9EB9-A9E8885CB9E1}"/>
    <cellStyle name="20% - 강조색2 4 2 8" xfId="22404" xr:uid="{6E963553-0173-4D68-A309-FCD548CBF548}"/>
    <cellStyle name="20% - 강조색2 4 2 9" xfId="48562" xr:uid="{6BE0A64D-D750-48A6-B614-D6716BEAA85A}"/>
    <cellStyle name="20% - 강조색2 4 3" xfId="455" xr:uid="{00000000-0005-0000-0000-000049000000}"/>
    <cellStyle name="20% - 강조색2 4 3 2" xfId="1192" xr:uid="{97DA3E10-FCD7-4E0D-859A-9072C92CCCB5}"/>
    <cellStyle name="20% - 강조색2 4 3 2 2" xfId="2586" xr:uid="{CAEBD6AC-671B-4DAE-9BA8-9E5748B5BD69}"/>
    <cellStyle name="20% - 강조색2 4 3 2 2 2" xfId="5362" xr:uid="{469F3275-CD3D-422B-B262-788D228D97D4}"/>
    <cellStyle name="20% - 강조색2 4 3 2 2 2 2" xfId="10888" xr:uid="{9922077E-711E-44A0-B188-B845BFCFB710}"/>
    <cellStyle name="20% - 강조색2 4 3 2 2 2 2 2" xfId="21917" xr:uid="{A0984343-B621-4D34-B91E-D54C79366D3F}"/>
    <cellStyle name="20% - 강조색2 4 3 2 2 2 2 2 2" xfId="43966" xr:uid="{CF024341-DC30-4244-92A1-4DBAF2E5EF64}"/>
    <cellStyle name="20% - 강조색2 4 3 2 2 2 2 3" xfId="32946" xr:uid="{A29A0B6C-D395-4CBF-B3B4-4AB98E34410F}"/>
    <cellStyle name="20% - 강조색2 4 3 2 2 2 3" xfId="16407" xr:uid="{7E65A316-F3C8-4509-9ADE-0D44D5921EA6}"/>
    <cellStyle name="20% - 강조색2 4 3 2 2 2 3 2" xfId="38456" xr:uid="{D2CAC678-8A97-4388-A2DA-303E931E857C}"/>
    <cellStyle name="20% - 강조색2 4 3 2 2 2 4" xfId="27436" xr:uid="{CE8CA350-4622-452D-8240-094B9ABFF2AE}"/>
    <cellStyle name="20% - 강조색2 4 3 2 2 2 5" xfId="53594" xr:uid="{CCA7ADF3-8C6F-4EBE-814E-3935E8FB72C7}"/>
    <cellStyle name="20% - 강조색2 4 3 2 2 3" xfId="8133" xr:uid="{7F8FE927-393F-4993-834D-2824D96C9D40}"/>
    <cellStyle name="20% - 강조색2 4 3 2 2 3 2" xfId="19162" xr:uid="{7A4B3E33-A29D-491F-A8A2-F34109595657}"/>
    <cellStyle name="20% - 강조색2 4 3 2 2 3 2 2" xfId="41211" xr:uid="{4EDCE90A-0068-4932-B863-2AD35B153FFC}"/>
    <cellStyle name="20% - 강조색2 4 3 2 2 3 3" xfId="30191" xr:uid="{A0C9C089-4A93-433D-B467-912F9B7200A6}"/>
    <cellStyle name="20% - 강조색2 4 3 2 2 4" xfId="13652" xr:uid="{F1F97276-E289-413D-AF21-469A57124E7E}"/>
    <cellStyle name="20% - 강조색2 4 3 2 2 4 2" xfId="35701" xr:uid="{9801A4EB-28E6-4ADB-A12A-46DF7855D5FE}"/>
    <cellStyle name="20% - 강조색2 4 3 2 2 5" xfId="24681" xr:uid="{2FBC3126-94AB-4E44-8291-1934EA4A3057}"/>
    <cellStyle name="20% - 강조색2 4 3 2 2 6" xfId="50839" xr:uid="{7E335C79-786B-44DC-8275-13F4C081C550}"/>
    <cellStyle name="20% - 강조색2 4 3 2 3" xfId="3986" xr:uid="{E51BA801-4C99-424B-BC77-0F1CEED83F47}"/>
    <cellStyle name="20% - 강조색2 4 3 2 3 2" xfId="9512" xr:uid="{30B8BFD5-8BC5-4F21-8067-DD22EC087FDD}"/>
    <cellStyle name="20% - 강조색2 4 3 2 3 2 2" xfId="20541" xr:uid="{5345E83E-DDB3-4503-9158-8D2B3FBF0A93}"/>
    <cellStyle name="20% - 강조색2 4 3 2 3 2 2 2" xfId="42590" xr:uid="{5423222D-E24A-40F5-8827-A3DC6F92D06F}"/>
    <cellStyle name="20% - 강조색2 4 3 2 3 2 3" xfId="31570" xr:uid="{61E58E72-C4AB-499D-B753-476393454843}"/>
    <cellStyle name="20% - 강조색2 4 3 2 3 3" xfId="15031" xr:uid="{4FF6B692-058B-431C-92BE-E3C2EDC126FD}"/>
    <cellStyle name="20% - 강조색2 4 3 2 3 3 2" xfId="37080" xr:uid="{9615E875-7F8F-4E58-9B17-65E45319868E}"/>
    <cellStyle name="20% - 강조색2 4 3 2 3 4" xfId="26060" xr:uid="{DF0F0B5D-C7CA-4DA0-B35B-B09F67887E00}"/>
    <cellStyle name="20% - 강조색2 4 3 2 3 5" xfId="52218" xr:uid="{7EF33DA8-6204-438B-AA5B-F903C647C0AA}"/>
    <cellStyle name="20% - 강조색2 4 3 2 4" xfId="6757" xr:uid="{F46C4ABA-A48F-4954-988A-03416633ADBB}"/>
    <cellStyle name="20% - 강조색2 4 3 2 4 2" xfId="17786" xr:uid="{A13F54CA-D039-44E2-9E41-12599AC7DE11}"/>
    <cellStyle name="20% - 강조색2 4 3 2 4 2 2" xfId="39835" xr:uid="{B9077BB8-E672-4574-BB9D-C322A3AB4D48}"/>
    <cellStyle name="20% - 강조색2 4 3 2 4 3" xfId="28815" xr:uid="{8760BBC3-8718-42C9-A94B-A72988885394}"/>
    <cellStyle name="20% - 강조색2 4 3 2 4 4" xfId="54971" xr:uid="{C0A71B52-05B6-4C49-9C98-2B7C43C2E493}"/>
    <cellStyle name="20% - 강조색2 4 3 2 5" xfId="12276" xr:uid="{8F32E44C-6E1D-4236-B602-51276B4A9BFD}"/>
    <cellStyle name="20% - 강조색2 4 3 2 5 2" xfId="34325" xr:uid="{6BB08447-833F-4D27-B4EA-D53ABD187FC7}"/>
    <cellStyle name="20% - 강조색2 4 3 2 6" xfId="23305" xr:uid="{8D43DF0F-270E-4CCC-9C36-6B08CF53E812}"/>
    <cellStyle name="20% - 강조색2 4 3 2 7" xfId="49462" xr:uid="{91F4DCA2-C3E5-4195-94B2-D2662AE503CE}"/>
    <cellStyle name="20% - 강조색2 4 3 3" xfId="1898" xr:uid="{6BE95F19-C2AD-420D-AB10-D09024FA4B6E}"/>
    <cellStyle name="20% - 강조색2 4 3 3 2" xfId="4674" xr:uid="{38256078-9060-4195-854D-FDA7ACFB2B4A}"/>
    <cellStyle name="20% - 강조색2 4 3 3 2 2" xfId="10200" xr:uid="{97A7BB53-94F4-479B-94B3-848D86ECE06E}"/>
    <cellStyle name="20% - 강조색2 4 3 3 2 2 2" xfId="21229" xr:uid="{08B97AED-8EEE-4810-A280-CD8E6F77F1B2}"/>
    <cellStyle name="20% - 강조색2 4 3 3 2 2 2 2" xfId="43278" xr:uid="{00632A8C-85FC-48A3-8469-225055E3F1AB}"/>
    <cellStyle name="20% - 강조색2 4 3 3 2 2 3" xfId="32258" xr:uid="{307358DB-CE05-4282-9F53-50CA336C3DB3}"/>
    <cellStyle name="20% - 강조색2 4 3 3 2 3" xfId="15719" xr:uid="{51BFB157-CBD5-4DC1-94DB-ACFC60694D0C}"/>
    <cellStyle name="20% - 강조색2 4 3 3 2 3 2" xfId="37768" xr:uid="{2F0ED2D9-E7CF-4295-B27D-EEC5FE952F9B}"/>
    <cellStyle name="20% - 강조색2 4 3 3 2 4" xfId="26748" xr:uid="{DC943B65-D0F3-48EE-9784-88612DC95807}"/>
    <cellStyle name="20% - 강조색2 4 3 3 2 5" xfId="52906" xr:uid="{7BA62797-F266-4898-B364-DFB28A6EBA39}"/>
    <cellStyle name="20% - 강조색2 4 3 3 3" xfId="7445" xr:uid="{77156FD3-959D-4783-8981-BFB9B8C21CA6}"/>
    <cellStyle name="20% - 강조색2 4 3 3 3 2" xfId="18474" xr:uid="{78B0A6EA-B4FB-4364-BB46-C2A599AE5545}"/>
    <cellStyle name="20% - 강조색2 4 3 3 3 2 2" xfId="40523" xr:uid="{C3CA6077-9D0A-45E4-86A4-5418916942CE}"/>
    <cellStyle name="20% - 강조색2 4 3 3 3 3" xfId="29503" xr:uid="{64E6FA89-1C88-4B66-8C35-7507E5F930A2}"/>
    <cellStyle name="20% - 강조색2 4 3 3 4" xfId="12964" xr:uid="{7027E50C-37C0-4616-A3C5-3A135276862F}"/>
    <cellStyle name="20% - 강조색2 4 3 3 4 2" xfId="35013" xr:uid="{C7A58977-9AD7-4BB8-A143-21B312BAEE5C}"/>
    <cellStyle name="20% - 강조색2 4 3 3 5" xfId="23993" xr:uid="{1160B69B-A040-4C2C-B776-AD98131E1274}"/>
    <cellStyle name="20% - 강조색2 4 3 3 6" xfId="50151" xr:uid="{68679B34-92A7-49D6-8228-5C7F4C078F45}"/>
    <cellStyle name="20% - 강조색2 4 3 4" xfId="3298" xr:uid="{2A5FB6C4-FFD6-45C4-8170-CF7383669E65}"/>
    <cellStyle name="20% - 강조색2 4 3 4 2" xfId="8824" xr:uid="{80D3DC9D-9858-42B2-A17C-CA51562195F4}"/>
    <cellStyle name="20% - 강조색2 4 3 4 2 2" xfId="19853" xr:uid="{64157BE7-21C2-4F9B-BDD6-775608416A7A}"/>
    <cellStyle name="20% - 강조색2 4 3 4 2 2 2" xfId="41902" xr:uid="{E193D8F2-7127-4F66-AFBB-7BCE91068E04}"/>
    <cellStyle name="20% - 강조색2 4 3 4 2 3" xfId="30882" xr:uid="{FD23F8E0-4960-4DE4-A4AC-3FFD8C947B24}"/>
    <cellStyle name="20% - 강조색2 4 3 4 3" xfId="14343" xr:uid="{2689B5B6-8E5A-477B-81AE-A59D0B0F154F}"/>
    <cellStyle name="20% - 강조색2 4 3 4 3 2" xfId="36392" xr:uid="{08D5D8E5-C07D-4B71-95DF-EBCBE27378E4}"/>
    <cellStyle name="20% - 강조색2 4 3 4 4" xfId="25372" xr:uid="{FDDEEBFB-AC47-497E-B33C-F0F7D4F04066}"/>
    <cellStyle name="20% - 강조색2 4 3 4 5" xfId="51530" xr:uid="{715E8ADD-DFED-4411-94B6-AC2DCBB5FF46}"/>
    <cellStyle name="20% - 강조색2 4 3 5" xfId="6069" xr:uid="{51BFF970-DFCF-4D00-9463-C0970AE2E40F}"/>
    <cellStyle name="20% - 강조색2 4 3 5 2" xfId="17098" xr:uid="{B51B286B-0BD0-46C2-ADA4-A3344CF69D7C}"/>
    <cellStyle name="20% - 강조색2 4 3 5 2 2" xfId="39147" xr:uid="{8CC203AA-37AB-48F6-8599-0DBA7BF27B84}"/>
    <cellStyle name="20% - 강조색2 4 3 5 3" xfId="28127" xr:uid="{0D548181-9C8C-4074-ABFF-EDA736FD3777}"/>
    <cellStyle name="20% - 강조색2 4 3 5 4" xfId="54283" xr:uid="{ED160525-97C7-4B3E-B297-C38751B9129F}"/>
    <cellStyle name="20% - 강조색2 4 3 6" xfId="11588" xr:uid="{BBD3762E-F867-44BA-9C28-32975E1CB3D8}"/>
    <cellStyle name="20% - 강조색2 4 3 6 2" xfId="33637" xr:uid="{848F5003-AB7B-4902-9F20-A697738ED3E9}"/>
    <cellStyle name="20% - 강조색2 4 3 7" xfId="22617" xr:uid="{22026E78-92E7-4634-8D9A-442B513867E8}"/>
    <cellStyle name="20% - 강조색2 4 3 8" xfId="48774" xr:uid="{A3F90CCF-D001-4C54-953D-9A39EBB6AECC}"/>
    <cellStyle name="20% - 강조색2 4 4" xfId="850" xr:uid="{D650FE70-008F-49B4-BE29-054F3F0981BD}"/>
    <cellStyle name="20% - 강조색2 4 4 2" xfId="2244" xr:uid="{8078BD66-BF94-4163-BC4E-370FC40904BE}"/>
    <cellStyle name="20% - 강조색2 4 4 2 2" xfId="5020" xr:uid="{38B2111E-FB57-45C4-8595-03B504560957}"/>
    <cellStyle name="20% - 강조색2 4 4 2 2 2" xfId="10546" xr:uid="{0C9D4EF3-5B2E-4D6B-8FE9-F3C60FD76BCF}"/>
    <cellStyle name="20% - 강조색2 4 4 2 2 2 2" xfId="21575" xr:uid="{10B19628-7FF5-4EE0-B8D4-A8D4B5723571}"/>
    <cellStyle name="20% - 강조색2 4 4 2 2 2 2 2" xfId="43624" xr:uid="{D2EBDE0D-22C5-49C4-AF56-2F63039B58F3}"/>
    <cellStyle name="20% - 강조색2 4 4 2 2 2 3" xfId="32604" xr:uid="{B92F48CE-8C44-4BFD-84E7-FEB772EEA758}"/>
    <cellStyle name="20% - 강조색2 4 4 2 2 3" xfId="16065" xr:uid="{A9C31037-A9B4-4D4F-ACB7-99BF9B9492DC}"/>
    <cellStyle name="20% - 강조색2 4 4 2 2 3 2" xfId="38114" xr:uid="{47483F68-83E8-4036-AB09-BE64B3722F12}"/>
    <cellStyle name="20% - 강조색2 4 4 2 2 4" xfId="27094" xr:uid="{B320F252-F089-43DD-A763-EA170C4FF142}"/>
    <cellStyle name="20% - 강조색2 4 4 2 2 5" xfId="53252" xr:uid="{85012AD6-B593-4A8A-86C1-1AC155926C9A}"/>
    <cellStyle name="20% - 강조색2 4 4 2 3" xfId="7791" xr:uid="{1E6C1361-A585-4A53-904B-739E7FD043F3}"/>
    <cellStyle name="20% - 강조색2 4 4 2 3 2" xfId="18820" xr:uid="{B52097ED-AB8F-4A0E-8065-66FCFE0F1163}"/>
    <cellStyle name="20% - 강조색2 4 4 2 3 2 2" xfId="40869" xr:uid="{3AF1E4E7-7A51-4054-A2E8-24F57D704DD1}"/>
    <cellStyle name="20% - 강조색2 4 4 2 3 3" xfId="29849" xr:uid="{EE94D5E1-8DF3-4253-AF80-FFF999A64D9D}"/>
    <cellStyle name="20% - 강조색2 4 4 2 4" xfId="13310" xr:uid="{9FA7EC9E-FC5D-4003-AA43-CB792C3DEF7B}"/>
    <cellStyle name="20% - 강조색2 4 4 2 4 2" xfId="35359" xr:uid="{E85E9889-98D7-4D50-B6F4-455193FBA4E3}"/>
    <cellStyle name="20% - 강조색2 4 4 2 5" xfId="24339" xr:uid="{5FD46E1A-854F-49FC-8483-737D71870288}"/>
    <cellStyle name="20% - 강조색2 4 4 2 6" xfId="50497" xr:uid="{F09D2982-0DDD-4729-A86A-D37F4BB48F31}"/>
    <cellStyle name="20% - 강조색2 4 4 3" xfId="3644" xr:uid="{721D7307-4201-4544-8A44-A6E1D4AF8587}"/>
    <cellStyle name="20% - 강조색2 4 4 3 2" xfId="9170" xr:uid="{743789BC-4506-4024-8600-BB6376D02522}"/>
    <cellStyle name="20% - 강조색2 4 4 3 2 2" xfId="20199" xr:uid="{8701BF81-39EE-4E51-9908-199EBE92EB39}"/>
    <cellStyle name="20% - 강조색2 4 4 3 2 2 2" xfId="42248" xr:uid="{B73AB50B-70C2-4872-BD95-9ADCC3D7EBA1}"/>
    <cellStyle name="20% - 강조색2 4 4 3 2 3" xfId="31228" xr:uid="{3228C5D6-050A-4E04-A899-C1ACA08C80A9}"/>
    <cellStyle name="20% - 강조색2 4 4 3 3" xfId="14689" xr:uid="{5F8EB9AB-6141-423E-81C3-D288B86B3311}"/>
    <cellStyle name="20% - 강조색2 4 4 3 3 2" xfId="36738" xr:uid="{CA0E2034-8234-4EB9-B96D-06474E15C667}"/>
    <cellStyle name="20% - 강조색2 4 4 3 4" xfId="25718" xr:uid="{8808B6B2-6949-4FC0-9EF3-BF6F34927367}"/>
    <cellStyle name="20% - 강조색2 4 4 3 5" xfId="51876" xr:uid="{DE7A9C3A-EEFB-4DCA-9FE2-2E02A23197A6}"/>
    <cellStyle name="20% - 강조색2 4 4 4" xfId="6415" xr:uid="{027D6B29-9AE3-4E6D-802C-CD469CEB5C93}"/>
    <cellStyle name="20% - 강조색2 4 4 4 2" xfId="17444" xr:uid="{F9990A26-1C91-4AAF-89D2-8FAF6719A0A6}"/>
    <cellStyle name="20% - 강조색2 4 4 4 2 2" xfId="39493" xr:uid="{4E947438-E9E6-400D-B78C-8C349FBDE6F6}"/>
    <cellStyle name="20% - 강조색2 4 4 4 3" xfId="28473" xr:uid="{45F21996-E7CD-4701-9741-36897CE5C5E5}"/>
    <cellStyle name="20% - 강조색2 4 4 4 4" xfId="54629" xr:uid="{8343B99C-125D-4901-98A5-540ECF69DF3E}"/>
    <cellStyle name="20% - 강조색2 4 4 5" xfId="11934" xr:uid="{AB96B82B-CFAC-4151-92F7-CAFB582D877C}"/>
    <cellStyle name="20% - 강조색2 4 4 5 2" xfId="33983" xr:uid="{BB9B60F9-BD51-4716-964B-D7A1CB78D63C}"/>
    <cellStyle name="20% - 강조색2 4 4 6" xfId="22963" xr:uid="{4013C7C3-A9CD-4050-B3E6-6BA8ACBB08C9}"/>
    <cellStyle name="20% - 강조색2 4 4 7" xfId="49120" xr:uid="{A0959000-C679-44C2-B69F-CB6D47847157}"/>
    <cellStyle name="20% - 강조색2 4 5" xfId="1556" xr:uid="{C716ED1D-17EC-4C39-8382-4781B92F9B3B}"/>
    <cellStyle name="20% - 강조색2 4 5 2" xfId="4332" xr:uid="{7CDCAD15-54B3-4401-B8E9-770CBE01C3E8}"/>
    <cellStyle name="20% - 강조색2 4 5 2 2" xfId="9858" xr:uid="{5DE343A9-FC52-4CC0-A67F-5500AC02B86F}"/>
    <cellStyle name="20% - 강조색2 4 5 2 2 2" xfId="20887" xr:uid="{5AD94F0A-D8FF-4EA7-9514-846C1204047D}"/>
    <cellStyle name="20% - 강조색2 4 5 2 2 2 2" xfId="42936" xr:uid="{774F16BC-8A71-4A23-B186-586C4DCB0E52}"/>
    <cellStyle name="20% - 강조색2 4 5 2 2 3" xfId="31916" xr:uid="{99F7292E-8089-4770-84F5-1560F3A8F717}"/>
    <cellStyle name="20% - 강조색2 4 5 2 3" xfId="15377" xr:uid="{A5D6B48C-D636-4F7A-AFEF-817FC96ECC6C}"/>
    <cellStyle name="20% - 강조색2 4 5 2 3 2" xfId="37426" xr:uid="{73D0FBE7-617A-4372-A540-8FC3497879F5}"/>
    <cellStyle name="20% - 강조색2 4 5 2 4" xfId="26406" xr:uid="{EC2A8735-04D2-4D4D-B087-E67244489F9F}"/>
    <cellStyle name="20% - 강조색2 4 5 2 5" xfId="52564" xr:uid="{8243BEA7-65F1-4C13-B68B-FE283CEFEA40}"/>
    <cellStyle name="20% - 강조색2 4 5 3" xfId="7103" xr:uid="{40CE5C33-6881-474C-9C41-50A66AAB5375}"/>
    <cellStyle name="20% - 강조색2 4 5 3 2" xfId="18132" xr:uid="{B28E0E02-D868-4E02-BF73-5D8BB68F5149}"/>
    <cellStyle name="20% - 강조색2 4 5 3 2 2" xfId="40181" xr:uid="{CB161E94-015F-41D1-98CF-1319E5A8DE50}"/>
    <cellStyle name="20% - 강조색2 4 5 3 3" xfId="29161" xr:uid="{C1BC8110-9E18-4BB8-A3EA-0A60EDD6DBD3}"/>
    <cellStyle name="20% - 강조색2 4 5 4" xfId="12622" xr:uid="{0EC4C2C3-1352-4678-BFF3-0D1DBD97726A}"/>
    <cellStyle name="20% - 강조색2 4 5 4 2" xfId="34671" xr:uid="{AD0A9E37-0B34-443F-B800-ADA9DFC61780}"/>
    <cellStyle name="20% - 강조색2 4 5 5" xfId="23651" xr:uid="{CDA4F018-FD36-4AEB-A12A-801E79E201C5}"/>
    <cellStyle name="20% - 강조색2 4 5 6" xfId="49809" xr:uid="{3BF65A1A-1603-4341-BA00-F6AD627A7C8D}"/>
    <cellStyle name="20% - 강조색2 4 6" xfId="2956" xr:uid="{950826BC-C2B7-4BA3-99FF-6503612EF431}"/>
    <cellStyle name="20% - 강조색2 4 6 2" xfId="8482" xr:uid="{CA7716D9-4203-4BDB-A22A-C7EA35ADCE62}"/>
    <cellStyle name="20% - 강조색2 4 6 2 2" xfId="19511" xr:uid="{C07BC176-9480-46D1-BD92-CC217EF7062D}"/>
    <cellStyle name="20% - 강조색2 4 6 2 2 2" xfId="41560" xr:uid="{5A79447F-0A38-40CF-9E4E-85646DD62CAA}"/>
    <cellStyle name="20% - 강조색2 4 6 2 3" xfId="30540" xr:uid="{99167D77-93C4-4726-8361-B3E7CD6079E7}"/>
    <cellStyle name="20% - 강조색2 4 6 3" xfId="14001" xr:uid="{D32D685E-7290-42D2-8402-5C3CF625FE3F}"/>
    <cellStyle name="20% - 강조색2 4 6 3 2" xfId="36050" xr:uid="{C77617CB-F943-43BB-93E6-DA55781314AC}"/>
    <cellStyle name="20% - 강조색2 4 6 4" xfId="25030" xr:uid="{BC49EE70-5F0C-47C5-A275-045A07E64779}"/>
    <cellStyle name="20% - 강조색2 4 6 5" xfId="51188" xr:uid="{DC4CC7C1-C1C1-4BAA-A4B1-2B3757B34A38}"/>
    <cellStyle name="20% - 강조색2 4 7" xfId="5727" xr:uid="{12B44635-D4A7-4805-9EFA-B2698CFE56EF}"/>
    <cellStyle name="20% - 강조색2 4 7 2" xfId="16756" xr:uid="{D8CAF922-53BA-4677-B354-9A728DCE1D98}"/>
    <cellStyle name="20% - 강조색2 4 7 2 2" xfId="38805" xr:uid="{932F3EA6-FDC3-4D27-A148-81B9826E5494}"/>
    <cellStyle name="20% - 강조색2 4 7 3" xfId="27785" xr:uid="{6F914699-3D8E-42C3-96D7-B4CD814AC539}"/>
    <cellStyle name="20% - 강조색2 4 7 4" xfId="53942" xr:uid="{D7A017A9-D11D-4E0C-9C68-7007F277765E}"/>
    <cellStyle name="20% - 강조색2 4 8" xfId="11246" xr:uid="{A6CF1DAD-85A5-4720-B8EA-2F6B4DE4A45B}"/>
    <cellStyle name="20% - 강조색2 4 8 2" xfId="33295" xr:uid="{1D81E8A7-D5E9-4994-9285-9C101F1A57DF}"/>
    <cellStyle name="20% - 강조색2 4 9" xfId="22275" xr:uid="{3D38B0D3-B976-4776-98B9-527CC1237849}"/>
    <cellStyle name="20% - 강조색2 5" xfId="108" xr:uid="{00000000-0005-0000-0000-00004A000000}"/>
    <cellStyle name="20% - 강조색2 5 10" xfId="48446" xr:uid="{D540C55B-F5FE-4BC9-9D50-1782490BAA2E}"/>
    <cellStyle name="20% - 강조색2 5 2" xfId="237" xr:uid="{00000000-0005-0000-0000-00004B000000}"/>
    <cellStyle name="20% - 강조색2 5 2 2" xfId="597" xr:uid="{00000000-0005-0000-0000-00004C000000}"/>
    <cellStyle name="20% - 강조색2 5 2 2 2" xfId="1334" xr:uid="{A18BF472-1DB1-46C2-9DAE-1C2280428024}"/>
    <cellStyle name="20% - 강조색2 5 2 2 2 2" xfId="2728" xr:uid="{2DF5A3C5-9602-43CD-A0E4-251EE828A920}"/>
    <cellStyle name="20% - 강조색2 5 2 2 2 2 2" xfId="5504" xr:uid="{F132E6F5-46E5-4547-9FEC-97FB7FE89780}"/>
    <cellStyle name="20% - 강조색2 5 2 2 2 2 2 2" xfId="11030" xr:uid="{768DC917-2C91-4619-A72F-1F739EAD7C00}"/>
    <cellStyle name="20% - 강조색2 5 2 2 2 2 2 2 2" xfId="22059" xr:uid="{0CCC766B-1B10-4419-8F20-9CC663AF22B4}"/>
    <cellStyle name="20% - 강조색2 5 2 2 2 2 2 2 2 2" xfId="44108" xr:uid="{15D1BCF8-5AB0-4EEC-912B-2DAC4FCCDF86}"/>
    <cellStyle name="20% - 강조색2 5 2 2 2 2 2 2 3" xfId="33088" xr:uid="{6BBD2FF7-95A0-4775-84D2-9D9EE2AAC65C}"/>
    <cellStyle name="20% - 강조색2 5 2 2 2 2 2 3" xfId="16549" xr:uid="{5595E7EC-C2D8-4E70-B6AC-419830F9F5F4}"/>
    <cellStyle name="20% - 강조색2 5 2 2 2 2 2 3 2" xfId="38598" xr:uid="{82714430-9BBC-49EA-9DEE-D0C9BC751C74}"/>
    <cellStyle name="20% - 강조색2 5 2 2 2 2 2 4" xfId="27578" xr:uid="{3500A39F-3FD0-4B83-A2FF-C60FF80BECE5}"/>
    <cellStyle name="20% - 강조색2 5 2 2 2 2 2 5" xfId="53736" xr:uid="{766DF615-F943-4591-B577-324779A0FE20}"/>
    <cellStyle name="20% - 강조색2 5 2 2 2 2 3" xfId="8275" xr:uid="{CE9BE43B-6CB0-44CE-88A8-9978E18DF412}"/>
    <cellStyle name="20% - 강조색2 5 2 2 2 2 3 2" xfId="19304" xr:uid="{27E0CEF4-FDF0-4BC6-B35A-CD25A74C33AB}"/>
    <cellStyle name="20% - 강조색2 5 2 2 2 2 3 2 2" xfId="41353" xr:uid="{1975F696-B9A7-4DA4-A62A-2D332320F705}"/>
    <cellStyle name="20% - 강조색2 5 2 2 2 2 3 3" xfId="30333" xr:uid="{F650FE0A-1A83-4766-8985-E03F81B0BBE6}"/>
    <cellStyle name="20% - 강조색2 5 2 2 2 2 4" xfId="13794" xr:uid="{CD227AC0-169F-456B-B2DA-0380D6E5DC35}"/>
    <cellStyle name="20% - 강조색2 5 2 2 2 2 4 2" xfId="35843" xr:uid="{C5ECA6AB-74DD-46CD-BABC-A46454A19A88}"/>
    <cellStyle name="20% - 강조색2 5 2 2 2 2 5" xfId="24823" xr:uid="{D15C14D2-6D5A-491E-947D-A17A58BCBBD1}"/>
    <cellStyle name="20% - 강조색2 5 2 2 2 2 6" xfId="50981" xr:uid="{EA8689F4-E7CA-470F-82D9-52631265222B}"/>
    <cellStyle name="20% - 강조색2 5 2 2 2 3" xfId="4128" xr:uid="{0F7A58F1-919B-405A-93EE-8CDE4C5D37A0}"/>
    <cellStyle name="20% - 강조색2 5 2 2 2 3 2" xfId="9654" xr:uid="{49ECF290-1C84-443D-B4DD-3CDF9D886853}"/>
    <cellStyle name="20% - 강조색2 5 2 2 2 3 2 2" xfId="20683" xr:uid="{95CA8FEB-551A-4E84-B995-3D8A044C637B}"/>
    <cellStyle name="20% - 강조색2 5 2 2 2 3 2 2 2" xfId="42732" xr:uid="{DB0B2F57-604F-4F42-9333-1130A7F5CBF7}"/>
    <cellStyle name="20% - 강조색2 5 2 2 2 3 2 3" xfId="31712" xr:uid="{C2D438C2-1234-43C0-BFBA-B5825D78146D}"/>
    <cellStyle name="20% - 강조색2 5 2 2 2 3 3" xfId="15173" xr:uid="{D09DFB76-2691-4A7F-832A-197064ECB790}"/>
    <cellStyle name="20% - 강조색2 5 2 2 2 3 3 2" xfId="37222" xr:uid="{597BF303-63E1-450D-8343-EDDABEF737BD}"/>
    <cellStyle name="20% - 강조색2 5 2 2 2 3 4" xfId="26202" xr:uid="{03B97B4C-E907-4277-BC7F-69424FB7CF0C}"/>
    <cellStyle name="20% - 강조색2 5 2 2 2 3 5" xfId="52360" xr:uid="{A9C0CD69-4D03-4DC7-9BE5-5C6C2D604D20}"/>
    <cellStyle name="20% - 강조색2 5 2 2 2 4" xfId="6899" xr:uid="{53C668B0-D3CD-4B92-A4CC-AB23CADC8F57}"/>
    <cellStyle name="20% - 강조색2 5 2 2 2 4 2" xfId="17928" xr:uid="{74E54A81-86BB-45DA-9154-E5BD7FA8470F}"/>
    <cellStyle name="20% - 강조색2 5 2 2 2 4 2 2" xfId="39977" xr:uid="{A46C1C63-B670-4969-AEDB-9C4471DD0CB0}"/>
    <cellStyle name="20% - 강조색2 5 2 2 2 4 3" xfId="28957" xr:uid="{ED22A0E5-3931-4E54-A244-80673677545C}"/>
    <cellStyle name="20% - 강조색2 5 2 2 2 4 4" xfId="55113" xr:uid="{B9D0BE1C-01BF-4F6C-8D7C-7BDDA63C728E}"/>
    <cellStyle name="20% - 강조색2 5 2 2 2 5" xfId="12418" xr:uid="{40CB5F1C-E6FC-4BC8-ABF7-C98B28BFBF84}"/>
    <cellStyle name="20% - 강조색2 5 2 2 2 5 2" xfId="34467" xr:uid="{1A7D317F-B5D7-42E0-AE81-C2940944176C}"/>
    <cellStyle name="20% - 강조색2 5 2 2 2 6" xfId="23447" xr:uid="{3DE9F0F5-845D-457E-B134-70A8EBC56C14}"/>
    <cellStyle name="20% - 강조색2 5 2 2 2 7" xfId="49604" xr:uid="{2ACD48B2-E29E-4410-AFFC-D5BE4D99CA5C}"/>
    <cellStyle name="20% - 강조색2 5 2 2 3" xfId="2040" xr:uid="{A11C0A77-E7B3-4118-98EE-92CA217979DA}"/>
    <cellStyle name="20% - 강조색2 5 2 2 3 2" xfId="4816" xr:uid="{85583C22-7668-4012-9470-6C9FAA2D84FF}"/>
    <cellStyle name="20% - 강조색2 5 2 2 3 2 2" xfId="10342" xr:uid="{E71CE78D-03E0-4510-85D5-506175C6DB1D}"/>
    <cellStyle name="20% - 강조색2 5 2 2 3 2 2 2" xfId="21371" xr:uid="{5AEACFB9-4670-4640-9F82-B36E6BDAEA09}"/>
    <cellStyle name="20% - 강조색2 5 2 2 3 2 2 2 2" xfId="43420" xr:uid="{C8439ABE-1C2D-4F45-A7CB-578A30333849}"/>
    <cellStyle name="20% - 강조색2 5 2 2 3 2 2 3" xfId="32400" xr:uid="{C5648016-7E48-4FF9-9792-7FE51E8ABBD3}"/>
    <cellStyle name="20% - 강조색2 5 2 2 3 2 3" xfId="15861" xr:uid="{1C52D480-AD60-4511-8F3B-0992BFCA893A}"/>
    <cellStyle name="20% - 강조색2 5 2 2 3 2 3 2" xfId="37910" xr:uid="{1347F7E6-D1F1-41D5-A468-0DC63AFC3902}"/>
    <cellStyle name="20% - 강조색2 5 2 2 3 2 4" xfId="26890" xr:uid="{5B08C81C-FE8B-4F6E-AE8B-D89C91DAC243}"/>
    <cellStyle name="20% - 강조색2 5 2 2 3 2 5" xfId="53048" xr:uid="{0784484B-65C6-4BA8-8C4E-617C268D8903}"/>
    <cellStyle name="20% - 강조색2 5 2 2 3 3" xfId="7587" xr:uid="{909D0FB4-40AE-4177-A871-3392B4C2B847}"/>
    <cellStyle name="20% - 강조색2 5 2 2 3 3 2" xfId="18616" xr:uid="{57582392-D90F-49EA-9924-2B807A734E6A}"/>
    <cellStyle name="20% - 강조색2 5 2 2 3 3 2 2" xfId="40665" xr:uid="{8C75B24B-0ECA-4A4A-99B0-E864B8F581E4}"/>
    <cellStyle name="20% - 강조색2 5 2 2 3 3 3" xfId="29645" xr:uid="{155D3F72-E6C4-406A-8321-73FCDD731E2C}"/>
    <cellStyle name="20% - 강조색2 5 2 2 3 4" xfId="13106" xr:uid="{9B3FE712-2BA4-42AF-878C-9FF0245AC786}"/>
    <cellStyle name="20% - 강조색2 5 2 2 3 4 2" xfId="35155" xr:uid="{E64807B1-00A3-4FAF-B341-62A49F4446F4}"/>
    <cellStyle name="20% - 강조색2 5 2 2 3 5" xfId="24135" xr:uid="{2EFDC207-A99E-456C-9048-7AD015BF61D2}"/>
    <cellStyle name="20% - 강조색2 5 2 2 3 6" xfId="50293" xr:uid="{49FCA152-06E1-41D0-90B5-D4EE78422E18}"/>
    <cellStyle name="20% - 강조색2 5 2 2 4" xfId="3440" xr:uid="{BD587A9B-C411-4582-B968-DE1E49BE4A61}"/>
    <cellStyle name="20% - 강조색2 5 2 2 4 2" xfId="8966" xr:uid="{25B0B584-6B4C-4D25-B5D4-7DB380E7F9A1}"/>
    <cellStyle name="20% - 강조색2 5 2 2 4 2 2" xfId="19995" xr:uid="{9D56A092-CFAF-40A1-9E37-9D5EE76E5EC3}"/>
    <cellStyle name="20% - 강조색2 5 2 2 4 2 2 2" xfId="42044" xr:uid="{157D7852-577E-4933-A25C-0A941263068C}"/>
    <cellStyle name="20% - 강조색2 5 2 2 4 2 3" xfId="31024" xr:uid="{45BD1B77-2094-4179-94E1-919E52FDB435}"/>
    <cellStyle name="20% - 강조색2 5 2 2 4 3" xfId="14485" xr:uid="{1A140AA3-424D-4D2F-BA9C-2246C7F6FF6D}"/>
    <cellStyle name="20% - 강조색2 5 2 2 4 3 2" xfId="36534" xr:uid="{9BE394BC-57FD-4AAD-B0C4-9696B53823E1}"/>
    <cellStyle name="20% - 강조색2 5 2 2 4 4" xfId="25514" xr:uid="{74D832B6-C828-4942-A1D4-3B913626FA36}"/>
    <cellStyle name="20% - 강조색2 5 2 2 4 5" xfId="51672" xr:uid="{8C890C7C-6485-47DE-A1E4-A88F9C29DE39}"/>
    <cellStyle name="20% - 강조색2 5 2 2 5" xfId="6211" xr:uid="{7D7A9BBB-2FEA-465D-9887-A32B10C8476D}"/>
    <cellStyle name="20% - 강조색2 5 2 2 5 2" xfId="17240" xr:uid="{B7692A72-C4E1-467A-8ADD-3CA883403DAA}"/>
    <cellStyle name="20% - 강조색2 5 2 2 5 2 2" xfId="39289" xr:uid="{E96712D9-3EA0-48FF-BF23-DE7B159DAF81}"/>
    <cellStyle name="20% - 강조색2 5 2 2 5 3" xfId="28269" xr:uid="{27CF2451-D490-4300-ACD3-5F3E6C3C0A4E}"/>
    <cellStyle name="20% - 강조색2 5 2 2 5 4" xfId="54425" xr:uid="{35C8D946-64A7-4B00-8840-001550FCBEAA}"/>
    <cellStyle name="20% - 강조색2 5 2 2 6" xfId="11730" xr:uid="{8D2AA280-80EA-46BB-A8F2-E1BB543CC275}"/>
    <cellStyle name="20% - 강조색2 5 2 2 6 2" xfId="33779" xr:uid="{5C31C245-647C-444E-B2EC-B9C5D58BACBF}"/>
    <cellStyle name="20% - 강조색2 5 2 2 7" xfId="22759" xr:uid="{389AA85D-16CC-4E39-8FD4-1EE62FFF5FD8}"/>
    <cellStyle name="20% - 강조색2 5 2 2 8" xfId="48916" xr:uid="{87BF1F96-7AD8-4F1A-9A9A-3D34FB7675EE}"/>
    <cellStyle name="20% - 강조색2 5 2 3" xfId="992" xr:uid="{B2663D47-392D-42CB-8DE5-381175F0C3E6}"/>
    <cellStyle name="20% - 강조색2 5 2 3 2" xfId="2386" xr:uid="{5779C550-4FB5-4336-B30D-1F60A3C54821}"/>
    <cellStyle name="20% - 강조색2 5 2 3 2 2" xfId="5162" xr:uid="{3928FB63-5BD7-4B60-A4E7-EC506D14CCEE}"/>
    <cellStyle name="20% - 강조색2 5 2 3 2 2 2" xfId="10688" xr:uid="{E085506E-B06A-4AC1-98A0-9FEFBDA39EDB}"/>
    <cellStyle name="20% - 강조색2 5 2 3 2 2 2 2" xfId="21717" xr:uid="{1A39A87B-9A7D-47BE-9451-86BE54628307}"/>
    <cellStyle name="20% - 강조색2 5 2 3 2 2 2 2 2" xfId="43766" xr:uid="{C9EBB7B4-F190-4FFF-9596-E454C4A166B0}"/>
    <cellStyle name="20% - 강조색2 5 2 3 2 2 2 3" xfId="32746" xr:uid="{2C4D6C0A-7F5F-44BF-A7C4-AC72A68A5564}"/>
    <cellStyle name="20% - 강조색2 5 2 3 2 2 3" xfId="16207" xr:uid="{53EB7619-AA9D-47A5-82B7-6F1A9420A14D}"/>
    <cellStyle name="20% - 강조색2 5 2 3 2 2 3 2" xfId="38256" xr:uid="{191C4BB2-688F-4525-A1D6-994B76C46417}"/>
    <cellStyle name="20% - 강조색2 5 2 3 2 2 4" xfId="27236" xr:uid="{DC14F6A7-B3FD-4CA4-9CBD-9D08BBE46649}"/>
    <cellStyle name="20% - 강조색2 5 2 3 2 2 5" xfId="53394" xr:uid="{6A3AFDCE-742C-4C24-9B27-5954B968168C}"/>
    <cellStyle name="20% - 강조색2 5 2 3 2 3" xfId="7933" xr:uid="{08F9BB55-4D12-42F1-9F16-315EA2ED68C2}"/>
    <cellStyle name="20% - 강조색2 5 2 3 2 3 2" xfId="18962" xr:uid="{5EB8FF94-E1E7-49E0-A6A7-C3E9F64446C8}"/>
    <cellStyle name="20% - 강조색2 5 2 3 2 3 2 2" xfId="41011" xr:uid="{4A606895-E0F3-49B7-8EB8-D30D595C5534}"/>
    <cellStyle name="20% - 강조색2 5 2 3 2 3 3" xfId="29991" xr:uid="{7B45189A-16DE-4EAA-B3F3-7249AE828208}"/>
    <cellStyle name="20% - 강조색2 5 2 3 2 4" xfId="13452" xr:uid="{DFF1F266-92D3-4D35-B201-5A8B7784CB9C}"/>
    <cellStyle name="20% - 강조색2 5 2 3 2 4 2" xfId="35501" xr:uid="{B2729936-3259-4F9A-818A-D169C565CF4C}"/>
    <cellStyle name="20% - 강조색2 5 2 3 2 5" xfId="24481" xr:uid="{F6E09D19-AFA8-4885-8496-B7E5C203FD25}"/>
    <cellStyle name="20% - 강조색2 5 2 3 2 6" xfId="50639" xr:uid="{2B7EFA08-467B-4936-B1C9-0374DBA8ECB4}"/>
    <cellStyle name="20% - 강조색2 5 2 3 3" xfId="3786" xr:uid="{870F8CF3-D095-462A-83AA-4AD4A4B0E6A3}"/>
    <cellStyle name="20% - 강조색2 5 2 3 3 2" xfId="9312" xr:uid="{11C0098C-D5D5-4BCD-B7B5-FED4CA91C28F}"/>
    <cellStyle name="20% - 강조색2 5 2 3 3 2 2" xfId="20341" xr:uid="{58A95909-F679-4FD8-BC5C-BDB6231B1369}"/>
    <cellStyle name="20% - 강조색2 5 2 3 3 2 2 2" xfId="42390" xr:uid="{713717E9-A12D-4BBE-A2DC-8E10D3446ACF}"/>
    <cellStyle name="20% - 강조색2 5 2 3 3 2 3" xfId="31370" xr:uid="{1AE47CED-F1A3-4890-A26E-BCF5BD1A5D33}"/>
    <cellStyle name="20% - 강조색2 5 2 3 3 3" xfId="14831" xr:uid="{0E6C1719-8CB0-4E5F-B78E-3AA2F6E8B2F3}"/>
    <cellStyle name="20% - 강조색2 5 2 3 3 3 2" xfId="36880" xr:uid="{4B7350BF-F1D1-4677-BB20-E932C0E2629B}"/>
    <cellStyle name="20% - 강조색2 5 2 3 3 4" xfId="25860" xr:uid="{282981EB-02C8-4FDC-9C48-B8DD2868B4D4}"/>
    <cellStyle name="20% - 강조색2 5 2 3 3 5" xfId="52018" xr:uid="{9906FF49-F994-43E8-9B9D-09DA685A1AD3}"/>
    <cellStyle name="20% - 강조색2 5 2 3 4" xfId="6557" xr:uid="{B236A380-0AB0-4A02-8FF8-786E838A487F}"/>
    <cellStyle name="20% - 강조색2 5 2 3 4 2" xfId="17586" xr:uid="{75F99099-FEEF-4D76-8A2C-12EC819BE896}"/>
    <cellStyle name="20% - 강조색2 5 2 3 4 2 2" xfId="39635" xr:uid="{D160D3AD-FDC9-4E82-8588-0573ED639997}"/>
    <cellStyle name="20% - 강조색2 5 2 3 4 3" xfId="28615" xr:uid="{F107630B-906D-48A2-B548-283B9CD4E5A1}"/>
    <cellStyle name="20% - 강조색2 5 2 3 4 4" xfId="54771" xr:uid="{0C94571D-9137-47E3-8C69-D3975792004A}"/>
    <cellStyle name="20% - 강조색2 5 2 3 5" xfId="12076" xr:uid="{9A221924-C718-4BFB-9FAB-1DC5C51DC3CC}"/>
    <cellStyle name="20% - 강조색2 5 2 3 5 2" xfId="34125" xr:uid="{763D50A6-85D3-454E-B860-580A4E3D7751}"/>
    <cellStyle name="20% - 강조색2 5 2 3 6" xfId="23105" xr:uid="{737A7B64-8426-4940-8711-E2A930CC0052}"/>
    <cellStyle name="20% - 강조색2 5 2 3 7" xfId="49262" xr:uid="{CC5DBB0B-AF3D-4DFF-A63B-1445338238EE}"/>
    <cellStyle name="20% - 강조색2 5 2 4" xfId="1698" xr:uid="{B1B01BED-5A8F-443B-AD39-DCD6CCD4E37F}"/>
    <cellStyle name="20% - 강조색2 5 2 4 2" xfId="4474" xr:uid="{0A0A48F5-CDCD-41EE-B5ED-D166D901967B}"/>
    <cellStyle name="20% - 강조색2 5 2 4 2 2" xfId="10000" xr:uid="{4381D1C4-5907-43BF-8DA7-F643D7696E45}"/>
    <cellStyle name="20% - 강조색2 5 2 4 2 2 2" xfId="21029" xr:uid="{D910699B-1CAD-42D1-A090-2BE3D560CE50}"/>
    <cellStyle name="20% - 강조색2 5 2 4 2 2 2 2" xfId="43078" xr:uid="{DB4C46AB-37F4-4C74-B4FC-7E52CE804E20}"/>
    <cellStyle name="20% - 강조색2 5 2 4 2 2 3" xfId="32058" xr:uid="{C593C7CB-7F7D-4346-BBEC-ACFA68F999D0}"/>
    <cellStyle name="20% - 강조색2 5 2 4 2 3" xfId="15519" xr:uid="{0CF8604E-281C-43A0-B0F1-A6FF3F8DDDC9}"/>
    <cellStyle name="20% - 강조색2 5 2 4 2 3 2" xfId="37568" xr:uid="{E7119002-C4F0-4806-AE92-B1224CDEE42C}"/>
    <cellStyle name="20% - 강조색2 5 2 4 2 4" xfId="26548" xr:uid="{8A991F70-D4EE-47EE-B270-394027EC0133}"/>
    <cellStyle name="20% - 강조색2 5 2 4 2 5" xfId="52706" xr:uid="{2E218251-1C06-4599-9489-E7AD77DA0B74}"/>
    <cellStyle name="20% - 강조색2 5 2 4 3" xfId="7245" xr:uid="{24481511-E915-4140-BCF7-F88FF7B190A8}"/>
    <cellStyle name="20% - 강조색2 5 2 4 3 2" xfId="18274" xr:uid="{F101C71F-8D32-485F-BAE6-889D302DDF95}"/>
    <cellStyle name="20% - 강조색2 5 2 4 3 2 2" xfId="40323" xr:uid="{A89EEC2C-F1B9-40A1-B04F-43FE6DE551A7}"/>
    <cellStyle name="20% - 강조색2 5 2 4 3 3" xfId="29303" xr:uid="{D0C153DE-472F-4FC8-B1AB-70AD16F9FFD7}"/>
    <cellStyle name="20% - 강조색2 5 2 4 4" xfId="12764" xr:uid="{6AE2CD02-728A-425E-8ABC-E8967026C7E0}"/>
    <cellStyle name="20% - 강조색2 5 2 4 4 2" xfId="34813" xr:uid="{8AD58B26-6FD7-4117-84B9-8C0B2A1D4080}"/>
    <cellStyle name="20% - 강조색2 5 2 4 5" xfId="23793" xr:uid="{9E1039BF-EA47-4780-865E-B989427100D4}"/>
    <cellStyle name="20% - 강조색2 5 2 4 6" xfId="49951" xr:uid="{E819218A-5658-4543-8B22-136CC792E04D}"/>
    <cellStyle name="20% - 강조색2 5 2 5" xfId="3098" xr:uid="{9B388B92-55FA-4FCD-8385-354CAABE4860}"/>
    <cellStyle name="20% - 강조색2 5 2 5 2" xfId="8624" xr:uid="{1CB79E80-3C6A-4B9D-8335-5D0A958D0EFD}"/>
    <cellStyle name="20% - 강조색2 5 2 5 2 2" xfId="19653" xr:uid="{239CBCE3-543B-42F4-9B45-1B3F64C65181}"/>
    <cellStyle name="20% - 강조색2 5 2 5 2 2 2" xfId="41702" xr:uid="{A436075A-E58E-40C4-9243-37DC5B1444A6}"/>
    <cellStyle name="20% - 강조색2 5 2 5 2 3" xfId="30682" xr:uid="{EB691DEB-5603-499B-B7B4-E88F8245A72C}"/>
    <cellStyle name="20% - 강조색2 5 2 5 3" xfId="14143" xr:uid="{9D1E4EA8-71D6-453B-B227-E4714173C0A2}"/>
    <cellStyle name="20% - 강조색2 5 2 5 3 2" xfId="36192" xr:uid="{2A4838B0-4CCD-4F7B-A227-1FCCF5165BD5}"/>
    <cellStyle name="20% - 강조색2 5 2 5 4" xfId="25172" xr:uid="{65C9340E-D7D6-4415-9D4D-2EC76DAF3DC1}"/>
    <cellStyle name="20% - 강조색2 5 2 5 5" xfId="51330" xr:uid="{854223F1-FB5F-418B-8A94-19073663FC6E}"/>
    <cellStyle name="20% - 강조색2 5 2 6" xfId="5869" xr:uid="{705A1169-196F-4887-92B4-DDA5FE68AADC}"/>
    <cellStyle name="20% - 강조색2 5 2 6 2" xfId="16898" xr:uid="{3D1828EB-82AE-476E-8752-197C2608A300}"/>
    <cellStyle name="20% - 강조색2 5 2 6 2 2" xfId="38947" xr:uid="{5F677E97-7D3E-4B90-ABDB-CF181A0E78D2}"/>
    <cellStyle name="20% - 강조색2 5 2 6 3" xfId="27927" xr:uid="{E8BE9719-48CB-41AF-AC2F-0330D5D02566}"/>
    <cellStyle name="20% - 강조색2 5 2 6 4" xfId="54084" xr:uid="{1327076D-18D3-4EF0-9B56-3C3AA9E0D34F}"/>
    <cellStyle name="20% - 강조색2 5 2 7" xfId="11388" xr:uid="{116009D4-7139-406D-A5B0-D7F5629968C9}"/>
    <cellStyle name="20% - 강조색2 5 2 7 2" xfId="33437" xr:uid="{0FBE1299-F563-4DD9-BE23-61FBF9807227}"/>
    <cellStyle name="20% - 강조색2 5 2 8" xfId="22417" xr:uid="{82C89C39-5762-4956-AEB4-24B5E071E725}"/>
    <cellStyle name="20% - 강조색2 5 2 9" xfId="48575" xr:uid="{3FC22134-3484-4A93-BF14-56B299101D6D}"/>
    <cellStyle name="20% - 강조색2 5 3" xfId="468" xr:uid="{00000000-0005-0000-0000-00004D000000}"/>
    <cellStyle name="20% - 강조색2 5 3 2" xfId="1205" xr:uid="{DDA3FF30-A73A-489C-AA3E-FB797ACAF7B7}"/>
    <cellStyle name="20% - 강조색2 5 3 2 2" xfId="2599" xr:uid="{1DEC65B3-7713-4220-9CA4-0538A781734F}"/>
    <cellStyle name="20% - 강조색2 5 3 2 2 2" xfId="5375" xr:uid="{3EC86F02-DF13-442D-B189-698941CD3263}"/>
    <cellStyle name="20% - 강조색2 5 3 2 2 2 2" xfId="10901" xr:uid="{C79C0A28-9FA1-4018-AA7A-CEDB03B0956D}"/>
    <cellStyle name="20% - 강조색2 5 3 2 2 2 2 2" xfId="21930" xr:uid="{2B8E5A3D-A19B-462D-AC92-DD17D7803EC8}"/>
    <cellStyle name="20% - 강조색2 5 3 2 2 2 2 2 2" xfId="43979" xr:uid="{23C3345E-E100-4C1C-B042-1C37C85D52E4}"/>
    <cellStyle name="20% - 강조색2 5 3 2 2 2 2 3" xfId="32959" xr:uid="{ED8E111B-4ECC-48B9-BCC4-291883A8BB2F}"/>
    <cellStyle name="20% - 강조색2 5 3 2 2 2 3" xfId="16420" xr:uid="{4F95330D-7B29-415D-A921-54B9AC8DCDD5}"/>
    <cellStyle name="20% - 강조색2 5 3 2 2 2 3 2" xfId="38469" xr:uid="{008E0246-477C-4ECB-9A69-A086E279B460}"/>
    <cellStyle name="20% - 강조색2 5 3 2 2 2 4" xfId="27449" xr:uid="{19A66838-11DF-4C97-BB61-303DBEE107DC}"/>
    <cellStyle name="20% - 강조색2 5 3 2 2 2 5" xfId="53607" xr:uid="{8ACA5E79-7BF1-4397-9BB3-8BA47F03DD61}"/>
    <cellStyle name="20% - 강조색2 5 3 2 2 3" xfId="8146" xr:uid="{08A4D672-0057-4687-BAC3-4204788C2C84}"/>
    <cellStyle name="20% - 강조색2 5 3 2 2 3 2" xfId="19175" xr:uid="{6B7D0547-58AC-48D8-9578-B762D0A35924}"/>
    <cellStyle name="20% - 강조색2 5 3 2 2 3 2 2" xfId="41224" xr:uid="{2A410232-5582-4821-97EB-F6FAA8447F37}"/>
    <cellStyle name="20% - 강조색2 5 3 2 2 3 3" xfId="30204" xr:uid="{2E89310D-488C-49CD-9589-4A6BF727003A}"/>
    <cellStyle name="20% - 강조색2 5 3 2 2 4" xfId="13665" xr:uid="{32921D9D-A500-4295-91DE-7E31796CAD07}"/>
    <cellStyle name="20% - 강조색2 5 3 2 2 4 2" xfId="35714" xr:uid="{A980D982-5641-448D-A43B-9BB5CD88072D}"/>
    <cellStyle name="20% - 강조색2 5 3 2 2 5" xfId="24694" xr:uid="{DCD3E8FC-9A40-40C7-BC0C-4A34CE75263D}"/>
    <cellStyle name="20% - 강조색2 5 3 2 2 6" xfId="50852" xr:uid="{BD2E5A09-C94D-40A5-8B98-E29E6FA65DB8}"/>
    <cellStyle name="20% - 강조색2 5 3 2 3" xfId="3999" xr:uid="{425FC51C-913B-4091-A07D-A6C6628E63F0}"/>
    <cellStyle name="20% - 강조색2 5 3 2 3 2" xfId="9525" xr:uid="{467BF8DA-BA7D-40C3-968D-1F0FEA4CAD29}"/>
    <cellStyle name="20% - 강조색2 5 3 2 3 2 2" xfId="20554" xr:uid="{37049081-73DA-44BA-BF9A-1814DEC7BAA8}"/>
    <cellStyle name="20% - 강조색2 5 3 2 3 2 2 2" xfId="42603" xr:uid="{D302E0B6-72EF-43F2-B807-6CE7641EAABC}"/>
    <cellStyle name="20% - 강조색2 5 3 2 3 2 3" xfId="31583" xr:uid="{89B11E5F-61B9-4FB8-919D-2BE6376280F1}"/>
    <cellStyle name="20% - 강조색2 5 3 2 3 3" xfId="15044" xr:uid="{F957B054-2E6B-4D4B-8DFC-5707BAAA153C}"/>
    <cellStyle name="20% - 강조색2 5 3 2 3 3 2" xfId="37093" xr:uid="{BCC8A4B1-E884-466B-9AB7-FB0611694B0A}"/>
    <cellStyle name="20% - 강조색2 5 3 2 3 4" xfId="26073" xr:uid="{FC95B7F4-43AC-4636-84C3-72077BF6A521}"/>
    <cellStyle name="20% - 강조색2 5 3 2 3 5" xfId="52231" xr:uid="{EBF4AA57-B532-4656-9E1E-520333D62D42}"/>
    <cellStyle name="20% - 강조색2 5 3 2 4" xfId="6770" xr:uid="{1FC01874-85CC-4060-8014-78A6768E62DB}"/>
    <cellStyle name="20% - 강조색2 5 3 2 4 2" xfId="17799" xr:uid="{9E508E5F-9DB6-4DD0-9FAD-DBCF855315C7}"/>
    <cellStyle name="20% - 강조색2 5 3 2 4 2 2" xfId="39848" xr:uid="{65FD7AF1-06FA-4111-879C-F0335A4FCACA}"/>
    <cellStyle name="20% - 강조색2 5 3 2 4 3" xfId="28828" xr:uid="{82254B1E-2926-4675-A442-8FA07142A756}"/>
    <cellStyle name="20% - 강조색2 5 3 2 4 4" xfId="54984" xr:uid="{E8A6AEC4-FEBE-4C51-BD07-6D8861D60376}"/>
    <cellStyle name="20% - 강조색2 5 3 2 5" xfId="12289" xr:uid="{EABFBFBF-0BCF-47EA-8220-9A046CECA202}"/>
    <cellStyle name="20% - 강조색2 5 3 2 5 2" xfId="34338" xr:uid="{207523E3-6DB0-4DA3-B2E7-3AE2C7E3D135}"/>
    <cellStyle name="20% - 강조색2 5 3 2 6" xfId="23318" xr:uid="{942523AA-E91B-4EC3-B4A7-EAD24938F1AD}"/>
    <cellStyle name="20% - 강조색2 5 3 2 7" xfId="49475" xr:uid="{60C0AD2F-86D0-433B-9805-E053CB017CDF}"/>
    <cellStyle name="20% - 강조색2 5 3 3" xfId="1911" xr:uid="{BEDA2D22-83DE-4D66-9810-A73E35973677}"/>
    <cellStyle name="20% - 강조색2 5 3 3 2" xfId="4687" xr:uid="{2085862E-DDBB-4DCB-9DC4-A56B2F295212}"/>
    <cellStyle name="20% - 강조색2 5 3 3 2 2" xfId="10213" xr:uid="{8500D9F4-C230-4C19-9B84-A1D968D7700B}"/>
    <cellStyle name="20% - 강조색2 5 3 3 2 2 2" xfId="21242" xr:uid="{8D892B4C-40B7-4D1C-B84C-1E5947DAC378}"/>
    <cellStyle name="20% - 강조색2 5 3 3 2 2 2 2" xfId="43291" xr:uid="{89D077C7-B8E4-42DF-8D5A-507CD8064A4D}"/>
    <cellStyle name="20% - 강조색2 5 3 3 2 2 3" xfId="32271" xr:uid="{0B62DD7F-1B83-4261-A52C-097276705BA3}"/>
    <cellStyle name="20% - 강조색2 5 3 3 2 3" xfId="15732" xr:uid="{CAC43830-2539-49FB-B5E4-0B02F297E1BB}"/>
    <cellStyle name="20% - 강조색2 5 3 3 2 3 2" xfId="37781" xr:uid="{EF23C43D-7EEA-45C2-AAC6-1E2AECE56F58}"/>
    <cellStyle name="20% - 강조색2 5 3 3 2 4" xfId="26761" xr:uid="{27E5CD71-A966-477E-A9AB-111C068395C0}"/>
    <cellStyle name="20% - 강조색2 5 3 3 2 5" xfId="52919" xr:uid="{10CDF818-FE8D-482B-8470-193F13A77581}"/>
    <cellStyle name="20% - 강조색2 5 3 3 3" xfId="7458" xr:uid="{683D7B68-D9E0-418C-8F60-324F42AA55DD}"/>
    <cellStyle name="20% - 강조색2 5 3 3 3 2" xfId="18487" xr:uid="{783EEE6A-966D-4BDE-82F6-47D662C35862}"/>
    <cellStyle name="20% - 강조색2 5 3 3 3 2 2" xfId="40536" xr:uid="{08AFE872-0AA2-4F20-81DD-9D56D206612F}"/>
    <cellStyle name="20% - 강조색2 5 3 3 3 3" xfId="29516" xr:uid="{3A5ABE2D-10D8-4186-8DAF-FD972F98BBA8}"/>
    <cellStyle name="20% - 강조색2 5 3 3 4" xfId="12977" xr:uid="{B47E5FAA-988C-4C4E-8B52-823741366A60}"/>
    <cellStyle name="20% - 강조색2 5 3 3 4 2" xfId="35026" xr:uid="{1EB3C35A-FFC9-468A-A9C4-496C0A1FE121}"/>
    <cellStyle name="20% - 강조색2 5 3 3 5" xfId="24006" xr:uid="{DEAB9C39-79BB-47F8-9E12-2C2B075109F4}"/>
    <cellStyle name="20% - 강조색2 5 3 3 6" xfId="50164" xr:uid="{41F3643C-B4BD-464A-8748-A56B97049D69}"/>
    <cellStyle name="20% - 강조색2 5 3 4" xfId="3311" xr:uid="{3C8C8CC5-6747-47B8-A3AD-C59F80F9F2F5}"/>
    <cellStyle name="20% - 강조색2 5 3 4 2" xfId="8837" xr:uid="{5E7DEDBF-6C26-43F5-AD45-E6B0D7103CE2}"/>
    <cellStyle name="20% - 강조색2 5 3 4 2 2" xfId="19866" xr:uid="{876425A8-8990-4DBD-9D8A-E7AA8161CCE7}"/>
    <cellStyle name="20% - 강조색2 5 3 4 2 2 2" xfId="41915" xr:uid="{1B9C3929-B71B-4351-B444-54DB40B924BD}"/>
    <cellStyle name="20% - 강조색2 5 3 4 2 3" xfId="30895" xr:uid="{4EC158E1-7118-4EA4-9EF4-B4D36BE71719}"/>
    <cellStyle name="20% - 강조색2 5 3 4 3" xfId="14356" xr:uid="{BB70F812-4AFD-4810-A575-D3DC29CC4128}"/>
    <cellStyle name="20% - 강조색2 5 3 4 3 2" xfId="36405" xr:uid="{BFD7CECE-EDAD-4CCF-8A22-186FF8BAC3E9}"/>
    <cellStyle name="20% - 강조색2 5 3 4 4" xfId="25385" xr:uid="{EA4832DE-A3EA-43BB-A86C-C2C2C0043C1C}"/>
    <cellStyle name="20% - 강조색2 5 3 4 5" xfId="51543" xr:uid="{89B26F10-3A46-4662-806E-F9EC5AEEAEBF}"/>
    <cellStyle name="20% - 강조색2 5 3 5" xfId="6082" xr:uid="{AB96C8D4-7998-4991-8B8F-080FC66E3B29}"/>
    <cellStyle name="20% - 강조색2 5 3 5 2" xfId="17111" xr:uid="{E474988A-8176-4BFB-BE14-1812510005B4}"/>
    <cellStyle name="20% - 강조색2 5 3 5 2 2" xfId="39160" xr:uid="{895C6190-CD1F-4ABD-8842-941D5F5C13BC}"/>
    <cellStyle name="20% - 강조색2 5 3 5 3" xfId="28140" xr:uid="{F1D501C9-ECE9-4F99-B4F0-75187D799DCA}"/>
    <cellStyle name="20% - 강조색2 5 3 5 4" xfId="54296" xr:uid="{76FB0CEE-92AD-40B7-96DB-0B8C50CF5C13}"/>
    <cellStyle name="20% - 강조색2 5 3 6" xfId="11601" xr:uid="{D407EAD4-6476-4360-8C6A-2787BDF98802}"/>
    <cellStyle name="20% - 강조색2 5 3 6 2" xfId="33650" xr:uid="{27E0B30B-BF15-41D8-9056-2D4F17A84E14}"/>
    <cellStyle name="20% - 강조색2 5 3 7" xfId="22630" xr:uid="{438DAC66-AF83-4F63-B707-BFF5E853AEF8}"/>
    <cellStyle name="20% - 강조색2 5 3 8" xfId="48787" xr:uid="{5393B2E5-9904-4667-9DB9-1CB2F10F2A30}"/>
    <cellStyle name="20% - 강조색2 5 4" xfId="863" xr:uid="{637267C2-F242-4A81-B284-A0FF227A7DB7}"/>
    <cellStyle name="20% - 강조색2 5 4 2" xfId="2257" xr:uid="{3FB1AF63-0B99-404A-A640-EE2F9839A5C1}"/>
    <cellStyle name="20% - 강조색2 5 4 2 2" xfId="5033" xr:uid="{2C9FAC23-8E68-406E-9142-8852EC013CEE}"/>
    <cellStyle name="20% - 강조색2 5 4 2 2 2" xfId="10559" xr:uid="{C89AA320-54DE-4DFD-B8CE-A29340BC086E}"/>
    <cellStyle name="20% - 강조색2 5 4 2 2 2 2" xfId="21588" xr:uid="{88F97812-0F35-40D4-9315-A483D239CBFD}"/>
    <cellStyle name="20% - 강조색2 5 4 2 2 2 2 2" xfId="43637" xr:uid="{F7F6E743-366E-490D-8C7E-7BB0FB4CEE44}"/>
    <cellStyle name="20% - 강조색2 5 4 2 2 2 3" xfId="32617" xr:uid="{219D5157-2B29-48F6-95FE-5C80F71B416B}"/>
    <cellStyle name="20% - 강조색2 5 4 2 2 3" xfId="16078" xr:uid="{CDF49B18-7321-4AE0-BAFC-104D4B788067}"/>
    <cellStyle name="20% - 강조색2 5 4 2 2 3 2" xfId="38127" xr:uid="{800A3B5D-705A-4FB2-ABC2-F5F44CAAC308}"/>
    <cellStyle name="20% - 강조색2 5 4 2 2 4" xfId="27107" xr:uid="{4DE0B90B-2B7A-4894-8EAC-3322C81B510C}"/>
    <cellStyle name="20% - 강조색2 5 4 2 2 5" xfId="53265" xr:uid="{F886BC87-BBAF-4865-9F48-18BF5A208CE6}"/>
    <cellStyle name="20% - 강조색2 5 4 2 3" xfId="7804" xr:uid="{D54461CF-C2FE-474C-A293-48C5E3EA77F5}"/>
    <cellStyle name="20% - 강조색2 5 4 2 3 2" xfId="18833" xr:uid="{FE510CC3-D42F-4D3B-A510-9BD5FD8AC9B5}"/>
    <cellStyle name="20% - 강조색2 5 4 2 3 2 2" xfId="40882" xr:uid="{5A054278-E884-4A23-A681-0FB20C178E81}"/>
    <cellStyle name="20% - 강조색2 5 4 2 3 3" xfId="29862" xr:uid="{2E630351-B03F-428E-8BFA-27057FF7BE7A}"/>
    <cellStyle name="20% - 강조색2 5 4 2 4" xfId="13323" xr:uid="{DC54C95A-617F-42C0-9706-DB32CF76940F}"/>
    <cellStyle name="20% - 강조색2 5 4 2 4 2" xfId="35372" xr:uid="{4DEDAA21-3045-41E6-83E1-1747DEA04762}"/>
    <cellStyle name="20% - 강조색2 5 4 2 5" xfId="24352" xr:uid="{5C97315C-D7B4-4BCF-9D24-D610FE9774DF}"/>
    <cellStyle name="20% - 강조색2 5 4 2 6" xfId="50510" xr:uid="{FC4552DE-82F6-431C-A7CC-C2FE556A172E}"/>
    <cellStyle name="20% - 강조색2 5 4 3" xfId="3657" xr:uid="{85BBBDD9-18B4-436E-AB20-D3FE3AD15EDE}"/>
    <cellStyle name="20% - 강조색2 5 4 3 2" xfId="9183" xr:uid="{144DB106-1990-49B8-8E91-2F844442B91B}"/>
    <cellStyle name="20% - 강조색2 5 4 3 2 2" xfId="20212" xr:uid="{B52C6BC9-481C-4E12-AC2D-9D95DE1B0769}"/>
    <cellStyle name="20% - 강조색2 5 4 3 2 2 2" xfId="42261" xr:uid="{35B0089E-01F0-4402-8544-508CF89C4A29}"/>
    <cellStyle name="20% - 강조색2 5 4 3 2 3" xfId="31241" xr:uid="{C494526C-B5A9-466E-BC89-4F7E128ACC74}"/>
    <cellStyle name="20% - 강조색2 5 4 3 3" xfId="14702" xr:uid="{D6286C04-8AE4-4527-8936-587186255D98}"/>
    <cellStyle name="20% - 강조색2 5 4 3 3 2" xfId="36751" xr:uid="{4C436194-EBDA-498E-BB8B-2DECB3435DF7}"/>
    <cellStyle name="20% - 강조색2 5 4 3 4" xfId="25731" xr:uid="{A21173AC-8722-472E-B18E-74F46BA585A1}"/>
    <cellStyle name="20% - 강조색2 5 4 3 5" xfId="51889" xr:uid="{BD83501F-4346-4054-B487-7778DAA006E3}"/>
    <cellStyle name="20% - 강조색2 5 4 4" xfId="6428" xr:uid="{C0993B48-18DC-4EA7-815D-E1C85F09359D}"/>
    <cellStyle name="20% - 강조색2 5 4 4 2" xfId="17457" xr:uid="{163009E6-2B66-4719-99D6-5BDC29F05A62}"/>
    <cellStyle name="20% - 강조색2 5 4 4 2 2" xfId="39506" xr:uid="{287D1DBE-05E3-4398-9517-0471EA18C202}"/>
    <cellStyle name="20% - 강조색2 5 4 4 3" xfId="28486" xr:uid="{A50AFA94-2332-4D69-9C70-B3C871E4E827}"/>
    <cellStyle name="20% - 강조색2 5 4 4 4" xfId="54642" xr:uid="{C7F19A3D-C93A-4988-BD10-FA825CFFB86F}"/>
    <cellStyle name="20% - 강조색2 5 4 5" xfId="11947" xr:uid="{7A4B15F6-E447-4964-B5B1-A4AEBD4E600C}"/>
    <cellStyle name="20% - 강조색2 5 4 5 2" xfId="33996" xr:uid="{0461EA04-82F6-4941-883F-F8CDF92D116C}"/>
    <cellStyle name="20% - 강조색2 5 4 6" xfId="22976" xr:uid="{1CE05332-2583-4562-A154-05614F6C8F1D}"/>
    <cellStyle name="20% - 강조색2 5 4 7" xfId="49133" xr:uid="{F5D03B4E-320F-42F5-9740-A3A5DE5564F5}"/>
    <cellStyle name="20% - 강조색2 5 5" xfId="1569" xr:uid="{FAD95CD6-36B3-4E06-959C-6EF434A488F9}"/>
    <cellStyle name="20% - 강조색2 5 5 2" xfId="4345" xr:uid="{6FEE5692-3F32-4D4A-91B4-DD5E6F6FD8F8}"/>
    <cellStyle name="20% - 강조색2 5 5 2 2" xfId="9871" xr:uid="{9C8D2CC1-5CAE-4CB5-A0F0-FDAC926B2F72}"/>
    <cellStyle name="20% - 강조색2 5 5 2 2 2" xfId="20900" xr:uid="{66788CE1-3252-4F86-9D37-D95B006CD6E5}"/>
    <cellStyle name="20% - 강조색2 5 5 2 2 2 2" xfId="42949" xr:uid="{62EFD76F-C395-45CC-8111-FCCD4A396A81}"/>
    <cellStyle name="20% - 강조색2 5 5 2 2 3" xfId="31929" xr:uid="{B87EB528-C626-42B6-AAB5-D05B4E2A88F9}"/>
    <cellStyle name="20% - 강조색2 5 5 2 3" xfId="15390" xr:uid="{23EEB9BA-7150-4B91-97F6-CE8357E09D18}"/>
    <cellStyle name="20% - 강조색2 5 5 2 3 2" xfId="37439" xr:uid="{E8F8837E-9E3A-458D-A4AD-BAF26CA74275}"/>
    <cellStyle name="20% - 강조색2 5 5 2 4" xfId="26419" xr:uid="{CE3538AC-2D90-4D72-9D00-F0489797F041}"/>
    <cellStyle name="20% - 강조색2 5 5 2 5" xfId="52577" xr:uid="{DA29B735-B6A1-4023-B348-6E79254BA2C2}"/>
    <cellStyle name="20% - 강조색2 5 5 3" xfId="7116" xr:uid="{13B3F451-1115-4973-BBA4-9E444D67AFB4}"/>
    <cellStyle name="20% - 강조색2 5 5 3 2" xfId="18145" xr:uid="{677127EC-EAB8-48A2-B008-81E96E659141}"/>
    <cellStyle name="20% - 강조색2 5 5 3 2 2" xfId="40194" xr:uid="{B828BB8C-047E-4964-8FD2-63F9582B3A30}"/>
    <cellStyle name="20% - 강조색2 5 5 3 3" xfId="29174" xr:uid="{FB10D1DE-DA7D-4571-BBB3-C94FFDA372B4}"/>
    <cellStyle name="20% - 강조색2 5 5 4" xfId="12635" xr:uid="{8FAD0F8F-B6E1-444E-AF64-BC294E1AA17C}"/>
    <cellStyle name="20% - 강조색2 5 5 4 2" xfId="34684" xr:uid="{6ADA5064-FA05-420C-AC19-05F4D445B58F}"/>
    <cellStyle name="20% - 강조색2 5 5 5" xfId="23664" xr:uid="{28889BC0-CC94-4A57-9872-556040FBA39A}"/>
    <cellStyle name="20% - 강조색2 5 5 6" xfId="49822" xr:uid="{55220FAC-A146-4D5F-A8B7-E3A2E3A22504}"/>
    <cellStyle name="20% - 강조색2 5 6" xfId="2969" xr:uid="{D042C5A7-8839-407E-9D32-6B4168B84C8F}"/>
    <cellStyle name="20% - 강조색2 5 6 2" xfId="8495" xr:uid="{7FD2D3B9-B24F-4CCA-8003-DB87B8369827}"/>
    <cellStyle name="20% - 강조색2 5 6 2 2" xfId="19524" xr:uid="{25751152-806D-4788-AAD9-6AB70F57E28B}"/>
    <cellStyle name="20% - 강조색2 5 6 2 2 2" xfId="41573" xr:uid="{B5CFA0E1-5D80-44EE-9F9D-775D9C98156D}"/>
    <cellStyle name="20% - 강조색2 5 6 2 3" xfId="30553" xr:uid="{EC009ED9-612B-4E87-897B-68C9F89D2D03}"/>
    <cellStyle name="20% - 강조색2 5 6 3" xfId="14014" xr:uid="{1BBBFBC7-2CB5-4A9A-AB6F-D2A53F4BBEB2}"/>
    <cellStyle name="20% - 강조색2 5 6 3 2" xfId="36063" xr:uid="{C9CD3F56-D256-43E6-8FDA-2EB1F311E913}"/>
    <cellStyle name="20% - 강조색2 5 6 4" xfId="25043" xr:uid="{3BFD1777-9120-4B42-B0DE-BB479427A35B}"/>
    <cellStyle name="20% - 강조색2 5 6 5" xfId="51201" xr:uid="{5D01B1CC-76A6-4886-B4E1-9D2D543A45D2}"/>
    <cellStyle name="20% - 강조색2 5 7" xfId="5740" xr:uid="{DEF4E5F5-FD42-4BAA-8ED8-CCAE726C69D0}"/>
    <cellStyle name="20% - 강조색2 5 7 2" xfId="16769" xr:uid="{F1502650-CE87-4386-9FB9-0C2C02CA9A8E}"/>
    <cellStyle name="20% - 강조색2 5 7 2 2" xfId="38818" xr:uid="{8DBF297B-771E-42C8-8954-00A0E150C5AE}"/>
    <cellStyle name="20% - 강조색2 5 7 3" xfId="27798" xr:uid="{F2717BA3-2B54-4F25-B0BC-E34C3859EB61}"/>
    <cellStyle name="20% - 강조색2 5 7 4" xfId="53955" xr:uid="{F59EA138-8900-423E-9968-64262217856E}"/>
    <cellStyle name="20% - 강조색2 5 8" xfId="11259" xr:uid="{F19100ED-A0F1-4355-AA0F-7F0736C2DF8D}"/>
    <cellStyle name="20% - 강조색2 5 8 2" xfId="33308" xr:uid="{D30E04D4-31A2-45F4-B52C-7F931482F29F}"/>
    <cellStyle name="20% - 강조색2 5 9" xfId="22288" xr:uid="{B7338C4C-416D-4C74-80A5-7D32C91C3E13}"/>
    <cellStyle name="20% - 강조색2 6" xfId="122" xr:uid="{00000000-0005-0000-0000-00004E000000}"/>
    <cellStyle name="20% - 강조색2 6 10" xfId="48460" xr:uid="{AE7C8E2A-C91D-4A74-BBA9-1C6F197A7AC7}"/>
    <cellStyle name="20% - 강조색2 6 2" xfId="251" xr:uid="{00000000-0005-0000-0000-00004F000000}"/>
    <cellStyle name="20% - 강조색2 6 2 2" xfId="611" xr:uid="{00000000-0005-0000-0000-000050000000}"/>
    <cellStyle name="20% - 강조색2 6 2 2 2" xfId="1348" xr:uid="{63618E6F-CD40-4378-A29E-6FF956EACF1B}"/>
    <cellStyle name="20% - 강조색2 6 2 2 2 2" xfId="2742" xr:uid="{0C1BD722-DA54-471C-9F5E-4AAB1DF252EE}"/>
    <cellStyle name="20% - 강조색2 6 2 2 2 2 2" xfId="5518" xr:uid="{C910ABF7-6012-499A-ADD2-06E422068B84}"/>
    <cellStyle name="20% - 강조색2 6 2 2 2 2 2 2" xfId="11044" xr:uid="{83A3C3FF-C2BE-40C0-A1BE-8673AEAE8135}"/>
    <cellStyle name="20% - 강조색2 6 2 2 2 2 2 2 2" xfId="22073" xr:uid="{EB576C01-9E2C-4FFC-8B2C-610C7AD7A5D1}"/>
    <cellStyle name="20% - 강조색2 6 2 2 2 2 2 2 2 2" xfId="44122" xr:uid="{D6B14F66-6651-47C8-9AEB-D1321CE9C859}"/>
    <cellStyle name="20% - 강조색2 6 2 2 2 2 2 2 3" xfId="33102" xr:uid="{23D4EE7B-5397-42F7-86CF-9F98BF2C7F9F}"/>
    <cellStyle name="20% - 강조색2 6 2 2 2 2 2 3" xfId="16563" xr:uid="{0E0861D1-00D6-4D74-B8D4-70CBC1E14A8E}"/>
    <cellStyle name="20% - 강조색2 6 2 2 2 2 2 3 2" xfId="38612" xr:uid="{F3F066D7-5017-4D38-99F3-5AFD3EAEAD5B}"/>
    <cellStyle name="20% - 강조색2 6 2 2 2 2 2 4" xfId="27592" xr:uid="{1FE709E4-6E4E-4829-91B2-B158A6BADE76}"/>
    <cellStyle name="20% - 강조색2 6 2 2 2 2 2 5" xfId="53750" xr:uid="{CE2BFB82-9572-4E4E-83E3-B7FA0256F11E}"/>
    <cellStyle name="20% - 강조색2 6 2 2 2 2 3" xfId="8289" xr:uid="{E63988B1-082B-4289-A966-46622CE90EAA}"/>
    <cellStyle name="20% - 강조색2 6 2 2 2 2 3 2" xfId="19318" xr:uid="{E98A0729-E15A-4DB9-BE77-C5123DABB3FA}"/>
    <cellStyle name="20% - 강조색2 6 2 2 2 2 3 2 2" xfId="41367" xr:uid="{7CA49DE9-D275-4203-B4E2-4E86EE6FAD1D}"/>
    <cellStyle name="20% - 강조색2 6 2 2 2 2 3 3" xfId="30347" xr:uid="{2C33E84C-DEA1-4C98-9788-27F92B58A48F}"/>
    <cellStyle name="20% - 강조색2 6 2 2 2 2 4" xfId="13808" xr:uid="{A0FB69B8-2C8F-4231-A143-AEFD32BDBE99}"/>
    <cellStyle name="20% - 강조색2 6 2 2 2 2 4 2" xfId="35857" xr:uid="{C97BFC80-6ACC-4CC1-80C9-9C8864C42201}"/>
    <cellStyle name="20% - 강조색2 6 2 2 2 2 5" xfId="24837" xr:uid="{51543250-D26E-4FF8-BB47-A1ABBB861E13}"/>
    <cellStyle name="20% - 강조색2 6 2 2 2 2 6" xfId="50995" xr:uid="{902292D9-971B-4874-9987-6C916FB20D18}"/>
    <cellStyle name="20% - 강조색2 6 2 2 2 3" xfId="4142" xr:uid="{1FA59FFE-E175-4224-8CA1-E4E20B5C700C}"/>
    <cellStyle name="20% - 강조색2 6 2 2 2 3 2" xfId="9668" xr:uid="{4E8EE190-058A-4D7F-A765-F3BBA3A6B992}"/>
    <cellStyle name="20% - 강조색2 6 2 2 2 3 2 2" xfId="20697" xr:uid="{4F235653-1255-440F-82E1-F1C16697EA4E}"/>
    <cellStyle name="20% - 강조색2 6 2 2 2 3 2 2 2" xfId="42746" xr:uid="{577F98F9-78C5-4A06-A6EA-88D0BD465410}"/>
    <cellStyle name="20% - 강조색2 6 2 2 2 3 2 3" xfId="31726" xr:uid="{D028383E-6140-4053-96D9-9AE31A23DC63}"/>
    <cellStyle name="20% - 강조색2 6 2 2 2 3 3" xfId="15187" xr:uid="{88E04F6B-2A79-4CF3-A056-D68D6FD83B7E}"/>
    <cellStyle name="20% - 강조색2 6 2 2 2 3 3 2" xfId="37236" xr:uid="{EE04D478-4630-4D2D-84AF-2D3DA39504DE}"/>
    <cellStyle name="20% - 강조색2 6 2 2 2 3 4" xfId="26216" xr:uid="{8A98C5F8-4568-4DE6-97A3-FA747B7BC7E5}"/>
    <cellStyle name="20% - 강조색2 6 2 2 2 3 5" xfId="52374" xr:uid="{6893122D-1258-46FB-8A39-24CC13638D59}"/>
    <cellStyle name="20% - 강조색2 6 2 2 2 4" xfId="6913" xr:uid="{C5FB20B0-7214-4489-BD41-F10537170DED}"/>
    <cellStyle name="20% - 강조색2 6 2 2 2 4 2" xfId="17942" xr:uid="{074E62E7-17EF-45F1-B0DF-375A574B128B}"/>
    <cellStyle name="20% - 강조색2 6 2 2 2 4 2 2" xfId="39991" xr:uid="{62500CDB-C512-4E40-B62D-2D018180BA71}"/>
    <cellStyle name="20% - 강조색2 6 2 2 2 4 3" xfId="28971" xr:uid="{6D5F9EFE-0543-40C6-AFB4-E2A1F74F35A7}"/>
    <cellStyle name="20% - 강조색2 6 2 2 2 4 4" xfId="55127" xr:uid="{35DF9B3B-6CB0-4C99-ACD7-B81FD30A9C23}"/>
    <cellStyle name="20% - 강조색2 6 2 2 2 5" xfId="12432" xr:uid="{DEF44E1B-578D-40D2-9682-15850213F509}"/>
    <cellStyle name="20% - 강조색2 6 2 2 2 5 2" xfId="34481" xr:uid="{577A1382-0241-4657-ACFB-A822ECC0A63F}"/>
    <cellStyle name="20% - 강조색2 6 2 2 2 6" xfId="23461" xr:uid="{AB4C1B22-4A15-4E01-930F-D3E6E537DACA}"/>
    <cellStyle name="20% - 강조색2 6 2 2 2 7" xfId="49618" xr:uid="{3D065CB3-A33E-428A-BD55-01685CC81C9C}"/>
    <cellStyle name="20% - 강조색2 6 2 2 3" xfId="2054" xr:uid="{7A31156B-2400-44F4-9AA1-0EB1D7FA4CBF}"/>
    <cellStyle name="20% - 강조색2 6 2 2 3 2" xfId="4830" xr:uid="{AFA68BED-7999-417B-B4A0-73137B62C77C}"/>
    <cellStyle name="20% - 강조색2 6 2 2 3 2 2" xfId="10356" xr:uid="{7EC1688F-104D-43C0-AE4C-C40F605138BC}"/>
    <cellStyle name="20% - 강조색2 6 2 2 3 2 2 2" xfId="21385" xr:uid="{B180692D-C337-427E-8EA1-C6CF252CD57F}"/>
    <cellStyle name="20% - 강조색2 6 2 2 3 2 2 2 2" xfId="43434" xr:uid="{F08E5643-8686-44E9-87E2-4C03C386EB83}"/>
    <cellStyle name="20% - 강조색2 6 2 2 3 2 2 3" xfId="32414" xr:uid="{E486C638-F2F7-443E-BD47-BB1EEDF05297}"/>
    <cellStyle name="20% - 강조색2 6 2 2 3 2 3" xfId="15875" xr:uid="{277A0DB4-F834-45AE-9C36-00172451F1D0}"/>
    <cellStyle name="20% - 강조색2 6 2 2 3 2 3 2" xfId="37924" xr:uid="{504B7815-D110-4715-B79F-15765D4B5A97}"/>
    <cellStyle name="20% - 강조색2 6 2 2 3 2 4" xfId="26904" xr:uid="{B65ADF69-77D4-4B3E-B303-3054B75906E4}"/>
    <cellStyle name="20% - 강조색2 6 2 2 3 2 5" xfId="53062" xr:uid="{73862922-DA61-4EDB-BA5B-53D6BF552AEC}"/>
    <cellStyle name="20% - 강조색2 6 2 2 3 3" xfId="7601" xr:uid="{D0E15497-6132-4C49-86BC-25246939F610}"/>
    <cellStyle name="20% - 강조색2 6 2 2 3 3 2" xfId="18630" xr:uid="{A5DAFB81-5123-4BB7-BA83-CD5E053069F0}"/>
    <cellStyle name="20% - 강조색2 6 2 2 3 3 2 2" xfId="40679" xr:uid="{D2CCD261-89A9-44BD-9371-7DC962EE3B8A}"/>
    <cellStyle name="20% - 강조색2 6 2 2 3 3 3" xfId="29659" xr:uid="{DBACE455-E9DE-4FAE-95F5-F1E3A8A1898F}"/>
    <cellStyle name="20% - 강조색2 6 2 2 3 4" xfId="13120" xr:uid="{A8523D60-BE3F-4FC7-BFAD-55864924106A}"/>
    <cellStyle name="20% - 강조색2 6 2 2 3 4 2" xfId="35169" xr:uid="{F79DA75F-D124-47CC-87AC-6B7C93A9398D}"/>
    <cellStyle name="20% - 강조색2 6 2 2 3 5" xfId="24149" xr:uid="{3D0F4C1D-FF03-4AD9-93C7-0D58D83C2FEB}"/>
    <cellStyle name="20% - 강조색2 6 2 2 3 6" xfId="50307" xr:uid="{A230CB3C-70AF-4267-86D0-7147E24F2264}"/>
    <cellStyle name="20% - 강조색2 6 2 2 4" xfId="3454" xr:uid="{2A453D4C-4B28-4819-AB6C-8FBAB53941FE}"/>
    <cellStyle name="20% - 강조색2 6 2 2 4 2" xfId="8980" xr:uid="{BCEA5A76-2879-4F46-9DAE-C67230D4777D}"/>
    <cellStyle name="20% - 강조색2 6 2 2 4 2 2" xfId="20009" xr:uid="{408BCD2E-439B-41EC-9248-8F3AB12A7872}"/>
    <cellStyle name="20% - 강조색2 6 2 2 4 2 2 2" xfId="42058" xr:uid="{C8938FED-22E0-4D18-B125-83C284B60B04}"/>
    <cellStyle name="20% - 강조색2 6 2 2 4 2 3" xfId="31038" xr:uid="{C7ED129D-2848-4040-93DC-78E0FC5C4FE9}"/>
    <cellStyle name="20% - 강조색2 6 2 2 4 3" xfId="14499" xr:uid="{45827583-F2ED-4399-ACAC-F7060F6B51A4}"/>
    <cellStyle name="20% - 강조색2 6 2 2 4 3 2" xfId="36548" xr:uid="{7F4EE340-AC0D-4FE4-9778-A278433FA195}"/>
    <cellStyle name="20% - 강조색2 6 2 2 4 4" xfId="25528" xr:uid="{01DBDBE8-9CBD-492B-AD58-593BAEE655FE}"/>
    <cellStyle name="20% - 강조색2 6 2 2 4 5" xfId="51686" xr:uid="{F5157325-37BF-43E4-BBDC-50987AED6A11}"/>
    <cellStyle name="20% - 강조색2 6 2 2 5" xfId="6225" xr:uid="{9A31CBCB-79AD-4B79-95F0-A45854D03F70}"/>
    <cellStyle name="20% - 강조색2 6 2 2 5 2" xfId="17254" xr:uid="{CDCAD696-871D-48A7-A791-32CD62D81644}"/>
    <cellStyle name="20% - 강조색2 6 2 2 5 2 2" xfId="39303" xr:uid="{C0598627-9BFB-4C9E-B935-613E70650363}"/>
    <cellStyle name="20% - 강조색2 6 2 2 5 3" xfId="28283" xr:uid="{FAAC3DD1-DA48-4D37-85D2-AF3FAD0AE87C}"/>
    <cellStyle name="20% - 강조색2 6 2 2 5 4" xfId="54439" xr:uid="{E2CF6EC7-3A3C-42D2-8475-B85F1C1EFC8F}"/>
    <cellStyle name="20% - 강조색2 6 2 2 6" xfId="11744" xr:uid="{603E0263-38D4-4598-B5AB-036A0DC58F31}"/>
    <cellStyle name="20% - 강조색2 6 2 2 6 2" xfId="33793" xr:uid="{19505150-77C5-4A53-BA4D-B0972C9A62EE}"/>
    <cellStyle name="20% - 강조색2 6 2 2 7" xfId="22773" xr:uid="{BB3D1148-B679-4B0B-8038-C903E2C1D4EC}"/>
    <cellStyle name="20% - 강조색2 6 2 2 8" xfId="48930" xr:uid="{6D6F3F97-5E70-420F-ADC5-777E90665986}"/>
    <cellStyle name="20% - 강조색2 6 2 3" xfId="1006" xr:uid="{77F6EFAC-3C92-40AD-81FD-0C23FA3D3322}"/>
    <cellStyle name="20% - 강조색2 6 2 3 2" xfId="2400" xr:uid="{85072A3F-A6E7-464B-9794-1C460B3CBB70}"/>
    <cellStyle name="20% - 강조색2 6 2 3 2 2" xfId="5176" xr:uid="{B64FFB90-4FE0-4CEC-9BB1-A82C25C16ACA}"/>
    <cellStyle name="20% - 강조색2 6 2 3 2 2 2" xfId="10702" xr:uid="{66AFBF62-209F-4E66-B566-D4888F667FDF}"/>
    <cellStyle name="20% - 강조색2 6 2 3 2 2 2 2" xfId="21731" xr:uid="{54FBCC42-735B-430C-AE4A-AB4AC448F0A9}"/>
    <cellStyle name="20% - 강조색2 6 2 3 2 2 2 2 2" xfId="43780" xr:uid="{0D17ADFC-5072-4ACA-9D7E-0823BE9DB826}"/>
    <cellStyle name="20% - 강조색2 6 2 3 2 2 2 3" xfId="32760" xr:uid="{0B85D46D-877A-4CED-9BFE-1A3B4D87051D}"/>
    <cellStyle name="20% - 강조색2 6 2 3 2 2 3" xfId="16221" xr:uid="{63520D09-31D6-4898-A0DE-2E90A3FDE8F3}"/>
    <cellStyle name="20% - 강조색2 6 2 3 2 2 3 2" xfId="38270" xr:uid="{DDD2DA76-B154-4D64-8F37-0449F1714044}"/>
    <cellStyle name="20% - 강조색2 6 2 3 2 2 4" xfId="27250" xr:uid="{69E33156-556C-44D1-A6B4-F5029FF66A94}"/>
    <cellStyle name="20% - 강조색2 6 2 3 2 2 5" xfId="53408" xr:uid="{8B4220F5-CCA7-46B7-87E5-CC719C7ECC5D}"/>
    <cellStyle name="20% - 강조색2 6 2 3 2 3" xfId="7947" xr:uid="{0F8B5C1E-73E3-4284-9046-FB60FFE9309B}"/>
    <cellStyle name="20% - 강조색2 6 2 3 2 3 2" xfId="18976" xr:uid="{936D204B-1E9C-4374-892F-8232EE95A87E}"/>
    <cellStyle name="20% - 강조색2 6 2 3 2 3 2 2" xfId="41025" xr:uid="{E84C9DD9-6065-4AF5-B330-907D4C17B496}"/>
    <cellStyle name="20% - 강조색2 6 2 3 2 3 3" xfId="30005" xr:uid="{8B5F3F7A-B09F-412C-B6EB-803659AD6DA5}"/>
    <cellStyle name="20% - 강조색2 6 2 3 2 4" xfId="13466" xr:uid="{90595E38-7C14-4092-8B6C-E0CAF9B864DA}"/>
    <cellStyle name="20% - 강조색2 6 2 3 2 4 2" xfId="35515" xr:uid="{95A350D7-37AB-4061-B7CF-0E2562C9B542}"/>
    <cellStyle name="20% - 강조색2 6 2 3 2 5" xfId="24495" xr:uid="{281D54E3-4C63-4AD2-8A1B-304D4D00C389}"/>
    <cellStyle name="20% - 강조색2 6 2 3 2 6" xfId="50653" xr:uid="{BFF28824-01B9-49EC-BAC3-34BF399CF811}"/>
    <cellStyle name="20% - 강조색2 6 2 3 3" xfId="3800" xr:uid="{AC821165-D10E-46F6-AF59-64C89F9B5FE4}"/>
    <cellStyle name="20% - 강조색2 6 2 3 3 2" xfId="9326" xr:uid="{7BF0C3D4-E4D4-49CE-AF76-B703FB37999F}"/>
    <cellStyle name="20% - 강조색2 6 2 3 3 2 2" xfId="20355" xr:uid="{DB8220BF-6A94-410B-9CD4-FDC2AAD9EA08}"/>
    <cellStyle name="20% - 강조색2 6 2 3 3 2 2 2" xfId="42404" xr:uid="{1B6C4410-4C2C-4A35-9EFE-FF06642BAFEB}"/>
    <cellStyle name="20% - 강조색2 6 2 3 3 2 3" xfId="31384" xr:uid="{FAF8C62A-87B0-4221-8870-7E80DE161C2F}"/>
    <cellStyle name="20% - 강조색2 6 2 3 3 3" xfId="14845" xr:uid="{A4A83A69-2671-4D32-BB83-FB984F2A5D9B}"/>
    <cellStyle name="20% - 강조색2 6 2 3 3 3 2" xfId="36894" xr:uid="{FB247BCD-3481-4E5A-BDE1-08B14363BD24}"/>
    <cellStyle name="20% - 강조색2 6 2 3 3 4" xfId="25874" xr:uid="{6C32C1A7-14C6-4638-B8D2-E8E73C579C39}"/>
    <cellStyle name="20% - 강조색2 6 2 3 3 5" xfId="52032" xr:uid="{9B702826-5786-4FBE-8D26-07F44CA9C13E}"/>
    <cellStyle name="20% - 강조색2 6 2 3 4" xfId="6571" xr:uid="{ABF1370B-8618-4766-B442-F2AF47C985D5}"/>
    <cellStyle name="20% - 강조색2 6 2 3 4 2" xfId="17600" xr:uid="{A655A8A8-FB50-4CC1-9227-6EA9E3035740}"/>
    <cellStyle name="20% - 강조색2 6 2 3 4 2 2" xfId="39649" xr:uid="{5E8A22F1-E042-4374-89C2-1278F94D8820}"/>
    <cellStyle name="20% - 강조색2 6 2 3 4 3" xfId="28629" xr:uid="{F02A58C9-EC42-4F94-AAB7-16002C1E99B3}"/>
    <cellStyle name="20% - 강조색2 6 2 3 4 4" xfId="54785" xr:uid="{ED6B9847-6F5F-4333-A140-802DA25A6654}"/>
    <cellStyle name="20% - 강조색2 6 2 3 5" xfId="12090" xr:uid="{D5D52DCD-9040-4FFD-BC4E-C2EEE360B1C0}"/>
    <cellStyle name="20% - 강조색2 6 2 3 5 2" xfId="34139" xr:uid="{9D714B9C-12E0-4DCF-8A37-0246E50AF7D8}"/>
    <cellStyle name="20% - 강조색2 6 2 3 6" xfId="23119" xr:uid="{A20A7FE5-3DB2-4819-863E-72CCA8C26C6E}"/>
    <cellStyle name="20% - 강조색2 6 2 3 7" xfId="49276" xr:uid="{DEDDABEA-083C-4655-8F85-E0270A5449C8}"/>
    <cellStyle name="20% - 강조색2 6 2 4" xfId="1712" xr:uid="{A0861EAD-0563-4080-A0CE-F4495F855F28}"/>
    <cellStyle name="20% - 강조색2 6 2 4 2" xfId="4488" xr:uid="{865A2DF9-AB62-402D-9B08-2E534B76CC34}"/>
    <cellStyle name="20% - 강조색2 6 2 4 2 2" xfId="10014" xr:uid="{046A220B-8639-47B0-8891-8DA2C5E19055}"/>
    <cellStyle name="20% - 강조색2 6 2 4 2 2 2" xfId="21043" xr:uid="{F62B2577-7C60-4A6B-BEE4-3E95C15E06C0}"/>
    <cellStyle name="20% - 강조색2 6 2 4 2 2 2 2" xfId="43092" xr:uid="{19FB44EB-A6F9-4DFA-BAD9-5C5B1DC0CC21}"/>
    <cellStyle name="20% - 강조색2 6 2 4 2 2 3" xfId="32072" xr:uid="{CA0F060A-914A-436B-A997-0580C1CBD0F5}"/>
    <cellStyle name="20% - 강조색2 6 2 4 2 3" xfId="15533" xr:uid="{B3F7A5C7-9412-418E-BC6E-2C19BE90D8A4}"/>
    <cellStyle name="20% - 강조색2 6 2 4 2 3 2" xfId="37582" xr:uid="{546AB3AE-F6AD-4E95-9BA9-AE5EF7623F0C}"/>
    <cellStyle name="20% - 강조색2 6 2 4 2 4" xfId="26562" xr:uid="{0558B6A9-1318-450D-87C2-8244C0CEFDEC}"/>
    <cellStyle name="20% - 강조색2 6 2 4 2 5" xfId="52720" xr:uid="{3F7BFC5A-3092-4B2A-BC10-A81546CF9D9A}"/>
    <cellStyle name="20% - 강조색2 6 2 4 3" xfId="7259" xr:uid="{A1399124-28A4-4BD6-8C97-31ECFA182B1F}"/>
    <cellStyle name="20% - 강조색2 6 2 4 3 2" xfId="18288" xr:uid="{52C53AA2-8D5F-472C-8631-B09F5F06700E}"/>
    <cellStyle name="20% - 강조색2 6 2 4 3 2 2" xfId="40337" xr:uid="{1FD17999-7557-40A4-BA20-F55EF9AA0442}"/>
    <cellStyle name="20% - 강조색2 6 2 4 3 3" xfId="29317" xr:uid="{4E27C384-D5ED-437D-A206-4CF27783A405}"/>
    <cellStyle name="20% - 강조색2 6 2 4 4" xfId="12778" xr:uid="{BFB517E1-925C-479C-B9F6-1B426A92151D}"/>
    <cellStyle name="20% - 강조색2 6 2 4 4 2" xfId="34827" xr:uid="{8EBE0E68-9A37-491E-99EE-8C939CC61EE4}"/>
    <cellStyle name="20% - 강조색2 6 2 4 5" xfId="23807" xr:uid="{D179844C-8B9E-4F99-AC9A-ADFC3B66B44D}"/>
    <cellStyle name="20% - 강조색2 6 2 4 6" xfId="49965" xr:uid="{B5915124-AC44-4E62-B992-6C8FA3F5E583}"/>
    <cellStyle name="20% - 강조색2 6 2 5" xfId="3112" xr:uid="{E70D1983-06D3-4F00-8566-6A5606B79193}"/>
    <cellStyle name="20% - 강조색2 6 2 5 2" xfId="8638" xr:uid="{F3C4342C-9CFA-4914-9AE9-6586F67C57C8}"/>
    <cellStyle name="20% - 강조색2 6 2 5 2 2" xfId="19667" xr:uid="{7C008B98-CF76-41DD-B3A6-9AA84A41648A}"/>
    <cellStyle name="20% - 강조색2 6 2 5 2 2 2" xfId="41716" xr:uid="{B64937F9-83AE-40BA-91F7-FD8AAB4372A3}"/>
    <cellStyle name="20% - 강조색2 6 2 5 2 3" xfId="30696" xr:uid="{5E8A5C2A-11DC-4ABE-89FC-FB6ECE7F9396}"/>
    <cellStyle name="20% - 강조색2 6 2 5 3" xfId="14157" xr:uid="{EE9991E4-F0ED-4D4F-AE77-5CE1E6E4220B}"/>
    <cellStyle name="20% - 강조색2 6 2 5 3 2" xfId="36206" xr:uid="{BD79A719-0297-43FF-BF25-B352158AECA4}"/>
    <cellStyle name="20% - 강조색2 6 2 5 4" xfId="25186" xr:uid="{C0FEFE0C-05B6-45F2-B9F6-32E90DFAEFB7}"/>
    <cellStyle name="20% - 강조색2 6 2 5 5" xfId="51344" xr:uid="{59C286DA-2094-4C4E-B28C-A7DEC5303C66}"/>
    <cellStyle name="20% - 강조색2 6 2 6" xfId="5883" xr:uid="{FB3EDDE0-92DB-46F6-90A0-2D2DAAC20198}"/>
    <cellStyle name="20% - 강조색2 6 2 6 2" xfId="16912" xr:uid="{C8E7334C-F804-4B15-B55D-489538FF567A}"/>
    <cellStyle name="20% - 강조색2 6 2 6 2 2" xfId="38961" xr:uid="{89784540-4F47-4DD6-AA01-A6143B6C54AE}"/>
    <cellStyle name="20% - 강조색2 6 2 6 3" xfId="27941" xr:uid="{CA264871-693C-4A9E-A659-17E6A6FBBD47}"/>
    <cellStyle name="20% - 강조색2 6 2 6 4" xfId="54098" xr:uid="{BA3909BC-60C9-49C3-B56C-C69CE3985E79}"/>
    <cellStyle name="20% - 강조색2 6 2 7" xfId="11402" xr:uid="{D19F9D01-C81A-493E-B328-4CE0D5B440E5}"/>
    <cellStyle name="20% - 강조색2 6 2 7 2" xfId="33451" xr:uid="{49142B28-F6D8-4EDF-853C-A57FF26953FB}"/>
    <cellStyle name="20% - 강조색2 6 2 8" xfId="22431" xr:uid="{F083D048-B1B6-4672-B7D8-9CD942640C2B}"/>
    <cellStyle name="20% - 강조색2 6 2 9" xfId="48589" xr:uid="{D2940710-0780-44BD-9991-90BB52E792D5}"/>
    <cellStyle name="20% - 강조색2 6 3" xfId="482" xr:uid="{00000000-0005-0000-0000-000051000000}"/>
    <cellStyle name="20% - 강조색2 6 3 2" xfId="1219" xr:uid="{87E395BC-27FE-4B0B-9C20-19575A9DD39E}"/>
    <cellStyle name="20% - 강조색2 6 3 2 2" xfId="2613" xr:uid="{82928A30-1AFC-4E8D-AD23-93A3A51454C7}"/>
    <cellStyle name="20% - 강조색2 6 3 2 2 2" xfId="5389" xr:uid="{B273694D-D210-4055-B376-E5217CEAB5DC}"/>
    <cellStyle name="20% - 강조색2 6 3 2 2 2 2" xfId="10915" xr:uid="{C3B03598-4849-48BF-A7CD-7AF67E17394C}"/>
    <cellStyle name="20% - 강조색2 6 3 2 2 2 2 2" xfId="21944" xr:uid="{27D1FD04-3B19-4F26-AC6F-37F7CD2A8CD6}"/>
    <cellStyle name="20% - 강조색2 6 3 2 2 2 2 2 2" xfId="43993" xr:uid="{FC0762AE-B877-4FF0-B24C-8A1BA6289985}"/>
    <cellStyle name="20% - 강조색2 6 3 2 2 2 2 3" xfId="32973" xr:uid="{06295242-030F-48A7-99CB-1B2537073940}"/>
    <cellStyle name="20% - 강조색2 6 3 2 2 2 3" xfId="16434" xr:uid="{D1093EAE-2BBD-4FB4-9BA1-FAB286974068}"/>
    <cellStyle name="20% - 강조색2 6 3 2 2 2 3 2" xfId="38483" xr:uid="{6A4A2512-5775-4935-A4DB-E9DEA1EF1EE8}"/>
    <cellStyle name="20% - 강조색2 6 3 2 2 2 4" xfId="27463" xr:uid="{8964B6C3-0763-4F62-8723-DB60B2BD1378}"/>
    <cellStyle name="20% - 강조색2 6 3 2 2 2 5" xfId="53621" xr:uid="{24F9565D-BF97-41A5-8A8D-9509616E3644}"/>
    <cellStyle name="20% - 강조색2 6 3 2 2 3" xfId="8160" xr:uid="{F8D80CAF-9196-468C-B738-E2AD30E12429}"/>
    <cellStyle name="20% - 강조색2 6 3 2 2 3 2" xfId="19189" xr:uid="{7B258740-37B2-43BA-8EEC-F5A88953F34A}"/>
    <cellStyle name="20% - 강조색2 6 3 2 2 3 2 2" xfId="41238" xr:uid="{47DE780A-09D9-4C2F-BEA3-F85CE7B3EFF0}"/>
    <cellStyle name="20% - 강조색2 6 3 2 2 3 3" xfId="30218" xr:uid="{0E679725-032F-47CE-BFE7-50DEACB92DAD}"/>
    <cellStyle name="20% - 강조색2 6 3 2 2 4" xfId="13679" xr:uid="{59089C2C-BCA2-4298-93D3-DEDC2287685C}"/>
    <cellStyle name="20% - 강조색2 6 3 2 2 4 2" xfId="35728" xr:uid="{D8CCC786-F7B3-4C9A-AF17-EFE81E8E7E94}"/>
    <cellStyle name="20% - 강조색2 6 3 2 2 5" xfId="24708" xr:uid="{1CC17B61-EF8C-4F06-AC11-7D9A3F141621}"/>
    <cellStyle name="20% - 강조색2 6 3 2 2 6" xfId="50866" xr:uid="{3E4ED093-31E1-4FF6-8285-86EFDBB34F3D}"/>
    <cellStyle name="20% - 강조색2 6 3 2 3" xfId="4013" xr:uid="{6F2782B0-26C0-4990-AC79-96B58A170795}"/>
    <cellStyle name="20% - 강조색2 6 3 2 3 2" xfId="9539" xr:uid="{4A6B9393-CECF-4261-BD0E-8D85ED8022E8}"/>
    <cellStyle name="20% - 강조색2 6 3 2 3 2 2" xfId="20568" xr:uid="{A46B828B-5A6A-4574-9030-9F68CE52FF4C}"/>
    <cellStyle name="20% - 강조색2 6 3 2 3 2 2 2" xfId="42617" xr:uid="{3319350E-9231-429B-B181-5440372CDFA2}"/>
    <cellStyle name="20% - 강조색2 6 3 2 3 2 3" xfId="31597" xr:uid="{C489089F-7820-461F-BD4B-8CA73B0E376A}"/>
    <cellStyle name="20% - 강조색2 6 3 2 3 3" xfId="15058" xr:uid="{D5DFABBE-C45A-4371-B652-AAFDC9A0B60C}"/>
    <cellStyle name="20% - 강조색2 6 3 2 3 3 2" xfId="37107" xr:uid="{2C229031-5339-4E8D-BE69-5362B7C0AF4E}"/>
    <cellStyle name="20% - 강조색2 6 3 2 3 4" xfId="26087" xr:uid="{BEDC2CB5-9853-493A-A82F-058523C9F0C3}"/>
    <cellStyle name="20% - 강조색2 6 3 2 3 5" xfId="52245" xr:uid="{7D8BE247-4F57-49DB-AE61-EABF129B3CA7}"/>
    <cellStyle name="20% - 강조색2 6 3 2 4" xfId="6784" xr:uid="{7B6978AF-E7B6-43CA-AAE3-8A684836335B}"/>
    <cellStyle name="20% - 강조색2 6 3 2 4 2" xfId="17813" xr:uid="{4ACAD3FB-4C80-401D-B76C-F59D517CB79B}"/>
    <cellStyle name="20% - 강조색2 6 3 2 4 2 2" xfId="39862" xr:uid="{FE49CE3C-3C28-4664-A5F7-FDE5484ECE0C}"/>
    <cellStyle name="20% - 강조색2 6 3 2 4 3" xfId="28842" xr:uid="{727FE8BA-D852-4B87-AF3A-288DEC074075}"/>
    <cellStyle name="20% - 강조색2 6 3 2 4 4" xfId="54998" xr:uid="{DCEC5D3E-88B9-4CAA-82D5-49C7188E58D0}"/>
    <cellStyle name="20% - 강조색2 6 3 2 5" xfId="12303" xr:uid="{416A2811-F4C0-49B9-B2C4-55EC2F96B7CA}"/>
    <cellStyle name="20% - 강조색2 6 3 2 5 2" xfId="34352" xr:uid="{480FA4D8-9122-408B-B5F3-D9CB83426D28}"/>
    <cellStyle name="20% - 강조색2 6 3 2 6" xfId="23332" xr:uid="{35E20797-1726-4DCD-B571-1ECB8401D7D6}"/>
    <cellStyle name="20% - 강조색2 6 3 2 7" xfId="49489" xr:uid="{EE72FC23-1E4A-4AB3-8B80-47ABD0F07516}"/>
    <cellStyle name="20% - 강조색2 6 3 3" xfId="1925" xr:uid="{06298BBC-3678-4CDE-8EEA-11DC9B24422E}"/>
    <cellStyle name="20% - 강조색2 6 3 3 2" xfId="4701" xr:uid="{2195D3A5-2FDC-4646-A078-E0844F056A4F}"/>
    <cellStyle name="20% - 강조색2 6 3 3 2 2" xfId="10227" xr:uid="{5F5E9C7F-5065-4A3A-8421-AD0B0AAFE135}"/>
    <cellStyle name="20% - 강조색2 6 3 3 2 2 2" xfId="21256" xr:uid="{FFDC419B-DBEC-461A-BFD1-B889DC052401}"/>
    <cellStyle name="20% - 강조색2 6 3 3 2 2 2 2" xfId="43305" xr:uid="{BEAB56A5-B4B2-43E1-A0AF-0F8A541BE9FE}"/>
    <cellStyle name="20% - 강조색2 6 3 3 2 2 3" xfId="32285" xr:uid="{87A8C567-8D67-4726-9A73-304CC0071566}"/>
    <cellStyle name="20% - 강조색2 6 3 3 2 3" xfId="15746" xr:uid="{B87AFDB7-FB45-4986-98FE-8DC3348D50C9}"/>
    <cellStyle name="20% - 강조색2 6 3 3 2 3 2" xfId="37795" xr:uid="{162833D5-1E00-447C-9464-8A93ABA428B1}"/>
    <cellStyle name="20% - 강조색2 6 3 3 2 4" xfId="26775" xr:uid="{17B32046-7035-4FA8-9D5C-579EDA2FFCAC}"/>
    <cellStyle name="20% - 강조색2 6 3 3 2 5" xfId="52933" xr:uid="{F82D661C-6729-435A-9CF0-1C29FA59D33B}"/>
    <cellStyle name="20% - 강조색2 6 3 3 3" xfId="7472" xr:uid="{264B1E04-B517-4A57-93EB-157C8849A1B1}"/>
    <cellStyle name="20% - 강조색2 6 3 3 3 2" xfId="18501" xr:uid="{FA92FB89-83C8-44DD-BAD3-FB5D670AE8D0}"/>
    <cellStyle name="20% - 강조색2 6 3 3 3 2 2" xfId="40550" xr:uid="{40BBF12F-A33B-45CE-BCFC-B40CF2726F90}"/>
    <cellStyle name="20% - 강조색2 6 3 3 3 3" xfId="29530" xr:uid="{AF9A3C4C-0069-48F2-90F8-3042F57B5B1E}"/>
    <cellStyle name="20% - 강조색2 6 3 3 4" xfId="12991" xr:uid="{68D89537-AFD3-4EB4-BE5A-70457D6663F2}"/>
    <cellStyle name="20% - 강조색2 6 3 3 4 2" xfId="35040" xr:uid="{6B03FEDE-E677-49FD-8741-CF6E0BF823D4}"/>
    <cellStyle name="20% - 강조색2 6 3 3 5" xfId="24020" xr:uid="{FF901065-CC88-49E3-82E0-D98ACC964440}"/>
    <cellStyle name="20% - 강조색2 6 3 3 6" xfId="50178" xr:uid="{980E0165-1394-4944-B865-D76F28C9016A}"/>
    <cellStyle name="20% - 강조색2 6 3 4" xfId="3325" xr:uid="{C544CE89-8094-4A2C-95A8-693E3E1C43ED}"/>
    <cellStyle name="20% - 강조색2 6 3 4 2" xfId="8851" xr:uid="{3004DA46-C052-42AB-BA2B-2A523F1DCB75}"/>
    <cellStyle name="20% - 강조색2 6 3 4 2 2" xfId="19880" xr:uid="{C62856E0-5DBF-4B6F-A647-605E7CFE2CA5}"/>
    <cellStyle name="20% - 강조색2 6 3 4 2 2 2" xfId="41929" xr:uid="{532217A1-559F-464F-968C-B42D961AF793}"/>
    <cellStyle name="20% - 강조색2 6 3 4 2 3" xfId="30909" xr:uid="{97EE115F-A7CC-45FA-8742-FE3CD9BB64DB}"/>
    <cellStyle name="20% - 강조색2 6 3 4 3" xfId="14370" xr:uid="{707A8AC7-CF0D-451B-A34C-8C2E997D5E40}"/>
    <cellStyle name="20% - 강조색2 6 3 4 3 2" xfId="36419" xr:uid="{AD0DD56C-35DB-4244-A86F-DDF7C4F9FD02}"/>
    <cellStyle name="20% - 강조색2 6 3 4 4" xfId="25399" xr:uid="{2BE356A4-40AC-4BA3-83EC-39B1FE18FBCA}"/>
    <cellStyle name="20% - 강조색2 6 3 4 5" xfId="51557" xr:uid="{D2E37F0A-AB07-4AB8-B1FA-018B76B4F6C8}"/>
    <cellStyle name="20% - 강조색2 6 3 5" xfId="6096" xr:uid="{0437C727-E32F-4DD3-B97A-EFEA152F355B}"/>
    <cellStyle name="20% - 강조색2 6 3 5 2" xfId="17125" xr:uid="{5CFC5063-74B6-42F1-BDE7-4242BC8A0088}"/>
    <cellStyle name="20% - 강조색2 6 3 5 2 2" xfId="39174" xr:uid="{8FE22D08-603E-40B8-BAB8-CAB3B68F5C8F}"/>
    <cellStyle name="20% - 강조색2 6 3 5 3" xfId="28154" xr:uid="{8A8CEB1D-8C6D-4B18-9799-1B183719A42D}"/>
    <cellStyle name="20% - 강조색2 6 3 5 4" xfId="54310" xr:uid="{B5670733-3911-4D98-AB5E-C7F6D6335965}"/>
    <cellStyle name="20% - 강조색2 6 3 6" xfId="11615" xr:uid="{5AADA19B-0910-4EAB-BD07-CCCFDB412FD0}"/>
    <cellStyle name="20% - 강조색2 6 3 6 2" xfId="33664" xr:uid="{45F2913D-4774-4A68-B45F-0CA3F87CF30E}"/>
    <cellStyle name="20% - 강조색2 6 3 7" xfId="22644" xr:uid="{4A48E521-F60C-498D-A66B-16769769ED5D}"/>
    <cellStyle name="20% - 강조색2 6 3 8" xfId="48801" xr:uid="{B05DB07A-2D1C-40AC-ADA3-2D4B76DE5F14}"/>
    <cellStyle name="20% - 강조색2 6 4" xfId="877" xr:uid="{251BB79D-881A-40C4-B671-DD94034AF2A5}"/>
    <cellStyle name="20% - 강조색2 6 4 2" xfId="2271" xr:uid="{7611117E-A012-40C5-BE8B-C09281D1C393}"/>
    <cellStyle name="20% - 강조색2 6 4 2 2" xfId="5047" xr:uid="{3DDF9281-B204-4D18-BE79-55A50AE27F16}"/>
    <cellStyle name="20% - 강조색2 6 4 2 2 2" xfId="10573" xr:uid="{6B386FD7-CF6C-4E90-8209-1C8F3AFCAFCA}"/>
    <cellStyle name="20% - 강조색2 6 4 2 2 2 2" xfId="21602" xr:uid="{E9B0EE19-7A13-4700-845F-EE6B33345E79}"/>
    <cellStyle name="20% - 강조색2 6 4 2 2 2 2 2" xfId="43651" xr:uid="{E241F2B7-BF9C-4C42-9735-7E7480F38FA0}"/>
    <cellStyle name="20% - 강조색2 6 4 2 2 2 3" xfId="32631" xr:uid="{9461E850-9C6C-430F-BE93-0A9B1991317E}"/>
    <cellStyle name="20% - 강조색2 6 4 2 2 3" xfId="16092" xr:uid="{FBCF7FCC-1056-4544-885F-4D6297D95DDE}"/>
    <cellStyle name="20% - 강조색2 6 4 2 2 3 2" xfId="38141" xr:uid="{611BD1FE-187D-4E33-88DA-F9937E8D7546}"/>
    <cellStyle name="20% - 강조색2 6 4 2 2 4" xfId="27121" xr:uid="{30D71C1E-B9B4-43FE-B284-E5E41B02A83E}"/>
    <cellStyle name="20% - 강조색2 6 4 2 2 5" xfId="53279" xr:uid="{59F0337F-F9B3-47B2-BB7A-CA60121E8F5D}"/>
    <cellStyle name="20% - 강조색2 6 4 2 3" xfId="7818" xr:uid="{2C3313D2-C324-4821-863A-2975629724FD}"/>
    <cellStyle name="20% - 강조색2 6 4 2 3 2" xfId="18847" xr:uid="{5BB7B1FB-8784-4B88-B711-75D03353CE52}"/>
    <cellStyle name="20% - 강조색2 6 4 2 3 2 2" xfId="40896" xr:uid="{A7B2EF8D-9FE3-4F44-91B2-6D097AF36D35}"/>
    <cellStyle name="20% - 강조색2 6 4 2 3 3" xfId="29876" xr:uid="{AA3579F3-22C2-4264-866D-F2A7F0B3F634}"/>
    <cellStyle name="20% - 강조색2 6 4 2 4" xfId="13337" xr:uid="{F81514DA-ECD1-4C22-B809-13E9D6127907}"/>
    <cellStyle name="20% - 강조색2 6 4 2 4 2" xfId="35386" xr:uid="{836AF8C2-9E55-42EF-BDE6-780B8BE5EDE7}"/>
    <cellStyle name="20% - 강조색2 6 4 2 5" xfId="24366" xr:uid="{EFF3B741-AF10-4CCA-AC17-91C6D8A953B1}"/>
    <cellStyle name="20% - 강조색2 6 4 2 6" xfId="50524" xr:uid="{DF467D0E-FDAB-488E-86E1-3662BD7B9531}"/>
    <cellStyle name="20% - 강조색2 6 4 3" xfId="3671" xr:uid="{C4BF00D4-187D-465C-AA74-861BE96BB7C7}"/>
    <cellStyle name="20% - 강조색2 6 4 3 2" xfId="9197" xr:uid="{41298CF1-006A-4205-B5AD-312E2A0A97FB}"/>
    <cellStyle name="20% - 강조색2 6 4 3 2 2" xfId="20226" xr:uid="{0DAD5D59-5D30-4AB7-BB02-0629072BAB84}"/>
    <cellStyle name="20% - 강조색2 6 4 3 2 2 2" xfId="42275" xr:uid="{B403CBA9-573B-4C53-A895-DFAA3475DF00}"/>
    <cellStyle name="20% - 강조색2 6 4 3 2 3" xfId="31255" xr:uid="{E2B8806B-2EF3-4292-8B33-0DD22FF862B3}"/>
    <cellStyle name="20% - 강조색2 6 4 3 3" xfId="14716" xr:uid="{0F9CCF36-0BCA-41E3-910E-53C82D309194}"/>
    <cellStyle name="20% - 강조색2 6 4 3 3 2" xfId="36765" xr:uid="{59DBE303-D2AC-4E52-8899-7186B08AD7AA}"/>
    <cellStyle name="20% - 강조색2 6 4 3 4" xfId="25745" xr:uid="{EF8B0E18-4474-4E83-8EF4-829CBF578BBB}"/>
    <cellStyle name="20% - 강조색2 6 4 3 5" xfId="51903" xr:uid="{CD5D96A8-55E2-4178-A353-D733C8624D8C}"/>
    <cellStyle name="20% - 강조색2 6 4 4" xfId="6442" xr:uid="{10A83D1D-47CC-4221-8946-B39797FF3903}"/>
    <cellStyle name="20% - 강조색2 6 4 4 2" xfId="17471" xr:uid="{1E0B3B1E-BAD0-407D-B14C-62F2E5761F8E}"/>
    <cellStyle name="20% - 강조색2 6 4 4 2 2" xfId="39520" xr:uid="{21F0DEFA-1069-44CE-AA5B-90EFC8055E17}"/>
    <cellStyle name="20% - 강조색2 6 4 4 3" xfId="28500" xr:uid="{0E343DC2-BF54-4183-AEFF-04AB53D5374D}"/>
    <cellStyle name="20% - 강조색2 6 4 4 4" xfId="54656" xr:uid="{2D9C3C92-0648-4FDC-AE91-596DC3165FE5}"/>
    <cellStyle name="20% - 강조색2 6 4 5" xfId="11961" xr:uid="{75100E9E-5E19-4914-ABE3-0333542EC148}"/>
    <cellStyle name="20% - 강조색2 6 4 5 2" xfId="34010" xr:uid="{CD3CC337-8D55-4B8B-8C1B-13CE1D067A7B}"/>
    <cellStyle name="20% - 강조색2 6 4 6" xfId="22990" xr:uid="{6899E57D-10CE-4830-9A43-C0A59ADF58F2}"/>
    <cellStyle name="20% - 강조색2 6 4 7" xfId="49147" xr:uid="{84B23360-70EB-4FFC-AAD5-FC1951BF066E}"/>
    <cellStyle name="20% - 강조색2 6 5" xfId="1583" xr:uid="{DF6E57ED-CAB1-4DBE-82BC-05B71A63A340}"/>
    <cellStyle name="20% - 강조색2 6 5 2" xfId="4359" xr:uid="{BA78381D-F683-45D9-B192-499383BD015D}"/>
    <cellStyle name="20% - 강조색2 6 5 2 2" xfId="9885" xr:uid="{4A98D3BF-4358-4415-949D-9F4B16E860EF}"/>
    <cellStyle name="20% - 강조색2 6 5 2 2 2" xfId="20914" xr:uid="{25EDE31C-F3D7-42B8-9440-1EDCF5C3C215}"/>
    <cellStyle name="20% - 강조색2 6 5 2 2 2 2" xfId="42963" xr:uid="{376512CF-148A-42F1-BE9C-1C8A131F9A3D}"/>
    <cellStyle name="20% - 강조색2 6 5 2 2 3" xfId="31943" xr:uid="{CD20D69D-CF26-4167-8552-D0290933D460}"/>
    <cellStyle name="20% - 강조색2 6 5 2 3" xfId="15404" xr:uid="{408D253A-AD47-4675-8A51-6B281BE88CDE}"/>
    <cellStyle name="20% - 강조색2 6 5 2 3 2" xfId="37453" xr:uid="{CA2F10E5-849D-4272-BFD8-69FEAC01285C}"/>
    <cellStyle name="20% - 강조색2 6 5 2 4" xfId="26433" xr:uid="{2F0DEE7B-4DF5-45E6-AFDF-27975E3247B4}"/>
    <cellStyle name="20% - 강조색2 6 5 2 5" xfId="52591" xr:uid="{B8AE8212-34BA-49F1-99EE-A395D33F5D0B}"/>
    <cellStyle name="20% - 강조색2 6 5 3" xfId="7130" xr:uid="{FA314FBF-0104-4E19-B983-DDE2254BB67B}"/>
    <cellStyle name="20% - 강조색2 6 5 3 2" xfId="18159" xr:uid="{80599BC0-45D8-4188-87BA-E7184E7699D1}"/>
    <cellStyle name="20% - 강조색2 6 5 3 2 2" xfId="40208" xr:uid="{3C636D87-937F-42C3-9231-D52E341E1946}"/>
    <cellStyle name="20% - 강조색2 6 5 3 3" xfId="29188" xr:uid="{F21A28E6-C442-4E35-91FA-82A53C50D751}"/>
    <cellStyle name="20% - 강조색2 6 5 4" xfId="12649" xr:uid="{61DB8D83-366F-41D1-ACBC-74EF624BFE16}"/>
    <cellStyle name="20% - 강조색2 6 5 4 2" xfId="34698" xr:uid="{ADDBB5F5-1D91-45F8-93B7-09308A016056}"/>
    <cellStyle name="20% - 강조색2 6 5 5" xfId="23678" xr:uid="{61955F31-D5DD-4ADD-A764-19E2D94586DD}"/>
    <cellStyle name="20% - 강조색2 6 5 6" xfId="49836" xr:uid="{28539020-0800-4442-A0D3-E6ECEC908D2D}"/>
    <cellStyle name="20% - 강조색2 6 6" xfId="2983" xr:uid="{359BEB29-86F5-4213-87B2-52F714B508B2}"/>
    <cellStyle name="20% - 강조색2 6 6 2" xfId="8509" xr:uid="{F654C0F3-6F83-40BB-ABF2-DC5FCE7EB56B}"/>
    <cellStyle name="20% - 강조색2 6 6 2 2" xfId="19538" xr:uid="{25B37185-7FAB-4605-91FB-571CAB3BEEAB}"/>
    <cellStyle name="20% - 강조색2 6 6 2 2 2" xfId="41587" xr:uid="{94BF52CC-D7D2-4264-AFFB-301CA8CDBC55}"/>
    <cellStyle name="20% - 강조색2 6 6 2 3" xfId="30567" xr:uid="{CF949092-BD90-4F04-A30F-C549C67D1DFA}"/>
    <cellStyle name="20% - 강조색2 6 6 3" xfId="14028" xr:uid="{98048EFD-0847-4268-A55D-BCDB920BD99B}"/>
    <cellStyle name="20% - 강조색2 6 6 3 2" xfId="36077" xr:uid="{F3A8C0D1-3867-41D0-AB55-BBACFB10CF2F}"/>
    <cellStyle name="20% - 강조색2 6 6 4" xfId="25057" xr:uid="{1EB6EA27-32A0-487A-929E-9EB46342AA2D}"/>
    <cellStyle name="20% - 강조색2 6 6 5" xfId="51215" xr:uid="{B06FF2E3-D0C5-4012-9F29-EDDA1FB6BBD7}"/>
    <cellStyle name="20% - 강조색2 6 7" xfId="5754" xr:uid="{EE7558A6-3369-4947-8008-6FACE29CE1F4}"/>
    <cellStyle name="20% - 강조색2 6 7 2" xfId="16783" xr:uid="{BC598ED8-AAF6-4548-9FE4-B99873F655CF}"/>
    <cellStyle name="20% - 강조색2 6 7 2 2" xfId="38832" xr:uid="{307D62EE-5642-42C6-8DEB-DA5E20D96914}"/>
    <cellStyle name="20% - 강조색2 6 7 3" xfId="27812" xr:uid="{5DB389C4-F43A-4AE2-953C-1FC2DF77179D}"/>
    <cellStyle name="20% - 강조색2 6 7 4" xfId="53969" xr:uid="{9DE02F97-7529-4B25-BFF9-EB678E7DE300}"/>
    <cellStyle name="20% - 강조색2 6 8" xfId="11273" xr:uid="{2A5724EA-EB17-4F7B-BCE5-332E3DD4B6CC}"/>
    <cellStyle name="20% - 강조색2 6 8 2" xfId="33322" xr:uid="{022AD226-9F9E-40DE-A7CF-95A3FEC7A1D4}"/>
    <cellStyle name="20% - 강조색2 6 9" xfId="22302" xr:uid="{E95C07F4-06F7-4B21-B127-D452E69700D4}"/>
    <cellStyle name="20% - 강조색2 7" xfId="135" xr:uid="{00000000-0005-0000-0000-000052000000}"/>
    <cellStyle name="20% - 강조색2 7 10" xfId="48473" xr:uid="{02DBC908-2EFB-4BA7-8B4A-5220C0293CF1}"/>
    <cellStyle name="20% - 강조색2 7 2" xfId="264" xr:uid="{00000000-0005-0000-0000-000053000000}"/>
    <cellStyle name="20% - 강조색2 7 2 2" xfId="624" xr:uid="{00000000-0005-0000-0000-000054000000}"/>
    <cellStyle name="20% - 강조색2 7 2 2 2" xfId="1361" xr:uid="{B5900E7A-CA3F-44E3-A3D5-E207347D0535}"/>
    <cellStyle name="20% - 강조색2 7 2 2 2 2" xfId="2755" xr:uid="{C0DC7BFB-3D05-41B9-9546-86024F891409}"/>
    <cellStyle name="20% - 강조색2 7 2 2 2 2 2" xfId="5531" xr:uid="{EE4722CE-375C-4B32-BF34-C87A848B5D23}"/>
    <cellStyle name="20% - 강조색2 7 2 2 2 2 2 2" xfId="11057" xr:uid="{7A497439-C1DF-409E-8FB8-4ADCF8A05CFA}"/>
    <cellStyle name="20% - 강조색2 7 2 2 2 2 2 2 2" xfId="22086" xr:uid="{918E8B5B-6A06-4585-9BA3-F50130898136}"/>
    <cellStyle name="20% - 강조색2 7 2 2 2 2 2 2 2 2" xfId="44135" xr:uid="{281C3FD0-18FC-4096-8269-E682F3A4587F}"/>
    <cellStyle name="20% - 강조색2 7 2 2 2 2 2 2 3" xfId="33115" xr:uid="{6A421034-5372-4564-B81A-09FC47CE0410}"/>
    <cellStyle name="20% - 강조색2 7 2 2 2 2 2 3" xfId="16576" xr:uid="{A54592A6-5E96-4707-95FC-924D0BAA88DE}"/>
    <cellStyle name="20% - 강조색2 7 2 2 2 2 2 3 2" xfId="38625" xr:uid="{783BE246-2790-4E0F-B1D3-309014989FC5}"/>
    <cellStyle name="20% - 강조색2 7 2 2 2 2 2 4" xfId="27605" xr:uid="{C0162992-FF58-4A77-9261-7888D372CDEE}"/>
    <cellStyle name="20% - 강조색2 7 2 2 2 2 2 5" xfId="53763" xr:uid="{5B4FC7C4-D865-493F-8DB1-5A1F882795B3}"/>
    <cellStyle name="20% - 강조색2 7 2 2 2 2 3" xfId="8302" xr:uid="{91B342BB-35F1-416D-BDFE-07527DF8ED1B}"/>
    <cellStyle name="20% - 강조색2 7 2 2 2 2 3 2" xfId="19331" xr:uid="{98868071-A7DC-4260-8E2C-855AC6210B82}"/>
    <cellStyle name="20% - 강조색2 7 2 2 2 2 3 2 2" xfId="41380" xr:uid="{567A2B6A-ECA6-4BEE-923C-86A2D665954C}"/>
    <cellStyle name="20% - 강조색2 7 2 2 2 2 3 3" xfId="30360" xr:uid="{446BD2A7-FB85-4A01-8F73-2C5B6E6A3FBD}"/>
    <cellStyle name="20% - 강조색2 7 2 2 2 2 4" xfId="13821" xr:uid="{07FE1096-F713-42DD-8C41-EDE2E5FC4AC5}"/>
    <cellStyle name="20% - 강조색2 7 2 2 2 2 4 2" xfId="35870" xr:uid="{63349838-1CE5-4879-854C-46BCF1A6F5BC}"/>
    <cellStyle name="20% - 강조색2 7 2 2 2 2 5" xfId="24850" xr:uid="{3A7F9A4C-56C6-4562-A874-0BBCEFDD4540}"/>
    <cellStyle name="20% - 강조색2 7 2 2 2 2 6" xfId="51008" xr:uid="{0761C413-B445-4972-AF4B-52942A14A84C}"/>
    <cellStyle name="20% - 강조색2 7 2 2 2 3" xfId="4155" xr:uid="{D1409A20-B0BE-4CA1-9E57-D5E09D96E00D}"/>
    <cellStyle name="20% - 강조색2 7 2 2 2 3 2" xfId="9681" xr:uid="{6B98EF04-E362-4814-97C8-992C7882F55E}"/>
    <cellStyle name="20% - 강조색2 7 2 2 2 3 2 2" xfId="20710" xr:uid="{39BC7F40-EBD3-483A-AC78-5E21B1B6FF8D}"/>
    <cellStyle name="20% - 강조색2 7 2 2 2 3 2 2 2" xfId="42759" xr:uid="{1970C400-0ED2-4247-AB9D-5B94B4509378}"/>
    <cellStyle name="20% - 강조색2 7 2 2 2 3 2 3" xfId="31739" xr:uid="{6B3ACF64-5697-43B2-8CFC-03F629E11AE3}"/>
    <cellStyle name="20% - 강조색2 7 2 2 2 3 3" xfId="15200" xr:uid="{ED2BEBCB-ADC7-42FE-9684-EAB2D8519C0E}"/>
    <cellStyle name="20% - 강조색2 7 2 2 2 3 3 2" xfId="37249" xr:uid="{D68AAF87-FDB3-4B52-A9C4-E09A63527505}"/>
    <cellStyle name="20% - 강조색2 7 2 2 2 3 4" xfId="26229" xr:uid="{944037B6-071D-40BE-B096-90CB60BB7FED}"/>
    <cellStyle name="20% - 강조색2 7 2 2 2 3 5" xfId="52387" xr:uid="{26CB1DA5-5237-45A3-A3CA-8F17C4ABCEB2}"/>
    <cellStyle name="20% - 강조색2 7 2 2 2 4" xfId="6926" xr:uid="{BE2BA54E-9BE1-4A99-97A4-34ED32067D08}"/>
    <cellStyle name="20% - 강조색2 7 2 2 2 4 2" xfId="17955" xr:uid="{01AECDE0-D5A7-41FD-8F30-2F2615C4FCEB}"/>
    <cellStyle name="20% - 강조색2 7 2 2 2 4 2 2" xfId="40004" xr:uid="{8EDDABA3-761F-4649-AEF0-1E2A8A5AD0A3}"/>
    <cellStyle name="20% - 강조색2 7 2 2 2 4 3" xfId="28984" xr:uid="{EA283D19-6B98-4165-AAC6-FBA9B2CA6C80}"/>
    <cellStyle name="20% - 강조색2 7 2 2 2 4 4" xfId="55140" xr:uid="{D08B0840-83E3-4DE8-81EC-2C2977EC9A39}"/>
    <cellStyle name="20% - 강조색2 7 2 2 2 5" xfId="12445" xr:uid="{D17EAA89-4364-4C40-BD13-47621474F4D2}"/>
    <cellStyle name="20% - 강조색2 7 2 2 2 5 2" xfId="34494" xr:uid="{8C3B8E6A-EDB0-4E7B-8913-D36BFB172475}"/>
    <cellStyle name="20% - 강조색2 7 2 2 2 6" xfId="23474" xr:uid="{F17B0C4D-1E0B-43D4-B71E-582918F5DE1C}"/>
    <cellStyle name="20% - 강조색2 7 2 2 2 7" xfId="49631" xr:uid="{68305D4E-7788-46A4-A857-BCE597090540}"/>
    <cellStyle name="20% - 강조색2 7 2 2 3" xfId="2067" xr:uid="{590903BF-E1C6-4DCC-8A7E-BBB617D6D726}"/>
    <cellStyle name="20% - 강조색2 7 2 2 3 2" xfId="4843" xr:uid="{DAB35A0A-E263-4081-A11B-5D954303D1C7}"/>
    <cellStyle name="20% - 강조색2 7 2 2 3 2 2" xfId="10369" xr:uid="{69C1E8D4-F219-4325-8DEB-9EF208082C57}"/>
    <cellStyle name="20% - 강조색2 7 2 2 3 2 2 2" xfId="21398" xr:uid="{8E842E2E-4619-4E2A-B3C8-C7F0DB452F6C}"/>
    <cellStyle name="20% - 강조색2 7 2 2 3 2 2 2 2" xfId="43447" xr:uid="{F142BB75-012F-472E-A2FB-A67D7DCC07CC}"/>
    <cellStyle name="20% - 강조색2 7 2 2 3 2 2 3" xfId="32427" xr:uid="{6A0F8580-E342-4A62-89BA-3286D3812D5D}"/>
    <cellStyle name="20% - 강조색2 7 2 2 3 2 3" xfId="15888" xr:uid="{357E48B0-1915-4138-B657-F4E8508DFA9E}"/>
    <cellStyle name="20% - 강조색2 7 2 2 3 2 3 2" xfId="37937" xr:uid="{9D8449A4-22D8-46CC-B1C1-63B269637D1F}"/>
    <cellStyle name="20% - 강조색2 7 2 2 3 2 4" xfId="26917" xr:uid="{7137BA16-C60F-40F4-A28B-CC3BFFF37045}"/>
    <cellStyle name="20% - 강조색2 7 2 2 3 2 5" xfId="53075" xr:uid="{15FA3B4F-0692-46D8-8D65-CA464C72BDB7}"/>
    <cellStyle name="20% - 강조색2 7 2 2 3 3" xfId="7614" xr:uid="{7AD15FC5-9295-4D35-8F67-52CDBB196B50}"/>
    <cellStyle name="20% - 강조색2 7 2 2 3 3 2" xfId="18643" xr:uid="{32BF4024-A9CF-45CF-95F5-57AF33F32650}"/>
    <cellStyle name="20% - 강조색2 7 2 2 3 3 2 2" xfId="40692" xr:uid="{2416EF3A-398D-45CC-A92B-4965384C2B49}"/>
    <cellStyle name="20% - 강조색2 7 2 2 3 3 3" xfId="29672" xr:uid="{D1C03999-4205-4B6C-95B9-65529B7ABE72}"/>
    <cellStyle name="20% - 강조색2 7 2 2 3 4" xfId="13133" xr:uid="{3FFC9AD2-CB88-4DA1-A751-7579EDB3B9F5}"/>
    <cellStyle name="20% - 강조색2 7 2 2 3 4 2" xfId="35182" xr:uid="{C08792EE-F39F-4ACB-AA89-296CC9387C3A}"/>
    <cellStyle name="20% - 강조색2 7 2 2 3 5" xfId="24162" xr:uid="{3AB51C61-7DEE-44DE-9054-522C22E3B060}"/>
    <cellStyle name="20% - 강조색2 7 2 2 3 6" xfId="50320" xr:uid="{2896DE2E-6EC9-4C18-8F78-3B09FD57B894}"/>
    <cellStyle name="20% - 강조색2 7 2 2 4" xfId="3467" xr:uid="{7EE7D035-EC91-465A-BA83-655D773737AB}"/>
    <cellStyle name="20% - 강조색2 7 2 2 4 2" xfId="8993" xr:uid="{ADF3C158-5394-4686-A9E9-D5E37FB9329F}"/>
    <cellStyle name="20% - 강조색2 7 2 2 4 2 2" xfId="20022" xr:uid="{B6FDB008-E4E5-4517-8E9F-D44E6CE34FE9}"/>
    <cellStyle name="20% - 강조색2 7 2 2 4 2 2 2" xfId="42071" xr:uid="{2435DF57-E407-4EC6-8120-EC60A79B0A16}"/>
    <cellStyle name="20% - 강조색2 7 2 2 4 2 3" xfId="31051" xr:uid="{EB0EBAC1-F23B-4D83-9083-84D1E4D92A11}"/>
    <cellStyle name="20% - 강조색2 7 2 2 4 3" xfId="14512" xr:uid="{529F61F1-0F31-4CFC-85C4-0FDD78CF4FAB}"/>
    <cellStyle name="20% - 강조색2 7 2 2 4 3 2" xfId="36561" xr:uid="{5EAB0BC8-8C28-4418-8B60-2257C80F47F5}"/>
    <cellStyle name="20% - 강조색2 7 2 2 4 4" xfId="25541" xr:uid="{6FD158FB-D31B-4197-9964-8314F91F6C86}"/>
    <cellStyle name="20% - 강조색2 7 2 2 4 5" xfId="51699" xr:uid="{246C1F9D-727D-43CA-97B3-AD2772A18F3C}"/>
    <cellStyle name="20% - 강조색2 7 2 2 5" xfId="6238" xr:uid="{89DB0D52-7099-41B7-9631-F683D91C1354}"/>
    <cellStyle name="20% - 강조색2 7 2 2 5 2" xfId="17267" xr:uid="{EC4BC041-06C3-4CEB-AD21-C1028D24E84B}"/>
    <cellStyle name="20% - 강조색2 7 2 2 5 2 2" xfId="39316" xr:uid="{569E640C-FF19-46A0-AA26-50CCA4E63B27}"/>
    <cellStyle name="20% - 강조색2 7 2 2 5 3" xfId="28296" xr:uid="{8E6A933D-EE53-40FD-AFBD-E703F5885FFE}"/>
    <cellStyle name="20% - 강조색2 7 2 2 5 4" xfId="54452" xr:uid="{A60BBE6D-3906-4997-9126-304DC3112F73}"/>
    <cellStyle name="20% - 강조색2 7 2 2 6" xfId="11757" xr:uid="{05BA53FD-3820-4FD1-AC01-67D244892E14}"/>
    <cellStyle name="20% - 강조색2 7 2 2 6 2" xfId="33806" xr:uid="{C54FD053-2EDD-44E1-A04A-2AE6FBF4EF31}"/>
    <cellStyle name="20% - 강조색2 7 2 2 7" xfId="22786" xr:uid="{0EBC8EC0-D13C-4EC3-9DB3-376160516881}"/>
    <cellStyle name="20% - 강조색2 7 2 2 8" xfId="48943" xr:uid="{66936517-3486-4552-B602-B25C40BE1113}"/>
    <cellStyle name="20% - 강조색2 7 2 3" xfId="1019" xr:uid="{AA97075B-B984-4180-8857-9630B4E1A9A0}"/>
    <cellStyle name="20% - 강조색2 7 2 3 2" xfId="2413" xr:uid="{4C1D4E74-710B-4925-A4AD-383F59C921F0}"/>
    <cellStyle name="20% - 강조색2 7 2 3 2 2" xfId="5189" xr:uid="{3A8F06CB-3E06-48AF-BA3E-2C84FA1A8A85}"/>
    <cellStyle name="20% - 강조색2 7 2 3 2 2 2" xfId="10715" xr:uid="{1A02FF59-8D5A-4DF7-8B7B-05645F51AEB4}"/>
    <cellStyle name="20% - 강조색2 7 2 3 2 2 2 2" xfId="21744" xr:uid="{FDA484B9-D76A-4CA4-A4C7-881FDEA6B0E0}"/>
    <cellStyle name="20% - 강조색2 7 2 3 2 2 2 2 2" xfId="43793" xr:uid="{212956DA-806E-4D28-A4B3-73631F4E3592}"/>
    <cellStyle name="20% - 강조색2 7 2 3 2 2 2 3" xfId="32773" xr:uid="{EAB5E27F-79C2-4CDC-97D3-E1F2B699B139}"/>
    <cellStyle name="20% - 강조색2 7 2 3 2 2 3" xfId="16234" xr:uid="{1EED3CB4-A085-41F0-9F7A-67005C7EE9D7}"/>
    <cellStyle name="20% - 강조색2 7 2 3 2 2 3 2" xfId="38283" xr:uid="{73700865-2565-4949-BA8F-6512BEF1B1E6}"/>
    <cellStyle name="20% - 강조색2 7 2 3 2 2 4" xfId="27263" xr:uid="{0DBFAD2D-E70A-4C31-84C3-9286FBB40D8B}"/>
    <cellStyle name="20% - 강조색2 7 2 3 2 2 5" xfId="53421" xr:uid="{FDDDDBCB-AC06-42B3-AC99-EAE21A170581}"/>
    <cellStyle name="20% - 강조색2 7 2 3 2 3" xfId="7960" xr:uid="{AEB37EFC-21C9-4185-B5A7-95FC9739B0EF}"/>
    <cellStyle name="20% - 강조색2 7 2 3 2 3 2" xfId="18989" xr:uid="{E67E45A0-444C-47FF-87CF-D7617BE679DF}"/>
    <cellStyle name="20% - 강조색2 7 2 3 2 3 2 2" xfId="41038" xr:uid="{C2F839A7-49B2-4A31-A671-8D0C58845851}"/>
    <cellStyle name="20% - 강조색2 7 2 3 2 3 3" xfId="30018" xr:uid="{B250B1FC-7652-45F7-8805-03B5E7A67435}"/>
    <cellStyle name="20% - 강조색2 7 2 3 2 4" xfId="13479" xr:uid="{0E100C29-0778-4317-9BAD-5139A1B18337}"/>
    <cellStyle name="20% - 강조색2 7 2 3 2 4 2" xfId="35528" xr:uid="{EFA287C4-7532-47EC-BFAB-CC570A89C577}"/>
    <cellStyle name="20% - 강조색2 7 2 3 2 5" xfId="24508" xr:uid="{4A5CB239-6FF7-4EF8-AC44-8F6894F55299}"/>
    <cellStyle name="20% - 강조색2 7 2 3 2 6" xfId="50666" xr:uid="{E0461595-670A-434A-BB22-748692C338B1}"/>
    <cellStyle name="20% - 강조색2 7 2 3 3" xfId="3813" xr:uid="{479FF4D0-891E-422E-B6FE-5AC45A0FB2CE}"/>
    <cellStyle name="20% - 강조색2 7 2 3 3 2" xfId="9339" xr:uid="{20BA6BF2-2790-41F3-93F1-5D560C7B89DD}"/>
    <cellStyle name="20% - 강조색2 7 2 3 3 2 2" xfId="20368" xr:uid="{864F96D7-6A4F-4B8E-845A-B9C2A9A5331D}"/>
    <cellStyle name="20% - 강조색2 7 2 3 3 2 2 2" xfId="42417" xr:uid="{88A5D497-BF1E-4C0B-9EC7-0E8414572F74}"/>
    <cellStyle name="20% - 강조색2 7 2 3 3 2 3" xfId="31397" xr:uid="{38171BD4-AA94-49D0-8F60-63C6D3128DC4}"/>
    <cellStyle name="20% - 강조색2 7 2 3 3 3" xfId="14858" xr:uid="{F187BD81-CC87-48B4-BC26-DCEB80608AFA}"/>
    <cellStyle name="20% - 강조색2 7 2 3 3 3 2" xfId="36907" xr:uid="{A734EDB2-045C-40A3-90F9-2EC5582C7729}"/>
    <cellStyle name="20% - 강조색2 7 2 3 3 4" xfId="25887" xr:uid="{D09FC370-6C92-417F-A350-FAEA50C8F9E4}"/>
    <cellStyle name="20% - 강조색2 7 2 3 3 5" xfId="52045" xr:uid="{8A56888C-3A73-416B-A3A0-42A36E9ADBA6}"/>
    <cellStyle name="20% - 강조색2 7 2 3 4" xfId="6584" xr:uid="{1378A13D-BEC6-44F3-9EB5-292328BA500F}"/>
    <cellStyle name="20% - 강조색2 7 2 3 4 2" xfId="17613" xr:uid="{A88CD208-8804-41CE-82C1-D875DA82B700}"/>
    <cellStyle name="20% - 강조색2 7 2 3 4 2 2" xfId="39662" xr:uid="{32899BEA-8745-4820-A36C-B94246264AC2}"/>
    <cellStyle name="20% - 강조색2 7 2 3 4 3" xfId="28642" xr:uid="{BC57827F-2217-4398-862C-759623D6E68A}"/>
    <cellStyle name="20% - 강조색2 7 2 3 4 4" xfId="54798" xr:uid="{743AEEA8-857F-40DA-9B45-199579205F01}"/>
    <cellStyle name="20% - 강조색2 7 2 3 5" xfId="12103" xr:uid="{D6BAF4DF-B5B1-44A6-845B-2F3FD48620AB}"/>
    <cellStyle name="20% - 강조색2 7 2 3 5 2" xfId="34152" xr:uid="{E09DDE87-8CF5-40C1-B4A9-8F2A16C23B21}"/>
    <cellStyle name="20% - 강조색2 7 2 3 6" xfId="23132" xr:uid="{16C0F1DA-52F3-4A54-A1C7-2E1B86542833}"/>
    <cellStyle name="20% - 강조색2 7 2 3 7" xfId="49289" xr:uid="{C0A50802-CF08-4A43-895B-5191587CAD19}"/>
    <cellStyle name="20% - 강조색2 7 2 4" xfId="1725" xr:uid="{03E7C40D-7E8E-4C2B-A797-9E26ABC55980}"/>
    <cellStyle name="20% - 강조색2 7 2 4 2" xfId="4501" xr:uid="{E10CF95C-6A95-4844-B595-012A4159368A}"/>
    <cellStyle name="20% - 강조색2 7 2 4 2 2" xfId="10027" xr:uid="{70F17958-09EE-437E-A412-DE7B46FCD900}"/>
    <cellStyle name="20% - 강조색2 7 2 4 2 2 2" xfId="21056" xr:uid="{FA2AD8EC-0955-406A-A4B5-0EDAE4EFA8C8}"/>
    <cellStyle name="20% - 강조색2 7 2 4 2 2 2 2" xfId="43105" xr:uid="{CC1C097A-5601-4F34-9742-FADB57AA6F23}"/>
    <cellStyle name="20% - 강조색2 7 2 4 2 2 3" xfId="32085" xr:uid="{7A564FBB-A7FE-4D8F-8885-20940CBD92DA}"/>
    <cellStyle name="20% - 강조색2 7 2 4 2 3" xfId="15546" xr:uid="{5EBFBF7A-86A6-47F8-A91A-EEC2A5E9D56F}"/>
    <cellStyle name="20% - 강조색2 7 2 4 2 3 2" xfId="37595" xr:uid="{E6E3CD1E-67CD-4924-B708-D7C3AC1935DB}"/>
    <cellStyle name="20% - 강조색2 7 2 4 2 4" xfId="26575" xr:uid="{BA3779B0-D5EB-4D2B-A783-74C7FD6A032E}"/>
    <cellStyle name="20% - 강조색2 7 2 4 2 5" xfId="52733" xr:uid="{2957E36F-2341-4824-AB89-03FE647B2499}"/>
    <cellStyle name="20% - 강조색2 7 2 4 3" xfId="7272" xr:uid="{62536F75-AE4C-4A57-A7C2-1D2309D7C5F3}"/>
    <cellStyle name="20% - 강조색2 7 2 4 3 2" xfId="18301" xr:uid="{4B6DAC04-904E-449B-9ADF-03792615BF10}"/>
    <cellStyle name="20% - 강조색2 7 2 4 3 2 2" xfId="40350" xr:uid="{8789C6DB-EA2E-45BB-88B2-FE74095000F3}"/>
    <cellStyle name="20% - 강조색2 7 2 4 3 3" xfId="29330" xr:uid="{5EA58C5A-B7B7-4D74-9FFB-8E79E463D78D}"/>
    <cellStyle name="20% - 강조색2 7 2 4 4" xfId="12791" xr:uid="{BEBB5BA7-2A0D-4608-AE27-A5CD0A8D92B1}"/>
    <cellStyle name="20% - 강조색2 7 2 4 4 2" xfId="34840" xr:uid="{95095C9B-80AD-4E4E-B414-A784274C850D}"/>
    <cellStyle name="20% - 강조색2 7 2 4 5" xfId="23820" xr:uid="{B62DFEA1-B924-4998-89C0-717C7ED2A8B9}"/>
    <cellStyle name="20% - 강조색2 7 2 4 6" xfId="49978" xr:uid="{73A74FA5-989D-4983-A023-4CD225BE8978}"/>
    <cellStyle name="20% - 강조색2 7 2 5" xfId="3125" xr:uid="{26B42B7E-B6B5-4FFE-ADAD-99A9B5F959A6}"/>
    <cellStyle name="20% - 강조색2 7 2 5 2" xfId="8651" xr:uid="{167A6013-331A-48FB-9E7A-105850DE08A8}"/>
    <cellStyle name="20% - 강조색2 7 2 5 2 2" xfId="19680" xr:uid="{9CB13350-6DFD-4472-B2AB-1C47DCB475E0}"/>
    <cellStyle name="20% - 강조색2 7 2 5 2 2 2" xfId="41729" xr:uid="{5C8DB37D-ACDF-4A09-ADA5-2BDFEC156D53}"/>
    <cellStyle name="20% - 강조색2 7 2 5 2 3" xfId="30709" xr:uid="{65A03F94-139F-4318-8C7A-9AE0F943A6F1}"/>
    <cellStyle name="20% - 강조색2 7 2 5 3" xfId="14170" xr:uid="{71606C44-8951-4DD1-A68E-432D79582225}"/>
    <cellStyle name="20% - 강조색2 7 2 5 3 2" xfId="36219" xr:uid="{BD569E63-8F23-4D9C-8189-F16C7AC9F65A}"/>
    <cellStyle name="20% - 강조색2 7 2 5 4" xfId="25199" xr:uid="{3305EB67-110B-41B3-9340-C48D49090C09}"/>
    <cellStyle name="20% - 강조색2 7 2 5 5" xfId="51357" xr:uid="{16D374D0-0ABB-4C56-9A43-7E73942BA0BD}"/>
    <cellStyle name="20% - 강조색2 7 2 6" xfId="5896" xr:uid="{3B762065-3EFF-4BC9-82E3-FD8C508C4660}"/>
    <cellStyle name="20% - 강조색2 7 2 6 2" xfId="16925" xr:uid="{FF733541-3F73-447E-8654-033D32D3F663}"/>
    <cellStyle name="20% - 강조색2 7 2 6 2 2" xfId="38974" xr:uid="{DD02F044-9EFE-4E7A-B428-534D09B02F57}"/>
    <cellStyle name="20% - 강조색2 7 2 6 3" xfId="27954" xr:uid="{76AA0D2B-95F9-41B8-8B5B-E1660FE1895A}"/>
    <cellStyle name="20% - 강조색2 7 2 6 4" xfId="54111" xr:uid="{5E55A702-688C-4276-B50B-EFEE7FCE7FA1}"/>
    <cellStyle name="20% - 강조색2 7 2 7" xfId="11415" xr:uid="{68C1D682-4C65-4D66-B990-D9C226641727}"/>
    <cellStyle name="20% - 강조색2 7 2 7 2" xfId="33464" xr:uid="{EDA134EF-1E25-4E0B-ADBD-0156228D3031}"/>
    <cellStyle name="20% - 강조색2 7 2 8" xfId="22444" xr:uid="{EA2A972B-FCA6-4047-8414-02F1D7BAB4DA}"/>
    <cellStyle name="20% - 강조색2 7 2 9" xfId="48602" xr:uid="{C9368F68-374B-4A5A-BCA7-CB5C1D1EF7C2}"/>
    <cellStyle name="20% - 강조색2 7 3" xfId="495" xr:uid="{00000000-0005-0000-0000-000055000000}"/>
    <cellStyle name="20% - 강조색2 7 3 2" xfId="1232" xr:uid="{FC742A0A-A65A-4551-BF15-B4D8088FC85E}"/>
    <cellStyle name="20% - 강조색2 7 3 2 2" xfId="2626" xr:uid="{B9376EE2-A8EB-4E25-9594-CB8EC57ED308}"/>
    <cellStyle name="20% - 강조색2 7 3 2 2 2" xfId="5402" xr:uid="{C15D8A61-073F-49F0-AFEB-2F160B4F289B}"/>
    <cellStyle name="20% - 강조색2 7 3 2 2 2 2" xfId="10928" xr:uid="{97A3B45B-0494-426A-894D-7D7ED03FF09C}"/>
    <cellStyle name="20% - 강조색2 7 3 2 2 2 2 2" xfId="21957" xr:uid="{EFD4B4A1-EB0D-4D4D-BEB5-14E9877266E1}"/>
    <cellStyle name="20% - 강조색2 7 3 2 2 2 2 2 2" xfId="44006" xr:uid="{159C9181-0D5D-4777-84F9-927DB4CE5D7C}"/>
    <cellStyle name="20% - 강조색2 7 3 2 2 2 2 3" xfId="32986" xr:uid="{AACE00C5-1EA3-48B2-824D-6FE3BC72D04C}"/>
    <cellStyle name="20% - 강조색2 7 3 2 2 2 3" xfId="16447" xr:uid="{9CD0A10A-1622-4BA5-BDE5-0C6BDFCB16B1}"/>
    <cellStyle name="20% - 강조색2 7 3 2 2 2 3 2" xfId="38496" xr:uid="{68B37B88-8B03-4A89-95DD-59A73826AF02}"/>
    <cellStyle name="20% - 강조색2 7 3 2 2 2 4" xfId="27476" xr:uid="{E7AC07C3-E7B9-4810-BB1C-A13F3AB9C11E}"/>
    <cellStyle name="20% - 강조색2 7 3 2 2 2 5" xfId="53634" xr:uid="{260F5B1C-18E3-4BFD-8539-2C1F8EE76122}"/>
    <cellStyle name="20% - 강조색2 7 3 2 2 3" xfId="8173" xr:uid="{E259B553-8B54-45FD-85BE-4EA782F693A4}"/>
    <cellStyle name="20% - 강조색2 7 3 2 2 3 2" xfId="19202" xr:uid="{8A132C61-4950-403C-8D44-19E9A2413959}"/>
    <cellStyle name="20% - 강조색2 7 3 2 2 3 2 2" xfId="41251" xr:uid="{0634B6DC-C476-4988-A5BF-BC6884FCB347}"/>
    <cellStyle name="20% - 강조색2 7 3 2 2 3 3" xfId="30231" xr:uid="{F47CC276-0D92-4FC0-8077-04CEB524CA49}"/>
    <cellStyle name="20% - 강조색2 7 3 2 2 4" xfId="13692" xr:uid="{E1E15CBE-6C0D-4B48-9B2B-9B737DAAF3C0}"/>
    <cellStyle name="20% - 강조색2 7 3 2 2 4 2" xfId="35741" xr:uid="{DCABA539-7D1D-4793-9B0A-1B5C95B36099}"/>
    <cellStyle name="20% - 강조색2 7 3 2 2 5" xfId="24721" xr:uid="{914F7AC9-94B5-4860-B156-5CD69C36CE71}"/>
    <cellStyle name="20% - 강조색2 7 3 2 2 6" xfId="50879" xr:uid="{BCCF154E-455A-4743-B47D-7B0B6E281529}"/>
    <cellStyle name="20% - 강조색2 7 3 2 3" xfId="4026" xr:uid="{D35735D7-5A89-471F-B7DA-DBFD331B212B}"/>
    <cellStyle name="20% - 강조색2 7 3 2 3 2" xfId="9552" xr:uid="{80500222-F818-4458-AE30-33BFB9692121}"/>
    <cellStyle name="20% - 강조색2 7 3 2 3 2 2" xfId="20581" xr:uid="{D3B764F5-3D12-493A-8B1D-86219FF8C717}"/>
    <cellStyle name="20% - 강조색2 7 3 2 3 2 2 2" xfId="42630" xr:uid="{7CC0DE77-2153-44C9-83F6-4CB9C4077F78}"/>
    <cellStyle name="20% - 강조색2 7 3 2 3 2 3" xfId="31610" xr:uid="{62B31A25-DB57-46B9-BCEA-E5880F9E28AD}"/>
    <cellStyle name="20% - 강조색2 7 3 2 3 3" xfId="15071" xr:uid="{D64FE60D-9D21-4DB0-8D00-07B008A02E25}"/>
    <cellStyle name="20% - 강조색2 7 3 2 3 3 2" xfId="37120" xr:uid="{61E686A3-39EC-45AC-B9FB-6F5599CCE121}"/>
    <cellStyle name="20% - 강조색2 7 3 2 3 4" xfId="26100" xr:uid="{01D7FB9D-0C6E-481E-97AB-285B1E618713}"/>
    <cellStyle name="20% - 강조색2 7 3 2 3 5" xfId="52258" xr:uid="{5D74FB90-7940-45E4-B812-B3A31DF1AAB2}"/>
    <cellStyle name="20% - 강조색2 7 3 2 4" xfId="6797" xr:uid="{906AE69F-FB9C-454C-A282-8ABC79666BE7}"/>
    <cellStyle name="20% - 강조색2 7 3 2 4 2" xfId="17826" xr:uid="{6CB27FF1-0C41-4BE1-BA97-8DDAB45B8D40}"/>
    <cellStyle name="20% - 강조색2 7 3 2 4 2 2" xfId="39875" xr:uid="{D848DEE8-A894-434D-BE09-49778BCAAAE3}"/>
    <cellStyle name="20% - 강조색2 7 3 2 4 3" xfId="28855" xr:uid="{78E62FBB-F561-4D38-BED9-CBC35BF4D2DF}"/>
    <cellStyle name="20% - 강조색2 7 3 2 4 4" xfId="55011" xr:uid="{B3A27572-5D36-42D6-A165-96B8FC11CB58}"/>
    <cellStyle name="20% - 강조색2 7 3 2 5" xfId="12316" xr:uid="{DAC9FA59-6122-467B-8FE3-838F3E795579}"/>
    <cellStyle name="20% - 강조색2 7 3 2 5 2" xfId="34365" xr:uid="{0BE72D8D-B14F-4707-9B1A-157F05D29CE2}"/>
    <cellStyle name="20% - 강조색2 7 3 2 6" xfId="23345" xr:uid="{C4408DB4-8DCD-4DA7-8DBD-63C5DFDC63C9}"/>
    <cellStyle name="20% - 강조색2 7 3 2 7" xfId="49502" xr:uid="{084F8F58-8B6E-493C-A79B-0A79EECA119F}"/>
    <cellStyle name="20% - 강조색2 7 3 3" xfId="1938" xr:uid="{C1E304E1-5017-4856-B993-5C6836A82CB0}"/>
    <cellStyle name="20% - 강조색2 7 3 3 2" xfId="4714" xr:uid="{7AA7E820-A47E-47B2-8937-7D8E1A40F16A}"/>
    <cellStyle name="20% - 강조색2 7 3 3 2 2" xfId="10240" xr:uid="{D60F0F82-BDD6-4429-9D1C-861A5EE8FD2A}"/>
    <cellStyle name="20% - 강조색2 7 3 3 2 2 2" xfId="21269" xr:uid="{F24B0A7E-A7D5-42C0-96BF-00CB5AC84087}"/>
    <cellStyle name="20% - 강조색2 7 3 3 2 2 2 2" xfId="43318" xr:uid="{278AAD19-EEAC-4F17-B07D-714D4EC8D02A}"/>
    <cellStyle name="20% - 강조색2 7 3 3 2 2 3" xfId="32298" xr:uid="{0E3E68E8-2492-41C8-9925-D0366AD77890}"/>
    <cellStyle name="20% - 강조색2 7 3 3 2 3" xfId="15759" xr:uid="{3A48BD49-C7BF-453D-AAC7-55C1F92C88C4}"/>
    <cellStyle name="20% - 강조색2 7 3 3 2 3 2" xfId="37808" xr:uid="{EF8BF3D0-2580-4563-AB76-82A6235CFA80}"/>
    <cellStyle name="20% - 강조색2 7 3 3 2 4" xfId="26788" xr:uid="{60290FE1-BF27-4F5F-B27B-517DEE105E68}"/>
    <cellStyle name="20% - 강조색2 7 3 3 2 5" xfId="52946" xr:uid="{1A6CDB32-7BBF-472F-A50A-D7A73EC27658}"/>
    <cellStyle name="20% - 강조색2 7 3 3 3" xfId="7485" xr:uid="{BE7F2A34-C7A8-4BB6-9A16-B32D3994907C}"/>
    <cellStyle name="20% - 강조색2 7 3 3 3 2" xfId="18514" xr:uid="{80514225-4A7F-4B91-87E9-4DE4124225E6}"/>
    <cellStyle name="20% - 강조색2 7 3 3 3 2 2" xfId="40563" xr:uid="{176E73A1-B9BF-44E5-A3F1-3F746D96A950}"/>
    <cellStyle name="20% - 강조색2 7 3 3 3 3" xfId="29543" xr:uid="{935B9605-4BFF-4B60-A5D3-227AAB95CCAF}"/>
    <cellStyle name="20% - 강조색2 7 3 3 4" xfId="13004" xr:uid="{949D26F2-F308-4E1C-A23C-0042D845E7D6}"/>
    <cellStyle name="20% - 강조색2 7 3 3 4 2" xfId="35053" xr:uid="{740713F1-6994-4BFF-9BB8-2B167700697C}"/>
    <cellStyle name="20% - 강조색2 7 3 3 5" xfId="24033" xr:uid="{09FDB925-B80C-4AF7-BEEF-7A7D592F134F}"/>
    <cellStyle name="20% - 강조색2 7 3 3 6" xfId="50191" xr:uid="{8919F165-2836-44A1-A17A-1DB1D1C4A0B7}"/>
    <cellStyle name="20% - 강조색2 7 3 4" xfId="3338" xr:uid="{B41BE14B-34DC-4AD3-9A34-06C5E4580009}"/>
    <cellStyle name="20% - 강조색2 7 3 4 2" xfId="8864" xr:uid="{8C68EBB3-A753-4A65-892F-14EAE6D59482}"/>
    <cellStyle name="20% - 강조색2 7 3 4 2 2" xfId="19893" xr:uid="{BD79B6BF-0BEC-4DB8-BE6A-ACE0629FA85D}"/>
    <cellStyle name="20% - 강조색2 7 3 4 2 2 2" xfId="41942" xr:uid="{01B560B0-701F-4DE8-9949-74CB8D2EC056}"/>
    <cellStyle name="20% - 강조색2 7 3 4 2 3" xfId="30922" xr:uid="{EF6222B7-C04A-4DFC-9187-ED3F3BD7677A}"/>
    <cellStyle name="20% - 강조색2 7 3 4 3" xfId="14383" xr:uid="{24804BD1-2441-4B28-BBDB-E4EFDF52B91D}"/>
    <cellStyle name="20% - 강조색2 7 3 4 3 2" xfId="36432" xr:uid="{3B6346D8-5231-43FF-AA01-63383C8911C7}"/>
    <cellStyle name="20% - 강조색2 7 3 4 4" xfId="25412" xr:uid="{47D6DF5A-44C3-4F8A-95B1-7F18755DECBA}"/>
    <cellStyle name="20% - 강조색2 7 3 4 5" xfId="51570" xr:uid="{DA19F89C-0492-46BE-AE01-CE43E8C15BCB}"/>
    <cellStyle name="20% - 강조색2 7 3 5" xfId="6109" xr:uid="{D8ABEDBE-13FA-408A-99BA-61B0E62B1E2E}"/>
    <cellStyle name="20% - 강조색2 7 3 5 2" xfId="17138" xr:uid="{B8AD2AD4-E208-4483-B51C-90523B3EE617}"/>
    <cellStyle name="20% - 강조색2 7 3 5 2 2" xfId="39187" xr:uid="{4E186239-4FDF-4505-BBD6-67DE57035132}"/>
    <cellStyle name="20% - 강조색2 7 3 5 3" xfId="28167" xr:uid="{10BB9CCB-E8E8-423F-8667-8682A2866ECD}"/>
    <cellStyle name="20% - 강조색2 7 3 5 4" xfId="54323" xr:uid="{1B17D29C-24FC-4CCC-B58F-F72A9A651F23}"/>
    <cellStyle name="20% - 강조색2 7 3 6" xfId="11628" xr:uid="{A8EF4B39-D2A8-4B04-9EC5-CA9113968F7B}"/>
    <cellStyle name="20% - 강조색2 7 3 6 2" xfId="33677" xr:uid="{578989FB-5A93-4E19-873B-E8E2C8C48AE4}"/>
    <cellStyle name="20% - 강조색2 7 3 7" xfId="22657" xr:uid="{BDCFA20D-AF5E-4612-98A4-DAEA8BE82CE0}"/>
    <cellStyle name="20% - 강조색2 7 3 8" xfId="48814" xr:uid="{25A46CEC-0CEA-4AF9-8CF6-5E6D533780A4}"/>
    <cellStyle name="20% - 강조색2 7 4" xfId="890" xr:uid="{D9388F3E-9754-4C45-8A54-6A31002BF625}"/>
    <cellStyle name="20% - 강조색2 7 4 2" xfId="2284" xr:uid="{D18989F2-2AE0-494E-AFB8-EA0F8AD535C1}"/>
    <cellStyle name="20% - 강조색2 7 4 2 2" xfId="5060" xr:uid="{A74A7712-9540-47BD-B2B3-587AE37751F4}"/>
    <cellStyle name="20% - 강조색2 7 4 2 2 2" xfId="10586" xr:uid="{892DDD87-6921-4392-857E-D276F4190C66}"/>
    <cellStyle name="20% - 강조색2 7 4 2 2 2 2" xfId="21615" xr:uid="{CA65803E-11A2-4BD1-AB1B-6BACEB9CC57B}"/>
    <cellStyle name="20% - 강조색2 7 4 2 2 2 2 2" xfId="43664" xr:uid="{0EBA9B45-8998-4B2B-9189-3752961462AF}"/>
    <cellStyle name="20% - 강조색2 7 4 2 2 2 3" xfId="32644" xr:uid="{A112F7F6-201F-4CAA-B963-7A917D39BEE6}"/>
    <cellStyle name="20% - 강조색2 7 4 2 2 3" xfId="16105" xr:uid="{E4D5EFDB-E551-4E14-BEB7-7EDD3AC20ECA}"/>
    <cellStyle name="20% - 강조색2 7 4 2 2 3 2" xfId="38154" xr:uid="{0B957E3C-139E-4F10-AFDF-D246103CAEBA}"/>
    <cellStyle name="20% - 강조색2 7 4 2 2 4" xfId="27134" xr:uid="{DEB6F54F-BBB6-4BF3-87CF-A2487A1F9725}"/>
    <cellStyle name="20% - 강조색2 7 4 2 2 5" xfId="53292" xr:uid="{821BD420-1898-40E0-9F06-69FD4A23BFBB}"/>
    <cellStyle name="20% - 강조색2 7 4 2 3" xfId="7831" xr:uid="{F8619658-9976-4554-94DD-E210D0906857}"/>
    <cellStyle name="20% - 강조색2 7 4 2 3 2" xfId="18860" xr:uid="{2B5CF07B-D0F3-4DF3-8FB4-E0D2E80250B9}"/>
    <cellStyle name="20% - 강조색2 7 4 2 3 2 2" xfId="40909" xr:uid="{06CA6CC9-4D2F-41F3-A5DC-3D8B9B8F7A31}"/>
    <cellStyle name="20% - 강조색2 7 4 2 3 3" xfId="29889" xr:uid="{D4329C5F-EF61-46FA-A8F1-FCC85875EDF7}"/>
    <cellStyle name="20% - 강조색2 7 4 2 4" xfId="13350" xr:uid="{338904F6-C340-429A-8962-AB21176F773E}"/>
    <cellStyle name="20% - 강조색2 7 4 2 4 2" xfId="35399" xr:uid="{5DFEAA4B-709A-4572-BCDC-48021CDF1293}"/>
    <cellStyle name="20% - 강조색2 7 4 2 5" xfId="24379" xr:uid="{F600EB95-550A-41AC-89CE-54B406A16447}"/>
    <cellStyle name="20% - 강조색2 7 4 2 6" xfId="50537" xr:uid="{F72CD18F-7F25-4341-BC73-A4576122A9A8}"/>
    <cellStyle name="20% - 강조색2 7 4 3" xfId="3684" xr:uid="{68DB8D34-20E6-48E1-A020-F899913C2CE6}"/>
    <cellStyle name="20% - 강조색2 7 4 3 2" xfId="9210" xr:uid="{54976613-7009-44F0-BA23-939F8EBFDB7F}"/>
    <cellStyle name="20% - 강조색2 7 4 3 2 2" xfId="20239" xr:uid="{FA184290-E37F-452E-8E1F-7F2FE9B98ED3}"/>
    <cellStyle name="20% - 강조색2 7 4 3 2 2 2" xfId="42288" xr:uid="{CCE01AB2-61C0-4839-A35D-CB072DCE30D1}"/>
    <cellStyle name="20% - 강조색2 7 4 3 2 3" xfId="31268" xr:uid="{4E5383C1-D4C7-4E11-9FF4-830586ACBCEB}"/>
    <cellStyle name="20% - 강조색2 7 4 3 3" xfId="14729" xr:uid="{1809D0EC-1AAD-43FA-948D-7BA89FD87BBF}"/>
    <cellStyle name="20% - 강조색2 7 4 3 3 2" xfId="36778" xr:uid="{679BF02F-9215-4DE7-9360-47E30B5A614C}"/>
    <cellStyle name="20% - 강조색2 7 4 3 4" xfId="25758" xr:uid="{7A39C050-4E19-4E52-8DC8-277CC8C024FB}"/>
    <cellStyle name="20% - 강조색2 7 4 3 5" xfId="51916" xr:uid="{D724538D-8F42-4D0B-BFAE-582FD8AC0F1E}"/>
    <cellStyle name="20% - 강조색2 7 4 4" xfId="6455" xr:uid="{9EB77ABC-47B1-4C4B-B31D-61FF43F2BA81}"/>
    <cellStyle name="20% - 강조색2 7 4 4 2" xfId="17484" xr:uid="{C554DAD9-3F48-4B84-A7E7-13F64DC3D70A}"/>
    <cellStyle name="20% - 강조색2 7 4 4 2 2" xfId="39533" xr:uid="{E19C273A-FF32-4BDF-BDDA-176D5EEBF5B8}"/>
    <cellStyle name="20% - 강조색2 7 4 4 3" xfId="28513" xr:uid="{5070E190-7784-4A17-960C-BC4EFA9CC194}"/>
    <cellStyle name="20% - 강조색2 7 4 4 4" xfId="54669" xr:uid="{C6AD3CC9-A121-4A34-9358-2CA384A7946A}"/>
    <cellStyle name="20% - 강조색2 7 4 5" xfId="11974" xr:uid="{CCA1DEE4-989F-4EF0-BAC3-442D0CAE947A}"/>
    <cellStyle name="20% - 강조색2 7 4 5 2" xfId="34023" xr:uid="{4E2D7480-5518-497F-A571-1D734C9742AE}"/>
    <cellStyle name="20% - 강조색2 7 4 6" xfId="23003" xr:uid="{55521FED-752C-4FC6-BEE4-918DD67789E0}"/>
    <cellStyle name="20% - 강조색2 7 4 7" xfId="49160" xr:uid="{F1642C53-89A7-41F0-BBF6-A2B58944FDF8}"/>
    <cellStyle name="20% - 강조색2 7 5" xfId="1596" xr:uid="{E958C87A-C4F1-4EEA-A656-A9F0C2631812}"/>
    <cellStyle name="20% - 강조색2 7 5 2" xfId="4372" xr:uid="{7E04B320-5EA4-49FB-B59E-94BE688E492F}"/>
    <cellStyle name="20% - 강조색2 7 5 2 2" xfId="9898" xr:uid="{E713D456-D8E3-492D-BAAC-9469C97CFD09}"/>
    <cellStyle name="20% - 강조색2 7 5 2 2 2" xfId="20927" xr:uid="{D804E075-D988-456E-B3AB-45714A093955}"/>
    <cellStyle name="20% - 강조색2 7 5 2 2 2 2" xfId="42976" xr:uid="{698A2059-7513-4DA4-8AE3-823746F15A99}"/>
    <cellStyle name="20% - 강조색2 7 5 2 2 3" xfId="31956" xr:uid="{AED08324-B0B3-4BFD-A722-70EC1459677D}"/>
    <cellStyle name="20% - 강조색2 7 5 2 3" xfId="15417" xr:uid="{66467A52-3F88-4D47-A4FB-31D6D895A192}"/>
    <cellStyle name="20% - 강조색2 7 5 2 3 2" xfId="37466" xr:uid="{96E863E1-297D-48D2-9626-6241F090E6BD}"/>
    <cellStyle name="20% - 강조색2 7 5 2 4" xfId="26446" xr:uid="{1654A808-1430-4027-946B-0C412F1C000B}"/>
    <cellStyle name="20% - 강조색2 7 5 2 5" xfId="52604" xr:uid="{1E5462B1-6F65-46F2-A1C9-D0E8AAE07E42}"/>
    <cellStyle name="20% - 강조색2 7 5 3" xfId="7143" xr:uid="{A7959AC3-2313-4CAB-9200-6EE203AA551E}"/>
    <cellStyle name="20% - 강조색2 7 5 3 2" xfId="18172" xr:uid="{9854DA89-A3C7-47E4-8544-2BB23C106216}"/>
    <cellStyle name="20% - 강조색2 7 5 3 2 2" xfId="40221" xr:uid="{8BB3011F-1E1D-4F36-88C1-755FC0700B18}"/>
    <cellStyle name="20% - 강조색2 7 5 3 3" xfId="29201" xr:uid="{B2BCB994-637D-4C10-B8CC-C0510EA13F6D}"/>
    <cellStyle name="20% - 강조색2 7 5 4" xfId="12662" xr:uid="{5D34584E-4C3D-4623-806C-4F481E9D1115}"/>
    <cellStyle name="20% - 강조색2 7 5 4 2" xfId="34711" xr:uid="{D65935B4-197C-42B1-86A6-8102D1EC42F1}"/>
    <cellStyle name="20% - 강조색2 7 5 5" xfId="23691" xr:uid="{0DE2CD9F-B8EF-42FE-A91C-73AAFFD9A064}"/>
    <cellStyle name="20% - 강조색2 7 5 6" xfId="49849" xr:uid="{3676BE57-D00C-4300-906F-7482AF122A57}"/>
    <cellStyle name="20% - 강조색2 7 6" xfId="2996" xr:uid="{65D0D56A-43E6-4F79-BA79-3B7DC3C46933}"/>
    <cellStyle name="20% - 강조색2 7 6 2" xfId="8522" xr:uid="{77E39CE6-B082-40F8-BD44-8EEEA4AAA3BE}"/>
    <cellStyle name="20% - 강조색2 7 6 2 2" xfId="19551" xr:uid="{5C333E7B-09BA-471E-B539-5BCB12B5CB5F}"/>
    <cellStyle name="20% - 강조색2 7 6 2 2 2" xfId="41600" xr:uid="{24B2CD7D-3120-4F39-81F3-DEB653CECB22}"/>
    <cellStyle name="20% - 강조색2 7 6 2 3" xfId="30580" xr:uid="{C806460B-BE83-41B6-A56B-030E291F1E3F}"/>
    <cellStyle name="20% - 강조색2 7 6 3" xfId="14041" xr:uid="{9C3B6BBF-BC8B-4455-8979-BC28693D86CA}"/>
    <cellStyle name="20% - 강조색2 7 6 3 2" xfId="36090" xr:uid="{69928A7E-6659-4AB0-9602-D36EC2EE6640}"/>
    <cellStyle name="20% - 강조색2 7 6 4" xfId="25070" xr:uid="{A92365FC-84DD-4241-B7FB-1519FC144ED1}"/>
    <cellStyle name="20% - 강조색2 7 6 5" xfId="51228" xr:uid="{E5E29BD5-EF50-4FEC-A0F3-3B493A513AE5}"/>
    <cellStyle name="20% - 강조색2 7 7" xfId="5767" xr:uid="{B828A622-5B72-4174-A99C-3BDF33F11839}"/>
    <cellStyle name="20% - 강조색2 7 7 2" xfId="16796" xr:uid="{0786DE39-C39E-4277-8ECA-AE70DEF75A8E}"/>
    <cellStyle name="20% - 강조색2 7 7 2 2" xfId="38845" xr:uid="{BFC507B5-0DAF-4F1F-8CED-EC685A29DF8E}"/>
    <cellStyle name="20% - 강조색2 7 7 3" xfId="27825" xr:uid="{F12F1A34-ECA3-48DA-BF5A-A2FF038742C3}"/>
    <cellStyle name="20% - 강조색2 7 7 4" xfId="53982" xr:uid="{9E3B38BC-16B6-4A4B-A3E5-0FFD39ECC15A}"/>
    <cellStyle name="20% - 강조색2 7 8" xfId="11286" xr:uid="{B1A13D33-A6BA-43D7-A913-EE2AF27AD6AB}"/>
    <cellStyle name="20% - 강조색2 7 8 2" xfId="33335" xr:uid="{725BF514-BDC9-48CD-9CD4-2480388DB515}"/>
    <cellStyle name="20% - 강조색2 7 9" xfId="22315" xr:uid="{53E9ECB7-5F4C-4757-A33E-D772ADBF4B8A}"/>
    <cellStyle name="20% - 강조색2 8" xfId="148" xr:uid="{00000000-0005-0000-0000-000056000000}"/>
    <cellStyle name="20% - 강조색2 8 10" xfId="48486" xr:uid="{F343DD9F-E2F3-4F80-8192-D9388F160F12}"/>
    <cellStyle name="20% - 강조색2 8 2" xfId="277" xr:uid="{00000000-0005-0000-0000-000057000000}"/>
    <cellStyle name="20% - 강조색2 8 2 2" xfId="637" xr:uid="{00000000-0005-0000-0000-000058000000}"/>
    <cellStyle name="20% - 강조색2 8 2 2 2" xfId="1374" xr:uid="{25E6FFA8-611B-4BF2-9E51-77A6A8CD043D}"/>
    <cellStyle name="20% - 강조색2 8 2 2 2 2" xfId="2768" xr:uid="{7F0E4D0F-FE9B-4379-A5CA-D936C004DF4A}"/>
    <cellStyle name="20% - 강조색2 8 2 2 2 2 2" xfId="5544" xr:uid="{F24DEBAF-A058-4003-A6B5-FAA7165F3CF4}"/>
    <cellStyle name="20% - 강조색2 8 2 2 2 2 2 2" xfId="11070" xr:uid="{93F24CB7-D554-4A45-ABFE-3EC62F394D5A}"/>
    <cellStyle name="20% - 강조색2 8 2 2 2 2 2 2 2" xfId="22099" xr:uid="{20E1878E-AD89-4607-ABA3-3947E85B062F}"/>
    <cellStyle name="20% - 강조색2 8 2 2 2 2 2 2 2 2" xfId="44148" xr:uid="{F1A6EFAF-F957-41F7-A95F-0480F4D59376}"/>
    <cellStyle name="20% - 강조색2 8 2 2 2 2 2 2 3" xfId="33128" xr:uid="{3E382BC4-5BBE-4DDB-A50E-9BD336C59097}"/>
    <cellStyle name="20% - 강조색2 8 2 2 2 2 2 3" xfId="16589" xr:uid="{2FFA21DC-E108-46C4-AFF1-5DD4FDC9B3E1}"/>
    <cellStyle name="20% - 강조색2 8 2 2 2 2 2 3 2" xfId="38638" xr:uid="{8BDC5D88-5811-42F3-A8F9-D17320D140D5}"/>
    <cellStyle name="20% - 강조색2 8 2 2 2 2 2 4" xfId="27618" xr:uid="{099FB6AD-169B-431B-8D5E-B8AAC26F61A9}"/>
    <cellStyle name="20% - 강조색2 8 2 2 2 2 2 5" xfId="53776" xr:uid="{E342F3FE-36CC-4960-A94B-B97AF85F351F}"/>
    <cellStyle name="20% - 강조색2 8 2 2 2 2 3" xfId="8315" xr:uid="{E5863109-5917-44E5-92C9-68A846541BB9}"/>
    <cellStyle name="20% - 강조색2 8 2 2 2 2 3 2" xfId="19344" xr:uid="{7DACE51B-6437-40CC-8686-965731A12A3F}"/>
    <cellStyle name="20% - 강조색2 8 2 2 2 2 3 2 2" xfId="41393" xr:uid="{AD666448-2811-4EC2-8565-267222EED5B2}"/>
    <cellStyle name="20% - 강조색2 8 2 2 2 2 3 3" xfId="30373" xr:uid="{72B792A1-7EC0-4642-BDDF-91D69C9A74D4}"/>
    <cellStyle name="20% - 강조색2 8 2 2 2 2 4" xfId="13834" xr:uid="{7E395D26-DA59-495D-8DBB-643237B7DF85}"/>
    <cellStyle name="20% - 강조색2 8 2 2 2 2 4 2" xfId="35883" xr:uid="{203A0825-D376-4557-A920-07CEC2EB9C91}"/>
    <cellStyle name="20% - 강조색2 8 2 2 2 2 5" xfId="24863" xr:uid="{3B8FF8EC-50D2-49F7-B8B7-5BB66D761602}"/>
    <cellStyle name="20% - 강조색2 8 2 2 2 2 6" xfId="51021" xr:uid="{6CAB568D-8EE9-4AFD-A87E-E1B9BE780197}"/>
    <cellStyle name="20% - 강조색2 8 2 2 2 3" xfId="4168" xr:uid="{36B62E91-9F3A-43EB-BB31-A070FEC5205F}"/>
    <cellStyle name="20% - 강조색2 8 2 2 2 3 2" xfId="9694" xr:uid="{A41F5946-C4DE-4609-B127-BA80EFF73463}"/>
    <cellStyle name="20% - 강조색2 8 2 2 2 3 2 2" xfId="20723" xr:uid="{2EAC1030-ADC0-4E5C-AC14-3184C5080F77}"/>
    <cellStyle name="20% - 강조색2 8 2 2 2 3 2 2 2" xfId="42772" xr:uid="{8474EF54-2849-4515-B430-5722538885E8}"/>
    <cellStyle name="20% - 강조색2 8 2 2 2 3 2 3" xfId="31752" xr:uid="{99A6D382-CA51-4C88-9FBA-6183829237B3}"/>
    <cellStyle name="20% - 강조색2 8 2 2 2 3 3" xfId="15213" xr:uid="{869F51DC-BC5C-4814-B415-44166438A580}"/>
    <cellStyle name="20% - 강조색2 8 2 2 2 3 3 2" xfId="37262" xr:uid="{D17370D3-9F5D-450E-9EBC-6F96020A521C}"/>
    <cellStyle name="20% - 강조색2 8 2 2 2 3 4" xfId="26242" xr:uid="{6BFA9D49-69B5-46A2-A8BC-A8A8B9FA7FFB}"/>
    <cellStyle name="20% - 강조색2 8 2 2 2 3 5" xfId="52400" xr:uid="{5601ADD6-E5FC-41F2-9672-DE56B92B0C7D}"/>
    <cellStyle name="20% - 강조색2 8 2 2 2 4" xfId="6939" xr:uid="{0311726E-06DD-4B56-A128-6834165E3306}"/>
    <cellStyle name="20% - 강조색2 8 2 2 2 4 2" xfId="17968" xr:uid="{C9D41826-E165-4FBF-A085-2834D61BCA6A}"/>
    <cellStyle name="20% - 강조색2 8 2 2 2 4 2 2" xfId="40017" xr:uid="{74D0B2B3-1192-4C81-B302-52E1FE7A7DDA}"/>
    <cellStyle name="20% - 강조색2 8 2 2 2 4 3" xfId="28997" xr:uid="{3980924E-A14B-40F1-B67F-0CF7EA40D8EC}"/>
    <cellStyle name="20% - 강조색2 8 2 2 2 4 4" xfId="55153" xr:uid="{6F5453F0-FAF1-4E3E-AC14-CFEB66F7106D}"/>
    <cellStyle name="20% - 강조색2 8 2 2 2 5" xfId="12458" xr:uid="{9DFD42A1-32B5-4231-956D-22993F6A6516}"/>
    <cellStyle name="20% - 강조색2 8 2 2 2 5 2" xfId="34507" xr:uid="{8D2AF448-5357-476A-8A1D-2B9573DD96DB}"/>
    <cellStyle name="20% - 강조색2 8 2 2 2 6" xfId="23487" xr:uid="{48E9795E-87FE-469F-9AD2-6DDEFCCBEE2B}"/>
    <cellStyle name="20% - 강조색2 8 2 2 2 7" xfId="49644" xr:uid="{2BFACFDB-E29A-4BD7-B5D0-B0BA029EAEE9}"/>
    <cellStyle name="20% - 강조색2 8 2 2 3" xfId="2080" xr:uid="{7C2D7252-A372-46CA-84BF-765F9DCEBFA9}"/>
    <cellStyle name="20% - 강조색2 8 2 2 3 2" xfId="4856" xr:uid="{732122B8-EB77-488F-91FB-6769C63DEE64}"/>
    <cellStyle name="20% - 강조색2 8 2 2 3 2 2" xfId="10382" xr:uid="{5ACB9B2B-9FC2-40A8-A130-2BB840361785}"/>
    <cellStyle name="20% - 강조색2 8 2 2 3 2 2 2" xfId="21411" xr:uid="{0E5F0B91-DF98-493F-9F4B-A4B9870E024B}"/>
    <cellStyle name="20% - 강조색2 8 2 2 3 2 2 2 2" xfId="43460" xr:uid="{7EACF4A8-3133-402F-A023-2C510F47130B}"/>
    <cellStyle name="20% - 강조색2 8 2 2 3 2 2 3" xfId="32440" xr:uid="{72FE28A4-3297-42FC-90E2-15B171295FF9}"/>
    <cellStyle name="20% - 강조색2 8 2 2 3 2 3" xfId="15901" xr:uid="{8F2645A5-66AD-4C95-B7CC-3416AE52D958}"/>
    <cellStyle name="20% - 강조색2 8 2 2 3 2 3 2" xfId="37950" xr:uid="{3E236CE5-6C4A-4F98-8AF7-BEB81203FE80}"/>
    <cellStyle name="20% - 강조색2 8 2 2 3 2 4" xfId="26930" xr:uid="{EE576603-390D-4A43-9E52-87812AEB2BC1}"/>
    <cellStyle name="20% - 강조색2 8 2 2 3 2 5" xfId="53088" xr:uid="{A0629009-449F-4232-A79D-3A3FC82418AA}"/>
    <cellStyle name="20% - 강조색2 8 2 2 3 3" xfId="7627" xr:uid="{321E5D41-81A2-49B1-AF32-87685C598EB6}"/>
    <cellStyle name="20% - 강조색2 8 2 2 3 3 2" xfId="18656" xr:uid="{FD17C817-CAB3-4FFE-9A37-331A318EBC0F}"/>
    <cellStyle name="20% - 강조색2 8 2 2 3 3 2 2" xfId="40705" xr:uid="{57A89195-223B-4FCA-A266-394D0DE06F25}"/>
    <cellStyle name="20% - 강조색2 8 2 2 3 3 3" xfId="29685" xr:uid="{6C79FF2F-1150-4688-AB3B-52C0E77B06A4}"/>
    <cellStyle name="20% - 강조색2 8 2 2 3 4" xfId="13146" xr:uid="{25785EA1-AC39-424A-B391-83322275011E}"/>
    <cellStyle name="20% - 강조색2 8 2 2 3 4 2" xfId="35195" xr:uid="{BC1CB25A-4B2F-42A1-BFE5-8CF800BE634D}"/>
    <cellStyle name="20% - 강조색2 8 2 2 3 5" xfId="24175" xr:uid="{CF883DD1-BB5E-4691-A7BD-98064145E5ED}"/>
    <cellStyle name="20% - 강조색2 8 2 2 3 6" xfId="50333" xr:uid="{35CDEA54-DFE9-4894-9D60-A98557DEB41A}"/>
    <cellStyle name="20% - 강조색2 8 2 2 4" xfId="3480" xr:uid="{AE866A5E-2813-4D03-B8C0-85A3D2DC5F96}"/>
    <cellStyle name="20% - 강조색2 8 2 2 4 2" xfId="9006" xr:uid="{7ABF3452-F451-4F49-B1CF-EA3F45028A46}"/>
    <cellStyle name="20% - 강조색2 8 2 2 4 2 2" xfId="20035" xr:uid="{304D3CF0-BDE0-4F41-BAE4-AF6F4CFEAA0D}"/>
    <cellStyle name="20% - 강조색2 8 2 2 4 2 2 2" xfId="42084" xr:uid="{6163625E-52B2-412C-808E-D3F99615701C}"/>
    <cellStyle name="20% - 강조색2 8 2 2 4 2 3" xfId="31064" xr:uid="{40B9122E-82EB-44D2-91BB-194A54D8441E}"/>
    <cellStyle name="20% - 강조색2 8 2 2 4 3" xfId="14525" xr:uid="{0A2B96E2-5228-42D7-8FC5-646760DBC83B}"/>
    <cellStyle name="20% - 강조색2 8 2 2 4 3 2" xfId="36574" xr:uid="{B2CA16BF-4F94-49F3-BDF0-822BCBD442B5}"/>
    <cellStyle name="20% - 강조색2 8 2 2 4 4" xfId="25554" xr:uid="{B32074FC-BB73-4078-B576-3EDAE22503FF}"/>
    <cellStyle name="20% - 강조색2 8 2 2 4 5" xfId="51712" xr:uid="{142F3E33-0E7D-457A-AA4F-A7131A4DACEC}"/>
    <cellStyle name="20% - 강조색2 8 2 2 5" xfId="6251" xr:uid="{E2C9CFF9-38A8-45F9-BB63-2343E59ED3D9}"/>
    <cellStyle name="20% - 강조색2 8 2 2 5 2" xfId="17280" xr:uid="{E58E7D9D-61A6-47CF-93BC-5586A8897F3E}"/>
    <cellStyle name="20% - 강조색2 8 2 2 5 2 2" xfId="39329" xr:uid="{914A395C-B69D-4299-97B5-B7851D8C7F45}"/>
    <cellStyle name="20% - 강조색2 8 2 2 5 3" xfId="28309" xr:uid="{CA5BA7FD-EBA3-4C1F-A6B6-E8EAEFC4CB1C}"/>
    <cellStyle name="20% - 강조색2 8 2 2 5 4" xfId="54465" xr:uid="{F8383D2F-C2A0-4504-9C1D-A24BBCF1F4DE}"/>
    <cellStyle name="20% - 강조색2 8 2 2 6" xfId="11770" xr:uid="{1F6493E5-4D00-4DC0-AC88-AC73D90D82F4}"/>
    <cellStyle name="20% - 강조색2 8 2 2 6 2" xfId="33819" xr:uid="{F356A1E8-EC4E-4496-9007-961CD387E675}"/>
    <cellStyle name="20% - 강조색2 8 2 2 7" xfId="22799" xr:uid="{67AA8807-9055-4C03-BA42-D014FE1FBDC3}"/>
    <cellStyle name="20% - 강조색2 8 2 2 8" xfId="48956" xr:uid="{62DFB042-08E8-4680-BCFF-63F85D37620B}"/>
    <cellStyle name="20% - 강조색2 8 2 3" xfId="1032" xr:uid="{EC211D90-86DD-4D43-8CA3-42107E0A1697}"/>
    <cellStyle name="20% - 강조색2 8 2 3 2" xfId="2426" xr:uid="{870A4F9A-0239-417C-908A-5E96CFC5989A}"/>
    <cellStyle name="20% - 강조색2 8 2 3 2 2" xfId="5202" xr:uid="{C763DD3A-B527-4B2E-A38D-D265B2ADFF27}"/>
    <cellStyle name="20% - 강조색2 8 2 3 2 2 2" xfId="10728" xr:uid="{08AA698D-38A3-4E09-980B-2F8071824CA1}"/>
    <cellStyle name="20% - 강조색2 8 2 3 2 2 2 2" xfId="21757" xr:uid="{6A9C2B7A-E4F6-4641-A5FF-09A8EA797505}"/>
    <cellStyle name="20% - 강조색2 8 2 3 2 2 2 2 2" xfId="43806" xr:uid="{1352CA3A-7637-4C56-81A5-2AA5F280B296}"/>
    <cellStyle name="20% - 강조색2 8 2 3 2 2 2 3" xfId="32786" xr:uid="{A1B5E92E-B7FA-4FE4-B099-E2BD3D574C24}"/>
    <cellStyle name="20% - 강조색2 8 2 3 2 2 3" xfId="16247" xr:uid="{8B5FBF9C-8CD0-4EFA-95D5-38205DF7EAA8}"/>
    <cellStyle name="20% - 강조색2 8 2 3 2 2 3 2" xfId="38296" xr:uid="{51680F2C-DA38-4221-9FF6-CBCAB89CCB40}"/>
    <cellStyle name="20% - 강조색2 8 2 3 2 2 4" xfId="27276" xr:uid="{408C5C18-B1A5-49A9-9051-00392F0DEC03}"/>
    <cellStyle name="20% - 강조색2 8 2 3 2 2 5" xfId="53434" xr:uid="{B44FA4BD-236F-4309-A8C9-3E6525776F21}"/>
    <cellStyle name="20% - 강조색2 8 2 3 2 3" xfId="7973" xr:uid="{AF53FB04-9E35-44A7-8E9A-66B8DEB8FB54}"/>
    <cellStyle name="20% - 강조색2 8 2 3 2 3 2" xfId="19002" xr:uid="{6534E662-CDDD-45E3-ABD5-21829BB4C15E}"/>
    <cellStyle name="20% - 강조색2 8 2 3 2 3 2 2" xfId="41051" xr:uid="{778FAE81-3E40-4987-80CE-3F7ECB0E08E0}"/>
    <cellStyle name="20% - 강조색2 8 2 3 2 3 3" xfId="30031" xr:uid="{41C70E4A-85A0-499A-9150-99F4F2F9853C}"/>
    <cellStyle name="20% - 강조색2 8 2 3 2 4" xfId="13492" xr:uid="{41FEBE7F-B235-46D3-8956-9E2FBF70077B}"/>
    <cellStyle name="20% - 강조색2 8 2 3 2 4 2" xfId="35541" xr:uid="{EFDB84D3-9FD3-4407-A914-AF1CF27C05B3}"/>
    <cellStyle name="20% - 강조색2 8 2 3 2 5" xfId="24521" xr:uid="{AEB13178-4A9C-4650-9693-CB87AFA17CF8}"/>
    <cellStyle name="20% - 강조색2 8 2 3 2 6" xfId="50679" xr:uid="{A0BC70A9-3231-4FB6-AD54-943AF3097CDD}"/>
    <cellStyle name="20% - 강조색2 8 2 3 3" xfId="3826" xr:uid="{E1CB6C11-448D-49C4-9CCB-054749586173}"/>
    <cellStyle name="20% - 강조색2 8 2 3 3 2" xfId="9352" xr:uid="{A3DA673E-A4A2-4D6C-8AB8-54452D4AFF25}"/>
    <cellStyle name="20% - 강조색2 8 2 3 3 2 2" xfId="20381" xr:uid="{8C2A2C97-7ED3-46F9-982D-6F9FFCDA4CE6}"/>
    <cellStyle name="20% - 강조색2 8 2 3 3 2 2 2" xfId="42430" xr:uid="{FDB1FB42-7A0E-4923-85F6-FB4BE4BC52D8}"/>
    <cellStyle name="20% - 강조색2 8 2 3 3 2 3" xfId="31410" xr:uid="{04CEF578-AF9E-4C6E-B37C-DF4732F0499F}"/>
    <cellStyle name="20% - 강조색2 8 2 3 3 3" xfId="14871" xr:uid="{2798D910-2E23-47A5-BDB6-52793237354C}"/>
    <cellStyle name="20% - 강조색2 8 2 3 3 3 2" xfId="36920" xr:uid="{F2992429-2EA5-4EF9-84F4-724C116B604D}"/>
    <cellStyle name="20% - 강조색2 8 2 3 3 4" xfId="25900" xr:uid="{CBEE8707-F4BA-4449-9C63-8FFE719AB4E7}"/>
    <cellStyle name="20% - 강조색2 8 2 3 3 5" xfId="52058" xr:uid="{870DCF71-D4B0-48A7-A011-68B0366E6986}"/>
    <cellStyle name="20% - 강조색2 8 2 3 4" xfId="6597" xr:uid="{EFD474E2-E430-41D9-973D-69DD7DB0D9BE}"/>
    <cellStyle name="20% - 강조색2 8 2 3 4 2" xfId="17626" xr:uid="{D4AC9BD7-A121-4F7C-A56B-21E998517F3B}"/>
    <cellStyle name="20% - 강조색2 8 2 3 4 2 2" xfId="39675" xr:uid="{E0AAD430-182F-48DD-A8E2-0187E6CD6CC6}"/>
    <cellStyle name="20% - 강조색2 8 2 3 4 3" xfId="28655" xr:uid="{F40083BB-D0B5-42DA-A96A-16F9AF74F0DC}"/>
    <cellStyle name="20% - 강조색2 8 2 3 4 4" xfId="54811" xr:uid="{1F8856AB-34FC-4246-8D8C-44A483088BED}"/>
    <cellStyle name="20% - 강조색2 8 2 3 5" xfId="12116" xr:uid="{686D7C4C-6A7B-4EB7-B04F-658036B0A42D}"/>
    <cellStyle name="20% - 강조색2 8 2 3 5 2" xfId="34165" xr:uid="{0EBFB377-3A6E-4550-8537-A4587D17E794}"/>
    <cellStyle name="20% - 강조색2 8 2 3 6" xfId="23145" xr:uid="{BC10F4A5-C167-4AB7-A786-957E5BEC29DA}"/>
    <cellStyle name="20% - 강조색2 8 2 3 7" xfId="49302" xr:uid="{4983AE73-DA25-4DD7-9B1C-A208819AAEE4}"/>
    <cellStyle name="20% - 강조색2 8 2 4" xfId="1738" xr:uid="{56F44B1E-FC82-4B04-A78F-B7F6FF898EE1}"/>
    <cellStyle name="20% - 강조색2 8 2 4 2" xfId="4514" xr:uid="{C82396AD-1CC3-4215-81C9-A468BF36513A}"/>
    <cellStyle name="20% - 강조색2 8 2 4 2 2" xfId="10040" xr:uid="{A8B3EBBA-BEA1-4FD1-8D80-73C79D5F69CC}"/>
    <cellStyle name="20% - 강조색2 8 2 4 2 2 2" xfId="21069" xr:uid="{9155B9F7-1A3C-4AC2-B572-2011713B3C1B}"/>
    <cellStyle name="20% - 강조색2 8 2 4 2 2 2 2" xfId="43118" xr:uid="{D28DC850-D365-4C98-BDE0-DEB2644874B5}"/>
    <cellStyle name="20% - 강조색2 8 2 4 2 2 3" xfId="32098" xr:uid="{EF1FCFB1-365F-4824-9330-3C9CCE958096}"/>
    <cellStyle name="20% - 강조색2 8 2 4 2 3" xfId="15559" xr:uid="{CFE8291D-D9A9-4396-9D46-16174434794A}"/>
    <cellStyle name="20% - 강조색2 8 2 4 2 3 2" xfId="37608" xr:uid="{CE610F3F-80EC-47B2-9D2B-BD6D81290027}"/>
    <cellStyle name="20% - 강조색2 8 2 4 2 4" xfId="26588" xr:uid="{D843956E-F94D-4902-89C2-CF4BE999C135}"/>
    <cellStyle name="20% - 강조색2 8 2 4 2 5" xfId="52746" xr:uid="{BA65721F-A31A-44E2-94F9-B3B5B96E214B}"/>
    <cellStyle name="20% - 강조색2 8 2 4 3" xfId="7285" xr:uid="{3F8772D6-B270-46BC-B127-34E1F41A281F}"/>
    <cellStyle name="20% - 강조색2 8 2 4 3 2" xfId="18314" xr:uid="{90F95292-621B-4876-A3D1-CDBEE208ED3F}"/>
    <cellStyle name="20% - 강조색2 8 2 4 3 2 2" xfId="40363" xr:uid="{9867DF56-A55B-422C-ACAB-F1C27A79A514}"/>
    <cellStyle name="20% - 강조색2 8 2 4 3 3" xfId="29343" xr:uid="{F39E9853-32D0-4212-8B1D-82671B6F4778}"/>
    <cellStyle name="20% - 강조색2 8 2 4 4" xfId="12804" xr:uid="{17FEDB70-CF8B-4292-ADC8-B643DC89B1FE}"/>
    <cellStyle name="20% - 강조색2 8 2 4 4 2" xfId="34853" xr:uid="{B593B35E-0ED8-4AAA-9362-C626A4FD6E8B}"/>
    <cellStyle name="20% - 강조색2 8 2 4 5" xfId="23833" xr:uid="{E0B323CE-5C43-4F17-8A57-C6FDECDD1063}"/>
    <cellStyle name="20% - 강조색2 8 2 4 6" xfId="49991" xr:uid="{267F6BA4-38BB-4C23-AC8F-E028361BB2C7}"/>
    <cellStyle name="20% - 강조색2 8 2 5" xfId="3138" xr:uid="{D3CBCD1A-4402-4E32-AC2F-69844841ED5B}"/>
    <cellStyle name="20% - 강조색2 8 2 5 2" xfId="8664" xr:uid="{41854C51-5C69-4BAF-A7EF-53E9BC47EC25}"/>
    <cellStyle name="20% - 강조색2 8 2 5 2 2" xfId="19693" xr:uid="{EEE4A3CE-20EC-4C1C-A846-4D61B5F501E2}"/>
    <cellStyle name="20% - 강조색2 8 2 5 2 2 2" xfId="41742" xr:uid="{DB59EAF8-877B-4D23-B2BB-F21F896A1278}"/>
    <cellStyle name="20% - 강조색2 8 2 5 2 3" xfId="30722" xr:uid="{4D680E20-CC90-49C4-A303-FEE30F7F32C1}"/>
    <cellStyle name="20% - 강조색2 8 2 5 3" xfId="14183" xr:uid="{8E894519-1345-421A-9973-8C4193BC28F7}"/>
    <cellStyle name="20% - 강조색2 8 2 5 3 2" xfId="36232" xr:uid="{9BDB1D0B-9CE9-4825-86E9-F1FC2B12DFF8}"/>
    <cellStyle name="20% - 강조색2 8 2 5 4" xfId="25212" xr:uid="{966B6914-A01F-4A97-9A72-04CCC3C7554A}"/>
    <cellStyle name="20% - 강조색2 8 2 5 5" xfId="51370" xr:uid="{229F4F68-9484-46A7-B2CE-7AB62D380E8E}"/>
    <cellStyle name="20% - 강조색2 8 2 6" xfId="5909" xr:uid="{ABA5CB37-40AE-4092-ACEA-EBA7488D4C1D}"/>
    <cellStyle name="20% - 강조색2 8 2 6 2" xfId="16938" xr:uid="{54DFA8F5-C6FE-442A-994C-09DB1FF07134}"/>
    <cellStyle name="20% - 강조색2 8 2 6 2 2" xfId="38987" xr:uid="{A14879E3-D912-44FE-A131-7390D4815A34}"/>
    <cellStyle name="20% - 강조색2 8 2 6 3" xfId="27967" xr:uid="{628257AC-F12D-4212-AAA6-849AD5DCD57B}"/>
    <cellStyle name="20% - 강조색2 8 2 6 4" xfId="54124" xr:uid="{2E55F567-978F-4176-BD26-89072F374DEF}"/>
    <cellStyle name="20% - 강조색2 8 2 7" xfId="11428" xr:uid="{8D97118D-5E6F-4F93-9C3D-F1473B92AB08}"/>
    <cellStyle name="20% - 강조색2 8 2 7 2" xfId="33477" xr:uid="{C645166D-0313-4452-A110-EA6D834974CF}"/>
    <cellStyle name="20% - 강조색2 8 2 8" xfId="22457" xr:uid="{CA5F2C37-5040-494D-9A06-6DED299490AB}"/>
    <cellStyle name="20% - 강조색2 8 2 9" xfId="48615" xr:uid="{32265289-6466-4CEA-87CE-E1AAF63562AD}"/>
    <cellStyle name="20% - 강조색2 8 3" xfId="508" xr:uid="{00000000-0005-0000-0000-000059000000}"/>
    <cellStyle name="20% - 강조색2 8 3 2" xfId="1245" xr:uid="{0C36379C-ACDC-4628-8B2F-E387663448EC}"/>
    <cellStyle name="20% - 강조색2 8 3 2 2" xfId="2639" xr:uid="{C430B52B-EC7F-4005-84D9-47B2FEE59910}"/>
    <cellStyle name="20% - 강조색2 8 3 2 2 2" xfId="5415" xr:uid="{E3E00D02-848F-4EAA-B1D3-45B2E0AE023F}"/>
    <cellStyle name="20% - 강조색2 8 3 2 2 2 2" xfId="10941" xr:uid="{A7199D47-AF4E-4B7E-98F9-7A502C168BA1}"/>
    <cellStyle name="20% - 강조색2 8 3 2 2 2 2 2" xfId="21970" xr:uid="{9A69BBCB-182B-4F08-B111-DA36B8EC8234}"/>
    <cellStyle name="20% - 강조색2 8 3 2 2 2 2 2 2" xfId="44019" xr:uid="{1AF29ECC-639F-441B-B51C-1F9368ED12EC}"/>
    <cellStyle name="20% - 강조색2 8 3 2 2 2 2 3" xfId="32999" xr:uid="{14EB98B2-F190-429E-9396-CE2ED71C04E7}"/>
    <cellStyle name="20% - 강조색2 8 3 2 2 2 3" xfId="16460" xr:uid="{5B69EEE9-C480-4520-8ACD-35233BC42574}"/>
    <cellStyle name="20% - 강조색2 8 3 2 2 2 3 2" xfId="38509" xr:uid="{8375ED00-FB76-4688-96BB-1A256A767068}"/>
    <cellStyle name="20% - 강조색2 8 3 2 2 2 4" xfId="27489" xr:uid="{EFBD0649-4F77-4C79-AACE-F9354FBC1459}"/>
    <cellStyle name="20% - 강조색2 8 3 2 2 2 5" xfId="53647" xr:uid="{0F8E41F4-CFC8-44D8-A462-7AA322E00B24}"/>
    <cellStyle name="20% - 강조색2 8 3 2 2 3" xfId="8186" xr:uid="{1F6A62A6-0F26-4456-93A0-693CD44E1077}"/>
    <cellStyle name="20% - 강조색2 8 3 2 2 3 2" xfId="19215" xr:uid="{6EEE8EA3-7FAA-4468-81C8-502AF4012856}"/>
    <cellStyle name="20% - 강조색2 8 3 2 2 3 2 2" xfId="41264" xr:uid="{EDCBD629-1772-48A0-B0A5-1F256EDEBEE9}"/>
    <cellStyle name="20% - 강조색2 8 3 2 2 3 3" xfId="30244" xr:uid="{A518295E-2B85-4EC3-B8C8-C110F72ED54B}"/>
    <cellStyle name="20% - 강조색2 8 3 2 2 4" xfId="13705" xr:uid="{A0174F30-08DA-4D7B-B028-F7C04A9C31D1}"/>
    <cellStyle name="20% - 강조색2 8 3 2 2 4 2" xfId="35754" xr:uid="{A39333FB-4983-4046-B479-D96D9EBD68FF}"/>
    <cellStyle name="20% - 강조색2 8 3 2 2 5" xfId="24734" xr:uid="{B5FDC8BB-B8B6-43FB-843B-997445370700}"/>
    <cellStyle name="20% - 강조색2 8 3 2 2 6" xfId="50892" xr:uid="{034417EE-BB1D-452D-9AF3-BCBCEAF3FCC6}"/>
    <cellStyle name="20% - 강조색2 8 3 2 3" xfId="4039" xr:uid="{CF7A25CF-4238-4272-BC53-D7365679AB33}"/>
    <cellStyle name="20% - 강조색2 8 3 2 3 2" xfId="9565" xr:uid="{D4C56AC9-4E0A-4485-800C-E6CFB9798C11}"/>
    <cellStyle name="20% - 강조색2 8 3 2 3 2 2" xfId="20594" xr:uid="{1F7A49B7-B7DB-4393-AB56-497324A0826C}"/>
    <cellStyle name="20% - 강조색2 8 3 2 3 2 2 2" xfId="42643" xr:uid="{283C330F-2EA8-4B1C-869A-B42A670DF6C0}"/>
    <cellStyle name="20% - 강조색2 8 3 2 3 2 3" xfId="31623" xr:uid="{15686DAF-C13D-4D6B-A720-3D3DD99A640C}"/>
    <cellStyle name="20% - 강조색2 8 3 2 3 3" xfId="15084" xr:uid="{CC08A046-12FC-4E4F-A5F4-C6DD9F6F3C09}"/>
    <cellStyle name="20% - 강조색2 8 3 2 3 3 2" xfId="37133" xr:uid="{9E5EEDF3-F63E-40D4-B162-3F7E1CDCEDA6}"/>
    <cellStyle name="20% - 강조색2 8 3 2 3 4" xfId="26113" xr:uid="{E17776AC-A675-4D49-BDF2-E2D52D1D8435}"/>
    <cellStyle name="20% - 강조색2 8 3 2 3 5" xfId="52271" xr:uid="{D2D7128A-0D90-4DE4-8509-1E2E5D2C8430}"/>
    <cellStyle name="20% - 강조색2 8 3 2 4" xfId="6810" xr:uid="{850B8B5F-0A54-41B9-975A-B4C28B540714}"/>
    <cellStyle name="20% - 강조색2 8 3 2 4 2" xfId="17839" xr:uid="{3E0870E5-4BC9-4D2C-8349-882B878DCE83}"/>
    <cellStyle name="20% - 강조색2 8 3 2 4 2 2" xfId="39888" xr:uid="{55B7E653-7D0C-4658-A8B8-E272DB02BE92}"/>
    <cellStyle name="20% - 강조색2 8 3 2 4 3" xfId="28868" xr:uid="{4708A09C-E03D-452A-AB3D-AD0B506DF282}"/>
    <cellStyle name="20% - 강조색2 8 3 2 4 4" xfId="55024" xr:uid="{C6B5B0AC-40B9-43D6-B93C-EE70F9458418}"/>
    <cellStyle name="20% - 강조색2 8 3 2 5" xfId="12329" xr:uid="{F7F4A25D-0ACE-47F5-A42B-F77AA9D36CAD}"/>
    <cellStyle name="20% - 강조색2 8 3 2 5 2" xfId="34378" xr:uid="{8A085A00-1DCB-4089-B3A6-C57EC509975E}"/>
    <cellStyle name="20% - 강조색2 8 3 2 6" xfId="23358" xr:uid="{B4C49F43-B551-4C80-AB8C-796FF4F11114}"/>
    <cellStyle name="20% - 강조색2 8 3 2 7" xfId="49515" xr:uid="{03A201C6-AA14-4EBE-9AFC-1E849B372867}"/>
    <cellStyle name="20% - 강조색2 8 3 3" xfId="1951" xr:uid="{651811C8-7054-4565-9007-FD4815FF7612}"/>
    <cellStyle name="20% - 강조색2 8 3 3 2" xfId="4727" xr:uid="{27F459E8-1482-4946-BDE0-66B69C3918FF}"/>
    <cellStyle name="20% - 강조색2 8 3 3 2 2" xfId="10253" xr:uid="{F81ED051-8452-46D1-93A9-09D0BFB0FC2D}"/>
    <cellStyle name="20% - 강조색2 8 3 3 2 2 2" xfId="21282" xr:uid="{117DB6E3-0A3D-47BD-A169-A9AC51B2A17F}"/>
    <cellStyle name="20% - 강조색2 8 3 3 2 2 2 2" xfId="43331" xr:uid="{8DA90E18-432F-4845-8B18-22922F2022A6}"/>
    <cellStyle name="20% - 강조색2 8 3 3 2 2 3" xfId="32311" xr:uid="{C14C08E9-F69A-4DCB-A111-D3A427CA5394}"/>
    <cellStyle name="20% - 강조색2 8 3 3 2 3" xfId="15772" xr:uid="{D2C16105-C285-4C81-81BE-6374CB897FD3}"/>
    <cellStyle name="20% - 강조색2 8 3 3 2 3 2" xfId="37821" xr:uid="{5D82F865-E7EF-4369-94C1-CC7A4B686BB1}"/>
    <cellStyle name="20% - 강조색2 8 3 3 2 4" xfId="26801" xr:uid="{9583806F-C68C-447B-84F2-FED2402905C1}"/>
    <cellStyle name="20% - 강조색2 8 3 3 2 5" xfId="52959" xr:uid="{E6F17FCD-EEBD-46C7-A88C-97327E98B323}"/>
    <cellStyle name="20% - 강조색2 8 3 3 3" xfId="7498" xr:uid="{95EA739A-6357-467B-850C-08915B2BD7B8}"/>
    <cellStyle name="20% - 강조색2 8 3 3 3 2" xfId="18527" xr:uid="{7FBA9D12-B4DF-45CB-972F-D5CD41BB7B83}"/>
    <cellStyle name="20% - 강조색2 8 3 3 3 2 2" xfId="40576" xr:uid="{4D11C13D-3876-459C-90CA-FD74832A26FB}"/>
    <cellStyle name="20% - 강조색2 8 3 3 3 3" xfId="29556" xr:uid="{DC7B90F4-6B86-4A38-8749-D25427AC99E6}"/>
    <cellStyle name="20% - 강조색2 8 3 3 4" xfId="13017" xr:uid="{4F0C0EB7-CE42-46F7-9D6E-2691EAC23363}"/>
    <cellStyle name="20% - 강조색2 8 3 3 4 2" xfId="35066" xr:uid="{DA8CAABF-17DE-4800-95A5-83F542D27283}"/>
    <cellStyle name="20% - 강조색2 8 3 3 5" xfId="24046" xr:uid="{F70DF045-E7FB-4D8D-A825-AB142A00B766}"/>
    <cellStyle name="20% - 강조색2 8 3 3 6" xfId="50204" xr:uid="{C6BD355D-FB50-4A1D-9981-E9EA76D9FA93}"/>
    <cellStyle name="20% - 강조색2 8 3 4" xfId="3351" xr:uid="{E8043AC7-5A44-469E-9C98-63AD5F2F5F37}"/>
    <cellStyle name="20% - 강조색2 8 3 4 2" xfId="8877" xr:uid="{0A31563D-EC4D-4CFB-86B7-18A78B288176}"/>
    <cellStyle name="20% - 강조색2 8 3 4 2 2" xfId="19906" xr:uid="{DB75EC89-F482-418D-8B6B-51BECAA8C8E1}"/>
    <cellStyle name="20% - 강조색2 8 3 4 2 2 2" xfId="41955" xr:uid="{65B3DBD5-BC24-437B-919A-E758A9A5E140}"/>
    <cellStyle name="20% - 강조색2 8 3 4 2 3" xfId="30935" xr:uid="{405CB8E1-E3FD-4057-85EB-8F930FA5A6A0}"/>
    <cellStyle name="20% - 강조색2 8 3 4 3" xfId="14396" xr:uid="{E9DFBD26-848E-4EA5-BC9F-6CF0520446BB}"/>
    <cellStyle name="20% - 강조색2 8 3 4 3 2" xfId="36445" xr:uid="{127C1FB6-9ED7-4BBB-AB61-8640A8055BED}"/>
    <cellStyle name="20% - 강조색2 8 3 4 4" xfId="25425" xr:uid="{409A2D14-1A0F-4789-A43D-E2349851C879}"/>
    <cellStyle name="20% - 강조색2 8 3 4 5" xfId="51583" xr:uid="{51C062C5-D4AE-4A68-9A8D-1102044B7BA9}"/>
    <cellStyle name="20% - 강조색2 8 3 5" xfId="6122" xr:uid="{38FBBF5C-41E1-4A4E-AD22-7F9CB8830B2A}"/>
    <cellStyle name="20% - 강조색2 8 3 5 2" xfId="17151" xr:uid="{A79ED2EB-5156-492C-8EC7-5583BF53E2C2}"/>
    <cellStyle name="20% - 강조색2 8 3 5 2 2" xfId="39200" xr:uid="{E8C50CF3-46E6-4ED9-A2AC-BE40D2043C8A}"/>
    <cellStyle name="20% - 강조색2 8 3 5 3" xfId="28180" xr:uid="{A08B2767-1F2C-4CB7-9587-956CF9FD2F1D}"/>
    <cellStyle name="20% - 강조색2 8 3 5 4" xfId="54336" xr:uid="{72B6AA3A-5E11-4E5C-B72B-A852B8F2E43B}"/>
    <cellStyle name="20% - 강조색2 8 3 6" xfId="11641" xr:uid="{D635DF2A-8A8F-452A-AEF2-6AC6D66E9C2C}"/>
    <cellStyle name="20% - 강조색2 8 3 6 2" xfId="33690" xr:uid="{1AD698A7-6DBC-4DA0-B20C-E17A5E730BAE}"/>
    <cellStyle name="20% - 강조색2 8 3 7" xfId="22670" xr:uid="{24A18E39-CC1F-4B41-9086-906E45A93286}"/>
    <cellStyle name="20% - 강조색2 8 3 8" xfId="48827" xr:uid="{70E6A567-D215-4EEA-823D-21CAD64A3C10}"/>
    <cellStyle name="20% - 강조색2 8 4" xfId="903" xr:uid="{4EC7C62C-BB3D-4D7D-9E10-ADB07FB8316F}"/>
    <cellStyle name="20% - 강조색2 8 4 2" xfId="2297" xr:uid="{960BEC3D-20F5-4DE9-B7C5-3662E5DAAE53}"/>
    <cellStyle name="20% - 강조색2 8 4 2 2" xfId="5073" xr:uid="{526FA5F0-DAC0-435E-8B2B-213310BCAC41}"/>
    <cellStyle name="20% - 강조색2 8 4 2 2 2" xfId="10599" xr:uid="{134DD8D6-1197-4045-A77B-34F2D3AC53AA}"/>
    <cellStyle name="20% - 강조색2 8 4 2 2 2 2" xfId="21628" xr:uid="{89648A6B-93C8-433A-A7CC-CADB99F2D40F}"/>
    <cellStyle name="20% - 강조색2 8 4 2 2 2 2 2" xfId="43677" xr:uid="{685D0CD2-745E-47AF-9687-C6DFF9AAACB2}"/>
    <cellStyle name="20% - 강조색2 8 4 2 2 2 3" xfId="32657" xr:uid="{76417FC0-28A6-46AE-8B8E-E5C9918E7AD3}"/>
    <cellStyle name="20% - 강조색2 8 4 2 2 3" xfId="16118" xr:uid="{E5357B3C-7379-4794-B5D4-F8E99FBD10AB}"/>
    <cellStyle name="20% - 강조색2 8 4 2 2 3 2" xfId="38167" xr:uid="{0BEADD17-4908-4CB6-A77D-D95F051FC7E7}"/>
    <cellStyle name="20% - 강조색2 8 4 2 2 4" xfId="27147" xr:uid="{AFDAB9D9-D383-4396-BDAC-63FB894A14B7}"/>
    <cellStyle name="20% - 강조색2 8 4 2 2 5" xfId="53305" xr:uid="{A24E5439-3116-435C-806E-2D08F12D5FB9}"/>
    <cellStyle name="20% - 강조색2 8 4 2 3" xfId="7844" xr:uid="{7705C868-4FFB-44CB-9A6C-EABA508B0A37}"/>
    <cellStyle name="20% - 강조색2 8 4 2 3 2" xfId="18873" xr:uid="{048845E6-42E4-4FC0-ABD9-2943244A9DC2}"/>
    <cellStyle name="20% - 강조색2 8 4 2 3 2 2" xfId="40922" xr:uid="{5C27238F-1BAA-4F4B-AF6F-7BA0C3185E5F}"/>
    <cellStyle name="20% - 강조색2 8 4 2 3 3" xfId="29902" xr:uid="{111F03ED-2E46-41D3-B903-D10AD7C7B650}"/>
    <cellStyle name="20% - 강조색2 8 4 2 4" xfId="13363" xr:uid="{EFA97631-5DE0-41CF-9FE9-F229F4DC078E}"/>
    <cellStyle name="20% - 강조색2 8 4 2 4 2" xfId="35412" xr:uid="{ADE0C469-3D98-4CC3-9816-3B3D7AD1FE5E}"/>
    <cellStyle name="20% - 강조색2 8 4 2 5" xfId="24392" xr:uid="{C9828292-527C-4150-95BA-12D06CE62132}"/>
    <cellStyle name="20% - 강조색2 8 4 2 6" xfId="50550" xr:uid="{4B882E00-B817-4E11-9F13-AD94BA025B59}"/>
    <cellStyle name="20% - 강조색2 8 4 3" xfId="3697" xr:uid="{3A18C4F5-F093-40B3-BBDF-324D3010FCC9}"/>
    <cellStyle name="20% - 강조색2 8 4 3 2" xfId="9223" xr:uid="{6DCD22EC-AA06-4306-A397-A949BD9A053B}"/>
    <cellStyle name="20% - 강조색2 8 4 3 2 2" xfId="20252" xr:uid="{3269F2C4-D6A3-44D5-865B-FF335C294692}"/>
    <cellStyle name="20% - 강조색2 8 4 3 2 2 2" xfId="42301" xr:uid="{C7850BD6-3ED6-456D-B7D6-5C9B4D68E577}"/>
    <cellStyle name="20% - 강조색2 8 4 3 2 3" xfId="31281" xr:uid="{C0437823-7E83-4EC7-9BD9-3A284099C7FE}"/>
    <cellStyle name="20% - 강조색2 8 4 3 3" xfId="14742" xr:uid="{926EA4AA-63D4-4261-B26D-F6EFC021B43F}"/>
    <cellStyle name="20% - 강조색2 8 4 3 3 2" xfId="36791" xr:uid="{C65764E7-44CC-47BB-99C2-C17AEFC39C2A}"/>
    <cellStyle name="20% - 강조색2 8 4 3 4" xfId="25771" xr:uid="{EBFF9742-D2FB-4A00-9243-2CF66957D846}"/>
    <cellStyle name="20% - 강조색2 8 4 3 5" xfId="51929" xr:uid="{4D60B77F-1BCB-4EB8-AEFE-1E68ECC1DDC3}"/>
    <cellStyle name="20% - 강조색2 8 4 4" xfId="6468" xr:uid="{90D1CD92-4055-4089-919E-CF1B48085EFE}"/>
    <cellStyle name="20% - 강조색2 8 4 4 2" xfId="17497" xr:uid="{095BAD59-1810-49EC-96AB-E436E4ECA887}"/>
    <cellStyle name="20% - 강조색2 8 4 4 2 2" xfId="39546" xr:uid="{DCB4155D-AF50-4D8A-A819-A658CD8FB91E}"/>
    <cellStyle name="20% - 강조색2 8 4 4 3" xfId="28526" xr:uid="{26E18EF3-AE68-4C0A-8577-8F51B2E73B9B}"/>
    <cellStyle name="20% - 강조색2 8 4 4 4" xfId="54682" xr:uid="{D047E44A-D95E-4DF0-834F-D6E744F30A6D}"/>
    <cellStyle name="20% - 강조색2 8 4 5" xfId="11987" xr:uid="{BED675C6-7FC9-4057-B4EA-905483CB106A}"/>
    <cellStyle name="20% - 강조색2 8 4 5 2" xfId="34036" xr:uid="{482D9E5A-F439-482C-800B-3DC03DFDFDA6}"/>
    <cellStyle name="20% - 강조색2 8 4 6" xfId="23016" xr:uid="{21EC0E88-8824-4DC6-AE9E-B9F53E93F126}"/>
    <cellStyle name="20% - 강조색2 8 4 7" xfId="49173" xr:uid="{B08F65D4-0154-4CA9-8089-4E3CD07071C6}"/>
    <cellStyle name="20% - 강조색2 8 5" xfId="1609" xr:uid="{00BFBE8C-AAED-4CAB-A828-0D1C819319C7}"/>
    <cellStyle name="20% - 강조색2 8 5 2" xfId="4385" xr:uid="{3453EA78-E25F-4A03-A847-6DCA14295BCA}"/>
    <cellStyle name="20% - 강조색2 8 5 2 2" xfId="9911" xr:uid="{87C87D60-513B-4518-A9AA-0D3B4CFF1895}"/>
    <cellStyle name="20% - 강조색2 8 5 2 2 2" xfId="20940" xr:uid="{4F4748B7-C176-4AA4-A8EA-1A42289FB67C}"/>
    <cellStyle name="20% - 강조색2 8 5 2 2 2 2" xfId="42989" xr:uid="{87EE1E9D-4D0F-4CC8-A6AC-28FBB3C4AE33}"/>
    <cellStyle name="20% - 강조색2 8 5 2 2 3" xfId="31969" xr:uid="{06A28435-FEAE-4691-91D1-E0281056CFCA}"/>
    <cellStyle name="20% - 강조색2 8 5 2 3" xfId="15430" xr:uid="{EE119BFB-AECB-4DDD-B6EF-CC18547DF425}"/>
    <cellStyle name="20% - 강조색2 8 5 2 3 2" xfId="37479" xr:uid="{DFE88E9A-EB3E-4EB2-9CEC-698E782B0EB3}"/>
    <cellStyle name="20% - 강조색2 8 5 2 4" xfId="26459" xr:uid="{F49B8A5C-0F06-42A5-AE12-265D9A341E4C}"/>
    <cellStyle name="20% - 강조색2 8 5 2 5" xfId="52617" xr:uid="{FADDB778-502F-4DF0-BA5A-E3252C355C4F}"/>
    <cellStyle name="20% - 강조색2 8 5 3" xfId="7156" xr:uid="{E3D5490E-99A0-4FCD-95FC-6C9806D6B4D9}"/>
    <cellStyle name="20% - 강조색2 8 5 3 2" xfId="18185" xr:uid="{70E6725F-593B-48AC-81FA-266A1A60CDA6}"/>
    <cellStyle name="20% - 강조색2 8 5 3 2 2" xfId="40234" xr:uid="{307A363E-F5EC-4807-8490-A0B5BF6C3EB2}"/>
    <cellStyle name="20% - 강조색2 8 5 3 3" xfId="29214" xr:uid="{566B01F9-F123-46FB-AD39-8EEB5800A0F7}"/>
    <cellStyle name="20% - 강조색2 8 5 4" xfId="12675" xr:uid="{1A68D09D-83E4-4CA8-80DA-77D724155C8F}"/>
    <cellStyle name="20% - 강조색2 8 5 4 2" xfId="34724" xr:uid="{5173D9A7-715B-4A28-8719-1C73C91DC5B5}"/>
    <cellStyle name="20% - 강조색2 8 5 5" xfId="23704" xr:uid="{13009A0D-A172-4D38-863A-84F6621DBB39}"/>
    <cellStyle name="20% - 강조색2 8 5 6" xfId="49862" xr:uid="{C90A895A-2FB9-4D63-9D65-8DC2D790BF4C}"/>
    <cellStyle name="20% - 강조색2 8 6" xfId="3009" xr:uid="{263BB549-2016-48EC-904C-4E975255EDDD}"/>
    <cellStyle name="20% - 강조색2 8 6 2" xfId="8535" xr:uid="{AAAB9590-B629-4C1B-A464-5143A2EE270A}"/>
    <cellStyle name="20% - 강조색2 8 6 2 2" xfId="19564" xr:uid="{3DCE3CCD-0CDE-43CA-A2FD-1978F9C365B4}"/>
    <cellStyle name="20% - 강조색2 8 6 2 2 2" xfId="41613" xr:uid="{DAFF8894-7437-40FE-935D-B38319E3AEB1}"/>
    <cellStyle name="20% - 강조색2 8 6 2 3" xfId="30593" xr:uid="{CB37E1F1-9C5A-45B3-9699-9A39B7440013}"/>
    <cellStyle name="20% - 강조색2 8 6 3" xfId="14054" xr:uid="{67AD3181-F872-47F8-81C2-0716F3B0937B}"/>
    <cellStyle name="20% - 강조색2 8 6 3 2" xfId="36103" xr:uid="{F564CECE-A29E-43A0-A2C1-0B034405D658}"/>
    <cellStyle name="20% - 강조색2 8 6 4" xfId="25083" xr:uid="{F53C7CA7-E57F-478D-9427-8047D9A72DB2}"/>
    <cellStyle name="20% - 강조색2 8 6 5" xfId="51241" xr:uid="{A5977407-D6C6-495A-AE7D-E7DFED3ACC9B}"/>
    <cellStyle name="20% - 강조색2 8 7" xfId="5780" xr:uid="{1B20BF5F-827B-407F-AB9F-26DB57E84E4C}"/>
    <cellStyle name="20% - 강조색2 8 7 2" xfId="16809" xr:uid="{85ABD56C-3498-4DB4-AB03-36FA89EC9266}"/>
    <cellStyle name="20% - 강조색2 8 7 2 2" xfId="38858" xr:uid="{8384DCF0-05D2-4892-A00F-19314F15BB4E}"/>
    <cellStyle name="20% - 강조색2 8 7 3" xfId="27838" xr:uid="{7D9B206E-18CF-438D-A169-A7F0315DBB3A}"/>
    <cellStyle name="20% - 강조색2 8 7 4" xfId="53995" xr:uid="{19454271-9A5E-4409-B593-723EBB1438AF}"/>
    <cellStyle name="20% - 강조색2 8 8" xfId="11299" xr:uid="{65EBD895-69E8-4541-928F-5923583E2CA4}"/>
    <cellStyle name="20% - 강조색2 8 8 2" xfId="33348" xr:uid="{4CC69FC2-AEC4-43BA-B5EA-BCAAB01F16F3}"/>
    <cellStyle name="20% - 강조색2 8 9" xfId="22328" xr:uid="{9E32D16E-E141-409D-9152-716C6FAC5C7C}"/>
    <cellStyle name="20% - 강조색2 9" xfId="161" xr:uid="{00000000-0005-0000-0000-00005A000000}"/>
    <cellStyle name="20% - 강조색2 9 10" xfId="48499" xr:uid="{83F7517F-E7EB-4AC7-8C0A-7E03565AE7A2}"/>
    <cellStyle name="20% - 강조색2 9 2" xfId="290" xr:uid="{00000000-0005-0000-0000-00005B000000}"/>
    <cellStyle name="20% - 강조색2 9 2 2" xfId="650" xr:uid="{00000000-0005-0000-0000-00005C000000}"/>
    <cellStyle name="20% - 강조색2 9 2 2 2" xfId="1387" xr:uid="{3291F37B-267E-4A0A-B1F0-AB7D7B4EC79B}"/>
    <cellStyle name="20% - 강조색2 9 2 2 2 2" xfId="2781" xr:uid="{43220B83-143F-42BD-9DC8-DCBED2CAA689}"/>
    <cellStyle name="20% - 강조색2 9 2 2 2 2 2" xfId="5557" xr:uid="{72149F9F-0984-4148-BEEC-E570CE1ADDF6}"/>
    <cellStyle name="20% - 강조색2 9 2 2 2 2 2 2" xfId="11083" xr:uid="{463DC61A-7C75-4612-9447-45E50005376E}"/>
    <cellStyle name="20% - 강조색2 9 2 2 2 2 2 2 2" xfId="22112" xr:uid="{A5D15302-04A6-4A37-B2B0-9661EC128F86}"/>
    <cellStyle name="20% - 강조색2 9 2 2 2 2 2 2 2 2" xfId="44161" xr:uid="{7564798C-A747-4978-88C0-998D883E56AE}"/>
    <cellStyle name="20% - 강조색2 9 2 2 2 2 2 2 3" xfId="33141" xr:uid="{20118483-AA8E-48E7-8AF3-31E44DB41297}"/>
    <cellStyle name="20% - 강조색2 9 2 2 2 2 2 3" xfId="16602" xr:uid="{F9B16B65-FA2A-4B9E-AF64-E317A8F013FC}"/>
    <cellStyle name="20% - 강조색2 9 2 2 2 2 2 3 2" xfId="38651" xr:uid="{70861981-85F4-43A1-AF1E-FE7FF05F0A72}"/>
    <cellStyle name="20% - 강조색2 9 2 2 2 2 2 4" xfId="27631" xr:uid="{47F17468-7CC9-4F2E-A020-8565635AA0C4}"/>
    <cellStyle name="20% - 강조색2 9 2 2 2 2 2 5" xfId="53789" xr:uid="{E739715B-30AC-4501-ABA1-8B8FD5BD4B4A}"/>
    <cellStyle name="20% - 강조색2 9 2 2 2 2 3" xfId="8328" xr:uid="{BF68BF2A-F880-4795-99C8-76E76D083CDF}"/>
    <cellStyle name="20% - 강조색2 9 2 2 2 2 3 2" xfId="19357" xr:uid="{4CE1A6C3-FD0E-4B95-A80D-7530C2AD9376}"/>
    <cellStyle name="20% - 강조색2 9 2 2 2 2 3 2 2" xfId="41406" xr:uid="{007C8C6E-639D-40EE-B5C2-044896B6C7BD}"/>
    <cellStyle name="20% - 강조색2 9 2 2 2 2 3 3" xfId="30386" xr:uid="{8D7E8603-1DDC-40E2-A506-8F84EC87C94E}"/>
    <cellStyle name="20% - 강조색2 9 2 2 2 2 4" xfId="13847" xr:uid="{5854BC68-0661-4902-B7B9-9DA7923CA504}"/>
    <cellStyle name="20% - 강조색2 9 2 2 2 2 4 2" xfId="35896" xr:uid="{28D219D0-35A9-4D9E-ABC9-9F2AFD8EC46B}"/>
    <cellStyle name="20% - 강조색2 9 2 2 2 2 5" xfId="24876" xr:uid="{0EDF42A7-F467-4191-B70D-8D0F232AD4B8}"/>
    <cellStyle name="20% - 강조색2 9 2 2 2 2 6" xfId="51034" xr:uid="{02E569EE-1855-49D0-855A-12D3E8351F1F}"/>
    <cellStyle name="20% - 강조색2 9 2 2 2 3" xfId="4181" xr:uid="{39E30C35-0008-4759-BB05-865C241E4705}"/>
    <cellStyle name="20% - 강조색2 9 2 2 2 3 2" xfId="9707" xr:uid="{0E17CB4A-C2C9-4A5C-A0D4-DAFC4A0DC2B9}"/>
    <cellStyle name="20% - 강조색2 9 2 2 2 3 2 2" xfId="20736" xr:uid="{8178BAD0-B5DB-43B3-B862-96F5CEE87861}"/>
    <cellStyle name="20% - 강조색2 9 2 2 2 3 2 2 2" xfId="42785" xr:uid="{EAFB59AE-626C-4E75-8548-2EA7B88B93DA}"/>
    <cellStyle name="20% - 강조색2 9 2 2 2 3 2 3" xfId="31765" xr:uid="{A1462118-7BC6-4B8F-AF44-951048701AF1}"/>
    <cellStyle name="20% - 강조색2 9 2 2 2 3 3" xfId="15226" xr:uid="{4D2CD822-8A00-4C8B-AAAE-DC2B40C705D6}"/>
    <cellStyle name="20% - 강조색2 9 2 2 2 3 3 2" xfId="37275" xr:uid="{75450578-9E61-41E5-994D-B7F7FB34C430}"/>
    <cellStyle name="20% - 강조색2 9 2 2 2 3 4" xfId="26255" xr:uid="{AD25BF0E-4850-453F-9306-3BBFA90C7076}"/>
    <cellStyle name="20% - 강조색2 9 2 2 2 3 5" xfId="52413" xr:uid="{4628DAE7-107F-4692-A950-1E911BBD3E5A}"/>
    <cellStyle name="20% - 강조색2 9 2 2 2 4" xfId="6952" xr:uid="{CD2BD3B9-01DE-4516-B55C-DB5352EA460F}"/>
    <cellStyle name="20% - 강조색2 9 2 2 2 4 2" xfId="17981" xr:uid="{65DDBB10-E1D0-4EC0-A859-65B9D4888D59}"/>
    <cellStyle name="20% - 강조색2 9 2 2 2 4 2 2" xfId="40030" xr:uid="{CB850D02-8612-4249-985F-EFC178A5D71C}"/>
    <cellStyle name="20% - 강조색2 9 2 2 2 4 3" xfId="29010" xr:uid="{454A86EC-98BB-4256-B8FA-E6A904E6ECF0}"/>
    <cellStyle name="20% - 강조색2 9 2 2 2 4 4" xfId="55166" xr:uid="{2A234269-47D7-4A95-A7A2-6A534CEF6744}"/>
    <cellStyle name="20% - 강조색2 9 2 2 2 5" xfId="12471" xr:uid="{2B8778AA-4376-4A39-86E2-E3C652BA98DE}"/>
    <cellStyle name="20% - 강조색2 9 2 2 2 5 2" xfId="34520" xr:uid="{EA97E83F-FD49-4BF7-96DA-4603E0D08B55}"/>
    <cellStyle name="20% - 강조색2 9 2 2 2 6" xfId="23500" xr:uid="{A0754DB2-A4B5-4D87-8EC9-93DDBA65B7E7}"/>
    <cellStyle name="20% - 강조색2 9 2 2 2 7" xfId="49657" xr:uid="{2B92F152-4421-4342-921D-E800C1061413}"/>
    <cellStyle name="20% - 강조색2 9 2 2 3" xfId="2093" xr:uid="{E7B55C0E-3B8A-411A-B2D8-B3EB9D1529C3}"/>
    <cellStyle name="20% - 강조색2 9 2 2 3 2" xfId="4869" xr:uid="{130F532C-5713-465B-A613-19FBF4C4FE2E}"/>
    <cellStyle name="20% - 강조색2 9 2 2 3 2 2" xfId="10395" xr:uid="{6DC17849-EC3F-4F1A-80D0-358C4C7580FD}"/>
    <cellStyle name="20% - 강조색2 9 2 2 3 2 2 2" xfId="21424" xr:uid="{002629F0-182B-481C-B94F-93308E2814AF}"/>
    <cellStyle name="20% - 강조색2 9 2 2 3 2 2 2 2" xfId="43473" xr:uid="{C24380BE-731B-4E16-BDCE-7250BA4BF3D7}"/>
    <cellStyle name="20% - 강조색2 9 2 2 3 2 2 3" xfId="32453" xr:uid="{5DDBFE63-BFCA-4E97-B5C3-8ED8D3D8FA52}"/>
    <cellStyle name="20% - 강조색2 9 2 2 3 2 3" xfId="15914" xr:uid="{A5C88E6B-AEA8-4D3B-BB2A-819B038E9572}"/>
    <cellStyle name="20% - 강조색2 9 2 2 3 2 3 2" xfId="37963" xr:uid="{1729AEF9-7E6F-4B63-9509-6D53601C8F40}"/>
    <cellStyle name="20% - 강조색2 9 2 2 3 2 4" xfId="26943" xr:uid="{C019302F-2BA5-4116-A2E8-31DF074FBD5D}"/>
    <cellStyle name="20% - 강조색2 9 2 2 3 2 5" xfId="53101" xr:uid="{58E970E9-234C-40F8-B581-5A21046E81D3}"/>
    <cellStyle name="20% - 강조색2 9 2 2 3 3" xfId="7640" xr:uid="{330BE6A9-19B7-4C49-A8AA-E2C34BD8BEB6}"/>
    <cellStyle name="20% - 강조색2 9 2 2 3 3 2" xfId="18669" xr:uid="{8F2AA33C-ADE5-4397-A238-164BC7CBC609}"/>
    <cellStyle name="20% - 강조색2 9 2 2 3 3 2 2" xfId="40718" xr:uid="{67A30272-692C-4F3E-8C88-B7E012A79CD0}"/>
    <cellStyle name="20% - 강조색2 9 2 2 3 3 3" xfId="29698" xr:uid="{C491DBD3-9B1A-4F91-B984-557C78B08EC0}"/>
    <cellStyle name="20% - 강조색2 9 2 2 3 4" xfId="13159" xr:uid="{8579822E-C954-4D64-8EEE-E7AC26A27E55}"/>
    <cellStyle name="20% - 강조색2 9 2 2 3 4 2" xfId="35208" xr:uid="{1C6EB179-B430-4FE8-B0DF-BACDD0990C98}"/>
    <cellStyle name="20% - 강조색2 9 2 2 3 5" xfId="24188" xr:uid="{A5FAFA13-F19B-4998-8B5D-8F8E4042E805}"/>
    <cellStyle name="20% - 강조색2 9 2 2 3 6" xfId="50346" xr:uid="{35C4C6EC-C60D-4287-8D5D-F56B728CE9F4}"/>
    <cellStyle name="20% - 강조색2 9 2 2 4" xfId="3493" xr:uid="{0D41D622-E245-4DED-833A-B6E865123B6B}"/>
    <cellStyle name="20% - 강조색2 9 2 2 4 2" xfId="9019" xr:uid="{1CD0DB7B-056D-4AF5-992A-2AF05082AADF}"/>
    <cellStyle name="20% - 강조색2 9 2 2 4 2 2" xfId="20048" xr:uid="{42C6A5D8-9C45-4052-A0FB-7A60DFE45E5A}"/>
    <cellStyle name="20% - 강조색2 9 2 2 4 2 2 2" xfId="42097" xr:uid="{2389D81F-3B9A-40F2-BC37-FB3A2317288D}"/>
    <cellStyle name="20% - 강조색2 9 2 2 4 2 3" xfId="31077" xr:uid="{7BEE90B4-E3C8-4C93-99CE-5B96467A0375}"/>
    <cellStyle name="20% - 강조색2 9 2 2 4 3" xfId="14538" xr:uid="{AE76E27A-2CED-4400-BF26-0325161807AE}"/>
    <cellStyle name="20% - 강조색2 9 2 2 4 3 2" xfId="36587" xr:uid="{DA5309E1-D15F-4184-9D6F-09F21A82DCE4}"/>
    <cellStyle name="20% - 강조색2 9 2 2 4 4" xfId="25567" xr:uid="{055DF8E4-A716-4D79-A88C-F9BEEBE25501}"/>
    <cellStyle name="20% - 강조색2 9 2 2 4 5" xfId="51725" xr:uid="{EBF853DF-8C5D-40F4-9199-36B4B33CD2DA}"/>
    <cellStyle name="20% - 강조색2 9 2 2 5" xfId="6264" xr:uid="{095CDE83-EB28-4325-B9BD-44AF3E476CA2}"/>
    <cellStyle name="20% - 강조색2 9 2 2 5 2" xfId="17293" xr:uid="{DE8AC7EC-D440-4214-8B9C-B7D2DAAEA7D8}"/>
    <cellStyle name="20% - 강조색2 9 2 2 5 2 2" xfId="39342" xr:uid="{C8A25F80-40CB-4DB6-AFAC-435F21EAF7B8}"/>
    <cellStyle name="20% - 강조색2 9 2 2 5 3" xfId="28322" xr:uid="{5E311129-7963-439D-9375-4C35972D3049}"/>
    <cellStyle name="20% - 강조색2 9 2 2 5 4" xfId="54478" xr:uid="{D178B1BF-6F52-4284-BF7D-99A06FEFB65C}"/>
    <cellStyle name="20% - 강조색2 9 2 2 6" xfId="11783" xr:uid="{E02D5F73-A617-4956-874E-D92E34CFAC6F}"/>
    <cellStyle name="20% - 강조색2 9 2 2 6 2" xfId="33832" xr:uid="{A89FE81E-D5D1-46D4-B2FF-37F1C4B8DD71}"/>
    <cellStyle name="20% - 강조색2 9 2 2 7" xfId="22812" xr:uid="{B46D7C6D-37B0-4F57-87CD-92573F44AFDD}"/>
    <cellStyle name="20% - 강조색2 9 2 2 8" xfId="48969" xr:uid="{6CB20FB2-8180-46E1-93D7-F734C6534397}"/>
    <cellStyle name="20% - 강조색2 9 2 3" xfId="1045" xr:uid="{D81556CC-67B3-40C2-8E97-94E9A9689B87}"/>
    <cellStyle name="20% - 강조색2 9 2 3 2" xfId="2439" xr:uid="{FD837C6B-84B9-49A3-8112-2384755FCF9F}"/>
    <cellStyle name="20% - 강조색2 9 2 3 2 2" xfId="5215" xr:uid="{F2F5894A-7366-46C0-8F90-0F8C8E0FA793}"/>
    <cellStyle name="20% - 강조색2 9 2 3 2 2 2" xfId="10741" xr:uid="{D01B8348-43AF-49CC-A0C1-D9E462BC6A12}"/>
    <cellStyle name="20% - 강조색2 9 2 3 2 2 2 2" xfId="21770" xr:uid="{851467F2-AEDF-4F47-92CE-3B4948CCBFF1}"/>
    <cellStyle name="20% - 강조색2 9 2 3 2 2 2 2 2" xfId="43819" xr:uid="{7BBE4FEE-1E9A-43B1-A0B9-ACC4CB04717D}"/>
    <cellStyle name="20% - 강조색2 9 2 3 2 2 2 3" xfId="32799" xr:uid="{A6CD408C-4FC3-4187-BA7B-F5C77A88328D}"/>
    <cellStyle name="20% - 강조색2 9 2 3 2 2 3" xfId="16260" xr:uid="{A8BF8281-8B71-44BC-A3A9-F2FB68311861}"/>
    <cellStyle name="20% - 강조색2 9 2 3 2 2 3 2" xfId="38309" xr:uid="{5D85328C-12C4-40F9-A22A-22B304026458}"/>
    <cellStyle name="20% - 강조색2 9 2 3 2 2 4" xfId="27289" xr:uid="{AE9024B5-BA2D-469A-84F1-1504D7FE4EA9}"/>
    <cellStyle name="20% - 강조색2 9 2 3 2 2 5" xfId="53447" xr:uid="{2AF3425D-E321-4636-8CCF-2371B5A9B5AB}"/>
    <cellStyle name="20% - 강조색2 9 2 3 2 3" xfId="7986" xr:uid="{7670179B-F54C-468E-97D7-22CE443B7874}"/>
    <cellStyle name="20% - 강조색2 9 2 3 2 3 2" xfId="19015" xr:uid="{9E57D85C-70AA-487A-9EBA-43E5A7951AC1}"/>
    <cellStyle name="20% - 강조색2 9 2 3 2 3 2 2" xfId="41064" xr:uid="{211C373F-6966-403A-BACF-ADF53C9E78B3}"/>
    <cellStyle name="20% - 강조색2 9 2 3 2 3 3" xfId="30044" xr:uid="{1E38775D-08B7-4F3A-8880-EB0B46093084}"/>
    <cellStyle name="20% - 강조색2 9 2 3 2 4" xfId="13505" xr:uid="{E4F83FDD-ED9F-4733-919B-3D79924481C6}"/>
    <cellStyle name="20% - 강조색2 9 2 3 2 4 2" xfId="35554" xr:uid="{67606543-55F6-4CD4-B364-A0EE4E1EF720}"/>
    <cellStyle name="20% - 강조색2 9 2 3 2 5" xfId="24534" xr:uid="{D53F0131-F1A7-478E-8D39-1121DBA2C755}"/>
    <cellStyle name="20% - 강조색2 9 2 3 2 6" xfId="50692" xr:uid="{7C8E059B-93D8-46C2-BE53-A78996F13C70}"/>
    <cellStyle name="20% - 강조색2 9 2 3 3" xfId="3839" xr:uid="{848567CF-B242-4979-BE1E-7702E247ABCE}"/>
    <cellStyle name="20% - 강조색2 9 2 3 3 2" xfId="9365" xr:uid="{BE673B48-15AD-423D-81CD-8FD7FE9A9CC3}"/>
    <cellStyle name="20% - 강조색2 9 2 3 3 2 2" xfId="20394" xr:uid="{06352351-8F00-42D1-A65F-E53369F69003}"/>
    <cellStyle name="20% - 강조색2 9 2 3 3 2 2 2" xfId="42443" xr:uid="{6D3EA6FD-7AD3-4C91-A1F9-AF27A5F6892E}"/>
    <cellStyle name="20% - 강조색2 9 2 3 3 2 3" xfId="31423" xr:uid="{138B5FC4-2E8D-4962-900C-F45CA597870B}"/>
    <cellStyle name="20% - 강조색2 9 2 3 3 3" xfId="14884" xr:uid="{5F624818-8A25-43D2-BC9B-936CAC96D77A}"/>
    <cellStyle name="20% - 강조색2 9 2 3 3 3 2" xfId="36933" xr:uid="{92DD434B-192E-4351-A685-E2A52B57604A}"/>
    <cellStyle name="20% - 강조색2 9 2 3 3 4" xfId="25913" xr:uid="{9062B84A-5BB6-4EF6-B23F-3AA677D03CE7}"/>
    <cellStyle name="20% - 강조색2 9 2 3 3 5" xfId="52071" xr:uid="{9407F1EC-39A1-494D-862F-A3072AE9DCBF}"/>
    <cellStyle name="20% - 강조색2 9 2 3 4" xfId="6610" xr:uid="{6780F676-3F94-4A62-A59F-BCDC749A00C2}"/>
    <cellStyle name="20% - 강조색2 9 2 3 4 2" xfId="17639" xr:uid="{1F9F06AB-9D39-4F27-A73C-EEC50FBF4A33}"/>
    <cellStyle name="20% - 강조색2 9 2 3 4 2 2" xfId="39688" xr:uid="{2EEB0F8E-0247-483C-8FFE-0FF1770AC0A3}"/>
    <cellStyle name="20% - 강조색2 9 2 3 4 3" xfId="28668" xr:uid="{3D693A0D-B94B-4CA4-9061-0BCD5833848D}"/>
    <cellStyle name="20% - 강조색2 9 2 3 4 4" xfId="54824" xr:uid="{860C26ED-E6B4-4285-81C1-DAD05A692E18}"/>
    <cellStyle name="20% - 강조색2 9 2 3 5" xfId="12129" xr:uid="{AD96A57C-FA7B-47D1-930F-68B8D00B1485}"/>
    <cellStyle name="20% - 강조색2 9 2 3 5 2" xfId="34178" xr:uid="{3EBE3A44-219E-438B-AB79-69AC0BAB2B27}"/>
    <cellStyle name="20% - 강조색2 9 2 3 6" xfId="23158" xr:uid="{3AAF7F73-89E7-4507-BB55-E5E6D8EEC5AB}"/>
    <cellStyle name="20% - 강조색2 9 2 3 7" xfId="49315" xr:uid="{F3EAF802-B27B-4CC2-B14A-E45B58BC63C9}"/>
    <cellStyle name="20% - 강조색2 9 2 4" xfId="1751" xr:uid="{52590FAE-76AA-4BBA-BE14-4AE64EF81E39}"/>
    <cellStyle name="20% - 강조색2 9 2 4 2" xfId="4527" xr:uid="{35BA30CF-9832-4DA0-BAFA-B5D9FE5DA432}"/>
    <cellStyle name="20% - 강조색2 9 2 4 2 2" xfId="10053" xr:uid="{3F90358F-345D-444F-8756-291B704B1C58}"/>
    <cellStyle name="20% - 강조색2 9 2 4 2 2 2" xfId="21082" xr:uid="{2385D085-03BA-4028-A8F4-D609CC3A7CC8}"/>
    <cellStyle name="20% - 강조색2 9 2 4 2 2 2 2" xfId="43131" xr:uid="{84E14162-32EC-4E3E-8A0B-37E530E7FD50}"/>
    <cellStyle name="20% - 강조색2 9 2 4 2 2 3" xfId="32111" xr:uid="{DF1DC0A1-0981-4C60-8BF0-4A3CC50D8144}"/>
    <cellStyle name="20% - 강조색2 9 2 4 2 3" xfId="15572" xr:uid="{838746E2-4E6A-4582-AA52-BA8D91FDA450}"/>
    <cellStyle name="20% - 강조색2 9 2 4 2 3 2" xfId="37621" xr:uid="{1D42B106-66E1-4027-B6C4-329361290AF2}"/>
    <cellStyle name="20% - 강조색2 9 2 4 2 4" xfId="26601" xr:uid="{C99FC78F-A1BF-491D-95DC-E771FEFB7692}"/>
    <cellStyle name="20% - 강조색2 9 2 4 2 5" xfId="52759" xr:uid="{570B3054-1698-4E14-9582-510A8CB14B16}"/>
    <cellStyle name="20% - 강조색2 9 2 4 3" xfId="7298" xr:uid="{6393D8AC-4403-4965-92AB-C7CB8220D3F5}"/>
    <cellStyle name="20% - 강조색2 9 2 4 3 2" xfId="18327" xr:uid="{1979472D-D613-4A0F-853B-F5717472F556}"/>
    <cellStyle name="20% - 강조색2 9 2 4 3 2 2" xfId="40376" xr:uid="{086C308C-1648-4829-8A62-87F5165C8A71}"/>
    <cellStyle name="20% - 강조색2 9 2 4 3 3" xfId="29356" xr:uid="{40ADF12E-5CF5-41C3-9C04-1B1707E21F8A}"/>
    <cellStyle name="20% - 강조색2 9 2 4 4" xfId="12817" xr:uid="{8AB6C9FB-1E5A-4CD7-8F7B-C5D160D81545}"/>
    <cellStyle name="20% - 강조색2 9 2 4 4 2" xfId="34866" xr:uid="{BA55EEE0-3884-4ED1-81F2-CECB91EDCFC9}"/>
    <cellStyle name="20% - 강조색2 9 2 4 5" xfId="23846" xr:uid="{FC32F9F3-2495-459B-B759-5BC296235409}"/>
    <cellStyle name="20% - 강조색2 9 2 4 6" xfId="50004" xr:uid="{FF935F6F-5757-44BB-981B-5032C76DCBBE}"/>
    <cellStyle name="20% - 강조색2 9 2 5" xfId="3151" xr:uid="{A0A24B2B-A03A-4FDD-9323-33BB24A393A0}"/>
    <cellStyle name="20% - 강조색2 9 2 5 2" xfId="8677" xr:uid="{83DB638F-AE87-4BAD-8B34-F021EDEEF735}"/>
    <cellStyle name="20% - 강조색2 9 2 5 2 2" xfId="19706" xr:uid="{BA39DB47-81F8-4DB0-BED7-B796A343D252}"/>
    <cellStyle name="20% - 강조색2 9 2 5 2 2 2" xfId="41755" xr:uid="{BFBFCF98-40CE-4E8F-A018-CB7DBD697FAF}"/>
    <cellStyle name="20% - 강조색2 9 2 5 2 3" xfId="30735" xr:uid="{701D29F3-426B-4454-A43F-86A3A121D33A}"/>
    <cellStyle name="20% - 강조색2 9 2 5 3" xfId="14196" xr:uid="{0694D892-C25F-442A-AAA4-AAF58A7DF0C9}"/>
    <cellStyle name="20% - 강조색2 9 2 5 3 2" xfId="36245" xr:uid="{8F92AE5F-CC60-45B3-8E28-D020CE797D81}"/>
    <cellStyle name="20% - 강조색2 9 2 5 4" xfId="25225" xr:uid="{A7311FE3-9DA9-4CCB-AAF6-E45C832F438A}"/>
    <cellStyle name="20% - 강조색2 9 2 5 5" xfId="51383" xr:uid="{89829EFC-E4ED-42E3-AFCB-14E57DAFB556}"/>
    <cellStyle name="20% - 강조색2 9 2 6" xfId="5922" xr:uid="{6AA49166-61F7-4888-8B11-5DD112FC0CD1}"/>
    <cellStyle name="20% - 강조색2 9 2 6 2" xfId="16951" xr:uid="{889F84D2-71BB-4F2B-90D8-C48DE938B43C}"/>
    <cellStyle name="20% - 강조색2 9 2 6 2 2" xfId="39000" xr:uid="{878B2B39-CAF1-4372-A527-6F9EF9F9FDF6}"/>
    <cellStyle name="20% - 강조색2 9 2 6 3" xfId="27980" xr:uid="{E6FAF75E-CA5E-434F-AD12-51FFB4CAB1FE}"/>
    <cellStyle name="20% - 강조색2 9 2 6 4" xfId="54137" xr:uid="{D3F6A163-8A8F-4171-AC02-0439A707DBBD}"/>
    <cellStyle name="20% - 강조색2 9 2 7" xfId="11441" xr:uid="{AC96397B-394D-4B9A-B62D-F9CAC7014C5C}"/>
    <cellStyle name="20% - 강조색2 9 2 7 2" xfId="33490" xr:uid="{AE74005F-3EA2-4FAE-87B6-B18C95EBB3FF}"/>
    <cellStyle name="20% - 강조색2 9 2 8" xfId="22470" xr:uid="{974FA73F-7B1A-437C-BA41-A8B5442E9585}"/>
    <cellStyle name="20% - 강조색2 9 2 9" xfId="48628" xr:uid="{325280B6-435D-472F-A9E1-184FAFAE1A02}"/>
    <cellStyle name="20% - 강조색2 9 3" xfId="521" xr:uid="{00000000-0005-0000-0000-00005D000000}"/>
    <cellStyle name="20% - 강조색2 9 3 2" xfId="1258" xr:uid="{9F54C34C-D184-47E9-B490-AADA3DB3A8AD}"/>
    <cellStyle name="20% - 강조색2 9 3 2 2" xfId="2652" xr:uid="{7B7ACF41-C9F5-401C-BA39-9EA2CA6A7CC3}"/>
    <cellStyle name="20% - 강조색2 9 3 2 2 2" xfId="5428" xr:uid="{DADD9422-EAD8-47E4-86AD-AC9C6A6FA01D}"/>
    <cellStyle name="20% - 강조색2 9 3 2 2 2 2" xfId="10954" xr:uid="{2AE91A3C-3AAE-47B7-A0DA-3FA5B771637F}"/>
    <cellStyle name="20% - 강조색2 9 3 2 2 2 2 2" xfId="21983" xr:uid="{C0AD6F1E-AFFE-45C7-9BE9-1F486091F249}"/>
    <cellStyle name="20% - 강조색2 9 3 2 2 2 2 2 2" xfId="44032" xr:uid="{EEC0F00B-2630-43D8-9178-4EF25FD2F822}"/>
    <cellStyle name="20% - 강조색2 9 3 2 2 2 2 3" xfId="33012" xr:uid="{121CC6DB-248B-4804-A76E-57090C578DF1}"/>
    <cellStyle name="20% - 강조색2 9 3 2 2 2 3" xfId="16473" xr:uid="{4291AE11-6105-4370-B656-61D1B26ED1FC}"/>
    <cellStyle name="20% - 강조색2 9 3 2 2 2 3 2" xfId="38522" xr:uid="{8625C34F-9106-4E95-AAE6-C8EC184B463C}"/>
    <cellStyle name="20% - 강조색2 9 3 2 2 2 4" xfId="27502" xr:uid="{B36384C9-34BE-487F-9FB1-8DFFF5EF2798}"/>
    <cellStyle name="20% - 강조색2 9 3 2 2 2 5" xfId="53660" xr:uid="{B660E14E-32F2-446F-A92E-530D2235EFFB}"/>
    <cellStyle name="20% - 강조색2 9 3 2 2 3" xfId="8199" xr:uid="{947F452C-A5F6-4F92-B59E-6EAE11F8ECFF}"/>
    <cellStyle name="20% - 강조색2 9 3 2 2 3 2" xfId="19228" xr:uid="{F9650F12-C63D-49AC-A64C-6A3B56DB2EC5}"/>
    <cellStyle name="20% - 강조색2 9 3 2 2 3 2 2" xfId="41277" xr:uid="{1E127E67-61BD-4A8F-9CE6-11349DDDFE6B}"/>
    <cellStyle name="20% - 강조색2 9 3 2 2 3 3" xfId="30257" xr:uid="{5196EB21-35E2-4AA1-83A3-A9E9A892D985}"/>
    <cellStyle name="20% - 강조색2 9 3 2 2 4" xfId="13718" xr:uid="{48DB4260-CAC3-43E8-85B3-455019089497}"/>
    <cellStyle name="20% - 강조색2 9 3 2 2 4 2" xfId="35767" xr:uid="{D6C555B2-2EDA-421E-B7F1-AC45B46D3520}"/>
    <cellStyle name="20% - 강조색2 9 3 2 2 5" xfId="24747" xr:uid="{B386A434-6381-438A-9A8D-EC83306DA670}"/>
    <cellStyle name="20% - 강조색2 9 3 2 2 6" xfId="50905" xr:uid="{683E3733-8B44-4D63-9643-9225F2D3B490}"/>
    <cellStyle name="20% - 강조색2 9 3 2 3" xfId="4052" xr:uid="{B98B9E12-9F8E-435B-BC68-82AF7679D557}"/>
    <cellStyle name="20% - 강조색2 9 3 2 3 2" xfId="9578" xr:uid="{BE1760FC-A06A-4AC4-BC2C-6D0AADCE067F}"/>
    <cellStyle name="20% - 강조색2 9 3 2 3 2 2" xfId="20607" xr:uid="{739879E3-ABC1-4828-805B-2108B4A25F5B}"/>
    <cellStyle name="20% - 강조색2 9 3 2 3 2 2 2" xfId="42656" xr:uid="{F254EF18-CC75-4F6E-A1B0-E81E366A9D93}"/>
    <cellStyle name="20% - 강조색2 9 3 2 3 2 3" xfId="31636" xr:uid="{CFE14BF7-053D-4A14-B772-E7909A87E2C7}"/>
    <cellStyle name="20% - 강조색2 9 3 2 3 3" xfId="15097" xr:uid="{12460E26-801F-4FBF-BD54-49F8224EFBD1}"/>
    <cellStyle name="20% - 강조색2 9 3 2 3 3 2" xfId="37146" xr:uid="{342C3FB6-5B8D-4BDE-B679-5E69B56A9A5A}"/>
    <cellStyle name="20% - 강조색2 9 3 2 3 4" xfId="26126" xr:uid="{1386F21B-EE87-46F8-9A70-2F4806CFC0F8}"/>
    <cellStyle name="20% - 강조색2 9 3 2 3 5" xfId="52284" xr:uid="{A00799DD-7827-464C-AC53-14D6E27ED92D}"/>
    <cellStyle name="20% - 강조색2 9 3 2 4" xfId="6823" xr:uid="{F5A6F5B2-0303-4466-95A1-5B3F66114818}"/>
    <cellStyle name="20% - 강조색2 9 3 2 4 2" xfId="17852" xr:uid="{5ABB4CEC-AF37-403A-B19A-006B97C5789D}"/>
    <cellStyle name="20% - 강조색2 9 3 2 4 2 2" xfId="39901" xr:uid="{DE8F2074-69F9-455D-B5CF-861089A231E7}"/>
    <cellStyle name="20% - 강조색2 9 3 2 4 3" xfId="28881" xr:uid="{1459D6DB-63C5-415E-A166-B8CE1203D1E5}"/>
    <cellStyle name="20% - 강조색2 9 3 2 4 4" xfId="55037" xr:uid="{7F365D07-3D02-41D4-A937-6F1739F70DC3}"/>
    <cellStyle name="20% - 강조색2 9 3 2 5" xfId="12342" xr:uid="{494D1DA5-9D6E-4DDB-BB05-FA38C6F722EB}"/>
    <cellStyle name="20% - 강조색2 9 3 2 5 2" xfId="34391" xr:uid="{EDA34D3A-A97F-4441-997F-5C05C670AEF1}"/>
    <cellStyle name="20% - 강조색2 9 3 2 6" xfId="23371" xr:uid="{A2E07B0B-5AF3-4984-A5A0-E99D0BC8C1EC}"/>
    <cellStyle name="20% - 강조색2 9 3 2 7" xfId="49528" xr:uid="{4DB238D0-FFCD-41A8-9964-19441D4F2542}"/>
    <cellStyle name="20% - 강조색2 9 3 3" xfId="1964" xr:uid="{970F0356-7679-4234-9C0E-8A11CE275529}"/>
    <cellStyle name="20% - 강조색2 9 3 3 2" xfId="4740" xr:uid="{B3C92EEC-792D-411D-BA8B-248D12749773}"/>
    <cellStyle name="20% - 강조색2 9 3 3 2 2" xfId="10266" xr:uid="{3EAEE604-5E6F-46B7-9952-7B426E96D910}"/>
    <cellStyle name="20% - 강조색2 9 3 3 2 2 2" xfId="21295" xr:uid="{2FFA4B62-76E7-4A60-9A45-A56101E259ED}"/>
    <cellStyle name="20% - 강조색2 9 3 3 2 2 2 2" xfId="43344" xr:uid="{AFEEBCD5-5A0C-4A13-AE99-9BA3A0393327}"/>
    <cellStyle name="20% - 강조색2 9 3 3 2 2 3" xfId="32324" xr:uid="{5DFCCC8A-9D17-4152-840C-285784109002}"/>
    <cellStyle name="20% - 강조색2 9 3 3 2 3" xfId="15785" xr:uid="{19C3FAAA-C7C4-47CD-AE2A-52340221EA4F}"/>
    <cellStyle name="20% - 강조색2 9 3 3 2 3 2" xfId="37834" xr:uid="{AB180B3B-DA9C-4D7B-BACB-0D07601E5304}"/>
    <cellStyle name="20% - 강조색2 9 3 3 2 4" xfId="26814" xr:uid="{1633282E-6F3F-4C20-BD8D-C467DFC79397}"/>
    <cellStyle name="20% - 강조색2 9 3 3 2 5" xfId="52972" xr:uid="{CA68D728-7A5A-42D4-8C96-53B0DD91EBA5}"/>
    <cellStyle name="20% - 강조색2 9 3 3 3" xfId="7511" xr:uid="{A4E9B268-413A-42D5-B9ED-5BEA61842CF2}"/>
    <cellStyle name="20% - 강조색2 9 3 3 3 2" xfId="18540" xr:uid="{453EB9FF-F715-4A1F-8B00-DE4099D19515}"/>
    <cellStyle name="20% - 강조색2 9 3 3 3 2 2" xfId="40589" xr:uid="{6DB77239-1462-4451-91BB-0BB8BF16D60E}"/>
    <cellStyle name="20% - 강조색2 9 3 3 3 3" xfId="29569" xr:uid="{AAC54D10-46A5-489A-AEA9-375CF4FBF56B}"/>
    <cellStyle name="20% - 강조색2 9 3 3 4" xfId="13030" xr:uid="{EEC809AB-2A56-4D8F-9465-11A4C81EEDDF}"/>
    <cellStyle name="20% - 강조색2 9 3 3 4 2" xfId="35079" xr:uid="{6949086C-AD33-4895-8CA6-339D4099CAFC}"/>
    <cellStyle name="20% - 강조색2 9 3 3 5" xfId="24059" xr:uid="{E7C822D0-BD3A-4F45-A6E1-3A8D3E4D5687}"/>
    <cellStyle name="20% - 강조색2 9 3 3 6" xfId="50217" xr:uid="{2CF5354C-F558-48BF-9D9B-BDE0707D3C61}"/>
    <cellStyle name="20% - 강조색2 9 3 4" xfId="3364" xr:uid="{0DB66881-A4A7-4DF9-BB76-4FB3D387F121}"/>
    <cellStyle name="20% - 강조색2 9 3 4 2" xfId="8890" xr:uid="{ADAF54BB-4569-4CD5-9539-F57943211EC2}"/>
    <cellStyle name="20% - 강조색2 9 3 4 2 2" xfId="19919" xr:uid="{D27511A4-4C5A-4B28-8CE6-FC85AC8FADA6}"/>
    <cellStyle name="20% - 강조색2 9 3 4 2 2 2" xfId="41968" xr:uid="{0DFE2380-3F08-48C9-8E44-DB92F86C9E5F}"/>
    <cellStyle name="20% - 강조색2 9 3 4 2 3" xfId="30948" xr:uid="{A15D2456-AC71-4891-A457-669632472032}"/>
    <cellStyle name="20% - 강조색2 9 3 4 3" xfId="14409" xr:uid="{6EBE6230-4F7C-453B-A833-31549E064211}"/>
    <cellStyle name="20% - 강조색2 9 3 4 3 2" xfId="36458" xr:uid="{C6C11CDC-8A49-4C16-A037-E2FD572EA041}"/>
    <cellStyle name="20% - 강조색2 9 3 4 4" xfId="25438" xr:uid="{DE667F55-DF56-4157-8665-C12098304039}"/>
    <cellStyle name="20% - 강조색2 9 3 4 5" xfId="51596" xr:uid="{53E23DF5-3DAD-426A-AEFE-C8B290F710B8}"/>
    <cellStyle name="20% - 강조색2 9 3 5" xfId="6135" xr:uid="{3982C849-A95D-4771-AE8C-0F97E8C1DBFD}"/>
    <cellStyle name="20% - 강조색2 9 3 5 2" xfId="17164" xr:uid="{35FCEEDA-2509-4412-B95D-97BDCDEA32B5}"/>
    <cellStyle name="20% - 강조색2 9 3 5 2 2" xfId="39213" xr:uid="{905BC781-7012-411B-BC04-F277C9784D44}"/>
    <cellStyle name="20% - 강조색2 9 3 5 3" xfId="28193" xr:uid="{8C9EDCB4-7493-4CD5-8BDE-56729F637B4C}"/>
    <cellStyle name="20% - 강조색2 9 3 5 4" xfId="54349" xr:uid="{8E58D82D-F917-4A05-AD09-D52E0A0CC3BA}"/>
    <cellStyle name="20% - 강조색2 9 3 6" xfId="11654" xr:uid="{205CBEE7-BDF3-4B27-8BF6-A3AFD858B987}"/>
    <cellStyle name="20% - 강조색2 9 3 6 2" xfId="33703" xr:uid="{B6ACF4A1-090A-42F0-8138-CDAAE2BD1592}"/>
    <cellStyle name="20% - 강조색2 9 3 7" xfId="22683" xr:uid="{111431C3-86E9-4C58-86BE-CDDC85A65D01}"/>
    <cellStyle name="20% - 강조색2 9 3 8" xfId="48840" xr:uid="{3B2F6440-772D-46E0-A677-2DD96DC7387A}"/>
    <cellStyle name="20% - 강조색2 9 4" xfId="916" xr:uid="{1C5A7279-82DB-44A4-B060-8807C406F70A}"/>
    <cellStyle name="20% - 강조색2 9 4 2" xfId="2310" xr:uid="{98DB5F97-2EC9-4F6D-9C14-6375CFCCCAE6}"/>
    <cellStyle name="20% - 강조색2 9 4 2 2" xfId="5086" xr:uid="{65AD5D42-D815-4BFE-9C8B-20F5C50F001A}"/>
    <cellStyle name="20% - 강조색2 9 4 2 2 2" xfId="10612" xr:uid="{7874CE2F-9DA8-4E8E-9B3C-CD02F05C0F0B}"/>
    <cellStyle name="20% - 강조색2 9 4 2 2 2 2" xfId="21641" xr:uid="{2CCC8D8A-CB30-4D63-842F-12C085A6D47E}"/>
    <cellStyle name="20% - 강조색2 9 4 2 2 2 2 2" xfId="43690" xr:uid="{D0D70C75-D055-40A7-9D41-623F0B8331E9}"/>
    <cellStyle name="20% - 강조색2 9 4 2 2 2 3" xfId="32670" xr:uid="{FAF15B85-6C92-4763-97A6-389A269D5833}"/>
    <cellStyle name="20% - 강조색2 9 4 2 2 3" xfId="16131" xr:uid="{E9CB414E-9B0C-4FF5-A369-D252B4E9C30A}"/>
    <cellStyle name="20% - 강조색2 9 4 2 2 3 2" xfId="38180" xr:uid="{FF2EEDEA-F18D-41A1-AECE-F2F6C8EF6960}"/>
    <cellStyle name="20% - 강조색2 9 4 2 2 4" xfId="27160" xr:uid="{E8C01BED-1AE2-46CB-8E86-B36BE918AB86}"/>
    <cellStyle name="20% - 강조색2 9 4 2 2 5" xfId="53318" xr:uid="{5AD7AB5E-E87E-47F2-9E40-906722944219}"/>
    <cellStyle name="20% - 강조색2 9 4 2 3" xfId="7857" xr:uid="{6D60917B-81A2-4673-AB92-6D4C163BF359}"/>
    <cellStyle name="20% - 강조색2 9 4 2 3 2" xfId="18886" xr:uid="{FFE668CD-5A5D-4339-86C4-0C69AD73B50F}"/>
    <cellStyle name="20% - 강조색2 9 4 2 3 2 2" xfId="40935" xr:uid="{B3293FF8-F7C6-44E0-93C1-FE76802BE258}"/>
    <cellStyle name="20% - 강조색2 9 4 2 3 3" xfId="29915" xr:uid="{B1A379F4-1981-40F6-ABAA-352FC77738C2}"/>
    <cellStyle name="20% - 강조색2 9 4 2 4" xfId="13376" xr:uid="{035D7A0E-17A0-48EA-A827-BDC9EB43F262}"/>
    <cellStyle name="20% - 강조색2 9 4 2 4 2" xfId="35425" xr:uid="{1CCBC391-6D8B-4ABA-92BD-03DF3CD430D1}"/>
    <cellStyle name="20% - 강조색2 9 4 2 5" xfId="24405" xr:uid="{6A69ED79-CC78-40B8-967B-A3F70A1DC7BD}"/>
    <cellStyle name="20% - 강조색2 9 4 2 6" xfId="50563" xr:uid="{8CADC456-92D7-4C03-B0C7-7D07A59EA76F}"/>
    <cellStyle name="20% - 강조색2 9 4 3" xfId="3710" xr:uid="{1AE1DCCD-EEDF-4FD8-A8B7-87F92B1FCE6F}"/>
    <cellStyle name="20% - 강조색2 9 4 3 2" xfId="9236" xr:uid="{4BE0D075-F5F1-42DF-B427-F490D788F8CA}"/>
    <cellStyle name="20% - 강조색2 9 4 3 2 2" xfId="20265" xr:uid="{E584564E-BFFC-4A17-BD9F-B6832C8BFC74}"/>
    <cellStyle name="20% - 강조색2 9 4 3 2 2 2" xfId="42314" xr:uid="{7027F439-059D-4443-9FC6-00868A7D8D5C}"/>
    <cellStyle name="20% - 강조색2 9 4 3 2 3" xfId="31294" xr:uid="{BD4FB80E-BF3A-437A-B8A1-64651C65092F}"/>
    <cellStyle name="20% - 강조색2 9 4 3 3" xfId="14755" xr:uid="{FEE5E973-5D44-48C2-9A4E-2C6D2368F03E}"/>
    <cellStyle name="20% - 강조색2 9 4 3 3 2" xfId="36804" xr:uid="{6BDD41B9-0968-40B1-B9CB-0F04BA03C53A}"/>
    <cellStyle name="20% - 강조색2 9 4 3 4" xfId="25784" xr:uid="{B14EB164-1FD7-4B1A-9EE4-7EF668C14CCD}"/>
    <cellStyle name="20% - 강조색2 9 4 3 5" xfId="51942" xr:uid="{6AF5CF4F-0686-4A18-BBE5-56CF3BBBAB5A}"/>
    <cellStyle name="20% - 강조색2 9 4 4" xfId="6481" xr:uid="{7BE02EFA-F4F0-4C3D-B1C4-19B9BE24E250}"/>
    <cellStyle name="20% - 강조색2 9 4 4 2" xfId="17510" xr:uid="{5CFC6403-9F6C-4468-8394-6F766F5038D0}"/>
    <cellStyle name="20% - 강조색2 9 4 4 2 2" xfId="39559" xr:uid="{B268A273-8118-4F10-9523-1977E8757E9B}"/>
    <cellStyle name="20% - 강조색2 9 4 4 3" xfId="28539" xr:uid="{B587FF8D-E57C-4B2F-B0E0-AE998A1CC49E}"/>
    <cellStyle name="20% - 강조색2 9 4 4 4" xfId="54695" xr:uid="{763787EF-F7BE-4C68-81CD-469683D679B6}"/>
    <cellStyle name="20% - 강조색2 9 4 5" xfId="12000" xr:uid="{BA8A7523-44EB-47DA-A03D-A278C8525FF0}"/>
    <cellStyle name="20% - 강조색2 9 4 5 2" xfId="34049" xr:uid="{21E710EE-6567-4D44-A434-A272A3122364}"/>
    <cellStyle name="20% - 강조색2 9 4 6" xfId="23029" xr:uid="{1A9DB73F-7492-464D-8BBA-96683C227F12}"/>
    <cellStyle name="20% - 강조색2 9 4 7" xfId="49186" xr:uid="{DFAFCD68-C180-4D70-B913-2892491CC58F}"/>
    <cellStyle name="20% - 강조색2 9 5" xfId="1622" xr:uid="{48C76C66-4AE6-4002-930F-3E20C29BC689}"/>
    <cellStyle name="20% - 강조색2 9 5 2" xfId="4398" xr:uid="{458049EE-8FD1-4375-88EB-F4008ECA9827}"/>
    <cellStyle name="20% - 강조색2 9 5 2 2" xfId="9924" xr:uid="{9980323F-256D-4AC6-AF26-60D5DD615488}"/>
    <cellStyle name="20% - 강조색2 9 5 2 2 2" xfId="20953" xr:uid="{EAF9E408-7419-466B-9604-86644CDB1C4A}"/>
    <cellStyle name="20% - 강조색2 9 5 2 2 2 2" xfId="43002" xr:uid="{F43EC8B5-1896-4643-8B4E-F5555B9541B3}"/>
    <cellStyle name="20% - 강조색2 9 5 2 2 3" xfId="31982" xr:uid="{D0E1F1BF-0F83-487B-BFEF-AA08D965D28E}"/>
    <cellStyle name="20% - 강조색2 9 5 2 3" xfId="15443" xr:uid="{4776C993-681F-40B6-AF2E-10176B2B1B86}"/>
    <cellStyle name="20% - 강조색2 9 5 2 3 2" xfId="37492" xr:uid="{FBA8CB2C-FBEA-457F-BE45-A4B132770C29}"/>
    <cellStyle name="20% - 강조색2 9 5 2 4" xfId="26472" xr:uid="{22EB750E-9439-4863-B5D1-6701E73EBD52}"/>
    <cellStyle name="20% - 강조색2 9 5 2 5" xfId="52630" xr:uid="{5069CD71-B02F-4360-BE88-062E771763DB}"/>
    <cellStyle name="20% - 강조색2 9 5 3" xfId="7169" xr:uid="{97945FEE-7071-422A-A63A-66ABC9AFCFD1}"/>
    <cellStyle name="20% - 강조색2 9 5 3 2" xfId="18198" xr:uid="{9B883E6E-1DA4-4054-B871-5A2985DB7A13}"/>
    <cellStyle name="20% - 강조색2 9 5 3 2 2" xfId="40247" xr:uid="{81DFB997-1EE5-42BE-B5BF-FBF4477BBFAC}"/>
    <cellStyle name="20% - 강조색2 9 5 3 3" xfId="29227" xr:uid="{BBC9FF38-93E2-4E7C-99FA-5E30AC6C0524}"/>
    <cellStyle name="20% - 강조색2 9 5 4" xfId="12688" xr:uid="{EAA81A85-D4DC-42EE-8049-8C5DC4C72686}"/>
    <cellStyle name="20% - 강조색2 9 5 4 2" xfId="34737" xr:uid="{1424E4E7-BB80-44CA-85E1-E41D7E91B3A6}"/>
    <cellStyle name="20% - 강조색2 9 5 5" xfId="23717" xr:uid="{A813BD0B-ED8B-4B8C-B971-1570D759F49A}"/>
    <cellStyle name="20% - 강조색2 9 5 6" xfId="49875" xr:uid="{3DCFFE0E-936D-4E94-9612-24B4AE744DEA}"/>
    <cellStyle name="20% - 강조색2 9 6" xfId="3022" xr:uid="{EE215F6A-E6EE-4891-91E3-03A2D01425AD}"/>
    <cellStyle name="20% - 강조색2 9 6 2" xfId="8548" xr:uid="{E5DBB44D-AFCC-43E7-BA17-5F8C27FF9F41}"/>
    <cellStyle name="20% - 강조색2 9 6 2 2" xfId="19577" xr:uid="{D4CA30F0-A541-4422-A19F-6CE6B294A433}"/>
    <cellStyle name="20% - 강조색2 9 6 2 2 2" xfId="41626" xr:uid="{2A4E6FE4-737D-4CC3-B890-434FD3EF6597}"/>
    <cellStyle name="20% - 강조색2 9 6 2 3" xfId="30606" xr:uid="{3179487A-8C98-4DCB-B4DB-E2E8ED6898C6}"/>
    <cellStyle name="20% - 강조색2 9 6 3" xfId="14067" xr:uid="{22E350C1-3C93-49C6-ABCD-6A8329AD0B38}"/>
    <cellStyle name="20% - 강조색2 9 6 3 2" xfId="36116" xr:uid="{F589C340-FA08-410E-9941-F9D4B8E9F296}"/>
    <cellStyle name="20% - 강조색2 9 6 4" xfId="25096" xr:uid="{7D9BCA62-A514-4FE1-AE46-78589175C5CE}"/>
    <cellStyle name="20% - 강조색2 9 6 5" xfId="51254" xr:uid="{298D4CAA-2CE9-4027-BD5B-DB866BFFF43D}"/>
    <cellStyle name="20% - 강조색2 9 7" xfId="5793" xr:uid="{FDB5EA08-7AA1-447F-8058-F5F9E2FEC8BB}"/>
    <cellStyle name="20% - 강조색2 9 7 2" xfId="16822" xr:uid="{8107B6D0-2B88-44A3-9C76-D242224530D8}"/>
    <cellStyle name="20% - 강조색2 9 7 2 2" xfId="38871" xr:uid="{C052CEAA-3E61-4C98-A4B8-6F8C54D1F024}"/>
    <cellStyle name="20% - 강조색2 9 7 3" xfId="27851" xr:uid="{17A11576-7A99-4F8E-A842-DE31BFCC4676}"/>
    <cellStyle name="20% - 강조색2 9 7 4" xfId="54008" xr:uid="{FF560B3B-AED1-44D6-9B45-29E438260DF1}"/>
    <cellStyle name="20% - 강조색2 9 8" xfId="11312" xr:uid="{F4C3DE51-5465-4BBD-98CD-095E215B43B5}"/>
    <cellStyle name="20% - 강조색2 9 8 2" xfId="33361" xr:uid="{5FABFF69-DCE8-4A47-B2C1-558025D7481D}"/>
    <cellStyle name="20% - 강조색2 9 9" xfId="22341" xr:uid="{F6B151E6-EAF2-4330-8068-1684835BFD91}"/>
    <cellStyle name="20% - 강조색3" xfId="37" builtinId="38" customBuiltin="1"/>
    <cellStyle name="20% - 강조색3 10" xfId="179" xr:uid="{00000000-0005-0000-0000-00005F000000}"/>
    <cellStyle name="20% - 강조색3 10 2" xfId="539" xr:uid="{00000000-0005-0000-0000-000060000000}"/>
    <cellStyle name="20% - 강조색3 10 2 2" xfId="1276" xr:uid="{6A1005BD-902E-4370-9EA8-F14380D0CE7A}"/>
    <cellStyle name="20% - 강조색3 10 2 2 2" xfId="2670" xr:uid="{AD185250-54A7-4E21-A795-108CF676702D}"/>
    <cellStyle name="20% - 강조색3 10 2 2 2 2" xfId="5446" xr:uid="{215B7587-7EEC-4796-84CB-BA09AB96907D}"/>
    <cellStyle name="20% - 강조색3 10 2 2 2 2 2" xfId="10972" xr:uid="{3F184B49-048A-4153-9D52-B22740E22D09}"/>
    <cellStyle name="20% - 강조색3 10 2 2 2 2 2 2" xfId="22001" xr:uid="{7A550981-64E5-44C4-9FB6-E70AC42CA7FB}"/>
    <cellStyle name="20% - 강조색3 10 2 2 2 2 2 2 2" xfId="44050" xr:uid="{4D7103D3-405B-46DC-A690-C84FE92EE476}"/>
    <cellStyle name="20% - 강조색3 10 2 2 2 2 2 3" xfId="33030" xr:uid="{F7F515D9-10E1-4E3A-872B-5ED03087A53A}"/>
    <cellStyle name="20% - 강조색3 10 2 2 2 2 3" xfId="16491" xr:uid="{9C96CEFC-2E0F-451D-8B6E-1104C7386232}"/>
    <cellStyle name="20% - 강조색3 10 2 2 2 2 3 2" xfId="38540" xr:uid="{6E15A5BC-483D-43C2-A128-EFC607520156}"/>
    <cellStyle name="20% - 강조색3 10 2 2 2 2 4" xfId="27520" xr:uid="{1D306704-86BF-47D5-9E65-4D5B43046CF1}"/>
    <cellStyle name="20% - 강조색3 10 2 2 2 2 5" xfId="53678" xr:uid="{6C0BC235-41F7-4812-A480-AD4A0766AFED}"/>
    <cellStyle name="20% - 강조색3 10 2 2 2 3" xfId="8217" xr:uid="{14F498BE-F02E-48AF-9C79-BAF514A9C1C0}"/>
    <cellStyle name="20% - 강조색3 10 2 2 2 3 2" xfId="19246" xr:uid="{111DAB71-21FD-4FE2-8410-C51AFE20F295}"/>
    <cellStyle name="20% - 강조색3 10 2 2 2 3 2 2" xfId="41295" xr:uid="{3D7F67FE-5D6A-4A2E-B0F0-C9990786594E}"/>
    <cellStyle name="20% - 강조색3 10 2 2 2 3 3" xfId="30275" xr:uid="{D345941D-38A0-4CAF-B162-418BE4C25ED8}"/>
    <cellStyle name="20% - 강조색3 10 2 2 2 4" xfId="13736" xr:uid="{32F41184-AC71-474F-B56D-864A36C31473}"/>
    <cellStyle name="20% - 강조색3 10 2 2 2 4 2" xfId="35785" xr:uid="{938E1A02-333F-485E-8A45-AF73E13E2FD7}"/>
    <cellStyle name="20% - 강조색3 10 2 2 2 5" xfId="24765" xr:uid="{E67C9D82-8B2B-4FD6-A4B5-F97E614F2C07}"/>
    <cellStyle name="20% - 강조색3 10 2 2 2 6" xfId="50923" xr:uid="{0008D295-D638-41A9-A37E-70BA9427F73A}"/>
    <cellStyle name="20% - 강조색3 10 2 2 3" xfId="4070" xr:uid="{A38FA8C3-E4E0-4926-B3AA-FDB487100197}"/>
    <cellStyle name="20% - 강조색3 10 2 2 3 2" xfId="9596" xr:uid="{277ADA32-455D-4078-BCF0-2CFB46B70519}"/>
    <cellStyle name="20% - 강조색3 10 2 2 3 2 2" xfId="20625" xr:uid="{84BA8BB2-E720-442E-B1FE-DA4DD6B63EBF}"/>
    <cellStyle name="20% - 강조색3 10 2 2 3 2 2 2" xfId="42674" xr:uid="{23CE2D9B-9B87-4EE4-A126-45231EE0ED6F}"/>
    <cellStyle name="20% - 강조색3 10 2 2 3 2 3" xfId="31654" xr:uid="{8A4F3749-ACE1-4D3F-8BD2-CF8A72EF85F6}"/>
    <cellStyle name="20% - 강조색3 10 2 2 3 3" xfId="15115" xr:uid="{7B32CDFA-A614-4539-9F38-E8168EF992CE}"/>
    <cellStyle name="20% - 강조색3 10 2 2 3 3 2" xfId="37164" xr:uid="{CF97C4A5-F786-4C26-BEA2-665B7F005BE0}"/>
    <cellStyle name="20% - 강조색3 10 2 2 3 4" xfId="26144" xr:uid="{420E1EBB-8583-4670-B463-A23C4DC7EB64}"/>
    <cellStyle name="20% - 강조색3 10 2 2 3 5" xfId="52302" xr:uid="{655CD4EC-F1F6-4E6C-8924-007C3E5605C8}"/>
    <cellStyle name="20% - 강조색3 10 2 2 4" xfId="6841" xr:uid="{2C8452C6-F692-4F07-8CA6-6A28471789B5}"/>
    <cellStyle name="20% - 강조색3 10 2 2 4 2" xfId="17870" xr:uid="{C2F40C42-AB3B-4356-ACCF-B81DF5725F66}"/>
    <cellStyle name="20% - 강조색3 10 2 2 4 2 2" xfId="39919" xr:uid="{02CFC3AC-D07E-41AD-8316-1C9087C90E4E}"/>
    <cellStyle name="20% - 강조색3 10 2 2 4 3" xfId="28899" xr:uid="{B7B16C77-7BFA-4C9C-BEBE-2609D6B5EBDD}"/>
    <cellStyle name="20% - 강조색3 10 2 2 4 4" xfId="55055" xr:uid="{8C39C32C-D928-4CC8-91E9-32D16312EC4A}"/>
    <cellStyle name="20% - 강조색3 10 2 2 5" xfId="12360" xr:uid="{795BCFB0-9E7F-40DA-A5F4-97003DB77E51}"/>
    <cellStyle name="20% - 강조색3 10 2 2 5 2" xfId="34409" xr:uid="{FDED08FA-9101-49F1-8E63-989B43B48392}"/>
    <cellStyle name="20% - 강조색3 10 2 2 6" xfId="23389" xr:uid="{1E677B12-4A8E-4B45-A2B5-E8523732C79B}"/>
    <cellStyle name="20% - 강조색3 10 2 2 7" xfId="49546" xr:uid="{EB006B0F-D1C9-46DF-94B1-079EECC2B1EA}"/>
    <cellStyle name="20% - 강조색3 10 2 3" xfId="1982" xr:uid="{D05D72FD-0894-4479-A6A0-652C28E26B5A}"/>
    <cellStyle name="20% - 강조색3 10 2 3 2" xfId="4758" xr:uid="{C2C47146-6573-4483-86FD-532187A9E68A}"/>
    <cellStyle name="20% - 강조색3 10 2 3 2 2" xfId="10284" xr:uid="{CAFBC232-0658-4399-AACD-48E4D29507B2}"/>
    <cellStyle name="20% - 강조색3 10 2 3 2 2 2" xfId="21313" xr:uid="{E29344C3-8284-4E2F-93D0-C43487CC9754}"/>
    <cellStyle name="20% - 강조색3 10 2 3 2 2 2 2" xfId="43362" xr:uid="{98A4666D-D661-447C-81C9-D676CD2719B4}"/>
    <cellStyle name="20% - 강조색3 10 2 3 2 2 3" xfId="32342" xr:uid="{24B1D41A-7F42-4959-A15C-2411BA8D8F66}"/>
    <cellStyle name="20% - 강조색3 10 2 3 2 3" xfId="15803" xr:uid="{AC8C1193-262E-4756-82FC-26F097659080}"/>
    <cellStyle name="20% - 강조색3 10 2 3 2 3 2" xfId="37852" xr:uid="{DA8FF550-2EA4-47AF-BEFF-D3D0B988822A}"/>
    <cellStyle name="20% - 강조색3 10 2 3 2 4" xfId="26832" xr:uid="{51ED2409-F777-4E0D-882E-42D1C4C35612}"/>
    <cellStyle name="20% - 강조색3 10 2 3 2 5" xfId="52990" xr:uid="{04553598-4D81-4D43-9A18-9D5661165A96}"/>
    <cellStyle name="20% - 강조색3 10 2 3 3" xfId="7529" xr:uid="{C815E3DA-A9E2-4B7A-A804-2E07B4EF7387}"/>
    <cellStyle name="20% - 강조색3 10 2 3 3 2" xfId="18558" xr:uid="{5C02C0B1-9608-456D-B159-7D806EBCCCAF}"/>
    <cellStyle name="20% - 강조색3 10 2 3 3 2 2" xfId="40607" xr:uid="{01AB22D7-14CE-4B8E-BBB3-67C5C0A24CC2}"/>
    <cellStyle name="20% - 강조색3 10 2 3 3 3" xfId="29587" xr:uid="{3E73B62A-886F-4068-8CAB-08AE4BF17B8B}"/>
    <cellStyle name="20% - 강조색3 10 2 3 4" xfId="13048" xr:uid="{22C8F3DD-4D44-4A04-8775-B8CCF7A0D896}"/>
    <cellStyle name="20% - 강조색3 10 2 3 4 2" xfId="35097" xr:uid="{5B5FB3C5-DDFF-4EBD-8770-D4F9CFA8965D}"/>
    <cellStyle name="20% - 강조색3 10 2 3 5" xfId="24077" xr:uid="{41A3AD3D-2F3C-481A-AFA5-BA4353746FD4}"/>
    <cellStyle name="20% - 강조색3 10 2 3 6" xfId="50235" xr:uid="{04D55E3C-A3BE-4F39-AA17-CF0F9F61AF7F}"/>
    <cellStyle name="20% - 강조색3 10 2 4" xfId="3382" xr:uid="{9BAAB6B7-580B-4D56-A8EF-21681631B49A}"/>
    <cellStyle name="20% - 강조색3 10 2 4 2" xfId="8908" xr:uid="{EC49A5B7-61A6-45B5-9E2A-CA8CC817B7AA}"/>
    <cellStyle name="20% - 강조색3 10 2 4 2 2" xfId="19937" xr:uid="{7E455AE0-62A5-4406-B274-E07733CCFD06}"/>
    <cellStyle name="20% - 강조색3 10 2 4 2 2 2" xfId="41986" xr:uid="{0408C96A-AF55-4CC1-AC85-835B7573A8C9}"/>
    <cellStyle name="20% - 강조색3 10 2 4 2 3" xfId="30966" xr:uid="{836DBB0A-57F5-4A00-975B-F2174AE76F35}"/>
    <cellStyle name="20% - 강조색3 10 2 4 3" xfId="14427" xr:uid="{3D339AA1-6EA7-43E8-89EA-F7E00BA65126}"/>
    <cellStyle name="20% - 강조색3 10 2 4 3 2" xfId="36476" xr:uid="{7DE07E75-BA47-4920-9DD0-CE4E4DE55919}"/>
    <cellStyle name="20% - 강조색3 10 2 4 4" xfId="25456" xr:uid="{62042592-4A3F-4524-A257-74712A68A2F1}"/>
    <cellStyle name="20% - 강조색3 10 2 4 5" xfId="51614" xr:uid="{3DB91B43-9469-44E6-9F56-DDAF513252F8}"/>
    <cellStyle name="20% - 강조색3 10 2 5" xfId="6153" xr:uid="{A3993F78-F0D7-4028-A300-D347AAEF2F51}"/>
    <cellStyle name="20% - 강조색3 10 2 5 2" xfId="17182" xr:uid="{264876D4-3451-40CD-9A3F-7D4BE9D47677}"/>
    <cellStyle name="20% - 강조색3 10 2 5 2 2" xfId="39231" xr:uid="{80F05B28-BF16-490E-8B08-7AC541B91FFC}"/>
    <cellStyle name="20% - 강조색3 10 2 5 3" xfId="28211" xr:uid="{48DD8547-839C-4B46-8088-E148C63E8CBD}"/>
    <cellStyle name="20% - 강조색3 10 2 5 4" xfId="54367" xr:uid="{EFF80816-788F-4509-8642-255E5D44B6DC}"/>
    <cellStyle name="20% - 강조색3 10 2 6" xfId="11672" xr:uid="{C8B82516-3A84-4788-8C24-A56003C9CCCF}"/>
    <cellStyle name="20% - 강조색3 10 2 6 2" xfId="33721" xr:uid="{5C1A9717-0180-41B2-A2E8-B6930F5AA03F}"/>
    <cellStyle name="20% - 강조색3 10 2 7" xfId="22701" xr:uid="{A446A752-19AB-4A7F-9A84-4CE840EFCFA7}"/>
    <cellStyle name="20% - 강조색3 10 2 8" xfId="48858" xr:uid="{BC094414-190A-4ECA-A1F0-E4100BEEBB6F}"/>
    <cellStyle name="20% - 강조색3 10 3" xfId="934" xr:uid="{4FB0693E-4866-4807-8BA9-176D3381A4AB}"/>
    <cellStyle name="20% - 강조색3 10 3 2" xfId="2328" xr:uid="{FFBC2FF6-CEB9-4C60-AACB-86D79498383F}"/>
    <cellStyle name="20% - 강조색3 10 3 2 2" xfId="5104" xr:uid="{B8CFE277-3E45-47F2-8BC2-DF6C1F2373D7}"/>
    <cellStyle name="20% - 강조색3 10 3 2 2 2" xfId="10630" xr:uid="{3860AFDA-8E6A-487D-9758-9277CDBE38A2}"/>
    <cellStyle name="20% - 강조색3 10 3 2 2 2 2" xfId="21659" xr:uid="{F039AD91-35F5-4CD3-9A29-DDF580EAD29F}"/>
    <cellStyle name="20% - 강조색3 10 3 2 2 2 2 2" xfId="43708" xr:uid="{1D696C31-AF9E-484C-AB1B-26B2C20CBA86}"/>
    <cellStyle name="20% - 강조색3 10 3 2 2 2 3" xfId="32688" xr:uid="{42D6A43A-C6A6-4519-88A0-68A198197DAE}"/>
    <cellStyle name="20% - 강조색3 10 3 2 2 3" xfId="16149" xr:uid="{C8E34D71-CDDA-4C12-B1FC-A0FE3F1A874D}"/>
    <cellStyle name="20% - 강조색3 10 3 2 2 3 2" xfId="38198" xr:uid="{FC2331DA-C30E-4125-933F-252F7031B980}"/>
    <cellStyle name="20% - 강조색3 10 3 2 2 4" xfId="27178" xr:uid="{96B59A18-89E5-4633-9F3D-2C89626C2245}"/>
    <cellStyle name="20% - 강조색3 10 3 2 2 5" xfId="53336" xr:uid="{1BB09173-B962-4E6D-ABD0-98D30058A8F0}"/>
    <cellStyle name="20% - 강조색3 10 3 2 3" xfId="7875" xr:uid="{35A5EA6E-F70F-48FC-AF89-0D79BEA49144}"/>
    <cellStyle name="20% - 강조색3 10 3 2 3 2" xfId="18904" xr:uid="{0A280F45-A342-4082-8A48-6299F808FF02}"/>
    <cellStyle name="20% - 강조색3 10 3 2 3 2 2" xfId="40953" xr:uid="{8BBDA708-BA1F-4363-B1FB-14B704511C0E}"/>
    <cellStyle name="20% - 강조색3 10 3 2 3 3" xfId="29933" xr:uid="{B9777341-964D-4B5A-B815-5211994B08F3}"/>
    <cellStyle name="20% - 강조색3 10 3 2 4" xfId="13394" xr:uid="{99CF928B-8678-42F4-8A5D-6ED3B1814371}"/>
    <cellStyle name="20% - 강조색3 10 3 2 4 2" xfId="35443" xr:uid="{5C2CD740-2DD7-48B0-A17B-33C6EB9807D8}"/>
    <cellStyle name="20% - 강조색3 10 3 2 5" xfId="24423" xr:uid="{5C380DCD-5073-4EB0-9814-D5B4F7D1EED3}"/>
    <cellStyle name="20% - 강조색3 10 3 2 6" xfId="50581" xr:uid="{7BB5849A-BA68-404D-9F6C-78A0B4832CB8}"/>
    <cellStyle name="20% - 강조색3 10 3 3" xfId="3728" xr:uid="{2FDE4084-9CB0-4C80-9EE5-4D8967FB10DA}"/>
    <cellStyle name="20% - 강조색3 10 3 3 2" xfId="9254" xr:uid="{E1B26798-3468-4D21-A2F9-6826493626D5}"/>
    <cellStyle name="20% - 강조색3 10 3 3 2 2" xfId="20283" xr:uid="{308098F8-53FA-4971-9AE7-D454C278C5A5}"/>
    <cellStyle name="20% - 강조색3 10 3 3 2 2 2" xfId="42332" xr:uid="{09BCA16B-96FD-4CC0-8E34-D88FD0722186}"/>
    <cellStyle name="20% - 강조색3 10 3 3 2 3" xfId="31312" xr:uid="{1462CEBD-1817-4502-B5E8-AB8A9AB7D545}"/>
    <cellStyle name="20% - 강조색3 10 3 3 3" xfId="14773" xr:uid="{EA584A03-AB2D-4440-88E8-A0A9ACBAAED1}"/>
    <cellStyle name="20% - 강조색3 10 3 3 3 2" xfId="36822" xr:uid="{970733E2-227B-43AB-A5D0-04183B98475C}"/>
    <cellStyle name="20% - 강조색3 10 3 3 4" xfId="25802" xr:uid="{6AC5E84B-9EAC-4825-8FA5-3478C0E0F60E}"/>
    <cellStyle name="20% - 강조색3 10 3 3 5" xfId="51960" xr:uid="{0F7BD7F3-6115-487D-AC16-86C199AE9577}"/>
    <cellStyle name="20% - 강조색3 10 3 4" xfId="6499" xr:uid="{3E8348BB-4CA8-4331-B8E7-BE28BB898B94}"/>
    <cellStyle name="20% - 강조색3 10 3 4 2" xfId="17528" xr:uid="{6786FF6E-4888-42C6-993B-71D940B5833E}"/>
    <cellStyle name="20% - 강조색3 10 3 4 2 2" xfId="39577" xr:uid="{42D92CEF-7B81-46D9-8151-A7C538EF3A2D}"/>
    <cellStyle name="20% - 강조색3 10 3 4 3" xfId="28557" xr:uid="{66EBDFF9-F7BD-4760-9CEC-14A176E8B11A}"/>
    <cellStyle name="20% - 강조색3 10 3 4 4" xfId="54713" xr:uid="{1C17B70C-9D4F-4D4D-B41B-197844C0E2B9}"/>
    <cellStyle name="20% - 강조색3 10 3 5" xfId="12018" xr:uid="{8A81490D-14B7-4FFD-92E9-4601C687D52A}"/>
    <cellStyle name="20% - 강조색3 10 3 5 2" xfId="34067" xr:uid="{1E79943C-9D7E-43B8-AF9B-059B2F9ADCF7}"/>
    <cellStyle name="20% - 강조색3 10 3 6" xfId="23047" xr:uid="{B1A60555-4F13-424E-83F6-EB322A11B90B}"/>
    <cellStyle name="20% - 강조색3 10 3 7" xfId="49204" xr:uid="{371BE7CA-D858-4EC4-8A4B-EEB478C487A6}"/>
    <cellStyle name="20% - 강조색3 10 4" xfId="1640" xr:uid="{D0461C8D-264A-4FA5-8A58-DE10DE0BBB4D}"/>
    <cellStyle name="20% - 강조색3 10 4 2" xfId="4416" xr:uid="{27DFEEE3-8C1D-4BEE-BE9F-FB799C4EA1E4}"/>
    <cellStyle name="20% - 강조색3 10 4 2 2" xfId="9942" xr:uid="{59B5F496-CC31-4776-B9EF-E71D8E3F767D}"/>
    <cellStyle name="20% - 강조색3 10 4 2 2 2" xfId="20971" xr:uid="{07FF7904-2028-4861-9FDF-65CA6A93ECF2}"/>
    <cellStyle name="20% - 강조색3 10 4 2 2 2 2" xfId="43020" xr:uid="{7DAD4C7E-E81E-4E14-A879-A7EF2C432CE0}"/>
    <cellStyle name="20% - 강조색3 10 4 2 2 3" xfId="32000" xr:uid="{8AD245F7-D18D-4B09-A9AB-24ED01361BE0}"/>
    <cellStyle name="20% - 강조색3 10 4 2 3" xfId="15461" xr:uid="{7F4462CF-18BB-4A97-8185-F2B08133BE38}"/>
    <cellStyle name="20% - 강조색3 10 4 2 3 2" xfId="37510" xr:uid="{0389C5C2-6990-4BFD-A34B-82464871217C}"/>
    <cellStyle name="20% - 강조색3 10 4 2 4" xfId="26490" xr:uid="{54404030-F523-46C0-9DB9-FD7C27BB02AE}"/>
    <cellStyle name="20% - 강조색3 10 4 2 5" xfId="52648" xr:uid="{8A986B36-2C0F-4829-93A1-DF2EDAEDF749}"/>
    <cellStyle name="20% - 강조색3 10 4 3" xfId="7187" xr:uid="{2B162A0D-D1D8-42D9-9709-655470DD9ACD}"/>
    <cellStyle name="20% - 강조색3 10 4 3 2" xfId="18216" xr:uid="{B0E4FA4A-9E0D-46B5-BFA3-0C2292FAECD2}"/>
    <cellStyle name="20% - 강조색3 10 4 3 2 2" xfId="40265" xr:uid="{A56ABDD6-3CBE-4044-8196-369D562C6AD0}"/>
    <cellStyle name="20% - 강조색3 10 4 3 3" xfId="29245" xr:uid="{AA90EFEC-E922-4A30-B620-0576D56930E8}"/>
    <cellStyle name="20% - 강조색3 10 4 4" xfId="12706" xr:uid="{58EC1305-AA8C-41CC-9772-5DADABA8F499}"/>
    <cellStyle name="20% - 강조색3 10 4 4 2" xfId="34755" xr:uid="{623187B8-14AA-44D8-A343-23A7E17108FA}"/>
    <cellStyle name="20% - 강조색3 10 4 5" xfId="23735" xr:uid="{B045AD0A-0F30-4DBD-8DD9-2C2E7B78ED53}"/>
    <cellStyle name="20% - 강조색3 10 4 6" xfId="49893" xr:uid="{769A3F2B-C8AC-4560-B0DA-958D9D78FCE4}"/>
    <cellStyle name="20% - 강조색3 10 5" xfId="3040" xr:uid="{CC2D4D98-9C26-46F7-A2E0-56C4C876B795}"/>
    <cellStyle name="20% - 강조색3 10 5 2" xfId="8566" xr:uid="{B8AEDA7B-3195-46BA-9037-C80DF77248F3}"/>
    <cellStyle name="20% - 강조색3 10 5 2 2" xfId="19595" xr:uid="{F96B9BD7-7A4F-4A29-98E3-D37716568802}"/>
    <cellStyle name="20% - 강조색3 10 5 2 2 2" xfId="41644" xr:uid="{CD11FCA5-3EFB-465E-B62F-2F23E0CF727B}"/>
    <cellStyle name="20% - 강조색3 10 5 2 3" xfId="30624" xr:uid="{017D2D21-AB39-4FA2-8E02-176E5617F860}"/>
    <cellStyle name="20% - 강조색3 10 5 3" xfId="14085" xr:uid="{10B636AB-B6EA-4483-BB99-5AB1A092F3C4}"/>
    <cellStyle name="20% - 강조색3 10 5 3 2" xfId="36134" xr:uid="{26EFB562-1099-46E2-8776-098C5F35ABCA}"/>
    <cellStyle name="20% - 강조색3 10 5 4" xfId="25114" xr:uid="{1D0BAEC9-8625-4B7F-8970-5CE62AEB8CF9}"/>
    <cellStyle name="20% - 강조색3 10 5 5" xfId="51272" xr:uid="{E6E10565-609C-4E02-918A-12CD3D383C27}"/>
    <cellStyle name="20% - 강조색3 10 6" xfId="5811" xr:uid="{A89A025D-FE63-4647-8C35-3F5056F88DEB}"/>
    <cellStyle name="20% - 강조색3 10 6 2" xfId="16840" xr:uid="{9C1E5315-013E-4B28-95EA-B562BE239723}"/>
    <cellStyle name="20% - 강조색3 10 6 2 2" xfId="38889" xr:uid="{8DB6EE5C-DF58-4E76-AE22-9B8CD4786EF8}"/>
    <cellStyle name="20% - 강조색3 10 6 3" xfId="27869" xr:uid="{E6C9C6E9-49FD-475F-84C4-154A8AD13C70}"/>
    <cellStyle name="20% - 강조색3 10 6 4" xfId="54026" xr:uid="{37068E0B-D65A-4957-BD7F-9C186EC07091}"/>
    <cellStyle name="20% - 강조색3 10 7" xfId="11330" xr:uid="{80538C1A-8E0F-4617-982E-D97155FC7DC5}"/>
    <cellStyle name="20% - 강조색3 10 7 2" xfId="33379" xr:uid="{411F3A16-2727-4F8A-A339-7D358E01FAD7}"/>
    <cellStyle name="20% - 강조색3 10 8" xfId="22359" xr:uid="{7C8426B0-E325-48E6-8895-46D79A653849}"/>
    <cellStyle name="20% - 강조색3 10 9" xfId="48517" xr:uid="{BE693D36-E2B6-4DAF-955B-2C6E59E8BD9F}"/>
    <cellStyle name="20% - 강조색3 11" xfId="305" xr:uid="{00000000-0005-0000-0000-000061000000}"/>
    <cellStyle name="20% - 강조색3 11 2" xfId="665" xr:uid="{00000000-0005-0000-0000-000062000000}"/>
    <cellStyle name="20% - 강조색3 11 2 2" xfId="1402" xr:uid="{07B3DBEB-5434-4201-8B80-18BD01097BDD}"/>
    <cellStyle name="20% - 강조색3 11 2 2 2" xfId="2796" xr:uid="{6359A2DE-F67B-4531-B2A6-9F13177C71DF}"/>
    <cellStyle name="20% - 강조색3 11 2 2 2 2" xfId="5572" xr:uid="{ACA312D0-348A-4FA2-8ABE-9316013F7F76}"/>
    <cellStyle name="20% - 강조색3 11 2 2 2 2 2" xfId="11098" xr:uid="{4AAA3BB5-88B9-4035-B25D-88AA09FE609E}"/>
    <cellStyle name="20% - 강조색3 11 2 2 2 2 2 2" xfId="22127" xr:uid="{97BEE8E2-A887-4F46-AF77-7256178D45AE}"/>
    <cellStyle name="20% - 강조색3 11 2 2 2 2 2 2 2" xfId="44176" xr:uid="{4A1E99A6-0F48-41A7-BDF4-4D7A846D2D5A}"/>
    <cellStyle name="20% - 강조색3 11 2 2 2 2 2 3" xfId="33156" xr:uid="{371CF427-BEFC-4C28-9B68-5654F31BEB30}"/>
    <cellStyle name="20% - 강조색3 11 2 2 2 2 3" xfId="16617" xr:uid="{27E04BB7-9E1D-436A-9B8A-78AC342DE366}"/>
    <cellStyle name="20% - 강조색3 11 2 2 2 2 3 2" xfId="38666" xr:uid="{6D6108A8-6543-4269-8B62-682200A1EE93}"/>
    <cellStyle name="20% - 강조색3 11 2 2 2 2 4" xfId="27646" xr:uid="{161FAF79-7584-479E-9940-0E569DD82741}"/>
    <cellStyle name="20% - 강조색3 11 2 2 2 2 5" xfId="53804" xr:uid="{AE4C8BF0-31F2-4FEA-8B52-FFF6304D2AF1}"/>
    <cellStyle name="20% - 강조색3 11 2 2 2 3" xfId="8343" xr:uid="{6888C646-80AF-4AB5-AA91-7280ACA4572D}"/>
    <cellStyle name="20% - 강조색3 11 2 2 2 3 2" xfId="19372" xr:uid="{8CBDB360-E575-4F15-B070-3CD5FE04E87A}"/>
    <cellStyle name="20% - 강조색3 11 2 2 2 3 2 2" xfId="41421" xr:uid="{42FFA2F3-3C66-4F69-AD36-164E779A5555}"/>
    <cellStyle name="20% - 강조색3 11 2 2 2 3 3" xfId="30401" xr:uid="{69A43187-66D8-42A8-B3D7-4BAAB5BABB0E}"/>
    <cellStyle name="20% - 강조색3 11 2 2 2 4" xfId="13862" xr:uid="{92381D79-5418-4068-9518-5EFAF2D8436C}"/>
    <cellStyle name="20% - 강조색3 11 2 2 2 4 2" xfId="35911" xr:uid="{494BE15E-1AFA-4ABD-B21F-71BDAB1B04D1}"/>
    <cellStyle name="20% - 강조색3 11 2 2 2 5" xfId="24891" xr:uid="{5B6E3C9D-9BCD-4392-8F89-2B269C219064}"/>
    <cellStyle name="20% - 강조색3 11 2 2 2 6" xfId="51049" xr:uid="{2893BB2A-59F4-404B-8F08-67B5CBFBD7AC}"/>
    <cellStyle name="20% - 강조색3 11 2 2 3" xfId="4196" xr:uid="{F55791B5-B786-4187-AE34-E6F6A2B05624}"/>
    <cellStyle name="20% - 강조색3 11 2 2 3 2" xfId="9722" xr:uid="{04ED0821-E9D2-4EA7-B220-A3812F74A089}"/>
    <cellStyle name="20% - 강조색3 11 2 2 3 2 2" xfId="20751" xr:uid="{6C0E2798-892B-492D-8B97-218FA3E22376}"/>
    <cellStyle name="20% - 강조색3 11 2 2 3 2 2 2" xfId="42800" xr:uid="{8A8D97AA-4263-46F4-A870-9B1C6E7A0D2C}"/>
    <cellStyle name="20% - 강조색3 11 2 2 3 2 3" xfId="31780" xr:uid="{00294CD1-F1B7-4621-8356-A0665AB9AF1F}"/>
    <cellStyle name="20% - 강조색3 11 2 2 3 3" xfId="15241" xr:uid="{0F7BE8C7-FF22-4B5E-95B1-1E1645AEF4A8}"/>
    <cellStyle name="20% - 강조색3 11 2 2 3 3 2" xfId="37290" xr:uid="{C4573B1A-F0EA-4F4D-B3CF-FEBF5B4F580F}"/>
    <cellStyle name="20% - 강조색3 11 2 2 3 4" xfId="26270" xr:uid="{6CC22008-9220-4EA0-B5D2-305D210DC1F1}"/>
    <cellStyle name="20% - 강조색3 11 2 2 3 5" xfId="52428" xr:uid="{D595C36E-47FD-45DF-99A5-CEBC544EEC79}"/>
    <cellStyle name="20% - 강조색3 11 2 2 4" xfId="6967" xr:uid="{338C5D76-850F-4057-B920-03723971AE3A}"/>
    <cellStyle name="20% - 강조색3 11 2 2 4 2" xfId="17996" xr:uid="{1BB2549E-2437-4CDF-8A0D-487A7607EE86}"/>
    <cellStyle name="20% - 강조색3 11 2 2 4 2 2" xfId="40045" xr:uid="{3096E413-8F46-4D9D-B6B5-68E52ACE020A}"/>
    <cellStyle name="20% - 강조색3 11 2 2 4 3" xfId="29025" xr:uid="{962CA155-F3A1-4D79-903B-68B773CA7C49}"/>
    <cellStyle name="20% - 강조색3 11 2 2 4 4" xfId="55181" xr:uid="{E86AEE65-46BE-42CE-B8DA-7457360DEA5E}"/>
    <cellStyle name="20% - 강조색3 11 2 2 5" xfId="12486" xr:uid="{8AC4D792-1484-42F2-BB67-929D6F19025F}"/>
    <cellStyle name="20% - 강조색3 11 2 2 5 2" xfId="34535" xr:uid="{FC439D50-D863-4775-8E17-E67102E661C9}"/>
    <cellStyle name="20% - 강조색3 11 2 2 6" xfId="23515" xr:uid="{7D5EC0D7-C90A-4AB9-A8FC-6A09740E07DC}"/>
    <cellStyle name="20% - 강조색3 11 2 2 7" xfId="49672" xr:uid="{1972D8EE-99C4-4562-8E14-DFA8B5165024}"/>
    <cellStyle name="20% - 강조색3 11 2 3" xfId="2108" xr:uid="{BB1C724B-6CDF-4DED-B7C6-0A8C05307A2D}"/>
    <cellStyle name="20% - 강조색3 11 2 3 2" xfId="4884" xr:uid="{061817DB-AF56-4FD7-8650-F2FEBC31816D}"/>
    <cellStyle name="20% - 강조색3 11 2 3 2 2" xfId="10410" xr:uid="{939FDF0E-A4A6-4D34-BEF3-72BC3AA33062}"/>
    <cellStyle name="20% - 강조색3 11 2 3 2 2 2" xfId="21439" xr:uid="{0AB3A997-368A-4613-B64C-8C2E7BF4D928}"/>
    <cellStyle name="20% - 강조색3 11 2 3 2 2 2 2" xfId="43488" xr:uid="{71FB1D10-599D-4F92-B7D2-CE2775BB7C39}"/>
    <cellStyle name="20% - 강조색3 11 2 3 2 2 3" xfId="32468" xr:uid="{18781DBB-5CDF-4A55-882C-7A3489F73CFB}"/>
    <cellStyle name="20% - 강조색3 11 2 3 2 3" xfId="15929" xr:uid="{B9499B4C-D9E8-46FD-9798-57575B8FEF74}"/>
    <cellStyle name="20% - 강조색3 11 2 3 2 3 2" xfId="37978" xr:uid="{B0EC04A1-950B-4C53-B88C-CE6BB094859B}"/>
    <cellStyle name="20% - 강조색3 11 2 3 2 4" xfId="26958" xr:uid="{C9FA8F43-0551-46C4-9F4A-78977869E16E}"/>
    <cellStyle name="20% - 강조색3 11 2 3 2 5" xfId="53116" xr:uid="{56BB191D-D00F-437B-93B8-C1D5730ED308}"/>
    <cellStyle name="20% - 강조색3 11 2 3 3" xfId="7655" xr:uid="{E7DB560C-2CD2-4634-9CB9-12948785AE62}"/>
    <cellStyle name="20% - 강조색3 11 2 3 3 2" xfId="18684" xr:uid="{7BDA9855-36D5-4B99-8C07-14950DE07AE4}"/>
    <cellStyle name="20% - 강조색3 11 2 3 3 2 2" xfId="40733" xr:uid="{02188AFB-C6D2-47B1-816E-F9998F4C3DF6}"/>
    <cellStyle name="20% - 강조색3 11 2 3 3 3" xfId="29713" xr:uid="{A05D4314-0388-4A74-AF01-F20DD939003E}"/>
    <cellStyle name="20% - 강조색3 11 2 3 4" xfId="13174" xr:uid="{3BFEA97B-DB8B-4D65-B29E-9905794987CD}"/>
    <cellStyle name="20% - 강조색3 11 2 3 4 2" xfId="35223" xr:uid="{288B62A1-EF61-465B-BAF0-8978658C8B2F}"/>
    <cellStyle name="20% - 강조색3 11 2 3 5" xfId="24203" xr:uid="{33A85D38-2D83-4D10-8061-EC60FD8736C5}"/>
    <cellStyle name="20% - 강조색3 11 2 3 6" xfId="50361" xr:uid="{FAA95ADC-CB96-4675-9F09-F5E420C02DF1}"/>
    <cellStyle name="20% - 강조색3 11 2 4" xfId="3508" xr:uid="{B30BD8D1-8455-43A4-9727-CE3F4C21FFDB}"/>
    <cellStyle name="20% - 강조색3 11 2 4 2" xfId="9034" xr:uid="{91866D18-C80E-483D-9DC6-1BC49C2DAB79}"/>
    <cellStyle name="20% - 강조색3 11 2 4 2 2" xfId="20063" xr:uid="{4BA3FC90-C225-4527-8C88-AEBE36E630D4}"/>
    <cellStyle name="20% - 강조색3 11 2 4 2 2 2" xfId="42112" xr:uid="{3DA48054-DE7B-47F8-91B3-4F622C0CB97A}"/>
    <cellStyle name="20% - 강조색3 11 2 4 2 3" xfId="31092" xr:uid="{D2C2A8D6-8567-4D57-A334-355899630DA0}"/>
    <cellStyle name="20% - 강조색3 11 2 4 3" xfId="14553" xr:uid="{A26E83F7-EC37-4FA0-B153-7F18B4CA86E1}"/>
    <cellStyle name="20% - 강조색3 11 2 4 3 2" xfId="36602" xr:uid="{8DBC3438-51D8-4299-940B-2283B97221F1}"/>
    <cellStyle name="20% - 강조색3 11 2 4 4" xfId="25582" xr:uid="{EA4F9C60-2712-46D4-8D91-6CC26EF1C9A0}"/>
    <cellStyle name="20% - 강조색3 11 2 4 5" xfId="51740" xr:uid="{90233583-FAEE-4C43-B64C-7D2F445EBC67}"/>
    <cellStyle name="20% - 강조색3 11 2 5" xfId="6279" xr:uid="{7D919D2D-FE83-4A29-B916-FF83CDCF3084}"/>
    <cellStyle name="20% - 강조색3 11 2 5 2" xfId="17308" xr:uid="{58ADB44E-D0D9-44D1-904D-FF5D4DB59B15}"/>
    <cellStyle name="20% - 강조색3 11 2 5 2 2" xfId="39357" xr:uid="{3EB9B17D-4085-4B28-829F-F1E8CBB585FA}"/>
    <cellStyle name="20% - 강조색3 11 2 5 3" xfId="28337" xr:uid="{E462DFA2-89AC-4DE9-8BB9-EB0B48585CC8}"/>
    <cellStyle name="20% - 강조색3 11 2 5 4" xfId="54493" xr:uid="{CFA99B7D-27E4-4D6D-95EF-534C87C52392}"/>
    <cellStyle name="20% - 강조색3 11 2 6" xfId="11798" xr:uid="{EE962A96-EFB0-4678-87BF-7F0750890AD0}"/>
    <cellStyle name="20% - 강조색3 11 2 6 2" xfId="33847" xr:uid="{71F2BB77-3C42-4B2C-873C-16D3E5471B30}"/>
    <cellStyle name="20% - 강조색3 11 2 7" xfId="22827" xr:uid="{E192AAFC-20DC-49A8-A6DE-FDF5D30466B0}"/>
    <cellStyle name="20% - 강조색3 11 2 8" xfId="48984" xr:uid="{43BD1D79-C54E-4141-A9FB-0A8BF7F4B28B}"/>
    <cellStyle name="20% - 강조색3 11 3" xfId="1060" xr:uid="{9FA0064B-AEC3-4B58-B14F-8B61CFDB4F46}"/>
    <cellStyle name="20% - 강조색3 11 3 2" xfId="2454" xr:uid="{4223FBA9-3425-4019-9CC6-483598AF772D}"/>
    <cellStyle name="20% - 강조색3 11 3 2 2" xfId="5230" xr:uid="{635589CC-B0F8-4CD1-BC80-E16FEAE588D8}"/>
    <cellStyle name="20% - 강조색3 11 3 2 2 2" xfId="10756" xr:uid="{AF074532-ECEE-4948-A606-8FCFF803BEA0}"/>
    <cellStyle name="20% - 강조색3 11 3 2 2 2 2" xfId="21785" xr:uid="{B5AB9EB0-F7FC-49E9-91D1-054AF64B926D}"/>
    <cellStyle name="20% - 강조색3 11 3 2 2 2 2 2" xfId="43834" xr:uid="{483A1A2F-17EC-4006-AB9E-4129B72F0F42}"/>
    <cellStyle name="20% - 강조색3 11 3 2 2 2 3" xfId="32814" xr:uid="{5E3F4C0B-5CEF-4911-AAE2-D22569FD86CA}"/>
    <cellStyle name="20% - 강조색3 11 3 2 2 3" xfId="16275" xr:uid="{FCB42148-CA0E-4126-804C-305A43A6EDB8}"/>
    <cellStyle name="20% - 강조색3 11 3 2 2 3 2" xfId="38324" xr:uid="{21A675AD-5503-4963-83B9-0C1A025676C2}"/>
    <cellStyle name="20% - 강조색3 11 3 2 2 4" xfId="27304" xr:uid="{0069A9E8-111F-4B2C-ADBA-04A9E1906D11}"/>
    <cellStyle name="20% - 강조색3 11 3 2 2 5" xfId="53462" xr:uid="{D7C010E9-FD5E-4E87-BE42-E25D46EB5BCF}"/>
    <cellStyle name="20% - 강조색3 11 3 2 3" xfId="8001" xr:uid="{D7DAB1FF-7CAD-46FF-9ACE-44E4F545A843}"/>
    <cellStyle name="20% - 강조색3 11 3 2 3 2" xfId="19030" xr:uid="{38E42511-DC1F-4326-A354-522C2C79AC1A}"/>
    <cellStyle name="20% - 강조색3 11 3 2 3 2 2" xfId="41079" xr:uid="{5B55BA19-0A24-413D-94BB-51973D71DCD6}"/>
    <cellStyle name="20% - 강조색3 11 3 2 3 3" xfId="30059" xr:uid="{D380F17D-D8F3-4610-8B72-1B5B9F5144DE}"/>
    <cellStyle name="20% - 강조색3 11 3 2 4" xfId="13520" xr:uid="{DAA35599-93CE-4453-88A7-1E51E43C5591}"/>
    <cellStyle name="20% - 강조색3 11 3 2 4 2" xfId="35569" xr:uid="{5669B057-BFF1-49CF-86C8-E0002CB416CB}"/>
    <cellStyle name="20% - 강조색3 11 3 2 5" xfId="24549" xr:uid="{78D9EBEE-67F6-4C01-B8BD-1BACB9C3302E}"/>
    <cellStyle name="20% - 강조색3 11 3 2 6" xfId="50707" xr:uid="{541E3493-D068-4CF7-B588-E2CBF67C5CA8}"/>
    <cellStyle name="20% - 강조색3 11 3 3" xfId="3854" xr:uid="{454FCD52-94C3-46D4-920D-A330BDCEB514}"/>
    <cellStyle name="20% - 강조색3 11 3 3 2" xfId="9380" xr:uid="{7AABDAA4-4C72-4872-BA54-868022CC7734}"/>
    <cellStyle name="20% - 강조색3 11 3 3 2 2" xfId="20409" xr:uid="{2721266E-3D1B-473D-806C-AA2CED00CA0E}"/>
    <cellStyle name="20% - 강조색3 11 3 3 2 2 2" xfId="42458" xr:uid="{11FF215D-E120-4D49-BAD5-1A0F524E2901}"/>
    <cellStyle name="20% - 강조색3 11 3 3 2 3" xfId="31438" xr:uid="{05933AED-D67E-4B53-9718-042CD97F961F}"/>
    <cellStyle name="20% - 강조색3 11 3 3 3" xfId="14899" xr:uid="{1B71F174-61E3-4D01-9633-965C74124D6F}"/>
    <cellStyle name="20% - 강조색3 11 3 3 3 2" xfId="36948" xr:uid="{BC4BAF15-1B39-4C91-972F-0F150DEBAE92}"/>
    <cellStyle name="20% - 강조색3 11 3 3 4" xfId="25928" xr:uid="{33D2F7C9-43C1-403C-8946-2E8768DDBA27}"/>
    <cellStyle name="20% - 강조색3 11 3 3 5" xfId="52086" xr:uid="{27E7412E-ECFF-4ADD-8518-48E903FEEF41}"/>
    <cellStyle name="20% - 강조색3 11 3 4" xfId="6625" xr:uid="{6A093023-18E9-42AB-9CFA-35F5696373AD}"/>
    <cellStyle name="20% - 강조색3 11 3 4 2" xfId="17654" xr:uid="{9411D060-B02F-44B1-895E-8D33EFC57144}"/>
    <cellStyle name="20% - 강조색3 11 3 4 2 2" xfId="39703" xr:uid="{0DC03E10-FA36-4450-813E-C3AC46BBE590}"/>
    <cellStyle name="20% - 강조색3 11 3 4 3" xfId="28683" xr:uid="{51ECA2BE-1A60-426C-9204-5A67BBACF265}"/>
    <cellStyle name="20% - 강조색3 11 3 4 4" xfId="54839" xr:uid="{5E28167F-818C-4FE5-9F61-43FECA5FB2E3}"/>
    <cellStyle name="20% - 강조색3 11 3 5" xfId="12144" xr:uid="{2DDC205F-9465-4C87-B599-EADA548DF79C}"/>
    <cellStyle name="20% - 강조색3 11 3 5 2" xfId="34193" xr:uid="{937346CB-70BB-49E2-8F0B-639C8B80F37C}"/>
    <cellStyle name="20% - 강조색3 11 3 6" xfId="23173" xr:uid="{DFB6FB7B-FB55-4930-91E3-9588A05D34C3}"/>
    <cellStyle name="20% - 강조색3 11 3 7" xfId="49330" xr:uid="{2CA0C0BF-C19B-484C-8486-ABBDAC1D875E}"/>
    <cellStyle name="20% - 강조색3 11 4" xfId="1766" xr:uid="{4AABCBA9-E570-4CB2-A339-CEC86DC10587}"/>
    <cellStyle name="20% - 강조색3 11 4 2" xfId="4542" xr:uid="{28E734C8-BDBC-4E6A-ADBA-C2240D473E23}"/>
    <cellStyle name="20% - 강조색3 11 4 2 2" xfId="10068" xr:uid="{AB5E5504-4A00-4749-8EE1-82CBA41BFBDC}"/>
    <cellStyle name="20% - 강조색3 11 4 2 2 2" xfId="21097" xr:uid="{2646443A-4DD4-4A93-904E-2283B6712342}"/>
    <cellStyle name="20% - 강조색3 11 4 2 2 2 2" xfId="43146" xr:uid="{343E7F24-9B7B-4656-B14E-D6EEB86D8E4D}"/>
    <cellStyle name="20% - 강조색3 11 4 2 2 3" xfId="32126" xr:uid="{3DDCB517-B612-46ED-A79C-E689F812D999}"/>
    <cellStyle name="20% - 강조색3 11 4 2 3" xfId="15587" xr:uid="{496E48F4-555A-4A68-AB51-9DEC81796D04}"/>
    <cellStyle name="20% - 강조색3 11 4 2 3 2" xfId="37636" xr:uid="{D8F5EEEE-0581-417A-979D-C2A5D1A01898}"/>
    <cellStyle name="20% - 강조색3 11 4 2 4" xfId="26616" xr:uid="{6A3847B1-013F-48C4-88F3-16AB9E5098F1}"/>
    <cellStyle name="20% - 강조색3 11 4 2 5" xfId="52774" xr:uid="{70A7E4B6-C63C-45ED-AA2B-0C4C58C69B10}"/>
    <cellStyle name="20% - 강조색3 11 4 3" xfId="7313" xr:uid="{9CB05E9D-542D-4421-811E-8BD0BE3D1E5F}"/>
    <cellStyle name="20% - 강조색3 11 4 3 2" xfId="18342" xr:uid="{03F10A3F-C31D-494D-BC74-77351A89CD6B}"/>
    <cellStyle name="20% - 강조색3 11 4 3 2 2" xfId="40391" xr:uid="{C7E978F0-965F-4F5E-A50D-E55208F4FF28}"/>
    <cellStyle name="20% - 강조색3 11 4 3 3" xfId="29371" xr:uid="{58A17708-86E1-49CE-9596-74565784612C}"/>
    <cellStyle name="20% - 강조색3 11 4 4" xfId="12832" xr:uid="{CE2CE8E6-1B16-423D-8D79-9E2C96BA5D2C}"/>
    <cellStyle name="20% - 강조색3 11 4 4 2" xfId="34881" xr:uid="{DAB768FC-C4B0-4325-ACC8-D668F64E6778}"/>
    <cellStyle name="20% - 강조색3 11 4 5" xfId="23861" xr:uid="{ED643823-5820-4D98-8D0B-FB8DB700A903}"/>
    <cellStyle name="20% - 강조색3 11 4 6" xfId="50019" xr:uid="{137980D1-F234-4578-B0F0-AF46A50A74D7}"/>
    <cellStyle name="20% - 강조색3 11 5" xfId="3166" xr:uid="{793095FD-34B5-446F-A082-4A2C9D5B1078}"/>
    <cellStyle name="20% - 강조색3 11 5 2" xfId="8692" xr:uid="{AB966052-B03A-4860-BD0B-67D3C2827371}"/>
    <cellStyle name="20% - 강조색3 11 5 2 2" xfId="19721" xr:uid="{98B45EEF-1B10-410F-A2B6-ABA97EC66ABD}"/>
    <cellStyle name="20% - 강조색3 11 5 2 2 2" xfId="41770" xr:uid="{BE2636AE-0B75-42B2-A640-7EA22F461E67}"/>
    <cellStyle name="20% - 강조색3 11 5 2 3" xfId="30750" xr:uid="{F0D56AE1-9878-49AF-A7EE-11F647E23CCB}"/>
    <cellStyle name="20% - 강조색3 11 5 3" xfId="14211" xr:uid="{7573437A-0EC6-472C-9645-AC5AAF7DA387}"/>
    <cellStyle name="20% - 강조색3 11 5 3 2" xfId="36260" xr:uid="{ABD683A8-8D48-4156-9022-0EFCC38B8D7E}"/>
    <cellStyle name="20% - 강조색3 11 5 4" xfId="25240" xr:uid="{A1243920-45E8-431A-AB51-27418DAFB821}"/>
    <cellStyle name="20% - 강조색3 11 5 5" xfId="51398" xr:uid="{6C69A00A-239B-4E45-A5AE-713DEC722E00}"/>
    <cellStyle name="20% - 강조색3 11 6" xfId="5937" xr:uid="{C73E5533-7258-4FC5-B5C0-722897C49EB6}"/>
    <cellStyle name="20% - 강조색3 11 6 2" xfId="16966" xr:uid="{B8E66DD4-C1ED-480B-8B60-2D70C1CA1E08}"/>
    <cellStyle name="20% - 강조색3 11 6 2 2" xfId="39015" xr:uid="{D5077EB7-2733-4AC3-9A92-E662245F37B0}"/>
    <cellStyle name="20% - 강조색3 11 6 3" xfId="27995" xr:uid="{FFD97074-32E0-4B7A-95A0-070542EE1CE3}"/>
    <cellStyle name="20% - 강조색3 11 6 4" xfId="54152" xr:uid="{A58F40E0-8358-408B-9838-BA56CA12A4BA}"/>
    <cellStyle name="20% - 강조색3 11 7" xfId="11456" xr:uid="{504578E2-1D11-46EE-A7BD-032E9FF40393}"/>
    <cellStyle name="20% - 강조색3 11 7 2" xfId="33505" xr:uid="{A4B80730-8F34-4B25-884B-0C63887608DB}"/>
    <cellStyle name="20% - 강조색3 11 8" xfId="22485" xr:uid="{400B936F-02FD-46B5-AD6C-4B1DDE16ABC2}"/>
    <cellStyle name="20% - 강조색3 11 9" xfId="48643" xr:uid="{37B210EE-0E2E-49D4-8769-5692C2423B25}"/>
    <cellStyle name="20% - 강조색3 12" xfId="320" xr:uid="{00000000-0005-0000-0000-000063000000}"/>
    <cellStyle name="20% - 강조색3 12 2" xfId="680" xr:uid="{00000000-0005-0000-0000-000064000000}"/>
    <cellStyle name="20% - 강조색3 12 2 2" xfId="1417" xr:uid="{9984002F-A918-45B7-8DFF-2861C1A317F7}"/>
    <cellStyle name="20% - 강조색3 12 2 2 2" xfId="2811" xr:uid="{2336811A-F580-4DC5-8767-D8B5084EE7BB}"/>
    <cellStyle name="20% - 강조색3 12 2 2 2 2" xfId="5587" xr:uid="{C3A77E37-443F-4C42-A457-8CC11F7D3099}"/>
    <cellStyle name="20% - 강조색3 12 2 2 2 2 2" xfId="11113" xr:uid="{7ABE5379-0CE3-4678-9E00-EC9DDC9E102D}"/>
    <cellStyle name="20% - 강조색3 12 2 2 2 2 2 2" xfId="22142" xr:uid="{89663D02-9490-40D4-80A6-81ACB011BA36}"/>
    <cellStyle name="20% - 강조색3 12 2 2 2 2 2 2 2" xfId="44191" xr:uid="{3A50568F-35AA-492F-ADB9-52E2398CFD41}"/>
    <cellStyle name="20% - 강조색3 12 2 2 2 2 2 3" xfId="33171" xr:uid="{41257707-D68C-49FC-8BF9-55E5C7324E4B}"/>
    <cellStyle name="20% - 강조색3 12 2 2 2 2 3" xfId="16632" xr:uid="{776D9DCB-2573-43C1-9815-CBE2A6C3971C}"/>
    <cellStyle name="20% - 강조색3 12 2 2 2 2 3 2" xfId="38681" xr:uid="{D1EF4F30-24A0-4EE5-9B11-30A85384ED9B}"/>
    <cellStyle name="20% - 강조색3 12 2 2 2 2 4" xfId="27661" xr:uid="{AE59B96E-1829-4609-9272-5941915BADC2}"/>
    <cellStyle name="20% - 강조색3 12 2 2 2 2 5" xfId="53819" xr:uid="{6C74F76E-0D8E-4700-BBFA-DAE08B7F54E3}"/>
    <cellStyle name="20% - 강조색3 12 2 2 2 3" xfId="8358" xr:uid="{0E691FEE-A3A5-4A5A-A5C0-E163E5B915E8}"/>
    <cellStyle name="20% - 강조색3 12 2 2 2 3 2" xfId="19387" xr:uid="{89DFA191-F643-4C54-B894-90B7854D9687}"/>
    <cellStyle name="20% - 강조색3 12 2 2 2 3 2 2" xfId="41436" xr:uid="{9CB8C612-4B41-454B-9549-D92388009C19}"/>
    <cellStyle name="20% - 강조색3 12 2 2 2 3 3" xfId="30416" xr:uid="{E5696BF7-D0CE-4F12-A294-C2AA2A8848C5}"/>
    <cellStyle name="20% - 강조색3 12 2 2 2 4" xfId="13877" xr:uid="{F23F320C-6175-4044-8FDF-97B194820731}"/>
    <cellStyle name="20% - 강조색3 12 2 2 2 4 2" xfId="35926" xr:uid="{21818558-9F99-4042-9F6D-5ACF5933E4C6}"/>
    <cellStyle name="20% - 강조색3 12 2 2 2 5" xfId="24906" xr:uid="{011C28D3-C8FD-46AF-9A4F-9B99D2EE816D}"/>
    <cellStyle name="20% - 강조색3 12 2 2 2 6" xfId="51064" xr:uid="{13A1351E-E5F6-47F6-A846-2E2166029BEA}"/>
    <cellStyle name="20% - 강조색3 12 2 2 3" xfId="4211" xr:uid="{02561927-7BAA-48DE-AA83-56D39823DAAD}"/>
    <cellStyle name="20% - 강조색3 12 2 2 3 2" xfId="9737" xr:uid="{A3368A06-3396-4355-AA8B-E35EEEBF1374}"/>
    <cellStyle name="20% - 강조색3 12 2 2 3 2 2" xfId="20766" xr:uid="{80E56DFF-233F-4DAD-95DF-F2E113F39D65}"/>
    <cellStyle name="20% - 강조색3 12 2 2 3 2 2 2" xfId="42815" xr:uid="{3ED67EE9-5DB3-46D5-AD35-A7C374054F92}"/>
    <cellStyle name="20% - 강조색3 12 2 2 3 2 3" xfId="31795" xr:uid="{0ADA1597-3D30-446A-B1EE-FE308132E396}"/>
    <cellStyle name="20% - 강조색3 12 2 2 3 3" xfId="15256" xr:uid="{5321E424-440F-46AE-8F48-1BC3BBD7EAF1}"/>
    <cellStyle name="20% - 강조색3 12 2 2 3 3 2" xfId="37305" xr:uid="{5C40718E-E1F8-40FC-8C59-6A669D872301}"/>
    <cellStyle name="20% - 강조색3 12 2 2 3 4" xfId="26285" xr:uid="{FE8A924A-77E2-4E46-A2C4-329E69BF2326}"/>
    <cellStyle name="20% - 강조색3 12 2 2 3 5" xfId="52443" xr:uid="{424952E4-AC0F-4DD2-817E-91612FFFD483}"/>
    <cellStyle name="20% - 강조색3 12 2 2 4" xfId="6982" xr:uid="{DF0270E3-E298-4B18-B167-D9A3CCF10941}"/>
    <cellStyle name="20% - 강조색3 12 2 2 4 2" xfId="18011" xr:uid="{E396DE7D-9A53-4956-80C7-9DE9E9F51080}"/>
    <cellStyle name="20% - 강조색3 12 2 2 4 2 2" xfId="40060" xr:uid="{4ACC0F04-F6CC-4514-B416-FEE22B09C313}"/>
    <cellStyle name="20% - 강조색3 12 2 2 4 3" xfId="29040" xr:uid="{2FFEADE3-9F58-4282-B7A2-70D8639ED27D}"/>
    <cellStyle name="20% - 강조색3 12 2 2 4 4" xfId="55196" xr:uid="{499AB3AA-3CE0-47D2-BBD5-2EAFB9467DA0}"/>
    <cellStyle name="20% - 강조색3 12 2 2 5" xfId="12501" xr:uid="{AE0256BD-A1FA-4C78-A109-6441270B5416}"/>
    <cellStyle name="20% - 강조색3 12 2 2 5 2" xfId="34550" xr:uid="{5104E342-FCF6-4DAE-8ACF-D4828EF08B03}"/>
    <cellStyle name="20% - 강조색3 12 2 2 6" xfId="23530" xr:uid="{7DFF72DD-95C3-4AFE-930B-7572186B22CA}"/>
    <cellStyle name="20% - 강조색3 12 2 2 7" xfId="49687" xr:uid="{5ADE7DF3-DF88-47BC-BAA4-FA2AE309F3DF}"/>
    <cellStyle name="20% - 강조색3 12 2 3" xfId="2123" xr:uid="{95FC8ACD-9BDF-43FF-8E21-AE6578CD00C2}"/>
    <cellStyle name="20% - 강조색3 12 2 3 2" xfId="4899" xr:uid="{55A75356-2ABF-4A86-83ED-E162FF5CDECF}"/>
    <cellStyle name="20% - 강조색3 12 2 3 2 2" xfId="10425" xr:uid="{E6823882-931D-436F-AB6C-9588A515D53A}"/>
    <cellStyle name="20% - 강조색3 12 2 3 2 2 2" xfId="21454" xr:uid="{569C0827-46D8-49DF-B855-9966D9D106FE}"/>
    <cellStyle name="20% - 강조색3 12 2 3 2 2 2 2" xfId="43503" xr:uid="{03C47E3A-C339-4BC0-9FAA-6EA009D9C11E}"/>
    <cellStyle name="20% - 강조색3 12 2 3 2 2 3" xfId="32483" xr:uid="{EEBC6B2C-1A87-44B0-9FBC-5453D255164C}"/>
    <cellStyle name="20% - 강조색3 12 2 3 2 3" xfId="15944" xr:uid="{FBCCDEAC-097E-4696-9D10-99FB2DC4FBE5}"/>
    <cellStyle name="20% - 강조색3 12 2 3 2 3 2" xfId="37993" xr:uid="{8BCAC369-C105-47E7-90EC-5F4F1BE778FA}"/>
    <cellStyle name="20% - 강조색3 12 2 3 2 4" xfId="26973" xr:uid="{67DEBEAD-FFC5-4669-A2B8-1CB7EF4C5700}"/>
    <cellStyle name="20% - 강조색3 12 2 3 2 5" xfId="53131" xr:uid="{BD5944C5-F6BD-4FEF-88D1-5A4B209F9075}"/>
    <cellStyle name="20% - 강조색3 12 2 3 3" xfId="7670" xr:uid="{9955E1F5-560A-4E7D-909F-4C030E1F0E8C}"/>
    <cellStyle name="20% - 강조색3 12 2 3 3 2" xfId="18699" xr:uid="{15DA1CE7-15B4-4B54-BB2A-91AC992BC09C}"/>
    <cellStyle name="20% - 강조색3 12 2 3 3 2 2" xfId="40748" xr:uid="{FE77D16E-817A-460E-88A5-38793A96119C}"/>
    <cellStyle name="20% - 강조색3 12 2 3 3 3" xfId="29728" xr:uid="{CBDDE370-9592-4C9C-9267-6B65D4038A83}"/>
    <cellStyle name="20% - 강조색3 12 2 3 4" xfId="13189" xr:uid="{F6BD5147-E3D9-49CC-82DE-8750ACD23543}"/>
    <cellStyle name="20% - 강조색3 12 2 3 4 2" xfId="35238" xr:uid="{24893313-130D-47F0-B401-122D2C8ABFDA}"/>
    <cellStyle name="20% - 강조색3 12 2 3 5" xfId="24218" xr:uid="{0CD71391-1FB2-4C90-80EB-BF329844E391}"/>
    <cellStyle name="20% - 강조색3 12 2 3 6" xfId="50376" xr:uid="{9BF64AD3-1413-4EA9-8DB1-F7C292B08912}"/>
    <cellStyle name="20% - 강조색3 12 2 4" xfId="3523" xr:uid="{5690C672-1420-4C3D-B4EC-31D413356210}"/>
    <cellStyle name="20% - 강조색3 12 2 4 2" xfId="9049" xr:uid="{2103BB4B-33F2-46C7-BD95-F70396378AAE}"/>
    <cellStyle name="20% - 강조색3 12 2 4 2 2" xfId="20078" xr:uid="{EA51F3B0-933C-43E0-9825-E417F7DFA8C4}"/>
    <cellStyle name="20% - 강조색3 12 2 4 2 2 2" xfId="42127" xr:uid="{635F8CE4-0E77-4967-AE12-8D7B54C37EF0}"/>
    <cellStyle name="20% - 강조색3 12 2 4 2 3" xfId="31107" xr:uid="{F95753BF-1F68-445A-8DC3-2E5EAB0DD948}"/>
    <cellStyle name="20% - 강조색3 12 2 4 3" xfId="14568" xr:uid="{12444B1E-2984-4091-83C8-06C0AB9D77EF}"/>
    <cellStyle name="20% - 강조색3 12 2 4 3 2" xfId="36617" xr:uid="{5F42831A-D60F-4D86-ABC9-9465BB3F495E}"/>
    <cellStyle name="20% - 강조색3 12 2 4 4" xfId="25597" xr:uid="{B762C282-1FCA-4657-8169-2136059A65E4}"/>
    <cellStyle name="20% - 강조색3 12 2 4 5" xfId="51755" xr:uid="{04DEB2EC-EAB3-4BD7-B93D-8DFEDAE416AD}"/>
    <cellStyle name="20% - 강조색3 12 2 5" xfId="6294" xr:uid="{941BD49F-43A7-42CC-94D8-EF99B755DC50}"/>
    <cellStyle name="20% - 강조색3 12 2 5 2" xfId="17323" xr:uid="{B60AE5C2-69DE-4EA0-8456-E1D15CEBDE55}"/>
    <cellStyle name="20% - 강조색3 12 2 5 2 2" xfId="39372" xr:uid="{89B9D4B1-BB5A-4A37-A397-A4BCA3A72BEA}"/>
    <cellStyle name="20% - 강조색3 12 2 5 3" xfId="28352" xr:uid="{1427628E-91CF-49FF-8F57-A688D3EF9101}"/>
    <cellStyle name="20% - 강조색3 12 2 5 4" xfId="54508" xr:uid="{869B98BE-F29B-442A-BA34-B900F93939FD}"/>
    <cellStyle name="20% - 강조색3 12 2 6" xfId="11813" xr:uid="{D91113B3-BB03-41C9-B72C-F14640D8C1C0}"/>
    <cellStyle name="20% - 강조색3 12 2 6 2" xfId="33862" xr:uid="{BD736340-EC65-4525-BEB7-B52F52950FDD}"/>
    <cellStyle name="20% - 강조색3 12 2 7" xfId="22842" xr:uid="{FE2AEB7D-D48D-491A-B286-C90367EA6839}"/>
    <cellStyle name="20% - 강조색3 12 2 8" xfId="48999" xr:uid="{1431762C-1590-4FE7-968F-914F63AF3664}"/>
    <cellStyle name="20% - 강조색3 12 3" xfId="1075" xr:uid="{10F6E0C9-C1DD-46B9-B379-67400326A508}"/>
    <cellStyle name="20% - 강조색3 12 3 2" xfId="2469" xr:uid="{95DD9180-99BB-4398-9542-A56765BFC012}"/>
    <cellStyle name="20% - 강조색3 12 3 2 2" xfId="5245" xr:uid="{66997FB1-5405-4B38-82EB-C31B1EAD2EDC}"/>
    <cellStyle name="20% - 강조색3 12 3 2 2 2" xfId="10771" xr:uid="{739D4C0B-A6BA-40ED-BD86-24447E6376FD}"/>
    <cellStyle name="20% - 강조색3 12 3 2 2 2 2" xfId="21800" xr:uid="{093FCDD7-6168-42CB-8392-66EEB503875E}"/>
    <cellStyle name="20% - 강조색3 12 3 2 2 2 2 2" xfId="43849" xr:uid="{7EEF8E91-3110-4256-B5B7-058CC24E959A}"/>
    <cellStyle name="20% - 강조색3 12 3 2 2 2 3" xfId="32829" xr:uid="{1EE74025-63ED-4DB2-B27F-71F304EEDD4E}"/>
    <cellStyle name="20% - 강조색3 12 3 2 2 3" xfId="16290" xr:uid="{CC982C18-F191-4A45-B173-538CA26E4443}"/>
    <cellStyle name="20% - 강조색3 12 3 2 2 3 2" xfId="38339" xr:uid="{04F09CA4-884C-4990-B1E5-8724523A9829}"/>
    <cellStyle name="20% - 강조색3 12 3 2 2 4" xfId="27319" xr:uid="{F9A1D1F0-EC01-4E04-9D7D-D1D0E4E92F1E}"/>
    <cellStyle name="20% - 강조색3 12 3 2 2 5" xfId="53477" xr:uid="{E4718338-CD28-4F85-8CA4-69141C2320BB}"/>
    <cellStyle name="20% - 강조색3 12 3 2 3" xfId="8016" xr:uid="{5B932FE4-57AE-4DB9-A3C1-67F6840587D3}"/>
    <cellStyle name="20% - 강조색3 12 3 2 3 2" xfId="19045" xr:uid="{D0A2EEB5-EAB2-450E-9E4E-2B0C41DC367F}"/>
    <cellStyle name="20% - 강조색3 12 3 2 3 2 2" xfId="41094" xr:uid="{CDED3C58-DA8B-4A94-B613-C55D685CCEA3}"/>
    <cellStyle name="20% - 강조색3 12 3 2 3 3" xfId="30074" xr:uid="{AE541315-FB52-44D0-8CED-0EF44C3EC340}"/>
    <cellStyle name="20% - 강조색3 12 3 2 4" xfId="13535" xr:uid="{CD540A68-0CA1-465B-BE24-C408AFF24216}"/>
    <cellStyle name="20% - 강조색3 12 3 2 4 2" xfId="35584" xr:uid="{239E1822-C39C-4044-BA19-CA24B89F6EE6}"/>
    <cellStyle name="20% - 강조색3 12 3 2 5" xfId="24564" xr:uid="{3486919F-6F4D-4C17-BBA1-9D6E78525328}"/>
    <cellStyle name="20% - 강조색3 12 3 2 6" xfId="50722" xr:uid="{EC6B6B6F-AFCA-4195-8DA4-1DA8B95C13E3}"/>
    <cellStyle name="20% - 강조색3 12 3 3" xfId="3869" xr:uid="{7892351F-7D3E-4C74-9023-B11B660AFF18}"/>
    <cellStyle name="20% - 강조색3 12 3 3 2" xfId="9395" xr:uid="{061929C9-059E-4198-8C73-B9FAFDA63D74}"/>
    <cellStyle name="20% - 강조색3 12 3 3 2 2" xfId="20424" xr:uid="{0A83C9F0-4C8F-4320-A411-9692A1F01AA3}"/>
    <cellStyle name="20% - 강조색3 12 3 3 2 2 2" xfId="42473" xr:uid="{82C3DF58-3E95-4152-8317-0C2C0D7B4D50}"/>
    <cellStyle name="20% - 강조색3 12 3 3 2 3" xfId="31453" xr:uid="{96C03AF5-F56A-411E-AA1D-D3D9E22007E4}"/>
    <cellStyle name="20% - 강조색3 12 3 3 3" xfId="14914" xr:uid="{E6F5F288-FD4E-4B77-817E-801B489C8E6D}"/>
    <cellStyle name="20% - 강조색3 12 3 3 3 2" xfId="36963" xr:uid="{0B8166A8-07F0-48D5-BEBC-A89D33B64249}"/>
    <cellStyle name="20% - 강조색3 12 3 3 4" xfId="25943" xr:uid="{EE23BBBD-5B37-418A-891E-3297E866CBB3}"/>
    <cellStyle name="20% - 강조색3 12 3 3 5" xfId="52101" xr:uid="{D1EF1CF5-BB92-4D9E-98BE-A5D1B090E2D3}"/>
    <cellStyle name="20% - 강조색3 12 3 4" xfId="6640" xr:uid="{05E07257-B904-4C5D-A4FF-58154062B678}"/>
    <cellStyle name="20% - 강조색3 12 3 4 2" xfId="17669" xr:uid="{825EF481-1A81-44AB-81B1-369CE6E1A2E4}"/>
    <cellStyle name="20% - 강조색3 12 3 4 2 2" xfId="39718" xr:uid="{1B09C04C-C724-4F77-931E-241F8B3B5D0A}"/>
    <cellStyle name="20% - 강조색3 12 3 4 3" xfId="28698" xr:uid="{D194919A-647C-4EA5-9AFD-6CCDE235DF21}"/>
    <cellStyle name="20% - 강조색3 12 3 4 4" xfId="54854" xr:uid="{784704BD-890C-43BF-BDE6-834E9544BF4C}"/>
    <cellStyle name="20% - 강조색3 12 3 5" xfId="12159" xr:uid="{6DD8E52C-0710-4230-8D86-C8F52D1A5488}"/>
    <cellStyle name="20% - 강조색3 12 3 5 2" xfId="34208" xr:uid="{C26511AA-EA3F-4F7E-A717-65C85CB69400}"/>
    <cellStyle name="20% - 강조색3 12 3 6" xfId="23188" xr:uid="{331BBA12-4195-47E2-8B1D-EE20662A231E}"/>
    <cellStyle name="20% - 강조색3 12 3 7" xfId="49345" xr:uid="{5691F864-C821-487D-A0D3-4BD63D5B7B83}"/>
    <cellStyle name="20% - 강조색3 12 4" xfId="1781" xr:uid="{86396DB2-ADE0-479C-91A1-F8D5406C7F69}"/>
    <cellStyle name="20% - 강조색3 12 4 2" xfId="4557" xr:uid="{18FC42C6-F143-4C9C-B1CB-684C5BA57CF5}"/>
    <cellStyle name="20% - 강조색3 12 4 2 2" xfId="10083" xr:uid="{2EE3A4EF-8AB5-4ADE-B6C9-6F8981CF5C6E}"/>
    <cellStyle name="20% - 강조색3 12 4 2 2 2" xfId="21112" xr:uid="{CDCEA32D-144D-487B-93CF-FDB3DF2AA240}"/>
    <cellStyle name="20% - 강조색3 12 4 2 2 2 2" xfId="43161" xr:uid="{96872B63-DCE3-44AC-9AF5-920F096C78D4}"/>
    <cellStyle name="20% - 강조색3 12 4 2 2 3" xfId="32141" xr:uid="{EF620572-0BCB-400C-B78F-B8C01EC536AB}"/>
    <cellStyle name="20% - 강조색3 12 4 2 3" xfId="15602" xr:uid="{D2318C9B-7FF5-4507-BB3B-901EBD115DF2}"/>
    <cellStyle name="20% - 강조색3 12 4 2 3 2" xfId="37651" xr:uid="{909DAB1F-21BD-43FE-8A7A-E81B6161D5F7}"/>
    <cellStyle name="20% - 강조색3 12 4 2 4" xfId="26631" xr:uid="{A6E9D22A-FD03-43C1-9FBA-DBB2F41D0724}"/>
    <cellStyle name="20% - 강조색3 12 4 2 5" xfId="52789" xr:uid="{AEF4503E-FDD3-47FC-A5C7-6B576FF5FAFB}"/>
    <cellStyle name="20% - 강조색3 12 4 3" xfId="7328" xr:uid="{7F6E8ECB-7644-4BB4-B058-D684232914C7}"/>
    <cellStyle name="20% - 강조색3 12 4 3 2" xfId="18357" xr:uid="{22412D13-1077-4FD1-B382-FFB6A47CB602}"/>
    <cellStyle name="20% - 강조색3 12 4 3 2 2" xfId="40406" xr:uid="{357638C7-D4E7-4A33-B774-E464FFC774CF}"/>
    <cellStyle name="20% - 강조색3 12 4 3 3" xfId="29386" xr:uid="{49F0AD84-CF52-4FB0-9CBE-8A848D0F5BD2}"/>
    <cellStyle name="20% - 강조색3 12 4 4" xfId="12847" xr:uid="{074012C2-BA0B-4B98-8A37-2C79EB97FB35}"/>
    <cellStyle name="20% - 강조색3 12 4 4 2" xfId="34896" xr:uid="{1CB20732-2BF4-4304-A722-30FDCB4D8710}"/>
    <cellStyle name="20% - 강조색3 12 4 5" xfId="23876" xr:uid="{9E514BF7-9456-4CAC-804C-1ADDF90E865C}"/>
    <cellStyle name="20% - 강조색3 12 4 6" xfId="50034" xr:uid="{F472EA0C-A0A2-4FE9-B56D-89A981F25326}"/>
    <cellStyle name="20% - 강조색3 12 5" xfId="3181" xr:uid="{2CAF0F06-743A-4842-B70F-5101362B4408}"/>
    <cellStyle name="20% - 강조색3 12 5 2" xfId="8707" xr:uid="{C0D219F3-41CC-431C-B28B-5FE776A7D857}"/>
    <cellStyle name="20% - 강조색3 12 5 2 2" xfId="19736" xr:uid="{17527122-0A55-47D2-B47E-E44D170E2090}"/>
    <cellStyle name="20% - 강조색3 12 5 2 2 2" xfId="41785" xr:uid="{BB59C679-BC9B-45B8-A606-E0B32EFE6CD0}"/>
    <cellStyle name="20% - 강조색3 12 5 2 3" xfId="30765" xr:uid="{1D7F05A6-F8E0-4124-893C-11ADE685256A}"/>
    <cellStyle name="20% - 강조색3 12 5 3" xfId="14226" xr:uid="{650DF602-4B5D-414F-AAFD-A6B3E4541EB9}"/>
    <cellStyle name="20% - 강조색3 12 5 3 2" xfId="36275" xr:uid="{37E6AFF7-0182-46A5-92A5-B839186FC664}"/>
    <cellStyle name="20% - 강조색3 12 5 4" xfId="25255" xr:uid="{F4E3DECF-1FCA-41E9-81F0-4E9FA36886A8}"/>
    <cellStyle name="20% - 강조색3 12 5 5" xfId="51413" xr:uid="{CA5D5102-3385-41F0-9213-5D6C55079FA8}"/>
    <cellStyle name="20% - 강조색3 12 6" xfId="5952" xr:uid="{DAD0B52C-3A83-4F3A-99A2-61A8E3FCA3F8}"/>
    <cellStyle name="20% - 강조색3 12 6 2" xfId="16981" xr:uid="{7261F447-3EB7-4525-90FC-2CC66D4D76E3}"/>
    <cellStyle name="20% - 강조색3 12 6 2 2" xfId="39030" xr:uid="{C5361810-91A5-421E-91A1-C520CD485AAA}"/>
    <cellStyle name="20% - 강조색3 12 6 3" xfId="28010" xr:uid="{64FB5737-11DE-4DA6-944E-E7E199AB9672}"/>
    <cellStyle name="20% - 강조색3 12 6 4" xfId="54167" xr:uid="{40817214-05C1-4EAA-A287-2708F5886DAD}"/>
    <cellStyle name="20% - 강조색3 12 7" xfId="11471" xr:uid="{18E1AA90-0D71-480A-AAD9-9B1E790B7EA8}"/>
    <cellStyle name="20% - 강조색3 12 7 2" xfId="33520" xr:uid="{8C507E90-C6B8-4885-B909-FCBCE9E3446E}"/>
    <cellStyle name="20% - 강조색3 12 8" xfId="22500" xr:uid="{A6227F55-6856-4EC1-8950-51134BF65A05}"/>
    <cellStyle name="20% - 강조색3 12 9" xfId="48658" xr:uid="{41497AC8-3909-4710-BA88-1EEDB46D5B86}"/>
    <cellStyle name="20% - 강조색3 13" xfId="333" xr:uid="{00000000-0005-0000-0000-000065000000}"/>
    <cellStyle name="20% - 강조색3 13 2" xfId="693" xr:uid="{00000000-0005-0000-0000-000066000000}"/>
    <cellStyle name="20% - 강조색3 13 2 2" xfId="1430" xr:uid="{EDC6D2A7-9675-4090-B21A-436989EE3EDD}"/>
    <cellStyle name="20% - 강조색3 13 2 2 2" xfId="2824" xr:uid="{F6AAF959-D06F-4C7B-9C68-8E9713CFF452}"/>
    <cellStyle name="20% - 강조색3 13 2 2 2 2" xfId="5600" xr:uid="{3A16107B-3B37-4AD9-848B-D4349A554CBC}"/>
    <cellStyle name="20% - 강조색3 13 2 2 2 2 2" xfId="11126" xr:uid="{0D962A7D-DEE1-4DB1-9742-C5399DE13E56}"/>
    <cellStyle name="20% - 강조색3 13 2 2 2 2 2 2" xfId="22155" xr:uid="{2A58DA70-6386-4EB8-956F-26756CD68FEA}"/>
    <cellStyle name="20% - 강조색3 13 2 2 2 2 2 2 2" xfId="44204" xr:uid="{4A323F84-3224-4E76-8E8E-C560E1F3F765}"/>
    <cellStyle name="20% - 강조색3 13 2 2 2 2 2 3" xfId="33184" xr:uid="{0B5902B2-1A75-40F3-8A95-6EEE157EB1C4}"/>
    <cellStyle name="20% - 강조색3 13 2 2 2 2 3" xfId="16645" xr:uid="{99E8EE9F-BA55-47CB-BF11-4140D904703F}"/>
    <cellStyle name="20% - 강조색3 13 2 2 2 2 3 2" xfId="38694" xr:uid="{79B85FCF-22CF-4B1D-BCFF-B35E0730F1C4}"/>
    <cellStyle name="20% - 강조색3 13 2 2 2 2 4" xfId="27674" xr:uid="{487B32F4-1522-4441-B72F-662A18729D87}"/>
    <cellStyle name="20% - 강조색3 13 2 2 2 2 5" xfId="53832" xr:uid="{9B3A62D1-3DC0-4751-A07B-1DEF5657A3AC}"/>
    <cellStyle name="20% - 강조색3 13 2 2 2 3" xfId="8371" xr:uid="{F730FE9D-5BF1-4F5D-9CF4-AC4FA3D38610}"/>
    <cellStyle name="20% - 강조색3 13 2 2 2 3 2" xfId="19400" xr:uid="{7A061FA0-9B10-4321-A7FA-2B6673E0F0F4}"/>
    <cellStyle name="20% - 강조색3 13 2 2 2 3 2 2" xfId="41449" xr:uid="{0B69E0BA-47ED-4DE6-8E52-89C9BC058329}"/>
    <cellStyle name="20% - 강조색3 13 2 2 2 3 3" xfId="30429" xr:uid="{509A01DC-555F-4BC4-9468-FEF6769B457E}"/>
    <cellStyle name="20% - 강조색3 13 2 2 2 4" xfId="13890" xr:uid="{6EC4F42D-B0C7-49E2-B33C-DD3DC441CF42}"/>
    <cellStyle name="20% - 강조색3 13 2 2 2 4 2" xfId="35939" xr:uid="{B1209A4A-53E9-451A-863B-B8E03D1CFB05}"/>
    <cellStyle name="20% - 강조색3 13 2 2 2 5" xfId="24919" xr:uid="{A49FE5C8-9712-42D0-8591-2D2C0A9901D3}"/>
    <cellStyle name="20% - 강조색3 13 2 2 2 6" xfId="51077" xr:uid="{96D1ECB9-200A-4F72-A742-6277080BA616}"/>
    <cellStyle name="20% - 강조색3 13 2 2 3" xfId="4224" xr:uid="{576C58CC-8BC7-4C4F-9129-3659573731CC}"/>
    <cellStyle name="20% - 강조색3 13 2 2 3 2" xfId="9750" xr:uid="{5117D023-1C1E-498A-ADEE-62DFE76AE26C}"/>
    <cellStyle name="20% - 강조색3 13 2 2 3 2 2" xfId="20779" xr:uid="{FCFA756C-4322-41CA-AB25-761414E43151}"/>
    <cellStyle name="20% - 강조색3 13 2 2 3 2 2 2" xfId="42828" xr:uid="{1D99E82C-148B-495B-AF46-463B4407400F}"/>
    <cellStyle name="20% - 강조색3 13 2 2 3 2 3" xfId="31808" xr:uid="{4C9A6CCE-2B03-476E-A755-72B76E12B3F5}"/>
    <cellStyle name="20% - 강조색3 13 2 2 3 3" xfId="15269" xr:uid="{BE209666-7A66-44E7-A290-ED77AA0ED87A}"/>
    <cellStyle name="20% - 강조색3 13 2 2 3 3 2" xfId="37318" xr:uid="{24C8CBEC-3ACA-474D-84BA-429BF67F51CB}"/>
    <cellStyle name="20% - 강조색3 13 2 2 3 4" xfId="26298" xr:uid="{C7B50018-60E6-479A-B949-33E9E8422F84}"/>
    <cellStyle name="20% - 강조색3 13 2 2 3 5" xfId="52456" xr:uid="{663754CC-0429-4A96-BD90-4E1839C7C58A}"/>
    <cellStyle name="20% - 강조색3 13 2 2 4" xfId="6995" xr:uid="{BE10D086-FA42-43E6-A543-750447881420}"/>
    <cellStyle name="20% - 강조색3 13 2 2 4 2" xfId="18024" xr:uid="{F0205F2B-8F8D-47A3-AE99-C13A4B6C902D}"/>
    <cellStyle name="20% - 강조색3 13 2 2 4 2 2" xfId="40073" xr:uid="{1B5BD1F8-931C-493F-A748-64FF6E23242B}"/>
    <cellStyle name="20% - 강조색3 13 2 2 4 3" xfId="29053" xr:uid="{A33CA38B-A7F1-463B-BB43-354D791DF11D}"/>
    <cellStyle name="20% - 강조색3 13 2 2 4 4" xfId="55209" xr:uid="{EF552174-A15D-4D09-B92A-83987B1F2439}"/>
    <cellStyle name="20% - 강조색3 13 2 2 5" xfId="12514" xr:uid="{C9554E2B-07B2-40A7-BAD6-9E6B41B5F3DC}"/>
    <cellStyle name="20% - 강조색3 13 2 2 5 2" xfId="34563" xr:uid="{0A2B4038-E789-402D-A3D9-0A588ABFDBC2}"/>
    <cellStyle name="20% - 강조색3 13 2 2 6" xfId="23543" xr:uid="{B7889DA9-B9CC-4E5E-9E53-FB269C77BE16}"/>
    <cellStyle name="20% - 강조색3 13 2 2 7" xfId="49700" xr:uid="{E85FFA55-5F7D-4D5F-BBCE-D2BE3068AF0D}"/>
    <cellStyle name="20% - 강조색3 13 2 3" xfId="2136" xr:uid="{C7124266-10E0-4117-A90B-40C73F869441}"/>
    <cellStyle name="20% - 강조색3 13 2 3 2" xfId="4912" xr:uid="{DB0D02D7-91D2-4330-A475-AFD9D0DA9934}"/>
    <cellStyle name="20% - 강조색3 13 2 3 2 2" xfId="10438" xr:uid="{8CFC018B-A1F9-4E70-89B1-C0CDF4D35E33}"/>
    <cellStyle name="20% - 강조색3 13 2 3 2 2 2" xfId="21467" xr:uid="{DFEC3D65-A7B4-4F39-84DC-CF9C0B64905E}"/>
    <cellStyle name="20% - 강조색3 13 2 3 2 2 2 2" xfId="43516" xr:uid="{AC69C1F0-F254-4F93-9FFA-369F2A39F5F4}"/>
    <cellStyle name="20% - 강조색3 13 2 3 2 2 3" xfId="32496" xr:uid="{E52899E9-F9C2-4B2D-AE38-F5321B85B749}"/>
    <cellStyle name="20% - 강조색3 13 2 3 2 3" xfId="15957" xr:uid="{63F4B1EE-6C0C-4A7E-B5BB-C17B226FF913}"/>
    <cellStyle name="20% - 강조색3 13 2 3 2 3 2" xfId="38006" xr:uid="{6BCAFB1D-5F61-49B4-B377-B44C4F3B95EF}"/>
    <cellStyle name="20% - 강조색3 13 2 3 2 4" xfId="26986" xr:uid="{BE5B6D83-8737-4769-9B53-A1BEE9E2B85C}"/>
    <cellStyle name="20% - 강조색3 13 2 3 2 5" xfId="53144" xr:uid="{5E00D34C-9B6D-4E74-A293-0D132C0D4C9D}"/>
    <cellStyle name="20% - 강조색3 13 2 3 3" xfId="7683" xr:uid="{B32FFC34-0E4A-4D00-8E25-34AE7B80DE2E}"/>
    <cellStyle name="20% - 강조색3 13 2 3 3 2" xfId="18712" xr:uid="{02E6A357-B7B1-41F1-B4C8-1E15109F7DD9}"/>
    <cellStyle name="20% - 강조색3 13 2 3 3 2 2" xfId="40761" xr:uid="{79D53CE0-A544-495A-B890-B878CCC26ED1}"/>
    <cellStyle name="20% - 강조색3 13 2 3 3 3" xfId="29741" xr:uid="{B4906405-A016-46D7-B544-764F76AF28C3}"/>
    <cellStyle name="20% - 강조색3 13 2 3 4" xfId="13202" xr:uid="{7124A6FF-B188-4EB3-BD4A-D65B0A299ACF}"/>
    <cellStyle name="20% - 강조색3 13 2 3 4 2" xfId="35251" xr:uid="{F5DA7958-67CC-40BD-8AF9-8CD1C36D3C05}"/>
    <cellStyle name="20% - 강조색3 13 2 3 5" xfId="24231" xr:uid="{75E4D6CC-5173-43CC-8DBB-EE08551A255B}"/>
    <cellStyle name="20% - 강조색3 13 2 3 6" xfId="50389" xr:uid="{DDAF1F15-1CF8-4DF6-85F3-EA82A820EFD7}"/>
    <cellStyle name="20% - 강조색3 13 2 4" xfId="3536" xr:uid="{7BC0C281-019B-434B-96C3-91EFECEE17E1}"/>
    <cellStyle name="20% - 강조색3 13 2 4 2" xfId="9062" xr:uid="{16571D98-B285-4EEA-A1E5-27BC2C664123}"/>
    <cellStyle name="20% - 강조색3 13 2 4 2 2" xfId="20091" xr:uid="{D9F787F5-26A7-4201-9E76-F35A23C0EB20}"/>
    <cellStyle name="20% - 강조색3 13 2 4 2 2 2" xfId="42140" xr:uid="{F30D0C2C-A2C7-4427-A39C-6F16D3B896BC}"/>
    <cellStyle name="20% - 강조색3 13 2 4 2 3" xfId="31120" xr:uid="{09EA5DE2-1074-4C2A-8206-DBD2670C4663}"/>
    <cellStyle name="20% - 강조색3 13 2 4 3" xfId="14581" xr:uid="{E64045ED-70CA-44C0-BEE0-C5B16EE925B5}"/>
    <cellStyle name="20% - 강조색3 13 2 4 3 2" xfId="36630" xr:uid="{FDADAED1-ED30-4D43-A8B1-821875317065}"/>
    <cellStyle name="20% - 강조색3 13 2 4 4" xfId="25610" xr:uid="{91522860-39C0-48EA-BB49-3919DDA9D7FE}"/>
    <cellStyle name="20% - 강조색3 13 2 4 5" xfId="51768" xr:uid="{168A3854-DEAF-4DDC-AC5F-50D01C948099}"/>
    <cellStyle name="20% - 강조색3 13 2 5" xfId="6307" xr:uid="{498199F8-CFAB-4A0F-9329-1BAE02E7E7F8}"/>
    <cellStyle name="20% - 강조색3 13 2 5 2" xfId="17336" xr:uid="{4757462C-6BB8-4C66-AAA1-E3FF7A132A94}"/>
    <cellStyle name="20% - 강조색3 13 2 5 2 2" xfId="39385" xr:uid="{E1082F65-012A-4FCA-A7EA-67D0CAB0BD5D}"/>
    <cellStyle name="20% - 강조색3 13 2 5 3" xfId="28365" xr:uid="{3ED7B618-8D8C-4D7C-ABEA-D900A957537B}"/>
    <cellStyle name="20% - 강조색3 13 2 5 4" xfId="54521" xr:uid="{D814C081-6299-4AA6-BD26-A28AB24722CF}"/>
    <cellStyle name="20% - 강조색3 13 2 6" xfId="11826" xr:uid="{FA3B491A-B7C9-4AA9-945E-8CDAF12CB7B8}"/>
    <cellStyle name="20% - 강조색3 13 2 6 2" xfId="33875" xr:uid="{6FBD1A51-B554-4736-B461-133AB81D1CC6}"/>
    <cellStyle name="20% - 강조색3 13 2 7" xfId="22855" xr:uid="{498935D0-AB4D-4D8B-9504-BD09CB246808}"/>
    <cellStyle name="20% - 강조색3 13 2 8" xfId="49012" xr:uid="{EA1B3CB7-EE3F-47F1-BF86-245C20B5BDFF}"/>
    <cellStyle name="20% - 강조색3 13 3" xfId="1088" xr:uid="{3369FCE8-3E30-4EE0-86BF-3823759DDE31}"/>
    <cellStyle name="20% - 강조색3 13 3 2" xfId="2482" xr:uid="{5AC47A4A-4EF7-4ED9-8C90-D686CC4ADCE7}"/>
    <cellStyle name="20% - 강조색3 13 3 2 2" xfId="5258" xr:uid="{A00A8422-D0BC-4195-A5A7-DCE65965D9C2}"/>
    <cellStyle name="20% - 강조색3 13 3 2 2 2" xfId="10784" xr:uid="{3EC0F012-7038-4202-9EE3-B409C7A00919}"/>
    <cellStyle name="20% - 강조색3 13 3 2 2 2 2" xfId="21813" xr:uid="{A26A4648-3309-4A74-91AC-F86581821C50}"/>
    <cellStyle name="20% - 강조색3 13 3 2 2 2 2 2" xfId="43862" xr:uid="{68E61F8C-0311-422D-A515-1C0BAF4B4576}"/>
    <cellStyle name="20% - 강조색3 13 3 2 2 2 3" xfId="32842" xr:uid="{4300CB08-412B-4316-B401-6D3719CB5EAB}"/>
    <cellStyle name="20% - 강조색3 13 3 2 2 3" xfId="16303" xr:uid="{3A0C6065-538D-4101-A7BD-C1911311873B}"/>
    <cellStyle name="20% - 강조색3 13 3 2 2 3 2" xfId="38352" xr:uid="{E3625568-7730-428C-865B-A51E03559AF7}"/>
    <cellStyle name="20% - 강조색3 13 3 2 2 4" xfId="27332" xr:uid="{47CEC0BA-ABC6-49FE-A38D-DEFDFF39E8BD}"/>
    <cellStyle name="20% - 강조색3 13 3 2 2 5" xfId="53490" xr:uid="{DC06A6C9-BA6C-418D-B33D-5D83B0D7B735}"/>
    <cellStyle name="20% - 강조색3 13 3 2 3" xfId="8029" xr:uid="{5667DC9A-5DF3-4F86-89A7-0FF8AFA6617E}"/>
    <cellStyle name="20% - 강조색3 13 3 2 3 2" xfId="19058" xr:uid="{A2B73C5A-A132-4D04-84FD-DEC00C0EB27D}"/>
    <cellStyle name="20% - 강조색3 13 3 2 3 2 2" xfId="41107" xr:uid="{9A1482AF-DB09-4D24-8C94-90C87878C68C}"/>
    <cellStyle name="20% - 강조색3 13 3 2 3 3" xfId="30087" xr:uid="{FED4245E-146F-431A-AF77-2C4AAC11AE13}"/>
    <cellStyle name="20% - 강조색3 13 3 2 4" xfId="13548" xr:uid="{CFC5934F-8EAB-4EE0-9EF0-783C74AA433E}"/>
    <cellStyle name="20% - 강조색3 13 3 2 4 2" xfId="35597" xr:uid="{2C8E8790-74AD-470A-9441-F58BEE3FE046}"/>
    <cellStyle name="20% - 강조색3 13 3 2 5" xfId="24577" xr:uid="{A38FA894-CBF3-4CA5-9951-45350DA88DD4}"/>
    <cellStyle name="20% - 강조색3 13 3 2 6" xfId="50735" xr:uid="{B4307822-D942-4BB2-A06D-1CD80B42035E}"/>
    <cellStyle name="20% - 강조색3 13 3 3" xfId="3882" xr:uid="{8247DB55-829F-4A64-A3A3-9C1CE0BD1232}"/>
    <cellStyle name="20% - 강조색3 13 3 3 2" xfId="9408" xr:uid="{3E87B302-056F-461D-9494-6328FBF7BCF4}"/>
    <cellStyle name="20% - 강조색3 13 3 3 2 2" xfId="20437" xr:uid="{B110848F-E0DD-4DEB-B0D9-9AA4BD382A4D}"/>
    <cellStyle name="20% - 강조색3 13 3 3 2 2 2" xfId="42486" xr:uid="{FAA1B7A3-03BF-4535-BFF4-3F7F12BE475B}"/>
    <cellStyle name="20% - 강조색3 13 3 3 2 3" xfId="31466" xr:uid="{4A73E576-D134-4FCB-A309-AB1150802C74}"/>
    <cellStyle name="20% - 강조색3 13 3 3 3" xfId="14927" xr:uid="{44F4A72A-5DD0-4C33-9C44-5D7D32AB48C2}"/>
    <cellStyle name="20% - 강조색3 13 3 3 3 2" xfId="36976" xr:uid="{F8877F39-2235-4995-9726-6E4FDBD420F9}"/>
    <cellStyle name="20% - 강조색3 13 3 3 4" xfId="25956" xr:uid="{FE4E7ED0-FFE0-4618-9212-252B091A1172}"/>
    <cellStyle name="20% - 강조색3 13 3 3 5" xfId="52114" xr:uid="{954A7BBC-ED9C-4E3F-BB2E-52C1D5A85FB8}"/>
    <cellStyle name="20% - 강조색3 13 3 4" xfId="6653" xr:uid="{C1456369-2221-4FF2-81DB-EF3CC0217BFE}"/>
    <cellStyle name="20% - 강조색3 13 3 4 2" xfId="17682" xr:uid="{EEFC4961-CB65-4799-AC55-C307E572F268}"/>
    <cellStyle name="20% - 강조색3 13 3 4 2 2" xfId="39731" xr:uid="{663FC1C1-31C2-4F73-A49E-7F5F6E44EA03}"/>
    <cellStyle name="20% - 강조색3 13 3 4 3" xfId="28711" xr:uid="{2A69BD17-7320-4146-B0F7-BBE1E7527BD7}"/>
    <cellStyle name="20% - 강조색3 13 3 4 4" xfId="54867" xr:uid="{644E6C22-5123-43FA-960B-822C48CDEFB0}"/>
    <cellStyle name="20% - 강조색3 13 3 5" xfId="12172" xr:uid="{90B7CC49-BA0B-420E-8316-8003B7D1810E}"/>
    <cellStyle name="20% - 강조색3 13 3 5 2" xfId="34221" xr:uid="{0720F1F2-CDDE-4738-A806-E36494D0D37E}"/>
    <cellStyle name="20% - 강조색3 13 3 6" xfId="23201" xr:uid="{FC109AFB-18B9-4DEF-A9B3-AE751025EFC2}"/>
    <cellStyle name="20% - 강조색3 13 3 7" xfId="49358" xr:uid="{506AA8E8-1E6F-4D6E-98AE-725507C8E0CA}"/>
    <cellStyle name="20% - 강조색3 13 4" xfId="1794" xr:uid="{0B44C69C-4D8F-4418-8E11-B24A3738DAB6}"/>
    <cellStyle name="20% - 강조색3 13 4 2" xfId="4570" xr:uid="{15ECADA7-A758-4BF6-BA24-C9BD10C56352}"/>
    <cellStyle name="20% - 강조색3 13 4 2 2" xfId="10096" xr:uid="{25C10C59-4BEB-496C-AE8B-43FA2EA1CF6A}"/>
    <cellStyle name="20% - 강조색3 13 4 2 2 2" xfId="21125" xr:uid="{28805A33-A2D4-4DC5-BE66-1C7FF9D0C488}"/>
    <cellStyle name="20% - 강조색3 13 4 2 2 2 2" xfId="43174" xr:uid="{D0C6DA37-09B2-4B25-8DD2-883242FD2025}"/>
    <cellStyle name="20% - 강조색3 13 4 2 2 3" xfId="32154" xr:uid="{1352266F-2535-4084-A3D0-7F8E04D39336}"/>
    <cellStyle name="20% - 강조색3 13 4 2 3" xfId="15615" xr:uid="{07C76D8E-8CAD-4FDF-BE03-E42264BE1202}"/>
    <cellStyle name="20% - 강조색3 13 4 2 3 2" xfId="37664" xr:uid="{6B73AA11-B4BE-4FB1-B28D-0668E2DE93A7}"/>
    <cellStyle name="20% - 강조색3 13 4 2 4" xfId="26644" xr:uid="{AD172AD1-19D6-43C6-82A8-BAAF18B403A0}"/>
    <cellStyle name="20% - 강조색3 13 4 2 5" xfId="52802" xr:uid="{19EDBAD7-323F-4E04-880D-EBF1FA888BD6}"/>
    <cellStyle name="20% - 강조색3 13 4 3" xfId="7341" xr:uid="{61204EA0-CBAB-4101-BD3F-553CA664C95E}"/>
    <cellStyle name="20% - 강조색3 13 4 3 2" xfId="18370" xr:uid="{8F92081C-656D-491C-84DE-B30190CBF302}"/>
    <cellStyle name="20% - 강조색3 13 4 3 2 2" xfId="40419" xr:uid="{9BC8A0A1-563C-4131-A87F-62496EE3BEF4}"/>
    <cellStyle name="20% - 강조색3 13 4 3 3" xfId="29399" xr:uid="{6BC10744-498B-4E60-8DC7-0BC8B8B9154E}"/>
    <cellStyle name="20% - 강조색3 13 4 4" xfId="12860" xr:uid="{41722177-0207-4341-B8D8-00CA07F2048B}"/>
    <cellStyle name="20% - 강조색3 13 4 4 2" xfId="34909" xr:uid="{072D7E93-A5C9-481E-B01F-046087C1906E}"/>
    <cellStyle name="20% - 강조색3 13 4 5" xfId="23889" xr:uid="{83E92CAF-ADAE-458A-A342-8F868FF0F372}"/>
    <cellStyle name="20% - 강조색3 13 4 6" xfId="50047" xr:uid="{4188C564-D0CA-40FB-885D-50373D216FCD}"/>
    <cellStyle name="20% - 강조색3 13 5" xfId="3194" xr:uid="{85CCBE27-B207-4E8F-888F-F609B84822DD}"/>
    <cellStyle name="20% - 강조색3 13 5 2" xfId="8720" xr:uid="{7298BF57-EF4B-4105-86ED-11743E762045}"/>
    <cellStyle name="20% - 강조색3 13 5 2 2" xfId="19749" xr:uid="{B2070209-142E-4ACD-976B-4E8E9AABD119}"/>
    <cellStyle name="20% - 강조색3 13 5 2 2 2" xfId="41798" xr:uid="{90CBF425-95DF-4FBF-AF5C-2E75CAA0F18C}"/>
    <cellStyle name="20% - 강조색3 13 5 2 3" xfId="30778" xr:uid="{DE2292FA-FAEB-46FC-A9DD-6285CAF44B4A}"/>
    <cellStyle name="20% - 강조색3 13 5 3" xfId="14239" xr:uid="{70DD98EC-6705-4CBC-AF87-ACCFA5FD5FBF}"/>
    <cellStyle name="20% - 강조색3 13 5 3 2" xfId="36288" xr:uid="{911A9F53-C92A-49AC-87C7-83AB270048C4}"/>
    <cellStyle name="20% - 강조색3 13 5 4" xfId="25268" xr:uid="{A2389716-5C60-4EE5-8A28-AFDEF4B8AB0B}"/>
    <cellStyle name="20% - 강조색3 13 5 5" xfId="51426" xr:uid="{752DE5F3-52ED-4D90-A7A3-30149AF5D0F1}"/>
    <cellStyle name="20% - 강조색3 13 6" xfId="5965" xr:uid="{B068806D-F935-485F-A149-A29E3C45C7CD}"/>
    <cellStyle name="20% - 강조색3 13 6 2" xfId="16994" xr:uid="{821DA6CE-57EC-4ABF-9592-D1580E62C614}"/>
    <cellStyle name="20% - 강조색3 13 6 2 2" xfId="39043" xr:uid="{3D8D6C8B-EDD7-4765-A517-5ED37115B156}"/>
    <cellStyle name="20% - 강조색3 13 6 3" xfId="28023" xr:uid="{2C3E70B4-0CDC-4692-AE85-7FF0EC900CDF}"/>
    <cellStyle name="20% - 강조색3 13 6 4" xfId="54180" xr:uid="{C827A16C-6D05-400D-AB51-B6BF808424E9}"/>
    <cellStyle name="20% - 강조색3 13 7" xfId="11484" xr:uid="{964FBD10-0E2C-42CA-AD0C-A38C6E824E97}"/>
    <cellStyle name="20% - 강조색3 13 7 2" xfId="33533" xr:uid="{C1A7301E-6482-4243-B7F6-5064E33DF3F0}"/>
    <cellStyle name="20% - 강조색3 13 8" xfId="22513" xr:uid="{532398AA-9FEE-4853-A97C-00AF397DE737}"/>
    <cellStyle name="20% - 강조색3 13 9" xfId="48671" xr:uid="{AA1C4C92-BB95-49AB-9AE7-1164404FA4DC}"/>
    <cellStyle name="20% - 강조색3 14" xfId="361" xr:uid="{00000000-0005-0000-0000-000067000000}"/>
    <cellStyle name="20% - 강조색3 14 2" xfId="718" xr:uid="{00000000-0005-0000-0000-000068000000}"/>
    <cellStyle name="20% - 강조색3 14 2 2" xfId="1454" xr:uid="{7B787180-4306-4650-A133-F91A50103F89}"/>
    <cellStyle name="20% - 강조색3 14 2 2 2" xfId="2848" xr:uid="{1AF09B78-A560-4108-990A-29286DE7123C}"/>
    <cellStyle name="20% - 강조색3 14 2 2 2 2" xfId="5624" xr:uid="{D228EFF4-1C26-4BEE-AED4-80BA1690AB4D}"/>
    <cellStyle name="20% - 강조색3 14 2 2 2 2 2" xfId="11150" xr:uid="{7DDFD0A1-653F-414F-AEB5-8EC4D6BF7ADA}"/>
    <cellStyle name="20% - 강조색3 14 2 2 2 2 2 2" xfId="22179" xr:uid="{A9227EE6-C896-4EE6-8371-E414D83F143B}"/>
    <cellStyle name="20% - 강조색3 14 2 2 2 2 2 2 2" xfId="44228" xr:uid="{6A6EC728-78B4-4EFD-8E77-E758706BF190}"/>
    <cellStyle name="20% - 강조색3 14 2 2 2 2 2 3" xfId="33208" xr:uid="{6D4BB797-97AD-4A4C-9EB1-1737C18FD36E}"/>
    <cellStyle name="20% - 강조색3 14 2 2 2 2 3" xfId="16669" xr:uid="{AE6BA946-89F1-46CA-BA89-505F008B0B33}"/>
    <cellStyle name="20% - 강조색3 14 2 2 2 2 3 2" xfId="38718" xr:uid="{5B2083B6-1F15-4882-B58C-9F4AE1F12F01}"/>
    <cellStyle name="20% - 강조색3 14 2 2 2 2 4" xfId="27698" xr:uid="{70D5F3BA-284E-4EA4-B486-5EA0E698E3C1}"/>
    <cellStyle name="20% - 강조색3 14 2 2 2 2 5" xfId="53856" xr:uid="{337152C3-E8C5-422C-B202-D82158308845}"/>
    <cellStyle name="20% - 강조색3 14 2 2 2 3" xfId="8395" xr:uid="{B7BEE120-3787-405B-886B-E1CEE60B6F78}"/>
    <cellStyle name="20% - 강조색3 14 2 2 2 3 2" xfId="19424" xr:uid="{FE743792-D72F-4C29-A094-9C93C71D5249}"/>
    <cellStyle name="20% - 강조색3 14 2 2 2 3 2 2" xfId="41473" xr:uid="{02CFD559-AA8A-4B25-9BD0-2709499F69EA}"/>
    <cellStyle name="20% - 강조색3 14 2 2 2 3 3" xfId="30453" xr:uid="{0DA32050-CFE4-41CB-A342-5A6AEF90EA5E}"/>
    <cellStyle name="20% - 강조색3 14 2 2 2 4" xfId="13914" xr:uid="{7D88F4A7-EA3E-4FB7-A44B-2C59727DB92C}"/>
    <cellStyle name="20% - 강조색3 14 2 2 2 4 2" xfId="35963" xr:uid="{A02DDFE8-922A-4728-8C6C-C274BD4521D3}"/>
    <cellStyle name="20% - 강조색3 14 2 2 2 5" xfId="24943" xr:uid="{351A2D0F-9A5B-4461-9804-9E60C6AACB29}"/>
    <cellStyle name="20% - 강조색3 14 2 2 2 6" xfId="51101" xr:uid="{B9FB251E-173F-4DE8-9124-3BBD69AAAF98}"/>
    <cellStyle name="20% - 강조색3 14 2 2 3" xfId="4248" xr:uid="{2E2F54DE-12B3-4D4A-AB45-F1BD3EE45563}"/>
    <cellStyle name="20% - 강조색3 14 2 2 3 2" xfId="9774" xr:uid="{A9163382-04CA-47CF-9E37-A325085AFE20}"/>
    <cellStyle name="20% - 강조색3 14 2 2 3 2 2" xfId="20803" xr:uid="{13538B14-A6B0-45E7-9D12-62B5E5DA27CE}"/>
    <cellStyle name="20% - 강조색3 14 2 2 3 2 2 2" xfId="42852" xr:uid="{50026250-8A96-4967-8AC0-7F64820C2880}"/>
    <cellStyle name="20% - 강조색3 14 2 2 3 2 3" xfId="31832" xr:uid="{A7B17CE3-64F9-4A16-A1C0-133A2C135590}"/>
    <cellStyle name="20% - 강조색3 14 2 2 3 3" xfId="15293" xr:uid="{D364F25A-D1E8-40F0-A88F-6CD2B533D044}"/>
    <cellStyle name="20% - 강조색3 14 2 2 3 3 2" xfId="37342" xr:uid="{491159C0-C98F-497E-A6F7-0C71944443DD}"/>
    <cellStyle name="20% - 강조색3 14 2 2 3 4" xfId="26322" xr:uid="{CA570E08-170A-4B98-8073-2B9831020535}"/>
    <cellStyle name="20% - 강조색3 14 2 2 3 5" xfId="52480" xr:uid="{A7528888-45C6-41AA-9CAE-2E8D93EA7832}"/>
    <cellStyle name="20% - 강조색3 14 2 2 4" xfId="7019" xr:uid="{50AB13C6-9716-4FB7-876A-5DD39E309640}"/>
    <cellStyle name="20% - 강조색3 14 2 2 4 2" xfId="18048" xr:uid="{55A4D74A-51BC-4FC2-BBD7-5ECB132E1DAF}"/>
    <cellStyle name="20% - 강조색3 14 2 2 4 2 2" xfId="40097" xr:uid="{009273C1-A53B-44FF-8352-AD6B8AB1701E}"/>
    <cellStyle name="20% - 강조색3 14 2 2 4 3" xfId="29077" xr:uid="{EAD90B51-4CAC-4BC2-8E93-22168F885D84}"/>
    <cellStyle name="20% - 강조색3 14 2 2 4 4" xfId="55233" xr:uid="{0C15BA2B-2192-460A-9EFA-E407E53D294B}"/>
    <cellStyle name="20% - 강조색3 14 2 2 5" xfId="12538" xr:uid="{546C21A8-B685-4962-B03A-02E158B3BC8C}"/>
    <cellStyle name="20% - 강조색3 14 2 2 5 2" xfId="34587" xr:uid="{092FAFFF-E1E1-48CA-B0A1-BD69E16625A8}"/>
    <cellStyle name="20% - 강조색3 14 2 2 6" xfId="23567" xr:uid="{6E43BF57-2333-47D4-9DA8-D5620A70457A}"/>
    <cellStyle name="20% - 강조색3 14 2 2 7" xfId="49724" xr:uid="{8D17634E-598A-4B07-8D55-1C35F3DF8702}"/>
    <cellStyle name="20% - 강조색3 14 2 3" xfId="2160" xr:uid="{68B80E25-21EF-4179-897C-D5660E78E1EC}"/>
    <cellStyle name="20% - 강조색3 14 2 3 2" xfId="4936" xr:uid="{60C87DE8-DF8D-41AB-8189-F3AD257976E7}"/>
    <cellStyle name="20% - 강조색3 14 2 3 2 2" xfId="10462" xr:uid="{4098D6C1-0EF9-49BA-BC60-F4502D868E1D}"/>
    <cellStyle name="20% - 강조색3 14 2 3 2 2 2" xfId="21491" xr:uid="{811162FD-3DF7-4C3B-A2FC-169F0FE2C8F2}"/>
    <cellStyle name="20% - 강조색3 14 2 3 2 2 2 2" xfId="43540" xr:uid="{9E4CED25-D16A-4293-B15E-F11BC6024D0A}"/>
    <cellStyle name="20% - 강조색3 14 2 3 2 2 3" xfId="32520" xr:uid="{D2986517-46C1-4EB3-8F67-064A77482638}"/>
    <cellStyle name="20% - 강조색3 14 2 3 2 3" xfId="15981" xr:uid="{CEE9D53D-6088-49BB-A05E-FE13951C087E}"/>
    <cellStyle name="20% - 강조색3 14 2 3 2 3 2" xfId="38030" xr:uid="{9D9C975F-5041-4623-993A-3F1C5D634CA7}"/>
    <cellStyle name="20% - 강조색3 14 2 3 2 4" xfId="27010" xr:uid="{CF6A472A-5A4D-48B1-B479-2478F227EDB0}"/>
    <cellStyle name="20% - 강조색3 14 2 3 2 5" xfId="53168" xr:uid="{5EC59F6A-4CAF-4AC9-A5B1-37088115006A}"/>
    <cellStyle name="20% - 강조색3 14 2 3 3" xfId="7707" xr:uid="{A506AD18-67B5-4816-8905-B7E66ED8DC44}"/>
    <cellStyle name="20% - 강조색3 14 2 3 3 2" xfId="18736" xr:uid="{AA4D1FC4-A2A9-4469-A169-336010A11606}"/>
    <cellStyle name="20% - 강조색3 14 2 3 3 2 2" xfId="40785" xr:uid="{11CDBE5A-A12C-402E-9F2B-C775B2583CD2}"/>
    <cellStyle name="20% - 강조색3 14 2 3 3 3" xfId="29765" xr:uid="{8F246E49-91A8-4CAF-BB63-42417A6A5145}"/>
    <cellStyle name="20% - 강조색3 14 2 3 4" xfId="13226" xr:uid="{C9E6056A-311A-4B52-9FB8-D4A91F8B76E8}"/>
    <cellStyle name="20% - 강조색3 14 2 3 4 2" xfId="35275" xr:uid="{1B31BFD0-562B-4392-B7FA-9C769372A363}"/>
    <cellStyle name="20% - 강조색3 14 2 3 5" xfId="24255" xr:uid="{6660BBD8-0E3B-49D0-BE41-1B5DADA1B272}"/>
    <cellStyle name="20% - 강조색3 14 2 3 6" xfId="50413" xr:uid="{8AC3D179-D26A-49F1-8327-82B463B1F181}"/>
    <cellStyle name="20% - 강조색3 14 2 4" xfId="3560" xr:uid="{961FE565-97BB-4A89-B040-D193D37B48BA}"/>
    <cellStyle name="20% - 강조색3 14 2 4 2" xfId="9086" xr:uid="{C52FE3A7-5DBD-4178-93D5-933E4EF6A6D4}"/>
    <cellStyle name="20% - 강조색3 14 2 4 2 2" xfId="20115" xr:uid="{7EEAE478-FC3B-4CC4-877A-925BB977D1A8}"/>
    <cellStyle name="20% - 강조색3 14 2 4 2 2 2" xfId="42164" xr:uid="{A4E79DEC-A928-44E3-A40C-1AE4A1A8054B}"/>
    <cellStyle name="20% - 강조색3 14 2 4 2 3" xfId="31144" xr:uid="{C946E7D3-AA91-472C-A6AC-7EE6523228B5}"/>
    <cellStyle name="20% - 강조색3 14 2 4 3" xfId="14605" xr:uid="{C6FD5114-C73B-40B2-9467-359790CA7FEB}"/>
    <cellStyle name="20% - 강조색3 14 2 4 3 2" xfId="36654" xr:uid="{2198EFEE-7E7D-4974-9770-FC0A5945C652}"/>
    <cellStyle name="20% - 강조색3 14 2 4 4" xfId="25634" xr:uid="{4282B00D-0886-413C-8CA2-4B3253106067}"/>
    <cellStyle name="20% - 강조색3 14 2 4 5" xfId="51792" xr:uid="{18A629EB-FCE6-4672-B29E-E645B0B83A2D}"/>
    <cellStyle name="20% - 강조색3 14 2 5" xfId="6331" xr:uid="{C9DCFCBA-2FE9-402E-A9CA-129B984C2F72}"/>
    <cellStyle name="20% - 강조색3 14 2 5 2" xfId="17360" xr:uid="{678CA9C3-157F-425A-82B0-DD621191F7D5}"/>
    <cellStyle name="20% - 강조색3 14 2 5 2 2" xfId="39409" xr:uid="{756D8D0F-59F2-43F4-B1AE-722071BB905D}"/>
    <cellStyle name="20% - 강조색3 14 2 5 3" xfId="28389" xr:uid="{9019A6D2-1417-46D5-BEB8-AA83C55CCCCF}"/>
    <cellStyle name="20% - 강조색3 14 2 5 4" xfId="54545" xr:uid="{31900F1E-3623-4FFD-BDD1-1A34FB361340}"/>
    <cellStyle name="20% - 강조색3 14 2 6" xfId="11850" xr:uid="{9D4EC5CE-72EE-4761-987D-891985F021D6}"/>
    <cellStyle name="20% - 강조색3 14 2 6 2" xfId="33899" xr:uid="{8DB858C1-3122-489E-A10D-2182A9466DDA}"/>
    <cellStyle name="20% - 강조색3 14 2 7" xfId="22879" xr:uid="{23BD5A65-A1A2-42E0-B39E-B27CAF5DE96C}"/>
    <cellStyle name="20% - 강조색3 14 2 8" xfId="49036" xr:uid="{99023D59-4DC3-4A5D-89DE-04E57AB59CBE}"/>
    <cellStyle name="20% - 강조색3 14 3" xfId="1112" xr:uid="{B5E7964D-3F2E-47E5-881B-3D893BA6B050}"/>
    <cellStyle name="20% - 강조색3 14 3 2" xfId="2506" xr:uid="{3B8FEA0E-1DF1-4E33-B1D6-33C3E7BD4238}"/>
    <cellStyle name="20% - 강조색3 14 3 2 2" xfId="5282" xr:uid="{D8C36282-8FBD-43FE-9396-7AFACB7807FE}"/>
    <cellStyle name="20% - 강조색3 14 3 2 2 2" xfId="10808" xr:uid="{62E76F2A-FF50-40BA-AABF-BEB66C8F342C}"/>
    <cellStyle name="20% - 강조색3 14 3 2 2 2 2" xfId="21837" xr:uid="{BBA2FD68-F806-443B-9FBB-729F1F0558DA}"/>
    <cellStyle name="20% - 강조색3 14 3 2 2 2 2 2" xfId="43886" xr:uid="{A8678C02-67B6-40B2-A4B8-855218B47EDE}"/>
    <cellStyle name="20% - 강조색3 14 3 2 2 2 3" xfId="32866" xr:uid="{9A5FFDE9-85E4-4CD3-8E48-B85314C85EED}"/>
    <cellStyle name="20% - 강조색3 14 3 2 2 3" xfId="16327" xr:uid="{8B4376F8-1812-4847-923D-387F253C16B8}"/>
    <cellStyle name="20% - 강조색3 14 3 2 2 3 2" xfId="38376" xr:uid="{485A77D5-C951-447C-A654-92B8F6803E75}"/>
    <cellStyle name="20% - 강조색3 14 3 2 2 4" xfId="27356" xr:uid="{48A5834E-83C8-4A11-9620-22C49B238108}"/>
    <cellStyle name="20% - 강조색3 14 3 2 2 5" xfId="53514" xr:uid="{B521C41C-6D38-46F4-BCF7-991531ECDF93}"/>
    <cellStyle name="20% - 강조색3 14 3 2 3" xfId="8053" xr:uid="{DA1F3262-98CF-407F-A0EE-D057C484243E}"/>
    <cellStyle name="20% - 강조색3 14 3 2 3 2" xfId="19082" xr:uid="{780881D9-D53A-4778-86F2-04AB29C8C09C}"/>
    <cellStyle name="20% - 강조색3 14 3 2 3 2 2" xfId="41131" xr:uid="{42DA3DE0-9557-4A47-8C5D-AC31BB687A81}"/>
    <cellStyle name="20% - 강조색3 14 3 2 3 3" xfId="30111" xr:uid="{464EF04E-F811-470C-B818-F04D3A4241F8}"/>
    <cellStyle name="20% - 강조색3 14 3 2 4" xfId="13572" xr:uid="{8D33C2D1-515D-4B57-8E17-6F813519110C}"/>
    <cellStyle name="20% - 강조색3 14 3 2 4 2" xfId="35621" xr:uid="{AFF65BE4-348C-4FB8-84D3-81B500E09EBE}"/>
    <cellStyle name="20% - 강조색3 14 3 2 5" xfId="24601" xr:uid="{4620C542-4F6F-4B30-8C0B-EAED8B6D88A9}"/>
    <cellStyle name="20% - 강조색3 14 3 2 6" xfId="50759" xr:uid="{CB12430F-B480-480B-9357-7856A70AC933}"/>
    <cellStyle name="20% - 강조색3 14 3 3" xfId="3906" xr:uid="{B8F1140F-EE59-4038-B76A-8FFDA0A42C0A}"/>
    <cellStyle name="20% - 강조색3 14 3 3 2" xfId="9432" xr:uid="{37BA6F27-30AC-471E-BB13-18F8182991D2}"/>
    <cellStyle name="20% - 강조색3 14 3 3 2 2" xfId="20461" xr:uid="{2EF16564-AF51-4A1B-9A37-6BD2B54E88E6}"/>
    <cellStyle name="20% - 강조색3 14 3 3 2 2 2" xfId="42510" xr:uid="{47997453-C570-42A4-A142-8F10B44A38C3}"/>
    <cellStyle name="20% - 강조색3 14 3 3 2 3" xfId="31490" xr:uid="{573313C5-543B-44ED-A011-EF591F53AFAF}"/>
    <cellStyle name="20% - 강조색3 14 3 3 3" xfId="14951" xr:uid="{812EBBB9-E6E2-4629-A989-B12BE5229A88}"/>
    <cellStyle name="20% - 강조색3 14 3 3 3 2" xfId="37000" xr:uid="{87A2D941-72EA-4A31-B048-6CCD7646D0B2}"/>
    <cellStyle name="20% - 강조색3 14 3 3 4" xfId="25980" xr:uid="{056C4CAA-9184-4966-A2D5-5A997717D2DC}"/>
    <cellStyle name="20% - 강조색3 14 3 3 5" xfId="52138" xr:uid="{72FF32E5-EB0B-4445-9080-C99F9289C34F}"/>
    <cellStyle name="20% - 강조색3 14 3 4" xfId="6677" xr:uid="{9CCE028A-0AE1-430A-BAB7-4B2EEB654F72}"/>
    <cellStyle name="20% - 강조색3 14 3 4 2" xfId="17706" xr:uid="{1EB72F56-9D1D-4BF2-89D7-EF2929CBCDF0}"/>
    <cellStyle name="20% - 강조색3 14 3 4 2 2" xfId="39755" xr:uid="{5269EDBA-0106-413E-91F8-601A0BA04582}"/>
    <cellStyle name="20% - 강조색3 14 3 4 3" xfId="28735" xr:uid="{C486B21C-D4D8-4521-B913-488EEBA05182}"/>
    <cellStyle name="20% - 강조색3 14 3 4 4" xfId="54891" xr:uid="{29362541-6301-4A7B-83F5-0A9D61620E06}"/>
    <cellStyle name="20% - 강조색3 14 3 5" xfId="12196" xr:uid="{03BE94B8-C9D3-4B15-895C-9FC87425C67E}"/>
    <cellStyle name="20% - 강조색3 14 3 5 2" xfId="34245" xr:uid="{1B378140-DE65-4F30-9D15-FC5ADC7F226C}"/>
    <cellStyle name="20% - 강조색3 14 3 6" xfId="23225" xr:uid="{DC300498-0CC8-4BE0-AAFC-3DC636BEC231}"/>
    <cellStyle name="20% - 강조색3 14 3 7" xfId="49382" xr:uid="{E5AB72B6-5AD6-41AD-A795-4F85895FA8D6}"/>
    <cellStyle name="20% - 강조색3 14 4" xfId="1818" xr:uid="{DF43AC7D-81B9-40A6-9DB3-AB0D1CAA79ED}"/>
    <cellStyle name="20% - 강조색3 14 4 2" xfId="4594" xr:uid="{4BC9F6C6-F534-4061-9A86-D362853AEF6F}"/>
    <cellStyle name="20% - 강조색3 14 4 2 2" xfId="10120" xr:uid="{A1B031EF-3FBB-4ECB-98DD-A74411BD6E6D}"/>
    <cellStyle name="20% - 강조색3 14 4 2 2 2" xfId="21149" xr:uid="{7390D19E-C1B9-4447-9409-98792AE87AFE}"/>
    <cellStyle name="20% - 강조색3 14 4 2 2 2 2" xfId="43198" xr:uid="{9A477757-3F08-4DCA-915E-69241B11B6CA}"/>
    <cellStyle name="20% - 강조색3 14 4 2 2 3" xfId="32178" xr:uid="{58B187ED-2FE6-428C-9417-AAC34D1E7348}"/>
    <cellStyle name="20% - 강조색3 14 4 2 3" xfId="15639" xr:uid="{B32C9668-763C-4F2D-B85F-4D5860AE9F45}"/>
    <cellStyle name="20% - 강조색3 14 4 2 3 2" xfId="37688" xr:uid="{DC0EC91A-5C23-48E4-91E6-CD1C655DCF74}"/>
    <cellStyle name="20% - 강조색3 14 4 2 4" xfId="26668" xr:uid="{CAF607DF-9ABD-40AC-9BB4-B0096966309D}"/>
    <cellStyle name="20% - 강조색3 14 4 2 5" xfId="52826" xr:uid="{0913B60F-B82B-4FC9-92EF-DA4608AA995A}"/>
    <cellStyle name="20% - 강조색3 14 4 3" xfId="7365" xr:uid="{16475F66-E806-4A05-8E8C-B3A1C8BC512C}"/>
    <cellStyle name="20% - 강조색3 14 4 3 2" xfId="18394" xr:uid="{5BE574B4-E7D0-4D72-9399-B966F510E6E1}"/>
    <cellStyle name="20% - 강조색3 14 4 3 2 2" xfId="40443" xr:uid="{BB453500-FD8B-4504-A66F-775B119D22ED}"/>
    <cellStyle name="20% - 강조색3 14 4 3 3" xfId="29423" xr:uid="{D91CA4F0-DB17-43BA-93A9-AB83F7F63B51}"/>
    <cellStyle name="20% - 강조색3 14 4 4" xfId="12884" xr:uid="{857B8965-D7C6-48E9-8367-849A8656D4D6}"/>
    <cellStyle name="20% - 강조색3 14 4 4 2" xfId="34933" xr:uid="{4FD03A4B-FA09-4678-88B9-72A2F1AD6FCD}"/>
    <cellStyle name="20% - 강조색3 14 4 5" xfId="23913" xr:uid="{4D6BBBD8-70A4-4647-8190-E09EC6D757C9}"/>
    <cellStyle name="20% - 강조색3 14 4 6" xfId="50071" xr:uid="{16475B8B-BA3E-4732-A199-CFA0A80067D8}"/>
    <cellStyle name="20% - 강조색3 14 5" xfId="3218" xr:uid="{1EEDC8BA-5A1E-405B-9A94-C34E9A760D9C}"/>
    <cellStyle name="20% - 강조색3 14 5 2" xfId="8744" xr:uid="{249BA723-7BA7-4058-8B32-8FE890BE5725}"/>
    <cellStyle name="20% - 강조색3 14 5 2 2" xfId="19773" xr:uid="{580811E7-3824-4657-95E8-2C1C8E83A882}"/>
    <cellStyle name="20% - 강조색3 14 5 2 2 2" xfId="41822" xr:uid="{DE1F303D-0968-4EC2-AAA5-388054B53E12}"/>
    <cellStyle name="20% - 강조색3 14 5 2 3" xfId="30802" xr:uid="{F67E9FE8-AB56-4716-A469-10FFAF2734A9}"/>
    <cellStyle name="20% - 강조색3 14 5 3" xfId="14263" xr:uid="{E62CE9C9-4A5C-4F06-BAB2-FDEDFC3E4F69}"/>
    <cellStyle name="20% - 강조색3 14 5 3 2" xfId="36312" xr:uid="{E5131FDF-A757-4C86-A56B-D32E5BA27E80}"/>
    <cellStyle name="20% - 강조색3 14 5 4" xfId="25292" xr:uid="{B4036294-549A-463A-8830-A232D65EB59B}"/>
    <cellStyle name="20% - 강조색3 14 5 5" xfId="51450" xr:uid="{6F7D3254-22B9-48FA-A267-5B9BCD561383}"/>
    <cellStyle name="20% - 강조색3 14 6" xfId="5989" xr:uid="{8A60E485-4AAB-489B-B63A-67FCBDEEF224}"/>
    <cellStyle name="20% - 강조색3 14 6 2" xfId="17018" xr:uid="{51B9ABB7-23D5-4BE4-83B4-6FD0AD78C3E5}"/>
    <cellStyle name="20% - 강조색3 14 6 2 2" xfId="39067" xr:uid="{F05C34FC-496A-43D9-88CD-F37DB7171F06}"/>
    <cellStyle name="20% - 강조색3 14 6 3" xfId="28047" xr:uid="{584F80E6-192D-4146-A42C-3F4433297F3E}"/>
    <cellStyle name="20% - 강조색3 14 6 4" xfId="54203" xr:uid="{48B579B5-0AF3-4BE4-9A18-2CC4F68C582E}"/>
    <cellStyle name="20% - 강조색3 14 7" xfId="11508" xr:uid="{62F853A3-495C-4671-AADA-258E26D55B57}"/>
    <cellStyle name="20% - 강조색3 14 7 2" xfId="33557" xr:uid="{7E95357B-BAA9-44E3-94E6-BF3C49F39750}"/>
    <cellStyle name="20% - 강조색3 14 8" xfId="22537" xr:uid="{19E751D5-CC84-4417-8A1B-AD358F61A621}"/>
    <cellStyle name="20% - 강조색3 14 9" xfId="48694" xr:uid="{17ED3BAE-7880-454A-B976-09F0E83CF7A7}"/>
    <cellStyle name="20% - 강조색3 15" xfId="375" xr:uid="{00000000-0005-0000-0000-000069000000}"/>
    <cellStyle name="20% - 강조색3 15 2" xfId="732" xr:uid="{00000000-0005-0000-0000-00006A000000}"/>
    <cellStyle name="20% - 강조색3 15 2 2" xfId="1468" xr:uid="{C7DE8BAE-204E-4E02-9EA4-53D9D31F136B}"/>
    <cellStyle name="20% - 강조색3 15 2 2 2" xfId="2862" xr:uid="{181B2D05-DBDB-436A-B214-62E144211B8E}"/>
    <cellStyle name="20% - 강조색3 15 2 2 2 2" xfId="5638" xr:uid="{890A81B8-E079-459E-B93D-A1D20B383CDB}"/>
    <cellStyle name="20% - 강조색3 15 2 2 2 2 2" xfId="11164" xr:uid="{999CC61B-AB21-4B1B-9C3C-C29587F3954F}"/>
    <cellStyle name="20% - 강조색3 15 2 2 2 2 2 2" xfId="22193" xr:uid="{59AFA06C-E189-4424-9999-6202DCF1DEA0}"/>
    <cellStyle name="20% - 강조색3 15 2 2 2 2 2 2 2" xfId="44242" xr:uid="{8142A838-CB52-462C-9206-5FE3A96460B2}"/>
    <cellStyle name="20% - 강조색3 15 2 2 2 2 2 3" xfId="33222" xr:uid="{261AE04C-AA9D-4F9F-ADDC-7D2F16087C99}"/>
    <cellStyle name="20% - 강조색3 15 2 2 2 2 3" xfId="16683" xr:uid="{38FDD5A7-45AD-41CC-80A8-9802F07FBB7A}"/>
    <cellStyle name="20% - 강조색3 15 2 2 2 2 3 2" xfId="38732" xr:uid="{9B56186F-3307-4185-B703-EE67C86DBDFE}"/>
    <cellStyle name="20% - 강조색3 15 2 2 2 2 4" xfId="27712" xr:uid="{E351CF0F-5553-460C-8D74-21546E32D6C2}"/>
    <cellStyle name="20% - 강조색3 15 2 2 2 2 5" xfId="53870" xr:uid="{D6E5A89D-2388-4CFF-8FB5-FBFE26D353F1}"/>
    <cellStyle name="20% - 강조색3 15 2 2 2 3" xfId="8409" xr:uid="{D67C9544-3C96-40B8-9D11-3DAF9DF1ACFB}"/>
    <cellStyle name="20% - 강조색3 15 2 2 2 3 2" xfId="19438" xr:uid="{9047CBFF-93F1-430A-8805-470C6AE7D53F}"/>
    <cellStyle name="20% - 강조색3 15 2 2 2 3 2 2" xfId="41487" xr:uid="{31D028BF-BAB9-4C67-875B-DED248BFA77E}"/>
    <cellStyle name="20% - 강조색3 15 2 2 2 3 3" xfId="30467" xr:uid="{53F1DFAF-916B-41BF-A523-BCE58AF61362}"/>
    <cellStyle name="20% - 강조색3 15 2 2 2 4" xfId="13928" xr:uid="{2D99F737-188E-4EA3-864F-BEC4A9826D7C}"/>
    <cellStyle name="20% - 강조색3 15 2 2 2 4 2" xfId="35977" xr:uid="{8BA64324-A81B-4ABE-A670-23CB6A9B98A0}"/>
    <cellStyle name="20% - 강조색3 15 2 2 2 5" xfId="24957" xr:uid="{7E7D74D6-AC54-41E5-870E-1645FB5AC36D}"/>
    <cellStyle name="20% - 강조색3 15 2 2 2 6" xfId="51115" xr:uid="{3C157C86-5C30-4D5C-9B8A-8E17545E7D29}"/>
    <cellStyle name="20% - 강조색3 15 2 2 3" xfId="4262" xr:uid="{6933539F-51D9-4C85-A5CE-F278284B813E}"/>
    <cellStyle name="20% - 강조색3 15 2 2 3 2" xfId="9788" xr:uid="{182150ED-0E75-4F63-8410-73D49431E4D2}"/>
    <cellStyle name="20% - 강조색3 15 2 2 3 2 2" xfId="20817" xr:uid="{6FB3F972-6E61-4F64-B1EA-28A8D139306A}"/>
    <cellStyle name="20% - 강조색3 15 2 2 3 2 2 2" xfId="42866" xr:uid="{574B8AEA-DEF9-4C7C-B064-522681E95C8F}"/>
    <cellStyle name="20% - 강조색3 15 2 2 3 2 3" xfId="31846" xr:uid="{14529D17-18C8-417D-B8F5-ACFA668B2F2C}"/>
    <cellStyle name="20% - 강조색3 15 2 2 3 3" xfId="15307" xr:uid="{390CE09C-CB93-4A1F-B3F9-05E39CCA23EB}"/>
    <cellStyle name="20% - 강조색3 15 2 2 3 3 2" xfId="37356" xr:uid="{0CC0DBE7-D189-4596-A8C2-8168522AEA33}"/>
    <cellStyle name="20% - 강조색3 15 2 2 3 4" xfId="26336" xr:uid="{12E2CC9B-333C-48F8-84B3-3F00B82400FE}"/>
    <cellStyle name="20% - 강조색3 15 2 2 3 5" xfId="52494" xr:uid="{A4174DD9-822C-4127-B4A5-0B18F721B0F8}"/>
    <cellStyle name="20% - 강조색3 15 2 2 4" xfId="7033" xr:uid="{43ED08DE-A3D0-4B24-9777-60E54B236BDE}"/>
    <cellStyle name="20% - 강조색3 15 2 2 4 2" xfId="18062" xr:uid="{F669B6D1-07C7-4084-98BE-0A7756951444}"/>
    <cellStyle name="20% - 강조색3 15 2 2 4 2 2" xfId="40111" xr:uid="{14EB7EAF-8FFD-42AF-8284-EE12E32FCA2D}"/>
    <cellStyle name="20% - 강조색3 15 2 2 4 3" xfId="29091" xr:uid="{8FC4634D-A512-44A2-99F3-840732231257}"/>
    <cellStyle name="20% - 강조색3 15 2 2 4 4" xfId="55247" xr:uid="{91225546-2F69-455E-8E05-1B6561925886}"/>
    <cellStyle name="20% - 강조색3 15 2 2 5" xfId="12552" xr:uid="{A9D8C298-6602-4FDF-A37D-BCA2A207A0E3}"/>
    <cellStyle name="20% - 강조색3 15 2 2 5 2" xfId="34601" xr:uid="{0F531F88-A0C4-45C7-BA0A-92FF336522AC}"/>
    <cellStyle name="20% - 강조색3 15 2 2 6" xfId="23581" xr:uid="{C7454AC9-59EF-4433-A8F4-BE730DF8F946}"/>
    <cellStyle name="20% - 강조색3 15 2 2 7" xfId="49738" xr:uid="{16C4308A-A794-4AB0-B1EB-D0C1DC0DEA4A}"/>
    <cellStyle name="20% - 강조색3 15 2 3" xfId="2174" xr:uid="{017E24B2-58A2-475B-8C25-5B05F1523CEE}"/>
    <cellStyle name="20% - 강조색3 15 2 3 2" xfId="4950" xr:uid="{DDB77973-3DB6-436C-BBE2-9D5EFB8A8DDD}"/>
    <cellStyle name="20% - 강조색3 15 2 3 2 2" xfId="10476" xr:uid="{91364A79-F5CF-4AB4-8EDB-0E5802DA7337}"/>
    <cellStyle name="20% - 강조색3 15 2 3 2 2 2" xfId="21505" xr:uid="{F31C08C7-E3A0-48D8-AAD6-2E88C2464677}"/>
    <cellStyle name="20% - 강조색3 15 2 3 2 2 2 2" xfId="43554" xr:uid="{B258E423-190C-426F-B2B4-35A0EAC3F763}"/>
    <cellStyle name="20% - 강조색3 15 2 3 2 2 3" xfId="32534" xr:uid="{FCABB941-C804-4E11-9913-CBA603745569}"/>
    <cellStyle name="20% - 강조색3 15 2 3 2 3" xfId="15995" xr:uid="{521F158D-6363-47ED-86AF-68529D0BF724}"/>
    <cellStyle name="20% - 강조색3 15 2 3 2 3 2" xfId="38044" xr:uid="{E8165F6E-1F8F-4A32-AA3C-642119159815}"/>
    <cellStyle name="20% - 강조색3 15 2 3 2 4" xfId="27024" xr:uid="{0C501C1D-8D97-420E-AF3A-AF38E441ED67}"/>
    <cellStyle name="20% - 강조색3 15 2 3 2 5" xfId="53182" xr:uid="{63FDA85F-26A2-4F10-A4A4-7C6D7C765782}"/>
    <cellStyle name="20% - 강조색3 15 2 3 3" xfId="7721" xr:uid="{995FDBB2-BF14-4E0E-9946-B3DCCAD2F441}"/>
    <cellStyle name="20% - 강조색3 15 2 3 3 2" xfId="18750" xr:uid="{19692A8F-C637-40A2-99EB-DDF55A16959B}"/>
    <cellStyle name="20% - 강조색3 15 2 3 3 2 2" xfId="40799" xr:uid="{0813B8AE-9FAB-44F8-84D8-2B92F74FD6AF}"/>
    <cellStyle name="20% - 강조색3 15 2 3 3 3" xfId="29779" xr:uid="{2666A9EC-5602-4044-A225-C29BFA164146}"/>
    <cellStyle name="20% - 강조색3 15 2 3 4" xfId="13240" xr:uid="{C13A0E22-732A-4FEC-B7A6-96955B7F3FA1}"/>
    <cellStyle name="20% - 강조색3 15 2 3 4 2" xfId="35289" xr:uid="{568E554F-AFB2-4D06-B8EA-E2BF339C7974}"/>
    <cellStyle name="20% - 강조색3 15 2 3 5" xfId="24269" xr:uid="{69366D67-D455-4A7B-88C6-487F2171D0F5}"/>
    <cellStyle name="20% - 강조색3 15 2 3 6" xfId="50427" xr:uid="{B8BBB9AD-4721-4723-B625-9589219622EA}"/>
    <cellStyle name="20% - 강조색3 15 2 4" xfId="3574" xr:uid="{3B509824-DC14-4E1A-AB39-3D41C969B6AE}"/>
    <cellStyle name="20% - 강조색3 15 2 4 2" xfId="9100" xr:uid="{3D00A2ED-14E1-4C31-9F73-86B751396180}"/>
    <cellStyle name="20% - 강조색3 15 2 4 2 2" xfId="20129" xr:uid="{0EBC2154-BE7B-4926-81D8-71277AECDA86}"/>
    <cellStyle name="20% - 강조색3 15 2 4 2 2 2" xfId="42178" xr:uid="{76AFCF76-4212-492B-BC51-07294C9C7889}"/>
    <cellStyle name="20% - 강조색3 15 2 4 2 3" xfId="31158" xr:uid="{4A045118-AC3F-4CF9-8AE5-A4457E70762C}"/>
    <cellStyle name="20% - 강조색3 15 2 4 3" xfId="14619" xr:uid="{77A9C503-7964-4917-AD83-4976CB6F0186}"/>
    <cellStyle name="20% - 강조색3 15 2 4 3 2" xfId="36668" xr:uid="{BFF94C59-CB64-42C6-B6D2-0378F2ADA015}"/>
    <cellStyle name="20% - 강조색3 15 2 4 4" xfId="25648" xr:uid="{4861DDEE-C677-4A6B-9985-E3201EEFA0FF}"/>
    <cellStyle name="20% - 강조색3 15 2 4 5" xfId="51806" xr:uid="{E283C102-0F49-4096-9A5E-26F6E28B6BD1}"/>
    <cellStyle name="20% - 강조색3 15 2 5" xfId="6345" xr:uid="{88218D73-878F-4789-A109-3BFEDEBE2F9A}"/>
    <cellStyle name="20% - 강조색3 15 2 5 2" xfId="17374" xr:uid="{A64C91B0-14E3-4F78-A07E-31D47E7E251B}"/>
    <cellStyle name="20% - 강조색3 15 2 5 2 2" xfId="39423" xr:uid="{31A19375-062E-40D8-9771-263A26B872D5}"/>
    <cellStyle name="20% - 강조색3 15 2 5 3" xfId="28403" xr:uid="{EC0B4E51-7CB3-469F-AEC9-EC4186AC9997}"/>
    <cellStyle name="20% - 강조색3 15 2 5 4" xfId="54559" xr:uid="{09A8E2EB-5BC6-4216-A8D7-BE1F77003929}"/>
    <cellStyle name="20% - 강조색3 15 2 6" xfId="11864" xr:uid="{747C3D47-A8A4-4575-8438-7D9839896887}"/>
    <cellStyle name="20% - 강조색3 15 2 6 2" xfId="33913" xr:uid="{4288E14F-F63D-4CA9-8447-642A0B411A3F}"/>
    <cellStyle name="20% - 강조색3 15 2 7" xfId="22893" xr:uid="{D610BA18-964E-40EF-9DCB-01FBC2E3C422}"/>
    <cellStyle name="20% - 강조색3 15 2 8" xfId="49050" xr:uid="{F95843E1-3337-4346-BCF4-6AD572DCCE98}"/>
    <cellStyle name="20% - 강조색3 15 3" xfId="1126" xr:uid="{F37FF999-CF41-4C75-87FB-7E0A304D9FF5}"/>
    <cellStyle name="20% - 강조색3 15 3 2" xfId="2520" xr:uid="{218DA0CA-0A44-4A01-B5B0-1CCE3075678A}"/>
    <cellStyle name="20% - 강조색3 15 3 2 2" xfId="5296" xr:uid="{AE9316F2-930F-41AB-8727-95F87E546058}"/>
    <cellStyle name="20% - 강조색3 15 3 2 2 2" xfId="10822" xr:uid="{2C359172-D2A8-4BB0-B811-BAFE48ED0E48}"/>
    <cellStyle name="20% - 강조색3 15 3 2 2 2 2" xfId="21851" xr:uid="{A1CDD68B-549C-4554-9B1D-A6592A08D5A5}"/>
    <cellStyle name="20% - 강조색3 15 3 2 2 2 2 2" xfId="43900" xr:uid="{9004CAD1-5215-4C6E-A838-69A1CC99B6AB}"/>
    <cellStyle name="20% - 강조색3 15 3 2 2 2 3" xfId="32880" xr:uid="{4C8BBAE3-1720-4DBB-90FF-C283E442544E}"/>
    <cellStyle name="20% - 강조색3 15 3 2 2 3" xfId="16341" xr:uid="{F315C446-D0F4-4A29-BEB2-A2EAA79D3683}"/>
    <cellStyle name="20% - 강조색3 15 3 2 2 3 2" xfId="38390" xr:uid="{363E4B5D-B863-4DB6-ADB7-C57C502821BA}"/>
    <cellStyle name="20% - 강조색3 15 3 2 2 4" xfId="27370" xr:uid="{FB0C3890-7782-45E3-B743-06C3A1922CC2}"/>
    <cellStyle name="20% - 강조색3 15 3 2 2 5" xfId="53528" xr:uid="{4592C8EF-081A-4ED9-9037-3E27C80A3D7A}"/>
    <cellStyle name="20% - 강조색3 15 3 2 3" xfId="8067" xr:uid="{7141FA2D-0447-4B0C-A7BD-72856F94C25F}"/>
    <cellStyle name="20% - 강조색3 15 3 2 3 2" xfId="19096" xr:uid="{1B8BF498-853A-4455-9369-550E38C3A119}"/>
    <cellStyle name="20% - 강조색3 15 3 2 3 2 2" xfId="41145" xr:uid="{7EB97A4D-7E73-4321-9823-F8CEE56F124E}"/>
    <cellStyle name="20% - 강조색3 15 3 2 3 3" xfId="30125" xr:uid="{56E27905-1212-4285-B814-96F303806E2B}"/>
    <cellStyle name="20% - 강조색3 15 3 2 4" xfId="13586" xr:uid="{F1907F69-9A78-4216-98D1-ABB0C615E461}"/>
    <cellStyle name="20% - 강조색3 15 3 2 4 2" xfId="35635" xr:uid="{73574D39-6843-4C18-A4BA-53FC7F98B5D3}"/>
    <cellStyle name="20% - 강조색3 15 3 2 5" xfId="24615" xr:uid="{F40A19AC-E9FC-4085-ADB1-07E4812A2CD9}"/>
    <cellStyle name="20% - 강조색3 15 3 2 6" xfId="50773" xr:uid="{14F97A4D-6AB2-4857-81A7-EB1DBD52E667}"/>
    <cellStyle name="20% - 강조색3 15 3 3" xfId="3920" xr:uid="{B71CB2EB-775E-4421-A97A-16BA683B2FAC}"/>
    <cellStyle name="20% - 강조색3 15 3 3 2" xfId="9446" xr:uid="{28B274AF-514C-4092-9FEF-0AF82C97B637}"/>
    <cellStyle name="20% - 강조색3 15 3 3 2 2" xfId="20475" xr:uid="{CF770E30-5788-40B5-AF5C-14EE03B4A5F1}"/>
    <cellStyle name="20% - 강조색3 15 3 3 2 2 2" xfId="42524" xr:uid="{073516CB-81D0-489C-AFC4-4F2806E5DDAE}"/>
    <cellStyle name="20% - 강조색3 15 3 3 2 3" xfId="31504" xr:uid="{04243596-2B7D-4797-93F2-4D17AD959889}"/>
    <cellStyle name="20% - 강조색3 15 3 3 3" xfId="14965" xr:uid="{439BF552-5F70-4303-809A-6E8482FAE821}"/>
    <cellStyle name="20% - 강조색3 15 3 3 3 2" xfId="37014" xr:uid="{AC435A58-3B56-4222-BA53-F0EF84E4F486}"/>
    <cellStyle name="20% - 강조색3 15 3 3 4" xfId="25994" xr:uid="{118F0E1D-8BD3-46C1-8DF3-657C3BB64D06}"/>
    <cellStyle name="20% - 강조색3 15 3 3 5" xfId="52152" xr:uid="{93606704-05CA-4200-8F55-1E27EF660A60}"/>
    <cellStyle name="20% - 강조색3 15 3 4" xfId="6691" xr:uid="{14467F49-0AF1-433C-A655-E5FB47A3C049}"/>
    <cellStyle name="20% - 강조색3 15 3 4 2" xfId="17720" xr:uid="{53D87DF4-7192-4B98-BC56-95900638C718}"/>
    <cellStyle name="20% - 강조색3 15 3 4 2 2" xfId="39769" xr:uid="{E37A34DC-5D43-4651-B316-FC987072F449}"/>
    <cellStyle name="20% - 강조색3 15 3 4 3" xfId="28749" xr:uid="{23067F8E-43F8-44D6-AD84-6FE8ABCB053C}"/>
    <cellStyle name="20% - 강조색3 15 3 4 4" xfId="54905" xr:uid="{52E54505-73DC-4C5E-A8ED-FEB148B25CCA}"/>
    <cellStyle name="20% - 강조색3 15 3 5" xfId="12210" xr:uid="{E7049F5A-059B-43E8-9828-1349150D4ED5}"/>
    <cellStyle name="20% - 강조색3 15 3 5 2" xfId="34259" xr:uid="{7B38D6EA-8073-490D-8026-75837DD06B0C}"/>
    <cellStyle name="20% - 강조색3 15 3 6" xfId="23239" xr:uid="{8679FFEA-8388-4F84-B9AA-4BCF94705AAC}"/>
    <cellStyle name="20% - 강조색3 15 3 7" xfId="49396" xr:uid="{FEF1A49A-CBC4-46AF-AA4C-86C4F7CCD1DB}"/>
    <cellStyle name="20% - 강조색3 15 4" xfId="1832" xr:uid="{5160DD0B-674D-41EE-B1D2-6BF53871CECA}"/>
    <cellStyle name="20% - 강조색3 15 4 2" xfId="4608" xr:uid="{665371FE-F8CB-4710-AF79-9D1E8EB47D5A}"/>
    <cellStyle name="20% - 강조색3 15 4 2 2" xfId="10134" xr:uid="{1449F782-A874-4F5C-BE37-E206A04EEF90}"/>
    <cellStyle name="20% - 강조색3 15 4 2 2 2" xfId="21163" xr:uid="{2FE3A0D3-400C-4491-B9BF-BBE560C58F74}"/>
    <cellStyle name="20% - 강조색3 15 4 2 2 2 2" xfId="43212" xr:uid="{5F4F74EE-3AA6-4FC6-929C-21D22600FC7C}"/>
    <cellStyle name="20% - 강조색3 15 4 2 2 3" xfId="32192" xr:uid="{BC2CA565-E89A-432C-9889-7B55732AD310}"/>
    <cellStyle name="20% - 강조색3 15 4 2 3" xfId="15653" xr:uid="{B4441DB1-7A9E-487F-904C-36E9C156A7EF}"/>
    <cellStyle name="20% - 강조색3 15 4 2 3 2" xfId="37702" xr:uid="{FAD5A11D-4B3E-4BA7-8ABB-0A893E68A98C}"/>
    <cellStyle name="20% - 강조색3 15 4 2 4" xfId="26682" xr:uid="{76372803-F7D9-40F8-822E-66F3DF01B2EB}"/>
    <cellStyle name="20% - 강조색3 15 4 2 5" xfId="52840" xr:uid="{7FCBAF0D-2E54-4838-9708-3A0E9D14C253}"/>
    <cellStyle name="20% - 강조색3 15 4 3" xfId="7379" xr:uid="{5373F8F5-9625-4272-BECB-B4A4DA3A4C6B}"/>
    <cellStyle name="20% - 강조색3 15 4 3 2" xfId="18408" xr:uid="{94EC2A8B-DD0F-460C-B3F2-0B8793157715}"/>
    <cellStyle name="20% - 강조색3 15 4 3 2 2" xfId="40457" xr:uid="{D0ED92D4-97D3-4576-8D47-9E52086D0F95}"/>
    <cellStyle name="20% - 강조색3 15 4 3 3" xfId="29437" xr:uid="{F2B06E3D-4709-4DD6-BD34-D0D788C8BCF8}"/>
    <cellStyle name="20% - 강조색3 15 4 4" xfId="12898" xr:uid="{30CD2604-ACAA-4543-8898-F65BBE99FDB6}"/>
    <cellStyle name="20% - 강조색3 15 4 4 2" xfId="34947" xr:uid="{B7609985-1D97-4852-B48B-66BB97106682}"/>
    <cellStyle name="20% - 강조색3 15 4 5" xfId="23927" xr:uid="{3E06D75F-B6DF-43F3-B92F-E9CB5867514F}"/>
    <cellStyle name="20% - 강조색3 15 4 6" xfId="50085" xr:uid="{35FD435C-3724-416C-AEF3-D1704B43CA33}"/>
    <cellStyle name="20% - 강조색3 15 5" xfId="3232" xr:uid="{AD4BA478-9257-424F-A60A-FA07858D8F82}"/>
    <cellStyle name="20% - 강조색3 15 5 2" xfId="8758" xr:uid="{F2DD107E-F782-4ECE-A89E-8DAF363325F1}"/>
    <cellStyle name="20% - 강조색3 15 5 2 2" xfId="19787" xr:uid="{290BC49B-E5CF-4EF3-913E-852C71346879}"/>
    <cellStyle name="20% - 강조색3 15 5 2 2 2" xfId="41836" xr:uid="{E01DC387-D0FD-48CB-B3D5-7703018E2A75}"/>
    <cellStyle name="20% - 강조색3 15 5 2 3" xfId="30816" xr:uid="{86A0C6E8-A2B8-45FE-8CA6-B2907801057D}"/>
    <cellStyle name="20% - 강조색3 15 5 3" xfId="14277" xr:uid="{7CA0BE7A-9752-4C09-A097-88ACCFF7939B}"/>
    <cellStyle name="20% - 강조색3 15 5 3 2" xfId="36326" xr:uid="{114C1EA0-FA93-4936-A16F-72E0B57520CB}"/>
    <cellStyle name="20% - 강조색3 15 5 4" xfId="25306" xr:uid="{6F136EEC-4939-4F08-AF24-BCDCCFC849FB}"/>
    <cellStyle name="20% - 강조색3 15 5 5" xfId="51464" xr:uid="{5D855CD9-3CD7-4CC1-BB0B-CEA49D333289}"/>
    <cellStyle name="20% - 강조색3 15 6" xfId="6003" xr:uid="{52A12C95-A8D7-4613-BDB3-31C1DE70C0F4}"/>
    <cellStyle name="20% - 강조색3 15 6 2" xfId="17032" xr:uid="{1C2C8BA1-4C21-47CE-B121-3569053AD037}"/>
    <cellStyle name="20% - 강조색3 15 6 2 2" xfId="39081" xr:uid="{758B283A-238C-4763-B205-471319D76FD1}"/>
    <cellStyle name="20% - 강조색3 15 6 3" xfId="28061" xr:uid="{579CBC10-4012-4BF2-A5FC-6B2A15C433C4}"/>
    <cellStyle name="20% - 강조색3 15 6 4" xfId="54217" xr:uid="{638083FE-0627-4A61-9D14-4E46856246D8}"/>
    <cellStyle name="20% - 강조색3 15 7" xfId="11522" xr:uid="{7CC26600-4215-4A1B-B9DD-CFAF5A721CF1}"/>
    <cellStyle name="20% - 강조색3 15 7 2" xfId="33571" xr:uid="{C690130A-7827-45FB-BD2F-7E056C2214FE}"/>
    <cellStyle name="20% - 강조색3 15 8" xfId="22551" xr:uid="{11CCCF89-34BE-4EE2-AA95-43C6268E436C}"/>
    <cellStyle name="20% - 강조색3 15 9" xfId="48708" xr:uid="{5B104499-6604-423F-90ED-811D0BB43223}"/>
    <cellStyle name="20% - 강조색3 16" xfId="407" xr:uid="{00000000-0005-0000-0000-00006B000000}"/>
    <cellStyle name="20% - 강조색3 16 2" xfId="1147" xr:uid="{FFFDF29E-5EE8-43B6-B8FA-150FBB02E035}"/>
    <cellStyle name="20% - 강조색3 16 2 2" xfId="2541" xr:uid="{83781146-BCAA-4B49-8926-314A9176A1B6}"/>
    <cellStyle name="20% - 강조색3 16 2 2 2" xfId="5317" xr:uid="{7A45EEFB-C65B-4027-83B3-1FADDA67485B}"/>
    <cellStyle name="20% - 강조색3 16 2 2 2 2" xfId="10843" xr:uid="{116A8C18-E22B-4127-830E-22C09F63331B}"/>
    <cellStyle name="20% - 강조색3 16 2 2 2 2 2" xfId="21872" xr:uid="{29350B5D-9D19-460C-9ED8-AC3158CAAE0B}"/>
    <cellStyle name="20% - 강조색3 16 2 2 2 2 2 2" xfId="43921" xr:uid="{CCE2B761-BD63-41A5-8193-E00CD1DB772F}"/>
    <cellStyle name="20% - 강조색3 16 2 2 2 2 3" xfId="32901" xr:uid="{BDE1E036-1E37-49AF-A24A-BDCF5AA7C863}"/>
    <cellStyle name="20% - 강조색3 16 2 2 2 3" xfId="16362" xr:uid="{D7E38E69-7FB3-4271-9E23-04511CFB8941}"/>
    <cellStyle name="20% - 강조색3 16 2 2 2 3 2" xfId="38411" xr:uid="{A419064F-A8C4-43C3-AC8D-221717BB0253}"/>
    <cellStyle name="20% - 강조색3 16 2 2 2 4" xfId="27391" xr:uid="{300A2AF9-165C-42AD-ACD4-B172A4B0BA01}"/>
    <cellStyle name="20% - 강조색3 16 2 2 2 5" xfId="53549" xr:uid="{31DEB2B8-EC45-47E9-BE06-7C0D627A2C5C}"/>
    <cellStyle name="20% - 강조색3 16 2 2 3" xfId="8088" xr:uid="{7CF151B2-ABC3-4257-A328-1B3DCDDACD95}"/>
    <cellStyle name="20% - 강조색3 16 2 2 3 2" xfId="19117" xr:uid="{1793E522-43FF-49E6-BBCF-A6DD3C275736}"/>
    <cellStyle name="20% - 강조색3 16 2 2 3 2 2" xfId="41166" xr:uid="{953CDB46-AF6F-4D7F-B258-084AE8CED989}"/>
    <cellStyle name="20% - 강조색3 16 2 2 3 3" xfId="30146" xr:uid="{3DA3FF49-C734-4D9E-BFE1-1D835970513A}"/>
    <cellStyle name="20% - 강조색3 16 2 2 4" xfId="13607" xr:uid="{5B8CF1B4-62E1-4D62-89E1-D9AE8EBF6400}"/>
    <cellStyle name="20% - 강조색3 16 2 2 4 2" xfId="35656" xr:uid="{1EF246A2-0FDD-404A-9487-9CA63626C837}"/>
    <cellStyle name="20% - 강조색3 16 2 2 5" xfId="24636" xr:uid="{A5E1F401-FDB6-43FA-944A-107FB6412F45}"/>
    <cellStyle name="20% - 강조색3 16 2 2 6" xfId="50794" xr:uid="{67E89BB1-949E-411B-AF79-BA5D3B1D4D1F}"/>
    <cellStyle name="20% - 강조색3 16 2 3" xfId="3941" xr:uid="{93362B1E-D74B-4D0A-A536-8880BBF8F6F5}"/>
    <cellStyle name="20% - 강조색3 16 2 3 2" xfId="9467" xr:uid="{17FEDF81-4017-464B-8F80-01C279638A4C}"/>
    <cellStyle name="20% - 강조색3 16 2 3 2 2" xfId="20496" xr:uid="{762D64E8-C872-4351-B92C-5BAB63332831}"/>
    <cellStyle name="20% - 강조색3 16 2 3 2 2 2" xfId="42545" xr:uid="{8B1EF2A5-392C-4A0D-9E20-633E6E923BFA}"/>
    <cellStyle name="20% - 강조색3 16 2 3 2 3" xfId="31525" xr:uid="{94D2DD7F-A6A3-4DAC-BA93-C1F0F4AB9D2C}"/>
    <cellStyle name="20% - 강조색3 16 2 3 3" xfId="14986" xr:uid="{9F0C6F82-7C25-4C3A-8138-5285EF979E09}"/>
    <cellStyle name="20% - 강조색3 16 2 3 3 2" xfId="37035" xr:uid="{222BE747-CCC4-4925-ADDC-FF9CAD6FD0BA}"/>
    <cellStyle name="20% - 강조색3 16 2 3 4" xfId="26015" xr:uid="{3E8F3C39-DF3B-4303-8EC4-53E102FDAFE0}"/>
    <cellStyle name="20% - 강조색3 16 2 3 5" xfId="52173" xr:uid="{D2FF1E47-D871-4B6D-A8B6-453B1D13A9D4}"/>
    <cellStyle name="20% - 강조색3 16 2 4" xfId="6712" xr:uid="{7C0C4F3B-7571-4EC9-A82F-879716DC9F1F}"/>
    <cellStyle name="20% - 강조색3 16 2 4 2" xfId="17741" xr:uid="{9AAD1F95-D12F-417A-B3BD-149B74B1059C}"/>
    <cellStyle name="20% - 강조색3 16 2 4 2 2" xfId="39790" xr:uid="{7071E67C-FA85-4F26-B0DF-62F0E8488190}"/>
    <cellStyle name="20% - 강조색3 16 2 4 3" xfId="28770" xr:uid="{C53D5C06-2D7C-4026-BC3A-0BF56F215E16}"/>
    <cellStyle name="20% - 강조색3 16 2 4 4" xfId="54926" xr:uid="{6E868435-81CE-455C-8836-5DBB3CED659B}"/>
    <cellStyle name="20% - 강조색3 16 2 5" xfId="12231" xr:uid="{27396693-5165-498D-87A0-5FFE29531F9C}"/>
    <cellStyle name="20% - 강조색3 16 2 5 2" xfId="34280" xr:uid="{0B4E6CA8-7240-4C14-97FC-8555080CD1F8}"/>
    <cellStyle name="20% - 강조색3 16 2 6" xfId="23260" xr:uid="{C420FE2B-AD3F-46EA-BD43-2C4DD661A3B0}"/>
    <cellStyle name="20% - 강조색3 16 2 7" xfId="49417" xr:uid="{C2EA2F96-7B22-4D6B-AF01-F0CEFD82260C}"/>
    <cellStyle name="20% - 강조색3 16 3" xfId="1853" xr:uid="{2D645EDF-5FD5-4396-B561-872047125ADE}"/>
    <cellStyle name="20% - 강조색3 16 3 2" xfId="4629" xr:uid="{3813D408-1835-4D3F-8CA3-CA7B17548F6E}"/>
    <cellStyle name="20% - 강조색3 16 3 2 2" xfId="10155" xr:uid="{37280EE8-28BB-498B-8D24-297ABED22DC5}"/>
    <cellStyle name="20% - 강조색3 16 3 2 2 2" xfId="21184" xr:uid="{6F3DA387-A742-49A9-B294-BBA472E2BF2F}"/>
    <cellStyle name="20% - 강조색3 16 3 2 2 2 2" xfId="43233" xr:uid="{16725FD5-74C0-4A0D-9AAB-FCBC1E394E96}"/>
    <cellStyle name="20% - 강조색3 16 3 2 2 3" xfId="32213" xr:uid="{B4E6323C-CB81-4B32-959C-FBE7FD9B2A47}"/>
    <cellStyle name="20% - 강조색3 16 3 2 3" xfId="15674" xr:uid="{2EBC4367-2E14-4AC1-89EA-3C0A49848871}"/>
    <cellStyle name="20% - 강조색3 16 3 2 3 2" xfId="37723" xr:uid="{319712BD-08E7-4551-84E2-44A6CEAF860E}"/>
    <cellStyle name="20% - 강조색3 16 3 2 4" xfId="26703" xr:uid="{05B3FD43-35FE-4366-BC19-DB5CF3A67EAE}"/>
    <cellStyle name="20% - 강조색3 16 3 2 5" xfId="52861" xr:uid="{F715E193-1B6B-48B7-8CD0-F12802B2365C}"/>
    <cellStyle name="20% - 강조색3 16 3 3" xfId="7400" xr:uid="{9538166C-BFC9-4060-B7EE-EC089BBBE2A8}"/>
    <cellStyle name="20% - 강조색3 16 3 3 2" xfId="18429" xr:uid="{BC27E851-4DA6-42B2-93FD-092599BDB4D4}"/>
    <cellStyle name="20% - 강조색3 16 3 3 2 2" xfId="40478" xr:uid="{303478E2-05AE-4C9D-993E-63110A568019}"/>
    <cellStyle name="20% - 강조색3 16 3 3 3" xfId="29458" xr:uid="{708D9082-D9B0-4E9A-B4EC-A3F2CEE7EDE8}"/>
    <cellStyle name="20% - 강조색3 16 3 4" xfId="12919" xr:uid="{5BC88729-9213-4D17-B508-E5EB597931A1}"/>
    <cellStyle name="20% - 강조색3 16 3 4 2" xfId="34968" xr:uid="{A3981240-92D9-4C43-B2E0-D18C0A3823E7}"/>
    <cellStyle name="20% - 강조색3 16 3 5" xfId="23948" xr:uid="{07BBC67E-FFCD-4E10-AFD7-0ECF33B7D43A}"/>
    <cellStyle name="20% - 강조색3 16 3 6" xfId="50106" xr:uid="{81005639-6D3F-47E9-BA7D-900C4646E8A6}"/>
    <cellStyle name="20% - 강조색3 16 4" xfId="3253" xr:uid="{340400D5-42E4-4FCE-9D31-CD9554FD3115}"/>
    <cellStyle name="20% - 강조색3 16 4 2" xfId="8779" xr:uid="{DE4E7D52-0FA5-4719-BA2A-D69D8B92E135}"/>
    <cellStyle name="20% - 강조색3 16 4 2 2" xfId="19808" xr:uid="{828049B4-4221-4829-9539-F0929B914B01}"/>
    <cellStyle name="20% - 강조색3 16 4 2 2 2" xfId="41857" xr:uid="{A0FC92E4-B01B-45EA-B8A5-44E5DFC47FFC}"/>
    <cellStyle name="20% - 강조색3 16 4 2 3" xfId="30837" xr:uid="{B4E9D252-7A48-4DBB-BA98-57CE53507889}"/>
    <cellStyle name="20% - 강조색3 16 4 3" xfId="14298" xr:uid="{242A2E7A-D580-4C13-A6D0-13339AAFC9DE}"/>
    <cellStyle name="20% - 강조색3 16 4 3 2" xfId="36347" xr:uid="{19677E3D-AC5D-4861-A3C9-EDF291F7E42A}"/>
    <cellStyle name="20% - 강조색3 16 4 4" xfId="25327" xr:uid="{2C9479DE-48A4-4929-8257-0C6644FACF95}"/>
    <cellStyle name="20% - 강조색3 16 4 5" xfId="51485" xr:uid="{79796A7C-2608-4425-8B71-4C74BA5EE261}"/>
    <cellStyle name="20% - 강조색3 16 5" xfId="6024" xr:uid="{46D24483-248C-4521-A36C-1280DFF34525}"/>
    <cellStyle name="20% - 강조색3 16 5 2" xfId="17053" xr:uid="{E1421603-4EDA-4B7C-8DB3-58BD7558AD3D}"/>
    <cellStyle name="20% - 강조색3 16 5 2 2" xfId="39102" xr:uid="{10CC4C4E-A558-492F-9814-F1C314DB5409}"/>
    <cellStyle name="20% - 강조색3 16 5 3" xfId="28082" xr:uid="{B3B7F6BF-7251-4718-B15F-0601ADE15E21}"/>
    <cellStyle name="20% - 강조색3 16 5 4" xfId="54238" xr:uid="{4DA5D6F7-CA0F-4974-BA27-D26CDE3F8837}"/>
    <cellStyle name="20% - 강조색3 16 6" xfId="11543" xr:uid="{BD7287E2-430A-4DD6-97D5-E8F54450AD81}"/>
    <cellStyle name="20% - 강조색3 16 6 2" xfId="33592" xr:uid="{ADB6F5D6-CAF1-4C7B-9B5C-D66939A2F965}"/>
    <cellStyle name="20% - 강조색3 16 7" xfId="22572" xr:uid="{3C9B7D56-7D17-40AF-9AD6-323E489D0EEB}"/>
    <cellStyle name="20% - 강조색3 16 8" xfId="48729" xr:uid="{1844EF54-276E-4CED-BD51-0298C49C96F3}"/>
    <cellStyle name="20% - 강조색3 17" xfId="764" xr:uid="{00000000-0005-0000-0000-00006C000000}"/>
    <cellStyle name="20% - 강조색3 18" xfId="790" xr:uid="{5DE00233-C7D4-4C1C-8055-52BB68F499DA}"/>
    <cellStyle name="20% - 강조색3 18 2" xfId="2195" xr:uid="{2086E8DE-ED83-4BC6-B534-3331E6A294B3}"/>
    <cellStyle name="20% - 강조색3 18 2 2" xfId="4971" xr:uid="{01DF776C-3AD4-49A8-807C-1D47AEFB393E}"/>
    <cellStyle name="20% - 강조색3 18 2 2 2" xfId="10497" xr:uid="{001A60AC-6A1B-4706-BDA9-452E0EDB185E}"/>
    <cellStyle name="20% - 강조색3 18 2 2 2 2" xfId="21526" xr:uid="{38827EFC-1219-4B2C-BA59-3D435441A3D2}"/>
    <cellStyle name="20% - 강조색3 18 2 2 2 2 2" xfId="43575" xr:uid="{58DA9D01-DCA8-4A4F-9395-8E5A80CC5FA1}"/>
    <cellStyle name="20% - 강조색3 18 2 2 2 3" xfId="32555" xr:uid="{AF3E6C3C-423D-4E4E-A95E-D86EC85D2043}"/>
    <cellStyle name="20% - 강조색3 18 2 2 3" xfId="16016" xr:uid="{3A1EEDD2-370C-4ACE-BF6D-4D6DF15ED05A}"/>
    <cellStyle name="20% - 강조색3 18 2 2 3 2" xfId="38065" xr:uid="{7C2E5AB8-C130-4164-BA61-D80064F7A3D1}"/>
    <cellStyle name="20% - 강조색3 18 2 2 4" xfId="27045" xr:uid="{42E98631-BA7E-4573-839C-51C31891EB42}"/>
    <cellStyle name="20% - 강조색3 18 2 2 5" xfId="53203" xr:uid="{90092BD7-FF5D-4440-8C9B-E82BD984D73C}"/>
    <cellStyle name="20% - 강조색3 18 2 3" xfId="7742" xr:uid="{ACF49DC9-98D6-4830-B941-C2075B69DBC7}"/>
    <cellStyle name="20% - 강조색3 18 2 3 2" xfId="18771" xr:uid="{BF98A988-78EE-41ED-AA22-2DF540FD6FCA}"/>
    <cellStyle name="20% - 강조색3 18 2 3 2 2" xfId="40820" xr:uid="{2C17E201-AD78-489C-AFDE-8FF4115852C5}"/>
    <cellStyle name="20% - 강조색3 18 2 3 3" xfId="29800" xr:uid="{C243CB9B-5FA2-4FC7-8E21-7DDC69405B4E}"/>
    <cellStyle name="20% - 강조색3 18 2 4" xfId="13261" xr:uid="{DFC2FFB6-687B-478E-A391-57670C8946CE}"/>
    <cellStyle name="20% - 강조색3 18 2 4 2" xfId="35310" xr:uid="{F734A5D7-3171-4E2D-9256-4BDB5F781680}"/>
    <cellStyle name="20% - 강조색3 18 2 5" xfId="24290" xr:uid="{B5D5476E-E832-47B0-BCA2-744ED4BF32A6}"/>
    <cellStyle name="20% - 강조색3 18 2 6" xfId="50448" xr:uid="{38078EAF-5045-4748-96FB-964950129577}"/>
    <cellStyle name="20% - 강조색3 18 3" xfId="3595" xr:uid="{1C948B0B-39B3-42BB-8402-3FAFEF077CD7}"/>
    <cellStyle name="20% - 강조색3 18 3 2" xfId="9121" xr:uid="{BFFF70B8-249F-45F2-80BA-6F4558758480}"/>
    <cellStyle name="20% - 강조색3 18 3 2 2" xfId="20150" xr:uid="{B4B16B2A-AE07-4DCD-B51C-E6B8692831CA}"/>
    <cellStyle name="20% - 강조색3 18 3 2 2 2" xfId="42199" xr:uid="{6C45F18C-E7C9-41B5-A686-B0FF2169788E}"/>
    <cellStyle name="20% - 강조색3 18 3 2 3" xfId="31179" xr:uid="{4636FF83-D188-45F1-8BEA-E9C4507A09A8}"/>
    <cellStyle name="20% - 강조색3 18 3 3" xfId="14640" xr:uid="{DA97BEB1-17E9-43C0-9876-42E021BC8239}"/>
    <cellStyle name="20% - 강조색3 18 3 3 2" xfId="36689" xr:uid="{7DEE7379-A3E8-4CB5-8ED9-EC1C9EDC763F}"/>
    <cellStyle name="20% - 강조색3 18 3 4" xfId="25669" xr:uid="{50BA1F34-5A5C-4CF9-A7BC-60C18399E07F}"/>
    <cellStyle name="20% - 강조색3 18 3 5" xfId="51827" xr:uid="{7F9F74CF-B232-4FD2-9361-D5DE3CF17A88}"/>
    <cellStyle name="20% - 강조색3 18 4" xfId="6366" xr:uid="{4839FAEB-F93E-4684-B7A0-EC94E2855761}"/>
    <cellStyle name="20% - 강조색3 18 4 2" xfId="17395" xr:uid="{A0862049-1667-478A-A533-41C0157E6C71}"/>
    <cellStyle name="20% - 강조색3 18 4 2 2" xfId="39444" xr:uid="{C91F02DE-8E7D-4A1E-92FF-1570D0B6A548}"/>
    <cellStyle name="20% - 강조색3 18 4 3" xfId="28424" xr:uid="{59C383B1-0349-4412-8119-9562E9FFB1F4}"/>
    <cellStyle name="20% - 강조색3 18 4 4" xfId="54580" xr:uid="{1804928D-1225-4AB6-B742-C83152CBCA82}"/>
    <cellStyle name="20% - 강조색3 18 5" xfId="11885" xr:uid="{6932DD1B-B04E-4A32-8E3A-116A9A2AA95B}"/>
    <cellStyle name="20% - 강조색3 18 5 2" xfId="33934" xr:uid="{C614B179-880E-4D90-A548-11ED723701BC}"/>
    <cellStyle name="20% - 강조색3 18 6" xfId="22914" xr:uid="{ABA8D2C3-EB04-4E18-AE6B-0D4E0C9FBBC3}"/>
    <cellStyle name="20% - 강조색3 18 7" xfId="49071" xr:uid="{884E2701-0342-4C88-A257-E1F2EB6325B0}"/>
    <cellStyle name="20% - 강조색3 19" xfId="1498" xr:uid="{2B0A39E1-06F0-4B84-AEB6-0FFE2A43A2E6}"/>
    <cellStyle name="20% - 강조색3 19 2" xfId="4283" xr:uid="{54246CF9-5C69-4321-A6D3-8DD005197C4A}"/>
    <cellStyle name="20% - 강조색3 19 2 2" xfId="9809" xr:uid="{AF45E16A-347C-4B9A-A3CE-2B34095A750E}"/>
    <cellStyle name="20% - 강조색3 19 2 2 2" xfId="20838" xr:uid="{EC2FE669-8ADE-45C4-BC60-3588D0C4F1F8}"/>
    <cellStyle name="20% - 강조색3 19 2 2 2 2" xfId="42887" xr:uid="{E70C3A7F-05C6-44B4-AFAB-4DBB5F892982}"/>
    <cellStyle name="20% - 강조색3 19 2 2 3" xfId="31867" xr:uid="{442E8D4F-EFEB-4ECC-8C37-75A3C6D4F23A}"/>
    <cellStyle name="20% - 강조색3 19 2 3" xfId="15328" xr:uid="{80D0C8F3-DF1A-4407-9D8D-735622DF2367}"/>
    <cellStyle name="20% - 강조색3 19 2 3 2" xfId="37377" xr:uid="{516FAC11-AC83-4298-929F-9CE10E5AB7A5}"/>
    <cellStyle name="20% - 강조색3 19 2 4" xfId="26357" xr:uid="{34AFBBEA-F799-4AB2-B16D-92B221E36528}"/>
    <cellStyle name="20% - 강조색3 19 2 5" xfId="52515" xr:uid="{FED8AB95-0DED-4482-9DF1-F6A8A1221B17}"/>
    <cellStyle name="20% - 강조색3 19 3" xfId="7054" xr:uid="{2DF75210-A17C-4434-AA5C-7F340BD81277}"/>
    <cellStyle name="20% - 강조색3 19 3 2" xfId="18083" xr:uid="{4CCFD87E-8184-4478-AEAF-EC5984741A0E}"/>
    <cellStyle name="20% - 강조색3 19 3 2 2" xfId="40132" xr:uid="{EBA2BFD0-EBC1-48F9-A859-A4BD93784DFE}"/>
    <cellStyle name="20% - 강조색3 19 3 3" xfId="29112" xr:uid="{1D23DE7D-628A-45CF-BC55-AE946DBD698C}"/>
    <cellStyle name="20% - 강조색3 19 4" xfId="12573" xr:uid="{1953CF54-DE87-448B-ABF5-9EA913C787C6}"/>
    <cellStyle name="20% - 강조색3 19 4 2" xfId="34622" xr:uid="{53DFBF2B-8CA4-4968-B240-082336939BC8}"/>
    <cellStyle name="20% - 강조색3 19 5" xfId="23602" xr:uid="{0E135BF4-8987-4D8E-BD9A-1A7EB109D228}"/>
    <cellStyle name="20% - 강조색3 19 6" xfId="49759" xr:uid="{19B5CAE5-4D7F-4267-8E0A-5B6002B9DCB4}"/>
    <cellStyle name="20% - 강조색3 2" xfId="71" xr:uid="{00000000-0005-0000-0000-00006D000000}"/>
    <cellStyle name="20% - 강조색3 2 10" xfId="48409" xr:uid="{CF7C9F90-1E79-4D72-AA50-AC8DC07E6914}"/>
    <cellStyle name="20% - 강조색3 2 2" xfId="200" xr:uid="{00000000-0005-0000-0000-00006E000000}"/>
    <cellStyle name="20% - 강조색3 2 2 2" xfId="560" xr:uid="{00000000-0005-0000-0000-00006F000000}"/>
    <cellStyle name="20% - 강조색3 2 2 2 2" xfId="1297" xr:uid="{0F9C44D6-872E-4189-B066-9E6687EC9F59}"/>
    <cellStyle name="20% - 강조색3 2 2 2 2 2" xfId="2691" xr:uid="{B295C55D-ECBF-4394-A79B-D6D3BB98363A}"/>
    <cellStyle name="20% - 강조색3 2 2 2 2 2 2" xfId="5467" xr:uid="{EC6F30D6-0408-4513-94A7-BCD9D38660E0}"/>
    <cellStyle name="20% - 강조색3 2 2 2 2 2 2 2" xfId="10993" xr:uid="{81ADB187-354D-4BAA-9EFA-10BC4CE601F5}"/>
    <cellStyle name="20% - 강조색3 2 2 2 2 2 2 2 2" xfId="22022" xr:uid="{FE98D162-25C7-44A0-B8D1-2764F0416987}"/>
    <cellStyle name="20% - 강조색3 2 2 2 2 2 2 2 2 2" xfId="44071" xr:uid="{B39FA292-27D1-45DA-9054-64EA9E281784}"/>
    <cellStyle name="20% - 강조색3 2 2 2 2 2 2 2 3" xfId="33051" xr:uid="{02B0B422-A422-4565-A0B8-5D6BDA82AA5C}"/>
    <cellStyle name="20% - 강조색3 2 2 2 2 2 2 3" xfId="16512" xr:uid="{1A2E3A44-58EB-48C0-AD45-19A1166825C0}"/>
    <cellStyle name="20% - 강조색3 2 2 2 2 2 2 3 2" xfId="38561" xr:uid="{49AB5B61-48E8-4B7C-B4E0-FA5CACF15536}"/>
    <cellStyle name="20% - 강조색3 2 2 2 2 2 2 4" xfId="27541" xr:uid="{86338248-24BD-4F9C-BBAC-878FDA6E61CD}"/>
    <cellStyle name="20% - 강조색3 2 2 2 2 2 2 5" xfId="53699" xr:uid="{4C7CD607-0FAB-4C5A-BAA1-F96508F94170}"/>
    <cellStyle name="20% - 강조색3 2 2 2 2 2 3" xfId="8238" xr:uid="{8D272F68-27A7-4A12-B589-5C950031E222}"/>
    <cellStyle name="20% - 강조색3 2 2 2 2 2 3 2" xfId="19267" xr:uid="{A2ED42C6-A84B-445A-BAB9-1BC04F0E1C06}"/>
    <cellStyle name="20% - 강조색3 2 2 2 2 2 3 2 2" xfId="41316" xr:uid="{25CCA9E0-1888-4630-8EC4-5A5A0A52A097}"/>
    <cellStyle name="20% - 강조색3 2 2 2 2 2 3 3" xfId="30296" xr:uid="{33BCA1C1-67EF-43C8-A8F9-D5514D5E69CB}"/>
    <cellStyle name="20% - 강조색3 2 2 2 2 2 4" xfId="13757" xr:uid="{11FFCE9F-D037-4CD7-AA5E-CDF7D5266B70}"/>
    <cellStyle name="20% - 강조색3 2 2 2 2 2 4 2" xfId="35806" xr:uid="{09D8E8F5-FD3C-4C24-ABCB-ADBFADB7B51E}"/>
    <cellStyle name="20% - 강조색3 2 2 2 2 2 5" xfId="24786" xr:uid="{547F9E62-FEFC-4BFC-BB16-488EF599509C}"/>
    <cellStyle name="20% - 강조색3 2 2 2 2 2 6" xfId="50944" xr:uid="{F260BF4B-F931-41C9-8048-567AF97B5037}"/>
    <cellStyle name="20% - 강조색3 2 2 2 2 3" xfId="4091" xr:uid="{6F74D849-F4A5-4CD2-B653-497082212D23}"/>
    <cellStyle name="20% - 강조색3 2 2 2 2 3 2" xfId="9617" xr:uid="{70A01C47-A7ED-4AA5-9F2E-50457C880C77}"/>
    <cellStyle name="20% - 강조색3 2 2 2 2 3 2 2" xfId="20646" xr:uid="{C3C7CEF7-B6E5-4638-9D63-438216A5D6CD}"/>
    <cellStyle name="20% - 강조색3 2 2 2 2 3 2 2 2" xfId="42695" xr:uid="{A6E5EB7A-2E49-45E2-9D72-A6EE225F35F3}"/>
    <cellStyle name="20% - 강조색3 2 2 2 2 3 2 3" xfId="31675" xr:uid="{ED96A96E-1BB3-43AD-944D-B775A886D3E7}"/>
    <cellStyle name="20% - 강조색3 2 2 2 2 3 3" xfId="15136" xr:uid="{8C6D619F-2CAF-4F0A-AFA1-6626377BE6BB}"/>
    <cellStyle name="20% - 강조색3 2 2 2 2 3 3 2" xfId="37185" xr:uid="{F21765AD-85C1-43AF-8D55-991449639074}"/>
    <cellStyle name="20% - 강조색3 2 2 2 2 3 4" xfId="26165" xr:uid="{8DB603BA-132B-4D81-A0E0-AB10F9E04FD9}"/>
    <cellStyle name="20% - 강조색3 2 2 2 2 3 5" xfId="52323" xr:uid="{88838985-E30E-4B5E-A2E3-447614682EE8}"/>
    <cellStyle name="20% - 강조색3 2 2 2 2 4" xfId="6862" xr:uid="{DD5F2B9B-5C20-4A6F-A84C-B47CE0BF900A}"/>
    <cellStyle name="20% - 강조색3 2 2 2 2 4 2" xfId="17891" xr:uid="{BA44E5F0-B3F7-47F8-B8EC-C1C137B4538C}"/>
    <cellStyle name="20% - 강조색3 2 2 2 2 4 2 2" xfId="39940" xr:uid="{F393DD7A-9284-4FEA-9AE3-2E100A7CA748}"/>
    <cellStyle name="20% - 강조색3 2 2 2 2 4 3" xfId="28920" xr:uid="{C905A75B-8481-49CB-A2E9-74E2574E6580}"/>
    <cellStyle name="20% - 강조색3 2 2 2 2 4 4" xfId="55076" xr:uid="{34597661-4AD0-4642-A406-4A2A4C3C42F9}"/>
    <cellStyle name="20% - 강조색3 2 2 2 2 5" xfId="12381" xr:uid="{4B702CCB-1CB4-4F52-8241-1E40F035E47F}"/>
    <cellStyle name="20% - 강조색3 2 2 2 2 5 2" xfId="34430" xr:uid="{189CD862-9D07-4A40-8561-8F6434B83211}"/>
    <cellStyle name="20% - 강조색3 2 2 2 2 6" xfId="23410" xr:uid="{AC3760B7-B4FC-4DDD-82F7-17BE10267D5D}"/>
    <cellStyle name="20% - 강조색3 2 2 2 2 7" xfId="49567" xr:uid="{8277229C-A310-47DE-AC41-E5B455BACB08}"/>
    <cellStyle name="20% - 강조색3 2 2 2 3" xfId="2003" xr:uid="{CF27C78F-4E37-4008-88E1-B4C56282AC20}"/>
    <cellStyle name="20% - 강조색3 2 2 2 3 2" xfId="4779" xr:uid="{50DE2994-C641-4869-8FEB-D090A736CA66}"/>
    <cellStyle name="20% - 강조색3 2 2 2 3 2 2" xfId="10305" xr:uid="{F6127154-1378-4309-A8E4-E38DC56D98E1}"/>
    <cellStyle name="20% - 강조색3 2 2 2 3 2 2 2" xfId="21334" xr:uid="{24A15300-AD6E-41AC-A2D7-6CC5B906EA37}"/>
    <cellStyle name="20% - 강조색3 2 2 2 3 2 2 2 2" xfId="43383" xr:uid="{0728E4E3-FECF-4145-BF80-E71D66E21C68}"/>
    <cellStyle name="20% - 강조색3 2 2 2 3 2 2 3" xfId="32363" xr:uid="{879DFB73-5B1F-49FC-B091-83FEF39D994A}"/>
    <cellStyle name="20% - 강조색3 2 2 2 3 2 3" xfId="15824" xr:uid="{4E4693E5-6FFC-47B6-9174-812AA241B93B}"/>
    <cellStyle name="20% - 강조색3 2 2 2 3 2 3 2" xfId="37873" xr:uid="{455447E6-1F8E-47B7-AA31-0A2BCD6FF76C}"/>
    <cellStyle name="20% - 강조색3 2 2 2 3 2 4" xfId="26853" xr:uid="{4D569723-962E-4CE6-9DB2-FCA26FC1F150}"/>
    <cellStyle name="20% - 강조색3 2 2 2 3 2 5" xfId="53011" xr:uid="{1574A394-65C9-4585-AA54-6A7BAF885E6B}"/>
    <cellStyle name="20% - 강조색3 2 2 2 3 3" xfId="7550" xr:uid="{31BC442C-D625-41EC-9ACC-CDE91F7F69C1}"/>
    <cellStyle name="20% - 강조색3 2 2 2 3 3 2" xfId="18579" xr:uid="{5A328650-5DE6-4DB8-B7D0-4652F04C460E}"/>
    <cellStyle name="20% - 강조색3 2 2 2 3 3 2 2" xfId="40628" xr:uid="{F0965ED9-E7E8-4F98-AD3C-C5EFE42C29C9}"/>
    <cellStyle name="20% - 강조색3 2 2 2 3 3 3" xfId="29608" xr:uid="{83FD2F7B-3DFB-48A8-B9C0-CF6E0DC79B4F}"/>
    <cellStyle name="20% - 강조색3 2 2 2 3 4" xfId="13069" xr:uid="{250066B6-6FA1-45F5-988B-F8D397B5ADF6}"/>
    <cellStyle name="20% - 강조색3 2 2 2 3 4 2" xfId="35118" xr:uid="{ED87C1E0-7222-4E8B-B1A9-E2EE41648FB7}"/>
    <cellStyle name="20% - 강조색3 2 2 2 3 5" xfId="24098" xr:uid="{C95DEB73-C91F-47EF-8388-D847A872D450}"/>
    <cellStyle name="20% - 강조색3 2 2 2 3 6" xfId="50256" xr:uid="{0286C48F-10FA-4FD6-B616-35E6DF478F65}"/>
    <cellStyle name="20% - 강조색3 2 2 2 4" xfId="3403" xr:uid="{470C028A-872D-4211-BF98-44F9C4151D90}"/>
    <cellStyle name="20% - 강조색3 2 2 2 4 2" xfId="8929" xr:uid="{F840A273-6BFF-4088-866A-B31041871447}"/>
    <cellStyle name="20% - 강조색3 2 2 2 4 2 2" xfId="19958" xr:uid="{1E2D2D97-D290-49A5-9D98-E7BD8459EA0D}"/>
    <cellStyle name="20% - 강조색3 2 2 2 4 2 2 2" xfId="42007" xr:uid="{EE311257-569C-4DEA-88B8-A7721F73428F}"/>
    <cellStyle name="20% - 강조색3 2 2 2 4 2 3" xfId="30987" xr:uid="{76254B65-0109-44C1-8BE8-C428C245540C}"/>
    <cellStyle name="20% - 강조색3 2 2 2 4 3" xfId="14448" xr:uid="{6EB217EC-B5FC-4D4F-9287-166BA1EAF94F}"/>
    <cellStyle name="20% - 강조색3 2 2 2 4 3 2" xfId="36497" xr:uid="{6C66DB54-5C99-4E2F-8E96-DDDAB9F79C78}"/>
    <cellStyle name="20% - 강조색3 2 2 2 4 4" xfId="25477" xr:uid="{10362665-F99B-44B7-83D9-2DDD2621A641}"/>
    <cellStyle name="20% - 강조색3 2 2 2 4 5" xfId="51635" xr:uid="{41C89E09-8497-41F9-A2F5-49CE83574589}"/>
    <cellStyle name="20% - 강조색3 2 2 2 5" xfId="6174" xr:uid="{FB563B6E-502B-47EF-AAAD-3B2C11F42ED4}"/>
    <cellStyle name="20% - 강조색3 2 2 2 5 2" xfId="17203" xr:uid="{2CF05926-AC01-404A-9306-656212A43DF6}"/>
    <cellStyle name="20% - 강조색3 2 2 2 5 2 2" xfId="39252" xr:uid="{E098D2C5-925A-44DE-A842-77ABD2B3C12A}"/>
    <cellStyle name="20% - 강조색3 2 2 2 5 3" xfId="28232" xr:uid="{24610280-788A-4E4C-8D3D-DCEF2DB2260E}"/>
    <cellStyle name="20% - 강조색3 2 2 2 5 4" xfId="54388" xr:uid="{442FB2C2-D748-4ACA-A59E-0FD61F1F269A}"/>
    <cellStyle name="20% - 강조색3 2 2 2 6" xfId="11693" xr:uid="{3948C9A6-297B-4FE4-965C-0F8DADEB706B}"/>
    <cellStyle name="20% - 강조색3 2 2 2 6 2" xfId="33742" xr:uid="{36329FB1-7A63-465D-8907-655DF0C7157B}"/>
    <cellStyle name="20% - 강조색3 2 2 2 7" xfId="22722" xr:uid="{48E2F089-462B-46A3-8EDB-F877E7BB1116}"/>
    <cellStyle name="20% - 강조색3 2 2 2 8" xfId="48879" xr:uid="{3CCDBA0B-8131-4DFC-9585-1AB05AA0E9AA}"/>
    <cellStyle name="20% - 강조색3 2 2 3" xfId="955" xr:uid="{A3E258D4-A1FF-448A-B118-393337CC1B4E}"/>
    <cellStyle name="20% - 강조색3 2 2 3 2" xfId="2349" xr:uid="{32B07140-4D7B-48DA-A276-DBE7D96BAF63}"/>
    <cellStyle name="20% - 강조색3 2 2 3 2 2" xfId="5125" xr:uid="{A610692D-B3E6-47C8-BB14-9A6D41D15D7A}"/>
    <cellStyle name="20% - 강조색3 2 2 3 2 2 2" xfId="10651" xr:uid="{F66D3FB8-94BE-4043-AB98-00C16B803CED}"/>
    <cellStyle name="20% - 강조색3 2 2 3 2 2 2 2" xfId="21680" xr:uid="{02AF61B7-7DF5-45DF-879C-F006868D9A34}"/>
    <cellStyle name="20% - 강조색3 2 2 3 2 2 2 2 2" xfId="43729" xr:uid="{3537294A-436B-46D7-823B-E67B27232BF5}"/>
    <cellStyle name="20% - 강조색3 2 2 3 2 2 2 3" xfId="32709" xr:uid="{9DE22A54-B615-4EFD-A05D-FE9B1C6B3C06}"/>
    <cellStyle name="20% - 강조색3 2 2 3 2 2 3" xfId="16170" xr:uid="{3F10F834-92BE-495D-BC10-6C5807DC2D56}"/>
    <cellStyle name="20% - 강조색3 2 2 3 2 2 3 2" xfId="38219" xr:uid="{F732EDDD-588A-4E3A-8843-443822245033}"/>
    <cellStyle name="20% - 강조색3 2 2 3 2 2 4" xfId="27199" xr:uid="{7393D74E-8B27-43DC-96AC-10459BB4B819}"/>
    <cellStyle name="20% - 강조색3 2 2 3 2 2 5" xfId="53357" xr:uid="{411E460A-CC6A-4079-8677-94AF75332C8C}"/>
    <cellStyle name="20% - 강조색3 2 2 3 2 3" xfId="7896" xr:uid="{B5198DB8-3622-46C8-9800-1AD4A115581C}"/>
    <cellStyle name="20% - 강조색3 2 2 3 2 3 2" xfId="18925" xr:uid="{DF8B8BED-5F3E-4794-8745-4B3D4234A9D9}"/>
    <cellStyle name="20% - 강조색3 2 2 3 2 3 2 2" xfId="40974" xr:uid="{C3C43477-E827-48A1-B48A-9C7B37CF52E1}"/>
    <cellStyle name="20% - 강조색3 2 2 3 2 3 3" xfId="29954" xr:uid="{48A9A6BF-7879-450C-A238-18F2E8E0BA13}"/>
    <cellStyle name="20% - 강조색3 2 2 3 2 4" xfId="13415" xr:uid="{5AAF7E26-453D-423A-B8AF-FF2CC47BB3EE}"/>
    <cellStyle name="20% - 강조색3 2 2 3 2 4 2" xfId="35464" xr:uid="{DDE7A60F-9134-4CD3-BB19-3FFA3DCFD85A}"/>
    <cellStyle name="20% - 강조색3 2 2 3 2 5" xfId="24444" xr:uid="{31AF794F-5BBC-4E45-907B-9F9A41F86308}"/>
    <cellStyle name="20% - 강조색3 2 2 3 2 6" xfId="50602" xr:uid="{24D42801-22A5-4079-8F0C-CFC5B9E7AEF2}"/>
    <cellStyle name="20% - 강조색3 2 2 3 3" xfId="3749" xr:uid="{FF80E86D-5854-441F-8A18-40EC6ECE8757}"/>
    <cellStyle name="20% - 강조색3 2 2 3 3 2" xfId="9275" xr:uid="{FF596737-70B6-4D7D-BE08-6B4BD925F279}"/>
    <cellStyle name="20% - 강조색3 2 2 3 3 2 2" xfId="20304" xr:uid="{574C712E-974F-4CE9-AD2C-A2967A484ACB}"/>
    <cellStyle name="20% - 강조색3 2 2 3 3 2 2 2" xfId="42353" xr:uid="{5B745757-C260-4A7F-8391-8327764E6E4D}"/>
    <cellStyle name="20% - 강조색3 2 2 3 3 2 3" xfId="31333" xr:uid="{1EA85792-D900-4AEB-B9C8-A6D9CFDEDC58}"/>
    <cellStyle name="20% - 강조색3 2 2 3 3 3" xfId="14794" xr:uid="{B1EC6BC9-0A53-43B4-9E9E-571633AFCEF0}"/>
    <cellStyle name="20% - 강조색3 2 2 3 3 3 2" xfId="36843" xr:uid="{159E0A14-4230-48BF-9E5F-336DF2753D20}"/>
    <cellStyle name="20% - 강조색3 2 2 3 3 4" xfId="25823" xr:uid="{9DF84ADC-5F72-413F-BA97-DD1E37C3564A}"/>
    <cellStyle name="20% - 강조색3 2 2 3 3 5" xfId="51981" xr:uid="{EAE0AE77-1F0B-401D-827D-7362E5001A9E}"/>
    <cellStyle name="20% - 강조색3 2 2 3 4" xfId="6520" xr:uid="{287588FF-1924-4ADA-8F9D-5F955417DE47}"/>
    <cellStyle name="20% - 강조색3 2 2 3 4 2" xfId="17549" xr:uid="{AF03CE72-5C26-463D-A2AA-26507C80D96E}"/>
    <cellStyle name="20% - 강조색3 2 2 3 4 2 2" xfId="39598" xr:uid="{5683A8A4-4600-4BCA-8B4C-9DC7E857CF17}"/>
    <cellStyle name="20% - 강조색3 2 2 3 4 3" xfId="28578" xr:uid="{47789129-89DA-403B-B3C5-098602115679}"/>
    <cellStyle name="20% - 강조색3 2 2 3 4 4" xfId="54734" xr:uid="{55EF7DCA-6A61-49AC-A1CB-B1F3E0F5B52A}"/>
    <cellStyle name="20% - 강조색3 2 2 3 5" xfId="12039" xr:uid="{490AB03F-2C93-4C7F-9CDD-A4BCD72B7B67}"/>
    <cellStyle name="20% - 강조색3 2 2 3 5 2" xfId="34088" xr:uid="{4A8810F6-5D5F-4B8B-B561-AB89416C5B73}"/>
    <cellStyle name="20% - 강조색3 2 2 3 6" xfId="23068" xr:uid="{2F3C2A72-949C-4C06-8540-6BF86CBDB329}"/>
    <cellStyle name="20% - 강조색3 2 2 3 7" xfId="49225" xr:uid="{CDC2C9F8-C954-4947-9228-832C1F799538}"/>
    <cellStyle name="20% - 강조색3 2 2 4" xfId="1661" xr:uid="{77F2FC7A-A241-4D30-8E0C-0BC508612323}"/>
    <cellStyle name="20% - 강조색3 2 2 4 2" xfId="4437" xr:uid="{DBBE4340-F6A2-48E4-914F-0FC588300280}"/>
    <cellStyle name="20% - 강조색3 2 2 4 2 2" xfId="9963" xr:uid="{F709B6F7-A115-476B-A719-A8B61EEED7A3}"/>
    <cellStyle name="20% - 강조색3 2 2 4 2 2 2" xfId="20992" xr:uid="{F4E0412E-23F5-4FB3-B62F-8D178A36B001}"/>
    <cellStyle name="20% - 강조색3 2 2 4 2 2 2 2" xfId="43041" xr:uid="{4470974B-7FD5-49B8-9888-CBF5F682AC3E}"/>
    <cellStyle name="20% - 강조색3 2 2 4 2 2 3" xfId="32021" xr:uid="{B1F5ABCE-49EC-4588-B9B1-87D1D89896E3}"/>
    <cellStyle name="20% - 강조색3 2 2 4 2 3" xfId="15482" xr:uid="{F2CA99B1-8F87-48B8-8956-B2DADEBCD5DA}"/>
    <cellStyle name="20% - 강조색3 2 2 4 2 3 2" xfId="37531" xr:uid="{5E769475-6826-4DC5-B14E-D68231595E0E}"/>
    <cellStyle name="20% - 강조색3 2 2 4 2 4" xfId="26511" xr:uid="{6A5D3F42-AE25-4EE4-A956-2F60E0234501}"/>
    <cellStyle name="20% - 강조색3 2 2 4 2 5" xfId="52669" xr:uid="{4119B1BB-75AE-4F7D-946D-B434D3E7C5E5}"/>
    <cellStyle name="20% - 강조색3 2 2 4 3" xfId="7208" xr:uid="{DE0EABA1-2249-4D4B-8804-ACB5B109E678}"/>
    <cellStyle name="20% - 강조색3 2 2 4 3 2" xfId="18237" xr:uid="{2B7F37D9-00D4-4661-A5C7-11AD03735AA4}"/>
    <cellStyle name="20% - 강조색3 2 2 4 3 2 2" xfId="40286" xr:uid="{5F8F1CFC-2756-480A-9739-1C7ABAE5C842}"/>
    <cellStyle name="20% - 강조색3 2 2 4 3 3" xfId="29266" xr:uid="{854C4386-6DCD-4768-A9AF-36DCF6B8D03A}"/>
    <cellStyle name="20% - 강조색3 2 2 4 4" xfId="12727" xr:uid="{A51D72D3-14E2-4FB7-8438-D6ECE5A8805A}"/>
    <cellStyle name="20% - 강조색3 2 2 4 4 2" xfId="34776" xr:uid="{C652A738-BBA2-483B-814C-24E4F0F7EA3C}"/>
    <cellStyle name="20% - 강조색3 2 2 4 5" xfId="23756" xr:uid="{6B3E58B3-4B69-4295-886D-84AAC45B3537}"/>
    <cellStyle name="20% - 강조색3 2 2 4 6" xfId="49914" xr:uid="{FBFF65ED-9727-4D8A-8263-BEC99BCF8368}"/>
    <cellStyle name="20% - 강조색3 2 2 5" xfId="3061" xr:uid="{27A5CAC2-5363-46A3-9106-A95452BB6E1F}"/>
    <cellStyle name="20% - 강조색3 2 2 5 2" xfId="8587" xr:uid="{4226A506-4EC2-441B-9CF2-69556ED60357}"/>
    <cellStyle name="20% - 강조색3 2 2 5 2 2" xfId="19616" xr:uid="{F14AA96C-4D85-40B5-AF6C-084AEEDD0DA9}"/>
    <cellStyle name="20% - 강조색3 2 2 5 2 2 2" xfId="41665" xr:uid="{8EE45FE2-8EA5-496C-B493-6B4D2A3BD814}"/>
    <cellStyle name="20% - 강조색3 2 2 5 2 3" xfId="30645" xr:uid="{04ED32F8-B9EB-4F91-B325-134EB9BD829D}"/>
    <cellStyle name="20% - 강조색3 2 2 5 3" xfId="14106" xr:uid="{98480FC1-4179-44CF-87ED-8DA787BE6EB3}"/>
    <cellStyle name="20% - 강조색3 2 2 5 3 2" xfId="36155" xr:uid="{40836977-9D4A-4A6A-812B-741E3E5CFC64}"/>
    <cellStyle name="20% - 강조색3 2 2 5 4" xfId="25135" xr:uid="{4E4B2747-2CBA-41E2-8C1B-90B495D5CD0A}"/>
    <cellStyle name="20% - 강조색3 2 2 5 5" xfId="51293" xr:uid="{0D84FEDD-C765-4C11-A9D6-318C99E56643}"/>
    <cellStyle name="20% - 강조색3 2 2 6" xfId="5832" xr:uid="{C7D7789C-4E98-4B68-82BE-72BE07754856}"/>
    <cellStyle name="20% - 강조색3 2 2 6 2" xfId="16861" xr:uid="{BAB33C45-A13C-406A-918A-F573EED448BC}"/>
    <cellStyle name="20% - 강조색3 2 2 6 2 2" xfId="38910" xr:uid="{CE954C1F-26BA-4224-BA6F-7AF0BD6E5419}"/>
    <cellStyle name="20% - 강조색3 2 2 6 3" xfId="27890" xr:uid="{A4E7CE93-DFE7-4A31-9915-708DF60F4775}"/>
    <cellStyle name="20% - 강조색3 2 2 6 4" xfId="54047" xr:uid="{E67434B1-5094-461D-85B8-B2E496830534}"/>
    <cellStyle name="20% - 강조색3 2 2 7" xfId="11351" xr:uid="{D9770FB8-A059-4D15-8C0E-328539C70B75}"/>
    <cellStyle name="20% - 강조색3 2 2 7 2" xfId="33400" xr:uid="{EC456644-BE3C-4CB9-AE5E-5010F0AB34FF}"/>
    <cellStyle name="20% - 강조색3 2 2 8" xfId="22380" xr:uid="{BC4EA7A7-EACF-4238-9908-A07F56FA2F0F}"/>
    <cellStyle name="20% - 강조색3 2 2 9" xfId="48538" xr:uid="{C1F7ACFF-D951-4CEB-BD34-493946291936}"/>
    <cellStyle name="20% - 강조색3 2 3" xfId="431" xr:uid="{00000000-0005-0000-0000-000070000000}"/>
    <cellStyle name="20% - 강조색3 2 3 2" xfId="1168" xr:uid="{09BBCC1C-73E3-419A-8F75-95A0E422F132}"/>
    <cellStyle name="20% - 강조색3 2 3 2 2" xfId="2562" xr:uid="{DC4D3394-D55C-47DD-9C07-CDB32781C538}"/>
    <cellStyle name="20% - 강조색3 2 3 2 2 2" xfId="5338" xr:uid="{62D04CF8-C649-471F-BD5D-B9F33827C292}"/>
    <cellStyle name="20% - 강조색3 2 3 2 2 2 2" xfId="10864" xr:uid="{E3E5C8F7-CEDD-4F3E-A409-EE43ABD104B0}"/>
    <cellStyle name="20% - 강조색3 2 3 2 2 2 2 2" xfId="21893" xr:uid="{5976597D-E2B4-4DFB-B533-E25C7900C874}"/>
    <cellStyle name="20% - 강조색3 2 3 2 2 2 2 2 2" xfId="43942" xr:uid="{1CB3C6DB-7167-4BF2-9384-4CC2E1AAD372}"/>
    <cellStyle name="20% - 강조색3 2 3 2 2 2 2 3" xfId="32922" xr:uid="{44E1C689-41F8-4DF7-AF7C-EE06E9531B91}"/>
    <cellStyle name="20% - 강조색3 2 3 2 2 2 3" xfId="16383" xr:uid="{CD268548-3186-4815-9DEB-F8D5326B902E}"/>
    <cellStyle name="20% - 강조색3 2 3 2 2 2 3 2" xfId="38432" xr:uid="{6EBF66E2-0926-42FE-B0C5-D757B1A61F85}"/>
    <cellStyle name="20% - 강조색3 2 3 2 2 2 4" xfId="27412" xr:uid="{6F857156-13DD-4C8A-A329-85ADE2FF2087}"/>
    <cellStyle name="20% - 강조색3 2 3 2 2 2 5" xfId="53570" xr:uid="{C5FAFA53-DAD9-4759-A3A9-B630D9A9EE46}"/>
    <cellStyle name="20% - 강조색3 2 3 2 2 3" xfId="8109" xr:uid="{DE53E809-50B4-45FF-A588-3D17084FDDDA}"/>
    <cellStyle name="20% - 강조색3 2 3 2 2 3 2" xfId="19138" xr:uid="{1ACF0B4F-6BC9-44B4-8874-1674580FE38E}"/>
    <cellStyle name="20% - 강조색3 2 3 2 2 3 2 2" xfId="41187" xr:uid="{57FBA3B6-036F-461A-845B-91C0D01C3090}"/>
    <cellStyle name="20% - 강조색3 2 3 2 2 3 3" xfId="30167" xr:uid="{F3BD2E9C-562C-4FA5-B9F8-7C9FFFBF0113}"/>
    <cellStyle name="20% - 강조색3 2 3 2 2 4" xfId="13628" xr:uid="{28658D4F-F7C7-4AAA-A8A4-1D5A80C6F30E}"/>
    <cellStyle name="20% - 강조색3 2 3 2 2 4 2" xfId="35677" xr:uid="{FB556975-271F-4035-830E-1819BE345218}"/>
    <cellStyle name="20% - 강조색3 2 3 2 2 5" xfId="24657" xr:uid="{FABB1904-11EE-40B9-9F0C-3C6CDD473092}"/>
    <cellStyle name="20% - 강조색3 2 3 2 2 6" xfId="50815" xr:uid="{3B1B759C-51BC-4BC1-BF90-0F4F5395DE36}"/>
    <cellStyle name="20% - 강조색3 2 3 2 3" xfId="3962" xr:uid="{E4C4B68A-19B1-4A6F-A945-03EF71A5175B}"/>
    <cellStyle name="20% - 강조색3 2 3 2 3 2" xfId="9488" xr:uid="{5296D6B9-3F9B-493D-BC46-65542EF0CB4C}"/>
    <cellStyle name="20% - 강조색3 2 3 2 3 2 2" xfId="20517" xr:uid="{874FDB19-1A06-4CFE-893F-E1AB1CDDE4AD}"/>
    <cellStyle name="20% - 강조색3 2 3 2 3 2 2 2" xfId="42566" xr:uid="{CAC82F28-3E16-4F8D-A0DF-535E8008B057}"/>
    <cellStyle name="20% - 강조색3 2 3 2 3 2 3" xfId="31546" xr:uid="{67B1D535-71AF-428B-9BFC-44C5F5F6DD93}"/>
    <cellStyle name="20% - 강조색3 2 3 2 3 3" xfId="15007" xr:uid="{7078A7E0-9C43-407A-9D0B-E1BC7874C966}"/>
    <cellStyle name="20% - 강조색3 2 3 2 3 3 2" xfId="37056" xr:uid="{4CFD3F2F-B5D5-4E93-A350-58CB58B49C0C}"/>
    <cellStyle name="20% - 강조색3 2 3 2 3 4" xfId="26036" xr:uid="{980ED3D4-AB88-436A-8F82-2C51FDAE69E0}"/>
    <cellStyle name="20% - 강조색3 2 3 2 3 5" xfId="52194" xr:uid="{E7527BA9-8271-48D5-ACB9-1729E130E66E}"/>
    <cellStyle name="20% - 강조색3 2 3 2 4" xfId="6733" xr:uid="{9EAE3CCC-A29B-4093-B7E6-A4F21B7B98FC}"/>
    <cellStyle name="20% - 강조색3 2 3 2 4 2" xfId="17762" xr:uid="{6F7A673F-E0E5-4FE1-A1F0-4B4A82891F29}"/>
    <cellStyle name="20% - 강조색3 2 3 2 4 2 2" xfId="39811" xr:uid="{3B2A7F02-6209-47E7-9713-965A89AD703E}"/>
    <cellStyle name="20% - 강조색3 2 3 2 4 3" xfId="28791" xr:uid="{5F10E29C-9B66-4FB3-9646-8BBCFBE52A02}"/>
    <cellStyle name="20% - 강조색3 2 3 2 4 4" xfId="54947" xr:uid="{CCDDE144-F05B-4B3E-B213-8CEEB2533FA7}"/>
    <cellStyle name="20% - 강조색3 2 3 2 5" xfId="12252" xr:uid="{A32E71FE-0F76-4448-AD9F-78C1C17245CB}"/>
    <cellStyle name="20% - 강조색3 2 3 2 5 2" xfId="34301" xr:uid="{748FFCD1-2C20-43CD-88F4-FA91A5536AE2}"/>
    <cellStyle name="20% - 강조색3 2 3 2 6" xfId="23281" xr:uid="{C751B168-DE29-4458-AC98-095775FF9C56}"/>
    <cellStyle name="20% - 강조색3 2 3 2 7" xfId="49438" xr:uid="{3DB1567B-197E-4D9B-A766-F26684BA4C95}"/>
    <cellStyle name="20% - 강조색3 2 3 3" xfId="1874" xr:uid="{8E15FE61-8147-46D3-89F7-27DC80CD4CC4}"/>
    <cellStyle name="20% - 강조색3 2 3 3 2" xfId="4650" xr:uid="{C0EFD3D9-3EA5-495A-9781-9E59D63F5963}"/>
    <cellStyle name="20% - 강조색3 2 3 3 2 2" xfId="10176" xr:uid="{E81713D8-4E67-4B65-AEEC-33E94280C611}"/>
    <cellStyle name="20% - 강조색3 2 3 3 2 2 2" xfId="21205" xr:uid="{EAB1D930-41A8-4BA6-82EF-E296BABC96EC}"/>
    <cellStyle name="20% - 강조색3 2 3 3 2 2 2 2" xfId="43254" xr:uid="{B494D4BE-435D-4EE0-B587-7B3CE5B51045}"/>
    <cellStyle name="20% - 강조색3 2 3 3 2 2 3" xfId="32234" xr:uid="{33522AFF-C176-4FF0-B6DE-AC9AFE6F6A2E}"/>
    <cellStyle name="20% - 강조색3 2 3 3 2 3" xfId="15695" xr:uid="{73ECF44A-D2CD-40C6-8D1D-523379315794}"/>
    <cellStyle name="20% - 강조색3 2 3 3 2 3 2" xfId="37744" xr:uid="{63CB4DB5-935C-4506-B5FD-2997915E1912}"/>
    <cellStyle name="20% - 강조색3 2 3 3 2 4" xfId="26724" xr:uid="{106DDA9B-35FB-4224-B326-58DB02320B0D}"/>
    <cellStyle name="20% - 강조색3 2 3 3 2 5" xfId="52882" xr:uid="{EE361F6E-5F13-439F-9A5A-989E359DBEB9}"/>
    <cellStyle name="20% - 강조색3 2 3 3 3" xfId="7421" xr:uid="{A75CCDA4-891D-4675-A29F-F6F3C84A0A2E}"/>
    <cellStyle name="20% - 강조색3 2 3 3 3 2" xfId="18450" xr:uid="{82B9FF8D-DD6A-43E4-A45B-E9687C028BBB}"/>
    <cellStyle name="20% - 강조색3 2 3 3 3 2 2" xfId="40499" xr:uid="{E9D38804-DB68-4B7F-9F0E-2A5A3E351462}"/>
    <cellStyle name="20% - 강조색3 2 3 3 3 3" xfId="29479" xr:uid="{4B81FE73-E9B7-410E-A641-30A3BF83B740}"/>
    <cellStyle name="20% - 강조색3 2 3 3 4" xfId="12940" xr:uid="{F2935A51-A80A-4FA6-8FD8-FA43D0010A78}"/>
    <cellStyle name="20% - 강조색3 2 3 3 4 2" xfId="34989" xr:uid="{D7998664-F806-4888-A1AD-EA1906ECF324}"/>
    <cellStyle name="20% - 강조색3 2 3 3 5" xfId="23969" xr:uid="{31A264D6-8083-400F-A8B9-215C2B506F61}"/>
    <cellStyle name="20% - 강조색3 2 3 3 6" xfId="50127" xr:uid="{48FE45D3-A336-4514-A47B-E119468CB826}"/>
    <cellStyle name="20% - 강조색3 2 3 4" xfId="3274" xr:uid="{BE9910E2-28D7-4C7D-A55B-13EE5EC3C8DE}"/>
    <cellStyle name="20% - 강조색3 2 3 4 2" xfId="8800" xr:uid="{AB4ADD5C-6E6E-43B3-9797-A18AA4A7A5E9}"/>
    <cellStyle name="20% - 강조색3 2 3 4 2 2" xfId="19829" xr:uid="{ECE66981-CA62-418C-8487-6E9F0489F85C}"/>
    <cellStyle name="20% - 강조색3 2 3 4 2 2 2" xfId="41878" xr:uid="{E15F996D-99F4-4290-AD92-F5A7E986EB48}"/>
    <cellStyle name="20% - 강조색3 2 3 4 2 3" xfId="30858" xr:uid="{353519E8-2B1C-49C8-B450-8D46F829AF3F}"/>
    <cellStyle name="20% - 강조색3 2 3 4 3" xfId="14319" xr:uid="{E7ED71CF-577A-45A8-8C9B-5ACB3DD2194A}"/>
    <cellStyle name="20% - 강조색3 2 3 4 3 2" xfId="36368" xr:uid="{B0C1DE9D-0401-492E-96D9-23A4574A694E}"/>
    <cellStyle name="20% - 강조색3 2 3 4 4" xfId="25348" xr:uid="{5AF2F3CC-8A89-4B5C-8917-31B19A46273E}"/>
    <cellStyle name="20% - 강조색3 2 3 4 5" xfId="51506" xr:uid="{7945DEF4-A0DA-4938-8B84-A44668F9CF2E}"/>
    <cellStyle name="20% - 강조색3 2 3 5" xfId="6045" xr:uid="{4C89F344-D2DD-4105-8E55-8F763402B94F}"/>
    <cellStyle name="20% - 강조색3 2 3 5 2" xfId="17074" xr:uid="{230DE185-1B9A-4405-81C6-89DA4F85D9DD}"/>
    <cellStyle name="20% - 강조색3 2 3 5 2 2" xfId="39123" xr:uid="{45708AA5-B647-49C2-9F33-9CE2F4FF6475}"/>
    <cellStyle name="20% - 강조색3 2 3 5 3" xfId="28103" xr:uid="{52E3487D-0F11-4557-83A0-0AE3FA165080}"/>
    <cellStyle name="20% - 강조색3 2 3 5 4" xfId="54259" xr:uid="{A7A02156-8FB1-487B-B6C8-A2B719F1DA14}"/>
    <cellStyle name="20% - 강조색3 2 3 6" xfId="11564" xr:uid="{E63E8AC3-AD91-4F4F-B45E-175BDA2FBA40}"/>
    <cellStyle name="20% - 강조색3 2 3 6 2" xfId="33613" xr:uid="{9C2833D3-29B2-44AE-AC27-569BF9BE862D}"/>
    <cellStyle name="20% - 강조색3 2 3 7" xfId="22593" xr:uid="{ABB8E4D5-86CB-4C1E-B2BF-8A2CB414C12A}"/>
    <cellStyle name="20% - 강조색3 2 3 8" xfId="48750" xr:uid="{C16F4B82-9864-4A63-8ECE-56036C914704}"/>
    <cellStyle name="20% - 강조색3 2 4" xfId="826" xr:uid="{1962FCC1-768F-4FD4-9892-6C1B31C40430}"/>
    <cellStyle name="20% - 강조색3 2 4 2" xfId="2220" xr:uid="{2781CB60-66D6-4303-9862-C1D5D472CD8D}"/>
    <cellStyle name="20% - 강조색3 2 4 2 2" xfId="4996" xr:uid="{C6BAE416-82E3-4A0C-9AB4-F8A80D720EB8}"/>
    <cellStyle name="20% - 강조색3 2 4 2 2 2" xfId="10522" xr:uid="{B204FE03-924F-43FE-87AF-3D3EB7391677}"/>
    <cellStyle name="20% - 강조색3 2 4 2 2 2 2" xfId="21551" xr:uid="{38FF6387-79C8-404D-80FA-F89D32023C42}"/>
    <cellStyle name="20% - 강조색3 2 4 2 2 2 2 2" xfId="43600" xr:uid="{A45CC915-7FEC-4A71-A6FA-589D8AAC66BB}"/>
    <cellStyle name="20% - 강조색3 2 4 2 2 2 3" xfId="32580" xr:uid="{FF26823E-0BB3-4E04-B275-4477174E8C35}"/>
    <cellStyle name="20% - 강조색3 2 4 2 2 3" xfId="16041" xr:uid="{44F1CB83-7FAE-419F-8A59-0D7EB714CB2C}"/>
    <cellStyle name="20% - 강조색3 2 4 2 2 3 2" xfId="38090" xr:uid="{BC490805-D5EC-4135-8A44-EDD1A7B1D64E}"/>
    <cellStyle name="20% - 강조색3 2 4 2 2 4" xfId="27070" xr:uid="{7FC501A9-5FD2-403B-8714-0D09DD67D18A}"/>
    <cellStyle name="20% - 강조색3 2 4 2 2 5" xfId="53228" xr:uid="{8B575345-40B4-4650-8756-1FCA908119B2}"/>
    <cellStyle name="20% - 강조색3 2 4 2 3" xfId="7767" xr:uid="{20AE217F-D8A9-4D51-BD95-0588B0C045F5}"/>
    <cellStyle name="20% - 강조색3 2 4 2 3 2" xfId="18796" xr:uid="{A4029C6C-252A-4CE9-B61F-875BACF3F349}"/>
    <cellStyle name="20% - 강조색3 2 4 2 3 2 2" xfId="40845" xr:uid="{2E39F137-3044-4239-88CF-7204683161A6}"/>
    <cellStyle name="20% - 강조색3 2 4 2 3 3" xfId="29825" xr:uid="{0B571D33-4038-4336-9936-0362B2070E9D}"/>
    <cellStyle name="20% - 강조색3 2 4 2 4" xfId="13286" xr:uid="{DE179B23-3FD4-490A-B1B5-5F3F97AD27D2}"/>
    <cellStyle name="20% - 강조색3 2 4 2 4 2" xfId="35335" xr:uid="{FACD8943-8E19-4BCF-ACD5-42CE9318B485}"/>
    <cellStyle name="20% - 강조색3 2 4 2 5" xfId="24315" xr:uid="{ABBF646D-D2FB-48C0-82A1-47B2CF6A554A}"/>
    <cellStyle name="20% - 강조색3 2 4 2 6" xfId="50473" xr:uid="{77AC0DF7-6B40-4D2E-B3BB-81A61E912E3E}"/>
    <cellStyle name="20% - 강조색3 2 4 3" xfId="3620" xr:uid="{8977F121-E982-4BF2-B536-89A9A5FFE9C3}"/>
    <cellStyle name="20% - 강조색3 2 4 3 2" xfId="9146" xr:uid="{196E72E1-6B9B-46A8-8F3A-83593D7ADCC9}"/>
    <cellStyle name="20% - 강조색3 2 4 3 2 2" xfId="20175" xr:uid="{1CBD6FF8-7CD8-4D82-881A-7589261A95EC}"/>
    <cellStyle name="20% - 강조색3 2 4 3 2 2 2" xfId="42224" xr:uid="{5F774426-E2D2-4FC4-A6C3-5330EECFE2DA}"/>
    <cellStyle name="20% - 강조색3 2 4 3 2 3" xfId="31204" xr:uid="{E785D950-E84F-4788-A6DD-89E5D2D505E1}"/>
    <cellStyle name="20% - 강조색3 2 4 3 3" xfId="14665" xr:uid="{17398FAA-7E3F-48FA-A613-F160983ACA06}"/>
    <cellStyle name="20% - 강조색3 2 4 3 3 2" xfId="36714" xr:uid="{C27F7CFA-526B-4619-9ED4-DB57FBF8CC96}"/>
    <cellStyle name="20% - 강조색3 2 4 3 4" xfId="25694" xr:uid="{B485C622-3E9B-43E0-8DD0-9CC6E80B4B11}"/>
    <cellStyle name="20% - 강조색3 2 4 3 5" xfId="51852" xr:uid="{F0247580-49AF-4976-92FA-189A6084B43D}"/>
    <cellStyle name="20% - 강조색3 2 4 4" xfId="6391" xr:uid="{122A1103-EC13-49EA-82C4-FB8F0A82B9C4}"/>
    <cellStyle name="20% - 강조색3 2 4 4 2" xfId="17420" xr:uid="{A5CD0CC1-EBA7-4A57-A74E-E1A626CBF323}"/>
    <cellStyle name="20% - 강조색3 2 4 4 2 2" xfId="39469" xr:uid="{82F17273-CE06-4F14-BF7A-345BA7BE03E5}"/>
    <cellStyle name="20% - 강조색3 2 4 4 3" xfId="28449" xr:uid="{C9E3BC31-5804-43DF-B436-61B5FBE8AB81}"/>
    <cellStyle name="20% - 강조색3 2 4 4 4" xfId="54605" xr:uid="{BF72AE66-FF6F-4587-ADC9-46B08A853D23}"/>
    <cellStyle name="20% - 강조색3 2 4 5" xfId="11910" xr:uid="{2F1B5543-08CE-40D3-B609-2D23CD90062E}"/>
    <cellStyle name="20% - 강조색3 2 4 5 2" xfId="33959" xr:uid="{30D75D3A-57D1-4DB2-85DC-FC708B2CBE2A}"/>
    <cellStyle name="20% - 강조색3 2 4 6" xfId="22939" xr:uid="{BAE6E1AF-4C93-429C-8DD0-2DB0F8AF7FC4}"/>
    <cellStyle name="20% - 강조색3 2 4 7" xfId="49096" xr:uid="{D278433E-3018-4B55-94AC-4BA2769EC38E}"/>
    <cellStyle name="20% - 강조색3 2 5" xfId="1532" xr:uid="{51EDC17C-F139-411B-994D-757CB0612367}"/>
    <cellStyle name="20% - 강조색3 2 5 2" xfId="4308" xr:uid="{0AD0A749-AEF9-4634-BE91-BB1F4042FEC6}"/>
    <cellStyle name="20% - 강조색3 2 5 2 2" xfId="9834" xr:uid="{020F4E9D-5667-497C-A1BB-B2B152095215}"/>
    <cellStyle name="20% - 강조색3 2 5 2 2 2" xfId="20863" xr:uid="{2F1AD92F-1D16-41D8-96E1-629451DD48CF}"/>
    <cellStyle name="20% - 강조색3 2 5 2 2 2 2" xfId="42912" xr:uid="{7B6CED97-1A41-4103-B53B-A4F38C09EFC6}"/>
    <cellStyle name="20% - 강조색3 2 5 2 2 3" xfId="31892" xr:uid="{8B4FA3F3-9A97-4E9D-AB5F-E4B3680BAA48}"/>
    <cellStyle name="20% - 강조색3 2 5 2 3" xfId="15353" xr:uid="{16244F98-281D-4C07-BE03-DD4F46F354C0}"/>
    <cellStyle name="20% - 강조색3 2 5 2 3 2" xfId="37402" xr:uid="{03FBA724-5466-4140-B012-97E728844033}"/>
    <cellStyle name="20% - 강조색3 2 5 2 4" xfId="26382" xr:uid="{FEBBAD25-54AC-48F3-8AB3-7FD45E10C681}"/>
    <cellStyle name="20% - 강조색3 2 5 2 5" xfId="52540" xr:uid="{30962531-73C8-4BBB-B28D-D9236D4B68A7}"/>
    <cellStyle name="20% - 강조색3 2 5 3" xfId="7079" xr:uid="{B7929AE9-F33D-4D8C-B820-9BBB5845525A}"/>
    <cellStyle name="20% - 강조색3 2 5 3 2" xfId="18108" xr:uid="{4F96E494-6AF9-4CC3-B83F-36282608C5DE}"/>
    <cellStyle name="20% - 강조색3 2 5 3 2 2" xfId="40157" xr:uid="{EA676829-E660-483E-8BBB-DE94AC630441}"/>
    <cellStyle name="20% - 강조색3 2 5 3 3" xfId="29137" xr:uid="{252FC0F1-6AF6-47B7-B08C-9805470238F0}"/>
    <cellStyle name="20% - 강조색3 2 5 4" xfId="12598" xr:uid="{598AD5A2-9AF8-4FDD-80A1-2F63EB7EA284}"/>
    <cellStyle name="20% - 강조색3 2 5 4 2" xfId="34647" xr:uid="{EEE5CD2D-CE9F-4A97-B92F-6A058D951ACC}"/>
    <cellStyle name="20% - 강조색3 2 5 5" xfId="23627" xr:uid="{501DC896-A9B8-4BE6-8D2C-B6E3ED2E5F20}"/>
    <cellStyle name="20% - 강조색3 2 5 6" xfId="49785" xr:uid="{B650E0E1-4E91-4AAF-8BFC-DD59F564C8E5}"/>
    <cellStyle name="20% - 강조색3 2 6" xfId="2932" xr:uid="{90EE58D7-D9DB-4818-AF31-2D71F3BF37BD}"/>
    <cellStyle name="20% - 강조색3 2 6 2" xfId="8458" xr:uid="{12E458F4-2251-4612-8830-842FC26852EF}"/>
    <cellStyle name="20% - 강조색3 2 6 2 2" xfId="19487" xr:uid="{437B2D20-815E-4551-BFE0-4DB36F669AA2}"/>
    <cellStyle name="20% - 강조색3 2 6 2 2 2" xfId="41536" xr:uid="{3702C44A-0B80-4AD2-9425-73E49D869CEF}"/>
    <cellStyle name="20% - 강조색3 2 6 2 3" xfId="30516" xr:uid="{FA988C63-306E-4FE1-BC8C-76FBB4F42D1B}"/>
    <cellStyle name="20% - 강조색3 2 6 3" xfId="13977" xr:uid="{AE255683-7DC1-4673-B866-F47C8A595CF6}"/>
    <cellStyle name="20% - 강조색3 2 6 3 2" xfId="36026" xr:uid="{7E229AAC-362C-4D8C-83AE-5D6A2843F767}"/>
    <cellStyle name="20% - 강조색3 2 6 4" xfId="25006" xr:uid="{967D506F-6E26-45A8-95BF-D61AB5E68811}"/>
    <cellStyle name="20% - 강조색3 2 6 5" xfId="51164" xr:uid="{B36A5AD6-24D2-47E4-B5BB-93A5B32A2B96}"/>
    <cellStyle name="20% - 강조색3 2 7" xfId="5703" xr:uid="{B21FC803-B1CF-4BF8-80EF-858AF02D4831}"/>
    <cellStyle name="20% - 강조색3 2 7 2" xfId="16732" xr:uid="{4CBE1ED8-A76E-4F51-803F-A10CB0F46716}"/>
    <cellStyle name="20% - 강조색3 2 7 2 2" xfId="38781" xr:uid="{135C0F41-2B33-499D-BE04-C9F5614049A7}"/>
    <cellStyle name="20% - 강조색3 2 7 3" xfId="27761" xr:uid="{D76A87BF-BB03-4BC3-BF01-4F0F8A27E8BC}"/>
    <cellStyle name="20% - 강조색3 2 7 4" xfId="53918" xr:uid="{884BD15D-2161-44AC-A067-0A546DDFCF9A}"/>
    <cellStyle name="20% - 강조색3 2 8" xfId="11222" xr:uid="{D277E226-EDB8-4C47-9442-190B59E8EE72}"/>
    <cellStyle name="20% - 강조색3 2 8 2" xfId="33271" xr:uid="{54C36236-DEE4-4AC8-9276-30BE7D54950C}"/>
    <cellStyle name="20% - 강조색3 2 9" xfId="22251" xr:uid="{93F7E2A6-328F-4866-B2DB-7AB42AB99A1A}"/>
    <cellStyle name="20% - 강조색3 20" xfId="2896" xr:uid="{F76CFD52-CF24-4C9F-A507-727F39E87A31}"/>
    <cellStyle name="20% - 강조색3 20 2" xfId="8433" xr:uid="{2B779038-CE00-4BE2-8333-DC781CF47416}"/>
    <cellStyle name="20% - 강조색3 20 2 2" xfId="19462" xr:uid="{4FB0D4BD-29D3-4713-A644-4071EB62B0C5}"/>
    <cellStyle name="20% - 강조색3 20 2 2 2" xfId="41511" xr:uid="{27A6A6B1-622F-4D6D-8A82-EAF35B72646C}"/>
    <cellStyle name="20% - 강조색3 20 2 3" xfId="30491" xr:uid="{28AAC787-A67A-4C4B-86A2-8161222FAD8B}"/>
    <cellStyle name="20% - 강조색3 20 3" xfId="13952" xr:uid="{2B79E4C2-6B84-4CA9-950A-9409EF903433}"/>
    <cellStyle name="20% - 강조색3 20 3 2" xfId="36001" xr:uid="{47863FA9-ECC9-4197-A7D4-A52E39095987}"/>
    <cellStyle name="20% - 강조색3 20 4" xfId="24981" xr:uid="{B64105D8-9BA5-4B27-BCC6-37C0DC9292C9}"/>
    <cellStyle name="20% - 강조색3 20 5" xfId="51138" xr:uid="{8BD14473-2688-45A6-9465-34AE39F26E5F}"/>
    <cellStyle name="20% - 강조색3 21" xfId="5667" xr:uid="{413F72A0-74C6-4672-AF27-047528318AD1}"/>
    <cellStyle name="20% - 강조색3 21 2" xfId="16707" xr:uid="{6B1EBE9F-00D3-47C1-A6C1-76F137C115E6}"/>
    <cellStyle name="20% - 강조색3 21 2 2" xfId="38756" xr:uid="{285CCB60-E020-4829-817C-64DA17D7BFAF}"/>
    <cellStyle name="20% - 강조색3 21 3" xfId="27736" xr:uid="{AAFD2314-3892-47FE-8ED7-AE63CFC51D55}"/>
    <cellStyle name="20% - 강조색3 21 4" xfId="53898" xr:uid="{9FE41AD3-891B-4AD6-BDBD-85D17748FE0F}"/>
    <cellStyle name="20% - 강조색3 22" xfId="11188" xr:uid="{A7EFED17-6F7E-4F3E-A9EF-17BFCC5F0257}"/>
    <cellStyle name="20% - 강조색3 22 2" xfId="33246" xr:uid="{30F86F6B-7FBB-490F-B20F-A9C7EB51694C}"/>
    <cellStyle name="20% - 강조색3 23" xfId="22217" xr:uid="{5847B0EA-014F-4E24-A7D7-481FD3C631B2}"/>
    <cellStyle name="20% - 강조색3 24" xfId="44302" xr:uid="{7B8AB475-5655-4A0E-93E1-AD16CACD78E2}"/>
    <cellStyle name="20% - 강조색3 25" xfId="48389" xr:uid="{BC65DCEC-2A2F-40B1-B5DB-063D0317B504}"/>
    <cellStyle name="20% - 강조색3 3" xfId="84" xr:uid="{00000000-0005-0000-0000-000071000000}"/>
    <cellStyle name="20% - 강조색3 3 10" xfId="48422" xr:uid="{1131910E-93AC-4F6D-8DDE-A1E7ECEE89A2}"/>
    <cellStyle name="20% - 강조색3 3 2" xfId="213" xr:uid="{00000000-0005-0000-0000-000072000000}"/>
    <cellStyle name="20% - 강조색3 3 2 2" xfId="573" xr:uid="{00000000-0005-0000-0000-000073000000}"/>
    <cellStyle name="20% - 강조색3 3 2 2 2" xfId="1310" xr:uid="{AA667AB6-8D75-4AC4-9435-4303C37F68DA}"/>
    <cellStyle name="20% - 강조색3 3 2 2 2 2" xfId="2704" xr:uid="{DB84C4E0-B2B3-4955-90DC-6CF9E8BF6CA8}"/>
    <cellStyle name="20% - 강조색3 3 2 2 2 2 2" xfId="5480" xr:uid="{ADCDADBA-6EB1-4AAB-977F-39909B1CC913}"/>
    <cellStyle name="20% - 강조색3 3 2 2 2 2 2 2" xfId="11006" xr:uid="{77FBF139-302D-4C81-8571-EE0E1F90EBE4}"/>
    <cellStyle name="20% - 강조색3 3 2 2 2 2 2 2 2" xfId="22035" xr:uid="{32DC0287-629F-4B7B-A515-4A5590A34EA8}"/>
    <cellStyle name="20% - 강조색3 3 2 2 2 2 2 2 2 2" xfId="44084" xr:uid="{A786E561-BE98-4025-A354-395596B7AB4E}"/>
    <cellStyle name="20% - 강조색3 3 2 2 2 2 2 2 3" xfId="33064" xr:uid="{34869735-6460-4620-8DF4-8F5F2BDBFF9B}"/>
    <cellStyle name="20% - 강조색3 3 2 2 2 2 2 3" xfId="16525" xr:uid="{5192F63E-9E74-494C-A132-C2006F34111F}"/>
    <cellStyle name="20% - 강조색3 3 2 2 2 2 2 3 2" xfId="38574" xr:uid="{A6CA37A8-AEE4-4722-B91A-B0D68E3574D5}"/>
    <cellStyle name="20% - 강조색3 3 2 2 2 2 2 4" xfId="27554" xr:uid="{30B4E4B8-6107-4E04-B098-0F20181BDAE9}"/>
    <cellStyle name="20% - 강조색3 3 2 2 2 2 2 5" xfId="53712" xr:uid="{6AF77095-4412-4523-93E9-BBDDEBFBCF07}"/>
    <cellStyle name="20% - 강조색3 3 2 2 2 2 3" xfId="8251" xr:uid="{A447EF29-7409-45AD-975D-E372B3394BF8}"/>
    <cellStyle name="20% - 강조색3 3 2 2 2 2 3 2" xfId="19280" xr:uid="{E3C62E53-9EA1-424F-9205-4273365D6BDA}"/>
    <cellStyle name="20% - 강조색3 3 2 2 2 2 3 2 2" xfId="41329" xr:uid="{8B888CE4-1C17-4ACE-895F-7B2889394CC3}"/>
    <cellStyle name="20% - 강조색3 3 2 2 2 2 3 3" xfId="30309" xr:uid="{6C92ADD4-9E3C-49C3-BE7A-FF2E4ABC9185}"/>
    <cellStyle name="20% - 강조색3 3 2 2 2 2 4" xfId="13770" xr:uid="{F9DD15B1-211B-4CDC-9A18-865E6EE24B81}"/>
    <cellStyle name="20% - 강조색3 3 2 2 2 2 4 2" xfId="35819" xr:uid="{50ED1F5A-315F-4545-ACAD-CF7057E49E8F}"/>
    <cellStyle name="20% - 강조색3 3 2 2 2 2 5" xfId="24799" xr:uid="{EAE55220-55C9-453F-9CAC-E87F0EEE7F67}"/>
    <cellStyle name="20% - 강조색3 3 2 2 2 2 6" xfId="50957" xr:uid="{D6E11BFF-6125-49C8-A177-8EBCA0B84F8A}"/>
    <cellStyle name="20% - 강조색3 3 2 2 2 3" xfId="4104" xr:uid="{613B0583-1416-40EA-85D5-6C2859E7D323}"/>
    <cellStyle name="20% - 강조색3 3 2 2 2 3 2" xfId="9630" xr:uid="{78F736AC-B2BC-4177-8B9E-B78723669DF4}"/>
    <cellStyle name="20% - 강조색3 3 2 2 2 3 2 2" xfId="20659" xr:uid="{29C42633-04B2-48C4-9302-F726AEAD7DDF}"/>
    <cellStyle name="20% - 강조색3 3 2 2 2 3 2 2 2" xfId="42708" xr:uid="{AADF4EF6-42B6-4F27-9044-4AD014B0F3D8}"/>
    <cellStyle name="20% - 강조색3 3 2 2 2 3 2 3" xfId="31688" xr:uid="{27DE015B-35D2-488A-97D2-5D784EFF471D}"/>
    <cellStyle name="20% - 강조색3 3 2 2 2 3 3" xfId="15149" xr:uid="{D746979D-1C90-4789-BAD4-87472FC88D3C}"/>
    <cellStyle name="20% - 강조색3 3 2 2 2 3 3 2" xfId="37198" xr:uid="{80152F83-A512-47FC-BB6E-46A941F327D6}"/>
    <cellStyle name="20% - 강조색3 3 2 2 2 3 4" xfId="26178" xr:uid="{84CDAF82-D8FB-4969-BCF6-823723D1BD08}"/>
    <cellStyle name="20% - 강조색3 3 2 2 2 3 5" xfId="52336" xr:uid="{D1462421-8102-4DAE-8712-8539F1EE7625}"/>
    <cellStyle name="20% - 강조색3 3 2 2 2 4" xfId="6875" xr:uid="{CEA61332-E18D-43F2-813C-96524F102EF3}"/>
    <cellStyle name="20% - 강조색3 3 2 2 2 4 2" xfId="17904" xr:uid="{6147F182-C9EA-426C-8C07-7872982B5D2D}"/>
    <cellStyle name="20% - 강조색3 3 2 2 2 4 2 2" xfId="39953" xr:uid="{8461EE4A-8F62-438F-A439-BDBA28C246FC}"/>
    <cellStyle name="20% - 강조색3 3 2 2 2 4 3" xfId="28933" xr:uid="{09AD000D-75EA-4DFC-B9EA-7ECFACF8CEF5}"/>
    <cellStyle name="20% - 강조색3 3 2 2 2 4 4" xfId="55089" xr:uid="{5146D2A4-576A-46FD-9DAA-0909307B4BDF}"/>
    <cellStyle name="20% - 강조색3 3 2 2 2 5" xfId="12394" xr:uid="{87F839C9-4F7D-44E8-B701-8A81EBDD44A1}"/>
    <cellStyle name="20% - 강조색3 3 2 2 2 5 2" xfId="34443" xr:uid="{3B923FFA-D7DC-4FF9-A509-ECF384E687C5}"/>
    <cellStyle name="20% - 강조색3 3 2 2 2 6" xfId="23423" xr:uid="{C214EF94-159C-4392-8133-3D7FC82F978C}"/>
    <cellStyle name="20% - 강조색3 3 2 2 2 7" xfId="49580" xr:uid="{F12D9A51-73DA-4A1F-BB6E-53B0B1F1F809}"/>
    <cellStyle name="20% - 강조색3 3 2 2 3" xfId="2016" xr:uid="{FAC0DD73-ABD2-4785-9068-FD569494856E}"/>
    <cellStyle name="20% - 강조색3 3 2 2 3 2" xfId="4792" xr:uid="{5952318D-8EEA-449F-BF2D-5942C36CC380}"/>
    <cellStyle name="20% - 강조색3 3 2 2 3 2 2" xfId="10318" xr:uid="{65D37FBA-2B1D-4CA5-B70A-6858072203D8}"/>
    <cellStyle name="20% - 강조색3 3 2 2 3 2 2 2" xfId="21347" xr:uid="{0492E0D8-536B-4E07-8580-E4716203BE6B}"/>
    <cellStyle name="20% - 강조색3 3 2 2 3 2 2 2 2" xfId="43396" xr:uid="{A994230A-DC50-4373-B3CA-514CF868F675}"/>
    <cellStyle name="20% - 강조색3 3 2 2 3 2 2 3" xfId="32376" xr:uid="{C1522CD8-24C0-4E5E-B198-16D64863C124}"/>
    <cellStyle name="20% - 강조색3 3 2 2 3 2 3" xfId="15837" xr:uid="{CC59A1EF-6BC9-4B95-91AB-004C05AA4E06}"/>
    <cellStyle name="20% - 강조색3 3 2 2 3 2 3 2" xfId="37886" xr:uid="{9724C916-9F1F-4A0B-9D65-BBCFD45784CD}"/>
    <cellStyle name="20% - 강조색3 3 2 2 3 2 4" xfId="26866" xr:uid="{01FCEC94-91F0-427E-A9C1-A5CBBC0C1727}"/>
    <cellStyle name="20% - 강조색3 3 2 2 3 2 5" xfId="53024" xr:uid="{8F68C402-36B7-4F86-A199-3043744919D1}"/>
    <cellStyle name="20% - 강조색3 3 2 2 3 3" xfId="7563" xr:uid="{4E9B7116-1528-4F7D-9438-C297F1E986AA}"/>
    <cellStyle name="20% - 강조색3 3 2 2 3 3 2" xfId="18592" xr:uid="{F70EB845-434D-4CE7-8F04-C999639F6CF6}"/>
    <cellStyle name="20% - 강조색3 3 2 2 3 3 2 2" xfId="40641" xr:uid="{8844BEFC-57B3-4232-96AA-2B84F3F5ACBE}"/>
    <cellStyle name="20% - 강조색3 3 2 2 3 3 3" xfId="29621" xr:uid="{59CEC958-40DE-4C15-A5C5-C1ACE27C31EB}"/>
    <cellStyle name="20% - 강조색3 3 2 2 3 4" xfId="13082" xr:uid="{5783465A-165B-480B-AE48-EDEEABE67A7C}"/>
    <cellStyle name="20% - 강조색3 3 2 2 3 4 2" xfId="35131" xr:uid="{3388786F-A0DA-4C9B-A861-313D9CACFFEC}"/>
    <cellStyle name="20% - 강조색3 3 2 2 3 5" xfId="24111" xr:uid="{C97A987D-B983-41A0-BEB8-261D744FBE46}"/>
    <cellStyle name="20% - 강조색3 3 2 2 3 6" xfId="50269" xr:uid="{D186BCCA-A000-4FA6-BE77-622F3F15CC8A}"/>
    <cellStyle name="20% - 강조색3 3 2 2 4" xfId="3416" xr:uid="{F2F5A7D4-F6A7-41C6-834A-280B249E519F}"/>
    <cellStyle name="20% - 강조색3 3 2 2 4 2" xfId="8942" xr:uid="{9623EAF2-A5C8-40F5-A099-FA44145EFE6D}"/>
    <cellStyle name="20% - 강조색3 3 2 2 4 2 2" xfId="19971" xr:uid="{10CEE4A3-D2D9-43E3-8B19-4CB3DA909D17}"/>
    <cellStyle name="20% - 강조색3 3 2 2 4 2 2 2" xfId="42020" xr:uid="{283B8BE3-63C7-4889-A601-F63387D27D5B}"/>
    <cellStyle name="20% - 강조색3 3 2 2 4 2 3" xfId="31000" xr:uid="{404CB671-849E-4A83-BDB1-A6206B1F2B32}"/>
    <cellStyle name="20% - 강조색3 3 2 2 4 3" xfId="14461" xr:uid="{6766EC57-ADF5-4718-9E4B-C81218D870C6}"/>
    <cellStyle name="20% - 강조색3 3 2 2 4 3 2" xfId="36510" xr:uid="{FD23584C-14CC-4159-85A5-CEAFC2EB22B0}"/>
    <cellStyle name="20% - 강조색3 3 2 2 4 4" xfId="25490" xr:uid="{9B6EE9F2-D918-43E6-AD06-1D6E861551FF}"/>
    <cellStyle name="20% - 강조색3 3 2 2 4 5" xfId="51648" xr:uid="{FEBCA668-59DF-4B3C-BDAB-6573A4DB181E}"/>
    <cellStyle name="20% - 강조색3 3 2 2 5" xfId="6187" xr:uid="{513C5218-4ED6-4878-8E9A-A8D3B5538185}"/>
    <cellStyle name="20% - 강조색3 3 2 2 5 2" xfId="17216" xr:uid="{7850FDCE-1EEF-4DF3-81E5-C0D15DD82492}"/>
    <cellStyle name="20% - 강조색3 3 2 2 5 2 2" xfId="39265" xr:uid="{4912FE7C-EECE-49A7-9F8E-775C34F34831}"/>
    <cellStyle name="20% - 강조색3 3 2 2 5 3" xfId="28245" xr:uid="{693353BA-6266-4DFD-B210-1452AD0FA36A}"/>
    <cellStyle name="20% - 강조색3 3 2 2 5 4" xfId="54401" xr:uid="{CACD03EB-B736-437C-B7BD-20BEA34F6404}"/>
    <cellStyle name="20% - 강조색3 3 2 2 6" xfId="11706" xr:uid="{E8E6A0FE-15E9-4723-B54E-839081B95468}"/>
    <cellStyle name="20% - 강조색3 3 2 2 6 2" xfId="33755" xr:uid="{298BE4E3-868C-4836-80CB-CC81C7BE1E5A}"/>
    <cellStyle name="20% - 강조색3 3 2 2 7" xfId="22735" xr:uid="{F940F2F0-C81A-4F7D-A578-A1F90B7EBAC6}"/>
    <cellStyle name="20% - 강조색3 3 2 2 8" xfId="48892" xr:uid="{65604E6B-AA12-4E1B-AAC9-805821E400AA}"/>
    <cellStyle name="20% - 강조색3 3 2 3" xfId="968" xr:uid="{8D032CD1-CDF4-473B-8D24-77DFEE78D7D9}"/>
    <cellStyle name="20% - 강조색3 3 2 3 2" xfId="2362" xr:uid="{D6392408-73F0-4CD6-BE2C-9B1DABD29B9C}"/>
    <cellStyle name="20% - 강조색3 3 2 3 2 2" xfId="5138" xr:uid="{A9C5C777-43D4-4A6F-AC3F-9662F20D9F90}"/>
    <cellStyle name="20% - 강조색3 3 2 3 2 2 2" xfId="10664" xr:uid="{FA88F28E-8940-4762-83D5-097D6A532384}"/>
    <cellStyle name="20% - 강조색3 3 2 3 2 2 2 2" xfId="21693" xr:uid="{6272A7A8-91D4-45D9-84F6-90803F2F3D8F}"/>
    <cellStyle name="20% - 강조색3 3 2 3 2 2 2 2 2" xfId="43742" xr:uid="{6319AD37-5350-4B42-99E9-0AEE7C3BE94C}"/>
    <cellStyle name="20% - 강조색3 3 2 3 2 2 2 3" xfId="32722" xr:uid="{0598D417-A80F-4675-B354-85337213AD20}"/>
    <cellStyle name="20% - 강조색3 3 2 3 2 2 3" xfId="16183" xr:uid="{F44B3F89-0546-42D4-8976-CE7003376F88}"/>
    <cellStyle name="20% - 강조색3 3 2 3 2 2 3 2" xfId="38232" xr:uid="{63F20765-9C0F-4592-91B9-EEF54ECF42BD}"/>
    <cellStyle name="20% - 강조색3 3 2 3 2 2 4" xfId="27212" xr:uid="{BD449BB3-3CC2-435D-AB0E-4007B872F9DE}"/>
    <cellStyle name="20% - 강조색3 3 2 3 2 2 5" xfId="53370" xr:uid="{04CB570D-0166-442B-BA9B-A59CB0EFBA8F}"/>
    <cellStyle name="20% - 강조색3 3 2 3 2 3" xfId="7909" xr:uid="{45F4AA69-60CE-4FA2-A61C-62F4741A2AC5}"/>
    <cellStyle name="20% - 강조색3 3 2 3 2 3 2" xfId="18938" xr:uid="{D461F0CC-D493-4428-AF99-8E73FF379309}"/>
    <cellStyle name="20% - 강조색3 3 2 3 2 3 2 2" xfId="40987" xr:uid="{A42CBF4E-AE68-4C1B-92F7-C85C2AD39789}"/>
    <cellStyle name="20% - 강조색3 3 2 3 2 3 3" xfId="29967" xr:uid="{741A7115-8772-4AB5-ACFA-65769444ADEB}"/>
    <cellStyle name="20% - 강조색3 3 2 3 2 4" xfId="13428" xr:uid="{C9AB94D3-CD1F-44C0-A2DD-9910198466B7}"/>
    <cellStyle name="20% - 강조색3 3 2 3 2 4 2" xfId="35477" xr:uid="{C01CC44E-2A2F-4A69-929E-9AE4166440BE}"/>
    <cellStyle name="20% - 강조색3 3 2 3 2 5" xfId="24457" xr:uid="{851EDE84-8AEC-4990-BEC0-A75D7473A0B5}"/>
    <cellStyle name="20% - 강조색3 3 2 3 2 6" xfId="50615" xr:uid="{C8F108DA-E32F-4552-8F7D-91035B1B91A6}"/>
    <cellStyle name="20% - 강조색3 3 2 3 3" xfId="3762" xr:uid="{F6E85CBF-5BFB-436C-B844-8E01243D7292}"/>
    <cellStyle name="20% - 강조색3 3 2 3 3 2" xfId="9288" xr:uid="{F997EE41-765F-4C39-BA8E-D08A65C680A0}"/>
    <cellStyle name="20% - 강조색3 3 2 3 3 2 2" xfId="20317" xr:uid="{6CF1F6D3-B04B-4885-9167-AB2AC2404F07}"/>
    <cellStyle name="20% - 강조색3 3 2 3 3 2 2 2" xfId="42366" xr:uid="{21889B06-C779-46A3-A22C-2FA418915EFC}"/>
    <cellStyle name="20% - 강조색3 3 2 3 3 2 3" xfId="31346" xr:uid="{2564B2F5-0AE4-4C22-AC89-084500B9958B}"/>
    <cellStyle name="20% - 강조색3 3 2 3 3 3" xfId="14807" xr:uid="{D2B9F545-50EE-4D54-816A-26FB8DA7F35D}"/>
    <cellStyle name="20% - 강조색3 3 2 3 3 3 2" xfId="36856" xr:uid="{9A3AC3E8-6E78-43A2-98C1-371A8F79C59C}"/>
    <cellStyle name="20% - 강조색3 3 2 3 3 4" xfId="25836" xr:uid="{33F27970-DEDE-4890-95C9-6547AFAABC67}"/>
    <cellStyle name="20% - 강조색3 3 2 3 3 5" xfId="51994" xr:uid="{37CD53C1-66A0-4C58-9C76-8A844C523E49}"/>
    <cellStyle name="20% - 강조색3 3 2 3 4" xfId="6533" xr:uid="{726B9691-C543-4542-A54D-BC4F83788155}"/>
    <cellStyle name="20% - 강조색3 3 2 3 4 2" xfId="17562" xr:uid="{1CC4EEBD-A81D-48BE-9655-F0112B8552A8}"/>
    <cellStyle name="20% - 강조색3 3 2 3 4 2 2" xfId="39611" xr:uid="{339A000D-63E5-4198-B3AD-830A886E8117}"/>
    <cellStyle name="20% - 강조색3 3 2 3 4 3" xfId="28591" xr:uid="{23756FEF-5E54-44E9-9949-7B93A37511C7}"/>
    <cellStyle name="20% - 강조색3 3 2 3 4 4" xfId="54747" xr:uid="{7E3F4617-9668-4641-9083-AF6834406309}"/>
    <cellStyle name="20% - 강조색3 3 2 3 5" xfId="12052" xr:uid="{BD208969-B93F-4295-B66C-255DD165A6D4}"/>
    <cellStyle name="20% - 강조색3 3 2 3 5 2" xfId="34101" xr:uid="{51FE64E9-3EC4-4C79-9838-2987FB9E9037}"/>
    <cellStyle name="20% - 강조색3 3 2 3 6" xfId="23081" xr:uid="{8C1BE42C-3E9B-4E31-8962-F2349CF139AD}"/>
    <cellStyle name="20% - 강조색3 3 2 3 7" xfId="49238" xr:uid="{DDE00E4B-CB80-4B20-8F2C-BB3A381A845C}"/>
    <cellStyle name="20% - 강조색3 3 2 4" xfId="1674" xr:uid="{E0F77ED8-B501-4717-AF31-4BA125919394}"/>
    <cellStyle name="20% - 강조색3 3 2 4 2" xfId="4450" xr:uid="{4D4B9001-1D99-480E-B75D-7CFAC40EE96E}"/>
    <cellStyle name="20% - 강조색3 3 2 4 2 2" xfId="9976" xr:uid="{07237081-4A6A-436E-B009-19BA74796ECE}"/>
    <cellStyle name="20% - 강조색3 3 2 4 2 2 2" xfId="21005" xr:uid="{C5C5F337-2C5D-4F80-B2E5-4D80584C32C8}"/>
    <cellStyle name="20% - 강조색3 3 2 4 2 2 2 2" xfId="43054" xr:uid="{22D9CBC3-4B7B-49AA-9E84-26E62242B989}"/>
    <cellStyle name="20% - 강조색3 3 2 4 2 2 3" xfId="32034" xr:uid="{6BEFDAA3-DCF6-4577-853F-35B8B2B59D3C}"/>
    <cellStyle name="20% - 강조색3 3 2 4 2 3" xfId="15495" xr:uid="{26F37EB7-1FEB-4222-857B-4375F8E38F58}"/>
    <cellStyle name="20% - 강조색3 3 2 4 2 3 2" xfId="37544" xr:uid="{E4E089B1-4220-4F8F-BC2B-38BC31D91666}"/>
    <cellStyle name="20% - 강조색3 3 2 4 2 4" xfId="26524" xr:uid="{5FBFEDB4-7263-4CEE-96DE-D660D40D3252}"/>
    <cellStyle name="20% - 강조색3 3 2 4 2 5" xfId="52682" xr:uid="{5C0AEFDB-3BB0-490C-8C9A-BCF794B58DF3}"/>
    <cellStyle name="20% - 강조색3 3 2 4 3" xfId="7221" xr:uid="{FBD56706-30ED-4853-8359-19EDF6AD8875}"/>
    <cellStyle name="20% - 강조색3 3 2 4 3 2" xfId="18250" xr:uid="{4D4C051D-C8BC-4E2C-8C4E-A01D737D9008}"/>
    <cellStyle name="20% - 강조색3 3 2 4 3 2 2" xfId="40299" xr:uid="{8A7E7487-8EFF-4A4B-BF96-2B27FEC72889}"/>
    <cellStyle name="20% - 강조색3 3 2 4 3 3" xfId="29279" xr:uid="{959B4DFF-115B-4EAF-9A69-7B3A30BE6A33}"/>
    <cellStyle name="20% - 강조색3 3 2 4 4" xfId="12740" xr:uid="{003A68AB-E2D9-4103-95E1-DB7219CC65BF}"/>
    <cellStyle name="20% - 강조색3 3 2 4 4 2" xfId="34789" xr:uid="{A9C441AE-FC05-45C4-B2E6-126AAA89638F}"/>
    <cellStyle name="20% - 강조색3 3 2 4 5" xfId="23769" xr:uid="{D0DA555B-5A05-4021-87E5-978CADEFA066}"/>
    <cellStyle name="20% - 강조색3 3 2 4 6" xfId="49927" xr:uid="{7AFF0D5F-B53A-4F02-B2AB-4BBF068AA025}"/>
    <cellStyle name="20% - 강조색3 3 2 5" xfId="3074" xr:uid="{D71FC527-B0C2-4924-864C-55BF8269D53A}"/>
    <cellStyle name="20% - 강조색3 3 2 5 2" xfId="8600" xr:uid="{D9BD3783-79EF-4125-8659-F5E9DE43FD22}"/>
    <cellStyle name="20% - 강조색3 3 2 5 2 2" xfId="19629" xr:uid="{9DD78D1F-7B28-4CC0-9E01-2001A27F47CC}"/>
    <cellStyle name="20% - 강조색3 3 2 5 2 2 2" xfId="41678" xr:uid="{FD78ECC3-CE9B-4F08-A337-4F5520E68890}"/>
    <cellStyle name="20% - 강조색3 3 2 5 2 3" xfId="30658" xr:uid="{734E2C04-5859-421A-B2FE-167D4B65EA4C}"/>
    <cellStyle name="20% - 강조색3 3 2 5 3" xfId="14119" xr:uid="{C86DA15D-41DE-4D92-9FBB-DB67B1C8CA01}"/>
    <cellStyle name="20% - 강조색3 3 2 5 3 2" xfId="36168" xr:uid="{32A58827-73D9-484A-8036-7C18F1097595}"/>
    <cellStyle name="20% - 강조색3 3 2 5 4" xfId="25148" xr:uid="{F9F0867C-B178-43F3-A19F-6311EC5BF29A}"/>
    <cellStyle name="20% - 강조색3 3 2 5 5" xfId="51306" xr:uid="{35FC0280-940C-4C79-9CE5-B00CDE0B3BDC}"/>
    <cellStyle name="20% - 강조색3 3 2 6" xfId="5845" xr:uid="{35DE4535-0978-44D0-B14D-FF5F1BA7ECEF}"/>
    <cellStyle name="20% - 강조색3 3 2 6 2" xfId="16874" xr:uid="{16586C3D-46DB-4531-A2B4-3CC912B47E4B}"/>
    <cellStyle name="20% - 강조색3 3 2 6 2 2" xfId="38923" xr:uid="{E30BC710-47E1-49AE-B636-ED257585E577}"/>
    <cellStyle name="20% - 강조색3 3 2 6 3" xfId="27903" xr:uid="{2E811ED2-A4DC-4E4B-BE73-CFFF8F71FA61}"/>
    <cellStyle name="20% - 강조색3 3 2 6 4" xfId="54060" xr:uid="{65CBB234-63B8-4EA5-9F93-6AD591453420}"/>
    <cellStyle name="20% - 강조색3 3 2 7" xfId="11364" xr:uid="{9783CC25-DF12-472E-A72F-FA5DBA47444B}"/>
    <cellStyle name="20% - 강조색3 3 2 7 2" xfId="33413" xr:uid="{756A9F18-D810-4FB3-8E49-5977D52D1A06}"/>
    <cellStyle name="20% - 강조색3 3 2 8" xfId="22393" xr:uid="{A346AEB7-0C3A-41C4-8F74-70C6F209EEA8}"/>
    <cellStyle name="20% - 강조색3 3 2 9" xfId="48551" xr:uid="{A2A8FA10-CB19-44B9-BD69-A334F8D86884}"/>
    <cellStyle name="20% - 강조색3 3 3" xfId="444" xr:uid="{00000000-0005-0000-0000-000074000000}"/>
    <cellStyle name="20% - 강조색3 3 3 2" xfId="1181" xr:uid="{D1B20349-70D8-4082-A587-58C8C8A345B6}"/>
    <cellStyle name="20% - 강조색3 3 3 2 2" xfId="2575" xr:uid="{9CF5E7F8-D212-497A-B1F8-354534AECA2E}"/>
    <cellStyle name="20% - 강조색3 3 3 2 2 2" xfId="5351" xr:uid="{6D4BABB7-D7E2-4B04-B13F-54B02E8852FB}"/>
    <cellStyle name="20% - 강조색3 3 3 2 2 2 2" xfId="10877" xr:uid="{87047FA4-049A-461B-B105-E3CDAB1B5246}"/>
    <cellStyle name="20% - 강조색3 3 3 2 2 2 2 2" xfId="21906" xr:uid="{137D6B0B-4F6C-472F-A15C-35D4A8860135}"/>
    <cellStyle name="20% - 강조색3 3 3 2 2 2 2 2 2" xfId="43955" xr:uid="{1DB86A5C-D317-450A-952B-87CBEA5AF1C7}"/>
    <cellStyle name="20% - 강조색3 3 3 2 2 2 2 3" xfId="32935" xr:uid="{545E082B-D77B-4CE7-87FE-87716B41DA26}"/>
    <cellStyle name="20% - 강조색3 3 3 2 2 2 3" xfId="16396" xr:uid="{7CC66149-3118-4413-8901-20D26DF3AA24}"/>
    <cellStyle name="20% - 강조색3 3 3 2 2 2 3 2" xfId="38445" xr:uid="{429160B8-2206-4CAB-AA6E-3CC29CBE6D00}"/>
    <cellStyle name="20% - 강조색3 3 3 2 2 2 4" xfId="27425" xr:uid="{092874A4-66B4-4B1C-8E0D-75137D20CF22}"/>
    <cellStyle name="20% - 강조색3 3 3 2 2 2 5" xfId="53583" xr:uid="{E158617A-5ED3-419D-A5FD-A2F312A13AE6}"/>
    <cellStyle name="20% - 강조색3 3 3 2 2 3" xfId="8122" xr:uid="{14FC9848-77A7-45B7-A4C6-234DE5B6CE11}"/>
    <cellStyle name="20% - 강조색3 3 3 2 2 3 2" xfId="19151" xr:uid="{16A9990E-64F1-4090-9EC4-352479EFE503}"/>
    <cellStyle name="20% - 강조색3 3 3 2 2 3 2 2" xfId="41200" xr:uid="{DEC8FF7B-DD7C-4482-8FF1-8BFA0E2AF22D}"/>
    <cellStyle name="20% - 강조색3 3 3 2 2 3 3" xfId="30180" xr:uid="{E56278FA-3545-43B7-B8C1-BACBAF09696C}"/>
    <cellStyle name="20% - 강조색3 3 3 2 2 4" xfId="13641" xr:uid="{347ECE67-D6E0-4830-9C34-0C89589F10E5}"/>
    <cellStyle name="20% - 강조색3 3 3 2 2 4 2" xfId="35690" xr:uid="{673EDC83-D4DB-47E6-8F1F-1D7045B23343}"/>
    <cellStyle name="20% - 강조색3 3 3 2 2 5" xfId="24670" xr:uid="{DC96A864-C31B-41FC-8B09-6EA6ADFEB343}"/>
    <cellStyle name="20% - 강조색3 3 3 2 2 6" xfId="50828" xr:uid="{BD22DDBD-F659-4A6A-8084-EC48B8DFD8AF}"/>
    <cellStyle name="20% - 강조색3 3 3 2 3" xfId="3975" xr:uid="{37AAF186-3AEB-498F-BE39-89026EB26A44}"/>
    <cellStyle name="20% - 강조색3 3 3 2 3 2" xfId="9501" xr:uid="{773BA51C-BE43-43D3-BABA-1064A1E14DD9}"/>
    <cellStyle name="20% - 강조색3 3 3 2 3 2 2" xfId="20530" xr:uid="{852F3BE2-18D7-4847-96BE-79F8C52D749A}"/>
    <cellStyle name="20% - 강조색3 3 3 2 3 2 2 2" xfId="42579" xr:uid="{0B9D34D7-BFB0-4EA6-9ED2-A7DDC9D21EBD}"/>
    <cellStyle name="20% - 강조색3 3 3 2 3 2 3" xfId="31559" xr:uid="{746CAF50-17CF-4ED8-8657-A0A64AC3B40C}"/>
    <cellStyle name="20% - 강조색3 3 3 2 3 3" xfId="15020" xr:uid="{4059019D-C8FF-4122-9180-639ABC8EB2BA}"/>
    <cellStyle name="20% - 강조색3 3 3 2 3 3 2" xfId="37069" xr:uid="{DF262F5A-6494-4D5D-B161-B47634E8568F}"/>
    <cellStyle name="20% - 강조색3 3 3 2 3 4" xfId="26049" xr:uid="{DCED3142-54D6-4BBA-93C8-449800340420}"/>
    <cellStyle name="20% - 강조색3 3 3 2 3 5" xfId="52207" xr:uid="{779230D8-A19D-44E4-9A4D-F58E35D23681}"/>
    <cellStyle name="20% - 강조색3 3 3 2 4" xfId="6746" xr:uid="{603379B4-1AA4-4953-8675-8F0FD2FEEAA7}"/>
    <cellStyle name="20% - 강조색3 3 3 2 4 2" xfId="17775" xr:uid="{19470E89-C384-4315-A509-0D73D9BC3DAE}"/>
    <cellStyle name="20% - 강조색3 3 3 2 4 2 2" xfId="39824" xr:uid="{C8B42FE1-D856-45C4-A4B2-0C0F70BC65A4}"/>
    <cellStyle name="20% - 강조색3 3 3 2 4 3" xfId="28804" xr:uid="{1CF44EFD-32D4-4A96-A4E7-1D103CD298BC}"/>
    <cellStyle name="20% - 강조색3 3 3 2 4 4" xfId="54960" xr:uid="{D79FE41B-57C7-410A-9BA4-F91E8DB5AF46}"/>
    <cellStyle name="20% - 강조색3 3 3 2 5" xfId="12265" xr:uid="{CAC025BE-D2C0-4E85-A816-1CE88E0C4BEA}"/>
    <cellStyle name="20% - 강조색3 3 3 2 5 2" xfId="34314" xr:uid="{7D2F63B2-D816-4F8C-B5BB-41511FFB1B3E}"/>
    <cellStyle name="20% - 강조색3 3 3 2 6" xfId="23294" xr:uid="{7DCB7B11-7EE9-4E1E-B838-1955269B8FDA}"/>
    <cellStyle name="20% - 강조색3 3 3 2 7" xfId="49451" xr:uid="{4C83E1EA-A3B4-41A4-A42C-0CAC9A062264}"/>
    <cellStyle name="20% - 강조색3 3 3 3" xfId="1887" xr:uid="{4269C96D-43F6-4086-9B03-7732931582C9}"/>
    <cellStyle name="20% - 강조색3 3 3 3 2" xfId="4663" xr:uid="{384873B2-5133-4D88-AE1E-1DDE59DE2921}"/>
    <cellStyle name="20% - 강조색3 3 3 3 2 2" xfId="10189" xr:uid="{5573759F-CCE8-43D0-B6DA-9762698FCC8A}"/>
    <cellStyle name="20% - 강조색3 3 3 3 2 2 2" xfId="21218" xr:uid="{CBBFCC3F-730A-4435-B703-423E041E0274}"/>
    <cellStyle name="20% - 강조색3 3 3 3 2 2 2 2" xfId="43267" xr:uid="{22B69EE3-92EF-446F-A75E-B2A95D933E91}"/>
    <cellStyle name="20% - 강조색3 3 3 3 2 2 3" xfId="32247" xr:uid="{A8CD0654-810F-454A-BB51-506A6E0A743F}"/>
    <cellStyle name="20% - 강조색3 3 3 3 2 3" xfId="15708" xr:uid="{D778B680-4A45-4BEE-BD15-702697DC8500}"/>
    <cellStyle name="20% - 강조색3 3 3 3 2 3 2" xfId="37757" xr:uid="{3621D3BD-5F41-42C0-B3A6-7C0B103F0921}"/>
    <cellStyle name="20% - 강조색3 3 3 3 2 4" xfId="26737" xr:uid="{D4BC5ADE-0DA0-4586-8C8E-93C192ED30FC}"/>
    <cellStyle name="20% - 강조색3 3 3 3 2 5" xfId="52895" xr:uid="{BA3C9F67-244B-4AEC-8D87-0B9C647EB00F}"/>
    <cellStyle name="20% - 강조색3 3 3 3 3" xfId="7434" xr:uid="{909CEAF6-5346-4C7F-8C65-2F1A69AFDC6A}"/>
    <cellStyle name="20% - 강조색3 3 3 3 3 2" xfId="18463" xr:uid="{0589E596-8B55-49A0-AD15-AE2D6C4490BC}"/>
    <cellStyle name="20% - 강조색3 3 3 3 3 2 2" xfId="40512" xr:uid="{2D49C447-423A-48EC-B238-B585A30739AE}"/>
    <cellStyle name="20% - 강조색3 3 3 3 3 3" xfId="29492" xr:uid="{85761230-C3F4-41B4-936F-523EB7D8A2DD}"/>
    <cellStyle name="20% - 강조색3 3 3 3 4" xfId="12953" xr:uid="{BF527493-DB2C-45FC-84E3-408643A46C66}"/>
    <cellStyle name="20% - 강조색3 3 3 3 4 2" xfId="35002" xr:uid="{A55F5CAA-9390-4D20-B547-D42FF7EE687B}"/>
    <cellStyle name="20% - 강조색3 3 3 3 5" xfId="23982" xr:uid="{ACD8C2A5-D1CA-410B-AF46-48D4D4BC84F9}"/>
    <cellStyle name="20% - 강조색3 3 3 3 6" xfId="50140" xr:uid="{01761D48-4009-418A-8156-F4FCC42A4C5F}"/>
    <cellStyle name="20% - 강조색3 3 3 4" xfId="3287" xr:uid="{6373F8C3-9DAD-49DF-8814-F52E1FCB9894}"/>
    <cellStyle name="20% - 강조색3 3 3 4 2" xfId="8813" xr:uid="{672F5AC7-6D26-436D-BFBA-989B397A989D}"/>
    <cellStyle name="20% - 강조색3 3 3 4 2 2" xfId="19842" xr:uid="{9E2D778E-0264-4CEF-8981-2766B2439DA2}"/>
    <cellStyle name="20% - 강조색3 3 3 4 2 2 2" xfId="41891" xr:uid="{8BFCA172-2DD0-4507-9DA2-149814D6EF74}"/>
    <cellStyle name="20% - 강조색3 3 3 4 2 3" xfId="30871" xr:uid="{E2D23467-EF55-4B3C-8487-A8E84BEE9B0C}"/>
    <cellStyle name="20% - 강조색3 3 3 4 3" xfId="14332" xr:uid="{3CB34D25-7612-4B97-A125-27B0277F2EEA}"/>
    <cellStyle name="20% - 강조색3 3 3 4 3 2" xfId="36381" xr:uid="{9922EB02-7010-483A-9932-6B95ED2711DE}"/>
    <cellStyle name="20% - 강조색3 3 3 4 4" xfId="25361" xr:uid="{18E0F248-91DC-4E61-91C0-DF31A7E648E5}"/>
    <cellStyle name="20% - 강조색3 3 3 4 5" xfId="51519" xr:uid="{2FB9B99E-B161-4F6F-B168-AE82AD245DA7}"/>
    <cellStyle name="20% - 강조색3 3 3 5" xfId="6058" xr:uid="{6F22BF92-76C5-4BA7-9D75-E7604BC04EFC}"/>
    <cellStyle name="20% - 강조색3 3 3 5 2" xfId="17087" xr:uid="{303D3D03-05BE-4643-8B2C-AD454DA9E3D7}"/>
    <cellStyle name="20% - 강조색3 3 3 5 2 2" xfId="39136" xr:uid="{E6441479-B341-4418-8B60-3BCD4E78082B}"/>
    <cellStyle name="20% - 강조색3 3 3 5 3" xfId="28116" xr:uid="{3B75274A-D660-4447-952B-C40452D97E3E}"/>
    <cellStyle name="20% - 강조색3 3 3 5 4" xfId="54272" xr:uid="{F34231D9-0E67-4F80-8346-6D8137A84108}"/>
    <cellStyle name="20% - 강조색3 3 3 6" xfId="11577" xr:uid="{E0B12453-5D7D-459E-ADAD-191E17BA4C52}"/>
    <cellStyle name="20% - 강조색3 3 3 6 2" xfId="33626" xr:uid="{A2422DC9-D286-498C-A7AF-5DFEF9B0040F}"/>
    <cellStyle name="20% - 강조색3 3 3 7" xfId="22606" xr:uid="{CEA6D9AA-7F23-440F-85EA-756ACBE77A71}"/>
    <cellStyle name="20% - 강조색3 3 3 8" xfId="48763" xr:uid="{CA3BD688-7461-424B-B4BC-16FECA20F3C7}"/>
    <cellStyle name="20% - 강조색3 3 4" xfId="839" xr:uid="{8B860686-F44E-435B-81DD-AB03703212A5}"/>
    <cellStyle name="20% - 강조색3 3 4 2" xfId="2233" xr:uid="{48E1A0D0-3D62-44E3-9AE9-869989235641}"/>
    <cellStyle name="20% - 강조색3 3 4 2 2" xfId="5009" xr:uid="{7ECAAAE4-F8A9-4D87-ACC8-5F72A3B0296A}"/>
    <cellStyle name="20% - 강조색3 3 4 2 2 2" xfId="10535" xr:uid="{E73EB2A5-98B8-4426-8861-57E44DF847FB}"/>
    <cellStyle name="20% - 강조색3 3 4 2 2 2 2" xfId="21564" xr:uid="{0CBAD4A0-8F5D-4306-93C0-7D1A89F7B8DB}"/>
    <cellStyle name="20% - 강조색3 3 4 2 2 2 2 2" xfId="43613" xr:uid="{80229277-1150-4944-9A57-D81889CAF429}"/>
    <cellStyle name="20% - 강조색3 3 4 2 2 2 3" xfId="32593" xr:uid="{36A65477-ED5F-41E7-9206-F33353CB74BC}"/>
    <cellStyle name="20% - 강조색3 3 4 2 2 3" xfId="16054" xr:uid="{76BCFFA9-9A61-4E1D-BFC5-F492BA18A4CC}"/>
    <cellStyle name="20% - 강조색3 3 4 2 2 3 2" xfId="38103" xr:uid="{B6DA8ED0-0F1A-49E5-83C6-1FC119D86F96}"/>
    <cellStyle name="20% - 강조색3 3 4 2 2 4" xfId="27083" xr:uid="{61B34C54-90B4-4B7D-8863-13CB893C23FC}"/>
    <cellStyle name="20% - 강조색3 3 4 2 2 5" xfId="53241" xr:uid="{94DD841E-8938-4671-A81F-D9C92A6AA0E0}"/>
    <cellStyle name="20% - 강조색3 3 4 2 3" xfId="7780" xr:uid="{3A8A1092-B9E9-4350-BC64-98397985AABD}"/>
    <cellStyle name="20% - 강조색3 3 4 2 3 2" xfId="18809" xr:uid="{A2EA4E84-1D84-4791-848E-14E1638EB682}"/>
    <cellStyle name="20% - 강조색3 3 4 2 3 2 2" xfId="40858" xr:uid="{93FED037-61DA-4886-B473-35E05635F3A0}"/>
    <cellStyle name="20% - 강조색3 3 4 2 3 3" xfId="29838" xr:uid="{17B144B3-8476-4D09-9502-182A6C9E275F}"/>
    <cellStyle name="20% - 강조색3 3 4 2 4" xfId="13299" xr:uid="{E1B38E79-1233-4CDB-B7D4-2A6226D1190B}"/>
    <cellStyle name="20% - 강조색3 3 4 2 4 2" xfId="35348" xr:uid="{9EC17AFE-2832-42D7-80E7-F5A76AE8C738}"/>
    <cellStyle name="20% - 강조색3 3 4 2 5" xfId="24328" xr:uid="{68B66CA8-197D-4709-BD7A-73DE2A09F8DC}"/>
    <cellStyle name="20% - 강조색3 3 4 2 6" xfId="50486" xr:uid="{CD21F061-696C-45C4-BC07-AF79C36AF129}"/>
    <cellStyle name="20% - 강조색3 3 4 3" xfId="3633" xr:uid="{2FDA8159-E52E-40F1-BA49-921A641F522E}"/>
    <cellStyle name="20% - 강조색3 3 4 3 2" xfId="9159" xr:uid="{C8459720-C282-426C-9C41-E313F4B30839}"/>
    <cellStyle name="20% - 강조색3 3 4 3 2 2" xfId="20188" xr:uid="{B4EBBAE8-2AF6-4985-A4AB-9A804D53AE58}"/>
    <cellStyle name="20% - 강조색3 3 4 3 2 2 2" xfId="42237" xr:uid="{4A751BC7-DD7C-42F4-8E73-E7E8E5E3B639}"/>
    <cellStyle name="20% - 강조색3 3 4 3 2 3" xfId="31217" xr:uid="{7D31B817-AA24-4B8E-B608-D2360136859E}"/>
    <cellStyle name="20% - 강조색3 3 4 3 3" xfId="14678" xr:uid="{C3634AAC-A2B8-4452-84A2-3DBADECA7646}"/>
    <cellStyle name="20% - 강조색3 3 4 3 3 2" xfId="36727" xr:uid="{DA0A6603-60B0-4A68-8A01-2211A4038BAF}"/>
    <cellStyle name="20% - 강조색3 3 4 3 4" xfId="25707" xr:uid="{586A4E5E-952C-429D-A62E-B833EBB38837}"/>
    <cellStyle name="20% - 강조색3 3 4 3 5" xfId="51865" xr:uid="{E41662F9-D0AF-4ED0-8309-899C07C71ECF}"/>
    <cellStyle name="20% - 강조색3 3 4 4" xfId="6404" xr:uid="{C384D576-CDAF-449C-B42E-7EF8A138E611}"/>
    <cellStyle name="20% - 강조색3 3 4 4 2" xfId="17433" xr:uid="{7B16714E-41C0-4B67-91D7-1D1EFC3F0AC4}"/>
    <cellStyle name="20% - 강조색3 3 4 4 2 2" xfId="39482" xr:uid="{F2D3F1AC-0E4C-4CC0-AB24-9ADC4F9AB788}"/>
    <cellStyle name="20% - 강조색3 3 4 4 3" xfId="28462" xr:uid="{33F01D0B-6FD0-41B7-A667-CEB6B4DB3CFA}"/>
    <cellStyle name="20% - 강조색3 3 4 4 4" xfId="54618" xr:uid="{EF36F510-5A05-41E1-81FF-54C0951B4E9B}"/>
    <cellStyle name="20% - 강조색3 3 4 5" xfId="11923" xr:uid="{B37FB586-16ED-43FC-B9CF-854CFD36905C}"/>
    <cellStyle name="20% - 강조색3 3 4 5 2" xfId="33972" xr:uid="{2C39E777-2854-4B7E-A621-565C79E10C6E}"/>
    <cellStyle name="20% - 강조색3 3 4 6" xfId="22952" xr:uid="{BA0C2C2A-D55B-4F98-BC52-06D9CC5C6056}"/>
    <cellStyle name="20% - 강조색3 3 4 7" xfId="49109" xr:uid="{5E216665-BE74-47ED-A2C9-D631C111A34E}"/>
    <cellStyle name="20% - 강조색3 3 5" xfId="1545" xr:uid="{5EF9AF28-507B-4A69-A99F-585FBCD68DDA}"/>
    <cellStyle name="20% - 강조색3 3 5 2" xfId="4321" xr:uid="{E8A2E15D-B7AA-4E4B-8A63-D5733C14F854}"/>
    <cellStyle name="20% - 강조색3 3 5 2 2" xfId="9847" xr:uid="{611449D6-1766-4317-B8B2-DEEF00D2CA04}"/>
    <cellStyle name="20% - 강조색3 3 5 2 2 2" xfId="20876" xr:uid="{6F79A3D2-471F-40DF-9346-6E72DC68B0EE}"/>
    <cellStyle name="20% - 강조색3 3 5 2 2 2 2" xfId="42925" xr:uid="{DCFD999D-A78D-48D6-B59D-BD18E4BDD900}"/>
    <cellStyle name="20% - 강조색3 3 5 2 2 3" xfId="31905" xr:uid="{EC0091EC-4A66-4A94-B069-1D44E517E21E}"/>
    <cellStyle name="20% - 강조색3 3 5 2 3" xfId="15366" xr:uid="{861E76E9-0F56-4021-8BEC-658C2DE74037}"/>
    <cellStyle name="20% - 강조색3 3 5 2 3 2" xfId="37415" xr:uid="{E2F532CB-5BE1-484A-845F-38ACFEEFD681}"/>
    <cellStyle name="20% - 강조색3 3 5 2 4" xfId="26395" xr:uid="{C64CD12F-3008-47BB-8018-CDF8B07D8B01}"/>
    <cellStyle name="20% - 강조색3 3 5 2 5" xfId="52553" xr:uid="{338EE846-F90D-4419-A31A-2747DB3D77AF}"/>
    <cellStyle name="20% - 강조색3 3 5 3" xfId="7092" xr:uid="{0605BF9C-5B46-448F-AF4C-433B7CEA3E5E}"/>
    <cellStyle name="20% - 강조색3 3 5 3 2" xfId="18121" xr:uid="{3ADE06BA-7A72-41C4-9447-74FCFEE21076}"/>
    <cellStyle name="20% - 강조색3 3 5 3 2 2" xfId="40170" xr:uid="{3FF7E006-8860-419A-8B08-694DC1A0D17A}"/>
    <cellStyle name="20% - 강조색3 3 5 3 3" xfId="29150" xr:uid="{6A69A500-6235-4618-8E26-17E6D80B1C63}"/>
    <cellStyle name="20% - 강조색3 3 5 4" xfId="12611" xr:uid="{C0D4E6D1-A0B6-4032-8D60-79982549DE72}"/>
    <cellStyle name="20% - 강조색3 3 5 4 2" xfId="34660" xr:uid="{08B1D867-C37E-4571-A262-1963FD15B555}"/>
    <cellStyle name="20% - 강조색3 3 5 5" xfId="23640" xr:uid="{A029C62C-879E-438D-BC94-1D2B4BD577C9}"/>
    <cellStyle name="20% - 강조색3 3 5 6" xfId="49798" xr:uid="{AB3EB60E-B0AF-4FC3-9275-68D0CB99D2DE}"/>
    <cellStyle name="20% - 강조색3 3 6" xfId="2945" xr:uid="{13B3D681-47DC-4EF3-AD7D-1A6F908CE902}"/>
    <cellStyle name="20% - 강조색3 3 6 2" xfId="8471" xr:uid="{375BFA10-5A55-4452-BA02-66B3BC908118}"/>
    <cellStyle name="20% - 강조색3 3 6 2 2" xfId="19500" xr:uid="{575908FF-02FF-4D01-BC50-D36111B90A25}"/>
    <cellStyle name="20% - 강조색3 3 6 2 2 2" xfId="41549" xr:uid="{BE665BDB-5812-4781-9153-B5624D204908}"/>
    <cellStyle name="20% - 강조색3 3 6 2 3" xfId="30529" xr:uid="{C4425FBF-78AA-4FC3-B937-AC5F3A8A2C0A}"/>
    <cellStyle name="20% - 강조색3 3 6 3" xfId="13990" xr:uid="{CEFC7A9B-90C2-4C23-BD7E-70F44DFFF8F2}"/>
    <cellStyle name="20% - 강조색3 3 6 3 2" xfId="36039" xr:uid="{1650008F-25AB-41CF-97E9-3D1FA8D9A8A0}"/>
    <cellStyle name="20% - 강조색3 3 6 4" xfId="25019" xr:uid="{F981FA82-5EE8-4674-8046-A2F108E4E200}"/>
    <cellStyle name="20% - 강조색3 3 6 5" xfId="51177" xr:uid="{9A180F58-26A6-4C32-969D-8BD919129BF8}"/>
    <cellStyle name="20% - 강조색3 3 7" xfId="5716" xr:uid="{19D1C697-BB78-4E80-8365-591F5E75FE01}"/>
    <cellStyle name="20% - 강조색3 3 7 2" xfId="16745" xr:uid="{39E85388-9DDC-4F5C-98CB-44FEEBDCECC9}"/>
    <cellStyle name="20% - 강조색3 3 7 2 2" xfId="38794" xr:uid="{9749DA86-AEB0-460A-873A-7A2D94ABBEC1}"/>
    <cellStyle name="20% - 강조색3 3 7 3" xfId="27774" xr:uid="{93944056-D60E-40E4-89C0-24450E8BEAF6}"/>
    <cellStyle name="20% - 강조색3 3 7 4" xfId="53931" xr:uid="{59CB8ED1-DD64-4458-8536-46B058B47497}"/>
    <cellStyle name="20% - 강조색3 3 8" xfId="11235" xr:uid="{69EA87C3-0F6B-4798-A900-59AFC89CF325}"/>
    <cellStyle name="20% - 강조색3 3 8 2" xfId="33284" xr:uid="{FE8DF268-07C8-4A7C-B8C7-4A3C9E55946E}"/>
    <cellStyle name="20% - 강조색3 3 9" xfId="22264" xr:uid="{3B0A3F98-BB93-4AF5-B108-9E0006C346D4}"/>
    <cellStyle name="20% - 강조색3 4" xfId="97" xr:uid="{00000000-0005-0000-0000-000075000000}"/>
    <cellStyle name="20% - 강조색3 4 10" xfId="48435" xr:uid="{0738ECED-ACC0-481E-8885-AB4D0098738D}"/>
    <cellStyle name="20% - 강조색3 4 2" xfId="226" xr:uid="{00000000-0005-0000-0000-000076000000}"/>
    <cellStyle name="20% - 강조색3 4 2 2" xfId="586" xr:uid="{00000000-0005-0000-0000-000077000000}"/>
    <cellStyle name="20% - 강조색3 4 2 2 2" xfId="1323" xr:uid="{5C8B4BBC-2EB5-4D06-85D4-1E607CA34200}"/>
    <cellStyle name="20% - 강조색3 4 2 2 2 2" xfId="2717" xr:uid="{E3C46DA3-D36A-4D13-9598-58BFF3BFD719}"/>
    <cellStyle name="20% - 강조색3 4 2 2 2 2 2" xfId="5493" xr:uid="{A9879E02-F33E-4E50-992B-5A74B4F10D5D}"/>
    <cellStyle name="20% - 강조색3 4 2 2 2 2 2 2" xfId="11019" xr:uid="{0649425A-FC8B-4258-9784-7667FED5C703}"/>
    <cellStyle name="20% - 강조색3 4 2 2 2 2 2 2 2" xfId="22048" xr:uid="{E5BDA260-9375-465B-A5AF-DBE3735FF5A6}"/>
    <cellStyle name="20% - 강조색3 4 2 2 2 2 2 2 2 2" xfId="44097" xr:uid="{CADCC4E8-0A3E-4BBC-991F-E03FB78AC345}"/>
    <cellStyle name="20% - 강조색3 4 2 2 2 2 2 2 3" xfId="33077" xr:uid="{6827A5E9-3418-4E72-83DC-C33B202E5F9D}"/>
    <cellStyle name="20% - 강조색3 4 2 2 2 2 2 3" xfId="16538" xr:uid="{8B133188-CF4B-4771-AFDA-DAC3D3756265}"/>
    <cellStyle name="20% - 강조색3 4 2 2 2 2 2 3 2" xfId="38587" xr:uid="{326F6A75-D593-4B35-98A4-6FC75C0400F5}"/>
    <cellStyle name="20% - 강조색3 4 2 2 2 2 2 4" xfId="27567" xr:uid="{0665DC1E-919C-40AC-94E9-FFFAB548ACA9}"/>
    <cellStyle name="20% - 강조색3 4 2 2 2 2 2 5" xfId="53725" xr:uid="{27AE0936-7870-4FB3-8B06-D5B037E3EB15}"/>
    <cellStyle name="20% - 강조색3 4 2 2 2 2 3" xfId="8264" xr:uid="{11FF9846-235F-4F4C-B068-85430A1A2E27}"/>
    <cellStyle name="20% - 강조색3 4 2 2 2 2 3 2" xfId="19293" xr:uid="{76301925-E768-4F17-8316-82D979711BA4}"/>
    <cellStyle name="20% - 강조색3 4 2 2 2 2 3 2 2" xfId="41342" xr:uid="{82EB4442-9DE1-4B93-89BF-64D2082A3E61}"/>
    <cellStyle name="20% - 강조색3 4 2 2 2 2 3 3" xfId="30322" xr:uid="{A1D62366-2634-4F05-89CB-42E011D8C1AE}"/>
    <cellStyle name="20% - 강조색3 4 2 2 2 2 4" xfId="13783" xr:uid="{9F0606B4-DCDB-4933-BF89-E89F875EB411}"/>
    <cellStyle name="20% - 강조색3 4 2 2 2 2 4 2" xfId="35832" xr:uid="{221C4766-D025-4080-A0FE-59EB5AA2F9D8}"/>
    <cellStyle name="20% - 강조색3 4 2 2 2 2 5" xfId="24812" xr:uid="{DEB2DC64-03B1-4F2F-89AE-6B2ABE7A80F9}"/>
    <cellStyle name="20% - 강조색3 4 2 2 2 2 6" xfId="50970" xr:uid="{3C66D04F-5041-445B-A3AE-355306242813}"/>
    <cellStyle name="20% - 강조색3 4 2 2 2 3" xfId="4117" xr:uid="{719C3961-3EBD-4B93-9913-7B266DE7A509}"/>
    <cellStyle name="20% - 강조색3 4 2 2 2 3 2" xfId="9643" xr:uid="{ADA76DA0-CC72-4EA1-8DEF-3BE90E5B2A23}"/>
    <cellStyle name="20% - 강조색3 4 2 2 2 3 2 2" xfId="20672" xr:uid="{6037AF2D-C641-4B45-BDDF-7A8D8F38CAEE}"/>
    <cellStyle name="20% - 강조색3 4 2 2 2 3 2 2 2" xfId="42721" xr:uid="{EE1804BC-F54F-44A7-A72B-591EEF6ECBE5}"/>
    <cellStyle name="20% - 강조색3 4 2 2 2 3 2 3" xfId="31701" xr:uid="{F029EC0C-A6F4-40B8-804D-C76A222EA0E8}"/>
    <cellStyle name="20% - 강조색3 4 2 2 2 3 3" xfId="15162" xr:uid="{1BE520F5-B361-4905-8F36-461945D3AC13}"/>
    <cellStyle name="20% - 강조색3 4 2 2 2 3 3 2" xfId="37211" xr:uid="{6C5AD7F6-C37D-4E01-B803-E204054206EA}"/>
    <cellStyle name="20% - 강조색3 4 2 2 2 3 4" xfId="26191" xr:uid="{186FAB6B-BC64-4C3F-937A-77B570836546}"/>
    <cellStyle name="20% - 강조색3 4 2 2 2 3 5" xfId="52349" xr:uid="{B80FFE06-3023-46B8-9C48-AD2E32A9C5D0}"/>
    <cellStyle name="20% - 강조색3 4 2 2 2 4" xfId="6888" xr:uid="{4F6E12E8-943A-47E0-AEAC-F64EEBBAB95C}"/>
    <cellStyle name="20% - 강조색3 4 2 2 2 4 2" xfId="17917" xr:uid="{AF299CC3-388D-45FA-8A6E-A4DB803EBB83}"/>
    <cellStyle name="20% - 강조색3 4 2 2 2 4 2 2" xfId="39966" xr:uid="{D2383BE1-279A-466A-9613-8830F6D83608}"/>
    <cellStyle name="20% - 강조색3 4 2 2 2 4 3" xfId="28946" xr:uid="{9D5B45F2-5644-4D1B-A055-4A427C83CB86}"/>
    <cellStyle name="20% - 강조색3 4 2 2 2 4 4" xfId="55102" xr:uid="{2B7899C3-BF2B-4B58-BC66-F448BB00ABF9}"/>
    <cellStyle name="20% - 강조색3 4 2 2 2 5" xfId="12407" xr:uid="{F50FC6B2-971C-4A81-B8B3-5C7D699C46DE}"/>
    <cellStyle name="20% - 강조색3 4 2 2 2 5 2" xfId="34456" xr:uid="{8CA31AA8-4037-4B96-A552-2B9A74CE509E}"/>
    <cellStyle name="20% - 강조색3 4 2 2 2 6" xfId="23436" xr:uid="{698991C9-CF9E-4004-9E30-C162CAF3AD4B}"/>
    <cellStyle name="20% - 강조색3 4 2 2 2 7" xfId="49593" xr:uid="{F3F7323E-8714-47AA-9952-C524257B64DA}"/>
    <cellStyle name="20% - 강조색3 4 2 2 3" xfId="2029" xr:uid="{2BB1B682-12CA-4AA0-A44F-CC34A1EC8627}"/>
    <cellStyle name="20% - 강조색3 4 2 2 3 2" xfId="4805" xr:uid="{0D139FD0-988B-4CF7-BC5B-ACC956470672}"/>
    <cellStyle name="20% - 강조색3 4 2 2 3 2 2" xfId="10331" xr:uid="{2EB94BD1-EA9F-424A-BB34-1B6368A8E9F3}"/>
    <cellStyle name="20% - 강조색3 4 2 2 3 2 2 2" xfId="21360" xr:uid="{7083EA90-573B-432D-B5CB-305C38B4B143}"/>
    <cellStyle name="20% - 강조색3 4 2 2 3 2 2 2 2" xfId="43409" xr:uid="{7E4D8639-2D13-4F82-9E56-4D164242AA46}"/>
    <cellStyle name="20% - 강조색3 4 2 2 3 2 2 3" xfId="32389" xr:uid="{18848389-987C-4E73-A626-3D89B77B4D9B}"/>
    <cellStyle name="20% - 강조색3 4 2 2 3 2 3" xfId="15850" xr:uid="{13C0391E-A90B-4E10-918D-135AFB385EEF}"/>
    <cellStyle name="20% - 강조색3 4 2 2 3 2 3 2" xfId="37899" xr:uid="{05806F8B-BBE0-4114-9E5A-DD845F40B6EE}"/>
    <cellStyle name="20% - 강조색3 4 2 2 3 2 4" xfId="26879" xr:uid="{53AD0B88-272C-40C3-9DBF-9AF42794F8F2}"/>
    <cellStyle name="20% - 강조색3 4 2 2 3 2 5" xfId="53037" xr:uid="{CCDFCE53-F99B-450C-AB22-B6A6E848542D}"/>
    <cellStyle name="20% - 강조색3 4 2 2 3 3" xfId="7576" xr:uid="{19135FCB-632D-43CE-9F59-72609C1ABCDC}"/>
    <cellStyle name="20% - 강조색3 4 2 2 3 3 2" xfId="18605" xr:uid="{97193C35-E6DD-42E8-9B72-C6D1E96F219B}"/>
    <cellStyle name="20% - 강조색3 4 2 2 3 3 2 2" xfId="40654" xr:uid="{AD31FC5A-05A7-4D80-BE01-C9F6E042A245}"/>
    <cellStyle name="20% - 강조색3 4 2 2 3 3 3" xfId="29634" xr:uid="{507D2DDF-8E82-4202-8F57-0C347D920415}"/>
    <cellStyle name="20% - 강조색3 4 2 2 3 4" xfId="13095" xr:uid="{C3D600A8-EB1F-4361-AE79-9742223E6135}"/>
    <cellStyle name="20% - 강조색3 4 2 2 3 4 2" xfId="35144" xr:uid="{CA04FA84-D578-4623-B12E-CECCA3FA7844}"/>
    <cellStyle name="20% - 강조색3 4 2 2 3 5" xfId="24124" xr:uid="{C131E2EC-C20A-4C61-9416-9C8E2F1491C4}"/>
    <cellStyle name="20% - 강조색3 4 2 2 3 6" xfId="50282" xr:uid="{273D702E-C6C6-47D6-B9D2-050C53012E1C}"/>
    <cellStyle name="20% - 강조색3 4 2 2 4" xfId="3429" xr:uid="{495EEFF9-B85D-43FD-941B-7FC2F200F7C5}"/>
    <cellStyle name="20% - 강조색3 4 2 2 4 2" xfId="8955" xr:uid="{A30CA67F-D3AE-4E27-86AE-1F2577438925}"/>
    <cellStyle name="20% - 강조색3 4 2 2 4 2 2" xfId="19984" xr:uid="{766E65B0-02A7-4C51-8EDF-DDDE2FE07DE0}"/>
    <cellStyle name="20% - 강조색3 4 2 2 4 2 2 2" xfId="42033" xr:uid="{7E36752D-30E1-47C6-BE7A-DC05A982943D}"/>
    <cellStyle name="20% - 강조색3 4 2 2 4 2 3" xfId="31013" xr:uid="{14A6DB86-BCC4-4D40-A580-4DDE1A297FDE}"/>
    <cellStyle name="20% - 강조색3 4 2 2 4 3" xfId="14474" xr:uid="{7457D4BC-0D7D-4331-978B-5A2CBEB5721E}"/>
    <cellStyle name="20% - 강조색3 4 2 2 4 3 2" xfId="36523" xr:uid="{295011D7-DED1-4DE7-B925-4921F318238B}"/>
    <cellStyle name="20% - 강조색3 4 2 2 4 4" xfId="25503" xr:uid="{9E30F732-E8B9-4DF6-A7C4-53D69FFD9916}"/>
    <cellStyle name="20% - 강조색3 4 2 2 4 5" xfId="51661" xr:uid="{B5DE58C3-2EA8-4E3A-9428-EC99BF98612F}"/>
    <cellStyle name="20% - 강조색3 4 2 2 5" xfId="6200" xr:uid="{4D19047F-F4C9-4CFE-9659-E6F0356535DB}"/>
    <cellStyle name="20% - 강조색3 4 2 2 5 2" xfId="17229" xr:uid="{E598166B-98D7-4E8E-AA83-9320613EEE73}"/>
    <cellStyle name="20% - 강조색3 4 2 2 5 2 2" xfId="39278" xr:uid="{AB5593D1-F31A-44CE-8E07-2DC0DB38D435}"/>
    <cellStyle name="20% - 강조색3 4 2 2 5 3" xfId="28258" xr:uid="{6902314A-373C-44F0-BC7B-2EFB95BC8195}"/>
    <cellStyle name="20% - 강조색3 4 2 2 5 4" xfId="54414" xr:uid="{40716378-231D-4AD0-9100-BD36019E02CC}"/>
    <cellStyle name="20% - 강조색3 4 2 2 6" xfId="11719" xr:uid="{0A6B2AC0-752C-463C-B64B-7E564BEA1C5F}"/>
    <cellStyle name="20% - 강조색3 4 2 2 6 2" xfId="33768" xr:uid="{70243A6F-A756-429E-82D6-6B6C9520BA53}"/>
    <cellStyle name="20% - 강조색3 4 2 2 7" xfId="22748" xr:uid="{D3B5B654-0790-44AF-B2E8-06EF739CED8F}"/>
    <cellStyle name="20% - 강조색3 4 2 2 8" xfId="48905" xr:uid="{1AD43147-0ECE-4A1F-A18D-64746D345E2E}"/>
    <cellStyle name="20% - 강조색3 4 2 3" xfId="981" xr:uid="{4318CE2F-F752-47D2-B692-9994C44F5725}"/>
    <cellStyle name="20% - 강조색3 4 2 3 2" xfId="2375" xr:uid="{82B8B4E3-0535-4C94-A55F-317B55D88516}"/>
    <cellStyle name="20% - 강조색3 4 2 3 2 2" xfId="5151" xr:uid="{161ACFEB-09A9-4819-99C2-2A7DC904C47B}"/>
    <cellStyle name="20% - 강조색3 4 2 3 2 2 2" xfId="10677" xr:uid="{73C81A7B-E8DE-4E4B-8F96-E701663BA4F8}"/>
    <cellStyle name="20% - 강조색3 4 2 3 2 2 2 2" xfId="21706" xr:uid="{224269F3-9E2D-4C41-95D7-7637590E486A}"/>
    <cellStyle name="20% - 강조색3 4 2 3 2 2 2 2 2" xfId="43755" xr:uid="{0C0A770D-DD2F-43FA-BF43-6731C67169B0}"/>
    <cellStyle name="20% - 강조색3 4 2 3 2 2 2 3" xfId="32735" xr:uid="{262CFA1F-7ED1-400A-B6E4-3CC0A5E095BA}"/>
    <cellStyle name="20% - 강조색3 4 2 3 2 2 3" xfId="16196" xr:uid="{58705ACA-2AA5-432D-AE28-9B1E864C6DA2}"/>
    <cellStyle name="20% - 강조색3 4 2 3 2 2 3 2" xfId="38245" xr:uid="{FD3EC1E1-B1E7-4A99-A4CF-22D70BD80EF5}"/>
    <cellStyle name="20% - 강조색3 4 2 3 2 2 4" xfId="27225" xr:uid="{E4C39E09-03F4-401B-8C73-A8F678966B6E}"/>
    <cellStyle name="20% - 강조색3 4 2 3 2 2 5" xfId="53383" xr:uid="{C735C2E9-F156-4A77-9471-CC24B038E6F2}"/>
    <cellStyle name="20% - 강조색3 4 2 3 2 3" xfId="7922" xr:uid="{1E46AD4A-F4CB-45DB-A3C9-183C0D75FF14}"/>
    <cellStyle name="20% - 강조색3 4 2 3 2 3 2" xfId="18951" xr:uid="{921123FC-0ED3-4DAE-BBD7-1EEC5740327C}"/>
    <cellStyle name="20% - 강조색3 4 2 3 2 3 2 2" xfId="41000" xr:uid="{DE2D743B-C4D7-41B0-A65F-8E7514EC9089}"/>
    <cellStyle name="20% - 강조색3 4 2 3 2 3 3" xfId="29980" xr:uid="{389F4E0F-4606-43F6-87A4-E3B532A7B50E}"/>
    <cellStyle name="20% - 강조색3 4 2 3 2 4" xfId="13441" xr:uid="{7D9737F0-3463-461B-9D62-09CF98C918F7}"/>
    <cellStyle name="20% - 강조색3 4 2 3 2 4 2" xfId="35490" xr:uid="{DC1D4F87-4C5C-4DA6-97D5-F635A44B07B1}"/>
    <cellStyle name="20% - 강조색3 4 2 3 2 5" xfId="24470" xr:uid="{03467F99-4D0D-48FA-8A1B-7EE5F76E1645}"/>
    <cellStyle name="20% - 강조색3 4 2 3 2 6" xfId="50628" xr:uid="{9F6455DA-1B57-4D10-815F-22CF3FF57765}"/>
    <cellStyle name="20% - 강조색3 4 2 3 3" xfId="3775" xr:uid="{013AE39F-049E-4BCC-ABA8-7F29E38B40F5}"/>
    <cellStyle name="20% - 강조색3 4 2 3 3 2" xfId="9301" xr:uid="{C4E4BDD4-DB3E-4E6E-A643-475716EDECCA}"/>
    <cellStyle name="20% - 강조색3 4 2 3 3 2 2" xfId="20330" xr:uid="{BB6A1136-2CBE-4791-AE25-5E5651D4CC54}"/>
    <cellStyle name="20% - 강조색3 4 2 3 3 2 2 2" xfId="42379" xr:uid="{9E75C22C-CA58-46C8-9417-E982753117C1}"/>
    <cellStyle name="20% - 강조색3 4 2 3 3 2 3" xfId="31359" xr:uid="{A65A5C7D-6FC2-4D9B-8AD3-673ECDDB0CFE}"/>
    <cellStyle name="20% - 강조색3 4 2 3 3 3" xfId="14820" xr:uid="{7D9AFD84-48F8-407A-B5E0-1F49588E1043}"/>
    <cellStyle name="20% - 강조색3 4 2 3 3 3 2" xfId="36869" xr:uid="{2DCF79C7-92FE-4C33-88E7-178A7E6264EB}"/>
    <cellStyle name="20% - 강조색3 4 2 3 3 4" xfId="25849" xr:uid="{FC0E1CA0-FDFD-4B26-97F4-DA1A0D8C5FA1}"/>
    <cellStyle name="20% - 강조색3 4 2 3 3 5" xfId="52007" xr:uid="{338D6E2E-781E-4200-A9F6-B351CDB69C6C}"/>
    <cellStyle name="20% - 강조색3 4 2 3 4" xfId="6546" xr:uid="{3A9ACC53-DF51-46EE-B4EC-8FBB6B3AECDE}"/>
    <cellStyle name="20% - 강조색3 4 2 3 4 2" xfId="17575" xr:uid="{21B81385-1EB1-4E63-BF73-6DD0716FA182}"/>
    <cellStyle name="20% - 강조색3 4 2 3 4 2 2" xfId="39624" xr:uid="{457259A8-F06A-45A9-9605-DA81ED143A5A}"/>
    <cellStyle name="20% - 강조색3 4 2 3 4 3" xfId="28604" xr:uid="{08EC057C-823B-4B78-95B3-5ECADAE509EA}"/>
    <cellStyle name="20% - 강조색3 4 2 3 4 4" xfId="54760" xr:uid="{B5384C15-21DF-4F8B-9D20-8796EC1AC7F6}"/>
    <cellStyle name="20% - 강조색3 4 2 3 5" xfId="12065" xr:uid="{E1BF338F-A6B0-442A-B575-AEAF52B5DDD2}"/>
    <cellStyle name="20% - 강조색3 4 2 3 5 2" xfId="34114" xr:uid="{FAB9D8C7-D0D8-46A3-87D0-9B78B49926C4}"/>
    <cellStyle name="20% - 강조색3 4 2 3 6" xfId="23094" xr:uid="{F40381D9-58D5-47FC-A9A3-0C7EB6AA1F69}"/>
    <cellStyle name="20% - 강조색3 4 2 3 7" xfId="49251" xr:uid="{CA9594F8-09D9-4C99-837B-C16F85BFB9BA}"/>
    <cellStyle name="20% - 강조색3 4 2 4" xfId="1687" xr:uid="{90B3EFC2-F920-431D-9B9E-E79A8B1995BA}"/>
    <cellStyle name="20% - 강조색3 4 2 4 2" xfId="4463" xr:uid="{5B58BE24-CFA4-4310-97EE-9977766611F4}"/>
    <cellStyle name="20% - 강조색3 4 2 4 2 2" xfId="9989" xr:uid="{05D72693-3466-4022-8E87-D44A14B8AB8C}"/>
    <cellStyle name="20% - 강조색3 4 2 4 2 2 2" xfId="21018" xr:uid="{800B9F55-5786-440A-8BEE-19EE41E91F6F}"/>
    <cellStyle name="20% - 강조색3 4 2 4 2 2 2 2" xfId="43067" xr:uid="{D6AF311D-B3E2-440F-ADD5-BE08E78FD981}"/>
    <cellStyle name="20% - 강조색3 4 2 4 2 2 3" xfId="32047" xr:uid="{172461DE-1FB3-4959-A741-1EE888842D00}"/>
    <cellStyle name="20% - 강조색3 4 2 4 2 3" xfId="15508" xr:uid="{69EC53E1-3360-4A92-A131-D5F0BBE4842F}"/>
    <cellStyle name="20% - 강조색3 4 2 4 2 3 2" xfId="37557" xr:uid="{5A962071-9485-499A-A384-DBC995C5C92E}"/>
    <cellStyle name="20% - 강조색3 4 2 4 2 4" xfId="26537" xr:uid="{6815E35D-CD6C-4764-84E2-7CE6CA06FA16}"/>
    <cellStyle name="20% - 강조색3 4 2 4 2 5" xfId="52695" xr:uid="{B3D1F951-E18E-45ED-A362-CA5C9CBE28AC}"/>
    <cellStyle name="20% - 강조색3 4 2 4 3" xfId="7234" xr:uid="{0E0EC8C3-DC2F-4594-93A3-91F142ECB8BD}"/>
    <cellStyle name="20% - 강조색3 4 2 4 3 2" xfId="18263" xr:uid="{B4CD715A-455A-4CF7-B4F2-0E4602D64CDA}"/>
    <cellStyle name="20% - 강조색3 4 2 4 3 2 2" xfId="40312" xr:uid="{9CE69817-50A4-4471-A7AB-F323880C3D0C}"/>
    <cellStyle name="20% - 강조색3 4 2 4 3 3" xfId="29292" xr:uid="{8F427C3E-46C2-4A12-918D-0D7AA6E2512C}"/>
    <cellStyle name="20% - 강조색3 4 2 4 4" xfId="12753" xr:uid="{E9D43292-305A-48B3-ABD2-E259D8899998}"/>
    <cellStyle name="20% - 강조색3 4 2 4 4 2" xfId="34802" xr:uid="{FF947EBA-771B-459C-B354-F51C7311D3EB}"/>
    <cellStyle name="20% - 강조색3 4 2 4 5" xfId="23782" xr:uid="{E1ABED80-8427-4861-B9C3-59A69349832E}"/>
    <cellStyle name="20% - 강조색3 4 2 4 6" xfId="49940" xr:uid="{52298D93-8B97-42E2-B941-EADB949AB27F}"/>
    <cellStyle name="20% - 강조색3 4 2 5" xfId="3087" xr:uid="{D5660855-86C8-420D-9511-31C670205E25}"/>
    <cellStyle name="20% - 강조색3 4 2 5 2" xfId="8613" xr:uid="{9B7E894D-0F04-43D2-BB80-73933B2CA556}"/>
    <cellStyle name="20% - 강조색3 4 2 5 2 2" xfId="19642" xr:uid="{D1F3A2B3-B2C2-489E-8715-8A0E7AC4ED19}"/>
    <cellStyle name="20% - 강조색3 4 2 5 2 2 2" xfId="41691" xr:uid="{A6491B1A-CD4B-43A4-9AF5-8F5B396F879F}"/>
    <cellStyle name="20% - 강조색3 4 2 5 2 3" xfId="30671" xr:uid="{4386D562-6A94-4CFB-A0B8-D18E8FB086E8}"/>
    <cellStyle name="20% - 강조색3 4 2 5 3" xfId="14132" xr:uid="{1CB878CE-822E-4B00-834E-6F9C3B197AC7}"/>
    <cellStyle name="20% - 강조색3 4 2 5 3 2" xfId="36181" xr:uid="{DDA5D425-7464-40B7-8B1B-EE0155E877EA}"/>
    <cellStyle name="20% - 강조색3 4 2 5 4" xfId="25161" xr:uid="{F9AE964B-5D50-494A-8C39-A407A708657D}"/>
    <cellStyle name="20% - 강조색3 4 2 5 5" xfId="51319" xr:uid="{5FA592E1-BF55-4B3B-B9C9-5DE787120246}"/>
    <cellStyle name="20% - 강조색3 4 2 6" xfId="5858" xr:uid="{FD4E9DB6-6381-4626-964B-0020A07AE5F5}"/>
    <cellStyle name="20% - 강조색3 4 2 6 2" xfId="16887" xr:uid="{C10BDBA4-B5A6-46F1-A8D9-CF55125288CD}"/>
    <cellStyle name="20% - 강조색3 4 2 6 2 2" xfId="38936" xr:uid="{7B003B23-2BC4-4508-A1A2-97E4CB576A41}"/>
    <cellStyle name="20% - 강조색3 4 2 6 3" xfId="27916" xr:uid="{935B0243-D3D7-4FC8-86CA-54026C413904}"/>
    <cellStyle name="20% - 강조색3 4 2 6 4" xfId="54073" xr:uid="{5680E439-EAC5-499D-8582-BDCAEAEEA61D}"/>
    <cellStyle name="20% - 강조색3 4 2 7" xfId="11377" xr:uid="{1A67BA55-1469-45AD-A0D3-CC5E779EF6E9}"/>
    <cellStyle name="20% - 강조색3 4 2 7 2" xfId="33426" xr:uid="{BBF437B8-E191-4319-8395-3B73EA2E9F84}"/>
    <cellStyle name="20% - 강조색3 4 2 8" xfId="22406" xr:uid="{A9D39B64-6F4D-4105-94C2-5B720B5476EE}"/>
    <cellStyle name="20% - 강조색3 4 2 9" xfId="48564" xr:uid="{359C10E8-4F28-4DC5-BFAE-C8BE49057B50}"/>
    <cellStyle name="20% - 강조색3 4 3" xfId="457" xr:uid="{00000000-0005-0000-0000-000078000000}"/>
    <cellStyle name="20% - 강조색3 4 3 2" xfId="1194" xr:uid="{542AC0AB-DA4D-4C37-832A-594B93F4EE03}"/>
    <cellStyle name="20% - 강조색3 4 3 2 2" xfId="2588" xr:uid="{E4E7D6E6-FE29-48BC-8CD2-70B663F464B7}"/>
    <cellStyle name="20% - 강조색3 4 3 2 2 2" xfId="5364" xr:uid="{95E198F9-85B6-4767-B991-B684864D9644}"/>
    <cellStyle name="20% - 강조색3 4 3 2 2 2 2" xfId="10890" xr:uid="{E66311C5-82BA-4BE5-9F97-B524C3202E7E}"/>
    <cellStyle name="20% - 강조색3 4 3 2 2 2 2 2" xfId="21919" xr:uid="{A30CAAD6-A137-420F-9236-30E185268324}"/>
    <cellStyle name="20% - 강조색3 4 3 2 2 2 2 2 2" xfId="43968" xr:uid="{07E0125E-C5C7-4D28-974F-A97976931528}"/>
    <cellStyle name="20% - 강조색3 4 3 2 2 2 2 3" xfId="32948" xr:uid="{4C0C22F2-EA9A-43F0-88A0-37B4828A970F}"/>
    <cellStyle name="20% - 강조색3 4 3 2 2 2 3" xfId="16409" xr:uid="{6A9CDA6E-2AE5-4526-B57C-C5A0C227081C}"/>
    <cellStyle name="20% - 강조색3 4 3 2 2 2 3 2" xfId="38458" xr:uid="{C449A143-1BFB-4DD2-B56E-7CC53E9DEB64}"/>
    <cellStyle name="20% - 강조색3 4 3 2 2 2 4" xfId="27438" xr:uid="{28A58804-88FC-49E0-9A47-7ED42AFBC3CD}"/>
    <cellStyle name="20% - 강조색3 4 3 2 2 2 5" xfId="53596" xr:uid="{17AD0E57-6F0E-47F3-9C3A-21F8C3A0D57A}"/>
    <cellStyle name="20% - 강조색3 4 3 2 2 3" xfId="8135" xr:uid="{2C7B9CA6-6158-4F17-89F9-36E1C35DD484}"/>
    <cellStyle name="20% - 강조색3 4 3 2 2 3 2" xfId="19164" xr:uid="{2F4FC577-F9CA-47F1-8029-3E87C483B56A}"/>
    <cellStyle name="20% - 강조색3 4 3 2 2 3 2 2" xfId="41213" xr:uid="{35A9E134-7536-41C6-9D94-65B6CAEEE8B1}"/>
    <cellStyle name="20% - 강조색3 4 3 2 2 3 3" xfId="30193" xr:uid="{D7570D9E-FAA9-4CA9-A185-A30D8D65DC12}"/>
    <cellStyle name="20% - 강조색3 4 3 2 2 4" xfId="13654" xr:uid="{C079AEF6-12AC-44A1-BC06-D47C305F6EFB}"/>
    <cellStyle name="20% - 강조색3 4 3 2 2 4 2" xfId="35703" xr:uid="{71A23F2B-F6DC-4165-A868-E0A6D0567660}"/>
    <cellStyle name="20% - 강조색3 4 3 2 2 5" xfId="24683" xr:uid="{B9A641B1-527B-49DA-99D7-A3F2777502CE}"/>
    <cellStyle name="20% - 강조색3 4 3 2 2 6" xfId="50841" xr:uid="{6F25172B-D263-4C58-BC80-A5792D3659E3}"/>
    <cellStyle name="20% - 강조색3 4 3 2 3" xfId="3988" xr:uid="{950FD716-95C5-4CBF-919E-6EE060C9C7F5}"/>
    <cellStyle name="20% - 강조색3 4 3 2 3 2" xfId="9514" xr:uid="{9709ABD0-1512-4844-BB3C-B37E031692A5}"/>
    <cellStyle name="20% - 강조색3 4 3 2 3 2 2" xfId="20543" xr:uid="{E4CF7ED7-DDAD-4F6B-B775-DB546038E2AE}"/>
    <cellStyle name="20% - 강조색3 4 3 2 3 2 2 2" xfId="42592" xr:uid="{146B38DA-8DED-4FD8-ABEB-EB5D5AE88637}"/>
    <cellStyle name="20% - 강조색3 4 3 2 3 2 3" xfId="31572" xr:uid="{DB27C10D-741C-414B-8DB0-6D6ABA0E1DE0}"/>
    <cellStyle name="20% - 강조색3 4 3 2 3 3" xfId="15033" xr:uid="{780AA01B-CA15-45A9-9580-FA848E0B994F}"/>
    <cellStyle name="20% - 강조색3 4 3 2 3 3 2" xfId="37082" xr:uid="{6A18F889-111F-490C-853F-445D0F1E7E3E}"/>
    <cellStyle name="20% - 강조색3 4 3 2 3 4" xfId="26062" xr:uid="{41FD0D54-CB0D-4DBB-B9DD-3FB8DC060400}"/>
    <cellStyle name="20% - 강조색3 4 3 2 3 5" xfId="52220" xr:uid="{CA15BAF1-3310-44A9-8221-352B9D8A963F}"/>
    <cellStyle name="20% - 강조색3 4 3 2 4" xfId="6759" xr:uid="{EC1C55E2-9279-4EF1-8271-60719FB11286}"/>
    <cellStyle name="20% - 강조색3 4 3 2 4 2" xfId="17788" xr:uid="{EF48C8AD-0E39-4299-8934-B8F62C549539}"/>
    <cellStyle name="20% - 강조색3 4 3 2 4 2 2" xfId="39837" xr:uid="{26B942C9-A7BF-41DA-B32A-5D5FCF0A15C0}"/>
    <cellStyle name="20% - 강조색3 4 3 2 4 3" xfId="28817" xr:uid="{8B243AFA-E7FC-4399-BC9D-444DB8F16279}"/>
    <cellStyle name="20% - 강조색3 4 3 2 4 4" xfId="54973" xr:uid="{5C583541-BD5F-4C81-AA74-19FE7F998E1D}"/>
    <cellStyle name="20% - 강조색3 4 3 2 5" xfId="12278" xr:uid="{5C8C21B3-9693-435E-8634-72EB7DD75E55}"/>
    <cellStyle name="20% - 강조색3 4 3 2 5 2" xfId="34327" xr:uid="{1A721F68-8B75-461E-9C24-370F1DCC089C}"/>
    <cellStyle name="20% - 강조색3 4 3 2 6" xfId="23307" xr:uid="{19C5240E-C78C-486B-BF5B-F5B094AE3FB3}"/>
    <cellStyle name="20% - 강조색3 4 3 2 7" xfId="49464" xr:uid="{A21492BD-D55C-4003-BDF3-CBC32E14E0D5}"/>
    <cellStyle name="20% - 강조색3 4 3 3" xfId="1900" xr:uid="{E8F743C0-802D-4D50-B592-89D6291FB0CB}"/>
    <cellStyle name="20% - 강조색3 4 3 3 2" xfId="4676" xr:uid="{022424B7-3668-44DE-A1E6-35CDC1005B32}"/>
    <cellStyle name="20% - 강조색3 4 3 3 2 2" xfId="10202" xr:uid="{087B09CC-557E-4CF6-9221-D3F376AFB278}"/>
    <cellStyle name="20% - 강조색3 4 3 3 2 2 2" xfId="21231" xr:uid="{A3D8D390-F178-46DF-8C67-6C37B0A0CB86}"/>
    <cellStyle name="20% - 강조색3 4 3 3 2 2 2 2" xfId="43280" xr:uid="{1A652C77-9379-4659-BF31-352B2E21BD4D}"/>
    <cellStyle name="20% - 강조색3 4 3 3 2 2 3" xfId="32260" xr:uid="{2322E848-F0E9-4170-9574-BD3CEC4A2CD9}"/>
    <cellStyle name="20% - 강조색3 4 3 3 2 3" xfId="15721" xr:uid="{BA036E90-1261-4A4F-B49D-CC987298259B}"/>
    <cellStyle name="20% - 강조색3 4 3 3 2 3 2" xfId="37770" xr:uid="{9FE881BA-2A6D-4890-84D4-748B263A8630}"/>
    <cellStyle name="20% - 강조색3 4 3 3 2 4" xfId="26750" xr:uid="{D6500A86-1E56-41EC-9D86-E2CB69494DB2}"/>
    <cellStyle name="20% - 강조색3 4 3 3 2 5" xfId="52908" xr:uid="{2AF287DF-B0B0-4DAF-95F3-AB171695D7CD}"/>
    <cellStyle name="20% - 강조색3 4 3 3 3" xfId="7447" xr:uid="{4A8643C4-18AB-4848-BB6D-41A7EAAA9E52}"/>
    <cellStyle name="20% - 강조색3 4 3 3 3 2" xfId="18476" xr:uid="{38ECD06C-B8D2-4D85-808E-75213D3E7CE9}"/>
    <cellStyle name="20% - 강조색3 4 3 3 3 2 2" xfId="40525" xr:uid="{E1E45125-8E95-4283-A7CE-BB57672203E3}"/>
    <cellStyle name="20% - 강조색3 4 3 3 3 3" xfId="29505" xr:uid="{03AEF3C3-7B52-4D23-B1DF-768389F1AD35}"/>
    <cellStyle name="20% - 강조색3 4 3 3 4" xfId="12966" xr:uid="{DB7803EC-D7B4-4FFB-AF2D-E5D0CD293B9C}"/>
    <cellStyle name="20% - 강조색3 4 3 3 4 2" xfId="35015" xr:uid="{744AB62D-D6D7-47A1-A2A3-9B321189C09B}"/>
    <cellStyle name="20% - 강조색3 4 3 3 5" xfId="23995" xr:uid="{88CEBBBB-5CCD-4BA4-8A3D-564C01B075CB}"/>
    <cellStyle name="20% - 강조색3 4 3 3 6" xfId="50153" xr:uid="{E260B0E5-EC23-46DF-8271-DE294417877B}"/>
    <cellStyle name="20% - 강조색3 4 3 4" xfId="3300" xr:uid="{10BF0D19-7E6E-4A18-9CA2-5A7A988AB51A}"/>
    <cellStyle name="20% - 강조색3 4 3 4 2" xfId="8826" xr:uid="{15B954D9-8880-4B7F-AA5A-349AB09CFC7D}"/>
    <cellStyle name="20% - 강조색3 4 3 4 2 2" xfId="19855" xr:uid="{BB55764D-248B-4884-8EF9-3551AAAEF4E7}"/>
    <cellStyle name="20% - 강조색3 4 3 4 2 2 2" xfId="41904" xr:uid="{AA46D86D-0EB1-4166-9030-BE8C704B4499}"/>
    <cellStyle name="20% - 강조색3 4 3 4 2 3" xfId="30884" xr:uid="{5EFE30C8-9F61-403E-B281-31E74BC1BDB9}"/>
    <cellStyle name="20% - 강조색3 4 3 4 3" xfId="14345" xr:uid="{B8B3ED1F-6031-48CE-940D-DBEC3D46AD7A}"/>
    <cellStyle name="20% - 강조색3 4 3 4 3 2" xfId="36394" xr:uid="{FF1596BE-9C45-478D-8988-DEE34CEA0DEF}"/>
    <cellStyle name="20% - 강조색3 4 3 4 4" xfId="25374" xr:uid="{DCD04A24-ED18-4361-948E-7B9B123E6DAB}"/>
    <cellStyle name="20% - 강조색3 4 3 4 5" xfId="51532" xr:uid="{647CFCA4-0F56-4F38-AFE7-416029CC36B6}"/>
    <cellStyle name="20% - 강조색3 4 3 5" xfId="6071" xr:uid="{F564B63D-8143-4B2F-BB1E-4109E3975DA2}"/>
    <cellStyle name="20% - 강조색3 4 3 5 2" xfId="17100" xr:uid="{9FA1D01C-5D20-4D66-9150-5B68E702EBF1}"/>
    <cellStyle name="20% - 강조색3 4 3 5 2 2" xfId="39149" xr:uid="{86D21943-7B56-49F0-B60C-E5ED68CA3C32}"/>
    <cellStyle name="20% - 강조색3 4 3 5 3" xfId="28129" xr:uid="{34191274-FA6C-4779-81F9-742A5BCD86D4}"/>
    <cellStyle name="20% - 강조색3 4 3 5 4" xfId="54285" xr:uid="{4A38802D-1F65-4500-A62B-FB76BE92F6B5}"/>
    <cellStyle name="20% - 강조색3 4 3 6" xfId="11590" xr:uid="{8A4462E9-E869-4CDB-9EEC-9F015E11B7A4}"/>
    <cellStyle name="20% - 강조색3 4 3 6 2" xfId="33639" xr:uid="{333DDA58-2521-4FFE-9F48-296239A18F3D}"/>
    <cellStyle name="20% - 강조색3 4 3 7" xfId="22619" xr:uid="{6ABA7390-4205-483D-96C9-A9677742A390}"/>
    <cellStyle name="20% - 강조색3 4 3 8" xfId="48776" xr:uid="{F11A2AF8-0D86-4AC2-AC9C-6BCE95D4CE6E}"/>
    <cellStyle name="20% - 강조색3 4 4" xfId="852" xr:uid="{997BBCAE-E3C2-48C9-9B63-0E6CCE84A787}"/>
    <cellStyle name="20% - 강조색3 4 4 2" xfId="2246" xr:uid="{4C3802CD-EAEE-4CBA-AB4C-CF942BA1FEB2}"/>
    <cellStyle name="20% - 강조색3 4 4 2 2" xfId="5022" xr:uid="{5CDE4DCB-B065-412D-8294-250632B1D588}"/>
    <cellStyle name="20% - 강조색3 4 4 2 2 2" xfId="10548" xr:uid="{4D07359E-08F2-4AEB-AC3F-A2756330514F}"/>
    <cellStyle name="20% - 강조색3 4 4 2 2 2 2" xfId="21577" xr:uid="{084074B3-EB7E-4680-A371-51B97C2A3EFE}"/>
    <cellStyle name="20% - 강조색3 4 4 2 2 2 2 2" xfId="43626" xr:uid="{341261F9-CCF3-42A2-A210-1473EBCA045C}"/>
    <cellStyle name="20% - 강조색3 4 4 2 2 2 3" xfId="32606" xr:uid="{65B7B521-E358-4BB0-B01A-CDE8687BD321}"/>
    <cellStyle name="20% - 강조색3 4 4 2 2 3" xfId="16067" xr:uid="{D5AC2E78-9AE0-41A9-8C37-5F3905609768}"/>
    <cellStyle name="20% - 강조색3 4 4 2 2 3 2" xfId="38116" xr:uid="{B357CDFF-787B-413C-8020-724E71C1B670}"/>
    <cellStyle name="20% - 강조색3 4 4 2 2 4" xfId="27096" xr:uid="{F711133D-E932-40E1-AA4D-6D9F2F3739C2}"/>
    <cellStyle name="20% - 강조색3 4 4 2 2 5" xfId="53254" xr:uid="{52E99B9A-9957-4406-A162-7AC46D9F2251}"/>
    <cellStyle name="20% - 강조색3 4 4 2 3" xfId="7793" xr:uid="{6D4E351D-F3F0-4A8B-8198-357522788E63}"/>
    <cellStyle name="20% - 강조색3 4 4 2 3 2" xfId="18822" xr:uid="{F5C6B3EB-248D-47BB-A919-64D4476CEB71}"/>
    <cellStyle name="20% - 강조색3 4 4 2 3 2 2" xfId="40871" xr:uid="{5B9EB89B-403E-4285-8CC8-B630D61B0D4D}"/>
    <cellStyle name="20% - 강조색3 4 4 2 3 3" xfId="29851" xr:uid="{4183A65F-CD6C-4ECB-9C4C-7B6D621075AA}"/>
    <cellStyle name="20% - 강조색3 4 4 2 4" xfId="13312" xr:uid="{B9ECE766-B4B9-4BFD-8B6F-D93116B8167B}"/>
    <cellStyle name="20% - 강조색3 4 4 2 4 2" xfId="35361" xr:uid="{D6A18E1A-4C78-4D05-8698-B820E47B8616}"/>
    <cellStyle name="20% - 강조색3 4 4 2 5" xfId="24341" xr:uid="{9FB470EF-E95E-48CD-A85D-BF78E363B21B}"/>
    <cellStyle name="20% - 강조색3 4 4 2 6" xfId="50499" xr:uid="{91B240C3-3C96-432D-AFD3-60AD5C28BA69}"/>
    <cellStyle name="20% - 강조색3 4 4 3" xfId="3646" xr:uid="{740DAFF9-D3F1-4199-810D-018BC89833CB}"/>
    <cellStyle name="20% - 강조색3 4 4 3 2" xfId="9172" xr:uid="{F8E47B94-E454-49EA-AA85-9B00499E5A13}"/>
    <cellStyle name="20% - 강조색3 4 4 3 2 2" xfId="20201" xr:uid="{5E6804DC-A517-43B4-A01D-7DBCB27F6EFA}"/>
    <cellStyle name="20% - 강조색3 4 4 3 2 2 2" xfId="42250" xr:uid="{342B178B-B8C6-4C10-ABCE-5F3435614EC9}"/>
    <cellStyle name="20% - 강조색3 4 4 3 2 3" xfId="31230" xr:uid="{A8E87434-3788-4EB3-8152-7EEBEF18A8AB}"/>
    <cellStyle name="20% - 강조색3 4 4 3 3" xfId="14691" xr:uid="{85AFE516-2A99-4B67-8849-B11D58D54F32}"/>
    <cellStyle name="20% - 강조색3 4 4 3 3 2" xfId="36740" xr:uid="{E433884F-89D8-4918-88B7-60CCBC7399CA}"/>
    <cellStyle name="20% - 강조색3 4 4 3 4" xfId="25720" xr:uid="{F3E9ABB5-D4DE-4AA6-A8A3-FCADD46597CF}"/>
    <cellStyle name="20% - 강조색3 4 4 3 5" xfId="51878" xr:uid="{94108A85-04BF-411B-8E4D-FEF7D111AAAA}"/>
    <cellStyle name="20% - 강조색3 4 4 4" xfId="6417" xr:uid="{800FCD41-94D1-4467-A4CA-F3C6A034E173}"/>
    <cellStyle name="20% - 강조색3 4 4 4 2" xfId="17446" xr:uid="{4AE8C59F-F157-407E-BBB3-D6DC68ACFB24}"/>
    <cellStyle name="20% - 강조색3 4 4 4 2 2" xfId="39495" xr:uid="{DCB9CCB9-DB8E-4B90-90D9-F3927F347F07}"/>
    <cellStyle name="20% - 강조색3 4 4 4 3" xfId="28475" xr:uid="{D5AF1FD8-AF83-4571-AA5F-432E469FC4D4}"/>
    <cellStyle name="20% - 강조색3 4 4 4 4" xfId="54631" xr:uid="{C13CC285-971A-4A52-83A0-8F7246090629}"/>
    <cellStyle name="20% - 강조색3 4 4 5" xfId="11936" xr:uid="{5F062C67-741D-4826-A48E-A76CD62A5689}"/>
    <cellStyle name="20% - 강조색3 4 4 5 2" xfId="33985" xr:uid="{94563986-50AB-4022-BA4F-66606A3BCE77}"/>
    <cellStyle name="20% - 강조색3 4 4 6" xfId="22965" xr:uid="{052F6470-C16B-4D40-BF92-9D728B97B618}"/>
    <cellStyle name="20% - 강조색3 4 4 7" xfId="49122" xr:uid="{C1B96315-EEED-4507-A2B1-2A6DFE913BE7}"/>
    <cellStyle name="20% - 강조색3 4 5" xfId="1558" xr:uid="{D391DDA8-8F42-4F30-B9F3-E9EC9F865783}"/>
    <cellStyle name="20% - 강조색3 4 5 2" xfId="4334" xr:uid="{56FE4B84-DC7A-498F-A3BD-0749B769F00C}"/>
    <cellStyle name="20% - 강조색3 4 5 2 2" xfId="9860" xr:uid="{19709C0A-0215-4E9C-A0C3-FE8812C2459A}"/>
    <cellStyle name="20% - 강조색3 4 5 2 2 2" xfId="20889" xr:uid="{CB766871-C8C1-434F-BB80-B2AFBB15C31A}"/>
    <cellStyle name="20% - 강조색3 4 5 2 2 2 2" xfId="42938" xr:uid="{15F916CE-FB85-4E09-AF62-BC8A951E41B4}"/>
    <cellStyle name="20% - 강조색3 4 5 2 2 3" xfId="31918" xr:uid="{B87E07FA-3051-4000-84F6-8EE73F1EE4A7}"/>
    <cellStyle name="20% - 강조색3 4 5 2 3" xfId="15379" xr:uid="{BBCE9307-F109-488B-B2FF-5ED5C6C6AD89}"/>
    <cellStyle name="20% - 강조색3 4 5 2 3 2" xfId="37428" xr:uid="{32FD935C-C692-42D4-8E99-539EDF4910F8}"/>
    <cellStyle name="20% - 강조색3 4 5 2 4" xfId="26408" xr:uid="{2267A478-2116-4727-A759-74A9B81CD57E}"/>
    <cellStyle name="20% - 강조색3 4 5 2 5" xfId="52566" xr:uid="{5AAE081C-5E1F-44A3-943E-F47F99307F9C}"/>
    <cellStyle name="20% - 강조색3 4 5 3" xfId="7105" xr:uid="{D1239484-BD81-481F-A992-2A5A245266D5}"/>
    <cellStyle name="20% - 강조색3 4 5 3 2" xfId="18134" xr:uid="{1B4DAB6C-8DD6-4E86-A568-C47005780156}"/>
    <cellStyle name="20% - 강조색3 4 5 3 2 2" xfId="40183" xr:uid="{C6B3F4D2-8F74-4EA3-BDD1-36D08E7F25D5}"/>
    <cellStyle name="20% - 강조색3 4 5 3 3" xfId="29163" xr:uid="{DA377A19-6508-4EE1-A557-229958069E77}"/>
    <cellStyle name="20% - 강조색3 4 5 4" xfId="12624" xr:uid="{9C6554CA-4B94-4D41-8A4C-ADCCA9253AC7}"/>
    <cellStyle name="20% - 강조색3 4 5 4 2" xfId="34673" xr:uid="{C867EDB8-345D-44C9-8AB4-05DB8E51F0C9}"/>
    <cellStyle name="20% - 강조색3 4 5 5" xfId="23653" xr:uid="{DBE445FB-2D4C-4B28-96FB-E12A2F51B154}"/>
    <cellStyle name="20% - 강조색3 4 5 6" xfId="49811" xr:uid="{01B12056-DDB0-441D-A169-5E60FDFC2EBC}"/>
    <cellStyle name="20% - 강조색3 4 6" xfId="2958" xr:uid="{4FDFF745-0977-4551-B0AE-0CFA6A4F683F}"/>
    <cellStyle name="20% - 강조색3 4 6 2" xfId="8484" xr:uid="{0F26BCEC-C3FB-4619-9536-BDDB383DCB69}"/>
    <cellStyle name="20% - 강조색3 4 6 2 2" xfId="19513" xr:uid="{843927DB-1B78-4470-8359-5454B66ED68E}"/>
    <cellStyle name="20% - 강조색3 4 6 2 2 2" xfId="41562" xr:uid="{E35B1C3F-F457-47CE-A67A-6CAD46A23F52}"/>
    <cellStyle name="20% - 강조색3 4 6 2 3" xfId="30542" xr:uid="{BBA0A0FA-4917-42D2-98BC-9967E744A464}"/>
    <cellStyle name="20% - 강조색3 4 6 3" xfId="14003" xr:uid="{0D0262F1-81E9-4775-819E-D4B694253001}"/>
    <cellStyle name="20% - 강조색3 4 6 3 2" xfId="36052" xr:uid="{53C744B3-9E7E-4B31-9394-C6B76F310EE4}"/>
    <cellStyle name="20% - 강조색3 4 6 4" xfId="25032" xr:uid="{8E638DB0-E2BF-4652-861D-9F108D4CF8F7}"/>
    <cellStyle name="20% - 강조색3 4 6 5" xfId="51190" xr:uid="{4B63CAB7-0A16-4901-B740-1F5B4BC409AB}"/>
    <cellStyle name="20% - 강조색3 4 7" xfId="5729" xr:uid="{24321FCD-CB7D-4EF4-8582-EAAE0B0E4C4D}"/>
    <cellStyle name="20% - 강조색3 4 7 2" xfId="16758" xr:uid="{95C0AE4A-D0CB-4B6C-AFED-9F4670BA52B1}"/>
    <cellStyle name="20% - 강조색3 4 7 2 2" xfId="38807" xr:uid="{1136E461-68A0-45C4-92A2-A6FE80F22684}"/>
    <cellStyle name="20% - 강조색3 4 7 3" xfId="27787" xr:uid="{20D24827-AB57-49B9-B240-4D85CBD50939}"/>
    <cellStyle name="20% - 강조색3 4 7 4" xfId="53944" xr:uid="{8AD55DB6-0647-4D57-9069-83D9BA9E88B8}"/>
    <cellStyle name="20% - 강조색3 4 8" xfId="11248" xr:uid="{4C8489B8-72A4-48AA-93BF-E777CA737E27}"/>
    <cellStyle name="20% - 강조색3 4 8 2" xfId="33297" xr:uid="{E775F8A9-70AE-40AC-8C72-E5451134C297}"/>
    <cellStyle name="20% - 강조색3 4 9" xfId="22277" xr:uid="{0F845345-CD46-4876-9495-480D15E2AE9F}"/>
    <cellStyle name="20% - 강조색3 5" xfId="110" xr:uid="{00000000-0005-0000-0000-000079000000}"/>
    <cellStyle name="20% - 강조색3 5 10" xfId="48448" xr:uid="{CBE56B3F-81FE-49CB-A6FF-3155373938BE}"/>
    <cellStyle name="20% - 강조색3 5 2" xfId="239" xr:uid="{00000000-0005-0000-0000-00007A000000}"/>
    <cellStyle name="20% - 강조색3 5 2 2" xfId="599" xr:uid="{00000000-0005-0000-0000-00007B000000}"/>
    <cellStyle name="20% - 강조색3 5 2 2 2" xfId="1336" xr:uid="{0B4A7E07-635C-46AA-952C-E46B94F78942}"/>
    <cellStyle name="20% - 강조색3 5 2 2 2 2" xfId="2730" xr:uid="{D53CF798-4B46-4375-97DE-24003FF50893}"/>
    <cellStyle name="20% - 강조색3 5 2 2 2 2 2" xfId="5506" xr:uid="{07A156AA-A3E0-4E13-B0E5-CD5937920ADD}"/>
    <cellStyle name="20% - 강조색3 5 2 2 2 2 2 2" xfId="11032" xr:uid="{1FA685B5-C19C-40EE-B2B8-5A8F438EA3CE}"/>
    <cellStyle name="20% - 강조색3 5 2 2 2 2 2 2 2" xfId="22061" xr:uid="{1A3EF159-FFCB-4DFD-AE64-E5456234E3B5}"/>
    <cellStyle name="20% - 강조색3 5 2 2 2 2 2 2 2 2" xfId="44110" xr:uid="{4E31BA0A-2E4D-450E-9482-AADB2A376EFC}"/>
    <cellStyle name="20% - 강조색3 5 2 2 2 2 2 2 3" xfId="33090" xr:uid="{D2339965-FDF6-4838-8A89-D089EB7DA2BE}"/>
    <cellStyle name="20% - 강조색3 5 2 2 2 2 2 3" xfId="16551" xr:uid="{922C812E-95CC-413B-825F-FDD536E6D18D}"/>
    <cellStyle name="20% - 강조색3 5 2 2 2 2 2 3 2" xfId="38600" xr:uid="{1D46DA53-FF2F-4A4B-B532-25BCA376F39A}"/>
    <cellStyle name="20% - 강조색3 5 2 2 2 2 2 4" xfId="27580" xr:uid="{83784A56-6D5F-48E9-B901-1D187D883C0B}"/>
    <cellStyle name="20% - 강조색3 5 2 2 2 2 2 5" xfId="53738" xr:uid="{77693E2F-E817-495E-A7B8-6927A41B6200}"/>
    <cellStyle name="20% - 강조색3 5 2 2 2 2 3" xfId="8277" xr:uid="{223ADEC2-BC57-4063-A90C-6A9E8BF4FA28}"/>
    <cellStyle name="20% - 강조색3 5 2 2 2 2 3 2" xfId="19306" xr:uid="{53C41740-B769-4B38-A3C6-FB993D841D97}"/>
    <cellStyle name="20% - 강조색3 5 2 2 2 2 3 2 2" xfId="41355" xr:uid="{0F252B14-C9CC-4907-91CE-065388D654DE}"/>
    <cellStyle name="20% - 강조색3 5 2 2 2 2 3 3" xfId="30335" xr:uid="{146A1C8E-3184-4F71-8D46-BE4BEF482A7D}"/>
    <cellStyle name="20% - 강조색3 5 2 2 2 2 4" xfId="13796" xr:uid="{6D0715E8-EFE2-4D8E-8E5D-67F2040D9AF9}"/>
    <cellStyle name="20% - 강조색3 5 2 2 2 2 4 2" xfId="35845" xr:uid="{2D0DDCBA-2AFE-46DF-9A4A-283597856468}"/>
    <cellStyle name="20% - 강조색3 5 2 2 2 2 5" xfId="24825" xr:uid="{7FDA36B8-528B-4384-A318-60A2C71C91A7}"/>
    <cellStyle name="20% - 강조색3 5 2 2 2 2 6" xfId="50983" xr:uid="{6CC969BA-946B-4573-8689-3C8C7E91C2CE}"/>
    <cellStyle name="20% - 강조색3 5 2 2 2 3" xfId="4130" xr:uid="{39541470-FDF1-4246-9EB4-D3D80BD7D212}"/>
    <cellStyle name="20% - 강조색3 5 2 2 2 3 2" xfId="9656" xr:uid="{4F587AE8-3342-49BA-A467-AD1C74AC10F2}"/>
    <cellStyle name="20% - 강조색3 5 2 2 2 3 2 2" xfId="20685" xr:uid="{72030D1A-D19A-49DB-B16E-86F4A821DDE6}"/>
    <cellStyle name="20% - 강조색3 5 2 2 2 3 2 2 2" xfId="42734" xr:uid="{31FEDB1D-A082-4AE2-9F4E-A127ABFAF575}"/>
    <cellStyle name="20% - 강조색3 5 2 2 2 3 2 3" xfId="31714" xr:uid="{C6607F0A-B453-4242-85B9-0D6FC2955EE1}"/>
    <cellStyle name="20% - 강조색3 5 2 2 2 3 3" xfId="15175" xr:uid="{AA9B4DA4-B2DC-4EB4-8B94-80FA247919C8}"/>
    <cellStyle name="20% - 강조색3 5 2 2 2 3 3 2" xfId="37224" xr:uid="{543899E8-F3CB-4323-AB65-BED131A893BB}"/>
    <cellStyle name="20% - 강조색3 5 2 2 2 3 4" xfId="26204" xr:uid="{367859CA-CF2F-4AF5-96D7-41E7B4AD857B}"/>
    <cellStyle name="20% - 강조색3 5 2 2 2 3 5" xfId="52362" xr:uid="{48221F04-DFF0-4B3D-A705-E04844C25210}"/>
    <cellStyle name="20% - 강조색3 5 2 2 2 4" xfId="6901" xr:uid="{C89E52D3-603B-42F0-AF1B-2E894D3CB1EF}"/>
    <cellStyle name="20% - 강조색3 5 2 2 2 4 2" xfId="17930" xr:uid="{B1A813CF-7778-4F4E-8BF1-0E774782CA04}"/>
    <cellStyle name="20% - 강조색3 5 2 2 2 4 2 2" xfId="39979" xr:uid="{C9EA006A-C0B3-4DAF-BFCC-397B59C1E29A}"/>
    <cellStyle name="20% - 강조색3 5 2 2 2 4 3" xfId="28959" xr:uid="{4D02970B-7E9B-45AB-A049-9A2B27802F54}"/>
    <cellStyle name="20% - 강조색3 5 2 2 2 4 4" xfId="55115" xr:uid="{0B3105DA-51A8-4302-84C8-8AA9E11AB35C}"/>
    <cellStyle name="20% - 강조색3 5 2 2 2 5" xfId="12420" xr:uid="{780E8540-160F-4FA9-858F-8F1942AAF638}"/>
    <cellStyle name="20% - 강조색3 5 2 2 2 5 2" xfId="34469" xr:uid="{6C3E1640-573E-4160-9DEB-C66C38B01BC8}"/>
    <cellStyle name="20% - 강조색3 5 2 2 2 6" xfId="23449" xr:uid="{A6C81810-BF85-4850-BCED-8B09C0E04050}"/>
    <cellStyle name="20% - 강조색3 5 2 2 2 7" xfId="49606" xr:uid="{041006A0-C6DB-4218-8C71-C187943A3463}"/>
    <cellStyle name="20% - 강조색3 5 2 2 3" xfId="2042" xr:uid="{88207B2B-BDB9-4F1C-848D-E2C0E3331103}"/>
    <cellStyle name="20% - 강조색3 5 2 2 3 2" xfId="4818" xr:uid="{1AA8EC3E-E3DA-46F5-B164-0E3923100AA2}"/>
    <cellStyle name="20% - 강조색3 5 2 2 3 2 2" xfId="10344" xr:uid="{48A131EF-53D1-4651-8F1C-93D9766902B3}"/>
    <cellStyle name="20% - 강조색3 5 2 2 3 2 2 2" xfId="21373" xr:uid="{56C0DBE9-B2CA-4F75-B973-7D7850C8167C}"/>
    <cellStyle name="20% - 강조색3 5 2 2 3 2 2 2 2" xfId="43422" xr:uid="{27F20DCD-E8F1-473B-8CFB-A7AD579E0FA0}"/>
    <cellStyle name="20% - 강조색3 5 2 2 3 2 2 3" xfId="32402" xr:uid="{9912F2F7-7749-46E1-BE2A-0F9E86C64A39}"/>
    <cellStyle name="20% - 강조색3 5 2 2 3 2 3" xfId="15863" xr:uid="{25A4BD34-E79B-4A5E-929C-F6A4BF2D35EC}"/>
    <cellStyle name="20% - 강조색3 5 2 2 3 2 3 2" xfId="37912" xr:uid="{ABFFA058-560B-4063-B190-CD42A4EA714A}"/>
    <cellStyle name="20% - 강조색3 5 2 2 3 2 4" xfId="26892" xr:uid="{77315649-6560-4CCF-8DD0-89AD1FECFF2E}"/>
    <cellStyle name="20% - 강조색3 5 2 2 3 2 5" xfId="53050" xr:uid="{5B16CA8A-4827-4B1E-9030-4487E09F7A77}"/>
    <cellStyle name="20% - 강조색3 5 2 2 3 3" xfId="7589" xr:uid="{F2C37DC9-F165-42E0-9C62-026CB8A80670}"/>
    <cellStyle name="20% - 강조색3 5 2 2 3 3 2" xfId="18618" xr:uid="{3D1AD05E-7157-4623-901B-ABFC67B6BFC8}"/>
    <cellStyle name="20% - 강조색3 5 2 2 3 3 2 2" xfId="40667" xr:uid="{B7238F99-A35D-4659-A583-C0B409C83755}"/>
    <cellStyle name="20% - 강조색3 5 2 2 3 3 3" xfId="29647" xr:uid="{4A2EC580-0B0F-42F4-A55E-17E061C947F9}"/>
    <cellStyle name="20% - 강조색3 5 2 2 3 4" xfId="13108" xr:uid="{7A9E764F-57F1-4710-8BF4-2E7AFD5C3D91}"/>
    <cellStyle name="20% - 강조색3 5 2 2 3 4 2" xfId="35157" xr:uid="{6D0CD20A-01FF-4D98-AC59-471E0D98E39A}"/>
    <cellStyle name="20% - 강조색3 5 2 2 3 5" xfId="24137" xr:uid="{9EBB2A81-E7B7-43B9-ACB4-FB4758C4CC01}"/>
    <cellStyle name="20% - 강조색3 5 2 2 3 6" xfId="50295" xr:uid="{773BE8A2-657F-4343-AF23-A5CFB9FFE18D}"/>
    <cellStyle name="20% - 강조색3 5 2 2 4" xfId="3442" xr:uid="{0A5BE2FC-DCC6-4645-A7C5-3E573D847988}"/>
    <cellStyle name="20% - 강조색3 5 2 2 4 2" xfId="8968" xr:uid="{EFEB5990-C6D7-4520-B0AA-137FD5F98858}"/>
    <cellStyle name="20% - 강조색3 5 2 2 4 2 2" xfId="19997" xr:uid="{83B2A3EE-4721-4FB7-8BB0-15B8F5997033}"/>
    <cellStyle name="20% - 강조색3 5 2 2 4 2 2 2" xfId="42046" xr:uid="{13F979AE-DD47-4C4D-9F92-EB4D70A07273}"/>
    <cellStyle name="20% - 강조색3 5 2 2 4 2 3" xfId="31026" xr:uid="{A7063C06-AA6F-4E7B-8A0E-FE18E55B05F3}"/>
    <cellStyle name="20% - 강조색3 5 2 2 4 3" xfId="14487" xr:uid="{D6F535B3-11CF-4709-9BD8-ADB91E5FB237}"/>
    <cellStyle name="20% - 강조색3 5 2 2 4 3 2" xfId="36536" xr:uid="{C950E3DA-CAE2-4BA2-A651-480D82FC33DB}"/>
    <cellStyle name="20% - 강조색3 5 2 2 4 4" xfId="25516" xr:uid="{288BCBBB-4D8E-4D7D-85DD-ACB1E782B22C}"/>
    <cellStyle name="20% - 강조색3 5 2 2 4 5" xfId="51674" xr:uid="{AB162E8D-CB92-455A-B382-7162F6809401}"/>
    <cellStyle name="20% - 강조색3 5 2 2 5" xfId="6213" xr:uid="{F3D42428-4451-4D2D-98DF-97336EFE3D93}"/>
    <cellStyle name="20% - 강조색3 5 2 2 5 2" xfId="17242" xr:uid="{9F9D17A1-F087-495D-A528-022B3B126AC6}"/>
    <cellStyle name="20% - 강조색3 5 2 2 5 2 2" xfId="39291" xr:uid="{D9D7081C-C2BB-496C-900A-D96D9BB28BE2}"/>
    <cellStyle name="20% - 강조색3 5 2 2 5 3" xfId="28271" xr:uid="{472558C2-AFC3-4C9D-B949-C3A8FC9C8DD2}"/>
    <cellStyle name="20% - 강조색3 5 2 2 5 4" xfId="54427" xr:uid="{2621A225-9D0E-4B97-9FC7-E498E5743B5E}"/>
    <cellStyle name="20% - 강조색3 5 2 2 6" xfId="11732" xr:uid="{66B2DC10-D068-4A89-AD51-18C6F227A47D}"/>
    <cellStyle name="20% - 강조색3 5 2 2 6 2" xfId="33781" xr:uid="{0E20A404-3133-4CEF-BD9F-C3624F3EAB56}"/>
    <cellStyle name="20% - 강조색3 5 2 2 7" xfId="22761" xr:uid="{7C081B4A-D523-4B8C-91EB-6007EA01FE0B}"/>
    <cellStyle name="20% - 강조색3 5 2 2 8" xfId="48918" xr:uid="{8047D86C-DECC-4331-9B36-5BE95AC2FFF6}"/>
    <cellStyle name="20% - 강조색3 5 2 3" xfId="994" xr:uid="{A9FA94F7-B000-479A-A10B-56759FD8FBEA}"/>
    <cellStyle name="20% - 강조색3 5 2 3 2" xfId="2388" xr:uid="{A0450F9D-1089-4E74-BA95-7DADDFA7255C}"/>
    <cellStyle name="20% - 강조색3 5 2 3 2 2" xfId="5164" xr:uid="{769839FE-7F0C-4682-9353-90C701125760}"/>
    <cellStyle name="20% - 강조색3 5 2 3 2 2 2" xfId="10690" xr:uid="{FF3CF205-0E52-43EC-8509-CAA7FF2CE2A9}"/>
    <cellStyle name="20% - 강조색3 5 2 3 2 2 2 2" xfId="21719" xr:uid="{B0CF8F13-F3D9-4C82-A262-0201DC0E63A0}"/>
    <cellStyle name="20% - 강조색3 5 2 3 2 2 2 2 2" xfId="43768" xr:uid="{B3E4BBEF-1D50-44AC-A010-07DA3928CE93}"/>
    <cellStyle name="20% - 강조색3 5 2 3 2 2 2 3" xfId="32748" xr:uid="{B196D3E4-39D8-41E0-9000-193DA8A95176}"/>
    <cellStyle name="20% - 강조색3 5 2 3 2 2 3" xfId="16209" xr:uid="{7AB6B234-3C9E-4E8C-A2FF-B814BBF5AD58}"/>
    <cellStyle name="20% - 강조색3 5 2 3 2 2 3 2" xfId="38258" xr:uid="{0E20B19F-AC5E-4254-8852-BACD9D1F35F6}"/>
    <cellStyle name="20% - 강조색3 5 2 3 2 2 4" xfId="27238" xr:uid="{B84FB193-CB74-4853-9F1A-3B9F1202E027}"/>
    <cellStyle name="20% - 강조색3 5 2 3 2 2 5" xfId="53396" xr:uid="{264BC782-99FB-4385-AEC2-7F855C54CFC6}"/>
    <cellStyle name="20% - 강조색3 5 2 3 2 3" xfId="7935" xr:uid="{7BF8263E-EF3E-4661-B02E-0E5D0C8661B2}"/>
    <cellStyle name="20% - 강조색3 5 2 3 2 3 2" xfId="18964" xr:uid="{59581862-A528-4146-99AD-11E5A8CE26FF}"/>
    <cellStyle name="20% - 강조색3 5 2 3 2 3 2 2" xfId="41013" xr:uid="{24F6C80F-1CD9-4A74-BEED-8024E4A27DA9}"/>
    <cellStyle name="20% - 강조색3 5 2 3 2 3 3" xfId="29993" xr:uid="{783A683F-F653-41CE-9C9F-B11F8591812C}"/>
    <cellStyle name="20% - 강조색3 5 2 3 2 4" xfId="13454" xr:uid="{992CA063-E375-4A5E-A996-509D86D60A00}"/>
    <cellStyle name="20% - 강조색3 5 2 3 2 4 2" xfId="35503" xr:uid="{019674D7-1DA3-423D-AAE0-60ADCC0296F2}"/>
    <cellStyle name="20% - 강조색3 5 2 3 2 5" xfId="24483" xr:uid="{EA700866-9B38-4848-A552-10E7D3283477}"/>
    <cellStyle name="20% - 강조색3 5 2 3 2 6" xfId="50641" xr:uid="{39A89D7A-164F-486C-B0DE-9D5316BB30B9}"/>
    <cellStyle name="20% - 강조색3 5 2 3 3" xfId="3788" xr:uid="{54E3DC4B-E6B0-4C14-9AB3-ED7B2F1368DC}"/>
    <cellStyle name="20% - 강조색3 5 2 3 3 2" xfId="9314" xr:uid="{2B4E108D-C19A-4F43-8DC7-F67A5AA843F7}"/>
    <cellStyle name="20% - 강조색3 5 2 3 3 2 2" xfId="20343" xr:uid="{309C8D6C-7FCF-4E4B-999B-43A7CCF6F9E9}"/>
    <cellStyle name="20% - 강조색3 5 2 3 3 2 2 2" xfId="42392" xr:uid="{B4B43320-BD7E-4246-A323-0A52616324D3}"/>
    <cellStyle name="20% - 강조색3 5 2 3 3 2 3" xfId="31372" xr:uid="{46D601FE-12DC-4D92-875F-0512555ABDA9}"/>
    <cellStyle name="20% - 강조색3 5 2 3 3 3" xfId="14833" xr:uid="{2A68C980-8ED3-46B1-B9BC-C9348A9BC1F8}"/>
    <cellStyle name="20% - 강조색3 5 2 3 3 3 2" xfId="36882" xr:uid="{620F6965-3DA7-49FF-99ED-C204934808DE}"/>
    <cellStyle name="20% - 강조색3 5 2 3 3 4" xfId="25862" xr:uid="{D1D2B7EB-82DA-43AA-8C57-277D64DFF5B0}"/>
    <cellStyle name="20% - 강조색3 5 2 3 3 5" xfId="52020" xr:uid="{42176047-C1A8-4490-AE72-4D6C0C0DEC2A}"/>
    <cellStyle name="20% - 강조색3 5 2 3 4" xfId="6559" xr:uid="{C131D046-E402-43CD-8D84-0436D70EA57F}"/>
    <cellStyle name="20% - 강조색3 5 2 3 4 2" xfId="17588" xr:uid="{A0C0EA78-691E-48D0-BFCD-CE43BB4F6225}"/>
    <cellStyle name="20% - 강조색3 5 2 3 4 2 2" xfId="39637" xr:uid="{1A66D494-5E3F-409D-8F62-FE3B2F903BB5}"/>
    <cellStyle name="20% - 강조색3 5 2 3 4 3" xfId="28617" xr:uid="{3DB08956-AA44-4545-B92A-F825BDA65B5E}"/>
    <cellStyle name="20% - 강조색3 5 2 3 4 4" xfId="54773" xr:uid="{A24F0540-B026-468E-AA9E-8BC881366578}"/>
    <cellStyle name="20% - 강조색3 5 2 3 5" xfId="12078" xr:uid="{8C429107-7ED0-4B9E-ACC2-8153210CDDF7}"/>
    <cellStyle name="20% - 강조색3 5 2 3 5 2" xfId="34127" xr:uid="{C728F97E-7990-4233-9A85-2CFB79D090BA}"/>
    <cellStyle name="20% - 강조색3 5 2 3 6" xfId="23107" xr:uid="{3CC9DA3C-CB54-4C0B-BEFF-FDBFD0550F37}"/>
    <cellStyle name="20% - 강조색3 5 2 3 7" xfId="49264" xr:uid="{F33E7BE3-A9FE-4640-860B-081BAD78CC77}"/>
    <cellStyle name="20% - 강조색3 5 2 4" xfId="1700" xr:uid="{063BEE3E-4621-4AAD-A374-2B743E622796}"/>
    <cellStyle name="20% - 강조색3 5 2 4 2" xfId="4476" xr:uid="{BA5BA1BA-A385-44DD-8586-596B5A3EF46D}"/>
    <cellStyle name="20% - 강조색3 5 2 4 2 2" xfId="10002" xr:uid="{AA47673F-853D-4CE6-B2DD-97CFE65394CE}"/>
    <cellStyle name="20% - 강조색3 5 2 4 2 2 2" xfId="21031" xr:uid="{B0DACE7A-92AC-4C24-AD06-D0ACF135DC92}"/>
    <cellStyle name="20% - 강조색3 5 2 4 2 2 2 2" xfId="43080" xr:uid="{CE23982B-AF2E-4DAA-8EAB-4C9747FDBDC6}"/>
    <cellStyle name="20% - 강조색3 5 2 4 2 2 3" xfId="32060" xr:uid="{F658F9B0-993E-413E-B388-3A17AAF28842}"/>
    <cellStyle name="20% - 강조색3 5 2 4 2 3" xfId="15521" xr:uid="{1BB834D0-1B8D-4411-BA85-62F9352DB9C1}"/>
    <cellStyle name="20% - 강조색3 5 2 4 2 3 2" xfId="37570" xr:uid="{431D915D-A942-4D96-B97F-06C5411C256A}"/>
    <cellStyle name="20% - 강조색3 5 2 4 2 4" xfId="26550" xr:uid="{75F2CB1A-FF2D-4FEC-978D-F62ACAFC876B}"/>
    <cellStyle name="20% - 강조색3 5 2 4 2 5" xfId="52708" xr:uid="{AE6A1CBB-9FC1-48C8-BA4A-D46F69095528}"/>
    <cellStyle name="20% - 강조색3 5 2 4 3" xfId="7247" xr:uid="{6A90A69F-7FDB-4DDF-854A-A7F6151EDDF5}"/>
    <cellStyle name="20% - 강조색3 5 2 4 3 2" xfId="18276" xr:uid="{3DF54484-BB36-4F17-88D2-E2DA7A8EB4DA}"/>
    <cellStyle name="20% - 강조색3 5 2 4 3 2 2" xfId="40325" xr:uid="{86899791-BA76-46AF-A5CB-31FE260EBD2F}"/>
    <cellStyle name="20% - 강조색3 5 2 4 3 3" xfId="29305" xr:uid="{B43A7A4E-BFE8-48B0-ABD5-F8D5CC0C6AFF}"/>
    <cellStyle name="20% - 강조색3 5 2 4 4" xfId="12766" xr:uid="{267D57E1-6AB0-4524-8CB3-3DABE24B0F56}"/>
    <cellStyle name="20% - 강조색3 5 2 4 4 2" xfId="34815" xr:uid="{1F92AF15-3E0B-436C-B85F-F71247C8AE48}"/>
    <cellStyle name="20% - 강조색3 5 2 4 5" xfId="23795" xr:uid="{D950F54B-9D05-46BB-B4BC-C5382ABBF232}"/>
    <cellStyle name="20% - 강조색3 5 2 4 6" xfId="49953" xr:uid="{BF7F4C1A-A7A5-4BE6-A42E-8C1DCBE5019D}"/>
    <cellStyle name="20% - 강조색3 5 2 5" xfId="3100" xr:uid="{D2700535-DEA7-4008-803B-7587FD5115ED}"/>
    <cellStyle name="20% - 강조색3 5 2 5 2" xfId="8626" xr:uid="{F9C68F88-AB0A-4A10-A379-7867137D7205}"/>
    <cellStyle name="20% - 강조색3 5 2 5 2 2" xfId="19655" xr:uid="{F1BC2817-E056-44FC-8C8E-D8B9F1719230}"/>
    <cellStyle name="20% - 강조색3 5 2 5 2 2 2" xfId="41704" xr:uid="{57144389-A45D-46CB-9D0A-C9EA1707B2E8}"/>
    <cellStyle name="20% - 강조색3 5 2 5 2 3" xfId="30684" xr:uid="{F80DEF53-A0B5-4D96-B24E-A38C8F3E3DCB}"/>
    <cellStyle name="20% - 강조색3 5 2 5 3" xfId="14145" xr:uid="{5C48590A-6F31-451C-8D7F-CCC11CEAE93B}"/>
    <cellStyle name="20% - 강조색3 5 2 5 3 2" xfId="36194" xr:uid="{6B16436A-1E1B-4084-9C02-775CC7E78040}"/>
    <cellStyle name="20% - 강조색3 5 2 5 4" xfId="25174" xr:uid="{89546A9F-27BC-4837-9021-5065C01E0318}"/>
    <cellStyle name="20% - 강조색3 5 2 5 5" xfId="51332" xr:uid="{6CD2DFBC-A870-4819-9BE5-F085F214A14C}"/>
    <cellStyle name="20% - 강조색3 5 2 6" xfId="5871" xr:uid="{86801653-4430-49D5-8BBB-5DDBA098DC98}"/>
    <cellStyle name="20% - 강조색3 5 2 6 2" xfId="16900" xr:uid="{AD8A07E5-710D-4932-A8F8-E1512DF2AE92}"/>
    <cellStyle name="20% - 강조색3 5 2 6 2 2" xfId="38949" xr:uid="{B7D09EE6-952E-45B0-A579-20145499DF6E}"/>
    <cellStyle name="20% - 강조색3 5 2 6 3" xfId="27929" xr:uid="{31BB406A-D2CB-4439-B1EA-F7999264DF6A}"/>
    <cellStyle name="20% - 강조색3 5 2 6 4" xfId="54086" xr:uid="{70D0B859-BECC-4AC6-9B16-C176C34B7476}"/>
    <cellStyle name="20% - 강조색3 5 2 7" xfId="11390" xr:uid="{211763DF-0F15-4F68-B89F-51003767D4AE}"/>
    <cellStyle name="20% - 강조색3 5 2 7 2" xfId="33439" xr:uid="{CE28A8D4-D9D6-45F6-A30C-830AC1108CC3}"/>
    <cellStyle name="20% - 강조색3 5 2 8" xfId="22419" xr:uid="{D76A363C-A8A3-4516-A191-0AEBD9D40A6E}"/>
    <cellStyle name="20% - 강조색3 5 2 9" xfId="48577" xr:uid="{6FF6E1C3-E7A4-4A97-9963-DA72BC31E09E}"/>
    <cellStyle name="20% - 강조색3 5 3" xfId="470" xr:uid="{00000000-0005-0000-0000-00007C000000}"/>
    <cellStyle name="20% - 강조색3 5 3 2" xfId="1207" xr:uid="{FF76AA4F-0DAF-4353-A482-DD95CA53050F}"/>
    <cellStyle name="20% - 강조색3 5 3 2 2" xfId="2601" xr:uid="{483A97A0-2346-4E3F-BD25-A47291DE7D3A}"/>
    <cellStyle name="20% - 강조색3 5 3 2 2 2" xfId="5377" xr:uid="{CD1C9C67-77B1-470B-B23C-E72A037904D5}"/>
    <cellStyle name="20% - 강조색3 5 3 2 2 2 2" xfId="10903" xr:uid="{9ED55A06-4EAB-4C01-A790-D9B366E39C6E}"/>
    <cellStyle name="20% - 강조색3 5 3 2 2 2 2 2" xfId="21932" xr:uid="{3745B383-5FFB-423B-AF65-270C385A66C7}"/>
    <cellStyle name="20% - 강조색3 5 3 2 2 2 2 2 2" xfId="43981" xr:uid="{DFE179FB-978F-4986-84D4-9CFBF978C502}"/>
    <cellStyle name="20% - 강조색3 5 3 2 2 2 2 3" xfId="32961" xr:uid="{7452503C-D584-44F6-888C-1A734153670B}"/>
    <cellStyle name="20% - 강조색3 5 3 2 2 2 3" xfId="16422" xr:uid="{21A58A48-82D3-4CEE-8D3C-8C63A9992610}"/>
    <cellStyle name="20% - 강조색3 5 3 2 2 2 3 2" xfId="38471" xr:uid="{1D88B00C-4DC1-4B86-99A6-09ACDC47D06F}"/>
    <cellStyle name="20% - 강조색3 5 3 2 2 2 4" xfId="27451" xr:uid="{3FAF0CEB-D3E0-402C-B346-8A69F3265C3D}"/>
    <cellStyle name="20% - 강조색3 5 3 2 2 2 5" xfId="53609" xr:uid="{8C918325-AA94-4D23-A00C-8F850FA19607}"/>
    <cellStyle name="20% - 강조색3 5 3 2 2 3" xfId="8148" xr:uid="{FBF5B398-5817-4E70-B366-411678365D66}"/>
    <cellStyle name="20% - 강조색3 5 3 2 2 3 2" xfId="19177" xr:uid="{088ADBAF-E65A-4764-B2B5-579B12AED95D}"/>
    <cellStyle name="20% - 강조색3 5 3 2 2 3 2 2" xfId="41226" xr:uid="{7B5C855A-100A-422E-831A-7C9BECBB0B64}"/>
    <cellStyle name="20% - 강조색3 5 3 2 2 3 3" xfId="30206" xr:uid="{26351D1D-BD76-4195-8ED2-9226AC7657B5}"/>
    <cellStyle name="20% - 강조색3 5 3 2 2 4" xfId="13667" xr:uid="{F3DBDB25-29F0-4D9B-8A6C-12A1FF447E1F}"/>
    <cellStyle name="20% - 강조색3 5 3 2 2 4 2" xfId="35716" xr:uid="{3796F381-C389-484A-931E-BDB2EDAE41DF}"/>
    <cellStyle name="20% - 강조색3 5 3 2 2 5" xfId="24696" xr:uid="{8672B31D-0A72-4C87-ADD7-9D2691D3BF25}"/>
    <cellStyle name="20% - 강조색3 5 3 2 2 6" xfId="50854" xr:uid="{C38C5B37-C495-4A29-9ABC-47B2034FC420}"/>
    <cellStyle name="20% - 강조색3 5 3 2 3" xfId="4001" xr:uid="{332529DC-8A4D-445B-BA3F-B47151CE7BAD}"/>
    <cellStyle name="20% - 강조색3 5 3 2 3 2" xfId="9527" xr:uid="{11306688-5B5A-4843-8889-6AFBC3DE9950}"/>
    <cellStyle name="20% - 강조색3 5 3 2 3 2 2" xfId="20556" xr:uid="{5230A0A0-20ED-41ED-A504-71AE9B4C456D}"/>
    <cellStyle name="20% - 강조색3 5 3 2 3 2 2 2" xfId="42605" xr:uid="{7335C798-1E9B-4EE4-831F-A97466EC3F9F}"/>
    <cellStyle name="20% - 강조색3 5 3 2 3 2 3" xfId="31585" xr:uid="{BE2337B0-0F44-4B20-87A3-315DE147A32E}"/>
    <cellStyle name="20% - 강조색3 5 3 2 3 3" xfId="15046" xr:uid="{0014A35E-2A2C-4B90-9611-95C3E09FE918}"/>
    <cellStyle name="20% - 강조색3 5 3 2 3 3 2" xfId="37095" xr:uid="{4914DD3A-45BD-4F27-9D14-DE7724F479ED}"/>
    <cellStyle name="20% - 강조색3 5 3 2 3 4" xfId="26075" xr:uid="{29FF1B25-82E7-4115-B113-EE50E54A7AD7}"/>
    <cellStyle name="20% - 강조색3 5 3 2 3 5" xfId="52233" xr:uid="{AF262713-EC5C-4553-9276-4AA2448A3C8A}"/>
    <cellStyle name="20% - 강조색3 5 3 2 4" xfId="6772" xr:uid="{E771FAAC-20CC-485C-B0B9-1768A366334C}"/>
    <cellStyle name="20% - 강조색3 5 3 2 4 2" xfId="17801" xr:uid="{AA4D3724-4D1D-4DC9-8959-27278F25543F}"/>
    <cellStyle name="20% - 강조색3 5 3 2 4 2 2" xfId="39850" xr:uid="{36AA7A1B-F817-4C91-87AF-F57123827F63}"/>
    <cellStyle name="20% - 강조색3 5 3 2 4 3" xfId="28830" xr:uid="{5DE61C30-18F6-45A9-91B6-4E5D68346A26}"/>
    <cellStyle name="20% - 강조색3 5 3 2 4 4" xfId="54986" xr:uid="{114CEA0A-D148-4115-ADA0-32E985650D16}"/>
    <cellStyle name="20% - 강조색3 5 3 2 5" xfId="12291" xr:uid="{61674741-6284-468B-B5C5-4D1CA8C568EE}"/>
    <cellStyle name="20% - 강조색3 5 3 2 5 2" xfId="34340" xr:uid="{D557C73B-0425-48AE-9E9F-1E1894616FB5}"/>
    <cellStyle name="20% - 강조색3 5 3 2 6" xfId="23320" xr:uid="{E0F8D7E3-8BF8-4364-B6E5-49600E478AE0}"/>
    <cellStyle name="20% - 강조색3 5 3 2 7" xfId="49477" xr:uid="{88B5C718-A2BD-46D7-A003-F180E4A3F5EA}"/>
    <cellStyle name="20% - 강조색3 5 3 3" xfId="1913" xr:uid="{81773FD6-E774-421F-B1B9-8A3E57D2FBED}"/>
    <cellStyle name="20% - 강조색3 5 3 3 2" xfId="4689" xr:uid="{7FCCE39E-9177-4D37-91CB-F8E04F6BD063}"/>
    <cellStyle name="20% - 강조색3 5 3 3 2 2" xfId="10215" xr:uid="{0B0D1D88-6C93-4A8A-8EAB-2BD9419539E2}"/>
    <cellStyle name="20% - 강조색3 5 3 3 2 2 2" xfId="21244" xr:uid="{9DFAC11B-CC1F-4BB9-9A7A-83D4C04C93E5}"/>
    <cellStyle name="20% - 강조색3 5 3 3 2 2 2 2" xfId="43293" xr:uid="{659FF1B0-78C8-49BA-BD68-29DF23DC838C}"/>
    <cellStyle name="20% - 강조색3 5 3 3 2 2 3" xfId="32273" xr:uid="{6D7EC54A-F61F-4ED8-9421-62364945628A}"/>
    <cellStyle name="20% - 강조색3 5 3 3 2 3" xfId="15734" xr:uid="{CA6E7D70-F614-49D0-BA9E-A11C5768A0F1}"/>
    <cellStyle name="20% - 강조색3 5 3 3 2 3 2" xfId="37783" xr:uid="{50E660C8-5A01-4A7A-8B6C-F77341EF2B17}"/>
    <cellStyle name="20% - 강조색3 5 3 3 2 4" xfId="26763" xr:uid="{7248FA1C-6496-4F59-8BAE-FF19F1DD819B}"/>
    <cellStyle name="20% - 강조색3 5 3 3 2 5" xfId="52921" xr:uid="{8FCF8891-6A1C-4F2D-9811-8AD06E54EEB4}"/>
    <cellStyle name="20% - 강조색3 5 3 3 3" xfId="7460" xr:uid="{A7E2FF16-8CC0-4BE3-811D-0F669D0A48DD}"/>
    <cellStyle name="20% - 강조색3 5 3 3 3 2" xfId="18489" xr:uid="{8C1ADB17-20A7-4EF9-A42D-27744EF1879F}"/>
    <cellStyle name="20% - 강조색3 5 3 3 3 2 2" xfId="40538" xr:uid="{C1275E09-43DF-4F97-A60A-D208DEB93AA3}"/>
    <cellStyle name="20% - 강조색3 5 3 3 3 3" xfId="29518" xr:uid="{DE663451-B645-414B-8404-14429345C6DB}"/>
    <cellStyle name="20% - 강조색3 5 3 3 4" xfId="12979" xr:uid="{C3C8BB69-2243-4275-B553-F9FC81FBCF16}"/>
    <cellStyle name="20% - 강조색3 5 3 3 4 2" xfId="35028" xr:uid="{FBFE7026-4EE9-4473-AA6B-EC19D459EC55}"/>
    <cellStyle name="20% - 강조색3 5 3 3 5" xfId="24008" xr:uid="{AAA0FBEC-19A5-4A59-A459-1247EE16E101}"/>
    <cellStyle name="20% - 강조색3 5 3 3 6" xfId="50166" xr:uid="{FFFF4406-A6E9-479D-91CB-57FE861D64FA}"/>
    <cellStyle name="20% - 강조색3 5 3 4" xfId="3313" xr:uid="{D678EDAE-FA07-4410-9DC9-8FF0BF6269DA}"/>
    <cellStyle name="20% - 강조색3 5 3 4 2" xfId="8839" xr:uid="{6404B2E5-41E0-457E-B9BC-A60BF2B81D50}"/>
    <cellStyle name="20% - 강조색3 5 3 4 2 2" xfId="19868" xr:uid="{A619F260-34EE-488C-A6F8-E408A9340280}"/>
    <cellStyle name="20% - 강조색3 5 3 4 2 2 2" xfId="41917" xr:uid="{F577127F-0194-4C81-926A-E30A34F29571}"/>
    <cellStyle name="20% - 강조색3 5 3 4 2 3" xfId="30897" xr:uid="{50800EA3-FB76-4601-A6E6-52FC9B017098}"/>
    <cellStyle name="20% - 강조색3 5 3 4 3" xfId="14358" xr:uid="{3DE1B448-4438-4EE2-8E8D-54C105C2F5F3}"/>
    <cellStyle name="20% - 강조색3 5 3 4 3 2" xfId="36407" xr:uid="{BBF0D4E1-DC50-4498-924F-2877662827F3}"/>
    <cellStyle name="20% - 강조색3 5 3 4 4" xfId="25387" xr:uid="{27C70954-E3CD-4924-8025-36BD669817ED}"/>
    <cellStyle name="20% - 강조색3 5 3 4 5" xfId="51545" xr:uid="{A322CEE5-24F2-4A68-BBC7-B9DB5C3B8A3E}"/>
    <cellStyle name="20% - 강조색3 5 3 5" xfId="6084" xr:uid="{DBE97DBA-11FC-42EE-8FC1-DE45655DE44F}"/>
    <cellStyle name="20% - 강조색3 5 3 5 2" xfId="17113" xr:uid="{8669D00B-46B8-4C61-9B51-E45CF612BCCC}"/>
    <cellStyle name="20% - 강조색3 5 3 5 2 2" xfId="39162" xr:uid="{978CA45E-5E0A-4308-B201-321206D0F21B}"/>
    <cellStyle name="20% - 강조색3 5 3 5 3" xfId="28142" xr:uid="{679C7496-4DAB-40A2-ADD9-6B09AC409CCD}"/>
    <cellStyle name="20% - 강조색3 5 3 5 4" xfId="54298" xr:uid="{A650B797-FC2B-43CD-8F3D-1856ED7748DB}"/>
    <cellStyle name="20% - 강조색3 5 3 6" xfId="11603" xr:uid="{FCEA50CD-50D7-4F9F-8E49-EB91CEF159AE}"/>
    <cellStyle name="20% - 강조색3 5 3 6 2" xfId="33652" xr:uid="{980BC3E1-1267-4335-B6D8-C8664B314947}"/>
    <cellStyle name="20% - 강조색3 5 3 7" xfId="22632" xr:uid="{CD3DA451-0786-4D8E-8622-8F673F2592AD}"/>
    <cellStyle name="20% - 강조색3 5 3 8" xfId="48789" xr:uid="{05063D34-7CFF-4198-A573-56D7AD64FB04}"/>
    <cellStyle name="20% - 강조색3 5 4" xfId="865" xr:uid="{79A4C203-EE27-4120-B8D8-C178D1FC2E16}"/>
    <cellStyle name="20% - 강조색3 5 4 2" xfId="2259" xr:uid="{25897565-14B7-4C20-A5AE-A136805527FC}"/>
    <cellStyle name="20% - 강조색3 5 4 2 2" xfId="5035" xr:uid="{2769705B-EBC7-4BD8-9FC6-77AC2E05B509}"/>
    <cellStyle name="20% - 강조색3 5 4 2 2 2" xfId="10561" xr:uid="{D0889A2C-205E-4463-9433-C20099A0BCB8}"/>
    <cellStyle name="20% - 강조색3 5 4 2 2 2 2" xfId="21590" xr:uid="{569DB5F1-6637-4762-A789-EB15E200C01F}"/>
    <cellStyle name="20% - 강조색3 5 4 2 2 2 2 2" xfId="43639" xr:uid="{97E765E3-6382-4A02-90AB-C270BC9F34EF}"/>
    <cellStyle name="20% - 강조색3 5 4 2 2 2 3" xfId="32619" xr:uid="{6DF06EFD-9F16-46B9-8A9B-21B182C2ACC0}"/>
    <cellStyle name="20% - 강조색3 5 4 2 2 3" xfId="16080" xr:uid="{D4F57A89-49CA-47F4-9EAB-E1FD2DBCF187}"/>
    <cellStyle name="20% - 강조색3 5 4 2 2 3 2" xfId="38129" xr:uid="{9CDB8933-EEDC-43BD-B2E9-795CABFA0C23}"/>
    <cellStyle name="20% - 강조색3 5 4 2 2 4" xfId="27109" xr:uid="{28248437-B7B1-4DF0-AC2A-2F7556F135A0}"/>
    <cellStyle name="20% - 강조색3 5 4 2 2 5" xfId="53267" xr:uid="{D59BE29E-2F7F-4B7A-969B-018D60D29004}"/>
    <cellStyle name="20% - 강조색3 5 4 2 3" xfId="7806" xr:uid="{BC06E381-74DC-43C0-AED9-06C66F0296EE}"/>
    <cellStyle name="20% - 강조색3 5 4 2 3 2" xfId="18835" xr:uid="{6E42B131-4D84-402C-9808-1BE679239471}"/>
    <cellStyle name="20% - 강조색3 5 4 2 3 2 2" xfId="40884" xr:uid="{3D877257-FEB4-4E30-A24D-23B9D79EEEA6}"/>
    <cellStyle name="20% - 강조색3 5 4 2 3 3" xfId="29864" xr:uid="{EF56E682-A674-4042-8068-1843DB2239D2}"/>
    <cellStyle name="20% - 강조색3 5 4 2 4" xfId="13325" xr:uid="{FA1062B8-1173-4B0B-BE27-50A3F6BA1D77}"/>
    <cellStyle name="20% - 강조색3 5 4 2 4 2" xfId="35374" xr:uid="{4FBF6224-2DF5-42E9-BF07-C6B8A2DA9F15}"/>
    <cellStyle name="20% - 강조색3 5 4 2 5" xfId="24354" xr:uid="{8DA110C9-F649-48FA-9351-73DB694B55E2}"/>
    <cellStyle name="20% - 강조색3 5 4 2 6" xfId="50512" xr:uid="{8248980D-5862-46E5-9E13-73B36ECE4BF5}"/>
    <cellStyle name="20% - 강조색3 5 4 3" xfId="3659" xr:uid="{9B272836-08DD-4926-926C-ABB83BA90A98}"/>
    <cellStyle name="20% - 강조색3 5 4 3 2" xfId="9185" xr:uid="{59406095-A9FD-44FB-B2F9-5ADAF1765852}"/>
    <cellStyle name="20% - 강조색3 5 4 3 2 2" xfId="20214" xr:uid="{F660956F-D1E6-469E-A8D8-84CE8E0D3862}"/>
    <cellStyle name="20% - 강조색3 5 4 3 2 2 2" xfId="42263" xr:uid="{B6FBACD1-5BDF-4AB9-B6B9-83F05BD69FD2}"/>
    <cellStyle name="20% - 강조색3 5 4 3 2 3" xfId="31243" xr:uid="{710736F7-5B93-46F8-9453-047D01DCE10B}"/>
    <cellStyle name="20% - 강조색3 5 4 3 3" xfId="14704" xr:uid="{C3313665-4DD9-4B40-9A1C-B5BD3D559E42}"/>
    <cellStyle name="20% - 강조색3 5 4 3 3 2" xfId="36753" xr:uid="{13AB4A27-19A2-40D3-9EC6-47C212FF7312}"/>
    <cellStyle name="20% - 강조색3 5 4 3 4" xfId="25733" xr:uid="{523DB88A-4777-4CA0-BAD6-02E2DE5BA6EA}"/>
    <cellStyle name="20% - 강조색3 5 4 3 5" xfId="51891" xr:uid="{E586B890-2AE2-489D-9BE4-16562EF99D38}"/>
    <cellStyle name="20% - 강조색3 5 4 4" xfId="6430" xr:uid="{C5A66CC7-AE59-4549-8119-BF62FF8379F1}"/>
    <cellStyle name="20% - 강조색3 5 4 4 2" xfId="17459" xr:uid="{76AB079B-E3DE-4F63-883C-CFE4787E9633}"/>
    <cellStyle name="20% - 강조색3 5 4 4 2 2" xfId="39508" xr:uid="{5F212B5D-75C6-4F87-B8FF-E487C9FB4148}"/>
    <cellStyle name="20% - 강조색3 5 4 4 3" xfId="28488" xr:uid="{EDEA5AA9-EA82-4C32-9D94-EC7CDD578092}"/>
    <cellStyle name="20% - 강조색3 5 4 4 4" xfId="54644" xr:uid="{75D1ED57-D7EB-4BBF-A35A-2CF55AE13D97}"/>
    <cellStyle name="20% - 강조색3 5 4 5" xfId="11949" xr:uid="{8C925C10-4198-4A1C-A822-2B2E6228C58F}"/>
    <cellStyle name="20% - 강조색3 5 4 5 2" xfId="33998" xr:uid="{84F9C7A9-7CEA-4ECA-AAEC-850D6ECD7C16}"/>
    <cellStyle name="20% - 강조색3 5 4 6" xfId="22978" xr:uid="{7C94469A-B0BF-4824-9519-B1EA6E1B66F1}"/>
    <cellStyle name="20% - 강조색3 5 4 7" xfId="49135" xr:uid="{13994388-9062-465F-9E08-04E874379068}"/>
    <cellStyle name="20% - 강조색3 5 5" xfId="1571" xr:uid="{BB60FD61-C31D-4842-9A14-BBB6BBFA8383}"/>
    <cellStyle name="20% - 강조색3 5 5 2" xfId="4347" xr:uid="{10367353-CBEA-433B-940C-C9D338ED5233}"/>
    <cellStyle name="20% - 강조색3 5 5 2 2" xfId="9873" xr:uid="{AF7F4434-249F-421D-94E3-448FAB260320}"/>
    <cellStyle name="20% - 강조색3 5 5 2 2 2" xfId="20902" xr:uid="{ED7A7DA6-960E-4F94-B320-3EEA2943CCF8}"/>
    <cellStyle name="20% - 강조색3 5 5 2 2 2 2" xfId="42951" xr:uid="{A2FE3C93-661B-4F78-B380-1D0076356532}"/>
    <cellStyle name="20% - 강조색3 5 5 2 2 3" xfId="31931" xr:uid="{B86DDD9D-9DCE-4D9D-B057-DEB6EA0420D0}"/>
    <cellStyle name="20% - 강조색3 5 5 2 3" xfId="15392" xr:uid="{625D2FD1-AC0C-4EC5-943F-87834FA94B36}"/>
    <cellStyle name="20% - 강조색3 5 5 2 3 2" xfId="37441" xr:uid="{322A9C68-E552-477E-B815-0ED494DA8B1C}"/>
    <cellStyle name="20% - 강조색3 5 5 2 4" xfId="26421" xr:uid="{77A1062E-0760-4FE2-A7B8-5C4A2E89FA72}"/>
    <cellStyle name="20% - 강조색3 5 5 2 5" xfId="52579" xr:uid="{5814B792-8F7C-444E-9355-B06E72D84161}"/>
    <cellStyle name="20% - 강조색3 5 5 3" xfId="7118" xr:uid="{FEC629F7-4149-4B8D-A32D-4E7E58CC42C8}"/>
    <cellStyle name="20% - 강조색3 5 5 3 2" xfId="18147" xr:uid="{04193142-419C-4448-8C9D-1C1F4112DA4B}"/>
    <cellStyle name="20% - 강조색3 5 5 3 2 2" xfId="40196" xr:uid="{275770D1-D021-4365-9A0C-5C55D0132BBA}"/>
    <cellStyle name="20% - 강조색3 5 5 3 3" xfId="29176" xr:uid="{934EFF42-14B3-457F-9D83-9BF2DC4AD456}"/>
    <cellStyle name="20% - 강조색3 5 5 4" xfId="12637" xr:uid="{2B7B3887-2C8A-48FA-88DA-741CDF9BEC16}"/>
    <cellStyle name="20% - 강조색3 5 5 4 2" xfId="34686" xr:uid="{2EF3E0E9-35AD-4ED4-9103-F5B96A7990B1}"/>
    <cellStyle name="20% - 강조색3 5 5 5" xfId="23666" xr:uid="{CC628667-463D-46D5-AB88-93E62AD61DCC}"/>
    <cellStyle name="20% - 강조색3 5 5 6" xfId="49824" xr:uid="{A0EB343A-B50E-427D-895B-DE0C39724C43}"/>
    <cellStyle name="20% - 강조색3 5 6" xfId="2971" xr:uid="{AE19605C-0680-4290-821D-4523F910087C}"/>
    <cellStyle name="20% - 강조색3 5 6 2" xfId="8497" xr:uid="{13784289-4141-4609-AA9E-A5CD26AC4665}"/>
    <cellStyle name="20% - 강조색3 5 6 2 2" xfId="19526" xr:uid="{EB12E02A-EBE0-4DD2-A48D-690B75714718}"/>
    <cellStyle name="20% - 강조색3 5 6 2 2 2" xfId="41575" xr:uid="{417B2E76-BEB3-4C22-A6FD-F1BD479872FD}"/>
    <cellStyle name="20% - 강조색3 5 6 2 3" xfId="30555" xr:uid="{49DD392C-80B5-440A-A5F0-41DC4996D335}"/>
    <cellStyle name="20% - 강조색3 5 6 3" xfId="14016" xr:uid="{1CEFFF88-D7A5-4248-B6EE-14930018F895}"/>
    <cellStyle name="20% - 강조색3 5 6 3 2" xfId="36065" xr:uid="{8F016190-63D7-4D62-BC26-F9C349741937}"/>
    <cellStyle name="20% - 강조색3 5 6 4" xfId="25045" xr:uid="{7F41DD9B-AA95-40B1-8300-7C114F25DC49}"/>
    <cellStyle name="20% - 강조색3 5 6 5" xfId="51203" xr:uid="{5D4B1ACA-3CE6-472D-982A-AA9C5EACF8F1}"/>
    <cellStyle name="20% - 강조색3 5 7" xfId="5742" xr:uid="{A4EB1AD0-E748-46C1-A53A-C3C68F475E03}"/>
    <cellStyle name="20% - 강조색3 5 7 2" xfId="16771" xr:uid="{FA9E50BF-A231-4F8A-B4D4-4B6632F8B01A}"/>
    <cellStyle name="20% - 강조색3 5 7 2 2" xfId="38820" xr:uid="{A4044A0C-6854-44AE-A839-EFC4914F7C6A}"/>
    <cellStyle name="20% - 강조색3 5 7 3" xfId="27800" xr:uid="{D66FA38D-7A2F-42FB-9984-C1691F137A6E}"/>
    <cellStyle name="20% - 강조색3 5 7 4" xfId="53957" xr:uid="{98309249-B0FA-490F-A8DD-D5DC4611B304}"/>
    <cellStyle name="20% - 강조색3 5 8" xfId="11261" xr:uid="{F80151BC-A147-4F72-8F60-4A294C4EDBE7}"/>
    <cellStyle name="20% - 강조색3 5 8 2" xfId="33310" xr:uid="{23847F9E-8224-4DE7-B38B-8E539A530DAF}"/>
    <cellStyle name="20% - 강조색3 5 9" xfId="22290" xr:uid="{66BCC0C4-83B0-4377-9B0F-9B3ECC1480CE}"/>
    <cellStyle name="20% - 강조색3 6" xfId="124" xr:uid="{00000000-0005-0000-0000-00007D000000}"/>
    <cellStyle name="20% - 강조색3 6 10" xfId="48462" xr:uid="{53B06F7E-9DEC-4D03-AFD7-9B4D87828A91}"/>
    <cellStyle name="20% - 강조색3 6 2" xfId="253" xr:uid="{00000000-0005-0000-0000-00007E000000}"/>
    <cellStyle name="20% - 강조색3 6 2 2" xfId="613" xr:uid="{00000000-0005-0000-0000-00007F000000}"/>
    <cellStyle name="20% - 강조색3 6 2 2 2" xfId="1350" xr:uid="{2F514E50-EF44-4C2E-9C5E-98A519A18258}"/>
    <cellStyle name="20% - 강조색3 6 2 2 2 2" xfId="2744" xr:uid="{6CDD60B2-8761-46CA-9579-638F6D474389}"/>
    <cellStyle name="20% - 강조색3 6 2 2 2 2 2" xfId="5520" xr:uid="{CD35B6C0-69AC-4FE4-A3EF-99A56E590035}"/>
    <cellStyle name="20% - 강조색3 6 2 2 2 2 2 2" xfId="11046" xr:uid="{E4807BF6-6E2D-46CD-BEA7-A7022804AB84}"/>
    <cellStyle name="20% - 강조색3 6 2 2 2 2 2 2 2" xfId="22075" xr:uid="{9D456D78-1EE4-4D61-A3DE-55A7B1E4E8D8}"/>
    <cellStyle name="20% - 강조색3 6 2 2 2 2 2 2 2 2" xfId="44124" xr:uid="{6E10BF8B-5044-4B20-ACC3-F531FDD9776B}"/>
    <cellStyle name="20% - 강조색3 6 2 2 2 2 2 2 3" xfId="33104" xr:uid="{BC22C524-E864-4559-BE31-9A06174D1332}"/>
    <cellStyle name="20% - 강조색3 6 2 2 2 2 2 3" xfId="16565" xr:uid="{62E3C995-1042-47D0-9B39-93EE5745C059}"/>
    <cellStyle name="20% - 강조색3 6 2 2 2 2 2 3 2" xfId="38614" xr:uid="{FBD9E261-803B-417E-B55A-949114A017AD}"/>
    <cellStyle name="20% - 강조색3 6 2 2 2 2 2 4" xfId="27594" xr:uid="{BE95495E-51E2-4C15-A441-E72FA4EEAFAA}"/>
    <cellStyle name="20% - 강조색3 6 2 2 2 2 2 5" xfId="53752" xr:uid="{EC255B3A-DC0B-47AA-B2BC-3B112F97736A}"/>
    <cellStyle name="20% - 강조색3 6 2 2 2 2 3" xfId="8291" xr:uid="{8948CC6D-CCF9-48B8-ABC3-1F65055AFB77}"/>
    <cellStyle name="20% - 강조색3 6 2 2 2 2 3 2" xfId="19320" xr:uid="{055538C3-E104-4473-A3D3-87743C210952}"/>
    <cellStyle name="20% - 강조색3 6 2 2 2 2 3 2 2" xfId="41369" xr:uid="{B0851D34-EB26-4952-8B8B-F6C464AE0F95}"/>
    <cellStyle name="20% - 강조색3 6 2 2 2 2 3 3" xfId="30349" xr:uid="{0E239A0C-43CE-4F63-B356-B39A6399B069}"/>
    <cellStyle name="20% - 강조색3 6 2 2 2 2 4" xfId="13810" xr:uid="{F8E14B83-017E-4C44-8350-3CF5BA4CDF40}"/>
    <cellStyle name="20% - 강조색3 6 2 2 2 2 4 2" xfId="35859" xr:uid="{9F0D045E-C50F-41C2-9F1B-1DDD63D88720}"/>
    <cellStyle name="20% - 강조색3 6 2 2 2 2 5" xfId="24839" xr:uid="{B2A47163-7646-4FE3-963A-D6801A5974CF}"/>
    <cellStyle name="20% - 강조색3 6 2 2 2 2 6" xfId="50997" xr:uid="{74C649F9-FAE9-4CAE-8307-5F6375BB299A}"/>
    <cellStyle name="20% - 강조색3 6 2 2 2 3" xfId="4144" xr:uid="{04597658-726E-4A81-ABCB-BC59B6370C0E}"/>
    <cellStyle name="20% - 강조색3 6 2 2 2 3 2" xfId="9670" xr:uid="{7140C18B-1735-48FD-824F-2BE6340C17F6}"/>
    <cellStyle name="20% - 강조색3 6 2 2 2 3 2 2" xfId="20699" xr:uid="{AE140974-C7B4-4343-8439-C9E638C16630}"/>
    <cellStyle name="20% - 강조색3 6 2 2 2 3 2 2 2" xfId="42748" xr:uid="{0F7334F1-2D90-4F86-B11B-137A2F7B9AFF}"/>
    <cellStyle name="20% - 강조색3 6 2 2 2 3 2 3" xfId="31728" xr:uid="{8CB72082-0AC0-4471-8F3F-54FAB911F4E1}"/>
    <cellStyle name="20% - 강조색3 6 2 2 2 3 3" xfId="15189" xr:uid="{A8FC958E-507E-4D6B-A381-069D7ACD3603}"/>
    <cellStyle name="20% - 강조색3 6 2 2 2 3 3 2" xfId="37238" xr:uid="{839CF428-14D8-4BF2-9074-3310898469B8}"/>
    <cellStyle name="20% - 강조색3 6 2 2 2 3 4" xfId="26218" xr:uid="{A49A301B-505A-4595-9198-F252B400F888}"/>
    <cellStyle name="20% - 강조색3 6 2 2 2 3 5" xfId="52376" xr:uid="{B57ECC02-FDEF-4640-B4AE-C1C8E111EFEE}"/>
    <cellStyle name="20% - 강조색3 6 2 2 2 4" xfId="6915" xr:uid="{42659D36-5376-44AB-8E45-42C2F37AA4F9}"/>
    <cellStyle name="20% - 강조색3 6 2 2 2 4 2" xfId="17944" xr:uid="{33D70CC8-3C61-4972-9A0E-4EAD122CA555}"/>
    <cellStyle name="20% - 강조색3 6 2 2 2 4 2 2" xfId="39993" xr:uid="{C26E71E3-E884-4A7B-93B6-D51C30FBF2CC}"/>
    <cellStyle name="20% - 강조색3 6 2 2 2 4 3" xfId="28973" xr:uid="{BC3D07F6-810D-469D-BE1C-56EFD9D8A933}"/>
    <cellStyle name="20% - 강조색3 6 2 2 2 4 4" xfId="55129" xr:uid="{07C74D29-36A8-42B6-8EBF-6B8C4241B300}"/>
    <cellStyle name="20% - 강조색3 6 2 2 2 5" xfId="12434" xr:uid="{571C991E-EA2F-42C7-AD2E-7C747B7B15FB}"/>
    <cellStyle name="20% - 강조색3 6 2 2 2 5 2" xfId="34483" xr:uid="{B1FC83AC-BC43-4F7A-B0FB-B93C5C9DEEFC}"/>
    <cellStyle name="20% - 강조색3 6 2 2 2 6" xfId="23463" xr:uid="{FEA513E8-8220-4423-A6BE-631BC249C0ED}"/>
    <cellStyle name="20% - 강조색3 6 2 2 2 7" xfId="49620" xr:uid="{04EA2137-496D-4136-841E-655C8DB34E82}"/>
    <cellStyle name="20% - 강조색3 6 2 2 3" xfId="2056" xr:uid="{EDCF9BE2-9213-4FDD-BB00-99DA81964625}"/>
    <cellStyle name="20% - 강조색3 6 2 2 3 2" xfId="4832" xr:uid="{6072D516-2ED6-4DD5-B876-F59E2EBB337C}"/>
    <cellStyle name="20% - 강조색3 6 2 2 3 2 2" xfId="10358" xr:uid="{FF0D4A45-153C-4D17-8D39-69247074BD77}"/>
    <cellStyle name="20% - 강조색3 6 2 2 3 2 2 2" xfId="21387" xr:uid="{70C13E88-390A-446A-B3FA-16F1B3ADDA79}"/>
    <cellStyle name="20% - 강조색3 6 2 2 3 2 2 2 2" xfId="43436" xr:uid="{1712A765-BBDD-4B12-A907-CA23102C24BD}"/>
    <cellStyle name="20% - 강조색3 6 2 2 3 2 2 3" xfId="32416" xr:uid="{2FB953CC-1370-422A-AE52-054C49B8ED64}"/>
    <cellStyle name="20% - 강조색3 6 2 2 3 2 3" xfId="15877" xr:uid="{32012F26-0322-47D7-9920-41C8BB6C8234}"/>
    <cellStyle name="20% - 강조색3 6 2 2 3 2 3 2" xfId="37926" xr:uid="{08D079D4-9462-442D-94E6-370518063FCF}"/>
    <cellStyle name="20% - 강조색3 6 2 2 3 2 4" xfId="26906" xr:uid="{BBFA5D11-3402-4530-A771-F2AD25DFBA74}"/>
    <cellStyle name="20% - 강조색3 6 2 2 3 2 5" xfId="53064" xr:uid="{57E54B6B-135D-4F18-AC45-E98475191C80}"/>
    <cellStyle name="20% - 강조색3 6 2 2 3 3" xfId="7603" xr:uid="{1D14413E-9F5F-40F5-9515-BAA9DC6A75DC}"/>
    <cellStyle name="20% - 강조색3 6 2 2 3 3 2" xfId="18632" xr:uid="{5AA8CD31-A631-47C6-A6F7-56C4FBF69720}"/>
    <cellStyle name="20% - 강조색3 6 2 2 3 3 2 2" xfId="40681" xr:uid="{95571AD1-ACD5-4497-9895-C5C3078A554F}"/>
    <cellStyle name="20% - 강조색3 6 2 2 3 3 3" xfId="29661" xr:uid="{4DCA9178-B2AD-4079-9917-4718BA5AFB88}"/>
    <cellStyle name="20% - 강조색3 6 2 2 3 4" xfId="13122" xr:uid="{13C93F21-17A2-4D4B-B790-EE0E0C955A69}"/>
    <cellStyle name="20% - 강조색3 6 2 2 3 4 2" xfId="35171" xr:uid="{5EFF0555-7771-4CEC-ABD3-C826EC0EFA35}"/>
    <cellStyle name="20% - 강조색3 6 2 2 3 5" xfId="24151" xr:uid="{7DC5D909-5B8B-4608-AA46-88DD9717DA11}"/>
    <cellStyle name="20% - 강조색3 6 2 2 3 6" xfId="50309" xr:uid="{9AB010F8-73BA-4534-8848-3D5F1C5AAF26}"/>
    <cellStyle name="20% - 강조색3 6 2 2 4" xfId="3456" xr:uid="{EC3D2092-7CBD-46FD-8B0C-290EB85B9C49}"/>
    <cellStyle name="20% - 강조색3 6 2 2 4 2" xfId="8982" xr:uid="{ABA73B8D-C060-46EF-8EBD-46842B918064}"/>
    <cellStyle name="20% - 강조색3 6 2 2 4 2 2" xfId="20011" xr:uid="{F5D462FD-4B8C-47C6-B9F6-A8EBF329C2D0}"/>
    <cellStyle name="20% - 강조색3 6 2 2 4 2 2 2" xfId="42060" xr:uid="{132CFC22-BA11-4EFB-80FD-CFC7137E1CF1}"/>
    <cellStyle name="20% - 강조색3 6 2 2 4 2 3" xfId="31040" xr:uid="{3F2D99EE-3046-4D6B-9F76-DB04CAE9E350}"/>
    <cellStyle name="20% - 강조색3 6 2 2 4 3" xfId="14501" xr:uid="{74984B78-DF64-4990-8277-9156FEF616FF}"/>
    <cellStyle name="20% - 강조색3 6 2 2 4 3 2" xfId="36550" xr:uid="{9B73024F-3F1A-4F2A-AC55-E40263070926}"/>
    <cellStyle name="20% - 강조색3 6 2 2 4 4" xfId="25530" xr:uid="{011451C6-2AB1-4C1D-A627-EA9EE12F43FB}"/>
    <cellStyle name="20% - 강조색3 6 2 2 4 5" xfId="51688" xr:uid="{5A444669-4FAD-414F-ABD5-68E433585398}"/>
    <cellStyle name="20% - 강조색3 6 2 2 5" xfId="6227" xr:uid="{D254AD3F-8EB8-401E-AE3B-FADBE8BA3395}"/>
    <cellStyle name="20% - 강조색3 6 2 2 5 2" xfId="17256" xr:uid="{15C33E4C-2F61-423C-AD02-83A7401C8327}"/>
    <cellStyle name="20% - 강조색3 6 2 2 5 2 2" xfId="39305" xr:uid="{7B2BA412-F217-46E5-B2ED-0372D9761FAB}"/>
    <cellStyle name="20% - 강조색3 6 2 2 5 3" xfId="28285" xr:uid="{6C7CB967-F9FA-4BF9-A2FF-5315D78CBED7}"/>
    <cellStyle name="20% - 강조색3 6 2 2 5 4" xfId="54441" xr:uid="{5D2E5EB9-7789-416B-9755-E5787AB7E6AA}"/>
    <cellStyle name="20% - 강조색3 6 2 2 6" xfId="11746" xr:uid="{244D03D2-0A84-4D11-9CA6-41D7EC4E656F}"/>
    <cellStyle name="20% - 강조색3 6 2 2 6 2" xfId="33795" xr:uid="{8ECD87F0-0363-464B-9295-E6DE78191BD8}"/>
    <cellStyle name="20% - 강조색3 6 2 2 7" xfId="22775" xr:uid="{C862E94D-29BE-4E9A-A287-08083FBEE994}"/>
    <cellStyle name="20% - 강조색3 6 2 2 8" xfId="48932" xr:uid="{2AF91C8D-7BBB-4C75-BD4F-2391380B2F2F}"/>
    <cellStyle name="20% - 강조색3 6 2 3" xfId="1008" xr:uid="{1C70B646-318D-4BEC-B25D-41A0FCFDF0D7}"/>
    <cellStyle name="20% - 강조색3 6 2 3 2" xfId="2402" xr:uid="{E1A8EB1C-4E28-4F31-84BD-EDF0586961B3}"/>
    <cellStyle name="20% - 강조색3 6 2 3 2 2" xfId="5178" xr:uid="{01D1E231-2323-4158-A5B7-A770E5988E28}"/>
    <cellStyle name="20% - 강조색3 6 2 3 2 2 2" xfId="10704" xr:uid="{22900833-E21D-4BBF-96FB-40F4AAD54C28}"/>
    <cellStyle name="20% - 강조색3 6 2 3 2 2 2 2" xfId="21733" xr:uid="{7054AC89-AAD4-4DFB-AFC1-E8BF41C8D6B3}"/>
    <cellStyle name="20% - 강조색3 6 2 3 2 2 2 2 2" xfId="43782" xr:uid="{1C15EA75-45C4-4ADD-AC95-2157D1B3A0D1}"/>
    <cellStyle name="20% - 강조색3 6 2 3 2 2 2 3" xfId="32762" xr:uid="{45EBDEDB-1967-46B2-83A3-3283EAEB3B34}"/>
    <cellStyle name="20% - 강조색3 6 2 3 2 2 3" xfId="16223" xr:uid="{5C24F1FA-1740-46EF-B058-2FA072A2ADF1}"/>
    <cellStyle name="20% - 강조색3 6 2 3 2 2 3 2" xfId="38272" xr:uid="{04CA82C3-A8FF-4F6B-AF21-E734C26A289C}"/>
    <cellStyle name="20% - 강조색3 6 2 3 2 2 4" xfId="27252" xr:uid="{18DFE96A-9C0B-42B0-BC0E-EC0BB5B99C18}"/>
    <cellStyle name="20% - 강조색3 6 2 3 2 2 5" xfId="53410" xr:uid="{DE5644BE-F38E-4B0E-97BE-0DE0E01C8CA7}"/>
    <cellStyle name="20% - 강조색3 6 2 3 2 3" xfId="7949" xr:uid="{292856D0-85F1-48CB-903D-EE9C080ADA25}"/>
    <cellStyle name="20% - 강조색3 6 2 3 2 3 2" xfId="18978" xr:uid="{012C1987-4592-46D0-94AB-CDF19AC701B9}"/>
    <cellStyle name="20% - 강조색3 6 2 3 2 3 2 2" xfId="41027" xr:uid="{21075C7E-BB1E-421D-B457-1FDE35CF60B2}"/>
    <cellStyle name="20% - 강조색3 6 2 3 2 3 3" xfId="30007" xr:uid="{5C6274A5-F92B-4685-BB38-9A768EBDDE98}"/>
    <cellStyle name="20% - 강조색3 6 2 3 2 4" xfId="13468" xr:uid="{8044D516-B841-4629-8047-638B96077D4E}"/>
    <cellStyle name="20% - 강조색3 6 2 3 2 4 2" xfId="35517" xr:uid="{7BB684F1-F175-49AC-9B4B-E5E5E8C92995}"/>
    <cellStyle name="20% - 강조색3 6 2 3 2 5" xfId="24497" xr:uid="{BAE24522-EA53-4059-8F0D-20E87615CAA5}"/>
    <cellStyle name="20% - 강조색3 6 2 3 2 6" xfId="50655" xr:uid="{112A36CD-9F20-4178-A8C7-8840D3216466}"/>
    <cellStyle name="20% - 강조색3 6 2 3 3" xfId="3802" xr:uid="{C69D68D3-2338-410C-91E7-9866AA094CED}"/>
    <cellStyle name="20% - 강조색3 6 2 3 3 2" xfId="9328" xr:uid="{9D46E0B1-02F9-4D8C-8931-AB878833AE65}"/>
    <cellStyle name="20% - 강조색3 6 2 3 3 2 2" xfId="20357" xr:uid="{215F1E74-2270-415A-B42C-9FA6E8D1396F}"/>
    <cellStyle name="20% - 강조색3 6 2 3 3 2 2 2" xfId="42406" xr:uid="{6FB8B4CE-0753-4814-9B4F-B9B692805384}"/>
    <cellStyle name="20% - 강조색3 6 2 3 3 2 3" xfId="31386" xr:uid="{A8F6ECB0-2D1E-47D3-83D5-E614C754011A}"/>
    <cellStyle name="20% - 강조색3 6 2 3 3 3" xfId="14847" xr:uid="{DF2282E9-89E2-4924-AF57-47A0B060F25F}"/>
    <cellStyle name="20% - 강조색3 6 2 3 3 3 2" xfId="36896" xr:uid="{9090AE81-EADF-4891-A0DB-6C721855BA9D}"/>
    <cellStyle name="20% - 강조색3 6 2 3 3 4" xfId="25876" xr:uid="{9C4EADB5-1CA8-4ED6-A1FD-8BDA3CFAACD9}"/>
    <cellStyle name="20% - 강조색3 6 2 3 3 5" xfId="52034" xr:uid="{CF2A441B-FBA5-47CA-B655-E3316ED06F50}"/>
    <cellStyle name="20% - 강조색3 6 2 3 4" xfId="6573" xr:uid="{A7D0A2B6-FFAA-4E99-9E29-E2FA3F0B0E26}"/>
    <cellStyle name="20% - 강조색3 6 2 3 4 2" xfId="17602" xr:uid="{424A69D2-31AF-44E1-951B-907502D24F19}"/>
    <cellStyle name="20% - 강조색3 6 2 3 4 2 2" xfId="39651" xr:uid="{376E917F-CFDC-4368-AEEA-31537B412B0B}"/>
    <cellStyle name="20% - 강조색3 6 2 3 4 3" xfId="28631" xr:uid="{C365DE06-94E0-44E1-A8F9-715D1CE48A11}"/>
    <cellStyle name="20% - 강조색3 6 2 3 4 4" xfId="54787" xr:uid="{7D49B8BB-8759-4DAA-8E9B-BC1BC582BC9F}"/>
    <cellStyle name="20% - 강조색3 6 2 3 5" xfId="12092" xr:uid="{32C5137C-6E21-4D5A-AEE6-9A4AD340167E}"/>
    <cellStyle name="20% - 강조색3 6 2 3 5 2" xfId="34141" xr:uid="{D00BE6C6-8E18-4D88-B9EF-902C9457F9E5}"/>
    <cellStyle name="20% - 강조색3 6 2 3 6" xfId="23121" xr:uid="{8A14F86E-A176-4E5C-9730-593B1DF65576}"/>
    <cellStyle name="20% - 강조색3 6 2 3 7" xfId="49278" xr:uid="{6A082A2B-160A-485D-B5E1-563211CF6760}"/>
    <cellStyle name="20% - 강조색3 6 2 4" xfId="1714" xr:uid="{22C746DD-8CBC-4275-98C8-139492CAD363}"/>
    <cellStyle name="20% - 강조색3 6 2 4 2" xfId="4490" xr:uid="{71360930-29A4-45E2-9EDE-3C9F679B9B68}"/>
    <cellStyle name="20% - 강조색3 6 2 4 2 2" xfId="10016" xr:uid="{DA2D3BE7-5C31-4926-B78B-2EDA68E8699A}"/>
    <cellStyle name="20% - 강조색3 6 2 4 2 2 2" xfId="21045" xr:uid="{37CFB7A8-ADFF-4F73-B3F9-E47C5199C977}"/>
    <cellStyle name="20% - 강조색3 6 2 4 2 2 2 2" xfId="43094" xr:uid="{706CDB87-A3D4-4D75-8214-F79E4201B564}"/>
    <cellStyle name="20% - 강조색3 6 2 4 2 2 3" xfId="32074" xr:uid="{68154139-45E1-4082-A612-6D85790F818E}"/>
    <cellStyle name="20% - 강조색3 6 2 4 2 3" xfId="15535" xr:uid="{52317431-26A5-4BEB-98C5-8447816EB9C6}"/>
    <cellStyle name="20% - 강조색3 6 2 4 2 3 2" xfId="37584" xr:uid="{62CD79C7-5EDB-482E-B959-D0289773006F}"/>
    <cellStyle name="20% - 강조색3 6 2 4 2 4" xfId="26564" xr:uid="{7CD10EDE-1100-43CC-91C8-6CA08A6BDC21}"/>
    <cellStyle name="20% - 강조색3 6 2 4 2 5" xfId="52722" xr:uid="{874D6A30-18CA-4C89-A356-2C3D8DBE83C0}"/>
    <cellStyle name="20% - 강조색3 6 2 4 3" xfId="7261" xr:uid="{DC2B894C-480B-4913-8A26-BC61AB9101DF}"/>
    <cellStyle name="20% - 강조색3 6 2 4 3 2" xfId="18290" xr:uid="{7B5AFC4F-793C-4DF5-B31D-B34297BCA12F}"/>
    <cellStyle name="20% - 강조색3 6 2 4 3 2 2" xfId="40339" xr:uid="{35F59CA6-1E12-46EA-929D-3D488CCBD6D5}"/>
    <cellStyle name="20% - 강조색3 6 2 4 3 3" xfId="29319" xr:uid="{3EE80C15-C4F6-4629-9F3E-0FFD61E12F89}"/>
    <cellStyle name="20% - 강조색3 6 2 4 4" xfId="12780" xr:uid="{3A74ABF8-FD82-430F-B391-46CA7C264B0B}"/>
    <cellStyle name="20% - 강조색3 6 2 4 4 2" xfId="34829" xr:uid="{07C2D588-DEED-4D6F-B056-A667B6294649}"/>
    <cellStyle name="20% - 강조색3 6 2 4 5" xfId="23809" xr:uid="{05A9EECB-6AD4-4C67-B1C9-41CD82271B72}"/>
    <cellStyle name="20% - 강조색3 6 2 4 6" xfId="49967" xr:uid="{0B79DC77-D67B-4CF9-945C-21F9037C3DA0}"/>
    <cellStyle name="20% - 강조색3 6 2 5" xfId="3114" xr:uid="{CA16E878-133E-4F32-A980-6E74C0AA8C77}"/>
    <cellStyle name="20% - 강조색3 6 2 5 2" xfId="8640" xr:uid="{E5BA48DC-21DE-440F-BB74-A57DE373F253}"/>
    <cellStyle name="20% - 강조색3 6 2 5 2 2" xfId="19669" xr:uid="{EF311F69-3F43-40F5-91AB-3F0CF98988D6}"/>
    <cellStyle name="20% - 강조색3 6 2 5 2 2 2" xfId="41718" xr:uid="{BB3BE42B-FC96-44CE-8626-B87E598F39D1}"/>
    <cellStyle name="20% - 강조색3 6 2 5 2 3" xfId="30698" xr:uid="{1E3528B4-911E-473F-AF4A-A940E96DE6A2}"/>
    <cellStyle name="20% - 강조색3 6 2 5 3" xfId="14159" xr:uid="{2544F2BC-F9FD-4F46-B465-B758ECF0EEA1}"/>
    <cellStyle name="20% - 강조색3 6 2 5 3 2" xfId="36208" xr:uid="{1250D344-784E-4404-B402-939CDED2786B}"/>
    <cellStyle name="20% - 강조색3 6 2 5 4" xfId="25188" xr:uid="{DAE77A92-FE0D-468D-97E7-898FA59A60A6}"/>
    <cellStyle name="20% - 강조색3 6 2 5 5" xfId="51346" xr:uid="{F981485D-B00E-4895-970B-0DABE497B571}"/>
    <cellStyle name="20% - 강조색3 6 2 6" xfId="5885" xr:uid="{9E3914C7-0811-46A7-B67A-5ED719E0152B}"/>
    <cellStyle name="20% - 강조색3 6 2 6 2" xfId="16914" xr:uid="{EDADCF5C-F359-44F0-84C7-CA2CB0465E8F}"/>
    <cellStyle name="20% - 강조색3 6 2 6 2 2" xfId="38963" xr:uid="{53359C62-53A7-499C-9234-CFFAE4657B71}"/>
    <cellStyle name="20% - 강조색3 6 2 6 3" xfId="27943" xr:uid="{1DF90807-1AC2-4A99-A7B3-440C8AE0179C}"/>
    <cellStyle name="20% - 강조색3 6 2 6 4" xfId="54100" xr:uid="{C08AC44F-ABCC-4858-B1BB-B8FC3694FEEB}"/>
    <cellStyle name="20% - 강조색3 6 2 7" xfId="11404" xr:uid="{9D112FB4-DC08-44A5-A200-BE9C444FA5F8}"/>
    <cellStyle name="20% - 강조색3 6 2 7 2" xfId="33453" xr:uid="{F58967DB-7A5D-4E59-BEA6-54533FDAD9C2}"/>
    <cellStyle name="20% - 강조색3 6 2 8" xfId="22433" xr:uid="{498299EE-F75A-4C96-8972-E6C9208F3B01}"/>
    <cellStyle name="20% - 강조색3 6 2 9" xfId="48591" xr:uid="{7699604D-AC3F-43DA-92E1-8DE606752101}"/>
    <cellStyle name="20% - 강조색3 6 3" xfId="484" xr:uid="{00000000-0005-0000-0000-000080000000}"/>
    <cellStyle name="20% - 강조색3 6 3 2" xfId="1221" xr:uid="{19C93389-B9F7-42B8-81F7-3A74ACF894C9}"/>
    <cellStyle name="20% - 강조색3 6 3 2 2" xfId="2615" xr:uid="{628AE46F-E803-4E56-9CA7-7432C96B9122}"/>
    <cellStyle name="20% - 강조색3 6 3 2 2 2" xfId="5391" xr:uid="{BDA91D1E-8CB1-409B-9B49-4460F9B1208E}"/>
    <cellStyle name="20% - 강조색3 6 3 2 2 2 2" xfId="10917" xr:uid="{3DE9EA99-3457-4965-A785-F93DAEE9563A}"/>
    <cellStyle name="20% - 강조색3 6 3 2 2 2 2 2" xfId="21946" xr:uid="{958DCD3D-3172-48FC-95F4-DD4F9B8EEF4D}"/>
    <cellStyle name="20% - 강조색3 6 3 2 2 2 2 2 2" xfId="43995" xr:uid="{F19A4760-39AA-481F-9EEA-C0A03712B255}"/>
    <cellStyle name="20% - 강조색3 6 3 2 2 2 2 3" xfId="32975" xr:uid="{67944E4C-688E-4556-84BD-61056ABE173A}"/>
    <cellStyle name="20% - 강조색3 6 3 2 2 2 3" xfId="16436" xr:uid="{830A470F-9C05-4024-AFF3-600AD110D4E0}"/>
    <cellStyle name="20% - 강조색3 6 3 2 2 2 3 2" xfId="38485" xr:uid="{0DCF7231-65E0-4ED4-99D7-D0C58AC633D5}"/>
    <cellStyle name="20% - 강조색3 6 3 2 2 2 4" xfId="27465" xr:uid="{9E997242-1DEA-454D-A03A-70D4787F059F}"/>
    <cellStyle name="20% - 강조색3 6 3 2 2 2 5" xfId="53623" xr:uid="{04DFEC14-F7B7-4FF8-A7A6-987AC8AFBE04}"/>
    <cellStyle name="20% - 강조색3 6 3 2 2 3" xfId="8162" xr:uid="{8EA4C9D8-9AD1-4FB5-A630-D88290D67C26}"/>
    <cellStyle name="20% - 강조색3 6 3 2 2 3 2" xfId="19191" xr:uid="{CAA751AF-C0EE-4D5D-9985-DAC8997C2C8F}"/>
    <cellStyle name="20% - 강조색3 6 3 2 2 3 2 2" xfId="41240" xr:uid="{823E2B7A-C634-4395-B5B5-297692240E12}"/>
    <cellStyle name="20% - 강조색3 6 3 2 2 3 3" xfId="30220" xr:uid="{3A79DB4A-40A4-49F3-9ECB-BAD72B3F3B21}"/>
    <cellStyle name="20% - 강조색3 6 3 2 2 4" xfId="13681" xr:uid="{C3C6CBC0-F395-4FA1-99E7-CF90775020AB}"/>
    <cellStyle name="20% - 강조색3 6 3 2 2 4 2" xfId="35730" xr:uid="{776CFB1A-E12B-40D4-9127-664DF35923C6}"/>
    <cellStyle name="20% - 강조색3 6 3 2 2 5" xfId="24710" xr:uid="{E446D4F4-4047-476B-8A6E-C0D0C71A2523}"/>
    <cellStyle name="20% - 강조색3 6 3 2 2 6" xfId="50868" xr:uid="{CA9FFBE3-FD0F-4F65-AC47-CCCB5E10E903}"/>
    <cellStyle name="20% - 강조색3 6 3 2 3" xfId="4015" xr:uid="{22EA5CEE-6674-4755-8B54-7A30E7AA7530}"/>
    <cellStyle name="20% - 강조색3 6 3 2 3 2" xfId="9541" xr:uid="{8225C5D3-8270-439D-A5A6-A416DCC05B3C}"/>
    <cellStyle name="20% - 강조색3 6 3 2 3 2 2" xfId="20570" xr:uid="{23DD755F-A4C7-4D14-8C5B-4B1B235EEB58}"/>
    <cellStyle name="20% - 강조색3 6 3 2 3 2 2 2" xfId="42619" xr:uid="{58AD6162-4F58-4AFB-9F0A-D2D1BDB0BAA7}"/>
    <cellStyle name="20% - 강조색3 6 3 2 3 2 3" xfId="31599" xr:uid="{0D96D08C-B7E8-48D0-A18A-7D3EE4B12767}"/>
    <cellStyle name="20% - 강조색3 6 3 2 3 3" xfId="15060" xr:uid="{86B5F710-548F-4936-BA74-798F376BFBD7}"/>
    <cellStyle name="20% - 강조색3 6 3 2 3 3 2" xfId="37109" xr:uid="{0E203AB9-A137-46BE-9986-3A413381A9ED}"/>
    <cellStyle name="20% - 강조색3 6 3 2 3 4" xfId="26089" xr:uid="{145908E9-76BF-4AFD-9D61-617437081788}"/>
    <cellStyle name="20% - 강조색3 6 3 2 3 5" xfId="52247" xr:uid="{6D233518-ED9F-4892-905B-FAACB69CA487}"/>
    <cellStyle name="20% - 강조색3 6 3 2 4" xfId="6786" xr:uid="{380CAECF-A8AD-4FFF-A51E-2959AEBB5665}"/>
    <cellStyle name="20% - 강조색3 6 3 2 4 2" xfId="17815" xr:uid="{F41731B0-1235-4871-8CC6-2DBA646CB57C}"/>
    <cellStyle name="20% - 강조색3 6 3 2 4 2 2" xfId="39864" xr:uid="{A36401FD-D5EE-46F6-88F8-7256418621F0}"/>
    <cellStyle name="20% - 강조색3 6 3 2 4 3" xfId="28844" xr:uid="{C844C7CA-C62A-4211-9F9A-04CA1CB138B5}"/>
    <cellStyle name="20% - 강조색3 6 3 2 4 4" xfId="55000" xr:uid="{50E3613B-516F-41FF-A3F3-61DDE46095FF}"/>
    <cellStyle name="20% - 강조색3 6 3 2 5" xfId="12305" xr:uid="{EB3F9D60-00A9-47E7-A15F-A56B9D489EC8}"/>
    <cellStyle name="20% - 강조색3 6 3 2 5 2" xfId="34354" xr:uid="{C2E31AE9-0104-488B-A9F8-111886FCA5DF}"/>
    <cellStyle name="20% - 강조색3 6 3 2 6" xfId="23334" xr:uid="{47994151-C7BD-44F8-85D8-5F0081BC5D18}"/>
    <cellStyle name="20% - 강조색3 6 3 2 7" xfId="49491" xr:uid="{D193AC25-6F78-43AA-A20D-FD60193318BF}"/>
    <cellStyle name="20% - 강조색3 6 3 3" xfId="1927" xr:uid="{96A95DDD-5C7F-4FBD-B25F-0F1259C9A288}"/>
    <cellStyle name="20% - 강조색3 6 3 3 2" xfId="4703" xr:uid="{47F5F8D1-8237-4C1A-8B8B-4D652467C1CE}"/>
    <cellStyle name="20% - 강조색3 6 3 3 2 2" xfId="10229" xr:uid="{830E8276-7283-4B45-AA31-43C219B011EE}"/>
    <cellStyle name="20% - 강조색3 6 3 3 2 2 2" xfId="21258" xr:uid="{84359B12-F844-429F-8CA7-11DBAF790C46}"/>
    <cellStyle name="20% - 강조색3 6 3 3 2 2 2 2" xfId="43307" xr:uid="{E9B94254-91AB-4C78-B952-23144A69DF94}"/>
    <cellStyle name="20% - 강조색3 6 3 3 2 2 3" xfId="32287" xr:uid="{B68DC985-CDC8-4EDA-B025-50165E1949C3}"/>
    <cellStyle name="20% - 강조색3 6 3 3 2 3" xfId="15748" xr:uid="{633A835B-5F1C-4EFA-B576-D062FB467ECC}"/>
    <cellStyle name="20% - 강조색3 6 3 3 2 3 2" xfId="37797" xr:uid="{54F381D5-802E-4DB3-B96D-1EE4FA3EDE0C}"/>
    <cellStyle name="20% - 강조색3 6 3 3 2 4" xfId="26777" xr:uid="{87619A00-63E4-40F5-B224-034BAEE1114F}"/>
    <cellStyle name="20% - 강조색3 6 3 3 2 5" xfId="52935" xr:uid="{CCC785A6-EFCD-4A40-AC83-22F766DE2686}"/>
    <cellStyle name="20% - 강조색3 6 3 3 3" xfId="7474" xr:uid="{6605FE5B-8A29-4F31-9A38-BC754F538EE5}"/>
    <cellStyle name="20% - 강조색3 6 3 3 3 2" xfId="18503" xr:uid="{9B839572-8490-42B5-92CE-692B683A7FAF}"/>
    <cellStyle name="20% - 강조색3 6 3 3 3 2 2" xfId="40552" xr:uid="{86130FDB-942A-4D0B-AEFF-A66DE3EF122B}"/>
    <cellStyle name="20% - 강조색3 6 3 3 3 3" xfId="29532" xr:uid="{EFE015AA-9056-4B68-86DA-1DFC6787E53A}"/>
    <cellStyle name="20% - 강조색3 6 3 3 4" xfId="12993" xr:uid="{A3E07FCF-E658-44AF-A05D-B05E89F65E84}"/>
    <cellStyle name="20% - 강조색3 6 3 3 4 2" xfId="35042" xr:uid="{5D272532-79D2-45D8-A8C7-A9623C1D1008}"/>
    <cellStyle name="20% - 강조색3 6 3 3 5" xfId="24022" xr:uid="{2F3AC342-BF3A-4C3F-BB34-DE138F356F6B}"/>
    <cellStyle name="20% - 강조색3 6 3 3 6" xfId="50180" xr:uid="{FEF02AE4-D712-48B0-9345-38163D2BA7A1}"/>
    <cellStyle name="20% - 강조색3 6 3 4" xfId="3327" xr:uid="{970B975A-D7D1-47F7-984D-CD29CDCA69D9}"/>
    <cellStyle name="20% - 강조색3 6 3 4 2" xfId="8853" xr:uid="{6ECE1F46-8975-4CD9-A45E-168F7F08290C}"/>
    <cellStyle name="20% - 강조색3 6 3 4 2 2" xfId="19882" xr:uid="{687658EF-3105-4482-AD42-2E05E4C589B6}"/>
    <cellStyle name="20% - 강조색3 6 3 4 2 2 2" xfId="41931" xr:uid="{3ABE9CED-6703-455F-A642-9B4528A324A6}"/>
    <cellStyle name="20% - 강조색3 6 3 4 2 3" xfId="30911" xr:uid="{A84D44DF-47E0-4814-8B67-52CDD4E52534}"/>
    <cellStyle name="20% - 강조색3 6 3 4 3" xfId="14372" xr:uid="{B9895FE7-5173-4572-A6BC-E54656940E90}"/>
    <cellStyle name="20% - 강조색3 6 3 4 3 2" xfId="36421" xr:uid="{9681C920-7B6A-465B-8125-442BD6D9CB78}"/>
    <cellStyle name="20% - 강조색3 6 3 4 4" xfId="25401" xr:uid="{7D79C204-10FC-4352-9105-B53A80F67306}"/>
    <cellStyle name="20% - 강조색3 6 3 4 5" xfId="51559" xr:uid="{A95F3636-D99B-475C-8B4E-B533CE338B4D}"/>
    <cellStyle name="20% - 강조색3 6 3 5" xfId="6098" xr:uid="{372CDB1B-7047-4D16-AEE9-A01F3D97645A}"/>
    <cellStyle name="20% - 강조색3 6 3 5 2" xfId="17127" xr:uid="{F6505D17-BF94-4522-BE98-2FA56CFE36D1}"/>
    <cellStyle name="20% - 강조색3 6 3 5 2 2" xfId="39176" xr:uid="{643A0E10-6D64-4633-8C64-5D5D77B271E4}"/>
    <cellStyle name="20% - 강조색3 6 3 5 3" xfId="28156" xr:uid="{B8441E95-CCE0-4EA8-B185-A16612057E8F}"/>
    <cellStyle name="20% - 강조색3 6 3 5 4" xfId="54312" xr:uid="{BBF04B54-D502-41C5-992F-A18691723E55}"/>
    <cellStyle name="20% - 강조색3 6 3 6" xfId="11617" xr:uid="{3C039560-5B06-45A2-9E49-BF9E25E4EBD2}"/>
    <cellStyle name="20% - 강조색3 6 3 6 2" xfId="33666" xr:uid="{5D5E1CD2-0311-41B4-B581-9C88C738DEDE}"/>
    <cellStyle name="20% - 강조색3 6 3 7" xfId="22646" xr:uid="{7BA51038-6FAF-4452-ABA2-A8C9A34B20DC}"/>
    <cellStyle name="20% - 강조색3 6 3 8" xfId="48803" xr:uid="{4941CB81-5899-4884-A150-39695145D372}"/>
    <cellStyle name="20% - 강조색3 6 4" xfId="879" xr:uid="{11409A3C-E684-46F3-8903-50355C323A60}"/>
    <cellStyle name="20% - 강조색3 6 4 2" xfId="2273" xr:uid="{41DCB329-95E4-4CC2-8650-721570030E36}"/>
    <cellStyle name="20% - 강조색3 6 4 2 2" xfId="5049" xr:uid="{0E7AA597-9CA0-45A9-A52D-15127B491C67}"/>
    <cellStyle name="20% - 강조색3 6 4 2 2 2" xfId="10575" xr:uid="{B0D6141A-A628-4313-89F9-6AC8DF926258}"/>
    <cellStyle name="20% - 강조색3 6 4 2 2 2 2" xfId="21604" xr:uid="{0E98C47E-6556-4C9D-A371-35C9E0996B6C}"/>
    <cellStyle name="20% - 강조색3 6 4 2 2 2 2 2" xfId="43653" xr:uid="{A4867A60-3E49-4CF1-B4DA-598AC84CF17F}"/>
    <cellStyle name="20% - 강조색3 6 4 2 2 2 3" xfId="32633" xr:uid="{09B97C91-B8C5-4F27-B1B0-D9105241DA05}"/>
    <cellStyle name="20% - 강조색3 6 4 2 2 3" xfId="16094" xr:uid="{24F06851-C94B-49FB-B9CC-B0E6B79CDC18}"/>
    <cellStyle name="20% - 강조색3 6 4 2 2 3 2" xfId="38143" xr:uid="{18EFFCE5-CC13-435F-8BC5-9012C5114A79}"/>
    <cellStyle name="20% - 강조색3 6 4 2 2 4" xfId="27123" xr:uid="{DAE9B8B9-9B53-4D39-B484-8E7284FDD4EE}"/>
    <cellStyle name="20% - 강조색3 6 4 2 2 5" xfId="53281" xr:uid="{CCA649A5-3B01-47A8-B212-84281C840434}"/>
    <cellStyle name="20% - 강조색3 6 4 2 3" xfId="7820" xr:uid="{E90DDBD8-6334-413C-966A-EE90C9AED16D}"/>
    <cellStyle name="20% - 강조색3 6 4 2 3 2" xfId="18849" xr:uid="{7B6A2C58-83E4-48FE-B6BA-F46FC6335264}"/>
    <cellStyle name="20% - 강조색3 6 4 2 3 2 2" xfId="40898" xr:uid="{2A5954F6-565A-437F-9F14-AE8722936BA9}"/>
    <cellStyle name="20% - 강조색3 6 4 2 3 3" xfId="29878" xr:uid="{B81939C4-6FDD-4FAD-8347-19DFA9CA902C}"/>
    <cellStyle name="20% - 강조색3 6 4 2 4" xfId="13339" xr:uid="{5EA75E54-D78C-451E-A516-C5A9BB460713}"/>
    <cellStyle name="20% - 강조색3 6 4 2 4 2" xfId="35388" xr:uid="{F0272F26-59FB-4837-9784-CE6625BFCF3C}"/>
    <cellStyle name="20% - 강조색3 6 4 2 5" xfId="24368" xr:uid="{44AC4FEA-38CA-4055-9601-D23E7D703438}"/>
    <cellStyle name="20% - 강조색3 6 4 2 6" xfId="50526" xr:uid="{35767912-A34F-41B7-9778-C7EB2A1F5DCC}"/>
    <cellStyle name="20% - 강조색3 6 4 3" xfId="3673" xr:uid="{1098C734-F3EF-4C9C-9225-F3E7AAFA5994}"/>
    <cellStyle name="20% - 강조색3 6 4 3 2" xfId="9199" xr:uid="{8BB3F952-6400-4BC9-A627-EEC7563B0F91}"/>
    <cellStyle name="20% - 강조색3 6 4 3 2 2" xfId="20228" xr:uid="{E41A2D1B-FC5B-409E-A9FC-73488ACD9F6D}"/>
    <cellStyle name="20% - 강조색3 6 4 3 2 2 2" xfId="42277" xr:uid="{01A371C6-8756-451E-A91D-0A3A2E0591F0}"/>
    <cellStyle name="20% - 강조색3 6 4 3 2 3" xfId="31257" xr:uid="{1FC62BE0-A394-42E7-95AA-887FA3A78189}"/>
    <cellStyle name="20% - 강조색3 6 4 3 3" xfId="14718" xr:uid="{CAEF6092-7570-4985-A850-EA32694E3FAE}"/>
    <cellStyle name="20% - 강조색3 6 4 3 3 2" xfId="36767" xr:uid="{BED787B3-DA08-4CE8-A020-B290E2DD0B0F}"/>
    <cellStyle name="20% - 강조색3 6 4 3 4" xfId="25747" xr:uid="{62755A6E-8818-468C-B24D-4E7A7268FF03}"/>
    <cellStyle name="20% - 강조색3 6 4 3 5" xfId="51905" xr:uid="{4505C261-6E75-4905-848E-58F2D8491BD5}"/>
    <cellStyle name="20% - 강조색3 6 4 4" xfId="6444" xr:uid="{FD99E393-AE08-46EF-B652-6667AD7A4E3F}"/>
    <cellStyle name="20% - 강조색3 6 4 4 2" xfId="17473" xr:uid="{219B4FD2-D671-46BC-B29A-C106D8CBEFA6}"/>
    <cellStyle name="20% - 강조색3 6 4 4 2 2" xfId="39522" xr:uid="{FE000BD0-2A8E-4E3F-B74A-D03C929F2272}"/>
    <cellStyle name="20% - 강조색3 6 4 4 3" xfId="28502" xr:uid="{F2A58ECC-ADA5-4C1F-895B-1BDE4A49B65E}"/>
    <cellStyle name="20% - 강조색3 6 4 4 4" xfId="54658" xr:uid="{47317EAE-91E2-4675-A37F-372FAD65F165}"/>
    <cellStyle name="20% - 강조색3 6 4 5" xfId="11963" xr:uid="{C46813CF-B869-4479-B064-6249C13E9F46}"/>
    <cellStyle name="20% - 강조색3 6 4 5 2" xfId="34012" xr:uid="{5D23DB26-E4B8-413F-9792-8008DECFEA26}"/>
    <cellStyle name="20% - 강조색3 6 4 6" xfId="22992" xr:uid="{8635F2D0-29A8-4340-A8D8-DEF0158C02C8}"/>
    <cellStyle name="20% - 강조색3 6 4 7" xfId="49149" xr:uid="{3B310EFC-6801-40E9-8257-94FE16581EB9}"/>
    <cellStyle name="20% - 강조색3 6 5" xfId="1585" xr:uid="{B0D2457A-B1A3-491D-9ED0-D39EF7AB741A}"/>
    <cellStyle name="20% - 강조색3 6 5 2" xfId="4361" xr:uid="{39579677-3299-4798-A696-FC0C200EFA44}"/>
    <cellStyle name="20% - 강조색3 6 5 2 2" xfId="9887" xr:uid="{455892FB-1060-4430-933D-E18B2B1F0D3E}"/>
    <cellStyle name="20% - 강조색3 6 5 2 2 2" xfId="20916" xr:uid="{FD2D2970-F90E-4EEA-9E99-4A63A022CFAF}"/>
    <cellStyle name="20% - 강조색3 6 5 2 2 2 2" xfId="42965" xr:uid="{67438D89-E747-4F94-AA9F-8092ACB58EF2}"/>
    <cellStyle name="20% - 강조색3 6 5 2 2 3" xfId="31945" xr:uid="{FA8E1790-62E2-4A19-B49F-198057457113}"/>
    <cellStyle name="20% - 강조색3 6 5 2 3" xfId="15406" xr:uid="{07C40A83-1738-481B-8AEE-43BA98A6D527}"/>
    <cellStyle name="20% - 강조색3 6 5 2 3 2" xfId="37455" xr:uid="{14FEA694-6460-4BD1-ACA3-A63464B6216F}"/>
    <cellStyle name="20% - 강조색3 6 5 2 4" xfId="26435" xr:uid="{95C4B983-8A54-414D-B0ED-74FFBBCBCBA4}"/>
    <cellStyle name="20% - 강조색3 6 5 2 5" xfId="52593" xr:uid="{AC8039A0-3303-40E3-93A3-D713330CDB48}"/>
    <cellStyle name="20% - 강조색3 6 5 3" xfId="7132" xr:uid="{06F06DF2-801A-49EE-9A30-142F12195CCC}"/>
    <cellStyle name="20% - 강조색3 6 5 3 2" xfId="18161" xr:uid="{FF2C7E6F-F6D2-4439-B63B-E768BBAD8B8C}"/>
    <cellStyle name="20% - 강조색3 6 5 3 2 2" xfId="40210" xr:uid="{8D40105B-A1F0-4F49-BB3F-4BE00119C3A7}"/>
    <cellStyle name="20% - 강조색3 6 5 3 3" xfId="29190" xr:uid="{05E5F9DA-13A0-476B-BD57-82928993AB94}"/>
    <cellStyle name="20% - 강조색3 6 5 4" xfId="12651" xr:uid="{AC2F92ED-B897-4988-987E-171E571716E1}"/>
    <cellStyle name="20% - 강조색3 6 5 4 2" xfId="34700" xr:uid="{1D1D1660-229C-4F24-8BF2-7A0F11FDEB41}"/>
    <cellStyle name="20% - 강조색3 6 5 5" xfId="23680" xr:uid="{2480FC51-72FF-4CB9-B5EE-0111783ACE54}"/>
    <cellStyle name="20% - 강조색3 6 5 6" xfId="49838" xr:uid="{609C2E39-B903-44DF-8DC9-EB3646CB938B}"/>
    <cellStyle name="20% - 강조색3 6 6" xfId="2985" xr:uid="{55045FDB-08FD-4AF2-9845-C8F6D492AFAC}"/>
    <cellStyle name="20% - 강조색3 6 6 2" xfId="8511" xr:uid="{E921CEC9-35F8-4F3B-A769-E6C3ED9056FC}"/>
    <cellStyle name="20% - 강조색3 6 6 2 2" xfId="19540" xr:uid="{9A1941E9-1F15-4998-AE22-97C7984818CB}"/>
    <cellStyle name="20% - 강조색3 6 6 2 2 2" xfId="41589" xr:uid="{4DD40E0A-1F8A-4C5B-AF00-5FD3F6349AB4}"/>
    <cellStyle name="20% - 강조색3 6 6 2 3" xfId="30569" xr:uid="{066438A3-0713-49C2-8483-D87F446556C1}"/>
    <cellStyle name="20% - 강조색3 6 6 3" xfId="14030" xr:uid="{359408A2-A21C-4DFE-8D8A-4AF57722660C}"/>
    <cellStyle name="20% - 강조색3 6 6 3 2" xfId="36079" xr:uid="{24E1B1A0-830D-455D-90C7-F0E2DA3027D5}"/>
    <cellStyle name="20% - 강조색3 6 6 4" xfId="25059" xr:uid="{52033D0E-5DAB-4EBB-9A36-446A869DA3F1}"/>
    <cellStyle name="20% - 강조색3 6 6 5" xfId="51217" xr:uid="{32344A26-E1EB-4A5D-8791-189EFF8ED71D}"/>
    <cellStyle name="20% - 강조색3 6 7" xfId="5756" xr:uid="{70A4FFF4-1776-4C00-9E6B-516644E7D179}"/>
    <cellStyle name="20% - 강조색3 6 7 2" xfId="16785" xr:uid="{D3628945-262E-4937-8ED1-AB0EA1F2ACAD}"/>
    <cellStyle name="20% - 강조색3 6 7 2 2" xfId="38834" xr:uid="{FC59E872-B7D3-4E7E-903C-E97A6A2BCB5C}"/>
    <cellStyle name="20% - 강조색3 6 7 3" xfId="27814" xr:uid="{AD5DFE84-3633-4654-9E48-10CFDEB4E898}"/>
    <cellStyle name="20% - 강조색3 6 7 4" xfId="53971" xr:uid="{EF689CBF-94EB-40C4-A2CA-FBDEC0038D31}"/>
    <cellStyle name="20% - 강조색3 6 8" xfId="11275" xr:uid="{39963F32-3B3D-4724-8AAD-9F11F70211EB}"/>
    <cellStyle name="20% - 강조색3 6 8 2" xfId="33324" xr:uid="{22C6FA31-841E-468B-B3E4-E2F549909825}"/>
    <cellStyle name="20% - 강조색3 6 9" xfId="22304" xr:uid="{03DD2BED-E590-408D-8DBD-29CB1AC34ABD}"/>
    <cellStyle name="20% - 강조색3 7" xfId="137" xr:uid="{00000000-0005-0000-0000-000081000000}"/>
    <cellStyle name="20% - 강조색3 7 10" xfId="48475" xr:uid="{A9C4F6F6-AEF7-4DEB-9D7F-3B77E0487FA9}"/>
    <cellStyle name="20% - 강조색3 7 2" xfId="266" xr:uid="{00000000-0005-0000-0000-000082000000}"/>
    <cellStyle name="20% - 강조색3 7 2 2" xfId="626" xr:uid="{00000000-0005-0000-0000-000083000000}"/>
    <cellStyle name="20% - 강조색3 7 2 2 2" xfId="1363" xr:uid="{F963740C-540F-4A91-9965-34B823812BEF}"/>
    <cellStyle name="20% - 강조색3 7 2 2 2 2" xfId="2757" xr:uid="{3FAD0E95-DD0D-4CAA-9888-E0683DF7FCBB}"/>
    <cellStyle name="20% - 강조색3 7 2 2 2 2 2" xfId="5533" xr:uid="{7ECD6399-3873-4F97-A78E-6F68932B0385}"/>
    <cellStyle name="20% - 강조색3 7 2 2 2 2 2 2" xfId="11059" xr:uid="{989BB6DC-AF69-452D-8FA3-1E877C0D93C0}"/>
    <cellStyle name="20% - 강조색3 7 2 2 2 2 2 2 2" xfId="22088" xr:uid="{C27F4AFF-C98F-4428-AB6C-BBBE74FFCD2A}"/>
    <cellStyle name="20% - 강조색3 7 2 2 2 2 2 2 2 2" xfId="44137" xr:uid="{77A596B7-AA8A-495D-ADE1-E3DA81139D27}"/>
    <cellStyle name="20% - 강조색3 7 2 2 2 2 2 2 3" xfId="33117" xr:uid="{B9D65521-2FCB-42C3-A165-8E0177CFC873}"/>
    <cellStyle name="20% - 강조색3 7 2 2 2 2 2 3" xfId="16578" xr:uid="{B12B9885-1A96-478C-9FBB-06670B28C046}"/>
    <cellStyle name="20% - 강조색3 7 2 2 2 2 2 3 2" xfId="38627" xr:uid="{F8950F64-BD5D-48F7-8F33-24D2EEB4A2A3}"/>
    <cellStyle name="20% - 강조색3 7 2 2 2 2 2 4" xfId="27607" xr:uid="{D53FDAA5-6515-4BC9-A042-5A06BEB7DBC3}"/>
    <cellStyle name="20% - 강조색3 7 2 2 2 2 2 5" xfId="53765" xr:uid="{6DE2E75F-D0D2-464C-83DB-D0EA920DC9DF}"/>
    <cellStyle name="20% - 강조색3 7 2 2 2 2 3" xfId="8304" xr:uid="{EC86FD59-D4D3-4B21-8D34-E6DF20BFFA4E}"/>
    <cellStyle name="20% - 강조색3 7 2 2 2 2 3 2" xfId="19333" xr:uid="{ED0DB914-72A5-43BE-82ED-91BF3EAD212D}"/>
    <cellStyle name="20% - 강조색3 7 2 2 2 2 3 2 2" xfId="41382" xr:uid="{070F10A2-58DF-4C26-8525-1B31FE826F6C}"/>
    <cellStyle name="20% - 강조색3 7 2 2 2 2 3 3" xfId="30362" xr:uid="{495C9D89-A993-4046-9A2A-47A265B7D6FE}"/>
    <cellStyle name="20% - 강조색3 7 2 2 2 2 4" xfId="13823" xr:uid="{E3204DEB-ACF3-434A-B45A-F47B7F71B1BF}"/>
    <cellStyle name="20% - 강조색3 7 2 2 2 2 4 2" xfId="35872" xr:uid="{9139E6C7-C63A-4426-A253-B92E3E49447D}"/>
    <cellStyle name="20% - 강조색3 7 2 2 2 2 5" xfId="24852" xr:uid="{0E0FD677-16C4-4633-A38A-3B087690A08E}"/>
    <cellStyle name="20% - 강조색3 7 2 2 2 2 6" xfId="51010" xr:uid="{A0C549E8-984B-404C-B7D2-8C2A38E14D9C}"/>
    <cellStyle name="20% - 강조색3 7 2 2 2 3" xfId="4157" xr:uid="{E4AB9910-2D3C-4A88-9710-DE0B89D2B88B}"/>
    <cellStyle name="20% - 강조색3 7 2 2 2 3 2" xfId="9683" xr:uid="{689FA7C8-ACA9-49B8-82D9-694EE2EA6431}"/>
    <cellStyle name="20% - 강조색3 7 2 2 2 3 2 2" xfId="20712" xr:uid="{B748F0CC-3999-4256-8E1B-49307B939228}"/>
    <cellStyle name="20% - 강조색3 7 2 2 2 3 2 2 2" xfId="42761" xr:uid="{8285A07D-E217-4664-824F-927D4783759C}"/>
    <cellStyle name="20% - 강조색3 7 2 2 2 3 2 3" xfId="31741" xr:uid="{A387E84D-5539-4D25-88F2-C346DE96DA11}"/>
    <cellStyle name="20% - 강조색3 7 2 2 2 3 3" xfId="15202" xr:uid="{E57BBBBC-1697-4A90-985E-0AB223958815}"/>
    <cellStyle name="20% - 강조색3 7 2 2 2 3 3 2" xfId="37251" xr:uid="{7605280B-B233-4BA6-8F9A-2FC27B8CC790}"/>
    <cellStyle name="20% - 강조색3 7 2 2 2 3 4" xfId="26231" xr:uid="{E9BED157-5E35-4470-AFAE-C68AC66C9E07}"/>
    <cellStyle name="20% - 강조색3 7 2 2 2 3 5" xfId="52389" xr:uid="{383C7C07-FB19-47BD-9910-DFD40AD5061D}"/>
    <cellStyle name="20% - 강조색3 7 2 2 2 4" xfId="6928" xr:uid="{1F08450C-5175-41C1-8204-A97FAC038281}"/>
    <cellStyle name="20% - 강조색3 7 2 2 2 4 2" xfId="17957" xr:uid="{625F2E57-F1A7-43A0-9665-D8E6EBE0CE30}"/>
    <cellStyle name="20% - 강조색3 7 2 2 2 4 2 2" xfId="40006" xr:uid="{50AEEE88-DB49-4E1F-93A6-8B7F1E940FF5}"/>
    <cellStyle name="20% - 강조색3 7 2 2 2 4 3" xfId="28986" xr:uid="{157768BB-89F6-4FA3-A5F2-976704C80812}"/>
    <cellStyle name="20% - 강조색3 7 2 2 2 4 4" xfId="55142" xr:uid="{5B6E2049-0A83-4DE8-AB11-7162F2E5A962}"/>
    <cellStyle name="20% - 강조색3 7 2 2 2 5" xfId="12447" xr:uid="{AAFA043E-A188-4A39-BF5B-8B5C1AA24398}"/>
    <cellStyle name="20% - 강조색3 7 2 2 2 5 2" xfId="34496" xr:uid="{9CFEE41F-19F3-492B-9582-B067203EA249}"/>
    <cellStyle name="20% - 강조색3 7 2 2 2 6" xfId="23476" xr:uid="{9ABFADB5-8E81-4F3F-A02B-D086782DD1FA}"/>
    <cellStyle name="20% - 강조색3 7 2 2 2 7" xfId="49633" xr:uid="{55072EA0-EB06-43FF-B684-DD662F0FD59B}"/>
    <cellStyle name="20% - 강조색3 7 2 2 3" xfId="2069" xr:uid="{6DB49846-8356-4841-8DC7-3A3EF072EE20}"/>
    <cellStyle name="20% - 강조색3 7 2 2 3 2" xfId="4845" xr:uid="{A4F076FC-593C-405E-83A0-5300B6F4F812}"/>
    <cellStyle name="20% - 강조색3 7 2 2 3 2 2" xfId="10371" xr:uid="{69C16942-4920-4453-9F31-833D59E01846}"/>
    <cellStyle name="20% - 강조색3 7 2 2 3 2 2 2" xfId="21400" xr:uid="{88E36E3B-E125-4FE7-9440-5EE0D19CC18A}"/>
    <cellStyle name="20% - 강조색3 7 2 2 3 2 2 2 2" xfId="43449" xr:uid="{2977DEAA-3D22-402E-B9DF-E6FA451F4BF0}"/>
    <cellStyle name="20% - 강조색3 7 2 2 3 2 2 3" xfId="32429" xr:uid="{CC3915D3-DEDB-40AF-8CE0-7B546DB929D7}"/>
    <cellStyle name="20% - 강조색3 7 2 2 3 2 3" xfId="15890" xr:uid="{ED345922-A580-4E97-AFA8-691FF23C3CF2}"/>
    <cellStyle name="20% - 강조색3 7 2 2 3 2 3 2" xfId="37939" xr:uid="{E6A5DBC7-7603-49CC-B7D7-4B508AEE49AF}"/>
    <cellStyle name="20% - 강조색3 7 2 2 3 2 4" xfId="26919" xr:uid="{18EA42CA-B05E-4C3A-A2EC-7D48655957FB}"/>
    <cellStyle name="20% - 강조색3 7 2 2 3 2 5" xfId="53077" xr:uid="{50DE0A1D-A17D-4F3E-AC7B-96DB09253434}"/>
    <cellStyle name="20% - 강조색3 7 2 2 3 3" xfId="7616" xr:uid="{2251A289-7ACA-41D7-A96D-57EE2B8AB1A7}"/>
    <cellStyle name="20% - 강조색3 7 2 2 3 3 2" xfId="18645" xr:uid="{6261D244-A57A-4C79-A974-26E95BD6CDC0}"/>
    <cellStyle name="20% - 강조색3 7 2 2 3 3 2 2" xfId="40694" xr:uid="{CE844C86-241A-4EFC-9A16-1D8F29E3846D}"/>
    <cellStyle name="20% - 강조색3 7 2 2 3 3 3" xfId="29674" xr:uid="{3973BA4B-E5F6-44E9-8DA7-FD3E5E09CBE2}"/>
    <cellStyle name="20% - 강조색3 7 2 2 3 4" xfId="13135" xr:uid="{BDF13EE9-6B12-4C71-AD0E-984055753929}"/>
    <cellStyle name="20% - 강조색3 7 2 2 3 4 2" xfId="35184" xr:uid="{250D3371-8AE6-428C-92D7-1E1EC39E8C10}"/>
    <cellStyle name="20% - 강조색3 7 2 2 3 5" xfId="24164" xr:uid="{9D86C0F5-36C7-411B-A09E-44A371FD5D1C}"/>
    <cellStyle name="20% - 강조색3 7 2 2 3 6" xfId="50322" xr:uid="{20566B43-2834-455C-8535-453D8073D30A}"/>
    <cellStyle name="20% - 강조색3 7 2 2 4" xfId="3469" xr:uid="{36A029D7-FE7F-41F8-AA8A-2761F7B0A75C}"/>
    <cellStyle name="20% - 강조색3 7 2 2 4 2" xfId="8995" xr:uid="{8207F333-39B8-4AC3-9342-71E33CB93A51}"/>
    <cellStyle name="20% - 강조색3 7 2 2 4 2 2" xfId="20024" xr:uid="{3746AE1D-AEB2-4238-A7F3-D34F4D501A7F}"/>
    <cellStyle name="20% - 강조색3 7 2 2 4 2 2 2" xfId="42073" xr:uid="{2BE687D1-5002-435F-858A-58D23F883B9A}"/>
    <cellStyle name="20% - 강조색3 7 2 2 4 2 3" xfId="31053" xr:uid="{98414469-B81E-4EC9-BE12-0B58E510CA15}"/>
    <cellStyle name="20% - 강조색3 7 2 2 4 3" xfId="14514" xr:uid="{7E29C173-504E-421A-A8A1-1559F5723A51}"/>
    <cellStyle name="20% - 강조색3 7 2 2 4 3 2" xfId="36563" xr:uid="{D9628AA4-64D0-4EBA-8238-D1095F44EEA2}"/>
    <cellStyle name="20% - 강조색3 7 2 2 4 4" xfId="25543" xr:uid="{E26D80F5-D72F-425A-9418-90B7C2CD14E0}"/>
    <cellStyle name="20% - 강조색3 7 2 2 4 5" xfId="51701" xr:uid="{1D95A9E4-A53B-4BCB-AA27-5B951F611D47}"/>
    <cellStyle name="20% - 강조색3 7 2 2 5" xfId="6240" xr:uid="{D902430A-A787-4660-A9A9-45824031C79D}"/>
    <cellStyle name="20% - 강조색3 7 2 2 5 2" xfId="17269" xr:uid="{1E2B5CD9-2669-48BA-9B89-9F64B9C90E01}"/>
    <cellStyle name="20% - 강조색3 7 2 2 5 2 2" xfId="39318" xr:uid="{6A4F9280-4078-413F-A462-7B7E5ABBD349}"/>
    <cellStyle name="20% - 강조색3 7 2 2 5 3" xfId="28298" xr:uid="{5D2FCE38-47BC-4993-823A-905BDAE24EE3}"/>
    <cellStyle name="20% - 강조색3 7 2 2 5 4" xfId="54454" xr:uid="{6C528A3D-6331-4320-A4C6-9099D1ED0A58}"/>
    <cellStyle name="20% - 강조색3 7 2 2 6" xfId="11759" xr:uid="{8A43D3B9-1428-4118-955D-39AA971D6133}"/>
    <cellStyle name="20% - 강조색3 7 2 2 6 2" xfId="33808" xr:uid="{810860A7-797C-4824-ABBF-E83D23832F92}"/>
    <cellStyle name="20% - 강조색3 7 2 2 7" xfId="22788" xr:uid="{CF1A8436-3A23-46CB-BE3A-3E0D176A7BC7}"/>
    <cellStyle name="20% - 강조색3 7 2 2 8" xfId="48945" xr:uid="{22BD89C1-B866-46C4-BA8C-AA5BDF78A176}"/>
    <cellStyle name="20% - 강조색3 7 2 3" xfId="1021" xr:uid="{062FAB7E-3795-4891-A820-3324333B30DB}"/>
    <cellStyle name="20% - 강조색3 7 2 3 2" xfId="2415" xr:uid="{12755907-EF51-4CFB-B2A5-C7E8DB6143CD}"/>
    <cellStyle name="20% - 강조색3 7 2 3 2 2" xfId="5191" xr:uid="{D31F0732-9DA0-4A00-B4D1-973538EC506A}"/>
    <cellStyle name="20% - 강조색3 7 2 3 2 2 2" xfId="10717" xr:uid="{0908DF3B-16FC-46B7-A263-A935915FA7B5}"/>
    <cellStyle name="20% - 강조색3 7 2 3 2 2 2 2" xfId="21746" xr:uid="{CB25DD44-6BC4-462A-B37E-7738CD21488E}"/>
    <cellStyle name="20% - 강조색3 7 2 3 2 2 2 2 2" xfId="43795" xr:uid="{C443977E-2750-41DB-A268-236E67633A1F}"/>
    <cellStyle name="20% - 강조색3 7 2 3 2 2 2 3" xfId="32775" xr:uid="{6E5ACAEC-B52C-46BF-935C-12B1FB5FE12F}"/>
    <cellStyle name="20% - 강조색3 7 2 3 2 2 3" xfId="16236" xr:uid="{7BE888EA-86B5-422D-9A19-1B549D0B8C9B}"/>
    <cellStyle name="20% - 강조색3 7 2 3 2 2 3 2" xfId="38285" xr:uid="{23B74BA2-541C-48FB-9A87-C6627DB5D819}"/>
    <cellStyle name="20% - 강조색3 7 2 3 2 2 4" xfId="27265" xr:uid="{334CBD3F-C8E0-4D95-84E3-2295D12C2895}"/>
    <cellStyle name="20% - 강조색3 7 2 3 2 2 5" xfId="53423" xr:uid="{DE498ACC-4450-403D-B776-7BA1683BDC33}"/>
    <cellStyle name="20% - 강조색3 7 2 3 2 3" xfId="7962" xr:uid="{E75958AF-418D-4CD5-9356-1205658B6BDD}"/>
    <cellStyle name="20% - 강조색3 7 2 3 2 3 2" xfId="18991" xr:uid="{C65510F9-3975-4278-99DC-30C3699B5C2E}"/>
    <cellStyle name="20% - 강조색3 7 2 3 2 3 2 2" xfId="41040" xr:uid="{422AA749-38D9-4118-A55C-7DE3FF86C0E1}"/>
    <cellStyle name="20% - 강조색3 7 2 3 2 3 3" xfId="30020" xr:uid="{331020F8-3DD3-42C6-8037-4104941BE2ED}"/>
    <cellStyle name="20% - 강조색3 7 2 3 2 4" xfId="13481" xr:uid="{DC735F1D-7967-4D6D-A50A-36A9214ECA2F}"/>
    <cellStyle name="20% - 강조색3 7 2 3 2 4 2" xfId="35530" xr:uid="{E6238040-F41C-46C0-9726-F3570BF24D88}"/>
    <cellStyle name="20% - 강조색3 7 2 3 2 5" xfId="24510" xr:uid="{FA3EBA7B-51E4-45C6-AD16-BD1CDBE1529C}"/>
    <cellStyle name="20% - 강조색3 7 2 3 2 6" xfId="50668" xr:uid="{9FBFDE33-E6E3-4743-892F-0CDACAC11B80}"/>
    <cellStyle name="20% - 강조색3 7 2 3 3" xfId="3815" xr:uid="{356F46D6-0EB5-49EE-BA98-F2D9B8428738}"/>
    <cellStyle name="20% - 강조색3 7 2 3 3 2" xfId="9341" xr:uid="{835AAF5B-D941-4996-9C94-709DBAAE3025}"/>
    <cellStyle name="20% - 강조색3 7 2 3 3 2 2" xfId="20370" xr:uid="{FB25B446-70CE-4C4B-80E2-9BAA98DB5594}"/>
    <cellStyle name="20% - 강조색3 7 2 3 3 2 2 2" xfId="42419" xr:uid="{6776D93F-CB0D-43CC-8BCD-367661DA3C3C}"/>
    <cellStyle name="20% - 강조색3 7 2 3 3 2 3" xfId="31399" xr:uid="{FABAB76E-5258-4594-B961-F6EF8703CA0D}"/>
    <cellStyle name="20% - 강조색3 7 2 3 3 3" xfId="14860" xr:uid="{A3DC0B4F-9A67-4302-B69E-F23C65487E3E}"/>
    <cellStyle name="20% - 강조색3 7 2 3 3 3 2" xfId="36909" xr:uid="{E83BEBC7-B568-4F30-B273-08B89323B7C3}"/>
    <cellStyle name="20% - 강조색3 7 2 3 3 4" xfId="25889" xr:uid="{46D8FD67-E27F-4852-A82F-BF17DA0D0482}"/>
    <cellStyle name="20% - 강조색3 7 2 3 3 5" xfId="52047" xr:uid="{90198732-141C-4823-A352-7304E8BA2A2C}"/>
    <cellStyle name="20% - 강조색3 7 2 3 4" xfId="6586" xr:uid="{AD76F287-1C06-4274-BA87-35132C2579F1}"/>
    <cellStyle name="20% - 강조색3 7 2 3 4 2" xfId="17615" xr:uid="{EC77F5DF-9E99-4540-880C-FB3838F445DD}"/>
    <cellStyle name="20% - 강조색3 7 2 3 4 2 2" xfId="39664" xr:uid="{59FFE022-4A7F-4BBA-9A33-42E561416A48}"/>
    <cellStyle name="20% - 강조색3 7 2 3 4 3" xfId="28644" xr:uid="{32301C97-AC76-4520-8195-B43AF063230C}"/>
    <cellStyle name="20% - 강조색3 7 2 3 4 4" xfId="54800" xr:uid="{AC3025C3-09F3-41FD-AE68-0A3467CAD6F3}"/>
    <cellStyle name="20% - 강조색3 7 2 3 5" xfId="12105" xr:uid="{F0727A0C-009E-4923-B346-336144FB004A}"/>
    <cellStyle name="20% - 강조색3 7 2 3 5 2" xfId="34154" xr:uid="{25DCF2C6-9530-41A3-A584-7C9CC204ABEE}"/>
    <cellStyle name="20% - 강조색3 7 2 3 6" xfId="23134" xr:uid="{7A845AFF-1C26-4A4D-A2AE-2A4718446066}"/>
    <cellStyle name="20% - 강조색3 7 2 3 7" xfId="49291" xr:uid="{79D682BE-4C4C-4FBC-9F36-0AF24FAE792F}"/>
    <cellStyle name="20% - 강조색3 7 2 4" xfId="1727" xr:uid="{2BAB4E04-4A7B-4485-ADA6-DDF5C6490A7A}"/>
    <cellStyle name="20% - 강조색3 7 2 4 2" xfId="4503" xr:uid="{E26454D5-BD59-403A-925D-7ECE1345A55B}"/>
    <cellStyle name="20% - 강조색3 7 2 4 2 2" xfId="10029" xr:uid="{7CF2DDEE-E5B7-47A8-AFAF-A034A1C28B15}"/>
    <cellStyle name="20% - 강조색3 7 2 4 2 2 2" xfId="21058" xr:uid="{CDA5E1CD-C68D-436C-8761-960D07607E0D}"/>
    <cellStyle name="20% - 강조색3 7 2 4 2 2 2 2" xfId="43107" xr:uid="{0C021845-1774-411B-9F82-6272FD57CB24}"/>
    <cellStyle name="20% - 강조색3 7 2 4 2 2 3" xfId="32087" xr:uid="{859480B1-4D19-4CD2-83D4-5E8548862331}"/>
    <cellStyle name="20% - 강조색3 7 2 4 2 3" xfId="15548" xr:uid="{178E8C8B-49D4-4E0E-8220-316536348F00}"/>
    <cellStyle name="20% - 강조색3 7 2 4 2 3 2" xfId="37597" xr:uid="{FE600A87-5892-4464-8C7C-FA7386AC85E2}"/>
    <cellStyle name="20% - 강조색3 7 2 4 2 4" xfId="26577" xr:uid="{A33182F7-5ACB-4E9D-AF9E-42E2BB8827E4}"/>
    <cellStyle name="20% - 강조색3 7 2 4 2 5" xfId="52735" xr:uid="{BCA0AC34-51AA-47BD-9DEC-36676A8CB35E}"/>
    <cellStyle name="20% - 강조색3 7 2 4 3" xfId="7274" xr:uid="{32F0B173-9CD4-4ACE-8D38-DBA1C387B0D2}"/>
    <cellStyle name="20% - 강조색3 7 2 4 3 2" xfId="18303" xr:uid="{BD4B7F32-5EF1-4F85-8CD1-FD0C54F825DC}"/>
    <cellStyle name="20% - 강조색3 7 2 4 3 2 2" xfId="40352" xr:uid="{43BD5699-ABAD-4342-B811-59983E80EBF5}"/>
    <cellStyle name="20% - 강조색3 7 2 4 3 3" xfId="29332" xr:uid="{16D89686-FFA3-4036-8E9D-9F43D25FD2B6}"/>
    <cellStyle name="20% - 강조색3 7 2 4 4" xfId="12793" xr:uid="{8569971B-5B74-40F4-A77A-E92B04411B2B}"/>
    <cellStyle name="20% - 강조색3 7 2 4 4 2" xfId="34842" xr:uid="{864CD3E4-D379-44DB-ABA7-B6FD52766CF7}"/>
    <cellStyle name="20% - 강조색3 7 2 4 5" xfId="23822" xr:uid="{52E7DF2A-8D8B-4966-800E-4D77F7D15C0A}"/>
    <cellStyle name="20% - 강조색3 7 2 4 6" xfId="49980" xr:uid="{2ED0DF4C-F9E2-4D26-B04A-CCAA5AF37955}"/>
    <cellStyle name="20% - 강조색3 7 2 5" xfId="3127" xr:uid="{062561B7-16CA-4FA7-AF35-4524E8C1B78F}"/>
    <cellStyle name="20% - 강조색3 7 2 5 2" xfId="8653" xr:uid="{FBA9CB75-C36B-4D92-B4A7-47E38E537F44}"/>
    <cellStyle name="20% - 강조색3 7 2 5 2 2" xfId="19682" xr:uid="{5815DF97-AB55-4AAC-A709-271BB234CC7D}"/>
    <cellStyle name="20% - 강조색3 7 2 5 2 2 2" xfId="41731" xr:uid="{06633078-28CD-4D9D-989D-F5C00AF847A1}"/>
    <cellStyle name="20% - 강조색3 7 2 5 2 3" xfId="30711" xr:uid="{5423DC6D-8D08-436E-9C87-2B3DB76D4B94}"/>
    <cellStyle name="20% - 강조색3 7 2 5 3" xfId="14172" xr:uid="{6802E134-673A-466C-9C45-57986CF4D631}"/>
    <cellStyle name="20% - 강조색3 7 2 5 3 2" xfId="36221" xr:uid="{2C1B3B99-D0A2-44D0-943C-5232AC8EA174}"/>
    <cellStyle name="20% - 강조색3 7 2 5 4" xfId="25201" xr:uid="{CE716E51-E694-4A6B-885D-337ED8E78A50}"/>
    <cellStyle name="20% - 강조색3 7 2 5 5" xfId="51359" xr:uid="{4E26FC95-7DC7-407E-B0CF-F32DD589EEF6}"/>
    <cellStyle name="20% - 강조색3 7 2 6" xfId="5898" xr:uid="{F82EC7F7-D29F-4FDB-9B57-D7865CA52BF5}"/>
    <cellStyle name="20% - 강조색3 7 2 6 2" xfId="16927" xr:uid="{CCAD50F3-10C0-4E26-89AA-59C957CE3E43}"/>
    <cellStyle name="20% - 강조색3 7 2 6 2 2" xfId="38976" xr:uid="{5E4606C4-BC4B-429D-87E9-BA2D1E11B3E5}"/>
    <cellStyle name="20% - 강조색3 7 2 6 3" xfId="27956" xr:uid="{1484A41C-BC0A-4A4F-A72D-B7B0FE5EA191}"/>
    <cellStyle name="20% - 강조색3 7 2 6 4" xfId="54113" xr:uid="{7C00723C-D752-434E-B728-7F90EA1B2369}"/>
    <cellStyle name="20% - 강조색3 7 2 7" xfId="11417" xr:uid="{5B9EEFA5-2B06-4541-B214-E3AA1937EC28}"/>
    <cellStyle name="20% - 강조색3 7 2 7 2" xfId="33466" xr:uid="{97A9F078-509A-4C81-B92A-3F12BEFF8F6F}"/>
    <cellStyle name="20% - 강조색3 7 2 8" xfId="22446" xr:uid="{22138449-779E-4641-B13B-F0B7EACE333F}"/>
    <cellStyle name="20% - 강조색3 7 2 9" xfId="48604" xr:uid="{8C289E19-44EB-4A73-832B-AFFD0BA13445}"/>
    <cellStyle name="20% - 강조색3 7 3" xfId="497" xr:uid="{00000000-0005-0000-0000-000084000000}"/>
    <cellStyle name="20% - 강조색3 7 3 2" xfId="1234" xr:uid="{A3755970-A6C4-4CC2-BE27-0DBA0C834DFD}"/>
    <cellStyle name="20% - 강조색3 7 3 2 2" xfId="2628" xr:uid="{0B978076-889A-4300-BDBD-48EBD2CB9B06}"/>
    <cellStyle name="20% - 강조색3 7 3 2 2 2" xfId="5404" xr:uid="{1F39A77D-DF73-41EE-A0BA-2AF28BB2E38E}"/>
    <cellStyle name="20% - 강조색3 7 3 2 2 2 2" xfId="10930" xr:uid="{ADF48D1B-7EEC-4C08-B7B6-7A0ED48692BC}"/>
    <cellStyle name="20% - 강조색3 7 3 2 2 2 2 2" xfId="21959" xr:uid="{308C7BAC-0221-46EE-B3BD-7E9F08274886}"/>
    <cellStyle name="20% - 강조색3 7 3 2 2 2 2 2 2" xfId="44008" xr:uid="{D228C2DD-16B7-4547-8B5D-0FEDCAAA4E1D}"/>
    <cellStyle name="20% - 강조색3 7 3 2 2 2 2 3" xfId="32988" xr:uid="{06E8F9DD-984F-47AE-87E5-E4A272899F7D}"/>
    <cellStyle name="20% - 강조색3 7 3 2 2 2 3" xfId="16449" xr:uid="{C6F8C87F-0696-4194-9C90-D88F6CCF62BE}"/>
    <cellStyle name="20% - 강조색3 7 3 2 2 2 3 2" xfId="38498" xr:uid="{3BBECEA4-2E22-4DB4-92B3-51B2CD3C09CE}"/>
    <cellStyle name="20% - 강조색3 7 3 2 2 2 4" xfId="27478" xr:uid="{CECE7CA4-F942-438A-BB53-590932A03195}"/>
    <cellStyle name="20% - 강조색3 7 3 2 2 2 5" xfId="53636" xr:uid="{CBCBD491-3A53-4CDD-9059-514149185B24}"/>
    <cellStyle name="20% - 강조색3 7 3 2 2 3" xfId="8175" xr:uid="{6F6FC2BE-8443-4D77-AD55-2B8130FF9E7A}"/>
    <cellStyle name="20% - 강조색3 7 3 2 2 3 2" xfId="19204" xr:uid="{DDFB8DBF-21D0-49C2-903A-671CD808A032}"/>
    <cellStyle name="20% - 강조색3 7 3 2 2 3 2 2" xfId="41253" xr:uid="{42A0B212-9A43-4ACB-BE14-D8E521032767}"/>
    <cellStyle name="20% - 강조색3 7 3 2 2 3 3" xfId="30233" xr:uid="{8F8ED478-D2AA-49BC-BCFA-E9FD3C927C8C}"/>
    <cellStyle name="20% - 강조색3 7 3 2 2 4" xfId="13694" xr:uid="{C3DD42F2-4A2C-414C-A0EB-379637FF2A4C}"/>
    <cellStyle name="20% - 강조색3 7 3 2 2 4 2" xfId="35743" xr:uid="{56B8C206-145C-429C-88B0-FC11D1EEDD3F}"/>
    <cellStyle name="20% - 강조색3 7 3 2 2 5" xfId="24723" xr:uid="{A6B12367-DABD-4B37-A773-036C6C20675E}"/>
    <cellStyle name="20% - 강조색3 7 3 2 2 6" xfId="50881" xr:uid="{62993BDB-ADEC-4198-AFB1-0DB3DB814127}"/>
    <cellStyle name="20% - 강조색3 7 3 2 3" xfId="4028" xr:uid="{D2B9B09E-7F7C-47E3-89E0-4F445D462F6F}"/>
    <cellStyle name="20% - 강조색3 7 3 2 3 2" xfId="9554" xr:uid="{B07C20B4-536B-4EB2-BD07-E76BAB35A3E9}"/>
    <cellStyle name="20% - 강조색3 7 3 2 3 2 2" xfId="20583" xr:uid="{74870476-8D34-45E2-8025-3CA1A8478365}"/>
    <cellStyle name="20% - 강조색3 7 3 2 3 2 2 2" xfId="42632" xr:uid="{2DB64729-7610-4643-A079-A1FC286748AA}"/>
    <cellStyle name="20% - 강조색3 7 3 2 3 2 3" xfId="31612" xr:uid="{D1025523-795C-471C-A6CB-0CCBC053AD59}"/>
    <cellStyle name="20% - 강조색3 7 3 2 3 3" xfId="15073" xr:uid="{6D1F81A0-2967-43E5-B44D-24BB7487F9DD}"/>
    <cellStyle name="20% - 강조색3 7 3 2 3 3 2" xfId="37122" xr:uid="{6CB037C9-AECD-4D8A-85B4-D142AC36CA8B}"/>
    <cellStyle name="20% - 강조색3 7 3 2 3 4" xfId="26102" xr:uid="{7551CDEC-8CF0-4AAC-A6DF-A6DFBB420346}"/>
    <cellStyle name="20% - 강조색3 7 3 2 3 5" xfId="52260" xr:uid="{16C1446C-192B-41CE-B4C6-187828561141}"/>
    <cellStyle name="20% - 강조색3 7 3 2 4" xfId="6799" xr:uid="{1C1A26CC-3A3A-4262-8A4C-FF51A572354F}"/>
    <cellStyle name="20% - 강조색3 7 3 2 4 2" xfId="17828" xr:uid="{49634143-C165-4D49-96B1-BFF298177E5B}"/>
    <cellStyle name="20% - 강조색3 7 3 2 4 2 2" xfId="39877" xr:uid="{75847CDF-C634-496D-B392-DD93596F9541}"/>
    <cellStyle name="20% - 강조색3 7 3 2 4 3" xfId="28857" xr:uid="{7BF2140A-769A-4B94-ADB2-40903A3D402B}"/>
    <cellStyle name="20% - 강조색3 7 3 2 4 4" xfId="55013" xr:uid="{4CE37EB8-823F-488A-96D3-57C7E1BC5460}"/>
    <cellStyle name="20% - 강조색3 7 3 2 5" xfId="12318" xr:uid="{B19D52CE-AB79-49B1-BC89-1FB74561F292}"/>
    <cellStyle name="20% - 강조색3 7 3 2 5 2" xfId="34367" xr:uid="{4067802F-54F6-4E22-A865-F32BC1C353E0}"/>
    <cellStyle name="20% - 강조색3 7 3 2 6" xfId="23347" xr:uid="{3598BFF0-23BC-4768-ABC4-2DBD0001EB0E}"/>
    <cellStyle name="20% - 강조색3 7 3 2 7" xfId="49504" xr:uid="{0EB518BA-37F6-41C9-8324-3A00B0C41F75}"/>
    <cellStyle name="20% - 강조색3 7 3 3" xfId="1940" xr:uid="{1B432FFE-3B54-44EC-B661-BD207D6BA826}"/>
    <cellStyle name="20% - 강조색3 7 3 3 2" xfId="4716" xr:uid="{8E2203A2-D0E5-4075-9A71-21B41574B045}"/>
    <cellStyle name="20% - 강조색3 7 3 3 2 2" xfId="10242" xr:uid="{F613C318-D8BD-471E-9AB9-EE81A7E8C718}"/>
    <cellStyle name="20% - 강조색3 7 3 3 2 2 2" xfId="21271" xr:uid="{747A85BE-C6FA-48E9-8810-5B9B5093845F}"/>
    <cellStyle name="20% - 강조색3 7 3 3 2 2 2 2" xfId="43320" xr:uid="{D3548B0D-310A-42B7-AA7C-F73C6046F38B}"/>
    <cellStyle name="20% - 강조색3 7 3 3 2 2 3" xfId="32300" xr:uid="{9BE7EED8-E95E-443B-BDBC-95BF284F0D4D}"/>
    <cellStyle name="20% - 강조색3 7 3 3 2 3" xfId="15761" xr:uid="{E6589664-9017-49B8-95BE-2659F6E775E1}"/>
    <cellStyle name="20% - 강조색3 7 3 3 2 3 2" xfId="37810" xr:uid="{DA6691DF-8637-4192-B095-E6E7A53C78E7}"/>
    <cellStyle name="20% - 강조색3 7 3 3 2 4" xfId="26790" xr:uid="{29B1F2F5-347A-4F15-BFE0-BEFDA5EE60EB}"/>
    <cellStyle name="20% - 강조색3 7 3 3 2 5" xfId="52948" xr:uid="{21B4A39A-F4CD-4C4A-ADF9-A452AE1751C0}"/>
    <cellStyle name="20% - 강조색3 7 3 3 3" xfId="7487" xr:uid="{0D5C2EF5-7894-499E-998B-50537AA2A7EC}"/>
    <cellStyle name="20% - 강조색3 7 3 3 3 2" xfId="18516" xr:uid="{12EBB3B5-99BA-4064-A240-3AB6FEFD959B}"/>
    <cellStyle name="20% - 강조색3 7 3 3 3 2 2" xfId="40565" xr:uid="{101BB6BC-459F-4678-8C0C-2112529C5E63}"/>
    <cellStyle name="20% - 강조색3 7 3 3 3 3" xfId="29545" xr:uid="{F3EEA984-1E5F-4C31-9FF6-8B0997DEFD30}"/>
    <cellStyle name="20% - 강조색3 7 3 3 4" xfId="13006" xr:uid="{6B492627-2A1C-40AC-AFCB-632BE10FC89D}"/>
    <cellStyle name="20% - 강조색3 7 3 3 4 2" xfId="35055" xr:uid="{36414C18-13B1-458E-A202-80B0E55A1C62}"/>
    <cellStyle name="20% - 강조색3 7 3 3 5" xfId="24035" xr:uid="{53DA0FA1-7D93-4CE5-A929-F9DBEA68F552}"/>
    <cellStyle name="20% - 강조색3 7 3 3 6" xfId="50193" xr:uid="{675375F6-1760-491F-9E20-3D2150561367}"/>
    <cellStyle name="20% - 강조색3 7 3 4" xfId="3340" xr:uid="{5B2793D0-CAA5-465A-8953-5F77DB47AEB7}"/>
    <cellStyle name="20% - 강조색3 7 3 4 2" xfId="8866" xr:uid="{0769FEDB-8968-4D32-964E-BE79B4AE3DFF}"/>
    <cellStyle name="20% - 강조색3 7 3 4 2 2" xfId="19895" xr:uid="{8570182C-2540-40EB-99D8-0D03EE27CB16}"/>
    <cellStyle name="20% - 강조색3 7 3 4 2 2 2" xfId="41944" xr:uid="{7B92B14A-9C53-4C6F-98CF-22C87C89BC94}"/>
    <cellStyle name="20% - 강조색3 7 3 4 2 3" xfId="30924" xr:uid="{EE098663-780F-4AD2-A446-83BA98B2EE53}"/>
    <cellStyle name="20% - 강조색3 7 3 4 3" xfId="14385" xr:uid="{C3F86465-A04C-48A2-9A63-250C1B8CF94E}"/>
    <cellStyle name="20% - 강조색3 7 3 4 3 2" xfId="36434" xr:uid="{11281808-7EFD-45B4-BA08-C4F6B7ADE269}"/>
    <cellStyle name="20% - 강조색3 7 3 4 4" xfId="25414" xr:uid="{F21D38CB-3320-42D5-816A-EC1CA90E3C94}"/>
    <cellStyle name="20% - 강조색3 7 3 4 5" xfId="51572" xr:uid="{DAE845A9-DB62-433B-8C9D-4CAB4C5D3AD8}"/>
    <cellStyle name="20% - 강조색3 7 3 5" xfId="6111" xr:uid="{3F9C1409-175B-4BE0-93C6-2A4673E8D6ED}"/>
    <cellStyle name="20% - 강조색3 7 3 5 2" xfId="17140" xr:uid="{664A43EC-F559-4FF2-A1E3-2032749CDC9B}"/>
    <cellStyle name="20% - 강조색3 7 3 5 2 2" xfId="39189" xr:uid="{35E27116-9BC7-4086-AAD2-34AB821C960F}"/>
    <cellStyle name="20% - 강조색3 7 3 5 3" xfId="28169" xr:uid="{B53B2895-58A2-45E2-8538-C5505606EDCA}"/>
    <cellStyle name="20% - 강조색3 7 3 5 4" xfId="54325" xr:uid="{B52BB81B-9C40-4786-8AD4-EB5E6DABDA54}"/>
    <cellStyle name="20% - 강조색3 7 3 6" xfId="11630" xr:uid="{A9A31A7E-B249-40C3-BBE7-9D33A5610C7F}"/>
    <cellStyle name="20% - 강조색3 7 3 6 2" xfId="33679" xr:uid="{B663ED21-518E-45AE-B385-7913FD182CFB}"/>
    <cellStyle name="20% - 강조색3 7 3 7" xfId="22659" xr:uid="{A3BA8DF0-1DEC-4988-B243-A464A01939F6}"/>
    <cellStyle name="20% - 강조색3 7 3 8" xfId="48816" xr:uid="{BE32243C-3B00-422F-948F-D06013F34F5F}"/>
    <cellStyle name="20% - 강조색3 7 4" xfId="892" xr:uid="{9803FAA2-18F9-4071-8C4D-3520F68FFC26}"/>
    <cellStyle name="20% - 강조색3 7 4 2" xfId="2286" xr:uid="{F160B18F-A9B5-451B-9A32-1E8FCFD00293}"/>
    <cellStyle name="20% - 강조색3 7 4 2 2" xfId="5062" xr:uid="{D30A8805-D06A-4194-971E-AEEFB00E7481}"/>
    <cellStyle name="20% - 강조색3 7 4 2 2 2" xfId="10588" xr:uid="{CCAA9DB7-E97B-41A2-BA59-338BBDB34C7E}"/>
    <cellStyle name="20% - 강조색3 7 4 2 2 2 2" xfId="21617" xr:uid="{E691F361-D2B1-4D94-9918-C541C1CCE0DD}"/>
    <cellStyle name="20% - 강조색3 7 4 2 2 2 2 2" xfId="43666" xr:uid="{C3866058-7384-49C6-A8B6-90100D658CB3}"/>
    <cellStyle name="20% - 강조색3 7 4 2 2 2 3" xfId="32646" xr:uid="{2D27FE3B-0115-4A83-9C03-6DAA89F9026F}"/>
    <cellStyle name="20% - 강조색3 7 4 2 2 3" xfId="16107" xr:uid="{91377BDE-B777-4FA5-9D28-ECEEA809EB3E}"/>
    <cellStyle name="20% - 강조색3 7 4 2 2 3 2" xfId="38156" xr:uid="{321980BF-4236-4869-B1D5-68F499024847}"/>
    <cellStyle name="20% - 강조색3 7 4 2 2 4" xfId="27136" xr:uid="{7E090B0D-4F1D-4998-BFD4-B9B81BE83912}"/>
    <cellStyle name="20% - 강조색3 7 4 2 2 5" xfId="53294" xr:uid="{CFE2B88C-3499-48A1-B5EB-D45EB1BF2D2E}"/>
    <cellStyle name="20% - 강조색3 7 4 2 3" xfId="7833" xr:uid="{084476F8-BA36-4F8B-8DA7-1B5F55DCBCF3}"/>
    <cellStyle name="20% - 강조색3 7 4 2 3 2" xfId="18862" xr:uid="{065A1FB6-F372-42D7-9E3D-344394B0906B}"/>
    <cellStyle name="20% - 강조색3 7 4 2 3 2 2" xfId="40911" xr:uid="{DA6D0EB9-EB86-4B01-80CA-B5C06137D20D}"/>
    <cellStyle name="20% - 강조색3 7 4 2 3 3" xfId="29891" xr:uid="{A4E127B7-C872-4625-A66F-B19577865A9A}"/>
    <cellStyle name="20% - 강조색3 7 4 2 4" xfId="13352" xr:uid="{57FE1403-BD0A-4C93-B8E7-6C076320990E}"/>
    <cellStyle name="20% - 강조색3 7 4 2 4 2" xfId="35401" xr:uid="{90313325-7656-49E6-9E26-85F81C047608}"/>
    <cellStyle name="20% - 강조색3 7 4 2 5" xfId="24381" xr:uid="{D3079622-64A6-4DDD-B3F1-E6D7EEB7CF6C}"/>
    <cellStyle name="20% - 강조색3 7 4 2 6" xfId="50539" xr:uid="{18A42F0E-40D4-4B85-950B-A9752DCDDDFB}"/>
    <cellStyle name="20% - 강조색3 7 4 3" xfId="3686" xr:uid="{98F8103B-04BF-45D8-A27B-861B2520A6B0}"/>
    <cellStyle name="20% - 강조색3 7 4 3 2" xfId="9212" xr:uid="{FE7A1B20-BD29-4C4B-A868-4D2B922AB1C6}"/>
    <cellStyle name="20% - 강조색3 7 4 3 2 2" xfId="20241" xr:uid="{1B7D2405-D025-4955-A060-EA2CF7CB0FB8}"/>
    <cellStyle name="20% - 강조색3 7 4 3 2 2 2" xfId="42290" xr:uid="{1B4CCD30-BB5A-411A-893E-70076DB6B67C}"/>
    <cellStyle name="20% - 강조색3 7 4 3 2 3" xfId="31270" xr:uid="{9F1BD66A-4037-42BC-9D86-C01172DD0076}"/>
    <cellStyle name="20% - 강조색3 7 4 3 3" xfId="14731" xr:uid="{ACA6A983-A440-4FF0-B292-3DF87C1E193F}"/>
    <cellStyle name="20% - 강조색3 7 4 3 3 2" xfId="36780" xr:uid="{9177DAD8-A366-4E19-9BA7-45D739F30955}"/>
    <cellStyle name="20% - 강조색3 7 4 3 4" xfId="25760" xr:uid="{06E6BD6D-D133-4932-AD7B-FD34D195959E}"/>
    <cellStyle name="20% - 강조색3 7 4 3 5" xfId="51918" xr:uid="{A0F1557A-A2FF-4681-BF7A-07E7A0FE990E}"/>
    <cellStyle name="20% - 강조색3 7 4 4" xfId="6457" xr:uid="{32789596-DD71-4998-86D9-A70F75AFAE7F}"/>
    <cellStyle name="20% - 강조색3 7 4 4 2" xfId="17486" xr:uid="{A33E1A1F-92A3-4397-9F7E-676135A7BA65}"/>
    <cellStyle name="20% - 강조색3 7 4 4 2 2" xfId="39535" xr:uid="{861D19B5-AF60-46E5-8DFA-1EC18B7CC241}"/>
    <cellStyle name="20% - 강조색3 7 4 4 3" xfId="28515" xr:uid="{07C309B0-7742-4BD2-B66D-D91B28693A37}"/>
    <cellStyle name="20% - 강조색3 7 4 4 4" xfId="54671" xr:uid="{4A08B579-D9FB-4409-B2EE-CFDEE640659F}"/>
    <cellStyle name="20% - 강조색3 7 4 5" xfId="11976" xr:uid="{184E5218-2EAC-46D0-964F-0A02D6A3DCBE}"/>
    <cellStyle name="20% - 강조색3 7 4 5 2" xfId="34025" xr:uid="{3CC16E36-323B-424D-AF53-75811F42D030}"/>
    <cellStyle name="20% - 강조색3 7 4 6" xfId="23005" xr:uid="{D810710E-C4B6-46D0-9117-CE5C128323FA}"/>
    <cellStyle name="20% - 강조색3 7 4 7" xfId="49162" xr:uid="{ADCD6955-B0EF-4616-89F4-A896A2ED66F0}"/>
    <cellStyle name="20% - 강조색3 7 5" xfId="1598" xr:uid="{525DC82C-0D22-401F-B37A-8CEB61EE0F9B}"/>
    <cellStyle name="20% - 강조색3 7 5 2" xfId="4374" xr:uid="{E0DFEA6E-D03C-45DF-93D1-E3B4919F6886}"/>
    <cellStyle name="20% - 강조색3 7 5 2 2" xfId="9900" xr:uid="{A2CFF2FF-F78F-4302-ABF5-E3CFEA767B77}"/>
    <cellStyle name="20% - 강조색3 7 5 2 2 2" xfId="20929" xr:uid="{5A7090DE-8C32-4678-B288-3BF24A9C48FC}"/>
    <cellStyle name="20% - 강조색3 7 5 2 2 2 2" xfId="42978" xr:uid="{E4131EBC-C80C-4639-9458-0F7F32BE0FC8}"/>
    <cellStyle name="20% - 강조색3 7 5 2 2 3" xfId="31958" xr:uid="{3AEDB6D5-F05B-444F-BAF6-A1ED407B8969}"/>
    <cellStyle name="20% - 강조색3 7 5 2 3" xfId="15419" xr:uid="{86A15E9B-1F22-482F-BF7F-78CF0EE4FB60}"/>
    <cellStyle name="20% - 강조색3 7 5 2 3 2" xfId="37468" xr:uid="{18C5DBC8-C0B5-486B-8892-BD284CC7EEC9}"/>
    <cellStyle name="20% - 강조색3 7 5 2 4" xfId="26448" xr:uid="{F0D7E143-8BDD-4CAA-976D-0D14FF1A4DDE}"/>
    <cellStyle name="20% - 강조색3 7 5 2 5" xfId="52606" xr:uid="{93D6301C-3637-4A0B-A183-471BA2731282}"/>
    <cellStyle name="20% - 강조색3 7 5 3" xfId="7145" xr:uid="{C314CA4B-DACA-477F-8B8F-788B51009B27}"/>
    <cellStyle name="20% - 강조색3 7 5 3 2" xfId="18174" xr:uid="{82306CCD-FE2C-4AB3-BBAC-9BD38A90F900}"/>
    <cellStyle name="20% - 강조색3 7 5 3 2 2" xfId="40223" xr:uid="{F8F6D9AE-DE44-4EB7-827D-AE39ECBA57C1}"/>
    <cellStyle name="20% - 강조색3 7 5 3 3" xfId="29203" xr:uid="{23787C67-E243-4297-A0AC-FFAB7D9DC99E}"/>
    <cellStyle name="20% - 강조색3 7 5 4" xfId="12664" xr:uid="{58356FB4-F4D6-4AEC-92F5-5A75A2D7CB88}"/>
    <cellStyle name="20% - 강조색3 7 5 4 2" xfId="34713" xr:uid="{FE15FCCD-E283-49B3-A0D3-84E573F63AA1}"/>
    <cellStyle name="20% - 강조색3 7 5 5" xfId="23693" xr:uid="{ED0633E0-F45F-44ED-B4EA-ACE24C10F77C}"/>
    <cellStyle name="20% - 강조색3 7 5 6" xfId="49851" xr:uid="{E18500E1-AF61-4815-99E2-A7F86A30A8A4}"/>
    <cellStyle name="20% - 강조색3 7 6" xfId="2998" xr:uid="{6F69EC12-03A3-46A0-83CC-58E1D088F952}"/>
    <cellStyle name="20% - 강조색3 7 6 2" xfId="8524" xr:uid="{B1DE4792-B38D-4562-88E6-C4A679A562EC}"/>
    <cellStyle name="20% - 강조색3 7 6 2 2" xfId="19553" xr:uid="{E66D764F-6B1C-43E9-896E-49041BE75B34}"/>
    <cellStyle name="20% - 강조색3 7 6 2 2 2" xfId="41602" xr:uid="{7B8C5E00-82BF-4666-9468-575D8CED05CD}"/>
    <cellStyle name="20% - 강조색3 7 6 2 3" xfId="30582" xr:uid="{C9151E4A-E060-4881-AEE7-671D62CA952B}"/>
    <cellStyle name="20% - 강조색3 7 6 3" xfId="14043" xr:uid="{751307A8-714B-4D46-A3F1-8C1FD89E0AD8}"/>
    <cellStyle name="20% - 강조색3 7 6 3 2" xfId="36092" xr:uid="{2310B3B7-0EEC-4D94-9BC5-E63142084E48}"/>
    <cellStyle name="20% - 강조색3 7 6 4" xfId="25072" xr:uid="{AF80097E-04A4-4AD9-B231-6AC57C6B7DCF}"/>
    <cellStyle name="20% - 강조색3 7 6 5" xfId="51230" xr:uid="{BC1E952C-807A-450A-872E-7ADEF4E480C4}"/>
    <cellStyle name="20% - 강조색3 7 7" xfId="5769" xr:uid="{4AA2E22F-BAC8-4992-A1FE-5BD2832B4CEE}"/>
    <cellStyle name="20% - 강조색3 7 7 2" xfId="16798" xr:uid="{0B949DA7-3994-422D-AF33-E19DB10001D2}"/>
    <cellStyle name="20% - 강조색3 7 7 2 2" xfId="38847" xr:uid="{17D2AB6E-77FD-4968-B8B2-AAA8F2A95073}"/>
    <cellStyle name="20% - 강조색3 7 7 3" xfId="27827" xr:uid="{E31CBD0D-C2ED-4567-94D9-C02A38238FEF}"/>
    <cellStyle name="20% - 강조색3 7 7 4" xfId="53984" xr:uid="{88741949-7217-4945-B871-C915F45CD043}"/>
    <cellStyle name="20% - 강조색3 7 8" xfId="11288" xr:uid="{E413A6D2-07F6-4BFA-930D-B36C53EE9710}"/>
    <cellStyle name="20% - 강조색3 7 8 2" xfId="33337" xr:uid="{DE60CA67-968C-4AC0-87C6-BF16768C1D8A}"/>
    <cellStyle name="20% - 강조색3 7 9" xfId="22317" xr:uid="{5EA5B4D4-EAB3-44B4-8F58-8A926120FBEE}"/>
    <cellStyle name="20% - 강조색3 8" xfId="150" xr:uid="{00000000-0005-0000-0000-000085000000}"/>
    <cellStyle name="20% - 강조색3 8 10" xfId="48488" xr:uid="{252007DC-F0B1-4CD1-9558-582096602F80}"/>
    <cellStyle name="20% - 강조색3 8 2" xfId="279" xr:uid="{00000000-0005-0000-0000-000086000000}"/>
    <cellStyle name="20% - 강조색3 8 2 2" xfId="639" xr:uid="{00000000-0005-0000-0000-000087000000}"/>
    <cellStyle name="20% - 강조색3 8 2 2 2" xfId="1376" xr:uid="{404EE272-4BCA-468C-B6B2-00D205136F35}"/>
    <cellStyle name="20% - 강조색3 8 2 2 2 2" xfId="2770" xr:uid="{FE96A106-D0D6-4D93-81B4-A85D96E8E0F0}"/>
    <cellStyle name="20% - 강조색3 8 2 2 2 2 2" xfId="5546" xr:uid="{3A2094A1-390A-4933-8932-04C153C744A8}"/>
    <cellStyle name="20% - 강조색3 8 2 2 2 2 2 2" xfId="11072" xr:uid="{A1695FFD-22BB-4B2A-AF62-F35C87331D62}"/>
    <cellStyle name="20% - 강조색3 8 2 2 2 2 2 2 2" xfId="22101" xr:uid="{267BF3F0-0289-4336-9FE8-FAB95AD70136}"/>
    <cellStyle name="20% - 강조색3 8 2 2 2 2 2 2 2 2" xfId="44150" xr:uid="{ED60E61D-F2C6-4FEF-99F7-DE3734A42E68}"/>
    <cellStyle name="20% - 강조색3 8 2 2 2 2 2 2 3" xfId="33130" xr:uid="{08E2CA8C-2046-4549-9808-B9453C7D424B}"/>
    <cellStyle name="20% - 강조색3 8 2 2 2 2 2 3" xfId="16591" xr:uid="{122D5CA4-10A9-4423-A1E7-27D208A8A543}"/>
    <cellStyle name="20% - 강조색3 8 2 2 2 2 2 3 2" xfId="38640" xr:uid="{659B7D90-84F9-4E8E-AA3D-B13F49464487}"/>
    <cellStyle name="20% - 강조색3 8 2 2 2 2 2 4" xfId="27620" xr:uid="{5DBDA5C1-EBC4-482A-ABA3-10C5968BCF36}"/>
    <cellStyle name="20% - 강조색3 8 2 2 2 2 2 5" xfId="53778" xr:uid="{8D8543A5-BA90-4F79-9A88-511B58D991EC}"/>
    <cellStyle name="20% - 강조색3 8 2 2 2 2 3" xfId="8317" xr:uid="{E06F80D3-3EAB-4E62-A571-1933BB54BB61}"/>
    <cellStyle name="20% - 강조색3 8 2 2 2 2 3 2" xfId="19346" xr:uid="{2D646529-386D-4AD0-A024-5BFDB862EAB9}"/>
    <cellStyle name="20% - 강조색3 8 2 2 2 2 3 2 2" xfId="41395" xr:uid="{FD28D8BD-F7E5-4C6E-A4C3-0B9BFB78F95F}"/>
    <cellStyle name="20% - 강조색3 8 2 2 2 2 3 3" xfId="30375" xr:uid="{F144C68F-5108-4344-83E2-9F6D25267CAE}"/>
    <cellStyle name="20% - 강조색3 8 2 2 2 2 4" xfId="13836" xr:uid="{E1BA0CB8-3666-429F-9770-8B215BF492FD}"/>
    <cellStyle name="20% - 강조색3 8 2 2 2 2 4 2" xfId="35885" xr:uid="{8453D924-6895-4753-99B3-8D26CA54002F}"/>
    <cellStyle name="20% - 강조색3 8 2 2 2 2 5" xfId="24865" xr:uid="{49A5AD79-3332-47DF-BD7C-EDAB7E30E4F4}"/>
    <cellStyle name="20% - 강조색3 8 2 2 2 2 6" xfId="51023" xr:uid="{254F5591-294A-4931-AC49-77F656FB0C57}"/>
    <cellStyle name="20% - 강조색3 8 2 2 2 3" xfId="4170" xr:uid="{333BDB4E-0D1E-4211-AA9B-56515B268C40}"/>
    <cellStyle name="20% - 강조색3 8 2 2 2 3 2" xfId="9696" xr:uid="{FBF8937C-7EE2-47FF-8312-F1A6E0E243EB}"/>
    <cellStyle name="20% - 강조색3 8 2 2 2 3 2 2" xfId="20725" xr:uid="{849FFBAD-6C63-4D89-8332-BD4521CA1A81}"/>
    <cellStyle name="20% - 강조색3 8 2 2 2 3 2 2 2" xfId="42774" xr:uid="{63C4905D-B809-4BF3-814C-004A073F9A04}"/>
    <cellStyle name="20% - 강조색3 8 2 2 2 3 2 3" xfId="31754" xr:uid="{6FEFD9CB-4615-4AFA-863D-44EFD675A5ED}"/>
    <cellStyle name="20% - 강조색3 8 2 2 2 3 3" xfId="15215" xr:uid="{72B78467-26F2-4779-850C-EFA641F15121}"/>
    <cellStyle name="20% - 강조색3 8 2 2 2 3 3 2" xfId="37264" xr:uid="{8802FFAA-2856-47E8-9521-9CCC83B2B1DB}"/>
    <cellStyle name="20% - 강조색3 8 2 2 2 3 4" xfId="26244" xr:uid="{604C61DB-A095-4FD3-AA8E-C82BE0AF675F}"/>
    <cellStyle name="20% - 강조색3 8 2 2 2 3 5" xfId="52402" xr:uid="{FEAADD76-3286-4141-A3C7-4CFEB7ECEDDA}"/>
    <cellStyle name="20% - 강조색3 8 2 2 2 4" xfId="6941" xr:uid="{F32F9027-219A-4FCC-842D-E51ED8FBD46F}"/>
    <cellStyle name="20% - 강조색3 8 2 2 2 4 2" xfId="17970" xr:uid="{EC790AC0-D475-4443-9990-BEC201FD27AB}"/>
    <cellStyle name="20% - 강조색3 8 2 2 2 4 2 2" xfId="40019" xr:uid="{7D21DE83-F1AF-4FD3-B90F-A25F40125127}"/>
    <cellStyle name="20% - 강조색3 8 2 2 2 4 3" xfId="28999" xr:uid="{07D22CBF-D4DE-4037-8D93-2916B79A0FA7}"/>
    <cellStyle name="20% - 강조색3 8 2 2 2 4 4" xfId="55155" xr:uid="{76EE201E-A2A3-4339-8A0E-D06D0C5858D9}"/>
    <cellStyle name="20% - 강조색3 8 2 2 2 5" xfId="12460" xr:uid="{233E767D-A71B-4884-A18A-E18A7FC06B35}"/>
    <cellStyle name="20% - 강조색3 8 2 2 2 5 2" xfId="34509" xr:uid="{B3F0DE3D-2C45-424C-BBC3-9A151C477219}"/>
    <cellStyle name="20% - 강조색3 8 2 2 2 6" xfId="23489" xr:uid="{504C7E6B-686C-4C6A-B2DC-010C251C0EAB}"/>
    <cellStyle name="20% - 강조색3 8 2 2 2 7" xfId="49646" xr:uid="{B015C440-5723-4B80-B818-49C4B206552A}"/>
    <cellStyle name="20% - 강조색3 8 2 2 3" xfId="2082" xr:uid="{70A8C320-6AD4-4868-A25E-A62E8EEF7E24}"/>
    <cellStyle name="20% - 강조색3 8 2 2 3 2" xfId="4858" xr:uid="{971AB035-E0D1-409A-81E0-FEC1E353F2A8}"/>
    <cellStyle name="20% - 강조색3 8 2 2 3 2 2" xfId="10384" xr:uid="{57779CF2-FAAA-46F4-8DCA-C3766D0959BA}"/>
    <cellStyle name="20% - 강조색3 8 2 2 3 2 2 2" xfId="21413" xr:uid="{D3282868-C2B7-454C-946A-F955A25DE208}"/>
    <cellStyle name="20% - 강조색3 8 2 2 3 2 2 2 2" xfId="43462" xr:uid="{0E2C6044-9ECC-4795-9690-DB9266AA94AB}"/>
    <cellStyle name="20% - 강조색3 8 2 2 3 2 2 3" xfId="32442" xr:uid="{32481FC0-5F1A-497E-91AB-1592BBE6280D}"/>
    <cellStyle name="20% - 강조색3 8 2 2 3 2 3" xfId="15903" xr:uid="{085BEAAE-B3B9-49A6-9D14-00377963EF1B}"/>
    <cellStyle name="20% - 강조색3 8 2 2 3 2 3 2" xfId="37952" xr:uid="{CF95B033-B4A4-44E5-B0BE-83FD5EA8C412}"/>
    <cellStyle name="20% - 강조색3 8 2 2 3 2 4" xfId="26932" xr:uid="{4DC7BF89-534D-40BF-BDEF-BE1898565E7B}"/>
    <cellStyle name="20% - 강조색3 8 2 2 3 2 5" xfId="53090" xr:uid="{672F8742-4FE3-4C55-932D-E6505484B3C3}"/>
    <cellStyle name="20% - 강조색3 8 2 2 3 3" xfId="7629" xr:uid="{DC103AA8-0DC5-462F-A5F4-92DBAC41D201}"/>
    <cellStyle name="20% - 강조색3 8 2 2 3 3 2" xfId="18658" xr:uid="{760FC4FD-274D-4CEC-8CC8-7B48B8166AD7}"/>
    <cellStyle name="20% - 강조색3 8 2 2 3 3 2 2" xfId="40707" xr:uid="{2D7FE205-DFFD-4B81-A3D7-6FD5AC568CD1}"/>
    <cellStyle name="20% - 강조색3 8 2 2 3 3 3" xfId="29687" xr:uid="{09DA82F9-E0B5-4521-B2C2-307FE1CAC060}"/>
    <cellStyle name="20% - 강조색3 8 2 2 3 4" xfId="13148" xr:uid="{2E218897-37A5-48D2-B85A-27AD8E1E1713}"/>
    <cellStyle name="20% - 강조색3 8 2 2 3 4 2" xfId="35197" xr:uid="{2B115369-8D0E-4346-8A8C-D2B631402CB0}"/>
    <cellStyle name="20% - 강조색3 8 2 2 3 5" xfId="24177" xr:uid="{23E39BCC-4C92-49AB-B8DB-335AEC3FF73A}"/>
    <cellStyle name="20% - 강조색3 8 2 2 3 6" xfId="50335" xr:uid="{01256A0A-B950-48CD-A61B-88153DE87A06}"/>
    <cellStyle name="20% - 강조색3 8 2 2 4" xfId="3482" xr:uid="{637483CD-B1AD-4553-931D-1B08DC6E1C62}"/>
    <cellStyle name="20% - 강조색3 8 2 2 4 2" xfId="9008" xr:uid="{3BE2C182-3719-43D2-99B1-07DF808F5D2E}"/>
    <cellStyle name="20% - 강조색3 8 2 2 4 2 2" xfId="20037" xr:uid="{813585A3-D160-435E-A253-7319E575C2D3}"/>
    <cellStyle name="20% - 강조색3 8 2 2 4 2 2 2" xfId="42086" xr:uid="{19DE54A7-A14C-47F4-9520-075AD8117F53}"/>
    <cellStyle name="20% - 강조색3 8 2 2 4 2 3" xfId="31066" xr:uid="{E26418C8-7FF7-4102-93EA-99751FB3E5C3}"/>
    <cellStyle name="20% - 강조색3 8 2 2 4 3" xfId="14527" xr:uid="{33BD938A-ECE4-411B-81D7-298408BB5C7D}"/>
    <cellStyle name="20% - 강조색3 8 2 2 4 3 2" xfId="36576" xr:uid="{AE24792B-2E5F-49D1-BF26-7024E5DF1C0F}"/>
    <cellStyle name="20% - 강조색3 8 2 2 4 4" xfId="25556" xr:uid="{FBD739B1-6223-4205-B74A-9E099FC77D73}"/>
    <cellStyle name="20% - 강조색3 8 2 2 4 5" xfId="51714" xr:uid="{C9AC3D35-ED5D-4E03-A7D7-225B875AF2F5}"/>
    <cellStyle name="20% - 강조색3 8 2 2 5" xfId="6253" xr:uid="{03348A24-613C-44BB-8C27-ADBB5A463D92}"/>
    <cellStyle name="20% - 강조색3 8 2 2 5 2" xfId="17282" xr:uid="{831F4D73-796C-4D6D-9D07-97FFE948889A}"/>
    <cellStyle name="20% - 강조색3 8 2 2 5 2 2" xfId="39331" xr:uid="{AD95267B-D3E0-41C0-8631-CC93ED61FA2C}"/>
    <cellStyle name="20% - 강조색3 8 2 2 5 3" xfId="28311" xr:uid="{CE4B73EF-AB3B-40F1-B5B4-0C4A860A50FE}"/>
    <cellStyle name="20% - 강조색3 8 2 2 5 4" xfId="54467" xr:uid="{8225A5D0-D42A-4890-A1DE-ADF54A4CC583}"/>
    <cellStyle name="20% - 강조색3 8 2 2 6" xfId="11772" xr:uid="{54625CCA-4490-4F39-A9F4-0394DF3067A8}"/>
    <cellStyle name="20% - 강조색3 8 2 2 6 2" xfId="33821" xr:uid="{C2D63AFC-9440-436D-A794-C54813BC6B4F}"/>
    <cellStyle name="20% - 강조색3 8 2 2 7" xfId="22801" xr:uid="{6F0D816D-D533-44B6-91AF-AC50E4F71E89}"/>
    <cellStyle name="20% - 강조색3 8 2 2 8" xfId="48958" xr:uid="{771DB7B6-41CA-4495-A3E6-A69FA30B4EDC}"/>
    <cellStyle name="20% - 강조색3 8 2 3" xfId="1034" xr:uid="{1780A2AB-09D3-4CDF-BB8C-57146FC00FE9}"/>
    <cellStyle name="20% - 강조색3 8 2 3 2" xfId="2428" xr:uid="{F1ED4B6B-B7BE-48EB-8251-C9F9CAD96074}"/>
    <cellStyle name="20% - 강조색3 8 2 3 2 2" xfId="5204" xr:uid="{77DCF85B-92E0-4444-95CC-2F38A0CC2CC0}"/>
    <cellStyle name="20% - 강조색3 8 2 3 2 2 2" xfId="10730" xr:uid="{E4FAA6B5-EFAB-43EB-B3BB-56FF989665A3}"/>
    <cellStyle name="20% - 강조색3 8 2 3 2 2 2 2" xfId="21759" xr:uid="{CC2F0100-EC6C-42DC-BD42-C722BAA9F76D}"/>
    <cellStyle name="20% - 강조색3 8 2 3 2 2 2 2 2" xfId="43808" xr:uid="{617DDEAF-BB5B-4990-8DB0-D8D9B8BB4EA6}"/>
    <cellStyle name="20% - 강조색3 8 2 3 2 2 2 3" xfId="32788" xr:uid="{456FC9B2-2866-4F98-810A-16A3739B7EDF}"/>
    <cellStyle name="20% - 강조색3 8 2 3 2 2 3" xfId="16249" xr:uid="{BA43868A-3209-4CC3-A390-0522A6A8FC3C}"/>
    <cellStyle name="20% - 강조색3 8 2 3 2 2 3 2" xfId="38298" xr:uid="{8F2016C2-FB8C-4D94-A1CF-33838A40A52A}"/>
    <cellStyle name="20% - 강조색3 8 2 3 2 2 4" xfId="27278" xr:uid="{91083D8F-5603-4104-9F28-8C21650575B2}"/>
    <cellStyle name="20% - 강조색3 8 2 3 2 2 5" xfId="53436" xr:uid="{136DA383-7406-4E83-8D01-8CD7DE694147}"/>
    <cellStyle name="20% - 강조색3 8 2 3 2 3" xfId="7975" xr:uid="{D4B2FD09-AA98-4F01-8D57-F4C68F843CAF}"/>
    <cellStyle name="20% - 강조색3 8 2 3 2 3 2" xfId="19004" xr:uid="{06841D08-B36E-42EB-9C3A-650B244CE7CE}"/>
    <cellStyle name="20% - 강조색3 8 2 3 2 3 2 2" xfId="41053" xr:uid="{346388E4-F9C7-4B05-9F89-C1D954220B8A}"/>
    <cellStyle name="20% - 강조색3 8 2 3 2 3 3" xfId="30033" xr:uid="{FF2A160F-C2DA-469E-8D3C-5A594F1B5CC0}"/>
    <cellStyle name="20% - 강조색3 8 2 3 2 4" xfId="13494" xr:uid="{809DAB12-4592-4331-9B42-EB07C7FF3FAD}"/>
    <cellStyle name="20% - 강조색3 8 2 3 2 4 2" xfId="35543" xr:uid="{F43D7E39-CA1C-41D3-A144-3AE2A41F3ED5}"/>
    <cellStyle name="20% - 강조색3 8 2 3 2 5" xfId="24523" xr:uid="{B9360E13-6938-4797-83C8-58C53A72C69C}"/>
    <cellStyle name="20% - 강조색3 8 2 3 2 6" xfId="50681" xr:uid="{7B7DE578-0648-4AC5-AE25-994BFA021A06}"/>
    <cellStyle name="20% - 강조색3 8 2 3 3" xfId="3828" xr:uid="{81119063-0355-4298-B2B2-5682D3C6D2A9}"/>
    <cellStyle name="20% - 강조색3 8 2 3 3 2" xfId="9354" xr:uid="{78B0F6BC-50DF-4BD9-BFCC-3D29B0F3A129}"/>
    <cellStyle name="20% - 강조색3 8 2 3 3 2 2" xfId="20383" xr:uid="{5AA81734-39F7-4447-A17D-94C2F5BFB9F7}"/>
    <cellStyle name="20% - 강조색3 8 2 3 3 2 2 2" xfId="42432" xr:uid="{3492BE56-7E64-4750-BA89-EC20B9F9CFAA}"/>
    <cellStyle name="20% - 강조색3 8 2 3 3 2 3" xfId="31412" xr:uid="{4D5A9082-2F69-496A-B0CE-F79F5353774A}"/>
    <cellStyle name="20% - 강조색3 8 2 3 3 3" xfId="14873" xr:uid="{C2B1DF7C-650C-4DA4-84AD-9D115A7F0BA3}"/>
    <cellStyle name="20% - 강조색3 8 2 3 3 3 2" xfId="36922" xr:uid="{C30A477E-04AE-4BCB-875D-1CFA406B4F02}"/>
    <cellStyle name="20% - 강조색3 8 2 3 3 4" xfId="25902" xr:uid="{98820579-F3C3-4A80-BA19-0464D4E8EEA0}"/>
    <cellStyle name="20% - 강조색3 8 2 3 3 5" xfId="52060" xr:uid="{18F2F0A4-A948-4E0F-9EC5-0431EAAB36DF}"/>
    <cellStyle name="20% - 강조색3 8 2 3 4" xfId="6599" xr:uid="{D834C9CE-24A6-4626-96A4-0EDD79165AB7}"/>
    <cellStyle name="20% - 강조색3 8 2 3 4 2" xfId="17628" xr:uid="{832494F0-CBF5-4310-AE17-52B488C490B5}"/>
    <cellStyle name="20% - 강조색3 8 2 3 4 2 2" xfId="39677" xr:uid="{F5C24F31-736C-4288-AB4E-478BC6326110}"/>
    <cellStyle name="20% - 강조색3 8 2 3 4 3" xfId="28657" xr:uid="{928A7B6A-FA7A-49A0-A448-0CCB24733008}"/>
    <cellStyle name="20% - 강조색3 8 2 3 4 4" xfId="54813" xr:uid="{C1F42157-F3B6-48A2-A5ED-C01C97B76887}"/>
    <cellStyle name="20% - 강조색3 8 2 3 5" xfId="12118" xr:uid="{0C8A98E2-491D-4C3F-BE8C-1E7FC5AD4983}"/>
    <cellStyle name="20% - 강조색3 8 2 3 5 2" xfId="34167" xr:uid="{80F0B6F1-EABA-4069-98AC-FA52B60080D8}"/>
    <cellStyle name="20% - 강조색3 8 2 3 6" xfId="23147" xr:uid="{52FB817C-A572-4B2D-9191-3B72A62112E8}"/>
    <cellStyle name="20% - 강조색3 8 2 3 7" xfId="49304" xr:uid="{93286B44-F657-437C-A869-54707A685FCD}"/>
    <cellStyle name="20% - 강조색3 8 2 4" xfId="1740" xr:uid="{20017727-C6C7-4FF2-B0D7-2F1808F68DB3}"/>
    <cellStyle name="20% - 강조색3 8 2 4 2" xfId="4516" xr:uid="{F90D833F-40A6-4A56-91BB-4BE90EEE05FB}"/>
    <cellStyle name="20% - 강조색3 8 2 4 2 2" xfId="10042" xr:uid="{90472D21-799A-4543-B004-8EFF8D777B5A}"/>
    <cellStyle name="20% - 강조색3 8 2 4 2 2 2" xfId="21071" xr:uid="{96A24197-979E-4870-A7E9-634BBFB2B4F6}"/>
    <cellStyle name="20% - 강조색3 8 2 4 2 2 2 2" xfId="43120" xr:uid="{A715CE3F-CC08-49CB-84CA-F8C24131D80A}"/>
    <cellStyle name="20% - 강조색3 8 2 4 2 2 3" xfId="32100" xr:uid="{B3228682-FB8D-4DEF-96BD-3522ED5F059E}"/>
    <cellStyle name="20% - 강조색3 8 2 4 2 3" xfId="15561" xr:uid="{B42E97BF-4CEA-48BA-A1D4-FEAD8EAB891B}"/>
    <cellStyle name="20% - 강조색3 8 2 4 2 3 2" xfId="37610" xr:uid="{FDF1DAE5-9CF5-4D70-A359-D14A4A1F1977}"/>
    <cellStyle name="20% - 강조색3 8 2 4 2 4" xfId="26590" xr:uid="{1CFBF286-5665-459A-A9EF-51AF579975C3}"/>
    <cellStyle name="20% - 강조색3 8 2 4 2 5" xfId="52748" xr:uid="{0CCA2498-13A6-4C61-9FD6-3D70845503D0}"/>
    <cellStyle name="20% - 강조색3 8 2 4 3" xfId="7287" xr:uid="{585475C0-DED2-4DE2-A2D2-69BF32B9D32A}"/>
    <cellStyle name="20% - 강조색3 8 2 4 3 2" xfId="18316" xr:uid="{A8078E99-8180-4A92-8668-9531CF1FB1D4}"/>
    <cellStyle name="20% - 강조색3 8 2 4 3 2 2" xfId="40365" xr:uid="{23A6E9E3-95AF-4342-9FAD-D497960A331F}"/>
    <cellStyle name="20% - 강조색3 8 2 4 3 3" xfId="29345" xr:uid="{84C082AD-FFF7-469F-A4BF-CC219DE24699}"/>
    <cellStyle name="20% - 강조색3 8 2 4 4" xfId="12806" xr:uid="{279DF3CC-FFB2-4AE1-8D67-9E93FC91A36C}"/>
    <cellStyle name="20% - 강조색3 8 2 4 4 2" xfId="34855" xr:uid="{8B8E9F12-E1CC-49DB-8FF3-B00DDB637DE4}"/>
    <cellStyle name="20% - 강조색3 8 2 4 5" xfId="23835" xr:uid="{FA592BC8-AF60-48DE-A136-DFD96B0EB82B}"/>
    <cellStyle name="20% - 강조색3 8 2 4 6" xfId="49993" xr:uid="{5172CF06-EC2D-41A9-A60D-2BBB65ECDFC9}"/>
    <cellStyle name="20% - 강조색3 8 2 5" xfId="3140" xr:uid="{89C35097-01A0-4D1B-835A-00261E40498B}"/>
    <cellStyle name="20% - 강조색3 8 2 5 2" xfId="8666" xr:uid="{56944B6B-C8E4-486D-A60B-604067B31B94}"/>
    <cellStyle name="20% - 강조색3 8 2 5 2 2" xfId="19695" xr:uid="{C89128C6-4899-4967-8F61-09BD5315AA97}"/>
    <cellStyle name="20% - 강조색3 8 2 5 2 2 2" xfId="41744" xr:uid="{E5BBB728-A5C2-4CF9-9359-D5A102BF3B87}"/>
    <cellStyle name="20% - 강조색3 8 2 5 2 3" xfId="30724" xr:uid="{D2397799-7D8A-4ED9-982C-0FFA2BED342B}"/>
    <cellStyle name="20% - 강조색3 8 2 5 3" xfId="14185" xr:uid="{8D83DE66-95D4-4343-B9ED-4C99CA3F6606}"/>
    <cellStyle name="20% - 강조색3 8 2 5 3 2" xfId="36234" xr:uid="{BF6C486C-78D6-47E2-8530-E678164A9D2E}"/>
    <cellStyle name="20% - 강조색3 8 2 5 4" xfId="25214" xr:uid="{F7762544-5423-44F2-950F-1B536802B312}"/>
    <cellStyle name="20% - 강조색3 8 2 5 5" xfId="51372" xr:uid="{B247ACA6-F722-47C3-BEC0-5A1928A1F5F0}"/>
    <cellStyle name="20% - 강조색3 8 2 6" xfId="5911" xr:uid="{0053E5A2-5167-44A6-8092-FF1F1CFC40EF}"/>
    <cellStyle name="20% - 강조색3 8 2 6 2" xfId="16940" xr:uid="{FA88B582-D9AC-4040-84FE-9CB86726ABF0}"/>
    <cellStyle name="20% - 강조색3 8 2 6 2 2" xfId="38989" xr:uid="{15FEB140-0E3E-49D4-821C-BF8ED94935B2}"/>
    <cellStyle name="20% - 강조색3 8 2 6 3" xfId="27969" xr:uid="{29F4A253-1AEA-41AE-AD92-D0E31DC40320}"/>
    <cellStyle name="20% - 강조색3 8 2 6 4" xfId="54126" xr:uid="{354AC0C9-C286-4453-8F32-85E00E205D1D}"/>
    <cellStyle name="20% - 강조색3 8 2 7" xfId="11430" xr:uid="{394255E6-3FB7-42DC-9B9D-C69820F9C0FB}"/>
    <cellStyle name="20% - 강조색3 8 2 7 2" xfId="33479" xr:uid="{3989B9F7-AEA7-4310-864B-05E62460246C}"/>
    <cellStyle name="20% - 강조색3 8 2 8" xfId="22459" xr:uid="{EA66DDF5-3E53-4583-8641-6489A24CBB72}"/>
    <cellStyle name="20% - 강조색3 8 2 9" xfId="48617" xr:uid="{849FF49B-13E4-441B-B22E-6CC1F5139D6F}"/>
    <cellStyle name="20% - 강조색3 8 3" xfId="510" xr:uid="{00000000-0005-0000-0000-000088000000}"/>
    <cellStyle name="20% - 강조색3 8 3 2" xfId="1247" xr:uid="{8648A897-0BAA-45EC-AE5B-DE002B0B53D7}"/>
    <cellStyle name="20% - 강조색3 8 3 2 2" xfId="2641" xr:uid="{1E8EBEF8-ED43-4855-8BE3-1309E45D8266}"/>
    <cellStyle name="20% - 강조색3 8 3 2 2 2" xfId="5417" xr:uid="{ED1A9E6C-FBCE-4C79-BF47-25F24E6DBE86}"/>
    <cellStyle name="20% - 강조색3 8 3 2 2 2 2" xfId="10943" xr:uid="{27C3BA87-AE2A-4D03-B409-33E5A87E310F}"/>
    <cellStyle name="20% - 강조색3 8 3 2 2 2 2 2" xfId="21972" xr:uid="{D131F363-7299-490B-9AE1-08D358BA04AA}"/>
    <cellStyle name="20% - 강조색3 8 3 2 2 2 2 2 2" xfId="44021" xr:uid="{B16DE32B-0EE4-41F1-9244-95DA5B6EC1B2}"/>
    <cellStyle name="20% - 강조색3 8 3 2 2 2 2 3" xfId="33001" xr:uid="{C6371C66-709B-411B-8CCC-084858C4C835}"/>
    <cellStyle name="20% - 강조색3 8 3 2 2 2 3" xfId="16462" xr:uid="{2AB6791A-D7D0-4989-BEAF-7120974A150E}"/>
    <cellStyle name="20% - 강조색3 8 3 2 2 2 3 2" xfId="38511" xr:uid="{CD9E0D09-62F0-4651-97EB-5B80D5F449BF}"/>
    <cellStyle name="20% - 강조색3 8 3 2 2 2 4" xfId="27491" xr:uid="{8027DD77-C865-421C-ADFB-5E006020102E}"/>
    <cellStyle name="20% - 강조색3 8 3 2 2 2 5" xfId="53649" xr:uid="{5D253A3D-41DE-440E-AFF2-571FE08F401E}"/>
    <cellStyle name="20% - 강조색3 8 3 2 2 3" xfId="8188" xr:uid="{EA8D17B0-720A-4001-A72E-A0ED03A7C368}"/>
    <cellStyle name="20% - 강조색3 8 3 2 2 3 2" xfId="19217" xr:uid="{B1028C55-0812-47B7-AA9F-AF508C6D0EBA}"/>
    <cellStyle name="20% - 강조색3 8 3 2 2 3 2 2" xfId="41266" xr:uid="{0A19F6FD-B68C-40BB-A450-6C35D2E6580C}"/>
    <cellStyle name="20% - 강조색3 8 3 2 2 3 3" xfId="30246" xr:uid="{F46A212F-B101-4D16-AD39-CF003EA93D3F}"/>
    <cellStyle name="20% - 강조색3 8 3 2 2 4" xfId="13707" xr:uid="{C24ED171-1548-4927-964F-3873FD19326A}"/>
    <cellStyle name="20% - 강조색3 8 3 2 2 4 2" xfId="35756" xr:uid="{28AC8955-D266-4769-BF49-923CB0A8F878}"/>
    <cellStyle name="20% - 강조색3 8 3 2 2 5" xfId="24736" xr:uid="{38B145C4-22C0-452D-A6E9-8686037388B8}"/>
    <cellStyle name="20% - 강조색3 8 3 2 2 6" xfId="50894" xr:uid="{1EFE791C-B55E-45B7-B8E8-DE092DBCF801}"/>
    <cellStyle name="20% - 강조색3 8 3 2 3" xfId="4041" xr:uid="{ECBEA15A-7BC0-43DC-A8C5-1C777E8C56D9}"/>
    <cellStyle name="20% - 강조색3 8 3 2 3 2" xfId="9567" xr:uid="{F263996D-93B0-47EA-A9B1-14986C143C8F}"/>
    <cellStyle name="20% - 강조색3 8 3 2 3 2 2" xfId="20596" xr:uid="{BDA4D013-00EB-47E4-AE36-ED5542D1B889}"/>
    <cellStyle name="20% - 강조색3 8 3 2 3 2 2 2" xfId="42645" xr:uid="{B5DB057F-134C-4011-9369-7B87EC999E7E}"/>
    <cellStyle name="20% - 강조색3 8 3 2 3 2 3" xfId="31625" xr:uid="{97ACEC8C-C438-4AB2-AA7B-7CF5DC329F1B}"/>
    <cellStyle name="20% - 강조색3 8 3 2 3 3" xfId="15086" xr:uid="{5E825232-2492-4427-9FBE-8947A120239C}"/>
    <cellStyle name="20% - 강조색3 8 3 2 3 3 2" xfId="37135" xr:uid="{C67B2079-18A5-4D11-ABCF-0D67EEE5634B}"/>
    <cellStyle name="20% - 강조색3 8 3 2 3 4" xfId="26115" xr:uid="{7475D990-CC8E-47F5-8351-16E4D44EF5F9}"/>
    <cellStyle name="20% - 강조색3 8 3 2 3 5" xfId="52273" xr:uid="{61CD6D8E-9CF9-4336-9D1D-F488D02D886B}"/>
    <cellStyle name="20% - 강조색3 8 3 2 4" xfId="6812" xr:uid="{CB26907D-F0BC-4319-99C6-A5DAFA075D22}"/>
    <cellStyle name="20% - 강조색3 8 3 2 4 2" xfId="17841" xr:uid="{BE5188E3-7DEF-4D5D-B6C4-DA25ABDDEE5E}"/>
    <cellStyle name="20% - 강조색3 8 3 2 4 2 2" xfId="39890" xr:uid="{7FC0AD2E-C74A-4DC3-9BCC-04CE661CA2CB}"/>
    <cellStyle name="20% - 강조색3 8 3 2 4 3" xfId="28870" xr:uid="{CC5BAB8D-444E-4F2A-B02A-122850FAF821}"/>
    <cellStyle name="20% - 강조색3 8 3 2 4 4" xfId="55026" xr:uid="{8F717592-B74C-4DFC-802C-04B4298FC717}"/>
    <cellStyle name="20% - 강조색3 8 3 2 5" xfId="12331" xr:uid="{1FA79AB4-CB23-41C3-B6AE-C118DE8061B9}"/>
    <cellStyle name="20% - 강조색3 8 3 2 5 2" xfId="34380" xr:uid="{1EDBC062-A538-4DD9-B4E2-D947CDA32C6B}"/>
    <cellStyle name="20% - 강조색3 8 3 2 6" xfId="23360" xr:uid="{C137BEDA-4D8D-47E6-B932-090880254939}"/>
    <cellStyle name="20% - 강조색3 8 3 2 7" xfId="49517" xr:uid="{FAD9BEA2-F9FF-4EB2-8F92-1D1B07D9C2C6}"/>
    <cellStyle name="20% - 강조색3 8 3 3" xfId="1953" xr:uid="{BB5738E9-603F-422F-A1D3-BE4E9BED7026}"/>
    <cellStyle name="20% - 강조색3 8 3 3 2" xfId="4729" xr:uid="{5C9AB198-828B-4262-A1ED-ADE0112B6C3E}"/>
    <cellStyle name="20% - 강조색3 8 3 3 2 2" xfId="10255" xr:uid="{90B995D2-E592-4229-90A1-00A711FDB399}"/>
    <cellStyle name="20% - 강조색3 8 3 3 2 2 2" xfId="21284" xr:uid="{2622F1E4-1E77-449B-88DC-47C1623FACF0}"/>
    <cellStyle name="20% - 강조색3 8 3 3 2 2 2 2" xfId="43333" xr:uid="{9B1BD2A7-0182-45A0-A4E0-FB2BA4FB1D19}"/>
    <cellStyle name="20% - 강조색3 8 3 3 2 2 3" xfId="32313" xr:uid="{BCBA68DB-D281-4C18-A073-DDD9515C0019}"/>
    <cellStyle name="20% - 강조색3 8 3 3 2 3" xfId="15774" xr:uid="{8320BA16-6473-4D24-8C5A-B38F4F410DEE}"/>
    <cellStyle name="20% - 강조색3 8 3 3 2 3 2" xfId="37823" xr:uid="{6D0E8D14-C42D-4D92-B4FE-46AA17847933}"/>
    <cellStyle name="20% - 강조색3 8 3 3 2 4" xfId="26803" xr:uid="{0023CE97-DCC8-4DBF-B525-E1C3F6271723}"/>
    <cellStyle name="20% - 강조색3 8 3 3 2 5" xfId="52961" xr:uid="{11B7883E-5EB4-407B-B9F7-6A785598D628}"/>
    <cellStyle name="20% - 강조색3 8 3 3 3" xfId="7500" xr:uid="{1298FA3E-470C-4FA2-89CF-1343832A20EC}"/>
    <cellStyle name="20% - 강조색3 8 3 3 3 2" xfId="18529" xr:uid="{C20C0D9E-4C5A-4781-B9F8-6755474CAAAF}"/>
    <cellStyle name="20% - 강조색3 8 3 3 3 2 2" xfId="40578" xr:uid="{B7180DD4-D93E-46E3-9F79-402FDCC05800}"/>
    <cellStyle name="20% - 강조색3 8 3 3 3 3" xfId="29558" xr:uid="{ECA8DCD9-1BF3-4F2F-B0E0-02A83AB4BC2B}"/>
    <cellStyle name="20% - 강조색3 8 3 3 4" xfId="13019" xr:uid="{2A0E7788-F08A-4C22-994B-DD34862D85F3}"/>
    <cellStyle name="20% - 강조색3 8 3 3 4 2" xfId="35068" xr:uid="{EC977209-ADA3-474A-9931-C8FDB137AF6B}"/>
    <cellStyle name="20% - 강조색3 8 3 3 5" xfId="24048" xr:uid="{41364C23-B388-4581-BE14-B0DF2C8CBEE5}"/>
    <cellStyle name="20% - 강조색3 8 3 3 6" xfId="50206" xr:uid="{DEB53A3E-96D4-4755-A4DC-1D156AAD2B46}"/>
    <cellStyle name="20% - 강조색3 8 3 4" xfId="3353" xr:uid="{F36C6489-90CC-483C-A5F2-0BBE3ACC7835}"/>
    <cellStyle name="20% - 강조색3 8 3 4 2" xfId="8879" xr:uid="{5A4668F7-807D-49B3-BF85-D86D58D1662B}"/>
    <cellStyle name="20% - 강조색3 8 3 4 2 2" xfId="19908" xr:uid="{7FA354A5-21C0-4CF3-8A81-4350EE82AB7A}"/>
    <cellStyle name="20% - 강조색3 8 3 4 2 2 2" xfId="41957" xr:uid="{6AC32300-3578-44BD-BD49-B6BC8596D5DD}"/>
    <cellStyle name="20% - 강조색3 8 3 4 2 3" xfId="30937" xr:uid="{C58DF7A1-2FF9-46E5-AB79-0A5E48F510C9}"/>
    <cellStyle name="20% - 강조색3 8 3 4 3" xfId="14398" xr:uid="{DD418228-2D79-43C0-B5DD-7C4ADA665092}"/>
    <cellStyle name="20% - 강조색3 8 3 4 3 2" xfId="36447" xr:uid="{BF3C365F-99CF-4251-8C86-B9C1E66D9D3E}"/>
    <cellStyle name="20% - 강조색3 8 3 4 4" xfId="25427" xr:uid="{154C397A-1B90-43C8-97DF-6CF7EA2A822D}"/>
    <cellStyle name="20% - 강조색3 8 3 4 5" xfId="51585" xr:uid="{B718C647-0D18-4088-8771-77F7C8FEB8EF}"/>
    <cellStyle name="20% - 강조색3 8 3 5" xfId="6124" xr:uid="{8AD57E0A-927A-4C2A-8A2F-DCA8232451B8}"/>
    <cellStyle name="20% - 강조색3 8 3 5 2" xfId="17153" xr:uid="{46594771-774D-4526-8CE6-98C241A7A936}"/>
    <cellStyle name="20% - 강조색3 8 3 5 2 2" xfId="39202" xr:uid="{EFD36F93-7035-4807-90DF-A19A9555397F}"/>
    <cellStyle name="20% - 강조색3 8 3 5 3" xfId="28182" xr:uid="{3DC7602A-5A6D-44F0-9F5B-9D05C2780620}"/>
    <cellStyle name="20% - 강조색3 8 3 5 4" xfId="54338" xr:uid="{E76E3318-1BBA-4CC0-A7E6-568C68AB4E1F}"/>
    <cellStyle name="20% - 강조색3 8 3 6" xfId="11643" xr:uid="{50185C83-F869-4B7E-B6E3-9B3B157752BC}"/>
    <cellStyle name="20% - 강조색3 8 3 6 2" xfId="33692" xr:uid="{BB4B50F9-334A-4288-97FE-4DE328648E75}"/>
    <cellStyle name="20% - 강조색3 8 3 7" xfId="22672" xr:uid="{AE09B295-1A79-4D6C-AD77-1CD8D15274EE}"/>
    <cellStyle name="20% - 강조색3 8 3 8" xfId="48829" xr:uid="{EEC4B740-AF50-4CC2-A424-7D458590FF2F}"/>
    <cellStyle name="20% - 강조색3 8 4" xfId="905" xr:uid="{EC16E292-BDA0-4F6C-B22A-A528CE881232}"/>
    <cellStyle name="20% - 강조색3 8 4 2" xfId="2299" xr:uid="{2D820B5C-3D4E-4624-9D82-EC0E63A8D745}"/>
    <cellStyle name="20% - 강조색3 8 4 2 2" xfId="5075" xr:uid="{EEDCFA8A-2DE5-4343-9610-9FB53DC8C795}"/>
    <cellStyle name="20% - 강조색3 8 4 2 2 2" xfId="10601" xr:uid="{A8441F52-4DFE-4315-BDE3-148B00A086D9}"/>
    <cellStyle name="20% - 강조색3 8 4 2 2 2 2" xfId="21630" xr:uid="{12C6580A-93D4-4282-9D5C-AE1F63EA5648}"/>
    <cellStyle name="20% - 강조색3 8 4 2 2 2 2 2" xfId="43679" xr:uid="{B0B40B1F-4798-41D5-BBD0-43850F42BB53}"/>
    <cellStyle name="20% - 강조색3 8 4 2 2 2 3" xfId="32659" xr:uid="{CCC2AC20-4B9F-4BC0-8022-A4382EC922F8}"/>
    <cellStyle name="20% - 강조색3 8 4 2 2 3" xfId="16120" xr:uid="{D8DBE78D-6977-407F-9350-B3A1C2C37DDB}"/>
    <cellStyle name="20% - 강조색3 8 4 2 2 3 2" xfId="38169" xr:uid="{F7356C9B-405B-4689-A44A-2464C739A08F}"/>
    <cellStyle name="20% - 강조색3 8 4 2 2 4" xfId="27149" xr:uid="{78632919-7504-496C-A07E-D140640405C6}"/>
    <cellStyle name="20% - 강조색3 8 4 2 2 5" xfId="53307" xr:uid="{0CD6068C-C46F-4CCD-8826-F323AF1E8157}"/>
    <cellStyle name="20% - 강조색3 8 4 2 3" xfId="7846" xr:uid="{BA8EA098-9326-4714-B11E-5BF57FB89071}"/>
    <cellStyle name="20% - 강조색3 8 4 2 3 2" xfId="18875" xr:uid="{417461A3-B728-4AD5-A0D2-74802552B8E8}"/>
    <cellStyle name="20% - 강조색3 8 4 2 3 2 2" xfId="40924" xr:uid="{A159F423-E5A8-4952-A655-C3E8AF759865}"/>
    <cellStyle name="20% - 강조색3 8 4 2 3 3" xfId="29904" xr:uid="{6CBE5669-5412-413D-AA10-727D11BF21C1}"/>
    <cellStyle name="20% - 강조색3 8 4 2 4" xfId="13365" xr:uid="{4A08E4CA-597D-45BE-979F-F0004D80BF73}"/>
    <cellStyle name="20% - 강조색3 8 4 2 4 2" xfId="35414" xr:uid="{5E8AAAC6-2770-4D88-91B9-36B5478DDE43}"/>
    <cellStyle name="20% - 강조색3 8 4 2 5" xfId="24394" xr:uid="{CF203C59-2A4C-409F-9119-6823D1099347}"/>
    <cellStyle name="20% - 강조색3 8 4 2 6" xfId="50552" xr:uid="{06550090-DB7E-443C-81CB-7F9713C06707}"/>
    <cellStyle name="20% - 강조색3 8 4 3" xfId="3699" xr:uid="{3706EA01-8189-46E1-9B19-50138E4ACCC5}"/>
    <cellStyle name="20% - 강조색3 8 4 3 2" xfId="9225" xr:uid="{5592D3CF-5C51-4909-9426-0D20C38A26C8}"/>
    <cellStyle name="20% - 강조색3 8 4 3 2 2" xfId="20254" xr:uid="{D64B1FF7-0F92-4C3C-B61C-7259E966073B}"/>
    <cellStyle name="20% - 강조색3 8 4 3 2 2 2" xfId="42303" xr:uid="{1E22A7B1-D79C-4B4F-839E-089982DA7AF7}"/>
    <cellStyle name="20% - 강조색3 8 4 3 2 3" xfId="31283" xr:uid="{A8B4A633-2DD8-4FD6-A4A7-A4A6DF0EA22B}"/>
    <cellStyle name="20% - 강조색3 8 4 3 3" xfId="14744" xr:uid="{82F473BF-6F47-4823-92ED-F6DCA2B09894}"/>
    <cellStyle name="20% - 강조색3 8 4 3 3 2" xfId="36793" xr:uid="{E0DAF266-9BE1-4274-AA11-8803A963D0B9}"/>
    <cellStyle name="20% - 강조색3 8 4 3 4" xfId="25773" xr:uid="{984E84A4-B48C-4978-9F1F-CB38F123600F}"/>
    <cellStyle name="20% - 강조색3 8 4 3 5" xfId="51931" xr:uid="{99F70C9D-F297-4FDD-B97E-03E7969327FA}"/>
    <cellStyle name="20% - 강조색3 8 4 4" xfId="6470" xr:uid="{4A573CDA-D04E-499D-881A-31D89F808F83}"/>
    <cellStyle name="20% - 강조색3 8 4 4 2" xfId="17499" xr:uid="{1BC1EA31-EA32-4036-86AB-6E55406AFFF7}"/>
    <cellStyle name="20% - 강조색3 8 4 4 2 2" xfId="39548" xr:uid="{27AD7556-020F-44A1-BEF7-44A84FBC3757}"/>
    <cellStyle name="20% - 강조색3 8 4 4 3" xfId="28528" xr:uid="{52AD2C3D-8B01-43E8-8432-5685F73A8077}"/>
    <cellStyle name="20% - 강조색3 8 4 4 4" xfId="54684" xr:uid="{7306B7E8-A4D4-4301-B29C-C499664EA322}"/>
    <cellStyle name="20% - 강조색3 8 4 5" xfId="11989" xr:uid="{5197B2E4-96EC-448C-BBB9-EDDA68BA0EB1}"/>
    <cellStyle name="20% - 강조색3 8 4 5 2" xfId="34038" xr:uid="{9F709A08-77D7-4B69-A8D3-15C0DD798042}"/>
    <cellStyle name="20% - 강조색3 8 4 6" xfId="23018" xr:uid="{E64B2DF4-AAE4-457E-B027-ED5E8C2ECD0A}"/>
    <cellStyle name="20% - 강조색3 8 4 7" xfId="49175" xr:uid="{7223E4F7-8732-47AE-853A-DC32523C24C8}"/>
    <cellStyle name="20% - 강조색3 8 5" xfId="1611" xr:uid="{4BF41577-90F5-4522-9ECD-ADD748EF6F97}"/>
    <cellStyle name="20% - 강조색3 8 5 2" xfId="4387" xr:uid="{DDB26EE7-7196-48B6-91A9-B73EAA72A8EA}"/>
    <cellStyle name="20% - 강조색3 8 5 2 2" xfId="9913" xr:uid="{7265F991-DDA0-4F6D-AEF2-9CB70C919D58}"/>
    <cellStyle name="20% - 강조색3 8 5 2 2 2" xfId="20942" xr:uid="{44D794C3-A6B2-4CF8-911A-C03ADB65DC79}"/>
    <cellStyle name="20% - 강조색3 8 5 2 2 2 2" xfId="42991" xr:uid="{B6971B23-E81F-4D72-9E37-33FC2DC8B8C7}"/>
    <cellStyle name="20% - 강조색3 8 5 2 2 3" xfId="31971" xr:uid="{3DAD5543-5BCD-4678-9FEC-C894932B057F}"/>
    <cellStyle name="20% - 강조색3 8 5 2 3" xfId="15432" xr:uid="{444346B3-B2DE-43BF-A614-C9D6F79B866B}"/>
    <cellStyle name="20% - 강조색3 8 5 2 3 2" xfId="37481" xr:uid="{C6789080-5B02-40F2-8DD4-EC88BE83CE99}"/>
    <cellStyle name="20% - 강조색3 8 5 2 4" xfId="26461" xr:uid="{53F9D41A-8A42-4C61-854A-C819C5C994A4}"/>
    <cellStyle name="20% - 강조색3 8 5 2 5" xfId="52619" xr:uid="{7141A41B-239F-4F1F-900B-F363E1CAA287}"/>
    <cellStyle name="20% - 강조색3 8 5 3" xfId="7158" xr:uid="{907421F3-3C86-4A2C-9465-5D99A4F5B8D1}"/>
    <cellStyle name="20% - 강조색3 8 5 3 2" xfId="18187" xr:uid="{BE759E04-F976-42A6-8179-86E20345EF38}"/>
    <cellStyle name="20% - 강조색3 8 5 3 2 2" xfId="40236" xr:uid="{9B300E10-7FE9-428E-B54E-A6BFF1C07217}"/>
    <cellStyle name="20% - 강조색3 8 5 3 3" xfId="29216" xr:uid="{9D60A586-FA65-4647-B882-71DA1E611CA7}"/>
    <cellStyle name="20% - 강조색3 8 5 4" xfId="12677" xr:uid="{B04CBF16-801E-431B-AD19-47C05386E2B1}"/>
    <cellStyle name="20% - 강조색3 8 5 4 2" xfId="34726" xr:uid="{EED6AEDD-566F-41A3-9E02-F4B44C402070}"/>
    <cellStyle name="20% - 강조색3 8 5 5" xfId="23706" xr:uid="{F74D2E01-0234-4ABF-85BD-D97E09E991DE}"/>
    <cellStyle name="20% - 강조색3 8 5 6" xfId="49864" xr:uid="{95F746F9-6B4E-4478-8917-E86B1BB7ED4A}"/>
    <cellStyle name="20% - 강조색3 8 6" xfId="3011" xr:uid="{8EECB128-9690-4074-A24F-141632C80F06}"/>
    <cellStyle name="20% - 강조색3 8 6 2" xfId="8537" xr:uid="{EF0DA519-9811-4B17-AF31-BEA20B181562}"/>
    <cellStyle name="20% - 강조색3 8 6 2 2" xfId="19566" xr:uid="{09C786AE-FB37-4301-B07A-DA525D87DECF}"/>
    <cellStyle name="20% - 강조색3 8 6 2 2 2" xfId="41615" xr:uid="{35E8D8AE-9524-4423-85AE-72343523D6B3}"/>
    <cellStyle name="20% - 강조색3 8 6 2 3" xfId="30595" xr:uid="{837F0EC1-5FFB-404D-A02C-837DA01D359E}"/>
    <cellStyle name="20% - 강조색3 8 6 3" xfId="14056" xr:uid="{4D34E986-35F4-4B1F-801B-F6BFA1219114}"/>
    <cellStyle name="20% - 강조색3 8 6 3 2" xfId="36105" xr:uid="{C64B1F55-7368-451D-9C5A-5F6052F45528}"/>
    <cellStyle name="20% - 강조색3 8 6 4" xfId="25085" xr:uid="{A3EC0FC1-7FCA-4D70-BC21-6C9F96C352DE}"/>
    <cellStyle name="20% - 강조색3 8 6 5" xfId="51243" xr:uid="{74B5E218-CA14-4E02-A22D-699A36D6CC32}"/>
    <cellStyle name="20% - 강조색3 8 7" xfId="5782" xr:uid="{F9BAC13C-E7F6-41EF-A1C0-8A4B73D4E9CA}"/>
    <cellStyle name="20% - 강조색3 8 7 2" xfId="16811" xr:uid="{B4E6E8E3-B1AB-4F64-9788-8AC54F802B3F}"/>
    <cellStyle name="20% - 강조색3 8 7 2 2" xfId="38860" xr:uid="{DF214352-0C62-4218-AE18-9C430C2FA5C7}"/>
    <cellStyle name="20% - 강조색3 8 7 3" xfId="27840" xr:uid="{EF94AA49-0C14-40A4-BA47-790512611D0D}"/>
    <cellStyle name="20% - 강조색3 8 7 4" xfId="53997" xr:uid="{44DD2048-BD8B-470E-9418-7818D0270B5C}"/>
    <cellStyle name="20% - 강조색3 8 8" xfId="11301" xr:uid="{5C908C8F-A95E-4E29-95B1-F98C9CB569EA}"/>
    <cellStyle name="20% - 강조색3 8 8 2" xfId="33350" xr:uid="{A8D340E5-9672-48FD-A68D-B70976C338E4}"/>
    <cellStyle name="20% - 강조색3 8 9" xfId="22330" xr:uid="{D741B8F5-3A3A-4C43-B274-C23FEDC10A40}"/>
    <cellStyle name="20% - 강조색3 9" xfId="163" xr:uid="{00000000-0005-0000-0000-000089000000}"/>
    <cellStyle name="20% - 강조색3 9 10" xfId="48501" xr:uid="{C8B886F7-842F-4CAF-B016-1758B0862B1E}"/>
    <cellStyle name="20% - 강조색3 9 2" xfId="292" xr:uid="{00000000-0005-0000-0000-00008A000000}"/>
    <cellStyle name="20% - 강조색3 9 2 2" xfId="652" xr:uid="{00000000-0005-0000-0000-00008B000000}"/>
    <cellStyle name="20% - 강조색3 9 2 2 2" xfId="1389" xr:uid="{657B3FB5-9DAE-4A61-B8CC-E5CEE94814F3}"/>
    <cellStyle name="20% - 강조색3 9 2 2 2 2" xfId="2783" xr:uid="{75619994-8D2C-4CEE-9702-EC2C247D1C43}"/>
    <cellStyle name="20% - 강조색3 9 2 2 2 2 2" xfId="5559" xr:uid="{932B7813-57BD-4D03-A76E-F14331D9C9DD}"/>
    <cellStyle name="20% - 강조색3 9 2 2 2 2 2 2" xfId="11085" xr:uid="{03516300-B70E-4C8C-A036-41FD6C3F64CD}"/>
    <cellStyle name="20% - 강조색3 9 2 2 2 2 2 2 2" xfId="22114" xr:uid="{BFAAE64D-9132-40BC-BFE8-B30AC756C00B}"/>
    <cellStyle name="20% - 강조색3 9 2 2 2 2 2 2 2 2" xfId="44163" xr:uid="{27443332-33A9-4850-86E4-45D80D297F80}"/>
    <cellStyle name="20% - 강조색3 9 2 2 2 2 2 2 3" xfId="33143" xr:uid="{08BDAEE3-CCC9-42EA-BC9A-BDBB5BDD0839}"/>
    <cellStyle name="20% - 강조색3 9 2 2 2 2 2 3" xfId="16604" xr:uid="{692D7AEB-1D12-47E4-BE0B-8601C2D030DE}"/>
    <cellStyle name="20% - 강조색3 9 2 2 2 2 2 3 2" xfId="38653" xr:uid="{9C255F4A-BD0F-411C-9032-50DAC27A3E34}"/>
    <cellStyle name="20% - 강조색3 9 2 2 2 2 2 4" xfId="27633" xr:uid="{1A9BAEAB-99DB-4B21-9AC6-A39DAD576332}"/>
    <cellStyle name="20% - 강조색3 9 2 2 2 2 2 5" xfId="53791" xr:uid="{FBBA38AC-2188-4132-AD3C-71600BC471DE}"/>
    <cellStyle name="20% - 강조색3 9 2 2 2 2 3" xfId="8330" xr:uid="{A022136D-62B3-4982-9CCD-AEE97F48E4DE}"/>
    <cellStyle name="20% - 강조색3 9 2 2 2 2 3 2" xfId="19359" xr:uid="{B2753A20-4B73-494C-8F77-443EEA75D1C7}"/>
    <cellStyle name="20% - 강조색3 9 2 2 2 2 3 2 2" xfId="41408" xr:uid="{991E7CB5-9A9E-47A4-B15D-F2E676C1E64E}"/>
    <cellStyle name="20% - 강조색3 9 2 2 2 2 3 3" xfId="30388" xr:uid="{3629D081-DD6E-4596-872F-D6C63A9DDE9C}"/>
    <cellStyle name="20% - 강조색3 9 2 2 2 2 4" xfId="13849" xr:uid="{6F3267EC-167F-4CDE-8710-2AF41A39DB14}"/>
    <cellStyle name="20% - 강조색3 9 2 2 2 2 4 2" xfId="35898" xr:uid="{B4967EFC-5914-48CD-A832-42BD849D87D4}"/>
    <cellStyle name="20% - 강조색3 9 2 2 2 2 5" xfId="24878" xr:uid="{EAE8F59F-913D-4C2F-94B4-6E26116BC569}"/>
    <cellStyle name="20% - 강조색3 9 2 2 2 2 6" xfId="51036" xr:uid="{1C23015D-42C1-4561-ABBF-251792AC6CAA}"/>
    <cellStyle name="20% - 강조색3 9 2 2 2 3" xfId="4183" xr:uid="{0D43FFC8-B9BA-4DA8-8069-A73CE16BE6BB}"/>
    <cellStyle name="20% - 강조색3 9 2 2 2 3 2" xfId="9709" xr:uid="{A2964447-CA45-4B8E-A303-30CCCD4388F0}"/>
    <cellStyle name="20% - 강조색3 9 2 2 2 3 2 2" xfId="20738" xr:uid="{4819762C-7899-4232-BC4A-8C4FD15CE360}"/>
    <cellStyle name="20% - 강조색3 9 2 2 2 3 2 2 2" xfId="42787" xr:uid="{96C9BD26-1E49-4B2C-A731-CD8645B72B79}"/>
    <cellStyle name="20% - 강조색3 9 2 2 2 3 2 3" xfId="31767" xr:uid="{357B1FF3-CC8E-420D-AA7C-DCD80ED18871}"/>
    <cellStyle name="20% - 강조색3 9 2 2 2 3 3" xfId="15228" xr:uid="{F3202D6A-992E-4674-83E4-0428519A554A}"/>
    <cellStyle name="20% - 강조색3 9 2 2 2 3 3 2" xfId="37277" xr:uid="{544D0511-1149-4189-873E-72D57478BF33}"/>
    <cellStyle name="20% - 강조색3 9 2 2 2 3 4" xfId="26257" xr:uid="{A371B2B8-70FB-4C88-B575-E7EED94A9A78}"/>
    <cellStyle name="20% - 강조색3 9 2 2 2 3 5" xfId="52415" xr:uid="{262C3DA0-C588-49BB-8301-E53A80370FAC}"/>
    <cellStyle name="20% - 강조색3 9 2 2 2 4" xfId="6954" xr:uid="{963007FE-CD94-4C48-BCB2-A3B9982B8F50}"/>
    <cellStyle name="20% - 강조색3 9 2 2 2 4 2" xfId="17983" xr:uid="{CE85ACD5-D13F-4EE8-A3EB-3B11FA35F7FA}"/>
    <cellStyle name="20% - 강조색3 9 2 2 2 4 2 2" xfId="40032" xr:uid="{ECFDAC4D-9D10-484A-9296-29271ED56E77}"/>
    <cellStyle name="20% - 강조색3 9 2 2 2 4 3" xfId="29012" xr:uid="{89C06F44-E4BF-4539-BFF2-D7454B327D2D}"/>
    <cellStyle name="20% - 강조색3 9 2 2 2 4 4" xfId="55168" xr:uid="{C0070136-0D4D-472F-870C-B170EF0E296F}"/>
    <cellStyle name="20% - 강조색3 9 2 2 2 5" xfId="12473" xr:uid="{66DDD662-233A-43CF-8E88-CBDD47C302C6}"/>
    <cellStyle name="20% - 강조색3 9 2 2 2 5 2" xfId="34522" xr:uid="{4E065C51-61A2-40FA-8BD2-A26575698173}"/>
    <cellStyle name="20% - 강조색3 9 2 2 2 6" xfId="23502" xr:uid="{4A002118-B1A8-459F-A93B-4E6A55C556AD}"/>
    <cellStyle name="20% - 강조색3 9 2 2 2 7" xfId="49659" xr:uid="{51725C8D-D91E-4D75-8392-E452AEE205B9}"/>
    <cellStyle name="20% - 강조색3 9 2 2 3" xfId="2095" xr:uid="{D8766865-9FC8-40E7-AF7F-21930F739B33}"/>
    <cellStyle name="20% - 강조색3 9 2 2 3 2" xfId="4871" xr:uid="{EDFBDB15-16E6-438D-8F80-C1D24092B042}"/>
    <cellStyle name="20% - 강조색3 9 2 2 3 2 2" xfId="10397" xr:uid="{00061DC4-AA60-4AF6-9FF0-C57D42AD0F2B}"/>
    <cellStyle name="20% - 강조색3 9 2 2 3 2 2 2" xfId="21426" xr:uid="{C135AC6B-8247-4E6F-8432-32C1DFD0CF24}"/>
    <cellStyle name="20% - 강조색3 9 2 2 3 2 2 2 2" xfId="43475" xr:uid="{D85A22DC-9E1D-4806-8517-15F68F8A48AD}"/>
    <cellStyle name="20% - 강조색3 9 2 2 3 2 2 3" xfId="32455" xr:uid="{0B624FDA-8CB6-4AEE-8016-595FFD3D2D1C}"/>
    <cellStyle name="20% - 강조색3 9 2 2 3 2 3" xfId="15916" xr:uid="{FE132F17-1EEF-47B6-A1E6-69096D319F70}"/>
    <cellStyle name="20% - 강조색3 9 2 2 3 2 3 2" xfId="37965" xr:uid="{F87F1966-74A2-43C0-8239-0614B45E8EF2}"/>
    <cellStyle name="20% - 강조색3 9 2 2 3 2 4" xfId="26945" xr:uid="{90EC278B-18CF-4EA4-81F6-7AE208C135FE}"/>
    <cellStyle name="20% - 강조색3 9 2 2 3 2 5" xfId="53103" xr:uid="{4F02A1D6-C6F0-47D8-99C2-C6330C86D73A}"/>
    <cellStyle name="20% - 강조색3 9 2 2 3 3" xfId="7642" xr:uid="{DECBDFA4-3E7B-46F4-9019-438E0FD62F27}"/>
    <cellStyle name="20% - 강조색3 9 2 2 3 3 2" xfId="18671" xr:uid="{06448889-978C-4F9A-B6A9-A2B09983E2C6}"/>
    <cellStyle name="20% - 강조색3 9 2 2 3 3 2 2" xfId="40720" xr:uid="{7F4D6DFB-3A07-4D19-B492-C23975785C6F}"/>
    <cellStyle name="20% - 강조색3 9 2 2 3 3 3" xfId="29700" xr:uid="{BE15EC0B-D58E-4562-8208-DC23303B196C}"/>
    <cellStyle name="20% - 강조색3 9 2 2 3 4" xfId="13161" xr:uid="{EF68DD3C-BD86-464F-895D-E45C6ACE5767}"/>
    <cellStyle name="20% - 강조색3 9 2 2 3 4 2" xfId="35210" xr:uid="{7119EC43-7E22-445F-9789-A159BDD381BB}"/>
    <cellStyle name="20% - 강조색3 9 2 2 3 5" xfId="24190" xr:uid="{F5CDC847-77F2-48C5-8E8C-4A7BEEB5BB7C}"/>
    <cellStyle name="20% - 강조색3 9 2 2 3 6" xfId="50348" xr:uid="{9E7C67E8-A263-4E06-B56A-44C43F5F0AD5}"/>
    <cellStyle name="20% - 강조색3 9 2 2 4" xfId="3495" xr:uid="{7E1D758F-006E-4371-B847-CB71A7125F57}"/>
    <cellStyle name="20% - 강조색3 9 2 2 4 2" xfId="9021" xr:uid="{170CAE9E-7B97-49CB-BE14-45FE6C23DFFC}"/>
    <cellStyle name="20% - 강조색3 9 2 2 4 2 2" xfId="20050" xr:uid="{72D5E015-5699-4B77-A34F-D2EEB09E45A8}"/>
    <cellStyle name="20% - 강조색3 9 2 2 4 2 2 2" xfId="42099" xr:uid="{074647B0-B8AC-40AE-98B8-C3F5D29D5D8A}"/>
    <cellStyle name="20% - 강조색3 9 2 2 4 2 3" xfId="31079" xr:uid="{9AFA9E77-5D8B-4E1B-87DC-F70DED70F546}"/>
    <cellStyle name="20% - 강조색3 9 2 2 4 3" xfId="14540" xr:uid="{97B3330A-2C33-4FEB-8FE3-34C59905D8D8}"/>
    <cellStyle name="20% - 강조색3 9 2 2 4 3 2" xfId="36589" xr:uid="{2FF59575-2E6A-481E-BFFB-99D19B96AA7A}"/>
    <cellStyle name="20% - 강조색3 9 2 2 4 4" xfId="25569" xr:uid="{1F81A007-F667-4DE3-AE85-9EDC70EE309D}"/>
    <cellStyle name="20% - 강조색3 9 2 2 4 5" xfId="51727" xr:uid="{3BD57A3A-07D9-41E8-80F9-5E13339A657D}"/>
    <cellStyle name="20% - 강조색3 9 2 2 5" xfId="6266" xr:uid="{3ABDF693-1B98-43C4-854C-8FA346AB6C9C}"/>
    <cellStyle name="20% - 강조색3 9 2 2 5 2" xfId="17295" xr:uid="{42466796-1CF0-434A-B389-36B69E8039E8}"/>
    <cellStyle name="20% - 강조색3 9 2 2 5 2 2" xfId="39344" xr:uid="{C906900F-E802-4130-A903-FCB2BDEA53E9}"/>
    <cellStyle name="20% - 강조색3 9 2 2 5 3" xfId="28324" xr:uid="{4F2E4845-7C22-450F-B767-E78C462AA1E4}"/>
    <cellStyle name="20% - 강조색3 9 2 2 5 4" xfId="54480" xr:uid="{520A0192-DC31-44E4-80CF-C720E8377E8C}"/>
    <cellStyle name="20% - 강조색3 9 2 2 6" xfId="11785" xr:uid="{B69FE164-592A-4D83-B6AE-F4D09FE46A8F}"/>
    <cellStyle name="20% - 강조색3 9 2 2 6 2" xfId="33834" xr:uid="{45B7D2FC-009C-4A96-83BD-D9C5BA267F57}"/>
    <cellStyle name="20% - 강조색3 9 2 2 7" xfId="22814" xr:uid="{637E3568-6D02-4408-BABD-291E786A421E}"/>
    <cellStyle name="20% - 강조색3 9 2 2 8" xfId="48971" xr:uid="{5C287E8B-75B0-463C-BE5F-A687E1562ABC}"/>
    <cellStyle name="20% - 강조색3 9 2 3" xfId="1047" xr:uid="{0CA3B073-9B36-4110-889E-B9DF15B390E9}"/>
    <cellStyle name="20% - 강조색3 9 2 3 2" xfId="2441" xr:uid="{22F6299D-636B-43FA-BC10-1EE174685960}"/>
    <cellStyle name="20% - 강조색3 9 2 3 2 2" xfId="5217" xr:uid="{BA598076-F11E-4D9D-95ED-775D42D43B3D}"/>
    <cellStyle name="20% - 강조색3 9 2 3 2 2 2" xfId="10743" xr:uid="{BB4B3DCE-B15D-4733-B422-8DAD0B4180F2}"/>
    <cellStyle name="20% - 강조색3 9 2 3 2 2 2 2" xfId="21772" xr:uid="{4B806138-A540-4E38-9AB4-A80FB8AE967F}"/>
    <cellStyle name="20% - 강조색3 9 2 3 2 2 2 2 2" xfId="43821" xr:uid="{8B8CF378-FD73-4FC6-B655-636B1BB53782}"/>
    <cellStyle name="20% - 강조색3 9 2 3 2 2 2 3" xfId="32801" xr:uid="{5F74CABF-7909-4C01-A113-D7935CF4488A}"/>
    <cellStyle name="20% - 강조색3 9 2 3 2 2 3" xfId="16262" xr:uid="{B93D99A4-2CCB-4987-9827-D84C0AE14965}"/>
    <cellStyle name="20% - 강조색3 9 2 3 2 2 3 2" xfId="38311" xr:uid="{643BBF4D-3F87-4DF1-8EB4-14C72AB45BA5}"/>
    <cellStyle name="20% - 강조색3 9 2 3 2 2 4" xfId="27291" xr:uid="{79C96DF5-5F10-46EF-9E66-C9FBDD37E828}"/>
    <cellStyle name="20% - 강조색3 9 2 3 2 2 5" xfId="53449" xr:uid="{AE888942-8259-4665-97C3-21F72CC2AB03}"/>
    <cellStyle name="20% - 강조색3 9 2 3 2 3" xfId="7988" xr:uid="{6634BCEB-67BF-4F9D-AAE4-6EB4BB061176}"/>
    <cellStyle name="20% - 강조색3 9 2 3 2 3 2" xfId="19017" xr:uid="{4842E5FA-96BD-47F2-AB8D-C7C9DAFAE38A}"/>
    <cellStyle name="20% - 강조색3 9 2 3 2 3 2 2" xfId="41066" xr:uid="{8FF361BA-F364-47DF-9851-76C01ECF09F5}"/>
    <cellStyle name="20% - 강조색3 9 2 3 2 3 3" xfId="30046" xr:uid="{ED0502EB-16C6-4DCF-9EED-65D0944FFB6C}"/>
    <cellStyle name="20% - 강조색3 9 2 3 2 4" xfId="13507" xr:uid="{19936E16-D820-43C7-B949-CC00FA56BF9C}"/>
    <cellStyle name="20% - 강조색3 9 2 3 2 4 2" xfId="35556" xr:uid="{6C619ABF-9694-4EA6-8C50-911649B581DF}"/>
    <cellStyle name="20% - 강조색3 9 2 3 2 5" xfId="24536" xr:uid="{014026EB-895E-42B6-8BD6-66510A6428C8}"/>
    <cellStyle name="20% - 강조색3 9 2 3 2 6" xfId="50694" xr:uid="{5FCBBA5D-6D91-4A42-B9D9-5252FE231525}"/>
    <cellStyle name="20% - 강조색3 9 2 3 3" xfId="3841" xr:uid="{447EAB9E-5C37-4336-B75C-38D24B193FD9}"/>
    <cellStyle name="20% - 강조색3 9 2 3 3 2" xfId="9367" xr:uid="{F59821DE-9ADE-4DE9-A6D5-21A4BA0B3D68}"/>
    <cellStyle name="20% - 강조색3 9 2 3 3 2 2" xfId="20396" xr:uid="{BD653747-6223-497F-A28E-5CC0897DB63F}"/>
    <cellStyle name="20% - 강조색3 9 2 3 3 2 2 2" xfId="42445" xr:uid="{68CC8DDC-6758-47E1-91D9-B89768CA7AFA}"/>
    <cellStyle name="20% - 강조색3 9 2 3 3 2 3" xfId="31425" xr:uid="{0122C32B-A77A-478D-A910-2CA6689846BC}"/>
    <cellStyle name="20% - 강조색3 9 2 3 3 3" xfId="14886" xr:uid="{2AE35554-1A12-49B7-8D33-698F82AB977C}"/>
    <cellStyle name="20% - 강조색3 9 2 3 3 3 2" xfId="36935" xr:uid="{85204D20-514E-4A98-AB70-A7963DC04144}"/>
    <cellStyle name="20% - 강조색3 9 2 3 3 4" xfId="25915" xr:uid="{C6944139-8785-49AE-8782-DD5E32BFAEF6}"/>
    <cellStyle name="20% - 강조색3 9 2 3 3 5" xfId="52073" xr:uid="{6935360E-E13C-4BD6-AC9E-C915595FB892}"/>
    <cellStyle name="20% - 강조색3 9 2 3 4" xfId="6612" xr:uid="{B6291FBE-8026-41EA-A0AA-E35524F8274C}"/>
    <cellStyle name="20% - 강조색3 9 2 3 4 2" xfId="17641" xr:uid="{158C5F4B-B7D1-4B66-B994-DC7931105C82}"/>
    <cellStyle name="20% - 강조색3 9 2 3 4 2 2" xfId="39690" xr:uid="{57A13393-E27E-48AB-B81D-59C9063D5D66}"/>
    <cellStyle name="20% - 강조색3 9 2 3 4 3" xfId="28670" xr:uid="{FF0C5C6A-1F0E-47AD-8515-F60D1BE0609A}"/>
    <cellStyle name="20% - 강조색3 9 2 3 4 4" xfId="54826" xr:uid="{8EC67C28-2E5D-4CB6-8AAA-54C5D3A0DCFD}"/>
    <cellStyle name="20% - 강조색3 9 2 3 5" xfId="12131" xr:uid="{79FA50C4-1FA5-449A-AF59-5758ACBFFFD5}"/>
    <cellStyle name="20% - 강조색3 9 2 3 5 2" xfId="34180" xr:uid="{B2D1F547-2A39-4C12-A83E-2B8607EAF0C8}"/>
    <cellStyle name="20% - 강조색3 9 2 3 6" xfId="23160" xr:uid="{234EA853-6121-43DF-B803-62AA489CB850}"/>
    <cellStyle name="20% - 강조색3 9 2 3 7" xfId="49317" xr:uid="{F3B57279-94A7-4925-9119-3B227727DDEF}"/>
    <cellStyle name="20% - 강조색3 9 2 4" xfId="1753" xr:uid="{79BDD0C0-D659-4964-8621-DCF3E2FF3D84}"/>
    <cellStyle name="20% - 강조색3 9 2 4 2" xfId="4529" xr:uid="{DEFA1C7F-33B1-4AC6-9C9C-906F2B4DDA04}"/>
    <cellStyle name="20% - 강조색3 9 2 4 2 2" xfId="10055" xr:uid="{6456A295-65CC-42EC-B0A8-AD5E7D51A277}"/>
    <cellStyle name="20% - 강조색3 9 2 4 2 2 2" xfId="21084" xr:uid="{4E8AFDBA-8C3F-4831-AC57-7E3D1E580871}"/>
    <cellStyle name="20% - 강조색3 9 2 4 2 2 2 2" xfId="43133" xr:uid="{6708F784-C3C7-43B2-AE82-A564A0C9D689}"/>
    <cellStyle name="20% - 강조색3 9 2 4 2 2 3" xfId="32113" xr:uid="{EEE0C18D-5259-42D8-A5A5-3BF0503E4092}"/>
    <cellStyle name="20% - 강조색3 9 2 4 2 3" xfId="15574" xr:uid="{87279BF5-3F33-4DAC-86CA-6BBB9EF8FF63}"/>
    <cellStyle name="20% - 강조색3 9 2 4 2 3 2" xfId="37623" xr:uid="{77F18179-BA14-421D-A86A-98586A88976F}"/>
    <cellStyle name="20% - 강조색3 9 2 4 2 4" xfId="26603" xr:uid="{24908A3D-83F8-4B4E-AAC8-D94EE7973A53}"/>
    <cellStyle name="20% - 강조색3 9 2 4 2 5" xfId="52761" xr:uid="{8FB97301-FAE5-43CC-983E-F615BD89C12F}"/>
    <cellStyle name="20% - 강조색3 9 2 4 3" xfId="7300" xr:uid="{9A862BA8-E615-4FAA-B641-1B7610D85393}"/>
    <cellStyle name="20% - 강조색3 9 2 4 3 2" xfId="18329" xr:uid="{75D36B67-A057-4037-B95E-2304C458C06F}"/>
    <cellStyle name="20% - 강조색3 9 2 4 3 2 2" xfId="40378" xr:uid="{203EB892-90FA-45A5-BA0E-B51AF5D1CB94}"/>
    <cellStyle name="20% - 강조색3 9 2 4 3 3" xfId="29358" xr:uid="{47437901-6212-4066-BC86-BA7E7E315BA3}"/>
    <cellStyle name="20% - 강조색3 9 2 4 4" xfId="12819" xr:uid="{F92BC0B2-E127-4E0A-9C0C-A90416A9143B}"/>
    <cellStyle name="20% - 강조색3 9 2 4 4 2" xfId="34868" xr:uid="{DBA7858F-2063-498A-B790-09B09B9F22E8}"/>
    <cellStyle name="20% - 강조색3 9 2 4 5" xfId="23848" xr:uid="{2FB02F50-05A2-4679-8F17-6D58CBD23BBF}"/>
    <cellStyle name="20% - 강조색3 9 2 4 6" xfId="50006" xr:uid="{E114D17D-EC51-406A-B640-A1B049E95C11}"/>
    <cellStyle name="20% - 강조색3 9 2 5" xfId="3153" xr:uid="{04F5EB61-8A64-4959-BF82-4A331A83F7B8}"/>
    <cellStyle name="20% - 강조색3 9 2 5 2" xfId="8679" xr:uid="{C9A788F9-BE92-479E-A42A-BF1E0EF043FD}"/>
    <cellStyle name="20% - 강조색3 9 2 5 2 2" xfId="19708" xr:uid="{5A0472EE-873D-4B9B-B1D5-AB1C0A2E2974}"/>
    <cellStyle name="20% - 강조색3 9 2 5 2 2 2" xfId="41757" xr:uid="{2BF5413E-1D41-480F-A9E5-D3B9C552E083}"/>
    <cellStyle name="20% - 강조색3 9 2 5 2 3" xfId="30737" xr:uid="{B6002FDA-4E78-4C77-A282-4BA2BCDAA223}"/>
    <cellStyle name="20% - 강조색3 9 2 5 3" xfId="14198" xr:uid="{310C23D5-DA0E-419F-BD2C-0C7661B11658}"/>
    <cellStyle name="20% - 강조색3 9 2 5 3 2" xfId="36247" xr:uid="{19ABEE22-7987-4A9E-BE4C-69BD7EDA130B}"/>
    <cellStyle name="20% - 강조색3 9 2 5 4" xfId="25227" xr:uid="{9467CCED-5C8D-4FB0-B54A-D12B0F0F6E78}"/>
    <cellStyle name="20% - 강조색3 9 2 5 5" xfId="51385" xr:uid="{1D61B57D-8DF3-4586-99A2-6C1873161E99}"/>
    <cellStyle name="20% - 강조색3 9 2 6" xfId="5924" xr:uid="{8A6DDFEF-44A1-4566-8435-0753215CD136}"/>
    <cellStyle name="20% - 강조색3 9 2 6 2" xfId="16953" xr:uid="{5AC1B121-CA14-40A2-A84F-DD6ED4995D89}"/>
    <cellStyle name="20% - 강조색3 9 2 6 2 2" xfId="39002" xr:uid="{371074CA-2CF4-4E85-83D4-1715002CA39A}"/>
    <cellStyle name="20% - 강조색3 9 2 6 3" xfId="27982" xr:uid="{A9555EF6-EDA7-44BE-B564-64193BECD737}"/>
    <cellStyle name="20% - 강조색3 9 2 6 4" xfId="54139" xr:uid="{BD9BD19C-5B13-4D09-B9BA-29802FF5BEAE}"/>
    <cellStyle name="20% - 강조색3 9 2 7" xfId="11443" xr:uid="{E6E55A4D-BC77-4EA6-8348-F4328D1203E1}"/>
    <cellStyle name="20% - 강조색3 9 2 7 2" xfId="33492" xr:uid="{5E0995DE-BCF7-4A2D-BF03-02C6AFEC6967}"/>
    <cellStyle name="20% - 강조색3 9 2 8" xfId="22472" xr:uid="{8068E1B8-7698-421C-B735-63B91DBFBB32}"/>
    <cellStyle name="20% - 강조색3 9 2 9" xfId="48630" xr:uid="{E325B499-3960-49D4-ABBF-7BFE3558FD70}"/>
    <cellStyle name="20% - 강조색3 9 3" xfId="523" xr:uid="{00000000-0005-0000-0000-00008C000000}"/>
    <cellStyle name="20% - 강조색3 9 3 2" xfId="1260" xr:uid="{9C1568AD-7CEE-4A07-9191-FF535192185D}"/>
    <cellStyle name="20% - 강조색3 9 3 2 2" xfId="2654" xr:uid="{9C344899-A81E-4BFC-86F0-354EB59612B2}"/>
    <cellStyle name="20% - 강조색3 9 3 2 2 2" xfId="5430" xr:uid="{63BCF22E-EA30-42BB-B97C-86991D1E2E49}"/>
    <cellStyle name="20% - 강조색3 9 3 2 2 2 2" xfId="10956" xr:uid="{2F22BEDD-8D0B-497D-B405-4301D5E336CA}"/>
    <cellStyle name="20% - 강조색3 9 3 2 2 2 2 2" xfId="21985" xr:uid="{18264048-8D5F-4470-BBB0-AD3880689199}"/>
    <cellStyle name="20% - 강조색3 9 3 2 2 2 2 2 2" xfId="44034" xr:uid="{380AF82E-89CF-4613-BAF7-E47C9E7880DF}"/>
    <cellStyle name="20% - 강조색3 9 3 2 2 2 2 3" xfId="33014" xr:uid="{FE762C57-4BE0-4420-873C-7F53EF511B50}"/>
    <cellStyle name="20% - 강조색3 9 3 2 2 2 3" xfId="16475" xr:uid="{5E13FBA7-EE1D-42BE-823F-7C5C837C1542}"/>
    <cellStyle name="20% - 강조색3 9 3 2 2 2 3 2" xfId="38524" xr:uid="{32746404-998A-4C14-9229-CC58D689FB32}"/>
    <cellStyle name="20% - 강조색3 9 3 2 2 2 4" xfId="27504" xr:uid="{66593F22-B36A-487F-B14C-D1814A044D16}"/>
    <cellStyle name="20% - 강조색3 9 3 2 2 2 5" xfId="53662" xr:uid="{0BE3C44B-84A8-4C8C-BB41-030C6BD93E07}"/>
    <cellStyle name="20% - 강조색3 9 3 2 2 3" xfId="8201" xr:uid="{9AAB6A2C-CE78-4A40-839B-837BAE8E6092}"/>
    <cellStyle name="20% - 강조색3 9 3 2 2 3 2" xfId="19230" xr:uid="{C406F6D6-9D9D-493E-B7F2-865ECCBBE15F}"/>
    <cellStyle name="20% - 강조색3 9 3 2 2 3 2 2" xfId="41279" xr:uid="{92B68469-B18C-4139-A92A-C6ABD374CC84}"/>
    <cellStyle name="20% - 강조색3 9 3 2 2 3 3" xfId="30259" xr:uid="{52976DC3-1B9D-487D-89C9-7A29C5194DD7}"/>
    <cellStyle name="20% - 강조색3 9 3 2 2 4" xfId="13720" xr:uid="{CC39B7E5-9750-47A4-8CED-D7C858217CAB}"/>
    <cellStyle name="20% - 강조색3 9 3 2 2 4 2" xfId="35769" xr:uid="{36C1B93B-A7B2-453A-A97C-615ECD06A190}"/>
    <cellStyle name="20% - 강조색3 9 3 2 2 5" xfId="24749" xr:uid="{5C1C5348-B37C-43D9-9EEA-D570FC0D8791}"/>
    <cellStyle name="20% - 강조색3 9 3 2 2 6" xfId="50907" xr:uid="{74622D94-A930-4A65-A43C-E50D9BF98A7E}"/>
    <cellStyle name="20% - 강조색3 9 3 2 3" xfId="4054" xr:uid="{41BF0C56-F4A1-4D6F-B855-471CAB898F80}"/>
    <cellStyle name="20% - 강조색3 9 3 2 3 2" xfId="9580" xr:uid="{C2E7353E-657B-4391-A4C4-E12EC4F33978}"/>
    <cellStyle name="20% - 강조색3 9 3 2 3 2 2" xfId="20609" xr:uid="{B7A42042-5166-49BA-B45F-CBEEE9DD529A}"/>
    <cellStyle name="20% - 강조색3 9 3 2 3 2 2 2" xfId="42658" xr:uid="{E26DE9DE-767A-475B-816A-8D7F88928D1D}"/>
    <cellStyle name="20% - 강조색3 9 3 2 3 2 3" xfId="31638" xr:uid="{FB91D1FA-C622-4FF4-BD48-B3C7CC2C8E6E}"/>
    <cellStyle name="20% - 강조색3 9 3 2 3 3" xfId="15099" xr:uid="{A78A3577-89D4-483E-BC18-60E79BC7932F}"/>
    <cellStyle name="20% - 강조색3 9 3 2 3 3 2" xfId="37148" xr:uid="{F2215BAB-7C39-45A2-B6E5-82088CA61A92}"/>
    <cellStyle name="20% - 강조색3 9 3 2 3 4" xfId="26128" xr:uid="{306995F3-08A0-4282-AF0C-2863EBB66A61}"/>
    <cellStyle name="20% - 강조색3 9 3 2 3 5" xfId="52286" xr:uid="{07DA6C8E-7C90-424F-9F1D-8F4E5F3032F1}"/>
    <cellStyle name="20% - 강조색3 9 3 2 4" xfId="6825" xr:uid="{9B27C3C8-CFF0-42C4-92EA-C77B4B7A5FFC}"/>
    <cellStyle name="20% - 강조색3 9 3 2 4 2" xfId="17854" xr:uid="{2A3B6955-69B8-461F-A28B-C4D0CAD7599E}"/>
    <cellStyle name="20% - 강조색3 9 3 2 4 2 2" xfId="39903" xr:uid="{F468B2D7-DF5B-4ABC-A403-2A8BF87F09F5}"/>
    <cellStyle name="20% - 강조색3 9 3 2 4 3" xfId="28883" xr:uid="{9118E894-F080-4BCB-A1A2-CDB1C6B62F89}"/>
    <cellStyle name="20% - 강조색3 9 3 2 4 4" xfId="55039" xr:uid="{ADCC261D-818C-4AD1-83FA-9570E96AFEC8}"/>
    <cellStyle name="20% - 강조색3 9 3 2 5" xfId="12344" xr:uid="{3DBA1584-5F43-406B-8B55-3E2E8C654355}"/>
    <cellStyle name="20% - 강조색3 9 3 2 5 2" xfId="34393" xr:uid="{01419F38-FF61-46F6-804B-D833C0084676}"/>
    <cellStyle name="20% - 강조색3 9 3 2 6" xfId="23373" xr:uid="{674DD3BF-4214-4E0D-9108-0A1F7E7C34EB}"/>
    <cellStyle name="20% - 강조색3 9 3 2 7" xfId="49530" xr:uid="{EF7064EF-064B-446D-80CD-03028D26469F}"/>
    <cellStyle name="20% - 강조색3 9 3 3" xfId="1966" xr:uid="{458CDE1C-F0B0-4582-ACB7-E02B0CD5D3B8}"/>
    <cellStyle name="20% - 강조색3 9 3 3 2" xfId="4742" xr:uid="{E79B08CD-22C4-46E0-99A0-D6AA1D0792B2}"/>
    <cellStyle name="20% - 강조색3 9 3 3 2 2" xfId="10268" xr:uid="{67EFE257-D0DB-4218-9F7F-784AAD1699F2}"/>
    <cellStyle name="20% - 강조색3 9 3 3 2 2 2" xfId="21297" xr:uid="{A8DA8E42-3604-4D75-8B29-229353118213}"/>
    <cellStyle name="20% - 강조색3 9 3 3 2 2 2 2" xfId="43346" xr:uid="{1183A52C-46F9-4B82-B75E-BE7118BF9EBB}"/>
    <cellStyle name="20% - 강조색3 9 3 3 2 2 3" xfId="32326" xr:uid="{F7BEE196-A341-4B39-BB77-896517CE59A3}"/>
    <cellStyle name="20% - 강조색3 9 3 3 2 3" xfId="15787" xr:uid="{E8A02460-E21F-44A2-8DCF-28771E9ADC58}"/>
    <cellStyle name="20% - 강조색3 9 3 3 2 3 2" xfId="37836" xr:uid="{EBCE613A-DA38-46CE-88D8-7E7AC61D7BAE}"/>
    <cellStyle name="20% - 강조색3 9 3 3 2 4" xfId="26816" xr:uid="{86C4BC54-611A-4CC9-803F-86E4192B77DF}"/>
    <cellStyle name="20% - 강조색3 9 3 3 2 5" xfId="52974" xr:uid="{28673D68-7F07-4005-AE45-2A4AC94C2AE6}"/>
    <cellStyle name="20% - 강조색3 9 3 3 3" xfId="7513" xr:uid="{4CB3964F-16B2-4FEC-BB24-61FB93CB30F9}"/>
    <cellStyle name="20% - 강조색3 9 3 3 3 2" xfId="18542" xr:uid="{4F06AFF2-6579-41F8-9119-A6B1281C4939}"/>
    <cellStyle name="20% - 강조색3 9 3 3 3 2 2" xfId="40591" xr:uid="{63E3C034-9857-4E17-A2F0-A91E2E1D0A6C}"/>
    <cellStyle name="20% - 강조색3 9 3 3 3 3" xfId="29571" xr:uid="{5A4A13F3-5DF7-405F-9B9E-A0522F595D4A}"/>
    <cellStyle name="20% - 강조색3 9 3 3 4" xfId="13032" xr:uid="{5DFE2C8A-E63B-48FB-BB3A-5F0681955253}"/>
    <cellStyle name="20% - 강조색3 9 3 3 4 2" xfId="35081" xr:uid="{F654379C-AD56-40D9-BC38-89BBBB15A68E}"/>
    <cellStyle name="20% - 강조색3 9 3 3 5" xfId="24061" xr:uid="{51A862FF-E198-490F-B7EC-E6774E18D8AD}"/>
    <cellStyle name="20% - 강조색3 9 3 3 6" xfId="50219" xr:uid="{9D442377-4FEA-466F-974C-7FA4E4DEB3E7}"/>
    <cellStyle name="20% - 강조색3 9 3 4" xfId="3366" xr:uid="{226A0F38-4E2D-4242-BDE0-D26DB50BEF38}"/>
    <cellStyle name="20% - 강조색3 9 3 4 2" xfId="8892" xr:uid="{E70942E1-0EA2-4308-90D1-8BD014DD438E}"/>
    <cellStyle name="20% - 강조색3 9 3 4 2 2" xfId="19921" xr:uid="{42F75255-F10A-4CAA-8F35-A8EED952E8D3}"/>
    <cellStyle name="20% - 강조색3 9 3 4 2 2 2" xfId="41970" xr:uid="{E6A5AEA1-8E29-4DF5-A9D8-CE83BB123A02}"/>
    <cellStyle name="20% - 강조색3 9 3 4 2 3" xfId="30950" xr:uid="{16B1BF66-3C04-4D74-BFF9-1E4F8141B066}"/>
    <cellStyle name="20% - 강조색3 9 3 4 3" xfId="14411" xr:uid="{FD086941-FB11-49F4-BEB6-8A06E7AF3241}"/>
    <cellStyle name="20% - 강조색3 9 3 4 3 2" xfId="36460" xr:uid="{57AAEB9A-C536-497C-8A99-F6B74D96B73F}"/>
    <cellStyle name="20% - 강조색3 9 3 4 4" xfId="25440" xr:uid="{06857442-913B-476F-9503-47797EC69B44}"/>
    <cellStyle name="20% - 강조색3 9 3 4 5" xfId="51598" xr:uid="{9BD6A315-C23F-4991-A6A2-6E7BA06E9F65}"/>
    <cellStyle name="20% - 강조색3 9 3 5" xfId="6137" xr:uid="{670B6BD4-811B-4BE2-878E-E78DDDFF92FA}"/>
    <cellStyle name="20% - 강조색3 9 3 5 2" xfId="17166" xr:uid="{ED7B1D31-1DB0-48AE-9B20-80533FBE1993}"/>
    <cellStyle name="20% - 강조색3 9 3 5 2 2" xfId="39215" xr:uid="{FABD2C63-4A36-4D03-8218-8EC36D0F0E94}"/>
    <cellStyle name="20% - 강조색3 9 3 5 3" xfId="28195" xr:uid="{65AD2316-468B-4039-B434-32BC52B38623}"/>
    <cellStyle name="20% - 강조색3 9 3 5 4" xfId="54351" xr:uid="{51E32D72-F4C3-4A43-A673-935E1D5B66C8}"/>
    <cellStyle name="20% - 강조색3 9 3 6" xfId="11656" xr:uid="{4B2C08D1-9248-43A9-B6FB-02D49FA1237E}"/>
    <cellStyle name="20% - 강조색3 9 3 6 2" xfId="33705" xr:uid="{5E6DB8D8-AF4D-439C-8833-BE0DED70DCD5}"/>
    <cellStyle name="20% - 강조색3 9 3 7" xfId="22685" xr:uid="{C7A20EFA-1508-45BF-9713-47793E0E8C62}"/>
    <cellStyle name="20% - 강조색3 9 3 8" xfId="48842" xr:uid="{8D9EE1CB-C59D-46B2-98F2-33180A04C43C}"/>
    <cellStyle name="20% - 강조색3 9 4" xfId="918" xr:uid="{88DF6ADA-E2BC-4602-96C8-9F308939A3F0}"/>
    <cellStyle name="20% - 강조색3 9 4 2" xfId="2312" xr:uid="{BA4B85FD-18E2-4FA5-AD33-E9CD5B85FE4B}"/>
    <cellStyle name="20% - 강조색3 9 4 2 2" xfId="5088" xr:uid="{C7484847-F2B6-4CC3-807F-12520F021D53}"/>
    <cellStyle name="20% - 강조색3 9 4 2 2 2" xfId="10614" xr:uid="{20859FCF-4122-4B9C-9989-9947D53ED796}"/>
    <cellStyle name="20% - 강조색3 9 4 2 2 2 2" xfId="21643" xr:uid="{9BC387C5-039D-4789-98F9-06DC7CC05F49}"/>
    <cellStyle name="20% - 강조색3 9 4 2 2 2 2 2" xfId="43692" xr:uid="{1BBDE2D1-D1E8-4680-AD7B-2B201349A8C2}"/>
    <cellStyle name="20% - 강조색3 9 4 2 2 2 3" xfId="32672" xr:uid="{870386F5-3A60-4FC3-AAEC-F20E805D9669}"/>
    <cellStyle name="20% - 강조색3 9 4 2 2 3" xfId="16133" xr:uid="{F38D3831-DFA7-4A30-9668-57C266D38327}"/>
    <cellStyle name="20% - 강조색3 9 4 2 2 3 2" xfId="38182" xr:uid="{2EB25C55-81A4-42BF-97D3-A3649A8A4F88}"/>
    <cellStyle name="20% - 강조색3 9 4 2 2 4" xfId="27162" xr:uid="{6479A734-44D7-4284-B65B-A8CB4061CFEF}"/>
    <cellStyle name="20% - 강조색3 9 4 2 2 5" xfId="53320" xr:uid="{2FBCCB1A-346F-41B8-8F58-89DA6D7342E7}"/>
    <cellStyle name="20% - 강조색3 9 4 2 3" xfId="7859" xr:uid="{0291137A-996D-43A6-8505-381C0E7E032E}"/>
    <cellStyle name="20% - 강조색3 9 4 2 3 2" xfId="18888" xr:uid="{B7AAA301-62FC-47F1-BF38-33C1AE9C6A57}"/>
    <cellStyle name="20% - 강조색3 9 4 2 3 2 2" xfId="40937" xr:uid="{1DFC4284-DC53-4989-B87F-005A4B597CC0}"/>
    <cellStyle name="20% - 강조색3 9 4 2 3 3" xfId="29917" xr:uid="{F546AF0F-D045-4684-8948-687B7EE9B9A3}"/>
    <cellStyle name="20% - 강조색3 9 4 2 4" xfId="13378" xr:uid="{23806031-F059-4E27-9ACD-40CA939EDCA7}"/>
    <cellStyle name="20% - 강조색3 9 4 2 4 2" xfId="35427" xr:uid="{E389ED50-D51C-425E-AEFD-EECC94F4A062}"/>
    <cellStyle name="20% - 강조색3 9 4 2 5" xfId="24407" xr:uid="{98459006-54D8-4FB9-BE06-F0556FE547FA}"/>
    <cellStyle name="20% - 강조색3 9 4 2 6" xfId="50565" xr:uid="{1A326097-42BC-4652-B070-3A45E1EF08E2}"/>
    <cellStyle name="20% - 강조색3 9 4 3" xfId="3712" xr:uid="{2B535565-5922-4BCC-A542-319A97B57F7E}"/>
    <cellStyle name="20% - 강조색3 9 4 3 2" xfId="9238" xr:uid="{2F8456B0-7D5A-4B53-B367-2A9E9419F6FA}"/>
    <cellStyle name="20% - 강조색3 9 4 3 2 2" xfId="20267" xr:uid="{B9C9EA5B-649D-43A1-AD27-3EF6A6F46DE9}"/>
    <cellStyle name="20% - 강조색3 9 4 3 2 2 2" xfId="42316" xr:uid="{D71A1F0A-AEB7-4834-9766-CCD31B10AACB}"/>
    <cellStyle name="20% - 강조색3 9 4 3 2 3" xfId="31296" xr:uid="{E4D61596-EB78-46CA-9FA0-3ADA1A848D02}"/>
    <cellStyle name="20% - 강조색3 9 4 3 3" xfId="14757" xr:uid="{6213BCA7-2D75-4512-B9E1-F0CB4B23BC28}"/>
    <cellStyle name="20% - 강조색3 9 4 3 3 2" xfId="36806" xr:uid="{92199650-7AC0-4F6D-88F5-F210D3F3DAE5}"/>
    <cellStyle name="20% - 강조색3 9 4 3 4" xfId="25786" xr:uid="{039BBEB1-83BB-4552-A6BC-A68082533E0D}"/>
    <cellStyle name="20% - 강조색3 9 4 3 5" xfId="51944" xr:uid="{79E95E7C-437F-45F3-BF6F-645022452537}"/>
    <cellStyle name="20% - 강조색3 9 4 4" xfId="6483" xr:uid="{28B92D12-FE9D-4231-9183-CB91641DF44F}"/>
    <cellStyle name="20% - 강조색3 9 4 4 2" xfId="17512" xr:uid="{0CED8D81-FD8E-4CC8-9C74-43BB1BD0DA09}"/>
    <cellStyle name="20% - 강조색3 9 4 4 2 2" xfId="39561" xr:uid="{1E737B35-41EC-46BE-82FD-3E125CB2755E}"/>
    <cellStyle name="20% - 강조색3 9 4 4 3" xfId="28541" xr:uid="{98151922-07C2-47B0-AEF4-EDC994B00BAB}"/>
    <cellStyle name="20% - 강조색3 9 4 4 4" xfId="54697" xr:uid="{CC862A3B-9238-41CE-8C16-386C5FCECF45}"/>
    <cellStyle name="20% - 강조색3 9 4 5" xfId="12002" xr:uid="{E6F52D4C-5D7C-4D4C-AFB1-F3D6BFD23BE2}"/>
    <cellStyle name="20% - 강조색3 9 4 5 2" xfId="34051" xr:uid="{7247C349-1D0F-49DA-A675-A689383C6D1C}"/>
    <cellStyle name="20% - 강조색3 9 4 6" xfId="23031" xr:uid="{3E49008F-8F5B-4D46-B9AB-41454FC3C730}"/>
    <cellStyle name="20% - 강조색3 9 4 7" xfId="49188" xr:uid="{80D1F457-01E8-4E00-9B58-DDE87DBED933}"/>
    <cellStyle name="20% - 강조색3 9 5" xfId="1624" xr:uid="{065AFB97-2507-42E3-9F04-A31845F6E722}"/>
    <cellStyle name="20% - 강조색3 9 5 2" xfId="4400" xr:uid="{27B102CE-65FC-474A-8CD9-49341BF2A992}"/>
    <cellStyle name="20% - 강조색3 9 5 2 2" xfId="9926" xr:uid="{B6E1D0F6-94AB-48B8-BCE6-C6E5BF06FF06}"/>
    <cellStyle name="20% - 강조색3 9 5 2 2 2" xfId="20955" xr:uid="{CCAB9525-8E79-4262-AE6A-157FD56F78EA}"/>
    <cellStyle name="20% - 강조색3 9 5 2 2 2 2" xfId="43004" xr:uid="{D20AD99F-A092-4425-B297-6F9C3C8DA31C}"/>
    <cellStyle name="20% - 강조색3 9 5 2 2 3" xfId="31984" xr:uid="{12CAB5B4-9010-46D2-9885-19A30D48676C}"/>
    <cellStyle name="20% - 강조색3 9 5 2 3" xfId="15445" xr:uid="{2E62671B-F09C-4FBC-86AA-DBE8EFEF882E}"/>
    <cellStyle name="20% - 강조색3 9 5 2 3 2" xfId="37494" xr:uid="{65C6915C-CE73-47E0-A687-12472C22BBDC}"/>
    <cellStyle name="20% - 강조색3 9 5 2 4" xfId="26474" xr:uid="{5DACDA7E-38DE-41B4-A63D-7A31BE5D81F3}"/>
    <cellStyle name="20% - 강조색3 9 5 2 5" xfId="52632" xr:uid="{FE2CD8E5-324A-4B3B-BB33-680BE9A20FDE}"/>
    <cellStyle name="20% - 강조색3 9 5 3" xfId="7171" xr:uid="{F00D8F57-1175-4CE9-AEA1-9BCFB3CBDA4A}"/>
    <cellStyle name="20% - 강조색3 9 5 3 2" xfId="18200" xr:uid="{04417B5E-EAD2-4BD0-BAAB-25FAE27B9918}"/>
    <cellStyle name="20% - 강조색3 9 5 3 2 2" xfId="40249" xr:uid="{D715F815-E89B-42AA-A0FC-E1F132595186}"/>
    <cellStyle name="20% - 강조색3 9 5 3 3" xfId="29229" xr:uid="{B91E7CAB-7641-466B-8884-D4DA766E8754}"/>
    <cellStyle name="20% - 강조색3 9 5 4" xfId="12690" xr:uid="{423D0538-95CC-4C01-BEA3-15ABB22A20C5}"/>
    <cellStyle name="20% - 강조색3 9 5 4 2" xfId="34739" xr:uid="{61C97D8E-67D7-42AA-9F7B-08C784D9239C}"/>
    <cellStyle name="20% - 강조색3 9 5 5" xfId="23719" xr:uid="{B9369206-AEEA-4656-9E6B-3676653D2CF2}"/>
    <cellStyle name="20% - 강조색3 9 5 6" xfId="49877" xr:uid="{163C404E-0090-4C0C-AD47-24593DC6990A}"/>
    <cellStyle name="20% - 강조색3 9 6" xfId="3024" xr:uid="{A1B23084-3F02-4502-B7BC-A27F753D1EC4}"/>
    <cellStyle name="20% - 강조색3 9 6 2" xfId="8550" xr:uid="{91095216-275D-4F11-9892-5EFB44FF621F}"/>
    <cellStyle name="20% - 강조색3 9 6 2 2" xfId="19579" xr:uid="{54246F7D-9A59-4216-ADF4-DE82A9AA1153}"/>
    <cellStyle name="20% - 강조색3 9 6 2 2 2" xfId="41628" xr:uid="{3AF6BE8A-2811-41FC-A2CF-CAC4F805B599}"/>
    <cellStyle name="20% - 강조색3 9 6 2 3" xfId="30608" xr:uid="{A8D3BEF8-CD75-4E15-A501-4D48AC20C689}"/>
    <cellStyle name="20% - 강조색3 9 6 3" xfId="14069" xr:uid="{ADB6487F-3394-4A05-8AD3-7FF78FC37A7B}"/>
    <cellStyle name="20% - 강조색3 9 6 3 2" xfId="36118" xr:uid="{39FAD56C-D749-4ACA-9E77-EAEA5DA285C6}"/>
    <cellStyle name="20% - 강조색3 9 6 4" xfId="25098" xr:uid="{71E713E7-0027-40E1-B0A5-00F0FA545FC1}"/>
    <cellStyle name="20% - 강조색3 9 6 5" xfId="51256" xr:uid="{136D7C7C-66D5-4130-AD04-E007B997CC78}"/>
    <cellStyle name="20% - 강조색3 9 7" xfId="5795" xr:uid="{B3B273EB-9129-44E1-B66E-C18ACF8647EF}"/>
    <cellStyle name="20% - 강조색3 9 7 2" xfId="16824" xr:uid="{468B6F68-6834-419E-AFCB-348ABCFF7829}"/>
    <cellStyle name="20% - 강조색3 9 7 2 2" xfId="38873" xr:uid="{8881965C-F591-46A2-BB6D-9D72C3BE42C9}"/>
    <cellStyle name="20% - 강조색3 9 7 3" xfId="27853" xr:uid="{5F994BB6-60C6-4B92-9ACD-145D3B0F0986}"/>
    <cellStyle name="20% - 강조색3 9 7 4" xfId="54010" xr:uid="{28DA0027-F15E-4A9C-80C9-8F3127897246}"/>
    <cellStyle name="20% - 강조색3 9 8" xfId="11314" xr:uid="{8BAEA1CB-38DD-42A8-A686-52E77323A55C}"/>
    <cellStyle name="20% - 강조색3 9 8 2" xfId="33363" xr:uid="{8569E16B-307E-4D8B-9FF8-0F83D92AA992}"/>
    <cellStyle name="20% - 강조색3 9 9" xfId="22343" xr:uid="{8C7ED016-7DBC-4E58-8774-1C96D3EA73CE}"/>
    <cellStyle name="20% - 강조색4" xfId="41" builtinId="42" customBuiltin="1"/>
    <cellStyle name="20% - 강조색4 10" xfId="181" xr:uid="{00000000-0005-0000-0000-00008E000000}"/>
    <cellStyle name="20% - 강조색4 10 2" xfId="541" xr:uid="{00000000-0005-0000-0000-00008F000000}"/>
    <cellStyle name="20% - 강조색4 10 2 2" xfId="1278" xr:uid="{28C7EA6A-D935-4F56-8B8C-6EAC021DBBCE}"/>
    <cellStyle name="20% - 강조색4 10 2 2 2" xfId="2672" xr:uid="{2465B26B-7419-4BEB-8509-937E8D9BE63B}"/>
    <cellStyle name="20% - 강조색4 10 2 2 2 2" xfId="5448" xr:uid="{4A678550-8B9C-4382-A69C-903F589B483A}"/>
    <cellStyle name="20% - 강조색4 10 2 2 2 2 2" xfId="10974" xr:uid="{D31549BA-DEDB-4586-97FE-9A5880A979DF}"/>
    <cellStyle name="20% - 강조색4 10 2 2 2 2 2 2" xfId="22003" xr:uid="{5B76EB48-3518-4C86-9831-9909C78E8E07}"/>
    <cellStyle name="20% - 강조색4 10 2 2 2 2 2 2 2" xfId="44052" xr:uid="{7CC2A86E-7366-4B80-A4EB-DBA28AF10FAE}"/>
    <cellStyle name="20% - 강조색4 10 2 2 2 2 2 3" xfId="33032" xr:uid="{21C190A5-7E59-4ACC-ACE3-87C4C8B00145}"/>
    <cellStyle name="20% - 강조색4 10 2 2 2 2 3" xfId="16493" xr:uid="{54E01484-7260-4838-8A7B-6609F45E0942}"/>
    <cellStyle name="20% - 강조색4 10 2 2 2 2 3 2" xfId="38542" xr:uid="{A4BD1A18-8EEA-4F7B-A422-16AEE9BD2370}"/>
    <cellStyle name="20% - 강조색4 10 2 2 2 2 4" xfId="27522" xr:uid="{B67B33DA-F101-4D80-83EE-827E4BD7D662}"/>
    <cellStyle name="20% - 강조색4 10 2 2 2 2 5" xfId="53680" xr:uid="{F3E66688-9F4B-4EBC-9D87-A9981E00ED62}"/>
    <cellStyle name="20% - 강조색4 10 2 2 2 3" xfId="8219" xr:uid="{C315A8F4-940F-4B8D-ACA8-E56A3316541D}"/>
    <cellStyle name="20% - 강조색4 10 2 2 2 3 2" xfId="19248" xr:uid="{26CFE6D3-EDA5-43B8-8114-66E56B1F6476}"/>
    <cellStyle name="20% - 강조색4 10 2 2 2 3 2 2" xfId="41297" xr:uid="{E7F9833F-6911-4B21-9091-5D8F0F810690}"/>
    <cellStyle name="20% - 강조색4 10 2 2 2 3 3" xfId="30277" xr:uid="{C45314CA-6A49-4EC6-8FDD-E469DF86B34C}"/>
    <cellStyle name="20% - 강조색4 10 2 2 2 4" xfId="13738" xr:uid="{B31F25F5-1A8A-4BF3-B711-8CC2274615EE}"/>
    <cellStyle name="20% - 강조색4 10 2 2 2 4 2" xfId="35787" xr:uid="{5BA8BEFF-AB20-44CF-B56A-A4A404860A83}"/>
    <cellStyle name="20% - 강조색4 10 2 2 2 5" xfId="24767" xr:uid="{98D15AEB-644F-40D9-9F11-64E246898C0E}"/>
    <cellStyle name="20% - 강조색4 10 2 2 2 6" xfId="50925" xr:uid="{97BDCCEA-14F2-456D-B67C-75C90659500B}"/>
    <cellStyle name="20% - 강조색4 10 2 2 3" xfId="4072" xr:uid="{32AA12FF-798F-47BF-BEB6-D61AB6E796E9}"/>
    <cellStyle name="20% - 강조색4 10 2 2 3 2" xfId="9598" xr:uid="{06A96B1E-5992-417B-A36D-7B9303A96FA7}"/>
    <cellStyle name="20% - 강조색4 10 2 2 3 2 2" xfId="20627" xr:uid="{C972FEB0-B51E-491F-82A9-523094A22416}"/>
    <cellStyle name="20% - 강조색4 10 2 2 3 2 2 2" xfId="42676" xr:uid="{DBAC733A-EFA0-4AA7-B160-51DEDCDBB134}"/>
    <cellStyle name="20% - 강조색4 10 2 2 3 2 3" xfId="31656" xr:uid="{3569868A-998E-4618-BE52-E430B0B866F9}"/>
    <cellStyle name="20% - 강조색4 10 2 2 3 3" xfId="15117" xr:uid="{E68FEA9D-5159-44D2-BDBC-52894D961C89}"/>
    <cellStyle name="20% - 강조색4 10 2 2 3 3 2" xfId="37166" xr:uid="{DEAB716E-A245-4592-B2F7-0703ED24F9FB}"/>
    <cellStyle name="20% - 강조색4 10 2 2 3 4" xfId="26146" xr:uid="{DA94583A-D9E1-4353-B7F7-E02EEF34A410}"/>
    <cellStyle name="20% - 강조색4 10 2 2 3 5" xfId="52304" xr:uid="{FBA57742-BBDE-4B2E-B2B8-119009CBD756}"/>
    <cellStyle name="20% - 강조색4 10 2 2 4" xfId="6843" xr:uid="{64412898-F4DD-4CE5-831C-3D6B575DEA56}"/>
    <cellStyle name="20% - 강조색4 10 2 2 4 2" xfId="17872" xr:uid="{8AB16DDF-AF43-4523-98CA-094C4F3D0A4E}"/>
    <cellStyle name="20% - 강조색4 10 2 2 4 2 2" xfId="39921" xr:uid="{F257E709-48AF-451F-B86D-707626671A21}"/>
    <cellStyle name="20% - 강조색4 10 2 2 4 3" xfId="28901" xr:uid="{019D6CFE-14C1-4532-AA14-6E94B39BBAE7}"/>
    <cellStyle name="20% - 강조색4 10 2 2 4 4" xfId="55057" xr:uid="{ECF0B3FE-763C-444C-8B24-8A377C598A04}"/>
    <cellStyle name="20% - 강조색4 10 2 2 5" xfId="12362" xr:uid="{AA068B35-6090-42AD-94F3-74D790B82261}"/>
    <cellStyle name="20% - 강조색4 10 2 2 5 2" xfId="34411" xr:uid="{46D84B4A-6A8B-4D5D-BC76-9C5DCDA4AB22}"/>
    <cellStyle name="20% - 강조색4 10 2 2 6" xfId="23391" xr:uid="{BF315757-B4CF-4FCD-93AB-3056DD6FD153}"/>
    <cellStyle name="20% - 강조색4 10 2 2 7" xfId="49548" xr:uid="{826E8189-25FB-44DB-8DF2-1C5C388127DE}"/>
    <cellStyle name="20% - 강조색4 10 2 3" xfId="1984" xr:uid="{708ED5B5-F6EA-42F0-A456-F57332181C40}"/>
    <cellStyle name="20% - 강조색4 10 2 3 2" xfId="4760" xr:uid="{C4078DED-FB2B-41ED-AB5E-D0103A4CF957}"/>
    <cellStyle name="20% - 강조색4 10 2 3 2 2" xfId="10286" xr:uid="{C7F3000B-09CD-4B69-976A-B8F1695526E5}"/>
    <cellStyle name="20% - 강조색4 10 2 3 2 2 2" xfId="21315" xr:uid="{D988DAC0-DA43-4A8A-836D-491E2BB0E283}"/>
    <cellStyle name="20% - 강조색4 10 2 3 2 2 2 2" xfId="43364" xr:uid="{39101048-1AD2-4307-8DFE-6BC9ACFBBD48}"/>
    <cellStyle name="20% - 강조색4 10 2 3 2 2 3" xfId="32344" xr:uid="{9078497D-E714-491F-96AC-2FCE82008C6A}"/>
    <cellStyle name="20% - 강조색4 10 2 3 2 3" xfId="15805" xr:uid="{794332FD-6161-4FC9-8AC9-449CFC601FC2}"/>
    <cellStyle name="20% - 강조색4 10 2 3 2 3 2" xfId="37854" xr:uid="{3D16DC41-22CA-4F97-8BC2-56749880596B}"/>
    <cellStyle name="20% - 강조색4 10 2 3 2 4" xfId="26834" xr:uid="{E132D97C-5B7F-46DC-9D76-EBF62C208420}"/>
    <cellStyle name="20% - 강조색4 10 2 3 2 5" xfId="52992" xr:uid="{C38DF04A-B62D-47EB-942D-1E67747E5472}"/>
    <cellStyle name="20% - 강조색4 10 2 3 3" xfId="7531" xr:uid="{BE6124F5-A1EE-4EFF-88F5-F92115861FC9}"/>
    <cellStyle name="20% - 강조색4 10 2 3 3 2" xfId="18560" xr:uid="{7BE11322-9709-4B65-9107-EC64042535B8}"/>
    <cellStyle name="20% - 강조색4 10 2 3 3 2 2" xfId="40609" xr:uid="{14637977-5AA6-423D-B42D-A7F68DD4C76B}"/>
    <cellStyle name="20% - 강조색4 10 2 3 3 3" xfId="29589" xr:uid="{3A8AC89C-35DE-4B2F-A72E-1B653D596E71}"/>
    <cellStyle name="20% - 강조색4 10 2 3 4" xfId="13050" xr:uid="{B260EA94-97AC-4C34-8869-99F339114A8A}"/>
    <cellStyle name="20% - 강조색4 10 2 3 4 2" xfId="35099" xr:uid="{8BA48DB1-9AE9-4727-9B1D-1F33AA2E9EC6}"/>
    <cellStyle name="20% - 강조색4 10 2 3 5" xfId="24079" xr:uid="{D3AB7189-A86B-4765-88F5-EDE3DAE9ACBC}"/>
    <cellStyle name="20% - 강조색4 10 2 3 6" xfId="50237" xr:uid="{97179498-5AA9-4FEF-A894-3F00CEC05B6C}"/>
    <cellStyle name="20% - 강조색4 10 2 4" xfId="3384" xr:uid="{B0BFC400-F4B1-4964-94DA-49DA8C439148}"/>
    <cellStyle name="20% - 강조색4 10 2 4 2" xfId="8910" xr:uid="{DACE4ED0-C9FB-4DC6-8E36-E249E488F01B}"/>
    <cellStyle name="20% - 강조색4 10 2 4 2 2" xfId="19939" xr:uid="{ED4750F4-E537-43E6-A0A0-84CA765811D2}"/>
    <cellStyle name="20% - 강조색4 10 2 4 2 2 2" xfId="41988" xr:uid="{1EB10BA3-4214-4CA3-AE36-50980B4BB52B}"/>
    <cellStyle name="20% - 강조색4 10 2 4 2 3" xfId="30968" xr:uid="{2193A62D-365D-4E8A-9B1D-B99A49AC37D0}"/>
    <cellStyle name="20% - 강조색4 10 2 4 3" xfId="14429" xr:uid="{9484E24E-5207-43FA-856A-771E06374E5C}"/>
    <cellStyle name="20% - 강조색4 10 2 4 3 2" xfId="36478" xr:uid="{1196C033-B460-4EA6-B70C-049728D354D2}"/>
    <cellStyle name="20% - 강조색4 10 2 4 4" xfId="25458" xr:uid="{5A445803-77D1-44CD-B890-E2D80DF70A9C}"/>
    <cellStyle name="20% - 강조색4 10 2 4 5" xfId="51616" xr:uid="{D778206B-D2BD-4F47-801E-A2E123B06B1D}"/>
    <cellStyle name="20% - 강조색4 10 2 5" xfId="6155" xr:uid="{FEB9C563-9C9F-4D81-B168-DB7051745A5C}"/>
    <cellStyle name="20% - 강조색4 10 2 5 2" xfId="17184" xr:uid="{655F8B03-A40E-415E-9555-F64480842E54}"/>
    <cellStyle name="20% - 강조색4 10 2 5 2 2" xfId="39233" xr:uid="{5EEBA614-63EF-4086-BD5F-F5ECFF8DC22B}"/>
    <cellStyle name="20% - 강조색4 10 2 5 3" xfId="28213" xr:uid="{4FC29BB3-8BE1-4F34-A782-2FB868ABA3E2}"/>
    <cellStyle name="20% - 강조색4 10 2 5 4" xfId="54369" xr:uid="{31797DE5-4867-49F4-9796-B1C6B9EE7D8F}"/>
    <cellStyle name="20% - 강조색4 10 2 6" xfId="11674" xr:uid="{E08A28BD-EE39-4287-8642-A5CB935A5C45}"/>
    <cellStyle name="20% - 강조색4 10 2 6 2" xfId="33723" xr:uid="{D605BBF0-7928-4473-AD6B-EFC1CB099BF2}"/>
    <cellStyle name="20% - 강조색4 10 2 7" xfId="22703" xr:uid="{B339B462-0760-4EFC-BC45-88C2F1D71E64}"/>
    <cellStyle name="20% - 강조색4 10 2 8" xfId="48860" xr:uid="{76E38A16-4AAB-42D7-B205-AF0AD7117F2A}"/>
    <cellStyle name="20% - 강조색4 10 3" xfId="936" xr:uid="{50E47BDF-6F5E-42DF-9C5B-9F2EFC9454EE}"/>
    <cellStyle name="20% - 강조색4 10 3 2" xfId="2330" xr:uid="{B8795FAB-60CC-42C7-B7F9-BFA5B6A2982B}"/>
    <cellStyle name="20% - 강조색4 10 3 2 2" xfId="5106" xr:uid="{E88C659D-54AE-451F-958D-9FBF7FD9F268}"/>
    <cellStyle name="20% - 강조색4 10 3 2 2 2" xfId="10632" xr:uid="{176444D3-8F49-4AA4-9117-9E264CF11F6E}"/>
    <cellStyle name="20% - 강조색4 10 3 2 2 2 2" xfId="21661" xr:uid="{ED33DCA7-5CF3-4E3F-8D41-A50AF7A00CEF}"/>
    <cellStyle name="20% - 강조색4 10 3 2 2 2 2 2" xfId="43710" xr:uid="{03299075-1BE6-4B4D-A00E-802AA43308F0}"/>
    <cellStyle name="20% - 강조색4 10 3 2 2 2 3" xfId="32690" xr:uid="{C902AD1C-7D68-415B-B13B-DF9CDD48F43D}"/>
    <cellStyle name="20% - 강조색4 10 3 2 2 3" xfId="16151" xr:uid="{94B477A1-9222-40BC-9697-15E9960FC92F}"/>
    <cellStyle name="20% - 강조색4 10 3 2 2 3 2" xfId="38200" xr:uid="{E8D7E507-E790-4F04-8ADD-61BC028A7D3D}"/>
    <cellStyle name="20% - 강조색4 10 3 2 2 4" xfId="27180" xr:uid="{388B2664-8351-4DF0-8EC4-233DAA2D9044}"/>
    <cellStyle name="20% - 강조색4 10 3 2 2 5" xfId="53338" xr:uid="{C0E8F04F-98E6-4490-AFBE-E243810E043B}"/>
    <cellStyle name="20% - 강조색4 10 3 2 3" xfId="7877" xr:uid="{B9170490-2A8C-4098-999B-720270853090}"/>
    <cellStyle name="20% - 강조색4 10 3 2 3 2" xfId="18906" xr:uid="{5C04C065-852D-4D6E-9442-25DE54C34CED}"/>
    <cellStyle name="20% - 강조색4 10 3 2 3 2 2" xfId="40955" xr:uid="{5672AF8C-2F79-4C92-B6E5-1FEC2778A46F}"/>
    <cellStyle name="20% - 강조색4 10 3 2 3 3" xfId="29935" xr:uid="{3D9DD404-74AC-473F-8A8C-9243A6099E7A}"/>
    <cellStyle name="20% - 강조색4 10 3 2 4" xfId="13396" xr:uid="{71A2D00E-0F2B-426A-BB60-8767670B7B66}"/>
    <cellStyle name="20% - 강조색4 10 3 2 4 2" xfId="35445" xr:uid="{1D908F63-4C3A-4ACF-A772-3D2D9C46B1AA}"/>
    <cellStyle name="20% - 강조색4 10 3 2 5" xfId="24425" xr:uid="{066F6E8A-7CE8-43B9-AA19-FA411456E631}"/>
    <cellStyle name="20% - 강조색4 10 3 2 6" xfId="50583" xr:uid="{93E01C6E-F683-4022-BA28-4EEB0DA848B5}"/>
    <cellStyle name="20% - 강조색4 10 3 3" xfId="3730" xr:uid="{2C0259F2-DBBE-478E-9F17-8F2FA6FA603C}"/>
    <cellStyle name="20% - 강조색4 10 3 3 2" xfId="9256" xr:uid="{9AA6C3B4-9361-49D5-98DC-9C366AE0775F}"/>
    <cellStyle name="20% - 강조색4 10 3 3 2 2" xfId="20285" xr:uid="{19F325F2-381C-4B38-B9A3-2A3461E55F3A}"/>
    <cellStyle name="20% - 강조색4 10 3 3 2 2 2" xfId="42334" xr:uid="{551DC6B6-23A1-41A0-9F25-826804249036}"/>
    <cellStyle name="20% - 강조색4 10 3 3 2 3" xfId="31314" xr:uid="{4C8855FD-BA08-4A34-A0BA-C0AEFCF97D5E}"/>
    <cellStyle name="20% - 강조색4 10 3 3 3" xfId="14775" xr:uid="{A8A27375-40D8-49C4-BFAA-8DCE98DB2CF5}"/>
    <cellStyle name="20% - 강조색4 10 3 3 3 2" xfId="36824" xr:uid="{642C952D-748D-4B14-80CF-11DE4CA63D30}"/>
    <cellStyle name="20% - 강조색4 10 3 3 4" xfId="25804" xr:uid="{49D794A6-D5AA-442D-A245-4C06D826FB09}"/>
    <cellStyle name="20% - 강조색4 10 3 3 5" xfId="51962" xr:uid="{A18073FB-94B9-4C26-8AE6-66C20EDFF933}"/>
    <cellStyle name="20% - 강조색4 10 3 4" xfId="6501" xr:uid="{DDE5FD8E-DE73-4647-BC58-49A1AA672023}"/>
    <cellStyle name="20% - 강조색4 10 3 4 2" xfId="17530" xr:uid="{5755A2C1-3E27-4055-92AB-BA5EBA5ED98E}"/>
    <cellStyle name="20% - 강조색4 10 3 4 2 2" xfId="39579" xr:uid="{2B75DC21-ECE6-4902-99A2-D615F00B8299}"/>
    <cellStyle name="20% - 강조색4 10 3 4 3" xfId="28559" xr:uid="{C4A10732-AB94-422F-891B-302439A4CCBF}"/>
    <cellStyle name="20% - 강조색4 10 3 4 4" xfId="54715" xr:uid="{3DF3701C-ACBC-4820-B6A1-342FF0BEF58A}"/>
    <cellStyle name="20% - 강조색4 10 3 5" xfId="12020" xr:uid="{B19DBFC0-826D-4A43-AF47-D742BEE44D35}"/>
    <cellStyle name="20% - 강조색4 10 3 5 2" xfId="34069" xr:uid="{32487BAC-2D4A-48C3-B038-5B0323033863}"/>
    <cellStyle name="20% - 강조색4 10 3 6" xfId="23049" xr:uid="{B47C770D-C016-46BC-B78B-595FB91258A8}"/>
    <cellStyle name="20% - 강조색4 10 3 7" xfId="49206" xr:uid="{D0A75266-2369-451E-A741-90C4AC8CFC5E}"/>
    <cellStyle name="20% - 강조색4 10 4" xfId="1642" xr:uid="{23796238-AB94-43B7-92A9-37C88EACC018}"/>
    <cellStyle name="20% - 강조색4 10 4 2" xfId="4418" xr:uid="{D3E32B88-F9DD-46C8-BA15-FB318E060CFF}"/>
    <cellStyle name="20% - 강조색4 10 4 2 2" xfId="9944" xr:uid="{BFDA3850-7C16-462B-8C99-F13617E0D89C}"/>
    <cellStyle name="20% - 강조색4 10 4 2 2 2" xfId="20973" xr:uid="{288BDED4-EB94-476D-A731-18505BFA4DD7}"/>
    <cellStyle name="20% - 강조색4 10 4 2 2 2 2" xfId="43022" xr:uid="{B9BD8DC4-D1A7-4190-9315-B3E67E664CDB}"/>
    <cellStyle name="20% - 강조색4 10 4 2 2 3" xfId="32002" xr:uid="{09D9D963-00F9-4561-96F7-9A4F66A192F2}"/>
    <cellStyle name="20% - 강조색4 10 4 2 3" xfId="15463" xr:uid="{83A18A2B-088B-42C0-B4F6-33B03D2EC4F3}"/>
    <cellStyle name="20% - 강조색4 10 4 2 3 2" xfId="37512" xr:uid="{7974A7AE-1E45-4FFF-BC58-B6D16EA60483}"/>
    <cellStyle name="20% - 강조색4 10 4 2 4" xfId="26492" xr:uid="{D4AAD407-38FF-498B-8CE5-515788D3FCA2}"/>
    <cellStyle name="20% - 강조색4 10 4 2 5" xfId="52650" xr:uid="{3EA9E77E-2D7B-47F5-BFE4-D361C000D2B6}"/>
    <cellStyle name="20% - 강조색4 10 4 3" xfId="7189" xr:uid="{E25E5033-75FA-4B79-86B6-F26AEA38EEC4}"/>
    <cellStyle name="20% - 강조색4 10 4 3 2" xfId="18218" xr:uid="{A749DA77-190E-42ED-B0CC-C133BE18AC0F}"/>
    <cellStyle name="20% - 강조색4 10 4 3 2 2" xfId="40267" xr:uid="{2F94A495-95DE-4C15-AD1B-7AF9C49F147B}"/>
    <cellStyle name="20% - 강조색4 10 4 3 3" xfId="29247" xr:uid="{184D452E-66F5-4103-9A6D-66E5F0992FD2}"/>
    <cellStyle name="20% - 강조색4 10 4 4" xfId="12708" xr:uid="{48070B53-BAF8-4B93-AFB0-B101667A2295}"/>
    <cellStyle name="20% - 강조색4 10 4 4 2" xfId="34757" xr:uid="{B08AA53F-0F41-4A5B-B742-1094AB4F8E50}"/>
    <cellStyle name="20% - 강조색4 10 4 5" xfId="23737" xr:uid="{5A1DE8BE-8152-4CBB-A23C-3BCF5BA3B8C0}"/>
    <cellStyle name="20% - 강조색4 10 4 6" xfId="49895" xr:uid="{6CDFF415-CD50-48FF-86C0-F81C7ED25EA9}"/>
    <cellStyle name="20% - 강조색4 10 5" xfId="3042" xr:uid="{E2380594-4DDE-4259-9A59-87DD5EF21FD6}"/>
    <cellStyle name="20% - 강조색4 10 5 2" xfId="8568" xr:uid="{C7E9E1CE-57A6-4809-91A8-21D6565FA8D1}"/>
    <cellStyle name="20% - 강조색4 10 5 2 2" xfId="19597" xr:uid="{E9DE54C7-8403-4B02-9009-18069C16F3E0}"/>
    <cellStyle name="20% - 강조색4 10 5 2 2 2" xfId="41646" xr:uid="{3EDBB524-FA36-4847-8392-1406A45165B4}"/>
    <cellStyle name="20% - 강조색4 10 5 2 3" xfId="30626" xr:uid="{26F549FC-3CD0-4517-A2CA-EEB152AF6C4C}"/>
    <cellStyle name="20% - 강조색4 10 5 3" xfId="14087" xr:uid="{515DD0FD-26CB-4886-A041-D5241BB9FBCE}"/>
    <cellStyle name="20% - 강조색4 10 5 3 2" xfId="36136" xr:uid="{DB319028-7106-4CD8-A489-29FFCEE258FF}"/>
    <cellStyle name="20% - 강조색4 10 5 4" xfId="25116" xr:uid="{B325AF4D-5966-4C40-9AD0-FCEF7FEFFCC0}"/>
    <cellStyle name="20% - 강조색4 10 5 5" xfId="51274" xr:uid="{92FFF851-4C6F-4AED-BC72-F80415C4CA5D}"/>
    <cellStyle name="20% - 강조색4 10 6" xfId="5813" xr:uid="{5F9FEDBC-E9AA-4961-A635-40166722FFED}"/>
    <cellStyle name="20% - 강조색4 10 6 2" xfId="16842" xr:uid="{B5DD61B3-7CD9-4082-92E9-1A4144735658}"/>
    <cellStyle name="20% - 강조색4 10 6 2 2" xfId="38891" xr:uid="{DD5CAD12-C3A6-4DC9-88CE-7B6A17E48CAC}"/>
    <cellStyle name="20% - 강조색4 10 6 3" xfId="27871" xr:uid="{45B398F9-6F77-4D05-AC75-87A07DBA93C1}"/>
    <cellStyle name="20% - 강조색4 10 6 4" xfId="54028" xr:uid="{D1DE7FDA-9CC2-427A-A052-2B9CF9370714}"/>
    <cellStyle name="20% - 강조색4 10 7" xfId="11332" xr:uid="{85A9DE2B-7879-44C6-A481-6E96ACBA3FBE}"/>
    <cellStyle name="20% - 강조색4 10 7 2" xfId="33381" xr:uid="{05625BC2-2A86-4E49-8218-5CEC40A8566E}"/>
    <cellStyle name="20% - 강조색4 10 8" xfId="22361" xr:uid="{AFC87C0D-FEF5-4AB1-BCD3-1AC1E87784CD}"/>
    <cellStyle name="20% - 강조색4 10 9" xfId="48519" xr:uid="{CF4818D6-CDC4-4E53-9C34-D14074840C43}"/>
    <cellStyle name="20% - 강조색4 11" xfId="307" xr:uid="{00000000-0005-0000-0000-000090000000}"/>
    <cellStyle name="20% - 강조색4 11 2" xfId="667" xr:uid="{00000000-0005-0000-0000-000091000000}"/>
    <cellStyle name="20% - 강조색4 11 2 2" xfId="1404" xr:uid="{87A4ED7D-EA4E-4034-A3B5-13A5F4EA6FCA}"/>
    <cellStyle name="20% - 강조색4 11 2 2 2" xfId="2798" xr:uid="{F203B911-AF0B-45BF-B8AD-C34A773BDC7E}"/>
    <cellStyle name="20% - 강조색4 11 2 2 2 2" xfId="5574" xr:uid="{8F8A16E0-BAE1-4733-A91B-8EED5E77E1DD}"/>
    <cellStyle name="20% - 강조색4 11 2 2 2 2 2" xfId="11100" xr:uid="{68A3F9DF-1935-4A85-AF41-4BFD25F969B7}"/>
    <cellStyle name="20% - 강조색4 11 2 2 2 2 2 2" xfId="22129" xr:uid="{71F5A73C-C692-488E-83B4-FB1BEA5308F0}"/>
    <cellStyle name="20% - 강조색4 11 2 2 2 2 2 2 2" xfId="44178" xr:uid="{93F1E4AE-6BCA-47B5-9218-AAE4341993DD}"/>
    <cellStyle name="20% - 강조색4 11 2 2 2 2 2 3" xfId="33158" xr:uid="{2EF66BF9-DE12-42A8-9FD0-5F8B1009A293}"/>
    <cellStyle name="20% - 강조색4 11 2 2 2 2 3" xfId="16619" xr:uid="{7E4B93CD-041C-486A-99EE-C32077B5E55D}"/>
    <cellStyle name="20% - 강조색4 11 2 2 2 2 3 2" xfId="38668" xr:uid="{665B5E60-5846-438C-B6C5-EE0EAEA5B7D7}"/>
    <cellStyle name="20% - 강조색4 11 2 2 2 2 4" xfId="27648" xr:uid="{ED9F8A58-514F-4BDE-9E05-64B89BC43420}"/>
    <cellStyle name="20% - 강조색4 11 2 2 2 2 5" xfId="53806" xr:uid="{70839D23-D528-4696-8F8A-EB8845316624}"/>
    <cellStyle name="20% - 강조색4 11 2 2 2 3" xfId="8345" xr:uid="{2E5369D8-EC30-49E0-88A7-EA4625E245CE}"/>
    <cellStyle name="20% - 강조색4 11 2 2 2 3 2" xfId="19374" xr:uid="{BA0A5844-14D9-40A5-B347-9B4516F952F7}"/>
    <cellStyle name="20% - 강조색4 11 2 2 2 3 2 2" xfId="41423" xr:uid="{67B5B024-6654-4ADE-A7A0-626CDD383EE5}"/>
    <cellStyle name="20% - 강조색4 11 2 2 2 3 3" xfId="30403" xr:uid="{B75D85FC-7DE9-4383-A3FD-DBB638EA8030}"/>
    <cellStyle name="20% - 강조색4 11 2 2 2 4" xfId="13864" xr:uid="{62A8F8A7-8D79-4CFA-9E64-CD6E30674F38}"/>
    <cellStyle name="20% - 강조색4 11 2 2 2 4 2" xfId="35913" xr:uid="{FA95CCCA-8CBC-4F71-BCE8-14795D731005}"/>
    <cellStyle name="20% - 강조색4 11 2 2 2 5" xfId="24893" xr:uid="{2B7E19F5-7F4D-4FD0-B86E-19F51772EA6E}"/>
    <cellStyle name="20% - 강조색4 11 2 2 2 6" xfId="51051" xr:uid="{E94D5455-A616-458C-B473-25F75D4FA456}"/>
    <cellStyle name="20% - 강조색4 11 2 2 3" xfId="4198" xr:uid="{38E8A2B9-0A06-4BB7-BDA4-062F782C48CB}"/>
    <cellStyle name="20% - 강조색4 11 2 2 3 2" xfId="9724" xr:uid="{5AA90658-E9C5-4EC0-A535-2855E6DFC6D9}"/>
    <cellStyle name="20% - 강조색4 11 2 2 3 2 2" xfId="20753" xr:uid="{8E4E27FF-91DA-4429-8A35-FD6BC0520075}"/>
    <cellStyle name="20% - 강조색4 11 2 2 3 2 2 2" xfId="42802" xr:uid="{78EF2B5E-4118-47B3-8192-BBEBEBD0B5CD}"/>
    <cellStyle name="20% - 강조색4 11 2 2 3 2 3" xfId="31782" xr:uid="{7F6A002F-C2EB-4378-A371-8BA9C1E4D8B4}"/>
    <cellStyle name="20% - 강조색4 11 2 2 3 3" xfId="15243" xr:uid="{825CA783-FCD5-45D9-8207-8F4CB63F7AB8}"/>
    <cellStyle name="20% - 강조색4 11 2 2 3 3 2" xfId="37292" xr:uid="{2CFA6124-11E8-4098-BEAF-7C157AD0B3F0}"/>
    <cellStyle name="20% - 강조색4 11 2 2 3 4" xfId="26272" xr:uid="{2B0ABE4D-30DA-4E37-B04F-FF4CEB441755}"/>
    <cellStyle name="20% - 강조색4 11 2 2 3 5" xfId="52430" xr:uid="{0D953F1F-DBB5-4FB2-832D-FE60436DCB05}"/>
    <cellStyle name="20% - 강조색4 11 2 2 4" xfId="6969" xr:uid="{27172B6A-7C8E-4AFA-BAB1-8F865DEC9360}"/>
    <cellStyle name="20% - 강조색4 11 2 2 4 2" xfId="17998" xr:uid="{89BA41F9-6E98-45D2-A292-2FEF84247654}"/>
    <cellStyle name="20% - 강조색4 11 2 2 4 2 2" xfId="40047" xr:uid="{BD5BBD8D-6C0E-428A-96FF-178CD1948345}"/>
    <cellStyle name="20% - 강조색4 11 2 2 4 3" xfId="29027" xr:uid="{02464A48-48DE-47D8-A038-FF825B52736A}"/>
    <cellStyle name="20% - 강조색4 11 2 2 4 4" xfId="55183" xr:uid="{6826ED91-6E3D-44E9-9147-CB2A85CBDCA2}"/>
    <cellStyle name="20% - 강조색4 11 2 2 5" xfId="12488" xr:uid="{1F0D0644-D33A-4820-9996-2CAC0A000864}"/>
    <cellStyle name="20% - 강조색4 11 2 2 5 2" xfId="34537" xr:uid="{9213EE6D-9FE3-4D4B-9F0D-0D9D9A12646D}"/>
    <cellStyle name="20% - 강조색4 11 2 2 6" xfId="23517" xr:uid="{0BC4A1AD-DAD0-4AE9-B7CA-F76B94956609}"/>
    <cellStyle name="20% - 강조색4 11 2 2 7" xfId="49674" xr:uid="{25830472-86BE-421C-9310-EE9B8AE4E843}"/>
    <cellStyle name="20% - 강조색4 11 2 3" xfId="2110" xr:uid="{5941A167-6EAF-4403-82C3-C02F1656C6B6}"/>
    <cellStyle name="20% - 강조색4 11 2 3 2" xfId="4886" xr:uid="{7445984D-DAA2-4A74-83CC-13992F73DF65}"/>
    <cellStyle name="20% - 강조색4 11 2 3 2 2" xfId="10412" xr:uid="{58180D70-8BA7-4AB2-A64D-5B37139ABF7A}"/>
    <cellStyle name="20% - 강조색4 11 2 3 2 2 2" xfId="21441" xr:uid="{74862D9D-3739-499C-BF12-248D465895C8}"/>
    <cellStyle name="20% - 강조색4 11 2 3 2 2 2 2" xfId="43490" xr:uid="{C616EE56-295F-4FA4-98E1-908BDCEE7969}"/>
    <cellStyle name="20% - 강조색4 11 2 3 2 2 3" xfId="32470" xr:uid="{06F1D164-3E8E-492F-AFA0-EA824C825996}"/>
    <cellStyle name="20% - 강조색4 11 2 3 2 3" xfId="15931" xr:uid="{B87197B6-F9A0-45F6-8A0A-D6349837F547}"/>
    <cellStyle name="20% - 강조색4 11 2 3 2 3 2" xfId="37980" xr:uid="{2BA89507-790B-4294-B29F-1FF3F3149F27}"/>
    <cellStyle name="20% - 강조색4 11 2 3 2 4" xfId="26960" xr:uid="{6C92DD26-9822-49B3-8B16-59B87D429929}"/>
    <cellStyle name="20% - 강조색4 11 2 3 2 5" xfId="53118" xr:uid="{4C27E06E-EF80-4BF6-87CC-0C23B54B68AC}"/>
    <cellStyle name="20% - 강조색4 11 2 3 3" xfId="7657" xr:uid="{499EF3C3-9ACA-46ED-BB50-564ACE49168F}"/>
    <cellStyle name="20% - 강조색4 11 2 3 3 2" xfId="18686" xr:uid="{DF4741A1-C206-4BA1-9F85-6BFE9894A916}"/>
    <cellStyle name="20% - 강조색4 11 2 3 3 2 2" xfId="40735" xr:uid="{8979A7E2-F1B7-4CDC-B484-E93CACB4C9F6}"/>
    <cellStyle name="20% - 강조색4 11 2 3 3 3" xfId="29715" xr:uid="{31BE4472-5C9D-4061-A6DF-1CFDA5A2D3FA}"/>
    <cellStyle name="20% - 강조색4 11 2 3 4" xfId="13176" xr:uid="{71C84DB5-21F3-46A4-9B9D-AD73CF9359CE}"/>
    <cellStyle name="20% - 강조색4 11 2 3 4 2" xfId="35225" xr:uid="{A09A4285-EDB7-4C3A-93A8-5682650341A3}"/>
    <cellStyle name="20% - 강조색4 11 2 3 5" xfId="24205" xr:uid="{EEF97CA3-EEC5-42A0-A886-3F1E07ABA613}"/>
    <cellStyle name="20% - 강조색4 11 2 3 6" xfId="50363" xr:uid="{F3D177D0-AEF6-4118-8383-32BF574562DA}"/>
    <cellStyle name="20% - 강조색4 11 2 4" xfId="3510" xr:uid="{91DA57AD-F01E-4A23-8F16-8186874F8483}"/>
    <cellStyle name="20% - 강조색4 11 2 4 2" xfId="9036" xr:uid="{EC6E96F0-6252-47AF-B152-8C2EC23F3A9A}"/>
    <cellStyle name="20% - 강조색4 11 2 4 2 2" xfId="20065" xr:uid="{536D43D9-5538-42E4-8342-5B40B523C2A7}"/>
    <cellStyle name="20% - 강조색4 11 2 4 2 2 2" xfId="42114" xr:uid="{17B3D820-2E17-4CCF-9681-31FD7FA86702}"/>
    <cellStyle name="20% - 강조색4 11 2 4 2 3" xfId="31094" xr:uid="{05339E1A-375E-4A66-8E4D-1657689DD99F}"/>
    <cellStyle name="20% - 강조색4 11 2 4 3" xfId="14555" xr:uid="{D82E01FF-EAC8-4D88-AB5B-8B819153FE4C}"/>
    <cellStyle name="20% - 강조색4 11 2 4 3 2" xfId="36604" xr:uid="{DB2A8BD4-A485-4180-898B-1AB1D5968FA5}"/>
    <cellStyle name="20% - 강조색4 11 2 4 4" xfId="25584" xr:uid="{C8B74040-7F06-457E-9BF7-A6C3EC66C4F9}"/>
    <cellStyle name="20% - 강조색4 11 2 4 5" xfId="51742" xr:uid="{605B1C76-84CE-4CAB-9056-DAAA137BCC0B}"/>
    <cellStyle name="20% - 강조색4 11 2 5" xfId="6281" xr:uid="{2C399315-B8DE-486E-827E-B6D1376324B5}"/>
    <cellStyle name="20% - 강조색4 11 2 5 2" xfId="17310" xr:uid="{C333CB35-0298-4018-8458-0B215DD6F07E}"/>
    <cellStyle name="20% - 강조색4 11 2 5 2 2" xfId="39359" xr:uid="{A7649CEC-51B5-46DF-A87A-C5179D6FE729}"/>
    <cellStyle name="20% - 강조색4 11 2 5 3" xfId="28339" xr:uid="{B9116492-5218-43A5-8A7E-25F684B063F3}"/>
    <cellStyle name="20% - 강조색4 11 2 5 4" xfId="54495" xr:uid="{DE2AB96E-9E5F-46DF-9E64-48891766B7AA}"/>
    <cellStyle name="20% - 강조색4 11 2 6" xfId="11800" xr:uid="{4F5034C7-2583-4716-9A87-CCB9BC006A5D}"/>
    <cellStyle name="20% - 강조색4 11 2 6 2" xfId="33849" xr:uid="{FC726B88-739C-466E-81C6-B81B1F132FC1}"/>
    <cellStyle name="20% - 강조색4 11 2 7" xfId="22829" xr:uid="{A02AE537-D730-4887-BD57-CE815B3350A9}"/>
    <cellStyle name="20% - 강조색4 11 2 8" xfId="48986" xr:uid="{092877A2-1282-4EC6-B565-F4873CFEB4CC}"/>
    <cellStyle name="20% - 강조색4 11 3" xfId="1062" xr:uid="{500C2372-20FF-4951-95C2-E90A4BA6F296}"/>
    <cellStyle name="20% - 강조색4 11 3 2" xfId="2456" xr:uid="{24E7F6BD-B720-4CEF-8636-181C23EFADF0}"/>
    <cellStyle name="20% - 강조색4 11 3 2 2" xfId="5232" xr:uid="{96D6BEF0-2EBE-49A7-B853-E9AA82121E55}"/>
    <cellStyle name="20% - 강조색4 11 3 2 2 2" xfId="10758" xr:uid="{F84A4913-123F-4F07-B221-B39C6552FAA1}"/>
    <cellStyle name="20% - 강조색4 11 3 2 2 2 2" xfId="21787" xr:uid="{351FCB37-206B-45F1-B658-D7EB6AB01129}"/>
    <cellStyle name="20% - 강조색4 11 3 2 2 2 2 2" xfId="43836" xr:uid="{C8381F71-699B-4896-B3D4-B1AD5F7BB8BA}"/>
    <cellStyle name="20% - 강조색4 11 3 2 2 2 3" xfId="32816" xr:uid="{CBCB13DB-B6E6-48B2-AC20-E8887157B75D}"/>
    <cellStyle name="20% - 강조색4 11 3 2 2 3" xfId="16277" xr:uid="{F82ABA07-9EFF-4B28-8D62-F9DDB03C4319}"/>
    <cellStyle name="20% - 강조색4 11 3 2 2 3 2" xfId="38326" xr:uid="{4A45CD18-8EFF-4D6D-95EE-714B55781325}"/>
    <cellStyle name="20% - 강조색4 11 3 2 2 4" xfId="27306" xr:uid="{C6405C97-0810-4C84-8EAE-9F71AF43CACA}"/>
    <cellStyle name="20% - 강조색4 11 3 2 2 5" xfId="53464" xr:uid="{C7430143-D0AD-469E-854E-F40CB8952F12}"/>
    <cellStyle name="20% - 강조색4 11 3 2 3" xfId="8003" xr:uid="{3EA8C255-86BB-44AF-8CE9-784620BB2860}"/>
    <cellStyle name="20% - 강조색4 11 3 2 3 2" xfId="19032" xr:uid="{1EE6DDB1-07EE-49B9-B610-5B01C9EE4808}"/>
    <cellStyle name="20% - 강조색4 11 3 2 3 2 2" xfId="41081" xr:uid="{04C6C67A-76AF-4F52-9EC0-2DF4E0677B6C}"/>
    <cellStyle name="20% - 강조색4 11 3 2 3 3" xfId="30061" xr:uid="{297C6A62-6900-42DC-A064-1BD6351DD9DC}"/>
    <cellStyle name="20% - 강조색4 11 3 2 4" xfId="13522" xr:uid="{3E905476-9D6D-4ACC-9B2C-0672DA4687D7}"/>
    <cellStyle name="20% - 강조색4 11 3 2 4 2" xfId="35571" xr:uid="{A9FFEE11-5E64-49B3-97C8-7C9AF7A98480}"/>
    <cellStyle name="20% - 강조색4 11 3 2 5" xfId="24551" xr:uid="{A6E67188-C5CC-4BA2-89B4-ABDB76C47AD7}"/>
    <cellStyle name="20% - 강조색4 11 3 2 6" xfId="50709" xr:uid="{171B7039-7375-4268-B92D-276A820ED40A}"/>
    <cellStyle name="20% - 강조색4 11 3 3" xfId="3856" xr:uid="{7F0D30FB-9A03-4AB5-9234-AB03203FDA4D}"/>
    <cellStyle name="20% - 강조색4 11 3 3 2" xfId="9382" xr:uid="{28D6F48D-D909-453A-A8EF-91342C9432A4}"/>
    <cellStyle name="20% - 강조색4 11 3 3 2 2" xfId="20411" xr:uid="{53A392CD-5BA4-43CE-8FEF-551DDE68D245}"/>
    <cellStyle name="20% - 강조색4 11 3 3 2 2 2" xfId="42460" xr:uid="{4BAE8347-9D57-4EA6-B4FD-EE0D0126D751}"/>
    <cellStyle name="20% - 강조색4 11 3 3 2 3" xfId="31440" xr:uid="{0F73D771-449F-449B-B18E-AAF7EA8B699B}"/>
    <cellStyle name="20% - 강조색4 11 3 3 3" xfId="14901" xr:uid="{EFBA7A7F-604C-4D4E-B12D-A438E17992C2}"/>
    <cellStyle name="20% - 강조색4 11 3 3 3 2" xfId="36950" xr:uid="{533A1E83-9EAB-4D6F-965F-E85A160FDE02}"/>
    <cellStyle name="20% - 강조색4 11 3 3 4" xfId="25930" xr:uid="{7E0D93FF-6A1E-43EE-95AB-6F0A3AA6B009}"/>
    <cellStyle name="20% - 강조색4 11 3 3 5" xfId="52088" xr:uid="{CBAEF7C3-1266-4C5E-B2DE-481A87AEF9E8}"/>
    <cellStyle name="20% - 강조색4 11 3 4" xfId="6627" xr:uid="{CBA1A7EA-E2E8-457C-877F-9B9A75D4CD5C}"/>
    <cellStyle name="20% - 강조색4 11 3 4 2" xfId="17656" xr:uid="{3DD9C530-2957-4BB9-AC42-BF4D9BD69A36}"/>
    <cellStyle name="20% - 강조색4 11 3 4 2 2" xfId="39705" xr:uid="{995DBC5C-D224-49AB-A614-D7D1D2E81224}"/>
    <cellStyle name="20% - 강조색4 11 3 4 3" xfId="28685" xr:uid="{2B5C51B7-04D9-4E07-A9E9-8DB7CE2FFE18}"/>
    <cellStyle name="20% - 강조색4 11 3 4 4" xfId="54841" xr:uid="{D0209684-B55F-4D29-A519-F580FE6C3111}"/>
    <cellStyle name="20% - 강조색4 11 3 5" xfId="12146" xr:uid="{4DB7E721-5F87-4099-9FD3-4A4BD4A7848A}"/>
    <cellStyle name="20% - 강조색4 11 3 5 2" xfId="34195" xr:uid="{9F937D22-E4A1-47A0-B666-F9F07CB016E7}"/>
    <cellStyle name="20% - 강조색4 11 3 6" xfId="23175" xr:uid="{0A2AF652-D5C8-4740-A78E-79F54A5113BE}"/>
    <cellStyle name="20% - 강조색4 11 3 7" xfId="49332" xr:uid="{9297A2E2-075C-4A7C-9F49-B8FE8C43B6C3}"/>
    <cellStyle name="20% - 강조색4 11 4" xfId="1768" xr:uid="{6DB03198-7C2D-45FC-B1FF-4FE6DCA301AF}"/>
    <cellStyle name="20% - 강조색4 11 4 2" xfId="4544" xr:uid="{E060E75C-F6A9-4BE1-A5D1-DF0C30E90FC9}"/>
    <cellStyle name="20% - 강조색4 11 4 2 2" xfId="10070" xr:uid="{BB8223FB-C95A-44E8-8827-91A44DD205C0}"/>
    <cellStyle name="20% - 강조색4 11 4 2 2 2" xfId="21099" xr:uid="{7D680553-69A5-41E3-8DC9-84A05551A7EF}"/>
    <cellStyle name="20% - 강조색4 11 4 2 2 2 2" xfId="43148" xr:uid="{A22B64E9-DA65-4769-986B-9E3856BC3DC4}"/>
    <cellStyle name="20% - 강조색4 11 4 2 2 3" xfId="32128" xr:uid="{EF7FE510-7C1A-48BF-B70A-E19044138F69}"/>
    <cellStyle name="20% - 강조색4 11 4 2 3" xfId="15589" xr:uid="{7C65DD65-B3A2-4CD3-9B83-3E55E7E1430D}"/>
    <cellStyle name="20% - 강조색4 11 4 2 3 2" xfId="37638" xr:uid="{ADCA29F6-2AB4-441B-B5DA-EE649E8EC687}"/>
    <cellStyle name="20% - 강조색4 11 4 2 4" xfId="26618" xr:uid="{5B77C7BD-1DDF-40B4-9CCF-3F0DBDFB61E4}"/>
    <cellStyle name="20% - 강조색4 11 4 2 5" xfId="52776" xr:uid="{848D0EC5-CC6B-4D56-8C52-A953B9F2DA07}"/>
    <cellStyle name="20% - 강조색4 11 4 3" xfId="7315" xr:uid="{A18855CB-BFD1-49A9-88AE-B2C79FE512E4}"/>
    <cellStyle name="20% - 강조색4 11 4 3 2" xfId="18344" xr:uid="{EB38E841-F6B1-48DC-9B25-45DA8E7A9769}"/>
    <cellStyle name="20% - 강조색4 11 4 3 2 2" xfId="40393" xr:uid="{E54B1013-209C-49BA-A71C-0AFE6E32F9B2}"/>
    <cellStyle name="20% - 강조색4 11 4 3 3" xfId="29373" xr:uid="{EEDDB6CC-AB55-4F0A-8E53-00818DBCCDA0}"/>
    <cellStyle name="20% - 강조색4 11 4 4" xfId="12834" xr:uid="{837F926A-B8EE-4395-8ADE-CAB1C324E179}"/>
    <cellStyle name="20% - 강조색4 11 4 4 2" xfId="34883" xr:uid="{CF4863BD-D1FD-41E8-B791-1C878802FAF6}"/>
    <cellStyle name="20% - 강조색4 11 4 5" xfId="23863" xr:uid="{AD7BA475-F7D2-463A-8F45-E626BCDFA090}"/>
    <cellStyle name="20% - 강조색4 11 4 6" xfId="50021" xr:uid="{E7038EF0-6731-4CFD-B269-522EF6D14E08}"/>
    <cellStyle name="20% - 강조색4 11 5" xfId="3168" xr:uid="{B04F3F3A-4E0C-4898-B934-59DC4650C32E}"/>
    <cellStyle name="20% - 강조색4 11 5 2" xfId="8694" xr:uid="{023A020D-D91C-41EE-82D4-F4D305C242AE}"/>
    <cellStyle name="20% - 강조색4 11 5 2 2" xfId="19723" xr:uid="{55163045-BBF4-49F8-97D7-FC6749A82B69}"/>
    <cellStyle name="20% - 강조색4 11 5 2 2 2" xfId="41772" xr:uid="{FF51067C-B6E8-44DE-ACA3-54B3EE5D3C40}"/>
    <cellStyle name="20% - 강조색4 11 5 2 3" xfId="30752" xr:uid="{8D91C609-87BE-486E-862A-08D3D9970D14}"/>
    <cellStyle name="20% - 강조색4 11 5 3" xfId="14213" xr:uid="{412BBA75-69B9-4D62-BEE6-A91E1155559D}"/>
    <cellStyle name="20% - 강조색4 11 5 3 2" xfId="36262" xr:uid="{6C771B21-FA37-4989-9111-B6C5DE8FA6B3}"/>
    <cellStyle name="20% - 강조색4 11 5 4" xfId="25242" xr:uid="{EA80BD7B-D30E-492A-BAA7-7936EAC15FDD}"/>
    <cellStyle name="20% - 강조색4 11 5 5" xfId="51400" xr:uid="{89AECE82-4F53-46D7-AB67-A14F9636DF9C}"/>
    <cellStyle name="20% - 강조색4 11 6" xfId="5939" xr:uid="{90CC84B1-BA7C-4307-A7E6-9A43F9E3BF78}"/>
    <cellStyle name="20% - 강조색4 11 6 2" xfId="16968" xr:uid="{BD697440-824E-4720-971F-AC524B27924D}"/>
    <cellStyle name="20% - 강조색4 11 6 2 2" xfId="39017" xr:uid="{3C0BE044-20F2-4ACA-AE3E-266EBF41D798}"/>
    <cellStyle name="20% - 강조색4 11 6 3" xfId="27997" xr:uid="{AD9190C2-E868-4BA9-9E41-081FCDA224E1}"/>
    <cellStyle name="20% - 강조색4 11 6 4" xfId="54154" xr:uid="{DF5845F1-A73C-4C40-819F-3E4998414A89}"/>
    <cellStyle name="20% - 강조색4 11 7" xfId="11458" xr:uid="{56108205-E3F7-4FD8-95AA-39B81F4DC118}"/>
    <cellStyle name="20% - 강조색4 11 7 2" xfId="33507" xr:uid="{9E0764E7-7028-4BC6-865D-E18F91FA7390}"/>
    <cellStyle name="20% - 강조색4 11 8" xfId="22487" xr:uid="{C67202B1-E85E-44FF-BF78-C3826B46821D}"/>
    <cellStyle name="20% - 강조색4 11 9" xfId="48645" xr:uid="{ABBFEFF0-FFAB-49AE-9AF6-A6F058350BC7}"/>
    <cellStyle name="20% - 강조색4 12" xfId="322" xr:uid="{00000000-0005-0000-0000-000092000000}"/>
    <cellStyle name="20% - 강조색4 12 2" xfId="682" xr:uid="{00000000-0005-0000-0000-000093000000}"/>
    <cellStyle name="20% - 강조색4 12 2 2" xfId="1419" xr:uid="{42C5E0A8-A625-4253-886E-E69FEFE2C2E2}"/>
    <cellStyle name="20% - 강조색4 12 2 2 2" xfId="2813" xr:uid="{EEB1B6C3-AB58-45D8-A9D7-1234CEF1A8A8}"/>
    <cellStyle name="20% - 강조색4 12 2 2 2 2" xfId="5589" xr:uid="{B36F91F1-BC19-4B99-9C5F-DF9E2A3CF068}"/>
    <cellStyle name="20% - 강조색4 12 2 2 2 2 2" xfId="11115" xr:uid="{003B0E6B-BCD8-4514-A266-C9A720245979}"/>
    <cellStyle name="20% - 강조색4 12 2 2 2 2 2 2" xfId="22144" xr:uid="{B8B1BB96-B6C5-44CB-924C-7D151C52DA79}"/>
    <cellStyle name="20% - 강조색4 12 2 2 2 2 2 2 2" xfId="44193" xr:uid="{2E561B2D-4502-4F2E-88AF-7029CC628B75}"/>
    <cellStyle name="20% - 강조색4 12 2 2 2 2 2 3" xfId="33173" xr:uid="{7BC0E408-DFE0-4493-8262-52ACC4564B20}"/>
    <cellStyle name="20% - 강조색4 12 2 2 2 2 3" xfId="16634" xr:uid="{FF96DFF9-58C7-4504-8DCA-EE524B243A46}"/>
    <cellStyle name="20% - 강조색4 12 2 2 2 2 3 2" xfId="38683" xr:uid="{6869B04F-22D6-46AB-BCCA-143D0385AEFF}"/>
    <cellStyle name="20% - 강조색4 12 2 2 2 2 4" xfId="27663" xr:uid="{FED393A3-3234-4B87-B4F8-0EC3306F9A5F}"/>
    <cellStyle name="20% - 강조색4 12 2 2 2 2 5" xfId="53821" xr:uid="{3401F2F2-0CF2-41C5-A727-A7D2FE90C122}"/>
    <cellStyle name="20% - 강조색4 12 2 2 2 3" xfId="8360" xr:uid="{01C005AE-E5B8-491E-84F0-2B1F33A7C33B}"/>
    <cellStyle name="20% - 강조색4 12 2 2 2 3 2" xfId="19389" xr:uid="{4056D24B-D455-4364-8386-DDA0D843DFB3}"/>
    <cellStyle name="20% - 강조색4 12 2 2 2 3 2 2" xfId="41438" xr:uid="{9F4E6917-65A1-4A79-9E9C-CA33A373A9D8}"/>
    <cellStyle name="20% - 강조색4 12 2 2 2 3 3" xfId="30418" xr:uid="{83C19F7E-6BDB-4A00-8FE8-5E0FD4C2DD1D}"/>
    <cellStyle name="20% - 강조색4 12 2 2 2 4" xfId="13879" xr:uid="{DF4A9A03-7200-4119-9312-9E723BB8528E}"/>
    <cellStyle name="20% - 강조색4 12 2 2 2 4 2" xfId="35928" xr:uid="{D2835006-A0BD-4F8B-A297-2455BA3D84A8}"/>
    <cellStyle name="20% - 강조색4 12 2 2 2 5" xfId="24908" xr:uid="{6680EBDB-BF60-409E-91C5-ECFD52CDB292}"/>
    <cellStyle name="20% - 강조색4 12 2 2 2 6" xfId="51066" xr:uid="{9D9BC68A-9939-4987-9035-10D26A85529C}"/>
    <cellStyle name="20% - 강조색4 12 2 2 3" xfId="4213" xr:uid="{763B6B6F-6FCC-4210-BD5D-7C2E98ECCB61}"/>
    <cellStyle name="20% - 강조색4 12 2 2 3 2" xfId="9739" xr:uid="{75BF0B38-0504-43AA-80EB-2162AA016DAF}"/>
    <cellStyle name="20% - 강조색4 12 2 2 3 2 2" xfId="20768" xr:uid="{B7D34489-6EC5-4332-AE41-0A55AB28B9AC}"/>
    <cellStyle name="20% - 강조색4 12 2 2 3 2 2 2" xfId="42817" xr:uid="{24790084-28B8-4475-815B-A17CA9C45C9E}"/>
    <cellStyle name="20% - 강조색4 12 2 2 3 2 3" xfId="31797" xr:uid="{3E7A7D3A-2EF5-47E6-9CF8-F1079D66B072}"/>
    <cellStyle name="20% - 강조색4 12 2 2 3 3" xfId="15258" xr:uid="{DA26B561-F2D4-45D6-A6AE-15CC5751F52E}"/>
    <cellStyle name="20% - 강조색4 12 2 2 3 3 2" xfId="37307" xr:uid="{9E55A064-B9B1-4E05-AEE1-FF651F7E2527}"/>
    <cellStyle name="20% - 강조색4 12 2 2 3 4" xfId="26287" xr:uid="{B89418F6-6110-4B7B-9B20-EC8C612B4FC1}"/>
    <cellStyle name="20% - 강조색4 12 2 2 3 5" xfId="52445" xr:uid="{45B2B6CB-4AA2-4E52-B359-CBF50B4F995B}"/>
    <cellStyle name="20% - 강조색4 12 2 2 4" xfId="6984" xr:uid="{1A9A341D-D73C-42FD-B451-A2AC6206D3BE}"/>
    <cellStyle name="20% - 강조색4 12 2 2 4 2" xfId="18013" xr:uid="{80223D2C-62F4-4608-8A98-C5F3DDC859B9}"/>
    <cellStyle name="20% - 강조색4 12 2 2 4 2 2" xfId="40062" xr:uid="{6EF3A284-CE04-4408-9674-D69E05F2A443}"/>
    <cellStyle name="20% - 강조색4 12 2 2 4 3" xfId="29042" xr:uid="{AA62B503-9BA3-4F2D-BC29-F24B69D6ABC2}"/>
    <cellStyle name="20% - 강조색4 12 2 2 4 4" xfId="55198" xr:uid="{4D21C2B9-55FF-431A-81A4-241BB1741E2C}"/>
    <cellStyle name="20% - 강조색4 12 2 2 5" xfId="12503" xr:uid="{FE8F136E-EBF3-4898-819A-A324B8487977}"/>
    <cellStyle name="20% - 강조색4 12 2 2 5 2" xfId="34552" xr:uid="{C98816C4-3FDA-460F-B0BB-7F3C7F504ED9}"/>
    <cellStyle name="20% - 강조색4 12 2 2 6" xfId="23532" xr:uid="{7CC16D8D-FBD5-414B-B853-000908CE8268}"/>
    <cellStyle name="20% - 강조색4 12 2 2 7" xfId="49689" xr:uid="{4A3F5343-BEB0-4B4B-9FAC-13D8747A7EEC}"/>
    <cellStyle name="20% - 강조색4 12 2 3" xfId="2125" xr:uid="{52280A19-081B-4ED5-AF7F-8D6496B1651D}"/>
    <cellStyle name="20% - 강조색4 12 2 3 2" xfId="4901" xr:uid="{5A5D60DC-8B1E-4C0C-B18C-FBB27E0386BE}"/>
    <cellStyle name="20% - 강조색4 12 2 3 2 2" xfId="10427" xr:uid="{62CBA2B0-F239-4630-822F-D33D8107B381}"/>
    <cellStyle name="20% - 강조색4 12 2 3 2 2 2" xfId="21456" xr:uid="{053BAB04-C836-43B7-A939-ED8495A44543}"/>
    <cellStyle name="20% - 강조색4 12 2 3 2 2 2 2" xfId="43505" xr:uid="{5B252BFA-F42E-458D-9FAF-E645BA178DC6}"/>
    <cellStyle name="20% - 강조색4 12 2 3 2 2 3" xfId="32485" xr:uid="{48FE0687-371E-407F-9E52-6777A607D784}"/>
    <cellStyle name="20% - 강조색4 12 2 3 2 3" xfId="15946" xr:uid="{DC65D5B0-CE5D-44F6-A0C2-7FEC1C9604EC}"/>
    <cellStyle name="20% - 강조색4 12 2 3 2 3 2" xfId="37995" xr:uid="{1A602603-17DD-4223-B482-2D6E7B397C9A}"/>
    <cellStyle name="20% - 강조색4 12 2 3 2 4" xfId="26975" xr:uid="{29DE0016-191B-452F-83CC-A5583F4550B5}"/>
    <cellStyle name="20% - 강조색4 12 2 3 2 5" xfId="53133" xr:uid="{571E936A-42C5-4978-B066-F0D81C557133}"/>
    <cellStyle name="20% - 강조색4 12 2 3 3" xfId="7672" xr:uid="{BAA9D0E9-2D10-46F2-A3F5-5F808C747966}"/>
    <cellStyle name="20% - 강조색4 12 2 3 3 2" xfId="18701" xr:uid="{953F722A-E8F3-4F91-8186-6A0967A6F4B2}"/>
    <cellStyle name="20% - 강조색4 12 2 3 3 2 2" xfId="40750" xr:uid="{BFD0F4D1-1B5E-435A-9555-31BC424A023D}"/>
    <cellStyle name="20% - 강조색4 12 2 3 3 3" xfId="29730" xr:uid="{93D6CFD5-D930-4520-A137-68DDDDBBA622}"/>
    <cellStyle name="20% - 강조색4 12 2 3 4" xfId="13191" xr:uid="{23940B24-D303-43BB-A507-A6215476FB60}"/>
    <cellStyle name="20% - 강조색4 12 2 3 4 2" xfId="35240" xr:uid="{B2263390-10ED-498D-A264-A957051FF4DB}"/>
    <cellStyle name="20% - 강조색4 12 2 3 5" xfId="24220" xr:uid="{EC653208-8E05-4B2B-B944-EF68A94E1A5E}"/>
    <cellStyle name="20% - 강조색4 12 2 3 6" xfId="50378" xr:uid="{881FFFE9-5DC2-4DF9-A583-D6DEECE52383}"/>
    <cellStyle name="20% - 강조색4 12 2 4" xfId="3525" xr:uid="{C8C0E1A5-A516-4AD0-933F-CA7C6ADD8AF0}"/>
    <cellStyle name="20% - 강조색4 12 2 4 2" xfId="9051" xr:uid="{CDA94E63-AEA5-474A-BB7C-1BD4726CB762}"/>
    <cellStyle name="20% - 강조색4 12 2 4 2 2" xfId="20080" xr:uid="{0EAB22C9-5B88-4CA2-BF73-622BE0FB251E}"/>
    <cellStyle name="20% - 강조색4 12 2 4 2 2 2" xfId="42129" xr:uid="{A0A88678-E504-4C59-98FF-3F2AAB16AB27}"/>
    <cellStyle name="20% - 강조색4 12 2 4 2 3" xfId="31109" xr:uid="{BC54761C-510E-41FB-BED8-68A6C2B2BB0D}"/>
    <cellStyle name="20% - 강조색4 12 2 4 3" xfId="14570" xr:uid="{C0501768-9F79-42E1-90E3-2FD3B16B9665}"/>
    <cellStyle name="20% - 강조색4 12 2 4 3 2" xfId="36619" xr:uid="{6C5090D6-C4F0-4767-A134-3FBA2B257372}"/>
    <cellStyle name="20% - 강조색4 12 2 4 4" xfId="25599" xr:uid="{65BCE185-6549-4D0C-A5E3-4120407F764E}"/>
    <cellStyle name="20% - 강조색4 12 2 4 5" xfId="51757" xr:uid="{791B65E1-1A33-4DE0-844E-23C26D0BAA32}"/>
    <cellStyle name="20% - 강조색4 12 2 5" xfId="6296" xr:uid="{CCE9C8B6-71FE-40D6-BC61-629EB0E43C37}"/>
    <cellStyle name="20% - 강조색4 12 2 5 2" xfId="17325" xr:uid="{9DD353E7-EDF2-4458-88A5-266B8B674564}"/>
    <cellStyle name="20% - 강조색4 12 2 5 2 2" xfId="39374" xr:uid="{16691F84-606A-4A52-87B1-BDEA21443BD0}"/>
    <cellStyle name="20% - 강조색4 12 2 5 3" xfId="28354" xr:uid="{FCE542B2-5695-4D00-B59C-D408DDD4B89F}"/>
    <cellStyle name="20% - 강조색4 12 2 5 4" xfId="54510" xr:uid="{AB856E64-5511-4FED-8196-ADCAB4643BFD}"/>
    <cellStyle name="20% - 강조색4 12 2 6" xfId="11815" xr:uid="{030D87EA-1E97-4D97-9627-24B3E4388784}"/>
    <cellStyle name="20% - 강조색4 12 2 6 2" xfId="33864" xr:uid="{94334309-6ECF-4846-A563-1622329DD728}"/>
    <cellStyle name="20% - 강조색4 12 2 7" xfId="22844" xr:uid="{8DC42252-3993-4644-98B0-D673B19C27D7}"/>
    <cellStyle name="20% - 강조색4 12 2 8" xfId="49001" xr:uid="{7765B6AD-C206-451B-B7DE-D6F2288AD72A}"/>
    <cellStyle name="20% - 강조색4 12 3" xfId="1077" xr:uid="{35AF6927-37F7-460C-9C31-DAE897B1C341}"/>
    <cellStyle name="20% - 강조색4 12 3 2" xfId="2471" xr:uid="{764232A2-2332-4A52-BD72-A1DC00F66171}"/>
    <cellStyle name="20% - 강조색4 12 3 2 2" xfId="5247" xr:uid="{6627CEB6-A0D4-4F28-8ECD-FE1D13D6DDB6}"/>
    <cellStyle name="20% - 강조색4 12 3 2 2 2" xfId="10773" xr:uid="{33355019-954C-456D-84F0-7BC942B8CFE9}"/>
    <cellStyle name="20% - 강조색4 12 3 2 2 2 2" xfId="21802" xr:uid="{5F302E0E-5C11-4B73-9600-8EFC14106A7E}"/>
    <cellStyle name="20% - 강조색4 12 3 2 2 2 2 2" xfId="43851" xr:uid="{83DC585D-EC18-470E-A310-2ECF465436E6}"/>
    <cellStyle name="20% - 강조색4 12 3 2 2 2 3" xfId="32831" xr:uid="{22469B12-1E4F-4DD6-A192-E9D9AB28A8A4}"/>
    <cellStyle name="20% - 강조색4 12 3 2 2 3" xfId="16292" xr:uid="{D5CB3420-694E-4178-A79C-537F66E3AF3B}"/>
    <cellStyle name="20% - 강조색4 12 3 2 2 3 2" xfId="38341" xr:uid="{52B0CB31-FBE1-4997-9F74-6165A80834C9}"/>
    <cellStyle name="20% - 강조색4 12 3 2 2 4" xfId="27321" xr:uid="{A2B86D63-6F21-4B4C-A869-7B26069124B0}"/>
    <cellStyle name="20% - 강조색4 12 3 2 2 5" xfId="53479" xr:uid="{42496BA8-FF45-4669-8A3D-267B73F02072}"/>
    <cellStyle name="20% - 강조색4 12 3 2 3" xfId="8018" xr:uid="{184BD7C4-C4E7-4092-B9C8-D69A26E27489}"/>
    <cellStyle name="20% - 강조색4 12 3 2 3 2" xfId="19047" xr:uid="{81FBB6F0-5C0E-499E-9C77-6527F393DCDF}"/>
    <cellStyle name="20% - 강조색4 12 3 2 3 2 2" xfId="41096" xr:uid="{A9631859-B0F8-4948-A2FF-BFE91CF6F8F7}"/>
    <cellStyle name="20% - 강조색4 12 3 2 3 3" xfId="30076" xr:uid="{2B949CC5-4E9A-4945-AAEF-F5A4BF1932B1}"/>
    <cellStyle name="20% - 강조색4 12 3 2 4" xfId="13537" xr:uid="{F7859541-F8CF-4489-8958-D303702498DE}"/>
    <cellStyle name="20% - 강조색4 12 3 2 4 2" xfId="35586" xr:uid="{A9B72D9F-6144-4A9C-BCC6-26F1A62BDF5E}"/>
    <cellStyle name="20% - 강조색4 12 3 2 5" xfId="24566" xr:uid="{A88D642D-7960-4D92-96E6-80CE8857FA61}"/>
    <cellStyle name="20% - 강조색4 12 3 2 6" xfId="50724" xr:uid="{8679F931-4ACA-4931-8DA2-38AE6A0C23F0}"/>
    <cellStyle name="20% - 강조색4 12 3 3" xfId="3871" xr:uid="{DF2EA8D4-50AB-4AC1-BF7C-552ABC96A39F}"/>
    <cellStyle name="20% - 강조색4 12 3 3 2" xfId="9397" xr:uid="{8FFBA1C1-BEA4-49B7-B299-C8909ADBC0EA}"/>
    <cellStyle name="20% - 강조색4 12 3 3 2 2" xfId="20426" xr:uid="{97B3A60B-318D-4EA4-B70C-D7B73234C68C}"/>
    <cellStyle name="20% - 강조색4 12 3 3 2 2 2" xfId="42475" xr:uid="{C684A4B0-7455-4B45-92E8-F05B682C6114}"/>
    <cellStyle name="20% - 강조색4 12 3 3 2 3" xfId="31455" xr:uid="{A6E19877-E241-45E7-849B-798B7727EB95}"/>
    <cellStyle name="20% - 강조색4 12 3 3 3" xfId="14916" xr:uid="{E19FE39F-3A2B-4E3B-91FF-97E07A20850F}"/>
    <cellStyle name="20% - 강조색4 12 3 3 3 2" xfId="36965" xr:uid="{E4AF6B22-1089-4708-BDAE-42685EB831BA}"/>
    <cellStyle name="20% - 강조색4 12 3 3 4" xfId="25945" xr:uid="{77C5B29C-9174-4A83-A167-E3FB61376EEA}"/>
    <cellStyle name="20% - 강조색4 12 3 3 5" xfId="52103" xr:uid="{3E921854-4038-4EE3-BE03-4B69337FFBAB}"/>
    <cellStyle name="20% - 강조색4 12 3 4" xfId="6642" xr:uid="{D35375B9-495F-4709-8409-D9572A750D99}"/>
    <cellStyle name="20% - 강조색4 12 3 4 2" xfId="17671" xr:uid="{43FD439B-87C0-417F-BDBD-EFD8FE3AFCA6}"/>
    <cellStyle name="20% - 강조색4 12 3 4 2 2" xfId="39720" xr:uid="{D27A6474-D473-4661-95E1-270631B1C1A6}"/>
    <cellStyle name="20% - 강조색4 12 3 4 3" xfId="28700" xr:uid="{15635C1C-FA25-46DE-8340-CD0FC5202B28}"/>
    <cellStyle name="20% - 강조색4 12 3 4 4" xfId="54856" xr:uid="{F86C59F5-762A-4864-95CF-447CAE85F0E5}"/>
    <cellStyle name="20% - 강조색4 12 3 5" xfId="12161" xr:uid="{4F1F2F8A-C0F3-4560-952C-A2D144E00639}"/>
    <cellStyle name="20% - 강조색4 12 3 5 2" xfId="34210" xr:uid="{28132BDB-E322-43BF-B672-9769C4F2633D}"/>
    <cellStyle name="20% - 강조색4 12 3 6" xfId="23190" xr:uid="{DF9B5B5B-FDD1-4720-8A0A-B0A5FBA20620}"/>
    <cellStyle name="20% - 강조색4 12 3 7" xfId="49347" xr:uid="{1BD4F621-C554-4810-9D9E-3924963E859A}"/>
    <cellStyle name="20% - 강조색4 12 4" xfId="1783" xr:uid="{BBF02616-EA56-498E-98AD-E298F6CF93F4}"/>
    <cellStyle name="20% - 강조색4 12 4 2" xfId="4559" xr:uid="{8F9B2446-A3D3-4566-88B4-C62D01F9E63B}"/>
    <cellStyle name="20% - 강조색4 12 4 2 2" xfId="10085" xr:uid="{2A00540F-D807-4A95-BCE8-8583FDBF7EA2}"/>
    <cellStyle name="20% - 강조색4 12 4 2 2 2" xfId="21114" xr:uid="{C7F9A7EA-E309-47BC-9109-677A45441B3F}"/>
    <cellStyle name="20% - 강조색4 12 4 2 2 2 2" xfId="43163" xr:uid="{0BCA59A0-37CE-47B2-BAC8-DD09F10C7F66}"/>
    <cellStyle name="20% - 강조색4 12 4 2 2 3" xfId="32143" xr:uid="{246038D5-4F41-4CA1-97FF-F9B7BEFE1607}"/>
    <cellStyle name="20% - 강조색4 12 4 2 3" xfId="15604" xr:uid="{60596749-6638-472C-B243-405030BB7119}"/>
    <cellStyle name="20% - 강조색4 12 4 2 3 2" xfId="37653" xr:uid="{4D740CB4-9A3E-45DD-81D2-CC455A4FD420}"/>
    <cellStyle name="20% - 강조색4 12 4 2 4" xfId="26633" xr:uid="{D05486A8-350B-4A59-9CFB-4D49A8FD3596}"/>
    <cellStyle name="20% - 강조색4 12 4 2 5" xfId="52791" xr:uid="{C9267A6A-7D1C-49B0-8437-632061BD760B}"/>
    <cellStyle name="20% - 강조색4 12 4 3" xfId="7330" xr:uid="{8CC208F1-9671-47E4-8E4F-375A9C1BEB90}"/>
    <cellStyle name="20% - 강조색4 12 4 3 2" xfId="18359" xr:uid="{EDC4E51F-139C-4619-92CC-F8778A0174B2}"/>
    <cellStyle name="20% - 강조색4 12 4 3 2 2" xfId="40408" xr:uid="{E1D72D0A-3E8D-4527-9013-8280D1C00EF3}"/>
    <cellStyle name="20% - 강조색4 12 4 3 3" xfId="29388" xr:uid="{A2CE5DDA-3130-4827-87AA-06A3431630D1}"/>
    <cellStyle name="20% - 강조색4 12 4 4" xfId="12849" xr:uid="{3F1B7F6C-4F45-447A-AED5-C0770CEAD938}"/>
    <cellStyle name="20% - 강조색4 12 4 4 2" xfId="34898" xr:uid="{B896D206-4EC4-494F-8D33-76EE3DF36F89}"/>
    <cellStyle name="20% - 강조색4 12 4 5" xfId="23878" xr:uid="{5B2E66F3-6278-4A64-B5CD-08E36A3ACE0C}"/>
    <cellStyle name="20% - 강조색4 12 4 6" xfId="50036" xr:uid="{CFF66291-ED36-4B12-AB78-FA7821CC4658}"/>
    <cellStyle name="20% - 강조색4 12 5" xfId="3183" xr:uid="{4114299E-7261-4C8F-9637-8E14F75FE71E}"/>
    <cellStyle name="20% - 강조색4 12 5 2" xfId="8709" xr:uid="{760B0CDF-DF64-42F0-AC13-26ECBA23914B}"/>
    <cellStyle name="20% - 강조색4 12 5 2 2" xfId="19738" xr:uid="{28FDD099-C3BB-4BE2-A6A9-5CFD0C438D3F}"/>
    <cellStyle name="20% - 강조색4 12 5 2 2 2" xfId="41787" xr:uid="{6FDC494F-3D4C-4C22-A005-BB5501DCB309}"/>
    <cellStyle name="20% - 강조색4 12 5 2 3" xfId="30767" xr:uid="{5264E849-53D9-4B76-AB0D-F6A0FFB91008}"/>
    <cellStyle name="20% - 강조색4 12 5 3" xfId="14228" xr:uid="{213911E7-3A6A-48DB-9898-3CF6395F60FE}"/>
    <cellStyle name="20% - 강조색4 12 5 3 2" xfId="36277" xr:uid="{EF2ECDAE-FA65-4FB0-84C3-388379DB1038}"/>
    <cellStyle name="20% - 강조색4 12 5 4" xfId="25257" xr:uid="{4978670D-DA05-4501-A5D5-9244B21543E2}"/>
    <cellStyle name="20% - 강조색4 12 5 5" xfId="51415" xr:uid="{4B98B923-AEEE-445B-973C-D120CA8F64AD}"/>
    <cellStyle name="20% - 강조색4 12 6" xfId="5954" xr:uid="{FBDB0091-1524-48F2-B5D3-CBEC8D331B77}"/>
    <cellStyle name="20% - 강조색4 12 6 2" xfId="16983" xr:uid="{0127F72E-79F4-410A-9F14-917E83492561}"/>
    <cellStyle name="20% - 강조색4 12 6 2 2" xfId="39032" xr:uid="{25F0DBDF-D409-471B-9832-A4FC08C63E51}"/>
    <cellStyle name="20% - 강조색4 12 6 3" xfId="28012" xr:uid="{BAAA817E-E113-4D70-93B4-F6DD90A20E62}"/>
    <cellStyle name="20% - 강조색4 12 6 4" xfId="54169" xr:uid="{2D7873DE-A7A0-4771-A788-89C2C72187E6}"/>
    <cellStyle name="20% - 강조색4 12 7" xfId="11473" xr:uid="{76B17F9F-B09B-496E-9BBC-489D79F00990}"/>
    <cellStyle name="20% - 강조색4 12 7 2" xfId="33522" xr:uid="{9FECD8E5-46DE-4073-8EAF-B7933D80C842}"/>
    <cellStyle name="20% - 강조색4 12 8" xfId="22502" xr:uid="{360B22E6-E7ED-4748-9F47-E06AC18406CE}"/>
    <cellStyle name="20% - 강조색4 12 9" xfId="48660" xr:uid="{A0D736F8-0299-4B1B-966F-6E410068F3CB}"/>
    <cellStyle name="20% - 강조색4 13" xfId="335" xr:uid="{00000000-0005-0000-0000-000094000000}"/>
    <cellStyle name="20% - 강조색4 13 2" xfId="695" xr:uid="{00000000-0005-0000-0000-000095000000}"/>
    <cellStyle name="20% - 강조색4 13 2 2" xfId="1432" xr:uid="{30B98C34-1C75-489D-AC48-1473519D99B9}"/>
    <cellStyle name="20% - 강조색4 13 2 2 2" xfId="2826" xr:uid="{16FD46B3-085D-4BB4-A002-DC5DE79B25E2}"/>
    <cellStyle name="20% - 강조색4 13 2 2 2 2" xfId="5602" xr:uid="{CFD6CC9A-5DE3-4E0E-8441-DC90F7E6AF5B}"/>
    <cellStyle name="20% - 강조색4 13 2 2 2 2 2" xfId="11128" xr:uid="{80E8B59E-FC17-4933-819C-3E07618F92D7}"/>
    <cellStyle name="20% - 강조색4 13 2 2 2 2 2 2" xfId="22157" xr:uid="{753FE1BE-69A2-4882-AC9B-1EA8EA85849E}"/>
    <cellStyle name="20% - 강조색4 13 2 2 2 2 2 2 2" xfId="44206" xr:uid="{2D4D5943-AF5D-436B-A186-1A4ACC5D0515}"/>
    <cellStyle name="20% - 강조색4 13 2 2 2 2 2 3" xfId="33186" xr:uid="{F0F78F69-9F78-47FC-A165-C38B66F96151}"/>
    <cellStyle name="20% - 강조색4 13 2 2 2 2 3" xfId="16647" xr:uid="{32229CE6-31F8-42A1-8DAE-1C2BFC94ADE9}"/>
    <cellStyle name="20% - 강조색4 13 2 2 2 2 3 2" xfId="38696" xr:uid="{D50DB046-4C24-4BF0-A9F7-0E8D55039E22}"/>
    <cellStyle name="20% - 강조색4 13 2 2 2 2 4" xfId="27676" xr:uid="{C6DC010B-A8D4-43D9-9996-9E1B0829F2F1}"/>
    <cellStyle name="20% - 강조색4 13 2 2 2 2 5" xfId="53834" xr:uid="{43E9DC55-7E46-432F-A19F-C32D1F999270}"/>
    <cellStyle name="20% - 강조색4 13 2 2 2 3" xfId="8373" xr:uid="{2731D9B8-2671-4AA7-8A13-F31B93F2E877}"/>
    <cellStyle name="20% - 강조색4 13 2 2 2 3 2" xfId="19402" xr:uid="{E8B98C5F-E1B4-40CC-A961-9334C6D97B09}"/>
    <cellStyle name="20% - 강조색4 13 2 2 2 3 2 2" xfId="41451" xr:uid="{66191C6B-1577-4F36-8BDE-32E21B49781E}"/>
    <cellStyle name="20% - 강조색4 13 2 2 2 3 3" xfId="30431" xr:uid="{9D97412D-4B0F-47D3-8DE0-E49DC9052DD9}"/>
    <cellStyle name="20% - 강조색4 13 2 2 2 4" xfId="13892" xr:uid="{EF537969-D469-4102-9230-18E2C9844B25}"/>
    <cellStyle name="20% - 강조색4 13 2 2 2 4 2" xfId="35941" xr:uid="{4AC93E21-7DB2-4375-B6C2-BD51CC5E45E2}"/>
    <cellStyle name="20% - 강조색4 13 2 2 2 5" xfId="24921" xr:uid="{B20E5691-4F8D-4F36-8922-77C8E8B53D19}"/>
    <cellStyle name="20% - 강조색4 13 2 2 2 6" xfId="51079" xr:uid="{30416AC2-12EE-47CA-8A39-D2908A607B32}"/>
    <cellStyle name="20% - 강조색4 13 2 2 3" xfId="4226" xr:uid="{3E53139E-40B2-4BF1-BEDE-4797031A2D7E}"/>
    <cellStyle name="20% - 강조색4 13 2 2 3 2" xfId="9752" xr:uid="{F8A8C222-70AE-4980-B46E-4FEE896C9FBC}"/>
    <cellStyle name="20% - 강조색4 13 2 2 3 2 2" xfId="20781" xr:uid="{4DD73D88-523C-4A6A-8D1C-B82FF81F8BB8}"/>
    <cellStyle name="20% - 강조색4 13 2 2 3 2 2 2" xfId="42830" xr:uid="{B2705B0F-07D3-4DFF-A057-98256C124BFE}"/>
    <cellStyle name="20% - 강조색4 13 2 2 3 2 3" xfId="31810" xr:uid="{95BA0601-6C6C-4B1B-933B-DC693CB9EF22}"/>
    <cellStyle name="20% - 강조색4 13 2 2 3 3" xfId="15271" xr:uid="{6C97B8C6-FABC-4C94-B57E-345F9B3733E6}"/>
    <cellStyle name="20% - 강조색4 13 2 2 3 3 2" xfId="37320" xr:uid="{FF499C4D-67CB-4B18-BFAF-C6073037508E}"/>
    <cellStyle name="20% - 강조색4 13 2 2 3 4" xfId="26300" xr:uid="{301D0A15-CC06-4758-AB3F-EB06BC86D674}"/>
    <cellStyle name="20% - 강조색4 13 2 2 3 5" xfId="52458" xr:uid="{0E30D1C7-0C06-4B43-AD07-7C4E330D0D75}"/>
    <cellStyle name="20% - 강조색4 13 2 2 4" xfId="6997" xr:uid="{2C520399-6B14-4ED8-83E1-E24114B42DDD}"/>
    <cellStyle name="20% - 강조색4 13 2 2 4 2" xfId="18026" xr:uid="{3B6627CD-9B36-41B5-9C59-DE584F3ECC35}"/>
    <cellStyle name="20% - 강조색4 13 2 2 4 2 2" xfId="40075" xr:uid="{607187F4-4C59-461B-B582-219869EDD756}"/>
    <cellStyle name="20% - 강조색4 13 2 2 4 3" xfId="29055" xr:uid="{1357E312-3377-4606-B665-7945C4AAAA53}"/>
    <cellStyle name="20% - 강조색4 13 2 2 4 4" xfId="55211" xr:uid="{19B58A56-28BE-4BE9-BFF8-E911698FD43F}"/>
    <cellStyle name="20% - 강조색4 13 2 2 5" xfId="12516" xr:uid="{F6A7CCBE-1291-4873-878F-2AE70A7D9F93}"/>
    <cellStyle name="20% - 강조색4 13 2 2 5 2" xfId="34565" xr:uid="{8875CFD0-EA74-440F-A249-7EC12F95AC41}"/>
    <cellStyle name="20% - 강조색4 13 2 2 6" xfId="23545" xr:uid="{EC1DBEDE-BFD7-4417-937B-F08F3EE7C0D8}"/>
    <cellStyle name="20% - 강조색4 13 2 2 7" xfId="49702" xr:uid="{74F6BEA2-26C1-4E77-9F13-E75BFC444D0C}"/>
    <cellStyle name="20% - 강조색4 13 2 3" xfId="2138" xr:uid="{C9A277F4-3323-4886-B6B4-66DDDFCFA2F1}"/>
    <cellStyle name="20% - 강조색4 13 2 3 2" xfId="4914" xr:uid="{AEDF9133-32AB-4A5D-A854-DC5B42EA05C8}"/>
    <cellStyle name="20% - 강조색4 13 2 3 2 2" xfId="10440" xr:uid="{4D31980A-C029-4A03-ACB7-29A03DF1A4A2}"/>
    <cellStyle name="20% - 강조색4 13 2 3 2 2 2" xfId="21469" xr:uid="{72DD91A9-0A73-4A8B-856C-C6E1C456946E}"/>
    <cellStyle name="20% - 강조색4 13 2 3 2 2 2 2" xfId="43518" xr:uid="{13100D2F-9A43-408C-B690-C114832CDCC3}"/>
    <cellStyle name="20% - 강조색4 13 2 3 2 2 3" xfId="32498" xr:uid="{A37307AF-0E9D-4341-97C2-6B4CBF2DC7D4}"/>
    <cellStyle name="20% - 강조색4 13 2 3 2 3" xfId="15959" xr:uid="{86096E18-0975-4488-A49C-03CCF8CA67F4}"/>
    <cellStyle name="20% - 강조색4 13 2 3 2 3 2" xfId="38008" xr:uid="{EBEE4663-09E2-436C-9ABA-3B05BF5F8ACC}"/>
    <cellStyle name="20% - 강조색4 13 2 3 2 4" xfId="26988" xr:uid="{3E97EAB8-B283-4880-8BC2-AF9D0ACDA1B7}"/>
    <cellStyle name="20% - 강조색4 13 2 3 2 5" xfId="53146" xr:uid="{0E07505F-F306-4D5D-876A-70E297602A29}"/>
    <cellStyle name="20% - 강조색4 13 2 3 3" xfId="7685" xr:uid="{1ACEA158-AE0B-45C8-AF5B-A26DB0579EBB}"/>
    <cellStyle name="20% - 강조색4 13 2 3 3 2" xfId="18714" xr:uid="{82D476E0-0900-419E-96D3-88E683D93B0C}"/>
    <cellStyle name="20% - 강조색4 13 2 3 3 2 2" xfId="40763" xr:uid="{E3075D84-C412-468F-9B80-2E1FA31D9647}"/>
    <cellStyle name="20% - 강조색4 13 2 3 3 3" xfId="29743" xr:uid="{42229DC3-8627-493A-9C1F-F6845F79FBED}"/>
    <cellStyle name="20% - 강조색4 13 2 3 4" xfId="13204" xr:uid="{4D2C25F8-453B-4E07-ADB9-69795572E96C}"/>
    <cellStyle name="20% - 강조색4 13 2 3 4 2" xfId="35253" xr:uid="{82A75F89-28A9-464B-92E7-4AC99087539C}"/>
    <cellStyle name="20% - 강조색4 13 2 3 5" xfId="24233" xr:uid="{BCE27674-62F7-4CC1-8663-C421BB093C02}"/>
    <cellStyle name="20% - 강조색4 13 2 3 6" xfId="50391" xr:uid="{950331C1-3D13-4D10-9463-F5D3D75AA4EB}"/>
    <cellStyle name="20% - 강조색4 13 2 4" xfId="3538" xr:uid="{8F345D56-B31E-46C8-8261-E42F646ABC9E}"/>
    <cellStyle name="20% - 강조색4 13 2 4 2" xfId="9064" xr:uid="{6FE0879D-1073-41FE-9E75-D683972EF5DD}"/>
    <cellStyle name="20% - 강조색4 13 2 4 2 2" xfId="20093" xr:uid="{1AFB148D-819F-454E-B251-231132C6726B}"/>
    <cellStyle name="20% - 강조색4 13 2 4 2 2 2" xfId="42142" xr:uid="{4FEB02A4-3373-4D0C-A8B6-C7DDE2F7FC8A}"/>
    <cellStyle name="20% - 강조색4 13 2 4 2 3" xfId="31122" xr:uid="{4AF01527-B7C2-44AD-9491-436A342EE567}"/>
    <cellStyle name="20% - 강조색4 13 2 4 3" xfId="14583" xr:uid="{E5A77949-3C51-4A13-AA1D-08EFAC507D95}"/>
    <cellStyle name="20% - 강조색4 13 2 4 3 2" xfId="36632" xr:uid="{711DC342-4046-4ED0-9475-D46FED491464}"/>
    <cellStyle name="20% - 강조색4 13 2 4 4" xfId="25612" xr:uid="{A586C5C8-673F-44F3-9126-14047B6A6F5A}"/>
    <cellStyle name="20% - 강조색4 13 2 4 5" xfId="51770" xr:uid="{C6135B9C-3C18-4DAE-A865-2FD3C3037F3A}"/>
    <cellStyle name="20% - 강조색4 13 2 5" xfId="6309" xr:uid="{77E48302-6D59-47A1-8C11-1BE0721D82A2}"/>
    <cellStyle name="20% - 강조색4 13 2 5 2" xfId="17338" xr:uid="{CBEC8A7C-4040-4DEF-866C-4C3156063B00}"/>
    <cellStyle name="20% - 강조색4 13 2 5 2 2" xfId="39387" xr:uid="{EFDBA6AE-9066-4C10-AA6C-F503EA58D29D}"/>
    <cellStyle name="20% - 강조색4 13 2 5 3" xfId="28367" xr:uid="{C0E58A23-E357-49A6-956C-1D81316AC59F}"/>
    <cellStyle name="20% - 강조색4 13 2 5 4" xfId="54523" xr:uid="{9031DC3A-FCFE-44CD-82AE-43594EF1F84D}"/>
    <cellStyle name="20% - 강조색4 13 2 6" xfId="11828" xr:uid="{84F01EBA-AEE2-4F3D-9D11-1464499E7D48}"/>
    <cellStyle name="20% - 강조색4 13 2 6 2" xfId="33877" xr:uid="{F12BD2EE-5308-4CE2-BC82-00A59E4B120D}"/>
    <cellStyle name="20% - 강조색4 13 2 7" xfId="22857" xr:uid="{194A5A9D-20DC-4AC1-BE89-24080FC14237}"/>
    <cellStyle name="20% - 강조색4 13 2 8" xfId="49014" xr:uid="{4D2EFF48-AAB5-4AD2-BC3D-EEDB5E2356E3}"/>
    <cellStyle name="20% - 강조색4 13 3" xfId="1090" xr:uid="{80A2C939-43F7-4CD2-817D-1C4509A2D622}"/>
    <cellStyle name="20% - 강조색4 13 3 2" xfId="2484" xr:uid="{5158E90B-024D-4C9D-BF5F-9DD90508D60B}"/>
    <cellStyle name="20% - 강조색4 13 3 2 2" xfId="5260" xr:uid="{13D3B796-414A-4753-84E2-939F153702F4}"/>
    <cellStyle name="20% - 강조색4 13 3 2 2 2" xfId="10786" xr:uid="{A9426FDD-9322-45A6-BB52-100223BCBBA9}"/>
    <cellStyle name="20% - 강조색4 13 3 2 2 2 2" xfId="21815" xr:uid="{142C7FEA-FE9A-4342-B128-60187CB3EC24}"/>
    <cellStyle name="20% - 강조색4 13 3 2 2 2 2 2" xfId="43864" xr:uid="{C7EBF84B-4228-48D1-B5C1-1FF722ACCB2D}"/>
    <cellStyle name="20% - 강조색4 13 3 2 2 2 3" xfId="32844" xr:uid="{00C13C33-E30B-49C9-A322-AA6693F06AF5}"/>
    <cellStyle name="20% - 강조색4 13 3 2 2 3" xfId="16305" xr:uid="{7D484A52-6AD2-41FC-BEB0-B3896C4C91AC}"/>
    <cellStyle name="20% - 강조색4 13 3 2 2 3 2" xfId="38354" xr:uid="{A84F95E2-887E-4BA6-AE37-0778808706DB}"/>
    <cellStyle name="20% - 강조색4 13 3 2 2 4" xfId="27334" xr:uid="{5813DEAA-FB8D-46C8-9DB0-803AF7EA86A1}"/>
    <cellStyle name="20% - 강조색4 13 3 2 2 5" xfId="53492" xr:uid="{62027F6B-99A0-4376-B3D5-115F1BFB1384}"/>
    <cellStyle name="20% - 강조색4 13 3 2 3" xfId="8031" xr:uid="{E6E4D575-44A1-49B2-BC7F-E3EC933FD19C}"/>
    <cellStyle name="20% - 강조색4 13 3 2 3 2" xfId="19060" xr:uid="{D8498688-2CBF-4F2A-BA64-2D0829856269}"/>
    <cellStyle name="20% - 강조색4 13 3 2 3 2 2" xfId="41109" xr:uid="{E61D1B2E-D413-4ECE-B229-B42C4BC47732}"/>
    <cellStyle name="20% - 강조색4 13 3 2 3 3" xfId="30089" xr:uid="{57F3BFDD-C7F7-4BDD-9979-FDABD22F4BEA}"/>
    <cellStyle name="20% - 강조색4 13 3 2 4" xfId="13550" xr:uid="{AAAE1AC6-AA89-4166-BD72-0C76D790DB58}"/>
    <cellStyle name="20% - 강조색4 13 3 2 4 2" xfId="35599" xr:uid="{38889219-49D6-4BF7-ABF0-1DAEEE63EEAB}"/>
    <cellStyle name="20% - 강조색4 13 3 2 5" xfId="24579" xr:uid="{86540081-9475-43A6-9028-1CFE180E4BC2}"/>
    <cellStyle name="20% - 강조색4 13 3 2 6" xfId="50737" xr:uid="{84CC0FD7-45DE-4051-8D0D-817313184C31}"/>
    <cellStyle name="20% - 강조색4 13 3 3" xfId="3884" xr:uid="{D3D70178-A0BE-480A-AE0B-3C40D9CAD57E}"/>
    <cellStyle name="20% - 강조색4 13 3 3 2" xfId="9410" xr:uid="{1B38CD42-8C53-4628-B746-1374BB87D6AE}"/>
    <cellStyle name="20% - 강조색4 13 3 3 2 2" xfId="20439" xr:uid="{CC2FD033-0A2A-4F74-9944-7ED8888E6531}"/>
    <cellStyle name="20% - 강조색4 13 3 3 2 2 2" xfId="42488" xr:uid="{E2437270-BA04-4FE3-84A7-02DD3161B968}"/>
    <cellStyle name="20% - 강조색4 13 3 3 2 3" xfId="31468" xr:uid="{DAA89BA8-E6C1-4D87-A415-A4FF4FFA7489}"/>
    <cellStyle name="20% - 강조색4 13 3 3 3" xfId="14929" xr:uid="{2B8C77B9-44E5-4EDD-9C3E-DA09F917A4D3}"/>
    <cellStyle name="20% - 강조색4 13 3 3 3 2" xfId="36978" xr:uid="{681CCAFE-EF24-4B09-9A33-D06C69D598D8}"/>
    <cellStyle name="20% - 강조색4 13 3 3 4" xfId="25958" xr:uid="{60CAA225-DC2B-4190-AD3B-1561257A34D6}"/>
    <cellStyle name="20% - 강조색4 13 3 3 5" xfId="52116" xr:uid="{DB37AC17-84DD-46B8-932A-ED2F343DD74A}"/>
    <cellStyle name="20% - 강조색4 13 3 4" xfId="6655" xr:uid="{DCC4344B-233A-4D98-B160-06A79B1513E2}"/>
    <cellStyle name="20% - 강조색4 13 3 4 2" xfId="17684" xr:uid="{C92788AC-8041-4883-A231-7B0B04E76601}"/>
    <cellStyle name="20% - 강조색4 13 3 4 2 2" xfId="39733" xr:uid="{EF5C27B1-74CF-4D08-8D26-CB6F87E2B4C9}"/>
    <cellStyle name="20% - 강조색4 13 3 4 3" xfId="28713" xr:uid="{67717188-E6B3-42DC-A4F9-EDFC7B0B0946}"/>
    <cellStyle name="20% - 강조색4 13 3 4 4" xfId="54869" xr:uid="{4623A208-4ECB-4BB1-991E-D7A6F414E75E}"/>
    <cellStyle name="20% - 강조색4 13 3 5" xfId="12174" xr:uid="{DBD6C180-8657-4673-860D-70D560F8974A}"/>
    <cellStyle name="20% - 강조색4 13 3 5 2" xfId="34223" xr:uid="{45A21297-2483-4D5C-9237-984C5CC74CA1}"/>
    <cellStyle name="20% - 강조색4 13 3 6" xfId="23203" xr:uid="{07036951-BD19-4BEC-B7A5-7522EC26F9D0}"/>
    <cellStyle name="20% - 강조색4 13 3 7" xfId="49360" xr:uid="{93941B99-B3B5-467A-99AF-B5E016156DD6}"/>
    <cellStyle name="20% - 강조색4 13 4" xfId="1796" xr:uid="{76AA4271-F6FD-4761-A164-06F0A0E25961}"/>
    <cellStyle name="20% - 강조색4 13 4 2" xfId="4572" xr:uid="{B6AB407C-4755-46EF-A5B2-23200577E2B8}"/>
    <cellStyle name="20% - 강조색4 13 4 2 2" xfId="10098" xr:uid="{19EB6852-3495-444B-A22E-115F9393055E}"/>
    <cellStyle name="20% - 강조색4 13 4 2 2 2" xfId="21127" xr:uid="{BD0B0F75-C44B-4BAB-AFC8-1BE57ACD3492}"/>
    <cellStyle name="20% - 강조색4 13 4 2 2 2 2" xfId="43176" xr:uid="{A89F73ED-8C63-4465-B6FD-B284BA7C3E88}"/>
    <cellStyle name="20% - 강조색4 13 4 2 2 3" xfId="32156" xr:uid="{E7C5A102-C580-46ED-A68A-DA6728CC91C0}"/>
    <cellStyle name="20% - 강조색4 13 4 2 3" xfId="15617" xr:uid="{576CDC24-ABE4-4DA7-969F-533F53585847}"/>
    <cellStyle name="20% - 강조색4 13 4 2 3 2" xfId="37666" xr:uid="{F57FC4DF-4561-4770-8017-7997374F3A84}"/>
    <cellStyle name="20% - 강조색4 13 4 2 4" xfId="26646" xr:uid="{789D7DFD-5BCE-466D-A3DC-A02B2185594B}"/>
    <cellStyle name="20% - 강조색4 13 4 2 5" xfId="52804" xr:uid="{C267916F-17AE-4CFE-AE87-46859463F6E3}"/>
    <cellStyle name="20% - 강조색4 13 4 3" xfId="7343" xr:uid="{EDA2D1C0-4D89-4B7B-BDA9-A6F22C7C2852}"/>
    <cellStyle name="20% - 강조색4 13 4 3 2" xfId="18372" xr:uid="{21F5C1E2-AA18-4E3A-921F-6FFDCC64AF5A}"/>
    <cellStyle name="20% - 강조색4 13 4 3 2 2" xfId="40421" xr:uid="{557F385E-4146-4E08-B48A-F30BD110D988}"/>
    <cellStyle name="20% - 강조색4 13 4 3 3" xfId="29401" xr:uid="{590451B0-5479-42FA-AAA2-240146DA46F5}"/>
    <cellStyle name="20% - 강조색4 13 4 4" xfId="12862" xr:uid="{F8A8A871-3A49-45F5-83BF-2B27F11B8E35}"/>
    <cellStyle name="20% - 강조색4 13 4 4 2" xfId="34911" xr:uid="{74027C87-0C8C-4482-8949-CE1226BA39DE}"/>
    <cellStyle name="20% - 강조색4 13 4 5" xfId="23891" xr:uid="{3999DDA9-D82E-4F2E-BA2A-08FECBEAABAF}"/>
    <cellStyle name="20% - 강조색4 13 4 6" xfId="50049" xr:uid="{A014C37B-593A-4D72-BF51-753D41D7472F}"/>
    <cellStyle name="20% - 강조색4 13 5" xfId="3196" xr:uid="{E67872B3-092F-4CC7-BA7C-759AFBFCEA5E}"/>
    <cellStyle name="20% - 강조색4 13 5 2" xfId="8722" xr:uid="{AA4501AE-58CA-4C86-BBA8-72735A79F512}"/>
    <cellStyle name="20% - 강조색4 13 5 2 2" xfId="19751" xr:uid="{8FE35432-20BC-4A29-B618-57F3D4F4E823}"/>
    <cellStyle name="20% - 강조색4 13 5 2 2 2" xfId="41800" xr:uid="{600CF9D4-60DA-487A-AB0A-199E979E7593}"/>
    <cellStyle name="20% - 강조색4 13 5 2 3" xfId="30780" xr:uid="{DD3B7A66-957B-4269-9269-E1071F8F2AEF}"/>
    <cellStyle name="20% - 강조색4 13 5 3" xfId="14241" xr:uid="{39768FB4-DC1C-4EC0-BB09-234AD5BB330C}"/>
    <cellStyle name="20% - 강조색4 13 5 3 2" xfId="36290" xr:uid="{DA18B7D3-0569-424E-B49C-5E4B14DD95CD}"/>
    <cellStyle name="20% - 강조색4 13 5 4" xfId="25270" xr:uid="{57AF1138-74C6-4A3B-B97C-C706BDDBDB15}"/>
    <cellStyle name="20% - 강조색4 13 5 5" xfId="51428" xr:uid="{AD6FB8EC-B1E3-4067-9E90-E7333497794C}"/>
    <cellStyle name="20% - 강조색4 13 6" xfId="5967" xr:uid="{6AAD919C-DE3F-4787-B3AC-49DF68F9BBA1}"/>
    <cellStyle name="20% - 강조색4 13 6 2" xfId="16996" xr:uid="{F1CDDECF-9A82-41F2-9876-85CCB146A335}"/>
    <cellStyle name="20% - 강조색4 13 6 2 2" xfId="39045" xr:uid="{7DFBF8B4-2C21-4057-8CB4-B70EE12FE640}"/>
    <cellStyle name="20% - 강조색4 13 6 3" xfId="28025" xr:uid="{13FF268A-CFEA-4102-BA66-F19EAA5D5141}"/>
    <cellStyle name="20% - 강조색4 13 6 4" xfId="54182" xr:uid="{65955673-7EF3-4A53-AD12-3AEDFE4613F6}"/>
    <cellStyle name="20% - 강조색4 13 7" xfId="11486" xr:uid="{2C09D03B-02C3-4307-922B-2D1E53B22AAB}"/>
    <cellStyle name="20% - 강조색4 13 7 2" xfId="33535" xr:uid="{E11B8D66-F89F-4104-966B-4754F6A75B94}"/>
    <cellStyle name="20% - 강조색4 13 8" xfId="22515" xr:uid="{CCBA91E2-99FC-4488-A47E-CAEB0CEEB648}"/>
    <cellStyle name="20% - 강조색4 13 9" xfId="48673" xr:uid="{CDD8BFCD-EE60-4A5C-AA9F-12B78BEEC7B9}"/>
    <cellStyle name="20% - 강조색4 14" xfId="363" xr:uid="{00000000-0005-0000-0000-000096000000}"/>
    <cellStyle name="20% - 강조색4 14 2" xfId="720" xr:uid="{00000000-0005-0000-0000-000097000000}"/>
    <cellStyle name="20% - 강조색4 14 2 2" xfId="1456" xr:uid="{9707CC9B-562B-43B9-934B-32B1EB3AEC6C}"/>
    <cellStyle name="20% - 강조색4 14 2 2 2" xfId="2850" xr:uid="{7AEE8B68-ADB9-4793-9C5C-C78ABFD7F57E}"/>
    <cellStyle name="20% - 강조색4 14 2 2 2 2" xfId="5626" xr:uid="{35878477-D97F-4FC8-835E-6DF195B11C3F}"/>
    <cellStyle name="20% - 강조색4 14 2 2 2 2 2" xfId="11152" xr:uid="{24E9C1CE-9A0E-4C7A-A831-84D7B9664AF2}"/>
    <cellStyle name="20% - 강조색4 14 2 2 2 2 2 2" xfId="22181" xr:uid="{CC9E6E13-FFF7-482D-A8DB-71D57F649D4A}"/>
    <cellStyle name="20% - 강조색4 14 2 2 2 2 2 2 2" xfId="44230" xr:uid="{F9014919-0B62-4781-8246-6B9A7DAA1AAC}"/>
    <cellStyle name="20% - 강조색4 14 2 2 2 2 2 3" xfId="33210" xr:uid="{2E44DB9B-9B6C-4A77-A30E-90F95EA64E5E}"/>
    <cellStyle name="20% - 강조색4 14 2 2 2 2 3" xfId="16671" xr:uid="{471104C0-ADC9-450B-9F26-3CEEA81A1197}"/>
    <cellStyle name="20% - 강조색4 14 2 2 2 2 3 2" xfId="38720" xr:uid="{A3041606-0D95-46AF-BE8A-EC17DD642055}"/>
    <cellStyle name="20% - 강조색4 14 2 2 2 2 4" xfId="27700" xr:uid="{9B156681-98D1-4713-BD1E-C416F517CE3B}"/>
    <cellStyle name="20% - 강조색4 14 2 2 2 2 5" xfId="53858" xr:uid="{2A94CCA3-133B-4B1F-99A4-3A252FF9B309}"/>
    <cellStyle name="20% - 강조색4 14 2 2 2 3" xfId="8397" xr:uid="{E55B8E51-CF1E-4E0A-8CAC-A5E3B3E2A15A}"/>
    <cellStyle name="20% - 강조색4 14 2 2 2 3 2" xfId="19426" xr:uid="{C8358B51-E6AE-4379-9851-6CD77868E8D5}"/>
    <cellStyle name="20% - 강조색4 14 2 2 2 3 2 2" xfId="41475" xr:uid="{4AE19DE6-2E04-47A9-BC00-BF0524155CFC}"/>
    <cellStyle name="20% - 강조색4 14 2 2 2 3 3" xfId="30455" xr:uid="{ECDA4F72-0335-40D9-99A0-4CAC213F403E}"/>
    <cellStyle name="20% - 강조색4 14 2 2 2 4" xfId="13916" xr:uid="{1C4F627E-065D-4024-8ACD-F7A8691B01DA}"/>
    <cellStyle name="20% - 강조색4 14 2 2 2 4 2" xfId="35965" xr:uid="{ABE3D204-9AD2-4561-8D4C-08CB95FB4EF8}"/>
    <cellStyle name="20% - 강조색4 14 2 2 2 5" xfId="24945" xr:uid="{BEE9B682-BAAD-48DE-87F9-0B50DC61B71F}"/>
    <cellStyle name="20% - 강조색4 14 2 2 2 6" xfId="51103" xr:uid="{361AA922-F5E0-4221-8A37-9ADAFF1E632A}"/>
    <cellStyle name="20% - 강조색4 14 2 2 3" xfId="4250" xr:uid="{BC1C0CCB-9324-47A2-9ABD-EE89C1F881B0}"/>
    <cellStyle name="20% - 강조색4 14 2 2 3 2" xfId="9776" xr:uid="{A4D89BFF-5E31-4568-8728-BE7E9148623D}"/>
    <cellStyle name="20% - 강조색4 14 2 2 3 2 2" xfId="20805" xr:uid="{79D99DA4-5C1B-47B0-B700-A3653FA1A21A}"/>
    <cellStyle name="20% - 강조색4 14 2 2 3 2 2 2" xfId="42854" xr:uid="{2A18F469-FE22-4BFA-AB06-29502D30572B}"/>
    <cellStyle name="20% - 강조색4 14 2 2 3 2 3" xfId="31834" xr:uid="{37B98214-1B40-4B43-BC7E-4B48BC6468AF}"/>
    <cellStyle name="20% - 강조색4 14 2 2 3 3" xfId="15295" xr:uid="{F2F98EE6-F8C2-40B1-8467-F25AA048A733}"/>
    <cellStyle name="20% - 강조색4 14 2 2 3 3 2" xfId="37344" xr:uid="{927ED758-25CC-40B4-9766-79916F670177}"/>
    <cellStyle name="20% - 강조색4 14 2 2 3 4" xfId="26324" xr:uid="{1220982A-6A99-418A-8644-94841B5E1F0B}"/>
    <cellStyle name="20% - 강조색4 14 2 2 3 5" xfId="52482" xr:uid="{713B274D-DA6E-4041-8479-53A5CD24EFCB}"/>
    <cellStyle name="20% - 강조색4 14 2 2 4" xfId="7021" xr:uid="{F9F5A80F-F934-4A0B-849D-412B52990FC1}"/>
    <cellStyle name="20% - 강조색4 14 2 2 4 2" xfId="18050" xr:uid="{87C6E522-4648-43E8-956D-45C0467AE3E4}"/>
    <cellStyle name="20% - 강조색4 14 2 2 4 2 2" xfId="40099" xr:uid="{372955A4-A2E1-4463-94AB-A0793EDA4FD2}"/>
    <cellStyle name="20% - 강조색4 14 2 2 4 3" xfId="29079" xr:uid="{00E9A999-B47F-49DD-AE21-389B45FA3CC3}"/>
    <cellStyle name="20% - 강조색4 14 2 2 4 4" xfId="55235" xr:uid="{47E9A773-0BBB-4DED-830D-3CAA4B2F0560}"/>
    <cellStyle name="20% - 강조색4 14 2 2 5" xfId="12540" xr:uid="{F29FD53F-7F27-48C0-9590-E2AC7F014CE4}"/>
    <cellStyle name="20% - 강조색4 14 2 2 5 2" xfId="34589" xr:uid="{A6F81D35-BBA1-4E90-9B06-00669CA6EE05}"/>
    <cellStyle name="20% - 강조색4 14 2 2 6" xfId="23569" xr:uid="{49E94200-1485-4DFF-8459-C668B12E39EA}"/>
    <cellStyle name="20% - 강조색4 14 2 2 7" xfId="49726" xr:uid="{C7CA3201-2778-4AD2-BE3C-0851F4601062}"/>
    <cellStyle name="20% - 강조색4 14 2 3" xfId="2162" xr:uid="{C1217AF5-F7ED-4EEA-B74D-A6A0FD0095A6}"/>
    <cellStyle name="20% - 강조색4 14 2 3 2" xfId="4938" xr:uid="{D0862A1F-D6FB-4D1D-B2FE-A19CA9CB8487}"/>
    <cellStyle name="20% - 강조색4 14 2 3 2 2" xfId="10464" xr:uid="{99DC3762-3C5B-47DC-9CA1-7FC05BD5E49E}"/>
    <cellStyle name="20% - 강조색4 14 2 3 2 2 2" xfId="21493" xr:uid="{2F293E87-1766-41C3-A650-8D9FF2476AB3}"/>
    <cellStyle name="20% - 강조색4 14 2 3 2 2 2 2" xfId="43542" xr:uid="{4550CCC9-1E92-436E-B7A6-64A51A3E73A2}"/>
    <cellStyle name="20% - 강조색4 14 2 3 2 2 3" xfId="32522" xr:uid="{C60FEFF5-CBEC-493E-B7E1-504F70D5AC58}"/>
    <cellStyle name="20% - 강조색4 14 2 3 2 3" xfId="15983" xr:uid="{0DBFD9EF-8092-4F5E-BE3E-E6C5027FFBA5}"/>
    <cellStyle name="20% - 강조색4 14 2 3 2 3 2" xfId="38032" xr:uid="{1E6353D5-32FA-4ECA-8EEE-C2510DDCF600}"/>
    <cellStyle name="20% - 강조색4 14 2 3 2 4" xfId="27012" xr:uid="{4EAE4B8C-BCDA-4A7F-B53F-B449FFBDE659}"/>
    <cellStyle name="20% - 강조색4 14 2 3 2 5" xfId="53170" xr:uid="{532880B3-CA9A-438A-A9ED-C88CA418E55C}"/>
    <cellStyle name="20% - 강조색4 14 2 3 3" xfId="7709" xr:uid="{82835CAE-F71E-43DE-B42D-D21197152363}"/>
    <cellStyle name="20% - 강조색4 14 2 3 3 2" xfId="18738" xr:uid="{76F0346D-F454-4FA3-8FE0-14A3A71D148D}"/>
    <cellStyle name="20% - 강조색4 14 2 3 3 2 2" xfId="40787" xr:uid="{1E991879-10E1-4B88-88EB-D691B9D98835}"/>
    <cellStyle name="20% - 강조색4 14 2 3 3 3" xfId="29767" xr:uid="{3642E841-74D6-4965-BFC6-78EFB46D5F04}"/>
    <cellStyle name="20% - 강조색4 14 2 3 4" xfId="13228" xr:uid="{55868284-64A8-4143-BD97-F0BD6524B079}"/>
    <cellStyle name="20% - 강조색4 14 2 3 4 2" xfId="35277" xr:uid="{068FA295-3850-470E-8F12-A420669FCF8B}"/>
    <cellStyle name="20% - 강조색4 14 2 3 5" xfId="24257" xr:uid="{DFB2EDD8-6528-42A4-81BE-86D9089C01BB}"/>
    <cellStyle name="20% - 강조색4 14 2 3 6" xfId="50415" xr:uid="{7EECE6F2-49A4-4B3C-AA4E-D3F2C3E7A8AF}"/>
    <cellStyle name="20% - 강조색4 14 2 4" xfId="3562" xr:uid="{18D57529-2D01-41E8-BDDF-6F68EACEAD25}"/>
    <cellStyle name="20% - 강조색4 14 2 4 2" xfId="9088" xr:uid="{D6AF9C07-6288-4B7E-8267-2A0F99008C01}"/>
    <cellStyle name="20% - 강조색4 14 2 4 2 2" xfId="20117" xr:uid="{18466420-A4C0-4E3D-AA42-ED0B4E6140B2}"/>
    <cellStyle name="20% - 강조색4 14 2 4 2 2 2" xfId="42166" xr:uid="{93267977-9020-4F95-A5E7-38C489F42832}"/>
    <cellStyle name="20% - 강조색4 14 2 4 2 3" xfId="31146" xr:uid="{B1241D73-9334-46C2-8E11-A696C9630564}"/>
    <cellStyle name="20% - 강조색4 14 2 4 3" xfId="14607" xr:uid="{A1F6A9C3-DFE4-4F08-A0BE-36180CF3F48C}"/>
    <cellStyle name="20% - 강조색4 14 2 4 3 2" xfId="36656" xr:uid="{072EA3F1-D660-4149-ABBD-50E8DEAE3C2A}"/>
    <cellStyle name="20% - 강조색4 14 2 4 4" xfId="25636" xr:uid="{9C5B7D1D-189F-4FF2-BFFD-C72C59A6DAC6}"/>
    <cellStyle name="20% - 강조색4 14 2 4 5" xfId="51794" xr:uid="{A6380795-2D9A-4DB1-B1F5-9A30030ECBD1}"/>
    <cellStyle name="20% - 강조색4 14 2 5" xfId="6333" xr:uid="{B06973C1-49B4-4256-B0F8-9C4A43566016}"/>
    <cellStyle name="20% - 강조색4 14 2 5 2" xfId="17362" xr:uid="{20DCAE03-12AD-4D07-B2FF-95508AB41B16}"/>
    <cellStyle name="20% - 강조색4 14 2 5 2 2" xfId="39411" xr:uid="{C8142DCB-522C-4036-BCF3-E0C5664B974C}"/>
    <cellStyle name="20% - 강조색4 14 2 5 3" xfId="28391" xr:uid="{37D71EC4-EFFE-4A45-B17B-57DC98B78415}"/>
    <cellStyle name="20% - 강조색4 14 2 5 4" xfId="54547" xr:uid="{25210823-0B16-4D06-AB1A-9B7D353DC72D}"/>
    <cellStyle name="20% - 강조색4 14 2 6" xfId="11852" xr:uid="{4CDFE2B5-1262-4E20-9AE5-A90000D88AEB}"/>
    <cellStyle name="20% - 강조색4 14 2 6 2" xfId="33901" xr:uid="{EE41B6A6-310B-430B-B275-4E1851DB6493}"/>
    <cellStyle name="20% - 강조색4 14 2 7" xfId="22881" xr:uid="{FD6004C8-DA2C-45D5-A3C8-C1F6AE43F4AD}"/>
    <cellStyle name="20% - 강조색4 14 2 8" xfId="49038" xr:uid="{7C8B6764-081A-4909-8C41-ABFC8BF92318}"/>
    <cellStyle name="20% - 강조색4 14 3" xfId="1114" xr:uid="{FB7B019E-9A7A-46F2-A701-64841513759E}"/>
    <cellStyle name="20% - 강조색4 14 3 2" xfId="2508" xr:uid="{BA7C8C99-E9EB-4927-9FBF-094EE2EF1916}"/>
    <cellStyle name="20% - 강조색4 14 3 2 2" xfId="5284" xr:uid="{5483B34A-E2CD-46EC-B345-1EE56C86B658}"/>
    <cellStyle name="20% - 강조색4 14 3 2 2 2" xfId="10810" xr:uid="{74764C8C-757A-4493-8D06-10465F414AAA}"/>
    <cellStyle name="20% - 강조색4 14 3 2 2 2 2" xfId="21839" xr:uid="{6337BBA1-CC56-4ED5-91DE-06245A00D636}"/>
    <cellStyle name="20% - 강조색4 14 3 2 2 2 2 2" xfId="43888" xr:uid="{46D391FC-B28F-4795-87F7-83BD835595C9}"/>
    <cellStyle name="20% - 강조색4 14 3 2 2 2 3" xfId="32868" xr:uid="{816ABB9C-D34A-4DBE-9B72-A4A8996995C1}"/>
    <cellStyle name="20% - 강조색4 14 3 2 2 3" xfId="16329" xr:uid="{4A776153-AA11-44CC-AEF8-9E97180FCF79}"/>
    <cellStyle name="20% - 강조색4 14 3 2 2 3 2" xfId="38378" xr:uid="{2F62CB49-550C-456B-B4C5-3CE6ED630419}"/>
    <cellStyle name="20% - 강조색4 14 3 2 2 4" xfId="27358" xr:uid="{B7BC4D14-C5A3-4A6C-894E-1653ADA4E9EE}"/>
    <cellStyle name="20% - 강조색4 14 3 2 2 5" xfId="53516" xr:uid="{A3AC7FA6-C252-4D6E-9306-A7C3DF51441F}"/>
    <cellStyle name="20% - 강조색4 14 3 2 3" xfId="8055" xr:uid="{3C79E62E-C3DB-4D33-A4C8-7F1769E1A7EB}"/>
    <cellStyle name="20% - 강조색4 14 3 2 3 2" xfId="19084" xr:uid="{4A51DED0-DC47-447B-BF4C-7C77408E7D14}"/>
    <cellStyle name="20% - 강조색4 14 3 2 3 2 2" xfId="41133" xr:uid="{1B21598E-4F22-4A0A-8D41-DB3DEA7ACEA4}"/>
    <cellStyle name="20% - 강조색4 14 3 2 3 3" xfId="30113" xr:uid="{E394FA90-DC88-47F5-A65B-2F30EB6DD3F0}"/>
    <cellStyle name="20% - 강조색4 14 3 2 4" xfId="13574" xr:uid="{5A365F14-7ACB-47B1-AF36-BCF8A7B62F6B}"/>
    <cellStyle name="20% - 강조색4 14 3 2 4 2" xfId="35623" xr:uid="{D0DE69D6-FA20-460D-B0C6-BDB333D02B97}"/>
    <cellStyle name="20% - 강조색4 14 3 2 5" xfId="24603" xr:uid="{B067D98B-C6B2-468D-930E-1F188F0A82CF}"/>
    <cellStyle name="20% - 강조색4 14 3 2 6" xfId="50761" xr:uid="{D22C0E5F-6D3E-4EC0-AF2F-848AE991C02A}"/>
    <cellStyle name="20% - 강조색4 14 3 3" xfId="3908" xr:uid="{46A5A890-8C15-4287-9427-1DA6294F6E72}"/>
    <cellStyle name="20% - 강조색4 14 3 3 2" xfId="9434" xr:uid="{E934A371-C859-484F-8359-3C2A1AC25624}"/>
    <cellStyle name="20% - 강조색4 14 3 3 2 2" xfId="20463" xr:uid="{5D57C96C-FA11-4B4F-ADBB-0DF2B23B96B8}"/>
    <cellStyle name="20% - 강조색4 14 3 3 2 2 2" xfId="42512" xr:uid="{22BAAFBD-EF2A-4C78-892E-89C373A187DF}"/>
    <cellStyle name="20% - 강조색4 14 3 3 2 3" xfId="31492" xr:uid="{54F2A686-4A7C-40A6-9270-7D595E575B13}"/>
    <cellStyle name="20% - 강조색4 14 3 3 3" xfId="14953" xr:uid="{A0371C4E-A564-482C-B095-92351612ECFA}"/>
    <cellStyle name="20% - 강조색4 14 3 3 3 2" xfId="37002" xr:uid="{B7FB0AB4-713E-4460-AA2E-FEB218C465FA}"/>
    <cellStyle name="20% - 강조색4 14 3 3 4" xfId="25982" xr:uid="{A4012585-8F9D-4B1B-9197-D2E20CC23C8C}"/>
    <cellStyle name="20% - 강조색4 14 3 3 5" xfId="52140" xr:uid="{797D6850-9A5C-41F2-99FD-2204767D8056}"/>
    <cellStyle name="20% - 강조색4 14 3 4" xfId="6679" xr:uid="{D48C3306-B09E-4B31-B413-FB1594CD5CD3}"/>
    <cellStyle name="20% - 강조색4 14 3 4 2" xfId="17708" xr:uid="{E2626181-6957-4C37-A2B9-8DAFD24E6B58}"/>
    <cellStyle name="20% - 강조색4 14 3 4 2 2" xfId="39757" xr:uid="{AA4D3710-93B6-4EEF-A745-6C163D511E68}"/>
    <cellStyle name="20% - 강조색4 14 3 4 3" xfId="28737" xr:uid="{5C5312D1-6F0D-4660-A85E-F0A8756B6DC5}"/>
    <cellStyle name="20% - 강조색4 14 3 4 4" xfId="54893" xr:uid="{8733BA66-8495-4C36-AF60-27E64DD75100}"/>
    <cellStyle name="20% - 강조색4 14 3 5" xfId="12198" xr:uid="{3F3661E8-40B6-46D8-8206-D0F65A7D8C2D}"/>
    <cellStyle name="20% - 강조색4 14 3 5 2" xfId="34247" xr:uid="{5595D6E0-D940-4F17-A44E-969519063E05}"/>
    <cellStyle name="20% - 강조색4 14 3 6" xfId="23227" xr:uid="{299CB208-8627-4831-AE00-7CE958A72E38}"/>
    <cellStyle name="20% - 강조색4 14 3 7" xfId="49384" xr:uid="{4B0ECA7A-478C-4432-86A7-5CE5E12B5F64}"/>
    <cellStyle name="20% - 강조색4 14 4" xfId="1820" xr:uid="{EA2B6651-4E8B-4CBD-9A8E-000B8FF5562D}"/>
    <cellStyle name="20% - 강조색4 14 4 2" xfId="4596" xr:uid="{87C2CE8C-3FA1-4E84-A200-B588DDB81D06}"/>
    <cellStyle name="20% - 강조색4 14 4 2 2" xfId="10122" xr:uid="{2754738E-1AEC-4FF2-BE15-699DC302BEAA}"/>
    <cellStyle name="20% - 강조색4 14 4 2 2 2" xfId="21151" xr:uid="{E09C582D-579A-4404-8AEA-7AD6AC98CD64}"/>
    <cellStyle name="20% - 강조색4 14 4 2 2 2 2" xfId="43200" xr:uid="{B4FCB2D3-4695-4643-9F24-071A3180A3A2}"/>
    <cellStyle name="20% - 강조색4 14 4 2 2 3" xfId="32180" xr:uid="{715DC09A-2603-4A2F-AF4D-3402DD402AAD}"/>
    <cellStyle name="20% - 강조색4 14 4 2 3" xfId="15641" xr:uid="{152477CA-FFCD-427F-9129-BBE5A83E5502}"/>
    <cellStyle name="20% - 강조색4 14 4 2 3 2" xfId="37690" xr:uid="{E733E36D-E3F9-45D0-ABD9-63D79EC37A15}"/>
    <cellStyle name="20% - 강조색4 14 4 2 4" xfId="26670" xr:uid="{C798000A-A31E-4A5B-AE20-243C333D6675}"/>
    <cellStyle name="20% - 강조색4 14 4 2 5" xfId="52828" xr:uid="{40F6FED8-E9AD-4643-9AC8-D46A38AE5CB5}"/>
    <cellStyle name="20% - 강조색4 14 4 3" xfId="7367" xr:uid="{A704F80D-B832-439B-961D-AD125C5E3CCE}"/>
    <cellStyle name="20% - 강조색4 14 4 3 2" xfId="18396" xr:uid="{E3ADE398-A322-4ECD-A6D0-7E44E621B8AC}"/>
    <cellStyle name="20% - 강조색4 14 4 3 2 2" xfId="40445" xr:uid="{BE15A487-800B-4F7C-B584-79E07C43AB24}"/>
    <cellStyle name="20% - 강조색4 14 4 3 3" xfId="29425" xr:uid="{F1BCF9C7-E818-4891-B5A7-0593583C0188}"/>
    <cellStyle name="20% - 강조색4 14 4 4" xfId="12886" xr:uid="{E4EAD732-8F81-4995-AC25-7C794E913814}"/>
    <cellStyle name="20% - 강조색4 14 4 4 2" xfId="34935" xr:uid="{28FF4BE3-2CB6-4536-A954-E3E9C9FB3CF1}"/>
    <cellStyle name="20% - 강조색4 14 4 5" xfId="23915" xr:uid="{75EDB25E-EA6B-44E6-A8FD-AE825B494405}"/>
    <cellStyle name="20% - 강조색4 14 4 6" xfId="50073" xr:uid="{B5816A7A-2B1C-4871-92A5-7B78E3B58C1B}"/>
    <cellStyle name="20% - 강조색4 14 5" xfId="3220" xr:uid="{EC33EFB5-6A12-4B18-9D80-0EFC75FA49DF}"/>
    <cellStyle name="20% - 강조색4 14 5 2" xfId="8746" xr:uid="{E102C9CC-CD33-42F6-90B6-5528BD716E86}"/>
    <cellStyle name="20% - 강조색4 14 5 2 2" xfId="19775" xr:uid="{7530427E-64B8-41D5-B1CC-2FB3948C6427}"/>
    <cellStyle name="20% - 강조색4 14 5 2 2 2" xfId="41824" xr:uid="{E15F4F8A-2D2C-4A80-A1EE-EA124E59F05E}"/>
    <cellStyle name="20% - 강조색4 14 5 2 3" xfId="30804" xr:uid="{C81A418E-978D-4069-A896-2F13FA705E29}"/>
    <cellStyle name="20% - 강조색4 14 5 3" xfId="14265" xr:uid="{D7D40F3A-CF76-4B74-989B-097D78DB4B40}"/>
    <cellStyle name="20% - 강조색4 14 5 3 2" xfId="36314" xr:uid="{97A41C82-E6B0-4C0F-AD1F-A69CAA36608B}"/>
    <cellStyle name="20% - 강조색4 14 5 4" xfId="25294" xr:uid="{07ACABFE-5CA6-4CCE-AD6E-B4A2AE481019}"/>
    <cellStyle name="20% - 강조색4 14 5 5" xfId="51452" xr:uid="{E6709C93-D888-439B-AF20-DED19A0CDADF}"/>
    <cellStyle name="20% - 강조색4 14 6" xfId="5991" xr:uid="{DE333F66-8F51-48C5-B06A-832892EB1881}"/>
    <cellStyle name="20% - 강조색4 14 6 2" xfId="17020" xr:uid="{941FD49F-272F-4B49-BB21-4C953010AFB6}"/>
    <cellStyle name="20% - 강조색4 14 6 2 2" xfId="39069" xr:uid="{C4F79F16-4AEA-482A-8ED6-8DAF4BF77B1A}"/>
    <cellStyle name="20% - 강조색4 14 6 3" xfId="28049" xr:uid="{578BF00B-B013-44D3-9586-9D4A2FBD7E2F}"/>
    <cellStyle name="20% - 강조색4 14 6 4" xfId="54205" xr:uid="{3517C8A7-F59B-4078-9D44-80F00294D1B9}"/>
    <cellStyle name="20% - 강조색4 14 7" xfId="11510" xr:uid="{E9200F36-2442-479E-BD72-AC7390AF54DF}"/>
    <cellStyle name="20% - 강조색4 14 7 2" xfId="33559" xr:uid="{9826A2C9-C3C7-4ADD-AFBB-9079837AD6A1}"/>
    <cellStyle name="20% - 강조색4 14 8" xfId="22539" xr:uid="{610D1232-3FF1-4774-A4BA-8701BC100809}"/>
    <cellStyle name="20% - 강조색4 14 9" xfId="48696" xr:uid="{4AE2EFBB-E8D4-4D05-B620-4A68EC4BE651}"/>
    <cellStyle name="20% - 강조색4 15" xfId="377" xr:uid="{00000000-0005-0000-0000-000098000000}"/>
    <cellStyle name="20% - 강조색4 15 2" xfId="734" xr:uid="{00000000-0005-0000-0000-000099000000}"/>
    <cellStyle name="20% - 강조색4 15 2 2" xfId="1470" xr:uid="{4515AD36-3A69-4B95-8669-B608406F92F1}"/>
    <cellStyle name="20% - 강조색4 15 2 2 2" xfId="2864" xr:uid="{A48ADEA1-542F-445C-AA1C-D8C62A670D08}"/>
    <cellStyle name="20% - 강조색4 15 2 2 2 2" xfId="5640" xr:uid="{D30D69A1-8D87-4F49-9F64-4BE64138D4FD}"/>
    <cellStyle name="20% - 강조색4 15 2 2 2 2 2" xfId="11166" xr:uid="{63562081-7DAF-4941-A4CF-9CD8E0571323}"/>
    <cellStyle name="20% - 강조색4 15 2 2 2 2 2 2" xfId="22195" xr:uid="{49EDF402-5BB0-4F99-B41B-16F72783D861}"/>
    <cellStyle name="20% - 강조색4 15 2 2 2 2 2 2 2" xfId="44244" xr:uid="{1DA84F23-E201-4BF5-BF2B-429CD96E0039}"/>
    <cellStyle name="20% - 강조색4 15 2 2 2 2 2 3" xfId="33224" xr:uid="{9A4B95B9-ED1A-48D0-8864-281213E5A04E}"/>
    <cellStyle name="20% - 강조색4 15 2 2 2 2 3" xfId="16685" xr:uid="{2E307B3C-E2BC-43D6-80CD-F11813AB6819}"/>
    <cellStyle name="20% - 강조색4 15 2 2 2 2 3 2" xfId="38734" xr:uid="{4F266B85-C398-4411-98C3-808E0EC31D60}"/>
    <cellStyle name="20% - 강조색4 15 2 2 2 2 4" xfId="27714" xr:uid="{5932A488-4CA1-4A45-9018-1ED524C48835}"/>
    <cellStyle name="20% - 강조색4 15 2 2 2 2 5" xfId="53872" xr:uid="{C427D78E-7A35-410E-9D9B-EB63E1B99B63}"/>
    <cellStyle name="20% - 강조색4 15 2 2 2 3" xfId="8411" xr:uid="{62935599-481E-4AC9-863F-B54E6DDC6AE5}"/>
    <cellStyle name="20% - 강조색4 15 2 2 2 3 2" xfId="19440" xr:uid="{8860BD60-832D-4AC1-B24F-C93E8D287AE5}"/>
    <cellStyle name="20% - 강조색4 15 2 2 2 3 2 2" xfId="41489" xr:uid="{0539E1DB-8C61-4F12-AFC4-DFB9E88187B5}"/>
    <cellStyle name="20% - 강조색4 15 2 2 2 3 3" xfId="30469" xr:uid="{BA004DFB-F910-456C-B530-F8E9421C4D8B}"/>
    <cellStyle name="20% - 강조색4 15 2 2 2 4" xfId="13930" xr:uid="{1C4E19D2-C131-431D-84CC-00C3987A214D}"/>
    <cellStyle name="20% - 강조색4 15 2 2 2 4 2" xfId="35979" xr:uid="{2502C7D8-686B-4E8D-98C4-9CF12C6514FF}"/>
    <cellStyle name="20% - 강조색4 15 2 2 2 5" xfId="24959" xr:uid="{732E5DD3-1FB5-4F57-BFA0-C94E036F4049}"/>
    <cellStyle name="20% - 강조색4 15 2 2 2 6" xfId="51117" xr:uid="{1B06F44D-B3C7-4220-91A1-145DA2D1CF92}"/>
    <cellStyle name="20% - 강조색4 15 2 2 3" xfId="4264" xr:uid="{0E9A1E11-3EFD-48CD-95B7-DCC6CE1DA226}"/>
    <cellStyle name="20% - 강조색4 15 2 2 3 2" xfId="9790" xr:uid="{93905B03-B271-4972-90F9-AFC9EE22B26D}"/>
    <cellStyle name="20% - 강조색4 15 2 2 3 2 2" xfId="20819" xr:uid="{DED820E4-931A-49DB-B792-4A7C6AAE79E8}"/>
    <cellStyle name="20% - 강조색4 15 2 2 3 2 2 2" xfId="42868" xr:uid="{AD1C137E-2876-43E3-B910-43A4E56B5F62}"/>
    <cellStyle name="20% - 강조색4 15 2 2 3 2 3" xfId="31848" xr:uid="{9BDC27EC-5F29-4579-AAAC-3E6BBD681A39}"/>
    <cellStyle name="20% - 강조색4 15 2 2 3 3" xfId="15309" xr:uid="{59D1EB2A-7DD4-4EE2-88D9-DFC1B2177C8B}"/>
    <cellStyle name="20% - 강조색4 15 2 2 3 3 2" xfId="37358" xr:uid="{013A56B3-FE55-4AA2-B50D-B13E272C9A4E}"/>
    <cellStyle name="20% - 강조색4 15 2 2 3 4" xfId="26338" xr:uid="{F32946D8-E147-4524-A9AD-BA6FCDE762D9}"/>
    <cellStyle name="20% - 강조색4 15 2 2 3 5" xfId="52496" xr:uid="{662B41CD-9965-4324-A471-05AF5B737A68}"/>
    <cellStyle name="20% - 강조색4 15 2 2 4" xfId="7035" xr:uid="{70510469-D4C7-4809-8DCB-D7EA6A878987}"/>
    <cellStyle name="20% - 강조색4 15 2 2 4 2" xfId="18064" xr:uid="{149EF487-7F0D-47C0-9A0F-CB3BCC56B547}"/>
    <cellStyle name="20% - 강조색4 15 2 2 4 2 2" xfId="40113" xr:uid="{5A16CF0E-5762-44D7-A4E3-D2022FC32DC1}"/>
    <cellStyle name="20% - 강조색4 15 2 2 4 3" xfId="29093" xr:uid="{02C426B6-F42F-4824-AFCB-CC59ED55A610}"/>
    <cellStyle name="20% - 강조색4 15 2 2 4 4" xfId="55249" xr:uid="{9183B158-BD2C-4CF2-BFAC-A537FEFA9E1B}"/>
    <cellStyle name="20% - 강조색4 15 2 2 5" xfId="12554" xr:uid="{AB73CF23-06A0-4888-AE6A-E4E637EBEE68}"/>
    <cellStyle name="20% - 강조색4 15 2 2 5 2" xfId="34603" xr:uid="{1827720D-0C6D-46F5-84B5-82E18D7B4C40}"/>
    <cellStyle name="20% - 강조색4 15 2 2 6" xfId="23583" xr:uid="{9CD1DC11-C945-4D1E-8AA4-A8E8696FCECA}"/>
    <cellStyle name="20% - 강조색4 15 2 2 7" xfId="49740" xr:uid="{30D2B7DE-91C4-490B-8FBC-69FC5E2FD579}"/>
    <cellStyle name="20% - 강조색4 15 2 3" xfId="2176" xr:uid="{CB326221-6AD3-4475-BA51-CD27C1C5333A}"/>
    <cellStyle name="20% - 강조색4 15 2 3 2" xfId="4952" xr:uid="{C7215F8E-9020-42EE-8494-A76BE02C19DC}"/>
    <cellStyle name="20% - 강조색4 15 2 3 2 2" xfId="10478" xr:uid="{6BA71475-A292-4E84-8856-0EF3332F0EE1}"/>
    <cellStyle name="20% - 강조색4 15 2 3 2 2 2" xfId="21507" xr:uid="{38EB8318-E361-476A-B76A-770864C12054}"/>
    <cellStyle name="20% - 강조색4 15 2 3 2 2 2 2" xfId="43556" xr:uid="{E6C0302F-0E79-4154-92F7-C7651628E672}"/>
    <cellStyle name="20% - 강조색4 15 2 3 2 2 3" xfId="32536" xr:uid="{681E4FBE-6F44-49B5-9B0E-CA0E6058B9BA}"/>
    <cellStyle name="20% - 강조색4 15 2 3 2 3" xfId="15997" xr:uid="{300840A7-0D62-42DD-A0AF-F24A44A77A6B}"/>
    <cellStyle name="20% - 강조색4 15 2 3 2 3 2" xfId="38046" xr:uid="{1B0AF970-6441-441D-85B1-9993A59F7741}"/>
    <cellStyle name="20% - 강조색4 15 2 3 2 4" xfId="27026" xr:uid="{1C27E9C0-652A-4CB3-9E47-EDA44845C611}"/>
    <cellStyle name="20% - 강조색4 15 2 3 2 5" xfId="53184" xr:uid="{6F8722E0-5030-4E21-B79B-F40DC237BACC}"/>
    <cellStyle name="20% - 강조색4 15 2 3 3" xfId="7723" xr:uid="{85D40756-72CD-414D-893D-D2F3C7C24CC1}"/>
    <cellStyle name="20% - 강조색4 15 2 3 3 2" xfId="18752" xr:uid="{CD37965A-B54E-492E-8AD9-B9FCB713DC85}"/>
    <cellStyle name="20% - 강조색4 15 2 3 3 2 2" xfId="40801" xr:uid="{56495560-8E50-443C-ACA2-ED0E5D5C620F}"/>
    <cellStyle name="20% - 강조색4 15 2 3 3 3" xfId="29781" xr:uid="{61234C5B-235A-4AA9-B1E2-E20F0EC2CA0B}"/>
    <cellStyle name="20% - 강조색4 15 2 3 4" xfId="13242" xr:uid="{FBF88FBF-8E28-47CA-8E71-D9BE05EBBF43}"/>
    <cellStyle name="20% - 강조색4 15 2 3 4 2" xfId="35291" xr:uid="{11A0A4C0-B358-479A-8981-88B99DC45C15}"/>
    <cellStyle name="20% - 강조색4 15 2 3 5" xfId="24271" xr:uid="{A4C3DBE7-9439-407E-A45B-9DC2D468344D}"/>
    <cellStyle name="20% - 강조색4 15 2 3 6" xfId="50429" xr:uid="{7E3B382F-FF38-4D5E-AD44-979BEA47AA17}"/>
    <cellStyle name="20% - 강조색4 15 2 4" xfId="3576" xr:uid="{C862BD92-277F-4150-A737-78ED7A64628B}"/>
    <cellStyle name="20% - 강조색4 15 2 4 2" xfId="9102" xr:uid="{A58B7A48-1D1F-4D5F-8472-35D1D6521C85}"/>
    <cellStyle name="20% - 강조색4 15 2 4 2 2" xfId="20131" xr:uid="{B56E15D3-BC31-4932-8DFF-0FCCCC5623B6}"/>
    <cellStyle name="20% - 강조색4 15 2 4 2 2 2" xfId="42180" xr:uid="{9ECCE24D-C51A-4FEB-96B0-2EB3C4BB4C92}"/>
    <cellStyle name="20% - 강조색4 15 2 4 2 3" xfId="31160" xr:uid="{C50A1E0E-07EE-4C4B-9CEA-FA2742943FC6}"/>
    <cellStyle name="20% - 강조색4 15 2 4 3" xfId="14621" xr:uid="{7898483F-B17C-45CC-8180-9FAAFD5D2F71}"/>
    <cellStyle name="20% - 강조색4 15 2 4 3 2" xfId="36670" xr:uid="{13B324FB-255F-42F4-BFB3-E6392290D0B8}"/>
    <cellStyle name="20% - 강조색4 15 2 4 4" xfId="25650" xr:uid="{C6A9D8C9-6DA3-4B89-89D0-161EB03D95AB}"/>
    <cellStyle name="20% - 강조색4 15 2 4 5" xfId="51808" xr:uid="{EE6C7C3B-0C85-48E4-8EBB-3ED1C311BC78}"/>
    <cellStyle name="20% - 강조색4 15 2 5" xfId="6347" xr:uid="{84A60207-2DC6-493F-82B6-72C0BEB5CAB0}"/>
    <cellStyle name="20% - 강조색4 15 2 5 2" xfId="17376" xr:uid="{F25E6676-D3B2-455D-9F84-CE044E4FF3E6}"/>
    <cellStyle name="20% - 강조색4 15 2 5 2 2" xfId="39425" xr:uid="{D9AE3650-BC48-4B6A-AFDC-DDEA844BD38F}"/>
    <cellStyle name="20% - 강조색4 15 2 5 3" xfId="28405" xr:uid="{2A12741D-F724-4D7F-82A5-0E76119565CE}"/>
    <cellStyle name="20% - 강조색4 15 2 5 4" xfId="54561" xr:uid="{DDCC60E0-F45E-4F6A-92B8-805FA2B7CF03}"/>
    <cellStyle name="20% - 강조색4 15 2 6" xfId="11866" xr:uid="{DD14AAEC-0933-4523-8290-73653500FAE1}"/>
    <cellStyle name="20% - 강조색4 15 2 6 2" xfId="33915" xr:uid="{8D763B9F-A673-443E-8461-1CA1F72B0D41}"/>
    <cellStyle name="20% - 강조색4 15 2 7" xfId="22895" xr:uid="{6361364B-AB42-4A54-95C8-3786A0589A76}"/>
    <cellStyle name="20% - 강조색4 15 2 8" xfId="49052" xr:uid="{B4C345B3-23F5-4AF6-BBB6-1D716E58DE43}"/>
    <cellStyle name="20% - 강조색4 15 3" xfId="1128" xr:uid="{18FFE6D1-D221-4417-90F8-3C1794CE5843}"/>
    <cellStyle name="20% - 강조색4 15 3 2" xfId="2522" xr:uid="{E1E4B3A3-547B-4B22-9005-73B9F8930B87}"/>
    <cellStyle name="20% - 강조색4 15 3 2 2" xfId="5298" xr:uid="{3CCC6E7E-4EBA-48D0-AD9C-5DB44D1C0641}"/>
    <cellStyle name="20% - 강조색4 15 3 2 2 2" xfId="10824" xr:uid="{A546C8DC-F805-437F-9729-84EF33CAAAF1}"/>
    <cellStyle name="20% - 강조색4 15 3 2 2 2 2" xfId="21853" xr:uid="{0B0A16EA-EC6F-41D0-BD74-D150EFF0BB92}"/>
    <cellStyle name="20% - 강조색4 15 3 2 2 2 2 2" xfId="43902" xr:uid="{E461887C-371A-4FFA-A06C-FD9C8612EE80}"/>
    <cellStyle name="20% - 강조색4 15 3 2 2 2 3" xfId="32882" xr:uid="{399E27F1-ABBC-44A3-987F-A04DA467D3AB}"/>
    <cellStyle name="20% - 강조색4 15 3 2 2 3" xfId="16343" xr:uid="{A0019F10-E97C-4608-A479-3FF33673EF09}"/>
    <cellStyle name="20% - 강조색4 15 3 2 2 3 2" xfId="38392" xr:uid="{E3D32A9D-8AA9-46A3-9313-531A9EE32F8E}"/>
    <cellStyle name="20% - 강조색4 15 3 2 2 4" xfId="27372" xr:uid="{3CD5D3DB-2077-47C7-9A8F-B10D9FFAAB9F}"/>
    <cellStyle name="20% - 강조색4 15 3 2 2 5" xfId="53530" xr:uid="{5FD7D77E-CAF9-4694-B53E-7F3B55EE1CF3}"/>
    <cellStyle name="20% - 강조색4 15 3 2 3" xfId="8069" xr:uid="{276E3E0B-F7A3-4670-8434-ED2D7410615E}"/>
    <cellStyle name="20% - 강조색4 15 3 2 3 2" xfId="19098" xr:uid="{76F89031-B309-411B-B76B-DC36D9040F35}"/>
    <cellStyle name="20% - 강조색4 15 3 2 3 2 2" xfId="41147" xr:uid="{C3EFFE95-E1B8-4E9C-8CAF-AAA4870940BF}"/>
    <cellStyle name="20% - 강조색4 15 3 2 3 3" xfId="30127" xr:uid="{3797AAF9-3EB5-40CD-BF76-57C175498A83}"/>
    <cellStyle name="20% - 강조색4 15 3 2 4" xfId="13588" xr:uid="{E7EC8111-2FB6-4683-8351-AEDB729D82C2}"/>
    <cellStyle name="20% - 강조색4 15 3 2 4 2" xfId="35637" xr:uid="{387AA2AC-7572-456E-A266-FCC4F72982C0}"/>
    <cellStyle name="20% - 강조색4 15 3 2 5" xfId="24617" xr:uid="{372785A9-7440-4C05-9491-E2E10F00B5BB}"/>
    <cellStyle name="20% - 강조색4 15 3 2 6" xfId="50775" xr:uid="{9AF8783E-82F8-486D-98A3-81A7F2B11BD6}"/>
    <cellStyle name="20% - 강조색4 15 3 3" xfId="3922" xr:uid="{12FB5370-BDA0-45FE-8BF0-4FE9FE4A031C}"/>
    <cellStyle name="20% - 강조색4 15 3 3 2" xfId="9448" xr:uid="{12F3FE4C-A7CC-4E69-B55A-A9145BA9A1D1}"/>
    <cellStyle name="20% - 강조색4 15 3 3 2 2" xfId="20477" xr:uid="{1611F22B-EDF4-4882-AACC-78DF0F59C3D9}"/>
    <cellStyle name="20% - 강조색4 15 3 3 2 2 2" xfId="42526" xr:uid="{CF0F0548-F40F-4674-967F-AD83D43AFE0C}"/>
    <cellStyle name="20% - 강조색4 15 3 3 2 3" xfId="31506" xr:uid="{6CFFFE8C-60CE-4D3B-A57D-3B9ADA94B988}"/>
    <cellStyle name="20% - 강조색4 15 3 3 3" xfId="14967" xr:uid="{AB05B238-4406-4272-B90F-0F6A47FA8988}"/>
    <cellStyle name="20% - 강조색4 15 3 3 3 2" xfId="37016" xr:uid="{F53E8F29-909B-44C5-BFAF-E8C7882F95AE}"/>
    <cellStyle name="20% - 강조색4 15 3 3 4" xfId="25996" xr:uid="{3AD665D5-F3BE-4176-9F6D-F6E2B06EFE24}"/>
    <cellStyle name="20% - 강조색4 15 3 3 5" xfId="52154" xr:uid="{5066F8FD-931E-41E1-B6D1-2232D6441431}"/>
    <cellStyle name="20% - 강조색4 15 3 4" xfId="6693" xr:uid="{0364EAE8-BF16-4FDB-8DFB-BE02FE544943}"/>
    <cellStyle name="20% - 강조색4 15 3 4 2" xfId="17722" xr:uid="{B2B3BC26-6713-4DD8-9B21-B8551880F12B}"/>
    <cellStyle name="20% - 강조색4 15 3 4 2 2" xfId="39771" xr:uid="{B110274D-AFFE-41E3-8ABE-196BC4FFBBEA}"/>
    <cellStyle name="20% - 강조색4 15 3 4 3" xfId="28751" xr:uid="{F09A408A-3D9A-4D63-B2C0-960D0AC94B4F}"/>
    <cellStyle name="20% - 강조색4 15 3 4 4" xfId="54907" xr:uid="{4C08ECD3-F795-46D4-BE75-E29168177B63}"/>
    <cellStyle name="20% - 강조색4 15 3 5" xfId="12212" xr:uid="{051A1719-1E1B-47C0-A333-3FA2D0BC1034}"/>
    <cellStyle name="20% - 강조색4 15 3 5 2" xfId="34261" xr:uid="{95DE8B07-93C0-4F0E-8D3F-2BCB84AE6931}"/>
    <cellStyle name="20% - 강조색4 15 3 6" xfId="23241" xr:uid="{EA053608-552F-494F-B72E-E456DB8229C6}"/>
    <cellStyle name="20% - 강조색4 15 3 7" xfId="49398" xr:uid="{8290275E-F38F-4AFF-8FA0-DF94B38ACFB1}"/>
    <cellStyle name="20% - 강조색4 15 4" xfId="1834" xr:uid="{9B6CAAF6-7347-4BF7-B0CA-D18D9D2B8C28}"/>
    <cellStyle name="20% - 강조색4 15 4 2" xfId="4610" xr:uid="{DD5C42F7-542A-46D3-8BB5-01B80EFFBC1A}"/>
    <cellStyle name="20% - 강조색4 15 4 2 2" xfId="10136" xr:uid="{98AA5C56-210C-431C-BCE9-D580AA9B92B8}"/>
    <cellStyle name="20% - 강조색4 15 4 2 2 2" xfId="21165" xr:uid="{59DEAD78-AF3E-43F2-ACB9-B5A272F528B5}"/>
    <cellStyle name="20% - 강조색4 15 4 2 2 2 2" xfId="43214" xr:uid="{38F0BBED-569E-4529-9BE1-FE318A20A9D5}"/>
    <cellStyle name="20% - 강조색4 15 4 2 2 3" xfId="32194" xr:uid="{892503F9-C096-436A-93A9-99721FEBE6BB}"/>
    <cellStyle name="20% - 강조색4 15 4 2 3" xfId="15655" xr:uid="{9657FB22-71CA-44E8-BE1F-E96DCBDB4345}"/>
    <cellStyle name="20% - 강조색4 15 4 2 3 2" xfId="37704" xr:uid="{6E9C3A0E-16E5-433A-BC70-DBC42284A5AB}"/>
    <cellStyle name="20% - 강조색4 15 4 2 4" xfId="26684" xr:uid="{CDB330D5-A6E8-4B12-A650-DCD2B88D9C82}"/>
    <cellStyle name="20% - 강조색4 15 4 2 5" xfId="52842" xr:uid="{C06C6705-C4D1-4846-80FA-2E1C5C0523A0}"/>
    <cellStyle name="20% - 강조색4 15 4 3" xfId="7381" xr:uid="{2B747B40-A926-4A73-AF69-D0BCABEBA4D8}"/>
    <cellStyle name="20% - 강조색4 15 4 3 2" xfId="18410" xr:uid="{A7CBFD2A-A381-45E9-B17B-240A4CDF8527}"/>
    <cellStyle name="20% - 강조색4 15 4 3 2 2" xfId="40459" xr:uid="{F92C8993-73CA-4ACC-B85C-B169A34E720D}"/>
    <cellStyle name="20% - 강조색4 15 4 3 3" xfId="29439" xr:uid="{9CD21A7F-46E9-4AA2-8A23-86101507EA56}"/>
    <cellStyle name="20% - 강조색4 15 4 4" xfId="12900" xr:uid="{2F648FA1-0B8F-43F1-B980-C3564BA3AD20}"/>
    <cellStyle name="20% - 강조색4 15 4 4 2" xfId="34949" xr:uid="{D68C3C00-F132-4F93-9C27-EA3B412CC0D0}"/>
    <cellStyle name="20% - 강조색4 15 4 5" xfId="23929" xr:uid="{8A81019F-DEFB-4584-B331-352332111250}"/>
    <cellStyle name="20% - 강조색4 15 4 6" xfId="50087" xr:uid="{79C75CF6-6633-460A-A4EC-9913A7C94F6D}"/>
    <cellStyle name="20% - 강조색4 15 5" xfId="3234" xr:uid="{1BB6E2F6-A132-404A-9DA4-2A4489304234}"/>
    <cellStyle name="20% - 강조색4 15 5 2" xfId="8760" xr:uid="{D7E87D60-3864-47B4-86DC-087D7B4A6D31}"/>
    <cellStyle name="20% - 강조색4 15 5 2 2" xfId="19789" xr:uid="{3A331621-C4A7-4A68-B138-37F30A4BB956}"/>
    <cellStyle name="20% - 강조색4 15 5 2 2 2" xfId="41838" xr:uid="{3F9A7FFB-E0C2-4FEB-A4DC-7CFEBAE35713}"/>
    <cellStyle name="20% - 강조색4 15 5 2 3" xfId="30818" xr:uid="{785CB90E-EA6A-48D8-9112-9477643C45F9}"/>
    <cellStyle name="20% - 강조색4 15 5 3" xfId="14279" xr:uid="{9C73CC17-6DF7-4149-B023-5D7B167420FD}"/>
    <cellStyle name="20% - 강조색4 15 5 3 2" xfId="36328" xr:uid="{4229B39A-941F-4F03-88F8-106F0B75A233}"/>
    <cellStyle name="20% - 강조색4 15 5 4" xfId="25308" xr:uid="{DE280C66-F405-46A4-9F37-33735D100CA3}"/>
    <cellStyle name="20% - 강조색4 15 5 5" xfId="51466" xr:uid="{3E8A1A17-15CE-49C6-9A97-FCE8A2E3CD8B}"/>
    <cellStyle name="20% - 강조색4 15 6" xfId="6005" xr:uid="{7659D075-B2D1-4827-AD8F-794F9C8DF685}"/>
    <cellStyle name="20% - 강조색4 15 6 2" xfId="17034" xr:uid="{DB75CEFB-049B-4D95-AC97-52B7AE08BE81}"/>
    <cellStyle name="20% - 강조색4 15 6 2 2" xfId="39083" xr:uid="{E2762B90-64F1-429E-8EC1-98AC7EA88F95}"/>
    <cellStyle name="20% - 강조색4 15 6 3" xfId="28063" xr:uid="{3D4C8944-F609-4E6D-84B3-CDB626DDD1B3}"/>
    <cellStyle name="20% - 강조색4 15 6 4" xfId="54219" xr:uid="{3D7595D1-F797-4027-A4FF-981C445C4F9B}"/>
    <cellStyle name="20% - 강조색4 15 7" xfId="11524" xr:uid="{FD88EC2F-C5B4-4947-95B3-32A5E4F77421}"/>
    <cellStyle name="20% - 강조색4 15 7 2" xfId="33573" xr:uid="{926E02A6-0701-41D4-A91C-C14A9A0501B5}"/>
    <cellStyle name="20% - 강조색4 15 8" xfId="22553" xr:uid="{9D392F1B-18C7-4E1A-8980-AB298D33E978}"/>
    <cellStyle name="20% - 강조색4 15 9" xfId="48710" xr:uid="{A4231456-C936-4FD6-8CF6-298DE01928CF}"/>
    <cellStyle name="20% - 강조색4 16" xfId="409" xr:uid="{00000000-0005-0000-0000-00009A000000}"/>
    <cellStyle name="20% - 강조색4 16 2" xfId="1149" xr:uid="{E84A9219-06B3-46DC-AA8C-E09AD5844BB8}"/>
    <cellStyle name="20% - 강조색4 16 2 2" xfId="2543" xr:uid="{C83346C9-DAFA-498E-85CA-64BC178C4C0E}"/>
    <cellStyle name="20% - 강조색4 16 2 2 2" xfId="5319" xr:uid="{16A1C90D-28EF-4394-B632-3FCCF35CA2CF}"/>
    <cellStyle name="20% - 강조색4 16 2 2 2 2" xfId="10845" xr:uid="{A13E23B1-EDFF-47C6-B2D6-360B5082CF74}"/>
    <cellStyle name="20% - 강조색4 16 2 2 2 2 2" xfId="21874" xr:uid="{3AA83E72-3036-4354-9A53-9EE7BED9A2EF}"/>
    <cellStyle name="20% - 강조색4 16 2 2 2 2 2 2" xfId="43923" xr:uid="{D8CC03EA-3990-4836-AB49-12E4161C5974}"/>
    <cellStyle name="20% - 강조색4 16 2 2 2 2 3" xfId="32903" xr:uid="{3CCEDEB3-AD96-4372-9DC4-00EEB1805B04}"/>
    <cellStyle name="20% - 강조색4 16 2 2 2 3" xfId="16364" xr:uid="{52B5BC1F-B6B9-4C11-8472-CAE82183CAB0}"/>
    <cellStyle name="20% - 강조색4 16 2 2 2 3 2" xfId="38413" xr:uid="{7E4A0740-BB91-43B9-87EE-3A1C4A404553}"/>
    <cellStyle name="20% - 강조색4 16 2 2 2 4" xfId="27393" xr:uid="{13C889D1-3A4A-4DA8-AC3D-1DCFCA789FE2}"/>
    <cellStyle name="20% - 강조색4 16 2 2 2 5" xfId="53551" xr:uid="{41FEDA70-A3A7-4B8F-A8D1-5DED2F230C9B}"/>
    <cellStyle name="20% - 강조색4 16 2 2 3" xfId="8090" xr:uid="{386F1666-0704-4DF9-B7AD-59306B23518D}"/>
    <cellStyle name="20% - 강조색4 16 2 2 3 2" xfId="19119" xr:uid="{C1A88FC1-03F2-47D6-9790-A8FCA628750D}"/>
    <cellStyle name="20% - 강조색4 16 2 2 3 2 2" xfId="41168" xr:uid="{89A0AFE6-DC32-4E18-929C-B4637E799624}"/>
    <cellStyle name="20% - 강조색4 16 2 2 3 3" xfId="30148" xr:uid="{0D20C5D2-2D81-45B0-B625-B9948E252157}"/>
    <cellStyle name="20% - 강조색4 16 2 2 4" xfId="13609" xr:uid="{46BC7DB1-31E5-4B54-84BC-738CEEA55100}"/>
    <cellStyle name="20% - 강조색4 16 2 2 4 2" xfId="35658" xr:uid="{F5029F23-7BF2-4112-9D7B-39A0CBBC5685}"/>
    <cellStyle name="20% - 강조색4 16 2 2 5" xfId="24638" xr:uid="{6CA5556B-25BB-42B9-9599-D7C5CE6BB689}"/>
    <cellStyle name="20% - 강조색4 16 2 2 6" xfId="50796" xr:uid="{FC05BD69-2254-4F33-B4F4-11DDDA8012D8}"/>
    <cellStyle name="20% - 강조색4 16 2 3" xfId="3943" xr:uid="{033789E7-EEB2-49A5-9D6A-8390BCB3BEC9}"/>
    <cellStyle name="20% - 강조색4 16 2 3 2" xfId="9469" xr:uid="{ED50E3CA-C103-43FF-BCA5-6E2679CBD607}"/>
    <cellStyle name="20% - 강조색4 16 2 3 2 2" xfId="20498" xr:uid="{6ABF08DD-8ED4-480B-AC7A-A677DDC242E9}"/>
    <cellStyle name="20% - 강조색4 16 2 3 2 2 2" xfId="42547" xr:uid="{12D3B796-5751-48C1-A8C7-6270B9D46197}"/>
    <cellStyle name="20% - 강조색4 16 2 3 2 3" xfId="31527" xr:uid="{83B4FD4A-BF35-4993-965E-1D84AAC0331A}"/>
    <cellStyle name="20% - 강조색4 16 2 3 3" xfId="14988" xr:uid="{0E904073-F72A-4037-A672-C587A438171C}"/>
    <cellStyle name="20% - 강조색4 16 2 3 3 2" xfId="37037" xr:uid="{98C56358-770D-4558-8941-E8B028802565}"/>
    <cellStyle name="20% - 강조색4 16 2 3 4" xfId="26017" xr:uid="{C0F17EBB-EAFE-4E89-B8BA-D979EB40D427}"/>
    <cellStyle name="20% - 강조색4 16 2 3 5" xfId="52175" xr:uid="{938DD2C0-FCCE-4A33-9A3E-307067D1F235}"/>
    <cellStyle name="20% - 강조색4 16 2 4" xfId="6714" xr:uid="{03DC2B16-0FD1-4E0B-A414-90777FADEA62}"/>
    <cellStyle name="20% - 강조색4 16 2 4 2" xfId="17743" xr:uid="{CC3E70DC-E9D4-485B-9C31-D5D2DFD28E79}"/>
    <cellStyle name="20% - 강조색4 16 2 4 2 2" xfId="39792" xr:uid="{3B78B530-792A-4BC1-A467-00B80DBB6909}"/>
    <cellStyle name="20% - 강조색4 16 2 4 3" xfId="28772" xr:uid="{7CD5C766-63DC-4349-B0EC-C41955EF8FE4}"/>
    <cellStyle name="20% - 강조색4 16 2 4 4" xfId="54928" xr:uid="{7CE46283-0D25-44B1-8A3C-EFDBE74A2E57}"/>
    <cellStyle name="20% - 강조색4 16 2 5" xfId="12233" xr:uid="{C67D085B-FAD3-4CF6-9FFE-5AF54286BED5}"/>
    <cellStyle name="20% - 강조색4 16 2 5 2" xfId="34282" xr:uid="{25F3542C-C48A-44EE-9610-B28F77E96D56}"/>
    <cellStyle name="20% - 강조색4 16 2 6" xfId="23262" xr:uid="{977E54CA-EFC7-4547-A68E-ED7B91077E98}"/>
    <cellStyle name="20% - 강조색4 16 2 7" xfId="49419" xr:uid="{0BE527A4-80D0-4BBB-875D-AC529CD1971F}"/>
    <cellStyle name="20% - 강조색4 16 3" xfId="1855" xr:uid="{E06C7C68-A7FC-4E5D-BF3E-9AE4913C3F28}"/>
    <cellStyle name="20% - 강조색4 16 3 2" xfId="4631" xr:uid="{151DD4AB-6E3C-40C2-A807-D84F3785F1E1}"/>
    <cellStyle name="20% - 강조색4 16 3 2 2" xfId="10157" xr:uid="{83F1146A-4C83-411D-A0EC-DB2A9E099470}"/>
    <cellStyle name="20% - 강조색4 16 3 2 2 2" xfId="21186" xr:uid="{16DC5DC9-2B86-4F1F-8F33-3D394B75C82E}"/>
    <cellStyle name="20% - 강조색4 16 3 2 2 2 2" xfId="43235" xr:uid="{9088D315-0671-4816-B81C-3BFE5D8D54D2}"/>
    <cellStyle name="20% - 강조색4 16 3 2 2 3" xfId="32215" xr:uid="{142BE033-7610-4175-8088-F8BE9FD1B147}"/>
    <cellStyle name="20% - 강조색4 16 3 2 3" xfId="15676" xr:uid="{423A497C-DD3C-4BB9-B4A2-A7A3B0574EAE}"/>
    <cellStyle name="20% - 강조색4 16 3 2 3 2" xfId="37725" xr:uid="{0001CF83-117C-42E9-A516-E8E42B28AC6C}"/>
    <cellStyle name="20% - 강조색4 16 3 2 4" xfId="26705" xr:uid="{48F494B6-669A-4E8A-8666-6750F42A55F3}"/>
    <cellStyle name="20% - 강조색4 16 3 2 5" xfId="52863" xr:uid="{2599618E-B13B-4FC9-971B-648CBB2D360A}"/>
    <cellStyle name="20% - 강조색4 16 3 3" xfId="7402" xr:uid="{8F88340B-268D-4D01-B611-F817A1CD0FCB}"/>
    <cellStyle name="20% - 강조색4 16 3 3 2" xfId="18431" xr:uid="{3436F7B1-2C36-47A5-981D-A3163CA03DAC}"/>
    <cellStyle name="20% - 강조색4 16 3 3 2 2" xfId="40480" xr:uid="{3273B14B-7F55-4A04-8101-C631CDA8ED84}"/>
    <cellStyle name="20% - 강조색4 16 3 3 3" xfId="29460" xr:uid="{1C18C953-D383-46BD-99D8-E00FDB9F264A}"/>
    <cellStyle name="20% - 강조색4 16 3 4" xfId="12921" xr:uid="{1FC649CE-37D1-4FDB-B56B-3CAA4F03310F}"/>
    <cellStyle name="20% - 강조색4 16 3 4 2" xfId="34970" xr:uid="{C4D0F883-B563-4152-A54E-109F2BBC3865}"/>
    <cellStyle name="20% - 강조색4 16 3 5" xfId="23950" xr:uid="{288206F6-59BD-4D4C-AED0-35B3B283D2E1}"/>
    <cellStyle name="20% - 강조색4 16 3 6" xfId="50108" xr:uid="{74A6494B-E285-4896-ADBA-6924BAF514B2}"/>
    <cellStyle name="20% - 강조색4 16 4" xfId="3255" xr:uid="{1AE353DF-4D9C-4BB9-9BC3-CA87BFB73200}"/>
    <cellStyle name="20% - 강조색4 16 4 2" xfId="8781" xr:uid="{B5C19B7E-F216-4C19-817E-78B13D235EC5}"/>
    <cellStyle name="20% - 강조색4 16 4 2 2" xfId="19810" xr:uid="{CF1945CB-E48B-4448-98BC-F34AFBB86A41}"/>
    <cellStyle name="20% - 강조색4 16 4 2 2 2" xfId="41859" xr:uid="{9C47676F-76AC-42E1-A39F-CAC0A912A936}"/>
    <cellStyle name="20% - 강조색4 16 4 2 3" xfId="30839" xr:uid="{661DDE11-61B6-420C-9201-C6D4E291B50B}"/>
    <cellStyle name="20% - 강조색4 16 4 3" xfId="14300" xr:uid="{1DE6DFD9-F759-4C96-8D90-73C9DBCB540B}"/>
    <cellStyle name="20% - 강조색4 16 4 3 2" xfId="36349" xr:uid="{85165FD9-9229-4AC3-AA38-A1696B9D4FEC}"/>
    <cellStyle name="20% - 강조색4 16 4 4" xfId="25329" xr:uid="{B2564606-8B4B-4115-BBAF-09D7F2C96648}"/>
    <cellStyle name="20% - 강조색4 16 4 5" xfId="51487" xr:uid="{46BD56DF-419B-4EEC-B923-96A4458D7959}"/>
    <cellStyle name="20% - 강조색4 16 5" xfId="6026" xr:uid="{C816CDFD-49D7-42F2-94D9-5CE2818F1F57}"/>
    <cellStyle name="20% - 강조색4 16 5 2" xfId="17055" xr:uid="{31B975F9-661D-4E30-B3A5-CB419A451B1E}"/>
    <cellStyle name="20% - 강조색4 16 5 2 2" xfId="39104" xr:uid="{1071D7CC-850A-4D94-A66F-B7A52CB9EC73}"/>
    <cellStyle name="20% - 강조색4 16 5 3" xfId="28084" xr:uid="{C690D3F4-D1D7-40F8-8726-C34DFB4D0902}"/>
    <cellStyle name="20% - 강조색4 16 5 4" xfId="54240" xr:uid="{A46F0795-6613-4284-A547-DBD46DC4A48C}"/>
    <cellStyle name="20% - 강조색4 16 6" xfId="11545" xr:uid="{B031E19C-FF3D-4F82-92C5-F27EFCD47E7B}"/>
    <cellStyle name="20% - 강조색4 16 6 2" xfId="33594" xr:uid="{40588D5C-DB42-4693-A6C4-78BD49641A46}"/>
    <cellStyle name="20% - 강조색4 16 7" xfId="22574" xr:uid="{855B9857-3F7D-46DF-B3D1-203EF0A2DFA8}"/>
    <cellStyle name="20% - 강조색4 16 8" xfId="48731" xr:uid="{EE59E092-4303-4764-8356-ECC12CD3DB35}"/>
    <cellStyle name="20% - 강조색4 17" xfId="763" xr:uid="{00000000-0005-0000-0000-00009B000000}"/>
    <cellStyle name="20% - 강조색4 18" xfId="792" xr:uid="{3081EC48-8786-400C-82DD-FDF5BFB14A0B}"/>
    <cellStyle name="20% - 강조색4 18 2" xfId="2197" xr:uid="{F69774CA-F80C-4108-9BA5-BE478BD19AFC}"/>
    <cellStyle name="20% - 강조색4 18 2 2" xfId="4973" xr:uid="{29C87F2C-FB06-4DB3-96C7-EFA04E0A426B}"/>
    <cellStyle name="20% - 강조색4 18 2 2 2" xfId="10499" xr:uid="{DDBA640B-A7AD-436A-986B-7B7A39AF171D}"/>
    <cellStyle name="20% - 강조색4 18 2 2 2 2" xfId="21528" xr:uid="{DFD8A2A6-93AB-4F71-B53B-B086AB92F95B}"/>
    <cellStyle name="20% - 강조색4 18 2 2 2 2 2" xfId="43577" xr:uid="{4753686C-C158-464A-A437-DF1E9A434A00}"/>
    <cellStyle name="20% - 강조색4 18 2 2 2 3" xfId="32557" xr:uid="{A00DE860-AE9C-4889-9952-2CC557E22B5E}"/>
    <cellStyle name="20% - 강조색4 18 2 2 3" xfId="16018" xr:uid="{3D9AFF01-FCA2-4F4F-91E5-4815C5D3D96C}"/>
    <cellStyle name="20% - 강조색4 18 2 2 3 2" xfId="38067" xr:uid="{410F2936-C4E0-478F-8FB4-71B520C3CB7E}"/>
    <cellStyle name="20% - 강조색4 18 2 2 4" xfId="27047" xr:uid="{0539F866-172D-4C1E-8C89-5D22E0D94960}"/>
    <cellStyle name="20% - 강조색4 18 2 2 5" xfId="53205" xr:uid="{E8FC3F5C-ACD7-4948-AFCD-90D685357032}"/>
    <cellStyle name="20% - 강조색4 18 2 3" xfId="7744" xr:uid="{0C41E49B-A619-4BC0-A85F-B0B49DB2C00A}"/>
    <cellStyle name="20% - 강조색4 18 2 3 2" xfId="18773" xr:uid="{AC091153-20D9-4AA7-9950-F20B48890790}"/>
    <cellStyle name="20% - 강조색4 18 2 3 2 2" xfId="40822" xr:uid="{07959606-2CCC-4B28-9517-F56CB2A35E8D}"/>
    <cellStyle name="20% - 강조색4 18 2 3 3" xfId="29802" xr:uid="{B6F1ACB2-9002-4D7C-97C6-B3E58C425C20}"/>
    <cellStyle name="20% - 강조색4 18 2 4" xfId="13263" xr:uid="{C06981B7-8BB0-4FC6-BB53-5B5549FA1CC4}"/>
    <cellStyle name="20% - 강조색4 18 2 4 2" xfId="35312" xr:uid="{546928BB-F37E-44BE-8DD9-5AE3D28625CD}"/>
    <cellStyle name="20% - 강조색4 18 2 5" xfId="24292" xr:uid="{B86AEE99-8043-4549-B099-97085AFE1FF8}"/>
    <cellStyle name="20% - 강조색4 18 2 6" xfId="50450" xr:uid="{46371092-CAE4-4E4B-8CAE-B1EFDC9F8CAE}"/>
    <cellStyle name="20% - 강조색4 18 3" xfId="3597" xr:uid="{CB707519-CBC0-4038-A8BE-64CA23C46849}"/>
    <cellStyle name="20% - 강조색4 18 3 2" xfId="9123" xr:uid="{D439CC3F-2C4A-45CD-9FAD-22B095980470}"/>
    <cellStyle name="20% - 강조색4 18 3 2 2" xfId="20152" xr:uid="{82350B81-A981-4821-95F8-7418A6E0376E}"/>
    <cellStyle name="20% - 강조색4 18 3 2 2 2" xfId="42201" xr:uid="{112D4F74-70FB-44E6-8D71-DBB5D6912D30}"/>
    <cellStyle name="20% - 강조색4 18 3 2 3" xfId="31181" xr:uid="{53C6D3D7-20ED-48FB-A218-B6E7B570C4A1}"/>
    <cellStyle name="20% - 강조색4 18 3 3" xfId="14642" xr:uid="{E3D0CE28-BD38-4D1B-AA37-9E95D27B1F85}"/>
    <cellStyle name="20% - 강조색4 18 3 3 2" xfId="36691" xr:uid="{94F01218-232E-48CE-9549-8FC387869AC4}"/>
    <cellStyle name="20% - 강조색4 18 3 4" xfId="25671" xr:uid="{52F5DABA-CF5E-4304-AD81-45C410DFA0E6}"/>
    <cellStyle name="20% - 강조색4 18 3 5" xfId="51829" xr:uid="{428FC7D0-9938-402C-A100-5E5B1DB37C7C}"/>
    <cellStyle name="20% - 강조색4 18 4" xfId="6368" xr:uid="{8E72C518-2A26-4F17-AF85-621DDCDAE1D2}"/>
    <cellStyle name="20% - 강조색4 18 4 2" xfId="17397" xr:uid="{BCA03E9D-AE39-4298-B017-1DF5B7C3880D}"/>
    <cellStyle name="20% - 강조색4 18 4 2 2" xfId="39446" xr:uid="{FA9E87C4-DAA3-4A36-A93A-9D9131E3BC9A}"/>
    <cellStyle name="20% - 강조색4 18 4 3" xfId="28426" xr:uid="{ACFA4732-CAAD-4F72-A193-E60DACE16348}"/>
    <cellStyle name="20% - 강조색4 18 4 4" xfId="54582" xr:uid="{997E1B9A-CBFC-4C94-807C-328D8B4C895D}"/>
    <cellStyle name="20% - 강조색4 18 5" xfId="11887" xr:uid="{40F5D162-2E93-4E1A-BEF6-DDCB3BFDC46F}"/>
    <cellStyle name="20% - 강조색4 18 5 2" xfId="33936" xr:uid="{CA7F0910-E545-4A6A-BBC0-2AC8E18F0309}"/>
    <cellStyle name="20% - 강조색4 18 6" xfId="22916" xr:uid="{2C0C5AF1-907E-4257-A899-4620AC78B48E}"/>
    <cellStyle name="20% - 강조색4 18 7" xfId="49073" xr:uid="{7C6B2445-C5F3-4AD8-8BB9-9920E3308BFD}"/>
    <cellStyle name="20% - 강조색4 19" xfId="1500" xr:uid="{C509CEF5-42D1-4EBC-9D16-D42F568C69FE}"/>
    <cellStyle name="20% - 강조색4 19 2" xfId="4285" xr:uid="{8ED86439-4C83-42D6-B79B-35B380AA2592}"/>
    <cellStyle name="20% - 강조색4 19 2 2" xfId="9811" xr:uid="{92644AC9-833C-4343-BDDC-6322CD766BC0}"/>
    <cellStyle name="20% - 강조색4 19 2 2 2" xfId="20840" xr:uid="{CCED95E6-4C14-4BA5-85AD-CE0E681CCC5D}"/>
    <cellStyle name="20% - 강조색4 19 2 2 2 2" xfId="42889" xr:uid="{B3B4C2E4-2B6F-4B86-B1D2-E072F50B9AD4}"/>
    <cellStyle name="20% - 강조색4 19 2 2 3" xfId="31869" xr:uid="{F744CB89-5107-46D9-8D5F-94ECCE8E8492}"/>
    <cellStyle name="20% - 강조색4 19 2 3" xfId="15330" xr:uid="{58A53C99-DC43-4BE7-A97F-EA67D00F0A30}"/>
    <cellStyle name="20% - 강조색4 19 2 3 2" xfId="37379" xr:uid="{09967C47-DC92-4D15-ACA8-829DE97E8A2D}"/>
    <cellStyle name="20% - 강조색4 19 2 4" xfId="26359" xr:uid="{59247FEB-5621-4660-8F2F-6DDA38A84B79}"/>
    <cellStyle name="20% - 강조색4 19 2 5" xfId="52517" xr:uid="{BBA0957A-F282-4135-B006-A2620AA326AD}"/>
    <cellStyle name="20% - 강조색4 19 3" xfId="7056" xr:uid="{BCF4E3A0-3B6B-4E4E-9766-FCC86C8F3AC0}"/>
    <cellStyle name="20% - 강조색4 19 3 2" xfId="18085" xr:uid="{027BC497-88CB-42FB-AC52-7C746114097B}"/>
    <cellStyle name="20% - 강조색4 19 3 2 2" xfId="40134" xr:uid="{A46BB8C9-D6EF-4018-8C9D-B2A02337EB5B}"/>
    <cellStyle name="20% - 강조색4 19 3 3" xfId="29114" xr:uid="{769B37F7-8410-4C2E-A82F-8A6D0239B137}"/>
    <cellStyle name="20% - 강조색4 19 4" xfId="12575" xr:uid="{D0A29E13-26CB-4191-BA70-B40993EAD209}"/>
    <cellStyle name="20% - 강조색4 19 4 2" xfId="34624" xr:uid="{274C7556-E254-4642-B5C4-2977B3BF5572}"/>
    <cellStyle name="20% - 강조색4 19 5" xfId="23604" xr:uid="{BD03F931-5871-4645-B37F-53FFECABB7ED}"/>
    <cellStyle name="20% - 강조색4 19 6" xfId="49761" xr:uid="{B0621167-6391-47D4-9792-7EC5CD143E63}"/>
    <cellStyle name="20% - 강조색4 2" xfId="73" xr:uid="{00000000-0005-0000-0000-00009C000000}"/>
    <cellStyle name="20% - 강조색4 2 10" xfId="48411" xr:uid="{58C391B1-2550-46D6-B089-CFA9B3A568B8}"/>
    <cellStyle name="20% - 강조색4 2 2" xfId="202" xr:uid="{00000000-0005-0000-0000-00009D000000}"/>
    <cellStyle name="20% - 강조색4 2 2 2" xfId="562" xr:uid="{00000000-0005-0000-0000-00009E000000}"/>
    <cellStyle name="20% - 강조색4 2 2 2 2" xfId="1299" xr:uid="{81180F8E-5F1F-459D-BF2D-FB0DF442646D}"/>
    <cellStyle name="20% - 강조색4 2 2 2 2 2" xfId="2693" xr:uid="{75907B5A-45BF-4BEC-AEE3-72BA5E0853F0}"/>
    <cellStyle name="20% - 강조색4 2 2 2 2 2 2" xfId="5469" xr:uid="{1EB7743B-43EE-4925-8538-6887309C6A82}"/>
    <cellStyle name="20% - 강조색4 2 2 2 2 2 2 2" xfId="10995" xr:uid="{7ABC2404-28C8-4BE7-AE22-2EAECC74D9B5}"/>
    <cellStyle name="20% - 강조색4 2 2 2 2 2 2 2 2" xfId="22024" xr:uid="{A3550CD6-15BA-4E7A-81F3-2F2190776523}"/>
    <cellStyle name="20% - 강조색4 2 2 2 2 2 2 2 2 2" xfId="44073" xr:uid="{07F5B991-82C9-4DC9-9DA6-6B29811E2E80}"/>
    <cellStyle name="20% - 강조색4 2 2 2 2 2 2 2 3" xfId="33053" xr:uid="{98291586-B254-4035-81C9-8F2B95D2B1C3}"/>
    <cellStyle name="20% - 강조색4 2 2 2 2 2 2 3" xfId="16514" xr:uid="{D57063AE-8DA9-499C-92C1-F3828D2845DC}"/>
    <cellStyle name="20% - 강조색4 2 2 2 2 2 2 3 2" xfId="38563" xr:uid="{80C08A75-77A0-4C50-AC7E-6D8EB5168598}"/>
    <cellStyle name="20% - 강조색4 2 2 2 2 2 2 4" xfId="27543" xr:uid="{919E818D-F138-42AA-A516-560AA7BA4FDA}"/>
    <cellStyle name="20% - 강조색4 2 2 2 2 2 2 5" xfId="53701" xr:uid="{593B2911-ED40-43CA-AC27-0AA9AF16E86A}"/>
    <cellStyle name="20% - 강조색4 2 2 2 2 2 3" xfId="8240" xr:uid="{CD2C5A3B-B255-4312-9CB7-B0C60CDDAA42}"/>
    <cellStyle name="20% - 강조색4 2 2 2 2 2 3 2" xfId="19269" xr:uid="{473F7DEC-360D-4C82-B750-E29441187B2B}"/>
    <cellStyle name="20% - 강조색4 2 2 2 2 2 3 2 2" xfId="41318" xr:uid="{2A1D53B6-885A-4201-9FEE-588CB1DFF575}"/>
    <cellStyle name="20% - 강조색4 2 2 2 2 2 3 3" xfId="30298" xr:uid="{391E8A0F-4F7C-467D-8829-BBD45A0FB56B}"/>
    <cellStyle name="20% - 강조색4 2 2 2 2 2 4" xfId="13759" xr:uid="{5AE3B42D-BC5D-4FF9-BEC1-D34942F92C7F}"/>
    <cellStyle name="20% - 강조색4 2 2 2 2 2 4 2" xfId="35808" xr:uid="{EF7ECE13-43E9-4024-827A-290902AC8AE3}"/>
    <cellStyle name="20% - 강조색4 2 2 2 2 2 5" xfId="24788" xr:uid="{3FB75959-5AD6-4DDC-97D8-DEFFEF7DE227}"/>
    <cellStyle name="20% - 강조색4 2 2 2 2 2 6" xfId="50946" xr:uid="{FB87E54B-DF4C-410C-A9E5-0493F439B4D9}"/>
    <cellStyle name="20% - 강조색4 2 2 2 2 3" xfId="4093" xr:uid="{8DAB715A-9CBC-4A0F-A9E9-FD4C0AF14C32}"/>
    <cellStyle name="20% - 강조색4 2 2 2 2 3 2" xfId="9619" xr:uid="{F185498C-0077-4A0A-AC4F-39D5CE3F675D}"/>
    <cellStyle name="20% - 강조색4 2 2 2 2 3 2 2" xfId="20648" xr:uid="{BC360BDE-D8F6-4815-B265-BE56B8D055CE}"/>
    <cellStyle name="20% - 강조색4 2 2 2 2 3 2 2 2" xfId="42697" xr:uid="{142B325B-E009-4F24-90E0-C360A766E012}"/>
    <cellStyle name="20% - 강조색4 2 2 2 2 3 2 3" xfId="31677" xr:uid="{7883D525-A8AD-436E-B06F-870D254CDFE1}"/>
    <cellStyle name="20% - 강조색4 2 2 2 2 3 3" xfId="15138" xr:uid="{1BA193E1-EF00-499F-A6B9-8DD0D81E1C59}"/>
    <cellStyle name="20% - 강조색4 2 2 2 2 3 3 2" xfId="37187" xr:uid="{D25BD1D5-4836-4356-828D-D53287500B66}"/>
    <cellStyle name="20% - 강조색4 2 2 2 2 3 4" xfId="26167" xr:uid="{DC014B57-B591-4022-9C95-A55E1500B8C8}"/>
    <cellStyle name="20% - 강조색4 2 2 2 2 3 5" xfId="52325" xr:uid="{470F7E8E-DC90-4710-8A41-F1DC8D388855}"/>
    <cellStyle name="20% - 강조색4 2 2 2 2 4" xfId="6864" xr:uid="{77D4EA98-C584-46F0-A241-755259510947}"/>
    <cellStyle name="20% - 강조색4 2 2 2 2 4 2" xfId="17893" xr:uid="{D20C7EC4-680B-408A-A907-E76E718553EB}"/>
    <cellStyle name="20% - 강조색4 2 2 2 2 4 2 2" xfId="39942" xr:uid="{CF3DBBEB-5FCE-42B6-B292-77701F3B8E4D}"/>
    <cellStyle name="20% - 강조색4 2 2 2 2 4 3" xfId="28922" xr:uid="{35FC71F5-0837-460D-A5D7-34556334AFB7}"/>
    <cellStyle name="20% - 강조색4 2 2 2 2 4 4" xfId="55078" xr:uid="{94EBD059-150F-4FBC-B144-C164EADF5BCA}"/>
    <cellStyle name="20% - 강조색4 2 2 2 2 5" xfId="12383" xr:uid="{D59EBAD9-F288-47B3-B99D-1BFC711BB6FE}"/>
    <cellStyle name="20% - 강조색4 2 2 2 2 5 2" xfId="34432" xr:uid="{5530E6D2-4EAC-4E35-9135-AA432678CE5C}"/>
    <cellStyle name="20% - 강조색4 2 2 2 2 6" xfId="23412" xr:uid="{3F96FA5C-6849-40AB-BFB2-6A17391A5A6E}"/>
    <cellStyle name="20% - 강조색4 2 2 2 2 7" xfId="49569" xr:uid="{3AFC6C6A-1332-466D-B26D-914884BB1A31}"/>
    <cellStyle name="20% - 강조색4 2 2 2 3" xfId="2005" xr:uid="{63DA3387-0582-4026-9528-D0712CD8AEEF}"/>
    <cellStyle name="20% - 강조색4 2 2 2 3 2" xfId="4781" xr:uid="{D3F59427-E4E7-4754-93DA-14F912D64DE3}"/>
    <cellStyle name="20% - 강조색4 2 2 2 3 2 2" xfId="10307" xr:uid="{C92538D9-1000-4E7F-A6FD-B02DC6850AE2}"/>
    <cellStyle name="20% - 강조색4 2 2 2 3 2 2 2" xfId="21336" xr:uid="{553E33C8-F8B0-435D-9A04-36B431F58B2C}"/>
    <cellStyle name="20% - 강조색4 2 2 2 3 2 2 2 2" xfId="43385" xr:uid="{25DFC44E-0A37-4240-8D57-3664CD01BE52}"/>
    <cellStyle name="20% - 강조색4 2 2 2 3 2 2 3" xfId="32365" xr:uid="{E10A9F00-A94C-421C-9711-F0CDF4656592}"/>
    <cellStyle name="20% - 강조색4 2 2 2 3 2 3" xfId="15826" xr:uid="{411053C4-D076-4DE0-8AEE-F912D401E55F}"/>
    <cellStyle name="20% - 강조색4 2 2 2 3 2 3 2" xfId="37875" xr:uid="{6D9BDB54-EA1C-4D60-B3F0-AD5CA1BAC90F}"/>
    <cellStyle name="20% - 강조색4 2 2 2 3 2 4" xfId="26855" xr:uid="{9196EE51-828E-4625-B644-36A9D3B92693}"/>
    <cellStyle name="20% - 강조색4 2 2 2 3 2 5" xfId="53013" xr:uid="{1357ECA0-DBCC-4440-A59E-C69E3100C533}"/>
    <cellStyle name="20% - 강조색4 2 2 2 3 3" xfId="7552" xr:uid="{C5040069-3C09-434E-96A5-3F74CBAC526E}"/>
    <cellStyle name="20% - 강조색4 2 2 2 3 3 2" xfId="18581" xr:uid="{F130337C-E095-4426-922B-D26563CB5308}"/>
    <cellStyle name="20% - 강조색4 2 2 2 3 3 2 2" xfId="40630" xr:uid="{0B279951-B752-4840-9DA1-4FD9D161224B}"/>
    <cellStyle name="20% - 강조색4 2 2 2 3 3 3" xfId="29610" xr:uid="{4F249FD6-23E6-4C77-80B2-F10EF480DDB0}"/>
    <cellStyle name="20% - 강조색4 2 2 2 3 4" xfId="13071" xr:uid="{70A9F515-F7FF-4138-AB39-724611E9DEB9}"/>
    <cellStyle name="20% - 강조색4 2 2 2 3 4 2" xfId="35120" xr:uid="{7EEEF36F-7856-4B1E-8811-4BC25F8BBEBA}"/>
    <cellStyle name="20% - 강조색4 2 2 2 3 5" xfId="24100" xr:uid="{CB85C897-BCA3-476D-9999-66C94C690F40}"/>
    <cellStyle name="20% - 강조색4 2 2 2 3 6" xfId="50258" xr:uid="{6965276A-1B28-4AA2-BAEF-0067557BEE50}"/>
    <cellStyle name="20% - 강조색4 2 2 2 4" xfId="3405" xr:uid="{42E98BFC-1A9A-43DE-9F3D-C1B4B0506F1E}"/>
    <cellStyle name="20% - 강조색4 2 2 2 4 2" xfId="8931" xr:uid="{0F3BCA4E-36BD-475A-BE94-0220A8FB13D4}"/>
    <cellStyle name="20% - 강조색4 2 2 2 4 2 2" xfId="19960" xr:uid="{1209B1C0-B368-465F-8978-4B735CE010D6}"/>
    <cellStyle name="20% - 강조색4 2 2 2 4 2 2 2" xfId="42009" xr:uid="{01D324F1-FCF0-4CEE-8089-5D8ABAED92C6}"/>
    <cellStyle name="20% - 강조색4 2 2 2 4 2 3" xfId="30989" xr:uid="{D85D90F2-EC32-4884-B26C-690C792493E5}"/>
    <cellStyle name="20% - 강조색4 2 2 2 4 3" xfId="14450" xr:uid="{DE3315C0-FFFC-4583-BFDB-E65DB04BA727}"/>
    <cellStyle name="20% - 강조색4 2 2 2 4 3 2" xfId="36499" xr:uid="{AF6987EE-CA72-4065-ADCC-5C2745AE7790}"/>
    <cellStyle name="20% - 강조색4 2 2 2 4 4" xfId="25479" xr:uid="{520F2226-E7DB-4FEB-B4ED-3462AE5B6679}"/>
    <cellStyle name="20% - 강조색4 2 2 2 4 5" xfId="51637" xr:uid="{D0598950-6409-4B55-ABB9-33DE97938090}"/>
    <cellStyle name="20% - 강조색4 2 2 2 5" xfId="6176" xr:uid="{8FF5BE9A-950B-4583-AE16-7E0858626239}"/>
    <cellStyle name="20% - 강조색4 2 2 2 5 2" xfId="17205" xr:uid="{0B923AE6-9B14-4567-8DC5-C08DE5B55435}"/>
    <cellStyle name="20% - 강조색4 2 2 2 5 2 2" xfId="39254" xr:uid="{5EDDB112-5545-4E7F-813A-EA90F4FEEA29}"/>
    <cellStyle name="20% - 강조색4 2 2 2 5 3" xfId="28234" xr:uid="{3D6288CA-73B6-4788-A0F5-87854929F5EC}"/>
    <cellStyle name="20% - 강조색4 2 2 2 5 4" xfId="54390" xr:uid="{EC1350C8-E46E-407A-9524-786E4F7ACE6D}"/>
    <cellStyle name="20% - 강조색4 2 2 2 6" xfId="11695" xr:uid="{0B39D7A4-E6F8-4C53-A5CE-BA7A55F423A6}"/>
    <cellStyle name="20% - 강조색4 2 2 2 6 2" xfId="33744" xr:uid="{C5ADD00A-24BF-4D52-914D-662B1CDDF451}"/>
    <cellStyle name="20% - 강조색4 2 2 2 7" xfId="22724" xr:uid="{96BC3054-E6FD-4C23-87EE-6D8EE26F9E87}"/>
    <cellStyle name="20% - 강조색4 2 2 2 8" xfId="48881" xr:uid="{BD418355-7130-439C-BB1C-6E667CA39B32}"/>
    <cellStyle name="20% - 강조색4 2 2 3" xfId="957" xr:uid="{4BC27C01-B6FB-475B-95CF-FF6B2A06AFA2}"/>
    <cellStyle name="20% - 강조색4 2 2 3 2" xfId="2351" xr:uid="{4E08B2AE-4F75-4DB6-ACBD-E5B8C1236FBA}"/>
    <cellStyle name="20% - 강조색4 2 2 3 2 2" xfId="5127" xr:uid="{D0610A46-F956-4EF6-B87D-9FB2EE0C5A4E}"/>
    <cellStyle name="20% - 강조색4 2 2 3 2 2 2" xfId="10653" xr:uid="{F06CAC68-A791-4027-B367-139316A992D9}"/>
    <cellStyle name="20% - 강조색4 2 2 3 2 2 2 2" xfId="21682" xr:uid="{7D102B84-316B-4814-BDFB-6BD1E826A1B1}"/>
    <cellStyle name="20% - 강조색4 2 2 3 2 2 2 2 2" xfId="43731" xr:uid="{3B7AAC08-EA39-4D75-A3D4-317EE4BF872D}"/>
    <cellStyle name="20% - 강조색4 2 2 3 2 2 2 3" xfId="32711" xr:uid="{0850591F-1BB7-4555-90E8-CB0FB898410D}"/>
    <cellStyle name="20% - 강조색4 2 2 3 2 2 3" xfId="16172" xr:uid="{775CD46D-D2E1-4F61-A010-B03BB2DDC0C3}"/>
    <cellStyle name="20% - 강조색4 2 2 3 2 2 3 2" xfId="38221" xr:uid="{D4777E48-DD98-4817-BF99-79CD698D50AB}"/>
    <cellStyle name="20% - 강조색4 2 2 3 2 2 4" xfId="27201" xr:uid="{0A0F232A-E34A-4897-996C-DFC9009720F2}"/>
    <cellStyle name="20% - 강조색4 2 2 3 2 2 5" xfId="53359" xr:uid="{4F9C8DE0-0BC5-48B8-BBA0-AA5AF18C5AF4}"/>
    <cellStyle name="20% - 강조색4 2 2 3 2 3" xfId="7898" xr:uid="{48A9C606-DB18-477A-ADA7-2AC99740361B}"/>
    <cellStyle name="20% - 강조색4 2 2 3 2 3 2" xfId="18927" xr:uid="{D64915F6-4207-45E3-A04D-DAE05BFD3224}"/>
    <cellStyle name="20% - 강조색4 2 2 3 2 3 2 2" xfId="40976" xr:uid="{77A9E5DC-53B1-4046-B36F-80587DA394F1}"/>
    <cellStyle name="20% - 강조색4 2 2 3 2 3 3" xfId="29956" xr:uid="{7EF92421-7F2D-47E1-A9EF-8AAEE88B9AE6}"/>
    <cellStyle name="20% - 강조색4 2 2 3 2 4" xfId="13417" xr:uid="{9165288C-9BB5-4248-A629-C6E74304C666}"/>
    <cellStyle name="20% - 강조색4 2 2 3 2 4 2" xfId="35466" xr:uid="{0D17E94E-CFFF-4D01-B1BA-4274DB49E290}"/>
    <cellStyle name="20% - 강조색4 2 2 3 2 5" xfId="24446" xr:uid="{523EA472-703F-4E29-914A-A2203BABD060}"/>
    <cellStyle name="20% - 강조색4 2 2 3 2 6" xfId="50604" xr:uid="{5B9C72C6-3B52-4245-9C7F-D75F5E52C311}"/>
    <cellStyle name="20% - 강조색4 2 2 3 3" xfId="3751" xr:uid="{91354A89-FCC1-4C7B-9B8B-94CCEB27C70D}"/>
    <cellStyle name="20% - 강조색4 2 2 3 3 2" xfId="9277" xr:uid="{9DF4B61A-94FB-48A5-B8FB-07259180B471}"/>
    <cellStyle name="20% - 강조색4 2 2 3 3 2 2" xfId="20306" xr:uid="{91E3EB8B-CE1F-4B42-A2D0-9FB3E1119B10}"/>
    <cellStyle name="20% - 강조색4 2 2 3 3 2 2 2" xfId="42355" xr:uid="{DB13BBCC-2964-450F-88D5-78CE009A0927}"/>
    <cellStyle name="20% - 강조색4 2 2 3 3 2 3" xfId="31335" xr:uid="{CB9C9346-0751-43F3-AF5E-DB54CF0933B2}"/>
    <cellStyle name="20% - 강조색4 2 2 3 3 3" xfId="14796" xr:uid="{AD8D631B-881B-404D-ACB2-41EFA1757F2E}"/>
    <cellStyle name="20% - 강조색4 2 2 3 3 3 2" xfId="36845" xr:uid="{7CEA7B11-EC7B-4058-B59A-D0622FE5E44C}"/>
    <cellStyle name="20% - 강조색4 2 2 3 3 4" xfId="25825" xr:uid="{CA15D93C-F0C4-41A6-A6EF-BB599D3CC9E1}"/>
    <cellStyle name="20% - 강조색4 2 2 3 3 5" xfId="51983" xr:uid="{0BE6DED0-6324-4EDC-97CC-FE6EE813A566}"/>
    <cellStyle name="20% - 강조색4 2 2 3 4" xfId="6522" xr:uid="{DC28CC12-3A39-4861-8EF1-AD2607F8AED9}"/>
    <cellStyle name="20% - 강조색4 2 2 3 4 2" xfId="17551" xr:uid="{770E4BEB-457E-4851-AB68-24A87431BB48}"/>
    <cellStyle name="20% - 강조색4 2 2 3 4 2 2" xfId="39600" xr:uid="{D629687C-3FD7-4F60-B37B-7E7D5321B204}"/>
    <cellStyle name="20% - 강조색4 2 2 3 4 3" xfId="28580" xr:uid="{A35757D3-AFD9-4E15-823C-460ADFAE73DF}"/>
    <cellStyle name="20% - 강조색4 2 2 3 4 4" xfId="54736" xr:uid="{53E23A7D-0A7D-459A-AB7E-156C2C25FD44}"/>
    <cellStyle name="20% - 강조색4 2 2 3 5" xfId="12041" xr:uid="{CF95F335-3A3A-470A-8976-BFC9391ABAA4}"/>
    <cellStyle name="20% - 강조색4 2 2 3 5 2" xfId="34090" xr:uid="{996940F0-CB1B-4735-8032-0B0EF7063C1B}"/>
    <cellStyle name="20% - 강조색4 2 2 3 6" xfId="23070" xr:uid="{04DA9827-CF1F-4570-82F2-8432AFE5A826}"/>
    <cellStyle name="20% - 강조색4 2 2 3 7" xfId="49227" xr:uid="{6EC8AF49-9F82-4CC7-A62A-113F2BD70C5A}"/>
    <cellStyle name="20% - 강조색4 2 2 4" xfId="1663" xr:uid="{7334FD10-82E2-4832-BFAB-452294CA1D05}"/>
    <cellStyle name="20% - 강조색4 2 2 4 2" xfId="4439" xr:uid="{D1609E1B-3493-418F-9AE5-7BF84E660D7F}"/>
    <cellStyle name="20% - 강조색4 2 2 4 2 2" xfId="9965" xr:uid="{0667F3E2-85E5-4B03-ACE6-AB4A691EEA88}"/>
    <cellStyle name="20% - 강조색4 2 2 4 2 2 2" xfId="20994" xr:uid="{1E04324D-8BEA-416A-BA17-8796525BA1B4}"/>
    <cellStyle name="20% - 강조색4 2 2 4 2 2 2 2" xfId="43043" xr:uid="{3B83EAA8-7759-4AC3-8AE5-67D0E03269EE}"/>
    <cellStyle name="20% - 강조색4 2 2 4 2 2 3" xfId="32023" xr:uid="{66747993-9D54-42B3-8F9C-EBC1EAEF2CE2}"/>
    <cellStyle name="20% - 강조색4 2 2 4 2 3" xfId="15484" xr:uid="{89CA8B49-9D45-47FE-8348-4038B4DDE703}"/>
    <cellStyle name="20% - 강조색4 2 2 4 2 3 2" xfId="37533" xr:uid="{1796B637-7D43-4C9A-BACA-5A21DFA53AA8}"/>
    <cellStyle name="20% - 강조색4 2 2 4 2 4" xfId="26513" xr:uid="{A0A9C547-80D2-464C-A59B-AE01E045A538}"/>
    <cellStyle name="20% - 강조색4 2 2 4 2 5" xfId="52671" xr:uid="{8499E8AB-FE48-4019-B350-5CABA187C8D1}"/>
    <cellStyle name="20% - 강조색4 2 2 4 3" xfId="7210" xr:uid="{AA23AB66-159C-4A5D-B7E3-8CA3943539A4}"/>
    <cellStyle name="20% - 강조색4 2 2 4 3 2" xfId="18239" xr:uid="{904365A4-11AB-4880-870F-5043EF31EBE8}"/>
    <cellStyle name="20% - 강조색4 2 2 4 3 2 2" xfId="40288" xr:uid="{3FF476BA-0BCE-4391-8797-D052C4BECF41}"/>
    <cellStyle name="20% - 강조색4 2 2 4 3 3" xfId="29268" xr:uid="{22152DB0-8044-4E2B-A602-D9423B549874}"/>
    <cellStyle name="20% - 강조색4 2 2 4 4" xfId="12729" xr:uid="{62EFBE38-74C0-499F-A1B2-19708FC24983}"/>
    <cellStyle name="20% - 강조색4 2 2 4 4 2" xfId="34778" xr:uid="{6DB6737E-3058-462E-9749-1ACA2B528463}"/>
    <cellStyle name="20% - 강조색4 2 2 4 5" xfId="23758" xr:uid="{1ABDDB05-8826-4A8C-8CBF-470D0D6EC916}"/>
    <cellStyle name="20% - 강조색4 2 2 4 6" xfId="49916" xr:uid="{F5FF6364-8FF8-42D4-BFB5-76BFE809B123}"/>
    <cellStyle name="20% - 강조색4 2 2 5" xfId="3063" xr:uid="{F669ADC4-6B1F-4CB6-B431-CD2390ED66C4}"/>
    <cellStyle name="20% - 강조색4 2 2 5 2" xfId="8589" xr:uid="{4584DF94-A1FB-4E5B-995D-5FF236B59DDE}"/>
    <cellStyle name="20% - 강조색4 2 2 5 2 2" xfId="19618" xr:uid="{B40325A1-9D93-4C93-BCF3-79D3F9D92BAE}"/>
    <cellStyle name="20% - 강조색4 2 2 5 2 2 2" xfId="41667" xr:uid="{2F5DCE32-C2A9-4838-BB5E-B098F8F15711}"/>
    <cellStyle name="20% - 강조색4 2 2 5 2 3" xfId="30647" xr:uid="{741249DD-3262-4D8B-88AB-BDC463E06EE0}"/>
    <cellStyle name="20% - 강조색4 2 2 5 3" xfId="14108" xr:uid="{F473235C-E0A2-438A-A354-955EB3FDA4B1}"/>
    <cellStyle name="20% - 강조색4 2 2 5 3 2" xfId="36157" xr:uid="{D7234105-FC35-404D-BF5B-BABBBF752B4A}"/>
    <cellStyle name="20% - 강조색4 2 2 5 4" xfId="25137" xr:uid="{D1D28288-37AE-4614-B21A-0298CFF30A4A}"/>
    <cellStyle name="20% - 강조색4 2 2 5 5" xfId="51295" xr:uid="{8B7AE3BC-2B78-4D38-BF52-9FC1C6C9EF17}"/>
    <cellStyle name="20% - 강조색4 2 2 6" xfId="5834" xr:uid="{35E2F02A-A396-49A1-96C6-90157E20DD74}"/>
    <cellStyle name="20% - 강조색4 2 2 6 2" xfId="16863" xr:uid="{88F8F479-BCC7-4FE5-A612-37358D4B7419}"/>
    <cellStyle name="20% - 강조색4 2 2 6 2 2" xfId="38912" xr:uid="{430F6B14-D40A-4C56-9175-A66FA3569E30}"/>
    <cellStyle name="20% - 강조색4 2 2 6 3" xfId="27892" xr:uid="{F1CA9978-6C65-482D-A566-C09FB7B6571D}"/>
    <cellStyle name="20% - 강조색4 2 2 6 4" xfId="54049" xr:uid="{9B530327-E1BA-4BD7-8DCE-C297D9A8CD1D}"/>
    <cellStyle name="20% - 강조색4 2 2 7" xfId="11353" xr:uid="{BBEE7703-A60C-441A-AC4E-18019439821F}"/>
    <cellStyle name="20% - 강조색4 2 2 7 2" xfId="33402" xr:uid="{35566CFA-9033-4EA6-B1A7-21FB12FD186B}"/>
    <cellStyle name="20% - 강조색4 2 2 8" xfId="22382" xr:uid="{C98D1B70-04CF-41B2-A370-E9BAB2BB4AFA}"/>
    <cellStyle name="20% - 강조색4 2 2 9" xfId="48540" xr:uid="{E15C0811-91A5-4003-B69E-A53720C1D632}"/>
    <cellStyle name="20% - 강조색4 2 3" xfId="433" xr:uid="{00000000-0005-0000-0000-00009F000000}"/>
    <cellStyle name="20% - 강조색4 2 3 2" xfId="1170" xr:uid="{80A8666E-0774-428C-B9C4-03ADCEA4D8E1}"/>
    <cellStyle name="20% - 강조색4 2 3 2 2" xfId="2564" xr:uid="{8ACDE29F-BE8E-4A75-9CD0-D35A3197CAC9}"/>
    <cellStyle name="20% - 강조색4 2 3 2 2 2" xfId="5340" xr:uid="{547C0F3D-BA42-4094-998D-B5A70E27F9F2}"/>
    <cellStyle name="20% - 강조색4 2 3 2 2 2 2" xfId="10866" xr:uid="{57C37436-F802-4380-991F-D746A5A93A92}"/>
    <cellStyle name="20% - 강조색4 2 3 2 2 2 2 2" xfId="21895" xr:uid="{F6DD7B38-10F5-422A-8D0D-16BC04F86599}"/>
    <cellStyle name="20% - 강조색4 2 3 2 2 2 2 2 2" xfId="43944" xr:uid="{84077635-08FF-44C1-A610-C2FA8CB5D807}"/>
    <cellStyle name="20% - 강조색4 2 3 2 2 2 2 3" xfId="32924" xr:uid="{5362E074-65D6-452A-98EB-17546E306C3D}"/>
    <cellStyle name="20% - 강조색4 2 3 2 2 2 3" xfId="16385" xr:uid="{CC143EE6-C95A-425B-95E6-866CE1EF0AA3}"/>
    <cellStyle name="20% - 강조색4 2 3 2 2 2 3 2" xfId="38434" xr:uid="{BDEB2578-7D8B-4FA9-84C3-4166772EFC00}"/>
    <cellStyle name="20% - 강조색4 2 3 2 2 2 4" xfId="27414" xr:uid="{2167F183-C477-4DBC-B188-62B7825A3C8D}"/>
    <cellStyle name="20% - 강조색4 2 3 2 2 2 5" xfId="53572" xr:uid="{9029D1A9-975A-4049-ABF7-424AC089193C}"/>
    <cellStyle name="20% - 강조색4 2 3 2 2 3" xfId="8111" xr:uid="{7FC8B31B-5B49-4538-AA65-142C19375704}"/>
    <cellStyle name="20% - 강조색4 2 3 2 2 3 2" xfId="19140" xr:uid="{4E9B16E0-8C39-4849-ABDC-CE1268C98B45}"/>
    <cellStyle name="20% - 강조색4 2 3 2 2 3 2 2" xfId="41189" xr:uid="{C900012F-D8D7-4749-A43D-8134C7F09C14}"/>
    <cellStyle name="20% - 강조색4 2 3 2 2 3 3" xfId="30169" xr:uid="{32FD7730-A84E-4C64-AB56-0E3A2EB828DE}"/>
    <cellStyle name="20% - 강조색4 2 3 2 2 4" xfId="13630" xr:uid="{1D3B9824-CD12-49D5-8265-B4567A48A421}"/>
    <cellStyle name="20% - 강조색4 2 3 2 2 4 2" xfId="35679" xr:uid="{285DF15C-51F3-42CD-BF13-E7FBCE9CF1CE}"/>
    <cellStyle name="20% - 강조색4 2 3 2 2 5" xfId="24659" xr:uid="{A095D485-0C6B-4BC5-AE45-B3DF548BCA09}"/>
    <cellStyle name="20% - 강조색4 2 3 2 2 6" xfId="50817" xr:uid="{D27C6A35-07A5-4348-8D6E-BAE34385F315}"/>
    <cellStyle name="20% - 강조색4 2 3 2 3" xfId="3964" xr:uid="{857192B8-5F08-4CF4-AA61-24E22AA4323D}"/>
    <cellStyle name="20% - 강조색4 2 3 2 3 2" xfId="9490" xr:uid="{536A0F10-6D27-451F-AA52-B9033ECE7E61}"/>
    <cellStyle name="20% - 강조색4 2 3 2 3 2 2" xfId="20519" xr:uid="{54A83A7F-D2B8-4199-9681-9A0799EC8C29}"/>
    <cellStyle name="20% - 강조색4 2 3 2 3 2 2 2" xfId="42568" xr:uid="{4F283722-82B2-4D87-9643-1C8365AD86D0}"/>
    <cellStyle name="20% - 강조색4 2 3 2 3 2 3" xfId="31548" xr:uid="{5EEF65F4-06E4-48C2-A8F4-78866FCF6720}"/>
    <cellStyle name="20% - 강조색4 2 3 2 3 3" xfId="15009" xr:uid="{6B830442-801C-4338-AA29-A32BBBE5B912}"/>
    <cellStyle name="20% - 강조색4 2 3 2 3 3 2" xfId="37058" xr:uid="{A1899792-E60D-44BB-AD7C-0C3A2303E0EF}"/>
    <cellStyle name="20% - 강조색4 2 3 2 3 4" xfId="26038" xr:uid="{4A80795A-C03F-436B-A6D1-5554BF2F20D3}"/>
    <cellStyle name="20% - 강조색4 2 3 2 3 5" xfId="52196" xr:uid="{3BF5E7D6-4B0E-4BD2-9F53-0F5BBC60E2B5}"/>
    <cellStyle name="20% - 강조색4 2 3 2 4" xfId="6735" xr:uid="{DE1FB6C4-417F-4C4E-95DF-F0EDD493B8EA}"/>
    <cellStyle name="20% - 강조색4 2 3 2 4 2" xfId="17764" xr:uid="{828134D5-0BF0-425F-B45C-EA9841075416}"/>
    <cellStyle name="20% - 강조색4 2 3 2 4 2 2" xfId="39813" xr:uid="{B9453383-BF08-417D-B50F-49680ED985DA}"/>
    <cellStyle name="20% - 강조색4 2 3 2 4 3" xfId="28793" xr:uid="{B70C57DD-1350-4163-86E6-97122447D8C8}"/>
    <cellStyle name="20% - 강조색4 2 3 2 4 4" xfId="54949" xr:uid="{9BA1F1C8-7D08-4FED-AF91-1D115EB3B938}"/>
    <cellStyle name="20% - 강조색4 2 3 2 5" xfId="12254" xr:uid="{0EAFEF29-77D0-4433-BA71-E67FDB95FC2A}"/>
    <cellStyle name="20% - 강조색4 2 3 2 5 2" xfId="34303" xr:uid="{F6AE4434-8257-4C7C-8ECB-EF9C6CABFE74}"/>
    <cellStyle name="20% - 강조색4 2 3 2 6" xfId="23283" xr:uid="{BB774749-7167-45A5-AF3F-1EBE8D3E7E05}"/>
    <cellStyle name="20% - 강조색4 2 3 2 7" xfId="49440" xr:uid="{7474F5EF-73A1-44BC-81EE-09319C629B5A}"/>
    <cellStyle name="20% - 강조색4 2 3 3" xfId="1876" xr:uid="{C87C1182-656F-4ABD-9BDA-AF0AC478FF8B}"/>
    <cellStyle name="20% - 강조색4 2 3 3 2" xfId="4652" xr:uid="{EEF4A1BC-F2FC-47E6-837D-7CFD2CBA8AE7}"/>
    <cellStyle name="20% - 강조색4 2 3 3 2 2" xfId="10178" xr:uid="{B077668E-A49C-42D2-8C51-78AB716D9B4A}"/>
    <cellStyle name="20% - 강조색4 2 3 3 2 2 2" xfId="21207" xr:uid="{2693FB10-81E4-4FF3-A2DE-2283717DBC05}"/>
    <cellStyle name="20% - 강조색4 2 3 3 2 2 2 2" xfId="43256" xr:uid="{FEFFECA1-DAD8-4635-9243-C8BBBC5CC947}"/>
    <cellStyle name="20% - 강조색4 2 3 3 2 2 3" xfId="32236" xr:uid="{7DD4AF27-28A5-45E5-A562-D2A6851062AB}"/>
    <cellStyle name="20% - 강조색4 2 3 3 2 3" xfId="15697" xr:uid="{B365D964-4491-480D-A6A8-DB70F37E1135}"/>
    <cellStyle name="20% - 강조색4 2 3 3 2 3 2" xfId="37746" xr:uid="{EE662828-D68F-405A-8F47-2696BECA42E9}"/>
    <cellStyle name="20% - 강조색4 2 3 3 2 4" xfId="26726" xr:uid="{7226891F-9559-4643-BD32-47A98EA902E0}"/>
    <cellStyle name="20% - 강조색4 2 3 3 2 5" xfId="52884" xr:uid="{7148CF3E-DA07-44F6-8DB1-254D561D34B3}"/>
    <cellStyle name="20% - 강조색4 2 3 3 3" xfId="7423" xr:uid="{16CB01D7-EF3B-42B6-8E3D-CD6D9A919941}"/>
    <cellStyle name="20% - 강조색4 2 3 3 3 2" xfId="18452" xr:uid="{F4381991-CADA-48CE-ACCE-841B7080CC39}"/>
    <cellStyle name="20% - 강조색4 2 3 3 3 2 2" xfId="40501" xr:uid="{E9858F2C-B225-4947-9BA5-195E1D056739}"/>
    <cellStyle name="20% - 강조색4 2 3 3 3 3" xfId="29481" xr:uid="{8EA93100-C923-4379-94C8-221DE0A82AB5}"/>
    <cellStyle name="20% - 강조색4 2 3 3 4" xfId="12942" xr:uid="{8CA4AB06-473B-4351-8536-01EA60190A4F}"/>
    <cellStyle name="20% - 강조색4 2 3 3 4 2" xfId="34991" xr:uid="{6188B694-98DE-4005-BABA-81B19759FCD7}"/>
    <cellStyle name="20% - 강조색4 2 3 3 5" xfId="23971" xr:uid="{67467D38-5E01-4D44-A609-6246A93AD931}"/>
    <cellStyle name="20% - 강조색4 2 3 3 6" xfId="50129" xr:uid="{E751B811-7029-4B72-BD4C-37F1AF01D111}"/>
    <cellStyle name="20% - 강조색4 2 3 4" xfId="3276" xr:uid="{69ED80D1-9C83-47D6-A6D7-5D852126E626}"/>
    <cellStyle name="20% - 강조색4 2 3 4 2" xfId="8802" xr:uid="{71ABCB7D-F039-4C4F-A1A5-56A261FA8738}"/>
    <cellStyle name="20% - 강조색4 2 3 4 2 2" xfId="19831" xr:uid="{3B3F6171-E2D7-4C84-940A-A684CD343D56}"/>
    <cellStyle name="20% - 강조색4 2 3 4 2 2 2" xfId="41880" xr:uid="{7678012D-4CC5-450B-ABC6-53C31CB09341}"/>
    <cellStyle name="20% - 강조색4 2 3 4 2 3" xfId="30860" xr:uid="{A44C0B0E-730A-410E-802B-12C6133903B7}"/>
    <cellStyle name="20% - 강조색4 2 3 4 3" xfId="14321" xr:uid="{077FEABB-AD21-4676-BC53-CA6587A97716}"/>
    <cellStyle name="20% - 강조색4 2 3 4 3 2" xfId="36370" xr:uid="{E0598542-12C7-4BBB-9536-708702A5D102}"/>
    <cellStyle name="20% - 강조색4 2 3 4 4" xfId="25350" xr:uid="{B6F926EE-0070-4C8B-A1D8-3A80DB83ADC1}"/>
    <cellStyle name="20% - 강조색4 2 3 4 5" xfId="51508" xr:uid="{A343E697-6A01-46C4-BF98-A937C32FDD0C}"/>
    <cellStyle name="20% - 강조색4 2 3 5" xfId="6047" xr:uid="{91C06858-D965-4696-8921-C763F81CADBC}"/>
    <cellStyle name="20% - 강조색4 2 3 5 2" xfId="17076" xr:uid="{55177374-96B1-416F-908B-EB838382ED6E}"/>
    <cellStyle name="20% - 강조색4 2 3 5 2 2" xfId="39125" xr:uid="{9ADDD18E-7387-49BC-A65F-115B8D5E6DF6}"/>
    <cellStyle name="20% - 강조색4 2 3 5 3" xfId="28105" xr:uid="{88C4E836-1B27-4CC6-AF11-D863CED73E46}"/>
    <cellStyle name="20% - 강조색4 2 3 5 4" xfId="54261" xr:uid="{4F4D314B-7D23-47F9-AA6A-9DD079767321}"/>
    <cellStyle name="20% - 강조색4 2 3 6" xfId="11566" xr:uid="{4A0C63E6-9BE3-475E-B3C2-ECF911B7ACC5}"/>
    <cellStyle name="20% - 강조색4 2 3 6 2" xfId="33615" xr:uid="{50DA6ADC-C90D-4C9A-8BF8-A82B3DE16220}"/>
    <cellStyle name="20% - 강조색4 2 3 7" xfId="22595" xr:uid="{5431DD40-8A11-496A-BD38-8BEE66BE1563}"/>
    <cellStyle name="20% - 강조색4 2 3 8" xfId="48752" xr:uid="{9C61EA7E-3CAF-4C12-8C7B-9F6BA6B55CB7}"/>
    <cellStyle name="20% - 강조색4 2 4" xfId="828" xr:uid="{9E3BE33E-8B6E-43C3-AA53-21780B61312E}"/>
    <cellStyle name="20% - 강조색4 2 4 2" xfId="2222" xr:uid="{8D368693-E927-4C12-86E8-E301A08B0A99}"/>
    <cellStyle name="20% - 강조색4 2 4 2 2" xfId="4998" xr:uid="{DA9D5A80-318B-4628-BBA7-CFBB117984A6}"/>
    <cellStyle name="20% - 강조색4 2 4 2 2 2" xfId="10524" xr:uid="{65E5C8DF-51B5-4E2F-BB84-C263B79145D0}"/>
    <cellStyle name="20% - 강조색4 2 4 2 2 2 2" xfId="21553" xr:uid="{EA23F3B1-DBDA-4181-9A6D-232251B15FC8}"/>
    <cellStyle name="20% - 강조색4 2 4 2 2 2 2 2" xfId="43602" xr:uid="{4B41099A-8C58-4DCE-80B9-4D09DD4FFC25}"/>
    <cellStyle name="20% - 강조색4 2 4 2 2 2 3" xfId="32582" xr:uid="{451AF468-3814-4E1B-91F5-CAC766156CFF}"/>
    <cellStyle name="20% - 강조색4 2 4 2 2 3" xfId="16043" xr:uid="{0C5F47BB-9856-488A-B968-DFDFD69DC879}"/>
    <cellStyle name="20% - 강조색4 2 4 2 2 3 2" xfId="38092" xr:uid="{82ABD743-EFA3-4D7F-BFFF-56008946D968}"/>
    <cellStyle name="20% - 강조색4 2 4 2 2 4" xfId="27072" xr:uid="{BBE242C8-8E91-4BAF-981A-159658D719A7}"/>
    <cellStyle name="20% - 강조색4 2 4 2 2 5" xfId="53230" xr:uid="{2BAE5F0E-1BAF-40C4-97BE-52443068146A}"/>
    <cellStyle name="20% - 강조색4 2 4 2 3" xfId="7769" xr:uid="{42C3F6C6-90F3-484A-8820-07EB18A7D4DC}"/>
    <cellStyle name="20% - 강조색4 2 4 2 3 2" xfId="18798" xr:uid="{05477EDA-4826-4A2D-9D4C-D68D7CBDC5D5}"/>
    <cellStyle name="20% - 강조색4 2 4 2 3 2 2" xfId="40847" xr:uid="{0B81DD85-1276-4CDD-8BD4-E446B2ACBBC1}"/>
    <cellStyle name="20% - 강조색4 2 4 2 3 3" xfId="29827" xr:uid="{BC132A63-E14A-4EEF-A397-EFD8136E13C0}"/>
    <cellStyle name="20% - 강조색4 2 4 2 4" xfId="13288" xr:uid="{9F401F8A-6AE1-48B9-A404-BB1AB175C2D2}"/>
    <cellStyle name="20% - 강조색4 2 4 2 4 2" xfId="35337" xr:uid="{D897E859-F247-4DB4-8D16-6C4A73AF8853}"/>
    <cellStyle name="20% - 강조색4 2 4 2 5" xfId="24317" xr:uid="{2491BE75-E773-4360-9771-2B33A4695E52}"/>
    <cellStyle name="20% - 강조색4 2 4 2 6" xfId="50475" xr:uid="{1339B0FB-0E10-4D83-B022-C5715551E56D}"/>
    <cellStyle name="20% - 강조색4 2 4 3" xfId="3622" xr:uid="{970FB4AA-1292-4769-8656-F19C27F1ABF2}"/>
    <cellStyle name="20% - 강조색4 2 4 3 2" xfId="9148" xr:uid="{6451F945-7F73-45DE-9706-3F5EA5232CC1}"/>
    <cellStyle name="20% - 강조색4 2 4 3 2 2" xfId="20177" xr:uid="{A41372BE-C319-4BD3-AD7E-588F46E6F80E}"/>
    <cellStyle name="20% - 강조색4 2 4 3 2 2 2" xfId="42226" xr:uid="{30DE49CD-F37E-4C84-A5C9-418114DD70D2}"/>
    <cellStyle name="20% - 강조색4 2 4 3 2 3" xfId="31206" xr:uid="{2D3FF876-FEB7-4F36-AA2A-4D08E0903029}"/>
    <cellStyle name="20% - 강조색4 2 4 3 3" xfId="14667" xr:uid="{55D6D467-3308-4BF8-B885-ABBEE610266A}"/>
    <cellStyle name="20% - 강조색4 2 4 3 3 2" xfId="36716" xr:uid="{E09F2EDB-4B8B-4548-B155-FD4183B5F89A}"/>
    <cellStyle name="20% - 강조색4 2 4 3 4" xfId="25696" xr:uid="{49F2AAAB-5133-4888-84C0-ADD6674CD87D}"/>
    <cellStyle name="20% - 강조색4 2 4 3 5" xfId="51854" xr:uid="{39F249C5-B08B-4793-9C6C-E1F07AA59921}"/>
    <cellStyle name="20% - 강조색4 2 4 4" xfId="6393" xr:uid="{0C40114F-A3F9-47FF-8E36-F0D7859F97A5}"/>
    <cellStyle name="20% - 강조색4 2 4 4 2" xfId="17422" xr:uid="{9431BEF0-4EAC-49C3-9AC1-E24D6E0FEB29}"/>
    <cellStyle name="20% - 강조색4 2 4 4 2 2" xfId="39471" xr:uid="{F81D5B21-D03A-45D8-BA71-BEE3BDE4FEF0}"/>
    <cellStyle name="20% - 강조색4 2 4 4 3" xfId="28451" xr:uid="{14FB8F65-ACA3-48DC-825A-1C323F416EB0}"/>
    <cellStyle name="20% - 강조색4 2 4 4 4" xfId="54607" xr:uid="{BB6BD29E-18AB-420C-96FC-0CDEDBE3CD51}"/>
    <cellStyle name="20% - 강조색4 2 4 5" xfId="11912" xr:uid="{CED5E1A3-08F1-44B4-89B4-1DD37CA70C24}"/>
    <cellStyle name="20% - 강조색4 2 4 5 2" xfId="33961" xr:uid="{60FB2519-4F52-4661-A8AB-50A136951D01}"/>
    <cellStyle name="20% - 강조색4 2 4 6" xfId="22941" xr:uid="{CDBAC49B-CA9B-408E-9971-E0ACC06A75EB}"/>
    <cellStyle name="20% - 강조색4 2 4 7" xfId="49098" xr:uid="{DBB6EEA8-865B-4B79-AF8B-6E43CAA4BB97}"/>
    <cellStyle name="20% - 강조색4 2 5" xfId="1534" xr:uid="{4E057B40-6F90-44E8-BD50-9CCBA4E4E56B}"/>
    <cellStyle name="20% - 강조색4 2 5 2" xfId="4310" xr:uid="{4C02FAC9-88AF-433D-B9E5-E6AFEC4B7363}"/>
    <cellStyle name="20% - 강조색4 2 5 2 2" xfId="9836" xr:uid="{85D5A892-1BE3-4E76-BE47-9768A735B5E5}"/>
    <cellStyle name="20% - 강조색4 2 5 2 2 2" xfId="20865" xr:uid="{68E56B9F-1EDE-47F2-8C83-246A686BA66E}"/>
    <cellStyle name="20% - 강조색4 2 5 2 2 2 2" xfId="42914" xr:uid="{712C5EB8-2904-4A67-85C9-1174FEF6BC37}"/>
    <cellStyle name="20% - 강조색4 2 5 2 2 3" xfId="31894" xr:uid="{4A8D9ACB-B90B-402E-8470-B9B7E495C942}"/>
    <cellStyle name="20% - 강조색4 2 5 2 3" xfId="15355" xr:uid="{393190D7-E35B-4A97-933A-0458A1FBCB33}"/>
    <cellStyle name="20% - 강조색4 2 5 2 3 2" xfId="37404" xr:uid="{DA1BEB94-0549-4817-A52E-3973C13411CF}"/>
    <cellStyle name="20% - 강조색4 2 5 2 4" xfId="26384" xr:uid="{A8EF57EB-CD76-4CAC-87EA-352B1A94999C}"/>
    <cellStyle name="20% - 강조색4 2 5 2 5" xfId="52542" xr:uid="{BC7E960A-4B2B-4D8B-9878-0AF1962FAFD4}"/>
    <cellStyle name="20% - 강조색4 2 5 3" xfId="7081" xr:uid="{93276B8F-99F1-4772-9297-6DEB70011075}"/>
    <cellStyle name="20% - 강조색4 2 5 3 2" xfId="18110" xr:uid="{1C50946F-5CBA-4F6C-8869-296603E73B40}"/>
    <cellStyle name="20% - 강조색4 2 5 3 2 2" xfId="40159" xr:uid="{23044B14-7D1E-4C26-A5DD-2CDD44BABD17}"/>
    <cellStyle name="20% - 강조색4 2 5 3 3" xfId="29139" xr:uid="{B71CCB3D-CB95-4B4C-9F65-9B352BCBE30F}"/>
    <cellStyle name="20% - 강조색4 2 5 4" xfId="12600" xr:uid="{3224B4B1-913F-4D38-84B0-EBE2B8DCB451}"/>
    <cellStyle name="20% - 강조색4 2 5 4 2" xfId="34649" xr:uid="{097D80EB-336D-46E1-985C-A27382210CAA}"/>
    <cellStyle name="20% - 강조색4 2 5 5" xfId="23629" xr:uid="{D3E37605-69FF-4F35-A144-0AE1C1594BCD}"/>
    <cellStyle name="20% - 강조색4 2 5 6" xfId="49787" xr:uid="{316724FB-353E-405E-A1FD-6B1B85235CBA}"/>
    <cellStyle name="20% - 강조색4 2 6" xfId="2934" xr:uid="{34F19E48-4DEF-4F9A-9A70-9BE944561959}"/>
    <cellStyle name="20% - 강조색4 2 6 2" xfId="8460" xr:uid="{4F9AE749-B1AE-4C50-AF23-7643A19B7FBB}"/>
    <cellStyle name="20% - 강조색4 2 6 2 2" xfId="19489" xr:uid="{A96A43E6-44E4-4CA6-B22A-00441262956B}"/>
    <cellStyle name="20% - 강조색4 2 6 2 2 2" xfId="41538" xr:uid="{C7C4F98B-CD77-449B-B8AC-69096E3FC133}"/>
    <cellStyle name="20% - 강조색4 2 6 2 3" xfId="30518" xr:uid="{DFCC60B9-C664-46F5-A335-F98F1E8D4FD4}"/>
    <cellStyle name="20% - 강조색4 2 6 3" xfId="13979" xr:uid="{2150B3F8-59CA-41C2-AC8C-D407E2721078}"/>
    <cellStyle name="20% - 강조색4 2 6 3 2" xfId="36028" xr:uid="{A00BBA1C-6324-4505-8B6B-E95553813468}"/>
    <cellStyle name="20% - 강조색4 2 6 4" xfId="25008" xr:uid="{9FE6488D-EAA8-47B4-AC87-5DA0A79950AE}"/>
    <cellStyle name="20% - 강조색4 2 6 5" xfId="51166" xr:uid="{E4BCF0F8-E3F3-4F77-A619-351531B020B7}"/>
    <cellStyle name="20% - 강조색4 2 7" xfId="5705" xr:uid="{695A5D05-B209-4869-936E-706700402C0D}"/>
    <cellStyle name="20% - 강조색4 2 7 2" xfId="16734" xr:uid="{4AD8F056-4BDF-4B44-9664-6F8F89D31FCF}"/>
    <cellStyle name="20% - 강조색4 2 7 2 2" xfId="38783" xr:uid="{72E2217A-80D2-4FCD-A415-AB13EACB3E8E}"/>
    <cellStyle name="20% - 강조색4 2 7 3" xfId="27763" xr:uid="{369B937C-73CD-457E-B6FE-C10A64C581C7}"/>
    <cellStyle name="20% - 강조색4 2 7 4" xfId="53920" xr:uid="{701F05B9-3D5A-42C0-B410-61ADAADC6E99}"/>
    <cellStyle name="20% - 강조색4 2 8" xfId="11224" xr:uid="{46EB6B13-70F7-48F8-B249-7B46CCEE7AA9}"/>
    <cellStyle name="20% - 강조색4 2 8 2" xfId="33273" xr:uid="{F7228C58-B7DE-4494-A9D9-DF67636B7092}"/>
    <cellStyle name="20% - 강조색4 2 9" xfId="22253" xr:uid="{D67ED8CB-CF95-4175-9E14-DAE56863CB5A}"/>
    <cellStyle name="20% - 강조색4 20" xfId="2898" xr:uid="{E73F2AD8-A738-463E-862C-2C3372947930}"/>
    <cellStyle name="20% - 강조색4 20 2" xfId="8435" xr:uid="{498E20A7-E568-4994-AA5A-D92A4C5F637D}"/>
    <cellStyle name="20% - 강조색4 20 2 2" xfId="19464" xr:uid="{19F1F060-FA43-41E6-A309-FF6FBA3250B7}"/>
    <cellStyle name="20% - 강조색4 20 2 2 2" xfId="41513" xr:uid="{D5E6D202-B1DC-46E5-A98B-DB8B29F22987}"/>
    <cellStyle name="20% - 강조색4 20 2 3" xfId="30493" xr:uid="{5857BAAB-0A82-4063-B31C-E49BD87BB77C}"/>
    <cellStyle name="20% - 강조색4 20 3" xfId="13954" xr:uid="{B5B60BBA-9B05-499E-8CB0-E88CAF0BA216}"/>
    <cellStyle name="20% - 강조색4 20 3 2" xfId="36003" xr:uid="{7CC11767-570F-4D2E-ACE6-8B60C5ED8295}"/>
    <cellStyle name="20% - 강조색4 20 4" xfId="24983" xr:uid="{3BD9FA72-71FE-4A92-9618-6AC445B62CCE}"/>
    <cellStyle name="20% - 강조색4 20 5" xfId="51140" xr:uid="{82C06C50-F97C-45B9-821B-E9F6BDEB6549}"/>
    <cellStyle name="20% - 강조색4 21" xfId="5669" xr:uid="{3F80239E-6E25-463C-A868-E6ABA01EA7E4}"/>
    <cellStyle name="20% - 강조색4 21 2" xfId="16709" xr:uid="{8DE13C3C-E5D9-4CF4-B92C-89EF9E769C54}"/>
    <cellStyle name="20% - 강조색4 21 2 2" xfId="38758" xr:uid="{78F47A83-3FBA-4CD7-83BB-DCB376899C2B}"/>
    <cellStyle name="20% - 강조색4 21 3" xfId="27738" xr:uid="{8DD0E4F3-525B-4B00-86DC-CF192BF92120}"/>
    <cellStyle name="20% - 강조색4 21 4" xfId="53900" xr:uid="{A9B80A6D-3C5D-4614-AAD9-DD5BECAACD5C}"/>
    <cellStyle name="20% - 강조색4 22" xfId="11190" xr:uid="{2E61000A-DD25-46EA-8468-96B140DFFEB0}"/>
    <cellStyle name="20% - 강조색4 22 2" xfId="33248" xr:uid="{6E69F141-814F-45A5-8AC6-6C15B0F9A5CA}"/>
    <cellStyle name="20% - 강조색4 23" xfId="22219" xr:uid="{4A12B418-3D5C-4B86-8F87-E0DAF4AEA3C4}"/>
    <cellStyle name="20% - 강조색4 24" xfId="44306" xr:uid="{99454ECE-9630-4CBF-98DF-600A553A2598}"/>
    <cellStyle name="20% - 강조색4 25" xfId="48391" xr:uid="{AF1148C5-8D10-44A8-9C85-341C5F0B4CBD}"/>
    <cellStyle name="20% - 강조색4 3" xfId="86" xr:uid="{00000000-0005-0000-0000-0000A0000000}"/>
    <cellStyle name="20% - 강조색4 3 10" xfId="48424" xr:uid="{660421A6-6977-44F8-8957-FF7024FF7309}"/>
    <cellStyle name="20% - 강조색4 3 2" xfId="215" xr:uid="{00000000-0005-0000-0000-0000A1000000}"/>
    <cellStyle name="20% - 강조색4 3 2 2" xfId="575" xr:uid="{00000000-0005-0000-0000-0000A2000000}"/>
    <cellStyle name="20% - 강조색4 3 2 2 2" xfId="1312" xr:uid="{6D8C0199-0135-4ECD-8C0C-9445B8FC2950}"/>
    <cellStyle name="20% - 강조색4 3 2 2 2 2" xfId="2706" xr:uid="{0484736E-E7B5-4D83-9B0B-F23B78B998E7}"/>
    <cellStyle name="20% - 강조색4 3 2 2 2 2 2" xfId="5482" xr:uid="{B554BB11-F4DE-4620-8FFD-411254C0ADAF}"/>
    <cellStyle name="20% - 강조색4 3 2 2 2 2 2 2" xfId="11008" xr:uid="{F4D8D42A-ABA4-4427-8D0B-68D3B0171194}"/>
    <cellStyle name="20% - 강조색4 3 2 2 2 2 2 2 2" xfId="22037" xr:uid="{F7DB79A0-F952-43CC-9CD6-8F1B36597585}"/>
    <cellStyle name="20% - 강조색4 3 2 2 2 2 2 2 2 2" xfId="44086" xr:uid="{54BD7699-3F34-4154-B56F-DEA54A364C53}"/>
    <cellStyle name="20% - 강조색4 3 2 2 2 2 2 2 3" xfId="33066" xr:uid="{36110449-8DD6-496D-B4B0-808C2F3DB489}"/>
    <cellStyle name="20% - 강조색4 3 2 2 2 2 2 3" xfId="16527" xr:uid="{5D5D9208-E0F3-4214-8382-120D3BADFC86}"/>
    <cellStyle name="20% - 강조색4 3 2 2 2 2 2 3 2" xfId="38576" xr:uid="{B486B513-75C7-4C1F-8758-AF6149462E5D}"/>
    <cellStyle name="20% - 강조색4 3 2 2 2 2 2 4" xfId="27556" xr:uid="{6BF3DE14-09AD-4A0D-ACC3-F62D9706F038}"/>
    <cellStyle name="20% - 강조색4 3 2 2 2 2 2 5" xfId="53714" xr:uid="{B01A8FC9-317B-4265-8F03-977513A6626F}"/>
    <cellStyle name="20% - 강조색4 3 2 2 2 2 3" xfId="8253" xr:uid="{75E933FD-AB54-4C5B-9BC2-C3A60044FEF4}"/>
    <cellStyle name="20% - 강조색4 3 2 2 2 2 3 2" xfId="19282" xr:uid="{4F30A978-97CC-4181-B4A1-A50A2F05BE8B}"/>
    <cellStyle name="20% - 강조색4 3 2 2 2 2 3 2 2" xfId="41331" xr:uid="{502CAD31-1EF6-47D9-B5EF-3C8268C77660}"/>
    <cellStyle name="20% - 강조색4 3 2 2 2 2 3 3" xfId="30311" xr:uid="{D645F439-C112-4374-BFA5-571DD30C6C9E}"/>
    <cellStyle name="20% - 강조색4 3 2 2 2 2 4" xfId="13772" xr:uid="{ACB261EC-3DA9-4ACE-86CD-867BD3A0248D}"/>
    <cellStyle name="20% - 강조색4 3 2 2 2 2 4 2" xfId="35821" xr:uid="{2C28B506-9E05-4CC9-B7A7-4C634D555E88}"/>
    <cellStyle name="20% - 강조색4 3 2 2 2 2 5" xfId="24801" xr:uid="{70D53834-D9D3-495C-BBAB-677FE6A22BC3}"/>
    <cellStyle name="20% - 강조색4 3 2 2 2 2 6" xfId="50959" xr:uid="{05A392B3-5C1D-4A54-94E5-A1FCF41C6751}"/>
    <cellStyle name="20% - 강조색4 3 2 2 2 3" xfId="4106" xr:uid="{BF3004CA-FE0C-4C27-8793-9DE71AFBD486}"/>
    <cellStyle name="20% - 강조색4 3 2 2 2 3 2" xfId="9632" xr:uid="{A4FEDC8A-784A-4A3B-B5F4-CD3D5B699DF3}"/>
    <cellStyle name="20% - 강조색4 3 2 2 2 3 2 2" xfId="20661" xr:uid="{29C372A8-9A42-40F9-A8C6-60D23FEF2DF3}"/>
    <cellStyle name="20% - 강조색4 3 2 2 2 3 2 2 2" xfId="42710" xr:uid="{555ACFB0-409B-4E33-9BED-3A4119A07C6C}"/>
    <cellStyle name="20% - 강조색4 3 2 2 2 3 2 3" xfId="31690" xr:uid="{B086EEB3-9547-42F3-851E-BEE8629AC195}"/>
    <cellStyle name="20% - 강조색4 3 2 2 2 3 3" xfId="15151" xr:uid="{75995743-EB5E-4AF4-A051-61F13EC05E9F}"/>
    <cellStyle name="20% - 강조색4 3 2 2 2 3 3 2" xfId="37200" xr:uid="{9ECCA77E-3411-406C-B3D6-FA223F2B09F7}"/>
    <cellStyle name="20% - 강조색4 3 2 2 2 3 4" xfId="26180" xr:uid="{5170E355-B06F-4D43-9A38-5E2B31324630}"/>
    <cellStyle name="20% - 강조색4 3 2 2 2 3 5" xfId="52338" xr:uid="{51241BB8-4E7B-4C8E-AC1B-82302DD02150}"/>
    <cellStyle name="20% - 강조색4 3 2 2 2 4" xfId="6877" xr:uid="{1A116345-77AA-4D1A-85DF-6B93F79A878F}"/>
    <cellStyle name="20% - 강조색4 3 2 2 2 4 2" xfId="17906" xr:uid="{A238C539-B4A6-4DD3-AF08-D82895911C05}"/>
    <cellStyle name="20% - 강조색4 3 2 2 2 4 2 2" xfId="39955" xr:uid="{63962819-CCA7-4ACC-BB32-FD3894D89624}"/>
    <cellStyle name="20% - 강조색4 3 2 2 2 4 3" xfId="28935" xr:uid="{730E6C48-7A10-475F-9083-083D96EE9CFA}"/>
    <cellStyle name="20% - 강조색4 3 2 2 2 4 4" xfId="55091" xr:uid="{F6215D22-4CC9-4EA1-995E-4363C1B16B00}"/>
    <cellStyle name="20% - 강조색4 3 2 2 2 5" xfId="12396" xr:uid="{8DE43C8F-8669-490B-A04D-877B4EBF0E84}"/>
    <cellStyle name="20% - 강조색4 3 2 2 2 5 2" xfId="34445" xr:uid="{9364CE15-5911-4BE3-BFC7-51534BE4832C}"/>
    <cellStyle name="20% - 강조색4 3 2 2 2 6" xfId="23425" xr:uid="{2C19CEEC-B194-4611-A10D-8ABDF136FA24}"/>
    <cellStyle name="20% - 강조색4 3 2 2 2 7" xfId="49582" xr:uid="{C091B080-AE36-4C30-9910-1FE83A03EA02}"/>
    <cellStyle name="20% - 강조색4 3 2 2 3" xfId="2018" xr:uid="{709C32C8-123A-4DEC-BC2A-FDC3F70527E4}"/>
    <cellStyle name="20% - 강조색4 3 2 2 3 2" xfId="4794" xr:uid="{AEEB2EDE-88F5-45BD-ACB4-6A6D40057F23}"/>
    <cellStyle name="20% - 강조색4 3 2 2 3 2 2" xfId="10320" xr:uid="{9E72308F-9F1B-413F-83A9-D2DDCC6BC0DA}"/>
    <cellStyle name="20% - 강조색4 3 2 2 3 2 2 2" xfId="21349" xr:uid="{EDBA5E1A-0A17-403C-8AC2-3B9F50013936}"/>
    <cellStyle name="20% - 강조색4 3 2 2 3 2 2 2 2" xfId="43398" xr:uid="{98311ACE-9757-496A-9A12-EAD153C8EAF9}"/>
    <cellStyle name="20% - 강조색4 3 2 2 3 2 2 3" xfId="32378" xr:uid="{2F378CBF-D494-4A22-9C85-166AA64EDD82}"/>
    <cellStyle name="20% - 강조색4 3 2 2 3 2 3" xfId="15839" xr:uid="{F5C547E0-7314-4A32-A6CF-681E7410CA1A}"/>
    <cellStyle name="20% - 강조색4 3 2 2 3 2 3 2" xfId="37888" xr:uid="{6D267AD8-2950-4A76-B77F-ECDD313E977C}"/>
    <cellStyle name="20% - 강조색4 3 2 2 3 2 4" xfId="26868" xr:uid="{B9E9DF75-5F8C-4650-8D8F-A55C7CCBF340}"/>
    <cellStyle name="20% - 강조색4 3 2 2 3 2 5" xfId="53026" xr:uid="{319DC600-1BF6-4227-B5EC-149006D1E2D9}"/>
    <cellStyle name="20% - 강조색4 3 2 2 3 3" xfId="7565" xr:uid="{BA21B947-8ADF-4C85-A723-567AD30F2502}"/>
    <cellStyle name="20% - 강조색4 3 2 2 3 3 2" xfId="18594" xr:uid="{F9E7A914-77C8-423B-9071-5C8FF30E36C7}"/>
    <cellStyle name="20% - 강조색4 3 2 2 3 3 2 2" xfId="40643" xr:uid="{EC59EEE3-94DE-468C-B33C-D5821AA9FAFF}"/>
    <cellStyle name="20% - 강조색4 3 2 2 3 3 3" xfId="29623" xr:uid="{56910094-1C09-46B0-BDFB-CDDDCCD273D6}"/>
    <cellStyle name="20% - 강조색4 3 2 2 3 4" xfId="13084" xr:uid="{53B49FDF-995A-4621-AED9-C049BF7CEB54}"/>
    <cellStyle name="20% - 강조색4 3 2 2 3 4 2" xfId="35133" xr:uid="{58CF6DD8-598E-41AA-B225-7EB833710753}"/>
    <cellStyle name="20% - 강조색4 3 2 2 3 5" xfId="24113" xr:uid="{11130285-3E1B-43B5-89DA-E588D3CF1EA8}"/>
    <cellStyle name="20% - 강조색4 3 2 2 3 6" xfId="50271" xr:uid="{1FF732FF-D204-4807-AE64-E9FCA216B0A8}"/>
    <cellStyle name="20% - 강조색4 3 2 2 4" xfId="3418" xr:uid="{CBF1B1E6-CEEF-4298-96AE-28777C9E6C6B}"/>
    <cellStyle name="20% - 강조색4 3 2 2 4 2" xfId="8944" xr:uid="{379BD183-5D83-4196-ABB6-F463F1D92228}"/>
    <cellStyle name="20% - 강조색4 3 2 2 4 2 2" xfId="19973" xr:uid="{05A6773B-813D-4278-BB25-37B12FB88BFF}"/>
    <cellStyle name="20% - 강조색4 3 2 2 4 2 2 2" xfId="42022" xr:uid="{5ECD0BCB-FFBF-4228-83BD-A92EF664A1FD}"/>
    <cellStyle name="20% - 강조색4 3 2 2 4 2 3" xfId="31002" xr:uid="{DB5B6D6B-D7EE-446A-8471-671F1DD5A58D}"/>
    <cellStyle name="20% - 강조색4 3 2 2 4 3" xfId="14463" xr:uid="{AEB9B057-6709-4F13-BA58-C28D41BD146E}"/>
    <cellStyle name="20% - 강조색4 3 2 2 4 3 2" xfId="36512" xr:uid="{766C43EE-CD9E-49E7-AB7A-01E5FE500AE9}"/>
    <cellStyle name="20% - 강조색4 3 2 2 4 4" xfId="25492" xr:uid="{914EE5C4-9389-4823-B507-837AF4AC5257}"/>
    <cellStyle name="20% - 강조색4 3 2 2 4 5" xfId="51650" xr:uid="{DC723F67-1A26-4A67-AF6D-D0B596D2A74D}"/>
    <cellStyle name="20% - 강조색4 3 2 2 5" xfId="6189" xr:uid="{E255B2CC-8BB2-4641-8C67-CDF08BA256FF}"/>
    <cellStyle name="20% - 강조색4 3 2 2 5 2" xfId="17218" xr:uid="{7336FEC6-B532-4144-B26D-0B8621B88912}"/>
    <cellStyle name="20% - 강조색4 3 2 2 5 2 2" xfId="39267" xr:uid="{23347D3A-5E58-4102-A41E-E8059E820CE0}"/>
    <cellStyle name="20% - 강조색4 3 2 2 5 3" xfId="28247" xr:uid="{2304D9D9-2D78-4ABE-8354-BC2EEDCAF730}"/>
    <cellStyle name="20% - 강조색4 3 2 2 5 4" xfId="54403" xr:uid="{B1C9FB8A-4267-40B7-B1E7-0AC717DD28AD}"/>
    <cellStyle name="20% - 강조색4 3 2 2 6" xfId="11708" xr:uid="{B9F7B4F5-DC8E-4483-88C3-C7F2686F06B7}"/>
    <cellStyle name="20% - 강조색4 3 2 2 6 2" xfId="33757" xr:uid="{93272DD0-D3A7-432B-8119-B36F4F29D7BF}"/>
    <cellStyle name="20% - 강조색4 3 2 2 7" xfId="22737" xr:uid="{210907C3-E16F-454B-8F80-3E9060637349}"/>
    <cellStyle name="20% - 강조색4 3 2 2 8" xfId="48894" xr:uid="{F4DC2D6C-6F2E-429D-96FC-0D45A3127406}"/>
    <cellStyle name="20% - 강조색4 3 2 3" xfId="970" xr:uid="{A6799B9E-87DE-415D-96A2-70ED1BF4ED1A}"/>
    <cellStyle name="20% - 강조색4 3 2 3 2" xfId="2364" xr:uid="{239E5CD4-1F11-42A0-B4BE-2A8AE9360A4F}"/>
    <cellStyle name="20% - 강조색4 3 2 3 2 2" xfId="5140" xr:uid="{464C300F-6A9D-4147-A526-64A441CA1634}"/>
    <cellStyle name="20% - 강조색4 3 2 3 2 2 2" xfId="10666" xr:uid="{D45359A6-9A5B-4038-BDD7-E5B72BCD4FA5}"/>
    <cellStyle name="20% - 강조색4 3 2 3 2 2 2 2" xfId="21695" xr:uid="{A7041ECB-D24C-43D1-8085-95D2C32DEFF6}"/>
    <cellStyle name="20% - 강조색4 3 2 3 2 2 2 2 2" xfId="43744" xr:uid="{D5AC7DE7-9CB1-4EFE-A7E3-1B9F38CD66B6}"/>
    <cellStyle name="20% - 강조색4 3 2 3 2 2 2 3" xfId="32724" xr:uid="{243607EF-A650-4C15-91A6-75CDF9A1DF95}"/>
    <cellStyle name="20% - 강조색4 3 2 3 2 2 3" xfId="16185" xr:uid="{BB4271B4-BE94-4579-BD9B-A0B276EA6D1F}"/>
    <cellStyle name="20% - 강조색4 3 2 3 2 2 3 2" xfId="38234" xr:uid="{70B2E4FB-C435-46A5-BD18-EF0F8619B809}"/>
    <cellStyle name="20% - 강조색4 3 2 3 2 2 4" xfId="27214" xr:uid="{F01F249F-4D78-4FB5-984A-33CC22043A19}"/>
    <cellStyle name="20% - 강조색4 3 2 3 2 2 5" xfId="53372" xr:uid="{7C90D6E3-84C0-49AB-8A56-21809A52AAE7}"/>
    <cellStyle name="20% - 강조색4 3 2 3 2 3" xfId="7911" xr:uid="{007DD45E-A481-46EB-9743-575BDCFEC3DE}"/>
    <cellStyle name="20% - 강조색4 3 2 3 2 3 2" xfId="18940" xr:uid="{00D3F482-2A1D-4C0B-9D85-6458AD2D1097}"/>
    <cellStyle name="20% - 강조색4 3 2 3 2 3 2 2" xfId="40989" xr:uid="{45360B35-83DF-4529-BEAF-82E74AF72FAC}"/>
    <cellStyle name="20% - 강조색4 3 2 3 2 3 3" xfId="29969" xr:uid="{C5543667-9721-4555-B346-9D358CC4FA01}"/>
    <cellStyle name="20% - 강조색4 3 2 3 2 4" xfId="13430" xr:uid="{42921F4E-162A-441B-887A-117493FC7B19}"/>
    <cellStyle name="20% - 강조색4 3 2 3 2 4 2" xfId="35479" xr:uid="{8E055907-6560-413E-A30F-058C5C307A32}"/>
    <cellStyle name="20% - 강조색4 3 2 3 2 5" xfId="24459" xr:uid="{567988A3-E3A8-43B2-BC76-74B0F3E5D6A3}"/>
    <cellStyle name="20% - 강조색4 3 2 3 2 6" xfId="50617" xr:uid="{46F172CF-34D8-4045-9496-048133313812}"/>
    <cellStyle name="20% - 강조색4 3 2 3 3" xfId="3764" xr:uid="{00CB86BF-3A1C-4036-B3E5-B734D59A8A93}"/>
    <cellStyle name="20% - 강조색4 3 2 3 3 2" xfId="9290" xr:uid="{E83CB9F8-D024-4833-B075-76C22A972739}"/>
    <cellStyle name="20% - 강조색4 3 2 3 3 2 2" xfId="20319" xr:uid="{1F378B17-134E-4EA0-AC56-57C2B0761C09}"/>
    <cellStyle name="20% - 강조색4 3 2 3 3 2 2 2" xfId="42368" xr:uid="{3B95EA9B-F126-4A17-9AE0-9354C74C69BA}"/>
    <cellStyle name="20% - 강조색4 3 2 3 3 2 3" xfId="31348" xr:uid="{BE1953ED-0F9F-42CA-9774-5FB35FEDAE60}"/>
    <cellStyle name="20% - 강조색4 3 2 3 3 3" xfId="14809" xr:uid="{880B324B-A1BB-48EB-A99F-B2025B8CC4B3}"/>
    <cellStyle name="20% - 강조색4 3 2 3 3 3 2" xfId="36858" xr:uid="{E9F967B3-FFE8-4F78-86DB-A03EE5FA21CE}"/>
    <cellStyle name="20% - 강조색4 3 2 3 3 4" xfId="25838" xr:uid="{B0E48076-C1CB-4EF4-A730-91F02B59D648}"/>
    <cellStyle name="20% - 강조색4 3 2 3 3 5" xfId="51996" xr:uid="{41C8D0ED-CCAC-401A-8F4C-4CCC8035522F}"/>
    <cellStyle name="20% - 강조색4 3 2 3 4" xfId="6535" xr:uid="{04ADF2DB-6703-4143-81D9-BC67403600BE}"/>
    <cellStyle name="20% - 강조색4 3 2 3 4 2" xfId="17564" xr:uid="{B16F3A57-D319-4437-BD08-937F481062BD}"/>
    <cellStyle name="20% - 강조색4 3 2 3 4 2 2" xfId="39613" xr:uid="{EAAB8426-1967-4DA8-BAA2-12450DB9A8D2}"/>
    <cellStyle name="20% - 강조색4 3 2 3 4 3" xfId="28593" xr:uid="{EE874A61-16DF-4B37-BCAC-7614A6AF1752}"/>
    <cellStyle name="20% - 강조색4 3 2 3 4 4" xfId="54749" xr:uid="{49E5E24E-65FB-473B-A22D-AC59D6023F56}"/>
    <cellStyle name="20% - 강조색4 3 2 3 5" xfId="12054" xr:uid="{4CB11223-D52C-4CD8-BFE1-9393248FF5A4}"/>
    <cellStyle name="20% - 강조색4 3 2 3 5 2" xfId="34103" xr:uid="{67FA854A-DB0F-4D76-8859-B86FD06926A4}"/>
    <cellStyle name="20% - 강조색4 3 2 3 6" xfId="23083" xr:uid="{74B45E32-3C67-4ADD-9A5B-9963F42E52E9}"/>
    <cellStyle name="20% - 강조색4 3 2 3 7" xfId="49240" xr:uid="{63FB631C-8F00-4DDF-95BA-FFF7C4FB7820}"/>
    <cellStyle name="20% - 강조색4 3 2 4" xfId="1676" xr:uid="{787815F1-A3B7-4358-BB2D-774EC02CFCE1}"/>
    <cellStyle name="20% - 강조색4 3 2 4 2" xfId="4452" xr:uid="{DA0D0931-0CCC-4F02-BD94-DFA140462D2E}"/>
    <cellStyle name="20% - 강조색4 3 2 4 2 2" xfId="9978" xr:uid="{6A6AD6E5-2C45-4BA4-861F-A91CB0272F93}"/>
    <cellStyle name="20% - 강조색4 3 2 4 2 2 2" xfId="21007" xr:uid="{B03BEFE7-1254-4AC2-A726-5E40A01BE2C3}"/>
    <cellStyle name="20% - 강조색4 3 2 4 2 2 2 2" xfId="43056" xr:uid="{52F4E9D1-0E4F-4A93-AEC2-8E1D457014BD}"/>
    <cellStyle name="20% - 강조색4 3 2 4 2 2 3" xfId="32036" xr:uid="{8AFE1D1D-F261-4743-8A14-8A1362C12B79}"/>
    <cellStyle name="20% - 강조색4 3 2 4 2 3" xfId="15497" xr:uid="{4870AAEA-F39A-4C4F-A693-CCC833057163}"/>
    <cellStyle name="20% - 강조색4 3 2 4 2 3 2" xfId="37546" xr:uid="{24FA5724-A226-4513-8B91-54139FA8397B}"/>
    <cellStyle name="20% - 강조색4 3 2 4 2 4" xfId="26526" xr:uid="{030091F5-8747-4C4A-AC1A-15E0462BC930}"/>
    <cellStyle name="20% - 강조색4 3 2 4 2 5" xfId="52684" xr:uid="{0CC94805-95C2-49FB-9C23-CDB43B1A1612}"/>
    <cellStyle name="20% - 강조색4 3 2 4 3" xfId="7223" xr:uid="{55DD72CD-F510-4E3C-8E10-D6603E79CB76}"/>
    <cellStyle name="20% - 강조색4 3 2 4 3 2" xfId="18252" xr:uid="{09F183CF-D5EA-4C67-8817-CD29A3DD115D}"/>
    <cellStyle name="20% - 강조색4 3 2 4 3 2 2" xfId="40301" xr:uid="{BFFD483B-736D-4A57-91D7-57D581ABF9A3}"/>
    <cellStyle name="20% - 강조색4 3 2 4 3 3" xfId="29281" xr:uid="{8F6E2845-7339-4796-AC4E-23617497498F}"/>
    <cellStyle name="20% - 강조색4 3 2 4 4" xfId="12742" xr:uid="{BA2E1A61-8D8C-46D3-8153-2F3705989BD6}"/>
    <cellStyle name="20% - 강조색4 3 2 4 4 2" xfId="34791" xr:uid="{44D57809-9B89-4025-B942-49113BB58BD4}"/>
    <cellStyle name="20% - 강조색4 3 2 4 5" xfId="23771" xr:uid="{F318802F-3704-432B-816D-123183D3002F}"/>
    <cellStyle name="20% - 강조색4 3 2 4 6" xfId="49929" xr:uid="{082FC3E5-458E-49C2-B3DB-650692A5C375}"/>
    <cellStyle name="20% - 강조색4 3 2 5" xfId="3076" xr:uid="{3AE21C13-EA1C-438C-B768-9AD66DE95C1B}"/>
    <cellStyle name="20% - 강조색4 3 2 5 2" xfId="8602" xr:uid="{3B1943B5-EA9F-4A87-AF07-695D3EC44F04}"/>
    <cellStyle name="20% - 강조색4 3 2 5 2 2" xfId="19631" xr:uid="{69A514F4-1A31-4F9C-BB2D-5CBA3DC3A3EE}"/>
    <cellStyle name="20% - 강조색4 3 2 5 2 2 2" xfId="41680" xr:uid="{E306BF68-7C01-4729-BC64-7421435E40D8}"/>
    <cellStyle name="20% - 강조색4 3 2 5 2 3" xfId="30660" xr:uid="{2CCCE73E-9358-498A-8479-13D628269FE6}"/>
    <cellStyle name="20% - 강조색4 3 2 5 3" xfId="14121" xr:uid="{7C531CBF-84E4-49A0-AF84-16BA2BFB7AA7}"/>
    <cellStyle name="20% - 강조색4 3 2 5 3 2" xfId="36170" xr:uid="{276A3C62-5F16-49EB-A904-F85BBAE7BC3A}"/>
    <cellStyle name="20% - 강조색4 3 2 5 4" xfId="25150" xr:uid="{37F16189-A214-4005-9CA3-2FD281BFFE22}"/>
    <cellStyle name="20% - 강조색4 3 2 5 5" xfId="51308" xr:uid="{1351DB53-58AE-49A7-A4A2-CFC246C10E12}"/>
    <cellStyle name="20% - 강조색4 3 2 6" xfId="5847" xr:uid="{626CF147-D47B-4CC3-AE23-163AAC631841}"/>
    <cellStyle name="20% - 강조색4 3 2 6 2" xfId="16876" xr:uid="{F327A9F5-B5D3-4DEF-BF54-234E7388087C}"/>
    <cellStyle name="20% - 강조색4 3 2 6 2 2" xfId="38925" xr:uid="{E16C9118-FE59-49F2-8A45-C15F7F786F1E}"/>
    <cellStyle name="20% - 강조색4 3 2 6 3" xfId="27905" xr:uid="{CC3E12ED-D223-406E-A1CD-0821DAD3E06F}"/>
    <cellStyle name="20% - 강조색4 3 2 6 4" xfId="54062" xr:uid="{B8129F71-F1DC-4538-88BF-761643C826D2}"/>
    <cellStyle name="20% - 강조색4 3 2 7" xfId="11366" xr:uid="{1302FBE1-54F0-4813-AF12-EA91827869DE}"/>
    <cellStyle name="20% - 강조색4 3 2 7 2" xfId="33415" xr:uid="{1052C3BB-584F-4565-A3D7-421F8FCC3D85}"/>
    <cellStyle name="20% - 강조색4 3 2 8" xfId="22395" xr:uid="{03023E21-CF94-44D8-893C-01B94B7E8972}"/>
    <cellStyle name="20% - 강조색4 3 2 9" xfId="48553" xr:uid="{3257123F-0D32-4752-A6CA-683A565323F2}"/>
    <cellStyle name="20% - 강조색4 3 3" xfId="446" xr:uid="{00000000-0005-0000-0000-0000A3000000}"/>
    <cellStyle name="20% - 강조색4 3 3 2" xfId="1183" xr:uid="{9E3815A5-3A1A-455A-ABD9-A9D766FE8B81}"/>
    <cellStyle name="20% - 강조색4 3 3 2 2" xfId="2577" xr:uid="{2A90D23D-F086-457A-82C7-46680C85CDE2}"/>
    <cellStyle name="20% - 강조색4 3 3 2 2 2" xfId="5353" xr:uid="{B5335756-DAFD-476E-9CDE-5998350B0680}"/>
    <cellStyle name="20% - 강조색4 3 3 2 2 2 2" xfId="10879" xr:uid="{F921274B-9F52-4E74-A9EB-C903C5C5539E}"/>
    <cellStyle name="20% - 강조색4 3 3 2 2 2 2 2" xfId="21908" xr:uid="{C37ED321-0E18-4B5D-8797-D72E6CF06436}"/>
    <cellStyle name="20% - 강조색4 3 3 2 2 2 2 2 2" xfId="43957" xr:uid="{2C5EC134-EBAD-4ECF-9E16-179010BFA403}"/>
    <cellStyle name="20% - 강조색4 3 3 2 2 2 2 3" xfId="32937" xr:uid="{B5C42EA4-6298-4039-9506-E4ABCD602B74}"/>
    <cellStyle name="20% - 강조색4 3 3 2 2 2 3" xfId="16398" xr:uid="{8E572C9B-037F-421D-90AB-3D6EDEB245E1}"/>
    <cellStyle name="20% - 강조색4 3 3 2 2 2 3 2" xfId="38447" xr:uid="{05F3528B-F6FA-4E20-BFE4-C107B92CEE87}"/>
    <cellStyle name="20% - 강조색4 3 3 2 2 2 4" xfId="27427" xr:uid="{0A26533E-5F1A-480A-BCE6-659DE18303BE}"/>
    <cellStyle name="20% - 강조색4 3 3 2 2 2 5" xfId="53585" xr:uid="{862F67F9-695F-495E-AC3F-EEBD1DB5565C}"/>
    <cellStyle name="20% - 강조색4 3 3 2 2 3" xfId="8124" xr:uid="{EA76DB0F-683F-4356-9976-80EE8F11CC9F}"/>
    <cellStyle name="20% - 강조색4 3 3 2 2 3 2" xfId="19153" xr:uid="{263C940A-6C11-48FA-AABE-79859598F2C6}"/>
    <cellStyle name="20% - 강조색4 3 3 2 2 3 2 2" xfId="41202" xr:uid="{C7955550-036A-4060-A4A6-EB101AF97606}"/>
    <cellStyle name="20% - 강조색4 3 3 2 2 3 3" xfId="30182" xr:uid="{FAC7296A-9572-4FA8-A98B-DF05AF2FC8F9}"/>
    <cellStyle name="20% - 강조색4 3 3 2 2 4" xfId="13643" xr:uid="{8CA872AA-A957-4B3D-B6BC-39187CCE0497}"/>
    <cellStyle name="20% - 강조색4 3 3 2 2 4 2" xfId="35692" xr:uid="{40B1671A-25C5-462F-8BBA-249BD4BA39BA}"/>
    <cellStyle name="20% - 강조색4 3 3 2 2 5" xfId="24672" xr:uid="{AA317CEE-541C-49C4-B679-BE7BFF35E66C}"/>
    <cellStyle name="20% - 강조색4 3 3 2 2 6" xfId="50830" xr:uid="{EF0CA6C8-F607-42E6-9386-6DD418AB83B0}"/>
    <cellStyle name="20% - 강조색4 3 3 2 3" xfId="3977" xr:uid="{675346A2-EE62-4B02-9DB5-3A7D29B22936}"/>
    <cellStyle name="20% - 강조색4 3 3 2 3 2" xfId="9503" xr:uid="{9A52EA85-F4C7-47D2-8126-31C5E88436B9}"/>
    <cellStyle name="20% - 강조색4 3 3 2 3 2 2" xfId="20532" xr:uid="{B6B142E9-BC58-4237-855B-056A8CCDB660}"/>
    <cellStyle name="20% - 강조색4 3 3 2 3 2 2 2" xfId="42581" xr:uid="{BC3A1CE6-4D04-46F6-A060-B3A80618C1F1}"/>
    <cellStyle name="20% - 강조색4 3 3 2 3 2 3" xfId="31561" xr:uid="{DA641AF9-36F2-4D2E-A9ED-F0C421518B5B}"/>
    <cellStyle name="20% - 강조색4 3 3 2 3 3" xfId="15022" xr:uid="{AFAC8397-DFE0-474D-A905-37C7BCCF1464}"/>
    <cellStyle name="20% - 강조색4 3 3 2 3 3 2" xfId="37071" xr:uid="{A2281F8F-749D-4207-B83B-5EE2F996A446}"/>
    <cellStyle name="20% - 강조색4 3 3 2 3 4" xfId="26051" xr:uid="{0858A4DF-5698-46FD-A1A8-77AEA22DBCE1}"/>
    <cellStyle name="20% - 강조색4 3 3 2 3 5" xfId="52209" xr:uid="{390E6C55-34CC-4FDC-B50C-1CC84CD678EB}"/>
    <cellStyle name="20% - 강조색4 3 3 2 4" xfId="6748" xr:uid="{00A73145-EADE-4BCC-8AF0-820829C1889F}"/>
    <cellStyle name="20% - 강조색4 3 3 2 4 2" xfId="17777" xr:uid="{7DDBE943-EA4C-4740-B3C8-522BFCF68178}"/>
    <cellStyle name="20% - 강조색4 3 3 2 4 2 2" xfId="39826" xr:uid="{5FC29CD3-D3FB-4240-92EE-C8189A19C8B0}"/>
    <cellStyle name="20% - 강조색4 3 3 2 4 3" xfId="28806" xr:uid="{1E339688-3AEA-47AD-A7FC-48274E5BD3D6}"/>
    <cellStyle name="20% - 강조색4 3 3 2 4 4" xfId="54962" xr:uid="{C4F0A177-B023-4F38-BA91-817C8971C7A8}"/>
    <cellStyle name="20% - 강조색4 3 3 2 5" xfId="12267" xr:uid="{84AECC92-3657-4646-9978-A04E5DAE982A}"/>
    <cellStyle name="20% - 강조색4 3 3 2 5 2" xfId="34316" xr:uid="{283200CC-3DA4-43D0-ADA0-AB899EB076E5}"/>
    <cellStyle name="20% - 강조색4 3 3 2 6" xfId="23296" xr:uid="{09BCA106-F2F6-433A-95D1-DBBD1D89BA41}"/>
    <cellStyle name="20% - 강조색4 3 3 2 7" xfId="49453" xr:uid="{25437D9E-CDB2-4102-8A82-00C26AC720C4}"/>
    <cellStyle name="20% - 강조색4 3 3 3" xfId="1889" xr:uid="{40E3AEF0-DDD9-4D4E-BE2D-445CA8C4386E}"/>
    <cellStyle name="20% - 강조색4 3 3 3 2" xfId="4665" xr:uid="{72AFACE0-0B9D-4903-BA1D-84C3EB876DEA}"/>
    <cellStyle name="20% - 강조색4 3 3 3 2 2" xfId="10191" xr:uid="{0B39C6D6-74BA-4628-B782-2D5D3295C0C3}"/>
    <cellStyle name="20% - 강조색4 3 3 3 2 2 2" xfId="21220" xr:uid="{B937DC85-89E4-4E12-A0B9-652C8AE0314F}"/>
    <cellStyle name="20% - 강조색4 3 3 3 2 2 2 2" xfId="43269" xr:uid="{F2B76944-730B-4B25-A619-49D4745EDAB2}"/>
    <cellStyle name="20% - 강조색4 3 3 3 2 2 3" xfId="32249" xr:uid="{80944CB6-4851-45BB-BE7C-5D11DCA6CD33}"/>
    <cellStyle name="20% - 강조색4 3 3 3 2 3" xfId="15710" xr:uid="{1CC922E0-0997-4E7D-9DBF-63225DDE6156}"/>
    <cellStyle name="20% - 강조색4 3 3 3 2 3 2" xfId="37759" xr:uid="{5D67970A-EE59-49C4-A028-00A304BDF0B6}"/>
    <cellStyle name="20% - 강조색4 3 3 3 2 4" xfId="26739" xr:uid="{1FB4B90D-0B70-421C-9D92-E57F2BDA82A4}"/>
    <cellStyle name="20% - 강조색4 3 3 3 2 5" xfId="52897" xr:uid="{C7F1F6F8-140D-4583-BE68-16B22726BD7F}"/>
    <cellStyle name="20% - 강조색4 3 3 3 3" xfId="7436" xr:uid="{CB00B030-F4E3-4F76-9A91-583DAEAC1EA8}"/>
    <cellStyle name="20% - 강조색4 3 3 3 3 2" xfId="18465" xr:uid="{FAB9391C-CD00-4FAB-8058-293B30437955}"/>
    <cellStyle name="20% - 강조색4 3 3 3 3 2 2" xfId="40514" xr:uid="{D1BC859F-881D-4655-98E7-8B2D3D864248}"/>
    <cellStyle name="20% - 강조색4 3 3 3 3 3" xfId="29494" xr:uid="{108D410F-6A81-475F-B06D-C13E206C3334}"/>
    <cellStyle name="20% - 강조색4 3 3 3 4" xfId="12955" xr:uid="{74EA288F-43AC-470D-AAC3-FDFD1E9B0D66}"/>
    <cellStyle name="20% - 강조색4 3 3 3 4 2" xfId="35004" xr:uid="{38A85470-4004-4F33-BDDA-E94749FB570D}"/>
    <cellStyle name="20% - 강조색4 3 3 3 5" xfId="23984" xr:uid="{765ACF38-23DF-4D60-BE72-6B839175E443}"/>
    <cellStyle name="20% - 강조색4 3 3 3 6" xfId="50142" xr:uid="{D479A06A-E1B2-46DE-B489-AE9D295EEBA9}"/>
    <cellStyle name="20% - 강조색4 3 3 4" xfId="3289" xr:uid="{20B67A50-7A0E-441B-8CF4-950DCC2AA4B6}"/>
    <cellStyle name="20% - 강조색4 3 3 4 2" xfId="8815" xr:uid="{D8075539-7CCD-4CE7-B5B2-854E0862A165}"/>
    <cellStyle name="20% - 강조색4 3 3 4 2 2" xfId="19844" xr:uid="{4B975CCD-7D7B-483A-954B-581DF8259EC3}"/>
    <cellStyle name="20% - 강조색4 3 3 4 2 2 2" xfId="41893" xr:uid="{A35D1B71-7C03-4AB6-BB22-239EFC7CD4B7}"/>
    <cellStyle name="20% - 강조색4 3 3 4 2 3" xfId="30873" xr:uid="{0492AA50-A050-4A48-A242-4F67A2CFA531}"/>
    <cellStyle name="20% - 강조색4 3 3 4 3" xfId="14334" xr:uid="{F139C7E1-311B-497C-804A-9928CDB6AC16}"/>
    <cellStyle name="20% - 강조색4 3 3 4 3 2" xfId="36383" xr:uid="{4BA0EFDF-C62F-4116-8ABF-BE96881D969B}"/>
    <cellStyle name="20% - 강조색4 3 3 4 4" xfId="25363" xr:uid="{0B8230A0-C609-4B5B-9ECC-D3CB352C0590}"/>
    <cellStyle name="20% - 강조색4 3 3 4 5" xfId="51521" xr:uid="{81C13B36-20A4-4724-9C95-C5B1F8E87A81}"/>
    <cellStyle name="20% - 강조색4 3 3 5" xfId="6060" xr:uid="{5372BCDF-9E32-4D40-AC4F-C5E9F0740F12}"/>
    <cellStyle name="20% - 강조색4 3 3 5 2" xfId="17089" xr:uid="{92459C9A-BA63-4633-94F7-CB219BB0A88E}"/>
    <cellStyle name="20% - 강조색4 3 3 5 2 2" xfId="39138" xr:uid="{1C3468DA-2816-46BC-8300-648512CE8C93}"/>
    <cellStyle name="20% - 강조색4 3 3 5 3" xfId="28118" xr:uid="{28302053-C9D9-41E9-8DFC-BEEAEF22114A}"/>
    <cellStyle name="20% - 강조색4 3 3 5 4" xfId="54274" xr:uid="{0EA69B72-E2D0-41C5-BD73-86753CBA6E49}"/>
    <cellStyle name="20% - 강조색4 3 3 6" xfId="11579" xr:uid="{C343C4A7-35A2-48A8-9BF6-C9FB1831FF3C}"/>
    <cellStyle name="20% - 강조색4 3 3 6 2" xfId="33628" xr:uid="{42851D82-37A5-485A-94E2-2FF1B05CA358}"/>
    <cellStyle name="20% - 강조색4 3 3 7" xfId="22608" xr:uid="{E39B66DA-8E05-4C92-99DA-392540E26AA2}"/>
    <cellStyle name="20% - 강조색4 3 3 8" xfId="48765" xr:uid="{4DCEF24A-10DD-4C03-B49A-F44C620CC7A0}"/>
    <cellStyle name="20% - 강조색4 3 4" xfId="841" xr:uid="{90FDB599-7286-4723-B664-B140AD219ABA}"/>
    <cellStyle name="20% - 강조색4 3 4 2" xfId="2235" xr:uid="{AAA36CB9-4D85-4768-9461-26B8F536EEC2}"/>
    <cellStyle name="20% - 강조색4 3 4 2 2" xfId="5011" xr:uid="{108BC8F0-89AE-464A-B9E6-47DD9ABD33E8}"/>
    <cellStyle name="20% - 강조색4 3 4 2 2 2" xfId="10537" xr:uid="{90B92B15-0125-4AF9-B2E1-FCA310D4E3FC}"/>
    <cellStyle name="20% - 강조색4 3 4 2 2 2 2" xfId="21566" xr:uid="{B4F358D1-EF3D-47AB-B3CF-5BF31B030749}"/>
    <cellStyle name="20% - 강조색4 3 4 2 2 2 2 2" xfId="43615" xr:uid="{96937D6E-E647-4A2D-AD10-C1B4D0F58076}"/>
    <cellStyle name="20% - 강조색4 3 4 2 2 2 3" xfId="32595" xr:uid="{1E4F7FBA-799C-416F-A3D0-9CF12073F54E}"/>
    <cellStyle name="20% - 강조색4 3 4 2 2 3" xfId="16056" xr:uid="{DBBCA674-A9CC-45E1-89A9-E03F27124A55}"/>
    <cellStyle name="20% - 강조색4 3 4 2 2 3 2" xfId="38105" xr:uid="{D84E7BA5-72FE-439E-8CB7-D11ABFBD0CB2}"/>
    <cellStyle name="20% - 강조색4 3 4 2 2 4" xfId="27085" xr:uid="{45DDB746-F714-4EBC-B945-246571762546}"/>
    <cellStyle name="20% - 강조색4 3 4 2 2 5" xfId="53243" xr:uid="{D78AD912-A236-46E4-95A1-98828027D8E3}"/>
    <cellStyle name="20% - 강조색4 3 4 2 3" xfId="7782" xr:uid="{D2D13FA4-EADC-49A1-BFF1-1929FB7BB50E}"/>
    <cellStyle name="20% - 강조색4 3 4 2 3 2" xfId="18811" xr:uid="{DCD3905B-7229-4C2D-A295-C869FE035C6F}"/>
    <cellStyle name="20% - 강조색4 3 4 2 3 2 2" xfId="40860" xr:uid="{7723DE04-40F4-4655-B918-129FB4697317}"/>
    <cellStyle name="20% - 강조색4 3 4 2 3 3" xfId="29840" xr:uid="{7B670A39-FB27-432F-9EF8-E6D68EA93598}"/>
    <cellStyle name="20% - 강조색4 3 4 2 4" xfId="13301" xr:uid="{002AE68E-9C4C-44F6-965A-368609FFF933}"/>
    <cellStyle name="20% - 강조색4 3 4 2 4 2" xfId="35350" xr:uid="{750F6848-4F3B-44A8-AA38-7EC3D3E4D181}"/>
    <cellStyle name="20% - 강조색4 3 4 2 5" xfId="24330" xr:uid="{EDEB70C4-5BB6-4D76-A858-09998C019CEE}"/>
    <cellStyle name="20% - 강조색4 3 4 2 6" xfId="50488" xr:uid="{AD08814D-3D19-4A47-99A3-532E73CD0007}"/>
    <cellStyle name="20% - 강조색4 3 4 3" xfId="3635" xr:uid="{ABAAED3F-DB7F-4010-94FF-8D7355937AFE}"/>
    <cellStyle name="20% - 강조색4 3 4 3 2" xfId="9161" xr:uid="{3D6782A5-2855-49FC-92D0-92B9439A0F46}"/>
    <cellStyle name="20% - 강조색4 3 4 3 2 2" xfId="20190" xr:uid="{523FCE00-A4DB-4C32-84CB-364F1EE6472F}"/>
    <cellStyle name="20% - 강조색4 3 4 3 2 2 2" xfId="42239" xr:uid="{FD8AE0B8-27BA-4A3E-879A-007370250A08}"/>
    <cellStyle name="20% - 강조색4 3 4 3 2 3" xfId="31219" xr:uid="{C87FD35A-72B0-4635-95FB-AD654BCCF0F7}"/>
    <cellStyle name="20% - 강조색4 3 4 3 3" xfId="14680" xr:uid="{FC1C2C2C-1A84-4B6E-ADD7-D144E3A9B950}"/>
    <cellStyle name="20% - 강조색4 3 4 3 3 2" xfId="36729" xr:uid="{9BD282EE-0EB8-4EA0-8B4D-2B25358BB6E0}"/>
    <cellStyle name="20% - 강조색4 3 4 3 4" xfId="25709" xr:uid="{9C57C454-489D-4334-B119-E0A15BEF46F8}"/>
    <cellStyle name="20% - 강조색4 3 4 3 5" xfId="51867" xr:uid="{65B1421F-BEE8-4C60-826D-20EC3F0AB536}"/>
    <cellStyle name="20% - 강조색4 3 4 4" xfId="6406" xr:uid="{50F8A6A6-FFC5-4C3D-9745-9C3703470503}"/>
    <cellStyle name="20% - 강조색4 3 4 4 2" xfId="17435" xr:uid="{975E8A24-AE12-41CD-BF7C-6E0839B70C3E}"/>
    <cellStyle name="20% - 강조색4 3 4 4 2 2" xfId="39484" xr:uid="{4D127AC4-96A3-4A32-8EFD-88FB41452846}"/>
    <cellStyle name="20% - 강조색4 3 4 4 3" xfId="28464" xr:uid="{8FC80200-2B6D-4401-BD00-FD1C1E3A16FB}"/>
    <cellStyle name="20% - 강조색4 3 4 4 4" xfId="54620" xr:uid="{D17C3CA7-8703-482E-A075-98F1EF55A0FC}"/>
    <cellStyle name="20% - 강조색4 3 4 5" xfId="11925" xr:uid="{D8A4B68E-905F-4F51-888F-010412116E31}"/>
    <cellStyle name="20% - 강조색4 3 4 5 2" xfId="33974" xr:uid="{ABF01473-3D0C-4626-9E17-0212A495E45C}"/>
    <cellStyle name="20% - 강조색4 3 4 6" xfId="22954" xr:uid="{35B9E06D-83E6-4DFA-9B3B-2CE91735FC4A}"/>
    <cellStyle name="20% - 강조색4 3 4 7" xfId="49111" xr:uid="{38B521F9-3639-40C4-910B-E9BFAD9F76D3}"/>
    <cellStyle name="20% - 강조색4 3 5" xfId="1547" xr:uid="{E4480F95-CF68-41A8-80C2-53410F47955A}"/>
    <cellStyle name="20% - 강조색4 3 5 2" xfId="4323" xr:uid="{CDE089B3-6979-4D16-A668-503AE6CA02F2}"/>
    <cellStyle name="20% - 강조색4 3 5 2 2" xfId="9849" xr:uid="{DE4A5C14-9D4B-4E31-AB73-48302892581C}"/>
    <cellStyle name="20% - 강조색4 3 5 2 2 2" xfId="20878" xr:uid="{2E7B6685-7979-4835-9FDC-1EB71E6C510C}"/>
    <cellStyle name="20% - 강조색4 3 5 2 2 2 2" xfId="42927" xr:uid="{86D49589-7649-4A30-9F92-D4346373ACF7}"/>
    <cellStyle name="20% - 강조색4 3 5 2 2 3" xfId="31907" xr:uid="{7FF48728-C167-4B4A-A38C-262E7E26C39F}"/>
    <cellStyle name="20% - 강조색4 3 5 2 3" xfId="15368" xr:uid="{020EBB6A-DB42-48DE-B489-AB2491B17AAC}"/>
    <cellStyle name="20% - 강조색4 3 5 2 3 2" xfId="37417" xr:uid="{384A3A84-7B1A-4229-8A34-72D629E70C43}"/>
    <cellStyle name="20% - 강조색4 3 5 2 4" xfId="26397" xr:uid="{C31EE13A-4F0E-439B-9935-9324DF9F58C9}"/>
    <cellStyle name="20% - 강조색4 3 5 2 5" xfId="52555" xr:uid="{279F3623-6D2A-47B6-A516-DA06570E1649}"/>
    <cellStyle name="20% - 강조색4 3 5 3" xfId="7094" xr:uid="{A55EEF07-D4D3-4CBD-8417-72CA8B5D9757}"/>
    <cellStyle name="20% - 강조색4 3 5 3 2" xfId="18123" xr:uid="{67A09AF1-5E22-4C02-B833-D4A515484444}"/>
    <cellStyle name="20% - 강조색4 3 5 3 2 2" xfId="40172" xr:uid="{6C2E2A02-CCDC-419B-B00D-3330C8267D64}"/>
    <cellStyle name="20% - 강조색4 3 5 3 3" xfId="29152" xr:uid="{9821A065-C594-4278-967A-33B772551737}"/>
    <cellStyle name="20% - 강조색4 3 5 4" xfId="12613" xr:uid="{D5163E05-8C15-4FCE-94F5-BFBBCB0AEF22}"/>
    <cellStyle name="20% - 강조색4 3 5 4 2" xfId="34662" xr:uid="{C00568EF-3DEA-4CA5-B473-A5B8DC9264DD}"/>
    <cellStyle name="20% - 강조색4 3 5 5" xfId="23642" xr:uid="{5DB36262-39B6-4C45-B2A0-4B27AA107260}"/>
    <cellStyle name="20% - 강조색4 3 5 6" xfId="49800" xr:uid="{A38D918C-FC60-4648-B443-5B5A4AE46887}"/>
    <cellStyle name="20% - 강조색4 3 6" xfId="2947" xr:uid="{423E7850-9F1B-46C2-979F-46F90B7F197C}"/>
    <cellStyle name="20% - 강조색4 3 6 2" xfId="8473" xr:uid="{1BC6628A-22B2-4DED-BF5D-A28AD94A7865}"/>
    <cellStyle name="20% - 강조색4 3 6 2 2" xfId="19502" xr:uid="{EA8CF44B-B9E4-4A5B-8CEF-935E7D64078E}"/>
    <cellStyle name="20% - 강조색4 3 6 2 2 2" xfId="41551" xr:uid="{11F5EA32-10BE-4B86-A5FC-5236BEAD5997}"/>
    <cellStyle name="20% - 강조색4 3 6 2 3" xfId="30531" xr:uid="{0809BBC9-8801-4E90-BA03-9F925735C11B}"/>
    <cellStyle name="20% - 강조색4 3 6 3" xfId="13992" xr:uid="{01013F73-3AAB-486F-AF63-C0D25CAB7BC2}"/>
    <cellStyle name="20% - 강조색4 3 6 3 2" xfId="36041" xr:uid="{186594FF-7B5F-457A-AF3E-2AA757D42742}"/>
    <cellStyle name="20% - 강조색4 3 6 4" xfId="25021" xr:uid="{7FAA7053-A86C-41A7-AB29-10D26F298939}"/>
    <cellStyle name="20% - 강조색4 3 6 5" xfId="51179" xr:uid="{6B1A47CC-B65E-470B-95F4-29C76F196678}"/>
    <cellStyle name="20% - 강조색4 3 7" xfId="5718" xr:uid="{F27C1914-8C91-4594-BA95-8BF93564912F}"/>
    <cellStyle name="20% - 강조색4 3 7 2" xfId="16747" xr:uid="{862E8732-CD8D-4E07-9D88-E40EC2C19B85}"/>
    <cellStyle name="20% - 강조색4 3 7 2 2" xfId="38796" xr:uid="{563F81AB-101C-41CC-81F2-C6C9A5CBD830}"/>
    <cellStyle name="20% - 강조색4 3 7 3" xfId="27776" xr:uid="{B4AFB9F0-4034-4DB8-B1CB-F380C132079F}"/>
    <cellStyle name="20% - 강조색4 3 7 4" xfId="53933" xr:uid="{0E2A5C4A-71FB-48FA-9F86-000C1788DFA6}"/>
    <cellStyle name="20% - 강조색4 3 8" xfId="11237" xr:uid="{D814CF81-0642-410E-B317-5008E2D8352B}"/>
    <cellStyle name="20% - 강조색4 3 8 2" xfId="33286" xr:uid="{847ECEED-DAA7-41F6-85EC-F8C5CE45AABA}"/>
    <cellStyle name="20% - 강조색4 3 9" xfId="22266" xr:uid="{B799C5AB-4BBC-4C4B-9A24-C85877F247FD}"/>
    <cellStyle name="20% - 강조색4 4" xfId="99" xr:uid="{00000000-0005-0000-0000-0000A4000000}"/>
    <cellStyle name="20% - 강조색4 4 10" xfId="48437" xr:uid="{1A87172B-04FD-43B7-B2EF-9D4864AE93ED}"/>
    <cellStyle name="20% - 강조색4 4 2" xfId="228" xr:uid="{00000000-0005-0000-0000-0000A5000000}"/>
    <cellStyle name="20% - 강조색4 4 2 2" xfId="588" xr:uid="{00000000-0005-0000-0000-0000A6000000}"/>
    <cellStyle name="20% - 강조색4 4 2 2 2" xfId="1325" xr:uid="{10C33948-F17E-47D5-B660-1BDDB9B352F9}"/>
    <cellStyle name="20% - 강조색4 4 2 2 2 2" xfId="2719" xr:uid="{C973614A-D457-4A14-A186-0DF0F1D2FECA}"/>
    <cellStyle name="20% - 강조색4 4 2 2 2 2 2" xfId="5495" xr:uid="{BE3E3290-19FD-4DD8-AD3E-F312992F7319}"/>
    <cellStyle name="20% - 강조색4 4 2 2 2 2 2 2" xfId="11021" xr:uid="{392238C1-8A0A-4594-B291-6EE12FF0AC87}"/>
    <cellStyle name="20% - 강조색4 4 2 2 2 2 2 2 2" xfId="22050" xr:uid="{DEEC5EE7-52D6-45EC-8779-481E33631D25}"/>
    <cellStyle name="20% - 강조색4 4 2 2 2 2 2 2 2 2" xfId="44099" xr:uid="{11A178AF-185C-4B2C-9B0E-167DA3E1C615}"/>
    <cellStyle name="20% - 강조색4 4 2 2 2 2 2 2 3" xfId="33079" xr:uid="{948967B4-EE6E-4C24-92AD-2FAE3942297D}"/>
    <cellStyle name="20% - 강조색4 4 2 2 2 2 2 3" xfId="16540" xr:uid="{17AD53DC-84E3-4E0A-B7C0-323D89290B70}"/>
    <cellStyle name="20% - 강조색4 4 2 2 2 2 2 3 2" xfId="38589" xr:uid="{2A9AE538-FB2F-4323-A318-E4CD52BE8004}"/>
    <cellStyle name="20% - 강조색4 4 2 2 2 2 2 4" xfId="27569" xr:uid="{23F771DE-5B16-428C-B5D7-FA0392481B72}"/>
    <cellStyle name="20% - 강조색4 4 2 2 2 2 2 5" xfId="53727" xr:uid="{975E4C24-0F2A-4CB0-BD71-83DA0827150B}"/>
    <cellStyle name="20% - 강조색4 4 2 2 2 2 3" xfId="8266" xr:uid="{BDBE0AB7-C615-4FB3-ADBD-A19F9276503C}"/>
    <cellStyle name="20% - 강조색4 4 2 2 2 2 3 2" xfId="19295" xr:uid="{04A91807-A2F9-4553-A29B-079BEAB0AC6D}"/>
    <cellStyle name="20% - 강조색4 4 2 2 2 2 3 2 2" xfId="41344" xr:uid="{6458B8A0-2C37-4D46-B677-988C0E6CD65F}"/>
    <cellStyle name="20% - 강조색4 4 2 2 2 2 3 3" xfId="30324" xr:uid="{1726AB61-889E-4E71-A4C4-3F89776AB65C}"/>
    <cellStyle name="20% - 강조색4 4 2 2 2 2 4" xfId="13785" xr:uid="{B34A359B-9004-4C58-9797-6D9F32AD75FE}"/>
    <cellStyle name="20% - 강조색4 4 2 2 2 2 4 2" xfId="35834" xr:uid="{72486758-3B68-45C0-B569-610E11B8A5A2}"/>
    <cellStyle name="20% - 강조색4 4 2 2 2 2 5" xfId="24814" xr:uid="{08DB069D-3836-4709-84FB-E4BEC3355C54}"/>
    <cellStyle name="20% - 강조색4 4 2 2 2 2 6" xfId="50972" xr:uid="{50C30C9E-1F76-4226-A4F5-D023C0EF667A}"/>
    <cellStyle name="20% - 강조색4 4 2 2 2 3" xfId="4119" xr:uid="{B641757D-051C-47A0-8569-7EBFF921F0AF}"/>
    <cellStyle name="20% - 강조색4 4 2 2 2 3 2" xfId="9645" xr:uid="{EC6F6724-BE28-48AD-8ADA-9B6233F1112F}"/>
    <cellStyle name="20% - 강조색4 4 2 2 2 3 2 2" xfId="20674" xr:uid="{A46057E5-937A-4472-ACC6-2ADA03C0B07D}"/>
    <cellStyle name="20% - 강조색4 4 2 2 2 3 2 2 2" xfId="42723" xr:uid="{9F80C04A-330D-413A-92E2-7866B53D6B3B}"/>
    <cellStyle name="20% - 강조색4 4 2 2 2 3 2 3" xfId="31703" xr:uid="{3F25B8BC-1129-44EF-B018-87BF788988A1}"/>
    <cellStyle name="20% - 강조색4 4 2 2 2 3 3" xfId="15164" xr:uid="{C337A87F-613F-4E2D-9C4C-1BFFECE26177}"/>
    <cellStyle name="20% - 강조색4 4 2 2 2 3 3 2" xfId="37213" xr:uid="{910B5550-55C4-4E6D-9B0B-129321CEF20E}"/>
    <cellStyle name="20% - 강조색4 4 2 2 2 3 4" xfId="26193" xr:uid="{8E5934A3-D545-404E-9343-E75D5902CB73}"/>
    <cellStyle name="20% - 강조색4 4 2 2 2 3 5" xfId="52351" xr:uid="{80B32F89-4D59-4A2F-BBD9-939DBAAC01DF}"/>
    <cellStyle name="20% - 강조색4 4 2 2 2 4" xfId="6890" xr:uid="{E430BBFB-0254-45D6-A014-545B4F751004}"/>
    <cellStyle name="20% - 강조색4 4 2 2 2 4 2" xfId="17919" xr:uid="{45F457DC-03B9-403E-BC56-F8964A852A28}"/>
    <cellStyle name="20% - 강조색4 4 2 2 2 4 2 2" xfId="39968" xr:uid="{A53FC787-2622-431B-A57F-70F4297BF9D3}"/>
    <cellStyle name="20% - 강조색4 4 2 2 2 4 3" xfId="28948" xr:uid="{0088F4C3-652A-42FB-93EB-D0CB12A4E9B3}"/>
    <cellStyle name="20% - 강조색4 4 2 2 2 4 4" xfId="55104" xr:uid="{8A509DC2-3261-4996-965F-F708E1BCDC3B}"/>
    <cellStyle name="20% - 강조색4 4 2 2 2 5" xfId="12409" xr:uid="{AE05CB4F-49E0-49E5-AD11-103A2CF007B5}"/>
    <cellStyle name="20% - 강조색4 4 2 2 2 5 2" xfId="34458" xr:uid="{F2E2D8A1-9F37-407F-857E-E6EAF10F1F38}"/>
    <cellStyle name="20% - 강조색4 4 2 2 2 6" xfId="23438" xr:uid="{6BE4C212-AF63-49BD-BE12-11AFC0326D95}"/>
    <cellStyle name="20% - 강조색4 4 2 2 2 7" xfId="49595" xr:uid="{09B10840-2D97-4F79-AE44-1A8F46FBA665}"/>
    <cellStyle name="20% - 강조색4 4 2 2 3" xfId="2031" xr:uid="{E544D7C9-AE8C-4F14-8D4E-C5ED4A5A0BA0}"/>
    <cellStyle name="20% - 강조색4 4 2 2 3 2" xfId="4807" xr:uid="{62BBBB7D-C8D4-407A-905F-D44F5039F851}"/>
    <cellStyle name="20% - 강조색4 4 2 2 3 2 2" xfId="10333" xr:uid="{7150682F-5557-46A6-8E79-4773A7AB693A}"/>
    <cellStyle name="20% - 강조색4 4 2 2 3 2 2 2" xfId="21362" xr:uid="{1E3840A4-1CF0-4CC7-BF2C-51C95EDCD250}"/>
    <cellStyle name="20% - 강조색4 4 2 2 3 2 2 2 2" xfId="43411" xr:uid="{D0B6FEB7-94C9-4595-ADD5-0E7B9171720D}"/>
    <cellStyle name="20% - 강조색4 4 2 2 3 2 2 3" xfId="32391" xr:uid="{45D93350-BC5C-43E0-9EF2-3CAE43572764}"/>
    <cellStyle name="20% - 강조색4 4 2 2 3 2 3" xfId="15852" xr:uid="{A0092532-1895-48DA-8839-1ADDCB91C0D4}"/>
    <cellStyle name="20% - 강조색4 4 2 2 3 2 3 2" xfId="37901" xr:uid="{9117115E-0EEF-4C97-B176-B6495E523498}"/>
    <cellStyle name="20% - 강조색4 4 2 2 3 2 4" xfId="26881" xr:uid="{7AC263D8-5FDC-4AF2-BE18-C2CD1152B2BA}"/>
    <cellStyle name="20% - 강조색4 4 2 2 3 2 5" xfId="53039" xr:uid="{AF91E4C2-B25B-42CC-B653-5F3E1F725D07}"/>
    <cellStyle name="20% - 강조색4 4 2 2 3 3" xfId="7578" xr:uid="{3F497CC9-B769-4AE9-A71B-1BBD4591C106}"/>
    <cellStyle name="20% - 강조색4 4 2 2 3 3 2" xfId="18607" xr:uid="{FA694A18-871D-44F2-AD7E-7BB65DF34DEF}"/>
    <cellStyle name="20% - 강조색4 4 2 2 3 3 2 2" xfId="40656" xr:uid="{BAEE711E-1A50-4BF5-A81E-F37454BFEED2}"/>
    <cellStyle name="20% - 강조색4 4 2 2 3 3 3" xfId="29636" xr:uid="{80AF75B0-8C12-45FE-A06A-ABF2AC14DF8B}"/>
    <cellStyle name="20% - 강조색4 4 2 2 3 4" xfId="13097" xr:uid="{B46597B3-3764-4C70-8FA3-B905A2C459D0}"/>
    <cellStyle name="20% - 강조색4 4 2 2 3 4 2" xfId="35146" xr:uid="{B478BEE2-E900-4A93-A2DE-CE18A97FD6D0}"/>
    <cellStyle name="20% - 강조색4 4 2 2 3 5" xfId="24126" xr:uid="{0C6B0BD4-5FF7-4C38-953F-005E5362D6F8}"/>
    <cellStyle name="20% - 강조색4 4 2 2 3 6" xfId="50284" xr:uid="{41E0AC77-D266-43E8-9FF0-C4E50A0FE01E}"/>
    <cellStyle name="20% - 강조색4 4 2 2 4" xfId="3431" xr:uid="{25CB931F-D227-4CE8-B1F2-8404EE98184B}"/>
    <cellStyle name="20% - 강조색4 4 2 2 4 2" xfId="8957" xr:uid="{176E6BBD-8440-4EBD-8673-638535C77915}"/>
    <cellStyle name="20% - 강조색4 4 2 2 4 2 2" xfId="19986" xr:uid="{A6537976-7C07-40B2-8FC1-08738F4D5CBB}"/>
    <cellStyle name="20% - 강조색4 4 2 2 4 2 2 2" xfId="42035" xr:uid="{F016F467-6042-410F-A5E0-25B365DD8BEF}"/>
    <cellStyle name="20% - 강조색4 4 2 2 4 2 3" xfId="31015" xr:uid="{5EFB63DA-9F5F-4143-A6E3-8A264BAF722C}"/>
    <cellStyle name="20% - 강조색4 4 2 2 4 3" xfId="14476" xr:uid="{4F47ACE4-11B0-4090-BB16-028C53074B67}"/>
    <cellStyle name="20% - 강조색4 4 2 2 4 3 2" xfId="36525" xr:uid="{14C9D906-4FEC-42A8-BA50-D22E84796936}"/>
    <cellStyle name="20% - 강조색4 4 2 2 4 4" xfId="25505" xr:uid="{E48732F6-42E6-4D4A-94FE-6ABB9689EC8A}"/>
    <cellStyle name="20% - 강조색4 4 2 2 4 5" xfId="51663" xr:uid="{FDBA8A19-7418-4F0E-AFCB-2EAD5FB228A3}"/>
    <cellStyle name="20% - 강조색4 4 2 2 5" xfId="6202" xr:uid="{D838F5B4-F888-4935-9DF7-882A72EC53DF}"/>
    <cellStyle name="20% - 강조색4 4 2 2 5 2" xfId="17231" xr:uid="{EEBB45BC-A19F-4F2B-9ACA-7C02FB6C2917}"/>
    <cellStyle name="20% - 강조색4 4 2 2 5 2 2" xfId="39280" xr:uid="{29C88F72-9601-4E14-A717-85E27F1FE391}"/>
    <cellStyle name="20% - 강조색4 4 2 2 5 3" xfId="28260" xr:uid="{AE3BC326-4A8B-4F9E-8B00-99B683087BB1}"/>
    <cellStyle name="20% - 강조색4 4 2 2 5 4" xfId="54416" xr:uid="{A9C80B5C-4A27-414C-BAFD-026234F25E6D}"/>
    <cellStyle name="20% - 강조색4 4 2 2 6" xfId="11721" xr:uid="{D779251D-1993-43AB-9548-762C0D15ECF7}"/>
    <cellStyle name="20% - 강조색4 4 2 2 6 2" xfId="33770" xr:uid="{711AB148-2499-4D03-9334-5D29EB68A0D6}"/>
    <cellStyle name="20% - 강조색4 4 2 2 7" xfId="22750" xr:uid="{FABF1856-9090-48C9-A269-E1F05FF8707E}"/>
    <cellStyle name="20% - 강조색4 4 2 2 8" xfId="48907" xr:uid="{D73D333B-3861-492E-85DC-BDEAFB982329}"/>
    <cellStyle name="20% - 강조색4 4 2 3" xfId="983" xr:uid="{13C2A62E-CF26-4D83-92F9-C13842F37EB8}"/>
    <cellStyle name="20% - 강조색4 4 2 3 2" xfId="2377" xr:uid="{F1B59F9D-EEC8-4BD0-8E41-66FFC7950F97}"/>
    <cellStyle name="20% - 강조색4 4 2 3 2 2" xfId="5153" xr:uid="{48469470-B2C0-406D-A9D9-C6EA3CA4E232}"/>
    <cellStyle name="20% - 강조색4 4 2 3 2 2 2" xfId="10679" xr:uid="{FD0420E7-DCBB-4197-AAC8-EBA113082A3A}"/>
    <cellStyle name="20% - 강조색4 4 2 3 2 2 2 2" xfId="21708" xr:uid="{74BC3ECF-3737-4DA2-837E-B755BEC524DE}"/>
    <cellStyle name="20% - 강조색4 4 2 3 2 2 2 2 2" xfId="43757" xr:uid="{0FAABA58-BC0E-4A82-8FF3-16DAA27CB52C}"/>
    <cellStyle name="20% - 강조색4 4 2 3 2 2 2 3" xfId="32737" xr:uid="{84C76D5C-B99D-475E-808F-CF54155966EA}"/>
    <cellStyle name="20% - 강조색4 4 2 3 2 2 3" xfId="16198" xr:uid="{AAEBEC88-8A45-459D-A806-C5A85E0B4BC0}"/>
    <cellStyle name="20% - 강조색4 4 2 3 2 2 3 2" xfId="38247" xr:uid="{F41A6866-9816-44C4-83B5-9BD8287A7D0E}"/>
    <cellStyle name="20% - 강조색4 4 2 3 2 2 4" xfId="27227" xr:uid="{7B1A14C7-3747-4EE4-9ED8-D948755A1B09}"/>
    <cellStyle name="20% - 강조색4 4 2 3 2 2 5" xfId="53385" xr:uid="{058F5F84-0511-4FAB-8BFD-8F54B1352D2D}"/>
    <cellStyle name="20% - 강조색4 4 2 3 2 3" xfId="7924" xr:uid="{5810B2BD-3A1D-48F9-B72C-7B6A0F4E3385}"/>
    <cellStyle name="20% - 강조색4 4 2 3 2 3 2" xfId="18953" xr:uid="{CF9E8323-39E5-4F0B-B6BC-5B8833FBB792}"/>
    <cellStyle name="20% - 강조색4 4 2 3 2 3 2 2" xfId="41002" xr:uid="{0AC1411E-4B46-459E-980A-8BAFDE00B436}"/>
    <cellStyle name="20% - 강조색4 4 2 3 2 3 3" xfId="29982" xr:uid="{013F4EA6-18D2-43B0-98A8-2F5F7221978B}"/>
    <cellStyle name="20% - 강조색4 4 2 3 2 4" xfId="13443" xr:uid="{DA416AFD-7A69-4596-AD71-312670D9CA18}"/>
    <cellStyle name="20% - 강조색4 4 2 3 2 4 2" xfId="35492" xr:uid="{5641ACCC-DAE9-4C98-AD63-5BDB4999DBD8}"/>
    <cellStyle name="20% - 강조색4 4 2 3 2 5" xfId="24472" xr:uid="{2EC8039C-B29E-4CDC-9AB6-3E87444991D2}"/>
    <cellStyle name="20% - 강조색4 4 2 3 2 6" xfId="50630" xr:uid="{3AF9ECB1-6DDB-4283-B9F9-A5C222CBAB16}"/>
    <cellStyle name="20% - 강조색4 4 2 3 3" xfId="3777" xr:uid="{5CFCAC76-7258-477A-AB33-90A11D33C553}"/>
    <cellStyle name="20% - 강조색4 4 2 3 3 2" xfId="9303" xr:uid="{3F04977C-8E80-4254-B2E4-BF15B1D5A53C}"/>
    <cellStyle name="20% - 강조색4 4 2 3 3 2 2" xfId="20332" xr:uid="{58922E96-2228-4E9E-A370-A2D13ABD6EB0}"/>
    <cellStyle name="20% - 강조색4 4 2 3 3 2 2 2" xfId="42381" xr:uid="{0B5771FC-D86D-44A2-947A-E66E374BA729}"/>
    <cellStyle name="20% - 강조색4 4 2 3 3 2 3" xfId="31361" xr:uid="{9D5474AF-8414-4FEF-952E-1F6A3323672E}"/>
    <cellStyle name="20% - 강조색4 4 2 3 3 3" xfId="14822" xr:uid="{12EC2AF3-7ADF-4EBF-83EC-3015430412FF}"/>
    <cellStyle name="20% - 강조색4 4 2 3 3 3 2" xfId="36871" xr:uid="{0611683D-B0E9-488E-AE89-2CBA5C5D4AE3}"/>
    <cellStyle name="20% - 강조색4 4 2 3 3 4" xfId="25851" xr:uid="{90284559-0C7B-46BD-8021-1DF03A0AB6C4}"/>
    <cellStyle name="20% - 강조색4 4 2 3 3 5" xfId="52009" xr:uid="{95531100-CB6A-4383-98D2-19D19BD3135E}"/>
    <cellStyle name="20% - 강조색4 4 2 3 4" xfId="6548" xr:uid="{59EE19F1-FA8E-45BC-BA5B-C12B47630D5A}"/>
    <cellStyle name="20% - 강조색4 4 2 3 4 2" xfId="17577" xr:uid="{337ED2CC-8DDD-438C-9BAD-59AE05AFC9D9}"/>
    <cellStyle name="20% - 강조색4 4 2 3 4 2 2" xfId="39626" xr:uid="{685A7343-4610-416B-9A41-BB6672509A1E}"/>
    <cellStyle name="20% - 강조색4 4 2 3 4 3" xfId="28606" xr:uid="{D8CFF694-3D06-4317-9F83-6FB3A232FBCE}"/>
    <cellStyle name="20% - 강조색4 4 2 3 4 4" xfId="54762" xr:uid="{1A6434F2-139C-44A9-8A1D-4A96FA9D400B}"/>
    <cellStyle name="20% - 강조색4 4 2 3 5" xfId="12067" xr:uid="{38FB3944-114E-4EDA-856F-E6DDA0286A42}"/>
    <cellStyle name="20% - 강조색4 4 2 3 5 2" xfId="34116" xr:uid="{A0489067-ECE7-41D3-BFD2-2BD07FA874AD}"/>
    <cellStyle name="20% - 강조색4 4 2 3 6" xfId="23096" xr:uid="{E130E1AF-DB5F-4465-A7B5-AA561264E7FA}"/>
    <cellStyle name="20% - 강조색4 4 2 3 7" xfId="49253" xr:uid="{074E5509-5CCD-4268-B189-B056C47957B6}"/>
    <cellStyle name="20% - 강조색4 4 2 4" xfId="1689" xr:uid="{254F51F1-AE8E-422E-817C-F8650E69F4A2}"/>
    <cellStyle name="20% - 강조색4 4 2 4 2" xfId="4465" xr:uid="{E73BF945-BACF-4AE1-8745-5F192D3A58A9}"/>
    <cellStyle name="20% - 강조색4 4 2 4 2 2" xfId="9991" xr:uid="{5DE143FE-249B-4B58-B2CD-DEDCC67E37A7}"/>
    <cellStyle name="20% - 강조색4 4 2 4 2 2 2" xfId="21020" xr:uid="{CC99B582-2AFB-40D8-8376-DBA28ECBDF70}"/>
    <cellStyle name="20% - 강조색4 4 2 4 2 2 2 2" xfId="43069" xr:uid="{E82B7CDB-E167-4722-BBEC-86700AE6DE79}"/>
    <cellStyle name="20% - 강조색4 4 2 4 2 2 3" xfId="32049" xr:uid="{203B0765-DBC6-456E-B8DC-1D98EBF03BE5}"/>
    <cellStyle name="20% - 강조색4 4 2 4 2 3" xfId="15510" xr:uid="{5E32A90A-2658-4441-AE48-467E68D2DD3F}"/>
    <cellStyle name="20% - 강조색4 4 2 4 2 3 2" xfId="37559" xr:uid="{5B765085-9246-4BDF-AB50-BBD089BCBB4C}"/>
    <cellStyle name="20% - 강조색4 4 2 4 2 4" xfId="26539" xr:uid="{16CD693C-2B48-4812-BCFA-84C5805712B9}"/>
    <cellStyle name="20% - 강조색4 4 2 4 2 5" xfId="52697" xr:uid="{E8EADEB9-7414-40C6-942A-E1384A99A6E6}"/>
    <cellStyle name="20% - 강조색4 4 2 4 3" xfId="7236" xr:uid="{1A909C0C-C192-479B-A029-532EB44D7150}"/>
    <cellStyle name="20% - 강조색4 4 2 4 3 2" xfId="18265" xr:uid="{E69E9431-3024-49FA-BD7B-39AF7C8F1774}"/>
    <cellStyle name="20% - 강조색4 4 2 4 3 2 2" xfId="40314" xr:uid="{289308A1-A170-4B38-AFB3-B84C68235D97}"/>
    <cellStyle name="20% - 강조색4 4 2 4 3 3" xfId="29294" xr:uid="{477BE102-0F69-4FAA-ACF6-14E2254F37A7}"/>
    <cellStyle name="20% - 강조색4 4 2 4 4" xfId="12755" xr:uid="{4C3BEAE8-9E81-451E-AD6F-4F11100BE695}"/>
    <cellStyle name="20% - 강조색4 4 2 4 4 2" xfId="34804" xr:uid="{3FD9E0EC-C3BA-483F-8506-20F2314840A8}"/>
    <cellStyle name="20% - 강조색4 4 2 4 5" xfId="23784" xr:uid="{799825C1-032F-4D91-B1C0-A29C7C516F50}"/>
    <cellStyle name="20% - 강조색4 4 2 4 6" xfId="49942" xr:uid="{AEBBC6A5-EEEB-4B87-B2DC-B4D223A88BA3}"/>
    <cellStyle name="20% - 강조색4 4 2 5" xfId="3089" xr:uid="{501C2BA7-1992-48D9-AFE8-3C52CDA96CFC}"/>
    <cellStyle name="20% - 강조색4 4 2 5 2" xfId="8615" xr:uid="{58843A35-8EAA-4E68-9F65-8BF9948E4E14}"/>
    <cellStyle name="20% - 강조색4 4 2 5 2 2" xfId="19644" xr:uid="{027F527F-9174-4F0D-BA6F-E326B07F052C}"/>
    <cellStyle name="20% - 강조색4 4 2 5 2 2 2" xfId="41693" xr:uid="{915B57F7-819B-47DB-B5EE-EE87ED111E24}"/>
    <cellStyle name="20% - 강조색4 4 2 5 2 3" xfId="30673" xr:uid="{33CC9C8D-B970-43C0-BC81-9AF3544BB17B}"/>
    <cellStyle name="20% - 강조색4 4 2 5 3" xfId="14134" xr:uid="{DF26432B-3AFF-4E8B-BE31-CD93E81D2A8D}"/>
    <cellStyle name="20% - 강조색4 4 2 5 3 2" xfId="36183" xr:uid="{84D40AB0-81F1-4649-89CF-FA761B7916E2}"/>
    <cellStyle name="20% - 강조색4 4 2 5 4" xfId="25163" xr:uid="{C3E9E44B-9370-4B99-A4F3-753F4F272B74}"/>
    <cellStyle name="20% - 강조색4 4 2 5 5" xfId="51321" xr:uid="{F1E27ACB-1C8C-4A5B-8E42-3A9C78787DBB}"/>
    <cellStyle name="20% - 강조색4 4 2 6" xfId="5860" xr:uid="{8C745442-F721-4E80-B51B-C90536DCE49D}"/>
    <cellStyle name="20% - 강조색4 4 2 6 2" xfId="16889" xr:uid="{E8F37E11-951C-4F53-AA09-E491449E4005}"/>
    <cellStyle name="20% - 강조색4 4 2 6 2 2" xfId="38938" xr:uid="{95545D6C-ADE7-4FCF-B3D2-981AD0CE69B1}"/>
    <cellStyle name="20% - 강조색4 4 2 6 3" xfId="27918" xr:uid="{D7E62A38-1EC1-4AD1-AB67-966647519239}"/>
    <cellStyle name="20% - 강조색4 4 2 6 4" xfId="54075" xr:uid="{B3900F95-FBD0-4D82-8122-21F4AFCC6166}"/>
    <cellStyle name="20% - 강조색4 4 2 7" xfId="11379" xr:uid="{955BAB5D-02FF-4554-94EC-72A7C5D5EF1B}"/>
    <cellStyle name="20% - 강조색4 4 2 7 2" xfId="33428" xr:uid="{D1DA08D4-1A2B-49E9-A913-063F49215A21}"/>
    <cellStyle name="20% - 강조색4 4 2 8" xfId="22408" xr:uid="{82F1899F-E393-44CE-9CD1-5997F4126854}"/>
    <cellStyle name="20% - 강조색4 4 2 9" xfId="48566" xr:uid="{A4142D39-D52B-44F5-B678-9FE3EE1518EE}"/>
    <cellStyle name="20% - 강조색4 4 3" xfId="459" xr:uid="{00000000-0005-0000-0000-0000A7000000}"/>
    <cellStyle name="20% - 강조색4 4 3 2" xfId="1196" xr:uid="{446FDEBD-2B90-47EF-B3E1-FBBCF8E99E3E}"/>
    <cellStyle name="20% - 강조색4 4 3 2 2" xfId="2590" xr:uid="{ED237BDB-3052-4EDC-B638-36BB5AEC2C22}"/>
    <cellStyle name="20% - 강조색4 4 3 2 2 2" xfId="5366" xr:uid="{E7C41668-9F79-4333-8C24-F81F1F5084D0}"/>
    <cellStyle name="20% - 강조색4 4 3 2 2 2 2" xfId="10892" xr:uid="{BDDF1EB7-0C0E-457D-AA47-6BFB4B8F4694}"/>
    <cellStyle name="20% - 강조색4 4 3 2 2 2 2 2" xfId="21921" xr:uid="{5637DEEE-8997-4C01-8DF3-3690E8AA2F01}"/>
    <cellStyle name="20% - 강조색4 4 3 2 2 2 2 2 2" xfId="43970" xr:uid="{7387B879-E841-40A7-BB03-6A41194AAAF4}"/>
    <cellStyle name="20% - 강조색4 4 3 2 2 2 2 3" xfId="32950" xr:uid="{52F4A81E-1F9E-4000-BC16-0D3C740C89BF}"/>
    <cellStyle name="20% - 강조색4 4 3 2 2 2 3" xfId="16411" xr:uid="{837F845B-89C3-4065-8714-800976DEACB4}"/>
    <cellStyle name="20% - 강조색4 4 3 2 2 2 3 2" xfId="38460" xr:uid="{8C2225B9-0B1E-4334-8C81-E5BC67754C8B}"/>
    <cellStyle name="20% - 강조색4 4 3 2 2 2 4" xfId="27440" xr:uid="{BE81EDEF-5B22-40F4-8ED7-D1EB902ACAF6}"/>
    <cellStyle name="20% - 강조색4 4 3 2 2 2 5" xfId="53598" xr:uid="{4B8134AF-9625-44D9-8694-BEE4EE64B00C}"/>
    <cellStyle name="20% - 강조색4 4 3 2 2 3" xfId="8137" xr:uid="{43AC4F2C-7310-4E14-9E72-A591A4F7B59C}"/>
    <cellStyle name="20% - 강조색4 4 3 2 2 3 2" xfId="19166" xr:uid="{23CBB168-6534-4B01-A935-0CD2163B8AAA}"/>
    <cellStyle name="20% - 강조색4 4 3 2 2 3 2 2" xfId="41215" xr:uid="{65490DC5-D97E-497F-9E9E-C4A6FCB8519D}"/>
    <cellStyle name="20% - 강조색4 4 3 2 2 3 3" xfId="30195" xr:uid="{D1C6F1F2-DA0B-4B5D-B459-39C8815FB3ED}"/>
    <cellStyle name="20% - 강조색4 4 3 2 2 4" xfId="13656" xr:uid="{6E258CBD-7228-4752-9AD3-0E6AC1C9755E}"/>
    <cellStyle name="20% - 강조색4 4 3 2 2 4 2" xfId="35705" xr:uid="{E0693342-E12F-4CAF-AA75-77489E1177B2}"/>
    <cellStyle name="20% - 강조색4 4 3 2 2 5" xfId="24685" xr:uid="{B812A1C9-B4AC-40CE-8ACB-91CCBA4B0B77}"/>
    <cellStyle name="20% - 강조색4 4 3 2 2 6" xfId="50843" xr:uid="{B5CF8984-89F7-4C89-8C74-9F5CE5E4E837}"/>
    <cellStyle name="20% - 강조색4 4 3 2 3" xfId="3990" xr:uid="{6D6D4F72-26FB-4A35-BB53-F6E122CA1035}"/>
    <cellStyle name="20% - 강조색4 4 3 2 3 2" xfId="9516" xr:uid="{2374E9B0-0BD1-4315-8694-82DD9F27CC09}"/>
    <cellStyle name="20% - 강조색4 4 3 2 3 2 2" xfId="20545" xr:uid="{CAE3DF7C-84C7-41C1-928C-AF13BE9AB0D1}"/>
    <cellStyle name="20% - 강조색4 4 3 2 3 2 2 2" xfId="42594" xr:uid="{17E35878-C1C5-4432-99A0-295013C2F7B0}"/>
    <cellStyle name="20% - 강조색4 4 3 2 3 2 3" xfId="31574" xr:uid="{68F7D875-B96C-4F93-B04C-524D512F49F0}"/>
    <cellStyle name="20% - 강조색4 4 3 2 3 3" xfId="15035" xr:uid="{0037CD3A-2E89-4170-AC55-C8C9ACA628A8}"/>
    <cellStyle name="20% - 강조색4 4 3 2 3 3 2" xfId="37084" xr:uid="{B867FCA2-5D84-4A46-85CB-BACF0014A79F}"/>
    <cellStyle name="20% - 강조색4 4 3 2 3 4" xfId="26064" xr:uid="{8088D2ED-8E4E-4121-B1E9-6806869E55DC}"/>
    <cellStyle name="20% - 강조색4 4 3 2 3 5" xfId="52222" xr:uid="{DD7AD6E3-0305-4505-B823-FC8279571231}"/>
    <cellStyle name="20% - 강조색4 4 3 2 4" xfId="6761" xr:uid="{948BBCD2-33D2-4E29-A66D-18B12E7DD7FB}"/>
    <cellStyle name="20% - 강조색4 4 3 2 4 2" xfId="17790" xr:uid="{C906CFCB-3DDE-4A8D-ABAD-399633EB374F}"/>
    <cellStyle name="20% - 강조색4 4 3 2 4 2 2" xfId="39839" xr:uid="{18AAA8DF-C958-4654-83C5-D4FF91B21221}"/>
    <cellStyle name="20% - 강조색4 4 3 2 4 3" xfId="28819" xr:uid="{D0E60B1A-10FD-40ED-9A8F-6F5417FAA1D5}"/>
    <cellStyle name="20% - 강조색4 4 3 2 4 4" xfId="54975" xr:uid="{383FA8D8-C6A0-4066-A3BA-89A67CF6C33C}"/>
    <cellStyle name="20% - 강조색4 4 3 2 5" xfId="12280" xr:uid="{7D42419A-DB7A-4272-906C-C6CF946F03EC}"/>
    <cellStyle name="20% - 강조색4 4 3 2 5 2" xfId="34329" xr:uid="{BB4E3483-F2C6-4512-AF4A-D0E1128830BF}"/>
    <cellStyle name="20% - 강조색4 4 3 2 6" xfId="23309" xr:uid="{77C34C1B-3484-4582-87A7-FA1DE040DE00}"/>
    <cellStyle name="20% - 강조색4 4 3 2 7" xfId="49466" xr:uid="{0A351EE4-562E-499B-A41D-F10F9EB7FEC9}"/>
    <cellStyle name="20% - 강조색4 4 3 3" xfId="1902" xr:uid="{43C70F09-6C0F-4787-BCCE-245DF69E07B7}"/>
    <cellStyle name="20% - 강조색4 4 3 3 2" xfId="4678" xr:uid="{70B27898-5D52-48A4-9705-23B05285A755}"/>
    <cellStyle name="20% - 강조색4 4 3 3 2 2" xfId="10204" xr:uid="{3D829283-6037-40A3-A707-14C24C22CF51}"/>
    <cellStyle name="20% - 강조색4 4 3 3 2 2 2" xfId="21233" xr:uid="{D571DA5A-3141-45B3-9C4F-36AE4688D3A8}"/>
    <cellStyle name="20% - 강조색4 4 3 3 2 2 2 2" xfId="43282" xr:uid="{4193295C-FF2C-4ACA-8E9D-394AF538C4A1}"/>
    <cellStyle name="20% - 강조색4 4 3 3 2 2 3" xfId="32262" xr:uid="{8D654046-064E-4F05-A24D-647EA06E6335}"/>
    <cellStyle name="20% - 강조색4 4 3 3 2 3" xfId="15723" xr:uid="{762233F5-3758-425C-B033-079B5876C943}"/>
    <cellStyle name="20% - 강조색4 4 3 3 2 3 2" xfId="37772" xr:uid="{AF38E7A7-00C0-46D2-9DC0-DDE786C079F1}"/>
    <cellStyle name="20% - 강조색4 4 3 3 2 4" xfId="26752" xr:uid="{90042574-3F65-4853-BBC4-34D0EBEEE3D4}"/>
    <cellStyle name="20% - 강조색4 4 3 3 2 5" xfId="52910" xr:uid="{0C1B4EFA-5831-4B96-8583-4B52BC565EC5}"/>
    <cellStyle name="20% - 강조색4 4 3 3 3" xfId="7449" xr:uid="{64870BC8-5034-4D44-9F5C-44AF453D8700}"/>
    <cellStyle name="20% - 강조색4 4 3 3 3 2" xfId="18478" xr:uid="{4C506CC7-7FF1-4681-B888-8752D9B66429}"/>
    <cellStyle name="20% - 강조색4 4 3 3 3 2 2" xfId="40527" xr:uid="{86261BE1-4FFE-4BBB-A547-D31C44BE40D2}"/>
    <cellStyle name="20% - 강조색4 4 3 3 3 3" xfId="29507" xr:uid="{510575E5-4A07-4803-883A-F1300E34EC42}"/>
    <cellStyle name="20% - 강조색4 4 3 3 4" xfId="12968" xr:uid="{50310F7D-4A4E-42F2-9FA3-5E205392C954}"/>
    <cellStyle name="20% - 강조색4 4 3 3 4 2" xfId="35017" xr:uid="{CDE3E440-CAF0-4B26-877A-D86F884C435B}"/>
    <cellStyle name="20% - 강조색4 4 3 3 5" xfId="23997" xr:uid="{73A10D16-A3BD-42DB-B67A-8E5665F78615}"/>
    <cellStyle name="20% - 강조색4 4 3 3 6" xfId="50155" xr:uid="{C741DBF6-3EB5-4D04-9D06-89B72834C3E6}"/>
    <cellStyle name="20% - 강조색4 4 3 4" xfId="3302" xr:uid="{E7E04317-4AC3-40E6-840A-8A1DCD02AE0B}"/>
    <cellStyle name="20% - 강조색4 4 3 4 2" xfId="8828" xr:uid="{F93AF6A4-5313-454C-B8E4-AA785DBE734C}"/>
    <cellStyle name="20% - 강조색4 4 3 4 2 2" xfId="19857" xr:uid="{80FDD1C6-A835-41DD-B1F7-D205F109624D}"/>
    <cellStyle name="20% - 강조색4 4 3 4 2 2 2" xfId="41906" xr:uid="{0CE77BFF-6295-4024-ABD1-BCBA103B38A5}"/>
    <cellStyle name="20% - 강조색4 4 3 4 2 3" xfId="30886" xr:uid="{F3A104A7-59F9-47E1-960D-3853AB2F7B86}"/>
    <cellStyle name="20% - 강조색4 4 3 4 3" xfId="14347" xr:uid="{C2C9A80B-A0C3-4088-AEC2-0D3716C8F12C}"/>
    <cellStyle name="20% - 강조색4 4 3 4 3 2" xfId="36396" xr:uid="{75FC8EBE-34EC-4BFD-A85E-9CB5990526F4}"/>
    <cellStyle name="20% - 강조색4 4 3 4 4" xfId="25376" xr:uid="{2C1439FE-9F8A-4C5B-B0EA-9CF28BA090B2}"/>
    <cellStyle name="20% - 강조색4 4 3 4 5" xfId="51534" xr:uid="{16E63AAC-BFFB-43E5-9033-32291C3E7E5A}"/>
    <cellStyle name="20% - 강조색4 4 3 5" xfId="6073" xr:uid="{0380E5FC-0FBB-4329-A45E-1534304F7CEE}"/>
    <cellStyle name="20% - 강조색4 4 3 5 2" xfId="17102" xr:uid="{A7AAD9FA-6917-4208-B246-DE6FFD39ABBF}"/>
    <cellStyle name="20% - 강조색4 4 3 5 2 2" xfId="39151" xr:uid="{BBE10656-E0F0-4460-9299-851B6C8B81CA}"/>
    <cellStyle name="20% - 강조색4 4 3 5 3" xfId="28131" xr:uid="{4482CE6C-7D2E-4E38-9533-CBB0FB85FD00}"/>
    <cellStyle name="20% - 강조색4 4 3 5 4" xfId="54287" xr:uid="{A859484A-C914-40FC-896F-74B2587A303F}"/>
    <cellStyle name="20% - 강조색4 4 3 6" xfId="11592" xr:uid="{EA116BFB-FB9D-4104-BED6-0D9CD6171611}"/>
    <cellStyle name="20% - 강조색4 4 3 6 2" xfId="33641" xr:uid="{430DF571-6B61-415C-A139-EB916B07D00E}"/>
    <cellStyle name="20% - 강조색4 4 3 7" xfId="22621" xr:uid="{2E7F0B0B-B682-4102-99FA-7E4970385866}"/>
    <cellStyle name="20% - 강조색4 4 3 8" xfId="48778" xr:uid="{CBB062DA-9FA8-4E85-9988-5569F912F545}"/>
    <cellStyle name="20% - 강조색4 4 4" xfId="854" xr:uid="{6EDBC7FA-AFDE-46AC-982D-88E12B088452}"/>
    <cellStyle name="20% - 강조색4 4 4 2" xfId="2248" xr:uid="{12A0B742-414D-4E4B-9620-AB454268EF53}"/>
    <cellStyle name="20% - 강조색4 4 4 2 2" xfId="5024" xr:uid="{D4CE5787-11D2-48D6-B402-7CED46BE135C}"/>
    <cellStyle name="20% - 강조색4 4 4 2 2 2" xfId="10550" xr:uid="{D6CF6004-CBD2-4CA2-B737-CE0FD5F3B3CC}"/>
    <cellStyle name="20% - 강조색4 4 4 2 2 2 2" xfId="21579" xr:uid="{5CE4B4A7-6D8A-46A9-BDDC-D1D0ED06A977}"/>
    <cellStyle name="20% - 강조색4 4 4 2 2 2 2 2" xfId="43628" xr:uid="{EF306770-6489-4359-B6A8-6D060008AAC8}"/>
    <cellStyle name="20% - 강조색4 4 4 2 2 2 3" xfId="32608" xr:uid="{5C7B7DB9-3B7E-483A-BE2B-A97847399A0A}"/>
    <cellStyle name="20% - 강조색4 4 4 2 2 3" xfId="16069" xr:uid="{2999F958-7140-4CA3-99A0-222A1523DF2B}"/>
    <cellStyle name="20% - 강조색4 4 4 2 2 3 2" xfId="38118" xr:uid="{1450D1C6-6398-43B0-B689-CE4A9E8300C2}"/>
    <cellStyle name="20% - 강조색4 4 4 2 2 4" xfId="27098" xr:uid="{C8BCB85F-97C9-43ED-A84F-DF68EEF3F099}"/>
    <cellStyle name="20% - 강조색4 4 4 2 2 5" xfId="53256" xr:uid="{0BF7B7E4-C26E-4487-948F-39319F5D2903}"/>
    <cellStyle name="20% - 강조색4 4 4 2 3" xfId="7795" xr:uid="{80F1EE86-AAFC-4755-98B8-38DDC4658C07}"/>
    <cellStyle name="20% - 강조색4 4 4 2 3 2" xfId="18824" xr:uid="{ECD5FFB5-FC76-4002-BACA-E8891B741FD1}"/>
    <cellStyle name="20% - 강조색4 4 4 2 3 2 2" xfId="40873" xr:uid="{D86C74FB-96AF-4ACF-9808-A829C17B25C7}"/>
    <cellStyle name="20% - 강조색4 4 4 2 3 3" xfId="29853" xr:uid="{5CFDD340-61DA-4B05-A323-92FEAD3C80E3}"/>
    <cellStyle name="20% - 강조색4 4 4 2 4" xfId="13314" xr:uid="{AC08F05C-B0AD-43E4-8446-8BD6C3418463}"/>
    <cellStyle name="20% - 강조색4 4 4 2 4 2" xfId="35363" xr:uid="{ACDFB21E-9123-4078-8A6A-8C241B067769}"/>
    <cellStyle name="20% - 강조색4 4 4 2 5" xfId="24343" xr:uid="{26EBFCE8-500E-400C-AA43-070292E97215}"/>
    <cellStyle name="20% - 강조색4 4 4 2 6" xfId="50501" xr:uid="{9C74C09E-176F-4104-ACD2-F90DE946928C}"/>
    <cellStyle name="20% - 강조색4 4 4 3" xfId="3648" xr:uid="{817C06F2-C3C7-4F5D-8C31-0667F07B8AC0}"/>
    <cellStyle name="20% - 강조색4 4 4 3 2" xfId="9174" xr:uid="{97F69431-7A47-472A-9BBF-F5D6308E9749}"/>
    <cellStyle name="20% - 강조색4 4 4 3 2 2" xfId="20203" xr:uid="{BEB00CC1-7577-4B38-929D-E396C8396D37}"/>
    <cellStyle name="20% - 강조색4 4 4 3 2 2 2" xfId="42252" xr:uid="{4C413748-4E2E-4CBF-A108-5AA6F2456754}"/>
    <cellStyle name="20% - 강조색4 4 4 3 2 3" xfId="31232" xr:uid="{5443CD26-7384-4D58-BF67-736B1EF2289A}"/>
    <cellStyle name="20% - 강조색4 4 4 3 3" xfId="14693" xr:uid="{5D6FD291-5FAA-4DA2-BC00-82ED8A489A64}"/>
    <cellStyle name="20% - 강조색4 4 4 3 3 2" xfId="36742" xr:uid="{79442EEA-6ED8-47CF-BD17-7F878C930FD0}"/>
    <cellStyle name="20% - 강조색4 4 4 3 4" xfId="25722" xr:uid="{2BEA7AAC-D2DB-4405-ABDC-28302D068B28}"/>
    <cellStyle name="20% - 강조색4 4 4 3 5" xfId="51880" xr:uid="{5C5B2219-3501-483D-BC75-81021413936B}"/>
    <cellStyle name="20% - 강조색4 4 4 4" xfId="6419" xr:uid="{67502652-F59B-4075-A4E2-5D28FD6A9DD5}"/>
    <cellStyle name="20% - 강조색4 4 4 4 2" xfId="17448" xr:uid="{73B60B22-F98B-4BD5-B236-5FF9534B4EBF}"/>
    <cellStyle name="20% - 강조색4 4 4 4 2 2" xfId="39497" xr:uid="{8C6C346F-9735-45C5-BB32-55E29BEA3F77}"/>
    <cellStyle name="20% - 강조색4 4 4 4 3" xfId="28477" xr:uid="{1929DFCA-22A0-4E77-97A2-86E3D28C0BD9}"/>
    <cellStyle name="20% - 강조색4 4 4 4 4" xfId="54633" xr:uid="{F3D29C97-4BE0-4721-8BAD-2FEE1D739941}"/>
    <cellStyle name="20% - 강조색4 4 4 5" xfId="11938" xr:uid="{3D26EB27-BF38-4A5A-ACE2-333110DD83A0}"/>
    <cellStyle name="20% - 강조색4 4 4 5 2" xfId="33987" xr:uid="{13C7AE0F-EAB9-41C2-B487-CD85FCAFCBA1}"/>
    <cellStyle name="20% - 강조색4 4 4 6" xfId="22967" xr:uid="{0487F5C0-0850-4938-A07B-3CFA55728F94}"/>
    <cellStyle name="20% - 강조색4 4 4 7" xfId="49124" xr:uid="{62830037-4C46-41D5-94D7-D75434CA5535}"/>
    <cellStyle name="20% - 강조색4 4 5" xfId="1560" xr:uid="{17BF4857-749A-4E0F-B2C9-0EA3802132FC}"/>
    <cellStyle name="20% - 강조색4 4 5 2" xfId="4336" xr:uid="{5BAD4298-B7A8-4719-9E6E-6BC52FC2399F}"/>
    <cellStyle name="20% - 강조색4 4 5 2 2" xfId="9862" xr:uid="{2A8575DB-01E3-4695-AF8B-E847DCFEECCA}"/>
    <cellStyle name="20% - 강조색4 4 5 2 2 2" xfId="20891" xr:uid="{C0116290-0822-45F0-A7C0-1390654B1059}"/>
    <cellStyle name="20% - 강조색4 4 5 2 2 2 2" xfId="42940" xr:uid="{B8C5C11C-2451-4AB3-BAE2-3DAC021BC240}"/>
    <cellStyle name="20% - 강조색4 4 5 2 2 3" xfId="31920" xr:uid="{3D08D70B-26B7-442F-9E83-E0FA2951B7D3}"/>
    <cellStyle name="20% - 강조색4 4 5 2 3" xfId="15381" xr:uid="{77F210E5-5DBF-468C-8C08-19DF88B58BAF}"/>
    <cellStyle name="20% - 강조색4 4 5 2 3 2" xfId="37430" xr:uid="{BEB218EC-C77B-4717-86F8-84BB173F35EF}"/>
    <cellStyle name="20% - 강조색4 4 5 2 4" xfId="26410" xr:uid="{6931910B-57D4-47C9-908D-0CEB96A25294}"/>
    <cellStyle name="20% - 강조색4 4 5 2 5" xfId="52568" xr:uid="{7231C3A2-C98E-4A41-AA80-D997A19A0C74}"/>
    <cellStyle name="20% - 강조색4 4 5 3" xfId="7107" xr:uid="{D6EE53FE-6A76-4CC7-A1B7-F3F36E6E188B}"/>
    <cellStyle name="20% - 강조색4 4 5 3 2" xfId="18136" xr:uid="{0C075766-2D2D-44C6-8DDB-070968D61875}"/>
    <cellStyle name="20% - 강조색4 4 5 3 2 2" xfId="40185" xr:uid="{2FE4F772-126C-4718-8630-E77A529D7A8A}"/>
    <cellStyle name="20% - 강조색4 4 5 3 3" xfId="29165" xr:uid="{99CCD05C-C3D9-4EF9-B8EF-FBEDBA8175BB}"/>
    <cellStyle name="20% - 강조색4 4 5 4" xfId="12626" xr:uid="{CD3C7B16-ACD5-45C4-9564-B0514FE1FF13}"/>
    <cellStyle name="20% - 강조색4 4 5 4 2" xfId="34675" xr:uid="{21F60C31-F1A7-4594-BEE7-9C5C76B057C5}"/>
    <cellStyle name="20% - 강조색4 4 5 5" xfId="23655" xr:uid="{1E17E634-37F0-4573-A8B4-7A84A2F46CB7}"/>
    <cellStyle name="20% - 강조색4 4 5 6" xfId="49813" xr:uid="{58EC9A59-296F-4B6B-B52F-9FE29E59AD8C}"/>
    <cellStyle name="20% - 강조색4 4 6" xfId="2960" xr:uid="{FF9F2310-2003-47AD-866C-F45AE3C2FDEA}"/>
    <cellStyle name="20% - 강조색4 4 6 2" xfId="8486" xr:uid="{31720E6F-15C5-4A11-BFD8-809778970E1A}"/>
    <cellStyle name="20% - 강조색4 4 6 2 2" xfId="19515" xr:uid="{7168504C-BE94-4D61-A7D9-61EA0C1818FC}"/>
    <cellStyle name="20% - 강조색4 4 6 2 2 2" xfId="41564" xr:uid="{D3E24B4E-2A55-4D2A-A1ED-F6B62DEFF49B}"/>
    <cellStyle name="20% - 강조색4 4 6 2 3" xfId="30544" xr:uid="{DF322211-56CA-49E9-8DE7-6DA82EA62A04}"/>
    <cellStyle name="20% - 강조색4 4 6 3" xfId="14005" xr:uid="{89BBB591-725F-42DB-B3CB-58D89C40FFC6}"/>
    <cellStyle name="20% - 강조색4 4 6 3 2" xfId="36054" xr:uid="{968E7F30-FB92-4B65-A42F-59D8E13DCDF6}"/>
    <cellStyle name="20% - 강조색4 4 6 4" xfId="25034" xr:uid="{3A3C99AF-A522-4BC5-B494-4D065D6BD2C0}"/>
    <cellStyle name="20% - 강조색4 4 6 5" xfId="51192" xr:uid="{AA139D4C-C966-4466-8797-F243A27CA201}"/>
    <cellStyle name="20% - 강조색4 4 7" xfId="5731" xr:uid="{F0EF4C62-8A20-4B55-9298-52B82B89046B}"/>
    <cellStyle name="20% - 강조색4 4 7 2" xfId="16760" xr:uid="{4548E520-EA20-4471-BF41-F420FAC18E70}"/>
    <cellStyle name="20% - 강조색4 4 7 2 2" xfId="38809" xr:uid="{6BDC61FA-0682-45DC-953A-3EACC8CF47B1}"/>
    <cellStyle name="20% - 강조색4 4 7 3" xfId="27789" xr:uid="{72138F39-D766-4E89-9ED6-443036DCE78E}"/>
    <cellStyle name="20% - 강조색4 4 7 4" xfId="53946" xr:uid="{F1DA48B3-3FCC-4B5E-A40D-183C7B2657CD}"/>
    <cellStyle name="20% - 강조색4 4 8" xfId="11250" xr:uid="{FDC809BE-B91B-4F4B-9920-8CF0B66A8A45}"/>
    <cellStyle name="20% - 강조색4 4 8 2" xfId="33299" xr:uid="{6B42A224-D4D3-4EBF-A7CC-FABFB55F9717}"/>
    <cellStyle name="20% - 강조색4 4 9" xfId="22279" xr:uid="{AF032544-F608-44F1-86EB-1B275C8B0B93}"/>
    <cellStyle name="20% - 강조색4 5" xfId="112" xr:uid="{00000000-0005-0000-0000-0000A8000000}"/>
    <cellStyle name="20% - 강조색4 5 10" xfId="48450" xr:uid="{EE05E182-0C4F-4611-965E-71215BB44E1F}"/>
    <cellStyle name="20% - 강조색4 5 2" xfId="241" xr:uid="{00000000-0005-0000-0000-0000A9000000}"/>
    <cellStyle name="20% - 강조색4 5 2 2" xfId="601" xr:uid="{00000000-0005-0000-0000-0000AA000000}"/>
    <cellStyle name="20% - 강조색4 5 2 2 2" xfId="1338" xr:uid="{8A6C01D5-3B84-41D8-B771-3F0BD88676B5}"/>
    <cellStyle name="20% - 강조색4 5 2 2 2 2" xfId="2732" xr:uid="{D29D1682-B874-41B0-9408-98607237E76D}"/>
    <cellStyle name="20% - 강조색4 5 2 2 2 2 2" xfId="5508" xr:uid="{E8FDF283-6012-46F3-A303-5060ABE8F131}"/>
    <cellStyle name="20% - 강조색4 5 2 2 2 2 2 2" xfId="11034" xr:uid="{E97AF18C-C2EB-40C9-B224-D1753CE22F1A}"/>
    <cellStyle name="20% - 강조색4 5 2 2 2 2 2 2 2" xfId="22063" xr:uid="{AB8B0CC1-58EA-4FD3-BDF7-F84A82F5D4DE}"/>
    <cellStyle name="20% - 강조색4 5 2 2 2 2 2 2 2 2" xfId="44112" xr:uid="{1AE5B4B9-4B49-4428-AA87-3507B7580520}"/>
    <cellStyle name="20% - 강조색4 5 2 2 2 2 2 2 3" xfId="33092" xr:uid="{629AA9C9-0411-4AA6-BA8A-3CCC472A7904}"/>
    <cellStyle name="20% - 강조색4 5 2 2 2 2 2 3" xfId="16553" xr:uid="{1A307E87-F670-4E8E-8FC2-55B64A6B2810}"/>
    <cellStyle name="20% - 강조색4 5 2 2 2 2 2 3 2" xfId="38602" xr:uid="{30D9D71C-5B45-484F-8D04-D1AE72D159FD}"/>
    <cellStyle name="20% - 강조색4 5 2 2 2 2 2 4" xfId="27582" xr:uid="{FFC45E41-CEF7-47C5-BB0A-61CF2D13B30C}"/>
    <cellStyle name="20% - 강조색4 5 2 2 2 2 2 5" xfId="53740" xr:uid="{5A64EB57-6F8A-4ABE-9716-C7F4A7AB4BFD}"/>
    <cellStyle name="20% - 강조색4 5 2 2 2 2 3" xfId="8279" xr:uid="{2309E8E4-140B-4551-9E69-FD85641D4802}"/>
    <cellStyle name="20% - 강조색4 5 2 2 2 2 3 2" xfId="19308" xr:uid="{7E7395D8-C79A-45C7-9DFB-8C5D05D6315F}"/>
    <cellStyle name="20% - 강조색4 5 2 2 2 2 3 2 2" xfId="41357" xr:uid="{3FC2DCCF-C62D-4D62-B24F-C15E0729FF74}"/>
    <cellStyle name="20% - 강조색4 5 2 2 2 2 3 3" xfId="30337" xr:uid="{82B58086-26D1-4164-ABCD-2D201ECBECA7}"/>
    <cellStyle name="20% - 강조색4 5 2 2 2 2 4" xfId="13798" xr:uid="{A2E85E76-429A-4F5D-9BA6-E7D702721C4C}"/>
    <cellStyle name="20% - 강조색4 5 2 2 2 2 4 2" xfId="35847" xr:uid="{F28621ED-0126-40FF-9955-C055EC18FBC0}"/>
    <cellStyle name="20% - 강조색4 5 2 2 2 2 5" xfId="24827" xr:uid="{06A3ADF0-B293-490B-8358-E8C1CA4B4CF9}"/>
    <cellStyle name="20% - 강조색4 5 2 2 2 2 6" xfId="50985" xr:uid="{32E7C909-FCA5-4216-A548-74EA36A78802}"/>
    <cellStyle name="20% - 강조색4 5 2 2 2 3" xfId="4132" xr:uid="{79BF2B2D-DEB7-4FFE-A525-773E3BD5CDE1}"/>
    <cellStyle name="20% - 강조색4 5 2 2 2 3 2" xfId="9658" xr:uid="{B80C2FB7-6048-4592-8046-DB4F8AC8464D}"/>
    <cellStyle name="20% - 강조색4 5 2 2 2 3 2 2" xfId="20687" xr:uid="{065BCC2C-DEA8-4977-9B88-298AA61E7332}"/>
    <cellStyle name="20% - 강조색4 5 2 2 2 3 2 2 2" xfId="42736" xr:uid="{CD85D0A9-ECAA-4EE4-A55F-7AA22DF58D46}"/>
    <cellStyle name="20% - 강조색4 5 2 2 2 3 2 3" xfId="31716" xr:uid="{6FAB6975-1ECF-4439-8C2C-A9FD775F05AB}"/>
    <cellStyle name="20% - 강조색4 5 2 2 2 3 3" xfId="15177" xr:uid="{68BE4C67-9DF1-4251-9B3C-DB7E96FA9407}"/>
    <cellStyle name="20% - 강조색4 5 2 2 2 3 3 2" xfId="37226" xr:uid="{1F5D5C70-4843-4086-AC7B-9F72B4B327F5}"/>
    <cellStyle name="20% - 강조색4 5 2 2 2 3 4" xfId="26206" xr:uid="{D344E17E-2E0E-4352-9682-BF8C22788419}"/>
    <cellStyle name="20% - 강조색4 5 2 2 2 3 5" xfId="52364" xr:uid="{5D2BD800-E126-43F5-B76B-9D95F5C703F7}"/>
    <cellStyle name="20% - 강조색4 5 2 2 2 4" xfId="6903" xr:uid="{6B983C1D-C49C-4558-91FD-5C243964F802}"/>
    <cellStyle name="20% - 강조색4 5 2 2 2 4 2" xfId="17932" xr:uid="{E096961E-46ED-48BD-A8CA-A058E01F6AA4}"/>
    <cellStyle name="20% - 강조색4 5 2 2 2 4 2 2" xfId="39981" xr:uid="{559378A7-E8F2-4C81-BBE8-0746F0F219B3}"/>
    <cellStyle name="20% - 강조색4 5 2 2 2 4 3" xfId="28961" xr:uid="{25B026C6-0FB5-4975-9951-8FEDCA4F04FC}"/>
    <cellStyle name="20% - 강조색4 5 2 2 2 4 4" xfId="55117" xr:uid="{45AE0125-76B0-4958-AB24-4E315ECB3CFF}"/>
    <cellStyle name="20% - 강조색4 5 2 2 2 5" xfId="12422" xr:uid="{36A52887-7FAB-4DA5-B701-F4806E154182}"/>
    <cellStyle name="20% - 강조색4 5 2 2 2 5 2" xfId="34471" xr:uid="{7A906F8A-5AE3-4944-B74E-1C897F186D75}"/>
    <cellStyle name="20% - 강조색4 5 2 2 2 6" xfId="23451" xr:uid="{7C8A794C-7FCE-4FF5-B158-B83E0EEE8F2E}"/>
    <cellStyle name="20% - 강조색4 5 2 2 2 7" xfId="49608" xr:uid="{2CDCDF8D-FD22-4864-9FCE-50420CB55818}"/>
    <cellStyle name="20% - 강조색4 5 2 2 3" xfId="2044" xr:uid="{930437F9-953E-4EC9-B422-94A51A2391D2}"/>
    <cellStyle name="20% - 강조색4 5 2 2 3 2" xfId="4820" xr:uid="{358CFEC8-02E5-43E0-83AC-71389D07D4BE}"/>
    <cellStyle name="20% - 강조색4 5 2 2 3 2 2" xfId="10346" xr:uid="{CD2520A7-53DE-4296-9EF4-902B0E6C6AB3}"/>
    <cellStyle name="20% - 강조색4 5 2 2 3 2 2 2" xfId="21375" xr:uid="{6F011A4D-144F-4FA9-AB50-CDDD118D8794}"/>
    <cellStyle name="20% - 강조색4 5 2 2 3 2 2 2 2" xfId="43424" xr:uid="{D7B0E913-6FF2-4105-B134-2AEE598F401B}"/>
    <cellStyle name="20% - 강조색4 5 2 2 3 2 2 3" xfId="32404" xr:uid="{148AD1C2-6DD1-48AF-B97A-A31F25DA7796}"/>
    <cellStyle name="20% - 강조색4 5 2 2 3 2 3" xfId="15865" xr:uid="{9F9D782B-F809-4EA4-A073-4D5E7C7856C4}"/>
    <cellStyle name="20% - 강조색4 5 2 2 3 2 3 2" xfId="37914" xr:uid="{C65321E5-7267-4D9B-A31A-08109DCF238F}"/>
    <cellStyle name="20% - 강조색4 5 2 2 3 2 4" xfId="26894" xr:uid="{84FCD9AC-F350-4DDD-8541-635C77508CEB}"/>
    <cellStyle name="20% - 강조색4 5 2 2 3 2 5" xfId="53052" xr:uid="{7951A9A6-B319-4454-BCB4-98CC6AEADD2F}"/>
    <cellStyle name="20% - 강조색4 5 2 2 3 3" xfId="7591" xr:uid="{5CA02ECE-CF3A-44CD-A14C-40956330966F}"/>
    <cellStyle name="20% - 강조색4 5 2 2 3 3 2" xfId="18620" xr:uid="{2A3F72CA-839C-4D58-A394-483508085E9F}"/>
    <cellStyle name="20% - 강조색4 5 2 2 3 3 2 2" xfId="40669" xr:uid="{50230D8A-0063-4F42-86F1-A35DEE32BEC8}"/>
    <cellStyle name="20% - 강조색4 5 2 2 3 3 3" xfId="29649" xr:uid="{5C76351C-D515-4612-9190-9C270532B199}"/>
    <cellStyle name="20% - 강조색4 5 2 2 3 4" xfId="13110" xr:uid="{4BF46BA9-65A9-47BA-B2B3-211978D0E88B}"/>
    <cellStyle name="20% - 강조색4 5 2 2 3 4 2" xfId="35159" xr:uid="{FD69950B-727C-43A0-BDA4-2D9209F879A2}"/>
    <cellStyle name="20% - 강조색4 5 2 2 3 5" xfId="24139" xr:uid="{1486BE2F-620E-4F53-B618-F3BC3628587F}"/>
    <cellStyle name="20% - 강조색4 5 2 2 3 6" xfId="50297" xr:uid="{FC497BE5-0AE5-47C1-9298-E9B8CCFEEEE9}"/>
    <cellStyle name="20% - 강조색4 5 2 2 4" xfId="3444" xr:uid="{49BD8650-79C1-4D9B-859E-861762D58590}"/>
    <cellStyle name="20% - 강조색4 5 2 2 4 2" xfId="8970" xr:uid="{CB344D31-155B-4909-BF78-58B789873E03}"/>
    <cellStyle name="20% - 강조색4 5 2 2 4 2 2" xfId="19999" xr:uid="{08BDFF9B-2ED2-4F23-8054-C8724CDEFC81}"/>
    <cellStyle name="20% - 강조색4 5 2 2 4 2 2 2" xfId="42048" xr:uid="{104F353B-03EE-44C7-8FFD-9DD042DA4027}"/>
    <cellStyle name="20% - 강조색4 5 2 2 4 2 3" xfId="31028" xr:uid="{8C536476-C292-42DB-B3EC-7884B6799C9A}"/>
    <cellStyle name="20% - 강조색4 5 2 2 4 3" xfId="14489" xr:uid="{8A36DB25-7E8B-406A-8AD9-241458DE42A3}"/>
    <cellStyle name="20% - 강조색4 5 2 2 4 3 2" xfId="36538" xr:uid="{B4C81FF0-E932-4C9E-8BC8-D99153560F55}"/>
    <cellStyle name="20% - 강조색4 5 2 2 4 4" xfId="25518" xr:uid="{7D0E1E02-7B17-4859-9E14-1DA2AD5B24A1}"/>
    <cellStyle name="20% - 강조색4 5 2 2 4 5" xfId="51676" xr:uid="{0108FEDA-0697-4EC5-A7C8-208A9FF96A80}"/>
    <cellStyle name="20% - 강조색4 5 2 2 5" xfId="6215" xr:uid="{8A319BCF-7035-4B76-A7BC-138A78687772}"/>
    <cellStyle name="20% - 강조색4 5 2 2 5 2" xfId="17244" xr:uid="{FFB14AA0-5084-4735-BD1C-45F426886A8F}"/>
    <cellStyle name="20% - 강조색4 5 2 2 5 2 2" xfId="39293" xr:uid="{A2A512DB-7960-4137-81D9-D17EA42509D4}"/>
    <cellStyle name="20% - 강조색4 5 2 2 5 3" xfId="28273" xr:uid="{E904555C-7908-4617-B140-5691938C0CE0}"/>
    <cellStyle name="20% - 강조색4 5 2 2 5 4" xfId="54429" xr:uid="{A7823A8A-8D9A-4077-A08E-F1179C2AF100}"/>
    <cellStyle name="20% - 강조색4 5 2 2 6" xfId="11734" xr:uid="{20B017D8-341F-42C9-BA19-99984C1DC8A6}"/>
    <cellStyle name="20% - 강조색4 5 2 2 6 2" xfId="33783" xr:uid="{459FAEF1-8C6A-4BF0-89AD-A01705486DB2}"/>
    <cellStyle name="20% - 강조색4 5 2 2 7" xfId="22763" xr:uid="{9CFCC096-8737-4158-BD5D-956C8BAF6539}"/>
    <cellStyle name="20% - 강조색4 5 2 2 8" xfId="48920" xr:uid="{69C60275-DEC9-4C31-A962-3B6E85F9382A}"/>
    <cellStyle name="20% - 강조색4 5 2 3" xfId="996" xr:uid="{81620F36-8B80-41F5-85EF-631BF8C0386F}"/>
    <cellStyle name="20% - 강조색4 5 2 3 2" xfId="2390" xr:uid="{FB9EA908-233C-4A07-8016-794F36258561}"/>
    <cellStyle name="20% - 강조색4 5 2 3 2 2" xfId="5166" xr:uid="{73004754-29EB-4C5C-B723-0EAD34DE662F}"/>
    <cellStyle name="20% - 강조색4 5 2 3 2 2 2" xfId="10692" xr:uid="{8C0C959A-E5EE-4C55-A8AD-8C50312FA735}"/>
    <cellStyle name="20% - 강조색4 5 2 3 2 2 2 2" xfId="21721" xr:uid="{2B677E8C-33F3-48F5-8289-1DCFDCFF3400}"/>
    <cellStyle name="20% - 강조색4 5 2 3 2 2 2 2 2" xfId="43770" xr:uid="{6DD65489-1AA6-4582-A52F-1CB9D9019D33}"/>
    <cellStyle name="20% - 강조색4 5 2 3 2 2 2 3" xfId="32750" xr:uid="{B1BD9F9F-0C23-47AC-94A7-E7C3FC55073D}"/>
    <cellStyle name="20% - 강조색4 5 2 3 2 2 3" xfId="16211" xr:uid="{C4C67A82-5585-4AC3-9A43-341F77160102}"/>
    <cellStyle name="20% - 강조색4 5 2 3 2 2 3 2" xfId="38260" xr:uid="{1F1B68D1-EB6C-40FB-8CC6-798A65036EB9}"/>
    <cellStyle name="20% - 강조색4 5 2 3 2 2 4" xfId="27240" xr:uid="{F3B73E8E-D1F6-4798-929F-F9D4D7A5BA83}"/>
    <cellStyle name="20% - 강조색4 5 2 3 2 2 5" xfId="53398" xr:uid="{5997AD3C-C055-47D7-8CC3-CBEB18BD1FB4}"/>
    <cellStyle name="20% - 강조색4 5 2 3 2 3" xfId="7937" xr:uid="{B4B4FB2E-2284-4900-A6DB-9C849A2DE516}"/>
    <cellStyle name="20% - 강조색4 5 2 3 2 3 2" xfId="18966" xr:uid="{DA62ADF1-7123-42B9-A8D5-0BD7093E7CE7}"/>
    <cellStyle name="20% - 강조색4 5 2 3 2 3 2 2" xfId="41015" xr:uid="{3C0AF97A-3AD9-46C6-8039-3CBF8B1371DA}"/>
    <cellStyle name="20% - 강조색4 5 2 3 2 3 3" xfId="29995" xr:uid="{4BBBC5E4-CABE-4257-9645-968739B19042}"/>
    <cellStyle name="20% - 강조색4 5 2 3 2 4" xfId="13456" xr:uid="{C21FCA85-F140-4237-8590-6E32A3CA7026}"/>
    <cellStyle name="20% - 강조색4 5 2 3 2 4 2" xfId="35505" xr:uid="{8935115D-A9DF-4937-AF6B-7A4BB3CA6B75}"/>
    <cellStyle name="20% - 강조색4 5 2 3 2 5" xfId="24485" xr:uid="{6337C83D-6D15-42DE-B1CF-0703E7918DCB}"/>
    <cellStyle name="20% - 강조색4 5 2 3 2 6" xfId="50643" xr:uid="{9F343456-FB7D-4BB5-9C7C-3C3B6A3F3BD3}"/>
    <cellStyle name="20% - 강조색4 5 2 3 3" xfId="3790" xr:uid="{9B5F4724-EEF3-425C-A4F6-628937CC7224}"/>
    <cellStyle name="20% - 강조색4 5 2 3 3 2" xfId="9316" xr:uid="{E40361ED-E3A4-4994-98E6-8B6B572007CA}"/>
    <cellStyle name="20% - 강조색4 5 2 3 3 2 2" xfId="20345" xr:uid="{77201848-F7F0-4E05-84CA-C15E3F597A5F}"/>
    <cellStyle name="20% - 강조색4 5 2 3 3 2 2 2" xfId="42394" xr:uid="{F054FDD7-68A2-46F1-8275-A8C138E44CDA}"/>
    <cellStyle name="20% - 강조색4 5 2 3 3 2 3" xfId="31374" xr:uid="{4788C594-D0ED-405C-B1D5-A34984FCCAFE}"/>
    <cellStyle name="20% - 강조색4 5 2 3 3 3" xfId="14835" xr:uid="{E89C242B-10D4-4459-8273-4E5D8D081DC6}"/>
    <cellStyle name="20% - 강조색4 5 2 3 3 3 2" xfId="36884" xr:uid="{02C33DDD-E7A1-4C7A-8C81-3AF63ED24E7D}"/>
    <cellStyle name="20% - 강조색4 5 2 3 3 4" xfId="25864" xr:uid="{82A6C606-1753-4E31-9BDC-45647EDF89FA}"/>
    <cellStyle name="20% - 강조색4 5 2 3 3 5" xfId="52022" xr:uid="{FF9CF966-488E-46FC-BA6C-4C53D2A2A8A6}"/>
    <cellStyle name="20% - 강조색4 5 2 3 4" xfId="6561" xr:uid="{1E50825E-1433-45AF-A458-8C9A2B1D7CE6}"/>
    <cellStyle name="20% - 강조색4 5 2 3 4 2" xfId="17590" xr:uid="{E428A63B-F325-4EF8-B2CD-74860E14B2CC}"/>
    <cellStyle name="20% - 강조색4 5 2 3 4 2 2" xfId="39639" xr:uid="{BE7BFC4E-ECF2-4D92-8581-2F16D048A264}"/>
    <cellStyle name="20% - 강조색4 5 2 3 4 3" xfId="28619" xr:uid="{4B5D9BD2-7FF1-4AC1-986A-309C33D41526}"/>
    <cellStyle name="20% - 강조색4 5 2 3 4 4" xfId="54775" xr:uid="{D3622A9A-55B2-4EBF-8558-EF65C25EC984}"/>
    <cellStyle name="20% - 강조색4 5 2 3 5" xfId="12080" xr:uid="{4C098F7B-0E23-487B-A5F7-25B01CFCA227}"/>
    <cellStyle name="20% - 강조색4 5 2 3 5 2" xfId="34129" xr:uid="{8C6D16AF-3E36-4B48-A81F-3ED8A887653C}"/>
    <cellStyle name="20% - 강조색4 5 2 3 6" xfId="23109" xr:uid="{55B8ED9A-5EF1-4272-BD95-A96FD50286E8}"/>
    <cellStyle name="20% - 강조색4 5 2 3 7" xfId="49266" xr:uid="{4A868562-DAE6-4B50-A157-FCCF981C01DE}"/>
    <cellStyle name="20% - 강조색4 5 2 4" xfId="1702" xr:uid="{F95EB65B-0179-4632-ABD2-71401561FBF2}"/>
    <cellStyle name="20% - 강조색4 5 2 4 2" xfId="4478" xr:uid="{232FB6D1-C6F3-433B-A1F6-CED89BEAE865}"/>
    <cellStyle name="20% - 강조색4 5 2 4 2 2" xfId="10004" xr:uid="{5E78D828-7F62-4C72-ABEF-E7F20929AA2C}"/>
    <cellStyle name="20% - 강조색4 5 2 4 2 2 2" xfId="21033" xr:uid="{F36BC637-CF68-4949-9C03-6A6F8DC11127}"/>
    <cellStyle name="20% - 강조색4 5 2 4 2 2 2 2" xfId="43082" xr:uid="{69561DB0-31B5-4DE2-9116-298E394A1DB4}"/>
    <cellStyle name="20% - 강조색4 5 2 4 2 2 3" xfId="32062" xr:uid="{14DDB85D-90F8-4A4C-8CED-4DEEFCA9C4BB}"/>
    <cellStyle name="20% - 강조색4 5 2 4 2 3" xfId="15523" xr:uid="{DDDACFCE-2569-4DF1-80D0-6AC5680AE646}"/>
    <cellStyle name="20% - 강조색4 5 2 4 2 3 2" xfId="37572" xr:uid="{D0F490FB-3903-4679-81CF-FFB468B6C04A}"/>
    <cellStyle name="20% - 강조색4 5 2 4 2 4" xfId="26552" xr:uid="{510B84C7-3B03-49E8-AB08-5A1B3988917A}"/>
    <cellStyle name="20% - 강조색4 5 2 4 2 5" xfId="52710" xr:uid="{92D12168-B715-4ED2-B72A-58BF262A8C15}"/>
    <cellStyle name="20% - 강조색4 5 2 4 3" xfId="7249" xr:uid="{47BCEB68-2A72-4911-9EA9-F61846B443A1}"/>
    <cellStyle name="20% - 강조색4 5 2 4 3 2" xfId="18278" xr:uid="{18FBC494-0B78-4A92-A5DF-CAD6C643781E}"/>
    <cellStyle name="20% - 강조색4 5 2 4 3 2 2" xfId="40327" xr:uid="{23503DAD-37E2-49DA-B200-9E2E22FF53AF}"/>
    <cellStyle name="20% - 강조색4 5 2 4 3 3" xfId="29307" xr:uid="{DC967270-2B2E-4DC3-80EB-142D04BA5F7E}"/>
    <cellStyle name="20% - 강조색4 5 2 4 4" xfId="12768" xr:uid="{4078C9F4-82A8-48DB-9E41-FC81DBD24F64}"/>
    <cellStyle name="20% - 강조색4 5 2 4 4 2" xfId="34817" xr:uid="{E4F4C00B-6B73-4461-8B09-3CC29A0F24E8}"/>
    <cellStyle name="20% - 강조색4 5 2 4 5" xfId="23797" xr:uid="{A629CCE0-7145-42F4-A1B5-2FAF4F4F92B2}"/>
    <cellStyle name="20% - 강조색4 5 2 4 6" xfId="49955" xr:uid="{2978F1B0-C00D-48CE-94AD-29A89BBBC9EB}"/>
    <cellStyle name="20% - 강조색4 5 2 5" xfId="3102" xr:uid="{A6EF104F-5EFF-4329-B110-E9B09F333553}"/>
    <cellStyle name="20% - 강조색4 5 2 5 2" xfId="8628" xr:uid="{98141967-14AC-4A99-B766-0ED96BD9B414}"/>
    <cellStyle name="20% - 강조색4 5 2 5 2 2" xfId="19657" xr:uid="{8AEB3083-67C2-47FA-949A-ACAE268D3F94}"/>
    <cellStyle name="20% - 강조색4 5 2 5 2 2 2" xfId="41706" xr:uid="{756CA4BF-CB25-49ED-BE2D-CF6A3BBA4DEB}"/>
    <cellStyle name="20% - 강조색4 5 2 5 2 3" xfId="30686" xr:uid="{8C4682C0-4B82-48EC-86C5-46F61E2FC03A}"/>
    <cellStyle name="20% - 강조색4 5 2 5 3" xfId="14147" xr:uid="{F07A4A91-7335-4059-AAF5-85CC7E678AAD}"/>
    <cellStyle name="20% - 강조색4 5 2 5 3 2" xfId="36196" xr:uid="{96E7E72D-4E02-4473-B36E-0EDD767E5AEA}"/>
    <cellStyle name="20% - 강조색4 5 2 5 4" xfId="25176" xr:uid="{764F7230-B5C5-49E9-BD1F-A840DE862E34}"/>
    <cellStyle name="20% - 강조색4 5 2 5 5" xfId="51334" xr:uid="{A71B61B9-C33F-47C0-9070-E16BEB98D64B}"/>
    <cellStyle name="20% - 강조색4 5 2 6" xfId="5873" xr:uid="{D574DBC5-48AC-4B3D-ABD0-553DE11C1F7D}"/>
    <cellStyle name="20% - 강조색4 5 2 6 2" xfId="16902" xr:uid="{0385D7EA-2C96-4D35-A6F9-52AD5DB8C7A9}"/>
    <cellStyle name="20% - 강조색4 5 2 6 2 2" xfId="38951" xr:uid="{DDF4A9CB-1DBF-4DF0-BCD2-D6E6CEDA018D}"/>
    <cellStyle name="20% - 강조색4 5 2 6 3" xfId="27931" xr:uid="{B254027A-8261-4844-B168-E6C8D7776728}"/>
    <cellStyle name="20% - 강조색4 5 2 6 4" xfId="54088" xr:uid="{0315F2F8-B097-49A4-9D68-A525E558D88C}"/>
    <cellStyle name="20% - 강조색4 5 2 7" xfId="11392" xr:uid="{6B9E7F4E-A1ED-4BFB-8388-A5DD931B30DB}"/>
    <cellStyle name="20% - 강조색4 5 2 7 2" xfId="33441" xr:uid="{B2E85660-9E99-4F8A-9981-840850AE645C}"/>
    <cellStyle name="20% - 강조색4 5 2 8" xfId="22421" xr:uid="{2ADD269A-06D2-4085-9C57-96121E762A3A}"/>
    <cellStyle name="20% - 강조색4 5 2 9" xfId="48579" xr:uid="{50657506-21E1-4E91-8064-FC526B619812}"/>
    <cellStyle name="20% - 강조색4 5 3" xfId="472" xr:uid="{00000000-0005-0000-0000-0000AB000000}"/>
    <cellStyle name="20% - 강조색4 5 3 2" xfId="1209" xr:uid="{8E97A902-9AB8-49B0-9918-AA1E8DA23FA8}"/>
    <cellStyle name="20% - 강조색4 5 3 2 2" xfId="2603" xr:uid="{96792893-78D4-45FC-A723-0C682B138AF0}"/>
    <cellStyle name="20% - 강조색4 5 3 2 2 2" xfId="5379" xr:uid="{17A1BEFC-6788-459B-B9C3-23571C56B9C1}"/>
    <cellStyle name="20% - 강조색4 5 3 2 2 2 2" xfId="10905" xr:uid="{798970FC-4A6A-4452-81EE-BA69E58770C3}"/>
    <cellStyle name="20% - 강조색4 5 3 2 2 2 2 2" xfId="21934" xr:uid="{2DDCC651-699E-4853-8938-AEF594E725C5}"/>
    <cellStyle name="20% - 강조색4 5 3 2 2 2 2 2 2" xfId="43983" xr:uid="{C379D135-6AE5-4AC4-8A84-0464558788D5}"/>
    <cellStyle name="20% - 강조색4 5 3 2 2 2 2 3" xfId="32963" xr:uid="{1B9D56B7-BB5C-446F-B34F-807E08794777}"/>
    <cellStyle name="20% - 강조색4 5 3 2 2 2 3" xfId="16424" xr:uid="{1BAADE5E-A352-4222-AC41-291E3750264C}"/>
    <cellStyle name="20% - 강조색4 5 3 2 2 2 3 2" xfId="38473" xr:uid="{39701AE0-9B35-4D35-8F1F-924A6D16190C}"/>
    <cellStyle name="20% - 강조색4 5 3 2 2 2 4" xfId="27453" xr:uid="{56F125D7-80C2-4037-A813-5010FB22DC32}"/>
    <cellStyle name="20% - 강조색4 5 3 2 2 2 5" xfId="53611" xr:uid="{52A2DD98-23E6-4FB9-8118-EDEB7E8EDD79}"/>
    <cellStyle name="20% - 강조색4 5 3 2 2 3" xfId="8150" xr:uid="{8D4940EF-A797-4EE8-8CAF-B664059FA94F}"/>
    <cellStyle name="20% - 강조색4 5 3 2 2 3 2" xfId="19179" xr:uid="{BA939924-F56B-4CDC-AAFA-C809026C1CE5}"/>
    <cellStyle name="20% - 강조색4 5 3 2 2 3 2 2" xfId="41228" xr:uid="{73B77C13-40D0-4919-9E58-ECD87C2C821C}"/>
    <cellStyle name="20% - 강조색4 5 3 2 2 3 3" xfId="30208" xr:uid="{5DC15121-6DA2-4294-B662-8DD55E6013E7}"/>
    <cellStyle name="20% - 강조색4 5 3 2 2 4" xfId="13669" xr:uid="{3954C699-0C2D-4E81-8CF0-313B84DE4B9C}"/>
    <cellStyle name="20% - 강조색4 5 3 2 2 4 2" xfId="35718" xr:uid="{F032C332-18C9-4E1C-BACB-7F95ADCD9340}"/>
    <cellStyle name="20% - 강조색4 5 3 2 2 5" xfId="24698" xr:uid="{064D4E2D-B955-4226-A012-045481AC8122}"/>
    <cellStyle name="20% - 강조색4 5 3 2 2 6" xfId="50856" xr:uid="{A80A9120-68AE-4B33-B1A6-09B4A0733DB7}"/>
    <cellStyle name="20% - 강조색4 5 3 2 3" xfId="4003" xr:uid="{67CC9C88-58F4-4E37-866A-21A56B7C95D3}"/>
    <cellStyle name="20% - 강조색4 5 3 2 3 2" xfId="9529" xr:uid="{791DE5AE-D479-47B9-AE48-BE4488A168F8}"/>
    <cellStyle name="20% - 강조색4 5 3 2 3 2 2" xfId="20558" xr:uid="{8E4590EF-391D-462E-8126-28453882986F}"/>
    <cellStyle name="20% - 강조색4 5 3 2 3 2 2 2" xfId="42607" xr:uid="{BFF45223-747C-4C56-8271-97A570E5112B}"/>
    <cellStyle name="20% - 강조색4 5 3 2 3 2 3" xfId="31587" xr:uid="{3DA8BE18-1524-4CC5-9AA5-59788AA5E487}"/>
    <cellStyle name="20% - 강조색4 5 3 2 3 3" xfId="15048" xr:uid="{12A7138A-BA58-4233-B300-0CDBFCD83071}"/>
    <cellStyle name="20% - 강조색4 5 3 2 3 3 2" xfId="37097" xr:uid="{3A16248F-2A7E-4906-8DE0-0432412F51B2}"/>
    <cellStyle name="20% - 강조색4 5 3 2 3 4" xfId="26077" xr:uid="{BB5E98B5-CBD8-4ACB-8C38-B757B606B9EA}"/>
    <cellStyle name="20% - 강조색4 5 3 2 3 5" xfId="52235" xr:uid="{81EC3EB4-2152-4678-B81C-0CA857C1F7FB}"/>
    <cellStyle name="20% - 강조색4 5 3 2 4" xfId="6774" xr:uid="{C5B74EC6-3ACF-4F9C-9E9F-475F3B8A9305}"/>
    <cellStyle name="20% - 강조색4 5 3 2 4 2" xfId="17803" xr:uid="{EF2E502F-8489-420C-9D14-75A63A92FA4B}"/>
    <cellStyle name="20% - 강조색4 5 3 2 4 2 2" xfId="39852" xr:uid="{01008010-6629-4D96-A225-1D140BC44DDE}"/>
    <cellStyle name="20% - 강조색4 5 3 2 4 3" xfId="28832" xr:uid="{BC0F386A-47FD-4170-B061-E845336B2E6C}"/>
    <cellStyle name="20% - 강조색4 5 3 2 4 4" xfId="54988" xr:uid="{6FAC98C6-6FC3-4224-B832-F7EB955DDE35}"/>
    <cellStyle name="20% - 강조색4 5 3 2 5" xfId="12293" xr:uid="{AEC2946E-EC3E-4F63-98EB-5C54BCF30385}"/>
    <cellStyle name="20% - 강조색4 5 3 2 5 2" xfId="34342" xr:uid="{B75DC6E2-E830-49ED-B730-725C4AD92B09}"/>
    <cellStyle name="20% - 강조색4 5 3 2 6" xfId="23322" xr:uid="{E7993318-8424-4860-A475-AB01C3554BF7}"/>
    <cellStyle name="20% - 강조색4 5 3 2 7" xfId="49479" xr:uid="{A8B775A0-94D4-4825-A46C-1C3FB719E770}"/>
    <cellStyle name="20% - 강조색4 5 3 3" xfId="1915" xr:uid="{E8086C1C-2E9C-4803-9AD7-7311598195C7}"/>
    <cellStyle name="20% - 강조색4 5 3 3 2" xfId="4691" xr:uid="{6AB163BC-3898-4C56-B367-4C034F43F391}"/>
    <cellStyle name="20% - 강조색4 5 3 3 2 2" xfId="10217" xr:uid="{D82FCCBC-58CE-4E4C-B1E8-F7B36D66F9F3}"/>
    <cellStyle name="20% - 강조색4 5 3 3 2 2 2" xfId="21246" xr:uid="{3849FD2B-D1E6-4A35-B885-926D250EFCCA}"/>
    <cellStyle name="20% - 강조색4 5 3 3 2 2 2 2" xfId="43295" xr:uid="{CB3AD7EB-5BD1-4C53-842E-8F4E0EE1D7AF}"/>
    <cellStyle name="20% - 강조색4 5 3 3 2 2 3" xfId="32275" xr:uid="{CE3C8160-A1A5-4E84-8401-883C233FFB57}"/>
    <cellStyle name="20% - 강조색4 5 3 3 2 3" xfId="15736" xr:uid="{53D44688-C627-4B5F-B7BA-51FEBBB5F7C8}"/>
    <cellStyle name="20% - 강조색4 5 3 3 2 3 2" xfId="37785" xr:uid="{CD398489-4833-4C6E-8F9B-42CDF3DB2C54}"/>
    <cellStyle name="20% - 강조색4 5 3 3 2 4" xfId="26765" xr:uid="{E256F256-9D33-4E55-9579-5DA1E10BF62B}"/>
    <cellStyle name="20% - 강조색4 5 3 3 2 5" xfId="52923" xr:uid="{D9DAA718-D49E-441B-8846-E3D715EB8171}"/>
    <cellStyle name="20% - 강조색4 5 3 3 3" xfId="7462" xr:uid="{95FA4E6B-A662-4450-B357-4646C52B4684}"/>
    <cellStyle name="20% - 강조색4 5 3 3 3 2" xfId="18491" xr:uid="{6D7E6723-B371-49AD-BC82-B2443DBCC733}"/>
    <cellStyle name="20% - 강조색4 5 3 3 3 2 2" xfId="40540" xr:uid="{1EB84D40-0455-426D-B0A2-56F9CD3A169C}"/>
    <cellStyle name="20% - 강조색4 5 3 3 3 3" xfId="29520" xr:uid="{022D89B8-C82C-4F56-BCF7-FF13A0AD5A96}"/>
    <cellStyle name="20% - 강조색4 5 3 3 4" xfId="12981" xr:uid="{174139A1-0C1E-4FBC-9F29-396B4B282B30}"/>
    <cellStyle name="20% - 강조색4 5 3 3 4 2" xfId="35030" xr:uid="{869BE900-9C2F-4704-9895-5D243A128B4D}"/>
    <cellStyle name="20% - 강조색4 5 3 3 5" xfId="24010" xr:uid="{594CD9D8-B8A4-4D82-AB44-39AABF841EAC}"/>
    <cellStyle name="20% - 강조색4 5 3 3 6" xfId="50168" xr:uid="{36B4D7FA-DC24-4C0F-B611-AC40ADBA02D7}"/>
    <cellStyle name="20% - 강조색4 5 3 4" xfId="3315" xr:uid="{50F18960-4B4C-4F77-BA8B-8BBAB01C071E}"/>
    <cellStyle name="20% - 강조색4 5 3 4 2" xfId="8841" xr:uid="{FE12FA50-3AA5-4DB0-AE07-A7F317B03F95}"/>
    <cellStyle name="20% - 강조색4 5 3 4 2 2" xfId="19870" xr:uid="{F248BF0E-E5AF-4EEF-A1BB-F109F1F806DF}"/>
    <cellStyle name="20% - 강조색4 5 3 4 2 2 2" xfId="41919" xr:uid="{63C893F7-BC02-4B39-A3D5-C795FF866555}"/>
    <cellStyle name="20% - 강조색4 5 3 4 2 3" xfId="30899" xr:uid="{39CB5150-3739-4B93-B791-799C2A8431F7}"/>
    <cellStyle name="20% - 강조색4 5 3 4 3" xfId="14360" xr:uid="{9C79FBCE-3A98-4F9C-A656-7C7D0741E520}"/>
    <cellStyle name="20% - 강조색4 5 3 4 3 2" xfId="36409" xr:uid="{4C22EE4C-D496-4F4B-B571-09C6AD9131E4}"/>
    <cellStyle name="20% - 강조색4 5 3 4 4" xfId="25389" xr:uid="{84B82F68-C0E6-433B-801B-8DA3372E440E}"/>
    <cellStyle name="20% - 강조색4 5 3 4 5" xfId="51547" xr:uid="{97E1550A-C20B-4B8E-9134-37A59BA51C91}"/>
    <cellStyle name="20% - 강조색4 5 3 5" xfId="6086" xr:uid="{748D711F-BEE4-4EB4-9BE6-F6CF99FCE2B1}"/>
    <cellStyle name="20% - 강조색4 5 3 5 2" xfId="17115" xr:uid="{E5A08A7E-F6A2-4229-BDDC-3505C3AA89C8}"/>
    <cellStyle name="20% - 강조색4 5 3 5 2 2" xfId="39164" xr:uid="{7B668D88-C8D0-46A5-9D47-1B3FA3347655}"/>
    <cellStyle name="20% - 강조색4 5 3 5 3" xfId="28144" xr:uid="{74BA46B7-820A-4B26-B3F3-BC2EB0ABAE59}"/>
    <cellStyle name="20% - 강조색4 5 3 5 4" xfId="54300" xr:uid="{3D1457CE-8B91-4D10-B337-1E845AD25831}"/>
    <cellStyle name="20% - 강조색4 5 3 6" xfId="11605" xr:uid="{BC100668-0D77-46C5-A085-35288061313E}"/>
    <cellStyle name="20% - 강조색4 5 3 6 2" xfId="33654" xr:uid="{99B45C0B-0D30-4F38-9320-3A29C2262330}"/>
    <cellStyle name="20% - 강조색4 5 3 7" xfId="22634" xr:uid="{EDAA05E0-66A0-4D82-AEBD-2E665A912EF8}"/>
    <cellStyle name="20% - 강조색4 5 3 8" xfId="48791" xr:uid="{4DFB3886-C221-4137-B8EC-658347B76A2D}"/>
    <cellStyle name="20% - 강조색4 5 4" xfId="867" xr:uid="{2D114625-611B-480D-9BE6-20A71EC22EF0}"/>
    <cellStyle name="20% - 강조색4 5 4 2" xfId="2261" xr:uid="{AD34E38C-D37C-4465-B140-7B1A0E7A2996}"/>
    <cellStyle name="20% - 강조색4 5 4 2 2" xfId="5037" xr:uid="{1D3DD0B4-764C-4879-BEF0-D3612B0B874A}"/>
    <cellStyle name="20% - 강조색4 5 4 2 2 2" xfId="10563" xr:uid="{2B9D5552-49B3-4A85-BCC3-0B849DB9C9E8}"/>
    <cellStyle name="20% - 강조색4 5 4 2 2 2 2" xfId="21592" xr:uid="{E3BE3E22-AF1A-4059-81EF-E4FF9B327C6E}"/>
    <cellStyle name="20% - 강조색4 5 4 2 2 2 2 2" xfId="43641" xr:uid="{98711B5D-1AFC-4A67-A58A-DBBE43089D45}"/>
    <cellStyle name="20% - 강조색4 5 4 2 2 2 3" xfId="32621" xr:uid="{A639A2F0-2472-4E1F-BC0F-572E210785BD}"/>
    <cellStyle name="20% - 강조색4 5 4 2 2 3" xfId="16082" xr:uid="{A0651DF4-7396-4D32-A661-1E06AA456B92}"/>
    <cellStyle name="20% - 강조색4 5 4 2 2 3 2" xfId="38131" xr:uid="{AA85BE43-CFA7-4E9E-85CE-F42042797BF3}"/>
    <cellStyle name="20% - 강조색4 5 4 2 2 4" xfId="27111" xr:uid="{16A1A0C9-5F6C-415B-B07D-F71573E1D172}"/>
    <cellStyle name="20% - 강조색4 5 4 2 2 5" xfId="53269" xr:uid="{4DC23F28-CA32-4823-81EE-EE01E4923A8F}"/>
    <cellStyle name="20% - 강조색4 5 4 2 3" xfId="7808" xr:uid="{36C55773-D14B-43AA-8E76-276236035B5E}"/>
    <cellStyle name="20% - 강조색4 5 4 2 3 2" xfId="18837" xr:uid="{EB4CFBFF-54DB-4BEF-871B-3964C2E2FE6D}"/>
    <cellStyle name="20% - 강조색4 5 4 2 3 2 2" xfId="40886" xr:uid="{FEC933FD-B489-449C-BD43-4E21D1B2D333}"/>
    <cellStyle name="20% - 강조색4 5 4 2 3 3" xfId="29866" xr:uid="{B104F11B-C51A-4CD9-A36F-6BEEEA7CF793}"/>
    <cellStyle name="20% - 강조색4 5 4 2 4" xfId="13327" xr:uid="{F798C97B-1737-4197-9034-2521350DD799}"/>
    <cellStyle name="20% - 강조색4 5 4 2 4 2" xfId="35376" xr:uid="{7FB3DE1E-409D-44D4-BDE4-4BAEDAA99045}"/>
    <cellStyle name="20% - 강조색4 5 4 2 5" xfId="24356" xr:uid="{18991149-2A47-4AAB-BEE9-C92358BA0775}"/>
    <cellStyle name="20% - 강조색4 5 4 2 6" xfId="50514" xr:uid="{B938622B-FB34-4C85-95FD-300A0D791097}"/>
    <cellStyle name="20% - 강조색4 5 4 3" xfId="3661" xr:uid="{CA6A4BFB-C38A-4290-AF46-70149C5F3762}"/>
    <cellStyle name="20% - 강조색4 5 4 3 2" xfId="9187" xr:uid="{CC5DC02A-5675-49D0-A67B-F19FA3064940}"/>
    <cellStyle name="20% - 강조색4 5 4 3 2 2" xfId="20216" xr:uid="{821012C1-9CC6-4226-B6B3-84D6D117D542}"/>
    <cellStyle name="20% - 강조색4 5 4 3 2 2 2" xfId="42265" xr:uid="{2C6DF192-F744-437D-95C0-B0D129822AE6}"/>
    <cellStyle name="20% - 강조색4 5 4 3 2 3" xfId="31245" xr:uid="{7C62AC82-38AD-46D0-8398-ABF5FFDC8B48}"/>
    <cellStyle name="20% - 강조색4 5 4 3 3" xfId="14706" xr:uid="{0BCB3CD5-C3D3-4C09-8682-F32EBB547DFD}"/>
    <cellStyle name="20% - 강조색4 5 4 3 3 2" xfId="36755" xr:uid="{33E1ACD5-DA35-410D-B750-FFBF428F84F9}"/>
    <cellStyle name="20% - 강조색4 5 4 3 4" xfId="25735" xr:uid="{A9B270D4-EDCE-461D-9CF4-C93EE4243180}"/>
    <cellStyle name="20% - 강조색4 5 4 3 5" xfId="51893" xr:uid="{428AB8AD-1F36-4373-9F57-16236E027B09}"/>
    <cellStyle name="20% - 강조색4 5 4 4" xfId="6432" xr:uid="{483B132B-9E72-4F2E-8546-CC2B631F76D3}"/>
    <cellStyle name="20% - 강조색4 5 4 4 2" xfId="17461" xr:uid="{7C7E086E-FF85-4AEB-BA04-806B6A85AB32}"/>
    <cellStyle name="20% - 강조색4 5 4 4 2 2" xfId="39510" xr:uid="{91572D7B-4EF4-4230-B754-997AABFA1261}"/>
    <cellStyle name="20% - 강조색4 5 4 4 3" xfId="28490" xr:uid="{E14001EC-18AE-42E3-859A-204E28838729}"/>
    <cellStyle name="20% - 강조색4 5 4 4 4" xfId="54646" xr:uid="{435AAEEB-842B-4AAF-8CD2-69F6F8D1E3FF}"/>
    <cellStyle name="20% - 강조색4 5 4 5" xfId="11951" xr:uid="{A3C853F2-865E-48E9-BD75-E71EC1128B37}"/>
    <cellStyle name="20% - 강조색4 5 4 5 2" xfId="34000" xr:uid="{294DAB2C-A10B-4F34-AA25-19EC32D0F32C}"/>
    <cellStyle name="20% - 강조색4 5 4 6" xfId="22980" xr:uid="{32FBAB32-02E8-441B-96F5-6CC1BD78BF7F}"/>
    <cellStyle name="20% - 강조색4 5 4 7" xfId="49137" xr:uid="{E6667885-AE35-4133-B336-D0804422D468}"/>
    <cellStyle name="20% - 강조색4 5 5" xfId="1573" xr:uid="{7310A672-8B08-4FCE-B5CA-A6E176830957}"/>
    <cellStyle name="20% - 강조색4 5 5 2" xfId="4349" xr:uid="{7A07C69D-C1A4-4767-86E8-0D046F89D85F}"/>
    <cellStyle name="20% - 강조색4 5 5 2 2" xfId="9875" xr:uid="{32859F7E-0C89-4594-810C-547B7735B509}"/>
    <cellStyle name="20% - 강조색4 5 5 2 2 2" xfId="20904" xr:uid="{69456867-5829-41AE-AED6-5FB14D4EA2F9}"/>
    <cellStyle name="20% - 강조색4 5 5 2 2 2 2" xfId="42953" xr:uid="{60F06C07-083E-4942-AF44-52AF13217128}"/>
    <cellStyle name="20% - 강조색4 5 5 2 2 3" xfId="31933" xr:uid="{729B2D33-E94D-48B2-BE22-5C8E176D9FD8}"/>
    <cellStyle name="20% - 강조색4 5 5 2 3" xfId="15394" xr:uid="{84C98057-12EA-4F08-A97D-15604359C628}"/>
    <cellStyle name="20% - 강조색4 5 5 2 3 2" xfId="37443" xr:uid="{51991BC3-C607-4478-8277-F40A8FF591A7}"/>
    <cellStyle name="20% - 강조색4 5 5 2 4" xfId="26423" xr:uid="{815E4CC9-F67C-4D6D-B77F-2D8C508B76AE}"/>
    <cellStyle name="20% - 강조색4 5 5 2 5" xfId="52581" xr:uid="{44B19BEA-C798-4850-8A80-6B115695100E}"/>
    <cellStyle name="20% - 강조색4 5 5 3" xfId="7120" xr:uid="{5DF2AB0C-5CDF-4866-843B-0868403DE44B}"/>
    <cellStyle name="20% - 강조색4 5 5 3 2" xfId="18149" xr:uid="{3E29E53B-6E87-4D52-9FFE-069768E03D80}"/>
    <cellStyle name="20% - 강조색4 5 5 3 2 2" xfId="40198" xr:uid="{F4CFCED6-9821-44A9-8ED4-0617ED15DC6A}"/>
    <cellStyle name="20% - 강조색4 5 5 3 3" xfId="29178" xr:uid="{F2DB29B6-EF16-4066-BF81-5A673DCA5616}"/>
    <cellStyle name="20% - 강조색4 5 5 4" xfId="12639" xr:uid="{9332E8E0-A7DE-4706-89A1-D862CED7AF59}"/>
    <cellStyle name="20% - 강조색4 5 5 4 2" xfId="34688" xr:uid="{448899EC-C27E-400D-B83B-FD42B28BF5F9}"/>
    <cellStyle name="20% - 강조색4 5 5 5" xfId="23668" xr:uid="{E8D59DCC-F017-4E26-A2D4-80D02A2C6C7C}"/>
    <cellStyle name="20% - 강조색4 5 5 6" xfId="49826" xr:uid="{BB2F96E3-7C7A-4BF6-B25B-1CC315B9E91B}"/>
    <cellStyle name="20% - 강조색4 5 6" xfId="2973" xr:uid="{8B9A9461-B15B-416D-8C10-38DFA57588B3}"/>
    <cellStyle name="20% - 강조색4 5 6 2" xfId="8499" xr:uid="{73A5D37A-322A-4466-94F4-FBF10EFD2A16}"/>
    <cellStyle name="20% - 강조색4 5 6 2 2" xfId="19528" xr:uid="{66ED4B5B-00AA-437B-B368-EF12337D9DEA}"/>
    <cellStyle name="20% - 강조색4 5 6 2 2 2" xfId="41577" xr:uid="{C2D53547-23CA-4716-9BC6-193447E9B78F}"/>
    <cellStyle name="20% - 강조색4 5 6 2 3" xfId="30557" xr:uid="{07BC29A5-0C9A-40CD-877E-1803D40730A1}"/>
    <cellStyle name="20% - 강조색4 5 6 3" xfId="14018" xr:uid="{75044A08-2D03-41D1-A9F5-2F53D5340321}"/>
    <cellStyle name="20% - 강조색4 5 6 3 2" xfId="36067" xr:uid="{7BEC6A6D-BC0F-4408-B6AC-B99CE90299ED}"/>
    <cellStyle name="20% - 강조색4 5 6 4" xfId="25047" xr:uid="{C5D0ED19-1349-4875-9643-80761CC280D6}"/>
    <cellStyle name="20% - 강조색4 5 6 5" xfId="51205" xr:uid="{79657CE0-B32F-4F3A-BFEA-79DBFF6DEFCE}"/>
    <cellStyle name="20% - 강조색4 5 7" xfId="5744" xr:uid="{DB77F517-831F-4A47-8C66-0D7E6BDC18A4}"/>
    <cellStyle name="20% - 강조색4 5 7 2" xfId="16773" xr:uid="{816F6E3E-383D-478A-898B-0B62725C731B}"/>
    <cellStyle name="20% - 강조색4 5 7 2 2" xfId="38822" xr:uid="{E1F477CA-FBD3-4895-87FC-60334915129A}"/>
    <cellStyle name="20% - 강조색4 5 7 3" xfId="27802" xr:uid="{2D41E22A-555A-4993-9F30-85B66CC6F7AC}"/>
    <cellStyle name="20% - 강조색4 5 7 4" xfId="53959" xr:uid="{90F31874-F119-4877-ADEA-A4267CDD4FD6}"/>
    <cellStyle name="20% - 강조색4 5 8" xfId="11263" xr:uid="{94827BF9-E7F9-413C-8BA5-A6ECF2B1EFDB}"/>
    <cellStyle name="20% - 강조색4 5 8 2" xfId="33312" xr:uid="{1524628F-378F-4ADD-A18E-430749E4DFC5}"/>
    <cellStyle name="20% - 강조색4 5 9" xfId="22292" xr:uid="{686F76E3-B164-44E0-84C3-F394150640FB}"/>
    <cellStyle name="20% - 강조색4 6" xfId="126" xr:uid="{00000000-0005-0000-0000-0000AC000000}"/>
    <cellStyle name="20% - 강조색4 6 10" xfId="48464" xr:uid="{B85B0DF8-2BCE-40C7-BFED-C9536EB4EBCA}"/>
    <cellStyle name="20% - 강조색4 6 2" xfId="255" xr:uid="{00000000-0005-0000-0000-0000AD000000}"/>
    <cellStyle name="20% - 강조색4 6 2 2" xfId="615" xr:uid="{00000000-0005-0000-0000-0000AE000000}"/>
    <cellStyle name="20% - 강조색4 6 2 2 2" xfId="1352" xr:uid="{27A0D6D2-BB0B-42E7-92D5-E62DA9343A29}"/>
    <cellStyle name="20% - 강조색4 6 2 2 2 2" xfId="2746" xr:uid="{BA7FF8C4-2F27-42DD-A484-1436F1714BD6}"/>
    <cellStyle name="20% - 강조색4 6 2 2 2 2 2" xfId="5522" xr:uid="{019F1095-7699-40C9-9FD0-C98C938D837B}"/>
    <cellStyle name="20% - 강조색4 6 2 2 2 2 2 2" xfId="11048" xr:uid="{F2C92F96-AB6D-42B8-97BF-39595C6DDC5C}"/>
    <cellStyle name="20% - 강조색4 6 2 2 2 2 2 2 2" xfId="22077" xr:uid="{11FB2E36-651C-483A-9641-9B91803DC3C3}"/>
    <cellStyle name="20% - 강조색4 6 2 2 2 2 2 2 2 2" xfId="44126" xr:uid="{523340C8-5CD8-42E1-8016-D60B30A1B1F5}"/>
    <cellStyle name="20% - 강조색4 6 2 2 2 2 2 2 3" xfId="33106" xr:uid="{E915E102-44D3-4574-89FB-E10A813962F2}"/>
    <cellStyle name="20% - 강조색4 6 2 2 2 2 2 3" xfId="16567" xr:uid="{B7F110D0-D1CF-414C-8FB7-F6D1E5199E64}"/>
    <cellStyle name="20% - 강조색4 6 2 2 2 2 2 3 2" xfId="38616" xr:uid="{39FA2AE0-6FE7-442D-8BF2-9F8AAE5FB80C}"/>
    <cellStyle name="20% - 강조색4 6 2 2 2 2 2 4" xfId="27596" xr:uid="{32142E96-42C2-4156-9A31-59E82263D2A6}"/>
    <cellStyle name="20% - 강조색4 6 2 2 2 2 2 5" xfId="53754" xr:uid="{48481078-2524-4997-A39E-969064CB4168}"/>
    <cellStyle name="20% - 강조색4 6 2 2 2 2 3" xfId="8293" xr:uid="{BEC42322-99A1-4D45-8799-2B2481DDCA15}"/>
    <cellStyle name="20% - 강조색4 6 2 2 2 2 3 2" xfId="19322" xr:uid="{798F4804-5104-4FA0-923E-023D312D2185}"/>
    <cellStyle name="20% - 강조색4 6 2 2 2 2 3 2 2" xfId="41371" xr:uid="{EE957B7E-89AC-4D49-81A0-6BF10DC2933F}"/>
    <cellStyle name="20% - 강조색4 6 2 2 2 2 3 3" xfId="30351" xr:uid="{F8055A91-DAE0-44F9-B118-A74ACFAABDB0}"/>
    <cellStyle name="20% - 강조색4 6 2 2 2 2 4" xfId="13812" xr:uid="{82A62847-B913-4EF4-A6E4-C548F6741F66}"/>
    <cellStyle name="20% - 강조색4 6 2 2 2 2 4 2" xfId="35861" xr:uid="{22E80404-7FC0-44D6-AA4D-7AF80E0EB9AC}"/>
    <cellStyle name="20% - 강조색4 6 2 2 2 2 5" xfId="24841" xr:uid="{73E6AF3A-C73E-45E4-9043-FF6F13077764}"/>
    <cellStyle name="20% - 강조색4 6 2 2 2 2 6" xfId="50999" xr:uid="{F0E1D8B2-300E-4134-BB0D-F484A07E7B79}"/>
    <cellStyle name="20% - 강조색4 6 2 2 2 3" xfId="4146" xr:uid="{2B595D70-A79F-4D7C-A522-AB0464315C19}"/>
    <cellStyle name="20% - 강조색4 6 2 2 2 3 2" xfId="9672" xr:uid="{AF44B8BC-4693-4EBC-80C8-0D82DCC49EA1}"/>
    <cellStyle name="20% - 강조색4 6 2 2 2 3 2 2" xfId="20701" xr:uid="{9BF64755-BAFF-4121-9966-F63232583B01}"/>
    <cellStyle name="20% - 강조색4 6 2 2 2 3 2 2 2" xfId="42750" xr:uid="{3328C970-1BC4-4DF7-B465-11CD3C54A214}"/>
    <cellStyle name="20% - 강조색4 6 2 2 2 3 2 3" xfId="31730" xr:uid="{AC4E0C6D-9EEE-4501-9518-21CE36BCA11D}"/>
    <cellStyle name="20% - 강조색4 6 2 2 2 3 3" xfId="15191" xr:uid="{91D8A8E7-B3B8-4164-9B9B-BE68D93E7CA1}"/>
    <cellStyle name="20% - 강조색4 6 2 2 2 3 3 2" xfId="37240" xr:uid="{0D7818E4-888A-4D9B-8B9D-0E4E900663A8}"/>
    <cellStyle name="20% - 강조색4 6 2 2 2 3 4" xfId="26220" xr:uid="{0DE84FC1-490B-412E-A8C5-AF3AF26662E7}"/>
    <cellStyle name="20% - 강조색4 6 2 2 2 3 5" xfId="52378" xr:uid="{78CA0671-A278-4156-8ACF-5439AD6C4007}"/>
    <cellStyle name="20% - 강조색4 6 2 2 2 4" xfId="6917" xr:uid="{25944803-B131-461B-9A45-403971093BED}"/>
    <cellStyle name="20% - 강조색4 6 2 2 2 4 2" xfId="17946" xr:uid="{7CD41FC6-30C3-4B04-859E-14D1F40E44D0}"/>
    <cellStyle name="20% - 강조색4 6 2 2 2 4 2 2" xfId="39995" xr:uid="{9B25DB89-14E6-491C-B797-1FCFD5C9AC47}"/>
    <cellStyle name="20% - 강조색4 6 2 2 2 4 3" xfId="28975" xr:uid="{1678B2EF-4415-4434-BA5A-D0ADDDBBD439}"/>
    <cellStyle name="20% - 강조색4 6 2 2 2 4 4" xfId="55131" xr:uid="{6805AB4F-98E6-4C8E-85CD-A7107E5B296E}"/>
    <cellStyle name="20% - 강조색4 6 2 2 2 5" xfId="12436" xr:uid="{C56DD7B3-1B7F-4AC3-A254-27B9D8672D7B}"/>
    <cellStyle name="20% - 강조색4 6 2 2 2 5 2" xfId="34485" xr:uid="{3A56FE7D-95A4-4C08-9729-403CFFBAEE3F}"/>
    <cellStyle name="20% - 강조색4 6 2 2 2 6" xfId="23465" xr:uid="{BBAFF74C-BE15-4AAE-BC60-7D3524A950BB}"/>
    <cellStyle name="20% - 강조색4 6 2 2 2 7" xfId="49622" xr:uid="{E3D7F90C-5B3B-4E00-9D25-1E7B0CF16A58}"/>
    <cellStyle name="20% - 강조색4 6 2 2 3" xfId="2058" xr:uid="{A8A5F661-6059-4D1A-BB7D-FF963372C7A1}"/>
    <cellStyle name="20% - 강조색4 6 2 2 3 2" xfId="4834" xr:uid="{B50FF369-EC87-466B-9303-18D74724DF05}"/>
    <cellStyle name="20% - 강조색4 6 2 2 3 2 2" xfId="10360" xr:uid="{4A663EB4-E9D7-496E-A7FD-E917FADA9E07}"/>
    <cellStyle name="20% - 강조색4 6 2 2 3 2 2 2" xfId="21389" xr:uid="{23ADE663-9EFE-4EAE-BE2A-7435394756E1}"/>
    <cellStyle name="20% - 강조색4 6 2 2 3 2 2 2 2" xfId="43438" xr:uid="{A7846F37-2734-41C3-9D2A-7CEEF8D391DA}"/>
    <cellStyle name="20% - 강조색4 6 2 2 3 2 2 3" xfId="32418" xr:uid="{8952641A-F1C6-4CEB-B45B-49C64CBCBAA3}"/>
    <cellStyle name="20% - 강조색4 6 2 2 3 2 3" xfId="15879" xr:uid="{CE8E6488-C461-4535-9D42-CA31E9BADF83}"/>
    <cellStyle name="20% - 강조색4 6 2 2 3 2 3 2" xfId="37928" xr:uid="{7E1C66FE-6482-442D-89F8-E2ACE22FC08A}"/>
    <cellStyle name="20% - 강조색4 6 2 2 3 2 4" xfId="26908" xr:uid="{BF8A288C-24F0-4618-A8FB-A6D6C91EB6E4}"/>
    <cellStyle name="20% - 강조색4 6 2 2 3 2 5" xfId="53066" xr:uid="{4516F541-13B2-4923-A94B-C4AC0187D16D}"/>
    <cellStyle name="20% - 강조색4 6 2 2 3 3" xfId="7605" xr:uid="{01E62B48-B040-4FF1-95EF-4144B706BDF8}"/>
    <cellStyle name="20% - 강조색4 6 2 2 3 3 2" xfId="18634" xr:uid="{03AE6597-9E82-4307-8044-BB98AEED35E0}"/>
    <cellStyle name="20% - 강조색4 6 2 2 3 3 2 2" xfId="40683" xr:uid="{28504C74-4997-451A-971E-D8275D038511}"/>
    <cellStyle name="20% - 강조색4 6 2 2 3 3 3" xfId="29663" xr:uid="{5EECCE2E-0C9F-4675-9E28-9AFC2127DB27}"/>
    <cellStyle name="20% - 강조색4 6 2 2 3 4" xfId="13124" xr:uid="{263C5F6A-C130-4539-A3AB-F7F90B3A08D2}"/>
    <cellStyle name="20% - 강조색4 6 2 2 3 4 2" xfId="35173" xr:uid="{2D9D42E4-BED7-47DB-B74D-DB91893E07DE}"/>
    <cellStyle name="20% - 강조색4 6 2 2 3 5" xfId="24153" xr:uid="{364550D6-10A1-4D2E-A9FC-CA7A68D93F28}"/>
    <cellStyle name="20% - 강조색4 6 2 2 3 6" xfId="50311" xr:uid="{CE9ED7FA-644A-464A-A986-ECD4A94744D9}"/>
    <cellStyle name="20% - 강조색4 6 2 2 4" xfId="3458" xr:uid="{E554162C-0877-466E-A2F0-C34577F88845}"/>
    <cellStyle name="20% - 강조색4 6 2 2 4 2" xfId="8984" xr:uid="{E52F31CC-A799-4658-8D97-CB2A679D6B10}"/>
    <cellStyle name="20% - 강조색4 6 2 2 4 2 2" xfId="20013" xr:uid="{E8DEBE6E-CCB9-4241-BC14-1B238AD027C2}"/>
    <cellStyle name="20% - 강조색4 6 2 2 4 2 2 2" xfId="42062" xr:uid="{1FCFC599-17CA-4928-ADD2-E83A33B6AE17}"/>
    <cellStyle name="20% - 강조색4 6 2 2 4 2 3" xfId="31042" xr:uid="{D8893877-8759-46DB-9078-2C51621720D1}"/>
    <cellStyle name="20% - 강조색4 6 2 2 4 3" xfId="14503" xr:uid="{F2AF6CC1-B584-43BA-98C9-F8A4D4E90A15}"/>
    <cellStyle name="20% - 강조색4 6 2 2 4 3 2" xfId="36552" xr:uid="{144D8AAE-2A2A-48C8-8025-7F6466E40A02}"/>
    <cellStyle name="20% - 강조색4 6 2 2 4 4" xfId="25532" xr:uid="{A59E260E-AAD3-47D5-A8A4-071568E7A859}"/>
    <cellStyle name="20% - 강조색4 6 2 2 4 5" xfId="51690" xr:uid="{11789E44-93CE-42B7-8DD7-F5D61DBCE45E}"/>
    <cellStyle name="20% - 강조색4 6 2 2 5" xfId="6229" xr:uid="{F152E35C-111D-4FC8-BA63-670BA2019F66}"/>
    <cellStyle name="20% - 강조색4 6 2 2 5 2" xfId="17258" xr:uid="{1798D983-B48E-47FD-802B-BBC2A3AF04DC}"/>
    <cellStyle name="20% - 강조색4 6 2 2 5 2 2" xfId="39307" xr:uid="{ED376DE0-6C9C-4926-B320-8CF092B77EAF}"/>
    <cellStyle name="20% - 강조색4 6 2 2 5 3" xfId="28287" xr:uid="{1AD6F0D4-4456-47FB-821D-F3D241072FF2}"/>
    <cellStyle name="20% - 강조색4 6 2 2 5 4" xfId="54443" xr:uid="{53C127DB-EA19-4E33-91E1-03D822C057CD}"/>
    <cellStyle name="20% - 강조색4 6 2 2 6" xfId="11748" xr:uid="{F3F694E0-A861-4B71-A136-1BE25A74AC7E}"/>
    <cellStyle name="20% - 강조색4 6 2 2 6 2" xfId="33797" xr:uid="{D428F49D-5E41-46B4-BAA6-7366234DB8CB}"/>
    <cellStyle name="20% - 강조색4 6 2 2 7" xfId="22777" xr:uid="{E7FBDE9F-E814-4EEC-AB68-460C505B8000}"/>
    <cellStyle name="20% - 강조색4 6 2 2 8" xfId="48934" xr:uid="{4C54788D-C752-4DC1-AE28-B11629AAB7FE}"/>
    <cellStyle name="20% - 강조색4 6 2 3" xfId="1010" xr:uid="{EE3E3F8E-DAA6-4407-BFDF-C9D98A9144C2}"/>
    <cellStyle name="20% - 강조색4 6 2 3 2" xfId="2404" xr:uid="{19A3D10F-EC76-4213-AAA5-CBEB45CFE754}"/>
    <cellStyle name="20% - 강조색4 6 2 3 2 2" xfId="5180" xr:uid="{F0209A25-0387-49DE-81C6-4B0ED6105DBB}"/>
    <cellStyle name="20% - 강조색4 6 2 3 2 2 2" xfId="10706" xr:uid="{91D2C841-9E32-4D32-BDDC-E49D9C22935F}"/>
    <cellStyle name="20% - 강조색4 6 2 3 2 2 2 2" xfId="21735" xr:uid="{40B90636-CF9A-46CC-BA26-48530ECC216F}"/>
    <cellStyle name="20% - 강조색4 6 2 3 2 2 2 2 2" xfId="43784" xr:uid="{3409DFAF-687E-45DA-95D2-808B3CF10E69}"/>
    <cellStyle name="20% - 강조색4 6 2 3 2 2 2 3" xfId="32764" xr:uid="{50C99E56-6FF8-4211-B147-EF6EAE6E1709}"/>
    <cellStyle name="20% - 강조색4 6 2 3 2 2 3" xfId="16225" xr:uid="{C6879112-AC52-46BE-AA42-43A41A0CE4F7}"/>
    <cellStyle name="20% - 강조색4 6 2 3 2 2 3 2" xfId="38274" xr:uid="{2E65CACA-8F1D-402F-940D-6EA30B7368DD}"/>
    <cellStyle name="20% - 강조색4 6 2 3 2 2 4" xfId="27254" xr:uid="{6B09FCEF-B719-49B3-954D-47B2555BBC29}"/>
    <cellStyle name="20% - 강조색4 6 2 3 2 2 5" xfId="53412" xr:uid="{73E9BD66-1A78-4923-9824-A94F64E79B86}"/>
    <cellStyle name="20% - 강조색4 6 2 3 2 3" xfId="7951" xr:uid="{EE878102-18FC-43E4-BBED-7717DF8E6465}"/>
    <cellStyle name="20% - 강조색4 6 2 3 2 3 2" xfId="18980" xr:uid="{E9195789-0AF8-4FD1-B2DC-747B9EEB6BF2}"/>
    <cellStyle name="20% - 강조색4 6 2 3 2 3 2 2" xfId="41029" xr:uid="{483B9713-9DC2-4CED-B3B4-4E74ED6963E6}"/>
    <cellStyle name="20% - 강조색4 6 2 3 2 3 3" xfId="30009" xr:uid="{5200EBEF-DFAF-4C42-8599-25399AB216F1}"/>
    <cellStyle name="20% - 강조색4 6 2 3 2 4" xfId="13470" xr:uid="{4CF64F37-FD61-47B0-A4B6-AB22D7EA2B2C}"/>
    <cellStyle name="20% - 강조색4 6 2 3 2 4 2" xfId="35519" xr:uid="{C3B894E2-DCF6-4A2F-9D6A-433C28C421C2}"/>
    <cellStyle name="20% - 강조색4 6 2 3 2 5" xfId="24499" xr:uid="{73F7FD8B-E6F7-49BD-A621-402EF48AD0CC}"/>
    <cellStyle name="20% - 강조색4 6 2 3 2 6" xfId="50657" xr:uid="{0D0E42A5-A782-4158-BB1F-BF6986F36F37}"/>
    <cellStyle name="20% - 강조색4 6 2 3 3" xfId="3804" xr:uid="{9C4DC441-326B-4768-B3D4-C56EF815D00C}"/>
    <cellStyle name="20% - 강조색4 6 2 3 3 2" xfId="9330" xr:uid="{3FEEAEE3-E826-4421-8499-23D176E69455}"/>
    <cellStyle name="20% - 강조색4 6 2 3 3 2 2" xfId="20359" xr:uid="{F2796CE6-5600-4DC9-8E95-433198085BDB}"/>
    <cellStyle name="20% - 강조색4 6 2 3 3 2 2 2" xfId="42408" xr:uid="{31E10FE5-2471-46A1-9055-2529F48A1B35}"/>
    <cellStyle name="20% - 강조색4 6 2 3 3 2 3" xfId="31388" xr:uid="{A4719824-C8EF-4E64-85BE-CCEB43D80C16}"/>
    <cellStyle name="20% - 강조색4 6 2 3 3 3" xfId="14849" xr:uid="{4E41BE5D-029E-4D05-940E-CF1AD154FD28}"/>
    <cellStyle name="20% - 강조색4 6 2 3 3 3 2" xfId="36898" xr:uid="{B4EF70B1-170B-4314-BC19-EB8CE7D94DDC}"/>
    <cellStyle name="20% - 강조색4 6 2 3 3 4" xfId="25878" xr:uid="{8658D200-E40A-4F83-B7A3-C3251A689919}"/>
    <cellStyle name="20% - 강조색4 6 2 3 3 5" xfId="52036" xr:uid="{4458E908-3EC5-42D2-B156-E25C0A6BC437}"/>
    <cellStyle name="20% - 강조색4 6 2 3 4" xfId="6575" xr:uid="{ADF3AC61-5483-49E1-B6C0-225A1F15DE1F}"/>
    <cellStyle name="20% - 강조색4 6 2 3 4 2" xfId="17604" xr:uid="{B11477E2-EB46-4162-82B7-1CD998C59293}"/>
    <cellStyle name="20% - 강조색4 6 2 3 4 2 2" xfId="39653" xr:uid="{A1ECA2B3-17ED-4E87-9EDB-36C46223CCA0}"/>
    <cellStyle name="20% - 강조색4 6 2 3 4 3" xfId="28633" xr:uid="{B686286F-27EF-43A3-A907-33D17A6D188E}"/>
    <cellStyle name="20% - 강조색4 6 2 3 4 4" xfId="54789" xr:uid="{EE83174E-85D5-4339-A8BE-3F0BA7FF9872}"/>
    <cellStyle name="20% - 강조색4 6 2 3 5" xfId="12094" xr:uid="{BB6FCB19-6F32-4D7C-A407-F1A8762FDD82}"/>
    <cellStyle name="20% - 강조색4 6 2 3 5 2" xfId="34143" xr:uid="{4C77B8A5-D1B7-4D5D-B4EB-7FA61B2A2C2A}"/>
    <cellStyle name="20% - 강조색4 6 2 3 6" xfId="23123" xr:uid="{403E10E8-CE16-4C8F-8246-9A5AD60B5836}"/>
    <cellStyle name="20% - 강조색4 6 2 3 7" xfId="49280" xr:uid="{3C9313E2-3E38-475D-A198-59FFE8267B4C}"/>
    <cellStyle name="20% - 강조색4 6 2 4" xfId="1716" xr:uid="{8AF596A1-0BBC-43B9-8241-1CF91218022F}"/>
    <cellStyle name="20% - 강조색4 6 2 4 2" xfId="4492" xr:uid="{F5588077-C5F1-457A-951B-57D8E500BF0F}"/>
    <cellStyle name="20% - 강조색4 6 2 4 2 2" xfId="10018" xr:uid="{AEC50253-7B25-4EA6-9B2F-6D74E06B3E6D}"/>
    <cellStyle name="20% - 강조색4 6 2 4 2 2 2" xfId="21047" xr:uid="{49F52308-421C-4F27-8B7C-1C074D11AB54}"/>
    <cellStyle name="20% - 강조색4 6 2 4 2 2 2 2" xfId="43096" xr:uid="{B6586544-F848-4EC1-B9CE-795E2AE64FFC}"/>
    <cellStyle name="20% - 강조색4 6 2 4 2 2 3" xfId="32076" xr:uid="{4989234F-96F3-4763-9873-3381C8DD4D24}"/>
    <cellStyle name="20% - 강조색4 6 2 4 2 3" xfId="15537" xr:uid="{CA69F27A-1549-443C-999E-53B19F6CB893}"/>
    <cellStyle name="20% - 강조색4 6 2 4 2 3 2" xfId="37586" xr:uid="{7F6B2A86-6D3A-4C98-9777-75F23947644E}"/>
    <cellStyle name="20% - 강조색4 6 2 4 2 4" xfId="26566" xr:uid="{6CC6E28F-5E8F-4195-B088-94341838DA8F}"/>
    <cellStyle name="20% - 강조색4 6 2 4 2 5" xfId="52724" xr:uid="{A934A70D-7BE1-4D81-96AD-45692D0CDE5C}"/>
    <cellStyle name="20% - 강조색4 6 2 4 3" xfId="7263" xr:uid="{08005323-FE21-438E-B670-EC2AD2A3E6CC}"/>
    <cellStyle name="20% - 강조색4 6 2 4 3 2" xfId="18292" xr:uid="{D7EA032E-66EF-46A7-9229-E9CDB712923B}"/>
    <cellStyle name="20% - 강조색4 6 2 4 3 2 2" xfId="40341" xr:uid="{19C2D3DC-0DCE-4908-BA60-4DC4D67AB5E4}"/>
    <cellStyle name="20% - 강조색4 6 2 4 3 3" xfId="29321" xr:uid="{EC4CFD1D-80E7-4E36-8EEC-18D459117E70}"/>
    <cellStyle name="20% - 강조색4 6 2 4 4" xfId="12782" xr:uid="{71193FF2-4AEE-43BC-BDA6-99AAE3FD7BBD}"/>
    <cellStyle name="20% - 강조색4 6 2 4 4 2" xfId="34831" xr:uid="{B582B3A7-8163-42FB-B2A7-8A30659AA696}"/>
    <cellStyle name="20% - 강조색4 6 2 4 5" xfId="23811" xr:uid="{A9A1C702-C6E1-48FB-A564-9C308B62F471}"/>
    <cellStyle name="20% - 강조색4 6 2 4 6" xfId="49969" xr:uid="{F8A1556D-8AF9-471B-BCF9-9F17D6512BB2}"/>
    <cellStyle name="20% - 강조색4 6 2 5" xfId="3116" xr:uid="{1D4E184B-AAB1-405E-9B7F-BA232DAF0AC9}"/>
    <cellStyle name="20% - 강조색4 6 2 5 2" xfId="8642" xr:uid="{331A8278-C2D2-4F53-A92E-94C81C1CEC74}"/>
    <cellStyle name="20% - 강조색4 6 2 5 2 2" xfId="19671" xr:uid="{EEF14EBE-5E90-4A5C-B81E-C33E6569478C}"/>
    <cellStyle name="20% - 강조색4 6 2 5 2 2 2" xfId="41720" xr:uid="{E0CE79DC-66F5-4789-A8EF-B370FEC784E6}"/>
    <cellStyle name="20% - 강조색4 6 2 5 2 3" xfId="30700" xr:uid="{1AB4F4AC-133D-4433-B712-D772BBDED3A1}"/>
    <cellStyle name="20% - 강조색4 6 2 5 3" xfId="14161" xr:uid="{0789C1F0-3418-4C79-B3C3-C9B0E2147072}"/>
    <cellStyle name="20% - 강조색4 6 2 5 3 2" xfId="36210" xr:uid="{FB1A06FA-9008-4C72-AFFC-52A5931DF528}"/>
    <cellStyle name="20% - 강조색4 6 2 5 4" xfId="25190" xr:uid="{BBA7167F-2108-435E-849D-B747379A6EF2}"/>
    <cellStyle name="20% - 강조색4 6 2 5 5" xfId="51348" xr:uid="{6813598A-6C6A-425A-A92C-B972946B8A87}"/>
    <cellStyle name="20% - 강조색4 6 2 6" xfId="5887" xr:uid="{D7EAFED5-3581-4BE1-B796-2DE8D35F3BD2}"/>
    <cellStyle name="20% - 강조색4 6 2 6 2" xfId="16916" xr:uid="{99F670AA-0430-4B0E-8027-5F8C9EA8C025}"/>
    <cellStyle name="20% - 강조색4 6 2 6 2 2" xfId="38965" xr:uid="{98445D85-4E01-4AE4-BE6F-813DE99625D9}"/>
    <cellStyle name="20% - 강조색4 6 2 6 3" xfId="27945" xr:uid="{0686C18B-08D5-4F2D-8B3E-AA978D401477}"/>
    <cellStyle name="20% - 강조색4 6 2 6 4" xfId="54102" xr:uid="{3E8277AD-58F8-4EEB-A20B-895453BA9C9D}"/>
    <cellStyle name="20% - 강조색4 6 2 7" xfId="11406" xr:uid="{B200950C-B950-4084-9117-F44385553029}"/>
    <cellStyle name="20% - 강조색4 6 2 7 2" xfId="33455" xr:uid="{9A7050FC-1826-448E-9772-A2E86EACD3CC}"/>
    <cellStyle name="20% - 강조색4 6 2 8" xfId="22435" xr:uid="{ED45A037-897F-4638-B3E8-FBCB36E5EAFA}"/>
    <cellStyle name="20% - 강조색4 6 2 9" xfId="48593" xr:uid="{07B5EDEB-AD8B-477B-8F8E-63A2C40C70AE}"/>
    <cellStyle name="20% - 강조색4 6 3" xfId="486" xr:uid="{00000000-0005-0000-0000-0000AF000000}"/>
    <cellStyle name="20% - 강조색4 6 3 2" xfId="1223" xr:uid="{E509C7A1-7D58-4010-9458-92339579E8BC}"/>
    <cellStyle name="20% - 강조색4 6 3 2 2" xfId="2617" xr:uid="{556C3F75-639F-4A5A-9A52-E2335D39DE01}"/>
    <cellStyle name="20% - 강조색4 6 3 2 2 2" xfId="5393" xr:uid="{FEFD1C97-2EBA-4674-9CE1-438FFDCAF8C0}"/>
    <cellStyle name="20% - 강조색4 6 3 2 2 2 2" xfId="10919" xr:uid="{C9AA3B8F-ADFB-4474-8872-C6CDF67E43FB}"/>
    <cellStyle name="20% - 강조색4 6 3 2 2 2 2 2" xfId="21948" xr:uid="{B0C50442-7CE7-4B54-9216-64446D02AEEC}"/>
    <cellStyle name="20% - 강조색4 6 3 2 2 2 2 2 2" xfId="43997" xr:uid="{302370E6-40DC-4C11-9462-1B34592C2A2A}"/>
    <cellStyle name="20% - 강조색4 6 3 2 2 2 2 3" xfId="32977" xr:uid="{38560074-2036-4434-A26A-EDBEADA266A4}"/>
    <cellStyle name="20% - 강조색4 6 3 2 2 2 3" xfId="16438" xr:uid="{BE8FCB26-386D-4CB9-8AC4-B2880373C5BD}"/>
    <cellStyle name="20% - 강조색4 6 3 2 2 2 3 2" xfId="38487" xr:uid="{6F12829F-CDA7-4725-AB25-41E25E7DD1D5}"/>
    <cellStyle name="20% - 강조색4 6 3 2 2 2 4" xfId="27467" xr:uid="{A88FC88E-E87C-402C-AF19-F7B71D1E43C7}"/>
    <cellStyle name="20% - 강조색4 6 3 2 2 2 5" xfId="53625" xr:uid="{0742E680-E499-46C5-8163-44B2FFB09D09}"/>
    <cellStyle name="20% - 강조색4 6 3 2 2 3" xfId="8164" xr:uid="{215E60FC-BDCA-46E5-BB11-456208B9F916}"/>
    <cellStyle name="20% - 강조색4 6 3 2 2 3 2" xfId="19193" xr:uid="{0BDDC77A-9F3B-47D4-8208-534466BAEFD9}"/>
    <cellStyle name="20% - 강조색4 6 3 2 2 3 2 2" xfId="41242" xr:uid="{862FBB14-3669-4053-8705-BF63041A61EE}"/>
    <cellStyle name="20% - 강조색4 6 3 2 2 3 3" xfId="30222" xr:uid="{4EF36F81-4504-484D-BEC9-515B7D0AF6A4}"/>
    <cellStyle name="20% - 강조색4 6 3 2 2 4" xfId="13683" xr:uid="{C849F3D8-F3C4-4090-81A5-9839653FE6B0}"/>
    <cellStyle name="20% - 강조색4 6 3 2 2 4 2" xfId="35732" xr:uid="{7A40736D-C43C-47AC-82B2-BB40A7E2E6B4}"/>
    <cellStyle name="20% - 강조색4 6 3 2 2 5" xfId="24712" xr:uid="{ABF1F17D-8722-4C3D-8539-324F3BB906DD}"/>
    <cellStyle name="20% - 강조색4 6 3 2 2 6" xfId="50870" xr:uid="{5E529096-A14D-422B-8B34-829EBC03034A}"/>
    <cellStyle name="20% - 강조색4 6 3 2 3" xfId="4017" xr:uid="{5B4ABDF3-E00D-449C-86B9-5BFD8A4A3669}"/>
    <cellStyle name="20% - 강조색4 6 3 2 3 2" xfId="9543" xr:uid="{DF83A8DE-45A2-4577-9E80-84DD7CD5743A}"/>
    <cellStyle name="20% - 강조색4 6 3 2 3 2 2" xfId="20572" xr:uid="{2493C3B0-469E-4F87-AB9F-DC5EFFE7E308}"/>
    <cellStyle name="20% - 강조색4 6 3 2 3 2 2 2" xfId="42621" xr:uid="{93DDA05E-3150-452E-8FC6-95794F0C3B06}"/>
    <cellStyle name="20% - 강조색4 6 3 2 3 2 3" xfId="31601" xr:uid="{851ADE84-AF3B-43CF-89B1-1A4230EC4B62}"/>
    <cellStyle name="20% - 강조색4 6 3 2 3 3" xfId="15062" xr:uid="{A9106A60-4658-4D6B-AA78-0EA77B08BE13}"/>
    <cellStyle name="20% - 강조색4 6 3 2 3 3 2" xfId="37111" xr:uid="{C167A3C9-1973-458E-B32C-3A366DC64BA1}"/>
    <cellStyle name="20% - 강조색4 6 3 2 3 4" xfId="26091" xr:uid="{5F15B925-1260-4D57-85DB-1E30B262C39E}"/>
    <cellStyle name="20% - 강조색4 6 3 2 3 5" xfId="52249" xr:uid="{A066030C-5FE2-4930-86C6-EEF41FA218C2}"/>
    <cellStyle name="20% - 강조색4 6 3 2 4" xfId="6788" xr:uid="{E870ECE7-C7DF-44FF-9476-648118B5E258}"/>
    <cellStyle name="20% - 강조색4 6 3 2 4 2" xfId="17817" xr:uid="{F0AD1494-25DA-40D2-9C0C-BDCF1C4FB987}"/>
    <cellStyle name="20% - 강조색4 6 3 2 4 2 2" xfId="39866" xr:uid="{ED5FA671-6E61-4492-804A-DCCD3A9127C0}"/>
    <cellStyle name="20% - 강조색4 6 3 2 4 3" xfId="28846" xr:uid="{A87D1160-51CC-4F12-BEDC-45F468E07582}"/>
    <cellStyle name="20% - 강조색4 6 3 2 4 4" xfId="55002" xr:uid="{73AD4C20-7B47-4D9E-B344-040E9F1BEB03}"/>
    <cellStyle name="20% - 강조색4 6 3 2 5" xfId="12307" xr:uid="{A028B5BE-BBCB-4A18-8082-A9D1E64EF2A9}"/>
    <cellStyle name="20% - 강조색4 6 3 2 5 2" xfId="34356" xr:uid="{9A2C3D6B-FF9C-44BB-A833-73A38BE25AB3}"/>
    <cellStyle name="20% - 강조색4 6 3 2 6" xfId="23336" xr:uid="{C6B7AE47-3E68-4BFB-9847-AE231E5A9621}"/>
    <cellStyle name="20% - 강조색4 6 3 2 7" xfId="49493" xr:uid="{55199410-B80E-4A33-935B-1BF1A922E6B4}"/>
    <cellStyle name="20% - 강조색4 6 3 3" xfId="1929" xr:uid="{46AD8401-B27F-4952-907A-79E41539C9E2}"/>
    <cellStyle name="20% - 강조색4 6 3 3 2" xfId="4705" xr:uid="{2339E84C-29CD-4AC1-818A-D958967EBE8F}"/>
    <cellStyle name="20% - 강조색4 6 3 3 2 2" xfId="10231" xr:uid="{CFD9719C-F4BA-4F1A-A549-6C2DD55EE9E8}"/>
    <cellStyle name="20% - 강조색4 6 3 3 2 2 2" xfId="21260" xr:uid="{991D3356-81B2-456B-8865-5C5E5385DE4F}"/>
    <cellStyle name="20% - 강조색4 6 3 3 2 2 2 2" xfId="43309" xr:uid="{3C52756D-3A59-45A1-92D4-850E74B3C15C}"/>
    <cellStyle name="20% - 강조색4 6 3 3 2 2 3" xfId="32289" xr:uid="{277185EA-E75D-432D-AF45-79118D7349F8}"/>
    <cellStyle name="20% - 강조색4 6 3 3 2 3" xfId="15750" xr:uid="{7209B170-869F-4112-AB78-C95491237418}"/>
    <cellStyle name="20% - 강조색4 6 3 3 2 3 2" xfId="37799" xr:uid="{FE16555E-3CE7-430F-97E1-B7A5591DF068}"/>
    <cellStyle name="20% - 강조색4 6 3 3 2 4" xfId="26779" xr:uid="{BC3A217D-BC97-42D9-A4C5-A5656B907F59}"/>
    <cellStyle name="20% - 강조색4 6 3 3 2 5" xfId="52937" xr:uid="{6DFD65FE-97ED-4AF5-9844-EEEA3007FFD5}"/>
    <cellStyle name="20% - 강조색4 6 3 3 3" xfId="7476" xr:uid="{831707A7-A96C-4A47-8EAD-DA9CB57B0B4B}"/>
    <cellStyle name="20% - 강조색4 6 3 3 3 2" xfId="18505" xr:uid="{F00EA811-DC94-44B3-9C67-267EFE9B5413}"/>
    <cellStyle name="20% - 강조색4 6 3 3 3 2 2" xfId="40554" xr:uid="{6D2F32A6-BDD6-4F8A-949C-335BE219D441}"/>
    <cellStyle name="20% - 강조색4 6 3 3 3 3" xfId="29534" xr:uid="{1792ABAB-58B5-4C39-B4D4-C21505F666DF}"/>
    <cellStyle name="20% - 강조색4 6 3 3 4" xfId="12995" xr:uid="{E7229CA4-D3E7-4CFA-B7E4-1BB3CC0CBF81}"/>
    <cellStyle name="20% - 강조색4 6 3 3 4 2" xfId="35044" xr:uid="{49A669FC-9EB6-4F90-B5B8-B87C6C411FBE}"/>
    <cellStyle name="20% - 강조색4 6 3 3 5" xfId="24024" xr:uid="{7E30B4A3-B930-4ECD-83DD-F809778E59A7}"/>
    <cellStyle name="20% - 강조색4 6 3 3 6" xfId="50182" xr:uid="{33982B8F-4A06-4635-89AA-FE0DC0DA1543}"/>
    <cellStyle name="20% - 강조색4 6 3 4" xfId="3329" xr:uid="{C5AC858D-E2A5-47BA-97C7-6F22CAE6BE5B}"/>
    <cellStyle name="20% - 강조색4 6 3 4 2" xfId="8855" xr:uid="{78C58529-3C7D-403B-A1DD-ED1B1EE0D543}"/>
    <cellStyle name="20% - 강조색4 6 3 4 2 2" xfId="19884" xr:uid="{740958DE-9560-4535-80CD-5D48ADFA5D37}"/>
    <cellStyle name="20% - 강조색4 6 3 4 2 2 2" xfId="41933" xr:uid="{8B2C1931-687F-4E4D-B0BC-A93CCDE26E50}"/>
    <cellStyle name="20% - 강조색4 6 3 4 2 3" xfId="30913" xr:uid="{95FC6D7D-3ED2-47EB-8BED-39C9D4E3B8E2}"/>
    <cellStyle name="20% - 강조색4 6 3 4 3" xfId="14374" xr:uid="{66029273-5264-4E27-B0C3-0341ADA219A9}"/>
    <cellStyle name="20% - 강조색4 6 3 4 3 2" xfId="36423" xr:uid="{F0E1EECB-C877-4118-9553-477AD47543E7}"/>
    <cellStyle name="20% - 강조색4 6 3 4 4" xfId="25403" xr:uid="{122B88FC-B4F2-4E83-AD65-ABCC960D091A}"/>
    <cellStyle name="20% - 강조색4 6 3 4 5" xfId="51561" xr:uid="{7338B4BB-2B2A-4E64-B36C-EA5AB961D5C3}"/>
    <cellStyle name="20% - 강조색4 6 3 5" xfId="6100" xr:uid="{2713C8D3-513A-4085-B417-046F4A7B193E}"/>
    <cellStyle name="20% - 강조색4 6 3 5 2" xfId="17129" xr:uid="{365CBEE0-B51A-4BBE-9A0F-9636B6830486}"/>
    <cellStyle name="20% - 강조색4 6 3 5 2 2" xfId="39178" xr:uid="{5F901D60-B148-4993-BBA7-B27434E9B4B6}"/>
    <cellStyle name="20% - 강조색4 6 3 5 3" xfId="28158" xr:uid="{2757C338-7B67-4BE5-B3DD-3B20E5F9E902}"/>
    <cellStyle name="20% - 강조색4 6 3 5 4" xfId="54314" xr:uid="{F0266578-2461-45C5-95D0-B264F72DC93D}"/>
    <cellStyle name="20% - 강조색4 6 3 6" xfId="11619" xr:uid="{4A0A9362-6AFA-4AF2-970D-328E2C6BB8BE}"/>
    <cellStyle name="20% - 강조색4 6 3 6 2" xfId="33668" xr:uid="{A091BA04-301F-4FA2-BE75-1F2DAC2419CF}"/>
    <cellStyle name="20% - 강조색4 6 3 7" xfId="22648" xr:uid="{6B956C24-256F-44CE-9B3A-49107079DFE2}"/>
    <cellStyle name="20% - 강조색4 6 3 8" xfId="48805" xr:uid="{AAD4CF80-9373-4CE3-8129-C3BB14F80636}"/>
    <cellStyle name="20% - 강조색4 6 4" xfId="881" xr:uid="{A3CD01B6-570C-4135-829A-0F209EBD7398}"/>
    <cellStyle name="20% - 강조색4 6 4 2" xfId="2275" xr:uid="{79BE9DC7-2525-41B5-AF61-20CA8512BE94}"/>
    <cellStyle name="20% - 강조색4 6 4 2 2" xfId="5051" xr:uid="{6ADB798C-31C0-43A8-BF83-C61C4F2F5C93}"/>
    <cellStyle name="20% - 강조색4 6 4 2 2 2" xfId="10577" xr:uid="{1385ADFC-65F0-441D-8411-53B8F93C7142}"/>
    <cellStyle name="20% - 강조색4 6 4 2 2 2 2" xfId="21606" xr:uid="{752F98FC-3595-4130-B07F-DCC5EDE5AA03}"/>
    <cellStyle name="20% - 강조색4 6 4 2 2 2 2 2" xfId="43655" xr:uid="{3734E358-E651-42D7-BE0F-03719B3C256B}"/>
    <cellStyle name="20% - 강조색4 6 4 2 2 2 3" xfId="32635" xr:uid="{65F82516-F261-4728-B4A2-E49867893CAF}"/>
    <cellStyle name="20% - 강조색4 6 4 2 2 3" xfId="16096" xr:uid="{3EF6476A-6D8A-439E-8908-3BB4BE39F626}"/>
    <cellStyle name="20% - 강조색4 6 4 2 2 3 2" xfId="38145" xr:uid="{0E27FEBA-C595-476E-BF0A-8E8975D111DF}"/>
    <cellStyle name="20% - 강조색4 6 4 2 2 4" xfId="27125" xr:uid="{00F3F18D-7A0A-46E1-AA55-FAD85C1CFF05}"/>
    <cellStyle name="20% - 강조색4 6 4 2 2 5" xfId="53283" xr:uid="{D9B581B2-CEA6-46E6-B749-A077BF2CC4C6}"/>
    <cellStyle name="20% - 강조색4 6 4 2 3" xfId="7822" xr:uid="{58574FDC-CC3A-421A-95DE-53F1ABBC978F}"/>
    <cellStyle name="20% - 강조색4 6 4 2 3 2" xfId="18851" xr:uid="{FFBBDC86-8F55-49BB-ACC2-652470CDF7A2}"/>
    <cellStyle name="20% - 강조색4 6 4 2 3 2 2" xfId="40900" xr:uid="{060436DC-B9E4-41A0-A21F-A671967D47AB}"/>
    <cellStyle name="20% - 강조색4 6 4 2 3 3" xfId="29880" xr:uid="{8FB1A659-0811-4C8E-A37B-EB42F3D8F2E5}"/>
    <cellStyle name="20% - 강조색4 6 4 2 4" xfId="13341" xr:uid="{7CB82D2B-25F7-44DF-92B0-608377456686}"/>
    <cellStyle name="20% - 강조색4 6 4 2 4 2" xfId="35390" xr:uid="{99AFDC25-9256-4F52-B5BC-336633579B0F}"/>
    <cellStyle name="20% - 강조색4 6 4 2 5" xfId="24370" xr:uid="{57FA052A-A4C6-4663-A66C-788BEF1DCDC1}"/>
    <cellStyle name="20% - 강조색4 6 4 2 6" xfId="50528" xr:uid="{6AED0BB9-7EC5-47AD-A056-FDE8AE51E0C1}"/>
    <cellStyle name="20% - 강조색4 6 4 3" xfId="3675" xr:uid="{114376F2-2499-404D-BC85-2CAB8FE98123}"/>
    <cellStyle name="20% - 강조색4 6 4 3 2" xfId="9201" xr:uid="{E2AE88F2-6FD7-4188-8496-68355F666202}"/>
    <cellStyle name="20% - 강조색4 6 4 3 2 2" xfId="20230" xr:uid="{B7FF14FC-969F-4E78-8F5D-5B3502941F0A}"/>
    <cellStyle name="20% - 강조색4 6 4 3 2 2 2" xfId="42279" xr:uid="{EC48E559-BED8-4D8B-9E87-A1A09ACBC2F7}"/>
    <cellStyle name="20% - 강조색4 6 4 3 2 3" xfId="31259" xr:uid="{8A290C5A-F119-4BCA-A249-F896758D6480}"/>
    <cellStyle name="20% - 강조색4 6 4 3 3" xfId="14720" xr:uid="{D726FC41-7039-41F5-86B6-CEBB63DCB893}"/>
    <cellStyle name="20% - 강조색4 6 4 3 3 2" xfId="36769" xr:uid="{A32036F8-0299-4D1A-96F4-B319294EC640}"/>
    <cellStyle name="20% - 강조색4 6 4 3 4" xfId="25749" xr:uid="{62707226-C84A-4488-948A-18D335BA9454}"/>
    <cellStyle name="20% - 강조색4 6 4 3 5" xfId="51907" xr:uid="{24396CFB-BA44-4CDB-BD30-E2F945903BF0}"/>
    <cellStyle name="20% - 강조색4 6 4 4" xfId="6446" xr:uid="{87398B89-E8B9-44C5-A050-0DEBE94CA9A9}"/>
    <cellStyle name="20% - 강조색4 6 4 4 2" xfId="17475" xr:uid="{16CD4599-1780-444A-A709-5616D281B159}"/>
    <cellStyle name="20% - 강조색4 6 4 4 2 2" xfId="39524" xr:uid="{DE6C9C7B-3D90-4639-AC6C-49C2465A6470}"/>
    <cellStyle name="20% - 강조색4 6 4 4 3" xfId="28504" xr:uid="{49E60EBC-0D84-4894-952D-46A9D3055412}"/>
    <cellStyle name="20% - 강조색4 6 4 4 4" xfId="54660" xr:uid="{15B15939-89D5-48B7-B3BD-08C809DC9982}"/>
    <cellStyle name="20% - 강조색4 6 4 5" xfId="11965" xr:uid="{B7DD40EB-A932-4844-A29B-335D3895EB02}"/>
    <cellStyle name="20% - 강조색4 6 4 5 2" xfId="34014" xr:uid="{F8DFD2C3-20DA-40A4-86EB-806644D8B13C}"/>
    <cellStyle name="20% - 강조색4 6 4 6" xfId="22994" xr:uid="{762F9CED-D9F8-4023-A2FD-A33A755FF0C4}"/>
    <cellStyle name="20% - 강조색4 6 4 7" xfId="49151" xr:uid="{E67857A8-7462-4180-BD7A-EAE7E49A4A9B}"/>
    <cellStyle name="20% - 강조색4 6 5" xfId="1587" xr:uid="{1353E162-B37A-49DB-B197-DE128AD4D576}"/>
    <cellStyle name="20% - 강조색4 6 5 2" xfId="4363" xr:uid="{5210053A-881E-40B4-9114-5DD3073A5C47}"/>
    <cellStyle name="20% - 강조색4 6 5 2 2" xfId="9889" xr:uid="{2EE6CEB5-2542-46FE-BD1D-D4DD24907A9C}"/>
    <cellStyle name="20% - 강조색4 6 5 2 2 2" xfId="20918" xr:uid="{81C2DB1F-B4A3-4AB2-9B6A-E478C865BA8D}"/>
    <cellStyle name="20% - 강조색4 6 5 2 2 2 2" xfId="42967" xr:uid="{0A7060A1-9C96-48A6-B07E-E807E3CA0FA9}"/>
    <cellStyle name="20% - 강조색4 6 5 2 2 3" xfId="31947" xr:uid="{3F919CFC-32E4-4C71-8846-B7E1D56FC462}"/>
    <cellStyle name="20% - 강조색4 6 5 2 3" xfId="15408" xr:uid="{2D07A9B2-BEDD-425B-8F0C-5083A88B6AC1}"/>
    <cellStyle name="20% - 강조색4 6 5 2 3 2" xfId="37457" xr:uid="{A9E3C7A7-07C4-4431-ADA4-ADD8DD06E253}"/>
    <cellStyle name="20% - 강조색4 6 5 2 4" xfId="26437" xr:uid="{9763D783-E4B4-472C-A818-54C8FA6DA690}"/>
    <cellStyle name="20% - 강조색4 6 5 2 5" xfId="52595" xr:uid="{6CED9CA0-7939-4D7A-8693-9EBFADC6E9CB}"/>
    <cellStyle name="20% - 강조색4 6 5 3" xfId="7134" xr:uid="{A856F912-E6EA-4346-AEB0-9E6FC26C5CE0}"/>
    <cellStyle name="20% - 강조색4 6 5 3 2" xfId="18163" xr:uid="{31704667-92C7-4D3C-9891-477E01C6B708}"/>
    <cellStyle name="20% - 강조색4 6 5 3 2 2" xfId="40212" xr:uid="{21340A11-D79A-4FE6-8D5F-5A9CCE74A148}"/>
    <cellStyle name="20% - 강조색4 6 5 3 3" xfId="29192" xr:uid="{0FF4FEC9-2106-4254-80F5-27A06B202B28}"/>
    <cellStyle name="20% - 강조색4 6 5 4" xfId="12653" xr:uid="{5C376C2C-4597-4F56-96BF-8E2C627F90D5}"/>
    <cellStyle name="20% - 강조색4 6 5 4 2" xfId="34702" xr:uid="{4AC51E94-79E2-4449-AD33-AA4B5E51787B}"/>
    <cellStyle name="20% - 강조색4 6 5 5" xfId="23682" xr:uid="{7066D569-2A37-4A1E-8A25-82CF2761D2AB}"/>
    <cellStyle name="20% - 강조색4 6 5 6" xfId="49840" xr:uid="{FF6F940A-4015-4553-9630-7935B71029D0}"/>
    <cellStyle name="20% - 강조색4 6 6" xfId="2987" xr:uid="{8F1ABEA6-00CC-43C9-9E19-F21377AEAA99}"/>
    <cellStyle name="20% - 강조색4 6 6 2" xfId="8513" xr:uid="{D8DDCA3A-C548-4ED8-9B91-A3592A1D91E0}"/>
    <cellStyle name="20% - 강조색4 6 6 2 2" xfId="19542" xr:uid="{7613ECB8-FCCA-46D5-BA09-02F07C5D4F9F}"/>
    <cellStyle name="20% - 강조색4 6 6 2 2 2" xfId="41591" xr:uid="{62D37E05-A841-473D-AF07-A81E06B4DB93}"/>
    <cellStyle name="20% - 강조색4 6 6 2 3" xfId="30571" xr:uid="{6749DEBE-BA8F-4584-977A-A7D6D9CAC744}"/>
    <cellStyle name="20% - 강조색4 6 6 3" xfId="14032" xr:uid="{8D24391A-4033-4FCF-9C31-2C0E467D4B44}"/>
    <cellStyle name="20% - 강조색4 6 6 3 2" xfId="36081" xr:uid="{A8C3E766-1E1A-4FC8-8360-3ED147E373B6}"/>
    <cellStyle name="20% - 강조색4 6 6 4" xfId="25061" xr:uid="{44993104-4E27-48B9-AC92-8315FB27A790}"/>
    <cellStyle name="20% - 강조색4 6 6 5" xfId="51219" xr:uid="{AAA5B742-BC7A-42D9-BD47-82D4CD08E575}"/>
    <cellStyle name="20% - 강조색4 6 7" xfId="5758" xr:uid="{31C87206-0CD2-45DC-86D0-EB81C0BD0553}"/>
    <cellStyle name="20% - 강조색4 6 7 2" xfId="16787" xr:uid="{117C3D4B-B5F7-4156-9B2B-67E504C7C53F}"/>
    <cellStyle name="20% - 강조색4 6 7 2 2" xfId="38836" xr:uid="{0A45FE1C-E978-453C-B5F6-910909692A51}"/>
    <cellStyle name="20% - 강조색4 6 7 3" xfId="27816" xr:uid="{A8B84F67-6F7D-4FAA-8151-CFABD3CF80C4}"/>
    <cellStyle name="20% - 강조색4 6 7 4" xfId="53973" xr:uid="{A3467006-9BAD-44E4-9D30-CBBBFA32141F}"/>
    <cellStyle name="20% - 강조색4 6 8" xfId="11277" xr:uid="{9196B728-CA1F-4425-BA34-90CB65D79788}"/>
    <cellStyle name="20% - 강조색4 6 8 2" xfId="33326" xr:uid="{B697CA2A-10C9-4383-9A5F-3851CD38C862}"/>
    <cellStyle name="20% - 강조색4 6 9" xfId="22306" xr:uid="{83930661-47D5-4DFA-94C2-45B8FB43F455}"/>
    <cellStyle name="20% - 강조색4 7" xfId="139" xr:uid="{00000000-0005-0000-0000-0000B0000000}"/>
    <cellStyle name="20% - 강조색4 7 10" xfId="48477" xr:uid="{FA262CA6-5BA0-45A8-946D-215D8A512B8F}"/>
    <cellStyle name="20% - 강조색4 7 2" xfId="268" xr:uid="{00000000-0005-0000-0000-0000B1000000}"/>
    <cellStyle name="20% - 강조색4 7 2 2" xfId="628" xr:uid="{00000000-0005-0000-0000-0000B2000000}"/>
    <cellStyle name="20% - 강조색4 7 2 2 2" xfId="1365" xr:uid="{98B0C3CC-7F98-429F-B9F6-A1D773144459}"/>
    <cellStyle name="20% - 강조색4 7 2 2 2 2" xfId="2759" xr:uid="{D84E9743-0078-4A24-B142-F9DE560BD423}"/>
    <cellStyle name="20% - 강조색4 7 2 2 2 2 2" xfId="5535" xr:uid="{3FEE9F3E-DB40-4716-8809-D377D3DD7DE4}"/>
    <cellStyle name="20% - 강조색4 7 2 2 2 2 2 2" xfId="11061" xr:uid="{F9B6FBC0-4CA6-485B-A595-62AE7F93725E}"/>
    <cellStyle name="20% - 강조색4 7 2 2 2 2 2 2 2" xfId="22090" xr:uid="{A8361DE5-EC21-43DD-B29D-F8C535D5DB53}"/>
    <cellStyle name="20% - 강조색4 7 2 2 2 2 2 2 2 2" xfId="44139" xr:uid="{1B6FA454-8BEF-4645-A44E-83011F065268}"/>
    <cellStyle name="20% - 강조색4 7 2 2 2 2 2 2 3" xfId="33119" xr:uid="{E17E2305-1333-4672-84E6-803CE188A766}"/>
    <cellStyle name="20% - 강조색4 7 2 2 2 2 2 3" xfId="16580" xr:uid="{C2A4335E-C096-4484-B72C-CBAA45D9512E}"/>
    <cellStyle name="20% - 강조색4 7 2 2 2 2 2 3 2" xfId="38629" xr:uid="{659DCF7B-2409-4523-AFEB-0C667E3A076C}"/>
    <cellStyle name="20% - 강조색4 7 2 2 2 2 2 4" xfId="27609" xr:uid="{03048DC9-3FBD-4226-8483-63BEDDFCA985}"/>
    <cellStyle name="20% - 강조색4 7 2 2 2 2 2 5" xfId="53767" xr:uid="{62771393-9EED-4D42-B166-A34FA35A1783}"/>
    <cellStyle name="20% - 강조색4 7 2 2 2 2 3" xfId="8306" xr:uid="{0ED413D7-F5BD-4AD0-99D5-048C979C4528}"/>
    <cellStyle name="20% - 강조색4 7 2 2 2 2 3 2" xfId="19335" xr:uid="{B109E80A-0B0C-447B-94EA-F736F0468223}"/>
    <cellStyle name="20% - 강조색4 7 2 2 2 2 3 2 2" xfId="41384" xr:uid="{F8D59684-267C-4068-8D2C-F68DD5D1D38B}"/>
    <cellStyle name="20% - 강조색4 7 2 2 2 2 3 3" xfId="30364" xr:uid="{8E44C3B4-D7F1-4FA1-A245-57B5028A85CE}"/>
    <cellStyle name="20% - 강조색4 7 2 2 2 2 4" xfId="13825" xr:uid="{6BC8A9E8-2D36-495D-B30A-8395F259E612}"/>
    <cellStyle name="20% - 강조색4 7 2 2 2 2 4 2" xfId="35874" xr:uid="{083C3BB8-DA40-4A15-A452-B98A309A1B77}"/>
    <cellStyle name="20% - 강조색4 7 2 2 2 2 5" xfId="24854" xr:uid="{2460219B-0203-46A6-9A2A-79875B50AAA5}"/>
    <cellStyle name="20% - 강조색4 7 2 2 2 2 6" xfId="51012" xr:uid="{A272EF2C-FD6D-4E70-B166-630AE383CBC7}"/>
    <cellStyle name="20% - 강조색4 7 2 2 2 3" xfId="4159" xr:uid="{8EF89A2F-A30F-47B8-9359-1604E8A0141A}"/>
    <cellStyle name="20% - 강조색4 7 2 2 2 3 2" xfId="9685" xr:uid="{A637ACF1-AF29-4C87-AC5A-A39EB1629ADC}"/>
    <cellStyle name="20% - 강조색4 7 2 2 2 3 2 2" xfId="20714" xr:uid="{3E78C2EB-A08A-41FA-8C7C-3960D96C6C0E}"/>
    <cellStyle name="20% - 강조색4 7 2 2 2 3 2 2 2" xfId="42763" xr:uid="{65927CF9-76A2-4682-BEB3-47809AE7FE64}"/>
    <cellStyle name="20% - 강조색4 7 2 2 2 3 2 3" xfId="31743" xr:uid="{03012447-2952-40D9-93DC-29A578D09197}"/>
    <cellStyle name="20% - 강조색4 7 2 2 2 3 3" xfId="15204" xr:uid="{EC1B5769-9F84-4247-861A-0559F7C9FE08}"/>
    <cellStyle name="20% - 강조색4 7 2 2 2 3 3 2" xfId="37253" xr:uid="{A6EAEED0-1F33-4637-866D-1717D4CD39BC}"/>
    <cellStyle name="20% - 강조색4 7 2 2 2 3 4" xfId="26233" xr:uid="{A8208F59-A46F-4A95-94E7-8C9E46EA9752}"/>
    <cellStyle name="20% - 강조색4 7 2 2 2 3 5" xfId="52391" xr:uid="{3155CC34-4103-459C-8D07-DED814723D0E}"/>
    <cellStyle name="20% - 강조색4 7 2 2 2 4" xfId="6930" xr:uid="{A00F6783-BF98-4A62-B81A-A9F52AFE2DEA}"/>
    <cellStyle name="20% - 강조색4 7 2 2 2 4 2" xfId="17959" xr:uid="{B931DD96-7606-44C2-B7D0-2DF54980D772}"/>
    <cellStyle name="20% - 강조색4 7 2 2 2 4 2 2" xfId="40008" xr:uid="{55F8917F-6F8B-42A6-9242-806AB9A40FE8}"/>
    <cellStyle name="20% - 강조색4 7 2 2 2 4 3" xfId="28988" xr:uid="{F8BDA0D7-0B30-4BE7-A3A6-ACDF886344EE}"/>
    <cellStyle name="20% - 강조색4 7 2 2 2 4 4" xfId="55144" xr:uid="{8C2CA058-6ADD-4C13-98A3-611E9EB32503}"/>
    <cellStyle name="20% - 강조색4 7 2 2 2 5" xfId="12449" xr:uid="{3F24B248-36DD-4D1D-B1BA-6F520D42B615}"/>
    <cellStyle name="20% - 강조색4 7 2 2 2 5 2" xfId="34498" xr:uid="{57C51FE7-45AC-4B33-8300-DFD26918129C}"/>
    <cellStyle name="20% - 강조색4 7 2 2 2 6" xfId="23478" xr:uid="{3615227A-8507-4E74-8F6B-9F06816E86CB}"/>
    <cellStyle name="20% - 강조색4 7 2 2 2 7" xfId="49635" xr:uid="{E2B0C21B-E02B-476B-909B-59D51081CF33}"/>
    <cellStyle name="20% - 강조색4 7 2 2 3" xfId="2071" xr:uid="{819D914B-7B28-40A2-AA09-4EA46D4FA2DB}"/>
    <cellStyle name="20% - 강조색4 7 2 2 3 2" xfId="4847" xr:uid="{FE04C2FB-A668-42D7-8941-360611868561}"/>
    <cellStyle name="20% - 강조색4 7 2 2 3 2 2" xfId="10373" xr:uid="{429E3DBD-8501-42E8-AE1D-6A6805F12A71}"/>
    <cellStyle name="20% - 강조색4 7 2 2 3 2 2 2" xfId="21402" xr:uid="{2EB542C2-0EF5-4405-940E-CDA27835ECE3}"/>
    <cellStyle name="20% - 강조색4 7 2 2 3 2 2 2 2" xfId="43451" xr:uid="{1A3835CA-00B2-4DDE-9193-D340C8BEEE43}"/>
    <cellStyle name="20% - 강조색4 7 2 2 3 2 2 3" xfId="32431" xr:uid="{F44946F8-FA9C-4A43-81B8-A7CF7BD10DD1}"/>
    <cellStyle name="20% - 강조색4 7 2 2 3 2 3" xfId="15892" xr:uid="{1831CAFB-2AB0-4962-AC68-65104F8EAB31}"/>
    <cellStyle name="20% - 강조색4 7 2 2 3 2 3 2" xfId="37941" xr:uid="{10A89621-9620-4179-87F1-0C20273201BC}"/>
    <cellStyle name="20% - 강조색4 7 2 2 3 2 4" xfId="26921" xr:uid="{8A54B4D6-A177-4DA7-B9D0-7DE798C52B31}"/>
    <cellStyle name="20% - 강조색4 7 2 2 3 2 5" xfId="53079" xr:uid="{668D1144-DFAB-4C24-9711-57CE52FD9E91}"/>
    <cellStyle name="20% - 강조색4 7 2 2 3 3" xfId="7618" xr:uid="{6AB853E5-8B3C-443D-ACAB-CB5721D54A09}"/>
    <cellStyle name="20% - 강조색4 7 2 2 3 3 2" xfId="18647" xr:uid="{939FA2F7-E77A-463F-8832-959F3370AC13}"/>
    <cellStyle name="20% - 강조색4 7 2 2 3 3 2 2" xfId="40696" xr:uid="{5D9EDA80-7E87-4049-8E02-2A6F5FB6FEF3}"/>
    <cellStyle name="20% - 강조색4 7 2 2 3 3 3" xfId="29676" xr:uid="{92B0DAA1-A611-4E2A-B9E0-E1482FC40CF6}"/>
    <cellStyle name="20% - 강조색4 7 2 2 3 4" xfId="13137" xr:uid="{62DEDC24-2AE9-49D8-9485-D2E71683B232}"/>
    <cellStyle name="20% - 강조색4 7 2 2 3 4 2" xfId="35186" xr:uid="{39BB080B-72D0-4A3A-A68C-F5835D79935B}"/>
    <cellStyle name="20% - 강조색4 7 2 2 3 5" xfId="24166" xr:uid="{D387ECDA-57DA-4902-A7F8-F00C0C98034C}"/>
    <cellStyle name="20% - 강조색4 7 2 2 3 6" xfId="50324" xr:uid="{958A2966-92E8-45EB-8823-8EFE8966AADF}"/>
    <cellStyle name="20% - 강조색4 7 2 2 4" xfId="3471" xr:uid="{6F3FA1A1-2CCA-43DF-90EF-DB3283DA76D7}"/>
    <cellStyle name="20% - 강조색4 7 2 2 4 2" xfId="8997" xr:uid="{3AD2CE8B-B862-481F-ACFE-62B6FF3CF4AB}"/>
    <cellStyle name="20% - 강조색4 7 2 2 4 2 2" xfId="20026" xr:uid="{A873C54A-CE0E-44E9-ADCD-DCB09BAE1DA9}"/>
    <cellStyle name="20% - 강조색4 7 2 2 4 2 2 2" xfId="42075" xr:uid="{551F9C91-234C-4311-B43A-6A6F65FF9DA0}"/>
    <cellStyle name="20% - 강조색4 7 2 2 4 2 3" xfId="31055" xr:uid="{A66F5946-08DE-4C9B-B087-83131C8977B3}"/>
    <cellStyle name="20% - 강조색4 7 2 2 4 3" xfId="14516" xr:uid="{DC3D1E15-5A23-45DD-98A8-04AD4253B79C}"/>
    <cellStyle name="20% - 강조색4 7 2 2 4 3 2" xfId="36565" xr:uid="{9E914975-26AB-4493-BF55-A3A23A396DB2}"/>
    <cellStyle name="20% - 강조색4 7 2 2 4 4" xfId="25545" xr:uid="{7DD2A32B-D303-470A-A743-6185134DFFCD}"/>
    <cellStyle name="20% - 강조색4 7 2 2 4 5" xfId="51703" xr:uid="{F3518EE2-FCDD-4E55-B204-C6C6430F0E4D}"/>
    <cellStyle name="20% - 강조색4 7 2 2 5" xfId="6242" xr:uid="{74223E3B-810B-4FCD-A8C0-E3FE7B19E129}"/>
    <cellStyle name="20% - 강조색4 7 2 2 5 2" xfId="17271" xr:uid="{62137FB9-7D67-4928-B527-66C479035507}"/>
    <cellStyle name="20% - 강조색4 7 2 2 5 2 2" xfId="39320" xr:uid="{2E20B5E3-F558-41C9-9E6D-BF0ED5272A57}"/>
    <cellStyle name="20% - 강조색4 7 2 2 5 3" xfId="28300" xr:uid="{B20BC637-239F-4976-A87E-AB28CE66418C}"/>
    <cellStyle name="20% - 강조색4 7 2 2 5 4" xfId="54456" xr:uid="{CB241BF8-9AF5-4FE4-BED1-79B627C5F6A6}"/>
    <cellStyle name="20% - 강조색4 7 2 2 6" xfId="11761" xr:uid="{B7BC45B4-391F-440E-AE15-48F2DE7F2C5F}"/>
    <cellStyle name="20% - 강조색4 7 2 2 6 2" xfId="33810" xr:uid="{1958BF2F-DB85-4D69-A682-8FBFF5D1EE80}"/>
    <cellStyle name="20% - 강조색4 7 2 2 7" xfId="22790" xr:uid="{2194F202-9AB3-4B44-BD6E-01E512F7CD77}"/>
    <cellStyle name="20% - 강조색4 7 2 2 8" xfId="48947" xr:uid="{A4F9EB73-342B-425A-8AD1-DDEDC38455AA}"/>
    <cellStyle name="20% - 강조색4 7 2 3" xfId="1023" xr:uid="{E1911E54-7E92-408B-8B0C-FFE86A48C9D4}"/>
    <cellStyle name="20% - 강조색4 7 2 3 2" xfId="2417" xr:uid="{8DAF2F9D-5B16-49C4-8F1F-AE36870000D6}"/>
    <cellStyle name="20% - 강조색4 7 2 3 2 2" xfId="5193" xr:uid="{4AB1BF01-CA71-4758-9178-89D60069E9D2}"/>
    <cellStyle name="20% - 강조색4 7 2 3 2 2 2" xfId="10719" xr:uid="{84E16BCD-E6B9-4E25-8CB7-7DF62EDC6236}"/>
    <cellStyle name="20% - 강조색4 7 2 3 2 2 2 2" xfId="21748" xr:uid="{22849D5C-DB47-44BF-BF53-0FCB7950442A}"/>
    <cellStyle name="20% - 강조색4 7 2 3 2 2 2 2 2" xfId="43797" xr:uid="{06724C14-A456-4195-8004-7A177B45C75A}"/>
    <cellStyle name="20% - 강조색4 7 2 3 2 2 2 3" xfId="32777" xr:uid="{E4E45B59-CCE6-43F2-A02E-2EE614927C44}"/>
    <cellStyle name="20% - 강조색4 7 2 3 2 2 3" xfId="16238" xr:uid="{3EFE4CB3-D7EB-4E1C-BD97-D06E15F14277}"/>
    <cellStyle name="20% - 강조색4 7 2 3 2 2 3 2" xfId="38287" xr:uid="{FF19FFEA-B1CE-42C6-BC53-872BC0218765}"/>
    <cellStyle name="20% - 강조색4 7 2 3 2 2 4" xfId="27267" xr:uid="{24F3D51E-CA1D-44D1-882A-D3A015894935}"/>
    <cellStyle name="20% - 강조색4 7 2 3 2 2 5" xfId="53425" xr:uid="{F15C490F-9183-4383-ADC2-8200BBEFEB1C}"/>
    <cellStyle name="20% - 강조색4 7 2 3 2 3" xfId="7964" xr:uid="{CB982896-E0DE-401C-B314-E7B75B0D6D0E}"/>
    <cellStyle name="20% - 강조색4 7 2 3 2 3 2" xfId="18993" xr:uid="{1FEBE49B-273A-4C20-A3E4-44286C7C0F8A}"/>
    <cellStyle name="20% - 강조색4 7 2 3 2 3 2 2" xfId="41042" xr:uid="{6479FFFD-AD82-4CE6-934A-28C9B6E4BB87}"/>
    <cellStyle name="20% - 강조색4 7 2 3 2 3 3" xfId="30022" xr:uid="{50A0577D-4D68-4E99-840D-2BA0FC634EA0}"/>
    <cellStyle name="20% - 강조색4 7 2 3 2 4" xfId="13483" xr:uid="{E4C618AD-2500-4B03-A1EF-48A714AFE807}"/>
    <cellStyle name="20% - 강조색4 7 2 3 2 4 2" xfId="35532" xr:uid="{90B65B5D-D352-4C82-A6DA-27405B85B765}"/>
    <cellStyle name="20% - 강조색4 7 2 3 2 5" xfId="24512" xr:uid="{C4634A60-C3A2-4D40-868E-A1B105D611D3}"/>
    <cellStyle name="20% - 강조색4 7 2 3 2 6" xfId="50670" xr:uid="{E96CDB72-187E-4495-B31A-E2BF17B7A646}"/>
    <cellStyle name="20% - 강조색4 7 2 3 3" xfId="3817" xr:uid="{D03AC196-E2ED-45F3-B198-0E1EA947303A}"/>
    <cellStyle name="20% - 강조색4 7 2 3 3 2" xfId="9343" xr:uid="{D91D5402-71F5-48FF-884E-D43AEC3F67D9}"/>
    <cellStyle name="20% - 강조색4 7 2 3 3 2 2" xfId="20372" xr:uid="{2C6C7D77-D2AF-40E5-82BF-DE07E8CAE27B}"/>
    <cellStyle name="20% - 강조색4 7 2 3 3 2 2 2" xfId="42421" xr:uid="{47E5E554-53F1-4568-AB3A-A20F70175040}"/>
    <cellStyle name="20% - 강조색4 7 2 3 3 2 3" xfId="31401" xr:uid="{22F12BF6-2CB9-4AB2-8182-A872D8E1B2B7}"/>
    <cellStyle name="20% - 강조색4 7 2 3 3 3" xfId="14862" xr:uid="{4ECC905E-D43F-4896-B815-2833244452A5}"/>
    <cellStyle name="20% - 강조색4 7 2 3 3 3 2" xfId="36911" xr:uid="{3BBCE5DF-C0F9-4461-9C59-551C1B5FA3C7}"/>
    <cellStyle name="20% - 강조색4 7 2 3 3 4" xfId="25891" xr:uid="{FC6C2FC8-CE86-4784-A8A5-49B01FB24DA8}"/>
    <cellStyle name="20% - 강조색4 7 2 3 3 5" xfId="52049" xr:uid="{4948F160-7210-4A78-BAF1-DCB9F87B64E4}"/>
    <cellStyle name="20% - 강조색4 7 2 3 4" xfId="6588" xr:uid="{927AB34E-F183-4843-9EA9-DDEA5A17DEBF}"/>
    <cellStyle name="20% - 강조색4 7 2 3 4 2" xfId="17617" xr:uid="{2A655F24-47E7-4B46-BB25-7E3174874CDA}"/>
    <cellStyle name="20% - 강조색4 7 2 3 4 2 2" xfId="39666" xr:uid="{A640F466-DE57-4DA9-A54B-402EB4A6605E}"/>
    <cellStyle name="20% - 강조색4 7 2 3 4 3" xfId="28646" xr:uid="{7ECF4528-C0DF-4F70-882C-69341EABC51C}"/>
    <cellStyle name="20% - 강조색4 7 2 3 4 4" xfId="54802" xr:uid="{A96167D3-CA69-4F01-9A12-FAA6913CB054}"/>
    <cellStyle name="20% - 강조색4 7 2 3 5" xfId="12107" xr:uid="{F4CFE4A1-CBE2-40C8-8763-DA67725523C2}"/>
    <cellStyle name="20% - 강조색4 7 2 3 5 2" xfId="34156" xr:uid="{E2367A8B-8D69-4D77-9714-9E1951CCE565}"/>
    <cellStyle name="20% - 강조색4 7 2 3 6" xfId="23136" xr:uid="{0D272162-7D27-41F6-B4DC-698C7B19195C}"/>
    <cellStyle name="20% - 강조색4 7 2 3 7" xfId="49293" xr:uid="{A5449348-BB5F-4D0F-8424-7EBCEEDC598A}"/>
    <cellStyle name="20% - 강조색4 7 2 4" xfId="1729" xr:uid="{ED85D4A2-1771-4944-A5EA-E6058C70C12E}"/>
    <cellStyle name="20% - 강조색4 7 2 4 2" xfId="4505" xr:uid="{55021123-973E-44F6-BFE3-9E752E490EA7}"/>
    <cellStyle name="20% - 강조색4 7 2 4 2 2" xfId="10031" xr:uid="{A6196A04-496A-4E30-809A-3E4963E59A79}"/>
    <cellStyle name="20% - 강조색4 7 2 4 2 2 2" xfId="21060" xr:uid="{067D8982-FEB4-4B72-A3EA-D2000454495C}"/>
    <cellStyle name="20% - 강조색4 7 2 4 2 2 2 2" xfId="43109" xr:uid="{6F7E09CE-6CB3-4F0E-B2E1-16219489311B}"/>
    <cellStyle name="20% - 강조색4 7 2 4 2 2 3" xfId="32089" xr:uid="{0C3497E2-8A9D-4FA0-A29D-D6B82FC45F2D}"/>
    <cellStyle name="20% - 강조색4 7 2 4 2 3" xfId="15550" xr:uid="{F53A0D8A-4B69-4E25-A7E7-32D833DCE11A}"/>
    <cellStyle name="20% - 강조색4 7 2 4 2 3 2" xfId="37599" xr:uid="{1F7F8DDC-D6A2-417B-9C17-CEF4B07E5C95}"/>
    <cellStyle name="20% - 강조색4 7 2 4 2 4" xfId="26579" xr:uid="{CCE38DAC-4BF6-447B-B5BC-D99B1DF247A6}"/>
    <cellStyle name="20% - 강조색4 7 2 4 2 5" xfId="52737" xr:uid="{3B30798F-2B72-44E2-AFB0-F60A6E663A90}"/>
    <cellStyle name="20% - 강조색4 7 2 4 3" xfId="7276" xr:uid="{95F26ACE-9C72-4130-BC23-6EEE6839B590}"/>
    <cellStyle name="20% - 강조색4 7 2 4 3 2" xfId="18305" xr:uid="{48522F30-67E1-4E55-8163-AFC335FDF77B}"/>
    <cellStyle name="20% - 강조색4 7 2 4 3 2 2" xfId="40354" xr:uid="{38072C30-E14A-446C-9F87-E127571852E3}"/>
    <cellStyle name="20% - 강조색4 7 2 4 3 3" xfId="29334" xr:uid="{8F8344FD-48AA-4B07-B0BA-521E7A24BBF9}"/>
    <cellStyle name="20% - 강조색4 7 2 4 4" xfId="12795" xr:uid="{2627C8A6-D2C5-4153-9469-6762C61072AB}"/>
    <cellStyle name="20% - 강조색4 7 2 4 4 2" xfId="34844" xr:uid="{489BE8DC-570F-4FE9-A533-BFC8D0ED86F3}"/>
    <cellStyle name="20% - 강조색4 7 2 4 5" xfId="23824" xr:uid="{761541B2-98F4-4A7F-B8A8-AD0C859269BA}"/>
    <cellStyle name="20% - 강조색4 7 2 4 6" xfId="49982" xr:uid="{5372EFFD-3160-4324-80AC-0524214976D2}"/>
    <cellStyle name="20% - 강조색4 7 2 5" xfId="3129" xr:uid="{821A2FCE-4897-4E22-92BE-1D06CFE479AC}"/>
    <cellStyle name="20% - 강조색4 7 2 5 2" xfId="8655" xr:uid="{15EADDF0-7E71-4B5A-9370-9B4355367814}"/>
    <cellStyle name="20% - 강조색4 7 2 5 2 2" xfId="19684" xr:uid="{BB335CC9-235C-4E3A-ACDD-A6FDB1BA3CF1}"/>
    <cellStyle name="20% - 강조색4 7 2 5 2 2 2" xfId="41733" xr:uid="{E0D25526-AB9F-4084-839C-82E946B263F3}"/>
    <cellStyle name="20% - 강조색4 7 2 5 2 3" xfId="30713" xr:uid="{5AE72F44-96C5-464F-8788-B7E51EB6CFD8}"/>
    <cellStyle name="20% - 강조색4 7 2 5 3" xfId="14174" xr:uid="{FBC6E292-5129-4224-BB94-AB303208FFFB}"/>
    <cellStyle name="20% - 강조색4 7 2 5 3 2" xfId="36223" xr:uid="{56F673BF-5A8B-4A45-99DE-E10F28C763AE}"/>
    <cellStyle name="20% - 강조색4 7 2 5 4" xfId="25203" xr:uid="{903F40B8-5F28-495F-9850-B36BA5974502}"/>
    <cellStyle name="20% - 강조색4 7 2 5 5" xfId="51361" xr:uid="{CE93FD65-E68E-4BF4-80E7-988AA3F2D817}"/>
    <cellStyle name="20% - 강조색4 7 2 6" xfId="5900" xr:uid="{B9E8C1E0-8C8B-4348-8BAE-DDAF0275C538}"/>
    <cellStyle name="20% - 강조색4 7 2 6 2" xfId="16929" xr:uid="{134FA333-6F9A-4517-916A-2E2ECB12CCA8}"/>
    <cellStyle name="20% - 강조색4 7 2 6 2 2" xfId="38978" xr:uid="{81D9EDE6-5058-4FCC-B2F1-19BCCCAEE1B0}"/>
    <cellStyle name="20% - 강조색4 7 2 6 3" xfId="27958" xr:uid="{2C66BB2F-2A9F-401A-86C6-9684E4CBBEB4}"/>
    <cellStyle name="20% - 강조색4 7 2 6 4" xfId="54115" xr:uid="{BA9E4004-4A26-4AAC-A6D4-467835A45628}"/>
    <cellStyle name="20% - 강조색4 7 2 7" xfId="11419" xr:uid="{EF0A8CBF-50B9-45DA-B67A-C85DCDE22D87}"/>
    <cellStyle name="20% - 강조색4 7 2 7 2" xfId="33468" xr:uid="{DAC0D0C9-A694-421C-852A-40618D028207}"/>
    <cellStyle name="20% - 강조색4 7 2 8" xfId="22448" xr:uid="{887E18EA-C8CA-4728-8E2C-1D9976EB036F}"/>
    <cellStyle name="20% - 강조색4 7 2 9" xfId="48606" xr:uid="{C5F36E42-7843-40AE-BE6E-FFC476778062}"/>
    <cellStyle name="20% - 강조색4 7 3" xfId="499" xr:uid="{00000000-0005-0000-0000-0000B3000000}"/>
    <cellStyle name="20% - 강조색4 7 3 2" xfId="1236" xr:uid="{FD32818E-FAC0-4EA6-B6FA-D35474F3BAC9}"/>
    <cellStyle name="20% - 강조색4 7 3 2 2" xfId="2630" xr:uid="{458E2E89-E1B7-4348-B123-704C9ED5C2D8}"/>
    <cellStyle name="20% - 강조색4 7 3 2 2 2" xfId="5406" xr:uid="{F077C44D-AEBE-4C0D-9E43-7D563D79C2E1}"/>
    <cellStyle name="20% - 강조색4 7 3 2 2 2 2" xfId="10932" xr:uid="{0588F1F0-1BDD-4AB9-9A52-F8EAC71522CA}"/>
    <cellStyle name="20% - 강조색4 7 3 2 2 2 2 2" xfId="21961" xr:uid="{41644B3B-7259-4933-BA4A-574173ED2D00}"/>
    <cellStyle name="20% - 강조색4 7 3 2 2 2 2 2 2" xfId="44010" xr:uid="{2DC9C7CE-C4E4-46F2-9022-B9EA6BF074A3}"/>
    <cellStyle name="20% - 강조색4 7 3 2 2 2 2 3" xfId="32990" xr:uid="{D6436C03-56C4-4EC8-B41A-8217B37C0C31}"/>
    <cellStyle name="20% - 강조색4 7 3 2 2 2 3" xfId="16451" xr:uid="{30DD1098-BB1B-42A3-B092-4154622CD26F}"/>
    <cellStyle name="20% - 강조색4 7 3 2 2 2 3 2" xfId="38500" xr:uid="{22DBD197-D32D-4719-8427-32F314AC6685}"/>
    <cellStyle name="20% - 강조색4 7 3 2 2 2 4" xfId="27480" xr:uid="{B225AAD4-B06B-4B7D-BCF6-A3E1F46AF20E}"/>
    <cellStyle name="20% - 강조색4 7 3 2 2 2 5" xfId="53638" xr:uid="{63ED5E4A-A978-4792-8ED3-1331895E7D53}"/>
    <cellStyle name="20% - 강조색4 7 3 2 2 3" xfId="8177" xr:uid="{4FA2F825-EBB1-4D0A-BC0B-1467DB20F2E5}"/>
    <cellStyle name="20% - 강조색4 7 3 2 2 3 2" xfId="19206" xr:uid="{D49E1C30-F261-4CE6-A9E4-AB2D9F6014F2}"/>
    <cellStyle name="20% - 강조색4 7 3 2 2 3 2 2" xfId="41255" xr:uid="{B2EF7E32-F089-4247-8817-9A2413E34720}"/>
    <cellStyle name="20% - 강조색4 7 3 2 2 3 3" xfId="30235" xr:uid="{CCCE4023-956F-461C-96A5-079646A8995C}"/>
    <cellStyle name="20% - 강조색4 7 3 2 2 4" xfId="13696" xr:uid="{52A08D8E-60E2-42D4-8341-942D7E094B03}"/>
    <cellStyle name="20% - 강조색4 7 3 2 2 4 2" xfId="35745" xr:uid="{26B865D3-7059-4642-B6C5-479A261B06D6}"/>
    <cellStyle name="20% - 강조색4 7 3 2 2 5" xfId="24725" xr:uid="{F706E7BD-E20C-4CCB-A37B-C7B19BB1585E}"/>
    <cellStyle name="20% - 강조색4 7 3 2 2 6" xfId="50883" xr:uid="{7CBA6AC0-F04A-43A3-A7BE-DC8665C227B0}"/>
    <cellStyle name="20% - 강조색4 7 3 2 3" xfId="4030" xr:uid="{FD73F084-3D59-473A-9967-0D0BAF253DBF}"/>
    <cellStyle name="20% - 강조색4 7 3 2 3 2" xfId="9556" xr:uid="{5AD192D1-A4CD-4E86-B2CE-729EE03A520C}"/>
    <cellStyle name="20% - 강조색4 7 3 2 3 2 2" xfId="20585" xr:uid="{20A96D58-0166-48BD-8CEF-7B604CC05B25}"/>
    <cellStyle name="20% - 강조색4 7 3 2 3 2 2 2" xfId="42634" xr:uid="{A7C91E4C-08A6-4F24-8F60-CBC57808D733}"/>
    <cellStyle name="20% - 강조색4 7 3 2 3 2 3" xfId="31614" xr:uid="{6B24C664-AEEB-47CC-8CD2-9ACB08025215}"/>
    <cellStyle name="20% - 강조색4 7 3 2 3 3" xfId="15075" xr:uid="{23C65353-7182-4976-96DD-E2594912EF07}"/>
    <cellStyle name="20% - 강조색4 7 3 2 3 3 2" xfId="37124" xr:uid="{8770C3C3-A579-4FE2-9B7A-264426E712A2}"/>
    <cellStyle name="20% - 강조색4 7 3 2 3 4" xfId="26104" xr:uid="{573EB8F2-54EB-4418-95CE-789320E57F24}"/>
    <cellStyle name="20% - 강조색4 7 3 2 3 5" xfId="52262" xr:uid="{9E764BDF-5BC2-4BAD-8CED-A0FF6C02F77A}"/>
    <cellStyle name="20% - 강조색4 7 3 2 4" xfId="6801" xr:uid="{3FA72072-3AD9-4D5B-88FA-FB4BF262C25D}"/>
    <cellStyle name="20% - 강조색4 7 3 2 4 2" xfId="17830" xr:uid="{4FBEC53F-55E3-4D62-8C86-8639ACB364C1}"/>
    <cellStyle name="20% - 강조색4 7 3 2 4 2 2" xfId="39879" xr:uid="{581314F6-DAC7-4797-98AF-471EBB98F117}"/>
    <cellStyle name="20% - 강조색4 7 3 2 4 3" xfId="28859" xr:uid="{1133508A-3853-447C-8D4B-FE1EFD1F9F92}"/>
    <cellStyle name="20% - 강조색4 7 3 2 4 4" xfId="55015" xr:uid="{CC2CD7E0-1953-4E41-B4FE-3EAF04D88BE0}"/>
    <cellStyle name="20% - 강조색4 7 3 2 5" xfId="12320" xr:uid="{C9F4BFDA-429F-4C4F-8C4A-46B99AF578BE}"/>
    <cellStyle name="20% - 강조색4 7 3 2 5 2" xfId="34369" xr:uid="{08579F7D-A082-4C76-88F2-0815A8C9B274}"/>
    <cellStyle name="20% - 강조색4 7 3 2 6" xfId="23349" xr:uid="{E06660AE-7D69-4540-B690-EE65821E63C1}"/>
    <cellStyle name="20% - 강조색4 7 3 2 7" xfId="49506" xr:uid="{2A33C723-DC58-4A63-9DCC-8413AABAD1B8}"/>
    <cellStyle name="20% - 강조색4 7 3 3" xfId="1942" xr:uid="{EB97374E-9861-410C-AF93-C426E11DE0EE}"/>
    <cellStyle name="20% - 강조색4 7 3 3 2" xfId="4718" xr:uid="{9105CE90-CE22-4252-AC9E-A21408BFBC8F}"/>
    <cellStyle name="20% - 강조색4 7 3 3 2 2" xfId="10244" xr:uid="{FD277E70-7552-4987-9C37-A56038C39AB8}"/>
    <cellStyle name="20% - 강조색4 7 3 3 2 2 2" xfId="21273" xr:uid="{DABF072C-B693-4C5E-BA98-C9C2BC87194C}"/>
    <cellStyle name="20% - 강조색4 7 3 3 2 2 2 2" xfId="43322" xr:uid="{4530E410-AE9D-4042-B599-C376E7A5C62F}"/>
    <cellStyle name="20% - 강조색4 7 3 3 2 2 3" xfId="32302" xr:uid="{2430CA18-8745-47BB-8270-A5E7F548146D}"/>
    <cellStyle name="20% - 강조색4 7 3 3 2 3" xfId="15763" xr:uid="{CB849053-C601-41DF-B0F6-2698128849E5}"/>
    <cellStyle name="20% - 강조색4 7 3 3 2 3 2" xfId="37812" xr:uid="{8B57B73A-2A62-4802-83CB-ABD2FB85E20A}"/>
    <cellStyle name="20% - 강조색4 7 3 3 2 4" xfId="26792" xr:uid="{99E04227-1CF2-459A-957E-E28B931C3ADC}"/>
    <cellStyle name="20% - 강조색4 7 3 3 2 5" xfId="52950" xr:uid="{8523E771-8409-4B67-9F6E-8E898FD02B69}"/>
    <cellStyle name="20% - 강조색4 7 3 3 3" xfId="7489" xr:uid="{970A942A-4A28-4C8B-8F89-D2535A631180}"/>
    <cellStyle name="20% - 강조색4 7 3 3 3 2" xfId="18518" xr:uid="{E42B769C-3C4E-4C90-941A-7245AD1E808C}"/>
    <cellStyle name="20% - 강조색4 7 3 3 3 2 2" xfId="40567" xr:uid="{DA559753-35DF-404D-BD0F-28A0E506638F}"/>
    <cellStyle name="20% - 강조색4 7 3 3 3 3" xfId="29547" xr:uid="{9A7A348B-C6D6-4EED-BE8F-90D8EBE9F684}"/>
    <cellStyle name="20% - 강조색4 7 3 3 4" xfId="13008" xr:uid="{4811B6CE-C844-4FB2-8E5D-C8666BCAB18B}"/>
    <cellStyle name="20% - 강조색4 7 3 3 4 2" xfId="35057" xr:uid="{37E95912-F352-41E6-984A-1BAD40A7B521}"/>
    <cellStyle name="20% - 강조색4 7 3 3 5" xfId="24037" xr:uid="{F86BAA18-B215-4E99-8882-A4B36FF6AD0F}"/>
    <cellStyle name="20% - 강조색4 7 3 3 6" xfId="50195" xr:uid="{1CC141BB-E0F2-4651-845C-96C0CE091F4A}"/>
    <cellStyle name="20% - 강조색4 7 3 4" xfId="3342" xr:uid="{5D9EFBEF-12B2-49AC-9EE1-942E9A819373}"/>
    <cellStyle name="20% - 강조색4 7 3 4 2" xfId="8868" xr:uid="{45BBB0AA-49FC-4A38-A8AD-1DFDE2BCB6DD}"/>
    <cellStyle name="20% - 강조색4 7 3 4 2 2" xfId="19897" xr:uid="{4E697E7F-7525-4D9F-B796-F2939F8FAA22}"/>
    <cellStyle name="20% - 강조색4 7 3 4 2 2 2" xfId="41946" xr:uid="{8DB13BA4-E8C7-4202-8502-6D409F2084BE}"/>
    <cellStyle name="20% - 강조색4 7 3 4 2 3" xfId="30926" xr:uid="{16B04B0A-2A28-424A-B410-FA12B326794F}"/>
    <cellStyle name="20% - 강조색4 7 3 4 3" xfId="14387" xr:uid="{9FAF936D-0396-43A2-AEC4-A2813F673DE1}"/>
    <cellStyle name="20% - 강조색4 7 3 4 3 2" xfId="36436" xr:uid="{D49E1FE1-CA1C-4DE2-AD62-BAAE72620AA4}"/>
    <cellStyle name="20% - 강조색4 7 3 4 4" xfId="25416" xr:uid="{714A9B4A-3C48-4B18-BB9A-5547F21940D3}"/>
    <cellStyle name="20% - 강조색4 7 3 4 5" xfId="51574" xr:uid="{4CE69566-4EE6-4ED2-A739-4E0C06113C07}"/>
    <cellStyle name="20% - 강조색4 7 3 5" xfId="6113" xr:uid="{68A6019A-0CC5-436C-A3D9-23FF3F2A3497}"/>
    <cellStyle name="20% - 강조색4 7 3 5 2" xfId="17142" xr:uid="{5EF82248-82BB-4A26-93DB-6934E584E58A}"/>
    <cellStyle name="20% - 강조색4 7 3 5 2 2" xfId="39191" xr:uid="{81C90F83-245B-49BE-8299-0D43D4A74849}"/>
    <cellStyle name="20% - 강조색4 7 3 5 3" xfId="28171" xr:uid="{853E0548-11E1-4618-8A18-5E548559DF2E}"/>
    <cellStyle name="20% - 강조색4 7 3 5 4" xfId="54327" xr:uid="{88BFF3A9-5E69-454A-B754-8C2443BAAA0A}"/>
    <cellStyle name="20% - 강조색4 7 3 6" xfId="11632" xr:uid="{CFE7BF0F-EA44-4482-A78A-934E27100FEF}"/>
    <cellStyle name="20% - 강조색4 7 3 6 2" xfId="33681" xr:uid="{A953BD64-7A76-42C0-AE41-8EC475FBC7E9}"/>
    <cellStyle name="20% - 강조색4 7 3 7" xfId="22661" xr:uid="{E0DE039D-ADDB-4001-8F9E-D2D0813AC6EE}"/>
    <cellStyle name="20% - 강조색4 7 3 8" xfId="48818" xr:uid="{2C7A234B-C96C-48BC-B271-BEEAA564BE4C}"/>
    <cellStyle name="20% - 강조색4 7 4" xfId="894" xr:uid="{B0BC0D2D-6585-463C-A3BA-F2C6B0770C0B}"/>
    <cellStyle name="20% - 강조색4 7 4 2" xfId="2288" xr:uid="{7FC14C4B-7338-4E45-90D9-2B67A1E8C5AD}"/>
    <cellStyle name="20% - 강조색4 7 4 2 2" xfId="5064" xr:uid="{7CB9AE62-7C9E-4D60-B445-AD250AD1E3BA}"/>
    <cellStyle name="20% - 강조색4 7 4 2 2 2" xfId="10590" xr:uid="{A20C94A4-89FF-4B4D-8810-F14FD2D16AAE}"/>
    <cellStyle name="20% - 강조색4 7 4 2 2 2 2" xfId="21619" xr:uid="{29D7CC3E-2FEA-4C3E-926F-5E24569A2C0B}"/>
    <cellStyle name="20% - 강조색4 7 4 2 2 2 2 2" xfId="43668" xr:uid="{C962BC5C-A800-4666-AB21-55AD9B9E1343}"/>
    <cellStyle name="20% - 강조색4 7 4 2 2 2 3" xfId="32648" xr:uid="{81457ED4-7207-4810-BF6E-74B8F181DD7B}"/>
    <cellStyle name="20% - 강조색4 7 4 2 2 3" xfId="16109" xr:uid="{FF89779F-5A31-449C-8FC3-7598C8F6A1E4}"/>
    <cellStyle name="20% - 강조색4 7 4 2 2 3 2" xfId="38158" xr:uid="{89C85D0F-B5D8-4D80-825D-63A7D7F13302}"/>
    <cellStyle name="20% - 강조색4 7 4 2 2 4" xfId="27138" xr:uid="{66CF5429-2CD3-4233-8F5A-017DBA3669AB}"/>
    <cellStyle name="20% - 강조색4 7 4 2 2 5" xfId="53296" xr:uid="{4EB989F8-43FF-4FDA-93C5-E180C213E9FF}"/>
    <cellStyle name="20% - 강조색4 7 4 2 3" xfId="7835" xr:uid="{4B8CC30A-623E-4F31-A94F-EC0A6C3F3E3B}"/>
    <cellStyle name="20% - 강조색4 7 4 2 3 2" xfId="18864" xr:uid="{3A2B6DCF-D089-4C7E-934E-0C0C765C301D}"/>
    <cellStyle name="20% - 강조색4 7 4 2 3 2 2" xfId="40913" xr:uid="{CA7A49C7-F1B7-4065-AE86-EADCEB8F8070}"/>
    <cellStyle name="20% - 강조색4 7 4 2 3 3" xfId="29893" xr:uid="{B5AB9A33-40CF-4AAA-A160-54CA39BE3621}"/>
    <cellStyle name="20% - 강조색4 7 4 2 4" xfId="13354" xr:uid="{DE9AA5FB-45E9-4CDC-B71E-3BFD96049788}"/>
    <cellStyle name="20% - 강조색4 7 4 2 4 2" xfId="35403" xr:uid="{D1B3104F-5DD0-4670-9BFC-B62477B8A3EB}"/>
    <cellStyle name="20% - 강조색4 7 4 2 5" xfId="24383" xr:uid="{7D76A226-F2AF-4BFC-B852-4A61BBDE20FC}"/>
    <cellStyle name="20% - 강조색4 7 4 2 6" xfId="50541" xr:uid="{9AA65BF1-E1B5-4C47-8EE4-C9A97F24BBC3}"/>
    <cellStyle name="20% - 강조색4 7 4 3" xfId="3688" xr:uid="{9EA09DAF-019D-4B9B-909F-4248BB1015E6}"/>
    <cellStyle name="20% - 강조색4 7 4 3 2" xfId="9214" xr:uid="{1226D4A3-2461-4705-9591-EBAD0DB07F4B}"/>
    <cellStyle name="20% - 강조색4 7 4 3 2 2" xfId="20243" xr:uid="{FC587E63-D324-47EA-9392-7EE14AE9D790}"/>
    <cellStyle name="20% - 강조색4 7 4 3 2 2 2" xfId="42292" xr:uid="{D4919355-28C8-4462-BA72-2CA8219026A2}"/>
    <cellStyle name="20% - 강조색4 7 4 3 2 3" xfId="31272" xr:uid="{34911335-F4FD-4689-A49C-D49EB876E43B}"/>
    <cellStyle name="20% - 강조색4 7 4 3 3" xfId="14733" xr:uid="{E39BD7E3-CA7F-4F4A-A0A7-29FDCD5313EE}"/>
    <cellStyle name="20% - 강조색4 7 4 3 3 2" xfId="36782" xr:uid="{F88915B4-1937-42CD-9E2C-32D4B89064D3}"/>
    <cellStyle name="20% - 강조색4 7 4 3 4" xfId="25762" xr:uid="{FA063B5B-E1B3-4F0A-8A8B-3F304FC7B2F7}"/>
    <cellStyle name="20% - 강조색4 7 4 3 5" xfId="51920" xr:uid="{CF45AC30-A21B-44D2-9919-9ED33F7608DB}"/>
    <cellStyle name="20% - 강조색4 7 4 4" xfId="6459" xr:uid="{68F1F283-2A57-4AD7-A05C-BEFC72C24568}"/>
    <cellStyle name="20% - 강조색4 7 4 4 2" xfId="17488" xr:uid="{0388E897-6207-4D76-B191-96C0B0F59EE5}"/>
    <cellStyle name="20% - 강조색4 7 4 4 2 2" xfId="39537" xr:uid="{430ED9D4-0723-4750-8E21-E15FA1BC5E50}"/>
    <cellStyle name="20% - 강조색4 7 4 4 3" xfId="28517" xr:uid="{D6778318-D1B1-435B-97D6-647CC9027070}"/>
    <cellStyle name="20% - 강조색4 7 4 4 4" xfId="54673" xr:uid="{17324FA1-19FD-44E4-A29D-642514765C1A}"/>
    <cellStyle name="20% - 강조색4 7 4 5" xfId="11978" xr:uid="{3371DFF7-9E82-46F2-92A7-C829B30FAEFD}"/>
    <cellStyle name="20% - 강조색4 7 4 5 2" xfId="34027" xr:uid="{51DC6852-0D1C-42F8-894E-FC720D8E5473}"/>
    <cellStyle name="20% - 강조색4 7 4 6" xfId="23007" xr:uid="{6B445DB9-BA3A-4C7B-A8B0-1036E039A32A}"/>
    <cellStyle name="20% - 강조색4 7 4 7" xfId="49164" xr:uid="{953DBF59-509D-408A-A64B-96B52C861DCB}"/>
    <cellStyle name="20% - 강조색4 7 5" xfId="1600" xr:uid="{E2011F5E-2FCF-4127-8153-AF5F378B2FA4}"/>
    <cellStyle name="20% - 강조색4 7 5 2" xfId="4376" xr:uid="{96EB7C84-DD3E-4616-B4A3-1F54BD02D4EF}"/>
    <cellStyle name="20% - 강조색4 7 5 2 2" xfId="9902" xr:uid="{3B4F1A03-A5AB-43C6-BA98-C7FC381B4D26}"/>
    <cellStyle name="20% - 강조색4 7 5 2 2 2" xfId="20931" xr:uid="{C6895499-E6ED-47F5-8619-8E90515C9472}"/>
    <cellStyle name="20% - 강조색4 7 5 2 2 2 2" xfId="42980" xr:uid="{FBCA04BE-E307-4ABA-AE46-B55D61DFA445}"/>
    <cellStyle name="20% - 강조색4 7 5 2 2 3" xfId="31960" xr:uid="{DBA1BCCB-CAFA-455F-B1ED-A15FB4085100}"/>
    <cellStyle name="20% - 강조색4 7 5 2 3" xfId="15421" xr:uid="{FC13817E-B55E-4846-85AF-879A97A1872C}"/>
    <cellStyle name="20% - 강조색4 7 5 2 3 2" xfId="37470" xr:uid="{9000056D-1854-4E60-85E6-2415D9DBBD61}"/>
    <cellStyle name="20% - 강조색4 7 5 2 4" xfId="26450" xr:uid="{97F136BE-822D-4BF3-983C-5CFDE57A8541}"/>
    <cellStyle name="20% - 강조색4 7 5 2 5" xfId="52608" xr:uid="{911F9037-4C84-4CE7-AFFB-D5D468C20B50}"/>
    <cellStyle name="20% - 강조색4 7 5 3" xfId="7147" xr:uid="{450D7892-49E0-4E4E-A957-76139A4C40CB}"/>
    <cellStyle name="20% - 강조색4 7 5 3 2" xfId="18176" xr:uid="{69B8D116-0DD0-46FA-A7F0-0EB1F43994C6}"/>
    <cellStyle name="20% - 강조색4 7 5 3 2 2" xfId="40225" xr:uid="{1AE26CB7-A086-4D79-9CD2-FAEC4D2E4289}"/>
    <cellStyle name="20% - 강조색4 7 5 3 3" xfId="29205" xr:uid="{F4A12FFE-B5D8-41F6-B8EA-043501D80F25}"/>
    <cellStyle name="20% - 강조색4 7 5 4" xfId="12666" xr:uid="{839D63F1-7264-4BC2-9490-E182E5BF30D8}"/>
    <cellStyle name="20% - 강조색4 7 5 4 2" xfId="34715" xr:uid="{AA6E20B6-D81C-4465-82A0-FC1647FDE9BD}"/>
    <cellStyle name="20% - 강조색4 7 5 5" xfId="23695" xr:uid="{6643B556-92D9-4833-A04B-4EA3A3D12A02}"/>
    <cellStyle name="20% - 강조색4 7 5 6" xfId="49853" xr:uid="{AF8E9171-4529-44BA-BA52-C7E2FA2F5F39}"/>
    <cellStyle name="20% - 강조색4 7 6" xfId="3000" xr:uid="{F77A5440-C176-4C24-9646-A18DD781F034}"/>
    <cellStyle name="20% - 강조색4 7 6 2" xfId="8526" xr:uid="{005E4805-FE03-43DC-BF94-8C27F9FD8B45}"/>
    <cellStyle name="20% - 강조색4 7 6 2 2" xfId="19555" xr:uid="{171F30C6-C226-40E7-833D-0657978511F2}"/>
    <cellStyle name="20% - 강조색4 7 6 2 2 2" xfId="41604" xr:uid="{99FCAF92-2206-470F-B081-957B617DF197}"/>
    <cellStyle name="20% - 강조색4 7 6 2 3" xfId="30584" xr:uid="{7EC71C31-E7D4-414A-B022-DCB344C8265D}"/>
    <cellStyle name="20% - 강조색4 7 6 3" xfId="14045" xr:uid="{30E2A145-866C-48E2-976F-E6D8A744F5BF}"/>
    <cellStyle name="20% - 강조색4 7 6 3 2" xfId="36094" xr:uid="{8B5BCC15-D668-4F95-A7F2-0B208949153A}"/>
    <cellStyle name="20% - 강조색4 7 6 4" xfId="25074" xr:uid="{46D3534E-D91E-4DF8-8A4C-5CB47BF0FDD7}"/>
    <cellStyle name="20% - 강조색4 7 6 5" xfId="51232" xr:uid="{BB76E0BD-1C3C-4E48-9CD9-3429CDA69783}"/>
    <cellStyle name="20% - 강조색4 7 7" xfId="5771" xr:uid="{C9B0B901-7CC1-4664-9AD6-EAA0D2CB30BA}"/>
    <cellStyle name="20% - 강조색4 7 7 2" xfId="16800" xr:uid="{893C213B-339D-4943-91F7-84C4F748722A}"/>
    <cellStyle name="20% - 강조색4 7 7 2 2" xfId="38849" xr:uid="{6345C23B-E61F-4CCB-ADC4-A57C0D55B688}"/>
    <cellStyle name="20% - 강조색4 7 7 3" xfId="27829" xr:uid="{0CBDAD1D-C0A0-4C8E-A413-A216E6C52505}"/>
    <cellStyle name="20% - 강조색4 7 7 4" xfId="53986" xr:uid="{C0D8537D-3E0C-4074-A2F6-E485D3450274}"/>
    <cellStyle name="20% - 강조색4 7 8" xfId="11290" xr:uid="{4BC63966-B01D-4922-979F-4F2B9D074539}"/>
    <cellStyle name="20% - 강조색4 7 8 2" xfId="33339" xr:uid="{33883907-EB5B-4A42-8C0E-18AA26A094E3}"/>
    <cellStyle name="20% - 강조색4 7 9" xfId="22319" xr:uid="{D5A5EDE5-8FA9-4BF9-91F4-EE5CD008FC41}"/>
    <cellStyle name="20% - 강조색4 8" xfId="152" xr:uid="{00000000-0005-0000-0000-0000B4000000}"/>
    <cellStyle name="20% - 강조색4 8 10" xfId="48490" xr:uid="{DDF89984-ED13-47A1-BF5B-9F41505BCAA7}"/>
    <cellStyle name="20% - 강조색4 8 2" xfId="281" xr:uid="{00000000-0005-0000-0000-0000B5000000}"/>
    <cellStyle name="20% - 강조색4 8 2 2" xfId="641" xr:uid="{00000000-0005-0000-0000-0000B6000000}"/>
    <cellStyle name="20% - 강조색4 8 2 2 2" xfId="1378" xr:uid="{9F47BB09-700D-48C8-A400-A093079B6ADF}"/>
    <cellStyle name="20% - 강조색4 8 2 2 2 2" xfId="2772" xr:uid="{3A2008B9-1502-4F4A-82F4-618537AECD89}"/>
    <cellStyle name="20% - 강조색4 8 2 2 2 2 2" xfId="5548" xr:uid="{F3745901-D72E-4EFE-90AE-32689E53E14D}"/>
    <cellStyle name="20% - 강조색4 8 2 2 2 2 2 2" xfId="11074" xr:uid="{3D8503BE-D5BD-45C2-A825-FB75044B9F56}"/>
    <cellStyle name="20% - 강조색4 8 2 2 2 2 2 2 2" xfId="22103" xr:uid="{81497AFF-651D-49B5-A8EB-703D4320DA0E}"/>
    <cellStyle name="20% - 강조색4 8 2 2 2 2 2 2 2 2" xfId="44152" xr:uid="{F0E708C6-C1F5-4464-AE81-A716D7ABE3C2}"/>
    <cellStyle name="20% - 강조색4 8 2 2 2 2 2 2 3" xfId="33132" xr:uid="{E91CED38-26F4-4407-B056-D3F528A2C3EC}"/>
    <cellStyle name="20% - 강조색4 8 2 2 2 2 2 3" xfId="16593" xr:uid="{D8B55D3B-E370-4CB2-B673-553715F3810B}"/>
    <cellStyle name="20% - 강조색4 8 2 2 2 2 2 3 2" xfId="38642" xr:uid="{2A80AFF8-1C72-4E03-BBC7-55931819D513}"/>
    <cellStyle name="20% - 강조색4 8 2 2 2 2 2 4" xfId="27622" xr:uid="{8A00795E-A185-4FA4-906B-DA9CF43381A2}"/>
    <cellStyle name="20% - 강조색4 8 2 2 2 2 2 5" xfId="53780" xr:uid="{FE6DF14C-67C1-4CCA-BDB8-44F9B7ECAAFC}"/>
    <cellStyle name="20% - 강조색4 8 2 2 2 2 3" xfId="8319" xr:uid="{A279E3F7-3E36-468E-8F55-1799C8CD46DC}"/>
    <cellStyle name="20% - 강조색4 8 2 2 2 2 3 2" xfId="19348" xr:uid="{1819473E-B0E6-482F-B01B-930CF407999E}"/>
    <cellStyle name="20% - 강조색4 8 2 2 2 2 3 2 2" xfId="41397" xr:uid="{DABA3526-A168-480F-B961-EF9D414681F8}"/>
    <cellStyle name="20% - 강조색4 8 2 2 2 2 3 3" xfId="30377" xr:uid="{33AD0424-D60C-4144-8B16-F72B2D14BA70}"/>
    <cellStyle name="20% - 강조색4 8 2 2 2 2 4" xfId="13838" xr:uid="{E28E7D5E-5C50-4481-8538-08408E6299D7}"/>
    <cellStyle name="20% - 강조색4 8 2 2 2 2 4 2" xfId="35887" xr:uid="{B2686541-D9DA-439E-BF5F-9CA8775304CA}"/>
    <cellStyle name="20% - 강조색4 8 2 2 2 2 5" xfId="24867" xr:uid="{B8F81055-0D61-4097-B42C-D39CD51E4940}"/>
    <cellStyle name="20% - 강조색4 8 2 2 2 2 6" xfId="51025" xr:uid="{D2FC659C-B0D0-48B2-A81A-446E5EF7DC72}"/>
    <cellStyle name="20% - 강조색4 8 2 2 2 3" xfId="4172" xr:uid="{F5E00201-E908-40B4-ACAA-2E40312EE4B9}"/>
    <cellStyle name="20% - 강조색4 8 2 2 2 3 2" xfId="9698" xr:uid="{8E7ED5FC-1C01-4ED0-9E78-19FFF9CA5638}"/>
    <cellStyle name="20% - 강조색4 8 2 2 2 3 2 2" xfId="20727" xr:uid="{6C38D5AB-8374-4FDF-B928-606B13BB86AF}"/>
    <cellStyle name="20% - 강조색4 8 2 2 2 3 2 2 2" xfId="42776" xr:uid="{2CCFC78E-AC39-425B-B3A5-E1C36B076BB1}"/>
    <cellStyle name="20% - 강조색4 8 2 2 2 3 2 3" xfId="31756" xr:uid="{D6BD50D2-1779-4B05-9FDC-FCFBD5D249A8}"/>
    <cellStyle name="20% - 강조색4 8 2 2 2 3 3" xfId="15217" xr:uid="{B097C460-3674-429D-A4BC-261B88769BAF}"/>
    <cellStyle name="20% - 강조색4 8 2 2 2 3 3 2" xfId="37266" xr:uid="{3BAD692D-B1D7-48D3-A9B4-37923D36238B}"/>
    <cellStyle name="20% - 강조색4 8 2 2 2 3 4" xfId="26246" xr:uid="{012EC406-1AC2-478A-AFDC-FE55E601D45B}"/>
    <cellStyle name="20% - 강조색4 8 2 2 2 3 5" xfId="52404" xr:uid="{4DA33DB7-FFD6-4116-A699-6AF44486C4D7}"/>
    <cellStyle name="20% - 강조색4 8 2 2 2 4" xfId="6943" xr:uid="{4A935326-102C-4A78-80BC-2C5CBF494349}"/>
    <cellStyle name="20% - 강조색4 8 2 2 2 4 2" xfId="17972" xr:uid="{C8084379-88E4-4FCE-A441-02F1423C000B}"/>
    <cellStyle name="20% - 강조색4 8 2 2 2 4 2 2" xfId="40021" xr:uid="{EB74809A-1D8D-48F6-980D-B6AFD43C5E57}"/>
    <cellStyle name="20% - 강조색4 8 2 2 2 4 3" xfId="29001" xr:uid="{16F2A46A-B327-428B-AE01-3523F6B2C0DE}"/>
    <cellStyle name="20% - 강조색4 8 2 2 2 4 4" xfId="55157" xr:uid="{E1A1FD32-AFDD-41E9-8EDA-5BFADE956A6E}"/>
    <cellStyle name="20% - 강조색4 8 2 2 2 5" xfId="12462" xr:uid="{8B575A91-AA78-4646-A9DC-71005D463B61}"/>
    <cellStyle name="20% - 강조색4 8 2 2 2 5 2" xfId="34511" xr:uid="{7233689F-0463-4AA0-BAF4-E05BB7FEF01D}"/>
    <cellStyle name="20% - 강조색4 8 2 2 2 6" xfId="23491" xr:uid="{0DA7076C-FB07-4414-A6B7-64F66F6F8596}"/>
    <cellStyle name="20% - 강조색4 8 2 2 2 7" xfId="49648" xr:uid="{C2BE5037-6746-45A9-BE9D-E813A874CF4E}"/>
    <cellStyle name="20% - 강조색4 8 2 2 3" xfId="2084" xr:uid="{3F474393-EF82-4362-AB75-07FC0CADDF8F}"/>
    <cellStyle name="20% - 강조색4 8 2 2 3 2" xfId="4860" xr:uid="{CDD5F49D-692D-4900-8167-8097BC6E7DCF}"/>
    <cellStyle name="20% - 강조색4 8 2 2 3 2 2" xfId="10386" xr:uid="{7ACE676D-3DA4-404B-911D-C0B72C905851}"/>
    <cellStyle name="20% - 강조색4 8 2 2 3 2 2 2" xfId="21415" xr:uid="{25A62FB2-6B5B-4D58-9BCD-3950DBED4C4D}"/>
    <cellStyle name="20% - 강조색4 8 2 2 3 2 2 2 2" xfId="43464" xr:uid="{A9149417-7B7F-4490-95BE-AFEA6D74AC0C}"/>
    <cellStyle name="20% - 강조색4 8 2 2 3 2 2 3" xfId="32444" xr:uid="{87338355-B4A2-47D0-9EA5-E45ED028CD06}"/>
    <cellStyle name="20% - 강조색4 8 2 2 3 2 3" xfId="15905" xr:uid="{70099919-C09A-486D-9E70-C83CCDB8547A}"/>
    <cellStyle name="20% - 강조색4 8 2 2 3 2 3 2" xfId="37954" xr:uid="{520BBA63-481E-4EA7-A8D7-4A1BC4F37BB4}"/>
    <cellStyle name="20% - 강조색4 8 2 2 3 2 4" xfId="26934" xr:uid="{6C1E9AD1-5E96-4C5C-88A2-1C8C9D95AF2F}"/>
    <cellStyle name="20% - 강조색4 8 2 2 3 2 5" xfId="53092" xr:uid="{5EE2CB8B-9D1E-4199-8858-F360D3AE0851}"/>
    <cellStyle name="20% - 강조색4 8 2 2 3 3" xfId="7631" xr:uid="{E2FE08EF-EE27-442E-8C1E-EDA65B2F249E}"/>
    <cellStyle name="20% - 강조색4 8 2 2 3 3 2" xfId="18660" xr:uid="{B3089449-0708-4472-88B6-A5056FA96727}"/>
    <cellStyle name="20% - 강조색4 8 2 2 3 3 2 2" xfId="40709" xr:uid="{F5B01226-1F23-45FB-8215-54265EF7B59F}"/>
    <cellStyle name="20% - 강조색4 8 2 2 3 3 3" xfId="29689" xr:uid="{A90DB0A2-3CFC-47E5-8740-536E1A5C9894}"/>
    <cellStyle name="20% - 강조색4 8 2 2 3 4" xfId="13150" xr:uid="{DA560FBC-ADC5-4BFB-A333-9E43D19DBBBC}"/>
    <cellStyle name="20% - 강조색4 8 2 2 3 4 2" xfId="35199" xr:uid="{3E71692F-A02E-4CDF-85A2-576375666E4A}"/>
    <cellStyle name="20% - 강조색4 8 2 2 3 5" xfId="24179" xr:uid="{BF6EC43E-1ABA-4693-8B8F-CE02988D160D}"/>
    <cellStyle name="20% - 강조색4 8 2 2 3 6" xfId="50337" xr:uid="{D7B4DF86-A92F-4395-AE4A-DF679C979E07}"/>
    <cellStyle name="20% - 강조색4 8 2 2 4" xfId="3484" xr:uid="{CB42504B-521A-4C77-B14B-0055F04C8066}"/>
    <cellStyle name="20% - 강조색4 8 2 2 4 2" xfId="9010" xr:uid="{844D58D7-55CA-408B-A459-BBF4B1102E22}"/>
    <cellStyle name="20% - 강조색4 8 2 2 4 2 2" xfId="20039" xr:uid="{24B5B5B2-10B7-4F59-8308-66C2B1DF1ECA}"/>
    <cellStyle name="20% - 강조색4 8 2 2 4 2 2 2" xfId="42088" xr:uid="{1C2C4F9A-13E8-4C9E-8AB0-D69EBF879C7A}"/>
    <cellStyle name="20% - 강조색4 8 2 2 4 2 3" xfId="31068" xr:uid="{B6F5B1E2-7730-401C-B464-DD8D7D61C285}"/>
    <cellStyle name="20% - 강조색4 8 2 2 4 3" xfId="14529" xr:uid="{8874269A-4978-4471-800D-43825291D19C}"/>
    <cellStyle name="20% - 강조색4 8 2 2 4 3 2" xfId="36578" xr:uid="{0F10885D-29D7-410C-B267-5C09D8503C60}"/>
    <cellStyle name="20% - 강조색4 8 2 2 4 4" xfId="25558" xr:uid="{E7F0EF5B-48E9-4F57-B2B4-2A6CDC77C9D8}"/>
    <cellStyle name="20% - 강조색4 8 2 2 4 5" xfId="51716" xr:uid="{B9A73C96-5BC0-436B-9952-275FBF3FD4BB}"/>
    <cellStyle name="20% - 강조색4 8 2 2 5" xfId="6255" xr:uid="{E0EDCDC3-384E-418C-B335-9DC20E8F6CE7}"/>
    <cellStyle name="20% - 강조색4 8 2 2 5 2" xfId="17284" xr:uid="{944518CA-2FE6-4A10-B023-E8CE530408F7}"/>
    <cellStyle name="20% - 강조색4 8 2 2 5 2 2" xfId="39333" xr:uid="{5B409779-043D-401D-BC54-75415112B513}"/>
    <cellStyle name="20% - 강조색4 8 2 2 5 3" xfId="28313" xr:uid="{CFD05004-C301-47BD-815C-89275ED1F2E8}"/>
    <cellStyle name="20% - 강조색4 8 2 2 5 4" xfId="54469" xr:uid="{E1F5C426-0B96-4FA1-BA3A-60C325C5ACA0}"/>
    <cellStyle name="20% - 강조색4 8 2 2 6" xfId="11774" xr:uid="{1DDFFC6D-5BB6-4E36-8ACB-E61A9A901799}"/>
    <cellStyle name="20% - 강조색4 8 2 2 6 2" xfId="33823" xr:uid="{37068F64-3CD7-45BF-BDB7-CBC14762ECB5}"/>
    <cellStyle name="20% - 강조색4 8 2 2 7" xfId="22803" xr:uid="{E6E90EC9-109C-46C6-ABB5-455851B56C43}"/>
    <cellStyle name="20% - 강조색4 8 2 2 8" xfId="48960" xr:uid="{99125E3D-9D89-4B26-AC86-A17D1AD6443E}"/>
    <cellStyle name="20% - 강조색4 8 2 3" xfId="1036" xr:uid="{39EDD86A-BDB0-4B01-90AE-D641297EB43B}"/>
    <cellStyle name="20% - 강조색4 8 2 3 2" xfId="2430" xr:uid="{DFA49D60-7489-4459-AD17-2D659D6A7A37}"/>
    <cellStyle name="20% - 강조색4 8 2 3 2 2" xfId="5206" xr:uid="{8008D73D-79CE-4BEC-9F17-69AFDFD43596}"/>
    <cellStyle name="20% - 강조색4 8 2 3 2 2 2" xfId="10732" xr:uid="{E4ADBD0F-F365-42D2-B553-9682CE4D9A27}"/>
    <cellStyle name="20% - 강조색4 8 2 3 2 2 2 2" xfId="21761" xr:uid="{C518CDE0-DE30-4B2E-B783-9375DF741A27}"/>
    <cellStyle name="20% - 강조색4 8 2 3 2 2 2 2 2" xfId="43810" xr:uid="{55B2C456-F1AC-481A-AD1F-582EA4B9B893}"/>
    <cellStyle name="20% - 강조색4 8 2 3 2 2 2 3" xfId="32790" xr:uid="{2CFAEE39-E47B-425B-B4F2-569408EF9E0E}"/>
    <cellStyle name="20% - 강조색4 8 2 3 2 2 3" xfId="16251" xr:uid="{085CCCF9-922E-4303-A389-017B4D6A7455}"/>
    <cellStyle name="20% - 강조색4 8 2 3 2 2 3 2" xfId="38300" xr:uid="{9EAA1DFF-7BC3-4207-9826-AAF859401A38}"/>
    <cellStyle name="20% - 강조색4 8 2 3 2 2 4" xfId="27280" xr:uid="{1A4AC35F-B435-4BBD-AD52-E3AC6E6C1B40}"/>
    <cellStyle name="20% - 강조색4 8 2 3 2 2 5" xfId="53438" xr:uid="{E4622D86-6544-4C37-BD41-8940B457F1B1}"/>
    <cellStyle name="20% - 강조색4 8 2 3 2 3" xfId="7977" xr:uid="{AC59AEB9-2046-4B1D-A883-4D526B7BDF8B}"/>
    <cellStyle name="20% - 강조색4 8 2 3 2 3 2" xfId="19006" xr:uid="{1CC7214F-BEA5-4543-8FA7-7D41900FEC82}"/>
    <cellStyle name="20% - 강조색4 8 2 3 2 3 2 2" xfId="41055" xr:uid="{11FD0E44-9932-49E2-BD62-2933FE03CEE5}"/>
    <cellStyle name="20% - 강조색4 8 2 3 2 3 3" xfId="30035" xr:uid="{1D2CBC86-09C7-4452-B96E-8CE4E766B78B}"/>
    <cellStyle name="20% - 강조색4 8 2 3 2 4" xfId="13496" xr:uid="{935192CC-F1E4-45E2-B1C1-392937881F8C}"/>
    <cellStyle name="20% - 강조색4 8 2 3 2 4 2" xfId="35545" xr:uid="{602EBE37-55FA-47EF-806E-7210C741E8D4}"/>
    <cellStyle name="20% - 강조색4 8 2 3 2 5" xfId="24525" xr:uid="{3720256E-0DA9-4E08-AF7F-7C8DE7E9427B}"/>
    <cellStyle name="20% - 강조색4 8 2 3 2 6" xfId="50683" xr:uid="{BFB0BE0C-0FC6-4A08-BB6C-21B3EA14BBBA}"/>
    <cellStyle name="20% - 강조색4 8 2 3 3" xfId="3830" xr:uid="{8755D0E0-BF74-487A-A5F8-92060DC5E5C5}"/>
    <cellStyle name="20% - 강조색4 8 2 3 3 2" xfId="9356" xr:uid="{C0BAD853-1F68-4102-A269-88C0B1D607CF}"/>
    <cellStyle name="20% - 강조색4 8 2 3 3 2 2" xfId="20385" xr:uid="{425652F0-C681-46F5-A434-0F9B7AC5AD24}"/>
    <cellStyle name="20% - 강조색4 8 2 3 3 2 2 2" xfId="42434" xr:uid="{60A3E9B9-0B42-4651-AAAB-51D6AB0F95A4}"/>
    <cellStyle name="20% - 강조색4 8 2 3 3 2 3" xfId="31414" xr:uid="{7D8FC9F7-91EF-48C8-AFD0-0B7BB07F14CE}"/>
    <cellStyle name="20% - 강조색4 8 2 3 3 3" xfId="14875" xr:uid="{48CA0662-1EE8-4176-B578-1A17968F29A6}"/>
    <cellStyle name="20% - 강조색4 8 2 3 3 3 2" xfId="36924" xr:uid="{53755E7E-D0B6-40AE-BB4C-B66868AA729F}"/>
    <cellStyle name="20% - 강조색4 8 2 3 3 4" xfId="25904" xr:uid="{916723C2-6CAD-4CFA-9421-0F156FC7B151}"/>
    <cellStyle name="20% - 강조색4 8 2 3 3 5" xfId="52062" xr:uid="{64300070-2B0F-4EFA-AEFB-675D050C940E}"/>
    <cellStyle name="20% - 강조색4 8 2 3 4" xfId="6601" xr:uid="{27A55AAF-0500-4F4B-A00F-447E8E1EB18B}"/>
    <cellStyle name="20% - 강조색4 8 2 3 4 2" xfId="17630" xr:uid="{F03E4B97-C98C-4140-BCEA-4049B7E5230F}"/>
    <cellStyle name="20% - 강조색4 8 2 3 4 2 2" xfId="39679" xr:uid="{A0F90B19-4C32-482E-AACA-EE431EFABBAA}"/>
    <cellStyle name="20% - 강조색4 8 2 3 4 3" xfId="28659" xr:uid="{481B761C-A1CA-45F5-8E20-89297008E9C8}"/>
    <cellStyle name="20% - 강조색4 8 2 3 4 4" xfId="54815" xr:uid="{3C078BE7-0C1C-4437-B796-D76F18A342A9}"/>
    <cellStyle name="20% - 강조색4 8 2 3 5" xfId="12120" xr:uid="{CB2D40E3-7EDB-4ADF-BAB7-0F4BD58587E6}"/>
    <cellStyle name="20% - 강조색4 8 2 3 5 2" xfId="34169" xr:uid="{83E4C7E6-F3AC-477B-A534-612F93274BE3}"/>
    <cellStyle name="20% - 강조색4 8 2 3 6" xfId="23149" xr:uid="{4FBDF167-35EF-4A68-9033-7490B7B7E9D0}"/>
    <cellStyle name="20% - 강조색4 8 2 3 7" xfId="49306" xr:uid="{FAFAB069-D2E3-461B-BC5F-0B0D1067079F}"/>
    <cellStyle name="20% - 강조색4 8 2 4" xfId="1742" xr:uid="{FA086F1C-3963-4E25-9903-FEA80A373DAF}"/>
    <cellStyle name="20% - 강조색4 8 2 4 2" xfId="4518" xr:uid="{867D503A-9193-4704-9ADB-EDD362D5175A}"/>
    <cellStyle name="20% - 강조색4 8 2 4 2 2" xfId="10044" xr:uid="{7D93F69A-ED1F-46E4-B260-79F527466A96}"/>
    <cellStyle name="20% - 강조색4 8 2 4 2 2 2" xfId="21073" xr:uid="{78C54DB7-1961-45C1-A43F-1097AA66476B}"/>
    <cellStyle name="20% - 강조색4 8 2 4 2 2 2 2" xfId="43122" xr:uid="{6783AB54-C5BA-4F53-9A57-BBB399293B4A}"/>
    <cellStyle name="20% - 강조색4 8 2 4 2 2 3" xfId="32102" xr:uid="{05169DF3-A041-4758-90E2-3B146E077310}"/>
    <cellStyle name="20% - 강조색4 8 2 4 2 3" xfId="15563" xr:uid="{EBCAE978-B33A-4441-A0EC-D68FFA6E276A}"/>
    <cellStyle name="20% - 강조색4 8 2 4 2 3 2" xfId="37612" xr:uid="{3C247412-BFD9-4981-8A6F-2EE50A37AB8B}"/>
    <cellStyle name="20% - 강조색4 8 2 4 2 4" xfId="26592" xr:uid="{18B92952-16CA-4AD0-8DC5-AB710728A62E}"/>
    <cellStyle name="20% - 강조색4 8 2 4 2 5" xfId="52750" xr:uid="{E3D377C7-5850-4721-BC2E-231BD1192DCC}"/>
    <cellStyle name="20% - 강조색4 8 2 4 3" xfId="7289" xr:uid="{917E7042-D596-41DC-B9C0-AE0200CA1DCD}"/>
    <cellStyle name="20% - 강조색4 8 2 4 3 2" xfId="18318" xr:uid="{361AA266-35AA-442B-92FA-780BB9681FF6}"/>
    <cellStyle name="20% - 강조색4 8 2 4 3 2 2" xfId="40367" xr:uid="{6A0C9E64-F195-491D-B57E-A126EDE78393}"/>
    <cellStyle name="20% - 강조색4 8 2 4 3 3" xfId="29347" xr:uid="{AA1DAFFB-5D56-4177-8170-90C55072ADA1}"/>
    <cellStyle name="20% - 강조색4 8 2 4 4" xfId="12808" xr:uid="{4B306F9C-406D-4912-99B3-EC71D7EDCCD0}"/>
    <cellStyle name="20% - 강조색4 8 2 4 4 2" xfId="34857" xr:uid="{F0A7BF36-17BD-4FA6-9F57-581938CCE008}"/>
    <cellStyle name="20% - 강조색4 8 2 4 5" xfId="23837" xr:uid="{0D9FBF6A-2C79-4FBA-9920-60A3304A8E6C}"/>
    <cellStyle name="20% - 강조색4 8 2 4 6" xfId="49995" xr:uid="{A02F6848-099C-4E09-A89F-DEF49C1A51A5}"/>
    <cellStyle name="20% - 강조색4 8 2 5" xfId="3142" xr:uid="{DB621F23-B716-4097-A2E2-EC75A37B0603}"/>
    <cellStyle name="20% - 강조색4 8 2 5 2" xfId="8668" xr:uid="{A52C3923-48D0-47BC-ACD4-4C3F6E9C90DE}"/>
    <cellStyle name="20% - 강조색4 8 2 5 2 2" xfId="19697" xr:uid="{59B72D23-B171-49EB-8061-ABE4382A14B4}"/>
    <cellStyle name="20% - 강조색4 8 2 5 2 2 2" xfId="41746" xr:uid="{0A681518-F106-4F06-9F04-CD69C6949298}"/>
    <cellStyle name="20% - 강조색4 8 2 5 2 3" xfId="30726" xr:uid="{35B3C22B-23D8-4294-8F1A-A3FF74E26D6B}"/>
    <cellStyle name="20% - 강조색4 8 2 5 3" xfId="14187" xr:uid="{05D7DE69-D2AD-41EB-863D-E5D93212EC4B}"/>
    <cellStyle name="20% - 강조색4 8 2 5 3 2" xfId="36236" xr:uid="{5C1CB4E3-F7B9-4FC1-B9A0-893F4238F7D2}"/>
    <cellStyle name="20% - 강조색4 8 2 5 4" xfId="25216" xr:uid="{E3DEFA3E-DCC0-4FE4-8735-59286F2B16E1}"/>
    <cellStyle name="20% - 강조색4 8 2 5 5" xfId="51374" xr:uid="{FC9AA828-057A-49E1-A0BF-6CBDD477628A}"/>
    <cellStyle name="20% - 강조색4 8 2 6" xfId="5913" xr:uid="{704B9FE2-24B8-4256-BC86-52C2E59D4DE3}"/>
    <cellStyle name="20% - 강조색4 8 2 6 2" xfId="16942" xr:uid="{8821D033-B03A-4D04-A1C4-218998398A84}"/>
    <cellStyle name="20% - 강조색4 8 2 6 2 2" xfId="38991" xr:uid="{5ED927C7-AB19-4C3E-A4E2-0A594E126046}"/>
    <cellStyle name="20% - 강조색4 8 2 6 3" xfId="27971" xr:uid="{EAAC9C1A-3CFD-428A-A3C2-0CD8331A5983}"/>
    <cellStyle name="20% - 강조색4 8 2 6 4" xfId="54128" xr:uid="{C3BB20AB-641D-4148-8478-42B2A26947E9}"/>
    <cellStyle name="20% - 강조색4 8 2 7" xfId="11432" xr:uid="{457AD07C-19AD-49C6-A1B0-36BB20008585}"/>
    <cellStyle name="20% - 강조색4 8 2 7 2" xfId="33481" xr:uid="{1CA22DD9-AEA9-4AD8-9C57-E38D718C5E1F}"/>
    <cellStyle name="20% - 강조색4 8 2 8" xfId="22461" xr:uid="{5DA4F96A-BEAA-42AE-92B1-F9092F8C6F35}"/>
    <cellStyle name="20% - 강조색4 8 2 9" xfId="48619" xr:uid="{4BE9BFEB-EEE6-45B2-A728-15A2F6327E61}"/>
    <cellStyle name="20% - 강조색4 8 3" xfId="512" xr:uid="{00000000-0005-0000-0000-0000B7000000}"/>
    <cellStyle name="20% - 강조색4 8 3 2" xfId="1249" xr:uid="{90087E5E-CCE7-489E-BCC6-F8CC9E08C6AB}"/>
    <cellStyle name="20% - 강조색4 8 3 2 2" xfId="2643" xr:uid="{CE27353B-161D-48FF-8E88-E12DD25A7A05}"/>
    <cellStyle name="20% - 강조색4 8 3 2 2 2" xfId="5419" xr:uid="{D6BA4AFD-1F93-4ADD-896B-0FA1BA438470}"/>
    <cellStyle name="20% - 강조색4 8 3 2 2 2 2" xfId="10945" xr:uid="{C1B6403D-0DB8-408C-BCE9-FBA67011C63E}"/>
    <cellStyle name="20% - 강조색4 8 3 2 2 2 2 2" xfId="21974" xr:uid="{7FB2232E-E84E-46E1-ABDF-6E0CB0B748DE}"/>
    <cellStyle name="20% - 강조색4 8 3 2 2 2 2 2 2" xfId="44023" xr:uid="{A8AF7E67-50F5-442A-8C57-B4BFF02E8C3E}"/>
    <cellStyle name="20% - 강조색4 8 3 2 2 2 2 3" xfId="33003" xr:uid="{0D8A38CD-B5B8-413B-BF82-55E17EDECA8A}"/>
    <cellStyle name="20% - 강조색4 8 3 2 2 2 3" xfId="16464" xr:uid="{4EC57EEC-501A-43FD-A8D3-AB95C462E888}"/>
    <cellStyle name="20% - 강조색4 8 3 2 2 2 3 2" xfId="38513" xr:uid="{B9BBB90F-DA10-4ABF-877C-60EBC9F6DE5F}"/>
    <cellStyle name="20% - 강조색4 8 3 2 2 2 4" xfId="27493" xr:uid="{D05ECF10-F3FB-4910-B38F-0668C1A36E16}"/>
    <cellStyle name="20% - 강조색4 8 3 2 2 2 5" xfId="53651" xr:uid="{97FFC349-710B-437B-A398-2EACC153AB75}"/>
    <cellStyle name="20% - 강조색4 8 3 2 2 3" xfId="8190" xr:uid="{9C6B0B62-52D8-4099-8CCF-21A9E37D0ACA}"/>
    <cellStyle name="20% - 강조색4 8 3 2 2 3 2" xfId="19219" xr:uid="{F96C3CA2-E45B-4BC0-AD50-D5F5EF448C9B}"/>
    <cellStyle name="20% - 강조색4 8 3 2 2 3 2 2" xfId="41268" xr:uid="{8DF0C73C-E2D9-4825-B6A9-7CA1445A2BAB}"/>
    <cellStyle name="20% - 강조색4 8 3 2 2 3 3" xfId="30248" xr:uid="{CA7DB7B9-2F25-45A6-9067-085C2F6F5BE9}"/>
    <cellStyle name="20% - 강조색4 8 3 2 2 4" xfId="13709" xr:uid="{57F7B111-96E2-466B-8844-B97391A4A179}"/>
    <cellStyle name="20% - 강조색4 8 3 2 2 4 2" xfId="35758" xr:uid="{9B8CC5F5-B1E4-451F-987E-C765C5650E12}"/>
    <cellStyle name="20% - 강조색4 8 3 2 2 5" xfId="24738" xr:uid="{E2D6BF95-A596-4D00-808D-FD74A86DE01A}"/>
    <cellStyle name="20% - 강조색4 8 3 2 2 6" xfId="50896" xr:uid="{965EB043-1886-4AD6-8B85-B9D36AF2791E}"/>
    <cellStyle name="20% - 강조색4 8 3 2 3" xfId="4043" xr:uid="{768A05A6-9FF2-463C-855D-C5E505131FC3}"/>
    <cellStyle name="20% - 강조색4 8 3 2 3 2" xfId="9569" xr:uid="{309B603F-DF13-46FB-8CEE-FF7742F12688}"/>
    <cellStyle name="20% - 강조색4 8 3 2 3 2 2" xfId="20598" xr:uid="{8E0B08B6-C6AC-4CEC-8B34-8E0811F1570C}"/>
    <cellStyle name="20% - 강조색4 8 3 2 3 2 2 2" xfId="42647" xr:uid="{227D9968-D2D9-47B3-98D5-257E557D4E6F}"/>
    <cellStyle name="20% - 강조색4 8 3 2 3 2 3" xfId="31627" xr:uid="{3B6FE966-CB71-47A8-8DF1-EA98D6B9565A}"/>
    <cellStyle name="20% - 강조색4 8 3 2 3 3" xfId="15088" xr:uid="{0BF69B44-F6C4-4A93-A3FA-C13F26CD5CA5}"/>
    <cellStyle name="20% - 강조색4 8 3 2 3 3 2" xfId="37137" xr:uid="{23CDEBE6-8516-4BCD-A725-AFD6CD0F20E8}"/>
    <cellStyle name="20% - 강조색4 8 3 2 3 4" xfId="26117" xr:uid="{B58C81BA-F77D-45C1-B04C-F762ED5DC7F5}"/>
    <cellStyle name="20% - 강조색4 8 3 2 3 5" xfId="52275" xr:uid="{E06BE52C-D9FD-4DDF-AAD9-69344F59F9E5}"/>
    <cellStyle name="20% - 강조색4 8 3 2 4" xfId="6814" xr:uid="{C764BAD4-1E35-4C61-9CEE-22100B2C4F03}"/>
    <cellStyle name="20% - 강조색4 8 3 2 4 2" xfId="17843" xr:uid="{5B84884F-77EC-49D5-869B-18C878865AFF}"/>
    <cellStyle name="20% - 강조색4 8 3 2 4 2 2" xfId="39892" xr:uid="{F60F4C47-67A5-469D-ABF9-12866F221554}"/>
    <cellStyle name="20% - 강조색4 8 3 2 4 3" xfId="28872" xr:uid="{564C4115-FF79-4C27-ABFD-79E878B71F5E}"/>
    <cellStyle name="20% - 강조색4 8 3 2 4 4" xfId="55028" xr:uid="{3FF7823B-1455-487E-A8DA-22548E59A534}"/>
    <cellStyle name="20% - 강조색4 8 3 2 5" xfId="12333" xr:uid="{4A9D946A-689C-4454-80DE-4B3CD85C32F8}"/>
    <cellStyle name="20% - 강조색4 8 3 2 5 2" xfId="34382" xr:uid="{F2DA1F9D-5A01-4434-BEF0-DCAB6CA9514F}"/>
    <cellStyle name="20% - 강조색4 8 3 2 6" xfId="23362" xr:uid="{44CD54D8-4BFA-4869-AE6F-3BE93B420642}"/>
    <cellStyle name="20% - 강조색4 8 3 2 7" xfId="49519" xr:uid="{7079F348-0BA3-462C-9F9C-C8B397D38F59}"/>
    <cellStyle name="20% - 강조색4 8 3 3" xfId="1955" xr:uid="{66A682C4-1B3D-468D-A19A-02B5237138E6}"/>
    <cellStyle name="20% - 강조색4 8 3 3 2" xfId="4731" xr:uid="{E32FF79D-6DC9-46D2-8FFF-E60EBDEAE418}"/>
    <cellStyle name="20% - 강조색4 8 3 3 2 2" xfId="10257" xr:uid="{FFACAC1E-EC85-46CE-A116-A5DC598827AA}"/>
    <cellStyle name="20% - 강조색4 8 3 3 2 2 2" xfId="21286" xr:uid="{80E6E17F-D21B-46C8-B961-AC429F998CDC}"/>
    <cellStyle name="20% - 강조색4 8 3 3 2 2 2 2" xfId="43335" xr:uid="{6E9654D9-F3AD-47AC-A925-D7A9743AF5BB}"/>
    <cellStyle name="20% - 강조색4 8 3 3 2 2 3" xfId="32315" xr:uid="{407959BC-B925-4EDC-8BE2-D39FA852F270}"/>
    <cellStyle name="20% - 강조색4 8 3 3 2 3" xfId="15776" xr:uid="{F802D5B3-0963-4FBD-91B0-A9A7D72CE78E}"/>
    <cellStyle name="20% - 강조색4 8 3 3 2 3 2" xfId="37825" xr:uid="{472DE266-9A8E-4C9D-BCCF-082278F1C8EE}"/>
    <cellStyle name="20% - 강조색4 8 3 3 2 4" xfId="26805" xr:uid="{7A163BB4-7B42-4D64-9D92-AD2FD251B665}"/>
    <cellStyle name="20% - 강조색4 8 3 3 2 5" xfId="52963" xr:uid="{FF8C5074-2203-4FA0-B361-492C6DDF874C}"/>
    <cellStyle name="20% - 강조색4 8 3 3 3" xfId="7502" xr:uid="{D5E530FE-8C61-4C5A-B1D2-C44ED8648700}"/>
    <cellStyle name="20% - 강조색4 8 3 3 3 2" xfId="18531" xr:uid="{41F13F3A-56EA-411B-BBF4-AFBEAB1EFF3F}"/>
    <cellStyle name="20% - 강조색4 8 3 3 3 2 2" xfId="40580" xr:uid="{1EF30CE1-1FE8-402A-9A54-C1F5F48D3D0B}"/>
    <cellStyle name="20% - 강조색4 8 3 3 3 3" xfId="29560" xr:uid="{8440D603-9E22-4D92-B800-566D684D4F1E}"/>
    <cellStyle name="20% - 강조색4 8 3 3 4" xfId="13021" xr:uid="{8AF3FE6A-AF4B-4BBD-B83D-BF18E103CE3D}"/>
    <cellStyle name="20% - 강조색4 8 3 3 4 2" xfId="35070" xr:uid="{A86F24B1-2567-41FC-B619-21F89C4D6E92}"/>
    <cellStyle name="20% - 강조색4 8 3 3 5" xfId="24050" xr:uid="{9DE49CBB-F5BA-4717-AE0F-C25E50FA571A}"/>
    <cellStyle name="20% - 강조색4 8 3 3 6" xfId="50208" xr:uid="{91AF86AB-9449-4DD3-9B06-F8615418C8CD}"/>
    <cellStyle name="20% - 강조색4 8 3 4" xfId="3355" xr:uid="{F14532D3-CA9C-4E3F-A031-797202303C26}"/>
    <cellStyle name="20% - 강조색4 8 3 4 2" xfId="8881" xr:uid="{498307F4-EF10-4599-9198-C1015437FBFC}"/>
    <cellStyle name="20% - 강조색4 8 3 4 2 2" xfId="19910" xr:uid="{9C206DC9-77EE-4390-A81E-AA13F7549C7E}"/>
    <cellStyle name="20% - 강조색4 8 3 4 2 2 2" xfId="41959" xr:uid="{F3C66081-D618-4C27-A3BA-05E7E9A23C5E}"/>
    <cellStyle name="20% - 강조색4 8 3 4 2 3" xfId="30939" xr:uid="{91DB17AD-31E5-400E-86A4-959CBD5C281B}"/>
    <cellStyle name="20% - 강조색4 8 3 4 3" xfId="14400" xr:uid="{B2BD7AA1-1156-461A-9CB7-335DD4BA371F}"/>
    <cellStyle name="20% - 강조색4 8 3 4 3 2" xfId="36449" xr:uid="{29494E18-E06B-4CFE-9BD2-99B7C64510EE}"/>
    <cellStyle name="20% - 강조색4 8 3 4 4" xfId="25429" xr:uid="{9ED6FC81-D666-48E5-AF89-23D1E74FA9A1}"/>
    <cellStyle name="20% - 강조색4 8 3 4 5" xfId="51587" xr:uid="{77CB5113-3114-4DF7-BD2E-5B1AC397ACFD}"/>
    <cellStyle name="20% - 강조색4 8 3 5" xfId="6126" xr:uid="{B1B7420F-1198-46DF-AAF6-331D8BF4F4A6}"/>
    <cellStyle name="20% - 강조색4 8 3 5 2" xfId="17155" xr:uid="{4A6300D4-9627-4F50-B4B0-AD1FDFFD5430}"/>
    <cellStyle name="20% - 강조색4 8 3 5 2 2" xfId="39204" xr:uid="{E9A982AB-B742-41FA-A2C9-6C4FDF0573B8}"/>
    <cellStyle name="20% - 강조색4 8 3 5 3" xfId="28184" xr:uid="{7814DFD4-5474-4667-8BA1-D017C0951930}"/>
    <cellStyle name="20% - 강조색4 8 3 5 4" xfId="54340" xr:uid="{D7B3896F-608E-492C-AEDB-E8DAAD8D6DD2}"/>
    <cellStyle name="20% - 강조색4 8 3 6" xfId="11645" xr:uid="{5BC19A1E-CCAA-498E-828D-A41D788FA572}"/>
    <cellStyle name="20% - 강조색4 8 3 6 2" xfId="33694" xr:uid="{940D0156-6B51-433F-8E82-F8FDEBD4E089}"/>
    <cellStyle name="20% - 강조색4 8 3 7" xfId="22674" xr:uid="{3BE2F3CC-444F-4054-96BE-6D37D0F2A2E9}"/>
    <cellStyle name="20% - 강조색4 8 3 8" xfId="48831" xr:uid="{9C6E019F-FC16-4E77-8047-01F1A8DBC3CC}"/>
    <cellStyle name="20% - 강조색4 8 4" xfId="907" xr:uid="{1E1BE93E-2D69-474A-BBB6-7E6942AE952C}"/>
    <cellStyle name="20% - 강조색4 8 4 2" xfId="2301" xr:uid="{5434CA9A-4CAF-4BBB-A02A-8E0A5364498F}"/>
    <cellStyle name="20% - 강조색4 8 4 2 2" xfId="5077" xr:uid="{5AD8D0ED-FE80-4196-9BB0-0B57B55E4279}"/>
    <cellStyle name="20% - 강조색4 8 4 2 2 2" xfId="10603" xr:uid="{304C621C-F334-4E64-87E3-C9F8716F1D75}"/>
    <cellStyle name="20% - 강조색4 8 4 2 2 2 2" xfId="21632" xr:uid="{87DF3ADA-17AA-4925-8F71-919DEBD2FED6}"/>
    <cellStyle name="20% - 강조색4 8 4 2 2 2 2 2" xfId="43681" xr:uid="{489BDA59-D5BA-4A70-B9E2-084DC2610E40}"/>
    <cellStyle name="20% - 강조색4 8 4 2 2 2 3" xfId="32661" xr:uid="{1B02B098-2A51-4577-B3C4-C4AB319B6234}"/>
    <cellStyle name="20% - 강조색4 8 4 2 2 3" xfId="16122" xr:uid="{E3080417-DD05-4625-8E9D-A96658225687}"/>
    <cellStyle name="20% - 강조색4 8 4 2 2 3 2" xfId="38171" xr:uid="{80037B33-0634-49F8-A200-CF2F185D2AA3}"/>
    <cellStyle name="20% - 강조색4 8 4 2 2 4" xfId="27151" xr:uid="{76B85ED8-5235-41DE-B7D2-85E7F37DC753}"/>
    <cellStyle name="20% - 강조색4 8 4 2 2 5" xfId="53309" xr:uid="{DCDFC498-893A-4F06-BFA7-C70ABA085A5B}"/>
    <cellStyle name="20% - 강조색4 8 4 2 3" xfId="7848" xr:uid="{40C1039C-6919-4DCB-8BBA-8FEF12CF667F}"/>
    <cellStyle name="20% - 강조색4 8 4 2 3 2" xfId="18877" xr:uid="{82B61446-4F1D-4CCF-AD51-12B33E83C012}"/>
    <cellStyle name="20% - 강조색4 8 4 2 3 2 2" xfId="40926" xr:uid="{8C82FDCA-4F9B-4FA7-97A9-F2175D2D0B58}"/>
    <cellStyle name="20% - 강조색4 8 4 2 3 3" xfId="29906" xr:uid="{D2663497-8EA1-4653-8BFD-9155A0F9081B}"/>
    <cellStyle name="20% - 강조색4 8 4 2 4" xfId="13367" xr:uid="{25CDD532-741D-4FB8-A553-C72484476B8D}"/>
    <cellStyle name="20% - 강조색4 8 4 2 4 2" xfId="35416" xr:uid="{5A730F85-72C8-4070-BC94-DF9F027FB8C5}"/>
    <cellStyle name="20% - 강조색4 8 4 2 5" xfId="24396" xr:uid="{C48BC4B1-CB92-467B-8A65-F749B58A0BA9}"/>
    <cellStyle name="20% - 강조색4 8 4 2 6" xfId="50554" xr:uid="{708F32E7-D1FD-4B09-A362-A1B86EF5E4DA}"/>
    <cellStyle name="20% - 강조색4 8 4 3" xfId="3701" xr:uid="{0FC13251-737F-497D-B6DC-46FD702BA38C}"/>
    <cellStyle name="20% - 강조색4 8 4 3 2" xfId="9227" xr:uid="{89409D84-B932-4C3C-92A4-474E6CBE1009}"/>
    <cellStyle name="20% - 강조색4 8 4 3 2 2" xfId="20256" xr:uid="{F9DE2757-490B-4F5A-8F9B-75213AF88FCF}"/>
    <cellStyle name="20% - 강조색4 8 4 3 2 2 2" xfId="42305" xr:uid="{E979E925-3942-47E3-B7C0-4BBE75E935A4}"/>
    <cellStyle name="20% - 강조색4 8 4 3 2 3" xfId="31285" xr:uid="{032EAA47-174E-4A18-A16B-D495F6535876}"/>
    <cellStyle name="20% - 강조색4 8 4 3 3" xfId="14746" xr:uid="{7D3E64FB-79DE-49A0-93C3-06C24F6A54C8}"/>
    <cellStyle name="20% - 강조색4 8 4 3 3 2" xfId="36795" xr:uid="{59EEEE00-0E17-4F90-B905-BB60BD2D9673}"/>
    <cellStyle name="20% - 강조색4 8 4 3 4" xfId="25775" xr:uid="{DF765A7A-1996-4AE5-B62C-33F72147D644}"/>
    <cellStyle name="20% - 강조색4 8 4 3 5" xfId="51933" xr:uid="{DC3AA0AA-FA4E-4CC8-B316-68386BF40D1D}"/>
    <cellStyle name="20% - 강조색4 8 4 4" xfId="6472" xr:uid="{C0B1A9AF-E216-4FA9-9C58-613D56169858}"/>
    <cellStyle name="20% - 강조색4 8 4 4 2" xfId="17501" xr:uid="{A2F89572-9609-4325-AFC1-76774D3502F8}"/>
    <cellStyle name="20% - 강조색4 8 4 4 2 2" xfId="39550" xr:uid="{5199757F-768F-4B45-9855-0E6D9D3E49AD}"/>
    <cellStyle name="20% - 강조색4 8 4 4 3" xfId="28530" xr:uid="{8FEBD122-69B8-4F52-A790-FA4B3E4693F9}"/>
    <cellStyle name="20% - 강조색4 8 4 4 4" xfId="54686" xr:uid="{FF2DA339-E119-4E66-8B04-9E270901D423}"/>
    <cellStyle name="20% - 강조색4 8 4 5" xfId="11991" xr:uid="{7F3F7958-B69A-4ABD-8EFB-C3E2A74F2CDF}"/>
    <cellStyle name="20% - 강조색4 8 4 5 2" xfId="34040" xr:uid="{C29CB263-AD03-46EB-8D47-D4463DBE547C}"/>
    <cellStyle name="20% - 강조색4 8 4 6" xfId="23020" xr:uid="{AE1871EA-6D8B-4415-99D6-F5F28991AFBA}"/>
    <cellStyle name="20% - 강조색4 8 4 7" xfId="49177" xr:uid="{A04122F5-EE38-48F4-BBFA-E46D83B838F0}"/>
    <cellStyle name="20% - 강조색4 8 5" xfId="1613" xr:uid="{6BA5ADDB-EE39-410B-8C05-428247137219}"/>
    <cellStyle name="20% - 강조색4 8 5 2" xfId="4389" xr:uid="{7671C7EE-76AB-4C96-98D0-3A287E21D77D}"/>
    <cellStyle name="20% - 강조색4 8 5 2 2" xfId="9915" xr:uid="{364AF8A1-ECD9-4961-A8FB-2E8FCE094280}"/>
    <cellStyle name="20% - 강조색4 8 5 2 2 2" xfId="20944" xr:uid="{59905F15-FADC-49F8-8913-E7DE6D6A32A7}"/>
    <cellStyle name="20% - 강조색4 8 5 2 2 2 2" xfId="42993" xr:uid="{30F7164E-5CD4-48C8-AEE0-B27EB7127684}"/>
    <cellStyle name="20% - 강조색4 8 5 2 2 3" xfId="31973" xr:uid="{D07C295E-9D9B-40E9-8BEE-10C7DDB45193}"/>
    <cellStyle name="20% - 강조색4 8 5 2 3" xfId="15434" xr:uid="{AE46C884-06CF-4512-8D41-CB70AD5BD985}"/>
    <cellStyle name="20% - 강조색4 8 5 2 3 2" xfId="37483" xr:uid="{4A9B5DAA-A36A-45A8-AD6A-391681522C21}"/>
    <cellStyle name="20% - 강조색4 8 5 2 4" xfId="26463" xr:uid="{C4C5B994-B25F-4A9F-AC74-0A29460339EE}"/>
    <cellStyle name="20% - 강조색4 8 5 2 5" xfId="52621" xr:uid="{6EB5667E-1860-4E66-994C-F9867F6EC75F}"/>
    <cellStyle name="20% - 강조색4 8 5 3" xfId="7160" xr:uid="{18D7116B-A143-4096-942C-6EC8299BDDE7}"/>
    <cellStyle name="20% - 강조색4 8 5 3 2" xfId="18189" xr:uid="{5ADF8854-451A-4947-BDF3-0B4B6AFC507E}"/>
    <cellStyle name="20% - 강조색4 8 5 3 2 2" xfId="40238" xr:uid="{E85B24E6-975E-412D-9D9A-05095A64CB43}"/>
    <cellStyle name="20% - 강조색4 8 5 3 3" xfId="29218" xr:uid="{AE5992AB-792D-4050-ACC0-70047B2B5B5B}"/>
    <cellStyle name="20% - 강조색4 8 5 4" xfId="12679" xr:uid="{83301138-DE4A-4966-874F-5A854C109838}"/>
    <cellStyle name="20% - 강조색4 8 5 4 2" xfId="34728" xr:uid="{B88396E1-E8B0-4816-920E-400766742ADD}"/>
    <cellStyle name="20% - 강조색4 8 5 5" xfId="23708" xr:uid="{99719733-1754-4F45-9A62-390DDA6DA367}"/>
    <cellStyle name="20% - 강조색4 8 5 6" xfId="49866" xr:uid="{C83D9854-3AC2-4B23-BA28-A2EE26F23A8E}"/>
    <cellStyle name="20% - 강조색4 8 6" xfId="3013" xr:uid="{FC62E3A7-EFDA-4320-BE60-5F38ABE7ACED}"/>
    <cellStyle name="20% - 강조색4 8 6 2" xfId="8539" xr:uid="{9271EF9B-D5A2-4A09-9614-399CD9B9AEBF}"/>
    <cellStyle name="20% - 강조색4 8 6 2 2" xfId="19568" xr:uid="{F76114DC-AA5B-4F0D-A870-6CAD092A9E78}"/>
    <cellStyle name="20% - 강조색4 8 6 2 2 2" xfId="41617" xr:uid="{1E021381-551E-4E34-804E-000F4A6039C4}"/>
    <cellStyle name="20% - 강조색4 8 6 2 3" xfId="30597" xr:uid="{11439A77-3107-4BDF-9B90-D45EF284866F}"/>
    <cellStyle name="20% - 강조색4 8 6 3" xfId="14058" xr:uid="{2942B2A5-BDA6-4AD2-A2ED-EC1829C0E5AD}"/>
    <cellStyle name="20% - 강조색4 8 6 3 2" xfId="36107" xr:uid="{9096419F-DE08-43C0-8053-E16B4494CA23}"/>
    <cellStyle name="20% - 강조색4 8 6 4" xfId="25087" xr:uid="{CBABFFD3-6864-4679-AC4A-2F3357A9A941}"/>
    <cellStyle name="20% - 강조색4 8 6 5" xfId="51245" xr:uid="{969D642A-3A20-4DBE-ADCA-27ACF084BFD7}"/>
    <cellStyle name="20% - 강조색4 8 7" xfId="5784" xr:uid="{21330204-D4FD-407B-8356-DCEE6106E2F1}"/>
    <cellStyle name="20% - 강조색4 8 7 2" xfId="16813" xr:uid="{5E1461EE-FF96-4071-81AD-848AC55BC796}"/>
    <cellStyle name="20% - 강조색4 8 7 2 2" xfId="38862" xr:uid="{12B37367-FD0D-4708-9052-6CF34DEBAA11}"/>
    <cellStyle name="20% - 강조색4 8 7 3" xfId="27842" xr:uid="{5E2C14E9-8195-47C5-84B4-3E19E2F0811E}"/>
    <cellStyle name="20% - 강조색4 8 7 4" xfId="53999" xr:uid="{D0C84C89-82F6-4D77-862E-542B57539A90}"/>
    <cellStyle name="20% - 강조색4 8 8" xfId="11303" xr:uid="{5A8CF94F-6A34-4E44-BDD4-A76AABCE61AC}"/>
    <cellStyle name="20% - 강조색4 8 8 2" xfId="33352" xr:uid="{FB653143-D4BF-43B4-8A71-098880D3006C}"/>
    <cellStyle name="20% - 강조색4 8 9" xfId="22332" xr:uid="{A6BF14CA-4087-4382-86F4-A9044DA77C33}"/>
    <cellStyle name="20% - 강조색4 9" xfId="165" xr:uid="{00000000-0005-0000-0000-0000B8000000}"/>
    <cellStyle name="20% - 강조색4 9 10" xfId="48503" xr:uid="{6BB9A501-0550-4336-B62B-25E1F9049D20}"/>
    <cellStyle name="20% - 강조색4 9 2" xfId="294" xr:uid="{00000000-0005-0000-0000-0000B9000000}"/>
    <cellStyle name="20% - 강조색4 9 2 2" xfId="654" xr:uid="{00000000-0005-0000-0000-0000BA000000}"/>
    <cellStyle name="20% - 강조색4 9 2 2 2" xfId="1391" xr:uid="{5019A252-AF1C-4360-B1B8-DF14D780B6F4}"/>
    <cellStyle name="20% - 강조색4 9 2 2 2 2" xfId="2785" xr:uid="{85C87EE9-B18C-408F-A62B-81B3F252C3FF}"/>
    <cellStyle name="20% - 강조색4 9 2 2 2 2 2" xfId="5561" xr:uid="{8D507596-6C29-4D55-9DDE-B25CC7479F93}"/>
    <cellStyle name="20% - 강조색4 9 2 2 2 2 2 2" xfId="11087" xr:uid="{18B21F9D-30CD-48E2-805F-B3BB95239E26}"/>
    <cellStyle name="20% - 강조색4 9 2 2 2 2 2 2 2" xfId="22116" xr:uid="{9BCB8A2E-C8E4-4E55-B730-BBD64E620B27}"/>
    <cellStyle name="20% - 강조색4 9 2 2 2 2 2 2 2 2" xfId="44165" xr:uid="{C8865627-940F-47C4-BF2E-4D88B6D872A1}"/>
    <cellStyle name="20% - 강조색4 9 2 2 2 2 2 2 3" xfId="33145" xr:uid="{5E029CD7-33B2-456E-BF5F-A734E0B59A66}"/>
    <cellStyle name="20% - 강조색4 9 2 2 2 2 2 3" xfId="16606" xr:uid="{07F72D55-3BE9-4AE5-BA56-EDFB57CC7B6B}"/>
    <cellStyle name="20% - 강조색4 9 2 2 2 2 2 3 2" xfId="38655" xr:uid="{F48E2E65-A8F1-441A-B6E4-E476705D703C}"/>
    <cellStyle name="20% - 강조색4 9 2 2 2 2 2 4" xfId="27635" xr:uid="{2B26FF0B-69B1-4072-8553-B1BC27A98D4A}"/>
    <cellStyle name="20% - 강조색4 9 2 2 2 2 2 5" xfId="53793" xr:uid="{C5AC720D-5BA3-4DCC-B6EE-F9D98415B75C}"/>
    <cellStyle name="20% - 강조색4 9 2 2 2 2 3" xfId="8332" xr:uid="{206C5213-1208-4F89-B6CC-804EEF2BDF1A}"/>
    <cellStyle name="20% - 강조색4 9 2 2 2 2 3 2" xfId="19361" xr:uid="{46B2E793-010C-40B9-9611-A553B1C7B9BF}"/>
    <cellStyle name="20% - 강조색4 9 2 2 2 2 3 2 2" xfId="41410" xr:uid="{0EECDCAB-8707-4669-9A80-242AE0AE29FB}"/>
    <cellStyle name="20% - 강조색4 9 2 2 2 2 3 3" xfId="30390" xr:uid="{CD2FF43B-1CA0-4760-B811-9D4388C074BF}"/>
    <cellStyle name="20% - 강조색4 9 2 2 2 2 4" xfId="13851" xr:uid="{EBED0B0A-805D-4B6E-AC17-F377EC2F6B20}"/>
    <cellStyle name="20% - 강조색4 9 2 2 2 2 4 2" xfId="35900" xr:uid="{C651F295-5A3E-48A7-85E5-C517CF204BA5}"/>
    <cellStyle name="20% - 강조색4 9 2 2 2 2 5" xfId="24880" xr:uid="{6175434B-A121-41C6-905A-B91D735DE60B}"/>
    <cellStyle name="20% - 강조색4 9 2 2 2 2 6" xfId="51038" xr:uid="{C9F6E42B-4B72-4D3B-8CF3-840BF25BB5D5}"/>
    <cellStyle name="20% - 강조색4 9 2 2 2 3" xfId="4185" xr:uid="{326809E7-58B3-4813-B7A7-E67BC6B8EEBE}"/>
    <cellStyle name="20% - 강조색4 9 2 2 2 3 2" xfId="9711" xr:uid="{D28616E7-E1FF-4991-A166-EBA6F0F6FE6E}"/>
    <cellStyle name="20% - 강조색4 9 2 2 2 3 2 2" xfId="20740" xr:uid="{AA61A91B-E995-491C-A9B7-10E8FC10093C}"/>
    <cellStyle name="20% - 강조색4 9 2 2 2 3 2 2 2" xfId="42789" xr:uid="{F1830933-7524-4677-AC09-B6B9E0B169B6}"/>
    <cellStyle name="20% - 강조색4 9 2 2 2 3 2 3" xfId="31769" xr:uid="{085EA77B-84A2-454F-99BA-83AB23A636EF}"/>
    <cellStyle name="20% - 강조색4 9 2 2 2 3 3" xfId="15230" xr:uid="{60925B2D-E1D8-4CAC-B2C9-130E2AB3B9CD}"/>
    <cellStyle name="20% - 강조색4 9 2 2 2 3 3 2" xfId="37279" xr:uid="{0798E2E7-EFC8-4F47-B20D-412E135EB7F3}"/>
    <cellStyle name="20% - 강조색4 9 2 2 2 3 4" xfId="26259" xr:uid="{89DA2444-175A-4F0A-99DA-076D92C5AD06}"/>
    <cellStyle name="20% - 강조색4 9 2 2 2 3 5" xfId="52417" xr:uid="{7FC23C0B-02A8-4602-A01F-F3FBDDAA5ACC}"/>
    <cellStyle name="20% - 강조색4 9 2 2 2 4" xfId="6956" xr:uid="{F9F6E545-51E8-4D6C-B6E9-DBF72836E293}"/>
    <cellStyle name="20% - 강조색4 9 2 2 2 4 2" xfId="17985" xr:uid="{AAAA4668-66ED-433D-BFA3-D86811CA998A}"/>
    <cellStyle name="20% - 강조색4 9 2 2 2 4 2 2" xfId="40034" xr:uid="{79FB3E06-1FE3-47FB-9A2A-EB867B340221}"/>
    <cellStyle name="20% - 강조색4 9 2 2 2 4 3" xfId="29014" xr:uid="{DE40643F-B600-4519-9EBE-BDF809FA5C3C}"/>
    <cellStyle name="20% - 강조색4 9 2 2 2 4 4" xfId="55170" xr:uid="{F6F29008-B581-4BF9-A287-D82E210BB209}"/>
    <cellStyle name="20% - 강조색4 9 2 2 2 5" xfId="12475" xr:uid="{89C637F5-5082-491F-98BA-F84FD0DD66F2}"/>
    <cellStyle name="20% - 강조색4 9 2 2 2 5 2" xfId="34524" xr:uid="{262F17E0-7CBB-4AC0-8F14-4E02BC3B75A9}"/>
    <cellStyle name="20% - 강조색4 9 2 2 2 6" xfId="23504" xr:uid="{ABA18259-8BC5-434D-9BE7-2522B182EEE9}"/>
    <cellStyle name="20% - 강조색4 9 2 2 2 7" xfId="49661" xr:uid="{FA04FDA2-27FB-4FE2-BD6E-526D82737DB9}"/>
    <cellStyle name="20% - 강조색4 9 2 2 3" xfId="2097" xr:uid="{B07D4CCF-7FA6-4BC7-976B-F1683A971BDD}"/>
    <cellStyle name="20% - 강조색4 9 2 2 3 2" xfId="4873" xr:uid="{B08807F6-0C57-4E4A-93C0-83DE275FAFA2}"/>
    <cellStyle name="20% - 강조색4 9 2 2 3 2 2" xfId="10399" xr:uid="{E5A610C8-39A0-4D79-B916-FD94740F8D09}"/>
    <cellStyle name="20% - 강조색4 9 2 2 3 2 2 2" xfId="21428" xr:uid="{F845012B-3B54-4E33-BBB6-C56E3A814330}"/>
    <cellStyle name="20% - 강조색4 9 2 2 3 2 2 2 2" xfId="43477" xr:uid="{3AC1A33C-C6E4-49E7-987D-69550084D9D2}"/>
    <cellStyle name="20% - 강조색4 9 2 2 3 2 2 3" xfId="32457" xr:uid="{07A3CD9C-156A-4447-B1B9-7BA98DA389D9}"/>
    <cellStyle name="20% - 강조색4 9 2 2 3 2 3" xfId="15918" xr:uid="{CF47A182-CF16-4C84-8668-C8D289C5DFEB}"/>
    <cellStyle name="20% - 강조색4 9 2 2 3 2 3 2" xfId="37967" xr:uid="{7743B7C0-78E9-466D-83F4-F25FC3E2244E}"/>
    <cellStyle name="20% - 강조색4 9 2 2 3 2 4" xfId="26947" xr:uid="{21EC1838-96AC-4E9E-872C-C88AEEBEC438}"/>
    <cellStyle name="20% - 강조색4 9 2 2 3 2 5" xfId="53105" xr:uid="{FA76359B-E8F4-43FD-B48A-86B5E8DC0F6A}"/>
    <cellStyle name="20% - 강조색4 9 2 2 3 3" xfId="7644" xr:uid="{F3E1C982-C562-48E3-BFA0-E286C387A000}"/>
    <cellStyle name="20% - 강조색4 9 2 2 3 3 2" xfId="18673" xr:uid="{4710ADF7-935E-4A18-B05E-81D281D60D5E}"/>
    <cellStyle name="20% - 강조색4 9 2 2 3 3 2 2" xfId="40722" xr:uid="{B8917721-6E0B-4913-93C3-44604924D5C7}"/>
    <cellStyle name="20% - 강조색4 9 2 2 3 3 3" xfId="29702" xr:uid="{B4523E8F-9C05-4A09-AC4D-C5127A2DF8BC}"/>
    <cellStyle name="20% - 강조색4 9 2 2 3 4" xfId="13163" xr:uid="{CA2620D7-3C3D-4A1F-A568-B6BB347244E6}"/>
    <cellStyle name="20% - 강조색4 9 2 2 3 4 2" xfId="35212" xr:uid="{59A79EE8-9735-4498-A21D-D56D0930E9B5}"/>
    <cellStyle name="20% - 강조색4 9 2 2 3 5" xfId="24192" xr:uid="{B821FF8A-B014-4FB5-88C3-1BC4E1DFF210}"/>
    <cellStyle name="20% - 강조색4 9 2 2 3 6" xfId="50350" xr:uid="{343C1671-E505-403D-922B-AB86034BC907}"/>
    <cellStyle name="20% - 강조색4 9 2 2 4" xfId="3497" xr:uid="{C15898EE-AEA6-44AE-B2C4-D42CFAE27D20}"/>
    <cellStyle name="20% - 강조색4 9 2 2 4 2" xfId="9023" xr:uid="{57EBD69D-86FC-4E28-BFAA-EFCC6BC8C786}"/>
    <cellStyle name="20% - 강조색4 9 2 2 4 2 2" xfId="20052" xr:uid="{528A5118-6CBF-4F82-A884-9C33E3A2C111}"/>
    <cellStyle name="20% - 강조색4 9 2 2 4 2 2 2" xfId="42101" xr:uid="{2268133D-8023-4C64-B666-E9D0CA8B3A78}"/>
    <cellStyle name="20% - 강조색4 9 2 2 4 2 3" xfId="31081" xr:uid="{54921FAC-2186-4EA9-9657-C8EDB91D2495}"/>
    <cellStyle name="20% - 강조색4 9 2 2 4 3" xfId="14542" xr:uid="{EA721A67-9406-4F79-A6B0-D9C3AC0F10DF}"/>
    <cellStyle name="20% - 강조색4 9 2 2 4 3 2" xfId="36591" xr:uid="{448F8BE9-AB71-413F-AD9E-17FC9C5762F4}"/>
    <cellStyle name="20% - 강조색4 9 2 2 4 4" xfId="25571" xr:uid="{5252072B-EECE-41F5-AE64-8D400440069A}"/>
    <cellStyle name="20% - 강조색4 9 2 2 4 5" xfId="51729" xr:uid="{43EA1BB3-13F1-4C58-AD96-F2F9818BF55F}"/>
    <cellStyle name="20% - 강조색4 9 2 2 5" xfId="6268" xr:uid="{B97F2C73-E1A3-4159-AB8D-69458A7ADC36}"/>
    <cellStyle name="20% - 강조색4 9 2 2 5 2" xfId="17297" xr:uid="{EA99B292-EA55-4C1A-9463-C2B705843D89}"/>
    <cellStyle name="20% - 강조색4 9 2 2 5 2 2" xfId="39346" xr:uid="{497C9051-8A03-4E6D-B35B-BBEAE9034C2B}"/>
    <cellStyle name="20% - 강조색4 9 2 2 5 3" xfId="28326" xr:uid="{20C950E4-97C5-40E7-8D05-81046379C931}"/>
    <cellStyle name="20% - 강조색4 9 2 2 5 4" xfId="54482" xr:uid="{55BFE6A7-CA17-4CB8-975C-4FB498629546}"/>
    <cellStyle name="20% - 강조색4 9 2 2 6" xfId="11787" xr:uid="{4E302DCE-DFEA-456D-AD15-4D01ABC1B72D}"/>
    <cellStyle name="20% - 강조색4 9 2 2 6 2" xfId="33836" xr:uid="{DAD322C7-3EF1-40AC-A061-5EB46A8DE628}"/>
    <cellStyle name="20% - 강조색4 9 2 2 7" xfId="22816" xr:uid="{339D79F1-0B18-4C47-A88D-BB2AF68E370F}"/>
    <cellStyle name="20% - 강조색4 9 2 2 8" xfId="48973" xr:uid="{9D98D3D0-C4CD-4ACE-80DC-20635D2905A8}"/>
    <cellStyle name="20% - 강조색4 9 2 3" xfId="1049" xr:uid="{8E894752-8FE6-4C24-8C1B-321FA2721DDF}"/>
    <cellStyle name="20% - 강조색4 9 2 3 2" xfId="2443" xr:uid="{572BB6C9-F2B1-4930-80F4-F7CAC5854673}"/>
    <cellStyle name="20% - 강조색4 9 2 3 2 2" xfId="5219" xr:uid="{38436BCB-9AD0-433A-B2E8-435DAEACD820}"/>
    <cellStyle name="20% - 강조색4 9 2 3 2 2 2" xfId="10745" xr:uid="{A13E927E-C885-4476-AD46-EE32C8EFF4D0}"/>
    <cellStyle name="20% - 강조색4 9 2 3 2 2 2 2" xfId="21774" xr:uid="{B3011264-63B0-4304-9948-9C1ED283BCE2}"/>
    <cellStyle name="20% - 강조색4 9 2 3 2 2 2 2 2" xfId="43823" xr:uid="{108CE7A6-2072-4970-9EAC-7BEFB82EA8C9}"/>
    <cellStyle name="20% - 강조색4 9 2 3 2 2 2 3" xfId="32803" xr:uid="{9895B212-2D14-443C-A926-4DD8F51C4D04}"/>
    <cellStyle name="20% - 강조색4 9 2 3 2 2 3" xfId="16264" xr:uid="{3E13A6C6-6AE0-4234-90B2-778201B4133B}"/>
    <cellStyle name="20% - 강조색4 9 2 3 2 2 3 2" xfId="38313" xr:uid="{45444190-4CBF-4659-AE63-CC7A9E4FE403}"/>
    <cellStyle name="20% - 강조색4 9 2 3 2 2 4" xfId="27293" xr:uid="{32414360-6C63-4E6B-90ED-F78CD88F7BB8}"/>
    <cellStyle name="20% - 강조색4 9 2 3 2 2 5" xfId="53451" xr:uid="{699AD83C-3288-4DE7-B6DD-5C4007D09562}"/>
    <cellStyle name="20% - 강조색4 9 2 3 2 3" xfId="7990" xr:uid="{5C581B1F-3BC8-4CFF-A9AD-3850E5C8FFB4}"/>
    <cellStyle name="20% - 강조색4 9 2 3 2 3 2" xfId="19019" xr:uid="{03B96667-A396-4E7E-BDC0-82D75C261004}"/>
    <cellStyle name="20% - 강조색4 9 2 3 2 3 2 2" xfId="41068" xr:uid="{FDC17194-3509-445B-92F6-10BC663AB3DF}"/>
    <cellStyle name="20% - 강조색4 9 2 3 2 3 3" xfId="30048" xr:uid="{9C9D3984-DF7A-4B9C-BD76-594B26B40556}"/>
    <cellStyle name="20% - 강조색4 9 2 3 2 4" xfId="13509" xr:uid="{CEDD9CF5-E9AC-4915-AEBF-A275515BBD7E}"/>
    <cellStyle name="20% - 강조색4 9 2 3 2 4 2" xfId="35558" xr:uid="{CCCDEE9E-029D-444B-BE16-62D80510EDBB}"/>
    <cellStyle name="20% - 강조색4 9 2 3 2 5" xfId="24538" xr:uid="{91C842D7-7E8E-4E6C-8FCF-15C8157A6812}"/>
    <cellStyle name="20% - 강조색4 9 2 3 2 6" xfId="50696" xr:uid="{06CEBF2E-AB92-4578-AAB0-1F096BF105E4}"/>
    <cellStyle name="20% - 강조색4 9 2 3 3" xfId="3843" xr:uid="{3B1EA87A-F285-4074-B5DC-23543331720C}"/>
    <cellStyle name="20% - 강조색4 9 2 3 3 2" xfId="9369" xr:uid="{2E7F8AE5-505C-4C60-BFE6-FF6FB66DF3D7}"/>
    <cellStyle name="20% - 강조색4 9 2 3 3 2 2" xfId="20398" xr:uid="{CA66464A-07CF-4A63-948C-D016E3A89F87}"/>
    <cellStyle name="20% - 강조색4 9 2 3 3 2 2 2" xfId="42447" xr:uid="{769F2E50-87AF-4EB5-8547-93F4420C1DEE}"/>
    <cellStyle name="20% - 강조색4 9 2 3 3 2 3" xfId="31427" xr:uid="{5E5EC1D9-5B2E-4F06-989E-C3AE075A4514}"/>
    <cellStyle name="20% - 강조색4 9 2 3 3 3" xfId="14888" xr:uid="{C0EF4E0C-6CFC-42AB-AC65-F5B5A1E0413B}"/>
    <cellStyle name="20% - 강조색4 9 2 3 3 3 2" xfId="36937" xr:uid="{C84737EF-7453-4398-8C2B-9BC663801AD4}"/>
    <cellStyle name="20% - 강조색4 9 2 3 3 4" xfId="25917" xr:uid="{6C9E5B9B-6F37-4CF1-A6C9-52CC8AEB3397}"/>
    <cellStyle name="20% - 강조색4 9 2 3 3 5" xfId="52075" xr:uid="{B72C490A-07B0-43CC-B0DE-036411D9F668}"/>
    <cellStyle name="20% - 강조색4 9 2 3 4" xfId="6614" xr:uid="{36B99482-0AFB-4EA0-8EFF-4D89982575E4}"/>
    <cellStyle name="20% - 강조색4 9 2 3 4 2" xfId="17643" xr:uid="{AD335795-AAEF-4D59-A9E8-483624A54F19}"/>
    <cellStyle name="20% - 강조색4 9 2 3 4 2 2" xfId="39692" xr:uid="{956805AB-B484-436A-9FE7-E97A5965053C}"/>
    <cellStyle name="20% - 강조색4 9 2 3 4 3" xfId="28672" xr:uid="{C0A3970F-AFA0-4D28-9D7E-767D1F363757}"/>
    <cellStyle name="20% - 강조색4 9 2 3 4 4" xfId="54828" xr:uid="{84B80535-C070-48BB-86A2-5ADB1E2DFDE6}"/>
    <cellStyle name="20% - 강조색4 9 2 3 5" xfId="12133" xr:uid="{892BD8DD-06BA-48A1-94EB-D931E4AD415C}"/>
    <cellStyle name="20% - 강조색4 9 2 3 5 2" xfId="34182" xr:uid="{5BB9921F-2EFD-4DC9-A86A-18292A33CEA4}"/>
    <cellStyle name="20% - 강조색4 9 2 3 6" xfId="23162" xr:uid="{D4576708-B4F4-4FBF-9CE2-9E131876614E}"/>
    <cellStyle name="20% - 강조색4 9 2 3 7" xfId="49319" xr:uid="{F0052FD3-538F-41B2-881A-458EC57D1E34}"/>
    <cellStyle name="20% - 강조색4 9 2 4" xfId="1755" xr:uid="{08EA652A-4E22-493F-99CA-57F5E0C4ED25}"/>
    <cellStyle name="20% - 강조색4 9 2 4 2" xfId="4531" xr:uid="{BC94D15B-4BDF-42BA-8631-B8A1C5E513CA}"/>
    <cellStyle name="20% - 강조색4 9 2 4 2 2" xfId="10057" xr:uid="{942F1840-B606-429A-91EA-56E6EB68299E}"/>
    <cellStyle name="20% - 강조색4 9 2 4 2 2 2" xfId="21086" xr:uid="{FAC330C6-958C-47B9-9C90-D7FE7A158ED0}"/>
    <cellStyle name="20% - 강조색4 9 2 4 2 2 2 2" xfId="43135" xr:uid="{D9D9935F-C268-4EB3-B65B-8D8C6CF9697D}"/>
    <cellStyle name="20% - 강조색4 9 2 4 2 2 3" xfId="32115" xr:uid="{D2B1790A-A643-4F64-9AD4-3FA138A66D92}"/>
    <cellStyle name="20% - 강조색4 9 2 4 2 3" xfId="15576" xr:uid="{58CEA6F4-BF90-4188-95ED-F101222BA0FC}"/>
    <cellStyle name="20% - 강조색4 9 2 4 2 3 2" xfId="37625" xr:uid="{44F90350-CFF7-41CF-8954-74BBA8FB2962}"/>
    <cellStyle name="20% - 강조색4 9 2 4 2 4" xfId="26605" xr:uid="{C64C5697-7982-4339-B917-96E37DE6D3C8}"/>
    <cellStyle name="20% - 강조색4 9 2 4 2 5" xfId="52763" xr:uid="{A08EBA5F-E5EB-4571-AA1C-A5CF871333A8}"/>
    <cellStyle name="20% - 강조색4 9 2 4 3" xfId="7302" xr:uid="{D3F884E0-E8B6-45ED-BEC9-60302B8A7F08}"/>
    <cellStyle name="20% - 강조색4 9 2 4 3 2" xfId="18331" xr:uid="{2126C7CB-F8B7-4334-A691-6C4A912DE721}"/>
    <cellStyle name="20% - 강조색4 9 2 4 3 2 2" xfId="40380" xr:uid="{56F18529-121E-46E9-A459-F74BAB645387}"/>
    <cellStyle name="20% - 강조색4 9 2 4 3 3" xfId="29360" xr:uid="{5CFFB3EF-3C68-46A1-BFA3-ABC965840F1B}"/>
    <cellStyle name="20% - 강조색4 9 2 4 4" xfId="12821" xr:uid="{7B34E5E2-7044-4EB9-89CB-1A595295E901}"/>
    <cellStyle name="20% - 강조색4 9 2 4 4 2" xfId="34870" xr:uid="{CB5AF2B8-C991-4B8E-B6A9-ADA55C089884}"/>
    <cellStyle name="20% - 강조색4 9 2 4 5" xfId="23850" xr:uid="{3591516B-D97B-42A5-9701-B66A37474A78}"/>
    <cellStyle name="20% - 강조색4 9 2 4 6" xfId="50008" xr:uid="{348C977A-0932-48B6-944D-0AB392D7EA72}"/>
    <cellStyle name="20% - 강조색4 9 2 5" xfId="3155" xr:uid="{018FBDD9-7B5C-4E16-9631-D266D12D9BD5}"/>
    <cellStyle name="20% - 강조색4 9 2 5 2" xfId="8681" xr:uid="{518D96D3-50A7-49ED-B233-8DFAB4603896}"/>
    <cellStyle name="20% - 강조색4 9 2 5 2 2" xfId="19710" xr:uid="{ACBF367D-7A8F-444C-82F3-BEE20A8CEC5D}"/>
    <cellStyle name="20% - 강조색4 9 2 5 2 2 2" xfId="41759" xr:uid="{F5D6E594-9FBB-497B-85C8-5162DD1A6FF9}"/>
    <cellStyle name="20% - 강조색4 9 2 5 2 3" xfId="30739" xr:uid="{F3A48D8B-AA5A-40A5-8A12-C20A80D973C1}"/>
    <cellStyle name="20% - 강조색4 9 2 5 3" xfId="14200" xr:uid="{9DEDAE06-ACEC-44A8-9595-EB9815FA5DC4}"/>
    <cellStyle name="20% - 강조색4 9 2 5 3 2" xfId="36249" xr:uid="{5C5E7F9D-0578-4996-B9D8-B1B87FBB1E3D}"/>
    <cellStyle name="20% - 강조색4 9 2 5 4" xfId="25229" xr:uid="{D8065026-1D0E-4F23-A72C-D1EF9FE53C5E}"/>
    <cellStyle name="20% - 강조색4 9 2 5 5" xfId="51387" xr:uid="{5D924BB8-03E4-474D-9F78-38DB5046429D}"/>
    <cellStyle name="20% - 강조색4 9 2 6" xfId="5926" xr:uid="{1A7532D2-4317-4A49-BBD3-4B3B47DA36B3}"/>
    <cellStyle name="20% - 강조색4 9 2 6 2" xfId="16955" xr:uid="{707B6DF7-1175-46B7-B57D-F0F8BAE64A99}"/>
    <cellStyle name="20% - 강조색4 9 2 6 2 2" xfId="39004" xr:uid="{8AD6F27A-AE72-425B-8A2C-38B51BD53E45}"/>
    <cellStyle name="20% - 강조색4 9 2 6 3" xfId="27984" xr:uid="{CF7A27F7-2877-4CA6-BDBC-D2A894973DDD}"/>
    <cellStyle name="20% - 강조색4 9 2 6 4" xfId="54141" xr:uid="{CF399C1D-1A23-4995-980F-17B05AE0DDD7}"/>
    <cellStyle name="20% - 강조색4 9 2 7" xfId="11445" xr:uid="{A8452601-5699-437F-8D9F-91F50275CAC8}"/>
    <cellStyle name="20% - 강조색4 9 2 7 2" xfId="33494" xr:uid="{E47370DE-4EC3-4A14-9FA5-9BB643607694}"/>
    <cellStyle name="20% - 강조색4 9 2 8" xfId="22474" xr:uid="{8CABD5CB-FA30-4CC0-BC59-7260CA30EA1E}"/>
    <cellStyle name="20% - 강조색4 9 2 9" xfId="48632" xr:uid="{E54B3908-8006-4FFC-904C-5CEDD458310C}"/>
    <cellStyle name="20% - 강조색4 9 3" xfId="525" xr:uid="{00000000-0005-0000-0000-0000BB000000}"/>
    <cellStyle name="20% - 강조색4 9 3 2" xfId="1262" xr:uid="{8EC0B1E6-5B02-4C51-8C58-B50EB2A571AC}"/>
    <cellStyle name="20% - 강조색4 9 3 2 2" xfId="2656" xr:uid="{E396755A-1D67-4837-A828-542E94ECD47F}"/>
    <cellStyle name="20% - 강조색4 9 3 2 2 2" xfId="5432" xr:uid="{CA30BB26-7FFC-4601-B9B4-1A6BBBE618BA}"/>
    <cellStyle name="20% - 강조색4 9 3 2 2 2 2" xfId="10958" xr:uid="{E2EC9613-90A4-4EF7-A394-9A83B078B185}"/>
    <cellStyle name="20% - 강조색4 9 3 2 2 2 2 2" xfId="21987" xr:uid="{82A85FC5-424C-46FF-9FC7-58742DCB2DB3}"/>
    <cellStyle name="20% - 강조색4 9 3 2 2 2 2 2 2" xfId="44036" xr:uid="{6F95DEF5-0158-4790-AB4A-79BB606A31ED}"/>
    <cellStyle name="20% - 강조색4 9 3 2 2 2 2 3" xfId="33016" xr:uid="{33BA1FC3-2FDF-49C6-8FBF-B2360E084867}"/>
    <cellStyle name="20% - 강조색4 9 3 2 2 2 3" xfId="16477" xr:uid="{A3615071-60AA-4BA6-B77C-CC02D7CAAF3E}"/>
    <cellStyle name="20% - 강조색4 9 3 2 2 2 3 2" xfId="38526" xr:uid="{83B84541-6A8E-48BE-B32B-6186896C6DD8}"/>
    <cellStyle name="20% - 강조색4 9 3 2 2 2 4" xfId="27506" xr:uid="{26B6A002-A734-4ED1-9CC9-D717847C51AB}"/>
    <cellStyle name="20% - 강조색4 9 3 2 2 2 5" xfId="53664" xr:uid="{D4F361CE-E4EE-45AD-BE8D-B857CA261D95}"/>
    <cellStyle name="20% - 강조색4 9 3 2 2 3" xfId="8203" xr:uid="{B9D5893F-C9C4-4A42-801F-86E021B558A6}"/>
    <cellStyle name="20% - 강조색4 9 3 2 2 3 2" xfId="19232" xr:uid="{D6601F6B-306F-4820-A51B-B0C06C03C9DD}"/>
    <cellStyle name="20% - 강조색4 9 3 2 2 3 2 2" xfId="41281" xr:uid="{A0BB4543-2D34-4D6D-B63D-A071D4EE65A7}"/>
    <cellStyle name="20% - 강조색4 9 3 2 2 3 3" xfId="30261" xr:uid="{5BE8EC55-0161-4E0D-BEC0-8921FF6EF31B}"/>
    <cellStyle name="20% - 강조색4 9 3 2 2 4" xfId="13722" xr:uid="{91EF00C1-DCEA-459D-AB91-FA67463319E4}"/>
    <cellStyle name="20% - 강조색4 9 3 2 2 4 2" xfId="35771" xr:uid="{3206C9CA-E864-4579-9F74-4D8178662C5F}"/>
    <cellStyle name="20% - 강조색4 9 3 2 2 5" xfId="24751" xr:uid="{D8C5E486-1A58-4F18-8A65-409A3555E25C}"/>
    <cellStyle name="20% - 강조색4 9 3 2 2 6" xfId="50909" xr:uid="{6F4A0E98-0E36-44ED-936F-E1EB2E0650F8}"/>
    <cellStyle name="20% - 강조색4 9 3 2 3" xfId="4056" xr:uid="{DD9F3BCE-C608-4C3E-9AFE-113A0E1345C5}"/>
    <cellStyle name="20% - 강조색4 9 3 2 3 2" xfId="9582" xr:uid="{1F6C7837-7049-4D6D-A68C-F5999D7FB881}"/>
    <cellStyle name="20% - 강조색4 9 3 2 3 2 2" xfId="20611" xr:uid="{C91A93CF-92CE-4ED4-A432-E17750450F58}"/>
    <cellStyle name="20% - 강조색4 9 3 2 3 2 2 2" xfId="42660" xr:uid="{0495328D-54D3-4E8A-A12C-016B1CF71561}"/>
    <cellStyle name="20% - 강조색4 9 3 2 3 2 3" xfId="31640" xr:uid="{6C3821EE-1EF2-4A75-9F22-FD514EDC0AA0}"/>
    <cellStyle name="20% - 강조색4 9 3 2 3 3" xfId="15101" xr:uid="{AD3B5833-0CD5-4283-A27E-7D9D73519553}"/>
    <cellStyle name="20% - 강조색4 9 3 2 3 3 2" xfId="37150" xr:uid="{C4343B1C-15AC-48E3-B782-C49D23DFFB5F}"/>
    <cellStyle name="20% - 강조색4 9 3 2 3 4" xfId="26130" xr:uid="{3CBA208A-69AC-40C9-9017-B105CE5F7649}"/>
    <cellStyle name="20% - 강조색4 9 3 2 3 5" xfId="52288" xr:uid="{4B5A9175-BCAF-492B-B7C3-02E8DACA2225}"/>
    <cellStyle name="20% - 강조색4 9 3 2 4" xfId="6827" xr:uid="{2D16DF70-CE14-4D6F-A893-B2B3DB15FD91}"/>
    <cellStyle name="20% - 강조색4 9 3 2 4 2" xfId="17856" xr:uid="{EE208C7D-29BD-47DA-802C-913B3574CAF4}"/>
    <cellStyle name="20% - 강조색4 9 3 2 4 2 2" xfId="39905" xr:uid="{2E7B4D54-9BCC-408A-A210-A6348C73CE4F}"/>
    <cellStyle name="20% - 강조색4 9 3 2 4 3" xfId="28885" xr:uid="{688CA8BD-5AFD-4EDC-BE90-4BB142D15C84}"/>
    <cellStyle name="20% - 강조색4 9 3 2 4 4" xfId="55041" xr:uid="{B3C13427-7C1E-419C-B590-2D7340BEE1B2}"/>
    <cellStyle name="20% - 강조색4 9 3 2 5" xfId="12346" xr:uid="{AE230AD0-6C98-49BE-8613-6439ADAF038C}"/>
    <cellStyle name="20% - 강조색4 9 3 2 5 2" xfId="34395" xr:uid="{F3B8D3FF-50EC-4BFA-A46D-25CA868FEFB2}"/>
    <cellStyle name="20% - 강조색4 9 3 2 6" xfId="23375" xr:uid="{097D1E1F-49A6-4A42-8785-7F5C28711F50}"/>
    <cellStyle name="20% - 강조색4 9 3 2 7" xfId="49532" xr:uid="{BB98197C-E08E-4CE9-B9DC-11EA4A08E2D6}"/>
    <cellStyle name="20% - 강조색4 9 3 3" xfId="1968" xr:uid="{999D0C9A-274F-4C9A-B6AF-B037F70B2891}"/>
    <cellStyle name="20% - 강조색4 9 3 3 2" xfId="4744" xr:uid="{AB3AE897-53C0-4407-850E-2E2DBFA3C4D1}"/>
    <cellStyle name="20% - 강조색4 9 3 3 2 2" xfId="10270" xr:uid="{20FB6EDE-5C6E-4089-8B61-14468704B1C9}"/>
    <cellStyle name="20% - 강조색4 9 3 3 2 2 2" xfId="21299" xr:uid="{CB4DAB1A-E515-4529-889F-EA52D4B5B427}"/>
    <cellStyle name="20% - 강조색4 9 3 3 2 2 2 2" xfId="43348" xr:uid="{0E014A4F-50C9-47F5-9F41-CC734C6492E0}"/>
    <cellStyle name="20% - 강조색4 9 3 3 2 2 3" xfId="32328" xr:uid="{9474EE3D-8186-4104-9A45-580C8C07EF52}"/>
    <cellStyle name="20% - 강조색4 9 3 3 2 3" xfId="15789" xr:uid="{BFCEB588-6F53-45F6-95CD-10C164FA4FD8}"/>
    <cellStyle name="20% - 강조색4 9 3 3 2 3 2" xfId="37838" xr:uid="{38C9B8D7-2FA5-4E1D-BA16-E972D8378CC6}"/>
    <cellStyle name="20% - 강조색4 9 3 3 2 4" xfId="26818" xr:uid="{2CDD0206-68B4-42A5-ADB5-A0431E764B79}"/>
    <cellStyle name="20% - 강조색4 9 3 3 2 5" xfId="52976" xr:uid="{D3770932-15EF-47FE-8B79-A76F7BC8CF9D}"/>
    <cellStyle name="20% - 강조색4 9 3 3 3" xfId="7515" xr:uid="{0FBD9BE0-A0D3-43E6-8992-3A564160E76F}"/>
    <cellStyle name="20% - 강조색4 9 3 3 3 2" xfId="18544" xr:uid="{DBF8784C-0022-4237-800D-4566BEC66BBC}"/>
    <cellStyle name="20% - 강조색4 9 3 3 3 2 2" xfId="40593" xr:uid="{88BD2EF1-A27E-4CC7-B8DA-786BA1CA4CA1}"/>
    <cellStyle name="20% - 강조색4 9 3 3 3 3" xfId="29573" xr:uid="{51D4A2B7-D2AE-44AB-B7BA-B0490925271C}"/>
    <cellStyle name="20% - 강조색4 9 3 3 4" xfId="13034" xr:uid="{ECAF413F-44D2-4EAD-B9EE-47555A8B21C0}"/>
    <cellStyle name="20% - 강조색4 9 3 3 4 2" xfId="35083" xr:uid="{4AF16A37-F2B7-4CF9-879A-C4622781770F}"/>
    <cellStyle name="20% - 강조색4 9 3 3 5" xfId="24063" xr:uid="{9C014C63-B6B8-482B-8473-19B0ACB07603}"/>
    <cellStyle name="20% - 강조색4 9 3 3 6" xfId="50221" xr:uid="{FB15C0C7-BB5F-4191-9E52-7411875B64E1}"/>
    <cellStyle name="20% - 강조색4 9 3 4" xfId="3368" xr:uid="{C9B10B66-CFA2-4CD8-BFE2-2C85BA63CA96}"/>
    <cellStyle name="20% - 강조색4 9 3 4 2" xfId="8894" xr:uid="{47F090F4-66BF-4DB7-86EE-82A481D4578A}"/>
    <cellStyle name="20% - 강조색4 9 3 4 2 2" xfId="19923" xr:uid="{603BEE7E-A7DE-4A2E-8580-DE11376DAEDA}"/>
    <cellStyle name="20% - 강조색4 9 3 4 2 2 2" xfId="41972" xr:uid="{E3F90A82-B3DF-42C6-932A-1832C6F0E7EB}"/>
    <cellStyle name="20% - 강조색4 9 3 4 2 3" xfId="30952" xr:uid="{923EDB38-9B58-46C3-B943-4857C1752BB2}"/>
    <cellStyle name="20% - 강조색4 9 3 4 3" xfId="14413" xr:uid="{B06BF728-4C5E-4A8C-A6F9-7B50A665D21C}"/>
    <cellStyle name="20% - 강조색4 9 3 4 3 2" xfId="36462" xr:uid="{1A13A3CF-D0D8-41F5-A9DD-B612BB302710}"/>
    <cellStyle name="20% - 강조색4 9 3 4 4" xfId="25442" xr:uid="{729F87B9-71F7-4741-9B71-609506178C40}"/>
    <cellStyle name="20% - 강조색4 9 3 4 5" xfId="51600" xr:uid="{4E0A3B10-7A5E-4306-9F06-DECAA78647ED}"/>
    <cellStyle name="20% - 강조색4 9 3 5" xfId="6139" xr:uid="{40F2D1C0-1C2F-43F9-AC48-E85424DC97B8}"/>
    <cellStyle name="20% - 강조색4 9 3 5 2" xfId="17168" xr:uid="{65732704-2ABD-4F34-84D7-C30DE334EB12}"/>
    <cellStyle name="20% - 강조색4 9 3 5 2 2" xfId="39217" xr:uid="{4BE92407-9D06-4259-A4A8-688FA5368334}"/>
    <cellStyle name="20% - 강조색4 9 3 5 3" xfId="28197" xr:uid="{19C94DB8-F9E3-45CC-AF79-57B74BFC0040}"/>
    <cellStyle name="20% - 강조색4 9 3 5 4" xfId="54353" xr:uid="{556E9CF8-E020-4F4F-B7D2-0993B52EBAC4}"/>
    <cellStyle name="20% - 강조색4 9 3 6" xfId="11658" xr:uid="{186FC88A-E461-4942-8929-695F39DF7969}"/>
    <cellStyle name="20% - 강조색4 9 3 6 2" xfId="33707" xr:uid="{6180B05F-67CC-4FF4-B30B-EBD1480AD9CB}"/>
    <cellStyle name="20% - 강조색4 9 3 7" xfId="22687" xr:uid="{70F9A25C-DCB3-4AEB-A110-673E02172D81}"/>
    <cellStyle name="20% - 강조색4 9 3 8" xfId="48844" xr:uid="{57569E2E-FE6B-46DE-A81D-0326E6A55F83}"/>
    <cellStyle name="20% - 강조색4 9 4" xfId="920" xr:uid="{20D70F13-B89D-4130-880D-841B8F3F3127}"/>
    <cellStyle name="20% - 강조색4 9 4 2" xfId="2314" xr:uid="{6C559D0A-35C6-4758-808A-0B947739754F}"/>
    <cellStyle name="20% - 강조색4 9 4 2 2" xfId="5090" xr:uid="{B4B825DE-F76E-497B-87B2-1A4760B81FB9}"/>
    <cellStyle name="20% - 강조색4 9 4 2 2 2" xfId="10616" xr:uid="{571CBD66-4A34-4B96-88C8-2581E1A96182}"/>
    <cellStyle name="20% - 강조색4 9 4 2 2 2 2" xfId="21645" xr:uid="{582C4568-AC82-4FB9-8B32-064243ED6DF2}"/>
    <cellStyle name="20% - 강조색4 9 4 2 2 2 2 2" xfId="43694" xr:uid="{AC169ECC-0F18-4F0E-A79E-5CDC4BDA1CBE}"/>
    <cellStyle name="20% - 강조색4 9 4 2 2 2 3" xfId="32674" xr:uid="{223FE9A8-6F3A-44ED-B864-B5CEE56A8094}"/>
    <cellStyle name="20% - 강조색4 9 4 2 2 3" xfId="16135" xr:uid="{59064BB1-2B6D-4206-BA2D-72C268A98BC8}"/>
    <cellStyle name="20% - 강조색4 9 4 2 2 3 2" xfId="38184" xr:uid="{A5AE73C4-48B2-42C1-8306-70CAEB5F5DCA}"/>
    <cellStyle name="20% - 강조색4 9 4 2 2 4" xfId="27164" xr:uid="{65FD5D93-9E01-4CFE-A34A-2F1DF041EF76}"/>
    <cellStyle name="20% - 강조색4 9 4 2 2 5" xfId="53322" xr:uid="{B8E87C6D-F6A0-44D7-BB98-117736A1BA43}"/>
    <cellStyle name="20% - 강조색4 9 4 2 3" xfId="7861" xr:uid="{75050609-6E50-4E39-ABBD-3DEA09CFC1CC}"/>
    <cellStyle name="20% - 강조색4 9 4 2 3 2" xfId="18890" xr:uid="{5153815B-FFC1-43B9-90E1-98C73E52CBD0}"/>
    <cellStyle name="20% - 강조색4 9 4 2 3 2 2" xfId="40939" xr:uid="{DD84C373-86F3-4CC4-8BFB-5A609550AAD8}"/>
    <cellStyle name="20% - 강조색4 9 4 2 3 3" xfId="29919" xr:uid="{0DA45A88-21A5-4B11-9770-DC3744E6DDDD}"/>
    <cellStyle name="20% - 강조색4 9 4 2 4" xfId="13380" xr:uid="{22859312-4EC7-4F88-B253-0ED6383A41C1}"/>
    <cellStyle name="20% - 강조색4 9 4 2 4 2" xfId="35429" xr:uid="{38B4BC2D-B5D6-4A1E-AD17-CA525A5BF9B3}"/>
    <cellStyle name="20% - 강조색4 9 4 2 5" xfId="24409" xr:uid="{FBC0054B-195F-48B3-B6A1-E293A992EFB1}"/>
    <cellStyle name="20% - 강조색4 9 4 2 6" xfId="50567" xr:uid="{9BCE3AFB-E13E-4A42-BA2D-2FD66CB326F1}"/>
    <cellStyle name="20% - 강조색4 9 4 3" xfId="3714" xr:uid="{3828A4E4-3955-46F2-9724-86CE2A4F2F39}"/>
    <cellStyle name="20% - 강조색4 9 4 3 2" xfId="9240" xr:uid="{2F66304C-4F4B-4E2A-BEB6-D8A2A58FC055}"/>
    <cellStyle name="20% - 강조색4 9 4 3 2 2" xfId="20269" xr:uid="{BEC0260C-5564-4F3D-9538-2A41027F996C}"/>
    <cellStyle name="20% - 강조색4 9 4 3 2 2 2" xfId="42318" xr:uid="{B4C62BCF-7058-4375-A6B7-3D18CF70434B}"/>
    <cellStyle name="20% - 강조색4 9 4 3 2 3" xfId="31298" xr:uid="{06D995A2-6DBC-4606-B9B0-5D6DA9C89F87}"/>
    <cellStyle name="20% - 강조색4 9 4 3 3" xfId="14759" xr:uid="{3F3C2F0D-CA15-45BC-B0D9-B99CFA49A970}"/>
    <cellStyle name="20% - 강조색4 9 4 3 3 2" xfId="36808" xr:uid="{7CB2B888-3B12-4E6B-B934-AB6FBFA18BCF}"/>
    <cellStyle name="20% - 강조색4 9 4 3 4" xfId="25788" xr:uid="{454316F5-5EBE-4249-BB59-7169162F494F}"/>
    <cellStyle name="20% - 강조색4 9 4 3 5" xfId="51946" xr:uid="{070F492D-EB82-44E5-855B-35CBB31494B1}"/>
    <cellStyle name="20% - 강조색4 9 4 4" xfId="6485" xr:uid="{40DFCE51-C95A-4B74-9B85-8431E7448259}"/>
    <cellStyle name="20% - 강조색4 9 4 4 2" xfId="17514" xr:uid="{D7BC4108-5ABB-48FC-8D62-8392C3C5442A}"/>
    <cellStyle name="20% - 강조색4 9 4 4 2 2" xfId="39563" xr:uid="{5DAA4ACA-3108-4E29-93E2-C15A1A6BE695}"/>
    <cellStyle name="20% - 강조색4 9 4 4 3" xfId="28543" xr:uid="{BB846BCE-61ED-40EA-9FAA-9902CF8E4599}"/>
    <cellStyle name="20% - 강조색4 9 4 4 4" xfId="54699" xr:uid="{518BD6F7-E0A6-45A6-A585-CE4E53FF41D4}"/>
    <cellStyle name="20% - 강조색4 9 4 5" xfId="12004" xr:uid="{FB9D4589-C1E8-45D6-ABE1-2E188BA040AE}"/>
    <cellStyle name="20% - 강조색4 9 4 5 2" xfId="34053" xr:uid="{DF33E410-3C27-43D6-B7A5-1CDE7AA6AA05}"/>
    <cellStyle name="20% - 강조색4 9 4 6" xfId="23033" xr:uid="{7709E4A1-BAD2-4F7C-86E7-B766BC5116BF}"/>
    <cellStyle name="20% - 강조색4 9 4 7" xfId="49190" xr:uid="{F13D5636-AA66-4546-8581-2EBCC820D1CB}"/>
    <cellStyle name="20% - 강조색4 9 5" xfId="1626" xr:uid="{8A85B5C6-BF96-4D17-844D-D0E32DD58165}"/>
    <cellStyle name="20% - 강조색4 9 5 2" xfId="4402" xr:uid="{2C7ED803-83E5-44E7-AE25-39FFFB6ECE66}"/>
    <cellStyle name="20% - 강조색4 9 5 2 2" xfId="9928" xr:uid="{434017BB-DC00-4EB9-A078-7CC859913097}"/>
    <cellStyle name="20% - 강조색4 9 5 2 2 2" xfId="20957" xr:uid="{101FA11D-070A-4DFE-90AD-2962D94E22E1}"/>
    <cellStyle name="20% - 강조색4 9 5 2 2 2 2" xfId="43006" xr:uid="{4BFB8D1E-AE11-4B0C-A502-9BFC5CF52166}"/>
    <cellStyle name="20% - 강조색4 9 5 2 2 3" xfId="31986" xr:uid="{0666C188-2CF6-4D36-962F-91D6F2B58AF1}"/>
    <cellStyle name="20% - 강조색4 9 5 2 3" xfId="15447" xr:uid="{D338BDC3-7B04-4932-BDDF-FCEFD24E632B}"/>
    <cellStyle name="20% - 강조색4 9 5 2 3 2" xfId="37496" xr:uid="{603182E6-80EA-4F76-AFB5-873F9F72FA36}"/>
    <cellStyle name="20% - 강조색4 9 5 2 4" xfId="26476" xr:uid="{A87B1A64-1B2D-4DA7-A38C-F5C33BCCB7FF}"/>
    <cellStyle name="20% - 강조색4 9 5 2 5" xfId="52634" xr:uid="{90280871-9220-4609-89AD-360CA257BC45}"/>
    <cellStyle name="20% - 강조색4 9 5 3" xfId="7173" xr:uid="{BF071274-2719-41CB-A7E2-77305AFB9262}"/>
    <cellStyle name="20% - 강조색4 9 5 3 2" xfId="18202" xr:uid="{427C3E41-92C9-4349-AA7A-ADA793C98591}"/>
    <cellStyle name="20% - 강조색4 9 5 3 2 2" xfId="40251" xr:uid="{5188E76C-838C-452B-B62B-A2C2C2195664}"/>
    <cellStyle name="20% - 강조색4 9 5 3 3" xfId="29231" xr:uid="{071B615A-D43B-450A-A6CD-2C5FD93B8D61}"/>
    <cellStyle name="20% - 강조색4 9 5 4" xfId="12692" xr:uid="{995C7D9E-5D80-4F40-80ED-AC75116B1919}"/>
    <cellStyle name="20% - 강조색4 9 5 4 2" xfId="34741" xr:uid="{EC81A81A-B610-454D-835B-989096EB4A54}"/>
    <cellStyle name="20% - 강조색4 9 5 5" xfId="23721" xr:uid="{7B8BE8E9-9DC0-4BC7-AC93-AFB5B1D7CF35}"/>
    <cellStyle name="20% - 강조색4 9 5 6" xfId="49879" xr:uid="{91F963B6-0374-4131-96F6-F98E175F1B8D}"/>
    <cellStyle name="20% - 강조색4 9 6" xfId="3026" xr:uid="{3B5DC219-6CD1-4ED8-9FF6-E36F47DB961D}"/>
    <cellStyle name="20% - 강조색4 9 6 2" xfId="8552" xr:uid="{CD7E83C8-BB32-4332-95C0-2911E215EA27}"/>
    <cellStyle name="20% - 강조색4 9 6 2 2" xfId="19581" xr:uid="{5F98D7E3-AFA1-417E-95EA-1CE86F42AAAB}"/>
    <cellStyle name="20% - 강조색4 9 6 2 2 2" xfId="41630" xr:uid="{5EB3E06C-69D4-4E75-92A2-B009BE0EE9B7}"/>
    <cellStyle name="20% - 강조색4 9 6 2 3" xfId="30610" xr:uid="{4638BA9B-7D66-4E4B-904F-30277117678C}"/>
    <cellStyle name="20% - 강조색4 9 6 3" xfId="14071" xr:uid="{F5CB39BD-9EAB-4FE6-8A96-28943893D374}"/>
    <cellStyle name="20% - 강조색4 9 6 3 2" xfId="36120" xr:uid="{8BD3B724-A754-4A6A-A6FF-E8AE121A1C19}"/>
    <cellStyle name="20% - 강조색4 9 6 4" xfId="25100" xr:uid="{5E6C2BE8-A2C8-42CC-97F5-465CC6887DFD}"/>
    <cellStyle name="20% - 강조색4 9 6 5" xfId="51258" xr:uid="{D4D8AA5A-71BA-45DB-8FAE-69495E6F2E63}"/>
    <cellStyle name="20% - 강조색4 9 7" xfId="5797" xr:uid="{439EA55D-8577-43CF-9AD5-1C1ECEE765BA}"/>
    <cellStyle name="20% - 강조색4 9 7 2" xfId="16826" xr:uid="{293DD050-4BAA-42E2-8F46-9383C744B1AA}"/>
    <cellStyle name="20% - 강조색4 9 7 2 2" xfId="38875" xr:uid="{287BE9A6-3577-46DA-874F-1784D9E138A8}"/>
    <cellStyle name="20% - 강조색4 9 7 3" xfId="27855" xr:uid="{86B15E4E-998C-4C95-8276-F40BAB1B2E0D}"/>
    <cellStyle name="20% - 강조색4 9 7 4" xfId="54012" xr:uid="{3B7A58EE-77E4-495D-B2B7-EEB385758F4C}"/>
    <cellStyle name="20% - 강조색4 9 8" xfId="11316" xr:uid="{9E4577BF-87E2-4D4F-BF7C-4A7B24CCA0E1}"/>
    <cellStyle name="20% - 강조색4 9 8 2" xfId="33365" xr:uid="{7F8D67D3-2580-4C88-B739-B9B371FF46A1}"/>
    <cellStyle name="20% - 강조색4 9 9" xfId="22345" xr:uid="{2E901EBE-8A3F-4936-B4FF-65E739EC8F00}"/>
    <cellStyle name="20% - 강조색5" xfId="45" builtinId="46" customBuiltin="1"/>
    <cellStyle name="20% - 강조색5 10" xfId="183" xr:uid="{00000000-0005-0000-0000-0000BD000000}"/>
    <cellStyle name="20% - 강조색5 10 2" xfId="543" xr:uid="{00000000-0005-0000-0000-0000BE000000}"/>
    <cellStyle name="20% - 강조색5 10 2 2" xfId="1280" xr:uid="{915E9D4E-8D43-4ECF-B948-82D28556ABD9}"/>
    <cellStyle name="20% - 강조색5 10 2 2 2" xfId="2674" xr:uid="{AAEE5B97-3653-4DD8-AC08-F6DF97FB852A}"/>
    <cellStyle name="20% - 강조색5 10 2 2 2 2" xfId="5450" xr:uid="{EEE9C048-965B-4232-8AD2-0F94A2FD4AC1}"/>
    <cellStyle name="20% - 강조색5 10 2 2 2 2 2" xfId="10976" xr:uid="{FE0E692C-3822-4CDF-B024-97753EE13E4B}"/>
    <cellStyle name="20% - 강조색5 10 2 2 2 2 2 2" xfId="22005" xr:uid="{D13EC695-8A12-4791-B4A9-5383DF0F0CFB}"/>
    <cellStyle name="20% - 강조색5 10 2 2 2 2 2 2 2" xfId="44054" xr:uid="{F74CE2F2-0E78-43B7-8723-027F70D72D38}"/>
    <cellStyle name="20% - 강조색5 10 2 2 2 2 2 3" xfId="33034" xr:uid="{CF2072ED-EF18-4CF9-AB96-04938F6714A3}"/>
    <cellStyle name="20% - 강조색5 10 2 2 2 2 3" xfId="16495" xr:uid="{712281E3-2BE3-49AA-A005-D094AC9B0B9A}"/>
    <cellStyle name="20% - 강조색5 10 2 2 2 2 3 2" xfId="38544" xr:uid="{E586023F-0177-4F11-9D08-C11AB7E2011C}"/>
    <cellStyle name="20% - 강조색5 10 2 2 2 2 4" xfId="27524" xr:uid="{715EDC83-C88B-42F3-8873-473136CF6492}"/>
    <cellStyle name="20% - 강조색5 10 2 2 2 2 5" xfId="53682" xr:uid="{42D43DAB-FC0B-4C7B-BE4C-72BEDF1C3832}"/>
    <cellStyle name="20% - 강조색5 10 2 2 2 3" xfId="8221" xr:uid="{B0C0D201-82E6-4106-A1BA-7E936EBEA019}"/>
    <cellStyle name="20% - 강조색5 10 2 2 2 3 2" xfId="19250" xr:uid="{8FE6D2C0-1427-4245-B85D-B5C90E14A943}"/>
    <cellStyle name="20% - 강조색5 10 2 2 2 3 2 2" xfId="41299" xr:uid="{32F0AC9C-FD1F-4EAE-8A2C-0719E0BCCA5D}"/>
    <cellStyle name="20% - 강조색5 10 2 2 2 3 3" xfId="30279" xr:uid="{E377CF6A-3AB4-460B-B89B-85B05C31AB69}"/>
    <cellStyle name="20% - 강조색5 10 2 2 2 4" xfId="13740" xr:uid="{8B089894-A727-426A-8915-888742EBFA04}"/>
    <cellStyle name="20% - 강조색5 10 2 2 2 4 2" xfId="35789" xr:uid="{9C48DA44-C74F-4F3A-9E51-0639B9230C7D}"/>
    <cellStyle name="20% - 강조색5 10 2 2 2 5" xfId="24769" xr:uid="{E39D5C3E-1112-422F-8B1E-656C2834AE73}"/>
    <cellStyle name="20% - 강조색5 10 2 2 2 6" xfId="50927" xr:uid="{65EBCF5B-B503-4555-83B9-0E0BF445AF6A}"/>
    <cellStyle name="20% - 강조색5 10 2 2 3" xfId="4074" xr:uid="{7941B589-25CD-4DC2-AC2D-5481EEAB678E}"/>
    <cellStyle name="20% - 강조색5 10 2 2 3 2" xfId="9600" xr:uid="{197FD450-B371-4D84-843F-6BF5B3E44239}"/>
    <cellStyle name="20% - 강조색5 10 2 2 3 2 2" xfId="20629" xr:uid="{B26F77AB-FD54-4FDE-B247-CE6C7DC56417}"/>
    <cellStyle name="20% - 강조색5 10 2 2 3 2 2 2" xfId="42678" xr:uid="{734DC6A3-6C99-4A4E-9151-979E9E4C2452}"/>
    <cellStyle name="20% - 강조색5 10 2 2 3 2 3" xfId="31658" xr:uid="{519D8D8B-4182-48E6-9D1F-D44A6FEF64B1}"/>
    <cellStyle name="20% - 강조색5 10 2 2 3 3" xfId="15119" xr:uid="{FF923B78-23F6-41E0-ABF2-F686A7E408B0}"/>
    <cellStyle name="20% - 강조색5 10 2 2 3 3 2" xfId="37168" xr:uid="{03334543-F903-4937-9AF2-3BAA0EBF9B46}"/>
    <cellStyle name="20% - 강조색5 10 2 2 3 4" xfId="26148" xr:uid="{E06B6F62-954C-4A2B-B159-853E3F1C9DF6}"/>
    <cellStyle name="20% - 강조색5 10 2 2 3 5" xfId="52306" xr:uid="{8FA20A6E-9F75-4AB5-9460-E07933D30E04}"/>
    <cellStyle name="20% - 강조색5 10 2 2 4" xfId="6845" xr:uid="{8952471C-6B8E-4244-B810-D3697D4648F2}"/>
    <cellStyle name="20% - 강조색5 10 2 2 4 2" xfId="17874" xr:uid="{E4A75E70-2F26-42AE-A23F-3660D0B5D8A9}"/>
    <cellStyle name="20% - 강조색5 10 2 2 4 2 2" xfId="39923" xr:uid="{66212703-1316-40B7-81F9-C1C0436906C9}"/>
    <cellStyle name="20% - 강조색5 10 2 2 4 3" xfId="28903" xr:uid="{CAFCB3BA-BCD2-4B7C-B73B-045379F150E0}"/>
    <cellStyle name="20% - 강조색5 10 2 2 4 4" xfId="55059" xr:uid="{D52395D4-58BC-40E7-B859-3336B5B59F9E}"/>
    <cellStyle name="20% - 강조색5 10 2 2 5" xfId="12364" xr:uid="{25D98B0B-BFDB-46F2-8297-02238304C609}"/>
    <cellStyle name="20% - 강조색5 10 2 2 5 2" xfId="34413" xr:uid="{C9E4AA5E-E936-4295-A3D1-CCF7BA8A12BE}"/>
    <cellStyle name="20% - 강조색5 10 2 2 6" xfId="23393" xr:uid="{54201B15-D864-4079-80A7-DF5B8F4F4397}"/>
    <cellStyle name="20% - 강조색5 10 2 2 7" xfId="49550" xr:uid="{0A95DAA7-6220-47EE-9876-73706B2AC596}"/>
    <cellStyle name="20% - 강조색5 10 2 3" xfId="1986" xr:uid="{787BE867-465F-47FE-9503-FB43190179AA}"/>
    <cellStyle name="20% - 강조색5 10 2 3 2" xfId="4762" xr:uid="{89BBF0D6-F0C5-4821-B5A5-065CA9AFC176}"/>
    <cellStyle name="20% - 강조색5 10 2 3 2 2" xfId="10288" xr:uid="{55243512-4038-4ABC-B770-004BE903D5BB}"/>
    <cellStyle name="20% - 강조색5 10 2 3 2 2 2" xfId="21317" xr:uid="{A95A35C6-CD46-402A-AB44-02D20848ED17}"/>
    <cellStyle name="20% - 강조색5 10 2 3 2 2 2 2" xfId="43366" xr:uid="{01A97DD2-EB3C-4210-AEA0-1B5202F3337B}"/>
    <cellStyle name="20% - 강조색5 10 2 3 2 2 3" xfId="32346" xr:uid="{03BE5984-08C2-486D-9FBF-9B165D6E66BB}"/>
    <cellStyle name="20% - 강조색5 10 2 3 2 3" xfId="15807" xr:uid="{960E4D7D-84F4-4CA2-B834-80689391B359}"/>
    <cellStyle name="20% - 강조색5 10 2 3 2 3 2" xfId="37856" xr:uid="{E617B62A-74B7-4387-A6F5-08DD92A51F3C}"/>
    <cellStyle name="20% - 강조색5 10 2 3 2 4" xfId="26836" xr:uid="{22BB9C5B-2B6D-434E-B22C-E6706E519F8F}"/>
    <cellStyle name="20% - 강조색5 10 2 3 2 5" xfId="52994" xr:uid="{0233F39F-4930-448B-BFF5-1DECD5844F09}"/>
    <cellStyle name="20% - 강조색5 10 2 3 3" xfId="7533" xr:uid="{7714617A-C763-4717-B031-65AD74D01B54}"/>
    <cellStyle name="20% - 강조색5 10 2 3 3 2" xfId="18562" xr:uid="{3478AFA5-6E72-40A8-810C-15961E696CEE}"/>
    <cellStyle name="20% - 강조색5 10 2 3 3 2 2" xfId="40611" xr:uid="{B8FC2881-E5BC-4429-8460-EEB7A5FDF1B6}"/>
    <cellStyle name="20% - 강조색5 10 2 3 3 3" xfId="29591" xr:uid="{EC1B3349-D651-4EE7-B731-A645709B8C7B}"/>
    <cellStyle name="20% - 강조색5 10 2 3 4" xfId="13052" xr:uid="{5EDB1047-2975-4369-A9DA-A63D82501C9A}"/>
    <cellStyle name="20% - 강조색5 10 2 3 4 2" xfId="35101" xr:uid="{4FCEAACC-20BF-44DC-811D-C8DB2BEBE34B}"/>
    <cellStyle name="20% - 강조색5 10 2 3 5" xfId="24081" xr:uid="{DBB59DA7-0B41-46C1-B6FE-393A0F8344E7}"/>
    <cellStyle name="20% - 강조색5 10 2 3 6" xfId="50239" xr:uid="{634898FB-10D1-40A4-BED8-68549AAEE5B6}"/>
    <cellStyle name="20% - 강조색5 10 2 4" xfId="3386" xr:uid="{87349C4A-BC61-4E69-91B6-72B9F8043DB4}"/>
    <cellStyle name="20% - 강조색5 10 2 4 2" xfId="8912" xr:uid="{E8D05394-D7DC-4B5E-B510-7EED4343181F}"/>
    <cellStyle name="20% - 강조색5 10 2 4 2 2" xfId="19941" xr:uid="{66AFC3FA-3D13-46FB-A420-ADF6C1B5026E}"/>
    <cellStyle name="20% - 강조색5 10 2 4 2 2 2" xfId="41990" xr:uid="{0E60F951-676B-4C65-B941-411D61373785}"/>
    <cellStyle name="20% - 강조색5 10 2 4 2 3" xfId="30970" xr:uid="{1D618BB2-EA67-4805-8AC0-02A2825C03D7}"/>
    <cellStyle name="20% - 강조색5 10 2 4 3" xfId="14431" xr:uid="{462AD6B1-6877-4E27-B53B-E7C3036644DE}"/>
    <cellStyle name="20% - 강조색5 10 2 4 3 2" xfId="36480" xr:uid="{36923344-49CA-44F7-B49E-D171FC95C345}"/>
    <cellStyle name="20% - 강조색5 10 2 4 4" xfId="25460" xr:uid="{C501529D-E05B-4977-8922-D100BB43FAFE}"/>
    <cellStyle name="20% - 강조색5 10 2 4 5" xfId="51618" xr:uid="{A00B3086-6CE5-49CE-BC4D-4AC2BA9B2F40}"/>
    <cellStyle name="20% - 강조색5 10 2 5" xfId="6157" xr:uid="{A1855925-6227-4261-B295-C15E78B8F775}"/>
    <cellStyle name="20% - 강조색5 10 2 5 2" xfId="17186" xr:uid="{48E33AAE-E07F-4168-ACE5-44C42BF57258}"/>
    <cellStyle name="20% - 강조색5 10 2 5 2 2" xfId="39235" xr:uid="{E7CA608F-7B4E-46C0-9E46-9F7609C99DA5}"/>
    <cellStyle name="20% - 강조색5 10 2 5 3" xfId="28215" xr:uid="{13BBFC4A-B3A3-42CB-A964-9375D1EFE16A}"/>
    <cellStyle name="20% - 강조색5 10 2 5 4" xfId="54371" xr:uid="{D6FAFF1A-FDAC-4BAE-BA8E-4DD223337B3C}"/>
    <cellStyle name="20% - 강조색5 10 2 6" xfId="11676" xr:uid="{6D566364-FA0C-47B3-B221-B5E803681A63}"/>
    <cellStyle name="20% - 강조색5 10 2 6 2" xfId="33725" xr:uid="{DB885043-45E6-46AC-828C-E9B416AA5FD5}"/>
    <cellStyle name="20% - 강조색5 10 2 7" xfId="22705" xr:uid="{8BB72FB8-5917-4BC9-9897-24CC54174070}"/>
    <cellStyle name="20% - 강조색5 10 2 8" xfId="48862" xr:uid="{EF65F4A2-2F90-4D9C-AD1C-3322AA489D67}"/>
    <cellStyle name="20% - 강조색5 10 3" xfId="938" xr:uid="{C0598FFD-0DBA-414B-AD9C-5ED58EC1C053}"/>
    <cellStyle name="20% - 강조색5 10 3 2" xfId="2332" xr:uid="{2F5B6DC5-36D1-46BE-8025-B623E3945C8A}"/>
    <cellStyle name="20% - 강조색5 10 3 2 2" xfId="5108" xr:uid="{9BFAA2BE-AE3D-4516-8AE5-B14DE3653020}"/>
    <cellStyle name="20% - 강조색5 10 3 2 2 2" xfId="10634" xr:uid="{1B656F52-201D-4B3F-9273-16BBFDDB3182}"/>
    <cellStyle name="20% - 강조색5 10 3 2 2 2 2" xfId="21663" xr:uid="{66B9DB74-7708-45DE-94F2-ADF996ABF0A3}"/>
    <cellStyle name="20% - 강조색5 10 3 2 2 2 2 2" xfId="43712" xr:uid="{3D9BCAF7-7F2D-4B70-8AB1-079A3F1F8B54}"/>
    <cellStyle name="20% - 강조색5 10 3 2 2 2 3" xfId="32692" xr:uid="{F473E424-AC1D-4C1F-B2D3-F2E9D6892E46}"/>
    <cellStyle name="20% - 강조색5 10 3 2 2 3" xfId="16153" xr:uid="{8FAF45CC-8E60-4EA1-A2FE-F0B83F3F3B89}"/>
    <cellStyle name="20% - 강조색5 10 3 2 2 3 2" xfId="38202" xr:uid="{795BC6C2-B252-4DEE-86C6-709863612D7F}"/>
    <cellStyle name="20% - 강조색5 10 3 2 2 4" xfId="27182" xr:uid="{5829B34E-FB82-4239-B676-92B289D967F2}"/>
    <cellStyle name="20% - 강조색5 10 3 2 2 5" xfId="53340" xr:uid="{26CB477D-495E-47E7-B1B3-73FE143E2294}"/>
    <cellStyle name="20% - 강조색5 10 3 2 3" xfId="7879" xr:uid="{9A5ADF86-5397-439D-8D55-277A4FA59FC9}"/>
    <cellStyle name="20% - 강조색5 10 3 2 3 2" xfId="18908" xr:uid="{0C46330F-B4A1-4F41-A601-1092B08188E2}"/>
    <cellStyle name="20% - 강조색5 10 3 2 3 2 2" xfId="40957" xr:uid="{FD798589-5472-4434-B7E5-E7B370694EB3}"/>
    <cellStyle name="20% - 강조색5 10 3 2 3 3" xfId="29937" xr:uid="{5FEBEC1A-03FB-4DB6-B385-2ED0BB42C24E}"/>
    <cellStyle name="20% - 강조색5 10 3 2 4" xfId="13398" xr:uid="{02A9A3B1-C60E-40EB-8AFC-945F7A511520}"/>
    <cellStyle name="20% - 강조색5 10 3 2 4 2" xfId="35447" xr:uid="{61D5482C-9D7A-4EF6-A8F9-70D910C695BD}"/>
    <cellStyle name="20% - 강조색5 10 3 2 5" xfId="24427" xr:uid="{23752939-FE24-4A3D-B288-809C6D5C06F2}"/>
    <cellStyle name="20% - 강조색5 10 3 2 6" xfId="50585" xr:uid="{A11C48F6-4EB0-4711-ABA9-7070288B024C}"/>
    <cellStyle name="20% - 강조색5 10 3 3" xfId="3732" xr:uid="{7471BFA5-2B83-427A-A6B3-D719655861AB}"/>
    <cellStyle name="20% - 강조색5 10 3 3 2" xfId="9258" xr:uid="{58615A95-C700-4341-87A7-6D6AE46C5D4F}"/>
    <cellStyle name="20% - 강조색5 10 3 3 2 2" xfId="20287" xr:uid="{DB67EB63-5D28-4BF3-B077-EBABA9377309}"/>
    <cellStyle name="20% - 강조색5 10 3 3 2 2 2" xfId="42336" xr:uid="{D328F2A4-8144-4303-A0AD-7F69E127243E}"/>
    <cellStyle name="20% - 강조색5 10 3 3 2 3" xfId="31316" xr:uid="{8F053E2B-EF34-45EE-A29E-771BE025825F}"/>
    <cellStyle name="20% - 강조색5 10 3 3 3" xfId="14777" xr:uid="{1D55C7A2-BAF6-47BC-B1A7-E9F0C07FDEA2}"/>
    <cellStyle name="20% - 강조색5 10 3 3 3 2" xfId="36826" xr:uid="{EABBEA91-D28E-4B50-8B99-049E8FF09ACB}"/>
    <cellStyle name="20% - 강조색5 10 3 3 4" xfId="25806" xr:uid="{FE1E7E37-CEC8-4272-A162-EF58BC29D956}"/>
    <cellStyle name="20% - 강조색5 10 3 3 5" xfId="51964" xr:uid="{F5344C51-7181-408A-A1B8-1500A2535AB4}"/>
    <cellStyle name="20% - 강조색5 10 3 4" xfId="6503" xr:uid="{715D09C5-7E9B-4257-B39A-DF25653C754F}"/>
    <cellStyle name="20% - 강조색5 10 3 4 2" xfId="17532" xr:uid="{65C8E1A9-47CF-4AAE-8AF4-4A359DE2706A}"/>
    <cellStyle name="20% - 강조색5 10 3 4 2 2" xfId="39581" xr:uid="{21C084CB-96F5-4A32-84DE-888416265BB2}"/>
    <cellStyle name="20% - 강조색5 10 3 4 3" xfId="28561" xr:uid="{4DCD4467-DDF4-41A8-BF48-514C749A40E1}"/>
    <cellStyle name="20% - 강조색5 10 3 4 4" xfId="54717" xr:uid="{02E3C742-C7AB-4878-B592-27F287F221D0}"/>
    <cellStyle name="20% - 강조색5 10 3 5" xfId="12022" xr:uid="{D904DD55-522B-43A0-886F-CA225E185D8E}"/>
    <cellStyle name="20% - 강조색5 10 3 5 2" xfId="34071" xr:uid="{1C1694B9-08D1-4CD5-8452-BDD828815813}"/>
    <cellStyle name="20% - 강조색5 10 3 6" xfId="23051" xr:uid="{26FCEB7F-59E5-404F-86AC-F9E70C70E84B}"/>
    <cellStyle name="20% - 강조색5 10 3 7" xfId="49208" xr:uid="{7A42A626-5BAB-4BEF-BEDB-F0A9A6E39C8A}"/>
    <cellStyle name="20% - 강조색5 10 4" xfId="1644" xr:uid="{B0E5270A-719F-422B-9F62-B7A3EC49939F}"/>
    <cellStyle name="20% - 강조색5 10 4 2" xfId="4420" xr:uid="{E11AF874-7930-45E7-A5E8-D8EF3EEEFD16}"/>
    <cellStyle name="20% - 강조색5 10 4 2 2" xfId="9946" xr:uid="{D86EB078-5CD3-4BB0-8C73-D28D2CC85791}"/>
    <cellStyle name="20% - 강조색5 10 4 2 2 2" xfId="20975" xr:uid="{91B0C028-582B-4702-BC38-D41D6DFD1B7B}"/>
    <cellStyle name="20% - 강조색5 10 4 2 2 2 2" xfId="43024" xr:uid="{BAF0D408-44E7-4A8B-8017-3A29B36258C5}"/>
    <cellStyle name="20% - 강조색5 10 4 2 2 3" xfId="32004" xr:uid="{3361F5E0-8D13-47C9-AA88-F6B646829605}"/>
    <cellStyle name="20% - 강조색5 10 4 2 3" xfId="15465" xr:uid="{7559A086-BEFF-42C8-A5AC-0FABF5A29040}"/>
    <cellStyle name="20% - 강조색5 10 4 2 3 2" xfId="37514" xr:uid="{E4AC12A9-B464-40CF-8E8D-AA11540985B4}"/>
    <cellStyle name="20% - 강조색5 10 4 2 4" xfId="26494" xr:uid="{B08659E2-0924-4C17-B688-1163E9F79576}"/>
    <cellStyle name="20% - 강조색5 10 4 2 5" xfId="52652" xr:uid="{6B55D8A2-A957-41FA-92D0-916020CFCC89}"/>
    <cellStyle name="20% - 강조색5 10 4 3" xfId="7191" xr:uid="{93603B76-CA50-4811-A204-9A99C1FC01C8}"/>
    <cellStyle name="20% - 강조색5 10 4 3 2" xfId="18220" xr:uid="{B9E5D066-6230-47F8-8311-933DA404D75C}"/>
    <cellStyle name="20% - 강조색5 10 4 3 2 2" xfId="40269" xr:uid="{F93F977A-C334-4195-9506-B2B14D4C4BCB}"/>
    <cellStyle name="20% - 강조색5 10 4 3 3" xfId="29249" xr:uid="{464C1E8F-2C81-4EAB-967A-1C845111B5FE}"/>
    <cellStyle name="20% - 강조색5 10 4 4" xfId="12710" xr:uid="{99ECAEF7-176F-40F3-9DED-E91DF2B95062}"/>
    <cellStyle name="20% - 강조색5 10 4 4 2" xfId="34759" xr:uid="{886518AD-878C-4E0A-9DD6-281E756AD9F8}"/>
    <cellStyle name="20% - 강조색5 10 4 5" xfId="23739" xr:uid="{48D1F6A7-2FF8-43D9-B615-4E54C02C019B}"/>
    <cellStyle name="20% - 강조색5 10 4 6" xfId="49897" xr:uid="{25CBEEDE-5F43-42B5-BA52-1C08A2D7E39F}"/>
    <cellStyle name="20% - 강조색5 10 5" xfId="3044" xr:uid="{13F52907-E756-4538-BAAF-0058C9B04DC3}"/>
    <cellStyle name="20% - 강조색5 10 5 2" xfId="8570" xr:uid="{3F70546C-73C8-4EC3-A0D0-BC3DE69F71F3}"/>
    <cellStyle name="20% - 강조색5 10 5 2 2" xfId="19599" xr:uid="{3D2EDF96-158B-4975-9613-3A4BB2BDA49A}"/>
    <cellStyle name="20% - 강조색5 10 5 2 2 2" xfId="41648" xr:uid="{7763F167-8661-46AE-996D-AC1E4785D639}"/>
    <cellStyle name="20% - 강조색5 10 5 2 3" xfId="30628" xr:uid="{FE3B6FC4-A1F8-495B-A08B-880E84BC8B9D}"/>
    <cellStyle name="20% - 강조색5 10 5 3" xfId="14089" xr:uid="{7E9BC35C-CB1A-4EB0-AF1B-CE08F0355C96}"/>
    <cellStyle name="20% - 강조색5 10 5 3 2" xfId="36138" xr:uid="{45831753-C8D8-4D45-8721-0D8197D43B82}"/>
    <cellStyle name="20% - 강조색5 10 5 4" xfId="25118" xr:uid="{96CDEADB-4DBD-461C-B53E-DCA464C7815F}"/>
    <cellStyle name="20% - 강조색5 10 5 5" xfId="51276" xr:uid="{2BAA700D-C1F2-4260-A6B3-A216DE8BC2F0}"/>
    <cellStyle name="20% - 강조색5 10 6" xfId="5815" xr:uid="{2960854C-46D3-4420-AB31-B3AFD9735B18}"/>
    <cellStyle name="20% - 강조색5 10 6 2" xfId="16844" xr:uid="{0B3471DB-2EFF-4A0F-AB51-0527EF25B37E}"/>
    <cellStyle name="20% - 강조색5 10 6 2 2" xfId="38893" xr:uid="{BBCACEA7-1C34-4907-AAEC-B4584BBC134C}"/>
    <cellStyle name="20% - 강조색5 10 6 3" xfId="27873" xr:uid="{D4599205-92E1-4173-869E-A754FEF50BDD}"/>
    <cellStyle name="20% - 강조색5 10 6 4" xfId="54030" xr:uid="{09B79664-8D9C-46D8-A80D-4AE403901894}"/>
    <cellStyle name="20% - 강조색5 10 7" xfId="11334" xr:uid="{7B66C35D-1018-4600-91D0-25F019229A0F}"/>
    <cellStyle name="20% - 강조색5 10 7 2" xfId="33383" xr:uid="{5DCFC837-2356-4978-8FFB-A1D2D4431642}"/>
    <cellStyle name="20% - 강조색5 10 8" xfId="22363" xr:uid="{A8297D3C-8A6F-47DC-BFF1-4075A49C83F6}"/>
    <cellStyle name="20% - 강조색5 10 9" xfId="48521" xr:uid="{33FEFE43-D23E-4F13-8DC2-D6FC8735952F}"/>
    <cellStyle name="20% - 강조색5 11" xfId="309" xr:uid="{00000000-0005-0000-0000-0000BF000000}"/>
    <cellStyle name="20% - 강조색5 11 2" xfId="669" xr:uid="{00000000-0005-0000-0000-0000C0000000}"/>
    <cellStyle name="20% - 강조색5 11 2 2" xfId="1406" xr:uid="{0B3B1B4D-C8A4-473C-A26D-FE64FA518EB1}"/>
    <cellStyle name="20% - 강조색5 11 2 2 2" xfId="2800" xr:uid="{824A1DB9-1ECB-493B-B56C-CC65C27E95C4}"/>
    <cellStyle name="20% - 강조색5 11 2 2 2 2" xfId="5576" xr:uid="{A7E07242-1C58-4EC7-AEA5-311FBBCE13CA}"/>
    <cellStyle name="20% - 강조색5 11 2 2 2 2 2" xfId="11102" xr:uid="{25D0CEF3-4A66-473B-98BC-6DBCF9CF7532}"/>
    <cellStyle name="20% - 강조색5 11 2 2 2 2 2 2" xfId="22131" xr:uid="{466C74B7-4FC8-4F0E-9F59-5E73BD2B3969}"/>
    <cellStyle name="20% - 강조색5 11 2 2 2 2 2 2 2" xfId="44180" xr:uid="{56FDB276-59F4-418D-A2C5-2B76B2ADAC3C}"/>
    <cellStyle name="20% - 강조색5 11 2 2 2 2 2 3" xfId="33160" xr:uid="{100D3212-207F-413B-8774-63E9520950D6}"/>
    <cellStyle name="20% - 강조색5 11 2 2 2 2 3" xfId="16621" xr:uid="{9E27F41D-4E56-4B6D-8F61-E4107C30F003}"/>
    <cellStyle name="20% - 강조색5 11 2 2 2 2 3 2" xfId="38670" xr:uid="{1BF879B8-FD4D-4F94-AB72-CCAC122A9E71}"/>
    <cellStyle name="20% - 강조색5 11 2 2 2 2 4" xfId="27650" xr:uid="{15C1A1A3-421B-4C35-B61F-59D610D5F585}"/>
    <cellStyle name="20% - 강조색5 11 2 2 2 2 5" xfId="53808" xr:uid="{3F738FC5-5413-4589-B6D6-7F2086064E12}"/>
    <cellStyle name="20% - 강조색5 11 2 2 2 3" xfId="8347" xr:uid="{D0E10173-876E-4F9F-BEAF-896C7C10FB61}"/>
    <cellStyle name="20% - 강조색5 11 2 2 2 3 2" xfId="19376" xr:uid="{D012EB09-C355-4B6A-BB69-D1EE557230B4}"/>
    <cellStyle name="20% - 강조색5 11 2 2 2 3 2 2" xfId="41425" xr:uid="{B5C6C403-43BF-49D4-ABF4-A40BEFC78534}"/>
    <cellStyle name="20% - 강조색5 11 2 2 2 3 3" xfId="30405" xr:uid="{F0B77CFE-F42F-4CD4-9E2A-C48867FFE251}"/>
    <cellStyle name="20% - 강조색5 11 2 2 2 4" xfId="13866" xr:uid="{E252D508-AB44-4F88-9F99-14D2BA04F56D}"/>
    <cellStyle name="20% - 강조색5 11 2 2 2 4 2" xfId="35915" xr:uid="{C5FB63CE-12CE-4D83-BBF4-DD3EA3A6732E}"/>
    <cellStyle name="20% - 강조색5 11 2 2 2 5" xfId="24895" xr:uid="{A58DE338-8D5F-40AD-81C1-60F553C894B8}"/>
    <cellStyle name="20% - 강조색5 11 2 2 2 6" xfId="51053" xr:uid="{930E4D3A-6F7B-40FA-9897-6C91B4637B0B}"/>
    <cellStyle name="20% - 강조색5 11 2 2 3" xfId="4200" xr:uid="{9AB77083-B326-4170-AE47-176C67BFD491}"/>
    <cellStyle name="20% - 강조색5 11 2 2 3 2" xfId="9726" xr:uid="{0E484C2F-3875-4762-968C-A823005099FF}"/>
    <cellStyle name="20% - 강조색5 11 2 2 3 2 2" xfId="20755" xr:uid="{D096DB64-FF3D-45D1-8FAF-8D5FF1153DF0}"/>
    <cellStyle name="20% - 강조색5 11 2 2 3 2 2 2" xfId="42804" xr:uid="{6420D129-DE1E-442B-9F3D-A454773684CD}"/>
    <cellStyle name="20% - 강조색5 11 2 2 3 2 3" xfId="31784" xr:uid="{2586843E-EE5B-4DC5-87AD-FFE11478DB31}"/>
    <cellStyle name="20% - 강조색5 11 2 2 3 3" xfId="15245" xr:uid="{A542A562-7627-420D-84E6-957DD25DD274}"/>
    <cellStyle name="20% - 강조색5 11 2 2 3 3 2" xfId="37294" xr:uid="{C04CD8FF-8D5B-4A0C-A0BC-77BCE4224B88}"/>
    <cellStyle name="20% - 강조색5 11 2 2 3 4" xfId="26274" xr:uid="{1ACAE3D5-BD29-4A07-90F2-9B2A58D668A3}"/>
    <cellStyle name="20% - 강조색5 11 2 2 3 5" xfId="52432" xr:uid="{7D13EEB0-400C-46BA-AEFF-A506CD355C02}"/>
    <cellStyle name="20% - 강조색5 11 2 2 4" xfId="6971" xr:uid="{3A9D9C04-4A59-40AE-8848-C1A86018F540}"/>
    <cellStyle name="20% - 강조색5 11 2 2 4 2" xfId="18000" xr:uid="{8A15F5CF-43C8-45DE-ABF7-05479F18E0AF}"/>
    <cellStyle name="20% - 강조색5 11 2 2 4 2 2" xfId="40049" xr:uid="{86EFE290-F8CE-4E76-9604-5F7380EABA9D}"/>
    <cellStyle name="20% - 강조색5 11 2 2 4 3" xfId="29029" xr:uid="{8C6CCE82-75BE-465B-AFC3-E54289D18409}"/>
    <cellStyle name="20% - 강조색5 11 2 2 4 4" xfId="55185" xr:uid="{4F620023-AFDD-4370-B726-2A76FD4F81C2}"/>
    <cellStyle name="20% - 강조색5 11 2 2 5" xfId="12490" xr:uid="{E72871CD-972D-45CB-96C0-BF5C77437396}"/>
    <cellStyle name="20% - 강조색5 11 2 2 5 2" xfId="34539" xr:uid="{34FE6500-3BE1-4E60-AD9B-115E4AB68E8E}"/>
    <cellStyle name="20% - 강조색5 11 2 2 6" xfId="23519" xr:uid="{BB15C31B-69C5-4524-AA10-4F17222C7FE2}"/>
    <cellStyle name="20% - 강조색5 11 2 2 7" xfId="49676" xr:uid="{2EBA534C-294C-4C13-871D-DCB5422DF5B3}"/>
    <cellStyle name="20% - 강조색5 11 2 3" xfId="2112" xr:uid="{08C1A6AB-047D-42E4-8D5B-6D27697E669F}"/>
    <cellStyle name="20% - 강조색5 11 2 3 2" xfId="4888" xr:uid="{B6DA3E44-0252-458E-8DE1-FD208DD7732B}"/>
    <cellStyle name="20% - 강조색5 11 2 3 2 2" xfId="10414" xr:uid="{49DF2E40-255B-4EB6-BFAF-9FCB448A58BC}"/>
    <cellStyle name="20% - 강조색5 11 2 3 2 2 2" xfId="21443" xr:uid="{C123E457-0D63-4F6A-9326-9516BBF44076}"/>
    <cellStyle name="20% - 강조색5 11 2 3 2 2 2 2" xfId="43492" xr:uid="{7CF94C2F-5523-4847-A4BA-0CBD7838E55C}"/>
    <cellStyle name="20% - 강조색5 11 2 3 2 2 3" xfId="32472" xr:uid="{905E14E8-62B0-49F6-B029-25096C21F21F}"/>
    <cellStyle name="20% - 강조색5 11 2 3 2 3" xfId="15933" xr:uid="{7E7C8217-E979-4435-8B29-EC58674B836F}"/>
    <cellStyle name="20% - 강조색5 11 2 3 2 3 2" xfId="37982" xr:uid="{28BFC4A5-1578-4221-A5C3-0279FAD7FFF1}"/>
    <cellStyle name="20% - 강조색5 11 2 3 2 4" xfId="26962" xr:uid="{1C8A74B1-25DB-4061-8B4E-137B86ACBE73}"/>
    <cellStyle name="20% - 강조색5 11 2 3 2 5" xfId="53120" xr:uid="{9D328EDD-6B06-4D40-AFEC-6A151F2442AA}"/>
    <cellStyle name="20% - 강조색5 11 2 3 3" xfId="7659" xr:uid="{52496498-92BB-43D4-B2D6-7CE97F077F27}"/>
    <cellStyle name="20% - 강조색5 11 2 3 3 2" xfId="18688" xr:uid="{4B312381-A98D-4D2C-A3CA-06F1786E8A5A}"/>
    <cellStyle name="20% - 강조색5 11 2 3 3 2 2" xfId="40737" xr:uid="{D9CDE00D-85BF-4527-9FB9-67E8353A1FC1}"/>
    <cellStyle name="20% - 강조색5 11 2 3 3 3" xfId="29717" xr:uid="{F0706DDB-D8E0-4E42-B5BD-20F507A6A077}"/>
    <cellStyle name="20% - 강조색5 11 2 3 4" xfId="13178" xr:uid="{8782E4B4-A51E-4255-96D4-DBC7502C9C36}"/>
    <cellStyle name="20% - 강조색5 11 2 3 4 2" xfId="35227" xr:uid="{D9FE244A-21B2-4D7D-9344-68FFB7C01483}"/>
    <cellStyle name="20% - 강조색5 11 2 3 5" xfId="24207" xr:uid="{3E1D6EBD-459E-4A37-8A71-CB7FF7ED38E4}"/>
    <cellStyle name="20% - 강조색5 11 2 3 6" xfId="50365" xr:uid="{06089FF5-EF65-4DBF-9F89-A035E260376A}"/>
    <cellStyle name="20% - 강조색5 11 2 4" xfId="3512" xr:uid="{7C8E4B4C-300A-46EE-9F6C-782C2A534816}"/>
    <cellStyle name="20% - 강조색5 11 2 4 2" xfId="9038" xr:uid="{DB4428C0-31BE-4E57-B3ED-CA3B7E9E00E7}"/>
    <cellStyle name="20% - 강조색5 11 2 4 2 2" xfId="20067" xr:uid="{24A0E730-B505-4EAB-9A5E-B02963D029EC}"/>
    <cellStyle name="20% - 강조색5 11 2 4 2 2 2" xfId="42116" xr:uid="{5A103BC8-8D5E-475A-9254-7A6792F814D1}"/>
    <cellStyle name="20% - 강조색5 11 2 4 2 3" xfId="31096" xr:uid="{02D5612B-1C86-4B82-8303-62486518F4DD}"/>
    <cellStyle name="20% - 강조색5 11 2 4 3" xfId="14557" xr:uid="{42352E1F-6E5A-4EA3-985A-3B0ED74BE89E}"/>
    <cellStyle name="20% - 강조색5 11 2 4 3 2" xfId="36606" xr:uid="{77575139-7666-4BF5-B3FC-05964586642C}"/>
    <cellStyle name="20% - 강조색5 11 2 4 4" xfId="25586" xr:uid="{DC158799-8D01-458A-840E-057807B99DF2}"/>
    <cellStyle name="20% - 강조색5 11 2 4 5" xfId="51744" xr:uid="{CD0457A7-27E7-40B5-9EC8-5CBCF979248D}"/>
    <cellStyle name="20% - 강조색5 11 2 5" xfId="6283" xr:uid="{46429FFE-EAFF-4F5D-A241-BBC329DC8AFB}"/>
    <cellStyle name="20% - 강조색5 11 2 5 2" xfId="17312" xr:uid="{98369A9C-3D6D-4685-8A3A-C8F87A001692}"/>
    <cellStyle name="20% - 강조색5 11 2 5 2 2" xfId="39361" xr:uid="{EBCC7940-5E70-4699-8520-22DF7E9DA938}"/>
    <cellStyle name="20% - 강조색5 11 2 5 3" xfId="28341" xr:uid="{D9D3AFB9-2225-4CC3-A379-85683F406C52}"/>
    <cellStyle name="20% - 강조색5 11 2 5 4" xfId="54497" xr:uid="{545B2997-EDD3-4DA5-A181-2DEED946C566}"/>
    <cellStyle name="20% - 강조색5 11 2 6" xfId="11802" xr:uid="{DD779D46-F737-4CF0-9867-5FA17D6321EF}"/>
    <cellStyle name="20% - 강조색5 11 2 6 2" xfId="33851" xr:uid="{A3311323-5EDA-425F-9D75-CED3A5A43CF0}"/>
    <cellStyle name="20% - 강조색5 11 2 7" xfId="22831" xr:uid="{BB591022-EBF3-4449-8440-28D5BEB96EB2}"/>
    <cellStyle name="20% - 강조색5 11 2 8" xfId="48988" xr:uid="{5A5CADDA-4F52-43F9-8B16-9EE76C760EFC}"/>
    <cellStyle name="20% - 강조색5 11 3" xfId="1064" xr:uid="{80592FDC-DAC9-4AE5-856F-72C912148F81}"/>
    <cellStyle name="20% - 강조색5 11 3 2" xfId="2458" xr:uid="{5237853B-816F-44E9-890F-827222FA79E1}"/>
    <cellStyle name="20% - 강조색5 11 3 2 2" xfId="5234" xr:uid="{69ED50DF-0F86-4364-A2DF-13B7200BAB98}"/>
    <cellStyle name="20% - 강조색5 11 3 2 2 2" xfId="10760" xr:uid="{96D628AF-4303-485E-BB78-2131AC4D5085}"/>
    <cellStyle name="20% - 강조색5 11 3 2 2 2 2" xfId="21789" xr:uid="{D8681AE2-82DB-4F84-90EF-8ED96AA091C0}"/>
    <cellStyle name="20% - 강조색5 11 3 2 2 2 2 2" xfId="43838" xr:uid="{75BDA58D-889D-40D1-B9B6-03957FAF9922}"/>
    <cellStyle name="20% - 강조색5 11 3 2 2 2 3" xfId="32818" xr:uid="{911C1BB5-8BAC-472F-958D-C8F53B4AA9C2}"/>
    <cellStyle name="20% - 강조색5 11 3 2 2 3" xfId="16279" xr:uid="{5324CE50-3ED1-4D75-81DE-518A33AA58F1}"/>
    <cellStyle name="20% - 강조색5 11 3 2 2 3 2" xfId="38328" xr:uid="{A3014A20-BACB-44B9-8FE1-D6550CCB333F}"/>
    <cellStyle name="20% - 강조색5 11 3 2 2 4" xfId="27308" xr:uid="{3237FA8F-354B-4D44-9954-8096D5A211A4}"/>
    <cellStyle name="20% - 강조색5 11 3 2 2 5" xfId="53466" xr:uid="{DDDFF559-FB2B-439A-B82D-8D74EAF563E6}"/>
    <cellStyle name="20% - 강조색5 11 3 2 3" xfId="8005" xr:uid="{A8ED68F4-9857-4DC6-954C-7920E482DE3C}"/>
    <cellStyle name="20% - 강조색5 11 3 2 3 2" xfId="19034" xr:uid="{FA24B563-C340-43AB-A6AE-4AABEDDE43A6}"/>
    <cellStyle name="20% - 강조색5 11 3 2 3 2 2" xfId="41083" xr:uid="{32EAD15B-C93F-461A-89A0-A4DC51429778}"/>
    <cellStyle name="20% - 강조색5 11 3 2 3 3" xfId="30063" xr:uid="{537250A0-ECD3-4458-8D61-29C476274CDA}"/>
    <cellStyle name="20% - 강조색5 11 3 2 4" xfId="13524" xr:uid="{305B4DFE-D252-4031-8BED-5F7D81756788}"/>
    <cellStyle name="20% - 강조색5 11 3 2 4 2" xfId="35573" xr:uid="{E3E0ADC8-EF70-463B-93CC-1945BB56A557}"/>
    <cellStyle name="20% - 강조색5 11 3 2 5" xfId="24553" xr:uid="{AAA891DC-B5BA-449B-99E5-8AE6BCDCF9AB}"/>
    <cellStyle name="20% - 강조색5 11 3 2 6" xfId="50711" xr:uid="{6049DF7F-1FD6-4CC2-A542-801BCD5E5EAA}"/>
    <cellStyle name="20% - 강조색5 11 3 3" xfId="3858" xr:uid="{2DD58CA1-7BF9-4DCC-92C5-712FA2C2D903}"/>
    <cellStyle name="20% - 강조색5 11 3 3 2" xfId="9384" xr:uid="{CACF1078-6F2B-40AF-9183-5E7BDB07E49D}"/>
    <cellStyle name="20% - 강조색5 11 3 3 2 2" xfId="20413" xr:uid="{D6B0DF95-0E11-4DA1-9936-366228A29306}"/>
    <cellStyle name="20% - 강조색5 11 3 3 2 2 2" xfId="42462" xr:uid="{9755BEE9-6730-48FD-9F92-1781B3473ABC}"/>
    <cellStyle name="20% - 강조색5 11 3 3 2 3" xfId="31442" xr:uid="{A4767373-8A83-417D-977A-31083198BD84}"/>
    <cellStyle name="20% - 강조색5 11 3 3 3" xfId="14903" xr:uid="{C805CF2E-254E-4B12-852F-BBBA90B79DAC}"/>
    <cellStyle name="20% - 강조색5 11 3 3 3 2" xfId="36952" xr:uid="{11BCDFE9-2CBE-44CA-8AC7-67877F07B29B}"/>
    <cellStyle name="20% - 강조색5 11 3 3 4" xfId="25932" xr:uid="{A3051B75-EE85-486D-AC8E-FE49BB06160E}"/>
    <cellStyle name="20% - 강조색5 11 3 3 5" xfId="52090" xr:uid="{040281E3-4B1D-423D-91C5-F27182519E93}"/>
    <cellStyle name="20% - 강조색5 11 3 4" xfId="6629" xr:uid="{49AFD865-72B2-4F83-BB08-8A608738D668}"/>
    <cellStyle name="20% - 강조색5 11 3 4 2" xfId="17658" xr:uid="{574C974A-72ED-4FC9-8BEF-9E1C13822AD7}"/>
    <cellStyle name="20% - 강조색5 11 3 4 2 2" xfId="39707" xr:uid="{047F95E0-11AC-4001-8A77-7C0801B7C3DA}"/>
    <cellStyle name="20% - 강조색5 11 3 4 3" xfId="28687" xr:uid="{B92A34DB-C593-4FEE-B353-F778D10CDC3C}"/>
    <cellStyle name="20% - 강조색5 11 3 4 4" xfId="54843" xr:uid="{7C91C419-6006-4210-A924-39E65B31DA0C}"/>
    <cellStyle name="20% - 강조색5 11 3 5" xfId="12148" xr:uid="{18EED0AF-4571-4189-AD13-3A919DE86AC8}"/>
    <cellStyle name="20% - 강조색5 11 3 5 2" xfId="34197" xr:uid="{2980AB93-C054-401B-B766-55171DBE7C0E}"/>
    <cellStyle name="20% - 강조색5 11 3 6" xfId="23177" xr:uid="{5129B4BC-B728-4356-8587-FC738D984E73}"/>
    <cellStyle name="20% - 강조색5 11 3 7" xfId="49334" xr:uid="{8CF3101A-49FB-4782-BF74-313B751A4160}"/>
    <cellStyle name="20% - 강조색5 11 4" xfId="1770" xr:uid="{722649B3-E7DD-4A54-942C-6FF0D8D171E7}"/>
    <cellStyle name="20% - 강조색5 11 4 2" xfId="4546" xr:uid="{9BA52B49-7AD6-407A-B8AC-DB5B9FCDB371}"/>
    <cellStyle name="20% - 강조색5 11 4 2 2" xfId="10072" xr:uid="{C52D8E6B-DD60-4D68-A559-3C9301ACF4BB}"/>
    <cellStyle name="20% - 강조색5 11 4 2 2 2" xfId="21101" xr:uid="{E855CDC3-083B-4DBD-8BF5-DE4B3901133A}"/>
    <cellStyle name="20% - 강조색5 11 4 2 2 2 2" xfId="43150" xr:uid="{541152EA-7E7D-46E4-B944-7939EE9794A8}"/>
    <cellStyle name="20% - 강조색5 11 4 2 2 3" xfId="32130" xr:uid="{0C3F5A06-2874-4642-9CE2-EF51CC2B4507}"/>
    <cellStyle name="20% - 강조색5 11 4 2 3" xfId="15591" xr:uid="{22907246-FE80-40ED-AA49-D4BB394ABC9A}"/>
    <cellStyle name="20% - 강조색5 11 4 2 3 2" xfId="37640" xr:uid="{9358F87C-C53D-4D11-8A40-A8FBC42DD3CC}"/>
    <cellStyle name="20% - 강조색5 11 4 2 4" xfId="26620" xr:uid="{480160BA-C2C9-4EE1-A467-4FE493B6331A}"/>
    <cellStyle name="20% - 강조색5 11 4 2 5" xfId="52778" xr:uid="{A0E71D0E-CA41-4AE7-93FE-67919A9B80DF}"/>
    <cellStyle name="20% - 강조색5 11 4 3" xfId="7317" xr:uid="{42C6E5B3-03A8-4827-A643-16FDE1BB6FF0}"/>
    <cellStyle name="20% - 강조색5 11 4 3 2" xfId="18346" xr:uid="{B18D3A02-8A99-440C-88B6-1ABEB3729ADC}"/>
    <cellStyle name="20% - 강조색5 11 4 3 2 2" xfId="40395" xr:uid="{72E25EF7-114A-453A-BBE2-F817F6139F1A}"/>
    <cellStyle name="20% - 강조색5 11 4 3 3" xfId="29375" xr:uid="{D733B33C-0D9A-47BA-9717-78119BDC2045}"/>
    <cellStyle name="20% - 강조색5 11 4 4" xfId="12836" xr:uid="{1FF4E385-8A81-49EC-B08B-E60AF137BCFB}"/>
    <cellStyle name="20% - 강조색5 11 4 4 2" xfId="34885" xr:uid="{F000BA3D-C365-4147-81C7-65EDA06FE4DE}"/>
    <cellStyle name="20% - 강조색5 11 4 5" xfId="23865" xr:uid="{A97BFB68-FD2A-4CF6-BDA3-A39B2290506A}"/>
    <cellStyle name="20% - 강조색5 11 4 6" xfId="50023" xr:uid="{05BA61AF-51E0-4906-B56E-CFE7CED03935}"/>
    <cellStyle name="20% - 강조색5 11 5" xfId="3170" xr:uid="{4511BBF6-F8E6-4ED7-BAFE-D7B0DBD0BCE0}"/>
    <cellStyle name="20% - 강조색5 11 5 2" xfId="8696" xr:uid="{A6F4B0A3-FB44-453E-B237-84F8357DD7C0}"/>
    <cellStyle name="20% - 강조색5 11 5 2 2" xfId="19725" xr:uid="{2BD7B579-DA97-48C4-A40E-784A99FB5E53}"/>
    <cellStyle name="20% - 강조색5 11 5 2 2 2" xfId="41774" xr:uid="{EF6D3CB1-A965-4C72-A108-C337AD0A3E97}"/>
    <cellStyle name="20% - 강조색5 11 5 2 3" xfId="30754" xr:uid="{65C5D4B5-C109-45FA-9C4B-976851D95586}"/>
    <cellStyle name="20% - 강조색5 11 5 3" xfId="14215" xr:uid="{9E9720AA-17E4-4244-89F6-5A71AE9FCFD4}"/>
    <cellStyle name="20% - 강조색5 11 5 3 2" xfId="36264" xr:uid="{6AFD8A74-3C3E-4FAC-BFBD-3E2A9648FE1C}"/>
    <cellStyle name="20% - 강조색5 11 5 4" xfId="25244" xr:uid="{F6CF47FA-138A-46EA-906D-FE6F14CCA808}"/>
    <cellStyle name="20% - 강조색5 11 5 5" xfId="51402" xr:uid="{A45551A9-FD29-4147-B79F-CD137D87D978}"/>
    <cellStyle name="20% - 강조색5 11 6" xfId="5941" xr:uid="{B126F42E-A0C1-47C4-9A42-92A5F03C5232}"/>
    <cellStyle name="20% - 강조색5 11 6 2" xfId="16970" xr:uid="{B7BAC76B-D899-42D1-BF59-EF98B7B426F7}"/>
    <cellStyle name="20% - 강조색5 11 6 2 2" xfId="39019" xr:uid="{63E08603-4FB7-40C9-AA73-F1F5407A10EB}"/>
    <cellStyle name="20% - 강조색5 11 6 3" xfId="27999" xr:uid="{4E07E0EC-3523-4D32-A68A-DF2FD230EA99}"/>
    <cellStyle name="20% - 강조색5 11 6 4" xfId="54156" xr:uid="{7685B9FE-83FD-4107-AD04-82AAD034D2E8}"/>
    <cellStyle name="20% - 강조색5 11 7" xfId="11460" xr:uid="{200DA12D-74BB-48F6-AF92-230D59B90B12}"/>
    <cellStyle name="20% - 강조색5 11 7 2" xfId="33509" xr:uid="{F1142D03-63CF-4671-86C3-5829785DA097}"/>
    <cellStyle name="20% - 강조색5 11 8" xfId="22489" xr:uid="{FF1FD893-08ED-450D-BB9C-8CEABB58AC1C}"/>
    <cellStyle name="20% - 강조색5 11 9" xfId="48647" xr:uid="{05A232BC-A44F-4D76-9F38-F03D8632850E}"/>
    <cellStyle name="20% - 강조색5 12" xfId="324" xr:uid="{00000000-0005-0000-0000-0000C1000000}"/>
    <cellStyle name="20% - 강조색5 12 2" xfId="684" xr:uid="{00000000-0005-0000-0000-0000C2000000}"/>
    <cellStyle name="20% - 강조색5 12 2 2" xfId="1421" xr:uid="{17CB941F-EBF8-4038-B349-5FEF62EB1434}"/>
    <cellStyle name="20% - 강조색5 12 2 2 2" xfId="2815" xr:uid="{3B8923FB-125D-4E8F-8CB4-579ED1201881}"/>
    <cellStyle name="20% - 강조색5 12 2 2 2 2" xfId="5591" xr:uid="{DDF69147-3F3B-4186-9DFE-3F1E60B15A0C}"/>
    <cellStyle name="20% - 강조색5 12 2 2 2 2 2" xfId="11117" xr:uid="{03A0C025-2FD6-4D58-B9E0-E62E6AB1EF77}"/>
    <cellStyle name="20% - 강조색5 12 2 2 2 2 2 2" xfId="22146" xr:uid="{447684DF-0A35-46F2-859E-5AFF6FA8A79B}"/>
    <cellStyle name="20% - 강조색5 12 2 2 2 2 2 2 2" xfId="44195" xr:uid="{5B2E559C-B644-40DF-8E10-34836F0380E5}"/>
    <cellStyle name="20% - 강조색5 12 2 2 2 2 2 3" xfId="33175" xr:uid="{091F7C0B-E34D-4ABA-B4A2-452D678041AD}"/>
    <cellStyle name="20% - 강조색5 12 2 2 2 2 3" xfId="16636" xr:uid="{D95F631B-8BD1-4DD3-B57E-AAA38506E3D3}"/>
    <cellStyle name="20% - 강조색5 12 2 2 2 2 3 2" xfId="38685" xr:uid="{285B7B10-9CB4-4DE7-B00B-4F61C0530FA3}"/>
    <cellStyle name="20% - 강조색5 12 2 2 2 2 4" xfId="27665" xr:uid="{33D15498-F416-48AB-9174-828C9C22EC58}"/>
    <cellStyle name="20% - 강조색5 12 2 2 2 2 5" xfId="53823" xr:uid="{EEA77AB9-D7DF-45E0-A774-7D4C35682D20}"/>
    <cellStyle name="20% - 강조색5 12 2 2 2 3" xfId="8362" xr:uid="{3BD26496-2919-4035-98AC-F8076C05C6CC}"/>
    <cellStyle name="20% - 강조색5 12 2 2 2 3 2" xfId="19391" xr:uid="{FC44B1BD-01FE-4BD9-9124-976B1B7FC508}"/>
    <cellStyle name="20% - 강조색5 12 2 2 2 3 2 2" xfId="41440" xr:uid="{9B404DBD-3C78-4D37-8EBD-C861107A7182}"/>
    <cellStyle name="20% - 강조색5 12 2 2 2 3 3" xfId="30420" xr:uid="{C998AA1E-FB38-4FCF-A06C-D5728257DD2C}"/>
    <cellStyle name="20% - 강조색5 12 2 2 2 4" xfId="13881" xr:uid="{C8091DF0-8A0E-45EE-B66B-6D1F23663645}"/>
    <cellStyle name="20% - 강조색5 12 2 2 2 4 2" xfId="35930" xr:uid="{78100E5F-A06E-406E-ABED-DD8E9234CBCB}"/>
    <cellStyle name="20% - 강조색5 12 2 2 2 5" xfId="24910" xr:uid="{7E6CCA5A-B116-4AD7-B3F3-35AAD7EB8E1D}"/>
    <cellStyle name="20% - 강조색5 12 2 2 2 6" xfId="51068" xr:uid="{F41F166F-D1A4-4E05-BFAD-F2193FAD7114}"/>
    <cellStyle name="20% - 강조색5 12 2 2 3" xfId="4215" xr:uid="{B7335FC8-8879-4517-9B20-96DC502353A3}"/>
    <cellStyle name="20% - 강조색5 12 2 2 3 2" xfId="9741" xr:uid="{CBC6ED35-360B-464C-A2EB-7D583F790294}"/>
    <cellStyle name="20% - 강조색5 12 2 2 3 2 2" xfId="20770" xr:uid="{F2A8A6E5-8CFB-4490-99B2-EE658CC68616}"/>
    <cellStyle name="20% - 강조색5 12 2 2 3 2 2 2" xfId="42819" xr:uid="{E9598CD3-0B4C-4CC0-B6DB-2B8BE9018474}"/>
    <cellStyle name="20% - 강조색5 12 2 2 3 2 3" xfId="31799" xr:uid="{CD09EC10-BE67-49E3-892A-7B36F0E02774}"/>
    <cellStyle name="20% - 강조색5 12 2 2 3 3" xfId="15260" xr:uid="{BC7958B3-DE89-4642-AE28-E1FB422FA9E8}"/>
    <cellStyle name="20% - 강조색5 12 2 2 3 3 2" xfId="37309" xr:uid="{77F70007-FF94-4BA4-BAC4-E88CD41BF522}"/>
    <cellStyle name="20% - 강조색5 12 2 2 3 4" xfId="26289" xr:uid="{69488F7F-9010-494D-BE3F-7498F3D3FAD2}"/>
    <cellStyle name="20% - 강조색5 12 2 2 3 5" xfId="52447" xr:uid="{F6A040AC-ECFE-4DF9-917C-D53338E7E9FE}"/>
    <cellStyle name="20% - 강조색5 12 2 2 4" xfId="6986" xr:uid="{A4142B52-D979-4AB9-9BBE-1BCF6D7D7893}"/>
    <cellStyle name="20% - 강조색5 12 2 2 4 2" xfId="18015" xr:uid="{075DB214-F1F4-48C2-92C6-DE3F7FADCBBA}"/>
    <cellStyle name="20% - 강조색5 12 2 2 4 2 2" xfId="40064" xr:uid="{4B08C402-4C8E-4218-99D9-756DB22FE3C5}"/>
    <cellStyle name="20% - 강조색5 12 2 2 4 3" xfId="29044" xr:uid="{76BFDC0A-8BE4-4E4A-B90F-CF19A6C1AAEB}"/>
    <cellStyle name="20% - 강조색5 12 2 2 4 4" xfId="55200" xr:uid="{13E46DAC-3026-4B15-A2AB-7B946A8256F4}"/>
    <cellStyle name="20% - 강조색5 12 2 2 5" xfId="12505" xr:uid="{60DA0FDF-BE81-4168-832D-15EB347EBF7F}"/>
    <cellStyle name="20% - 강조색5 12 2 2 5 2" xfId="34554" xr:uid="{2B3704D4-093B-4635-A3F7-6531FE26E68B}"/>
    <cellStyle name="20% - 강조색5 12 2 2 6" xfId="23534" xr:uid="{CC120FAA-BB05-44BF-A3BF-EDB240EEBEE1}"/>
    <cellStyle name="20% - 강조색5 12 2 2 7" xfId="49691" xr:uid="{660E6F9D-23F8-4F98-A81B-056E921897BF}"/>
    <cellStyle name="20% - 강조색5 12 2 3" xfId="2127" xr:uid="{E0B6F066-5BB2-4194-8EC1-C8DF6E530A22}"/>
    <cellStyle name="20% - 강조색5 12 2 3 2" xfId="4903" xr:uid="{4D4590A1-C59C-418B-926E-354965A6EDFA}"/>
    <cellStyle name="20% - 강조색5 12 2 3 2 2" xfId="10429" xr:uid="{E6A611F9-25B5-45E0-A1DA-52747A52AC75}"/>
    <cellStyle name="20% - 강조색5 12 2 3 2 2 2" xfId="21458" xr:uid="{59A1E253-1B90-420C-BCEF-56838A54F2D7}"/>
    <cellStyle name="20% - 강조색5 12 2 3 2 2 2 2" xfId="43507" xr:uid="{BA6FEEB1-573B-44FF-972A-FF9364F6CB38}"/>
    <cellStyle name="20% - 강조색5 12 2 3 2 2 3" xfId="32487" xr:uid="{D4348FF0-BCF9-436F-AAD7-BB704DC2A234}"/>
    <cellStyle name="20% - 강조색5 12 2 3 2 3" xfId="15948" xr:uid="{82A5C174-4D4F-4AE4-84AF-77FC705A6949}"/>
    <cellStyle name="20% - 강조색5 12 2 3 2 3 2" xfId="37997" xr:uid="{8831307F-91CB-4A0C-A89A-3CEC15DD4298}"/>
    <cellStyle name="20% - 강조색5 12 2 3 2 4" xfId="26977" xr:uid="{7EF6CCA7-E2BA-4B46-A812-4EEA2166C102}"/>
    <cellStyle name="20% - 강조색5 12 2 3 2 5" xfId="53135" xr:uid="{6710E7B2-E6CC-4767-B82B-75473D8D5A9B}"/>
    <cellStyle name="20% - 강조색5 12 2 3 3" xfId="7674" xr:uid="{B1A970DA-E9C2-483E-B2D5-1482D8A41B03}"/>
    <cellStyle name="20% - 강조색5 12 2 3 3 2" xfId="18703" xr:uid="{CD7096CE-D2C2-4086-9C52-3FF9D45C20EA}"/>
    <cellStyle name="20% - 강조색5 12 2 3 3 2 2" xfId="40752" xr:uid="{3C6220B6-34EA-490D-ACA1-FCA9DB479E95}"/>
    <cellStyle name="20% - 강조색5 12 2 3 3 3" xfId="29732" xr:uid="{CC2F5080-A927-4234-824B-97C2642398D3}"/>
    <cellStyle name="20% - 강조색5 12 2 3 4" xfId="13193" xr:uid="{4F2E8B42-7D41-42FC-94CC-C289ACC428A7}"/>
    <cellStyle name="20% - 강조색5 12 2 3 4 2" xfId="35242" xr:uid="{A45AE777-D5A7-4968-8F0C-51CCCA39B2F8}"/>
    <cellStyle name="20% - 강조색5 12 2 3 5" xfId="24222" xr:uid="{3AE74E54-A519-4C7A-A8E2-57238EB5562F}"/>
    <cellStyle name="20% - 강조색5 12 2 3 6" xfId="50380" xr:uid="{C6C66C63-CF50-4A70-9456-4F0B063F6F18}"/>
    <cellStyle name="20% - 강조색5 12 2 4" xfId="3527" xr:uid="{1A3D7C0A-D222-4450-976E-C51C0D9FB2FF}"/>
    <cellStyle name="20% - 강조색5 12 2 4 2" xfId="9053" xr:uid="{7BA5770D-EC25-4C24-98A5-052DA31EEDCA}"/>
    <cellStyle name="20% - 강조색5 12 2 4 2 2" xfId="20082" xr:uid="{49E63F5C-C48A-4849-B389-C8834950CE8E}"/>
    <cellStyle name="20% - 강조색5 12 2 4 2 2 2" xfId="42131" xr:uid="{EB16FD9E-0F9C-4ADB-883F-30810349F340}"/>
    <cellStyle name="20% - 강조색5 12 2 4 2 3" xfId="31111" xr:uid="{CC069994-49FE-4B6C-B607-7E7182489EC6}"/>
    <cellStyle name="20% - 강조색5 12 2 4 3" xfId="14572" xr:uid="{BF8FF3FB-61CC-4B3B-AF59-CE0EB6F54354}"/>
    <cellStyle name="20% - 강조색5 12 2 4 3 2" xfId="36621" xr:uid="{CF11AD3D-4B87-4DFF-B2EB-F175758A7E58}"/>
    <cellStyle name="20% - 강조색5 12 2 4 4" xfId="25601" xr:uid="{484C4E5C-6892-45C7-8158-B19D34F6A303}"/>
    <cellStyle name="20% - 강조색5 12 2 4 5" xfId="51759" xr:uid="{93AB7133-75CF-4241-8032-66775D244E47}"/>
    <cellStyle name="20% - 강조색5 12 2 5" xfId="6298" xr:uid="{02FECB53-4665-4598-9DA6-21D77A3214DD}"/>
    <cellStyle name="20% - 강조색5 12 2 5 2" xfId="17327" xr:uid="{661549BB-AA07-4A81-856B-ABE3F4F22027}"/>
    <cellStyle name="20% - 강조색5 12 2 5 2 2" xfId="39376" xr:uid="{CEC81F08-7DFA-49DE-A400-B4CC89364785}"/>
    <cellStyle name="20% - 강조색5 12 2 5 3" xfId="28356" xr:uid="{26F2B883-B455-4539-85F5-F0AED8D31A26}"/>
    <cellStyle name="20% - 강조색5 12 2 5 4" xfId="54512" xr:uid="{80A35EEE-43A7-475F-8B0A-8D0BD5F64238}"/>
    <cellStyle name="20% - 강조색5 12 2 6" xfId="11817" xr:uid="{6B0CFB9C-0B1E-4660-BC44-606B4832F924}"/>
    <cellStyle name="20% - 강조색5 12 2 6 2" xfId="33866" xr:uid="{70F2598C-96DF-4889-A113-CDEEBE2EA15E}"/>
    <cellStyle name="20% - 강조색5 12 2 7" xfId="22846" xr:uid="{2525B95C-8FDE-47E2-98A8-B070A66E205D}"/>
    <cellStyle name="20% - 강조색5 12 2 8" xfId="49003" xr:uid="{2D757595-42E0-49B3-8AD3-04C20E254343}"/>
    <cellStyle name="20% - 강조색5 12 3" xfId="1079" xr:uid="{FC211E10-2212-4827-A0CB-7E7F2FED2A4B}"/>
    <cellStyle name="20% - 강조색5 12 3 2" xfId="2473" xr:uid="{038C7680-CBE9-4511-934B-BBC9FD0576A0}"/>
    <cellStyle name="20% - 강조색5 12 3 2 2" xfId="5249" xr:uid="{89C56445-B645-44A3-A088-722EB61248B7}"/>
    <cellStyle name="20% - 강조색5 12 3 2 2 2" xfId="10775" xr:uid="{2DB5A174-0F88-4A90-BFEF-CDC8EB8CB475}"/>
    <cellStyle name="20% - 강조색5 12 3 2 2 2 2" xfId="21804" xr:uid="{916F2D15-B7DA-49BA-8F64-FE8130CE76EF}"/>
    <cellStyle name="20% - 강조색5 12 3 2 2 2 2 2" xfId="43853" xr:uid="{4689E272-0391-4D40-A335-578B644255E8}"/>
    <cellStyle name="20% - 강조색5 12 3 2 2 2 3" xfId="32833" xr:uid="{B71F46A1-E358-4977-9F4A-C232250CDF69}"/>
    <cellStyle name="20% - 강조색5 12 3 2 2 3" xfId="16294" xr:uid="{F987E814-F015-4596-B7FB-697E7CB93062}"/>
    <cellStyle name="20% - 강조색5 12 3 2 2 3 2" xfId="38343" xr:uid="{14F4329E-636F-421C-A0F0-72291C5D3A50}"/>
    <cellStyle name="20% - 강조색5 12 3 2 2 4" xfId="27323" xr:uid="{67B8DE53-CE67-4B3E-AA78-C6E2F363D8FD}"/>
    <cellStyle name="20% - 강조색5 12 3 2 2 5" xfId="53481" xr:uid="{FB670ABE-22E3-4035-A472-1B5F8B6F2750}"/>
    <cellStyle name="20% - 강조색5 12 3 2 3" xfId="8020" xr:uid="{721B4556-A81A-407A-B49A-962E527FCE10}"/>
    <cellStyle name="20% - 강조색5 12 3 2 3 2" xfId="19049" xr:uid="{60C68DD1-FD58-455B-9BC7-B26502F9E421}"/>
    <cellStyle name="20% - 강조색5 12 3 2 3 2 2" xfId="41098" xr:uid="{9B0D916C-7DDF-49DE-9432-056F37E1AC9D}"/>
    <cellStyle name="20% - 강조색5 12 3 2 3 3" xfId="30078" xr:uid="{C32C8FF7-F52C-47F1-9514-DAD35FB754EE}"/>
    <cellStyle name="20% - 강조색5 12 3 2 4" xfId="13539" xr:uid="{C02A3B84-9AA2-42A9-B6BD-504829AC6A47}"/>
    <cellStyle name="20% - 강조색5 12 3 2 4 2" xfId="35588" xr:uid="{5054113D-6976-46DB-A55E-D54A1B10FE24}"/>
    <cellStyle name="20% - 강조색5 12 3 2 5" xfId="24568" xr:uid="{4A29A431-45CF-4ADC-BFF7-6C0E9316A26D}"/>
    <cellStyle name="20% - 강조색5 12 3 2 6" xfId="50726" xr:uid="{96E3AE36-B8C8-4CA6-8C89-8F5C35235A44}"/>
    <cellStyle name="20% - 강조색5 12 3 3" xfId="3873" xr:uid="{6CFED43C-F0BA-427A-AF34-E2FB1A6E0E53}"/>
    <cellStyle name="20% - 강조색5 12 3 3 2" xfId="9399" xr:uid="{91FEE9D5-C6D6-4D31-936B-76B6B452849C}"/>
    <cellStyle name="20% - 강조색5 12 3 3 2 2" xfId="20428" xr:uid="{609B0936-8FF2-495E-8ABF-C821C600C4BD}"/>
    <cellStyle name="20% - 강조색5 12 3 3 2 2 2" xfId="42477" xr:uid="{7C448413-1FD5-4039-92AE-9AE8A32E248F}"/>
    <cellStyle name="20% - 강조색5 12 3 3 2 3" xfId="31457" xr:uid="{94BE34FF-9341-4F0A-8A20-90F5AEC1C36F}"/>
    <cellStyle name="20% - 강조색5 12 3 3 3" xfId="14918" xr:uid="{8E7EB3BE-E872-406D-AFE4-2B9F289207A3}"/>
    <cellStyle name="20% - 강조색5 12 3 3 3 2" xfId="36967" xr:uid="{BFBAD746-BEB4-43CA-B070-125F198E420C}"/>
    <cellStyle name="20% - 강조색5 12 3 3 4" xfId="25947" xr:uid="{606276A1-76E2-4369-B2FC-23088B920011}"/>
    <cellStyle name="20% - 강조색5 12 3 3 5" xfId="52105" xr:uid="{E25593FB-4205-45FB-8C26-1BBF72F06490}"/>
    <cellStyle name="20% - 강조색5 12 3 4" xfId="6644" xr:uid="{84DA50B0-C76E-4697-A617-383ADD5F17B6}"/>
    <cellStyle name="20% - 강조색5 12 3 4 2" xfId="17673" xr:uid="{8B400311-1E33-468F-885C-4ED0DBD88ECA}"/>
    <cellStyle name="20% - 강조색5 12 3 4 2 2" xfId="39722" xr:uid="{A0CF813F-FD89-4B37-8B28-68A45BB4EB5C}"/>
    <cellStyle name="20% - 강조색5 12 3 4 3" xfId="28702" xr:uid="{22A86FC9-00D5-4A12-B2DC-667F9CAD7E5C}"/>
    <cellStyle name="20% - 강조색5 12 3 4 4" xfId="54858" xr:uid="{2E86BA94-8A04-4F11-BC78-A96514FC5443}"/>
    <cellStyle name="20% - 강조색5 12 3 5" xfId="12163" xr:uid="{170130FC-032D-4ACB-9A83-88FFDDDD69F9}"/>
    <cellStyle name="20% - 강조색5 12 3 5 2" xfId="34212" xr:uid="{DF97C0AC-77B8-44B6-8415-F27EA781144B}"/>
    <cellStyle name="20% - 강조색5 12 3 6" xfId="23192" xr:uid="{4777641A-2C72-43A3-A05F-E159D10C4EBC}"/>
    <cellStyle name="20% - 강조색5 12 3 7" xfId="49349" xr:uid="{6C56F5F1-BC8F-41BB-ADDE-325E386A7112}"/>
    <cellStyle name="20% - 강조색5 12 4" xfId="1785" xr:uid="{DFE77C2C-34AF-463C-A4BE-F59581B22F14}"/>
    <cellStyle name="20% - 강조색5 12 4 2" xfId="4561" xr:uid="{87C26B8C-52ED-427A-BFF7-8B3E4496F4C0}"/>
    <cellStyle name="20% - 강조색5 12 4 2 2" xfId="10087" xr:uid="{062B66AA-790D-4E06-A6DE-C18FC899325D}"/>
    <cellStyle name="20% - 강조색5 12 4 2 2 2" xfId="21116" xr:uid="{440CC9C6-FD40-4684-BD75-6E9B8C7FB4DE}"/>
    <cellStyle name="20% - 강조색5 12 4 2 2 2 2" xfId="43165" xr:uid="{3654CC11-1A30-44B6-8156-2F284E23C663}"/>
    <cellStyle name="20% - 강조색5 12 4 2 2 3" xfId="32145" xr:uid="{7956FF8C-46F2-4980-AFAF-9C4DB107A697}"/>
    <cellStyle name="20% - 강조색5 12 4 2 3" xfId="15606" xr:uid="{9BB059A7-0DE9-492A-806E-B6BD34ADC816}"/>
    <cellStyle name="20% - 강조색5 12 4 2 3 2" xfId="37655" xr:uid="{CC3ABFB7-2611-4202-8F8B-5F417FCCF0B7}"/>
    <cellStyle name="20% - 강조색5 12 4 2 4" xfId="26635" xr:uid="{066E4645-C530-48A4-9259-8D8EDF65B2B1}"/>
    <cellStyle name="20% - 강조색5 12 4 2 5" xfId="52793" xr:uid="{EDB65C51-5D75-4D37-BACF-A4077D9FBF2D}"/>
    <cellStyle name="20% - 강조색5 12 4 3" xfId="7332" xr:uid="{BF508D2F-F621-472D-9663-00967855491E}"/>
    <cellStyle name="20% - 강조색5 12 4 3 2" xfId="18361" xr:uid="{02C8D199-E622-4616-B949-48F90D60F9AC}"/>
    <cellStyle name="20% - 강조색5 12 4 3 2 2" xfId="40410" xr:uid="{FA48206C-48C2-446B-B2DA-6149DF9B5DFD}"/>
    <cellStyle name="20% - 강조색5 12 4 3 3" xfId="29390" xr:uid="{D30C3D90-62B8-45E6-ADE4-06FD4EB52F89}"/>
    <cellStyle name="20% - 강조색5 12 4 4" xfId="12851" xr:uid="{8686BA02-0EEB-450B-AA23-64A1355A2DD6}"/>
    <cellStyle name="20% - 강조색5 12 4 4 2" xfId="34900" xr:uid="{8FC176B0-89BD-4A87-8488-7939714858AB}"/>
    <cellStyle name="20% - 강조색5 12 4 5" xfId="23880" xr:uid="{7CDCDF48-A692-4436-9FBA-C81F204D74EA}"/>
    <cellStyle name="20% - 강조색5 12 4 6" xfId="50038" xr:uid="{C1223F20-6DD6-432E-90C3-D299A7EB30A4}"/>
    <cellStyle name="20% - 강조색5 12 5" xfId="3185" xr:uid="{C5EC3E5B-21D1-4FB7-8859-B215BE8EA34B}"/>
    <cellStyle name="20% - 강조색5 12 5 2" xfId="8711" xr:uid="{3E1AD8CD-3F8A-46D7-93B1-ACEF32C69918}"/>
    <cellStyle name="20% - 강조색5 12 5 2 2" xfId="19740" xr:uid="{FB259497-884F-44DA-BF76-F88F463C1C98}"/>
    <cellStyle name="20% - 강조색5 12 5 2 2 2" xfId="41789" xr:uid="{DE56B93F-EBD0-464F-9FFD-90982944681A}"/>
    <cellStyle name="20% - 강조색5 12 5 2 3" xfId="30769" xr:uid="{9AD03D97-7A5E-4D29-96D3-F6B6D4CB773D}"/>
    <cellStyle name="20% - 강조색5 12 5 3" xfId="14230" xr:uid="{E0647345-1B4D-4EEA-9C6E-87FB8E2552A8}"/>
    <cellStyle name="20% - 강조색5 12 5 3 2" xfId="36279" xr:uid="{3A57169D-9E39-4ED1-BBAE-AA5839AD1DE9}"/>
    <cellStyle name="20% - 강조색5 12 5 4" xfId="25259" xr:uid="{C7118D1F-ABA0-4C09-AA90-65153497A3EC}"/>
    <cellStyle name="20% - 강조색5 12 5 5" xfId="51417" xr:uid="{962D5AC2-0B3B-4EA8-8092-49187369D149}"/>
    <cellStyle name="20% - 강조색5 12 6" xfId="5956" xr:uid="{4821D7A0-4411-4830-BE51-3BDFD5FAC3AF}"/>
    <cellStyle name="20% - 강조색5 12 6 2" xfId="16985" xr:uid="{B420BE60-76E3-454D-83A0-0F6730894A74}"/>
    <cellStyle name="20% - 강조색5 12 6 2 2" xfId="39034" xr:uid="{51A60EE0-7964-4A08-8754-B1F48BF877F7}"/>
    <cellStyle name="20% - 강조색5 12 6 3" xfId="28014" xr:uid="{5F7B3AEE-9093-426D-A961-174DB84B639D}"/>
    <cellStyle name="20% - 강조색5 12 6 4" xfId="54171" xr:uid="{88AD1F42-B9E2-4184-9441-B07614437273}"/>
    <cellStyle name="20% - 강조색5 12 7" xfId="11475" xr:uid="{7857F07E-54C7-42BF-B2E2-5AD2A2EC4300}"/>
    <cellStyle name="20% - 강조색5 12 7 2" xfId="33524" xr:uid="{3FE8B65B-7270-4FAD-B87E-8A131315C0FB}"/>
    <cellStyle name="20% - 강조색5 12 8" xfId="22504" xr:uid="{A5F3BAB1-10B2-44A8-931F-5026861A52B2}"/>
    <cellStyle name="20% - 강조색5 12 9" xfId="48662" xr:uid="{7C17D82C-555C-4863-8487-02ECF929F361}"/>
    <cellStyle name="20% - 강조색5 13" xfId="337" xr:uid="{00000000-0005-0000-0000-0000C3000000}"/>
    <cellStyle name="20% - 강조색5 13 2" xfId="697" xr:uid="{00000000-0005-0000-0000-0000C4000000}"/>
    <cellStyle name="20% - 강조색5 13 2 2" xfId="1434" xr:uid="{2910C6D0-02A7-471F-A9A0-841387C331DB}"/>
    <cellStyle name="20% - 강조색5 13 2 2 2" xfId="2828" xr:uid="{32B51F9E-15F0-4C03-B2F5-F36E05E59C7B}"/>
    <cellStyle name="20% - 강조색5 13 2 2 2 2" xfId="5604" xr:uid="{1FE0F488-B57B-4A8E-AFB0-DBA0F953C8D5}"/>
    <cellStyle name="20% - 강조색5 13 2 2 2 2 2" xfId="11130" xr:uid="{747FD018-3B6E-4443-B36E-6DA593CCD834}"/>
    <cellStyle name="20% - 강조색5 13 2 2 2 2 2 2" xfId="22159" xr:uid="{6C4BF167-6F23-461C-AD0A-DD80AE56D505}"/>
    <cellStyle name="20% - 강조색5 13 2 2 2 2 2 2 2" xfId="44208" xr:uid="{1FCD2AB6-2517-4BA7-97AA-414105A57925}"/>
    <cellStyle name="20% - 강조색5 13 2 2 2 2 2 3" xfId="33188" xr:uid="{A21149E6-C0C2-4D9D-A6F5-C21146C18586}"/>
    <cellStyle name="20% - 강조색5 13 2 2 2 2 3" xfId="16649" xr:uid="{AB9C23F4-A8B2-49E8-B962-D8B0F582C066}"/>
    <cellStyle name="20% - 강조색5 13 2 2 2 2 3 2" xfId="38698" xr:uid="{5A4111D5-6A03-4C3F-B611-7E99E9D9FBD7}"/>
    <cellStyle name="20% - 강조색5 13 2 2 2 2 4" xfId="27678" xr:uid="{9C482B78-3068-4443-8C05-1814B6023161}"/>
    <cellStyle name="20% - 강조색5 13 2 2 2 2 5" xfId="53836" xr:uid="{1FB26B29-3AC1-4043-B484-582A48A0EF76}"/>
    <cellStyle name="20% - 강조색5 13 2 2 2 3" xfId="8375" xr:uid="{C024F8A3-B2A7-44CC-BA20-8B3A67F1BF6B}"/>
    <cellStyle name="20% - 강조색5 13 2 2 2 3 2" xfId="19404" xr:uid="{286AFBC3-6C5F-4C4E-982B-2A7BCA3B368C}"/>
    <cellStyle name="20% - 강조색5 13 2 2 2 3 2 2" xfId="41453" xr:uid="{849C0D48-DAFC-4D71-89F4-CF42B6A5BDDA}"/>
    <cellStyle name="20% - 강조색5 13 2 2 2 3 3" xfId="30433" xr:uid="{C63CF56C-EE5D-4482-A0A6-C9DDF48A8ECE}"/>
    <cellStyle name="20% - 강조색5 13 2 2 2 4" xfId="13894" xr:uid="{966A86BC-577F-406C-8E6C-6D7F1BB7792F}"/>
    <cellStyle name="20% - 강조색5 13 2 2 2 4 2" xfId="35943" xr:uid="{586340D1-B208-4AAA-96BB-A8D503E404EB}"/>
    <cellStyle name="20% - 강조색5 13 2 2 2 5" xfId="24923" xr:uid="{2C149F8C-D6B2-48AA-9631-26DD2A4AF7C6}"/>
    <cellStyle name="20% - 강조색5 13 2 2 2 6" xfId="51081" xr:uid="{D81E3222-32BA-4E7E-BCB5-DA0FBE5EE80A}"/>
    <cellStyle name="20% - 강조색5 13 2 2 3" xfId="4228" xr:uid="{9AC6E4EF-7A72-4EB3-8A19-600E8322789B}"/>
    <cellStyle name="20% - 강조색5 13 2 2 3 2" xfId="9754" xr:uid="{88DEE297-A243-4F1E-8583-A7876F7D4D87}"/>
    <cellStyle name="20% - 강조색5 13 2 2 3 2 2" xfId="20783" xr:uid="{1D5ADDE9-9FC7-4284-AF87-DDC5306345AE}"/>
    <cellStyle name="20% - 강조색5 13 2 2 3 2 2 2" xfId="42832" xr:uid="{3A186A18-C6D3-40E5-9F2C-1CA166B64589}"/>
    <cellStyle name="20% - 강조색5 13 2 2 3 2 3" xfId="31812" xr:uid="{1C752128-FC12-439F-94B0-C0AF0E897E99}"/>
    <cellStyle name="20% - 강조색5 13 2 2 3 3" xfId="15273" xr:uid="{37B7EEF4-37CE-484D-9B02-EA5C0AF8EF71}"/>
    <cellStyle name="20% - 강조색5 13 2 2 3 3 2" xfId="37322" xr:uid="{64658224-0761-4F7F-BD9B-035E3CF664A6}"/>
    <cellStyle name="20% - 강조색5 13 2 2 3 4" xfId="26302" xr:uid="{83322061-E3F1-4497-9C52-3B0CE7D6281C}"/>
    <cellStyle name="20% - 강조색5 13 2 2 3 5" xfId="52460" xr:uid="{29EEAFC0-D70E-4325-A310-79188C8E3C50}"/>
    <cellStyle name="20% - 강조색5 13 2 2 4" xfId="6999" xr:uid="{1309CAF3-4D4F-4FF2-8733-C27B78EE1D82}"/>
    <cellStyle name="20% - 강조색5 13 2 2 4 2" xfId="18028" xr:uid="{77A6F31E-0117-4EA1-9352-020A55E5FCF5}"/>
    <cellStyle name="20% - 강조색5 13 2 2 4 2 2" xfId="40077" xr:uid="{79274C82-FA96-4FB2-8786-B55CB096C7F7}"/>
    <cellStyle name="20% - 강조색5 13 2 2 4 3" xfId="29057" xr:uid="{77486C44-7F71-4292-8773-59C9D007358D}"/>
    <cellStyle name="20% - 강조색5 13 2 2 4 4" xfId="55213" xr:uid="{FC715D34-6281-45E5-8ADC-E8C41556E8A6}"/>
    <cellStyle name="20% - 강조색5 13 2 2 5" xfId="12518" xr:uid="{60AD1060-A0AC-44E5-A83E-AEFFD45ADE6B}"/>
    <cellStyle name="20% - 강조색5 13 2 2 5 2" xfId="34567" xr:uid="{A485F12F-74C3-4A0F-9FF4-031A32BB69E7}"/>
    <cellStyle name="20% - 강조색5 13 2 2 6" xfId="23547" xr:uid="{C3C5992B-C6CB-4D4B-B2A0-AD214C74040A}"/>
    <cellStyle name="20% - 강조색5 13 2 2 7" xfId="49704" xr:uid="{8617D2A6-A40A-46B2-B803-448F18066DB2}"/>
    <cellStyle name="20% - 강조색5 13 2 3" xfId="2140" xr:uid="{8EB9FE03-21C5-48C1-AFEC-35EBD00CDC63}"/>
    <cellStyle name="20% - 강조색5 13 2 3 2" xfId="4916" xr:uid="{7E96FA9F-1B48-41DC-9C97-2293527F9E20}"/>
    <cellStyle name="20% - 강조색5 13 2 3 2 2" xfId="10442" xr:uid="{0049CB2F-DC23-4D92-8729-F006DE1E49AD}"/>
    <cellStyle name="20% - 강조색5 13 2 3 2 2 2" xfId="21471" xr:uid="{73578029-9292-4ED3-904B-1EEAB40F2BB3}"/>
    <cellStyle name="20% - 강조색5 13 2 3 2 2 2 2" xfId="43520" xr:uid="{88839CE5-0687-45F6-9B9B-13EBA4BE6AAB}"/>
    <cellStyle name="20% - 강조색5 13 2 3 2 2 3" xfId="32500" xr:uid="{5F6F705A-FF2D-4294-AB96-AC5E9042F621}"/>
    <cellStyle name="20% - 강조색5 13 2 3 2 3" xfId="15961" xr:uid="{3D96C496-A1B8-46EE-BD73-7E6D734A128B}"/>
    <cellStyle name="20% - 강조색5 13 2 3 2 3 2" xfId="38010" xr:uid="{BA4F8147-B0B7-43D8-93CC-3CB889A50F50}"/>
    <cellStyle name="20% - 강조색5 13 2 3 2 4" xfId="26990" xr:uid="{69D1B35F-793A-4443-8BB9-7A9CD7901212}"/>
    <cellStyle name="20% - 강조색5 13 2 3 2 5" xfId="53148" xr:uid="{D56FACF9-753E-4301-9748-FD708051DBFF}"/>
    <cellStyle name="20% - 강조색5 13 2 3 3" xfId="7687" xr:uid="{2B55DB52-7F76-4777-AA3F-D4884A741518}"/>
    <cellStyle name="20% - 강조색5 13 2 3 3 2" xfId="18716" xr:uid="{1F27BB38-9527-45FB-8FB4-EF0D2E7D8F1F}"/>
    <cellStyle name="20% - 강조색5 13 2 3 3 2 2" xfId="40765" xr:uid="{428B6704-5C59-4B1F-A887-AF6EF670A79B}"/>
    <cellStyle name="20% - 강조색5 13 2 3 3 3" xfId="29745" xr:uid="{E1DDCBEB-17D7-43F1-8162-6D05C729690F}"/>
    <cellStyle name="20% - 강조색5 13 2 3 4" xfId="13206" xr:uid="{FEF99CBE-D23A-4834-8799-03A370DCEAB3}"/>
    <cellStyle name="20% - 강조색5 13 2 3 4 2" xfId="35255" xr:uid="{EB37E371-7E21-4F1F-B8B6-C6D688317DF9}"/>
    <cellStyle name="20% - 강조색5 13 2 3 5" xfId="24235" xr:uid="{FAF575D7-5911-4F40-A455-85B390535D70}"/>
    <cellStyle name="20% - 강조색5 13 2 3 6" xfId="50393" xr:uid="{4BB57E21-9544-4535-B0D7-8E5A984566BB}"/>
    <cellStyle name="20% - 강조색5 13 2 4" xfId="3540" xr:uid="{113C623D-3263-4DC1-8C3B-A02512F5C931}"/>
    <cellStyle name="20% - 강조색5 13 2 4 2" xfId="9066" xr:uid="{AEF0DD9C-4157-4C22-814D-A90E01314521}"/>
    <cellStyle name="20% - 강조색5 13 2 4 2 2" xfId="20095" xr:uid="{7BF1E432-A8F3-471A-8926-B0F16A1C142F}"/>
    <cellStyle name="20% - 강조색5 13 2 4 2 2 2" xfId="42144" xr:uid="{D0CED077-6F6A-4B90-ADC5-974793CC6554}"/>
    <cellStyle name="20% - 강조색5 13 2 4 2 3" xfId="31124" xr:uid="{FAB6AAEB-CD17-4F5E-9DBA-EAFC97F711DF}"/>
    <cellStyle name="20% - 강조색5 13 2 4 3" xfId="14585" xr:uid="{8DD3F701-8E2C-4F54-B585-21740CA352DC}"/>
    <cellStyle name="20% - 강조색5 13 2 4 3 2" xfId="36634" xr:uid="{38F701A2-3D92-4443-88F0-F39280D34D5A}"/>
    <cellStyle name="20% - 강조색5 13 2 4 4" xfId="25614" xr:uid="{946A82AA-32C8-4C40-B03A-DC8E5A6AA074}"/>
    <cellStyle name="20% - 강조색5 13 2 4 5" xfId="51772" xr:uid="{22A0785D-6FB8-40DB-9CF0-A575BAABA3D5}"/>
    <cellStyle name="20% - 강조색5 13 2 5" xfId="6311" xr:uid="{4E215BC5-ACED-48D9-93F2-CE2F3E6AD3B3}"/>
    <cellStyle name="20% - 강조색5 13 2 5 2" xfId="17340" xr:uid="{C49C32C8-3FB1-499A-9377-05121D7C5A80}"/>
    <cellStyle name="20% - 강조색5 13 2 5 2 2" xfId="39389" xr:uid="{B5901127-7C6F-4948-AB72-41026628A475}"/>
    <cellStyle name="20% - 강조색5 13 2 5 3" xfId="28369" xr:uid="{030B927B-ED6E-4383-94E5-F2A2E5968C80}"/>
    <cellStyle name="20% - 강조색5 13 2 5 4" xfId="54525" xr:uid="{3D9F2E09-FF10-46EB-BEC3-9A9C3A34B9F8}"/>
    <cellStyle name="20% - 강조색5 13 2 6" xfId="11830" xr:uid="{32DBF0CC-AB09-4D7D-B647-DC870EEAEAE2}"/>
    <cellStyle name="20% - 강조색5 13 2 6 2" xfId="33879" xr:uid="{C926FB72-AF0D-4C34-B2F1-9B757B242F1E}"/>
    <cellStyle name="20% - 강조색5 13 2 7" xfId="22859" xr:uid="{54D7643F-8B57-4B5C-813E-5877DE89B9B8}"/>
    <cellStyle name="20% - 강조색5 13 2 8" xfId="49016" xr:uid="{272EABF9-69C2-404E-A85A-73571B9E1A38}"/>
    <cellStyle name="20% - 강조색5 13 3" xfId="1092" xr:uid="{FFA5A7CF-337B-45BB-95EF-15F855CC011B}"/>
    <cellStyle name="20% - 강조색5 13 3 2" xfId="2486" xr:uid="{7A782C3F-CA7F-41F9-A2C3-D2A3DD107F2D}"/>
    <cellStyle name="20% - 강조색5 13 3 2 2" xfId="5262" xr:uid="{C399C859-BCEA-40FB-A146-BC05642B8B63}"/>
    <cellStyle name="20% - 강조색5 13 3 2 2 2" xfId="10788" xr:uid="{848B37F8-CCEF-4152-8DF4-8FDA4A6E2C70}"/>
    <cellStyle name="20% - 강조색5 13 3 2 2 2 2" xfId="21817" xr:uid="{E17C8F91-0A29-4B22-BE73-9E74EFE6B539}"/>
    <cellStyle name="20% - 강조색5 13 3 2 2 2 2 2" xfId="43866" xr:uid="{5723FC36-ED61-4832-A638-BA0FE9EFC267}"/>
    <cellStyle name="20% - 강조색5 13 3 2 2 2 3" xfId="32846" xr:uid="{300A9FE3-1508-43F8-8E68-AE25486ABF48}"/>
    <cellStyle name="20% - 강조색5 13 3 2 2 3" xfId="16307" xr:uid="{881754C2-D669-4058-BC42-25A3D2037B5B}"/>
    <cellStyle name="20% - 강조색5 13 3 2 2 3 2" xfId="38356" xr:uid="{986545A0-F530-414D-8E75-65847AC9DB5D}"/>
    <cellStyle name="20% - 강조색5 13 3 2 2 4" xfId="27336" xr:uid="{DCC91A13-2007-424F-93B8-2166D00B4EF9}"/>
    <cellStyle name="20% - 강조색5 13 3 2 2 5" xfId="53494" xr:uid="{7A11E8D3-3BF7-405B-912D-A9368DE428A4}"/>
    <cellStyle name="20% - 강조색5 13 3 2 3" xfId="8033" xr:uid="{172D3F45-6E1C-45FC-9B5F-9C72A6CCA401}"/>
    <cellStyle name="20% - 강조색5 13 3 2 3 2" xfId="19062" xr:uid="{A83C13F9-FCCE-4316-BF13-974614856F17}"/>
    <cellStyle name="20% - 강조색5 13 3 2 3 2 2" xfId="41111" xr:uid="{A41D02A5-F13B-483E-AEC9-1E190C6C7477}"/>
    <cellStyle name="20% - 강조색5 13 3 2 3 3" xfId="30091" xr:uid="{BCFE9BE2-8D63-4546-A570-67AF95E80243}"/>
    <cellStyle name="20% - 강조색5 13 3 2 4" xfId="13552" xr:uid="{4514858A-B487-468B-94A1-0B6E22C233E6}"/>
    <cellStyle name="20% - 강조색5 13 3 2 4 2" xfId="35601" xr:uid="{F1235987-60F1-4479-A52D-28690678091A}"/>
    <cellStyle name="20% - 강조색5 13 3 2 5" xfId="24581" xr:uid="{4EA1BC52-B133-46BD-8166-830BB1F0DA45}"/>
    <cellStyle name="20% - 강조색5 13 3 2 6" xfId="50739" xr:uid="{40A0D8A6-BB11-4698-9334-650AA3A9EB2C}"/>
    <cellStyle name="20% - 강조색5 13 3 3" xfId="3886" xr:uid="{75A07D39-7E7D-4131-AED5-671E49BE1399}"/>
    <cellStyle name="20% - 강조색5 13 3 3 2" xfId="9412" xr:uid="{B6EB62B3-395E-414F-8173-F9AF0D4D90CB}"/>
    <cellStyle name="20% - 강조색5 13 3 3 2 2" xfId="20441" xr:uid="{CF2791F6-9D89-47F8-A27D-AD19F78B8DE4}"/>
    <cellStyle name="20% - 강조색5 13 3 3 2 2 2" xfId="42490" xr:uid="{3D659FCF-1EBE-446E-9F20-4CF2700ECEB1}"/>
    <cellStyle name="20% - 강조색5 13 3 3 2 3" xfId="31470" xr:uid="{F5B27521-9653-4B24-98EA-9D76525E0B35}"/>
    <cellStyle name="20% - 강조색5 13 3 3 3" xfId="14931" xr:uid="{A2884BD0-B695-4F72-98FF-F4DAF51CC43F}"/>
    <cellStyle name="20% - 강조색5 13 3 3 3 2" xfId="36980" xr:uid="{12EAF2D7-5749-4CB7-B999-BA852D7B2164}"/>
    <cellStyle name="20% - 강조색5 13 3 3 4" xfId="25960" xr:uid="{6EF4DBD7-B191-4106-A97E-62CA53229D9D}"/>
    <cellStyle name="20% - 강조색5 13 3 3 5" xfId="52118" xr:uid="{EAE77EA5-2ECD-4E27-A6A9-8D9080C0933C}"/>
    <cellStyle name="20% - 강조색5 13 3 4" xfId="6657" xr:uid="{468BFA22-E836-453E-8C1C-A4B41A67020B}"/>
    <cellStyle name="20% - 강조색5 13 3 4 2" xfId="17686" xr:uid="{17625F1B-D462-41C5-B6B4-D7FAED03DC7B}"/>
    <cellStyle name="20% - 강조색5 13 3 4 2 2" xfId="39735" xr:uid="{ADF94089-D20E-4A8F-BF07-11A9FC850BAA}"/>
    <cellStyle name="20% - 강조색5 13 3 4 3" xfId="28715" xr:uid="{DE413647-C72D-4584-9209-B4F4556E4E7E}"/>
    <cellStyle name="20% - 강조색5 13 3 4 4" xfId="54871" xr:uid="{36BCC33D-E43E-4915-9CC7-D1B1ABDB1D43}"/>
    <cellStyle name="20% - 강조색5 13 3 5" xfId="12176" xr:uid="{0A1AFCC0-426E-4A21-B7B9-D250C2B67504}"/>
    <cellStyle name="20% - 강조색5 13 3 5 2" xfId="34225" xr:uid="{887BDA57-FA66-4798-94D9-CB073A77F2E0}"/>
    <cellStyle name="20% - 강조색5 13 3 6" xfId="23205" xr:uid="{7BC9A8C9-6AEF-4133-9AAD-88570E1863F1}"/>
    <cellStyle name="20% - 강조색5 13 3 7" xfId="49362" xr:uid="{D1EC316B-02EA-4A34-A001-0788EBA528F2}"/>
    <cellStyle name="20% - 강조색5 13 4" xfId="1798" xr:uid="{E92DC827-5BC4-4E12-B29E-7C0882F774ED}"/>
    <cellStyle name="20% - 강조색5 13 4 2" xfId="4574" xr:uid="{C4E13083-6056-4682-92D0-55C47400169E}"/>
    <cellStyle name="20% - 강조색5 13 4 2 2" xfId="10100" xr:uid="{473E9118-8CE4-486A-91F4-FA1C8FB13687}"/>
    <cellStyle name="20% - 강조색5 13 4 2 2 2" xfId="21129" xr:uid="{68781600-082D-4DB2-ADFD-4DDC68FB0EE4}"/>
    <cellStyle name="20% - 강조색5 13 4 2 2 2 2" xfId="43178" xr:uid="{8B219B6C-4222-4D1F-8358-CB0BA0466AA9}"/>
    <cellStyle name="20% - 강조색5 13 4 2 2 3" xfId="32158" xr:uid="{718250CB-D73A-4E55-8B43-A99901412691}"/>
    <cellStyle name="20% - 강조색5 13 4 2 3" xfId="15619" xr:uid="{6DA369F1-7E96-44F7-AE89-451E98ACB809}"/>
    <cellStyle name="20% - 강조색5 13 4 2 3 2" xfId="37668" xr:uid="{04328216-A7B2-42A9-B9C0-A08127020B4A}"/>
    <cellStyle name="20% - 강조색5 13 4 2 4" xfId="26648" xr:uid="{12556C18-CD88-4AC0-B549-03B440E4E2B4}"/>
    <cellStyle name="20% - 강조색5 13 4 2 5" xfId="52806" xr:uid="{22B15125-825D-4F84-A4DC-71EADAAC44AF}"/>
    <cellStyle name="20% - 강조색5 13 4 3" xfId="7345" xr:uid="{3D89371E-F054-4224-954E-73681C4499C8}"/>
    <cellStyle name="20% - 강조색5 13 4 3 2" xfId="18374" xr:uid="{19072FC3-EDCD-4846-AA14-E5EE5B3FBD99}"/>
    <cellStyle name="20% - 강조색5 13 4 3 2 2" xfId="40423" xr:uid="{F7F44CDB-6FE1-46EE-8F28-88B0DF72C553}"/>
    <cellStyle name="20% - 강조색5 13 4 3 3" xfId="29403" xr:uid="{1E8DE57B-FB01-470F-8876-4C3D8D4ACD53}"/>
    <cellStyle name="20% - 강조색5 13 4 4" xfId="12864" xr:uid="{49469231-73E1-4E36-A1F1-5612EAE782CF}"/>
    <cellStyle name="20% - 강조색5 13 4 4 2" xfId="34913" xr:uid="{964C4BC0-6B33-4169-9783-7D1E3684B20F}"/>
    <cellStyle name="20% - 강조색5 13 4 5" xfId="23893" xr:uid="{A365B374-DE8E-487B-AB25-E023D4A2AF53}"/>
    <cellStyle name="20% - 강조색5 13 4 6" xfId="50051" xr:uid="{F0036200-A155-4C75-81F4-B0BBEA4D1503}"/>
    <cellStyle name="20% - 강조색5 13 5" xfId="3198" xr:uid="{AD7DB3E8-750D-454A-993C-6C2CE96F3B80}"/>
    <cellStyle name="20% - 강조색5 13 5 2" xfId="8724" xr:uid="{0ABD64D4-DDF3-423C-B01B-C9FC6506F877}"/>
    <cellStyle name="20% - 강조색5 13 5 2 2" xfId="19753" xr:uid="{36965D27-8556-4CD4-84D5-DA8C314F6EB7}"/>
    <cellStyle name="20% - 강조색5 13 5 2 2 2" xfId="41802" xr:uid="{4705A0D0-B713-4A73-8F43-60FF53D21DCA}"/>
    <cellStyle name="20% - 강조색5 13 5 2 3" xfId="30782" xr:uid="{00C170C0-8A80-4730-B32C-88AF5DCC9038}"/>
    <cellStyle name="20% - 강조색5 13 5 3" xfId="14243" xr:uid="{87171154-C607-40E2-AA8F-5D09F2315DA2}"/>
    <cellStyle name="20% - 강조색5 13 5 3 2" xfId="36292" xr:uid="{43EF855E-33D0-462B-BC93-BEDB9F5D67CA}"/>
    <cellStyle name="20% - 강조색5 13 5 4" xfId="25272" xr:uid="{EAF1ED75-AF31-4FE6-A7CC-1D91433A7746}"/>
    <cellStyle name="20% - 강조색5 13 5 5" xfId="51430" xr:uid="{E7624BBA-583C-4F13-8474-F726899EE719}"/>
    <cellStyle name="20% - 강조색5 13 6" xfId="5969" xr:uid="{8F1C33C3-7A18-4A32-AA51-85F42CD1B637}"/>
    <cellStyle name="20% - 강조색5 13 6 2" xfId="16998" xr:uid="{27801E1D-C887-4988-9F3C-E1EA5E278D97}"/>
    <cellStyle name="20% - 강조색5 13 6 2 2" xfId="39047" xr:uid="{911FEAE7-9855-409F-90F9-034B26C7ED62}"/>
    <cellStyle name="20% - 강조색5 13 6 3" xfId="28027" xr:uid="{F11D9E4B-AF17-4020-99CF-CCFD7A50FEA9}"/>
    <cellStyle name="20% - 강조색5 13 6 4" xfId="54184" xr:uid="{0B8DDCF1-C489-4AF6-8ADB-935B80412630}"/>
    <cellStyle name="20% - 강조색5 13 7" xfId="11488" xr:uid="{8BCFE047-C366-45DB-B919-4F6D2437CCCA}"/>
    <cellStyle name="20% - 강조색5 13 7 2" xfId="33537" xr:uid="{77CCCF7C-C413-4A6C-9728-E909DB36379C}"/>
    <cellStyle name="20% - 강조색5 13 8" xfId="22517" xr:uid="{3053F96C-66A6-4F86-BBBC-151E9078ECD4}"/>
    <cellStyle name="20% - 강조색5 13 9" xfId="48675" xr:uid="{1D019AE0-2BD8-43C2-A4B7-4DC7118B20CE}"/>
    <cellStyle name="20% - 강조색5 14" xfId="365" xr:uid="{00000000-0005-0000-0000-0000C5000000}"/>
    <cellStyle name="20% - 강조색5 14 2" xfId="722" xr:uid="{00000000-0005-0000-0000-0000C6000000}"/>
    <cellStyle name="20% - 강조색5 14 2 2" xfId="1458" xr:uid="{82C6F978-E8AF-4AA7-9EDF-24E7DF908826}"/>
    <cellStyle name="20% - 강조색5 14 2 2 2" xfId="2852" xr:uid="{10FFE7C4-DD3B-4C28-88B5-5B3DC17804E1}"/>
    <cellStyle name="20% - 강조색5 14 2 2 2 2" xfId="5628" xr:uid="{D3388B30-18B2-41C1-B8F2-14737058534A}"/>
    <cellStyle name="20% - 강조색5 14 2 2 2 2 2" xfId="11154" xr:uid="{6B9F5182-AE76-4F75-9D3D-879F20F5A5C9}"/>
    <cellStyle name="20% - 강조색5 14 2 2 2 2 2 2" xfId="22183" xr:uid="{FFE247F5-F809-4957-84B6-33AB5C1302AA}"/>
    <cellStyle name="20% - 강조색5 14 2 2 2 2 2 2 2" xfId="44232" xr:uid="{B2ED5AA8-EB84-4263-BFDE-0FE15BB7F59A}"/>
    <cellStyle name="20% - 강조색5 14 2 2 2 2 2 3" xfId="33212" xr:uid="{53C6E24D-656E-42D0-8C30-8A59E8053E42}"/>
    <cellStyle name="20% - 강조색5 14 2 2 2 2 3" xfId="16673" xr:uid="{DC77DA44-59AC-4B49-9D4D-532C919E225A}"/>
    <cellStyle name="20% - 강조색5 14 2 2 2 2 3 2" xfId="38722" xr:uid="{CB12C2AF-AB13-421A-91E0-01C7307B59A5}"/>
    <cellStyle name="20% - 강조색5 14 2 2 2 2 4" xfId="27702" xr:uid="{CE1287C7-B777-4FEF-89D7-4B02E6ED82C3}"/>
    <cellStyle name="20% - 강조색5 14 2 2 2 2 5" xfId="53860" xr:uid="{23D646E8-A5D6-4D59-8C44-878C5147552B}"/>
    <cellStyle name="20% - 강조색5 14 2 2 2 3" xfId="8399" xr:uid="{4395243D-5A64-4012-9530-D86E7A903C5D}"/>
    <cellStyle name="20% - 강조색5 14 2 2 2 3 2" xfId="19428" xr:uid="{EF63B317-93B7-4099-BFA5-FAB6F0F4B32F}"/>
    <cellStyle name="20% - 강조색5 14 2 2 2 3 2 2" xfId="41477" xr:uid="{550D3AB1-7B33-4E97-B400-A2A1F8034DAA}"/>
    <cellStyle name="20% - 강조색5 14 2 2 2 3 3" xfId="30457" xr:uid="{19ECB031-E553-4F17-AFF5-96F0001B7E6F}"/>
    <cellStyle name="20% - 강조색5 14 2 2 2 4" xfId="13918" xr:uid="{F3ACC42E-8326-4F85-B0CC-82D8B9955A1D}"/>
    <cellStyle name="20% - 강조색5 14 2 2 2 4 2" xfId="35967" xr:uid="{58AD6DAE-48C5-487F-9DDA-906BC9AE369F}"/>
    <cellStyle name="20% - 강조색5 14 2 2 2 5" xfId="24947" xr:uid="{E831EB16-9329-443D-B798-EA3C2AC02428}"/>
    <cellStyle name="20% - 강조색5 14 2 2 2 6" xfId="51105" xr:uid="{C367E933-6AE0-419A-A0DB-0DC41DB55543}"/>
    <cellStyle name="20% - 강조색5 14 2 2 3" xfId="4252" xr:uid="{90E0C30A-B1A5-42E1-8665-D67DDD121760}"/>
    <cellStyle name="20% - 강조색5 14 2 2 3 2" xfId="9778" xr:uid="{2C41BA94-D023-431E-BB29-D29D4BB0249B}"/>
    <cellStyle name="20% - 강조색5 14 2 2 3 2 2" xfId="20807" xr:uid="{F3C1B3A1-0122-43EA-88F1-F56B6420A9E7}"/>
    <cellStyle name="20% - 강조색5 14 2 2 3 2 2 2" xfId="42856" xr:uid="{2C43A886-9CBE-497C-AC6C-66F1A0833777}"/>
    <cellStyle name="20% - 강조색5 14 2 2 3 2 3" xfId="31836" xr:uid="{321D220C-80DC-4F6A-80DA-A7412FE21409}"/>
    <cellStyle name="20% - 강조색5 14 2 2 3 3" xfId="15297" xr:uid="{2619F366-AECD-47FD-994D-6E001E91E46D}"/>
    <cellStyle name="20% - 강조색5 14 2 2 3 3 2" xfId="37346" xr:uid="{D4388447-BB23-40D6-B8EB-B91C30611AAC}"/>
    <cellStyle name="20% - 강조색5 14 2 2 3 4" xfId="26326" xr:uid="{199936F1-2D89-4F59-9CCF-D198FF957476}"/>
    <cellStyle name="20% - 강조색5 14 2 2 3 5" xfId="52484" xr:uid="{51801A1E-36E4-4D09-95BE-7CD501F7162F}"/>
    <cellStyle name="20% - 강조색5 14 2 2 4" xfId="7023" xr:uid="{76E465A5-9CD4-41AE-B135-6993BAD34D6B}"/>
    <cellStyle name="20% - 강조색5 14 2 2 4 2" xfId="18052" xr:uid="{D8ECEBB6-8967-42BF-A4BC-652E60ED6E97}"/>
    <cellStyle name="20% - 강조색5 14 2 2 4 2 2" xfId="40101" xr:uid="{9681F375-D9FE-4807-84B6-13BE4E8A38FC}"/>
    <cellStyle name="20% - 강조색5 14 2 2 4 3" xfId="29081" xr:uid="{1E3B54BA-7814-4D75-8A81-2CE7D433F5E9}"/>
    <cellStyle name="20% - 강조색5 14 2 2 4 4" xfId="55237" xr:uid="{47DDBB46-A445-4DF7-A530-CC2B9CD4A31E}"/>
    <cellStyle name="20% - 강조색5 14 2 2 5" xfId="12542" xr:uid="{1E90F38E-5D85-4A2B-98A9-F1D92BA6F255}"/>
    <cellStyle name="20% - 강조색5 14 2 2 5 2" xfId="34591" xr:uid="{D493579F-C339-4D30-B679-A4338F3F2464}"/>
    <cellStyle name="20% - 강조색5 14 2 2 6" xfId="23571" xr:uid="{7E0BD4A1-73DB-4635-A80A-7928F64153BE}"/>
    <cellStyle name="20% - 강조색5 14 2 2 7" xfId="49728" xr:uid="{FEF5328E-BB32-4CF4-B8C9-FC8ACEBC8844}"/>
    <cellStyle name="20% - 강조색5 14 2 3" xfId="2164" xr:uid="{C9A56819-B8B2-41D9-9526-C5C24E2FF8B6}"/>
    <cellStyle name="20% - 강조색5 14 2 3 2" xfId="4940" xr:uid="{AC27128E-C5E8-4106-9442-12B40BF662CB}"/>
    <cellStyle name="20% - 강조색5 14 2 3 2 2" xfId="10466" xr:uid="{7260117B-D5FF-4983-94E9-A5A9FB3D9EB7}"/>
    <cellStyle name="20% - 강조색5 14 2 3 2 2 2" xfId="21495" xr:uid="{34B430F5-B494-4365-9F84-86DFF7F378FA}"/>
    <cellStyle name="20% - 강조색5 14 2 3 2 2 2 2" xfId="43544" xr:uid="{D4BA38C7-B14D-4D71-AAB4-9A0499B4F6EB}"/>
    <cellStyle name="20% - 강조색5 14 2 3 2 2 3" xfId="32524" xr:uid="{54EC2051-A446-4BDC-BCC9-C7BB298B460E}"/>
    <cellStyle name="20% - 강조색5 14 2 3 2 3" xfId="15985" xr:uid="{4470515C-80D7-4920-9F36-C4444295A985}"/>
    <cellStyle name="20% - 강조색5 14 2 3 2 3 2" xfId="38034" xr:uid="{B9100711-54E6-48FD-9780-25C6B1E6C79E}"/>
    <cellStyle name="20% - 강조색5 14 2 3 2 4" xfId="27014" xr:uid="{4ED11B08-1F33-4C92-BA34-12F7C34D9A04}"/>
    <cellStyle name="20% - 강조색5 14 2 3 2 5" xfId="53172" xr:uid="{3A5B5D7E-A87E-4685-A727-CB994C8A4965}"/>
    <cellStyle name="20% - 강조색5 14 2 3 3" xfId="7711" xr:uid="{F6010275-161F-42DB-8CFA-E46F89C6EF6C}"/>
    <cellStyle name="20% - 강조색5 14 2 3 3 2" xfId="18740" xr:uid="{E13E7389-C113-4867-8DB8-E4D68191394A}"/>
    <cellStyle name="20% - 강조색5 14 2 3 3 2 2" xfId="40789" xr:uid="{3800E9FB-4C40-43B4-A594-B7C06388B8FE}"/>
    <cellStyle name="20% - 강조색5 14 2 3 3 3" xfId="29769" xr:uid="{2D3A925E-0218-45CB-907A-78D62A52FE10}"/>
    <cellStyle name="20% - 강조색5 14 2 3 4" xfId="13230" xr:uid="{5E318D1F-6952-416B-9321-A1306A36B336}"/>
    <cellStyle name="20% - 강조색5 14 2 3 4 2" xfId="35279" xr:uid="{4974357D-0122-4BC5-BA82-94CE3BEE93CF}"/>
    <cellStyle name="20% - 강조색5 14 2 3 5" xfId="24259" xr:uid="{8FE69877-0382-4E32-BB9F-85613734F580}"/>
    <cellStyle name="20% - 강조색5 14 2 3 6" xfId="50417" xr:uid="{6B7A00EC-6411-4A26-B15C-197180FB3D42}"/>
    <cellStyle name="20% - 강조색5 14 2 4" xfId="3564" xr:uid="{DF98EEB0-9DC1-4193-82B9-D31557F7ABF5}"/>
    <cellStyle name="20% - 강조색5 14 2 4 2" xfId="9090" xr:uid="{A8A014DB-2862-4F68-8D51-44F3F18B0804}"/>
    <cellStyle name="20% - 강조색5 14 2 4 2 2" xfId="20119" xr:uid="{F2E9492B-976C-43C0-A49B-43D16AF5DAA5}"/>
    <cellStyle name="20% - 강조색5 14 2 4 2 2 2" xfId="42168" xr:uid="{92EDF22C-6CF6-46B4-A1D4-8AA1CBD42777}"/>
    <cellStyle name="20% - 강조색5 14 2 4 2 3" xfId="31148" xr:uid="{419B28E9-2F1A-42A4-A8F0-6917388FA72A}"/>
    <cellStyle name="20% - 강조색5 14 2 4 3" xfId="14609" xr:uid="{24EF6EFD-2125-47EC-A899-C9C6BD90BF7A}"/>
    <cellStyle name="20% - 강조색5 14 2 4 3 2" xfId="36658" xr:uid="{AE0AF9C5-14D0-4296-9967-3A1F9D159B04}"/>
    <cellStyle name="20% - 강조색5 14 2 4 4" xfId="25638" xr:uid="{3A84EB27-E9F8-4AB4-A459-873E861FECFE}"/>
    <cellStyle name="20% - 강조색5 14 2 4 5" xfId="51796" xr:uid="{509F46E7-BD53-468F-8756-8C04A0BF3962}"/>
    <cellStyle name="20% - 강조색5 14 2 5" xfId="6335" xr:uid="{6C81C6DB-5DBD-41EE-A9F0-C861C7B96F71}"/>
    <cellStyle name="20% - 강조색5 14 2 5 2" xfId="17364" xr:uid="{EF0D705A-8924-4A2D-83DA-D291C0045D1F}"/>
    <cellStyle name="20% - 강조색5 14 2 5 2 2" xfId="39413" xr:uid="{C34B1777-0BC7-4B11-AF76-9C2B8DE91A74}"/>
    <cellStyle name="20% - 강조색5 14 2 5 3" xfId="28393" xr:uid="{1B8D5409-AF49-4484-8D0F-20C38E65F167}"/>
    <cellStyle name="20% - 강조색5 14 2 5 4" xfId="54549" xr:uid="{FEDDA44C-60C0-4AF0-8D80-97749D155761}"/>
    <cellStyle name="20% - 강조색5 14 2 6" xfId="11854" xr:uid="{D502712D-475E-4047-B94C-482C63E13207}"/>
    <cellStyle name="20% - 강조색5 14 2 6 2" xfId="33903" xr:uid="{5BA6A82D-B165-43A4-AE73-E7427DBC00D7}"/>
    <cellStyle name="20% - 강조색5 14 2 7" xfId="22883" xr:uid="{43B4E151-24DF-4CB6-9350-B7A20145F139}"/>
    <cellStyle name="20% - 강조색5 14 2 8" xfId="49040" xr:uid="{F210B845-CA88-473E-9CC7-47A1827896B3}"/>
    <cellStyle name="20% - 강조색5 14 3" xfId="1116" xr:uid="{ADFB78E6-7C2C-4A1E-AD7F-56D03B9213DD}"/>
    <cellStyle name="20% - 강조색5 14 3 2" xfId="2510" xr:uid="{E1096EB4-1E4C-44A8-9712-FE369E0BD55B}"/>
    <cellStyle name="20% - 강조색5 14 3 2 2" xfId="5286" xr:uid="{4989982D-4C6A-45FA-84E1-485B85A3507B}"/>
    <cellStyle name="20% - 강조색5 14 3 2 2 2" xfId="10812" xr:uid="{F23C11CC-5288-4B24-BD23-C771EC9410B8}"/>
    <cellStyle name="20% - 강조색5 14 3 2 2 2 2" xfId="21841" xr:uid="{5DD1BCE6-740B-45AC-BCFF-E6ACB4143AC7}"/>
    <cellStyle name="20% - 강조색5 14 3 2 2 2 2 2" xfId="43890" xr:uid="{AC3183B3-AEA6-4395-970E-74C66A05CC10}"/>
    <cellStyle name="20% - 강조색5 14 3 2 2 2 3" xfId="32870" xr:uid="{5A935ED3-5527-444B-B348-ECE247A4F856}"/>
    <cellStyle name="20% - 강조색5 14 3 2 2 3" xfId="16331" xr:uid="{C34EA653-C11D-4D71-B6ED-E01E44EFC908}"/>
    <cellStyle name="20% - 강조색5 14 3 2 2 3 2" xfId="38380" xr:uid="{07CFB28A-E832-4BD2-A8C9-60C0973134A9}"/>
    <cellStyle name="20% - 강조색5 14 3 2 2 4" xfId="27360" xr:uid="{75E331A2-4D3D-42D5-8F1C-26DE19B1B0F4}"/>
    <cellStyle name="20% - 강조색5 14 3 2 2 5" xfId="53518" xr:uid="{CA45FD8C-22A2-4DF4-B0AD-D07161A930D2}"/>
    <cellStyle name="20% - 강조색5 14 3 2 3" xfId="8057" xr:uid="{818775F9-592E-4934-81E6-7E76CB6DB60E}"/>
    <cellStyle name="20% - 강조색5 14 3 2 3 2" xfId="19086" xr:uid="{1A5D0824-C668-4CE2-9281-6DEF57FD273C}"/>
    <cellStyle name="20% - 강조색5 14 3 2 3 2 2" xfId="41135" xr:uid="{5A0F1387-396D-4737-9EF1-9CA56B544B84}"/>
    <cellStyle name="20% - 강조색5 14 3 2 3 3" xfId="30115" xr:uid="{2B813971-CBEF-42C4-A198-E1C7198FB506}"/>
    <cellStyle name="20% - 강조색5 14 3 2 4" xfId="13576" xr:uid="{C02A2861-0E10-4440-ABD8-8BFEA6A8C523}"/>
    <cellStyle name="20% - 강조색5 14 3 2 4 2" xfId="35625" xr:uid="{F0C91FC9-0EFD-4E88-B044-43BD73A84D75}"/>
    <cellStyle name="20% - 강조색5 14 3 2 5" xfId="24605" xr:uid="{FE5EC013-1E61-4761-A16E-00435DF642CF}"/>
    <cellStyle name="20% - 강조색5 14 3 2 6" xfId="50763" xr:uid="{A38B664B-0E87-41E4-BA74-B9AC2EC27CD1}"/>
    <cellStyle name="20% - 강조색5 14 3 3" xfId="3910" xr:uid="{F5CA02D6-2074-455F-BBDC-BFBB7FF1FD77}"/>
    <cellStyle name="20% - 강조색5 14 3 3 2" xfId="9436" xr:uid="{EAFC649D-AF86-424C-A854-98689828F6E8}"/>
    <cellStyle name="20% - 강조색5 14 3 3 2 2" xfId="20465" xr:uid="{F13E7217-6973-4C09-A73C-8ADB8667207E}"/>
    <cellStyle name="20% - 강조색5 14 3 3 2 2 2" xfId="42514" xr:uid="{0C4434C7-84F1-45A2-9996-B2CCBAEEF685}"/>
    <cellStyle name="20% - 강조색5 14 3 3 2 3" xfId="31494" xr:uid="{E9A044E3-E001-4B59-A5DE-E324022B13BF}"/>
    <cellStyle name="20% - 강조색5 14 3 3 3" xfId="14955" xr:uid="{57BF9212-35D2-4BE9-AE1B-D7A047C0FBE8}"/>
    <cellStyle name="20% - 강조색5 14 3 3 3 2" xfId="37004" xr:uid="{7CEFDBE6-9630-4E2D-BFC9-308C3AB4EB74}"/>
    <cellStyle name="20% - 강조색5 14 3 3 4" xfId="25984" xr:uid="{87FBDB6B-E538-4F3A-A607-072201AB3996}"/>
    <cellStyle name="20% - 강조색5 14 3 3 5" xfId="52142" xr:uid="{FB2CAE49-DB0A-4BA7-A901-284DC330F5A9}"/>
    <cellStyle name="20% - 강조색5 14 3 4" xfId="6681" xr:uid="{736F7B5A-4F61-4E47-A394-E3DA72CC3FD1}"/>
    <cellStyle name="20% - 강조색5 14 3 4 2" xfId="17710" xr:uid="{CCD20564-07AB-4A34-969A-4F977FEA1FA0}"/>
    <cellStyle name="20% - 강조색5 14 3 4 2 2" xfId="39759" xr:uid="{1F889E7F-E969-44E2-95B0-A8A5D328E2CD}"/>
    <cellStyle name="20% - 강조색5 14 3 4 3" xfId="28739" xr:uid="{19FF0B68-1F81-41D6-850F-2EB13C222A8F}"/>
    <cellStyle name="20% - 강조색5 14 3 4 4" xfId="54895" xr:uid="{DEAED56F-758B-48BB-9521-6437090F8A48}"/>
    <cellStyle name="20% - 강조색5 14 3 5" xfId="12200" xr:uid="{31A6B43D-42CB-4CA1-B778-174C8552982F}"/>
    <cellStyle name="20% - 강조색5 14 3 5 2" xfId="34249" xr:uid="{07E6564C-2B2C-4156-A8A9-0466D00BB21E}"/>
    <cellStyle name="20% - 강조색5 14 3 6" xfId="23229" xr:uid="{CB6E974A-16F7-43BB-9B4F-7F077A8F4FD9}"/>
    <cellStyle name="20% - 강조색5 14 3 7" xfId="49386" xr:uid="{6CB0A3AC-1E56-40E5-B271-DDFEA5335EE0}"/>
    <cellStyle name="20% - 강조색5 14 4" xfId="1822" xr:uid="{B7188D69-5EE9-4360-9F69-39DE3A48C224}"/>
    <cellStyle name="20% - 강조색5 14 4 2" xfId="4598" xr:uid="{684B681D-8F96-41EB-A83B-84059796CC16}"/>
    <cellStyle name="20% - 강조색5 14 4 2 2" xfId="10124" xr:uid="{0A5FBFCC-2FDE-432D-BF02-83E919FF0DFE}"/>
    <cellStyle name="20% - 강조색5 14 4 2 2 2" xfId="21153" xr:uid="{5604CA94-6A46-4008-842F-8F7C03020D99}"/>
    <cellStyle name="20% - 강조색5 14 4 2 2 2 2" xfId="43202" xr:uid="{0A37FE0F-CC9C-43C5-B546-7926AE345DEF}"/>
    <cellStyle name="20% - 강조색5 14 4 2 2 3" xfId="32182" xr:uid="{DECE69ED-37B4-4AE1-B18A-6CE48398C669}"/>
    <cellStyle name="20% - 강조색5 14 4 2 3" xfId="15643" xr:uid="{11087E2C-25C8-4B4E-8489-E714BA68A220}"/>
    <cellStyle name="20% - 강조색5 14 4 2 3 2" xfId="37692" xr:uid="{89815E22-2400-473C-8E4C-D055A9A0F3CE}"/>
    <cellStyle name="20% - 강조색5 14 4 2 4" xfId="26672" xr:uid="{A2EC9468-B938-4762-87DF-CA7CBBD0DA56}"/>
    <cellStyle name="20% - 강조색5 14 4 2 5" xfId="52830" xr:uid="{8CADF071-BF8A-463D-B8F2-FC913A3717C0}"/>
    <cellStyle name="20% - 강조색5 14 4 3" xfId="7369" xr:uid="{770F6C75-F9BF-47FB-AC3D-FDFC5524A9D2}"/>
    <cellStyle name="20% - 강조색5 14 4 3 2" xfId="18398" xr:uid="{2B36B749-4D1B-408E-B199-BB7D2C7F389D}"/>
    <cellStyle name="20% - 강조색5 14 4 3 2 2" xfId="40447" xr:uid="{CE296439-6022-46A2-A518-80FB5F5F8810}"/>
    <cellStyle name="20% - 강조색5 14 4 3 3" xfId="29427" xr:uid="{B14BD28F-FE6C-467E-AEE7-AA1BC5BF942D}"/>
    <cellStyle name="20% - 강조색5 14 4 4" xfId="12888" xr:uid="{5DC8D151-127E-4662-A141-737ED06B4C89}"/>
    <cellStyle name="20% - 강조색5 14 4 4 2" xfId="34937" xr:uid="{D120A71E-0938-43C8-AED5-31DD6900FD78}"/>
    <cellStyle name="20% - 강조색5 14 4 5" xfId="23917" xr:uid="{91AB6EA6-5AF5-491C-B96A-CFF52EDBA9E5}"/>
    <cellStyle name="20% - 강조색5 14 4 6" xfId="50075" xr:uid="{19A4941B-082D-4C55-AB7E-5F38C5F2EF7E}"/>
    <cellStyle name="20% - 강조색5 14 5" xfId="3222" xr:uid="{955A9E51-7697-4D30-A702-51452D4DC322}"/>
    <cellStyle name="20% - 강조색5 14 5 2" xfId="8748" xr:uid="{3DB5C5C4-753B-4F5A-95C8-FDAC8B7A3708}"/>
    <cellStyle name="20% - 강조색5 14 5 2 2" xfId="19777" xr:uid="{F0906CB9-AF8C-4193-BD7A-932E664C5814}"/>
    <cellStyle name="20% - 강조색5 14 5 2 2 2" xfId="41826" xr:uid="{EF30155B-773E-4A58-82AA-D84A4B8FFFC7}"/>
    <cellStyle name="20% - 강조색5 14 5 2 3" xfId="30806" xr:uid="{BA0B6C47-6020-475D-BF1B-1046739A42E8}"/>
    <cellStyle name="20% - 강조색5 14 5 3" xfId="14267" xr:uid="{B5A919EF-28B1-44D4-A713-ED491CC4B1F7}"/>
    <cellStyle name="20% - 강조색5 14 5 3 2" xfId="36316" xr:uid="{650A2985-40CF-4B0E-A6AC-8ED84C7454D9}"/>
    <cellStyle name="20% - 강조색5 14 5 4" xfId="25296" xr:uid="{CC74A7C3-F5BD-4D8E-A495-8FD78E2448CB}"/>
    <cellStyle name="20% - 강조색5 14 5 5" xfId="51454" xr:uid="{E67E89CF-2850-457E-A86C-32130C05C6BE}"/>
    <cellStyle name="20% - 강조색5 14 6" xfId="5993" xr:uid="{0A4B9E68-6D83-440C-A486-9EC1F20B807F}"/>
    <cellStyle name="20% - 강조색5 14 6 2" xfId="17022" xr:uid="{1A571A8D-99C8-4BCF-BE00-B4092F4D3E18}"/>
    <cellStyle name="20% - 강조색5 14 6 2 2" xfId="39071" xr:uid="{EF54788A-7B6C-4594-AC62-A78F63DD7A9A}"/>
    <cellStyle name="20% - 강조색5 14 6 3" xfId="28051" xr:uid="{1D6E4352-BE45-4898-B80F-48C210E39B4E}"/>
    <cellStyle name="20% - 강조색5 14 6 4" xfId="54207" xr:uid="{BB139B3B-9AEA-4A3F-BD10-F8AD79F4AB22}"/>
    <cellStyle name="20% - 강조색5 14 7" xfId="11512" xr:uid="{501E334E-4A34-43B4-978C-E601D793CF2A}"/>
    <cellStyle name="20% - 강조색5 14 7 2" xfId="33561" xr:uid="{C2D6F6EB-3BE6-4ECD-955E-6FC573B58EF1}"/>
    <cellStyle name="20% - 강조색5 14 8" xfId="22541" xr:uid="{A1D01084-F558-44D9-AAF4-E99B3C60D5DA}"/>
    <cellStyle name="20% - 강조색5 14 9" xfId="48698" xr:uid="{B44EC9C6-4C4C-4CEA-800E-34740969C317}"/>
    <cellStyle name="20% - 강조색5 15" xfId="379" xr:uid="{00000000-0005-0000-0000-0000C7000000}"/>
    <cellStyle name="20% - 강조색5 15 2" xfId="736" xr:uid="{00000000-0005-0000-0000-0000C8000000}"/>
    <cellStyle name="20% - 강조색5 15 2 2" xfId="1472" xr:uid="{157D6125-781B-4AFE-B1C6-4FD224DD3615}"/>
    <cellStyle name="20% - 강조색5 15 2 2 2" xfId="2866" xr:uid="{A164EC81-B5C4-4801-85FB-51B2A30B51D5}"/>
    <cellStyle name="20% - 강조색5 15 2 2 2 2" xfId="5642" xr:uid="{8B5F82AB-74F2-4F69-91FF-824B42D85A17}"/>
    <cellStyle name="20% - 강조색5 15 2 2 2 2 2" xfId="11168" xr:uid="{AC56E798-C941-45B4-A27A-DEACFB4B4963}"/>
    <cellStyle name="20% - 강조색5 15 2 2 2 2 2 2" xfId="22197" xr:uid="{BC36D41E-7A99-4E03-9820-C66E2E72EF0A}"/>
    <cellStyle name="20% - 강조색5 15 2 2 2 2 2 2 2" xfId="44246" xr:uid="{B0085EBD-BDF5-4254-AD67-FBC6D40CB4C2}"/>
    <cellStyle name="20% - 강조색5 15 2 2 2 2 2 3" xfId="33226" xr:uid="{E69F5A31-6796-4FD6-9D5A-CBE26CAB2EDF}"/>
    <cellStyle name="20% - 강조색5 15 2 2 2 2 3" xfId="16687" xr:uid="{C092EBE9-77EE-47B5-909A-F3BE530DBAC8}"/>
    <cellStyle name="20% - 강조색5 15 2 2 2 2 3 2" xfId="38736" xr:uid="{41C3F678-DB5B-432D-8C71-2683F7262528}"/>
    <cellStyle name="20% - 강조색5 15 2 2 2 2 4" xfId="27716" xr:uid="{668F9ADE-023D-42E8-BEEC-A5499194DDDF}"/>
    <cellStyle name="20% - 강조색5 15 2 2 2 2 5" xfId="53874" xr:uid="{0267AF92-DA16-45E0-B8E8-CE1704959F10}"/>
    <cellStyle name="20% - 강조색5 15 2 2 2 3" xfId="8413" xr:uid="{766CB047-86B9-4E7E-AF66-B3BD92C1399D}"/>
    <cellStyle name="20% - 강조색5 15 2 2 2 3 2" xfId="19442" xr:uid="{14B021EB-6C93-42BB-8F3A-94C838D7C092}"/>
    <cellStyle name="20% - 강조색5 15 2 2 2 3 2 2" xfId="41491" xr:uid="{0D74140C-C2AA-4A5A-9A88-8622083D334C}"/>
    <cellStyle name="20% - 강조색5 15 2 2 2 3 3" xfId="30471" xr:uid="{B560FB6E-15CA-4E4F-8BB6-B38E631614B5}"/>
    <cellStyle name="20% - 강조색5 15 2 2 2 4" xfId="13932" xr:uid="{85D241C8-CCE5-43A7-A8D1-8560B15B4B26}"/>
    <cellStyle name="20% - 강조색5 15 2 2 2 4 2" xfId="35981" xr:uid="{7A28F834-34C5-49E9-A395-CC9BC7856130}"/>
    <cellStyle name="20% - 강조색5 15 2 2 2 5" xfId="24961" xr:uid="{C534E542-1399-4211-9BEC-3BB631E698CD}"/>
    <cellStyle name="20% - 강조색5 15 2 2 2 6" xfId="51119" xr:uid="{E4C66C7C-12F3-400E-B38C-610EB0DCBDD4}"/>
    <cellStyle name="20% - 강조색5 15 2 2 3" xfId="4266" xr:uid="{76F03F45-9BE6-4D57-BC35-5DD292CE87D2}"/>
    <cellStyle name="20% - 강조색5 15 2 2 3 2" xfId="9792" xr:uid="{87A06E34-BD23-4A97-BEA3-D25835D334F0}"/>
    <cellStyle name="20% - 강조색5 15 2 2 3 2 2" xfId="20821" xr:uid="{15D5EB99-E6ED-455C-A2D8-157942AB03F7}"/>
    <cellStyle name="20% - 강조색5 15 2 2 3 2 2 2" xfId="42870" xr:uid="{311DC840-85A6-46F1-A76B-C5B543E02A7E}"/>
    <cellStyle name="20% - 강조색5 15 2 2 3 2 3" xfId="31850" xr:uid="{D653D323-5A4F-4AEB-AE1B-02984AD562AF}"/>
    <cellStyle name="20% - 강조색5 15 2 2 3 3" xfId="15311" xr:uid="{18C4222D-3CF0-4675-A36C-43D77366F375}"/>
    <cellStyle name="20% - 강조색5 15 2 2 3 3 2" xfId="37360" xr:uid="{707A7C98-3BD7-4994-9CB6-477126672FAB}"/>
    <cellStyle name="20% - 강조색5 15 2 2 3 4" xfId="26340" xr:uid="{E6755F2A-FC21-483D-896D-3340ECB8BDE8}"/>
    <cellStyle name="20% - 강조색5 15 2 2 3 5" xfId="52498" xr:uid="{4760C176-A56B-47BB-9F83-F4B14B0FA713}"/>
    <cellStyle name="20% - 강조색5 15 2 2 4" xfId="7037" xr:uid="{5AB372B5-9ECD-40C6-BA68-0FE5CF36A73D}"/>
    <cellStyle name="20% - 강조색5 15 2 2 4 2" xfId="18066" xr:uid="{CC03F771-8F5F-41C4-A96C-FE129CF76365}"/>
    <cellStyle name="20% - 강조색5 15 2 2 4 2 2" xfId="40115" xr:uid="{D6F06D94-5340-455A-8EDE-8862ECB27624}"/>
    <cellStyle name="20% - 강조색5 15 2 2 4 3" xfId="29095" xr:uid="{3E4A6994-636F-4C02-B524-40EFC0C5BFD9}"/>
    <cellStyle name="20% - 강조색5 15 2 2 4 4" xfId="55251" xr:uid="{184AD009-90B4-4A7F-9D43-BB3D0EF396C9}"/>
    <cellStyle name="20% - 강조색5 15 2 2 5" xfId="12556" xr:uid="{A6F8A056-4A93-43F2-8237-663A01B6DDD0}"/>
    <cellStyle name="20% - 강조색5 15 2 2 5 2" xfId="34605" xr:uid="{0E6CBBEB-9BEA-458C-95AC-1C5EDE951770}"/>
    <cellStyle name="20% - 강조색5 15 2 2 6" xfId="23585" xr:uid="{BBEF778D-452B-4899-883B-0D60D4EF34DC}"/>
    <cellStyle name="20% - 강조색5 15 2 2 7" xfId="49742" xr:uid="{E8739D51-A081-434C-86D2-1DD1CF2CDC6F}"/>
    <cellStyle name="20% - 강조색5 15 2 3" xfId="2178" xr:uid="{3AEE939D-31A8-4025-AA02-5E21F819CF47}"/>
    <cellStyle name="20% - 강조색5 15 2 3 2" xfId="4954" xr:uid="{F8F2DCC1-5E68-42DC-8336-334D08E43D77}"/>
    <cellStyle name="20% - 강조색5 15 2 3 2 2" xfId="10480" xr:uid="{F1634906-3A14-4FFC-95F7-25E1C07E9495}"/>
    <cellStyle name="20% - 강조색5 15 2 3 2 2 2" xfId="21509" xr:uid="{DC2B0FE0-08C5-4A89-82DF-27DADD99964F}"/>
    <cellStyle name="20% - 강조색5 15 2 3 2 2 2 2" xfId="43558" xr:uid="{1F0035A0-38A7-45B3-8589-216D13D5D9F7}"/>
    <cellStyle name="20% - 강조색5 15 2 3 2 2 3" xfId="32538" xr:uid="{6CFF283B-B75D-45B1-9F2A-CDD75E98CE30}"/>
    <cellStyle name="20% - 강조색5 15 2 3 2 3" xfId="15999" xr:uid="{3FCA7C7A-DCD7-4406-8445-CFAA6549855E}"/>
    <cellStyle name="20% - 강조색5 15 2 3 2 3 2" xfId="38048" xr:uid="{FDFAC000-B7B5-4B18-94B4-2D01E2EE762D}"/>
    <cellStyle name="20% - 강조색5 15 2 3 2 4" xfId="27028" xr:uid="{36314F48-BB06-4734-9C69-CAB10AE0B507}"/>
    <cellStyle name="20% - 강조색5 15 2 3 2 5" xfId="53186" xr:uid="{CA5F4EE5-E9F7-4BDA-8717-60C4B4B4AE7F}"/>
    <cellStyle name="20% - 강조색5 15 2 3 3" xfId="7725" xr:uid="{B37A2F4D-7283-4ADB-BC27-97DA8926FF27}"/>
    <cellStyle name="20% - 강조색5 15 2 3 3 2" xfId="18754" xr:uid="{24D691FD-E65D-4DCA-BDB9-EB80D203FA56}"/>
    <cellStyle name="20% - 강조색5 15 2 3 3 2 2" xfId="40803" xr:uid="{ADE9B63C-54F5-4499-83E2-B04A5FAE63F5}"/>
    <cellStyle name="20% - 강조색5 15 2 3 3 3" xfId="29783" xr:uid="{A606D4CD-538C-4795-A7D5-FBB9EC84F9FD}"/>
    <cellStyle name="20% - 강조색5 15 2 3 4" xfId="13244" xr:uid="{D369C844-430C-4057-81D9-9C1069D49771}"/>
    <cellStyle name="20% - 강조색5 15 2 3 4 2" xfId="35293" xr:uid="{AACE2BA1-97CF-4FCD-9006-E809A3A47750}"/>
    <cellStyle name="20% - 강조색5 15 2 3 5" xfId="24273" xr:uid="{99145CC9-CDCC-47D4-9591-9B603BA1F7C9}"/>
    <cellStyle name="20% - 강조색5 15 2 3 6" xfId="50431" xr:uid="{C9968C02-36B2-4CDB-9FFF-E63CDB24A3E2}"/>
    <cellStyle name="20% - 강조색5 15 2 4" xfId="3578" xr:uid="{D1B51768-DC4B-4CB4-91F8-1E5DB5B59075}"/>
    <cellStyle name="20% - 강조색5 15 2 4 2" xfId="9104" xr:uid="{D7C14200-2FCB-4884-9045-6E829FBED2F2}"/>
    <cellStyle name="20% - 강조색5 15 2 4 2 2" xfId="20133" xr:uid="{2FD6D6BB-E576-43E5-83AD-90245692AA71}"/>
    <cellStyle name="20% - 강조색5 15 2 4 2 2 2" xfId="42182" xr:uid="{A5278338-FC93-4E6E-9F3C-87B9FC637878}"/>
    <cellStyle name="20% - 강조색5 15 2 4 2 3" xfId="31162" xr:uid="{78E2AACA-A074-41B0-B2F4-0A56BD2B7D11}"/>
    <cellStyle name="20% - 강조색5 15 2 4 3" xfId="14623" xr:uid="{A834BD89-420C-4839-A8B2-0ED1E5543381}"/>
    <cellStyle name="20% - 강조색5 15 2 4 3 2" xfId="36672" xr:uid="{69E343E7-7225-4517-B6BA-0D2AA52CD51C}"/>
    <cellStyle name="20% - 강조색5 15 2 4 4" xfId="25652" xr:uid="{433917F0-20F4-49E2-B92B-42B29A9B4BFC}"/>
    <cellStyle name="20% - 강조색5 15 2 4 5" xfId="51810" xr:uid="{83E96F51-4E1D-4453-B8BD-878A1359DDC6}"/>
    <cellStyle name="20% - 강조색5 15 2 5" xfId="6349" xr:uid="{B6B13B8A-5FCF-4D21-BFDE-5D4203703B47}"/>
    <cellStyle name="20% - 강조색5 15 2 5 2" xfId="17378" xr:uid="{DF3A4E66-6A0C-428A-BA35-01B6D2E53754}"/>
    <cellStyle name="20% - 강조색5 15 2 5 2 2" xfId="39427" xr:uid="{377EDE39-156E-4B76-A0AA-68DEEFD82F22}"/>
    <cellStyle name="20% - 강조색5 15 2 5 3" xfId="28407" xr:uid="{83285E92-AED6-40EC-84BE-C833AEAEBAD8}"/>
    <cellStyle name="20% - 강조색5 15 2 5 4" xfId="54563" xr:uid="{119C4F4C-FF22-4EE7-A7E2-0A65E17EDB10}"/>
    <cellStyle name="20% - 강조색5 15 2 6" xfId="11868" xr:uid="{066A1AF6-65BF-4345-9BD0-D8AC80D497C9}"/>
    <cellStyle name="20% - 강조색5 15 2 6 2" xfId="33917" xr:uid="{B6362F5C-4DB4-4606-BF20-3B202B475E6D}"/>
    <cellStyle name="20% - 강조색5 15 2 7" xfId="22897" xr:uid="{12DB8788-93EB-4401-9D51-4C09F3BE356A}"/>
    <cellStyle name="20% - 강조색5 15 2 8" xfId="49054" xr:uid="{63B9CDDA-53FF-4885-BFD1-CD27F403BCD7}"/>
    <cellStyle name="20% - 강조색5 15 3" xfId="1130" xr:uid="{B7910788-FE6A-4945-AE94-F5D863098428}"/>
    <cellStyle name="20% - 강조색5 15 3 2" xfId="2524" xr:uid="{83C982D2-531D-453F-8CE6-512533822FF0}"/>
    <cellStyle name="20% - 강조색5 15 3 2 2" xfId="5300" xr:uid="{A5539AF7-2F48-4052-84C9-EC9DB5C1BAA1}"/>
    <cellStyle name="20% - 강조색5 15 3 2 2 2" xfId="10826" xr:uid="{D877F7B8-7B3D-4A6E-9E77-014E4CE15117}"/>
    <cellStyle name="20% - 강조색5 15 3 2 2 2 2" xfId="21855" xr:uid="{392E8FB3-A4DB-4FB0-80FD-EBDA871E6ACC}"/>
    <cellStyle name="20% - 강조색5 15 3 2 2 2 2 2" xfId="43904" xr:uid="{9FDFBC0F-7989-4B11-B713-FB5DDF2A560A}"/>
    <cellStyle name="20% - 강조색5 15 3 2 2 2 3" xfId="32884" xr:uid="{490FDB2B-94E4-4BFD-8FE6-BAF8254E1708}"/>
    <cellStyle name="20% - 강조색5 15 3 2 2 3" xfId="16345" xr:uid="{F2D87C91-8C83-405C-A0AF-BE20EE3838F5}"/>
    <cellStyle name="20% - 강조색5 15 3 2 2 3 2" xfId="38394" xr:uid="{F8213585-F03B-4B3A-8BDB-A41195790B98}"/>
    <cellStyle name="20% - 강조색5 15 3 2 2 4" xfId="27374" xr:uid="{E0EC040F-6E32-435A-A782-65865837B34F}"/>
    <cellStyle name="20% - 강조색5 15 3 2 2 5" xfId="53532" xr:uid="{B81F48F1-9585-4C00-9531-C8973FCB9142}"/>
    <cellStyle name="20% - 강조색5 15 3 2 3" xfId="8071" xr:uid="{3B34A7CC-0652-4BB6-8808-D6E74745589E}"/>
    <cellStyle name="20% - 강조색5 15 3 2 3 2" xfId="19100" xr:uid="{B7F5EE39-C564-4BC3-B665-6189E66512FE}"/>
    <cellStyle name="20% - 강조색5 15 3 2 3 2 2" xfId="41149" xr:uid="{A6DF0537-F64E-4AE9-AAD0-B16957E63C05}"/>
    <cellStyle name="20% - 강조색5 15 3 2 3 3" xfId="30129" xr:uid="{466945A8-E672-4E21-8B06-30AA8E1ABE1F}"/>
    <cellStyle name="20% - 강조색5 15 3 2 4" xfId="13590" xr:uid="{F52FAE0E-B8AF-460C-9147-0ABC628DD9F5}"/>
    <cellStyle name="20% - 강조색5 15 3 2 4 2" xfId="35639" xr:uid="{1242606F-F402-4FB3-97E6-917AF4571522}"/>
    <cellStyle name="20% - 강조색5 15 3 2 5" xfId="24619" xr:uid="{250CEDD4-0FF8-4E97-A299-E7D1A632D6FA}"/>
    <cellStyle name="20% - 강조색5 15 3 2 6" xfId="50777" xr:uid="{CD34F5C8-5B3E-4AF7-8DC9-9F5A516DB586}"/>
    <cellStyle name="20% - 강조색5 15 3 3" xfId="3924" xr:uid="{385C9260-55DF-448A-B650-26EC843EB8C6}"/>
    <cellStyle name="20% - 강조색5 15 3 3 2" xfId="9450" xr:uid="{F923E507-5F06-4E44-B93A-F5570D2A8246}"/>
    <cellStyle name="20% - 강조색5 15 3 3 2 2" xfId="20479" xr:uid="{BC4F5732-6AB2-4AEC-91C9-A4C2C1C3365C}"/>
    <cellStyle name="20% - 강조색5 15 3 3 2 2 2" xfId="42528" xr:uid="{CC4946D3-44E8-40D6-A0CE-4B7272A4B564}"/>
    <cellStyle name="20% - 강조색5 15 3 3 2 3" xfId="31508" xr:uid="{6BAB50E9-4B32-46E7-945B-D8FDEA13B68E}"/>
    <cellStyle name="20% - 강조색5 15 3 3 3" xfId="14969" xr:uid="{B6DDA66C-5BC8-49C2-A78B-B3336AD334B9}"/>
    <cellStyle name="20% - 강조색5 15 3 3 3 2" xfId="37018" xr:uid="{04FCCCBE-4287-470C-B642-839A61AA937E}"/>
    <cellStyle name="20% - 강조색5 15 3 3 4" xfId="25998" xr:uid="{0F01A99B-9EE1-497F-97EE-604B6B40C182}"/>
    <cellStyle name="20% - 강조색5 15 3 3 5" xfId="52156" xr:uid="{9D25A98F-92B4-408E-AFB7-6FA466702DDF}"/>
    <cellStyle name="20% - 강조색5 15 3 4" xfId="6695" xr:uid="{C1D24AAF-07FE-4B3E-BEF6-7D9360B5ADB7}"/>
    <cellStyle name="20% - 강조색5 15 3 4 2" xfId="17724" xr:uid="{772D5ADD-EB63-4735-94BA-5B565ED1FCD1}"/>
    <cellStyle name="20% - 강조색5 15 3 4 2 2" xfId="39773" xr:uid="{74EF1386-7C72-4479-8953-3B08B7EF3548}"/>
    <cellStyle name="20% - 강조색5 15 3 4 3" xfId="28753" xr:uid="{BD822CAD-8DBF-4B65-9531-19A768F5426D}"/>
    <cellStyle name="20% - 강조색5 15 3 4 4" xfId="54909" xr:uid="{59A3DB47-00CB-4217-944A-30FDAA747AF4}"/>
    <cellStyle name="20% - 강조색5 15 3 5" xfId="12214" xr:uid="{A2312625-3B97-4855-BD0C-01F418887A0F}"/>
    <cellStyle name="20% - 강조색5 15 3 5 2" xfId="34263" xr:uid="{5A112C18-6257-45E6-AA1E-691A329AA275}"/>
    <cellStyle name="20% - 강조색5 15 3 6" xfId="23243" xr:uid="{E7B7986C-2B04-4789-9C46-CDA67DA581D7}"/>
    <cellStyle name="20% - 강조색5 15 3 7" xfId="49400" xr:uid="{C8872374-04FC-4AE9-AEEC-EBFB6CF4784B}"/>
    <cellStyle name="20% - 강조색5 15 4" xfId="1836" xr:uid="{9890E2E2-232E-4C3C-907C-B48A56D494C3}"/>
    <cellStyle name="20% - 강조색5 15 4 2" xfId="4612" xr:uid="{55DE7C8E-16BA-43B1-8322-3945D1976BFF}"/>
    <cellStyle name="20% - 강조색5 15 4 2 2" xfId="10138" xr:uid="{8F46E4B7-D2C4-46BE-B7D8-E004ECC4B872}"/>
    <cellStyle name="20% - 강조색5 15 4 2 2 2" xfId="21167" xr:uid="{976218C5-21A2-475C-BAE7-B594041AAEDD}"/>
    <cellStyle name="20% - 강조색5 15 4 2 2 2 2" xfId="43216" xr:uid="{4A746D81-9BEE-4F02-BC37-40852BD998CD}"/>
    <cellStyle name="20% - 강조색5 15 4 2 2 3" xfId="32196" xr:uid="{27D89909-3F07-48D1-AA1F-A6A720925BB3}"/>
    <cellStyle name="20% - 강조색5 15 4 2 3" xfId="15657" xr:uid="{CFD0777C-10D0-4991-897C-7BDB9681DDE3}"/>
    <cellStyle name="20% - 강조색5 15 4 2 3 2" xfId="37706" xr:uid="{03A300DD-8C83-4273-BF65-82D7B495A0E2}"/>
    <cellStyle name="20% - 강조색5 15 4 2 4" xfId="26686" xr:uid="{2B3934F4-241C-43A2-88F6-571812BE286C}"/>
    <cellStyle name="20% - 강조색5 15 4 2 5" xfId="52844" xr:uid="{34F5C886-143A-46F9-9E4E-5C0A440BEC44}"/>
    <cellStyle name="20% - 강조색5 15 4 3" xfId="7383" xr:uid="{8042DB8C-9F1B-465C-B6E3-547DDE4968A5}"/>
    <cellStyle name="20% - 강조색5 15 4 3 2" xfId="18412" xr:uid="{1B11084C-1CF6-4859-A652-8B0EE2BBF4BA}"/>
    <cellStyle name="20% - 강조색5 15 4 3 2 2" xfId="40461" xr:uid="{FEFCE47F-557E-4513-9BE2-E4E2A145F163}"/>
    <cellStyle name="20% - 강조색5 15 4 3 3" xfId="29441" xr:uid="{49EA4518-96D4-4899-9E34-57159AA11914}"/>
    <cellStyle name="20% - 강조색5 15 4 4" xfId="12902" xr:uid="{F9A30231-0B89-474A-8BB3-0DAC483904AE}"/>
    <cellStyle name="20% - 강조색5 15 4 4 2" xfId="34951" xr:uid="{DB688BCB-E5E9-4D4F-BED1-E9E3767BE568}"/>
    <cellStyle name="20% - 강조색5 15 4 5" xfId="23931" xr:uid="{56E4F727-1781-4A74-A9B9-CE1151E9B356}"/>
    <cellStyle name="20% - 강조색5 15 4 6" xfId="50089" xr:uid="{39293D7A-FC19-4289-BEC5-DEE76D3FDBCF}"/>
    <cellStyle name="20% - 강조색5 15 5" xfId="3236" xr:uid="{AB05A197-D5AF-4350-9728-3288C693E593}"/>
    <cellStyle name="20% - 강조색5 15 5 2" xfId="8762" xr:uid="{AB3D2461-0F9A-4F33-8932-A6D117DA548A}"/>
    <cellStyle name="20% - 강조색5 15 5 2 2" xfId="19791" xr:uid="{A611CBAB-871C-4A5B-9862-A2D0EB1DDF6B}"/>
    <cellStyle name="20% - 강조색5 15 5 2 2 2" xfId="41840" xr:uid="{1F55ACE0-A91E-404C-9144-6E60044693C4}"/>
    <cellStyle name="20% - 강조색5 15 5 2 3" xfId="30820" xr:uid="{647C62EF-7325-4D2C-9DFF-9017DD5D92D8}"/>
    <cellStyle name="20% - 강조색5 15 5 3" xfId="14281" xr:uid="{613CE7F6-CD1C-48CA-A8BA-DB59CDB21EB0}"/>
    <cellStyle name="20% - 강조색5 15 5 3 2" xfId="36330" xr:uid="{83BD61E3-F85B-4EB6-AD47-4F7B2DD19417}"/>
    <cellStyle name="20% - 강조색5 15 5 4" xfId="25310" xr:uid="{0767F33F-E7CB-40BA-97DE-6E8D2253B603}"/>
    <cellStyle name="20% - 강조색5 15 5 5" xfId="51468" xr:uid="{EF7229B1-B3E8-4707-9AB0-E61D0D580B9E}"/>
    <cellStyle name="20% - 강조색5 15 6" xfId="6007" xr:uid="{EB7C65C4-9DAF-4DC3-80CC-0EFBB9C88F51}"/>
    <cellStyle name="20% - 강조색5 15 6 2" xfId="17036" xr:uid="{8B41455D-2FBA-473F-90FC-92FD62C93805}"/>
    <cellStyle name="20% - 강조색5 15 6 2 2" xfId="39085" xr:uid="{D7DDE85E-DC6D-490A-B0FC-7E8B7687DB48}"/>
    <cellStyle name="20% - 강조색5 15 6 3" xfId="28065" xr:uid="{F84AED19-826E-443E-B382-D1EEE93E1EEC}"/>
    <cellStyle name="20% - 강조색5 15 6 4" xfId="54221" xr:uid="{04AD315F-CDA7-4351-A5AB-87054F33E558}"/>
    <cellStyle name="20% - 강조색5 15 7" xfId="11526" xr:uid="{4B83EABC-6AFA-4311-8271-61A030CFC56F}"/>
    <cellStyle name="20% - 강조색5 15 7 2" xfId="33575" xr:uid="{4900A811-F605-444A-877E-7BEC3C1A9041}"/>
    <cellStyle name="20% - 강조색5 15 8" xfId="22555" xr:uid="{79FE1225-AD7C-498F-8D26-77D4716F0146}"/>
    <cellStyle name="20% - 강조색5 15 9" xfId="48712" xr:uid="{479C4481-B8E4-44A3-B523-4D4AD7AA1E1D}"/>
    <cellStyle name="20% - 강조색5 16" xfId="411" xr:uid="{00000000-0005-0000-0000-0000C9000000}"/>
    <cellStyle name="20% - 강조색5 16 2" xfId="1151" xr:uid="{0465E296-1958-46FE-A7F1-95D9B797EF44}"/>
    <cellStyle name="20% - 강조색5 16 2 2" xfId="2545" xr:uid="{46283F8F-C14A-4440-8ADF-270B848D98BF}"/>
    <cellStyle name="20% - 강조색5 16 2 2 2" xfId="5321" xr:uid="{6FC4680A-F5DF-4398-8B8E-B1C5AE3CFB76}"/>
    <cellStyle name="20% - 강조색5 16 2 2 2 2" xfId="10847" xr:uid="{2D51FD8B-551E-4605-AEA3-47E6A1842FD5}"/>
    <cellStyle name="20% - 강조색5 16 2 2 2 2 2" xfId="21876" xr:uid="{DC4FFECF-EDD4-440E-A778-E42E99D44616}"/>
    <cellStyle name="20% - 강조색5 16 2 2 2 2 2 2" xfId="43925" xr:uid="{848207CA-35E9-4F37-B6F0-6E68D9547DB7}"/>
    <cellStyle name="20% - 강조색5 16 2 2 2 2 3" xfId="32905" xr:uid="{2ED54C49-8EC9-4E5A-878F-24A74F0D488F}"/>
    <cellStyle name="20% - 강조색5 16 2 2 2 3" xfId="16366" xr:uid="{715BEA00-3A37-406F-AC5F-A62E72D30D32}"/>
    <cellStyle name="20% - 강조색5 16 2 2 2 3 2" xfId="38415" xr:uid="{BFC56E87-E32B-4424-9374-1978308D7526}"/>
    <cellStyle name="20% - 강조색5 16 2 2 2 4" xfId="27395" xr:uid="{87A3D052-5691-4CD7-A6FB-66A7AFFC14D5}"/>
    <cellStyle name="20% - 강조색5 16 2 2 2 5" xfId="53553" xr:uid="{D2174493-27A6-46E2-99EA-A00499772BB9}"/>
    <cellStyle name="20% - 강조색5 16 2 2 3" xfId="8092" xr:uid="{EEA9005F-7FF6-4EB5-B0A0-FF234BE1689B}"/>
    <cellStyle name="20% - 강조색5 16 2 2 3 2" xfId="19121" xr:uid="{98B400C0-FD3B-4B13-B367-CFF4FFB7A47D}"/>
    <cellStyle name="20% - 강조색5 16 2 2 3 2 2" xfId="41170" xr:uid="{56C116BA-CFF9-4E34-9558-95620D62FDEA}"/>
    <cellStyle name="20% - 강조색5 16 2 2 3 3" xfId="30150" xr:uid="{6F75D2A7-F24A-4262-A467-E168E804AD73}"/>
    <cellStyle name="20% - 강조색5 16 2 2 4" xfId="13611" xr:uid="{75D8898F-7769-4029-A991-266FF4365A4E}"/>
    <cellStyle name="20% - 강조색5 16 2 2 4 2" xfId="35660" xr:uid="{68FC841F-BA59-4FE5-AC05-144590585CB5}"/>
    <cellStyle name="20% - 강조색5 16 2 2 5" xfId="24640" xr:uid="{4A11D81C-9725-40B1-A797-774E492DBD1F}"/>
    <cellStyle name="20% - 강조색5 16 2 2 6" xfId="50798" xr:uid="{2DD6DEC9-5E92-4541-AF0F-C2CC8AD420F6}"/>
    <cellStyle name="20% - 강조색5 16 2 3" xfId="3945" xr:uid="{D71357F9-8E6F-4BD4-8FE6-1E3E3706E080}"/>
    <cellStyle name="20% - 강조색5 16 2 3 2" xfId="9471" xr:uid="{DDE6E0CB-39AD-4310-9216-100227A9E07C}"/>
    <cellStyle name="20% - 강조색5 16 2 3 2 2" xfId="20500" xr:uid="{6DCCCE4D-F879-4932-BF8E-D56C0821B2B0}"/>
    <cellStyle name="20% - 강조색5 16 2 3 2 2 2" xfId="42549" xr:uid="{B47F5315-76F9-4BC5-AA61-658EB9FE62D6}"/>
    <cellStyle name="20% - 강조색5 16 2 3 2 3" xfId="31529" xr:uid="{45D959B0-AC40-4C64-A11E-B0721DAA401E}"/>
    <cellStyle name="20% - 강조색5 16 2 3 3" xfId="14990" xr:uid="{C138329F-B0C1-4E9E-87D3-5D24CBAC9C04}"/>
    <cellStyle name="20% - 강조색5 16 2 3 3 2" xfId="37039" xr:uid="{BC5CF67C-0C0C-445E-B821-52001E4B83FA}"/>
    <cellStyle name="20% - 강조색5 16 2 3 4" xfId="26019" xr:uid="{AE80FC3A-9AE1-4FC1-9AB5-F6430B87539A}"/>
    <cellStyle name="20% - 강조색5 16 2 3 5" xfId="52177" xr:uid="{FDD709F8-0E5F-471C-8B54-8CE30F928949}"/>
    <cellStyle name="20% - 강조색5 16 2 4" xfId="6716" xr:uid="{D65BFF7D-A08B-45D2-BE80-46A8024458F3}"/>
    <cellStyle name="20% - 강조색5 16 2 4 2" xfId="17745" xr:uid="{BF42430B-9AF3-4FC1-8EFB-02074B019E27}"/>
    <cellStyle name="20% - 강조색5 16 2 4 2 2" xfId="39794" xr:uid="{02148A46-9A4A-4524-BB2E-04BD6C8D461C}"/>
    <cellStyle name="20% - 강조색5 16 2 4 3" xfId="28774" xr:uid="{0821ABFA-4AFB-4E5F-A2B6-FF68F0E9F2F4}"/>
    <cellStyle name="20% - 강조색5 16 2 4 4" xfId="54930" xr:uid="{4EC889E0-57AB-4BE3-8AC7-E77CA26DF722}"/>
    <cellStyle name="20% - 강조색5 16 2 5" xfId="12235" xr:uid="{A0551000-58A9-45D5-A704-052E2352AF27}"/>
    <cellStyle name="20% - 강조색5 16 2 5 2" xfId="34284" xr:uid="{2626C17A-5103-445B-A4EA-6C2065868FD0}"/>
    <cellStyle name="20% - 강조색5 16 2 6" xfId="23264" xr:uid="{4D2B6E82-6F6B-4AB6-B400-A97BB2524BE9}"/>
    <cellStyle name="20% - 강조색5 16 2 7" xfId="49421" xr:uid="{51314778-F834-4BDB-8DAD-0A3E3E25DFF7}"/>
    <cellStyle name="20% - 강조색5 16 3" xfId="1857" xr:uid="{5D0EE1DC-BB67-46C5-9BA7-5917DD026A27}"/>
    <cellStyle name="20% - 강조색5 16 3 2" xfId="4633" xr:uid="{2E62A671-8D3F-41B3-B4F1-1662EBF177E2}"/>
    <cellStyle name="20% - 강조색5 16 3 2 2" xfId="10159" xr:uid="{8A1F577D-56F9-4735-8078-8F968063159E}"/>
    <cellStyle name="20% - 강조색5 16 3 2 2 2" xfId="21188" xr:uid="{E43AD519-3158-40E7-80BD-CCCE198E968F}"/>
    <cellStyle name="20% - 강조색5 16 3 2 2 2 2" xfId="43237" xr:uid="{FB562AEC-7E44-45A7-A93D-D12513367716}"/>
    <cellStyle name="20% - 강조색5 16 3 2 2 3" xfId="32217" xr:uid="{8625FAC7-BBAB-4FF4-B266-69469280050A}"/>
    <cellStyle name="20% - 강조색5 16 3 2 3" xfId="15678" xr:uid="{598FEC7E-5232-4171-B197-5FA0969B446E}"/>
    <cellStyle name="20% - 강조색5 16 3 2 3 2" xfId="37727" xr:uid="{B78A1943-EE15-4B56-B55E-446189191727}"/>
    <cellStyle name="20% - 강조색5 16 3 2 4" xfId="26707" xr:uid="{1BDEF4A7-AB08-43D3-840A-ACE694651722}"/>
    <cellStyle name="20% - 강조색5 16 3 2 5" xfId="52865" xr:uid="{05E13F01-B3A6-4369-A9C1-42F310874AF5}"/>
    <cellStyle name="20% - 강조색5 16 3 3" xfId="7404" xr:uid="{09B7082E-B67A-41EC-A071-CD9DCF762DA6}"/>
    <cellStyle name="20% - 강조색5 16 3 3 2" xfId="18433" xr:uid="{6AD692E7-9A72-47F2-8D4F-1E011A13F9E9}"/>
    <cellStyle name="20% - 강조색5 16 3 3 2 2" xfId="40482" xr:uid="{A087D03C-13A7-4F2B-83EA-7ADB693E97DB}"/>
    <cellStyle name="20% - 강조색5 16 3 3 3" xfId="29462" xr:uid="{57E5A41B-5520-4998-90B9-3016204243B8}"/>
    <cellStyle name="20% - 강조색5 16 3 4" xfId="12923" xr:uid="{50F8B5A5-AEC3-457F-A1BC-3C68F225D667}"/>
    <cellStyle name="20% - 강조색5 16 3 4 2" xfId="34972" xr:uid="{7C1781AE-E7C6-4B50-8175-79237C78CF88}"/>
    <cellStyle name="20% - 강조색5 16 3 5" xfId="23952" xr:uid="{AC40C0CF-6F75-417C-8877-D93D5774F838}"/>
    <cellStyle name="20% - 강조색5 16 3 6" xfId="50110" xr:uid="{DFFDCF1F-55FA-489C-9879-4388EE481F00}"/>
    <cellStyle name="20% - 강조색5 16 4" xfId="3257" xr:uid="{AD697CE3-076C-409C-B977-3DF49352777A}"/>
    <cellStyle name="20% - 강조색5 16 4 2" xfId="8783" xr:uid="{78BC35CC-AB1D-44AE-B9FA-BCAF5A31BD15}"/>
    <cellStyle name="20% - 강조색5 16 4 2 2" xfId="19812" xr:uid="{7CF0019D-6B3D-4809-9381-BF1B33AE23FD}"/>
    <cellStyle name="20% - 강조색5 16 4 2 2 2" xfId="41861" xr:uid="{A6FC8978-F452-4AB0-8EE4-7F1B0211B7D0}"/>
    <cellStyle name="20% - 강조색5 16 4 2 3" xfId="30841" xr:uid="{688FBF1A-0A03-42D3-B303-AFB40F01786F}"/>
    <cellStyle name="20% - 강조색5 16 4 3" xfId="14302" xr:uid="{D9ED4AE9-A07C-4894-A6D9-4964A052AB7B}"/>
    <cellStyle name="20% - 강조색5 16 4 3 2" xfId="36351" xr:uid="{B7FE540E-7E22-4D64-BC09-3D8038588DB3}"/>
    <cellStyle name="20% - 강조색5 16 4 4" xfId="25331" xr:uid="{76582513-194F-4CA3-8FD7-A8EAEC238B27}"/>
    <cellStyle name="20% - 강조색5 16 4 5" xfId="51489" xr:uid="{8EC1321F-1071-4F7C-8E54-EE81D83123AA}"/>
    <cellStyle name="20% - 강조색5 16 5" xfId="6028" xr:uid="{B04D4C52-035E-4B7F-A979-1C1B9C432EE2}"/>
    <cellStyle name="20% - 강조색5 16 5 2" xfId="17057" xr:uid="{C8A0170C-CCE4-4975-A209-2EE3F7B6EB2F}"/>
    <cellStyle name="20% - 강조색5 16 5 2 2" xfId="39106" xr:uid="{B6521804-7C07-46BE-B31B-9BDCAA47969D}"/>
    <cellStyle name="20% - 강조색5 16 5 3" xfId="28086" xr:uid="{6D8A3832-FB36-4F0B-963B-0335EBED8103}"/>
    <cellStyle name="20% - 강조색5 16 5 4" xfId="54242" xr:uid="{302A348D-CEC7-4AF6-9E5B-8FFC7BACBB1B}"/>
    <cellStyle name="20% - 강조색5 16 6" xfId="11547" xr:uid="{B7C9B540-12BE-4AC6-9DD6-884102CE68D1}"/>
    <cellStyle name="20% - 강조색5 16 6 2" xfId="33596" xr:uid="{A5EC2D70-3511-4B7C-B152-B5D8BBFCE23A}"/>
    <cellStyle name="20% - 강조색5 16 7" xfId="22576" xr:uid="{8390770D-8B04-4E97-9603-A2FF20D44EE1}"/>
    <cellStyle name="20% - 강조색5 16 8" xfId="48733" xr:uid="{D8AB8646-E266-4881-B307-0A74BF5F998A}"/>
    <cellStyle name="20% - 강조색5 17" xfId="753" xr:uid="{00000000-0005-0000-0000-0000CA000000}"/>
    <cellStyle name="20% - 강조색5 18" xfId="794" xr:uid="{1520745F-4336-43F8-8041-4F17378F05C4}"/>
    <cellStyle name="20% - 강조색5 18 2" xfId="2199" xr:uid="{6A568E64-E367-444E-8789-BD1E9EED24CF}"/>
    <cellStyle name="20% - 강조색5 18 2 2" xfId="4975" xr:uid="{3DCA0880-28A6-460A-9CC8-B9C621A00C3B}"/>
    <cellStyle name="20% - 강조색5 18 2 2 2" xfId="10501" xr:uid="{6E78E48C-1F85-4B97-97D6-1E155CEF3D92}"/>
    <cellStyle name="20% - 강조색5 18 2 2 2 2" xfId="21530" xr:uid="{550370BD-B16B-4B6E-A66A-F7FDA0F0CDC3}"/>
    <cellStyle name="20% - 강조색5 18 2 2 2 2 2" xfId="43579" xr:uid="{828A0B3B-2710-4977-BB1A-E2C400AE2436}"/>
    <cellStyle name="20% - 강조색5 18 2 2 2 3" xfId="32559" xr:uid="{6D78994D-005C-44B8-A6F6-2F2CD6CABAF8}"/>
    <cellStyle name="20% - 강조색5 18 2 2 3" xfId="16020" xr:uid="{12FC6C4F-BDC9-4F9B-9B3C-50DDC13F528E}"/>
    <cellStyle name="20% - 강조색5 18 2 2 3 2" xfId="38069" xr:uid="{EDA22167-3C73-4F91-B347-D851E4CFE5DF}"/>
    <cellStyle name="20% - 강조색5 18 2 2 4" xfId="27049" xr:uid="{55A70D2C-2357-4BB1-A9C6-485A372DF95D}"/>
    <cellStyle name="20% - 강조색5 18 2 2 5" xfId="53207" xr:uid="{4D6FA091-C64F-491E-9103-285B07873F6D}"/>
    <cellStyle name="20% - 강조색5 18 2 3" xfId="7746" xr:uid="{EC36E2D8-8BDF-4161-AFBA-1CAFEB48D2C3}"/>
    <cellStyle name="20% - 강조색5 18 2 3 2" xfId="18775" xr:uid="{8225135F-D972-4C34-97EF-D3B53C5F5B37}"/>
    <cellStyle name="20% - 강조색5 18 2 3 2 2" xfId="40824" xr:uid="{B953BF7F-6796-40A1-9A5A-C3B5B27ACBEA}"/>
    <cellStyle name="20% - 강조색5 18 2 3 3" xfId="29804" xr:uid="{249C1410-6B0A-4A81-A55D-3BD4D7113D3E}"/>
    <cellStyle name="20% - 강조색5 18 2 4" xfId="13265" xr:uid="{EC631640-D114-474A-88B0-502BE50BFAEF}"/>
    <cellStyle name="20% - 강조색5 18 2 4 2" xfId="35314" xr:uid="{B0D69129-3DA1-4490-AF01-7D900A30D0CC}"/>
    <cellStyle name="20% - 강조색5 18 2 5" xfId="24294" xr:uid="{389FA633-DCFA-466B-8BBB-3EA08E8FE128}"/>
    <cellStyle name="20% - 강조색5 18 2 6" xfId="50452" xr:uid="{56E3919C-A151-42B8-9EB0-828ABA586B07}"/>
    <cellStyle name="20% - 강조색5 18 3" xfId="3599" xr:uid="{85E9F4A3-59F1-4445-8CBF-CFA6D25566CA}"/>
    <cellStyle name="20% - 강조색5 18 3 2" xfId="9125" xr:uid="{81E92FF6-217D-44A9-B841-2C413849CE55}"/>
    <cellStyle name="20% - 강조색5 18 3 2 2" xfId="20154" xr:uid="{CD2190A8-2833-411A-8BC8-5443E58B0713}"/>
    <cellStyle name="20% - 강조색5 18 3 2 2 2" xfId="42203" xr:uid="{5830CE2A-E8BA-455F-A05C-1B56002E3FFD}"/>
    <cellStyle name="20% - 강조색5 18 3 2 3" xfId="31183" xr:uid="{9AD94328-8E70-4566-A72E-92750A7D82B5}"/>
    <cellStyle name="20% - 강조색5 18 3 3" xfId="14644" xr:uid="{77CC60E1-ED95-4BFF-8259-76FF46DE456D}"/>
    <cellStyle name="20% - 강조색5 18 3 3 2" xfId="36693" xr:uid="{1DA3AE35-334C-4F7A-B866-CC5267D4D454}"/>
    <cellStyle name="20% - 강조색5 18 3 4" xfId="25673" xr:uid="{09409E27-DF7C-4737-A8FE-6391F6C7B12E}"/>
    <cellStyle name="20% - 강조색5 18 3 5" xfId="51831" xr:uid="{979EC28A-F613-4060-90C6-BBCEFC75C22C}"/>
    <cellStyle name="20% - 강조색5 18 4" xfId="6370" xr:uid="{D49BF7FC-2CDF-4CAE-ADCB-C2BB2F8D6DDA}"/>
    <cellStyle name="20% - 강조색5 18 4 2" xfId="17399" xr:uid="{75F18BBD-8555-4B1F-AF88-C28047BDB6B0}"/>
    <cellStyle name="20% - 강조색5 18 4 2 2" xfId="39448" xr:uid="{922C44CF-CD55-4AF1-8284-30EA4E360F45}"/>
    <cellStyle name="20% - 강조색5 18 4 3" xfId="28428" xr:uid="{6D09F299-ED22-4903-96C5-92C8063BF051}"/>
    <cellStyle name="20% - 강조색5 18 4 4" xfId="54584" xr:uid="{DE613D85-86D2-4E35-87B0-49229158C022}"/>
    <cellStyle name="20% - 강조색5 18 5" xfId="11889" xr:uid="{F2E7BBF3-FA6A-47C8-A01C-A3074FE32D75}"/>
    <cellStyle name="20% - 강조색5 18 5 2" xfId="33938" xr:uid="{C95561B5-F760-42AE-9077-3D7C3CC9D3E2}"/>
    <cellStyle name="20% - 강조색5 18 6" xfId="22918" xr:uid="{32D29159-987D-4978-BD80-6E0852C71662}"/>
    <cellStyle name="20% - 강조색5 18 7" xfId="49075" xr:uid="{50715FFB-7813-4E7E-839A-C9B661EF1C54}"/>
    <cellStyle name="20% - 강조색5 19" xfId="1502" xr:uid="{B2A5789A-8EE3-4972-BDE9-7F9BEE771DFB}"/>
    <cellStyle name="20% - 강조색5 19 2" xfId="4287" xr:uid="{EA439B3D-67CF-4B0E-8822-BD22DE2E5C40}"/>
    <cellStyle name="20% - 강조색5 19 2 2" xfId="9813" xr:uid="{90B34352-6D52-4DF1-AD1B-01FD49EE23C0}"/>
    <cellStyle name="20% - 강조색5 19 2 2 2" xfId="20842" xr:uid="{F601C288-8C27-4995-8C3C-8D5A14EAC901}"/>
    <cellStyle name="20% - 강조색5 19 2 2 2 2" xfId="42891" xr:uid="{825BF6BE-2E96-4C6D-AD0D-C22867416C6D}"/>
    <cellStyle name="20% - 강조색5 19 2 2 3" xfId="31871" xr:uid="{D6469711-AAFA-480B-849A-150D71611F43}"/>
    <cellStyle name="20% - 강조색5 19 2 3" xfId="15332" xr:uid="{16FD3F99-E45B-4063-B4F7-8BBEB4CB36F0}"/>
    <cellStyle name="20% - 강조색5 19 2 3 2" xfId="37381" xr:uid="{F9462875-2609-43A1-85CD-5E6A26FAC905}"/>
    <cellStyle name="20% - 강조색5 19 2 4" xfId="26361" xr:uid="{A4938C3A-1D6B-476E-B3EE-6535122F4AE6}"/>
    <cellStyle name="20% - 강조색5 19 2 5" xfId="52519" xr:uid="{56CE809C-AF27-4840-811D-D0CF17B91F09}"/>
    <cellStyle name="20% - 강조색5 19 3" xfId="7058" xr:uid="{8605BC91-262F-4E79-8DAE-C8E67DB835C3}"/>
    <cellStyle name="20% - 강조색5 19 3 2" xfId="18087" xr:uid="{22483BD8-5FE1-41CD-ABCA-D942A4A39812}"/>
    <cellStyle name="20% - 강조색5 19 3 2 2" xfId="40136" xr:uid="{F7B13016-D760-4FF4-84D5-8B3E9D46C975}"/>
    <cellStyle name="20% - 강조색5 19 3 3" xfId="29116" xr:uid="{CA22169C-3A4B-42BB-8DA6-F14EDF0E00BB}"/>
    <cellStyle name="20% - 강조색5 19 4" xfId="12577" xr:uid="{63845E7E-2438-4105-AB0D-902234E4A816}"/>
    <cellStyle name="20% - 강조색5 19 4 2" xfId="34626" xr:uid="{193A63D2-346C-49D8-B87A-CA2B353435E9}"/>
    <cellStyle name="20% - 강조색5 19 5" xfId="23606" xr:uid="{4CCA0386-2DB6-4FF1-B8A3-A3BB7ECDC847}"/>
    <cellStyle name="20% - 강조색5 19 6" xfId="49763" xr:uid="{0138B4C4-07E1-4055-8AE8-63FC53269F7A}"/>
    <cellStyle name="20% - 강조색5 2" xfId="75" xr:uid="{00000000-0005-0000-0000-0000CB000000}"/>
    <cellStyle name="20% - 강조색5 2 10" xfId="48413" xr:uid="{A69308D2-E2DA-48DF-B25B-2FBF6684CCD3}"/>
    <cellStyle name="20% - 강조색5 2 2" xfId="204" xr:uid="{00000000-0005-0000-0000-0000CC000000}"/>
    <cellStyle name="20% - 강조색5 2 2 2" xfId="564" xr:uid="{00000000-0005-0000-0000-0000CD000000}"/>
    <cellStyle name="20% - 강조색5 2 2 2 2" xfId="1301" xr:uid="{5F7D8D3C-8C8E-496C-A78B-F3EE110BBA1F}"/>
    <cellStyle name="20% - 강조색5 2 2 2 2 2" xfId="2695" xr:uid="{592D3E54-6571-4EFB-95DB-E65DE03272B4}"/>
    <cellStyle name="20% - 강조색5 2 2 2 2 2 2" xfId="5471" xr:uid="{9D348A1A-3780-4682-A094-83A0F410CD10}"/>
    <cellStyle name="20% - 강조색5 2 2 2 2 2 2 2" xfId="10997" xr:uid="{73E234AE-1F62-4837-8ADB-B8E1D375F377}"/>
    <cellStyle name="20% - 강조색5 2 2 2 2 2 2 2 2" xfId="22026" xr:uid="{5CCCC05F-B442-4C65-B12D-820ED046CD53}"/>
    <cellStyle name="20% - 강조색5 2 2 2 2 2 2 2 2 2" xfId="44075" xr:uid="{E00527D1-F84E-419D-93FB-1FF19D97CA02}"/>
    <cellStyle name="20% - 강조색5 2 2 2 2 2 2 2 3" xfId="33055" xr:uid="{DCFD2EE2-BEF5-4BC9-9FD7-FC2243F3F9EF}"/>
    <cellStyle name="20% - 강조색5 2 2 2 2 2 2 3" xfId="16516" xr:uid="{A202D1AE-EC2E-4D16-B155-6EBAD45BD9BC}"/>
    <cellStyle name="20% - 강조색5 2 2 2 2 2 2 3 2" xfId="38565" xr:uid="{1C70AD14-3D7B-4D1F-989E-9175EB234A12}"/>
    <cellStyle name="20% - 강조색5 2 2 2 2 2 2 4" xfId="27545" xr:uid="{D1E4A3B8-2185-4D9E-A03B-7BF2D776ABDF}"/>
    <cellStyle name="20% - 강조색5 2 2 2 2 2 2 5" xfId="53703" xr:uid="{4A4D0648-EEA9-4DE4-BC86-93BA29F8F213}"/>
    <cellStyle name="20% - 강조색5 2 2 2 2 2 3" xfId="8242" xr:uid="{7F60B012-B4EC-49B6-B92E-4B59AAED0151}"/>
    <cellStyle name="20% - 강조색5 2 2 2 2 2 3 2" xfId="19271" xr:uid="{AF1E1E1D-DF1E-48B8-AFB7-D2E6403381F5}"/>
    <cellStyle name="20% - 강조색5 2 2 2 2 2 3 2 2" xfId="41320" xr:uid="{B4931667-EBC8-450B-A2FC-8F473A9A82ED}"/>
    <cellStyle name="20% - 강조색5 2 2 2 2 2 3 3" xfId="30300" xr:uid="{28D3CD42-FDD6-47D2-94A5-025F224859C4}"/>
    <cellStyle name="20% - 강조색5 2 2 2 2 2 4" xfId="13761" xr:uid="{83B6E655-4ACC-4646-8B15-A3FC726526B7}"/>
    <cellStyle name="20% - 강조색5 2 2 2 2 2 4 2" xfId="35810" xr:uid="{5FB27A6A-3477-4E25-BC68-1E688DE80263}"/>
    <cellStyle name="20% - 강조색5 2 2 2 2 2 5" xfId="24790" xr:uid="{A858CD99-8F38-44E4-9092-968B0C3566BA}"/>
    <cellStyle name="20% - 강조색5 2 2 2 2 2 6" xfId="50948" xr:uid="{26353574-E369-4228-9945-EC430A9127DD}"/>
    <cellStyle name="20% - 강조색5 2 2 2 2 3" xfId="4095" xr:uid="{1D1A93B8-8EBA-4E02-BD70-2132A3327763}"/>
    <cellStyle name="20% - 강조색5 2 2 2 2 3 2" xfId="9621" xr:uid="{3C18F24D-CDC0-489A-9ADF-604397B3D135}"/>
    <cellStyle name="20% - 강조색5 2 2 2 2 3 2 2" xfId="20650" xr:uid="{73D42A69-FE9F-4E96-BF58-DC36E6507DF4}"/>
    <cellStyle name="20% - 강조색5 2 2 2 2 3 2 2 2" xfId="42699" xr:uid="{C88865FE-0F09-42A6-A7BD-9DFE3E0A779A}"/>
    <cellStyle name="20% - 강조색5 2 2 2 2 3 2 3" xfId="31679" xr:uid="{1C702E71-D28D-4994-9CD9-D4DFE50E96D5}"/>
    <cellStyle name="20% - 강조색5 2 2 2 2 3 3" xfId="15140" xr:uid="{3A4329DF-F63D-472E-AAB4-30C294338AA7}"/>
    <cellStyle name="20% - 강조색5 2 2 2 2 3 3 2" xfId="37189" xr:uid="{6F278DF6-0AF2-4894-A512-40D85066F47C}"/>
    <cellStyle name="20% - 강조색5 2 2 2 2 3 4" xfId="26169" xr:uid="{3A0E575F-698D-40E3-ADEF-6890E9EAADC6}"/>
    <cellStyle name="20% - 강조색5 2 2 2 2 3 5" xfId="52327" xr:uid="{9913FF48-5065-49BF-B0DB-EC4D6ACC6AF8}"/>
    <cellStyle name="20% - 강조색5 2 2 2 2 4" xfId="6866" xr:uid="{6E00C662-4BEA-4C93-9C2C-DD459A934974}"/>
    <cellStyle name="20% - 강조색5 2 2 2 2 4 2" xfId="17895" xr:uid="{1D0CFB95-4962-4587-A284-25DD9F7677FC}"/>
    <cellStyle name="20% - 강조색5 2 2 2 2 4 2 2" xfId="39944" xr:uid="{E900DDF2-66B4-4FD7-8F61-AD9E0C0DD708}"/>
    <cellStyle name="20% - 강조색5 2 2 2 2 4 3" xfId="28924" xr:uid="{B8538EBC-A8ED-49D2-A59A-6FD011CA5CF8}"/>
    <cellStyle name="20% - 강조색5 2 2 2 2 4 4" xfId="55080" xr:uid="{BC383041-914B-45C8-A428-A47788ABEE1D}"/>
    <cellStyle name="20% - 강조색5 2 2 2 2 5" xfId="12385" xr:uid="{BC3D9168-567F-4A9D-9E08-B0433CE5D679}"/>
    <cellStyle name="20% - 강조색5 2 2 2 2 5 2" xfId="34434" xr:uid="{557219DA-716C-4ACB-9E7B-5F36B851EFD8}"/>
    <cellStyle name="20% - 강조색5 2 2 2 2 6" xfId="23414" xr:uid="{9961DBAF-B800-4FE8-BCAF-6CC1BF982FEE}"/>
    <cellStyle name="20% - 강조색5 2 2 2 2 7" xfId="49571" xr:uid="{C5BFC203-29BE-4F84-86DD-E163BF3E1C11}"/>
    <cellStyle name="20% - 강조색5 2 2 2 3" xfId="2007" xr:uid="{5E39ED98-65C9-4C94-9AB5-48F52427F209}"/>
    <cellStyle name="20% - 강조색5 2 2 2 3 2" xfId="4783" xr:uid="{9725D9B2-DBFB-47AA-8396-941BB6D7192C}"/>
    <cellStyle name="20% - 강조색5 2 2 2 3 2 2" xfId="10309" xr:uid="{12083622-0E49-4EAC-9A8B-D196BDB702CF}"/>
    <cellStyle name="20% - 강조색5 2 2 2 3 2 2 2" xfId="21338" xr:uid="{640E4799-9832-4710-8652-7945901227B3}"/>
    <cellStyle name="20% - 강조색5 2 2 2 3 2 2 2 2" xfId="43387" xr:uid="{C92B549F-4C9B-42F9-B189-5997F4A3185C}"/>
    <cellStyle name="20% - 강조색5 2 2 2 3 2 2 3" xfId="32367" xr:uid="{CC1E1EC9-2151-4E39-BA29-8CEC6C1E10AA}"/>
    <cellStyle name="20% - 강조색5 2 2 2 3 2 3" xfId="15828" xr:uid="{841FEC0F-99FE-4F90-BB03-79C7D72FBCEA}"/>
    <cellStyle name="20% - 강조색5 2 2 2 3 2 3 2" xfId="37877" xr:uid="{36B8692D-B88B-4932-9434-E941E793EB67}"/>
    <cellStyle name="20% - 강조색5 2 2 2 3 2 4" xfId="26857" xr:uid="{2BBEF14C-2B48-4644-BC6B-57E537991981}"/>
    <cellStyle name="20% - 강조색5 2 2 2 3 2 5" xfId="53015" xr:uid="{2FBEB1A8-8065-4E6B-93FF-DBAEC2C5383D}"/>
    <cellStyle name="20% - 강조색5 2 2 2 3 3" xfId="7554" xr:uid="{7965A0FF-DE16-47F3-A38E-0AB5DCD360B0}"/>
    <cellStyle name="20% - 강조색5 2 2 2 3 3 2" xfId="18583" xr:uid="{17C3FED6-0201-4A9C-8ECD-6B771F5A16F0}"/>
    <cellStyle name="20% - 강조색5 2 2 2 3 3 2 2" xfId="40632" xr:uid="{799F4419-C1D6-400A-92E5-38EED24975F8}"/>
    <cellStyle name="20% - 강조색5 2 2 2 3 3 3" xfId="29612" xr:uid="{DEF3CB2A-0450-4B1A-A976-3D8E8D1DD27B}"/>
    <cellStyle name="20% - 강조색5 2 2 2 3 4" xfId="13073" xr:uid="{2A3BBE59-E607-4FBA-BB55-3933B6AED91A}"/>
    <cellStyle name="20% - 강조색5 2 2 2 3 4 2" xfId="35122" xr:uid="{D9347BF0-15C0-4226-A87D-1FB25B3CBCE3}"/>
    <cellStyle name="20% - 강조색5 2 2 2 3 5" xfId="24102" xr:uid="{BD6AA241-BD65-4377-9C86-9B686B6BA36A}"/>
    <cellStyle name="20% - 강조색5 2 2 2 3 6" xfId="50260" xr:uid="{5A33C52D-93C3-4057-BDBD-EA4E011D33FF}"/>
    <cellStyle name="20% - 강조색5 2 2 2 4" xfId="3407" xr:uid="{3406DEB1-6B1F-42D4-9921-D9570B379C53}"/>
    <cellStyle name="20% - 강조색5 2 2 2 4 2" xfId="8933" xr:uid="{90C5299E-DF0C-4C05-92E0-E75AD559C6C9}"/>
    <cellStyle name="20% - 강조색5 2 2 2 4 2 2" xfId="19962" xr:uid="{0EB0B4A1-7A99-4815-B420-9C45F22F1A4E}"/>
    <cellStyle name="20% - 강조색5 2 2 2 4 2 2 2" xfId="42011" xr:uid="{7741E4A1-6B50-4495-A31E-20BE5060F10C}"/>
    <cellStyle name="20% - 강조색5 2 2 2 4 2 3" xfId="30991" xr:uid="{5F68EE68-BE1E-422E-A936-77882A40B792}"/>
    <cellStyle name="20% - 강조색5 2 2 2 4 3" xfId="14452" xr:uid="{1405D06F-4575-4486-B0CA-747681081B95}"/>
    <cellStyle name="20% - 강조색5 2 2 2 4 3 2" xfId="36501" xr:uid="{3666F69D-A151-4391-8AA3-D95DB438A077}"/>
    <cellStyle name="20% - 강조색5 2 2 2 4 4" xfId="25481" xr:uid="{F2E0E7BE-9FEA-42A8-A6DF-2B69234A2E9F}"/>
    <cellStyle name="20% - 강조색5 2 2 2 4 5" xfId="51639" xr:uid="{3ADA0060-4F1E-4111-B7CC-BB022EDCE840}"/>
    <cellStyle name="20% - 강조색5 2 2 2 5" xfId="6178" xr:uid="{F0B857E6-C7A4-4268-B182-B75DC40D32C0}"/>
    <cellStyle name="20% - 강조색5 2 2 2 5 2" xfId="17207" xr:uid="{ACB70195-ECB1-4D62-B16B-037D4D40C53E}"/>
    <cellStyle name="20% - 강조색5 2 2 2 5 2 2" xfId="39256" xr:uid="{1462EA6F-9B26-4752-825C-F0BDFA5EE9F0}"/>
    <cellStyle name="20% - 강조색5 2 2 2 5 3" xfId="28236" xr:uid="{6A9B3D8B-17F4-47E7-B424-858568655AAF}"/>
    <cellStyle name="20% - 강조색5 2 2 2 5 4" xfId="54392" xr:uid="{E334C018-CDD0-4587-B62B-9EA6CC48C11B}"/>
    <cellStyle name="20% - 강조색5 2 2 2 6" xfId="11697" xr:uid="{4B277336-19C2-47E1-A1A1-E5C842822CF0}"/>
    <cellStyle name="20% - 강조색5 2 2 2 6 2" xfId="33746" xr:uid="{ED5A35CC-7403-43E0-968E-2A673177B22D}"/>
    <cellStyle name="20% - 강조색5 2 2 2 7" xfId="22726" xr:uid="{63826D28-D20E-4DE0-A031-8C6BA114CD19}"/>
    <cellStyle name="20% - 강조색5 2 2 2 8" xfId="48883" xr:uid="{B5B8C0BC-9268-438F-8DA0-E414DE92AFE7}"/>
    <cellStyle name="20% - 강조색5 2 2 3" xfId="959" xr:uid="{B793FBB8-8E9B-4F85-90F6-4E29EA7CE4E2}"/>
    <cellStyle name="20% - 강조색5 2 2 3 2" xfId="2353" xr:uid="{21A6C7B8-8F36-47C6-A3B1-DECE264F82BD}"/>
    <cellStyle name="20% - 강조색5 2 2 3 2 2" xfId="5129" xr:uid="{74B218F5-4B82-42E5-83BF-4DDAF04F4A9D}"/>
    <cellStyle name="20% - 강조색5 2 2 3 2 2 2" xfId="10655" xr:uid="{8F0B15F9-B238-4236-A95C-585E7875D570}"/>
    <cellStyle name="20% - 강조색5 2 2 3 2 2 2 2" xfId="21684" xr:uid="{7868AC56-2676-4086-84B1-9DC697D35991}"/>
    <cellStyle name="20% - 강조색5 2 2 3 2 2 2 2 2" xfId="43733" xr:uid="{ACA88E73-8AA7-4148-89DD-E76CB3ACCD6F}"/>
    <cellStyle name="20% - 강조색5 2 2 3 2 2 2 3" xfId="32713" xr:uid="{5736A454-940F-4E14-9445-6D8609975F3A}"/>
    <cellStyle name="20% - 강조색5 2 2 3 2 2 3" xfId="16174" xr:uid="{43EF08C7-267A-4214-AC49-0074516318D1}"/>
    <cellStyle name="20% - 강조색5 2 2 3 2 2 3 2" xfId="38223" xr:uid="{F39D33AB-2BB2-4312-A206-FCC02EA697DF}"/>
    <cellStyle name="20% - 강조색5 2 2 3 2 2 4" xfId="27203" xr:uid="{4372FB01-5BA5-41BA-8CB3-B9C148E0E4D9}"/>
    <cellStyle name="20% - 강조색5 2 2 3 2 2 5" xfId="53361" xr:uid="{474E2EE9-2362-4B6D-8E8F-CAAC74E7E9A6}"/>
    <cellStyle name="20% - 강조색5 2 2 3 2 3" xfId="7900" xr:uid="{B6CD02CB-A350-461B-AF41-1A4B98EE98C7}"/>
    <cellStyle name="20% - 강조색5 2 2 3 2 3 2" xfId="18929" xr:uid="{0DDFE7E4-1927-4BD5-B717-A1112750E1E9}"/>
    <cellStyle name="20% - 강조색5 2 2 3 2 3 2 2" xfId="40978" xr:uid="{426902E4-952F-4293-9FFD-B2D88F10D528}"/>
    <cellStyle name="20% - 강조색5 2 2 3 2 3 3" xfId="29958" xr:uid="{ADFAE6DC-37A1-4F85-9E29-8CAB4293CEBF}"/>
    <cellStyle name="20% - 강조색5 2 2 3 2 4" xfId="13419" xr:uid="{3B93F9F4-EB48-4D9C-A762-F4C4CA03D978}"/>
    <cellStyle name="20% - 강조색5 2 2 3 2 4 2" xfId="35468" xr:uid="{F3E6C3F2-D2F4-4BF9-B085-AE4DD4B2CFC4}"/>
    <cellStyle name="20% - 강조색5 2 2 3 2 5" xfId="24448" xr:uid="{3CD3E581-2EC3-49EF-A3FC-8A7F42164DDC}"/>
    <cellStyle name="20% - 강조색5 2 2 3 2 6" xfId="50606" xr:uid="{77D82F27-F964-4243-BA93-3A7CD4C30377}"/>
    <cellStyle name="20% - 강조색5 2 2 3 3" xfId="3753" xr:uid="{B81C7DD6-C6FB-461F-8F37-0BC1EEF9DCC6}"/>
    <cellStyle name="20% - 강조색5 2 2 3 3 2" xfId="9279" xr:uid="{7D3407F5-4155-4CF4-B96D-4463C8DF832D}"/>
    <cellStyle name="20% - 강조색5 2 2 3 3 2 2" xfId="20308" xr:uid="{8CA048D9-E3BB-4A58-8E20-261C2A8E65E0}"/>
    <cellStyle name="20% - 강조색5 2 2 3 3 2 2 2" xfId="42357" xr:uid="{E69F174C-9C04-4956-9844-1F588E3D419C}"/>
    <cellStyle name="20% - 강조색5 2 2 3 3 2 3" xfId="31337" xr:uid="{280AA2C1-1AFC-42EE-848D-197EFD254E2C}"/>
    <cellStyle name="20% - 강조색5 2 2 3 3 3" xfId="14798" xr:uid="{02003E59-0619-4D11-80A8-2DEEFF542B42}"/>
    <cellStyle name="20% - 강조색5 2 2 3 3 3 2" xfId="36847" xr:uid="{9FB915FF-0B31-4E8A-BC0B-FE9FB0543DAF}"/>
    <cellStyle name="20% - 강조색5 2 2 3 3 4" xfId="25827" xr:uid="{E0F84E85-B0B6-4733-8444-D9320B7D0263}"/>
    <cellStyle name="20% - 강조색5 2 2 3 3 5" xfId="51985" xr:uid="{58135D6C-7B49-44BF-A803-1808F681D07D}"/>
    <cellStyle name="20% - 강조색5 2 2 3 4" xfId="6524" xr:uid="{67D02AFC-2036-4A16-A07C-0608A46DD8A6}"/>
    <cellStyle name="20% - 강조색5 2 2 3 4 2" xfId="17553" xr:uid="{56E45DEE-B65D-4449-9FF1-7DBAF1C42B1C}"/>
    <cellStyle name="20% - 강조색5 2 2 3 4 2 2" xfId="39602" xr:uid="{02AFFBEA-3207-4C15-9FF5-FE97CA08AE33}"/>
    <cellStyle name="20% - 강조색5 2 2 3 4 3" xfId="28582" xr:uid="{C729B4A6-CFD6-4E12-BF7F-6028E03338E6}"/>
    <cellStyle name="20% - 강조색5 2 2 3 4 4" xfId="54738" xr:uid="{FE9CFC6C-D533-44CF-B0CE-0E2195B3512D}"/>
    <cellStyle name="20% - 강조색5 2 2 3 5" xfId="12043" xr:uid="{1182DBEA-D4F3-4A93-8BF9-2B23D0A6C671}"/>
    <cellStyle name="20% - 강조색5 2 2 3 5 2" xfId="34092" xr:uid="{AD69905A-5E77-4B29-B593-DEB405AF6198}"/>
    <cellStyle name="20% - 강조색5 2 2 3 6" xfId="23072" xr:uid="{F3D1D820-C1EF-462C-B381-DCCC6E3D2E1C}"/>
    <cellStyle name="20% - 강조색5 2 2 3 7" xfId="49229" xr:uid="{CF87A60B-E3C4-4C52-A2E8-640F7E83B18D}"/>
    <cellStyle name="20% - 강조색5 2 2 4" xfId="1665" xr:uid="{283DE051-F3DF-4B4E-A8D0-4342AD71FCAF}"/>
    <cellStyle name="20% - 강조색5 2 2 4 2" xfId="4441" xr:uid="{A97F5719-636E-4965-BA4C-C315ACFEA0A6}"/>
    <cellStyle name="20% - 강조색5 2 2 4 2 2" xfId="9967" xr:uid="{7E80B8DB-89FA-44B6-885A-4BAE7215B786}"/>
    <cellStyle name="20% - 강조색5 2 2 4 2 2 2" xfId="20996" xr:uid="{3C193A59-8AA2-4077-BCC0-50C1B8EC1A8A}"/>
    <cellStyle name="20% - 강조색5 2 2 4 2 2 2 2" xfId="43045" xr:uid="{4EFC5467-285A-4ED3-9C46-FAC1ABC838B4}"/>
    <cellStyle name="20% - 강조색5 2 2 4 2 2 3" xfId="32025" xr:uid="{C13C78BE-B650-439B-AEF7-0BE5BD08DE74}"/>
    <cellStyle name="20% - 강조색5 2 2 4 2 3" xfId="15486" xr:uid="{10455541-9061-408E-B544-DF08F675765E}"/>
    <cellStyle name="20% - 강조색5 2 2 4 2 3 2" xfId="37535" xr:uid="{008E0A1B-4781-4112-8FB3-60334B1BF6A8}"/>
    <cellStyle name="20% - 강조색5 2 2 4 2 4" xfId="26515" xr:uid="{1DD4F554-0C93-41D2-B327-FF7D7A42CF86}"/>
    <cellStyle name="20% - 강조색5 2 2 4 2 5" xfId="52673" xr:uid="{9564E3E4-C765-4396-9AC2-7EF87718BB26}"/>
    <cellStyle name="20% - 강조색5 2 2 4 3" xfId="7212" xr:uid="{46570B89-CAEE-415F-B5CB-B4F5E37802BC}"/>
    <cellStyle name="20% - 강조색5 2 2 4 3 2" xfId="18241" xr:uid="{4644E782-610D-4D9F-AA19-0C6A31E6D045}"/>
    <cellStyle name="20% - 강조색5 2 2 4 3 2 2" xfId="40290" xr:uid="{5634D117-8404-4302-A56D-46F6824770E8}"/>
    <cellStyle name="20% - 강조색5 2 2 4 3 3" xfId="29270" xr:uid="{B6C904F9-7265-4D53-80C2-E6BE4AA73276}"/>
    <cellStyle name="20% - 강조색5 2 2 4 4" xfId="12731" xr:uid="{6EFABBFE-BF4A-430C-A352-A8D900B52184}"/>
    <cellStyle name="20% - 강조색5 2 2 4 4 2" xfId="34780" xr:uid="{66190736-0943-4FFD-A9B6-851E48008647}"/>
    <cellStyle name="20% - 강조색5 2 2 4 5" xfId="23760" xr:uid="{A2ABEE4D-DAEC-4D02-8AC5-C247A6FFDC6D}"/>
    <cellStyle name="20% - 강조색5 2 2 4 6" xfId="49918" xr:uid="{09665AC6-A709-48B3-8D99-281B9A6C2AA3}"/>
    <cellStyle name="20% - 강조색5 2 2 5" xfId="3065" xr:uid="{CF6133AD-93E2-4A19-91E2-F72F1289098C}"/>
    <cellStyle name="20% - 강조색5 2 2 5 2" xfId="8591" xr:uid="{D17B00AF-BC95-4436-9C55-E4939F8DB1C0}"/>
    <cellStyle name="20% - 강조색5 2 2 5 2 2" xfId="19620" xr:uid="{9B861044-1EE6-4C89-B602-47100A640F91}"/>
    <cellStyle name="20% - 강조색5 2 2 5 2 2 2" xfId="41669" xr:uid="{1AE7C19C-C0EB-4FC6-A4A3-BEDF8E651166}"/>
    <cellStyle name="20% - 강조색5 2 2 5 2 3" xfId="30649" xr:uid="{28457212-C373-42BF-AB55-0C9371B2F99D}"/>
    <cellStyle name="20% - 강조색5 2 2 5 3" xfId="14110" xr:uid="{05C55B8F-7EFC-49F2-9E98-2E9F45DB1120}"/>
    <cellStyle name="20% - 강조색5 2 2 5 3 2" xfId="36159" xr:uid="{CF5FA640-ADB6-4843-A3FE-00FBD951BB93}"/>
    <cellStyle name="20% - 강조색5 2 2 5 4" xfId="25139" xr:uid="{F6F8A1ED-843A-46E0-BFB4-A36A63B8BD71}"/>
    <cellStyle name="20% - 강조색5 2 2 5 5" xfId="51297" xr:uid="{5B78475B-885B-4BF7-9A9F-273A5955CA04}"/>
    <cellStyle name="20% - 강조색5 2 2 6" xfId="5836" xr:uid="{9D27724E-5CF3-48D7-BC66-387E5984413F}"/>
    <cellStyle name="20% - 강조색5 2 2 6 2" xfId="16865" xr:uid="{AAFFF4C5-DF26-4816-9D2E-B6C9C7270E5C}"/>
    <cellStyle name="20% - 강조색5 2 2 6 2 2" xfId="38914" xr:uid="{D2E7BBFF-23FC-4EDC-B71B-C1D1123EC06B}"/>
    <cellStyle name="20% - 강조색5 2 2 6 3" xfId="27894" xr:uid="{859E5B30-CDDE-4E91-A65A-2C18819EB4CA}"/>
    <cellStyle name="20% - 강조색5 2 2 6 4" xfId="54051" xr:uid="{280C75CF-5911-43FC-A2BD-A70B987D9623}"/>
    <cellStyle name="20% - 강조색5 2 2 7" xfId="11355" xr:uid="{E8C5E4C1-4B3C-4CC3-A7A9-0609DA65F343}"/>
    <cellStyle name="20% - 강조색5 2 2 7 2" xfId="33404" xr:uid="{56700042-ADEB-4F80-80A5-8CF4090C44F6}"/>
    <cellStyle name="20% - 강조색5 2 2 8" xfId="22384" xr:uid="{6396C20C-217F-453E-9EF6-3A0285A7C505}"/>
    <cellStyle name="20% - 강조색5 2 2 9" xfId="48542" xr:uid="{5A13B269-E035-4A14-846E-585722D1257E}"/>
    <cellStyle name="20% - 강조색5 2 3" xfId="435" xr:uid="{00000000-0005-0000-0000-0000CE000000}"/>
    <cellStyle name="20% - 강조색5 2 3 2" xfId="1172" xr:uid="{BFD1B59B-6C53-4592-9108-2F4D026BC397}"/>
    <cellStyle name="20% - 강조색5 2 3 2 2" xfId="2566" xr:uid="{94BBDE3A-AE86-4883-9B07-A92DE30BE8DE}"/>
    <cellStyle name="20% - 강조색5 2 3 2 2 2" xfId="5342" xr:uid="{B392387D-0942-416F-A8A2-52692B371080}"/>
    <cellStyle name="20% - 강조색5 2 3 2 2 2 2" xfId="10868" xr:uid="{258296B1-CA2E-452D-9D93-F806373A103F}"/>
    <cellStyle name="20% - 강조색5 2 3 2 2 2 2 2" xfId="21897" xr:uid="{976468F5-1B1A-433C-9380-CC56551D605F}"/>
    <cellStyle name="20% - 강조색5 2 3 2 2 2 2 2 2" xfId="43946" xr:uid="{25822D44-D5A7-481E-81F2-C97777AEFD88}"/>
    <cellStyle name="20% - 강조색5 2 3 2 2 2 2 3" xfId="32926" xr:uid="{90B00851-3CAF-4372-9F13-6A4BAF1C4E3B}"/>
    <cellStyle name="20% - 강조색5 2 3 2 2 2 3" xfId="16387" xr:uid="{58882CCF-5653-43C0-B37B-535C443672F4}"/>
    <cellStyle name="20% - 강조색5 2 3 2 2 2 3 2" xfId="38436" xr:uid="{CC7099A3-DDCB-4F87-ABAF-D16A481EF2A7}"/>
    <cellStyle name="20% - 강조색5 2 3 2 2 2 4" xfId="27416" xr:uid="{6B9A6395-179B-40B1-87BB-3A1503D74281}"/>
    <cellStyle name="20% - 강조색5 2 3 2 2 2 5" xfId="53574" xr:uid="{6ED8D4F0-DBDA-4B54-A98A-57BD37DC9251}"/>
    <cellStyle name="20% - 강조색5 2 3 2 2 3" xfId="8113" xr:uid="{1337D1C7-C968-4EE5-ADB7-8CC57C98AE56}"/>
    <cellStyle name="20% - 강조색5 2 3 2 2 3 2" xfId="19142" xr:uid="{B2AB81F3-DA75-4DAE-840E-81C5E2C5E620}"/>
    <cellStyle name="20% - 강조색5 2 3 2 2 3 2 2" xfId="41191" xr:uid="{10B1C540-401A-4A87-BB90-A94E7D70470F}"/>
    <cellStyle name="20% - 강조색5 2 3 2 2 3 3" xfId="30171" xr:uid="{ED083837-D4FA-4C40-8427-85A118E35CB6}"/>
    <cellStyle name="20% - 강조색5 2 3 2 2 4" xfId="13632" xr:uid="{96E85800-988E-4052-9E35-969D97331837}"/>
    <cellStyle name="20% - 강조색5 2 3 2 2 4 2" xfId="35681" xr:uid="{318CA466-DC51-442A-8D11-20774D409A94}"/>
    <cellStyle name="20% - 강조색5 2 3 2 2 5" xfId="24661" xr:uid="{0E2ED889-66E5-4E65-9199-EFE85580F800}"/>
    <cellStyle name="20% - 강조색5 2 3 2 2 6" xfId="50819" xr:uid="{3050C6A3-314E-4DFF-A550-91B48D09326D}"/>
    <cellStyle name="20% - 강조색5 2 3 2 3" xfId="3966" xr:uid="{E95D830E-8D9B-45D9-A7F0-0F7D76D5B579}"/>
    <cellStyle name="20% - 강조색5 2 3 2 3 2" xfId="9492" xr:uid="{C0019D9C-0452-45A3-AC1D-612D251B3D90}"/>
    <cellStyle name="20% - 강조색5 2 3 2 3 2 2" xfId="20521" xr:uid="{1AC6028F-3A3E-4728-8C26-E4BBDE0CD4F8}"/>
    <cellStyle name="20% - 강조색5 2 3 2 3 2 2 2" xfId="42570" xr:uid="{4CB6BBEC-98EB-4AA4-BDE4-134DDEAE07F1}"/>
    <cellStyle name="20% - 강조색5 2 3 2 3 2 3" xfId="31550" xr:uid="{5C5F4324-85F7-473E-9C8D-1B5C4EC028E6}"/>
    <cellStyle name="20% - 강조색5 2 3 2 3 3" xfId="15011" xr:uid="{321A5B8F-AFEB-415E-8ACB-CE02826AE049}"/>
    <cellStyle name="20% - 강조색5 2 3 2 3 3 2" xfId="37060" xr:uid="{705D2064-2FC1-48A2-B443-4CEC6D3137E1}"/>
    <cellStyle name="20% - 강조색5 2 3 2 3 4" xfId="26040" xr:uid="{593F10A4-9384-45DC-9C88-0EDB7A740426}"/>
    <cellStyle name="20% - 강조색5 2 3 2 3 5" xfId="52198" xr:uid="{BE61E3D8-5DA1-4CCE-8D64-AD8CBAA1084F}"/>
    <cellStyle name="20% - 강조색5 2 3 2 4" xfId="6737" xr:uid="{091BB807-82AE-4E06-8D2B-FEC458453096}"/>
    <cellStyle name="20% - 강조색5 2 3 2 4 2" xfId="17766" xr:uid="{7CAE3171-23C2-4B08-9F4B-2619EE4C457B}"/>
    <cellStyle name="20% - 강조색5 2 3 2 4 2 2" xfId="39815" xr:uid="{22C1E360-12F3-4C1D-9980-74BFCAAD9D76}"/>
    <cellStyle name="20% - 강조색5 2 3 2 4 3" xfId="28795" xr:uid="{743D69CC-F6C0-47E5-9D8C-8AFDBF121744}"/>
    <cellStyle name="20% - 강조색5 2 3 2 4 4" xfId="54951" xr:uid="{D9F64BAA-B601-44A6-8C34-85F27F00BA02}"/>
    <cellStyle name="20% - 강조색5 2 3 2 5" xfId="12256" xr:uid="{9E596E85-F914-4207-B967-89A8CC1DE610}"/>
    <cellStyle name="20% - 강조색5 2 3 2 5 2" xfId="34305" xr:uid="{AFC1D657-1D79-4F42-84EC-9E1CD9383718}"/>
    <cellStyle name="20% - 강조색5 2 3 2 6" xfId="23285" xr:uid="{C2DF5F28-315A-47D9-9BE8-30B707353F82}"/>
    <cellStyle name="20% - 강조색5 2 3 2 7" xfId="49442" xr:uid="{0CD96195-BCD8-482F-9117-F424CE7653C9}"/>
    <cellStyle name="20% - 강조색5 2 3 3" xfId="1878" xr:uid="{A0B90C18-73B7-491E-A23E-EBF953A94187}"/>
    <cellStyle name="20% - 강조색5 2 3 3 2" xfId="4654" xr:uid="{531AEC16-55B8-420D-B493-7AABEADD776E}"/>
    <cellStyle name="20% - 강조색5 2 3 3 2 2" xfId="10180" xr:uid="{C61B6B74-0EB3-4D27-B726-DB46CCC9BCED}"/>
    <cellStyle name="20% - 강조색5 2 3 3 2 2 2" xfId="21209" xr:uid="{FF3850BB-C30A-4707-8744-573F3FF5A31C}"/>
    <cellStyle name="20% - 강조색5 2 3 3 2 2 2 2" xfId="43258" xr:uid="{BDCFCC4E-0333-4116-A1F3-3A4E891BEEDD}"/>
    <cellStyle name="20% - 강조색5 2 3 3 2 2 3" xfId="32238" xr:uid="{E223F6CA-43BC-4806-A583-283FB1DC7B3D}"/>
    <cellStyle name="20% - 강조색5 2 3 3 2 3" xfId="15699" xr:uid="{D0ADD73E-ECE9-4257-9137-C898338B1A7A}"/>
    <cellStyle name="20% - 강조색5 2 3 3 2 3 2" xfId="37748" xr:uid="{C39C235D-AB8B-4BC5-BF08-4A74F6895E48}"/>
    <cellStyle name="20% - 강조색5 2 3 3 2 4" xfId="26728" xr:uid="{BDF6208C-B1EE-4A7F-A2CA-854BF7160B43}"/>
    <cellStyle name="20% - 강조색5 2 3 3 2 5" xfId="52886" xr:uid="{B36840DD-5D61-4609-9121-76F067A290DD}"/>
    <cellStyle name="20% - 강조색5 2 3 3 3" xfId="7425" xr:uid="{10BCBFCB-F770-4005-8D8A-318313B1B95D}"/>
    <cellStyle name="20% - 강조색5 2 3 3 3 2" xfId="18454" xr:uid="{35CF88D7-70A3-422D-8264-5D687CD15E68}"/>
    <cellStyle name="20% - 강조색5 2 3 3 3 2 2" xfId="40503" xr:uid="{3BA1BD98-04F3-4FAE-9E4F-12B7959CEE78}"/>
    <cellStyle name="20% - 강조색5 2 3 3 3 3" xfId="29483" xr:uid="{F82A7AAA-F20B-4B71-AC99-031154BF2074}"/>
    <cellStyle name="20% - 강조색5 2 3 3 4" xfId="12944" xr:uid="{441FE774-8342-4824-AB2E-560008D5F0C2}"/>
    <cellStyle name="20% - 강조색5 2 3 3 4 2" xfId="34993" xr:uid="{E9CF1BD3-23D7-413D-99EE-8E428746A81F}"/>
    <cellStyle name="20% - 강조색5 2 3 3 5" xfId="23973" xr:uid="{9E52E572-6C4E-4862-832A-690014454C9A}"/>
    <cellStyle name="20% - 강조색5 2 3 3 6" xfId="50131" xr:uid="{DFA9E4F1-42D5-46D6-A2F0-2CE293631016}"/>
    <cellStyle name="20% - 강조색5 2 3 4" xfId="3278" xr:uid="{C6CDDB02-8E5A-4317-A619-F99CA467F898}"/>
    <cellStyle name="20% - 강조색5 2 3 4 2" xfId="8804" xr:uid="{99A6A38F-E5C2-4574-9268-4BAE224196D4}"/>
    <cellStyle name="20% - 강조색5 2 3 4 2 2" xfId="19833" xr:uid="{B0C009D5-1A61-4A52-AD8A-88B1E9E05DC9}"/>
    <cellStyle name="20% - 강조색5 2 3 4 2 2 2" xfId="41882" xr:uid="{9B0415D7-186A-4E82-A753-497C7A00E275}"/>
    <cellStyle name="20% - 강조색5 2 3 4 2 3" xfId="30862" xr:uid="{32BAB246-71C2-4E36-BA5B-C64502734D1F}"/>
    <cellStyle name="20% - 강조색5 2 3 4 3" xfId="14323" xr:uid="{12AC7542-4F79-4A41-9695-5BAE65536F29}"/>
    <cellStyle name="20% - 강조색5 2 3 4 3 2" xfId="36372" xr:uid="{FCC8164A-2796-44B2-A8E8-3DD5C4FF6F4E}"/>
    <cellStyle name="20% - 강조색5 2 3 4 4" xfId="25352" xr:uid="{46B86B1F-E478-40B9-812D-B4F476AA14E6}"/>
    <cellStyle name="20% - 강조색5 2 3 4 5" xfId="51510" xr:uid="{12083141-DF90-4582-9A3E-BC2C975201D3}"/>
    <cellStyle name="20% - 강조색5 2 3 5" xfId="6049" xr:uid="{54D3730A-420D-49DE-9BD4-337925DE4C40}"/>
    <cellStyle name="20% - 강조색5 2 3 5 2" xfId="17078" xr:uid="{EF17649E-2C2B-4015-A374-6D7CE041EC1B}"/>
    <cellStyle name="20% - 강조색5 2 3 5 2 2" xfId="39127" xr:uid="{3A1B3074-F9F9-4409-AE1F-EA55775C088D}"/>
    <cellStyle name="20% - 강조색5 2 3 5 3" xfId="28107" xr:uid="{45BC2DD5-069A-4A1A-AA67-5966E7B8E99E}"/>
    <cellStyle name="20% - 강조색5 2 3 5 4" xfId="54263" xr:uid="{D8CEC863-E0EB-4CD7-9245-A2CDAECB4C43}"/>
    <cellStyle name="20% - 강조색5 2 3 6" xfId="11568" xr:uid="{4E4931EE-447C-4F5A-890D-F62CCC792008}"/>
    <cellStyle name="20% - 강조색5 2 3 6 2" xfId="33617" xr:uid="{D82E500F-D5DA-40A3-960C-3536126EBC81}"/>
    <cellStyle name="20% - 강조색5 2 3 7" xfId="22597" xr:uid="{98C36874-C31B-441B-B53B-12B14879F679}"/>
    <cellStyle name="20% - 강조색5 2 3 8" xfId="48754" xr:uid="{72E01895-182A-4C4E-AC70-0610C9714E68}"/>
    <cellStyle name="20% - 강조색5 2 4" xfId="830" xr:uid="{64973750-BE4A-4ED7-B432-895706C5935F}"/>
    <cellStyle name="20% - 강조색5 2 4 2" xfId="2224" xr:uid="{E7069DE9-9C15-4E2B-B980-1E0D14B38543}"/>
    <cellStyle name="20% - 강조색5 2 4 2 2" xfId="5000" xr:uid="{011BD004-F995-4160-BDFB-039BE270D069}"/>
    <cellStyle name="20% - 강조색5 2 4 2 2 2" xfId="10526" xr:uid="{CACA271C-FF06-465E-AFC2-C3E5D1913672}"/>
    <cellStyle name="20% - 강조색5 2 4 2 2 2 2" xfId="21555" xr:uid="{ECAAC88E-E51C-4CDE-9CCD-41322F1795A2}"/>
    <cellStyle name="20% - 강조색5 2 4 2 2 2 2 2" xfId="43604" xr:uid="{2EF5A8C2-4C2E-445B-A45F-BA636CCA7BAC}"/>
    <cellStyle name="20% - 강조색5 2 4 2 2 2 3" xfId="32584" xr:uid="{C6DEDB08-00C4-4A80-8855-5D3203791F4E}"/>
    <cellStyle name="20% - 강조색5 2 4 2 2 3" xfId="16045" xr:uid="{8E77B2A9-E0B2-4D5F-8AF9-5D06B11221C9}"/>
    <cellStyle name="20% - 강조색5 2 4 2 2 3 2" xfId="38094" xr:uid="{F8F81677-B656-4352-ADFA-A46E594507BB}"/>
    <cellStyle name="20% - 강조색5 2 4 2 2 4" xfId="27074" xr:uid="{6F27C664-E02C-4A4C-958C-057F88A6F577}"/>
    <cellStyle name="20% - 강조색5 2 4 2 2 5" xfId="53232" xr:uid="{F1D9E6C8-8794-4094-AB4B-B35462FFFBC7}"/>
    <cellStyle name="20% - 강조색5 2 4 2 3" xfId="7771" xr:uid="{55CC8901-E603-4B9E-8974-7EECF168CF75}"/>
    <cellStyle name="20% - 강조색5 2 4 2 3 2" xfId="18800" xr:uid="{009A51BD-24AE-463B-84C9-171184FD7EBE}"/>
    <cellStyle name="20% - 강조색5 2 4 2 3 2 2" xfId="40849" xr:uid="{9CC64D0E-EE42-428A-B8D4-8F633698B3FE}"/>
    <cellStyle name="20% - 강조색5 2 4 2 3 3" xfId="29829" xr:uid="{25B0783A-3D7A-41BF-943C-EDAB14481718}"/>
    <cellStyle name="20% - 강조색5 2 4 2 4" xfId="13290" xr:uid="{673FEFD1-3596-4A7E-B378-C5503164452E}"/>
    <cellStyle name="20% - 강조색5 2 4 2 4 2" xfId="35339" xr:uid="{1B5157CF-C09A-4E70-BCF0-D08932EAD707}"/>
    <cellStyle name="20% - 강조색5 2 4 2 5" xfId="24319" xr:uid="{A433E12C-DBBD-41B9-8888-825570585C3D}"/>
    <cellStyle name="20% - 강조색5 2 4 2 6" xfId="50477" xr:uid="{C46E9C3B-33E7-46D7-A530-5DDF9C846B00}"/>
    <cellStyle name="20% - 강조색5 2 4 3" xfId="3624" xr:uid="{BFC219C9-42A7-4D44-A9F6-44AD9A8C0DC8}"/>
    <cellStyle name="20% - 강조색5 2 4 3 2" xfId="9150" xr:uid="{840D8A31-FDEF-4163-8611-7A11056A880D}"/>
    <cellStyle name="20% - 강조색5 2 4 3 2 2" xfId="20179" xr:uid="{61933F7B-9439-4AB4-9353-A297733892AC}"/>
    <cellStyle name="20% - 강조색5 2 4 3 2 2 2" xfId="42228" xr:uid="{F1C369EE-95BE-427D-82A0-51D48117A91E}"/>
    <cellStyle name="20% - 강조색5 2 4 3 2 3" xfId="31208" xr:uid="{1CBCEAE8-E6BC-4C61-B41C-DEB33BFC7EA8}"/>
    <cellStyle name="20% - 강조색5 2 4 3 3" xfId="14669" xr:uid="{83285BEF-2274-481E-81DF-C52928167F2B}"/>
    <cellStyle name="20% - 강조색5 2 4 3 3 2" xfId="36718" xr:uid="{E70B6A51-0C7C-4CBA-8982-00EEC08A3778}"/>
    <cellStyle name="20% - 강조색5 2 4 3 4" xfId="25698" xr:uid="{2AD68BA7-F729-4EAD-A7AB-B2DE45F993FC}"/>
    <cellStyle name="20% - 강조색5 2 4 3 5" xfId="51856" xr:uid="{AED14B84-0C1E-4300-84FC-C8E4D37A4335}"/>
    <cellStyle name="20% - 강조색5 2 4 4" xfId="6395" xr:uid="{0FA99A33-9996-4DC3-86B9-D68457F09534}"/>
    <cellStyle name="20% - 강조색5 2 4 4 2" xfId="17424" xr:uid="{9344909B-8EC0-447A-9709-D19A4A9F49DE}"/>
    <cellStyle name="20% - 강조색5 2 4 4 2 2" xfId="39473" xr:uid="{0580E76F-B801-49DF-8A06-C8E673D4628D}"/>
    <cellStyle name="20% - 강조색5 2 4 4 3" xfId="28453" xr:uid="{C4233218-957A-40F7-AADA-BB99FAB8B4FD}"/>
    <cellStyle name="20% - 강조색5 2 4 4 4" xfId="54609" xr:uid="{429C36F3-0AE3-4983-BACA-CDCCC7A26D67}"/>
    <cellStyle name="20% - 강조색5 2 4 5" xfId="11914" xr:uid="{D45D3F67-7BD1-4510-9312-CB16EC57BA3A}"/>
    <cellStyle name="20% - 강조색5 2 4 5 2" xfId="33963" xr:uid="{2422F029-376F-4F4E-8D3A-FBB10EAB1EC6}"/>
    <cellStyle name="20% - 강조색5 2 4 6" xfId="22943" xr:uid="{032DA1ED-9B96-434A-AECE-B95481DE768F}"/>
    <cellStyle name="20% - 강조색5 2 4 7" xfId="49100" xr:uid="{4BEBEA24-53A1-4E62-A99B-C2CA173BB954}"/>
    <cellStyle name="20% - 강조색5 2 5" xfId="1536" xr:uid="{0AB72249-922D-4E59-AD85-3E3474881E10}"/>
    <cellStyle name="20% - 강조색5 2 5 2" xfId="4312" xr:uid="{29C39972-6290-4503-AFC9-73CAFBD87955}"/>
    <cellStyle name="20% - 강조색5 2 5 2 2" xfId="9838" xr:uid="{4DC29F11-9A30-4265-86F4-749D3D39D3C5}"/>
    <cellStyle name="20% - 강조색5 2 5 2 2 2" xfId="20867" xr:uid="{21B23596-8EC2-47C6-836A-178ED9E85FCC}"/>
    <cellStyle name="20% - 강조색5 2 5 2 2 2 2" xfId="42916" xr:uid="{275EC8FF-DD7E-4F44-B7AD-DA59F5E6BEAA}"/>
    <cellStyle name="20% - 강조색5 2 5 2 2 3" xfId="31896" xr:uid="{9AFD349F-9DE4-4113-8949-12B549659BFA}"/>
    <cellStyle name="20% - 강조색5 2 5 2 3" xfId="15357" xr:uid="{4D497427-5A5A-4D97-84E8-C5DD28446C06}"/>
    <cellStyle name="20% - 강조색5 2 5 2 3 2" xfId="37406" xr:uid="{DC7ACE2A-41DB-4FFE-AE10-B42ACE69980F}"/>
    <cellStyle name="20% - 강조색5 2 5 2 4" xfId="26386" xr:uid="{BB9430DC-097F-4040-8346-44BBDACF8822}"/>
    <cellStyle name="20% - 강조색5 2 5 2 5" xfId="52544" xr:uid="{35D18183-309F-4E9E-9FC5-14E30B1A324B}"/>
    <cellStyle name="20% - 강조색5 2 5 3" xfId="7083" xr:uid="{AF220584-EE1F-4197-9703-CB3EF57FE4ED}"/>
    <cellStyle name="20% - 강조색5 2 5 3 2" xfId="18112" xr:uid="{63672508-0DF7-4DE3-A655-4F9FBB733978}"/>
    <cellStyle name="20% - 강조색5 2 5 3 2 2" xfId="40161" xr:uid="{E5E74DA7-DC63-4144-B37E-ED6962E48855}"/>
    <cellStyle name="20% - 강조색5 2 5 3 3" xfId="29141" xr:uid="{DEAFA200-D52B-41DA-B5A3-D5F2761E0DDD}"/>
    <cellStyle name="20% - 강조색5 2 5 4" xfId="12602" xr:uid="{A72F855F-C463-4E36-B7C7-53209F2BFA97}"/>
    <cellStyle name="20% - 강조색5 2 5 4 2" xfId="34651" xr:uid="{C0E5A9A2-ABEE-4729-96B0-20675965F912}"/>
    <cellStyle name="20% - 강조색5 2 5 5" xfId="23631" xr:uid="{FCF12C70-3DCF-48B6-8EE2-4721EB703A1E}"/>
    <cellStyle name="20% - 강조색5 2 5 6" xfId="49789" xr:uid="{D700A7A3-89A3-4A3E-B5E3-AB43C0A6279B}"/>
    <cellStyle name="20% - 강조색5 2 6" xfId="2936" xr:uid="{87F466F7-F1BD-4789-8480-8043620A676C}"/>
    <cellStyle name="20% - 강조색5 2 6 2" xfId="8462" xr:uid="{7A129A16-0713-42C3-BC93-7C4F8A184490}"/>
    <cellStyle name="20% - 강조색5 2 6 2 2" xfId="19491" xr:uid="{C4D505CA-A6D3-4ADA-A737-BDB5D4BF95C2}"/>
    <cellStyle name="20% - 강조색5 2 6 2 2 2" xfId="41540" xr:uid="{F5B5B503-D18B-4EB7-B8F5-58EF02B570BC}"/>
    <cellStyle name="20% - 강조색5 2 6 2 3" xfId="30520" xr:uid="{C6F30FC1-0389-4DFD-800C-091CE3C54AFE}"/>
    <cellStyle name="20% - 강조색5 2 6 3" xfId="13981" xr:uid="{74F4811D-2B2A-4962-A773-26CE31D6EE33}"/>
    <cellStyle name="20% - 강조색5 2 6 3 2" xfId="36030" xr:uid="{1C520556-5303-47B8-B091-DDB6144043F0}"/>
    <cellStyle name="20% - 강조색5 2 6 4" xfId="25010" xr:uid="{8E952532-060A-4D2A-831C-82D753ACC030}"/>
    <cellStyle name="20% - 강조색5 2 6 5" xfId="51168" xr:uid="{90A291BA-3B1F-46BA-9B28-06015F9C931B}"/>
    <cellStyle name="20% - 강조색5 2 7" xfId="5707" xr:uid="{6C3F6895-DCD2-446F-AFEB-5EF887677D91}"/>
    <cellStyle name="20% - 강조색5 2 7 2" xfId="16736" xr:uid="{A1A5C7D0-49C5-4D8D-A848-CF9AB9C39E86}"/>
    <cellStyle name="20% - 강조색5 2 7 2 2" xfId="38785" xr:uid="{F82D1087-EA9F-40D1-845C-A1FCBEEAE66D}"/>
    <cellStyle name="20% - 강조색5 2 7 3" xfId="27765" xr:uid="{CEC9255F-DD73-45E6-8FDE-B17404BB1456}"/>
    <cellStyle name="20% - 강조색5 2 7 4" xfId="53922" xr:uid="{312B3638-AFB7-4D4B-8651-F4255469C6C0}"/>
    <cellStyle name="20% - 강조색5 2 8" xfId="11226" xr:uid="{4AA4473A-A7EF-4CA1-B33D-E36D556C0ACD}"/>
    <cellStyle name="20% - 강조색5 2 8 2" xfId="33275" xr:uid="{E7BBAC92-4E6F-44C3-8A92-1AA6396B1771}"/>
    <cellStyle name="20% - 강조색5 2 9" xfId="22255" xr:uid="{AC288869-827B-4103-A300-F749837188EB}"/>
    <cellStyle name="20% - 강조색5 20" xfId="2900" xr:uid="{DD586140-0B08-4E44-9A43-E1E6FB33790B}"/>
    <cellStyle name="20% - 강조색5 20 2" xfId="8437" xr:uid="{818A9FD0-772D-497E-A588-2FADDD626DF6}"/>
    <cellStyle name="20% - 강조색5 20 2 2" xfId="19466" xr:uid="{D95BB5C5-3C37-40CA-9666-C1532E16E6BB}"/>
    <cellStyle name="20% - 강조색5 20 2 2 2" xfId="41515" xr:uid="{1C68614E-BC2D-4701-983A-8227BC8A6753}"/>
    <cellStyle name="20% - 강조색5 20 2 3" xfId="30495" xr:uid="{4A30B043-E58E-43E5-BD47-47B3D7B48A18}"/>
    <cellStyle name="20% - 강조색5 20 3" xfId="13956" xr:uid="{45F991BD-BC89-48E1-8A9F-C256956CE918}"/>
    <cellStyle name="20% - 강조색5 20 3 2" xfId="36005" xr:uid="{5CAE26F0-5EC9-455B-85B4-F3C9C6765DFE}"/>
    <cellStyle name="20% - 강조색5 20 4" xfId="24985" xr:uid="{0DDD41F1-D0E2-429A-BD88-F9A52468C290}"/>
    <cellStyle name="20% - 강조색5 20 5" xfId="51142" xr:uid="{204BAEF8-4DFC-4F15-A4A4-6DA8D8554C9F}"/>
    <cellStyle name="20% - 강조색5 21" xfId="5671" xr:uid="{6447F91C-89C2-4414-A53E-B40C8DC7B352}"/>
    <cellStyle name="20% - 강조색5 21 2" xfId="16711" xr:uid="{F44FAE0F-381E-428F-A56A-D409EC96B458}"/>
    <cellStyle name="20% - 강조색5 21 2 2" xfId="38760" xr:uid="{A06F5924-22AF-4592-BC97-143A2FCBCFA6}"/>
    <cellStyle name="20% - 강조색5 21 3" xfId="27740" xr:uid="{E06768EE-B165-4EDE-9C57-A7E2BACB0B38}"/>
    <cellStyle name="20% - 강조색5 21 4" xfId="53902" xr:uid="{48A4D5EE-89CD-418F-B900-636ADB4C6118}"/>
    <cellStyle name="20% - 강조색5 22" xfId="11192" xr:uid="{75F958D6-69CE-4D0D-A6AD-DC7B1117F9A6}"/>
    <cellStyle name="20% - 강조색5 22 2" xfId="33250" xr:uid="{B675F553-7C98-42E6-8C68-84B24534AF7D}"/>
    <cellStyle name="20% - 강조색5 23" xfId="22221" xr:uid="{FA5DFAC9-084A-453E-A734-E687623F1454}"/>
    <cellStyle name="20% - 강조색5 24" xfId="44310" xr:uid="{F741DC00-96E5-4F83-A270-46D74672D3A8}"/>
    <cellStyle name="20% - 강조색5 25" xfId="48393" xr:uid="{C640A464-4752-4839-AACA-03876F76B636}"/>
    <cellStyle name="20% - 강조색5 3" xfId="88" xr:uid="{00000000-0005-0000-0000-0000CF000000}"/>
    <cellStyle name="20% - 강조색5 3 10" xfId="48426" xr:uid="{6A6572EC-28FE-4E3E-A29A-0335CC96CF02}"/>
    <cellStyle name="20% - 강조색5 3 2" xfId="217" xr:uid="{00000000-0005-0000-0000-0000D0000000}"/>
    <cellStyle name="20% - 강조색5 3 2 2" xfId="577" xr:uid="{00000000-0005-0000-0000-0000D1000000}"/>
    <cellStyle name="20% - 강조색5 3 2 2 2" xfId="1314" xr:uid="{6312BAF4-DE3B-4FF6-B953-130900CF8386}"/>
    <cellStyle name="20% - 강조색5 3 2 2 2 2" xfId="2708" xr:uid="{E195DF1F-C0CB-4885-BEDE-1E28BFD49BED}"/>
    <cellStyle name="20% - 강조색5 3 2 2 2 2 2" xfId="5484" xr:uid="{2269346B-AB63-4EB8-ABE2-DD3631419D4E}"/>
    <cellStyle name="20% - 강조색5 3 2 2 2 2 2 2" xfId="11010" xr:uid="{5ACAD269-F95E-4A5A-A028-4DE2A8CD0DA5}"/>
    <cellStyle name="20% - 강조색5 3 2 2 2 2 2 2 2" xfId="22039" xr:uid="{7322A286-1CA7-4D40-B98D-F79AD57C94FD}"/>
    <cellStyle name="20% - 강조색5 3 2 2 2 2 2 2 2 2" xfId="44088" xr:uid="{371087E7-324F-4FB5-B727-2FA737F486AB}"/>
    <cellStyle name="20% - 강조색5 3 2 2 2 2 2 2 3" xfId="33068" xr:uid="{3B823F15-BA13-49BE-8FC1-33CF952B55F5}"/>
    <cellStyle name="20% - 강조색5 3 2 2 2 2 2 3" xfId="16529" xr:uid="{3785E42C-7F0D-4D75-A2B9-4091D73276EF}"/>
    <cellStyle name="20% - 강조색5 3 2 2 2 2 2 3 2" xfId="38578" xr:uid="{E5D55048-268C-4B32-9640-F39088E8EED6}"/>
    <cellStyle name="20% - 강조색5 3 2 2 2 2 2 4" xfId="27558" xr:uid="{C1118F40-E97E-4677-AE47-6913F60CA7EC}"/>
    <cellStyle name="20% - 강조색5 3 2 2 2 2 2 5" xfId="53716" xr:uid="{C019AE76-E9B8-48AE-B2BF-85E4B9EC0DF9}"/>
    <cellStyle name="20% - 강조색5 3 2 2 2 2 3" xfId="8255" xr:uid="{15BDEF2D-FC9D-4CF9-A917-E554698A7050}"/>
    <cellStyle name="20% - 강조색5 3 2 2 2 2 3 2" xfId="19284" xr:uid="{B5DA7D70-F900-4347-B11D-EE108FAD47F2}"/>
    <cellStyle name="20% - 강조색5 3 2 2 2 2 3 2 2" xfId="41333" xr:uid="{0B86BC80-88F4-40B2-9E02-7C2499C981B9}"/>
    <cellStyle name="20% - 강조색5 3 2 2 2 2 3 3" xfId="30313" xr:uid="{11C4D081-FF67-4F8C-81CC-877638E28622}"/>
    <cellStyle name="20% - 강조색5 3 2 2 2 2 4" xfId="13774" xr:uid="{2F41595B-FAFA-4630-B41D-334B67BD4755}"/>
    <cellStyle name="20% - 강조색5 3 2 2 2 2 4 2" xfId="35823" xr:uid="{D948B5C7-7F02-4687-AEDC-36D8E5B0D74B}"/>
    <cellStyle name="20% - 강조색5 3 2 2 2 2 5" xfId="24803" xr:uid="{A3CED4B8-2F9B-481A-AF76-26C663BA51FC}"/>
    <cellStyle name="20% - 강조색5 3 2 2 2 2 6" xfId="50961" xr:uid="{CE63477D-A5B2-491D-B5D0-CBDDAC522B4D}"/>
    <cellStyle name="20% - 강조색5 3 2 2 2 3" xfId="4108" xr:uid="{86C46F8C-CF4A-41F1-8C4F-CE01D66416C4}"/>
    <cellStyle name="20% - 강조색5 3 2 2 2 3 2" xfId="9634" xr:uid="{D50E7B09-C8F7-458C-9AF0-B2089B24D810}"/>
    <cellStyle name="20% - 강조색5 3 2 2 2 3 2 2" xfId="20663" xr:uid="{DAD5932F-D3BD-46F9-A43F-C02FD8C83A38}"/>
    <cellStyle name="20% - 강조색5 3 2 2 2 3 2 2 2" xfId="42712" xr:uid="{642C33EC-7483-4975-BDA1-8A7567122ACC}"/>
    <cellStyle name="20% - 강조색5 3 2 2 2 3 2 3" xfId="31692" xr:uid="{F2CADF6D-FF76-4AAC-8AC1-8DA093AEFD79}"/>
    <cellStyle name="20% - 강조색5 3 2 2 2 3 3" xfId="15153" xr:uid="{01705937-EAE6-49AA-A8AD-31F5E8644F3A}"/>
    <cellStyle name="20% - 강조색5 3 2 2 2 3 3 2" xfId="37202" xr:uid="{41382D6D-0EE9-4152-BF0E-E4B751224859}"/>
    <cellStyle name="20% - 강조색5 3 2 2 2 3 4" xfId="26182" xr:uid="{A9356A84-BADF-4BD4-88BB-4FEFB4848408}"/>
    <cellStyle name="20% - 강조색5 3 2 2 2 3 5" xfId="52340" xr:uid="{6DF6298B-6AEB-46A4-A7D0-388066BF3EE6}"/>
    <cellStyle name="20% - 강조색5 3 2 2 2 4" xfId="6879" xr:uid="{B971CBC7-FFA7-465D-A02A-5062E066E3A2}"/>
    <cellStyle name="20% - 강조색5 3 2 2 2 4 2" xfId="17908" xr:uid="{24CF7638-C3DC-4154-B2C8-314AD08693FC}"/>
    <cellStyle name="20% - 강조색5 3 2 2 2 4 2 2" xfId="39957" xr:uid="{463871D5-FA4F-44DB-8D76-ACAE52455CCD}"/>
    <cellStyle name="20% - 강조색5 3 2 2 2 4 3" xfId="28937" xr:uid="{F6C3D9E9-8221-45EF-9DBE-C8128CBD0FB3}"/>
    <cellStyle name="20% - 강조색5 3 2 2 2 4 4" xfId="55093" xr:uid="{8BEBA208-68A1-4F8C-A3C0-110D6E637EE2}"/>
    <cellStyle name="20% - 강조색5 3 2 2 2 5" xfId="12398" xr:uid="{2BFB81F5-BB2B-4E8A-965F-97CD526E80CB}"/>
    <cellStyle name="20% - 강조색5 3 2 2 2 5 2" xfId="34447" xr:uid="{1EDEC3CA-931B-45BE-B102-8FA5DBAB11B0}"/>
    <cellStyle name="20% - 강조색5 3 2 2 2 6" xfId="23427" xr:uid="{2A9358EE-724F-4168-BF06-CA6CDF3B2E18}"/>
    <cellStyle name="20% - 강조색5 3 2 2 2 7" xfId="49584" xr:uid="{D4347C38-0B92-41CF-91B1-11F583EC1ABC}"/>
    <cellStyle name="20% - 강조색5 3 2 2 3" xfId="2020" xr:uid="{EA88FA5F-14FA-484C-9AC6-919365FB6150}"/>
    <cellStyle name="20% - 강조색5 3 2 2 3 2" xfId="4796" xr:uid="{5FBA0D15-78E5-41F4-81D3-7C892C583FA8}"/>
    <cellStyle name="20% - 강조색5 3 2 2 3 2 2" xfId="10322" xr:uid="{07B986F7-4E81-4228-AFDF-F891ABE2849E}"/>
    <cellStyle name="20% - 강조색5 3 2 2 3 2 2 2" xfId="21351" xr:uid="{98691864-29D2-4AE1-95F1-C6EC4F1B6404}"/>
    <cellStyle name="20% - 강조색5 3 2 2 3 2 2 2 2" xfId="43400" xr:uid="{A4FF88ED-6DEE-4D6B-BCFE-B965EFAE94C7}"/>
    <cellStyle name="20% - 강조색5 3 2 2 3 2 2 3" xfId="32380" xr:uid="{8A10667F-7E5D-4C3B-8ACB-CAF5012F5EB4}"/>
    <cellStyle name="20% - 강조색5 3 2 2 3 2 3" xfId="15841" xr:uid="{E44CA9D4-3BA3-4FD5-82FA-5C545072898D}"/>
    <cellStyle name="20% - 강조색5 3 2 2 3 2 3 2" xfId="37890" xr:uid="{18227EEB-992A-4C10-AA5B-B814C1B45AF2}"/>
    <cellStyle name="20% - 강조색5 3 2 2 3 2 4" xfId="26870" xr:uid="{15B52FF9-C815-4EFE-B3B8-E23A3463A3C2}"/>
    <cellStyle name="20% - 강조색5 3 2 2 3 2 5" xfId="53028" xr:uid="{73CC9C43-2621-4D1C-9FF9-718C0BE80A9A}"/>
    <cellStyle name="20% - 강조색5 3 2 2 3 3" xfId="7567" xr:uid="{39E03BF2-AE72-4ECF-AB6E-45D45FB9247B}"/>
    <cellStyle name="20% - 강조색5 3 2 2 3 3 2" xfId="18596" xr:uid="{FCEF854A-1983-4F00-B41E-13A97839466B}"/>
    <cellStyle name="20% - 강조색5 3 2 2 3 3 2 2" xfId="40645" xr:uid="{3A90DA4F-21D6-4798-A3E9-E14248238EE7}"/>
    <cellStyle name="20% - 강조색5 3 2 2 3 3 3" xfId="29625" xr:uid="{30A954A8-98A5-43FE-81DE-0496C55B108C}"/>
    <cellStyle name="20% - 강조색5 3 2 2 3 4" xfId="13086" xr:uid="{F53DCD3E-B964-49A6-BB7A-247462996B11}"/>
    <cellStyle name="20% - 강조색5 3 2 2 3 4 2" xfId="35135" xr:uid="{C08539A9-4D52-441E-957C-72BBE61426A0}"/>
    <cellStyle name="20% - 강조색5 3 2 2 3 5" xfId="24115" xr:uid="{B81F99A8-8F36-4AA8-A436-30112EF85FEC}"/>
    <cellStyle name="20% - 강조색5 3 2 2 3 6" xfId="50273" xr:uid="{48A73C00-C202-49BE-B9DF-A4BBA210B095}"/>
    <cellStyle name="20% - 강조색5 3 2 2 4" xfId="3420" xr:uid="{C6759EB5-F9C2-4DBF-A434-0CAD5234A2BF}"/>
    <cellStyle name="20% - 강조색5 3 2 2 4 2" xfId="8946" xr:uid="{7185EACE-ABB9-454F-95F3-C4E7E6234A00}"/>
    <cellStyle name="20% - 강조색5 3 2 2 4 2 2" xfId="19975" xr:uid="{19F23445-9271-4798-A2FA-EC4422FC79ED}"/>
    <cellStyle name="20% - 강조색5 3 2 2 4 2 2 2" xfId="42024" xr:uid="{79A204E0-D62F-4D0D-8D7C-50424D1146B8}"/>
    <cellStyle name="20% - 강조색5 3 2 2 4 2 3" xfId="31004" xr:uid="{29676077-9352-4698-9740-EFA37BC0222B}"/>
    <cellStyle name="20% - 강조색5 3 2 2 4 3" xfId="14465" xr:uid="{3F9DE777-E639-4D35-A7CA-236853BC3B4E}"/>
    <cellStyle name="20% - 강조색5 3 2 2 4 3 2" xfId="36514" xr:uid="{D0BDBB6D-A8E1-4084-96D9-D4A0BEDACDBA}"/>
    <cellStyle name="20% - 강조색5 3 2 2 4 4" xfId="25494" xr:uid="{3480752A-C1D9-40D0-835C-49569272630E}"/>
    <cellStyle name="20% - 강조색5 3 2 2 4 5" xfId="51652" xr:uid="{DBFFA147-B4B5-42CE-B08F-9EC35B432267}"/>
    <cellStyle name="20% - 강조색5 3 2 2 5" xfId="6191" xr:uid="{25DACAD9-097C-4E47-9602-E5F6B3A5AAD5}"/>
    <cellStyle name="20% - 강조색5 3 2 2 5 2" xfId="17220" xr:uid="{49768EFE-C73F-401B-9CA0-2A1A911ED90D}"/>
    <cellStyle name="20% - 강조색5 3 2 2 5 2 2" xfId="39269" xr:uid="{3CFC1ABE-50C1-4ACA-A1A0-14E2FD45D8B8}"/>
    <cellStyle name="20% - 강조색5 3 2 2 5 3" xfId="28249" xr:uid="{E878BEC1-3017-4E76-B2BC-12000CF6A256}"/>
    <cellStyle name="20% - 강조색5 3 2 2 5 4" xfId="54405" xr:uid="{E5B7B8CB-04D7-44C2-90E5-5D8DC3743E88}"/>
    <cellStyle name="20% - 강조색5 3 2 2 6" xfId="11710" xr:uid="{8B4B1989-4AA7-4B34-BF09-3A2611DC3753}"/>
    <cellStyle name="20% - 강조색5 3 2 2 6 2" xfId="33759" xr:uid="{9757916E-FC3A-4C48-A8E6-0A06615F6361}"/>
    <cellStyle name="20% - 강조색5 3 2 2 7" xfId="22739" xr:uid="{A6745705-ADB6-4C38-9E13-61232B7115CA}"/>
    <cellStyle name="20% - 강조색5 3 2 2 8" xfId="48896" xr:uid="{BE78DEDD-14C7-4EC1-9482-2A82EE3DDA5A}"/>
    <cellStyle name="20% - 강조색5 3 2 3" xfId="972" xr:uid="{144541B2-3210-4FA0-98CB-3431F7149C88}"/>
    <cellStyle name="20% - 강조색5 3 2 3 2" xfId="2366" xr:uid="{90F5C3D4-4E9B-4898-9BFF-4D908C01030D}"/>
    <cellStyle name="20% - 강조색5 3 2 3 2 2" xfId="5142" xr:uid="{5F586449-66BE-4861-B8DD-B6CACC6FCE2F}"/>
    <cellStyle name="20% - 강조색5 3 2 3 2 2 2" xfId="10668" xr:uid="{FFB0E733-8546-4E34-8EC8-2A1049D4FDD7}"/>
    <cellStyle name="20% - 강조색5 3 2 3 2 2 2 2" xfId="21697" xr:uid="{8EADD091-4276-4757-8B72-8D032C2577D3}"/>
    <cellStyle name="20% - 강조색5 3 2 3 2 2 2 2 2" xfId="43746" xr:uid="{C2505421-B430-4E10-8970-168EAC3E1BDF}"/>
    <cellStyle name="20% - 강조색5 3 2 3 2 2 2 3" xfId="32726" xr:uid="{FF1E9CAF-16AC-41BC-B540-EAEBC220A21F}"/>
    <cellStyle name="20% - 강조색5 3 2 3 2 2 3" xfId="16187" xr:uid="{3507A080-EA2E-454E-982B-1135D86DCDB9}"/>
    <cellStyle name="20% - 강조색5 3 2 3 2 2 3 2" xfId="38236" xr:uid="{A4E0C65C-82A3-41AC-9FFA-0B7B1F4881FC}"/>
    <cellStyle name="20% - 강조색5 3 2 3 2 2 4" xfId="27216" xr:uid="{E368A9E8-D330-42B6-92D3-A422888C04DB}"/>
    <cellStyle name="20% - 강조색5 3 2 3 2 2 5" xfId="53374" xr:uid="{41880F45-AB9F-43EF-B758-44A3B44EE2E5}"/>
    <cellStyle name="20% - 강조색5 3 2 3 2 3" xfId="7913" xr:uid="{AD426D2C-3D12-496F-9739-45066B6F3643}"/>
    <cellStyle name="20% - 강조색5 3 2 3 2 3 2" xfId="18942" xr:uid="{7D62B31C-A044-4DD0-8DC1-DC7ACC4A2A5C}"/>
    <cellStyle name="20% - 강조색5 3 2 3 2 3 2 2" xfId="40991" xr:uid="{8E4B21EF-ACB9-4C33-9A7E-8DB588EFB7B1}"/>
    <cellStyle name="20% - 강조색5 3 2 3 2 3 3" xfId="29971" xr:uid="{42DEFAFE-6EFE-46A8-B9C4-3069C4E99D21}"/>
    <cellStyle name="20% - 강조색5 3 2 3 2 4" xfId="13432" xr:uid="{ED15600B-EF98-44F2-B3D3-DA5B259981B1}"/>
    <cellStyle name="20% - 강조색5 3 2 3 2 4 2" xfId="35481" xr:uid="{B73DA268-62E3-4E99-9406-4F4EE4569568}"/>
    <cellStyle name="20% - 강조색5 3 2 3 2 5" xfId="24461" xr:uid="{50AF6455-2D6A-4D7C-9920-A22979BE39F7}"/>
    <cellStyle name="20% - 강조색5 3 2 3 2 6" xfId="50619" xr:uid="{98390491-882A-4403-9613-C344672678B0}"/>
    <cellStyle name="20% - 강조색5 3 2 3 3" xfId="3766" xr:uid="{5E765D8A-4061-494C-8B15-6ED29000E822}"/>
    <cellStyle name="20% - 강조색5 3 2 3 3 2" xfId="9292" xr:uid="{E5ABAE2E-A549-459E-9732-9F8DB78FC63F}"/>
    <cellStyle name="20% - 강조색5 3 2 3 3 2 2" xfId="20321" xr:uid="{BC93B3F4-ADD3-4969-9642-3618DBCE2D3D}"/>
    <cellStyle name="20% - 강조색5 3 2 3 3 2 2 2" xfId="42370" xr:uid="{F16D3914-054D-4B57-8610-BC480F96F6E7}"/>
    <cellStyle name="20% - 강조색5 3 2 3 3 2 3" xfId="31350" xr:uid="{254260E2-A6F8-4335-B241-654739D6732E}"/>
    <cellStyle name="20% - 강조색5 3 2 3 3 3" xfId="14811" xr:uid="{1EB02C6A-A1F8-4C44-98CD-672134DBFC3D}"/>
    <cellStyle name="20% - 강조색5 3 2 3 3 3 2" xfId="36860" xr:uid="{F72FD7F6-8B54-460D-9E12-CD4391E3A740}"/>
    <cellStyle name="20% - 강조색5 3 2 3 3 4" xfId="25840" xr:uid="{7A76E3DD-AC8C-4AC4-9902-A4796B475136}"/>
    <cellStyle name="20% - 강조색5 3 2 3 3 5" xfId="51998" xr:uid="{6114A78D-DF54-45CE-A9E0-D9ADD73CC581}"/>
    <cellStyle name="20% - 강조색5 3 2 3 4" xfId="6537" xr:uid="{5D8EE852-D5EA-4A22-985A-66FC397F50E0}"/>
    <cellStyle name="20% - 강조색5 3 2 3 4 2" xfId="17566" xr:uid="{ED0FDD6D-5489-4A25-B058-DE21BF71A986}"/>
    <cellStyle name="20% - 강조색5 3 2 3 4 2 2" xfId="39615" xr:uid="{F7280516-66FF-4EE1-966E-44A715F73C5F}"/>
    <cellStyle name="20% - 강조색5 3 2 3 4 3" xfId="28595" xr:uid="{DB164814-F87D-46C0-BD80-E0BD9B2E2EE7}"/>
    <cellStyle name="20% - 강조색5 3 2 3 4 4" xfId="54751" xr:uid="{096FAB02-01C4-4228-8F85-7F27F82B98F5}"/>
    <cellStyle name="20% - 강조색5 3 2 3 5" xfId="12056" xr:uid="{13BD3E05-6C7C-4ABC-9DD4-25DB783AD1B2}"/>
    <cellStyle name="20% - 강조색5 3 2 3 5 2" xfId="34105" xr:uid="{A8590CBC-09AC-4DDA-B4DE-A6811A3CF7C2}"/>
    <cellStyle name="20% - 강조색5 3 2 3 6" xfId="23085" xr:uid="{B5FA65DC-F9CC-4BA5-840E-2A7D66F067A2}"/>
    <cellStyle name="20% - 강조색5 3 2 3 7" xfId="49242" xr:uid="{9C117EDC-4B24-4EA7-ADE7-D1E107F71B8C}"/>
    <cellStyle name="20% - 강조색5 3 2 4" xfId="1678" xr:uid="{57BFF13B-81A7-4B8E-B5AA-93A77D9B17E1}"/>
    <cellStyle name="20% - 강조색5 3 2 4 2" xfId="4454" xr:uid="{C6C3C9D5-9C46-45F9-BA49-E09D8E61FBD1}"/>
    <cellStyle name="20% - 강조색5 3 2 4 2 2" xfId="9980" xr:uid="{698B4915-4508-411E-BBF5-69F3B6B32022}"/>
    <cellStyle name="20% - 강조색5 3 2 4 2 2 2" xfId="21009" xr:uid="{C4E4B3EF-14CF-4F13-BBE9-9C8434128677}"/>
    <cellStyle name="20% - 강조색5 3 2 4 2 2 2 2" xfId="43058" xr:uid="{F27CE48F-6ADF-4B42-B5AC-25C791B6F915}"/>
    <cellStyle name="20% - 강조색5 3 2 4 2 2 3" xfId="32038" xr:uid="{7DDAAEE8-ABFC-44B4-96EC-55C1D4593F16}"/>
    <cellStyle name="20% - 강조색5 3 2 4 2 3" xfId="15499" xr:uid="{1369B9CC-DA19-494D-91DA-A8C700D0EBD0}"/>
    <cellStyle name="20% - 강조색5 3 2 4 2 3 2" xfId="37548" xr:uid="{1A76F76B-64B0-4714-9910-6F01164193A1}"/>
    <cellStyle name="20% - 강조색5 3 2 4 2 4" xfId="26528" xr:uid="{8BD885BC-DD1B-4539-887D-19BC9F2382FC}"/>
    <cellStyle name="20% - 강조색5 3 2 4 2 5" xfId="52686" xr:uid="{6E82AAD9-C2BA-4662-B832-D8BE0E22B9FC}"/>
    <cellStyle name="20% - 강조색5 3 2 4 3" xfId="7225" xr:uid="{4D5C16C0-541E-4390-BF84-576FE60A9741}"/>
    <cellStyle name="20% - 강조색5 3 2 4 3 2" xfId="18254" xr:uid="{06028889-4A18-4C1F-9047-FE7778FE02A4}"/>
    <cellStyle name="20% - 강조색5 3 2 4 3 2 2" xfId="40303" xr:uid="{7A03394A-633B-4A70-8CAB-2C475B4913A8}"/>
    <cellStyle name="20% - 강조색5 3 2 4 3 3" xfId="29283" xr:uid="{F97FE272-0CB9-47A4-AA3A-FB8782942BD4}"/>
    <cellStyle name="20% - 강조색5 3 2 4 4" xfId="12744" xr:uid="{4D757959-0FA4-485B-B90B-9D8D5F5269DF}"/>
    <cellStyle name="20% - 강조색5 3 2 4 4 2" xfId="34793" xr:uid="{0F99FABE-AD73-4272-8C58-D73ECD9B2B82}"/>
    <cellStyle name="20% - 강조색5 3 2 4 5" xfId="23773" xr:uid="{FB61A097-0C6C-4D3B-A10B-1F8439082BE3}"/>
    <cellStyle name="20% - 강조색5 3 2 4 6" xfId="49931" xr:uid="{13A4A9D2-F7DB-43B1-BFF1-2F65DD308E35}"/>
    <cellStyle name="20% - 강조색5 3 2 5" xfId="3078" xr:uid="{48F06CFE-2466-4E01-9D92-14B8F6B0B339}"/>
    <cellStyle name="20% - 강조색5 3 2 5 2" xfId="8604" xr:uid="{81C52E39-F162-4D9C-9527-DA9E42D41179}"/>
    <cellStyle name="20% - 강조색5 3 2 5 2 2" xfId="19633" xr:uid="{8C1E974A-E9DA-41D4-8235-367669D9E1C2}"/>
    <cellStyle name="20% - 강조색5 3 2 5 2 2 2" xfId="41682" xr:uid="{E0375A76-5300-48CA-9D72-BC733C9065FF}"/>
    <cellStyle name="20% - 강조색5 3 2 5 2 3" xfId="30662" xr:uid="{97F38C31-9C96-4135-8824-F3335A59BC06}"/>
    <cellStyle name="20% - 강조색5 3 2 5 3" xfId="14123" xr:uid="{02A22E75-F2EE-4137-9BE9-3D0B983313FC}"/>
    <cellStyle name="20% - 강조색5 3 2 5 3 2" xfId="36172" xr:uid="{4012E1D4-549D-413E-9C44-B7D0E6D133C4}"/>
    <cellStyle name="20% - 강조색5 3 2 5 4" xfId="25152" xr:uid="{D104732C-9D16-4202-967D-5651F359D9DD}"/>
    <cellStyle name="20% - 강조색5 3 2 5 5" xfId="51310" xr:uid="{1E315E69-5423-419D-9CF2-60C8ED56506A}"/>
    <cellStyle name="20% - 강조색5 3 2 6" xfId="5849" xr:uid="{8167EAB8-8FB9-4726-A11E-331A1856FD46}"/>
    <cellStyle name="20% - 강조색5 3 2 6 2" xfId="16878" xr:uid="{E0F893D2-3246-4A96-A28F-16E9C18FAE2D}"/>
    <cellStyle name="20% - 강조색5 3 2 6 2 2" xfId="38927" xr:uid="{BCB977FD-A42D-48FF-BAD3-505580B3D854}"/>
    <cellStyle name="20% - 강조색5 3 2 6 3" xfId="27907" xr:uid="{DD22D243-26E2-408A-B8C9-229CA9D8578D}"/>
    <cellStyle name="20% - 강조색5 3 2 6 4" xfId="54064" xr:uid="{32F82507-A8F3-4D15-8682-13F1E44DC6C7}"/>
    <cellStyle name="20% - 강조색5 3 2 7" xfId="11368" xr:uid="{8E436F71-2C15-4003-B4B2-C22DCB2183DD}"/>
    <cellStyle name="20% - 강조색5 3 2 7 2" xfId="33417" xr:uid="{D088924F-D152-46D8-8263-629FBAB7F2BE}"/>
    <cellStyle name="20% - 강조색5 3 2 8" xfId="22397" xr:uid="{8283DDBD-746A-44DA-B34C-9631A0C94286}"/>
    <cellStyle name="20% - 강조색5 3 2 9" xfId="48555" xr:uid="{A6E8A31C-E837-4E7A-83B5-C1A31EB61EDA}"/>
    <cellStyle name="20% - 강조색5 3 3" xfId="448" xr:uid="{00000000-0005-0000-0000-0000D2000000}"/>
    <cellStyle name="20% - 강조색5 3 3 2" xfId="1185" xr:uid="{9DA99287-5ADF-4A87-A9C2-E7D92926C44C}"/>
    <cellStyle name="20% - 강조색5 3 3 2 2" xfId="2579" xr:uid="{B480F7AC-7014-43BE-A349-BF170CE8F84C}"/>
    <cellStyle name="20% - 강조색5 3 3 2 2 2" xfId="5355" xr:uid="{92840241-464D-4BA2-9EF7-7D9A0B90B5EC}"/>
    <cellStyle name="20% - 강조색5 3 3 2 2 2 2" xfId="10881" xr:uid="{8A343C0E-E287-4A77-9390-AD7086C8BC76}"/>
    <cellStyle name="20% - 강조색5 3 3 2 2 2 2 2" xfId="21910" xr:uid="{4D2422D7-7BAB-4A60-A249-39B47B36F8FB}"/>
    <cellStyle name="20% - 강조색5 3 3 2 2 2 2 2 2" xfId="43959" xr:uid="{512A0E92-D335-4DB4-82A9-7C61106DBA1B}"/>
    <cellStyle name="20% - 강조색5 3 3 2 2 2 2 3" xfId="32939" xr:uid="{822990DF-8296-48CE-9EAE-03CA0554E3EF}"/>
    <cellStyle name="20% - 강조색5 3 3 2 2 2 3" xfId="16400" xr:uid="{E9A3B215-FE5F-456A-A15D-A1EC95537297}"/>
    <cellStyle name="20% - 강조색5 3 3 2 2 2 3 2" xfId="38449" xr:uid="{52DFE36C-1C98-410F-B74C-CF88C6E50E51}"/>
    <cellStyle name="20% - 강조색5 3 3 2 2 2 4" xfId="27429" xr:uid="{8FFA4012-1AD1-4F51-AEDF-D9CAF7133446}"/>
    <cellStyle name="20% - 강조색5 3 3 2 2 2 5" xfId="53587" xr:uid="{E5B8CE02-D543-49ED-A323-00A12E89C9B0}"/>
    <cellStyle name="20% - 강조색5 3 3 2 2 3" xfId="8126" xr:uid="{50FCF244-AF3B-40A6-B778-170B18B5B603}"/>
    <cellStyle name="20% - 강조색5 3 3 2 2 3 2" xfId="19155" xr:uid="{B860517B-C181-41E8-B806-9E403F642DEB}"/>
    <cellStyle name="20% - 강조색5 3 3 2 2 3 2 2" xfId="41204" xr:uid="{3E007EDB-2319-42C2-AD48-310601BE53DA}"/>
    <cellStyle name="20% - 강조색5 3 3 2 2 3 3" xfId="30184" xr:uid="{A85EF259-4F57-449E-8CAB-18F1664A4F02}"/>
    <cellStyle name="20% - 강조색5 3 3 2 2 4" xfId="13645" xr:uid="{C85A331F-7971-477F-A353-805DA42FFF70}"/>
    <cellStyle name="20% - 강조색5 3 3 2 2 4 2" xfId="35694" xr:uid="{ABA358B0-021B-430B-8075-E598003F2246}"/>
    <cellStyle name="20% - 강조색5 3 3 2 2 5" xfId="24674" xr:uid="{94F60C82-301B-4BA4-94BE-C36952D40A28}"/>
    <cellStyle name="20% - 강조색5 3 3 2 2 6" xfId="50832" xr:uid="{7D35E0A9-CAD8-4DE4-9F45-72B8CB0CBF7A}"/>
    <cellStyle name="20% - 강조색5 3 3 2 3" xfId="3979" xr:uid="{25D1970C-EA5B-470D-8FE2-9CD853D393FB}"/>
    <cellStyle name="20% - 강조색5 3 3 2 3 2" xfId="9505" xr:uid="{4503609B-FD12-4897-AED2-B289ADBCE1A2}"/>
    <cellStyle name="20% - 강조색5 3 3 2 3 2 2" xfId="20534" xr:uid="{503EAC3C-31D0-4F16-905D-AB23F4F02394}"/>
    <cellStyle name="20% - 강조색5 3 3 2 3 2 2 2" xfId="42583" xr:uid="{37255FC4-12C9-43AA-8432-471293BADE09}"/>
    <cellStyle name="20% - 강조색5 3 3 2 3 2 3" xfId="31563" xr:uid="{81E9567B-FBEF-440D-B399-F145C41A2084}"/>
    <cellStyle name="20% - 강조색5 3 3 2 3 3" xfId="15024" xr:uid="{C5DF28C1-7A54-4AF0-A469-54336B2FEE6C}"/>
    <cellStyle name="20% - 강조색5 3 3 2 3 3 2" xfId="37073" xr:uid="{DD4AA260-12C7-4EAE-84E0-313DAC50EBFD}"/>
    <cellStyle name="20% - 강조색5 3 3 2 3 4" xfId="26053" xr:uid="{1CC1EFE0-44C1-4AED-A860-150AB5842CE7}"/>
    <cellStyle name="20% - 강조색5 3 3 2 3 5" xfId="52211" xr:uid="{3271F48F-CE72-49A0-8BA2-9244CDE0FE46}"/>
    <cellStyle name="20% - 강조색5 3 3 2 4" xfId="6750" xr:uid="{6DDFBA63-CB24-4A93-AD40-F173890AB8A3}"/>
    <cellStyle name="20% - 강조색5 3 3 2 4 2" xfId="17779" xr:uid="{F6385837-F2E4-4308-A090-3DBB9E75FEDE}"/>
    <cellStyle name="20% - 강조색5 3 3 2 4 2 2" xfId="39828" xr:uid="{3C830C22-F143-43B3-A1F1-7BA48AB4FEA0}"/>
    <cellStyle name="20% - 강조색5 3 3 2 4 3" xfId="28808" xr:uid="{6D85A043-75ED-4218-94B2-706631E07498}"/>
    <cellStyle name="20% - 강조색5 3 3 2 4 4" xfId="54964" xr:uid="{3C462059-0A50-426A-B617-B868A878615A}"/>
    <cellStyle name="20% - 강조색5 3 3 2 5" xfId="12269" xr:uid="{D1B359EE-344A-4EFA-92BF-9B8EA849D8EE}"/>
    <cellStyle name="20% - 강조색5 3 3 2 5 2" xfId="34318" xr:uid="{B7612018-F7B8-47DF-9712-9EC8B0A22C6A}"/>
    <cellStyle name="20% - 강조색5 3 3 2 6" xfId="23298" xr:uid="{98F80681-939C-405A-AEAF-3B7EE5DA289D}"/>
    <cellStyle name="20% - 강조색5 3 3 2 7" xfId="49455" xr:uid="{FF131556-5E9D-45DC-8C73-27545DEC756D}"/>
    <cellStyle name="20% - 강조색5 3 3 3" xfId="1891" xr:uid="{C6719BCC-9B3C-435F-A9F0-6F0517D616B4}"/>
    <cellStyle name="20% - 강조색5 3 3 3 2" xfId="4667" xr:uid="{70ED8278-ED81-48D8-9E18-6766B6E64DC1}"/>
    <cellStyle name="20% - 강조색5 3 3 3 2 2" xfId="10193" xr:uid="{EDE2F087-4EC7-4D1F-BFB8-A0249DFF12C5}"/>
    <cellStyle name="20% - 강조색5 3 3 3 2 2 2" xfId="21222" xr:uid="{AE8254D7-6310-4FBD-8A0A-64E2066D27A1}"/>
    <cellStyle name="20% - 강조색5 3 3 3 2 2 2 2" xfId="43271" xr:uid="{A6D0B699-CC9B-4ADB-BEEA-C61AF8918E00}"/>
    <cellStyle name="20% - 강조색5 3 3 3 2 2 3" xfId="32251" xr:uid="{984883F0-4689-4083-A3D5-271D10EC0C90}"/>
    <cellStyle name="20% - 강조색5 3 3 3 2 3" xfId="15712" xr:uid="{B13DFE5E-9FAC-4AB7-975B-0E375F3741A7}"/>
    <cellStyle name="20% - 강조색5 3 3 3 2 3 2" xfId="37761" xr:uid="{353003B8-29C4-4BB6-B46D-C8866CA9946E}"/>
    <cellStyle name="20% - 강조색5 3 3 3 2 4" xfId="26741" xr:uid="{FC45D2EC-6B94-4334-92A1-7532016001C8}"/>
    <cellStyle name="20% - 강조색5 3 3 3 2 5" xfId="52899" xr:uid="{9A44C533-CF83-4364-AB5D-7B5C691F609F}"/>
    <cellStyle name="20% - 강조색5 3 3 3 3" xfId="7438" xr:uid="{0C947E76-FE13-4BF3-BC09-3ECBE788C20F}"/>
    <cellStyle name="20% - 강조색5 3 3 3 3 2" xfId="18467" xr:uid="{D233BE67-7DD5-4869-91A2-7D8EAA5D18E7}"/>
    <cellStyle name="20% - 강조색5 3 3 3 3 2 2" xfId="40516" xr:uid="{0BBC869E-5578-49B8-AE61-AB46BC838388}"/>
    <cellStyle name="20% - 강조색5 3 3 3 3 3" xfId="29496" xr:uid="{AA6250EB-97CC-44ED-9317-D4CC24AA900F}"/>
    <cellStyle name="20% - 강조색5 3 3 3 4" xfId="12957" xr:uid="{F1B294A4-CA0A-4581-AA3B-8B048EEC00BE}"/>
    <cellStyle name="20% - 강조색5 3 3 3 4 2" xfId="35006" xr:uid="{C4DDCF1B-E89F-4DA5-84EC-C42098D77BF7}"/>
    <cellStyle name="20% - 강조색5 3 3 3 5" xfId="23986" xr:uid="{5FA43C50-F5FD-473A-9440-9034E3B41D47}"/>
    <cellStyle name="20% - 강조색5 3 3 3 6" xfId="50144" xr:uid="{D2EA78CA-1A05-4899-AF8E-68758393F3DB}"/>
    <cellStyle name="20% - 강조색5 3 3 4" xfId="3291" xr:uid="{8534A11D-6C80-4AC8-A039-8986B1522243}"/>
    <cellStyle name="20% - 강조색5 3 3 4 2" xfId="8817" xr:uid="{B7DEFD00-6AD9-4B88-9325-EB40E706D07D}"/>
    <cellStyle name="20% - 강조색5 3 3 4 2 2" xfId="19846" xr:uid="{A537F454-47FF-4782-BACE-99A24978A3A8}"/>
    <cellStyle name="20% - 강조색5 3 3 4 2 2 2" xfId="41895" xr:uid="{0D203650-50D6-4344-946F-AAAA5A42B583}"/>
    <cellStyle name="20% - 강조색5 3 3 4 2 3" xfId="30875" xr:uid="{D66A322C-46E2-44FA-99E3-1122677C03DF}"/>
    <cellStyle name="20% - 강조색5 3 3 4 3" xfId="14336" xr:uid="{82885952-0FBC-41EB-812D-A5775B3EBBE7}"/>
    <cellStyle name="20% - 강조색5 3 3 4 3 2" xfId="36385" xr:uid="{8F11DDF4-B0F0-4CA2-82B9-1CF1C636682E}"/>
    <cellStyle name="20% - 강조색5 3 3 4 4" xfId="25365" xr:uid="{B70B4644-DFE1-4AC8-A40B-6BD7173E1FDB}"/>
    <cellStyle name="20% - 강조색5 3 3 4 5" xfId="51523" xr:uid="{6A47BF52-E923-4067-8859-1634F261E279}"/>
    <cellStyle name="20% - 강조색5 3 3 5" xfId="6062" xr:uid="{19B84C8E-6080-49E8-BDD4-DEFB737FA552}"/>
    <cellStyle name="20% - 강조색5 3 3 5 2" xfId="17091" xr:uid="{583A0145-1643-4A94-8205-F7F0525CF8B8}"/>
    <cellStyle name="20% - 강조색5 3 3 5 2 2" xfId="39140" xr:uid="{3DD5564D-0970-4C2C-80EF-A0AA7557A5E2}"/>
    <cellStyle name="20% - 강조색5 3 3 5 3" xfId="28120" xr:uid="{9A6D48B5-3377-4A5B-B847-23E71AC7E335}"/>
    <cellStyle name="20% - 강조색5 3 3 5 4" xfId="54276" xr:uid="{ABF8511B-BA51-4279-ABA8-5250EFE155C3}"/>
    <cellStyle name="20% - 강조색5 3 3 6" xfId="11581" xr:uid="{21291E6D-B66E-4712-9F6E-F40F27939D0C}"/>
    <cellStyle name="20% - 강조색5 3 3 6 2" xfId="33630" xr:uid="{F8A6591F-AB60-48F0-B7DC-15C67D026B6F}"/>
    <cellStyle name="20% - 강조색5 3 3 7" xfId="22610" xr:uid="{E257EF2B-5223-4E9E-807A-EBA14D5038A4}"/>
    <cellStyle name="20% - 강조색5 3 3 8" xfId="48767" xr:uid="{CFEF11AE-C501-4BC2-BC8B-8C3AA3B8B37E}"/>
    <cellStyle name="20% - 강조색5 3 4" xfId="843" xr:uid="{93E163F5-FC1A-4DC9-B6B7-709E6C64E6D6}"/>
    <cellStyle name="20% - 강조색5 3 4 2" xfId="2237" xr:uid="{6A174EE1-9608-4CD3-AE1B-ABDF5A9D99B4}"/>
    <cellStyle name="20% - 강조색5 3 4 2 2" xfId="5013" xr:uid="{1D121725-E672-4ED2-9BCC-6F956C155B0D}"/>
    <cellStyle name="20% - 강조색5 3 4 2 2 2" xfId="10539" xr:uid="{46D050C6-611B-41D1-9CB3-C422661F40C9}"/>
    <cellStyle name="20% - 강조색5 3 4 2 2 2 2" xfId="21568" xr:uid="{95F70641-BF70-4622-B6C9-D0D253130468}"/>
    <cellStyle name="20% - 강조색5 3 4 2 2 2 2 2" xfId="43617" xr:uid="{40E38D81-09BF-4986-B6B5-85441E833881}"/>
    <cellStyle name="20% - 강조색5 3 4 2 2 2 3" xfId="32597" xr:uid="{0024E9D9-7281-41EA-813D-8E24B895BE88}"/>
    <cellStyle name="20% - 강조색5 3 4 2 2 3" xfId="16058" xr:uid="{936CF331-51A8-4559-B776-7ED63ADDC67D}"/>
    <cellStyle name="20% - 강조색5 3 4 2 2 3 2" xfId="38107" xr:uid="{73129D10-2632-41EF-8D03-5A1D3F0F944C}"/>
    <cellStyle name="20% - 강조색5 3 4 2 2 4" xfId="27087" xr:uid="{45BB32A7-AF51-41DE-A3E8-8BF95DA81BD9}"/>
    <cellStyle name="20% - 강조색5 3 4 2 2 5" xfId="53245" xr:uid="{14D11E97-A86E-44CF-B867-4DFBF19BF6ED}"/>
    <cellStyle name="20% - 강조색5 3 4 2 3" xfId="7784" xr:uid="{B1C8C81C-DFB7-4ADB-B7D5-8BA908F3ACD8}"/>
    <cellStyle name="20% - 강조색5 3 4 2 3 2" xfId="18813" xr:uid="{D204D3CC-D472-447F-BCF0-9FB87BC3390F}"/>
    <cellStyle name="20% - 강조색5 3 4 2 3 2 2" xfId="40862" xr:uid="{945D7B54-D4F1-4B4F-82FC-5CA9FDDD3659}"/>
    <cellStyle name="20% - 강조색5 3 4 2 3 3" xfId="29842" xr:uid="{9E515894-D639-4D81-9B42-54C34B8A5402}"/>
    <cellStyle name="20% - 강조색5 3 4 2 4" xfId="13303" xr:uid="{E46EA68C-09E1-49D8-8A21-F4AAA727DFE8}"/>
    <cellStyle name="20% - 강조색5 3 4 2 4 2" xfId="35352" xr:uid="{F35E09B3-2931-4B07-B36E-77F4485E6CCA}"/>
    <cellStyle name="20% - 강조색5 3 4 2 5" xfId="24332" xr:uid="{AB1C65B7-5EC4-4ED8-8E4D-FC6D6B03213F}"/>
    <cellStyle name="20% - 강조색5 3 4 2 6" xfId="50490" xr:uid="{DEEF480C-62A0-46FF-917A-FC8DCB639882}"/>
    <cellStyle name="20% - 강조색5 3 4 3" xfId="3637" xr:uid="{76FFF143-513A-43B6-96C3-977439F53627}"/>
    <cellStyle name="20% - 강조색5 3 4 3 2" xfId="9163" xr:uid="{CBF0BD57-B663-4989-AA86-311D381BECE4}"/>
    <cellStyle name="20% - 강조색5 3 4 3 2 2" xfId="20192" xr:uid="{04A7A60E-E458-4438-90F8-EDE2A25475D3}"/>
    <cellStyle name="20% - 강조색5 3 4 3 2 2 2" xfId="42241" xr:uid="{0289EB02-96F7-465E-8D28-6B4F93D67FB8}"/>
    <cellStyle name="20% - 강조색5 3 4 3 2 3" xfId="31221" xr:uid="{EB6DB3FD-B45B-4CCA-AD1E-6B83B770304C}"/>
    <cellStyle name="20% - 강조색5 3 4 3 3" xfId="14682" xr:uid="{DAC67841-A938-495D-B5CA-78CCAB618120}"/>
    <cellStyle name="20% - 강조색5 3 4 3 3 2" xfId="36731" xr:uid="{7AB53C72-1A4E-4AE9-9D1D-ED0B9D354782}"/>
    <cellStyle name="20% - 강조색5 3 4 3 4" xfId="25711" xr:uid="{80DC2129-A0D5-4BDF-A48E-3E8DE51D3912}"/>
    <cellStyle name="20% - 강조색5 3 4 3 5" xfId="51869" xr:uid="{B0BB6C77-D858-47F6-AC9D-808D13CA5D88}"/>
    <cellStyle name="20% - 강조색5 3 4 4" xfId="6408" xr:uid="{90C6C7F9-68D7-45E6-B9F0-6C9BFA742949}"/>
    <cellStyle name="20% - 강조색5 3 4 4 2" xfId="17437" xr:uid="{F20C9B61-163C-48AD-BF33-6473ECBD3696}"/>
    <cellStyle name="20% - 강조색5 3 4 4 2 2" xfId="39486" xr:uid="{331DC762-9151-4590-BD87-F131A7F2562D}"/>
    <cellStyle name="20% - 강조색5 3 4 4 3" xfId="28466" xr:uid="{90E101E1-EE3A-4F99-B3D9-B2EA87837D84}"/>
    <cellStyle name="20% - 강조색5 3 4 4 4" xfId="54622" xr:uid="{674A0D31-DD0A-4ECF-A87B-713D80CE8FDD}"/>
    <cellStyle name="20% - 강조색5 3 4 5" xfId="11927" xr:uid="{E46B0BDF-9776-4FB5-92C9-6D302A4E742C}"/>
    <cellStyle name="20% - 강조색5 3 4 5 2" xfId="33976" xr:uid="{94AEE40E-18A0-4006-B730-6C1546F86818}"/>
    <cellStyle name="20% - 강조색5 3 4 6" xfId="22956" xr:uid="{14BB6239-883D-42A8-AC24-8235D7BD312D}"/>
    <cellStyle name="20% - 강조색5 3 4 7" xfId="49113" xr:uid="{9AA94301-38A9-44A8-929A-906F3DE1DF22}"/>
    <cellStyle name="20% - 강조색5 3 5" xfId="1549" xr:uid="{0F3432D2-9A2B-4DCC-B487-A435D0946085}"/>
    <cellStyle name="20% - 강조색5 3 5 2" xfId="4325" xr:uid="{BB36F904-C8A6-46A0-978F-F85963BB5F5E}"/>
    <cellStyle name="20% - 강조색5 3 5 2 2" xfId="9851" xr:uid="{617BAD9C-CCD9-4D88-A4CD-2A5CC537E357}"/>
    <cellStyle name="20% - 강조색5 3 5 2 2 2" xfId="20880" xr:uid="{FFAA119C-159B-423D-804D-7A141A9F588C}"/>
    <cellStyle name="20% - 강조색5 3 5 2 2 2 2" xfId="42929" xr:uid="{CF1EA0D0-B3BD-4C47-82AC-F84C1F6AF7E4}"/>
    <cellStyle name="20% - 강조색5 3 5 2 2 3" xfId="31909" xr:uid="{B1790E5F-C399-44B7-B077-F3341307C8FA}"/>
    <cellStyle name="20% - 강조색5 3 5 2 3" xfId="15370" xr:uid="{00A026D2-BD02-405E-A20D-D1B041317085}"/>
    <cellStyle name="20% - 강조색5 3 5 2 3 2" xfId="37419" xr:uid="{2915C69D-4561-49FB-AA01-143F57D6A377}"/>
    <cellStyle name="20% - 강조색5 3 5 2 4" xfId="26399" xr:uid="{8D0124BE-97D7-4AD1-B103-999FE25C0921}"/>
    <cellStyle name="20% - 강조색5 3 5 2 5" xfId="52557" xr:uid="{60801B48-8513-42D8-8504-7E5515E09DF5}"/>
    <cellStyle name="20% - 강조색5 3 5 3" xfId="7096" xr:uid="{DE22CCFA-49D3-4844-8D06-ACCAC4AC113D}"/>
    <cellStyle name="20% - 강조색5 3 5 3 2" xfId="18125" xr:uid="{64110B9A-4545-4D25-9421-C9797BD7059B}"/>
    <cellStyle name="20% - 강조색5 3 5 3 2 2" xfId="40174" xr:uid="{D5C29038-3572-4CC9-A275-9B61BB5EE9FB}"/>
    <cellStyle name="20% - 강조색5 3 5 3 3" xfId="29154" xr:uid="{6BCA153E-676A-4761-9F18-4471C88034B3}"/>
    <cellStyle name="20% - 강조색5 3 5 4" xfId="12615" xr:uid="{F5AE36D3-A0E3-4FA8-8045-C4E5670194CB}"/>
    <cellStyle name="20% - 강조색5 3 5 4 2" xfId="34664" xr:uid="{AE7D68A9-FEA9-4103-9F99-AF7E01F5B359}"/>
    <cellStyle name="20% - 강조색5 3 5 5" xfId="23644" xr:uid="{0A7CE0E0-EDA9-4E61-8162-6A16EE65AB76}"/>
    <cellStyle name="20% - 강조색5 3 5 6" xfId="49802" xr:uid="{D2BDE4FA-9BF8-4C86-97A6-DB05446DB9DD}"/>
    <cellStyle name="20% - 강조색5 3 6" xfId="2949" xr:uid="{0FA8A2E9-3EF6-4ACF-BEB4-F5921F07EC81}"/>
    <cellStyle name="20% - 강조색5 3 6 2" xfId="8475" xr:uid="{D3568058-E17E-475B-8C48-2BB0DBF92DDE}"/>
    <cellStyle name="20% - 강조색5 3 6 2 2" xfId="19504" xr:uid="{49CDB5BC-AF29-49DB-9682-6F18B4B5A6C3}"/>
    <cellStyle name="20% - 강조색5 3 6 2 2 2" xfId="41553" xr:uid="{40D34FA4-2B08-4BE8-B340-8292E58BF031}"/>
    <cellStyle name="20% - 강조색5 3 6 2 3" xfId="30533" xr:uid="{3E63B274-D310-4319-A2F0-F4DE4DBFD951}"/>
    <cellStyle name="20% - 강조색5 3 6 3" xfId="13994" xr:uid="{FA63DD62-CE7B-47F5-BD4F-0D302335354F}"/>
    <cellStyle name="20% - 강조색5 3 6 3 2" xfId="36043" xr:uid="{1DCCBF15-97E6-4A52-8627-2CBAADB3454D}"/>
    <cellStyle name="20% - 강조색5 3 6 4" xfId="25023" xr:uid="{2DB46442-8D06-4F79-913D-C727132E8FB0}"/>
    <cellStyle name="20% - 강조색5 3 6 5" xfId="51181" xr:uid="{7CDEBE54-3008-4926-A678-D659F3F2FD70}"/>
    <cellStyle name="20% - 강조색5 3 7" xfId="5720" xr:uid="{8042DDDE-8E54-4897-BC83-95242F184208}"/>
    <cellStyle name="20% - 강조색5 3 7 2" xfId="16749" xr:uid="{1354A9E4-7EE0-461D-8139-FB7345FE92B8}"/>
    <cellStyle name="20% - 강조색5 3 7 2 2" xfId="38798" xr:uid="{E90E0E56-9E90-49D3-94D7-C072DEE48663}"/>
    <cellStyle name="20% - 강조색5 3 7 3" xfId="27778" xr:uid="{20F4EC11-B677-4609-A01C-769AACEE4506}"/>
    <cellStyle name="20% - 강조색5 3 7 4" xfId="53935" xr:uid="{8FAAE31C-5500-4DDE-8360-9DE51A0BAEAF}"/>
    <cellStyle name="20% - 강조색5 3 8" xfId="11239" xr:uid="{F56AE3E4-D557-47E5-ABC3-CCA0494F11B1}"/>
    <cellStyle name="20% - 강조색5 3 8 2" xfId="33288" xr:uid="{C4AECC2F-DB31-447C-BD36-E5581BCEA8EF}"/>
    <cellStyle name="20% - 강조색5 3 9" xfId="22268" xr:uid="{558A65FA-4CB1-4E5B-9A8C-0F27A72971A0}"/>
    <cellStyle name="20% - 강조색5 4" xfId="101" xr:uid="{00000000-0005-0000-0000-0000D3000000}"/>
    <cellStyle name="20% - 강조색5 4 10" xfId="48439" xr:uid="{9BE9EA19-9EB7-4389-AD7D-BC80D301BC28}"/>
    <cellStyle name="20% - 강조색5 4 2" xfId="230" xr:uid="{00000000-0005-0000-0000-0000D4000000}"/>
    <cellStyle name="20% - 강조색5 4 2 2" xfId="590" xr:uid="{00000000-0005-0000-0000-0000D5000000}"/>
    <cellStyle name="20% - 강조색5 4 2 2 2" xfId="1327" xr:uid="{72B5F05C-DD00-4AD3-8A7F-E951CB7E427E}"/>
    <cellStyle name="20% - 강조색5 4 2 2 2 2" xfId="2721" xr:uid="{EEF70421-770D-4BCC-855C-27ED8AF86CE6}"/>
    <cellStyle name="20% - 강조색5 4 2 2 2 2 2" xfId="5497" xr:uid="{6757F664-66D1-406B-B554-CD935584C293}"/>
    <cellStyle name="20% - 강조색5 4 2 2 2 2 2 2" xfId="11023" xr:uid="{6F8496E7-6F0D-4988-AE77-9F814C1423B8}"/>
    <cellStyle name="20% - 강조색5 4 2 2 2 2 2 2 2" xfId="22052" xr:uid="{EE75EC21-EC1A-4669-97B3-EDD32F1D933E}"/>
    <cellStyle name="20% - 강조색5 4 2 2 2 2 2 2 2 2" xfId="44101" xr:uid="{930C833D-9C42-4FAC-A7B5-893411394CE4}"/>
    <cellStyle name="20% - 강조색5 4 2 2 2 2 2 2 3" xfId="33081" xr:uid="{0BB1ED07-5674-469A-966A-18504B9DAD86}"/>
    <cellStyle name="20% - 강조색5 4 2 2 2 2 2 3" xfId="16542" xr:uid="{91D0B525-BC59-47EC-9BDA-74171B1E90D0}"/>
    <cellStyle name="20% - 강조색5 4 2 2 2 2 2 3 2" xfId="38591" xr:uid="{6D5C7566-5012-4E3B-AC45-CF6C68BAFA5F}"/>
    <cellStyle name="20% - 강조색5 4 2 2 2 2 2 4" xfId="27571" xr:uid="{BE40C23B-475A-4CD5-8C4C-9905D572D81E}"/>
    <cellStyle name="20% - 강조색5 4 2 2 2 2 2 5" xfId="53729" xr:uid="{7E0CB527-F285-41C6-BDC9-63116A62BFDE}"/>
    <cellStyle name="20% - 강조색5 4 2 2 2 2 3" xfId="8268" xr:uid="{CA6DD920-C3E4-4831-8C89-8E38A025A689}"/>
    <cellStyle name="20% - 강조색5 4 2 2 2 2 3 2" xfId="19297" xr:uid="{3793F31C-88C6-44BD-8A18-47509F101B72}"/>
    <cellStyle name="20% - 강조색5 4 2 2 2 2 3 2 2" xfId="41346" xr:uid="{3FAEC77D-E41A-44A2-91F0-6D99C18AC257}"/>
    <cellStyle name="20% - 강조색5 4 2 2 2 2 3 3" xfId="30326" xr:uid="{6AD2E0B1-9F58-4AB0-8A4C-EE27B5C4C46B}"/>
    <cellStyle name="20% - 강조색5 4 2 2 2 2 4" xfId="13787" xr:uid="{DE1F6F60-49AD-4A29-8A96-201245451ABF}"/>
    <cellStyle name="20% - 강조색5 4 2 2 2 2 4 2" xfId="35836" xr:uid="{66F0FA38-9159-4D73-B2AA-4A36890D905B}"/>
    <cellStyle name="20% - 강조색5 4 2 2 2 2 5" xfId="24816" xr:uid="{079F25A2-EEF7-4EA4-92AE-10BC19B75721}"/>
    <cellStyle name="20% - 강조색5 4 2 2 2 2 6" xfId="50974" xr:uid="{13FB5304-4B9D-43DA-8488-355669EF9D5E}"/>
    <cellStyle name="20% - 강조색5 4 2 2 2 3" xfId="4121" xr:uid="{B68400C7-32F7-459B-97B5-AE960911C378}"/>
    <cellStyle name="20% - 강조색5 4 2 2 2 3 2" xfId="9647" xr:uid="{E12DC1D6-CDF6-40CD-BDBA-824D5F38752E}"/>
    <cellStyle name="20% - 강조색5 4 2 2 2 3 2 2" xfId="20676" xr:uid="{69822B61-FFA1-4A12-9084-568E199E1065}"/>
    <cellStyle name="20% - 강조색5 4 2 2 2 3 2 2 2" xfId="42725" xr:uid="{FCDD81E2-7CCD-4D33-A552-224458950D1E}"/>
    <cellStyle name="20% - 강조색5 4 2 2 2 3 2 3" xfId="31705" xr:uid="{8F144525-863D-4CF1-86C2-B4C736136E5C}"/>
    <cellStyle name="20% - 강조색5 4 2 2 2 3 3" xfId="15166" xr:uid="{609721D4-3DC3-465C-9E27-050DA13FF09C}"/>
    <cellStyle name="20% - 강조색5 4 2 2 2 3 3 2" xfId="37215" xr:uid="{03041CE7-B1A7-444F-AB94-BEADD1D5ECEB}"/>
    <cellStyle name="20% - 강조색5 4 2 2 2 3 4" xfId="26195" xr:uid="{92C766E8-16A8-4E00-9EC1-C24C175493EC}"/>
    <cellStyle name="20% - 강조색5 4 2 2 2 3 5" xfId="52353" xr:uid="{2CF9738D-438D-4BE7-BFBB-0B151B523C50}"/>
    <cellStyle name="20% - 강조색5 4 2 2 2 4" xfId="6892" xr:uid="{2B961ED4-7494-4E54-BDFC-C071F64B84F6}"/>
    <cellStyle name="20% - 강조색5 4 2 2 2 4 2" xfId="17921" xr:uid="{F6E0E79D-D385-444D-9A1C-758B0FB6AAC3}"/>
    <cellStyle name="20% - 강조색5 4 2 2 2 4 2 2" xfId="39970" xr:uid="{094CDF67-CF8D-4A1C-B7EB-51D9B05D413B}"/>
    <cellStyle name="20% - 강조색5 4 2 2 2 4 3" xfId="28950" xr:uid="{BBCC76D4-54AB-48A4-BBC0-1CA85BCFFE5C}"/>
    <cellStyle name="20% - 강조색5 4 2 2 2 4 4" xfId="55106" xr:uid="{25315C33-D9E6-446D-9221-BA13D313F902}"/>
    <cellStyle name="20% - 강조색5 4 2 2 2 5" xfId="12411" xr:uid="{7BACBB13-B1F8-430D-8AC0-6D91026D7867}"/>
    <cellStyle name="20% - 강조색5 4 2 2 2 5 2" xfId="34460" xr:uid="{E9180550-DEB7-4765-ADE9-216CDED37C57}"/>
    <cellStyle name="20% - 강조색5 4 2 2 2 6" xfId="23440" xr:uid="{95C1390C-9BD0-434D-A0A5-83E458CC7085}"/>
    <cellStyle name="20% - 강조색5 4 2 2 2 7" xfId="49597" xr:uid="{922FABE9-3F1A-4198-88A2-F51436A4A1D7}"/>
    <cellStyle name="20% - 강조색5 4 2 2 3" xfId="2033" xr:uid="{07D9EC95-66C3-4AF0-8264-BC8084926F5C}"/>
    <cellStyle name="20% - 강조색5 4 2 2 3 2" xfId="4809" xr:uid="{7842EEE8-64CA-4FB5-8DFD-6094A0933A97}"/>
    <cellStyle name="20% - 강조색5 4 2 2 3 2 2" xfId="10335" xr:uid="{779E24C7-2090-4F0E-A298-F1AC53BD6D22}"/>
    <cellStyle name="20% - 강조색5 4 2 2 3 2 2 2" xfId="21364" xr:uid="{57C063EE-ACCA-4E3F-A509-AE211C072987}"/>
    <cellStyle name="20% - 강조색5 4 2 2 3 2 2 2 2" xfId="43413" xr:uid="{A1D43940-7A71-4446-8E95-AB023542600F}"/>
    <cellStyle name="20% - 강조색5 4 2 2 3 2 2 3" xfId="32393" xr:uid="{4AEE22B5-FD56-44D6-BBA6-7FAACCF5FC09}"/>
    <cellStyle name="20% - 강조색5 4 2 2 3 2 3" xfId="15854" xr:uid="{11CE5D98-1600-49E6-A070-E3923FDF5EF0}"/>
    <cellStyle name="20% - 강조색5 4 2 2 3 2 3 2" xfId="37903" xr:uid="{A8E16759-DBEE-49EC-9BE3-FC0D0A534CFC}"/>
    <cellStyle name="20% - 강조색5 4 2 2 3 2 4" xfId="26883" xr:uid="{8332EEE0-1B3A-465D-93D3-AC5BA9846836}"/>
    <cellStyle name="20% - 강조색5 4 2 2 3 2 5" xfId="53041" xr:uid="{6DF40A2F-A5A7-4075-84F5-93696703B4B0}"/>
    <cellStyle name="20% - 강조색5 4 2 2 3 3" xfId="7580" xr:uid="{4E120BD4-8CE6-4F46-9B98-50A22A270558}"/>
    <cellStyle name="20% - 강조색5 4 2 2 3 3 2" xfId="18609" xr:uid="{C4A9AF58-EE6E-43F9-A971-F4656EA52B03}"/>
    <cellStyle name="20% - 강조색5 4 2 2 3 3 2 2" xfId="40658" xr:uid="{BAC50F58-DCF9-4CB5-8BC7-11C21CF4801B}"/>
    <cellStyle name="20% - 강조색5 4 2 2 3 3 3" xfId="29638" xr:uid="{5141D272-6720-48F4-9A23-DE8FFF05B3F7}"/>
    <cellStyle name="20% - 강조색5 4 2 2 3 4" xfId="13099" xr:uid="{ABD0A5BC-6875-4EC5-8124-608FEB1E178A}"/>
    <cellStyle name="20% - 강조색5 4 2 2 3 4 2" xfId="35148" xr:uid="{D975B783-B6C8-4030-85B2-C4EB4798A103}"/>
    <cellStyle name="20% - 강조색5 4 2 2 3 5" xfId="24128" xr:uid="{D13A5BE6-2206-45C9-B495-2A3B33774F14}"/>
    <cellStyle name="20% - 강조색5 4 2 2 3 6" xfId="50286" xr:uid="{E8F7A096-2970-4F55-A605-6B0631F2AF6D}"/>
    <cellStyle name="20% - 강조색5 4 2 2 4" xfId="3433" xr:uid="{F2E9293C-790C-4D36-98D3-054F46A24330}"/>
    <cellStyle name="20% - 강조색5 4 2 2 4 2" xfId="8959" xr:uid="{FDF0A6CB-A914-4028-93F4-1EB1BAF793B8}"/>
    <cellStyle name="20% - 강조색5 4 2 2 4 2 2" xfId="19988" xr:uid="{7A92274A-9309-45FC-AF2E-CE7C9263008C}"/>
    <cellStyle name="20% - 강조색5 4 2 2 4 2 2 2" xfId="42037" xr:uid="{DFFE940F-BAB5-4346-A8E0-01990D9D4612}"/>
    <cellStyle name="20% - 강조색5 4 2 2 4 2 3" xfId="31017" xr:uid="{EB7A5507-BC99-4E6C-A151-D25CD7A6A62B}"/>
    <cellStyle name="20% - 강조색5 4 2 2 4 3" xfId="14478" xr:uid="{7354A1F3-8379-4EC9-9BA0-57652F9E10C7}"/>
    <cellStyle name="20% - 강조색5 4 2 2 4 3 2" xfId="36527" xr:uid="{2C429C1E-70AD-4C1B-AC22-127859772633}"/>
    <cellStyle name="20% - 강조색5 4 2 2 4 4" xfId="25507" xr:uid="{3992E865-E535-42D4-8C76-5C84415EE4CF}"/>
    <cellStyle name="20% - 강조색5 4 2 2 4 5" xfId="51665" xr:uid="{88ABE675-C7EF-4969-87B5-BB7CF679F282}"/>
    <cellStyle name="20% - 강조색5 4 2 2 5" xfId="6204" xr:uid="{7F1C3A52-B621-4E96-BB13-36CC493CFA73}"/>
    <cellStyle name="20% - 강조색5 4 2 2 5 2" xfId="17233" xr:uid="{CB9FE307-0630-4BEB-A191-29F694393136}"/>
    <cellStyle name="20% - 강조색5 4 2 2 5 2 2" xfId="39282" xr:uid="{1B46A06A-6D6E-459A-AFDA-B1AE76560C34}"/>
    <cellStyle name="20% - 강조색5 4 2 2 5 3" xfId="28262" xr:uid="{D33FB51D-8C01-4741-9250-C895E494DF29}"/>
    <cellStyle name="20% - 강조색5 4 2 2 5 4" xfId="54418" xr:uid="{7E5E2ADC-20CE-474F-B666-7380CF24121A}"/>
    <cellStyle name="20% - 강조색5 4 2 2 6" xfId="11723" xr:uid="{36D4EDD5-2AC4-46FA-8E06-E790D19E6DC4}"/>
    <cellStyle name="20% - 강조색5 4 2 2 6 2" xfId="33772" xr:uid="{1B63D23D-1ACD-4D7D-93A1-4952A96CD415}"/>
    <cellStyle name="20% - 강조색5 4 2 2 7" xfId="22752" xr:uid="{EC7EBF59-CB76-408C-A539-F9089DAB9824}"/>
    <cellStyle name="20% - 강조색5 4 2 2 8" xfId="48909" xr:uid="{9EBA2294-6E53-4965-A069-E03C62D3B2FA}"/>
    <cellStyle name="20% - 강조색5 4 2 3" xfId="985" xr:uid="{1AB3097C-BAD8-4BC9-9A64-F7C54303A9D1}"/>
    <cellStyle name="20% - 강조색5 4 2 3 2" xfId="2379" xr:uid="{0D157CD6-0F68-45AD-89CA-A6A6A16E2893}"/>
    <cellStyle name="20% - 강조색5 4 2 3 2 2" xfId="5155" xr:uid="{2B9F1F65-9E87-4D09-A34C-67A6371DA04C}"/>
    <cellStyle name="20% - 강조색5 4 2 3 2 2 2" xfId="10681" xr:uid="{75966D50-C800-4B3D-806A-4F1DE07A88DC}"/>
    <cellStyle name="20% - 강조색5 4 2 3 2 2 2 2" xfId="21710" xr:uid="{F5A709D6-93B4-4B7E-867C-1AC478A47695}"/>
    <cellStyle name="20% - 강조색5 4 2 3 2 2 2 2 2" xfId="43759" xr:uid="{E951A9DB-E2B1-4BC8-B6E8-3F177831D34F}"/>
    <cellStyle name="20% - 강조색5 4 2 3 2 2 2 3" xfId="32739" xr:uid="{AD60B8C0-6E8E-4C37-BDFA-4EC5E4FAA610}"/>
    <cellStyle name="20% - 강조색5 4 2 3 2 2 3" xfId="16200" xr:uid="{4BCCEE70-3816-4504-B1CA-8363A183ADE7}"/>
    <cellStyle name="20% - 강조색5 4 2 3 2 2 3 2" xfId="38249" xr:uid="{2A840DC8-ADF7-4F8E-8D1D-A28FFAABB599}"/>
    <cellStyle name="20% - 강조색5 4 2 3 2 2 4" xfId="27229" xr:uid="{125AA9F8-1616-444A-AED1-31223AFBA733}"/>
    <cellStyle name="20% - 강조색5 4 2 3 2 2 5" xfId="53387" xr:uid="{3D88576A-E84C-447C-95BF-5C093B759ED3}"/>
    <cellStyle name="20% - 강조색5 4 2 3 2 3" xfId="7926" xr:uid="{448EB54B-BECE-45F1-B0D2-453BCE8C4B70}"/>
    <cellStyle name="20% - 강조색5 4 2 3 2 3 2" xfId="18955" xr:uid="{511B8B52-0A89-4B06-A9BE-F5B5EC3251A4}"/>
    <cellStyle name="20% - 강조색5 4 2 3 2 3 2 2" xfId="41004" xr:uid="{BE7B19E9-2C81-4813-96BF-4A35AAFD3DB6}"/>
    <cellStyle name="20% - 강조색5 4 2 3 2 3 3" xfId="29984" xr:uid="{E3994921-CDEC-4669-B68C-EFA784615760}"/>
    <cellStyle name="20% - 강조색5 4 2 3 2 4" xfId="13445" xr:uid="{7BB702C3-B527-4ECE-87ED-0735B4DBD4CB}"/>
    <cellStyle name="20% - 강조색5 4 2 3 2 4 2" xfId="35494" xr:uid="{7468C80D-B667-440A-85D5-BE726C700986}"/>
    <cellStyle name="20% - 강조색5 4 2 3 2 5" xfId="24474" xr:uid="{DA7628C0-08F0-4C41-A5BA-0CB85353838A}"/>
    <cellStyle name="20% - 강조색5 4 2 3 2 6" xfId="50632" xr:uid="{6A64273F-F1CF-4E6F-9467-5CEB5761B507}"/>
    <cellStyle name="20% - 강조색5 4 2 3 3" xfId="3779" xr:uid="{5BE54189-CCA0-428E-8B1A-3D8BFCFFCFCA}"/>
    <cellStyle name="20% - 강조색5 4 2 3 3 2" xfId="9305" xr:uid="{1D12D66B-FEBE-4AD2-BA13-40FDEDCDD51D}"/>
    <cellStyle name="20% - 강조색5 4 2 3 3 2 2" xfId="20334" xr:uid="{67AEFF68-1D44-4ED1-8134-AC361678D13E}"/>
    <cellStyle name="20% - 강조색5 4 2 3 3 2 2 2" xfId="42383" xr:uid="{3723D9D7-2D0C-4C14-BFA2-95ADF02E640C}"/>
    <cellStyle name="20% - 강조색5 4 2 3 3 2 3" xfId="31363" xr:uid="{273C015B-ED2F-4FDE-9FE8-3D278364B72C}"/>
    <cellStyle name="20% - 강조색5 4 2 3 3 3" xfId="14824" xr:uid="{EADB4E0A-3A6B-487D-A9B5-AB6199186FAD}"/>
    <cellStyle name="20% - 강조색5 4 2 3 3 3 2" xfId="36873" xr:uid="{657D6F5C-29BA-469E-9FA4-63807157DE6E}"/>
    <cellStyle name="20% - 강조색5 4 2 3 3 4" xfId="25853" xr:uid="{FDFA15F6-D684-4DE3-9672-75A7B06D7695}"/>
    <cellStyle name="20% - 강조색5 4 2 3 3 5" xfId="52011" xr:uid="{B32A485F-03F1-4288-AC17-B8350441942F}"/>
    <cellStyle name="20% - 강조색5 4 2 3 4" xfId="6550" xr:uid="{04DBF57F-A08A-4CD8-A456-619DB3AD7416}"/>
    <cellStyle name="20% - 강조색5 4 2 3 4 2" xfId="17579" xr:uid="{E6664C19-ECEB-4FA3-B292-65404753CC20}"/>
    <cellStyle name="20% - 강조색5 4 2 3 4 2 2" xfId="39628" xr:uid="{F044019E-93FD-4B1A-87F9-CC81817E9934}"/>
    <cellStyle name="20% - 강조색5 4 2 3 4 3" xfId="28608" xr:uid="{35996F3A-422D-4F4B-9228-F821E40183F1}"/>
    <cellStyle name="20% - 강조색5 4 2 3 4 4" xfId="54764" xr:uid="{306A59B0-E9A6-4704-8786-7565B5705699}"/>
    <cellStyle name="20% - 강조색5 4 2 3 5" xfId="12069" xr:uid="{19DD8F3C-406A-4E23-BF1A-F8B5801D256A}"/>
    <cellStyle name="20% - 강조색5 4 2 3 5 2" xfId="34118" xr:uid="{18EA5945-EB17-4221-ADFA-76F8F2B773C4}"/>
    <cellStyle name="20% - 강조색5 4 2 3 6" xfId="23098" xr:uid="{76FFFFC9-7C9D-4D74-92C2-6019513E6DE4}"/>
    <cellStyle name="20% - 강조색5 4 2 3 7" xfId="49255" xr:uid="{807F84A4-1EBC-4FB5-A3E0-6A414AD0CE11}"/>
    <cellStyle name="20% - 강조색5 4 2 4" xfId="1691" xr:uid="{E121F751-06D1-406C-842D-3F7DF65EBA91}"/>
    <cellStyle name="20% - 강조색5 4 2 4 2" xfId="4467" xr:uid="{4EE252D2-9618-468E-977D-A0F413FFCDE6}"/>
    <cellStyle name="20% - 강조색5 4 2 4 2 2" xfId="9993" xr:uid="{4730FC03-FDDD-41FC-896E-8D00CB976A11}"/>
    <cellStyle name="20% - 강조색5 4 2 4 2 2 2" xfId="21022" xr:uid="{30C87264-0705-4019-97D6-8486D093FE7D}"/>
    <cellStyle name="20% - 강조색5 4 2 4 2 2 2 2" xfId="43071" xr:uid="{F74A86C9-67E6-41FA-B829-61A5C1692FB5}"/>
    <cellStyle name="20% - 강조색5 4 2 4 2 2 3" xfId="32051" xr:uid="{81EAE184-AA80-4A38-917A-0F9A5C7D0769}"/>
    <cellStyle name="20% - 강조색5 4 2 4 2 3" xfId="15512" xr:uid="{2C561AAA-0E93-4029-AB2B-0C3485A2CA52}"/>
    <cellStyle name="20% - 강조색5 4 2 4 2 3 2" xfId="37561" xr:uid="{884FE910-F62D-4EEB-8463-8E81A1A20C8C}"/>
    <cellStyle name="20% - 강조색5 4 2 4 2 4" xfId="26541" xr:uid="{64293C19-68C0-4405-889D-56037BBE6FCE}"/>
    <cellStyle name="20% - 강조색5 4 2 4 2 5" xfId="52699" xr:uid="{9D9AD13C-4028-4A3D-8A0C-1F209DA1124B}"/>
    <cellStyle name="20% - 강조색5 4 2 4 3" xfId="7238" xr:uid="{8E37B517-0F44-4A77-A14E-48CAE08DB039}"/>
    <cellStyle name="20% - 강조색5 4 2 4 3 2" xfId="18267" xr:uid="{52F5BC82-4BD1-457F-A0EA-E3D0044BC641}"/>
    <cellStyle name="20% - 강조색5 4 2 4 3 2 2" xfId="40316" xr:uid="{1B98380C-FCB6-4EB2-8DA1-9A90AD837A65}"/>
    <cellStyle name="20% - 강조색5 4 2 4 3 3" xfId="29296" xr:uid="{12370E84-4A2C-468F-984C-D7832E516BF6}"/>
    <cellStyle name="20% - 강조색5 4 2 4 4" xfId="12757" xr:uid="{4148C92C-516B-4538-8DEC-7546BF4016C1}"/>
    <cellStyle name="20% - 강조색5 4 2 4 4 2" xfId="34806" xr:uid="{6789A8ED-99DD-4398-B0BD-263C10AF53A9}"/>
    <cellStyle name="20% - 강조색5 4 2 4 5" xfId="23786" xr:uid="{9B71D0D2-517B-43B7-AB7A-AEB398FA052C}"/>
    <cellStyle name="20% - 강조색5 4 2 4 6" xfId="49944" xr:uid="{039C74F1-0538-4EA9-A378-D183221C2CFB}"/>
    <cellStyle name="20% - 강조색5 4 2 5" xfId="3091" xr:uid="{0967BC44-723A-47D4-B8CE-B3CFE7E2EC8B}"/>
    <cellStyle name="20% - 강조색5 4 2 5 2" xfId="8617" xr:uid="{55D6C208-D421-4D67-8CA6-CE879E814F68}"/>
    <cellStyle name="20% - 강조색5 4 2 5 2 2" xfId="19646" xr:uid="{9A4F699B-7313-4E5A-B19F-FB867655165E}"/>
    <cellStyle name="20% - 강조색5 4 2 5 2 2 2" xfId="41695" xr:uid="{3651DF88-5B56-4311-BDA9-3E9A15522C7C}"/>
    <cellStyle name="20% - 강조색5 4 2 5 2 3" xfId="30675" xr:uid="{CE184256-78F0-4B49-82BA-CA8784B59F71}"/>
    <cellStyle name="20% - 강조색5 4 2 5 3" xfId="14136" xr:uid="{E9472FC5-BA2A-457D-A76E-C8015EE99933}"/>
    <cellStyle name="20% - 강조색5 4 2 5 3 2" xfId="36185" xr:uid="{6ACD673A-A6D1-47E2-969B-DE31874E8F58}"/>
    <cellStyle name="20% - 강조색5 4 2 5 4" xfId="25165" xr:uid="{AB9A127E-FEE6-49EC-95F1-371A9AEACEC6}"/>
    <cellStyle name="20% - 강조색5 4 2 5 5" xfId="51323" xr:uid="{8EA66491-BED9-4F12-9953-3AD79FE3330E}"/>
    <cellStyle name="20% - 강조색5 4 2 6" xfId="5862" xr:uid="{FF2166F6-B44B-4CF7-9837-FD4CF71E76EC}"/>
    <cellStyle name="20% - 강조색5 4 2 6 2" xfId="16891" xr:uid="{DCF10BD8-5C84-448D-BEA3-FC6851E246BD}"/>
    <cellStyle name="20% - 강조색5 4 2 6 2 2" xfId="38940" xr:uid="{9ED1400E-BB6C-41AE-BC3E-6287C14F5B7F}"/>
    <cellStyle name="20% - 강조색5 4 2 6 3" xfId="27920" xr:uid="{D2908981-103D-43BB-BD66-6B2FFDADD7EA}"/>
    <cellStyle name="20% - 강조색5 4 2 6 4" xfId="54077" xr:uid="{E8684BBE-E672-44C3-BBBF-89606873C3BC}"/>
    <cellStyle name="20% - 강조색5 4 2 7" xfId="11381" xr:uid="{BDB3BFF0-7A8A-4F8E-9DDD-D5CADF575D2A}"/>
    <cellStyle name="20% - 강조색5 4 2 7 2" xfId="33430" xr:uid="{0F73E376-AAD2-4915-837D-13CD19095694}"/>
    <cellStyle name="20% - 강조색5 4 2 8" xfId="22410" xr:uid="{CB0B1349-E8D3-4CEE-B419-F3C634F6D276}"/>
    <cellStyle name="20% - 강조색5 4 2 9" xfId="48568" xr:uid="{2F744FD6-A4F4-483F-9C0F-5EFE89A37541}"/>
    <cellStyle name="20% - 강조색5 4 3" xfId="461" xr:uid="{00000000-0005-0000-0000-0000D6000000}"/>
    <cellStyle name="20% - 강조색5 4 3 2" xfId="1198" xr:uid="{7796045A-B114-4A38-8ED2-1322A736A8A1}"/>
    <cellStyle name="20% - 강조색5 4 3 2 2" xfId="2592" xr:uid="{6159DF4D-0043-4C03-9A1C-57D32B7C7F9E}"/>
    <cellStyle name="20% - 강조색5 4 3 2 2 2" xfId="5368" xr:uid="{54CC1BF1-6FE1-43CF-80E7-CD9D47BD5601}"/>
    <cellStyle name="20% - 강조색5 4 3 2 2 2 2" xfId="10894" xr:uid="{0DDF7F2F-A98A-4C59-9911-83C31A5513E1}"/>
    <cellStyle name="20% - 강조색5 4 3 2 2 2 2 2" xfId="21923" xr:uid="{D23EFB30-3F90-4E0A-A882-290FDF4EE65B}"/>
    <cellStyle name="20% - 강조색5 4 3 2 2 2 2 2 2" xfId="43972" xr:uid="{6F8CC111-BA12-4F63-8BCC-9A3B3850BF37}"/>
    <cellStyle name="20% - 강조색5 4 3 2 2 2 2 3" xfId="32952" xr:uid="{F2D5E797-3609-4398-A7BA-5D7FA6AA292C}"/>
    <cellStyle name="20% - 강조색5 4 3 2 2 2 3" xfId="16413" xr:uid="{D63D2355-3F79-4700-889D-580FE19835E6}"/>
    <cellStyle name="20% - 강조색5 4 3 2 2 2 3 2" xfId="38462" xr:uid="{4ADB1A9B-E3A0-440A-81F4-97F4883BCB32}"/>
    <cellStyle name="20% - 강조색5 4 3 2 2 2 4" xfId="27442" xr:uid="{42FF3764-9E05-4733-8304-0DBD334DEDF0}"/>
    <cellStyle name="20% - 강조색5 4 3 2 2 2 5" xfId="53600" xr:uid="{8C2505DB-AC8D-4CC2-BA3A-DF4E0F0CF5CB}"/>
    <cellStyle name="20% - 강조색5 4 3 2 2 3" xfId="8139" xr:uid="{BA4B9DD4-60F4-4392-8204-1835F304EBBF}"/>
    <cellStyle name="20% - 강조색5 4 3 2 2 3 2" xfId="19168" xr:uid="{3165361A-3887-440F-8F21-F8A8CF114830}"/>
    <cellStyle name="20% - 강조색5 4 3 2 2 3 2 2" xfId="41217" xr:uid="{E2F0EDDB-64A8-4C93-8276-2A2466C2161E}"/>
    <cellStyle name="20% - 강조색5 4 3 2 2 3 3" xfId="30197" xr:uid="{FA55B413-16F7-424A-8DCE-26C8A5A0C2F5}"/>
    <cellStyle name="20% - 강조색5 4 3 2 2 4" xfId="13658" xr:uid="{42545355-8017-4346-9D23-3BE88470C533}"/>
    <cellStyle name="20% - 강조색5 4 3 2 2 4 2" xfId="35707" xr:uid="{E1919E83-81CD-4CE0-AE1E-14643D40DB54}"/>
    <cellStyle name="20% - 강조색5 4 3 2 2 5" xfId="24687" xr:uid="{25490BEA-D827-4AF9-A269-5580BAF7392B}"/>
    <cellStyle name="20% - 강조색5 4 3 2 2 6" xfId="50845" xr:uid="{3D53D146-3BD6-4C58-8D0D-BCC42E464E0E}"/>
    <cellStyle name="20% - 강조색5 4 3 2 3" xfId="3992" xr:uid="{F8AA99A4-4483-42A0-A1D1-4A6F66408709}"/>
    <cellStyle name="20% - 강조색5 4 3 2 3 2" xfId="9518" xr:uid="{9CE665FA-845D-4C7C-B44F-9529B8E0EAB5}"/>
    <cellStyle name="20% - 강조색5 4 3 2 3 2 2" xfId="20547" xr:uid="{3E95D751-7412-4FC5-AE44-BAFA7B0E6B7D}"/>
    <cellStyle name="20% - 강조색5 4 3 2 3 2 2 2" xfId="42596" xr:uid="{E8228086-6FE7-4890-BDFF-3D83E6710BAC}"/>
    <cellStyle name="20% - 강조색5 4 3 2 3 2 3" xfId="31576" xr:uid="{34272E01-6DA1-4989-9309-08EE538994D4}"/>
    <cellStyle name="20% - 강조색5 4 3 2 3 3" xfId="15037" xr:uid="{A70E8DFF-3655-4703-BF04-9C3AC6AB2DC1}"/>
    <cellStyle name="20% - 강조색5 4 3 2 3 3 2" xfId="37086" xr:uid="{08DDA85F-B177-401A-9E7B-2EBC804DD6C4}"/>
    <cellStyle name="20% - 강조색5 4 3 2 3 4" xfId="26066" xr:uid="{8D843C96-71D2-4677-921F-CE4C77923691}"/>
    <cellStyle name="20% - 강조색5 4 3 2 3 5" xfId="52224" xr:uid="{3602AAD6-837A-4268-A452-478574A793D7}"/>
    <cellStyle name="20% - 강조색5 4 3 2 4" xfId="6763" xr:uid="{E90782BF-FE83-4C20-9B30-9C5CF1D01107}"/>
    <cellStyle name="20% - 강조색5 4 3 2 4 2" xfId="17792" xr:uid="{863DE1C8-6C08-46FC-ABD3-F9FA66C895BC}"/>
    <cellStyle name="20% - 강조색5 4 3 2 4 2 2" xfId="39841" xr:uid="{FBEB18F8-072F-41B5-BE7E-0302F658C642}"/>
    <cellStyle name="20% - 강조색5 4 3 2 4 3" xfId="28821" xr:uid="{AE51408A-EA51-4267-970D-4189AEC3B5AA}"/>
    <cellStyle name="20% - 강조색5 4 3 2 4 4" xfId="54977" xr:uid="{25D10C3E-0382-4520-A857-8E827EF2E76A}"/>
    <cellStyle name="20% - 강조색5 4 3 2 5" xfId="12282" xr:uid="{A2D076A4-E22B-4413-939F-DF6CC3831F52}"/>
    <cellStyle name="20% - 강조색5 4 3 2 5 2" xfId="34331" xr:uid="{D803A957-4476-4B11-9D77-6D5BB54C03C2}"/>
    <cellStyle name="20% - 강조색5 4 3 2 6" xfId="23311" xr:uid="{2B1C8196-AAC2-4FDA-B8B1-284FD20156C8}"/>
    <cellStyle name="20% - 강조색5 4 3 2 7" xfId="49468" xr:uid="{F546EEC7-E9EE-41DE-AD16-49AD8E8FDEC3}"/>
    <cellStyle name="20% - 강조색5 4 3 3" xfId="1904" xr:uid="{243F869A-0127-437B-94B6-B0F8803B34D7}"/>
    <cellStyle name="20% - 강조색5 4 3 3 2" xfId="4680" xr:uid="{206351E1-B68D-4149-9651-F05D268DE268}"/>
    <cellStyle name="20% - 강조색5 4 3 3 2 2" xfId="10206" xr:uid="{62228C09-D2C2-42BB-9067-C1043B87D08E}"/>
    <cellStyle name="20% - 강조색5 4 3 3 2 2 2" xfId="21235" xr:uid="{4423955D-AB07-4124-8504-F609F650CAAE}"/>
    <cellStyle name="20% - 강조색5 4 3 3 2 2 2 2" xfId="43284" xr:uid="{6F02C7E5-D007-4C72-A70E-D7C80AB3F1E1}"/>
    <cellStyle name="20% - 강조색5 4 3 3 2 2 3" xfId="32264" xr:uid="{88116000-7BD4-4AFC-B2FC-ABC3F9B36AFF}"/>
    <cellStyle name="20% - 강조색5 4 3 3 2 3" xfId="15725" xr:uid="{E9C15C9A-64CC-4D86-9FE2-7F39B94AC981}"/>
    <cellStyle name="20% - 강조색5 4 3 3 2 3 2" xfId="37774" xr:uid="{DDE01A07-2B50-4047-92B3-7746406A67C7}"/>
    <cellStyle name="20% - 강조색5 4 3 3 2 4" xfId="26754" xr:uid="{AB1A169C-34A7-43D1-B7A3-F05CE2594021}"/>
    <cellStyle name="20% - 강조색5 4 3 3 2 5" xfId="52912" xr:uid="{5FFE2D60-D1FD-4944-93E3-D9207E4B9D91}"/>
    <cellStyle name="20% - 강조색5 4 3 3 3" xfId="7451" xr:uid="{1BCD9DB8-F44C-4151-927E-476506648E74}"/>
    <cellStyle name="20% - 강조색5 4 3 3 3 2" xfId="18480" xr:uid="{B69A92B1-2E09-419A-8096-1EDB3341A2A9}"/>
    <cellStyle name="20% - 강조색5 4 3 3 3 2 2" xfId="40529" xr:uid="{BDF75A7E-9F1C-4333-A508-48E0A53961A5}"/>
    <cellStyle name="20% - 강조색5 4 3 3 3 3" xfId="29509" xr:uid="{57082986-17B2-4F82-83FE-B2B02C4D0951}"/>
    <cellStyle name="20% - 강조색5 4 3 3 4" xfId="12970" xr:uid="{DD2B8BEC-8964-45B7-83A5-0D01C01C6536}"/>
    <cellStyle name="20% - 강조색5 4 3 3 4 2" xfId="35019" xr:uid="{F898A56D-A100-478A-A798-01F1C66DB834}"/>
    <cellStyle name="20% - 강조색5 4 3 3 5" xfId="23999" xr:uid="{077A6122-9C2B-4A3E-9B8B-4C8753673EC7}"/>
    <cellStyle name="20% - 강조색5 4 3 3 6" xfId="50157" xr:uid="{74D1885C-1B94-4FCB-88C0-1544FDAAD572}"/>
    <cellStyle name="20% - 강조색5 4 3 4" xfId="3304" xr:uid="{826AE43F-0F19-47FE-BB6F-3443FEC55C75}"/>
    <cellStyle name="20% - 강조색5 4 3 4 2" xfId="8830" xr:uid="{8C4ECC31-9628-4881-8C62-165E06CF4DB7}"/>
    <cellStyle name="20% - 강조색5 4 3 4 2 2" xfId="19859" xr:uid="{BB5022BD-EA11-49FD-94E0-B30EDEA597D8}"/>
    <cellStyle name="20% - 강조색5 4 3 4 2 2 2" xfId="41908" xr:uid="{024963CE-E805-4B5B-9901-735FA700DBBC}"/>
    <cellStyle name="20% - 강조색5 4 3 4 2 3" xfId="30888" xr:uid="{2FFD7144-9599-4EF4-B246-F129F33EC0FF}"/>
    <cellStyle name="20% - 강조색5 4 3 4 3" xfId="14349" xr:uid="{45BD3638-AF0A-4B65-AA8C-99115D165AF2}"/>
    <cellStyle name="20% - 강조색5 4 3 4 3 2" xfId="36398" xr:uid="{D09AB139-0597-4E65-9507-D1C9DBDD16D7}"/>
    <cellStyle name="20% - 강조색5 4 3 4 4" xfId="25378" xr:uid="{2BBD52C4-4175-4E14-9F38-EAFCC285D6C6}"/>
    <cellStyle name="20% - 강조색5 4 3 4 5" xfId="51536" xr:uid="{021BF6DE-3840-4A4F-9EF9-6328D7A1C192}"/>
    <cellStyle name="20% - 강조색5 4 3 5" xfId="6075" xr:uid="{2D831C7B-6D10-4F57-A9C0-BCAB4ACA8125}"/>
    <cellStyle name="20% - 강조색5 4 3 5 2" xfId="17104" xr:uid="{DCF04CC4-9BDD-40BD-950C-F3BB0982FF96}"/>
    <cellStyle name="20% - 강조색5 4 3 5 2 2" xfId="39153" xr:uid="{DDD0E687-D1A2-485A-AFDB-33B26387DCF6}"/>
    <cellStyle name="20% - 강조색5 4 3 5 3" xfId="28133" xr:uid="{4CC9966E-AD57-4A3F-A1D7-79487C3B37A6}"/>
    <cellStyle name="20% - 강조색5 4 3 5 4" xfId="54289" xr:uid="{937FFC1E-7EB7-4FF8-98A1-D6AEF00B64E1}"/>
    <cellStyle name="20% - 강조색5 4 3 6" xfId="11594" xr:uid="{25FDFFB4-4476-4802-A813-FF0051BAB7A2}"/>
    <cellStyle name="20% - 강조색5 4 3 6 2" xfId="33643" xr:uid="{F86C35F9-B769-4927-A7EF-8491BDB14E18}"/>
    <cellStyle name="20% - 강조색5 4 3 7" xfId="22623" xr:uid="{E783181E-16D1-4FAD-BCBC-04F71627A6EE}"/>
    <cellStyle name="20% - 강조색5 4 3 8" xfId="48780" xr:uid="{24EBBE4B-EEE6-4EA8-9305-16A9E68BF875}"/>
    <cellStyle name="20% - 강조색5 4 4" xfId="856" xr:uid="{1981A958-D596-477D-BD12-3BFB6B247F76}"/>
    <cellStyle name="20% - 강조색5 4 4 2" xfId="2250" xr:uid="{E39EC2F8-3E16-470E-9FE1-9229EC514A3A}"/>
    <cellStyle name="20% - 강조색5 4 4 2 2" xfId="5026" xr:uid="{9424F123-0141-48C7-B5FD-FFA1DF80B773}"/>
    <cellStyle name="20% - 강조색5 4 4 2 2 2" xfId="10552" xr:uid="{1FC41D52-2806-4D74-9BBE-9A2670931BF6}"/>
    <cellStyle name="20% - 강조색5 4 4 2 2 2 2" xfId="21581" xr:uid="{42AADECA-DCFC-43F7-91E5-FEF65B3EBF41}"/>
    <cellStyle name="20% - 강조색5 4 4 2 2 2 2 2" xfId="43630" xr:uid="{E68D98DE-3C17-41F8-8874-0907EC8F7C43}"/>
    <cellStyle name="20% - 강조색5 4 4 2 2 2 3" xfId="32610" xr:uid="{501C76EE-FB7B-44F0-BC3E-3E50268B547C}"/>
    <cellStyle name="20% - 강조색5 4 4 2 2 3" xfId="16071" xr:uid="{F700BD43-D4C7-4A3A-88D3-19F26FFF0B72}"/>
    <cellStyle name="20% - 강조색5 4 4 2 2 3 2" xfId="38120" xr:uid="{4CBBE5D9-8632-44ED-9019-7D1F27A099E3}"/>
    <cellStyle name="20% - 강조색5 4 4 2 2 4" xfId="27100" xr:uid="{7C66FD47-EDA4-447A-995B-11DA471D91DA}"/>
    <cellStyle name="20% - 강조색5 4 4 2 2 5" xfId="53258" xr:uid="{6558BC32-BED2-4A62-AE78-F2F869A8A9D9}"/>
    <cellStyle name="20% - 강조색5 4 4 2 3" xfId="7797" xr:uid="{97596446-0964-4331-9677-897EF2F5A13C}"/>
    <cellStyle name="20% - 강조색5 4 4 2 3 2" xfId="18826" xr:uid="{34F52529-A5D5-489E-AF39-6922DFD49CF6}"/>
    <cellStyle name="20% - 강조색5 4 4 2 3 2 2" xfId="40875" xr:uid="{9FE26145-9693-4E3B-8BA3-881B0D617970}"/>
    <cellStyle name="20% - 강조색5 4 4 2 3 3" xfId="29855" xr:uid="{CE433AB4-7B3E-47E4-ADD1-1DA2A057D25E}"/>
    <cellStyle name="20% - 강조색5 4 4 2 4" xfId="13316" xr:uid="{E568C0BC-AD83-44CE-9F52-0668C729B01C}"/>
    <cellStyle name="20% - 강조색5 4 4 2 4 2" xfId="35365" xr:uid="{3657AE5E-7567-4E32-B489-C6313954A2B3}"/>
    <cellStyle name="20% - 강조색5 4 4 2 5" xfId="24345" xr:uid="{1F79769F-E09C-454A-BC4F-A7CABD5E658E}"/>
    <cellStyle name="20% - 강조색5 4 4 2 6" xfId="50503" xr:uid="{798B9A38-95E3-4E4D-A41B-F4CED8268CE8}"/>
    <cellStyle name="20% - 강조색5 4 4 3" xfId="3650" xr:uid="{CB515773-4925-441E-9505-AA79FC52AD41}"/>
    <cellStyle name="20% - 강조색5 4 4 3 2" xfId="9176" xr:uid="{4C8FD241-FBD1-41BA-B8A0-4EE3E196FCDE}"/>
    <cellStyle name="20% - 강조색5 4 4 3 2 2" xfId="20205" xr:uid="{A6BF6CE0-03FD-4577-827F-B3B40E8DBE9C}"/>
    <cellStyle name="20% - 강조색5 4 4 3 2 2 2" xfId="42254" xr:uid="{927F350D-DBFC-4286-9165-8768B2ADEF1C}"/>
    <cellStyle name="20% - 강조색5 4 4 3 2 3" xfId="31234" xr:uid="{A1C57C44-D972-4636-8994-AF6C093B3AC3}"/>
    <cellStyle name="20% - 강조색5 4 4 3 3" xfId="14695" xr:uid="{C0EA8438-B6C9-4CC7-AD1A-8841357D36E7}"/>
    <cellStyle name="20% - 강조색5 4 4 3 3 2" xfId="36744" xr:uid="{A8B681D0-8F2B-4A78-BEA5-741472B2D3F9}"/>
    <cellStyle name="20% - 강조색5 4 4 3 4" xfId="25724" xr:uid="{6C6B96D2-150A-45B9-BF98-EE1C8C7FC37A}"/>
    <cellStyle name="20% - 강조색5 4 4 3 5" xfId="51882" xr:uid="{5FDFFCC0-056B-42BF-A050-E0B86C8B6FE6}"/>
    <cellStyle name="20% - 강조색5 4 4 4" xfId="6421" xr:uid="{3D517717-CE61-4589-AAEF-7D6986177A0C}"/>
    <cellStyle name="20% - 강조색5 4 4 4 2" xfId="17450" xr:uid="{1FB04593-E07F-46C6-8E6C-809B5FC71A70}"/>
    <cellStyle name="20% - 강조색5 4 4 4 2 2" xfId="39499" xr:uid="{4EB2C452-468B-46B0-908D-946F69F3D615}"/>
    <cellStyle name="20% - 강조색5 4 4 4 3" xfId="28479" xr:uid="{9E097707-0E92-4475-9AA0-DA1D28732E84}"/>
    <cellStyle name="20% - 강조색5 4 4 4 4" xfId="54635" xr:uid="{31E254DC-2025-4958-83D0-62B44290CB1B}"/>
    <cellStyle name="20% - 강조색5 4 4 5" xfId="11940" xr:uid="{DDFFEB7F-193D-4010-A42C-512968856EBE}"/>
    <cellStyle name="20% - 강조색5 4 4 5 2" xfId="33989" xr:uid="{EC8DB50B-74BF-45A1-94CF-B69905534E1B}"/>
    <cellStyle name="20% - 강조색5 4 4 6" xfId="22969" xr:uid="{F6B5038C-BDE7-47CF-B84B-F691FE4C918A}"/>
    <cellStyle name="20% - 강조색5 4 4 7" xfId="49126" xr:uid="{84EDFC68-BD70-4528-8552-4836861729F9}"/>
    <cellStyle name="20% - 강조색5 4 5" xfId="1562" xr:uid="{E602412A-5A12-4B5A-B3BE-ACFFCADC6519}"/>
    <cellStyle name="20% - 강조색5 4 5 2" xfId="4338" xr:uid="{0151B393-25C5-46E9-B477-0AB795811E3B}"/>
    <cellStyle name="20% - 강조색5 4 5 2 2" xfId="9864" xr:uid="{602C275B-605D-46DA-8BAC-902EBC5B8445}"/>
    <cellStyle name="20% - 강조색5 4 5 2 2 2" xfId="20893" xr:uid="{36CCC644-8D9C-4265-A70A-D67D2815D752}"/>
    <cellStyle name="20% - 강조색5 4 5 2 2 2 2" xfId="42942" xr:uid="{5A9239F2-8513-465C-92EB-A41429830334}"/>
    <cellStyle name="20% - 강조색5 4 5 2 2 3" xfId="31922" xr:uid="{F01AA447-20DD-444E-BCCF-5CF4EC28F22E}"/>
    <cellStyle name="20% - 강조색5 4 5 2 3" xfId="15383" xr:uid="{181AAD6C-321A-4E7C-9409-BEF118DA9D94}"/>
    <cellStyle name="20% - 강조색5 4 5 2 3 2" xfId="37432" xr:uid="{FB178970-7790-4040-B655-3816B979AFC1}"/>
    <cellStyle name="20% - 강조색5 4 5 2 4" xfId="26412" xr:uid="{D402158E-1BBF-4D2F-808F-17B0744A232E}"/>
    <cellStyle name="20% - 강조색5 4 5 2 5" xfId="52570" xr:uid="{2976EE9A-6E67-4F25-A0C8-51B656C18B43}"/>
    <cellStyle name="20% - 강조색5 4 5 3" xfId="7109" xr:uid="{1C77CB6E-460A-40E8-AB0F-1AD135FD8AC0}"/>
    <cellStyle name="20% - 강조색5 4 5 3 2" xfId="18138" xr:uid="{6420F699-8B89-47EA-94BB-E8C2AD605BAE}"/>
    <cellStyle name="20% - 강조색5 4 5 3 2 2" xfId="40187" xr:uid="{8EE494D6-524C-4AF4-9EC0-3ADACA7448CA}"/>
    <cellStyle name="20% - 강조색5 4 5 3 3" xfId="29167" xr:uid="{C992A4E5-D6DF-4102-95B8-D3995A9CC520}"/>
    <cellStyle name="20% - 강조색5 4 5 4" xfId="12628" xr:uid="{AD56FE64-7FA8-4051-A63C-17FB532EFD29}"/>
    <cellStyle name="20% - 강조색5 4 5 4 2" xfId="34677" xr:uid="{5FB93225-027D-47CF-97E3-79354F1DA233}"/>
    <cellStyle name="20% - 강조색5 4 5 5" xfId="23657" xr:uid="{6BB4B7E9-9CDC-4F68-BF81-3881B89A0EF0}"/>
    <cellStyle name="20% - 강조색5 4 5 6" xfId="49815" xr:uid="{B6CF11F8-FDD6-4A5B-B871-5E3D02B759FE}"/>
    <cellStyle name="20% - 강조색5 4 6" xfId="2962" xr:uid="{52507A05-3F9D-45E7-BE88-7F13F5608726}"/>
    <cellStyle name="20% - 강조색5 4 6 2" xfId="8488" xr:uid="{B35747AD-6862-47A8-A881-34C0E1D8C79D}"/>
    <cellStyle name="20% - 강조색5 4 6 2 2" xfId="19517" xr:uid="{92634242-2827-4C3D-A803-CF6AF8B5CA70}"/>
    <cellStyle name="20% - 강조색5 4 6 2 2 2" xfId="41566" xr:uid="{C2D7E65A-B9BD-4C69-92F2-8D532FBD4836}"/>
    <cellStyle name="20% - 강조색5 4 6 2 3" xfId="30546" xr:uid="{CD0B46D6-ECB4-4218-BAA0-594BBC3D86F3}"/>
    <cellStyle name="20% - 강조색5 4 6 3" xfId="14007" xr:uid="{D1BA4738-829D-431C-A9AC-D1AF559F0234}"/>
    <cellStyle name="20% - 강조색5 4 6 3 2" xfId="36056" xr:uid="{2DBA261F-0C86-47D0-9E93-C38C69457A87}"/>
    <cellStyle name="20% - 강조색5 4 6 4" xfId="25036" xr:uid="{7EFB426F-518E-4697-A69A-6B1932A87232}"/>
    <cellStyle name="20% - 강조색5 4 6 5" xfId="51194" xr:uid="{B0C8FE51-1CA1-4FB6-982B-D4AB041238BB}"/>
    <cellStyle name="20% - 강조색5 4 7" xfId="5733" xr:uid="{B0635AB6-8099-4C14-B89C-A1975D7B3402}"/>
    <cellStyle name="20% - 강조색5 4 7 2" xfId="16762" xr:uid="{C5867438-9DCD-44ED-BF8C-D7CEFEE749C9}"/>
    <cellStyle name="20% - 강조색5 4 7 2 2" xfId="38811" xr:uid="{8888B14F-0989-4274-B42C-F1560D50F40E}"/>
    <cellStyle name="20% - 강조색5 4 7 3" xfId="27791" xr:uid="{DD759380-509B-4B3F-A71F-3E0C4277C583}"/>
    <cellStyle name="20% - 강조색5 4 7 4" xfId="53948" xr:uid="{B6C87B36-EDCD-445F-8659-6C9566E6092A}"/>
    <cellStyle name="20% - 강조색5 4 8" xfId="11252" xr:uid="{3CF01E88-0547-4934-8466-9F2C52184BD9}"/>
    <cellStyle name="20% - 강조색5 4 8 2" xfId="33301" xr:uid="{9EF64AFD-1AD5-4445-BB13-461EF6C3A8CC}"/>
    <cellStyle name="20% - 강조색5 4 9" xfId="22281" xr:uid="{494E4821-F6A3-42E6-904D-A3BCADE4FE5D}"/>
    <cellStyle name="20% - 강조색5 5" xfId="114" xr:uid="{00000000-0005-0000-0000-0000D7000000}"/>
    <cellStyle name="20% - 강조색5 5 10" xfId="48452" xr:uid="{704CBD14-02A3-48D9-B5D4-04823372F9FD}"/>
    <cellStyle name="20% - 강조색5 5 2" xfId="243" xr:uid="{00000000-0005-0000-0000-0000D8000000}"/>
    <cellStyle name="20% - 강조색5 5 2 2" xfId="603" xr:uid="{00000000-0005-0000-0000-0000D9000000}"/>
    <cellStyle name="20% - 강조색5 5 2 2 2" xfId="1340" xr:uid="{020DB236-A4FB-4F14-884A-1187D5F39D2D}"/>
    <cellStyle name="20% - 강조색5 5 2 2 2 2" xfId="2734" xr:uid="{1AE2FA95-B55E-44B3-96B0-2D220D3914D6}"/>
    <cellStyle name="20% - 강조색5 5 2 2 2 2 2" xfId="5510" xr:uid="{01599A7E-60C9-41BA-90AB-900C00B287CB}"/>
    <cellStyle name="20% - 강조색5 5 2 2 2 2 2 2" xfId="11036" xr:uid="{98E02FC1-2B1B-4A10-A8E3-A00390211E5A}"/>
    <cellStyle name="20% - 강조색5 5 2 2 2 2 2 2 2" xfId="22065" xr:uid="{372EC114-1D17-4C07-A9D3-A7A5FA856B2B}"/>
    <cellStyle name="20% - 강조색5 5 2 2 2 2 2 2 2 2" xfId="44114" xr:uid="{B43FAA19-1C12-4D30-971F-7B2E498FCA20}"/>
    <cellStyle name="20% - 강조색5 5 2 2 2 2 2 2 3" xfId="33094" xr:uid="{793F7CAB-669B-4726-BC06-7AFD2FC2D845}"/>
    <cellStyle name="20% - 강조색5 5 2 2 2 2 2 3" xfId="16555" xr:uid="{87F5B535-E362-4591-B776-E64753C4DBCC}"/>
    <cellStyle name="20% - 강조색5 5 2 2 2 2 2 3 2" xfId="38604" xr:uid="{94D42A27-6B15-4975-AB82-458510305208}"/>
    <cellStyle name="20% - 강조색5 5 2 2 2 2 2 4" xfId="27584" xr:uid="{918674A5-241E-4A6D-AFC8-1409A7E66111}"/>
    <cellStyle name="20% - 강조색5 5 2 2 2 2 2 5" xfId="53742" xr:uid="{25139476-117B-4343-B8A4-A45DD2E1999B}"/>
    <cellStyle name="20% - 강조색5 5 2 2 2 2 3" xfId="8281" xr:uid="{B7C6D75A-062F-406D-BDD7-C1125B479329}"/>
    <cellStyle name="20% - 강조색5 5 2 2 2 2 3 2" xfId="19310" xr:uid="{53DEA06D-AC60-40AD-8834-82E03B3EC26C}"/>
    <cellStyle name="20% - 강조색5 5 2 2 2 2 3 2 2" xfId="41359" xr:uid="{B646D0E7-ACB1-4B94-B671-CF9E1882AB02}"/>
    <cellStyle name="20% - 강조색5 5 2 2 2 2 3 3" xfId="30339" xr:uid="{302A6E8B-E1B3-4773-B362-DEAF9575F3FA}"/>
    <cellStyle name="20% - 강조색5 5 2 2 2 2 4" xfId="13800" xr:uid="{908716F6-CBD7-4931-8A9C-4EAB12F2D201}"/>
    <cellStyle name="20% - 강조색5 5 2 2 2 2 4 2" xfId="35849" xr:uid="{8F9526C7-8B55-467C-BBA5-E1BCF5BE6613}"/>
    <cellStyle name="20% - 강조색5 5 2 2 2 2 5" xfId="24829" xr:uid="{6A3A9B61-1A42-4F5C-8126-2B519AA76C2A}"/>
    <cellStyle name="20% - 강조색5 5 2 2 2 2 6" xfId="50987" xr:uid="{45F87615-0544-4179-B7A3-F602D570C5E9}"/>
    <cellStyle name="20% - 강조색5 5 2 2 2 3" xfId="4134" xr:uid="{19082E45-A527-4A18-9928-380E3FAEC1BE}"/>
    <cellStyle name="20% - 강조색5 5 2 2 2 3 2" xfId="9660" xr:uid="{970BB6FB-3A18-4669-868F-4F3413B73F33}"/>
    <cellStyle name="20% - 강조색5 5 2 2 2 3 2 2" xfId="20689" xr:uid="{326E7C76-74AF-4F59-B89A-58D5EC2E158B}"/>
    <cellStyle name="20% - 강조색5 5 2 2 2 3 2 2 2" xfId="42738" xr:uid="{57AE6E23-D2F4-4B49-83BB-2C79926BA884}"/>
    <cellStyle name="20% - 강조색5 5 2 2 2 3 2 3" xfId="31718" xr:uid="{4AC27378-79C5-4B9B-B1EE-AA425C9C3AEF}"/>
    <cellStyle name="20% - 강조색5 5 2 2 2 3 3" xfId="15179" xr:uid="{29400800-4DCD-4388-A14E-2182A4E1CD24}"/>
    <cellStyle name="20% - 강조색5 5 2 2 2 3 3 2" xfId="37228" xr:uid="{2D9FD36B-37ED-4BCE-955E-ED230685A1B9}"/>
    <cellStyle name="20% - 강조색5 5 2 2 2 3 4" xfId="26208" xr:uid="{923488D0-1A51-4BFE-941E-891785676F8D}"/>
    <cellStyle name="20% - 강조색5 5 2 2 2 3 5" xfId="52366" xr:uid="{2712B762-2BBC-4406-9670-27485EE10A21}"/>
    <cellStyle name="20% - 강조색5 5 2 2 2 4" xfId="6905" xr:uid="{7E6B24B1-8A97-4320-BF9B-CBF273FF6B42}"/>
    <cellStyle name="20% - 강조색5 5 2 2 2 4 2" xfId="17934" xr:uid="{8C9E7D06-BDA4-4F79-9EEB-5313405E79EF}"/>
    <cellStyle name="20% - 강조색5 5 2 2 2 4 2 2" xfId="39983" xr:uid="{7AB85FD7-FB29-4968-927E-4E00986782B8}"/>
    <cellStyle name="20% - 강조색5 5 2 2 2 4 3" xfId="28963" xr:uid="{E18487B1-CC6B-47F8-8A88-431AC0EA8129}"/>
    <cellStyle name="20% - 강조색5 5 2 2 2 4 4" xfId="55119" xr:uid="{ED248C53-B101-40EB-8ADF-80247F641BBE}"/>
    <cellStyle name="20% - 강조색5 5 2 2 2 5" xfId="12424" xr:uid="{CF8DD22A-EA97-45E8-942D-B1B314189B1D}"/>
    <cellStyle name="20% - 강조색5 5 2 2 2 5 2" xfId="34473" xr:uid="{71369805-FA00-482D-8C4F-F6ADE6AD57EE}"/>
    <cellStyle name="20% - 강조색5 5 2 2 2 6" xfId="23453" xr:uid="{6ECFB996-13F9-431C-A8E9-A2EA0F1FF776}"/>
    <cellStyle name="20% - 강조색5 5 2 2 2 7" xfId="49610" xr:uid="{D64C8503-25FA-45F8-9247-73785E754792}"/>
    <cellStyle name="20% - 강조색5 5 2 2 3" xfId="2046" xr:uid="{364D9DBA-4CDD-4EA8-A34B-D331DCAC29DB}"/>
    <cellStyle name="20% - 강조색5 5 2 2 3 2" xfId="4822" xr:uid="{8642424F-36FE-4ED8-90A8-6573CFDB0E02}"/>
    <cellStyle name="20% - 강조색5 5 2 2 3 2 2" xfId="10348" xr:uid="{472F5150-79E7-4884-9519-70E5153DFC12}"/>
    <cellStyle name="20% - 강조색5 5 2 2 3 2 2 2" xfId="21377" xr:uid="{25A2E13F-942B-4EDB-82DB-22BEFE298265}"/>
    <cellStyle name="20% - 강조색5 5 2 2 3 2 2 2 2" xfId="43426" xr:uid="{645767EB-864D-49FF-8664-FCACE3776C74}"/>
    <cellStyle name="20% - 강조색5 5 2 2 3 2 2 3" xfId="32406" xr:uid="{E8B626E3-72F6-49C8-8443-068BADF8334E}"/>
    <cellStyle name="20% - 강조색5 5 2 2 3 2 3" xfId="15867" xr:uid="{A64A0881-6712-4276-BF29-26BE8D0382BD}"/>
    <cellStyle name="20% - 강조색5 5 2 2 3 2 3 2" xfId="37916" xr:uid="{60FCD3B4-3B24-415E-A092-31AA83536212}"/>
    <cellStyle name="20% - 강조색5 5 2 2 3 2 4" xfId="26896" xr:uid="{AFB77349-1F1E-4C40-AA99-3DD9BD2315AB}"/>
    <cellStyle name="20% - 강조색5 5 2 2 3 2 5" xfId="53054" xr:uid="{C30AF506-9805-46FB-A440-7E61BF57167D}"/>
    <cellStyle name="20% - 강조색5 5 2 2 3 3" xfId="7593" xr:uid="{6ACBC3E1-4952-47CA-A4E5-03AF2BB4517A}"/>
    <cellStyle name="20% - 강조색5 5 2 2 3 3 2" xfId="18622" xr:uid="{68FD1813-7E6E-4B7A-A559-247D997735AC}"/>
    <cellStyle name="20% - 강조색5 5 2 2 3 3 2 2" xfId="40671" xr:uid="{891E348B-876B-4AE7-AA5D-6C72A70F525B}"/>
    <cellStyle name="20% - 강조색5 5 2 2 3 3 3" xfId="29651" xr:uid="{9F0BB153-BF6F-4CAB-B1F0-F87C75D3CB0A}"/>
    <cellStyle name="20% - 강조색5 5 2 2 3 4" xfId="13112" xr:uid="{35AD102B-D1B3-4C6D-94FE-7FED1EEEA542}"/>
    <cellStyle name="20% - 강조색5 5 2 2 3 4 2" xfId="35161" xr:uid="{72D15864-6AB3-4539-9C7D-E48348AD963D}"/>
    <cellStyle name="20% - 강조색5 5 2 2 3 5" xfId="24141" xr:uid="{24F37610-A0C6-4EE6-A1C5-345AFD2A24DC}"/>
    <cellStyle name="20% - 강조색5 5 2 2 3 6" xfId="50299" xr:uid="{B1E79203-9D70-4B1A-8F0A-C8D482C2E62E}"/>
    <cellStyle name="20% - 강조색5 5 2 2 4" xfId="3446" xr:uid="{5E51B29F-7DD5-4353-890A-3212A3A11C2B}"/>
    <cellStyle name="20% - 강조색5 5 2 2 4 2" xfId="8972" xr:uid="{B4D9DF2C-D95C-4629-A8B8-FA9997C16C4D}"/>
    <cellStyle name="20% - 강조색5 5 2 2 4 2 2" xfId="20001" xr:uid="{284F5842-833D-4790-9066-179CB8565935}"/>
    <cellStyle name="20% - 강조색5 5 2 2 4 2 2 2" xfId="42050" xr:uid="{408D705C-AC48-462D-BF10-5A348F284920}"/>
    <cellStyle name="20% - 강조색5 5 2 2 4 2 3" xfId="31030" xr:uid="{DA1B8A23-71EA-4923-A223-EBFA98421EC7}"/>
    <cellStyle name="20% - 강조색5 5 2 2 4 3" xfId="14491" xr:uid="{4E6DA34A-E253-4000-AA19-2CBE4AF8D916}"/>
    <cellStyle name="20% - 강조색5 5 2 2 4 3 2" xfId="36540" xr:uid="{9B66628F-0182-4432-97A5-6CF2774F03F2}"/>
    <cellStyle name="20% - 강조색5 5 2 2 4 4" xfId="25520" xr:uid="{1567BF23-4F6A-445B-BF79-3C550F3AD0B3}"/>
    <cellStyle name="20% - 강조색5 5 2 2 4 5" xfId="51678" xr:uid="{101363A6-0C8E-416A-AE12-E22947403633}"/>
    <cellStyle name="20% - 강조색5 5 2 2 5" xfId="6217" xr:uid="{35677F7B-28FE-4D89-8211-847FF0815D47}"/>
    <cellStyle name="20% - 강조색5 5 2 2 5 2" xfId="17246" xr:uid="{A1D355C5-1269-41C4-A1C4-741A0E3A3D67}"/>
    <cellStyle name="20% - 강조색5 5 2 2 5 2 2" xfId="39295" xr:uid="{2B3EC510-D8AB-4503-84D2-87BE8F01C442}"/>
    <cellStyle name="20% - 강조색5 5 2 2 5 3" xfId="28275" xr:uid="{EAA8C7DE-0981-4C14-8FC4-73D4C575CE33}"/>
    <cellStyle name="20% - 강조색5 5 2 2 5 4" xfId="54431" xr:uid="{954151FE-8102-4D4D-85E7-BB80FE56C6C5}"/>
    <cellStyle name="20% - 강조색5 5 2 2 6" xfId="11736" xr:uid="{AAB1AB6B-144A-45C2-8C6F-231A26B0D555}"/>
    <cellStyle name="20% - 강조색5 5 2 2 6 2" xfId="33785" xr:uid="{B48888E6-2D0F-47D0-8B55-746205B47BC0}"/>
    <cellStyle name="20% - 강조색5 5 2 2 7" xfId="22765" xr:uid="{665123C5-0E24-4F6F-B8A0-DA7F3A89C683}"/>
    <cellStyle name="20% - 강조색5 5 2 2 8" xfId="48922" xr:uid="{B28DA07E-EFCC-4C9B-80B0-4C3A31F5449D}"/>
    <cellStyle name="20% - 강조색5 5 2 3" xfId="998" xr:uid="{3DC61424-A51D-4F5A-B3A7-081387F6F168}"/>
    <cellStyle name="20% - 강조색5 5 2 3 2" xfId="2392" xr:uid="{A61057F4-B22E-4E90-8B39-730ECC634732}"/>
    <cellStyle name="20% - 강조색5 5 2 3 2 2" xfId="5168" xr:uid="{3C4F2088-9E04-4F97-B82C-256F511ED065}"/>
    <cellStyle name="20% - 강조색5 5 2 3 2 2 2" xfId="10694" xr:uid="{C957AA8B-5BCC-4DDA-9F35-86C304973F60}"/>
    <cellStyle name="20% - 강조색5 5 2 3 2 2 2 2" xfId="21723" xr:uid="{0F47F5E2-ABA0-40C5-A474-1A9E7765A4BC}"/>
    <cellStyle name="20% - 강조색5 5 2 3 2 2 2 2 2" xfId="43772" xr:uid="{2EC7F89C-E2C4-4B04-A2EB-E28D89080ACA}"/>
    <cellStyle name="20% - 강조색5 5 2 3 2 2 2 3" xfId="32752" xr:uid="{E4390892-63FD-4AF1-97E3-99E07D06F4CE}"/>
    <cellStyle name="20% - 강조색5 5 2 3 2 2 3" xfId="16213" xr:uid="{F1976F58-CA6F-4991-B351-BAF9D4CF727F}"/>
    <cellStyle name="20% - 강조색5 5 2 3 2 2 3 2" xfId="38262" xr:uid="{A4EE76D5-3724-4B89-97FD-D0734BAD125E}"/>
    <cellStyle name="20% - 강조색5 5 2 3 2 2 4" xfId="27242" xr:uid="{103172C1-FE96-43A9-8BE0-C2384F485D0D}"/>
    <cellStyle name="20% - 강조색5 5 2 3 2 2 5" xfId="53400" xr:uid="{407CC68E-8F92-4D27-B4FE-F1204E612AF9}"/>
    <cellStyle name="20% - 강조색5 5 2 3 2 3" xfId="7939" xr:uid="{D48293DE-F58C-43F6-AF74-4F3DBDCEA8A2}"/>
    <cellStyle name="20% - 강조색5 5 2 3 2 3 2" xfId="18968" xr:uid="{5EE94AAF-3A41-4827-AAB2-BA9B94B6EC05}"/>
    <cellStyle name="20% - 강조색5 5 2 3 2 3 2 2" xfId="41017" xr:uid="{089E1528-AAA0-4373-9BDF-BB33A340F4B1}"/>
    <cellStyle name="20% - 강조색5 5 2 3 2 3 3" xfId="29997" xr:uid="{D1B779D5-051A-490B-B6EF-5ACC5D829FDE}"/>
    <cellStyle name="20% - 강조색5 5 2 3 2 4" xfId="13458" xr:uid="{7466299C-BA14-4F24-87C8-0C55F6F3D547}"/>
    <cellStyle name="20% - 강조색5 5 2 3 2 4 2" xfId="35507" xr:uid="{3299408E-E9DB-4C39-A98D-5007CA58C660}"/>
    <cellStyle name="20% - 강조색5 5 2 3 2 5" xfId="24487" xr:uid="{E4C65FA5-B0EB-4313-A70F-4C970524F37E}"/>
    <cellStyle name="20% - 강조색5 5 2 3 2 6" xfId="50645" xr:uid="{69DB44B2-54BF-40B4-9C1B-78A3F8AE3818}"/>
    <cellStyle name="20% - 강조색5 5 2 3 3" xfId="3792" xr:uid="{67529861-46B2-43B9-B24D-54E7A480F30C}"/>
    <cellStyle name="20% - 강조색5 5 2 3 3 2" xfId="9318" xr:uid="{92D7BF1D-03D2-4383-9CBC-5D53F06BED90}"/>
    <cellStyle name="20% - 강조색5 5 2 3 3 2 2" xfId="20347" xr:uid="{7B1397EA-3F6E-4935-A671-6F629057737C}"/>
    <cellStyle name="20% - 강조색5 5 2 3 3 2 2 2" xfId="42396" xr:uid="{D462AFE7-98E4-4A1E-9D6A-860B8EF592E7}"/>
    <cellStyle name="20% - 강조색5 5 2 3 3 2 3" xfId="31376" xr:uid="{73882BB8-A31A-4F38-95CA-8C358B9E6921}"/>
    <cellStyle name="20% - 강조색5 5 2 3 3 3" xfId="14837" xr:uid="{F8D7F085-77DA-4C0C-BC6C-A255C837CD47}"/>
    <cellStyle name="20% - 강조색5 5 2 3 3 3 2" xfId="36886" xr:uid="{5465F09D-B954-4691-AE49-9EF489A0B199}"/>
    <cellStyle name="20% - 강조색5 5 2 3 3 4" xfId="25866" xr:uid="{9972CEB8-6DA5-40E7-A8E2-A60BACD71013}"/>
    <cellStyle name="20% - 강조색5 5 2 3 3 5" xfId="52024" xr:uid="{34147E43-1B01-4D48-AE9E-0B174919B07A}"/>
    <cellStyle name="20% - 강조색5 5 2 3 4" xfId="6563" xr:uid="{58C9DF75-1D7B-4575-9D7E-13F5E424A7D2}"/>
    <cellStyle name="20% - 강조색5 5 2 3 4 2" xfId="17592" xr:uid="{D51DF413-444B-445D-80DF-5BC79A0E89D6}"/>
    <cellStyle name="20% - 강조색5 5 2 3 4 2 2" xfId="39641" xr:uid="{1561E95D-4EBC-420E-96E7-D3A12B690BAF}"/>
    <cellStyle name="20% - 강조색5 5 2 3 4 3" xfId="28621" xr:uid="{D4944882-7BD8-4A6F-9292-DA101FAA49AB}"/>
    <cellStyle name="20% - 강조색5 5 2 3 4 4" xfId="54777" xr:uid="{40B9A301-5E68-433D-AB29-79D6ACE419BE}"/>
    <cellStyle name="20% - 강조색5 5 2 3 5" xfId="12082" xr:uid="{3E834796-57A4-43D0-805C-5BD2470983E1}"/>
    <cellStyle name="20% - 강조색5 5 2 3 5 2" xfId="34131" xr:uid="{CE7F3EFA-9D0C-4480-9291-E656A57348E7}"/>
    <cellStyle name="20% - 강조색5 5 2 3 6" xfId="23111" xr:uid="{C4C3E21C-667F-4366-8484-0B318475F614}"/>
    <cellStyle name="20% - 강조색5 5 2 3 7" xfId="49268" xr:uid="{F1DBA82C-60E6-4CFF-B0ED-7CD67CEF225F}"/>
    <cellStyle name="20% - 강조색5 5 2 4" xfId="1704" xr:uid="{C1DA5077-D5D2-4440-BD8F-F962F5CC1A08}"/>
    <cellStyle name="20% - 강조색5 5 2 4 2" xfId="4480" xr:uid="{9801F5C9-B4DA-4330-B3EE-C8FF6F30C2F0}"/>
    <cellStyle name="20% - 강조색5 5 2 4 2 2" xfId="10006" xr:uid="{FD6E073D-36B9-4617-8EB1-FEC1A45E3C00}"/>
    <cellStyle name="20% - 강조색5 5 2 4 2 2 2" xfId="21035" xr:uid="{2CF96DA7-18C4-4A43-8151-9B9608807087}"/>
    <cellStyle name="20% - 강조색5 5 2 4 2 2 2 2" xfId="43084" xr:uid="{A67938F5-3102-405F-B011-19475DCD45C2}"/>
    <cellStyle name="20% - 강조색5 5 2 4 2 2 3" xfId="32064" xr:uid="{990ED579-796A-4462-AA6F-63D5A299C416}"/>
    <cellStyle name="20% - 강조색5 5 2 4 2 3" xfId="15525" xr:uid="{E5FB20F1-47BE-4EDE-9A30-55AA01D81367}"/>
    <cellStyle name="20% - 강조색5 5 2 4 2 3 2" xfId="37574" xr:uid="{9DE882C4-15A9-4EAF-8F8D-25267737A1AE}"/>
    <cellStyle name="20% - 강조색5 5 2 4 2 4" xfId="26554" xr:uid="{CC814ABD-B773-4F5C-A0D0-D0AD8840FD48}"/>
    <cellStyle name="20% - 강조색5 5 2 4 2 5" xfId="52712" xr:uid="{26BAAF50-AA13-47D4-9C17-8F2FB4DD8AAF}"/>
    <cellStyle name="20% - 강조색5 5 2 4 3" xfId="7251" xr:uid="{27AB8B91-3196-4FE3-97E2-8AD28C04B10F}"/>
    <cellStyle name="20% - 강조색5 5 2 4 3 2" xfId="18280" xr:uid="{7921E2C7-BACE-408A-907B-4C17C0ACF749}"/>
    <cellStyle name="20% - 강조색5 5 2 4 3 2 2" xfId="40329" xr:uid="{51D4C59A-6380-4FEC-AADE-9B964B47E4E7}"/>
    <cellStyle name="20% - 강조색5 5 2 4 3 3" xfId="29309" xr:uid="{6DE8CB06-AE1B-44C0-90D6-6962CD370A24}"/>
    <cellStyle name="20% - 강조색5 5 2 4 4" xfId="12770" xr:uid="{5FD0EBA9-C152-47D2-939D-512A7E0017BA}"/>
    <cellStyle name="20% - 강조색5 5 2 4 4 2" xfId="34819" xr:uid="{3F4007A8-12AD-44C7-A0D1-B750B0AF57EB}"/>
    <cellStyle name="20% - 강조색5 5 2 4 5" xfId="23799" xr:uid="{908DC65F-2D9D-4C5C-A7BC-8ED160653606}"/>
    <cellStyle name="20% - 강조색5 5 2 4 6" xfId="49957" xr:uid="{E5F8F874-8B11-4FD3-AC8F-AA20A85C0964}"/>
    <cellStyle name="20% - 강조색5 5 2 5" xfId="3104" xr:uid="{FDAB54B2-F47C-480C-9FF0-E8B76C564E38}"/>
    <cellStyle name="20% - 강조색5 5 2 5 2" xfId="8630" xr:uid="{13EF8333-CF96-4470-A569-BB9214150BBD}"/>
    <cellStyle name="20% - 강조색5 5 2 5 2 2" xfId="19659" xr:uid="{108A8C56-8816-47B2-B414-4829BA3CE592}"/>
    <cellStyle name="20% - 강조색5 5 2 5 2 2 2" xfId="41708" xr:uid="{68CEBE3E-DE2D-4C59-BC11-0B1D6AFD5365}"/>
    <cellStyle name="20% - 강조색5 5 2 5 2 3" xfId="30688" xr:uid="{08AAC406-1232-4617-894C-68EBCB3063E0}"/>
    <cellStyle name="20% - 강조색5 5 2 5 3" xfId="14149" xr:uid="{9BBB6062-BA51-4B21-980B-21316EDFAC91}"/>
    <cellStyle name="20% - 강조색5 5 2 5 3 2" xfId="36198" xr:uid="{452B759B-00A1-4DC0-84E8-830A47908EAE}"/>
    <cellStyle name="20% - 강조색5 5 2 5 4" xfId="25178" xr:uid="{5D2B93D5-1523-4505-90F9-307540752B17}"/>
    <cellStyle name="20% - 강조색5 5 2 5 5" xfId="51336" xr:uid="{72F74B81-533B-4711-B456-345B3A9FF224}"/>
    <cellStyle name="20% - 강조색5 5 2 6" xfId="5875" xr:uid="{499B50FF-1003-4369-93DF-7ACCBE07DDE4}"/>
    <cellStyle name="20% - 강조색5 5 2 6 2" xfId="16904" xr:uid="{8C4217DA-00B9-4116-8288-C4497BCA64A9}"/>
    <cellStyle name="20% - 강조색5 5 2 6 2 2" xfId="38953" xr:uid="{327E922C-256E-4A3A-917D-1573CA8ACC04}"/>
    <cellStyle name="20% - 강조색5 5 2 6 3" xfId="27933" xr:uid="{96BE3CFB-156E-4914-89CD-2848E8E5524E}"/>
    <cellStyle name="20% - 강조색5 5 2 6 4" xfId="54090" xr:uid="{394BFD4F-D165-46BB-ADEB-41E3D41CF7D1}"/>
    <cellStyle name="20% - 강조색5 5 2 7" xfId="11394" xr:uid="{CF138223-6A28-4D58-9A50-89C825AA3B05}"/>
    <cellStyle name="20% - 강조색5 5 2 7 2" xfId="33443" xr:uid="{BFEF8F9D-1FE5-4857-A8B9-B9A5D3F1EA1C}"/>
    <cellStyle name="20% - 강조색5 5 2 8" xfId="22423" xr:uid="{E40B61D1-1498-4FFC-B2E1-43AFFF1E622A}"/>
    <cellStyle name="20% - 강조색5 5 2 9" xfId="48581" xr:uid="{0B4C861D-F21A-4941-ABCB-0796BD9C61D8}"/>
    <cellStyle name="20% - 강조색5 5 3" xfId="474" xr:uid="{00000000-0005-0000-0000-0000DA000000}"/>
    <cellStyle name="20% - 강조색5 5 3 2" xfId="1211" xr:uid="{2189A022-3BA8-4121-80BD-7DBA3B8FDE41}"/>
    <cellStyle name="20% - 강조색5 5 3 2 2" xfId="2605" xr:uid="{482B5CAD-0F63-471B-8239-34A1DE97D850}"/>
    <cellStyle name="20% - 강조색5 5 3 2 2 2" xfId="5381" xr:uid="{B5ABD968-744D-4730-A276-E066BB4BC5C0}"/>
    <cellStyle name="20% - 강조색5 5 3 2 2 2 2" xfId="10907" xr:uid="{152E404C-BFFB-4970-9B69-0FA625B183B0}"/>
    <cellStyle name="20% - 강조색5 5 3 2 2 2 2 2" xfId="21936" xr:uid="{F155C626-D1B2-43F8-B1F6-65677BCD90CF}"/>
    <cellStyle name="20% - 강조색5 5 3 2 2 2 2 2 2" xfId="43985" xr:uid="{0A1A6795-D483-42FD-9126-7AFA95B59F2C}"/>
    <cellStyle name="20% - 강조색5 5 3 2 2 2 2 3" xfId="32965" xr:uid="{1BBE568B-82BD-4436-A2FD-8309F51317E0}"/>
    <cellStyle name="20% - 강조색5 5 3 2 2 2 3" xfId="16426" xr:uid="{28E5CAE1-F6D9-434D-96F8-B38E498BE1AB}"/>
    <cellStyle name="20% - 강조색5 5 3 2 2 2 3 2" xfId="38475" xr:uid="{BB811F67-027C-4670-AC09-1342E67E3909}"/>
    <cellStyle name="20% - 강조색5 5 3 2 2 2 4" xfId="27455" xr:uid="{2ADF8E17-6014-403C-947C-348BDC0C03B7}"/>
    <cellStyle name="20% - 강조색5 5 3 2 2 2 5" xfId="53613" xr:uid="{0F5418EA-1085-41DD-A959-E03ACCED581C}"/>
    <cellStyle name="20% - 강조색5 5 3 2 2 3" xfId="8152" xr:uid="{58ED692F-73C5-42FE-82CA-7A9A1F831769}"/>
    <cellStyle name="20% - 강조색5 5 3 2 2 3 2" xfId="19181" xr:uid="{BF8CB74E-238B-455B-96F3-515BFE84950E}"/>
    <cellStyle name="20% - 강조색5 5 3 2 2 3 2 2" xfId="41230" xr:uid="{A2D02C1C-649E-4F3B-B206-27EA381CE05F}"/>
    <cellStyle name="20% - 강조색5 5 3 2 2 3 3" xfId="30210" xr:uid="{C8321E5D-C1D1-4E48-AFDA-07A6B53B3781}"/>
    <cellStyle name="20% - 강조색5 5 3 2 2 4" xfId="13671" xr:uid="{3ED19EE2-6414-426E-A005-2C430D3B7DA9}"/>
    <cellStyle name="20% - 강조색5 5 3 2 2 4 2" xfId="35720" xr:uid="{6CB58A80-4DE0-49B2-AE82-84227662EC1F}"/>
    <cellStyle name="20% - 강조색5 5 3 2 2 5" xfId="24700" xr:uid="{D1D28C5D-0EF9-473A-BF23-1D3B5017BE4C}"/>
    <cellStyle name="20% - 강조색5 5 3 2 2 6" xfId="50858" xr:uid="{F77A2D47-85F2-4502-8D01-4AB192B50C2D}"/>
    <cellStyle name="20% - 강조색5 5 3 2 3" xfId="4005" xr:uid="{14C1E7EE-1CE3-4D8A-B95B-1008ABD35A71}"/>
    <cellStyle name="20% - 강조색5 5 3 2 3 2" xfId="9531" xr:uid="{C7326C39-F93F-42BB-AB0B-2C577E7BACA9}"/>
    <cellStyle name="20% - 강조색5 5 3 2 3 2 2" xfId="20560" xr:uid="{93D9C632-1CA7-46AB-A540-9BAAF5C7C714}"/>
    <cellStyle name="20% - 강조색5 5 3 2 3 2 2 2" xfId="42609" xr:uid="{23C3396A-73BE-4A28-800A-5EED66B53AF2}"/>
    <cellStyle name="20% - 강조색5 5 3 2 3 2 3" xfId="31589" xr:uid="{086E069E-8C1E-438A-A106-AFC97D05B939}"/>
    <cellStyle name="20% - 강조색5 5 3 2 3 3" xfId="15050" xr:uid="{F3DCE1D3-E5B2-42EA-B635-AAA4E0CB8479}"/>
    <cellStyle name="20% - 강조색5 5 3 2 3 3 2" xfId="37099" xr:uid="{9E5A4BDF-484B-4D7B-BCA2-2697CAA34E11}"/>
    <cellStyle name="20% - 강조색5 5 3 2 3 4" xfId="26079" xr:uid="{6CF8C40B-9B7D-469A-9BDD-A4AF33AED3BC}"/>
    <cellStyle name="20% - 강조색5 5 3 2 3 5" xfId="52237" xr:uid="{8AC0DF99-F01F-4BD9-B7AD-51B5A07639CD}"/>
    <cellStyle name="20% - 강조색5 5 3 2 4" xfId="6776" xr:uid="{2BFDF220-6EC7-4756-982A-EC20A72B8845}"/>
    <cellStyle name="20% - 강조색5 5 3 2 4 2" xfId="17805" xr:uid="{8CCF315D-80CE-4B19-A9A4-04E4324CAFA8}"/>
    <cellStyle name="20% - 강조색5 5 3 2 4 2 2" xfId="39854" xr:uid="{D8BF10FB-4D59-4F1B-A114-CC2A9E482211}"/>
    <cellStyle name="20% - 강조색5 5 3 2 4 3" xfId="28834" xr:uid="{848FCC75-1593-49EA-8CD1-B19B01BDBA84}"/>
    <cellStyle name="20% - 강조색5 5 3 2 4 4" xfId="54990" xr:uid="{3F6E755F-D5A1-49DD-B012-ECDE967F3EE5}"/>
    <cellStyle name="20% - 강조색5 5 3 2 5" xfId="12295" xr:uid="{9618469D-617C-4895-BD4D-D3C89A48EB3D}"/>
    <cellStyle name="20% - 강조색5 5 3 2 5 2" xfId="34344" xr:uid="{282636C3-5ECD-47FE-84D5-63BF33E86496}"/>
    <cellStyle name="20% - 강조색5 5 3 2 6" xfId="23324" xr:uid="{E8E705C5-C550-4ADF-9BEE-F16B49F3C56F}"/>
    <cellStyle name="20% - 강조색5 5 3 2 7" xfId="49481" xr:uid="{635C6281-B99D-4CE5-A6D2-1BAB5C054105}"/>
    <cellStyle name="20% - 강조색5 5 3 3" xfId="1917" xr:uid="{389F6E7D-CAE5-4789-81D1-C48D4BBB04BD}"/>
    <cellStyle name="20% - 강조색5 5 3 3 2" xfId="4693" xr:uid="{EC56A9DC-529B-4827-958F-6D4180F019CB}"/>
    <cellStyle name="20% - 강조색5 5 3 3 2 2" xfId="10219" xr:uid="{8F4C4C1E-3EA9-46B3-9F59-EC61BAF1A54D}"/>
    <cellStyle name="20% - 강조색5 5 3 3 2 2 2" xfId="21248" xr:uid="{F43E2EE4-1235-41FB-9BA8-4B0AC8B71C14}"/>
    <cellStyle name="20% - 강조색5 5 3 3 2 2 2 2" xfId="43297" xr:uid="{BE578484-D807-4931-AE20-29DE0304D252}"/>
    <cellStyle name="20% - 강조색5 5 3 3 2 2 3" xfId="32277" xr:uid="{33402502-3B0A-4EC9-8D48-54E77490C428}"/>
    <cellStyle name="20% - 강조색5 5 3 3 2 3" xfId="15738" xr:uid="{4E23D647-4BFA-491C-BBA7-B7CCE02F273E}"/>
    <cellStyle name="20% - 강조색5 5 3 3 2 3 2" xfId="37787" xr:uid="{EA1E6C7E-9C56-4838-BE6D-628279815CC6}"/>
    <cellStyle name="20% - 강조색5 5 3 3 2 4" xfId="26767" xr:uid="{D22E6F74-179A-49E2-8633-9B21FDE760F7}"/>
    <cellStyle name="20% - 강조색5 5 3 3 2 5" xfId="52925" xr:uid="{409F860E-8EAB-4B7D-BBCF-1FDA736EA33B}"/>
    <cellStyle name="20% - 강조색5 5 3 3 3" xfId="7464" xr:uid="{13BF61E9-6E3E-4AF3-82CF-CF24D7536F9A}"/>
    <cellStyle name="20% - 강조색5 5 3 3 3 2" xfId="18493" xr:uid="{FBA7223A-83D4-46F2-9331-B890171DA6B4}"/>
    <cellStyle name="20% - 강조색5 5 3 3 3 2 2" xfId="40542" xr:uid="{BF44FF34-0EF4-45BC-9818-B947C3D8691C}"/>
    <cellStyle name="20% - 강조색5 5 3 3 3 3" xfId="29522" xr:uid="{B1F7774D-43A1-40D6-A348-952FBB51A6BB}"/>
    <cellStyle name="20% - 강조색5 5 3 3 4" xfId="12983" xr:uid="{67004E46-C16C-48AD-86D3-796406A55D21}"/>
    <cellStyle name="20% - 강조색5 5 3 3 4 2" xfId="35032" xr:uid="{854CA7A6-C401-4AAD-BA11-ADD78819194F}"/>
    <cellStyle name="20% - 강조색5 5 3 3 5" xfId="24012" xr:uid="{8EC83BA9-B1C4-4C6D-B7AA-DCDE459D85D4}"/>
    <cellStyle name="20% - 강조색5 5 3 3 6" xfId="50170" xr:uid="{25F95B72-AE4F-44EC-BCDF-F5941AF75B94}"/>
    <cellStyle name="20% - 강조색5 5 3 4" xfId="3317" xr:uid="{F5768226-F8EF-4197-B5B3-F5930662E648}"/>
    <cellStyle name="20% - 강조색5 5 3 4 2" xfId="8843" xr:uid="{6C0B7235-73A5-44FB-ACF5-146C5D580996}"/>
    <cellStyle name="20% - 강조색5 5 3 4 2 2" xfId="19872" xr:uid="{19344533-DF73-408D-BD7A-D99FC17CE8A3}"/>
    <cellStyle name="20% - 강조색5 5 3 4 2 2 2" xfId="41921" xr:uid="{82CCF053-A7F4-4171-B58A-B25CE5B70071}"/>
    <cellStyle name="20% - 강조색5 5 3 4 2 3" xfId="30901" xr:uid="{910C7A2F-CEEC-4D6C-96A0-7A685384B86D}"/>
    <cellStyle name="20% - 강조색5 5 3 4 3" xfId="14362" xr:uid="{5F654B67-2C66-4CA0-A159-9AD959EF6EA0}"/>
    <cellStyle name="20% - 강조색5 5 3 4 3 2" xfId="36411" xr:uid="{9C6C97BC-A2FD-4072-AB4F-8491A58E3463}"/>
    <cellStyle name="20% - 강조색5 5 3 4 4" xfId="25391" xr:uid="{901A9B36-077A-48B8-92AE-3DB47DDD9E19}"/>
    <cellStyle name="20% - 강조색5 5 3 4 5" xfId="51549" xr:uid="{C21BF261-4787-4236-8FAD-DED8EC166C82}"/>
    <cellStyle name="20% - 강조색5 5 3 5" xfId="6088" xr:uid="{562AAEFA-2736-4E19-9382-060D1B8E4E08}"/>
    <cellStyle name="20% - 강조색5 5 3 5 2" xfId="17117" xr:uid="{619975D4-0AD7-426D-8D19-FC0E1D6B0EF0}"/>
    <cellStyle name="20% - 강조색5 5 3 5 2 2" xfId="39166" xr:uid="{7299780C-189D-4760-9803-1D3C2008B1B7}"/>
    <cellStyle name="20% - 강조색5 5 3 5 3" xfId="28146" xr:uid="{A036B048-B05F-4A2E-BD66-119F190F1E57}"/>
    <cellStyle name="20% - 강조색5 5 3 5 4" xfId="54302" xr:uid="{85DD68F8-FDAD-4261-926A-455FCA799D47}"/>
    <cellStyle name="20% - 강조색5 5 3 6" xfId="11607" xr:uid="{150FC6D0-07CC-4E64-A114-D2AF55CB6E39}"/>
    <cellStyle name="20% - 강조색5 5 3 6 2" xfId="33656" xr:uid="{30EF35EA-A7DB-4F48-982E-647D94C238A9}"/>
    <cellStyle name="20% - 강조색5 5 3 7" xfId="22636" xr:uid="{DEAAD80F-7DA3-4DFC-B043-D88CDF50A4C7}"/>
    <cellStyle name="20% - 강조색5 5 3 8" xfId="48793" xr:uid="{0C0B1810-E799-4160-B6F8-63CDB66F0232}"/>
    <cellStyle name="20% - 강조색5 5 4" xfId="869" xr:uid="{A2291423-566C-4B1F-8901-FAD4256A50B5}"/>
    <cellStyle name="20% - 강조색5 5 4 2" xfId="2263" xr:uid="{DFA57E04-1D46-477C-BB8C-FDF76FB466E3}"/>
    <cellStyle name="20% - 강조색5 5 4 2 2" xfId="5039" xr:uid="{7189111D-6021-41AD-A009-101036B88840}"/>
    <cellStyle name="20% - 강조색5 5 4 2 2 2" xfId="10565" xr:uid="{1CA80D8D-3069-4BAA-9899-4718C73DF88B}"/>
    <cellStyle name="20% - 강조색5 5 4 2 2 2 2" xfId="21594" xr:uid="{4BB6A48E-D0B8-4390-8289-599FB3D2A8D9}"/>
    <cellStyle name="20% - 강조색5 5 4 2 2 2 2 2" xfId="43643" xr:uid="{0E3E7FA0-2C5E-4DC6-A7FB-4E037A970BF1}"/>
    <cellStyle name="20% - 강조색5 5 4 2 2 2 3" xfId="32623" xr:uid="{7BA76CAA-5460-4B4B-88C4-07F80269C492}"/>
    <cellStyle name="20% - 강조색5 5 4 2 2 3" xfId="16084" xr:uid="{2FD49B88-107E-489F-8CAF-18D4DB82A4D0}"/>
    <cellStyle name="20% - 강조색5 5 4 2 2 3 2" xfId="38133" xr:uid="{CC3473B6-934C-4A6A-AC31-1BDE081BEEF4}"/>
    <cellStyle name="20% - 강조색5 5 4 2 2 4" xfId="27113" xr:uid="{C6778B28-6718-4E54-8618-FA026287820B}"/>
    <cellStyle name="20% - 강조색5 5 4 2 2 5" xfId="53271" xr:uid="{7A28B4F7-2356-4FBF-97D5-4838A96AA764}"/>
    <cellStyle name="20% - 강조색5 5 4 2 3" xfId="7810" xr:uid="{A4BCCCF9-E985-462C-BB4F-12D8CF6681A9}"/>
    <cellStyle name="20% - 강조색5 5 4 2 3 2" xfId="18839" xr:uid="{2390FA79-6FB4-43A8-B84D-11C04F18D7B2}"/>
    <cellStyle name="20% - 강조색5 5 4 2 3 2 2" xfId="40888" xr:uid="{9E8451E1-D26C-43AE-8F8A-470233DDE28D}"/>
    <cellStyle name="20% - 강조색5 5 4 2 3 3" xfId="29868" xr:uid="{2C1DF4C0-8C16-4561-B388-0D656C952BF0}"/>
    <cellStyle name="20% - 강조색5 5 4 2 4" xfId="13329" xr:uid="{1180E142-63C0-489B-BF90-C85332BEB9AB}"/>
    <cellStyle name="20% - 강조색5 5 4 2 4 2" xfId="35378" xr:uid="{B7DB873E-D7FC-4C33-865F-2A5591F19226}"/>
    <cellStyle name="20% - 강조색5 5 4 2 5" xfId="24358" xr:uid="{91FFCEAA-5B43-4C81-95DC-59516D4320FB}"/>
    <cellStyle name="20% - 강조색5 5 4 2 6" xfId="50516" xr:uid="{948C69E4-5CF2-4C05-83AE-CF7C5C1D4975}"/>
    <cellStyle name="20% - 강조색5 5 4 3" xfId="3663" xr:uid="{CB5E2DFB-7CF4-4689-9AE2-D03CC72F70E1}"/>
    <cellStyle name="20% - 강조색5 5 4 3 2" xfId="9189" xr:uid="{8064FB29-CEB5-4840-B2B2-1410FBD0ACD9}"/>
    <cellStyle name="20% - 강조색5 5 4 3 2 2" xfId="20218" xr:uid="{4E6BFD1A-7C8A-40EE-8C66-12FA0F13BD89}"/>
    <cellStyle name="20% - 강조색5 5 4 3 2 2 2" xfId="42267" xr:uid="{E9F42A19-1167-4600-9A49-BBDCEC4D1F74}"/>
    <cellStyle name="20% - 강조색5 5 4 3 2 3" xfId="31247" xr:uid="{9AFDB7B7-5CF7-4295-B25E-B9DC7420EEDD}"/>
    <cellStyle name="20% - 강조색5 5 4 3 3" xfId="14708" xr:uid="{8C2AFE5C-82B4-4C16-A19A-00A86DF56C6D}"/>
    <cellStyle name="20% - 강조색5 5 4 3 3 2" xfId="36757" xr:uid="{A062C2BD-5DCB-4586-8047-EF58E6763DFC}"/>
    <cellStyle name="20% - 강조색5 5 4 3 4" xfId="25737" xr:uid="{E4FA36B8-4E41-4172-B26A-F89CD56B8BF0}"/>
    <cellStyle name="20% - 강조색5 5 4 3 5" xfId="51895" xr:uid="{EC5A355E-BBAB-424A-9BB9-E2C5887C6D23}"/>
    <cellStyle name="20% - 강조색5 5 4 4" xfId="6434" xr:uid="{41136DAC-5461-4BD0-87B3-DFB431CC44F9}"/>
    <cellStyle name="20% - 강조색5 5 4 4 2" xfId="17463" xr:uid="{5FF04B90-F9A5-4C96-B088-D57725A0754A}"/>
    <cellStyle name="20% - 강조색5 5 4 4 2 2" xfId="39512" xr:uid="{6D2C11C2-87DA-4A66-A32F-F2266F932CD4}"/>
    <cellStyle name="20% - 강조색5 5 4 4 3" xfId="28492" xr:uid="{AC8A36B6-BEA1-4F77-8AD8-CF48809F2CD9}"/>
    <cellStyle name="20% - 강조색5 5 4 4 4" xfId="54648" xr:uid="{95F8EFB8-99AA-4967-80E1-7201AAA3FD1F}"/>
    <cellStyle name="20% - 강조색5 5 4 5" xfId="11953" xr:uid="{0455E742-05F3-4AD0-B14E-E6DBF3DEB117}"/>
    <cellStyle name="20% - 강조색5 5 4 5 2" xfId="34002" xr:uid="{70917077-2F1A-4F1F-B21E-36807022B862}"/>
    <cellStyle name="20% - 강조색5 5 4 6" xfId="22982" xr:uid="{2D2F61E5-F357-4CB8-A499-C9CD12172F29}"/>
    <cellStyle name="20% - 강조색5 5 4 7" xfId="49139" xr:uid="{19FC4E34-31BD-4D82-9496-8867543A1FF7}"/>
    <cellStyle name="20% - 강조색5 5 5" xfId="1575" xr:uid="{05CEB4B6-C141-47AA-B97E-6BA1A20A50CB}"/>
    <cellStyle name="20% - 강조색5 5 5 2" xfId="4351" xr:uid="{916A656E-0657-43B2-947E-E7CE2F417D14}"/>
    <cellStyle name="20% - 강조색5 5 5 2 2" xfId="9877" xr:uid="{1C82EF0D-DB63-4CE9-872D-4F9F844B42E4}"/>
    <cellStyle name="20% - 강조색5 5 5 2 2 2" xfId="20906" xr:uid="{633A359B-A5EB-4BD8-8CB5-CD4866755360}"/>
    <cellStyle name="20% - 강조색5 5 5 2 2 2 2" xfId="42955" xr:uid="{4396A642-42DB-40FB-9D0E-BB40EE5A015B}"/>
    <cellStyle name="20% - 강조색5 5 5 2 2 3" xfId="31935" xr:uid="{288F131D-B45D-4DEE-8348-733267754A37}"/>
    <cellStyle name="20% - 강조색5 5 5 2 3" xfId="15396" xr:uid="{9A952536-5BD1-4399-A7C6-7EE38F9B5D42}"/>
    <cellStyle name="20% - 강조색5 5 5 2 3 2" xfId="37445" xr:uid="{BD3BC137-4D41-4D78-990A-8E78514E338B}"/>
    <cellStyle name="20% - 강조색5 5 5 2 4" xfId="26425" xr:uid="{BA6C6BC4-274A-4A17-9254-113616D456EB}"/>
    <cellStyle name="20% - 강조색5 5 5 2 5" xfId="52583" xr:uid="{215C3C7A-22C2-4557-9544-9468EFFA6ABB}"/>
    <cellStyle name="20% - 강조색5 5 5 3" xfId="7122" xr:uid="{BD7C8C39-2F2E-4785-BC17-2AD1479D51B9}"/>
    <cellStyle name="20% - 강조색5 5 5 3 2" xfId="18151" xr:uid="{69317B1D-3995-44CB-BE9F-2E42CEB7A05E}"/>
    <cellStyle name="20% - 강조색5 5 5 3 2 2" xfId="40200" xr:uid="{EF309812-27CC-4A67-9E18-491D3FD64E27}"/>
    <cellStyle name="20% - 강조색5 5 5 3 3" xfId="29180" xr:uid="{E9339721-2AF0-4D19-9AB9-4BD25A22AB72}"/>
    <cellStyle name="20% - 강조색5 5 5 4" xfId="12641" xr:uid="{8BEC6D31-6B5D-4F50-A1C3-87979B166744}"/>
    <cellStyle name="20% - 강조색5 5 5 4 2" xfId="34690" xr:uid="{0EB7AD15-7210-4C01-BD0D-0241879DC774}"/>
    <cellStyle name="20% - 강조색5 5 5 5" xfId="23670" xr:uid="{F28FEED6-C8E7-41BE-82E5-2DB7B50AA4D8}"/>
    <cellStyle name="20% - 강조색5 5 5 6" xfId="49828" xr:uid="{0B49D586-22B4-4E00-89F2-9D1FF4B059CD}"/>
    <cellStyle name="20% - 강조색5 5 6" xfId="2975" xr:uid="{2972CA28-175A-421D-9BC6-B0AAF8648E4E}"/>
    <cellStyle name="20% - 강조색5 5 6 2" xfId="8501" xr:uid="{73BEFE3E-2BB4-43EC-972B-C901422D944E}"/>
    <cellStyle name="20% - 강조색5 5 6 2 2" xfId="19530" xr:uid="{71B152EB-DA86-43C0-81F8-134BC109D154}"/>
    <cellStyle name="20% - 강조색5 5 6 2 2 2" xfId="41579" xr:uid="{F4C8BB73-4CAB-4E14-87D8-F31154CFF601}"/>
    <cellStyle name="20% - 강조색5 5 6 2 3" xfId="30559" xr:uid="{0D299453-B7C1-4444-BAE3-DD3B76013C8F}"/>
    <cellStyle name="20% - 강조색5 5 6 3" xfId="14020" xr:uid="{9BBA0286-D8AC-4745-A1C9-A5A734AFD004}"/>
    <cellStyle name="20% - 강조색5 5 6 3 2" xfId="36069" xr:uid="{E56660B7-6E31-4468-AE06-6F7F9470C171}"/>
    <cellStyle name="20% - 강조색5 5 6 4" xfId="25049" xr:uid="{3A444867-056A-4E90-B3BE-610FCE3F5D91}"/>
    <cellStyle name="20% - 강조색5 5 6 5" xfId="51207" xr:uid="{8FE458C5-36C2-4DDA-AFF1-D93D66D01778}"/>
    <cellStyle name="20% - 강조색5 5 7" xfId="5746" xr:uid="{2F51330B-DB4C-4183-85FD-E313C3A77FC0}"/>
    <cellStyle name="20% - 강조색5 5 7 2" xfId="16775" xr:uid="{EC2D6224-B80F-43AE-ABB7-4EA59C61F193}"/>
    <cellStyle name="20% - 강조색5 5 7 2 2" xfId="38824" xr:uid="{292D81F1-7827-4557-A8A3-E44ABE45166F}"/>
    <cellStyle name="20% - 강조색5 5 7 3" xfId="27804" xr:uid="{C33E4B81-AC74-4540-BE4C-F318DF6B3A60}"/>
    <cellStyle name="20% - 강조색5 5 7 4" xfId="53961" xr:uid="{87059E94-CE99-46B1-8A90-4743D40358BD}"/>
    <cellStyle name="20% - 강조색5 5 8" xfId="11265" xr:uid="{AEB084E0-04EA-49F3-8A5F-FF5AB971CBCF}"/>
    <cellStyle name="20% - 강조색5 5 8 2" xfId="33314" xr:uid="{AA00B99F-B39D-4AB6-B904-94652C9CB1A1}"/>
    <cellStyle name="20% - 강조색5 5 9" xfId="22294" xr:uid="{4B338ADB-5540-443D-BF43-5F9CFA872990}"/>
    <cellStyle name="20% - 강조색5 6" xfId="128" xr:uid="{00000000-0005-0000-0000-0000DB000000}"/>
    <cellStyle name="20% - 강조색5 6 10" xfId="48466" xr:uid="{0E54D2A6-AAC9-43B0-8B90-73410531EBFF}"/>
    <cellStyle name="20% - 강조색5 6 2" xfId="257" xr:uid="{00000000-0005-0000-0000-0000DC000000}"/>
    <cellStyle name="20% - 강조색5 6 2 2" xfId="617" xr:uid="{00000000-0005-0000-0000-0000DD000000}"/>
    <cellStyle name="20% - 강조색5 6 2 2 2" xfId="1354" xr:uid="{D634680B-7D40-4747-9BFF-ED5B2C051F12}"/>
    <cellStyle name="20% - 강조색5 6 2 2 2 2" xfId="2748" xr:uid="{F826BC03-D244-4E17-9756-550456C9C15B}"/>
    <cellStyle name="20% - 강조색5 6 2 2 2 2 2" xfId="5524" xr:uid="{98767063-5A56-427B-8F27-D89D7D1B35F7}"/>
    <cellStyle name="20% - 강조색5 6 2 2 2 2 2 2" xfId="11050" xr:uid="{83140CDA-D29C-43FB-80D3-128E825D9217}"/>
    <cellStyle name="20% - 강조색5 6 2 2 2 2 2 2 2" xfId="22079" xr:uid="{66471D08-212A-45F6-82A6-6920E86C1896}"/>
    <cellStyle name="20% - 강조색5 6 2 2 2 2 2 2 2 2" xfId="44128" xr:uid="{D9FE10F9-620B-4ED6-B2C2-40AABB7AB052}"/>
    <cellStyle name="20% - 강조색5 6 2 2 2 2 2 2 3" xfId="33108" xr:uid="{DB0D9908-808D-452F-B51E-0E23800F9B38}"/>
    <cellStyle name="20% - 강조색5 6 2 2 2 2 2 3" xfId="16569" xr:uid="{71786DEF-C9C0-4189-A45F-E1E2FC767D8E}"/>
    <cellStyle name="20% - 강조색5 6 2 2 2 2 2 3 2" xfId="38618" xr:uid="{8E16E291-8F7E-42D0-854A-8C9BAA22B77C}"/>
    <cellStyle name="20% - 강조색5 6 2 2 2 2 2 4" xfId="27598" xr:uid="{C2DD1AC6-D16B-4B53-BB7D-782A0591F1F7}"/>
    <cellStyle name="20% - 강조색5 6 2 2 2 2 2 5" xfId="53756" xr:uid="{4332165E-B015-42E2-861B-D91DDF9EED19}"/>
    <cellStyle name="20% - 강조색5 6 2 2 2 2 3" xfId="8295" xr:uid="{1B7F5779-1994-44BA-A96B-9F15A58F1D33}"/>
    <cellStyle name="20% - 강조색5 6 2 2 2 2 3 2" xfId="19324" xr:uid="{EFCA7B4D-754C-42D2-ACAE-24CAF71A5B2E}"/>
    <cellStyle name="20% - 강조색5 6 2 2 2 2 3 2 2" xfId="41373" xr:uid="{D58D4537-4674-4432-AAC1-1282742ED794}"/>
    <cellStyle name="20% - 강조색5 6 2 2 2 2 3 3" xfId="30353" xr:uid="{D977E2B3-6969-4105-B9B8-3EDF764154D9}"/>
    <cellStyle name="20% - 강조색5 6 2 2 2 2 4" xfId="13814" xr:uid="{6C72CFBE-DCE8-4D6B-AC30-62E25D719384}"/>
    <cellStyle name="20% - 강조색5 6 2 2 2 2 4 2" xfId="35863" xr:uid="{CA5D939A-909C-40A7-83C1-BEE98F249D1B}"/>
    <cellStyle name="20% - 강조색5 6 2 2 2 2 5" xfId="24843" xr:uid="{379D64F5-4A66-426D-A337-D15392801EB4}"/>
    <cellStyle name="20% - 강조색5 6 2 2 2 2 6" xfId="51001" xr:uid="{65975321-7899-489E-8A9C-0AC4CC622F25}"/>
    <cellStyle name="20% - 강조색5 6 2 2 2 3" xfId="4148" xr:uid="{0E5ECCF7-573D-4E01-A2D3-39AFD32C58AF}"/>
    <cellStyle name="20% - 강조색5 6 2 2 2 3 2" xfId="9674" xr:uid="{2AA07C4E-94F9-4FC6-B89A-36B8C479D504}"/>
    <cellStyle name="20% - 강조색5 6 2 2 2 3 2 2" xfId="20703" xr:uid="{49910084-21CB-4EC8-96F8-81E332A38153}"/>
    <cellStyle name="20% - 강조색5 6 2 2 2 3 2 2 2" xfId="42752" xr:uid="{D3984636-FD2E-4E6C-B98F-8925094D648B}"/>
    <cellStyle name="20% - 강조색5 6 2 2 2 3 2 3" xfId="31732" xr:uid="{5BCBA2AB-3ADE-4F33-9AAD-4176B7818CF2}"/>
    <cellStyle name="20% - 강조색5 6 2 2 2 3 3" xfId="15193" xr:uid="{AD5B169D-501E-4EBE-BB94-01403D3E1344}"/>
    <cellStyle name="20% - 강조색5 6 2 2 2 3 3 2" xfId="37242" xr:uid="{9F6C70FE-5E1C-44C8-8659-518A6A2D0041}"/>
    <cellStyle name="20% - 강조색5 6 2 2 2 3 4" xfId="26222" xr:uid="{51C57CF3-7344-464B-A8EF-27C9BB9364EB}"/>
    <cellStyle name="20% - 강조색5 6 2 2 2 3 5" xfId="52380" xr:uid="{B224F422-31E2-4464-A3DC-5DC91D20CAE3}"/>
    <cellStyle name="20% - 강조색5 6 2 2 2 4" xfId="6919" xr:uid="{5CFC0D68-5181-42F2-B0D8-D1750DEC505F}"/>
    <cellStyle name="20% - 강조색5 6 2 2 2 4 2" xfId="17948" xr:uid="{54CFD209-BE39-49CE-ADB7-0BCEC0F2D19F}"/>
    <cellStyle name="20% - 강조색5 6 2 2 2 4 2 2" xfId="39997" xr:uid="{EA86298A-5CF3-4F19-A611-9D194A97570A}"/>
    <cellStyle name="20% - 강조색5 6 2 2 2 4 3" xfId="28977" xr:uid="{C8B4D09C-C79D-4ABD-9119-EC91ED1BCA7B}"/>
    <cellStyle name="20% - 강조색5 6 2 2 2 4 4" xfId="55133" xr:uid="{F3916917-C5E6-48ED-8776-B0624B533150}"/>
    <cellStyle name="20% - 강조색5 6 2 2 2 5" xfId="12438" xr:uid="{57774CCC-1583-4A1E-91E7-7B2F84112986}"/>
    <cellStyle name="20% - 강조색5 6 2 2 2 5 2" xfId="34487" xr:uid="{5B8E42B7-637E-44F9-A34E-D9B2CC184813}"/>
    <cellStyle name="20% - 강조색5 6 2 2 2 6" xfId="23467" xr:uid="{41CCFF15-9524-49C4-B9F2-4808D7CCB12C}"/>
    <cellStyle name="20% - 강조색5 6 2 2 2 7" xfId="49624" xr:uid="{C1D0D357-2965-4CF8-A09A-4081D196BCB9}"/>
    <cellStyle name="20% - 강조색5 6 2 2 3" xfId="2060" xr:uid="{5F837443-6B75-4D10-B2A7-F1B3BFAFB5B6}"/>
    <cellStyle name="20% - 강조색5 6 2 2 3 2" xfId="4836" xr:uid="{17F0D369-6CD1-4BDD-B5D4-D4E71B567DF4}"/>
    <cellStyle name="20% - 강조색5 6 2 2 3 2 2" xfId="10362" xr:uid="{F61B7597-85E4-49B1-AC25-2DF7CE7A188D}"/>
    <cellStyle name="20% - 강조색5 6 2 2 3 2 2 2" xfId="21391" xr:uid="{E3B90774-5B22-4080-B2C5-2CE498A34F59}"/>
    <cellStyle name="20% - 강조색5 6 2 2 3 2 2 2 2" xfId="43440" xr:uid="{AD8E3E98-889F-420B-87CB-C2DF6EEEF737}"/>
    <cellStyle name="20% - 강조색5 6 2 2 3 2 2 3" xfId="32420" xr:uid="{B335FF67-E691-4AD5-BD03-72454B2678DE}"/>
    <cellStyle name="20% - 강조색5 6 2 2 3 2 3" xfId="15881" xr:uid="{A2F2A83F-93DD-4EB8-9DD2-98FF3A2F653B}"/>
    <cellStyle name="20% - 강조색5 6 2 2 3 2 3 2" xfId="37930" xr:uid="{6372F480-5F30-4532-BB4B-C0F97191D8DE}"/>
    <cellStyle name="20% - 강조색5 6 2 2 3 2 4" xfId="26910" xr:uid="{44B693C6-1E2B-44B8-8BDE-2CCB3254433D}"/>
    <cellStyle name="20% - 강조색5 6 2 2 3 2 5" xfId="53068" xr:uid="{EA1B3531-EA4A-4338-98BF-FCF165FBE918}"/>
    <cellStyle name="20% - 강조색5 6 2 2 3 3" xfId="7607" xr:uid="{2167853D-2F5A-4640-BC2E-2A57F4B98C02}"/>
    <cellStyle name="20% - 강조색5 6 2 2 3 3 2" xfId="18636" xr:uid="{2A9EC371-01C5-4BD1-8C6B-54700ADA103A}"/>
    <cellStyle name="20% - 강조색5 6 2 2 3 3 2 2" xfId="40685" xr:uid="{3F868DAD-F7E3-42FA-8662-BCB3C9781EDB}"/>
    <cellStyle name="20% - 강조색5 6 2 2 3 3 3" xfId="29665" xr:uid="{93E1E357-8D21-4DEA-BB10-B6105D3FA6C4}"/>
    <cellStyle name="20% - 강조색5 6 2 2 3 4" xfId="13126" xr:uid="{5A91AFE8-1B8C-4347-A240-2ABA49D7577C}"/>
    <cellStyle name="20% - 강조색5 6 2 2 3 4 2" xfId="35175" xr:uid="{A8E3B504-FC49-4F8C-8132-1A8801F0E539}"/>
    <cellStyle name="20% - 강조색5 6 2 2 3 5" xfId="24155" xr:uid="{92C878E7-A8ED-4EFE-9ED5-BEEE183E98AB}"/>
    <cellStyle name="20% - 강조색5 6 2 2 3 6" xfId="50313" xr:uid="{AA76B2A9-5189-46AA-A290-A94C8EAA4843}"/>
    <cellStyle name="20% - 강조색5 6 2 2 4" xfId="3460" xr:uid="{35703E68-58AA-445F-906D-3459FB4B6B99}"/>
    <cellStyle name="20% - 강조색5 6 2 2 4 2" xfId="8986" xr:uid="{3CA8D67B-A954-42EA-9B22-0B119EF62037}"/>
    <cellStyle name="20% - 강조색5 6 2 2 4 2 2" xfId="20015" xr:uid="{122178DF-F4B0-4678-8B7C-04C240860BD6}"/>
    <cellStyle name="20% - 강조색5 6 2 2 4 2 2 2" xfId="42064" xr:uid="{E3D6CE69-90F1-4466-85A5-4C6080122CCF}"/>
    <cellStyle name="20% - 강조색5 6 2 2 4 2 3" xfId="31044" xr:uid="{A4FC42C1-EA0B-43A0-91ED-09D899A70610}"/>
    <cellStyle name="20% - 강조색5 6 2 2 4 3" xfId="14505" xr:uid="{3E4D52EB-2D66-4E85-BC74-195253F30162}"/>
    <cellStyle name="20% - 강조색5 6 2 2 4 3 2" xfId="36554" xr:uid="{6F00A2D2-379F-43A1-A834-D04C1691404F}"/>
    <cellStyle name="20% - 강조색5 6 2 2 4 4" xfId="25534" xr:uid="{AA53F9D7-C85D-4249-AC20-5CC0914C6C78}"/>
    <cellStyle name="20% - 강조색5 6 2 2 4 5" xfId="51692" xr:uid="{AAABEE93-CB46-49F5-9DDA-FDBFB0DFC54F}"/>
    <cellStyle name="20% - 강조색5 6 2 2 5" xfId="6231" xr:uid="{1DAB202A-3662-4CEC-92EF-F7FD9BCF786E}"/>
    <cellStyle name="20% - 강조색5 6 2 2 5 2" xfId="17260" xr:uid="{864F42BC-C069-487D-945A-40959261C5F7}"/>
    <cellStyle name="20% - 강조색5 6 2 2 5 2 2" xfId="39309" xr:uid="{A86E5EF1-C568-49D6-B7BA-4103B892E6FF}"/>
    <cellStyle name="20% - 강조색5 6 2 2 5 3" xfId="28289" xr:uid="{976A7C4A-54C1-4A2D-B2B1-DDD41CF1D1ED}"/>
    <cellStyle name="20% - 강조색5 6 2 2 5 4" xfId="54445" xr:uid="{08802649-34E2-4521-8ABC-9CC67679A412}"/>
    <cellStyle name="20% - 강조색5 6 2 2 6" xfId="11750" xr:uid="{667EABC5-7521-4208-B1C3-54B98D7AD21B}"/>
    <cellStyle name="20% - 강조색5 6 2 2 6 2" xfId="33799" xr:uid="{5EA35D4B-CCBA-4616-999D-4CCDA41CD44F}"/>
    <cellStyle name="20% - 강조색5 6 2 2 7" xfId="22779" xr:uid="{6FFA8A43-9B0A-45EE-9623-C3720E6C85C3}"/>
    <cellStyle name="20% - 강조색5 6 2 2 8" xfId="48936" xr:uid="{4BFD285A-3585-4E6D-9159-06727648C4AB}"/>
    <cellStyle name="20% - 강조색5 6 2 3" xfId="1012" xr:uid="{0EB87CB8-E35A-4E7A-92D1-1C4DB65585E1}"/>
    <cellStyle name="20% - 강조색5 6 2 3 2" xfId="2406" xr:uid="{D07BC717-00FB-40C3-AE6E-75585F104E51}"/>
    <cellStyle name="20% - 강조색5 6 2 3 2 2" xfId="5182" xr:uid="{298F751C-C42E-4078-A84C-7534C4D68CFC}"/>
    <cellStyle name="20% - 강조색5 6 2 3 2 2 2" xfId="10708" xr:uid="{6CEB6870-6AB0-4838-8A57-682682AE6467}"/>
    <cellStyle name="20% - 강조색5 6 2 3 2 2 2 2" xfId="21737" xr:uid="{746B4396-91DE-4620-9AED-12523C7FA4A3}"/>
    <cellStyle name="20% - 강조색5 6 2 3 2 2 2 2 2" xfId="43786" xr:uid="{16431454-9395-4E5A-BBAB-7A32643690E1}"/>
    <cellStyle name="20% - 강조색5 6 2 3 2 2 2 3" xfId="32766" xr:uid="{47CD5AAC-B549-48D6-A519-5FEFCEB89445}"/>
    <cellStyle name="20% - 강조색5 6 2 3 2 2 3" xfId="16227" xr:uid="{1EAB8D40-A0E6-4EA2-A898-398DFC62737A}"/>
    <cellStyle name="20% - 강조색5 6 2 3 2 2 3 2" xfId="38276" xr:uid="{04BB11E9-AFEF-42B9-988F-AF53E372A004}"/>
    <cellStyle name="20% - 강조색5 6 2 3 2 2 4" xfId="27256" xr:uid="{88708312-B1D0-4BED-BEF2-4B9EBB57407D}"/>
    <cellStyle name="20% - 강조색5 6 2 3 2 2 5" xfId="53414" xr:uid="{F1C29AD8-F364-43CA-BB24-8A7C833554BC}"/>
    <cellStyle name="20% - 강조색5 6 2 3 2 3" xfId="7953" xr:uid="{AF4CB5A8-2F43-4C30-A6B3-D389C1B78206}"/>
    <cellStyle name="20% - 강조색5 6 2 3 2 3 2" xfId="18982" xr:uid="{B180066E-1FEA-4E56-AF9E-B8BBAC9F429D}"/>
    <cellStyle name="20% - 강조색5 6 2 3 2 3 2 2" xfId="41031" xr:uid="{D51A2D33-5872-421E-8C98-0C2473667733}"/>
    <cellStyle name="20% - 강조색5 6 2 3 2 3 3" xfId="30011" xr:uid="{AED19D93-5ADF-4575-B228-D839E8E05163}"/>
    <cellStyle name="20% - 강조색5 6 2 3 2 4" xfId="13472" xr:uid="{D10821F5-A842-4340-83D5-FEEADD2781AD}"/>
    <cellStyle name="20% - 강조색5 6 2 3 2 4 2" xfId="35521" xr:uid="{B446B41A-1A73-40FE-BEF0-2A09B24957F2}"/>
    <cellStyle name="20% - 강조색5 6 2 3 2 5" xfId="24501" xr:uid="{6FACF45E-84A4-439C-88FB-73D8A696E972}"/>
    <cellStyle name="20% - 강조색5 6 2 3 2 6" xfId="50659" xr:uid="{C3EDB4FB-5F55-4A47-B015-A61B09493EFF}"/>
    <cellStyle name="20% - 강조색5 6 2 3 3" xfId="3806" xr:uid="{C7631C54-99C2-479F-A5DC-19357E3787D1}"/>
    <cellStyle name="20% - 강조색5 6 2 3 3 2" xfId="9332" xr:uid="{55B5C865-C99E-4523-841A-6AD276CD9A1C}"/>
    <cellStyle name="20% - 강조색5 6 2 3 3 2 2" xfId="20361" xr:uid="{4218F320-EC6F-4B12-8743-2A0E73283AC5}"/>
    <cellStyle name="20% - 강조색5 6 2 3 3 2 2 2" xfId="42410" xr:uid="{26FB5EEE-0336-49AB-81D8-E5300F46A792}"/>
    <cellStyle name="20% - 강조색5 6 2 3 3 2 3" xfId="31390" xr:uid="{C0BF8813-DAB1-40A2-868E-4C7D5A4CDF5E}"/>
    <cellStyle name="20% - 강조색5 6 2 3 3 3" xfId="14851" xr:uid="{6516AAAB-3C56-4D59-ACFA-EF3004D2A884}"/>
    <cellStyle name="20% - 강조색5 6 2 3 3 3 2" xfId="36900" xr:uid="{C3E28E25-1069-4527-A324-71A59641C79C}"/>
    <cellStyle name="20% - 강조색5 6 2 3 3 4" xfId="25880" xr:uid="{CF2DDD3D-A93C-43CD-9B2C-4636C3F4B86C}"/>
    <cellStyle name="20% - 강조색5 6 2 3 3 5" xfId="52038" xr:uid="{C3719BA8-B2AA-40CA-99E8-C559A749E6BB}"/>
    <cellStyle name="20% - 강조색5 6 2 3 4" xfId="6577" xr:uid="{F7E12583-D36D-4FD5-B3D7-E6CADF967F77}"/>
    <cellStyle name="20% - 강조색5 6 2 3 4 2" xfId="17606" xr:uid="{EE9AFEDB-8023-4A34-97A1-B1476A9DB4E1}"/>
    <cellStyle name="20% - 강조색5 6 2 3 4 2 2" xfId="39655" xr:uid="{9236F37D-0462-41ED-B57D-B27FBB515809}"/>
    <cellStyle name="20% - 강조색5 6 2 3 4 3" xfId="28635" xr:uid="{45E916C6-E426-4F3F-BB65-A105C66748AB}"/>
    <cellStyle name="20% - 강조색5 6 2 3 4 4" xfId="54791" xr:uid="{20DB6EAD-3A3B-40B9-B986-590D22198CF4}"/>
    <cellStyle name="20% - 강조색5 6 2 3 5" xfId="12096" xr:uid="{C3C5EFA7-E2B5-408F-B360-E095F6923150}"/>
    <cellStyle name="20% - 강조색5 6 2 3 5 2" xfId="34145" xr:uid="{00849C75-67AE-41A6-81B2-269B95DBA272}"/>
    <cellStyle name="20% - 강조색5 6 2 3 6" xfId="23125" xr:uid="{F213E6A6-69CA-4781-8CF0-F001BACBC5D7}"/>
    <cellStyle name="20% - 강조색5 6 2 3 7" xfId="49282" xr:uid="{852A875C-6778-43D8-9A69-1C71E4DCB827}"/>
    <cellStyle name="20% - 강조색5 6 2 4" xfId="1718" xr:uid="{B2E5A783-A7B8-478B-AA38-F73571EB3FAE}"/>
    <cellStyle name="20% - 강조색5 6 2 4 2" xfId="4494" xr:uid="{FCA26F0F-EA6D-462A-8EF9-786A462C14F6}"/>
    <cellStyle name="20% - 강조색5 6 2 4 2 2" xfId="10020" xr:uid="{31099C14-C3CF-49DE-820F-7E6E26B44072}"/>
    <cellStyle name="20% - 강조색5 6 2 4 2 2 2" xfId="21049" xr:uid="{A8A3A9D8-2315-4704-9885-6102D02AFE10}"/>
    <cellStyle name="20% - 강조색5 6 2 4 2 2 2 2" xfId="43098" xr:uid="{F46AE7EE-C007-4B90-B337-55912AAB2924}"/>
    <cellStyle name="20% - 강조색5 6 2 4 2 2 3" xfId="32078" xr:uid="{1D7278BE-BBF5-4563-8A01-C9CB5F339953}"/>
    <cellStyle name="20% - 강조색5 6 2 4 2 3" xfId="15539" xr:uid="{4C25FAD1-D538-470D-9204-C950E442520F}"/>
    <cellStyle name="20% - 강조색5 6 2 4 2 3 2" xfId="37588" xr:uid="{A8105A88-2D3E-421E-AC0D-BBCBB73808AD}"/>
    <cellStyle name="20% - 강조색5 6 2 4 2 4" xfId="26568" xr:uid="{F7EE1290-157C-4D9D-A872-A8CACE78517A}"/>
    <cellStyle name="20% - 강조색5 6 2 4 2 5" xfId="52726" xr:uid="{98169EAC-017A-42C8-8A93-339D240B2BED}"/>
    <cellStyle name="20% - 강조색5 6 2 4 3" xfId="7265" xr:uid="{A39F9082-64B3-46B0-9343-6B1F19ABE566}"/>
    <cellStyle name="20% - 강조색5 6 2 4 3 2" xfId="18294" xr:uid="{EC4B1A57-36B9-4560-8B83-98E5AE705A47}"/>
    <cellStyle name="20% - 강조색5 6 2 4 3 2 2" xfId="40343" xr:uid="{6B1ED255-303D-4889-88B8-E4FA91FFC04D}"/>
    <cellStyle name="20% - 강조색5 6 2 4 3 3" xfId="29323" xr:uid="{F057847C-A3C5-4145-BA56-66A38ED5F3C4}"/>
    <cellStyle name="20% - 강조색5 6 2 4 4" xfId="12784" xr:uid="{E10442C5-B0D7-44AA-B61B-CCCB5B232269}"/>
    <cellStyle name="20% - 강조색5 6 2 4 4 2" xfId="34833" xr:uid="{57586096-60F6-4E00-A914-2F64B91233D1}"/>
    <cellStyle name="20% - 강조색5 6 2 4 5" xfId="23813" xr:uid="{0A78F2B7-BCA1-4DB5-BCF0-EB710268D14E}"/>
    <cellStyle name="20% - 강조색5 6 2 4 6" xfId="49971" xr:uid="{F7058C52-2244-48B2-86B6-C5C0196E7B26}"/>
    <cellStyle name="20% - 강조색5 6 2 5" xfId="3118" xr:uid="{32868823-F6C4-40AC-80E9-6D15AD49C847}"/>
    <cellStyle name="20% - 강조색5 6 2 5 2" xfId="8644" xr:uid="{67D2FAA7-E6E3-480B-9309-7E3D3AD80F9A}"/>
    <cellStyle name="20% - 강조색5 6 2 5 2 2" xfId="19673" xr:uid="{E4897721-3E4B-4551-947F-C7EDC62A3D3D}"/>
    <cellStyle name="20% - 강조색5 6 2 5 2 2 2" xfId="41722" xr:uid="{70801E3B-4538-4977-A212-C35C3FE71ADD}"/>
    <cellStyle name="20% - 강조색5 6 2 5 2 3" xfId="30702" xr:uid="{A25509E1-32A2-4CF4-A7A8-ED4407115AFC}"/>
    <cellStyle name="20% - 강조색5 6 2 5 3" xfId="14163" xr:uid="{92F9BF31-7D84-410B-8F9D-1E10509775A9}"/>
    <cellStyle name="20% - 강조색5 6 2 5 3 2" xfId="36212" xr:uid="{CE18695F-1B81-4F8E-929E-BA18A48D073B}"/>
    <cellStyle name="20% - 강조색5 6 2 5 4" xfId="25192" xr:uid="{2D00F252-DEA1-4FCF-908A-45B95E3DDA42}"/>
    <cellStyle name="20% - 강조색5 6 2 5 5" xfId="51350" xr:uid="{843A4663-D508-4BCE-8163-9B50B1459055}"/>
    <cellStyle name="20% - 강조색5 6 2 6" xfId="5889" xr:uid="{B11BDE3F-C4C6-498E-BB36-F5C4F21A70F0}"/>
    <cellStyle name="20% - 강조색5 6 2 6 2" xfId="16918" xr:uid="{61417638-342A-43AA-ABC3-58CB2CA5F860}"/>
    <cellStyle name="20% - 강조색5 6 2 6 2 2" xfId="38967" xr:uid="{BDEDC225-47A0-4B00-82A0-6DCA33C38644}"/>
    <cellStyle name="20% - 강조색5 6 2 6 3" xfId="27947" xr:uid="{8BE8E8D3-5E52-4B91-B0DD-87A55AB9EAD5}"/>
    <cellStyle name="20% - 강조색5 6 2 6 4" xfId="54104" xr:uid="{55687F10-4AAA-4773-A044-1AC77AE14760}"/>
    <cellStyle name="20% - 강조색5 6 2 7" xfId="11408" xr:uid="{17B78493-8916-4FAC-A389-548A3842B40B}"/>
    <cellStyle name="20% - 강조색5 6 2 7 2" xfId="33457" xr:uid="{AD6D2CA7-8C20-4834-A4C6-0EC1BFEB0AA3}"/>
    <cellStyle name="20% - 강조색5 6 2 8" xfId="22437" xr:uid="{44161285-BE53-4C76-BBF9-4FD5B72A53F2}"/>
    <cellStyle name="20% - 강조색5 6 2 9" xfId="48595" xr:uid="{60C14E78-434F-4C43-9941-CB441666F475}"/>
    <cellStyle name="20% - 강조색5 6 3" xfId="488" xr:uid="{00000000-0005-0000-0000-0000DE000000}"/>
    <cellStyle name="20% - 강조색5 6 3 2" xfId="1225" xr:uid="{32E59758-18EA-45FC-9249-CB226892C165}"/>
    <cellStyle name="20% - 강조색5 6 3 2 2" xfId="2619" xr:uid="{51DD8E8E-B0DF-4F35-8A6B-7C811E52123D}"/>
    <cellStyle name="20% - 강조색5 6 3 2 2 2" xfId="5395" xr:uid="{BCF1A513-8F29-491B-A4EB-240A0F9BD985}"/>
    <cellStyle name="20% - 강조색5 6 3 2 2 2 2" xfId="10921" xr:uid="{26CF1EEA-4B9D-4D22-AB31-2348691E4E22}"/>
    <cellStyle name="20% - 강조색5 6 3 2 2 2 2 2" xfId="21950" xr:uid="{F6739625-E95E-4504-81EA-82281FA8F8DE}"/>
    <cellStyle name="20% - 강조색5 6 3 2 2 2 2 2 2" xfId="43999" xr:uid="{AC4BAF56-43F5-4B78-B160-4CF3BC83821E}"/>
    <cellStyle name="20% - 강조색5 6 3 2 2 2 2 3" xfId="32979" xr:uid="{A8EAFDC7-E394-415E-8D52-8554E7473BA4}"/>
    <cellStyle name="20% - 강조색5 6 3 2 2 2 3" xfId="16440" xr:uid="{701819FE-C736-464D-AAA7-A220E10F78C4}"/>
    <cellStyle name="20% - 강조색5 6 3 2 2 2 3 2" xfId="38489" xr:uid="{7C3842FC-12A5-4BE2-B5E1-1CF11668FBA0}"/>
    <cellStyle name="20% - 강조색5 6 3 2 2 2 4" xfId="27469" xr:uid="{857DD767-CFE5-4AAB-9498-34E05D7924B4}"/>
    <cellStyle name="20% - 강조색5 6 3 2 2 2 5" xfId="53627" xr:uid="{DB74D9FF-EC6C-4574-A3B3-6E3955F143D4}"/>
    <cellStyle name="20% - 강조색5 6 3 2 2 3" xfId="8166" xr:uid="{64200268-F77D-4F32-B88A-14FCE2EBBB5D}"/>
    <cellStyle name="20% - 강조색5 6 3 2 2 3 2" xfId="19195" xr:uid="{332BA75B-CEBA-4E2C-B03D-5E5F7103F83B}"/>
    <cellStyle name="20% - 강조색5 6 3 2 2 3 2 2" xfId="41244" xr:uid="{92DCC356-B939-45F0-86AF-97B74FCBDA99}"/>
    <cellStyle name="20% - 강조색5 6 3 2 2 3 3" xfId="30224" xr:uid="{2E0A661B-CBAF-483F-BB2C-C90E2797930F}"/>
    <cellStyle name="20% - 강조색5 6 3 2 2 4" xfId="13685" xr:uid="{23BDD427-54A9-4F20-AE4A-57623650EC8D}"/>
    <cellStyle name="20% - 강조색5 6 3 2 2 4 2" xfId="35734" xr:uid="{AC2BC031-353B-42FA-B066-FD3B5E01B9A3}"/>
    <cellStyle name="20% - 강조색5 6 3 2 2 5" xfId="24714" xr:uid="{4D03C0F1-1FE4-4C4A-BC65-C4FCA180D33C}"/>
    <cellStyle name="20% - 강조색5 6 3 2 2 6" xfId="50872" xr:uid="{76B89D4E-4A06-465B-8CDF-9ABB3B48B693}"/>
    <cellStyle name="20% - 강조색5 6 3 2 3" xfId="4019" xr:uid="{D335619D-6EC0-478B-9C56-1754610148E6}"/>
    <cellStyle name="20% - 강조색5 6 3 2 3 2" xfId="9545" xr:uid="{90379606-3AED-4FA1-839E-0640FB759B3E}"/>
    <cellStyle name="20% - 강조색5 6 3 2 3 2 2" xfId="20574" xr:uid="{2D7B7408-996A-480E-A3B4-8D1A126F2431}"/>
    <cellStyle name="20% - 강조색5 6 3 2 3 2 2 2" xfId="42623" xr:uid="{7B8A93B5-C003-4268-A429-7BD256F2B3A4}"/>
    <cellStyle name="20% - 강조색5 6 3 2 3 2 3" xfId="31603" xr:uid="{C1C51E74-B960-423C-A69E-707447208F48}"/>
    <cellStyle name="20% - 강조색5 6 3 2 3 3" xfId="15064" xr:uid="{E1BE376B-FEF1-4CCD-90A9-CA4344E70C44}"/>
    <cellStyle name="20% - 강조색5 6 3 2 3 3 2" xfId="37113" xr:uid="{97873FC5-1A56-4897-8EB7-B93F94AD855C}"/>
    <cellStyle name="20% - 강조색5 6 3 2 3 4" xfId="26093" xr:uid="{AC2F9B42-BE9A-42AA-AF91-D782DD5316F4}"/>
    <cellStyle name="20% - 강조색5 6 3 2 3 5" xfId="52251" xr:uid="{E727115B-B227-45FE-BA3E-4F4BBD7FDBD4}"/>
    <cellStyle name="20% - 강조색5 6 3 2 4" xfId="6790" xr:uid="{200AEFB4-986F-4706-9C68-671A782530AD}"/>
    <cellStyle name="20% - 강조색5 6 3 2 4 2" xfId="17819" xr:uid="{F0DF3D2B-D228-4FE3-9470-2BC1D034AC99}"/>
    <cellStyle name="20% - 강조색5 6 3 2 4 2 2" xfId="39868" xr:uid="{CFEFEF94-E9FF-4428-B614-E37E35CC1340}"/>
    <cellStyle name="20% - 강조색5 6 3 2 4 3" xfId="28848" xr:uid="{C95F796B-9115-4D27-B2DF-E9AECB99FC7D}"/>
    <cellStyle name="20% - 강조색5 6 3 2 4 4" xfId="55004" xr:uid="{92FA062C-AC44-49CA-AE0A-0D19DE207CA5}"/>
    <cellStyle name="20% - 강조색5 6 3 2 5" xfId="12309" xr:uid="{7086EA3D-D65A-41DD-8D96-A1F37B6A39E7}"/>
    <cellStyle name="20% - 강조색5 6 3 2 5 2" xfId="34358" xr:uid="{88681D75-A040-4852-BC1F-BD287D8AFF85}"/>
    <cellStyle name="20% - 강조색5 6 3 2 6" xfId="23338" xr:uid="{BFE32282-6A27-4929-917C-DB5810D30B25}"/>
    <cellStyle name="20% - 강조색5 6 3 2 7" xfId="49495" xr:uid="{92ED0B19-58F7-491C-B111-07DA0430E32B}"/>
    <cellStyle name="20% - 강조색5 6 3 3" xfId="1931" xr:uid="{A856F429-91FF-451E-8C48-32BCB4C99962}"/>
    <cellStyle name="20% - 강조색5 6 3 3 2" xfId="4707" xr:uid="{73D17B21-1749-49FC-83C4-CE7EFE2DBCAA}"/>
    <cellStyle name="20% - 강조색5 6 3 3 2 2" xfId="10233" xr:uid="{A289BC9C-5819-44FD-BFCA-952617D3612F}"/>
    <cellStyle name="20% - 강조색5 6 3 3 2 2 2" xfId="21262" xr:uid="{CB9E1DAA-B72D-4812-8654-49B6B81ED4CA}"/>
    <cellStyle name="20% - 강조색5 6 3 3 2 2 2 2" xfId="43311" xr:uid="{5F805212-29B9-4087-A67B-BD139A365BF6}"/>
    <cellStyle name="20% - 강조색5 6 3 3 2 2 3" xfId="32291" xr:uid="{4F58AE51-9B28-47FC-B585-098ADBFD926C}"/>
    <cellStyle name="20% - 강조색5 6 3 3 2 3" xfId="15752" xr:uid="{B618388E-12C9-486F-9569-68A675560B46}"/>
    <cellStyle name="20% - 강조색5 6 3 3 2 3 2" xfId="37801" xr:uid="{3D0A9A71-AE38-4A65-8E02-7D9957F09B7D}"/>
    <cellStyle name="20% - 강조색5 6 3 3 2 4" xfId="26781" xr:uid="{B289C5D7-209A-4110-AEB4-34E930926A76}"/>
    <cellStyle name="20% - 강조색5 6 3 3 2 5" xfId="52939" xr:uid="{D7A40008-AF0F-4500-8881-A46E06E41722}"/>
    <cellStyle name="20% - 강조색5 6 3 3 3" xfId="7478" xr:uid="{BF2465B5-200F-416D-99EF-C3BF41BCF506}"/>
    <cellStyle name="20% - 강조색5 6 3 3 3 2" xfId="18507" xr:uid="{8EC5727F-6610-4D24-A727-9B93E3D02502}"/>
    <cellStyle name="20% - 강조색5 6 3 3 3 2 2" xfId="40556" xr:uid="{9C1FF281-4D60-4FE1-9A67-2C627ACE889D}"/>
    <cellStyle name="20% - 강조색5 6 3 3 3 3" xfId="29536" xr:uid="{48A6B7A6-677A-435D-9E7A-CCB6E0AA32D7}"/>
    <cellStyle name="20% - 강조색5 6 3 3 4" xfId="12997" xr:uid="{F106EB66-BFA1-4097-8852-F24BA52902FD}"/>
    <cellStyle name="20% - 강조색5 6 3 3 4 2" xfId="35046" xr:uid="{5EB53BD4-3895-44AC-B08B-3D85E3ED1DFC}"/>
    <cellStyle name="20% - 강조색5 6 3 3 5" xfId="24026" xr:uid="{7F3AB332-6158-4E49-B119-37D0BF7D8516}"/>
    <cellStyle name="20% - 강조색5 6 3 3 6" xfId="50184" xr:uid="{0CB8B9A8-A2D7-4764-BBCD-8E37F99C79AB}"/>
    <cellStyle name="20% - 강조색5 6 3 4" xfId="3331" xr:uid="{D7CD8EB1-A23A-4304-A928-2E16FC3A6BC2}"/>
    <cellStyle name="20% - 강조색5 6 3 4 2" xfId="8857" xr:uid="{7FDBD8BA-E50B-4748-8CDE-6A48A7459198}"/>
    <cellStyle name="20% - 강조색5 6 3 4 2 2" xfId="19886" xr:uid="{353E6997-B142-402E-9556-483D6859BB01}"/>
    <cellStyle name="20% - 강조색5 6 3 4 2 2 2" xfId="41935" xr:uid="{BBB51075-9C09-47EC-B613-A68A71E35726}"/>
    <cellStyle name="20% - 강조색5 6 3 4 2 3" xfId="30915" xr:uid="{0E2CDF11-3D86-4500-BFEB-9FDBF0A7E5CD}"/>
    <cellStyle name="20% - 강조색5 6 3 4 3" xfId="14376" xr:uid="{5DFC163B-761D-46EA-8A9A-01A6B203D15A}"/>
    <cellStyle name="20% - 강조색5 6 3 4 3 2" xfId="36425" xr:uid="{0E87F780-BFAC-4174-93CF-334F6811578C}"/>
    <cellStyle name="20% - 강조색5 6 3 4 4" xfId="25405" xr:uid="{F2726E55-6B7F-49B2-B155-99C20D2B9E20}"/>
    <cellStyle name="20% - 강조색5 6 3 4 5" xfId="51563" xr:uid="{43DFBF73-6574-4F61-90C2-F988874DA978}"/>
    <cellStyle name="20% - 강조색5 6 3 5" xfId="6102" xr:uid="{B951CAC4-06E5-442B-B0B7-AFC1E358476A}"/>
    <cellStyle name="20% - 강조색5 6 3 5 2" xfId="17131" xr:uid="{2419462D-A732-4DEC-BACF-F2CA95719171}"/>
    <cellStyle name="20% - 강조색5 6 3 5 2 2" xfId="39180" xr:uid="{9F8FDD52-6F06-4CC8-95BA-036E4EE5060B}"/>
    <cellStyle name="20% - 강조색5 6 3 5 3" xfId="28160" xr:uid="{8B6E616F-8E6F-474A-9B0C-634D56C636FB}"/>
    <cellStyle name="20% - 강조색5 6 3 5 4" xfId="54316" xr:uid="{280B01F9-15FD-4A74-AE58-B8A3F78C0DC9}"/>
    <cellStyle name="20% - 강조색5 6 3 6" xfId="11621" xr:uid="{355244F1-6977-4333-B599-892A796AFA4B}"/>
    <cellStyle name="20% - 강조색5 6 3 6 2" xfId="33670" xr:uid="{D3C85ADE-480D-4349-AB8A-B57BC07B913F}"/>
    <cellStyle name="20% - 강조색5 6 3 7" xfId="22650" xr:uid="{CB0E7AE7-F573-47F7-8A80-7058674D466A}"/>
    <cellStyle name="20% - 강조색5 6 3 8" xfId="48807" xr:uid="{8D2808DD-5D48-4C06-9E88-817B396908B3}"/>
    <cellStyle name="20% - 강조색5 6 4" xfId="883" xr:uid="{6ACB1D42-B036-47C0-95D3-592D399933DB}"/>
    <cellStyle name="20% - 강조색5 6 4 2" xfId="2277" xr:uid="{4249CA72-2708-4C63-99B0-6D3767ADAE9F}"/>
    <cellStyle name="20% - 강조색5 6 4 2 2" xfId="5053" xr:uid="{6688A60A-6421-47C7-A95C-19BA3D5498AD}"/>
    <cellStyle name="20% - 강조색5 6 4 2 2 2" xfId="10579" xr:uid="{32F27275-32CA-4095-AD25-557089E1C252}"/>
    <cellStyle name="20% - 강조색5 6 4 2 2 2 2" xfId="21608" xr:uid="{5CE1F31B-7737-4E60-87DA-842E89A15749}"/>
    <cellStyle name="20% - 강조색5 6 4 2 2 2 2 2" xfId="43657" xr:uid="{846DBE72-960C-49DC-8BBC-D6502F1404C6}"/>
    <cellStyle name="20% - 강조색5 6 4 2 2 2 3" xfId="32637" xr:uid="{39BE97E6-6D07-4203-9D86-E1F4911AD523}"/>
    <cellStyle name="20% - 강조색5 6 4 2 2 3" xfId="16098" xr:uid="{B2AB00AC-E398-4D10-A2F6-AD7581965633}"/>
    <cellStyle name="20% - 강조색5 6 4 2 2 3 2" xfId="38147" xr:uid="{13696C8E-0EC2-4A06-855F-A986C5195F96}"/>
    <cellStyle name="20% - 강조색5 6 4 2 2 4" xfId="27127" xr:uid="{D9296C8A-6868-40F3-955D-4105A48F48DB}"/>
    <cellStyle name="20% - 강조색5 6 4 2 2 5" xfId="53285" xr:uid="{2762F841-7811-48F8-B0A0-C58769B2A6B8}"/>
    <cellStyle name="20% - 강조색5 6 4 2 3" xfId="7824" xr:uid="{9436F0B9-451F-4FE0-9B29-5AF4C55C38C4}"/>
    <cellStyle name="20% - 강조색5 6 4 2 3 2" xfId="18853" xr:uid="{7F5EFF2C-E4A5-450B-BC96-272CD9721839}"/>
    <cellStyle name="20% - 강조색5 6 4 2 3 2 2" xfId="40902" xr:uid="{76940058-B197-4C78-9516-98EA19A62D99}"/>
    <cellStyle name="20% - 강조색5 6 4 2 3 3" xfId="29882" xr:uid="{DA739C83-CBDF-4B62-A3A2-4847510B95B9}"/>
    <cellStyle name="20% - 강조색5 6 4 2 4" xfId="13343" xr:uid="{87BE0016-3C4E-45A0-80FA-97070B05C443}"/>
    <cellStyle name="20% - 강조색5 6 4 2 4 2" xfId="35392" xr:uid="{1114C9DC-BD5B-4D24-9F17-4C6390B7192C}"/>
    <cellStyle name="20% - 강조색5 6 4 2 5" xfId="24372" xr:uid="{29739DFD-0BFB-431B-9AAE-0EEA25240A09}"/>
    <cellStyle name="20% - 강조색5 6 4 2 6" xfId="50530" xr:uid="{2FF8702E-117D-40DE-9A5B-B903BE08B83C}"/>
    <cellStyle name="20% - 강조색5 6 4 3" xfId="3677" xr:uid="{B44EFACF-E29D-48E0-8D94-5A43AF8AEBAE}"/>
    <cellStyle name="20% - 강조색5 6 4 3 2" xfId="9203" xr:uid="{764A1C50-1729-4AD2-B9D7-AD396DAC0598}"/>
    <cellStyle name="20% - 강조색5 6 4 3 2 2" xfId="20232" xr:uid="{1038BBFB-8843-43A7-A742-E6AED96D6773}"/>
    <cellStyle name="20% - 강조색5 6 4 3 2 2 2" xfId="42281" xr:uid="{C4678717-1F60-4993-B4E5-4B89A2896AFA}"/>
    <cellStyle name="20% - 강조색5 6 4 3 2 3" xfId="31261" xr:uid="{9B3F869D-A2CB-4636-B274-08D0BEB70B85}"/>
    <cellStyle name="20% - 강조색5 6 4 3 3" xfId="14722" xr:uid="{AAA643B1-126A-40E3-ABB7-2F5E0BE3A3BD}"/>
    <cellStyle name="20% - 강조색5 6 4 3 3 2" xfId="36771" xr:uid="{0F5C014C-158C-48AF-B21D-BAD29728E452}"/>
    <cellStyle name="20% - 강조색5 6 4 3 4" xfId="25751" xr:uid="{B505A187-05DF-4206-8040-326531577A78}"/>
    <cellStyle name="20% - 강조색5 6 4 3 5" xfId="51909" xr:uid="{D69E366D-5FBB-4D02-A748-46954A0C7DBF}"/>
    <cellStyle name="20% - 강조색5 6 4 4" xfId="6448" xr:uid="{AAE2CB19-7F6B-4E4B-A7EA-3055624A0608}"/>
    <cellStyle name="20% - 강조색5 6 4 4 2" xfId="17477" xr:uid="{51A52CAA-B3A8-4223-8E8C-DB995393CAE6}"/>
    <cellStyle name="20% - 강조색5 6 4 4 2 2" xfId="39526" xr:uid="{C25B85F4-A13E-4BFC-92B1-A98E56A9B3B2}"/>
    <cellStyle name="20% - 강조색5 6 4 4 3" xfId="28506" xr:uid="{245FA8EB-1547-4285-8A4C-19C535D24EEF}"/>
    <cellStyle name="20% - 강조색5 6 4 4 4" xfId="54662" xr:uid="{3E9E8963-8BF2-4B0E-93D8-41566ABEFF6C}"/>
    <cellStyle name="20% - 강조색5 6 4 5" xfId="11967" xr:uid="{FA437363-2E95-4336-BC08-EECC0795FDE2}"/>
    <cellStyle name="20% - 강조색5 6 4 5 2" xfId="34016" xr:uid="{2A5140ED-522D-4740-A0FE-5761155F6287}"/>
    <cellStyle name="20% - 강조색5 6 4 6" xfId="22996" xr:uid="{FD033B3E-D974-45B9-B115-EC9615240A44}"/>
    <cellStyle name="20% - 강조색5 6 4 7" xfId="49153" xr:uid="{C431AEDC-513B-46FD-B6BD-22D0AC7A7B02}"/>
    <cellStyle name="20% - 강조색5 6 5" xfId="1589" xr:uid="{86D20246-BB0F-4519-930D-6AE298D099BB}"/>
    <cellStyle name="20% - 강조색5 6 5 2" xfId="4365" xr:uid="{C4C2407E-1817-48F8-86D3-3EADCE10D8E5}"/>
    <cellStyle name="20% - 강조색5 6 5 2 2" xfId="9891" xr:uid="{C90647C2-0845-4B92-84F5-8D67FE26681B}"/>
    <cellStyle name="20% - 강조색5 6 5 2 2 2" xfId="20920" xr:uid="{D4720261-59C1-404A-A6E9-CE9A2EAC84D4}"/>
    <cellStyle name="20% - 강조색5 6 5 2 2 2 2" xfId="42969" xr:uid="{E134B674-F437-43E7-919B-DC05ED4C3AE1}"/>
    <cellStyle name="20% - 강조색5 6 5 2 2 3" xfId="31949" xr:uid="{BD63A26E-70E3-4B80-B0AE-798FFE9129A4}"/>
    <cellStyle name="20% - 강조색5 6 5 2 3" xfId="15410" xr:uid="{6B4E9655-4731-481E-8F8D-BF6AD0F1B82C}"/>
    <cellStyle name="20% - 강조색5 6 5 2 3 2" xfId="37459" xr:uid="{9A5495BE-F64E-473F-899E-099E55B88706}"/>
    <cellStyle name="20% - 강조색5 6 5 2 4" xfId="26439" xr:uid="{B1B2E7BB-8C6D-45E3-B19A-502F041DA72A}"/>
    <cellStyle name="20% - 강조색5 6 5 2 5" xfId="52597" xr:uid="{E6A037ED-047E-4433-A310-B56490DD2606}"/>
    <cellStyle name="20% - 강조색5 6 5 3" xfId="7136" xr:uid="{83A86DDE-1C51-494D-B4C7-C6D013374753}"/>
    <cellStyle name="20% - 강조색5 6 5 3 2" xfId="18165" xr:uid="{536A7BF5-B0E9-4A58-B203-D10A6A3316F4}"/>
    <cellStyle name="20% - 강조색5 6 5 3 2 2" xfId="40214" xr:uid="{362D51B0-7E3D-4E78-891C-BA77E084FEE3}"/>
    <cellStyle name="20% - 강조색5 6 5 3 3" xfId="29194" xr:uid="{83C75EED-9FAB-44A2-A41E-8BC6F6E9B8E8}"/>
    <cellStyle name="20% - 강조색5 6 5 4" xfId="12655" xr:uid="{9F63CB56-96C7-4FC9-9602-A3165A340301}"/>
    <cellStyle name="20% - 강조색5 6 5 4 2" xfId="34704" xr:uid="{A8450585-6489-4298-A596-63BEE11AF37C}"/>
    <cellStyle name="20% - 강조색5 6 5 5" xfId="23684" xr:uid="{06547CB1-6510-493B-BEEC-AA00AC4EF03D}"/>
    <cellStyle name="20% - 강조색5 6 5 6" xfId="49842" xr:uid="{6806F6D0-48D7-4EAB-AC17-7F63762F580E}"/>
    <cellStyle name="20% - 강조색5 6 6" xfId="2989" xr:uid="{4AEC8B29-05DD-48B4-B695-F27082DB73AC}"/>
    <cellStyle name="20% - 강조색5 6 6 2" xfId="8515" xr:uid="{45BE7F8D-B268-41C6-8DBD-4CC4A69C8925}"/>
    <cellStyle name="20% - 강조색5 6 6 2 2" xfId="19544" xr:uid="{E8BAC138-F242-43DB-9ABE-7BF750AC4236}"/>
    <cellStyle name="20% - 강조색5 6 6 2 2 2" xfId="41593" xr:uid="{F84EE86B-3B8C-470B-AFC6-DC4FA70AD5BD}"/>
    <cellStyle name="20% - 강조색5 6 6 2 3" xfId="30573" xr:uid="{267FC322-57EE-478E-8187-9DD8BA2A1651}"/>
    <cellStyle name="20% - 강조색5 6 6 3" xfId="14034" xr:uid="{3D591C1C-A7ED-4D81-AD84-084DFDFE516F}"/>
    <cellStyle name="20% - 강조색5 6 6 3 2" xfId="36083" xr:uid="{97FC8F74-A6ED-4CAC-A1CC-6ED634C7B6B0}"/>
    <cellStyle name="20% - 강조색5 6 6 4" xfId="25063" xr:uid="{8174143D-DDE5-4563-B324-6A1379203F9C}"/>
    <cellStyle name="20% - 강조색5 6 6 5" xfId="51221" xr:uid="{FC0F9F82-797A-4933-8113-28DEE72570F1}"/>
    <cellStyle name="20% - 강조색5 6 7" xfId="5760" xr:uid="{4C3AAF83-AE2D-4729-9110-DF6DF27C8C28}"/>
    <cellStyle name="20% - 강조색5 6 7 2" xfId="16789" xr:uid="{DEBDD6DA-EA1E-49E6-94DF-F16F1F4DC3E7}"/>
    <cellStyle name="20% - 강조색5 6 7 2 2" xfId="38838" xr:uid="{5EF57A95-3F78-4027-8810-8B21354E10C5}"/>
    <cellStyle name="20% - 강조색5 6 7 3" xfId="27818" xr:uid="{337B0D40-C57A-4028-8B61-DF585792399B}"/>
    <cellStyle name="20% - 강조색5 6 7 4" xfId="53975" xr:uid="{069365BB-490F-441E-8A0D-42475DF393C4}"/>
    <cellStyle name="20% - 강조색5 6 8" xfId="11279" xr:uid="{162C8115-AD05-420F-A549-B5FFCE9439A7}"/>
    <cellStyle name="20% - 강조색5 6 8 2" xfId="33328" xr:uid="{3A19EBF6-A51B-4795-896F-18CBF33ADADF}"/>
    <cellStyle name="20% - 강조색5 6 9" xfId="22308" xr:uid="{4824FC2F-2446-45D3-94A4-D080CB0D8D4D}"/>
    <cellStyle name="20% - 강조색5 7" xfId="141" xr:uid="{00000000-0005-0000-0000-0000DF000000}"/>
    <cellStyle name="20% - 강조색5 7 10" xfId="48479" xr:uid="{596AAAFA-E3A4-4C0C-8BF2-F3D39FD816A5}"/>
    <cellStyle name="20% - 강조색5 7 2" xfId="270" xr:uid="{00000000-0005-0000-0000-0000E0000000}"/>
    <cellStyle name="20% - 강조색5 7 2 2" xfId="630" xr:uid="{00000000-0005-0000-0000-0000E1000000}"/>
    <cellStyle name="20% - 강조색5 7 2 2 2" xfId="1367" xr:uid="{C263E46D-E270-4A7C-B518-E2B638E647F2}"/>
    <cellStyle name="20% - 강조색5 7 2 2 2 2" xfId="2761" xr:uid="{F1EC7AD0-BF28-4014-A839-41DF27FCDB59}"/>
    <cellStyle name="20% - 강조색5 7 2 2 2 2 2" xfId="5537" xr:uid="{3334AF96-DF58-4B85-B4E4-6AD5F97BB986}"/>
    <cellStyle name="20% - 강조색5 7 2 2 2 2 2 2" xfId="11063" xr:uid="{784DF62B-D521-4590-B281-9D770E741284}"/>
    <cellStyle name="20% - 강조색5 7 2 2 2 2 2 2 2" xfId="22092" xr:uid="{A8713FD2-3C38-4D7F-9CAC-074AAE0FB4BE}"/>
    <cellStyle name="20% - 강조색5 7 2 2 2 2 2 2 2 2" xfId="44141" xr:uid="{E7706AB2-9E27-4A70-BA9D-FBEDEB083E4A}"/>
    <cellStyle name="20% - 강조색5 7 2 2 2 2 2 2 3" xfId="33121" xr:uid="{5D2EFDE6-00C2-4307-838C-CAC8C7AAF778}"/>
    <cellStyle name="20% - 강조색5 7 2 2 2 2 2 3" xfId="16582" xr:uid="{1983E8A5-19D1-4711-9A18-9D019C1AE83E}"/>
    <cellStyle name="20% - 강조색5 7 2 2 2 2 2 3 2" xfId="38631" xr:uid="{1E9689C9-F18B-44ED-B79D-1ECE1D54B5A5}"/>
    <cellStyle name="20% - 강조색5 7 2 2 2 2 2 4" xfId="27611" xr:uid="{DDB90A36-214F-4479-94B4-83DA4588D017}"/>
    <cellStyle name="20% - 강조색5 7 2 2 2 2 2 5" xfId="53769" xr:uid="{F7D399D5-44BA-4BE2-B703-356933DF3384}"/>
    <cellStyle name="20% - 강조색5 7 2 2 2 2 3" xfId="8308" xr:uid="{BDD485EA-36BF-49C0-BA55-E2D9905BB0E8}"/>
    <cellStyle name="20% - 강조색5 7 2 2 2 2 3 2" xfId="19337" xr:uid="{A8CA98BE-681F-4336-BA5A-D4AF9F3927B3}"/>
    <cellStyle name="20% - 강조색5 7 2 2 2 2 3 2 2" xfId="41386" xr:uid="{28A30699-99A1-447D-9854-50E8A0AC038C}"/>
    <cellStyle name="20% - 강조색5 7 2 2 2 2 3 3" xfId="30366" xr:uid="{A242F4AF-9AB2-492F-9287-6EF9B8D9DCFB}"/>
    <cellStyle name="20% - 강조색5 7 2 2 2 2 4" xfId="13827" xr:uid="{F543105F-AE97-48B7-BCC1-D8D6E9B183F9}"/>
    <cellStyle name="20% - 강조색5 7 2 2 2 2 4 2" xfId="35876" xr:uid="{D63BC5BF-C841-420D-A6B1-4EADC02B5771}"/>
    <cellStyle name="20% - 강조색5 7 2 2 2 2 5" xfId="24856" xr:uid="{6DFB8442-0A91-441A-BFAA-BC0D3701A926}"/>
    <cellStyle name="20% - 강조색5 7 2 2 2 2 6" xfId="51014" xr:uid="{D5559077-6526-4E8A-B28F-8E91FBD74761}"/>
    <cellStyle name="20% - 강조색5 7 2 2 2 3" xfId="4161" xr:uid="{036D428D-1ED1-4413-ABBC-1D7515F6255A}"/>
    <cellStyle name="20% - 강조색5 7 2 2 2 3 2" xfId="9687" xr:uid="{F138FCC2-ADE6-4D88-ADF7-B0B325D60462}"/>
    <cellStyle name="20% - 강조색5 7 2 2 2 3 2 2" xfId="20716" xr:uid="{A1F0A5EC-AE67-47AF-947E-0B68CAF46127}"/>
    <cellStyle name="20% - 강조색5 7 2 2 2 3 2 2 2" xfId="42765" xr:uid="{3D43B89E-9FD2-4E86-BDF5-2E75CDB64252}"/>
    <cellStyle name="20% - 강조색5 7 2 2 2 3 2 3" xfId="31745" xr:uid="{FCA7F552-9903-4E73-9613-98D0456DC636}"/>
    <cellStyle name="20% - 강조색5 7 2 2 2 3 3" xfId="15206" xr:uid="{71B39BD6-F09A-4ECC-918F-CAC11463771A}"/>
    <cellStyle name="20% - 강조색5 7 2 2 2 3 3 2" xfId="37255" xr:uid="{3E3EC802-8FF2-4B19-BD07-EDE259C70ABA}"/>
    <cellStyle name="20% - 강조색5 7 2 2 2 3 4" xfId="26235" xr:uid="{34DF5760-6E6B-4962-B7E0-C621B6D02EB3}"/>
    <cellStyle name="20% - 강조색5 7 2 2 2 3 5" xfId="52393" xr:uid="{04D087DF-36FB-4FBA-B161-C8AA3C12B94E}"/>
    <cellStyle name="20% - 강조색5 7 2 2 2 4" xfId="6932" xr:uid="{936DB0F7-C485-4549-8C2C-E5C59A1B7B4D}"/>
    <cellStyle name="20% - 강조색5 7 2 2 2 4 2" xfId="17961" xr:uid="{3C9B52E3-33CF-4724-8669-F264F4747D5F}"/>
    <cellStyle name="20% - 강조색5 7 2 2 2 4 2 2" xfId="40010" xr:uid="{1E08FCA2-D273-4E8A-8C3C-2319C430E7D7}"/>
    <cellStyle name="20% - 강조색5 7 2 2 2 4 3" xfId="28990" xr:uid="{D22FCAA9-9317-4400-8A14-D1DFA72A7F45}"/>
    <cellStyle name="20% - 강조색5 7 2 2 2 4 4" xfId="55146" xr:uid="{E34C836E-B2F8-4878-924C-8D14F5DE501C}"/>
    <cellStyle name="20% - 강조색5 7 2 2 2 5" xfId="12451" xr:uid="{C9093265-4BFB-4C0F-A41F-121FCC3BE1D4}"/>
    <cellStyle name="20% - 강조색5 7 2 2 2 5 2" xfId="34500" xr:uid="{E5BAD63F-A3FC-437B-8E7F-09670DD91011}"/>
    <cellStyle name="20% - 강조색5 7 2 2 2 6" xfId="23480" xr:uid="{682A7BFB-E2D0-4C87-BF89-9434A4EC83BA}"/>
    <cellStyle name="20% - 강조색5 7 2 2 2 7" xfId="49637" xr:uid="{86295A51-E5C6-4859-BAE1-E4624090862B}"/>
    <cellStyle name="20% - 강조색5 7 2 2 3" xfId="2073" xr:uid="{E923AC3E-175F-4787-B9D6-49D0D80FF618}"/>
    <cellStyle name="20% - 강조색5 7 2 2 3 2" xfId="4849" xr:uid="{57D0210D-1899-47EC-9601-0C5BC35CB370}"/>
    <cellStyle name="20% - 강조색5 7 2 2 3 2 2" xfId="10375" xr:uid="{95543BBD-7639-4D49-9A06-283CCF64A3D5}"/>
    <cellStyle name="20% - 강조색5 7 2 2 3 2 2 2" xfId="21404" xr:uid="{3E15E91A-67D1-4CB1-8278-0C45767A038E}"/>
    <cellStyle name="20% - 강조색5 7 2 2 3 2 2 2 2" xfId="43453" xr:uid="{C8CEA9F5-D725-4B42-8E77-09B4F3BF3B98}"/>
    <cellStyle name="20% - 강조색5 7 2 2 3 2 2 3" xfId="32433" xr:uid="{4CAA85F9-CEF4-4D14-9A84-F1E694B84A1C}"/>
    <cellStyle name="20% - 강조색5 7 2 2 3 2 3" xfId="15894" xr:uid="{106EE985-3080-4ACC-89F1-F0CF76F91043}"/>
    <cellStyle name="20% - 강조색5 7 2 2 3 2 3 2" xfId="37943" xr:uid="{20E56EE3-705A-4776-B286-E798F73992F9}"/>
    <cellStyle name="20% - 강조색5 7 2 2 3 2 4" xfId="26923" xr:uid="{62535BA4-17B7-4BFD-9E3C-7E6D4C9A7D7F}"/>
    <cellStyle name="20% - 강조색5 7 2 2 3 2 5" xfId="53081" xr:uid="{624AC71F-1AFE-4B07-99F1-955EBA55D287}"/>
    <cellStyle name="20% - 강조색5 7 2 2 3 3" xfId="7620" xr:uid="{FB96BD0B-06B9-4335-B33F-B4B945408A27}"/>
    <cellStyle name="20% - 강조색5 7 2 2 3 3 2" xfId="18649" xr:uid="{7C3406C2-4F3C-474E-94C3-6AB47E2BFCC8}"/>
    <cellStyle name="20% - 강조색5 7 2 2 3 3 2 2" xfId="40698" xr:uid="{675F64A5-E918-4F4F-AD43-C4A40C14A631}"/>
    <cellStyle name="20% - 강조색5 7 2 2 3 3 3" xfId="29678" xr:uid="{0C964926-20DE-47B5-99C3-8EA42E190A86}"/>
    <cellStyle name="20% - 강조색5 7 2 2 3 4" xfId="13139" xr:uid="{EA844C8C-5114-462E-B359-2816787AF199}"/>
    <cellStyle name="20% - 강조색5 7 2 2 3 4 2" xfId="35188" xr:uid="{C34E83D1-46AD-46DC-BF7C-BC3AD2E9FFBB}"/>
    <cellStyle name="20% - 강조색5 7 2 2 3 5" xfId="24168" xr:uid="{3ED534FF-45E4-4DCA-8708-B49140BE0737}"/>
    <cellStyle name="20% - 강조색5 7 2 2 3 6" xfId="50326" xr:uid="{6B144F8A-8B90-4815-8E6D-BB7A6F2A3564}"/>
    <cellStyle name="20% - 강조색5 7 2 2 4" xfId="3473" xr:uid="{B844840F-2077-4692-89CB-0F74359507C1}"/>
    <cellStyle name="20% - 강조색5 7 2 2 4 2" xfId="8999" xr:uid="{E40BC1EA-C7F8-44E3-9170-D146F771174B}"/>
    <cellStyle name="20% - 강조색5 7 2 2 4 2 2" xfId="20028" xr:uid="{7CDC798C-1112-437C-966F-B8D62BA36BA2}"/>
    <cellStyle name="20% - 강조색5 7 2 2 4 2 2 2" xfId="42077" xr:uid="{9806A2C4-9A9A-4A88-8D0D-01DF987184DF}"/>
    <cellStyle name="20% - 강조색5 7 2 2 4 2 3" xfId="31057" xr:uid="{6D6E9F38-01B5-4565-8EAE-B3DA370784C9}"/>
    <cellStyle name="20% - 강조색5 7 2 2 4 3" xfId="14518" xr:uid="{0AEAC74C-6A83-4E91-A78D-3318204EEDF3}"/>
    <cellStyle name="20% - 강조색5 7 2 2 4 3 2" xfId="36567" xr:uid="{42B70CB9-8479-402C-9EA2-776BCB7B74AB}"/>
    <cellStyle name="20% - 강조색5 7 2 2 4 4" xfId="25547" xr:uid="{52B53147-F4D3-4E90-B75C-975E25B72BEB}"/>
    <cellStyle name="20% - 강조색5 7 2 2 4 5" xfId="51705" xr:uid="{F99C3E49-0DE7-4131-BE94-4887E22FCF71}"/>
    <cellStyle name="20% - 강조색5 7 2 2 5" xfId="6244" xr:uid="{D5170F95-C3E5-4685-BE0D-846B052A4741}"/>
    <cellStyle name="20% - 강조색5 7 2 2 5 2" xfId="17273" xr:uid="{E30A9A2A-7E68-4606-8509-AB14C73B3346}"/>
    <cellStyle name="20% - 강조색5 7 2 2 5 2 2" xfId="39322" xr:uid="{E3B21A5E-3B65-4619-A06D-5FABFE7D78B2}"/>
    <cellStyle name="20% - 강조색5 7 2 2 5 3" xfId="28302" xr:uid="{97068330-50AD-4656-B88F-59887B806DFA}"/>
    <cellStyle name="20% - 강조색5 7 2 2 5 4" xfId="54458" xr:uid="{46A3BD57-61A8-4EFC-95AA-0C2E3641FFC2}"/>
    <cellStyle name="20% - 강조색5 7 2 2 6" xfId="11763" xr:uid="{7F5595F2-1C50-4EA7-988C-9B1F9F622307}"/>
    <cellStyle name="20% - 강조색5 7 2 2 6 2" xfId="33812" xr:uid="{7717E7BA-94F6-4B20-BC90-73A2A454844F}"/>
    <cellStyle name="20% - 강조색5 7 2 2 7" xfId="22792" xr:uid="{48F198E5-3555-409A-B3FC-9F12D40E337B}"/>
    <cellStyle name="20% - 강조색5 7 2 2 8" xfId="48949" xr:uid="{52BBFEEA-40EF-41F6-A2CE-6FB372D39F23}"/>
    <cellStyle name="20% - 강조색5 7 2 3" xfId="1025" xr:uid="{9A3A0595-BEAC-4DB2-B894-7D2FE4CF7DFF}"/>
    <cellStyle name="20% - 강조색5 7 2 3 2" xfId="2419" xr:uid="{DD23FF34-E4E7-4106-BBE0-2216C1959B8A}"/>
    <cellStyle name="20% - 강조색5 7 2 3 2 2" xfId="5195" xr:uid="{FB2312E3-8EC6-4380-83B3-4E39459AF724}"/>
    <cellStyle name="20% - 강조색5 7 2 3 2 2 2" xfId="10721" xr:uid="{6286CC13-6681-44D0-8CB6-6C7221562D72}"/>
    <cellStyle name="20% - 강조색5 7 2 3 2 2 2 2" xfId="21750" xr:uid="{BC4E243F-352A-4AFD-AB87-F29A9CFDB73D}"/>
    <cellStyle name="20% - 강조색5 7 2 3 2 2 2 2 2" xfId="43799" xr:uid="{EE61E837-3062-47C8-B6B2-248B6296AA42}"/>
    <cellStyle name="20% - 강조색5 7 2 3 2 2 2 3" xfId="32779" xr:uid="{B4AB49DB-204A-4405-9CC7-3569EA09FC5B}"/>
    <cellStyle name="20% - 강조색5 7 2 3 2 2 3" xfId="16240" xr:uid="{260E371E-EE12-4B9D-B13B-F1A172D40654}"/>
    <cellStyle name="20% - 강조색5 7 2 3 2 2 3 2" xfId="38289" xr:uid="{C452A566-74DE-48D6-BD83-D1B13D0B8F24}"/>
    <cellStyle name="20% - 강조색5 7 2 3 2 2 4" xfId="27269" xr:uid="{D9BB3E90-88E7-4445-A38A-08E525315560}"/>
    <cellStyle name="20% - 강조색5 7 2 3 2 2 5" xfId="53427" xr:uid="{283BBF2A-1371-4A3E-A764-3DDFCCAAF939}"/>
    <cellStyle name="20% - 강조색5 7 2 3 2 3" xfId="7966" xr:uid="{CA924190-D94E-4238-AEBD-8EB3EE924705}"/>
    <cellStyle name="20% - 강조색5 7 2 3 2 3 2" xfId="18995" xr:uid="{811F052F-165F-478F-9809-D0423A18698B}"/>
    <cellStyle name="20% - 강조색5 7 2 3 2 3 2 2" xfId="41044" xr:uid="{140AA355-C3FB-442C-A0B5-0B0144F60DC4}"/>
    <cellStyle name="20% - 강조색5 7 2 3 2 3 3" xfId="30024" xr:uid="{8138D5A9-D229-433C-BD71-F9F214D1EF87}"/>
    <cellStyle name="20% - 강조색5 7 2 3 2 4" xfId="13485" xr:uid="{41FE14B9-7086-47EA-A94F-B8BFF30E5E69}"/>
    <cellStyle name="20% - 강조색5 7 2 3 2 4 2" xfId="35534" xr:uid="{C398515C-7E07-459F-A333-02F35D2BBA57}"/>
    <cellStyle name="20% - 강조색5 7 2 3 2 5" xfId="24514" xr:uid="{2B434F9D-2C7E-4776-B47B-B8F15E1D6A18}"/>
    <cellStyle name="20% - 강조색5 7 2 3 2 6" xfId="50672" xr:uid="{DC48D4B7-EB61-429F-875E-179A0048327F}"/>
    <cellStyle name="20% - 강조색5 7 2 3 3" xfId="3819" xr:uid="{2A00529B-541E-41F8-8FD0-8CF46B291E78}"/>
    <cellStyle name="20% - 강조색5 7 2 3 3 2" xfId="9345" xr:uid="{B4F42633-C966-4980-8CBD-C4E3F18F6F36}"/>
    <cellStyle name="20% - 강조색5 7 2 3 3 2 2" xfId="20374" xr:uid="{A4E1EF40-11D3-4DCB-AE5A-40012A9D4C8A}"/>
    <cellStyle name="20% - 강조색5 7 2 3 3 2 2 2" xfId="42423" xr:uid="{CE1A5DB7-BF0A-4E9A-8117-FCBA74ED1850}"/>
    <cellStyle name="20% - 강조색5 7 2 3 3 2 3" xfId="31403" xr:uid="{08A31F5D-AAEB-4FD3-9EA9-6969B2634D3E}"/>
    <cellStyle name="20% - 강조색5 7 2 3 3 3" xfId="14864" xr:uid="{6C02EB0E-D7F7-40C0-961B-9D8C7ECD7E64}"/>
    <cellStyle name="20% - 강조색5 7 2 3 3 3 2" xfId="36913" xr:uid="{09A666C3-59B8-44F8-B116-26F2D7BF22B4}"/>
    <cellStyle name="20% - 강조색5 7 2 3 3 4" xfId="25893" xr:uid="{4DB5AA5A-40A6-49CB-B87C-7913E94414D5}"/>
    <cellStyle name="20% - 강조색5 7 2 3 3 5" xfId="52051" xr:uid="{532AD01F-1603-4A1B-AE51-2C0A451E699B}"/>
    <cellStyle name="20% - 강조색5 7 2 3 4" xfId="6590" xr:uid="{0B6BC7D5-D86C-47A9-8072-1B9AF4DA8484}"/>
    <cellStyle name="20% - 강조색5 7 2 3 4 2" xfId="17619" xr:uid="{500553B0-41D7-4527-A956-9659E60147B5}"/>
    <cellStyle name="20% - 강조색5 7 2 3 4 2 2" xfId="39668" xr:uid="{9BE540DD-3E52-4649-BCB2-EF2A22B5AA6B}"/>
    <cellStyle name="20% - 강조색5 7 2 3 4 3" xfId="28648" xr:uid="{B656F514-84FE-4DD5-8B17-53715CC7858F}"/>
    <cellStyle name="20% - 강조색5 7 2 3 4 4" xfId="54804" xr:uid="{9CB8744F-F26D-4C22-B02B-C9301AD9B5AC}"/>
    <cellStyle name="20% - 강조색5 7 2 3 5" xfId="12109" xr:uid="{08F9F42B-CD46-470B-AFAF-F345FA06870F}"/>
    <cellStyle name="20% - 강조색5 7 2 3 5 2" xfId="34158" xr:uid="{42B194FE-47B9-496D-8C07-DCDEF7DF6BD1}"/>
    <cellStyle name="20% - 강조색5 7 2 3 6" xfId="23138" xr:uid="{94FE55D9-586B-4207-9200-83D155520F5A}"/>
    <cellStyle name="20% - 강조색5 7 2 3 7" xfId="49295" xr:uid="{7D891C83-BDC3-4FD7-98A7-DD1CBCFB4EF4}"/>
    <cellStyle name="20% - 강조색5 7 2 4" xfId="1731" xr:uid="{83B3036F-9404-455D-84DB-B2D002A3E592}"/>
    <cellStyle name="20% - 강조색5 7 2 4 2" xfId="4507" xr:uid="{95DB9149-F588-48F2-A6F5-268B828E1C73}"/>
    <cellStyle name="20% - 강조색5 7 2 4 2 2" xfId="10033" xr:uid="{FC96A166-DDCB-444B-87A7-F1170E240417}"/>
    <cellStyle name="20% - 강조색5 7 2 4 2 2 2" xfId="21062" xr:uid="{DA6EBB6E-A37E-43A5-A15F-44840C7B9E6B}"/>
    <cellStyle name="20% - 강조색5 7 2 4 2 2 2 2" xfId="43111" xr:uid="{4790F2C2-1185-41B8-8978-F533FCA615EC}"/>
    <cellStyle name="20% - 강조색5 7 2 4 2 2 3" xfId="32091" xr:uid="{95E7ECA7-FF99-48DC-9C39-25B2B8CF15FF}"/>
    <cellStyle name="20% - 강조색5 7 2 4 2 3" xfId="15552" xr:uid="{769D9FD6-8F47-42D8-BAC4-D75962FB2E69}"/>
    <cellStyle name="20% - 강조색5 7 2 4 2 3 2" xfId="37601" xr:uid="{7BE385A4-9ADB-488F-83D8-E3A9EC6D6291}"/>
    <cellStyle name="20% - 강조색5 7 2 4 2 4" xfId="26581" xr:uid="{AADF3B1E-E5D7-4CFA-9426-F7AAAFE4E329}"/>
    <cellStyle name="20% - 강조색5 7 2 4 2 5" xfId="52739" xr:uid="{BFD33358-A772-4ACE-A7E2-93FBDC2493A0}"/>
    <cellStyle name="20% - 강조색5 7 2 4 3" xfId="7278" xr:uid="{7C31F951-4E6E-4F33-9893-B262D4EF1569}"/>
    <cellStyle name="20% - 강조색5 7 2 4 3 2" xfId="18307" xr:uid="{F192795C-2DEE-471D-8D8A-F4CEDF55EFA0}"/>
    <cellStyle name="20% - 강조색5 7 2 4 3 2 2" xfId="40356" xr:uid="{161EB733-79F2-4BB3-B49F-9D5743665CBF}"/>
    <cellStyle name="20% - 강조색5 7 2 4 3 3" xfId="29336" xr:uid="{062E7A48-6A4D-4B3E-9E71-D8F8AEFA2B4A}"/>
    <cellStyle name="20% - 강조색5 7 2 4 4" xfId="12797" xr:uid="{CA6BC588-B397-4D2A-ADD3-76F01491C539}"/>
    <cellStyle name="20% - 강조색5 7 2 4 4 2" xfId="34846" xr:uid="{082D3ED7-5862-49A5-82D2-4EA57AB1F951}"/>
    <cellStyle name="20% - 강조색5 7 2 4 5" xfId="23826" xr:uid="{3A8F3082-F0E3-4554-89E8-F6FCE4F05245}"/>
    <cellStyle name="20% - 강조색5 7 2 4 6" xfId="49984" xr:uid="{9A94557B-C7BC-4935-A93D-506321B91DB6}"/>
    <cellStyle name="20% - 강조색5 7 2 5" xfId="3131" xr:uid="{A4ADC3A8-51F2-4B22-BDD7-D60FDFC3BF8F}"/>
    <cellStyle name="20% - 강조색5 7 2 5 2" xfId="8657" xr:uid="{BCA241CB-76C0-40A6-B037-34C2900AD7C8}"/>
    <cellStyle name="20% - 강조색5 7 2 5 2 2" xfId="19686" xr:uid="{A4166F52-33C2-42F1-94AC-EB9BD2D7DC67}"/>
    <cellStyle name="20% - 강조색5 7 2 5 2 2 2" xfId="41735" xr:uid="{D4B9088E-D656-4D91-A0DE-CE0891793AFC}"/>
    <cellStyle name="20% - 강조색5 7 2 5 2 3" xfId="30715" xr:uid="{9539204B-0681-4F7C-AD42-63269B2E2CF1}"/>
    <cellStyle name="20% - 강조색5 7 2 5 3" xfId="14176" xr:uid="{7B3FFFB1-7C3A-4A22-9B17-F9CC8EE9D0D8}"/>
    <cellStyle name="20% - 강조색5 7 2 5 3 2" xfId="36225" xr:uid="{F4C3210B-873F-455C-8927-C14A32E9C6AD}"/>
    <cellStyle name="20% - 강조색5 7 2 5 4" xfId="25205" xr:uid="{DE2D5A9D-514C-4D19-B7D1-A71C42F9BEE8}"/>
    <cellStyle name="20% - 강조색5 7 2 5 5" xfId="51363" xr:uid="{1BE3A68E-7F9D-4684-A3F2-F3C712B73326}"/>
    <cellStyle name="20% - 강조색5 7 2 6" xfId="5902" xr:uid="{7247840D-C321-4C12-BBAA-D3B3BEC58CED}"/>
    <cellStyle name="20% - 강조색5 7 2 6 2" xfId="16931" xr:uid="{47F47341-9985-4F44-9447-1F0544EFE068}"/>
    <cellStyle name="20% - 강조색5 7 2 6 2 2" xfId="38980" xr:uid="{97B0C79D-8A3B-4288-990D-35FA0861A5AB}"/>
    <cellStyle name="20% - 강조색5 7 2 6 3" xfId="27960" xr:uid="{33BEF459-1A2E-443E-A3A2-29DFDEDFF8E5}"/>
    <cellStyle name="20% - 강조색5 7 2 6 4" xfId="54117" xr:uid="{E9ED0A09-E948-400C-BAE0-B366BCE8AE56}"/>
    <cellStyle name="20% - 강조색5 7 2 7" xfId="11421" xr:uid="{174F7469-10C1-427C-B0FA-A9B112EE42D4}"/>
    <cellStyle name="20% - 강조색5 7 2 7 2" xfId="33470" xr:uid="{B8B8D88C-72C8-47B7-990C-C1EBD6B11391}"/>
    <cellStyle name="20% - 강조색5 7 2 8" xfId="22450" xr:uid="{902B2D16-9EC6-4702-AF78-453FB26C7A42}"/>
    <cellStyle name="20% - 강조색5 7 2 9" xfId="48608" xr:uid="{64B3BCD4-FB32-46FF-9DDF-684341FF105F}"/>
    <cellStyle name="20% - 강조색5 7 3" xfId="501" xr:uid="{00000000-0005-0000-0000-0000E2000000}"/>
    <cellStyle name="20% - 강조색5 7 3 2" xfId="1238" xr:uid="{17F49F76-DA7B-4750-A0C1-C7007D7BB4BD}"/>
    <cellStyle name="20% - 강조색5 7 3 2 2" xfId="2632" xr:uid="{998A1D73-98BC-42DE-92FE-CC3C81F8EDC0}"/>
    <cellStyle name="20% - 강조색5 7 3 2 2 2" xfId="5408" xr:uid="{6096FAB1-70D9-45AF-8588-2B03B2BA809A}"/>
    <cellStyle name="20% - 강조색5 7 3 2 2 2 2" xfId="10934" xr:uid="{9C344E20-52D8-4814-8057-6639E88F2E7E}"/>
    <cellStyle name="20% - 강조색5 7 3 2 2 2 2 2" xfId="21963" xr:uid="{19F0D0A6-0D5F-46DB-B568-16E3173DEBCF}"/>
    <cellStyle name="20% - 강조색5 7 3 2 2 2 2 2 2" xfId="44012" xr:uid="{60CB8835-219A-44E3-8B1B-5E7591319B1A}"/>
    <cellStyle name="20% - 강조색5 7 3 2 2 2 2 3" xfId="32992" xr:uid="{8A488B49-2394-468D-B577-519697FC5C13}"/>
    <cellStyle name="20% - 강조색5 7 3 2 2 2 3" xfId="16453" xr:uid="{01C6FA76-3626-4820-840C-B70F559F6E95}"/>
    <cellStyle name="20% - 강조색5 7 3 2 2 2 3 2" xfId="38502" xr:uid="{25991A75-4E03-4873-B425-271816330E84}"/>
    <cellStyle name="20% - 강조색5 7 3 2 2 2 4" xfId="27482" xr:uid="{0408677E-DC1B-4E39-A790-ADB68FD2049B}"/>
    <cellStyle name="20% - 강조색5 7 3 2 2 2 5" xfId="53640" xr:uid="{83E8B03B-54EB-4916-B527-085B28EF6493}"/>
    <cellStyle name="20% - 강조색5 7 3 2 2 3" xfId="8179" xr:uid="{031B42FA-2A8D-4046-B6A1-5E42C63B2E01}"/>
    <cellStyle name="20% - 강조색5 7 3 2 2 3 2" xfId="19208" xr:uid="{8A09D36E-FAF4-4573-AEBE-B72478790C4C}"/>
    <cellStyle name="20% - 강조색5 7 3 2 2 3 2 2" xfId="41257" xr:uid="{CEAB3CD5-9695-4898-999D-CF046E7F04EE}"/>
    <cellStyle name="20% - 강조색5 7 3 2 2 3 3" xfId="30237" xr:uid="{7DF01123-03F8-4CDA-83D5-86C79E3ECC08}"/>
    <cellStyle name="20% - 강조색5 7 3 2 2 4" xfId="13698" xr:uid="{34D337F0-9303-4D6A-BF1D-86731B54DDBC}"/>
    <cellStyle name="20% - 강조색5 7 3 2 2 4 2" xfId="35747" xr:uid="{5CAB8BCD-C4FE-4B1D-8542-84D3B93C67FE}"/>
    <cellStyle name="20% - 강조색5 7 3 2 2 5" xfId="24727" xr:uid="{2B185081-3893-41F5-BBB3-66F90DEC5402}"/>
    <cellStyle name="20% - 강조색5 7 3 2 2 6" xfId="50885" xr:uid="{6955A233-5A4B-4EED-881A-4A93E64282F5}"/>
    <cellStyle name="20% - 강조색5 7 3 2 3" xfId="4032" xr:uid="{E6345EB5-E461-4585-83EB-01F64A485D48}"/>
    <cellStyle name="20% - 강조색5 7 3 2 3 2" xfId="9558" xr:uid="{B6BD2BE9-4A8E-4F98-9C6B-E3563C1F3EFB}"/>
    <cellStyle name="20% - 강조색5 7 3 2 3 2 2" xfId="20587" xr:uid="{A2D307D0-9CD4-45DB-8464-40FCF51F5980}"/>
    <cellStyle name="20% - 강조색5 7 3 2 3 2 2 2" xfId="42636" xr:uid="{B564D366-559B-4BDC-8F87-5172BCC4D9D5}"/>
    <cellStyle name="20% - 강조색5 7 3 2 3 2 3" xfId="31616" xr:uid="{766D540A-7099-4930-B92A-EC3C0EDC785A}"/>
    <cellStyle name="20% - 강조색5 7 3 2 3 3" xfId="15077" xr:uid="{6D7D2313-CA98-41E5-8AAB-D1C8800A7ECC}"/>
    <cellStyle name="20% - 강조색5 7 3 2 3 3 2" xfId="37126" xr:uid="{99B86BF0-F02F-4E05-9C19-65940DBA579C}"/>
    <cellStyle name="20% - 강조색5 7 3 2 3 4" xfId="26106" xr:uid="{EF564703-D9AE-4A4B-B6F3-7EC8312BB1DF}"/>
    <cellStyle name="20% - 강조색5 7 3 2 3 5" xfId="52264" xr:uid="{2777C3B1-A93D-4605-9AAF-415D4B925C29}"/>
    <cellStyle name="20% - 강조색5 7 3 2 4" xfId="6803" xr:uid="{DF1181F6-A524-4C72-81A8-D7741219CCCD}"/>
    <cellStyle name="20% - 강조색5 7 3 2 4 2" xfId="17832" xr:uid="{AC25F895-F49F-400C-B8B4-16C62FC4B28F}"/>
    <cellStyle name="20% - 강조색5 7 3 2 4 2 2" xfId="39881" xr:uid="{BBF9D2E5-5FCB-4A4F-A294-FBA7AEBB9978}"/>
    <cellStyle name="20% - 강조색5 7 3 2 4 3" xfId="28861" xr:uid="{47819FE4-FD0D-488A-B056-07B2AC53C917}"/>
    <cellStyle name="20% - 강조색5 7 3 2 4 4" xfId="55017" xr:uid="{223CFA98-1E5B-4F4F-B352-93ADF080D13D}"/>
    <cellStyle name="20% - 강조색5 7 3 2 5" xfId="12322" xr:uid="{7EE9D434-84CD-4211-A1B5-9596D2FEA5E9}"/>
    <cellStyle name="20% - 강조색5 7 3 2 5 2" xfId="34371" xr:uid="{16D9F030-EDAE-45D3-948E-59E1B37E1C44}"/>
    <cellStyle name="20% - 강조색5 7 3 2 6" xfId="23351" xr:uid="{4C3501E3-7292-41CD-9815-CDF655766135}"/>
    <cellStyle name="20% - 강조색5 7 3 2 7" xfId="49508" xr:uid="{2CB46E64-1F26-4548-8577-59F9C6FAA44B}"/>
    <cellStyle name="20% - 강조색5 7 3 3" xfId="1944" xr:uid="{DA19127D-F692-4F53-8AFA-749B9BD54A1C}"/>
    <cellStyle name="20% - 강조색5 7 3 3 2" xfId="4720" xr:uid="{C10A2C54-299E-4507-8768-31266EB34A61}"/>
    <cellStyle name="20% - 강조색5 7 3 3 2 2" xfId="10246" xr:uid="{7AF15767-091E-4B37-BF1C-FBF292459676}"/>
    <cellStyle name="20% - 강조색5 7 3 3 2 2 2" xfId="21275" xr:uid="{8E51967C-D077-4F5D-9EEF-5547301032FF}"/>
    <cellStyle name="20% - 강조색5 7 3 3 2 2 2 2" xfId="43324" xr:uid="{ACA900CB-054C-4D6D-83A3-BC3805C88B15}"/>
    <cellStyle name="20% - 강조색5 7 3 3 2 2 3" xfId="32304" xr:uid="{C3F4FCB1-C525-4C82-BFD0-D950A31E471E}"/>
    <cellStyle name="20% - 강조색5 7 3 3 2 3" xfId="15765" xr:uid="{A3C10130-300D-4207-B77B-88E0E1757995}"/>
    <cellStyle name="20% - 강조색5 7 3 3 2 3 2" xfId="37814" xr:uid="{086B289F-AB72-49F8-BABD-5737AE1A6DBB}"/>
    <cellStyle name="20% - 강조색5 7 3 3 2 4" xfId="26794" xr:uid="{201A5B7B-BF6B-4C29-BA2E-D0135511EB97}"/>
    <cellStyle name="20% - 강조색5 7 3 3 2 5" xfId="52952" xr:uid="{732F1CDD-9CBC-4508-87BD-1D0FEB01BDFD}"/>
    <cellStyle name="20% - 강조색5 7 3 3 3" xfId="7491" xr:uid="{0C115184-5821-4598-A425-6720ADBAD8E2}"/>
    <cellStyle name="20% - 강조색5 7 3 3 3 2" xfId="18520" xr:uid="{5FCA8E2A-52ED-41CB-BA77-944268D5990D}"/>
    <cellStyle name="20% - 강조색5 7 3 3 3 2 2" xfId="40569" xr:uid="{7109EEFB-DB89-4CF3-8B17-081B4D7A4ACB}"/>
    <cellStyle name="20% - 강조색5 7 3 3 3 3" xfId="29549" xr:uid="{728D7653-BA34-4D1D-B7E1-C225224CC438}"/>
    <cellStyle name="20% - 강조색5 7 3 3 4" xfId="13010" xr:uid="{E5FD1AAF-758D-4FCF-AD00-43CD7DD48D75}"/>
    <cellStyle name="20% - 강조색5 7 3 3 4 2" xfId="35059" xr:uid="{AD2A1FC7-1C34-4503-901D-3ED1FD0B73B4}"/>
    <cellStyle name="20% - 강조색5 7 3 3 5" xfId="24039" xr:uid="{2D50742A-2C88-469D-9D22-F6502CCCD1BE}"/>
    <cellStyle name="20% - 강조색5 7 3 3 6" xfId="50197" xr:uid="{E613FBEB-0EB7-4754-80F7-9C11A948D480}"/>
    <cellStyle name="20% - 강조색5 7 3 4" xfId="3344" xr:uid="{F8DFA717-8C31-46AE-88D5-DA8AF43C9C78}"/>
    <cellStyle name="20% - 강조색5 7 3 4 2" xfId="8870" xr:uid="{B44CAB6E-AEF1-45A7-AE63-FDA9CE477E03}"/>
    <cellStyle name="20% - 강조색5 7 3 4 2 2" xfId="19899" xr:uid="{7DDEEC84-0E20-48FB-AC72-C051BFE50CD6}"/>
    <cellStyle name="20% - 강조색5 7 3 4 2 2 2" xfId="41948" xr:uid="{5DE01B99-9E42-49B7-9419-74D28F46ACD9}"/>
    <cellStyle name="20% - 강조색5 7 3 4 2 3" xfId="30928" xr:uid="{A15CA62E-255F-485C-B8E7-8228310B0666}"/>
    <cellStyle name="20% - 강조색5 7 3 4 3" xfId="14389" xr:uid="{057DB79D-625C-4F59-BD83-39CF14A5EF5B}"/>
    <cellStyle name="20% - 강조색5 7 3 4 3 2" xfId="36438" xr:uid="{82D4D101-0973-4AB3-9AEF-3D0951AE5EFE}"/>
    <cellStyle name="20% - 강조색5 7 3 4 4" xfId="25418" xr:uid="{332D29EE-A726-4BD7-9251-49A02E601F0A}"/>
    <cellStyle name="20% - 강조색5 7 3 4 5" xfId="51576" xr:uid="{FAE40F6E-A80D-4899-B417-F8CE22E1A860}"/>
    <cellStyle name="20% - 강조색5 7 3 5" xfId="6115" xr:uid="{FDAFC437-3806-4F5A-A07E-41C7468439B4}"/>
    <cellStyle name="20% - 강조색5 7 3 5 2" xfId="17144" xr:uid="{7CE81A7F-DFF8-4298-A88D-BAF54EB0E796}"/>
    <cellStyle name="20% - 강조색5 7 3 5 2 2" xfId="39193" xr:uid="{3A4202B6-B3D2-458F-9120-569588F2FEE4}"/>
    <cellStyle name="20% - 강조색5 7 3 5 3" xfId="28173" xr:uid="{D567BF59-10B2-4D67-A06B-AB56CED3DB13}"/>
    <cellStyle name="20% - 강조색5 7 3 5 4" xfId="54329" xr:uid="{E6F0E93F-4EF1-4FEB-9E2C-8C493EB2DBE0}"/>
    <cellStyle name="20% - 강조색5 7 3 6" xfId="11634" xr:uid="{945BD760-E02B-4168-A143-BF631F6E6AAC}"/>
    <cellStyle name="20% - 강조색5 7 3 6 2" xfId="33683" xr:uid="{A3725510-BC0B-4074-B7D9-773A42B97334}"/>
    <cellStyle name="20% - 강조색5 7 3 7" xfId="22663" xr:uid="{E03B57DC-375C-476A-A380-3FF709CC10E6}"/>
    <cellStyle name="20% - 강조색5 7 3 8" xfId="48820" xr:uid="{A7FF01AD-6A49-4778-A4EB-D0A9C2C67271}"/>
    <cellStyle name="20% - 강조색5 7 4" xfId="896" xr:uid="{16E4A7CA-1FC8-4262-8A4F-F91ABC04A3AB}"/>
    <cellStyle name="20% - 강조색5 7 4 2" xfId="2290" xr:uid="{06635BCC-2B29-4EE2-9D6C-0218353AEF8C}"/>
    <cellStyle name="20% - 강조색5 7 4 2 2" xfId="5066" xr:uid="{17CD117A-8BF9-475F-B9BE-1A7828463C03}"/>
    <cellStyle name="20% - 강조색5 7 4 2 2 2" xfId="10592" xr:uid="{3BF4B167-4F1F-40F5-829F-23CCECA45869}"/>
    <cellStyle name="20% - 강조색5 7 4 2 2 2 2" xfId="21621" xr:uid="{990D2394-25E9-453F-8559-DCCA4947B7D1}"/>
    <cellStyle name="20% - 강조색5 7 4 2 2 2 2 2" xfId="43670" xr:uid="{6C6520D0-B7DA-4F16-8557-A161F3914441}"/>
    <cellStyle name="20% - 강조색5 7 4 2 2 2 3" xfId="32650" xr:uid="{D575FFF1-82F4-4BA1-8227-C67E403089AD}"/>
    <cellStyle name="20% - 강조색5 7 4 2 2 3" xfId="16111" xr:uid="{810885AD-D577-402A-B2AC-0F52B5681680}"/>
    <cellStyle name="20% - 강조색5 7 4 2 2 3 2" xfId="38160" xr:uid="{AF92D1C3-27F8-4508-ACDC-5898939F952C}"/>
    <cellStyle name="20% - 강조색5 7 4 2 2 4" xfId="27140" xr:uid="{D7AE4881-3BB2-4B01-8D7E-8DF9388AB734}"/>
    <cellStyle name="20% - 강조색5 7 4 2 2 5" xfId="53298" xr:uid="{9A7B8102-937B-4833-8021-7E964A38B5D1}"/>
    <cellStyle name="20% - 강조색5 7 4 2 3" xfId="7837" xr:uid="{773042AF-E0CD-430D-94E4-528B12BFC50D}"/>
    <cellStyle name="20% - 강조색5 7 4 2 3 2" xfId="18866" xr:uid="{8B950937-4086-4B53-AD20-89C7F56082C9}"/>
    <cellStyle name="20% - 강조색5 7 4 2 3 2 2" xfId="40915" xr:uid="{D173E101-F2B1-4AA7-8A2B-E1392D5114CF}"/>
    <cellStyle name="20% - 강조색5 7 4 2 3 3" xfId="29895" xr:uid="{2F023F1B-D93D-40AC-8371-C1851FD347B4}"/>
    <cellStyle name="20% - 강조색5 7 4 2 4" xfId="13356" xr:uid="{487FD627-9565-4052-8993-AB1AEB85FEF4}"/>
    <cellStyle name="20% - 강조색5 7 4 2 4 2" xfId="35405" xr:uid="{AE24147D-6460-4A4E-A6E1-15AA1F2CC69F}"/>
    <cellStyle name="20% - 강조색5 7 4 2 5" xfId="24385" xr:uid="{9A19F1BE-3C49-4BDC-A3C4-47013D803C06}"/>
    <cellStyle name="20% - 강조색5 7 4 2 6" xfId="50543" xr:uid="{F4962B2F-DB8D-47AC-8EF4-A45FCFD07F1D}"/>
    <cellStyle name="20% - 강조색5 7 4 3" xfId="3690" xr:uid="{ED81D866-AE4D-41D1-AE04-81A540719294}"/>
    <cellStyle name="20% - 강조색5 7 4 3 2" xfId="9216" xr:uid="{EED6B47F-6CDA-4BF2-A46D-35ED610B4AF6}"/>
    <cellStyle name="20% - 강조색5 7 4 3 2 2" xfId="20245" xr:uid="{6AEEFB17-8A87-42E3-A188-B267DEDC572C}"/>
    <cellStyle name="20% - 강조색5 7 4 3 2 2 2" xfId="42294" xr:uid="{E1A445CE-AD4C-4A59-A588-B6FD63D4625D}"/>
    <cellStyle name="20% - 강조색5 7 4 3 2 3" xfId="31274" xr:uid="{13018F48-49F5-42F5-8B3B-1A79715756BF}"/>
    <cellStyle name="20% - 강조색5 7 4 3 3" xfId="14735" xr:uid="{8E9BD7A9-FDCA-4608-8C02-A05EFCADFF07}"/>
    <cellStyle name="20% - 강조색5 7 4 3 3 2" xfId="36784" xr:uid="{A10947F2-BA64-4826-B6A0-EB967D174D2F}"/>
    <cellStyle name="20% - 강조색5 7 4 3 4" xfId="25764" xr:uid="{F3DD15BC-0BA1-4894-AF27-D818F2BCA76F}"/>
    <cellStyle name="20% - 강조색5 7 4 3 5" xfId="51922" xr:uid="{9AB1539E-8574-4283-9B9A-9C65D7835207}"/>
    <cellStyle name="20% - 강조색5 7 4 4" xfId="6461" xr:uid="{0ECB24FF-3F06-4125-B6E8-FD418C9CBDDD}"/>
    <cellStyle name="20% - 강조색5 7 4 4 2" xfId="17490" xr:uid="{DB555BD7-6DD3-4C87-A78B-521A61127BB9}"/>
    <cellStyle name="20% - 강조색5 7 4 4 2 2" xfId="39539" xr:uid="{15ADA53A-8D6E-4622-860B-97B5296F696C}"/>
    <cellStyle name="20% - 강조색5 7 4 4 3" xfId="28519" xr:uid="{1075A2CF-F9C2-4F7C-A726-BA9DC452C030}"/>
    <cellStyle name="20% - 강조색5 7 4 4 4" xfId="54675" xr:uid="{16B6E644-89F4-41A1-938A-9F95AAB7C569}"/>
    <cellStyle name="20% - 강조색5 7 4 5" xfId="11980" xr:uid="{BE215892-CE32-42FE-95E6-73B0EA01107D}"/>
    <cellStyle name="20% - 강조색5 7 4 5 2" xfId="34029" xr:uid="{1150F357-5D93-4FD0-8677-52ED80EA268B}"/>
    <cellStyle name="20% - 강조색5 7 4 6" xfId="23009" xr:uid="{62331611-8943-4804-9A1C-ACC76FDF93E8}"/>
    <cellStyle name="20% - 강조색5 7 4 7" xfId="49166" xr:uid="{4D9C5797-CE5F-4C15-9BFF-3538B22BC0BE}"/>
    <cellStyle name="20% - 강조색5 7 5" xfId="1602" xr:uid="{BC85FCF3-85DB-4F0A-A677-E8F11F1783F1}"/>
    <cellStyle name="20% - 강조색5 7 5 2" xfId="4378" xr:uid="{24D03D75-41EA-4A09-AB29-30F0FECA7618}"/>
    <cellStyle name="20% - 강조색5 7 5 2 2" xfId="9904" xr:uid="{99B5E1D5-C234-4FDE-9C25-9ECC8F971556}"/>
    <cellStyle name="20% - 강조색5 7 5 2 2 2" xfId="20933" xr:uid="{A92318A5-A3A7-454C-A5FE-841961600C55}"/>
    <cellStyle name="20% - 강조색5 7 5 2 2 2 2" xfId="42982" xr:uid="{C80289BC-2CA9-4C0E-A71A-B6D318B22884}"/>
    <cellStyle name="20% - 강조색5 7 5 2 2 3" xfId="31962" xr:uid="{A0CE7249-D596-4F9A-BFCE-55B4246408EE}"/>
    <cellStyle name="20% - 강조색5 7 5 2 3" xfId="15423" xr:uid="{716CF73F-8B99-4881-A785-A1023D41124E}"/>
    <cellStyle name="20% - 강조색5 7 5 2 3 2" xfId="37472" xr:uid="{6926790C-FC62-464C-AA73-0124914A33E8}"/>
    <cellStyle name="20% - 강조색5 7 5 2 4" xfId="26452" xr:uid="{D0170208-5A79-4400-A536-F0FA0F5BBE93}"/>
    <cellStyle name="20% - 강조색5 7 5 2 5" xfId="52610" xr:uid="{679412A2-F4AE-4DCF-9909-BEA7C5722593}"/>
    <cellStyle name="20% - 강조색5 7 5 3" xfId="7149" xr:uid="{513516EA-B782-4C2C-93DA-5FA9765550A2}"/>
    <cellStyle name="20% - 강조색5 7 5 3 2" xfId="18178" xr:uid="{87D5CC70-EBFD-401F-A7B8-32496E76767A}"/>
    <cellStyle name="20% - 강조색5 7 5 3 2 2" xfId="40227" xr:uid="{52125044-A7C6-4B6D-823E-DDA912109418}"/>
    <cellStyle name="20% - 강조색5 7 5 3 3" xfId="29207" xr:uid="{440D0DCC-CF61-4F07-BDEE-A7F47D63D999}"/>
    <cellStyle name="20% - 강조색5 7 5 4" xfId="12668" xr:uid="{A3C91F0A-A88D-4C36-A381-8037CCAAF506}"/>
    <cellStyle name="20% - 강조색5 7 5 4 2" xfId="34717" xr:uid="{58F2902E-687F-40C0-AA5F-732ED2E9FD01}"/>
    <cellStyle name="20% - 강조색5 7 5 5" xfId="23697" xr:uid="{B463E0DF-6692-41E0-9C4C-7C78413B934C}"/>
    <cellStyle name="20% - 강조색5 7 5 6" xfId="49855" xr:uid="{7C232E44-6713-4FAF-9984-34B9FC824EA6}"/>
    <cellStyle name="20% - 강조색5 7 6" xfId="3002" xr:uid="{A6F08674-736B-4C23-8C71-347DC2B870EA}"/>
    <cellStyle name="20% - 강조색5 7 6 2" xfId="8528" xr:uid="{6D93AAD1-A9A5-4F65-B5EB-967780D93876}"/>
    <cellStyle name="20% - 강조색5 7 6 2 2" xfId="19557" xr:uid="{DC708C76-30E7-4348-B0FE-5C06AC8A9B03}"/>
    <cellStyle name="20% - 강조색5 7 6 2 2 2" xfId="41606" xr:uid="{80B12076-649C-4D71-951E-F7523C895796}"/>
    <cellStyle name="20% - 강조색5 7 6 2 3" xfId="30586" xr:uid="{C2721E45-B5DD-458E-8459-E364E674AC7B}"/>
    <cellStyle name="20% - 강조색5 7 6 3" xfId="14047" xr:uid="{E64056AF-7EE2-4BDD-8012-4A899A185BBC}"/>
    <cellStyle name="20% - 강조색5 7 6 3 2" xfId="36096" xr:uid="{DC203D53-B674-4789-A452-3716BB807EBE}"/>
    <cellStyle name="20% - 강조색5 7 6 4" xfId="25076" xr:uid="{BEE4ABF2-27B1-4A2C-A813-CF696FB84D21}"/>
    <cellStyle name="20% - 강조색5 7 6 5" xfId="51234" xr:uid="{1AFD0200-7112-4679-9048-11DD5CFC0934}"/>
    <cellStyle name="20% - 강조색5 7 7" xfId="5773" xr:uid="{6FA6524A-7FB5-44C4-83F8-A7313206BEF2}"/>
    <cellStyle name="20% - 강조색5 7 7 2" xfId="16802" xr:uid="{E12694D1-99EA-4E48-BA42-68C453B2B33B}"/>
    <cellStyle name="20% - 강조색5 7 7 2 2" xfId="38851" xr:uid="{CB3E101E-0299-460C-BA7D-8BE235498BC0}"/>
    <cellStyle name="20% - 강조색5 7 7 3" xfId="27831" xr:uid="{D6EE4320-2925-4EFB-B4E7-200B8F6554E5}"/>
    <cellStyle name="20% - 강조색5 7 7 4" xfId="53988" xr:uid="{1CF09DBF-EABF-44E4-B539-C2F56F51EF86}"/>
    <cellStyle name="20% - 강조색5 7 8" xfId="11292" xr:uid="{0EABC20A-74F1-4E74-9A5F-0229988A167A}"/>
    <cellStyle name="20% - 강조색5 7 8 2" xfId="33341" xr:uid="{4A7CFE6B-AC6B-449E-9DC0-0659246975BA}"/>
    <cellStyle name="20% - 강조색5 7 9" xfId="22321" xr:uid="{64A013F6-6C75-42DF-AFBE-0740BC0FB973}"/>
    <cellStyle name="20% - 강조색5 8" xfId="154" xr:uid="{00000000-0005-0000-0000-0000E3000000}"/>
    <cellStyle name="20% - 강조색5 8 10" xfId="48492" xr:uid="{2A72ABB0-2094-4FD3-B5DD-604D0D929097}"/>
    <cellStyle name="20% - 강조색5 8 2" xfId="283" xr:uid="{00000000-0005-0000-0000-0000E4000000}"/>
    <cellStyle name="20% - 강조색5 8 2 2" xfId="643" xr:uid="{00000000-0005-0000-0000-0000E5000000}"/>
    <cellStyle name="20% - 강조색5 8 2 2 2" xfId="1380" xr:uid="{F2AF6117-5844-4B4F-9036-C7C1AAC2ED11}"/>
    <cellStyle name="20% - 강조색5 8 2 2 2 2" xfId="2774" xr:uid="{FC643E75-A542-4DE0-A2A0-27654E2042C5}"/>
    <cellStyle name="20% - 강조색5 8 2 2 2 2 2" xfId="5550" xr:uid="{32A0E9B3-E47B-4BFD-97BA-A811B6BC4452}"/>
    <cellStyle name="20% - 강조색5 8 2 2 2 2 2 2" xfId="11076" xr:uid="{0A7D1524-F070-4D83-B094-FEC818180B4E}"/>
    <cellStyle name="20% - 강조색5 8 2 2 2 2 2 2 2" xfId="22105" xr:uid="{D302BDD3-D0F4-40AC-B8E8-3F0C947F6B4D}"/>
    <cellStyle name="20% - 강조색5 8 2 2 2 2 2 2 2 2" xfId="44154" xr:uid="{6FF51C54-FFAF-430B-B2EE-1B5FB3CAE09B}"/>
    <cellStyle name="20% - 강조색5 8 2 2 2 2 2 2 3" xfId="33134" xr:uid="{E7C594D8-1FB8-45B0-A3AA-282FE4ECED78}"/>
    <cellStyle name="20% - 강조색5 8 2 2 2 2 2 3" xfId="16595" xr:uid="{F3B16711-46CF-409F-A74D-3B9D6364C4CA}"/>
    <cellStyle name="20% - 강조색5 8 2 2 2 2 2 3 2" xfId="38644" xr:uid="{42D8F67D-81FC-4CF9-8CAE-752049F94F29}"/>
    <cellStyle name="20% - 강조색5 8 2 2 2 2 2 4" xfId="27624" xr:uid="{7B2E2196-6E31-44CA-AA67-0F1F4AF1886A}"/>
    <cellStyle name="20% - 강조색5 8 2 2 2 2 2 5" xfId="53782" xr:uid="{9CEC2E7F-ED29-4924-A6DA-8BB20EE901A6}"/>
    <cellStyle name="20% - 강조색5 8 2 2 2 2 3" xfId="8321" xr:uid="{237B83BF-B6CE-47D8-AD3E-C6F8E80578A0}"/>
    <cellStyle name="20% - 강조색5 8 2 2 2 2 3 2" xfId="19350" xr:uid="{CC682273-A5CF-44DF-9446-700712847736}"/>
    <cellStyle name="20% - 강조색5 8 2 2 2 2 3 2 2" xfId="41399" xr:uid="{B1197818-5EF1-4FA4-80A9-CFFE14E25186}"/>
    <cellStyle name="20% - 강조색5 8 2 2 2 2 3 3" xfId="30379" xr:uid="{865DFE57-B315-4615-9BDD-29C3367BAD50}"/>
    <cellStyle name="20% - 강조색5 8 2 2 2 2 4" xfId="13840" xr:uid="{1922E5B9-C36A-4595-BACD-4DCFC39490E8}"/>
    <cellStyle name="20% - 강조색5 8 2 2 2 2 4 2" xfId="35889" xr:uid="{FB465587-675F-47EC-9C17-0C18A5383C5F}"/>
    <cellStyle name="20% - 강조색5 8 2 2 2 2 5" xfId="24869" xr:uid="{69A602F4-EFC2-447F-B6AA-ACA9CB6D2B9D}"/>
    <cellStyle name="20% - 강조색5 8 2 2 2 2 6" xfId="51027" xr:uid="{F1332AFD-4253-4D52-AB0E-0566766C1D71}"/>
    <cellStyle name="20% - 강조색5 8 2 2 2 3" xfId="4174" xr:uid="{563398C0-B6D0-4B9D-ACE1-DF28C323428A}"/>
    <cellStyle name="20% - 강조색5 8 2 2 2 3 2" xfId="9700" xr:uid="{4B54016A-553A-4748-84EE-52798FC0E5C1}"/>
    <cellStyle name="20% - 강조색5 8 2 2 2 3 2 2" xfId="20729" xr:uid="{F2E50399-6AEC-4E5A-BA9C-F8C7BB829398}"/>
    <cellStyle name="20% - 강조색5 8 2 2 2 3 2 2 2" xfId="42778" xr:uid="{1BC2E995-6DCA-4D3B-A86C-90C9B45E2D11}"/>
    <cellStyle name="20% - 강조색5 8 2 2 2 3 2 3" xfId="31758" xr:uid="{F19955FD-19F4-4EEC-89EF-3BEC5142BD2C}"/>
    <cellStyle name="20% - 강조색5 8 2 2 2 3 3" xfId="15219" xr:uid="{A845300A-B906-4BB7-82BD-F28B5687D310}"/>
    <cellStyle name="20% - 강조색5 8 2 2 2 3 3 2" xfId="37268" xr:uid="{7B6C4A42-6F7C-40FC-A3AA-098026123863}"/>
    <cellStyle name="20% - 강조색5 8 2 2 2 3 4" xfId="26248" xr:uid="{13F3D945-4D7E-4555-8586-CDD984919816}"/>
    <cellStyle name="20% - 강조색5 8 2 2 2 3 5" xfId="52406" xr:uid="{BE0DFA36-3586-4BCF-B945-DDA4AE1B021C}"/>
    <cellStyle name="20% - 강조색5 8 2 2 2 4" xfId="6945" xr:uid="{2891B9DC-A9B5-43D9-9DB8-5746A1744934}"/>
    <cellStyle name="20% - 강조색5 8 2 2 2 4 2" xfId="17974" xr:uid="{E154D033-E90B-4F0C-9ADA-139A41F1853E}"/>
    <cellStyle name="20% - 강조색5 8 2 2 2 4 2 2" xfId="40023" xr:uid="{EC44443C-0BAF-411A-9C1C-02331F512D88}"/>
    <cellStyle name="20% - 강조색5 8 2 2 2 4 3" xfId="29003" xr:uid="{99952EC3-B685-4C75-8AF0-D3C9FEF709B6}"/>
    <cellStyle name="20% - 강조색5 8 2 2 2 4 4" xfId="55159" xr:uid="{80B3F95B-6B4D-4CBE-A787-C478DC464FB9}"/>
    <cellStyle name="20% - 강조색5 8 2 2 2 5" xfId="12464" xr:uid="{E0D92373-3C1D-4607-9F87-2515D8C9F7B9}"/>
    <cellStyle name="20% - 강조색5 8 2 2 2 5 2" xfId="34513" xr:uid="{B41072FD-0BA6-47C6-9F43-B42E39813365}"/>
    <cellStyle name="20% - 강조색5 8 2 2 2 6" xfId="23493" xr:uid="{2475FD06-9C63-4F52-9276-C7241C00FA19}"/>
    <cellStyle name="20% - 강조색5 8 2 2 2 7" xfId="49650" xr:uid="{817447CD-81F2-4808-90E5-3FF9C6A202C2}"/>
    <cellStyle name="20% - 강조색5 8 2 2 3" xfId="2086" xr:uid="{9F6A8308-169E-4EA1-BBD6-F9969AA0A7D8}"/>
    <cellStyle name="20% - 강조색5 8 2 2 3 2" xfId="4862" xr:uid="{19DCDA7A-0EBB-406E-8FBF-A6062C103DD4}"/>
    <cellStyle name="20% - 강조색5 8 2 2 3 2 2" xfId="10388" xr:uid="{22A17753-FBEA-4C6B-9AC4-755BCF1DB52C}"/>
    <cellStyle name="20% - 강조색5 8 2 2 3 2 2 2" xfId="21417" xr:uid="{22C31DCF-0C90-4B74-8023-E2A44729413A}"/>
    <cellStyle name="20% - 강조색5 8 2 2 3 2 2 2 2" xfId="43466" xr:uid="{EA8DD3F8-4CAF-439A-8808-2C4A366F8C6A}"/>
    <cellStyle name="20% - 강조색5 8 2 2 3 2 2 3" xfId="32446" xr:uid="{21141A77-23EB-4C3B-BD53-CF8FC12F424F}"/>
    <cellStyle name="20% - 강조색5 8 2 2 3 2 3" xfId="15907" xr:uid="{9A5E8CC8-108E-4C42-A6E8-27F09C0B0265}"/>
    <cellStyle name="20% - 강조색5 8 2 2 3 2 3 2" xfId="37956" xr:uid="{41BC5509-86C0-4F4F-8584-56A3E85B3E9B}"/>
    <cellStyle name="20% - 강조색5 8 2 2 3 2 4" xfId="26936" xr:uid="{950D2389-3C73-40FA-961A-E1432384FCD3}"/>
    <cellStyle name="20% - 강조색5 8 2 2 3 2 5" xfId="53094" xr:uid="{A2211882-86F8-4E89-96D7-830A563E6AF3}"/>
    <cellStyle name="20% - 강조색5 8 2 2 3 3" xfId="7633" xr:uid="{21B55F33-4C63-48D6-BF97-0EA39FB00C7A}"/>
    <cellStyle name="20% - 강조색5 8 2 2 3 3 2" xfId="18662" xr:uid="{073879EA-0C50-471F-981F-E06303CC7D08}"/>
    <cellStyle name="20% - 강조색5 8 2 2 3 3 2 2" xfId="40711" xr:uid="{39406F81-58FF-4AB6-BDED-057C7F1877F9}"/>
    <cellStyle name="20% - 강조색5 8 2 2 3 3 3" xfId="29691" xr:uid="{BB618BDC-1CE3-4B09-9AC8-8FA9170C6A6A}"/>
    <cellStyle name="20% - 강조색5 8 2 2 3 4" xfId="13152" xr:uid="{FD3D36B5-D910-4CA1-B39B-4406F4E82CB2}"/>
    <cellStyle name="20% - 강조색5 8 2 2 3 4 2" xfId="35201" xr:uid="{95E7BE25-3902-4041-96B5-F1293C9331ED}"/>
    <cellStyle name="20% - 강조색5 8 2 2 3 5" xfId="24181" xr:uid="{D0ADC25E-D77B-4AB1-85D7-238F85AE7C7B}"/>
    <cellStyle name="20% - 강조색5 8 2 2 3 6" xfId="50339" xr:uid="{F7BA8363-8FB7-43B5-BCBD-D5B770428B7D}"/>
    <cellStyle name="20% - 강조색5 8 2 2 4" xfId="3486" xr:uid="{997B4CAB-FB52-43A3-998C-34CBF8A389F9}"/>
    <cellStyle name="20% - 강조색5 8 2 2 4 2" xfId="9012" xr:uid="{202D22C6-652E-47D9-8BCB-42FFB3AF4B80}"/>
    <cellStyle name="20% - 강조색5 8 2 2 4 2 2" xfId="20041" xr:uid="{90F29DBA-63B9-4E1F-A641-4BCC2E070415}"/>
    <cellStyle name="20% - 강조색5 8 2 2 4 2 2 2" xfId="42090" xr:uid="{FD307590-3E7E-4F05-844A-7F5DE3C7FC0A}"/>
    <cellStyle name="20% - 강조색5 8 2 2 4 2 3" xfId="31070" xr:uid="{85AF769B-CA6A-473B-A364-E8BE0E0CA191}"/>
    <cellStyle name="20% - 강조색5 8 2 2 4 3" xfId="14531" xr:uid="{C1C68210-F2C8-413C-BBA7-A2ED7D0FF734}"/>
    <cellStyle name="20% - 강조색5 8 2 2 4 3 2" xfId="36580" xr:uid="{05BA48FD-DBC4-4D51-8465-A344F17CEE36}"/>
    <cellStyle name="20% - 강조색5 8 2 2 4 4" xfId="25560" xr:uid="{F13B76B6-C8CB-4C35-92D1-EEE9F45FCED6}"/>
    <cellStyle name="20% - 강조색5 8 2 2 4 5" xfId="51718" xr:uid="{3A5E81AA-1BCC-408B-9A0C-721E807EF97A}"/>
    <cellStyle name="20% - 강조색5 8 2 2 5" xfId="6257" xr:uid="{BB9DB51D-AD46-4B92-AB31-7D19B33BF2C3}"/>
    <cellStyle name="20% - 강조색5 8 2 2 5 2" xfId="17286" xr:uid="{BCBA0C4E-76A8-46E9-8939-76AFAC648F5A}"/>
    <cellStyle name="20% - 강조색5 8 2 2 5 2 2" xfId="39335" xr:uid="{33A029B1-934E-4B27-907B-6B84903DF7BF}"/>
    <cellStyle name="20% - 강조색5 8 2 2 5 3" xfId="28315" xr:uid="{E1816E05-FDA4-409D-83A9-CBAE99D6F654}"/>
    <cellStyle name="20% - 강조색5 8 2 2 5 4" xfId="54471" xr:uid="{F3D27B69-131A-45C7-B90C-5FDED91E313B}"/>
    <cellStyle name="20% - 강조색5 8 2 2 6" xfId="11776" xr:uid="{122DEB2C-1110-4CC6-9127-F0220207FB68}"/>
    <cellStyle name="20% - 강조색5 8 2 2 6 2" xfId="33825" xr:uid="{CAEDA107-5F25-44F0-B1FB-69020CF280AD}"/>
    <cellStyle name="20% - 강조색5 8 2 2 7" xfId="22805" xr:uid="{B092D498-434E-4A6E-A102-08B99ACAD1A6}"/>
    <cellStyle name="20% - 강조색5 8 2 2 8" xfId="48962" xr:uid="{7B733D96-6BC0-48E1-8EE6-71052FE91D85}"/>
    <cellStyle name="20% - 강조색5 8 2 3" xfId="1038" xr:uid="{A47DCED7-6305-4A28-8259-BC95159A0B63}"/>
    <cellStyle name="20% - 강조색5 8 2 3 2" xfId="2432" xr:uid="{60950387-AA54-496C-A2EF-1D57B5A351E9}"/>
    <cellStyle name="20% - 강조색5 8 2 3 2 2" xfId="5208" xr:uid="{B360C7E6-6312-4F7A-8383-0EB21248A320}"/>
    <cellStyle name="20% - 강조색5 8 2 3 2 2 2" xfId="10734" xr:uid="{3D3870AF-F384-4659-9F83-7EC93DB09F80}"/>
    <cellStyle name="20% - 강조색5 8 2 3 2 2 2 2" xfId="21763" xr:uid="{BE41CD28-AAD6-4BE5-ADA5-ACE5F779C58C}"/>
    <cellStyle name="20% - 강조색5 8 2 3 2 2 2 2 2" xfId="43812" xr:uid="{DD135408-D5DE-45F1-BE1D-25FFB95CE011}"/>
    <cellStyle name="20% - 강조색5 8 2 3 2 2 2 3" xfId="32792" xr:uid="{ACA25F7C-C468-4DB7-8CC7-6D3B776D0C0C}"/>
    <cellStyle name="20% - 강조색5 8 2 3 2 2 3" xfId="16253" xr:uid="{A3223F69-7E55-4475-A6B7-D9195450BB4C}"/>
    <cellStyle name="20% - 강조색5 8 2 3 2 2 3 2" xfId="38302" xr:uid="{ED58DD49-3475-4728-A84F-5ECB895CCAF1}"/>
    <cellStyle name="20% - 강조색5 8 2 3 2 2 4" xfId="27282" xr:uid="{13EFC53E-CAA2-4989-AD64-76077A86D89C}"/>
    <cellStyle name="20% - 강조색5 8 2 3 2 2 5" xfId="53440" xr:uid="{6A6CA270-EE9E-4775-88B1-5B1E7F24F4E7}"/>
    <cellStyle name="20% - 강조색5 8 2 3 2 3" xfId="7979" xr:uid="{8256DF1A-FA45-44CB-AC55-15B1653B833A}"/>
    <cellStyle name="20% - 강조색5 8 2 3 2 3 2" xfId="19008" xr:uid="{0F12DEF2-B5BF-4AD0-8261-8AF91F5802E9}"/>
    <cellStyle name="20% - 강조색5 8 2 3 2 3 2 2" xfId="41057" xr:uid="{3EEF3112-C4E4-4B18-B15B-C30C0C53840D}"/>
    <cellStyle name="20% - 강조색5 8 2 3 2 3 3" xfId="30037" xr:uid="{D585FDF0-509B-402E-96B9-14281944EB8A}"/>
    <cellStyle name="20% - 강조색5 8 2 3 2 4" xfId="13498" xr:uid="{78CFBBA9-239F-40D6-8598-061C98AFE26E}"/>
    <cellStyle name="20% - 강조색5 8 2 3 2 4 2" xfId="35547" xr:uid="{06E4D36F-8B27-4FD9-A68A-4E6FD59E763A}"/>
    <cellStyle name="20% - 강조색5 8 2 3 2 5" xfId="24527" xr:uid="{1E035A33-C419-47BA-A773-B5301186474B}"/>
    <cellStyle name="20% - 강조색5 8 2 3 2 6" xfId="50685" xr:uid="{6EE26D92-EB85-4F55-BAA6-162BC80A6A0F}"/>
    <cellStyle name="20% - 강조색5 8 2 3 3" xfId="3832" xr:uid="{8DD3AF22-3ED0-4B50-8B7B-1EAAAE3CE855}"/>
    <cellStyle name="20% - 강조색5 8 2 3 3 2" xfId="9358" xr:uid="{1999356E-DBDB-4C34-A234-34DAD2EEE241}"/>
    <cellStyle name="20% - 강조색5 8 2 3 3 2 2" xfId="20387" xr:uid="{82EB56E5-1D74-43CF-A79E-332EEA7F03B3}"/>
    <cellStyle name="20% - 강조색5 8 2 3 3 2 2 2" xfId="42436" xr:uid="{8A5B9685-8225-477E-9DCA-84E74234D19D}"/>
    <cellStyle name="20% - 강조색5 8 2 3 3 2 3" xfId="31416" xr:uid="{0DD9F2F6-8CF8-40B1-9421-B2B95E201B85}"/>
    <cellStyle name="20% - 강조색5 8 2 3 3 3" xfId="14877" xr:uid="{F4B7018B-599C-41AE-BA08-D7B1D4D6FBE9}"/>
    <cellStyle name="20% - 강조색5 8 2 3 3 3 2" xfId="36926" xr:uid="{EEF30015-9458-46DF-8F8E-B5808CEB819E}"/>
    <cellStyle name="20% - 강조색5 8 2 3 3 4" xfId="25906" xr:uid="{A7D9A836-277A-4AA3-80C2-EFFBC7AD8951}"/>
    <cellStyle name="20% - 강조색5 8 2 3 3 5" xfId="52064" xr:uid="{F9D111B1-EDC9-421E-A244-E9DBB846A7FD}"/>
    <cellStyle name="20% - 강조색5 8 2 3 4" xfId="6603" xr:uid="{B3BB7545-24F6-466B-993D-241BED71554C}"/>
    <cellStyle name="20% - 강조색5 8 2 3 4 2" xfId="17632" xr:uid="{B7635631-E587-4C7E-A42B-F6B383E2E1C0}"/>
    <cellStyle name="20% - 강조색5 8 2 3 4 2 2" xfId="39681" xr:uid="{EFEACADA-627E-4FC4-BB7A-850E351D6611}"/>
    <cellStyle name="20% - 강조색5 8 2 3 4 3" xfId="28661" xr:uid="{437E8B41-F530-4C2C-80CA-41C694C36CF3}"/>
    <cellStyle name="20% - 강조색5 8 2 3 4 4" xfId="54817" xr:uid="{813964DE-C4DA-41A8-A28B-8C74C002C7C5}"/>
    <cellStyle name="20% - 강조색5 8 2 3 5" xfId="12122" xr:uid="{19691FBB-DC5D-41E2-A5C9-F99A61DE8A5C}"/>
    <cellStyle name="20% - 강조색5 8 2 3 5 2" xfId="34171" xr:uid="{022392A5-439B-48CE-896B-F6D6A847BC17}"/>
    <cellStyle name="20% - 강조색5 8 2 3 6" xfId="23151" xr:uid="{9969197D-5BA4-423B-A1F3-F812651E3CA8}"/>
    <cellStyle name="20% - 강조색5 8 2 3 7" xfId="49308" xr:uid="{5FA26F2D-8C3C-4E93-81BB-28D4D5C02257}"/>
    <cellStyle name="20% - 강조색5 8 2 4" xfId="1744" xr:uid="{3F7704CD-3170-444D-942C-96557F1BF2A4}"/>
    <cellStyle name="20% - 강조색5 8 2 4 2" xfId="4520" xr:uid="{6714D185-2C0B-46E1-8074-CA41D48CE039}"/>
    <cellStyle name="20% - 강조색5 8 2 4 2 2" xfId="10046" xr:uid="{3E2E6C51-92B3-432E-8947-5E3DC7F6F9DD}"/>
    <cellStyle name="20% - 강조색5 8 2 4 2 2 2" xfId="21075" xr:uid="{05176B8C-68FA-436B-B846-551E9E622804}"/>
    <cellStyle name="20% - 강조색5 8 2 4 2 2 2 2" xfId="43124" xr:uid="{10EBDE41-C849-4295-B1A1-9A925045736E}"/>
    <cellStyle name="20% - 강조색5 8 2 4 2 2 3" xfId="32104" xr:uid="{EBB46CA7-C1DC-43D6-9145-F2C1C54B5635}"/>
    <cellStyle name="20% - 강조색5 8 2 4 2 3" xfId="15565" xr:uid="{A6A81E07-945C-4943-A6F7-B43556B2CA6C}"/>
    <cellStyle name="20% - 강조색5 8 2 4 2 3 2" xfId="37614" xr:uid="{FE93D721-EDF6-492F-A70B-1D9B5CD5497B}"/>
    <cellStyle name="20% - 강조색5 8 2 4 2 4" xfId="26594" xr:uid="{61AB5CB4-B2DA-41A3-81E8-BC77506F72B3}"/>
    <cellStyle name="20% - 강조색5 8 2 4 2 5" xfId="52752" xr:uid="{09AE9A11-7252-43D8-9725-96DF24A4DCFF}"/>
    <cellStyle name="20% - 강조색5 8 2 4 3" xfId="7291" xr:uid="{2476B8C2-0F0C-4B76-8FC8-01491760D919}"/>
    <cellStyle name="20% - 강조색5 8 2 4 3 2" xfId="18320" xr:uid="{F2C79B0C-6AC2-4661-A849-20610E0BF67D}"/>
    <cellStyle name="20% - 강조색5 8 2 4 3 2 2" xfId="40369" xr:uid="{0D8C2F3A-36BD-45A7-BFC2-E1A7C3B14A38}"/>
    <cellStyle name="20% - 강조색5 8 2 4 3 3" xfId="29349" xr:uid="{72A40885-E5E9-483C-917A-87F8B77DDEA5}"/>
    <cellStyle name="20% - 강조색5 8 2 4 4" xfId="12810" xr:uid="{ABD769F3-07EE-406C-BB86-0A6F4D6117EA}"/>
    <cellStyle name="20% - 강조색5 8 2 4 4 2" xfId="34859" xr:uid="{188E18EF-09F6-4374-933E-2C6924A47CF0}"/>
    <cellStyle name="20% - 강조색5 8 2 4 5" xfId="23839" xr:uid="{24C42840-3600-417B-8EA8-CAD5B0360C8E}"/>
    <cellStyle name="20% - 강조색5 8 2 4 6" xfId="49997" xr:uid="{5077DFF9-1295-4287-8DB3-AF15CC42BE90}"/>
    <cellStyle name="20% - 강조색5 8 2 5" xfId="3144" xr:uid="{878FF0FE-9D4D-4816-85D1-828E73D43769}"/>
    <cellStyle name="20% - 강조색5 8 2 5 2" xfId="8670" xr:uid="{E2901A63-CD41-40A3-A00A-8727EFA0D86B}"/>
    <cellStyle name="20% - 강조색5 8 2 5 2 2" xfId="19699" xr:uid="{31154E0B-88E7-4C80-AED7-6A3F2800250D}"/>
    <cellStyle name="20% - 강조색5 8 2 5 2 2 2" xfId="41748" xr:uid="{161E6153-7757-4662-9EB9-F87C4BD3CC7C}"/>
    <cellStyle name="20% - 강조색5 8 2 5 2 3" xfId="30728" xr:uid="{362BDC58-C9B4-4DC6-A501-523ADA89C55F}"/>
    <cellStyle name="20% - 강조색5 8 2 5 3" xfId="14189" xr:uid="{D5034F98-C96C-41AA-9E99-DE3FDEAACAF8}"/>
    <cellStyle name="20% - 강조색5 8 2 5 3 2" xfId="36238" xr:uid="{1F34630D-4421-4D64-88A6-A381940D74ED}"/>
    <cellStyle name="20% - 강조색5 8 2 5 4" xfId="25218" xr:uid="{15111AAA-371C-4BE5-8ACF-FD0E9C2F4B14}"/>
    <cellStyle name="20% - 강조색5 8 2 5 5" xfId="51376" xr:uid="{F6E60B92-A414-4795-A27F-7DD392AD7685}"/>
    <cellStyle name="20% - 강조색5 8 2 6" xfId="5915" xr:uid="{626E01C1-8310-4F97-A3CE-9DF6441B89D6}"/>
    <cellStyle name="20% - 강조색5 8 2 6 2" xfId="16944" xr:uid="{CE11A9E5-A4E7-4253-8314-229A1719E957}"/>
    <cellStyle name="20% - 강조색5 8 2 6 2 2" xfId="38993" xr:uid="{46E5FFD9-E3BB-4881-9006-B422BEFD0DEE}"/>
    <cellStyle name="20% - 강조색5 8 2 6 3" xfId="27973" xr:uid="{92644158-076B-41F3-B90F-3CA1F3BB1CD1}"/>
    <cellStyle name="20% - 강조색5 8 2 6 4" xfId="54130" xr:uid="{7373B65C-D9CC-4CA1-B835-DCFADCB001A3}"/>
    <cellStyle name="20% - 강조색5 8 2 7" xfId="11434" xr:uid="{90A382E4-05F3-4D1C-B760-40DD1EB36F67}"/>
    <cellStyle name="20% - 강조색5 8 2 7 2" xfId="33483" xr:uid="{B0CFA348-7AAA-493E-84D9-6C958ADBB408}"/>
    <cellStyle name="20% - 강조색5 8 2 8" xfId="22463" xr:uid="{A732CDA3-B4E3-4E7D-BCA9-B4835C1EEE60}"/>
    <cellStyle name="20% - 강조색5 8 2 9" xfId="48621" xr:uid="{3C5583AD-39DF-4243-AEC6-1073C75658FC}"/>
    <cellStyle name="20% - 강조색5 8 3" xfId="514" xr:uid="{00000000-0005-0000-0000-0000E6000000}"/>
    <cellStyle name="20% - 강조색5 8 3 2" xfId="1251" xr:uid="{7799AA53-BBB6-455B-9D0B-21471762A817}"/>
    <cellStyle name="20% - 강조색5 8 3 2 2" xfId="2645" xr:uid="{6EBFD72D-2E48-42AB-93FC-66FC10FDAE6E}"/>
    <cellStyle name="20% - 강조색5 8 3 2 2 2" xfId="5421" xr:uid="{69A8328D-517B-4E3D-8FED-47142C75A2D9}"/>
    <cellStyle name="20% - 강조색5 8 3 2 2 2 2" xfId="10947" xr:uid="{E543AB68-14D1-476A-AD84-55DAB6A6A4BA}"/>
    <cellStyle name="20% - 강조색5 8 3 2 2 2 2 2" xfId="21976" xr:uid="{CA955E30-5BCE-44D5-8634-6F5495BB4651}"/>
    <cellStyle name="20% - 강조색5 8 3 2 2 2 2 2 2" xfId="44025" xr:uid="{BEDAD5FA-93C4-459E-9045-619467000313}"/>
    <cellStyle name="20% - 강조색5 8 3 2 2 2 2 3" xfId="33005" xr:uid="{DF9CACE3-FA63-4F36-BD71-8C64A152889B}"/>
    <cellStyle name="20% - 강조색5 8 3 2 2 2 3" xfId="16466" xr:uid="{BF0F337D-2F17-4F68-8D5A-FE5D6BD791E0}"/>
    <cellStyle name="20% - 강조색5 8 3 2 2 2 3 2" xfId="38515" xr:uid="{83C4F6FC-6851-47B9-BA73-3F03F32D8284}"/>
    <cellStyle name="20% - 강조색5 8 3 2 2 2 4" xfId="27495" xr:uid="{D1233921-34BF-4AB9-82FC-D19E4AD098D9}"/>
    <cellStyle name="20% - 강조색5 8 3 2 2 2 5" xfId="53653" xr:uid="{A269B327-BA1E-4509-B0D8-5F5414C9CCF2}"/>
    <cellStyle name="20% - 강조색5 8 3 2 2 3" xfId="8192" xr:uid="{707B7383-985A-413D-A807-95DA0AC9AA0C}"/>
    <cellStyle name="20% - 강조색5 8 3 2 2 3 2" xfId="19221" xr:uid="{4D0354A8-0F55-4405-97E5-EC78845B025F}"/>
    <cellStyle name="20% - 강조색5 8 3 2 2 3 2 2" xfId="41270" xr:uid="{2ADC39E5-A402-4227-BEB0-CE7C4D14CEE2}"/>
    <cellStyle name="20% - 강조색5 8 3 2 2 3 3" xfId="30250" xr:uid="{A8A1210F-721F-48EB-B683-F2394B61CD51}"/>
    <cellStyle name="20% - 강조색5 8 3 2 2 4" xfId="13711" xr:uid="{649A2D60-5C7F-4DD1-968A-BCDA3ADDC4E0}"/>
    <cellStyle name="20% - 강조색5 8 3 2 2 4 2" xfId="35760" xr:uid="{18BFBFC3-25EB-4B8A-BC05-C0D39FC774E9}"/>
    <cellStyle name="20% - 강조색5 8 3 2 2 5" xfId="24740" xr:uid="{274E5B74-70EB-4C5C-916F-22349A30B0CA}"/>
    <cellStyle name="20% - 강조색5 8 3 2 2 6" xfId="50898" xr:uid="{F9D35873-3986-4489-9AD9-DA2C4A711F36}"/>
    <cellStyle name="20% - 강조색5 8 3 2 3" xfId="4045" xr:uid="{EAF67A2E-A08C-4FAB-8E0A-36E63782BC08}"/>
    <cellStyle name="20% - 강조색5 8 3 2 3 2" xfId="9571" xr:uid="{28CC5918-9C19-47E5-B94D-D3F4CDBA91F2}"/>
    <cellStyle name="20% - 강조색5 8 3 2 3 2 2" xfId="20600" xr:uid="{2BFE4105-6048-4D2F-BE68-E922B1B533F9}"/>
    <cellStyle name="20% - 강조색5 8 3 2 3 2 2 2" xfId="42649" xr:uid="{A8C737F7-85C2-420C-AF6B-6DC038B7C8C0}"/>
    <cellStyle name="20% - 강조색5 8 3 2 3 2 3" xfId="31629" xr:uid="{FB8D9A6E-3486-4174-AB36-4113A9A37830}"/>
    <cellStyle name="20% - 강조색5 8 3 2 3 3" xfId="15090" xr:uid="{7513994B-934C-4B29-AEE6-D7E30CE16FC6}"/>
    <cellStyle name="20% - 강조색5 8 3 2 3 3 2" xfId="37139" xr:uid="{82632DFB-7313-48C1-8944-CBAF0D8E85D1}"/>
    <cellStyle name="20% - 강조색5 8 3 2 3 4" xfId="26119" xr:uid="{B7787A41-00E0-4B3F-A26E-377E3FF7A1F5}"/>
    <cellStyle name="20% - 강조색5 8 3 2 3 5" xfId="52277" xr:uid="{8A3B1F6B-2B39-4089-B381-74DEFEBC7254}"/>
    <cellStyle name="20% - 강조색5 8 3 2 4" xfId="6816" xr:uid="{4E820A04-99AF-4159-BFBA-A7174A8230B1}"/>
    <cellStyle name="20% - 강조색5 8 3 2 4 2" xfId="17845" xr:uid="{C7D4A4C5-A346-43C6-B399-1DA32F45FB7B}"/>
    <cellStyle name="20% - 강조색5 8 3 2 4 2 2" xfId="39894" xr:uid="{9FA34EF4-E1E6-4574-8552-E24BE39F15A8}"/>
    <cellStyle name="20% - 강조색5 8 3 2 4 3" xfId="28874" xr:uid="{38F7A793-B242-4824-9264-977E05AAF64E}"/>
    <cellStyle name="20% - 강조색5 8 3 2 4 4" xfId="55030" xr:uid="{099313A9-4496-4C1D-9410-54223CA89F76}"/>
    <cellStyle name="20% - 강조색5 8 3 2 5" xfId="12335" xr:uid="{D720CE20-85BB-496E-8A95-FAA9DEE1C941}"/>
    <cellStyle name="20% - 강조색5 8 3 2 5 2" xfId="34384" xr:uid="{97786735-B810-4D4D-B7C6-3C925632A462}"/>
    <cellStyle name="20% - 강조색5 8 3 2 6" xfId="23364" xr:uid="{774E2DC4-63FA-4202-A00B-AEBA201182F4}"/>
    <cellStyle name="20% - 강조색5 8 3 2 7" xfId="49521" xr:uid="{F1D95B8B-044A-4FFD-B667-9AC96FEE40AC}"/>
    <cellStyle name="20% - 강조색5 8 3 3" xfId="1957" xr:uid="{A1EA5AFD-C9BB-4087-ADF8-CDE045E965C6}"/>
    <cellStyle name="20% - 강조색5 8 3 3 2" xfId="4733" xr:uid="{1DF22D17-F598-4D30-874F-EDD90A314D31}"/>
    <cellStyle name="20% - 강조색5 8 3 3 2 2" xfId="10259" xr:uid="{35313730-6EC0-4905-B5CF-613F8462E669}"/>
    <cellStyle name="20% - 강조색5 8 3 3 2 2 2" xfId="21288" xr:uid="{C66E00DF-BF4B-4836-8544-E7BCF93D7B6C}"/>
    <cellStyle name="20% - 강조색5 8 3 3 2 2 2 2" xfId="43337" xr:uid="{7187737C-5F95-41D0-90DA-7D4A523032F5}"/>
    <cellStyle name="20% - 강조색5 8 3 3 2 2 3" xfId="32317" xr:uid="{8357B3EC-C402-48E8-8D62-7F927133B302}"/>
    <cellStyle name="20% - 강조색5 8 3 3 2 3" xfId="15778" xr:uid="{3F0D930A-563C-486E-8B3A-8DD6F025F044}"/>
    <cellStyle name="20% - 강조색5 8 3 3 2 3 2" xfId="37827" xr:uid="{D31202C2-FBE7-417E-8A6E-FE317F1C5BD4}"/>
    <cellStyle name="20% - 강조색5 8 3 3 2 4" xfId="26807" xr:uid="{27510DEE-D20E-4B06-A897-252D2A7FE10A}"/>
    <cellStyle name="20% - 강조색5 8 3 3 2 5" xfId="52965" xr:uid="{A641C2AC-36F4-4AF4-B094-945090D184FB}"/>
    <cellStyle name="20% - 강조색5 8 3 3 3" xfId="7504" xr:uid="{517E79BA-5B39-4E5F-9351-BA27F2E12644}"/>
    <cellStyle name="20% - 강조색5 8 3 3 3 2" xfId="18533" xr:uid="{451087DF-F15F-444E-AF79-D40EF6676964}"/>
    <cellStyle name="20% - 강조색5 8 3 3 3 2 2" xfId="40582" xr:uid="{285D49BF-341D-4FA8-8F88-6118921B11F6}"/>
    <cellStyle name="20% - 강조색5 8 3 3 3 3" xfId="29562" xr:uid="{7EDA06C4-F48F-4905-8A07-24EF4CE83E85}"/>
    <cellStyle name="20% - 강조색5 8 3 3 4" xfId="13023" xr:uid="{283276A8-BF9F-4FAD-BC14-6EB7AE3D0D3B}"/>
    <cellStyle name="20% - 강조색5 8 3 3 4 2" xfId="35072" xr:uid="{0CDE9792-5453-4880-BED4-258FCDC89A95}"/>
    <cellStyle name="20% - 강조색5 8 3 3 5" xfId="24052" xr:uid="{83BCF477-2BD0-4236-B0E3-7A2D97D19A22}"/>
    <cellStyle name="20% - 강조색5 8 3 3 6" xfId="50210" xr:uid="{958B682A-2C3D-4518-8B61-F0A92111958B}"/>
    <cellStyle name="20% - 강조색5 8 3 4" xfId="3357" xr:uid="{ADD4831E-E931-4785-82CA-BFE74F61225E}"/>
    <cellStyle name="20% - 강조색5 8 3 4 2" xfId="8883" xr:uid="{EEFAFDC6-736B-4BEA-A6EF-39CACDCFB740}"/>
    <cellStyle name="20% - 강조색5 8 3 4 2 2" xfId="19912" xr:uid="{DB6F03EF-4E4C-4B98-9F5E-4F60BD4DC574}"/>
    <cellStyle name="20% - 강조색5 8 3 4 2 2 2" xfId="41961" xr:uid="{CA3C9394-3631-44A8-A4CE-5DB71A13DC7E}"/>
    <cellStyle name="20% - 강조색5 8 3 4 2 3" xfId="30941" xr:uid="{5AEB3AFC-5841-4A6D-8532-5FB7F0672C51}"/>
    <cellStyle name="20% - 강조색5 8 3 4 3" xfId="14402" xr:uid="{69A7356A-1CFC-41E5-A52E-2677FA827DCB}"/>
    <cellStyle name="20% - 강조색5 8 3 4 3 2" xfId="36451" xr:uid="{314D4DC1-AEC6-4E89-872D-A5C257DEC61D}"/>
    <cellStyle name="20% - 강조색5 8 3 4 4" xfId="25431" xr:uid="{14DAE5F9-2171-43F8-83E5-68EADE772272}"/>
    <cellStyle name="20% - 강조색5 8 3 4 5" xfId="51589" xr:uid="{40858A4A-3314-47DC-9BDC-DB1AC086B998}"/>
    <cellStyle name="20% - 강조색5 8 3 5" xfId="6128" xr:uid="{F97DC88A-AD86-469E-A0BF-B0ADCF3AD9D2}"/>
    <cellStyle name="20% - 강조색5 8 3 5 2" xfId="17157" xr:uid="{99315D80-B642-4C69-B541-8A65549DAB8E}"/>
    <cellStyle name="20% - 강조색5 8 3 5 2 2" xfId="39206" xr:uid="{EDE2CADC-E57C-4805-AE85-A52307C6FF0D}"/>
    <cellStyle name="20% - 강조색5 8 3 5 3" xfId="28186" xr:uid="{69D7D75D-53B5-45B4-A9C0-DB61691DD9F2}"/>
    <cellStyle name="20% - 강조색5 8 3 5 4" xfId="54342" xr:uid="{402FB489-650F-4121-9AC7-255785BA7A06}"/>
    <cellStyle name="20% - 강조색5 8 3 6" xfId="11647" xr:uid="{C00BAE65-1956-47DE-87AA-8FDDEEA65A4A}"/>
    <cellStyle name="20% - 강조색5 8 3 6 2" xfId="33696" xr:uid="{21CDC2E3-8FEB-46C3-90AC-0CBD567C4990}"/>
    <cellStyle name="20% - 강조색5 8 3 7" xfId="22676" xr:uid="{4BAD5714-045E-44A9-8797-1E3C466B7D7E}"/>
    <cellStyle name="20% - 강조색5 8 3 8" xfId="48833" xr:uid="{871D81AD-A8EC-48AF-B866-BB30394F29A0}"/>
    <cellStyle name="20% - 강조색5 8 4" xfId="909" xr:uid="{8A5002CF-7C21-4955-AED0-8BA5C3D94FA9}"/>
    <cellStyle name="20% - 강조색5 8 4 2" xfId="2303" xr:uid="{B877E459-C446-4724-A8E5-71CBCD4A4904}"/>
    <cellStyle name="20% - 강조색5 8 4 2 2" xfId="5079" xr:uid="{5B3B0884-6B8B-4245-A6EB-EF7FFB9AFF30}"/>
    <cellStyle name="20% - 강조색5 8 4 2 2 2" xfId="10605" xr:uid="{1A4CA884-BF9C-4804-9A41-0A6360F3A854}"/>
    <cellStyle name="20% - 강조색5 8 4 2 2 2 2" xfId="21634" xr:uid="{9B6A88F9-0D4F-44A6-9CB5-AAD1CD310D6E}"/>
    <cellStyle name="20% - 강조색5 8 4 2 2 2 2 2" xfId="43683" xr:uid="{8182FB18-6093-4E47-82C9-CEC12CC801EB}"/>
    <cellStyle name="20% - 강조색5 8 4 2 2 2 3" xfId="32663" xr:uid="{92CF79EB-9D7E-4C15-994C-A45DE2AE7868}"/>
    <cellStyle name="20% - 강조색5 8 4 2 2 3" xfId="16124" xr:uid="{EF4BF61A-3A50-4EE4-B636-7F25F0C6CD04}"/>
    <cellStyle name="20% - 강조색5 8 4 2 2 3 2" xfId="38173" xr:uid="{5B5DA0CE-4335-435A-93BD-982F5F2E2DDC}"/>
    <cellStyle name="20% - 강조색5 8 4 2 2 4" xfId="27153" xr:uid="{9D7BB0F3-4B10-4A62-9163-35C79E8CB251}"/>
    <cellStyle name="20% - 강조색5 8 4 2 2 5" xfId="53311" xr:uid="{A4AFC638-C775-4038-AAA6-FCDAD52BB440}"/>
    <cellStyle name="20% - 강조색5 8 4 2 3" xfId="7850" xr:uid="{73D071AB-776D-42DE-B42F-F1DE82077B77}"/>
    <cellStyle name="20% - 강조색5 8 4 2 3 2" xfId="18879" xr:uid="{5C042061-1B73-4615-A428-932A936CADEC}"/>
    <cellStyle name="20% - 강조색5 8 4 2 3 2 2" xfId="40928" xr:uid="{F525A0F4-A45A-45D6-A01C-F495230173D3}"/>
    <cellStyle name="20% - 강조색5 8 4 2 3 3" xfId="29908" xr:uid="{7E77B7FF-FF15-431C-97AC-C151671D5DFC}"/>
    <cellStyle name="20% - 강조색5 8 4 2 4" xfId="13369" xr:uid="{B136529B-7D4C-477A-8B41-6142FD823362}"/>
    <cellStyle name="20% - 강조색5 8 4 2 4 2" xfId="35418" xr:uid="{F04F8F94-5D32-479C-AB55-159A4C27BFC0}"/>
    <cellStyle name="20% - 강조색5 8 4 2 5" xfId="24398" xr:uid="{E73F2A87-3D7E-41C2-ABD8-81416C12EA94}"/>
    <cellStyle name="20% - 강조색5 8 4 2 6" xfId="50556" xr:uid="{359BD844-0DEB-43C4-B358-953698A05284}"/>
    <cellStyle name="20% - 강조색5 8 4 3" xfId="3703" xr:uid="{B82862B4-2FE7-4BCF-8429-CF21820E60FF}"/>
    <cellStyle name="20% - 강조색5 8 4 3 2" xfId="9229" xr:uid="{F1F1B44D-48FB-4CBA-8E6A-8A43AAF96BDA}"/>
    <cellStyle name="20% - 강조색5 8 4 3 2 2" xfId="20258" xr:uid="{DBD7A93E-C770-466E-97F1-4824872682F9}"/>
    <cellStyle name="20% - 강조색5 8 4 3 2 2 2" xfId="42307" xr:uid="{AB80BE5E-4E00-48E4-A1ED-1C8B90F2C2BB}"/>
    <cellStyle name="20% - 강조색5 8 4 3 2 3" xfId="31287" xr:uid="{73D112D1-ECE9-430F-AE7D-2A402DD798C4}"/>
    <cellStyle name="20% - 강조색5 8 4 3 3" xfId="14748" xr:uid="{9D66078C-BD56-46B3-A3D9-661ECF303C42}"/>
    <cellStyle name="20% - 강조색5 8 4 3 3 2" xfId="36797" xr:uid="{C748F753-6985-4AB0-8E21-C383D2988CD6}"/>
    <cellStyle name="20% - 강조색5 8 4 3 4" xfId="25777" xr:uid="{EDF24CEA-CA4C-47A1-88E0-BD7CFB6343E0}"/>
    <cellStyle name="20% - 강조색5 8 4 3 5" xfId="51935" xr:uid="{9E7F7044-B97C-4016-BD25-66410865C962}"/>
    <cellStyle name="20% - 강조색5 8 4 4" xfId="6474" xr:uid="{14830BA3-6AE7-46CD-8EA4-42B91DCA9924}"/>
    <cellStyle name="20% - 강조색5 8 4 4 2" xfId="17503" xr:uid="{BA6F943A-ABC5-4964-B26A-AE2E47C08307}"/>
    <cellStyle name="20% - 강조색5 8 4 4 2 2" xfId="39552" xr:uid="{C98FFB12-5A50-442A-9112-29971EC21EC8}"/>
    <cellStyle name="20% - 강조색5 8 4 4 3" xfId="28532" xr:uid="{A7625092-B16D-4661-82F9-3F203D7E3E74}"/>
    <cellStyle name="20% - 강조색5 8 4 4 4" xfId="54688" xr:uid="{02C96FE6-2C7D-4523-B60B-3FB6C6F0F143}"/>
    <cellStyle name="20% - 강조색5 8 4 5" xfId="11993" xr:uid="{355BD9F8-B87B-46FE-8BED-423DB72FAE78}"/>
    <cellStyle name="20% - 강조색5 8 4 5 2" xfId="34042" xr:uid="{554546D7-E5C5-496A-97FE-ED3B030BFAA0}"/>
    <cellStyle name="20% - 강조색5 8 4 6" xfId="23022" xr:uid="{026A8176-C8AA-4429-B605-18AC3818D8A1}"/>
    <cellStyle name="20% - 강조색5 8 4 7" xfId="49179" xr:uid="{04F81295-FED1-4BCD-98DD-548F6A7385B8}"/>
    <cellStyle name="20% - 강조색5 8 5" xfId="1615" xr:uid="{76887998-3653-473F-BCD6-C4889D915A93}"/>
    <cellStyle name="20% - 강조색5 8 5 2" xfId="4391" xr:uid="{273932B4-8DCF-4868-BDA6-790B1EF863D3}"/>
    <cellStyle name="20% - 강조색5 8 5 2 2" xfId="9917" xr:uid="{191BA41B-1449-4ACD-B2CB-65D213D86F01}"/>
    <cellStyle name="20% - 강조색5 8 5 2 2 2" xfId="20946" xr:uid="{D55EC20A-0B6D-4559-97DF-670DC3829B10}"/>
    <cellStyle name="20% - 강조색5 8 5 2 2 2 2" xfId="42995" xr:uid="{E1AC3AA3-A732-4EFE-BC59-E5681633A09C}"/>
    <cellStyle name="20% - 강조색5 8 5 2 2 3" xfId="31975" xr:uid="{81138B89-1A4F-42A8-A2CD-A06C6B03EB37}"/>
    <cellStyle name="20% - 강조색5 8 5 2 3" xfId="15436" xr:uid="{A3B59A20-23F1-49B4-9E92-9718DA4257AA}"/>
    <cellStyle name="20% - 강조색5 8 5 2 3 2" xfId="37485" xr:uid="{F6FD16DB-81C6-43EA-BA45-D3D4FACCABD3}"/>
    <cellStyle name="20% - 강조색5 8 5 2 4" xfId="26465" xr:uid="{C99CB1DD-631D-4AE1-9B1C-F98D1FAC0198}"/>
    <cellStyle name="20% - 강조색5 8 5 2 5" xfId="52623" xr:uid="{9902FB65-CAAF-4103-83FD-BAA93916413E}"/>
    <cellStyle name="20% - 강조색5 8 5 3" xfId="7162" xr:uid="{CD2BA2AB-58B9-411D-BDB2-D5850485932A}"/>
    <cellStyle name="20% - 강조색5 8 5 3 2" xfId="18191" xr:uid="{4E1063FB-D15F-410E-A854-AE9914AE562B}"/>
    <cellStyle name="20% - 강조색5 8 5 3 2 2" xfId="40240" xr:uid="{3DC4DCE7-9EE3-415E-BF84-2EC01390DB44}"/>
    <cellStyle name="20% - 강조색5 8 5 3 3" xfId="29220" xr:uid="{12657719-42F0-4FF7-8F6D-A01AE375E1A0}"/>
    <cellStyle name="20% - 강조색5 8 5 4" xfId="12681" xr:uid="{32705343-3FB2-4906-B6B7-66F04B440363}"/>
    <cellStyle name="20% - 강조색5 8 5 4 2" xfId="34730" xr:uid="{E9A45315-394D-420A-98AC-2F8F466A51F1}"/>
    <cellStyle name="20% - 강조색5 8 5 5" xfId="23710" xr:uid="{72BBD1F4-D45E-42A3-BE7D-1AD1D8C0F51B}"/>
    <cellStyle name="20% - 강조색5 8 5 6" xfId="49868" xr:uid="{7772E321-08BB-4261-8766-66109EDB7E44}"/>
    <cellStyle name="20% - 강조색5 8 6" xfId="3015" xr:uid="{42FF09F1-541E-4C26-A8EC-85E36BE7A5A2}"/>
    <cellStyle name="20% - 강조색5 8 6 2" xfId="8541" xr:uid="{09A1F304-B6B4-4385-BC2D-08CB4BDEBF84}"/>
    <cellStyle name="20% - 강조색5 8 6 2 2" xfId="19570" xr:uid="{5A9B36FE-D2D1-46C8-BD32-3850F6C99A59}"/>
    <cellStyle name="20% - 강조색5 8 6 2 2 2" xfId="41619" xr:uid="{81A24566-F1FA-4FC6-BD80-110B20ACCD1F}"/>
    <cellStyle name="20% - 강조색5 8 6 2 3" xfId="30599" xr:uid="{1A0F2C6B-4B9C-4933-B54A-023BB18682F3}"/>
    <cellStyle name="20% - 강조색5 8 6 3" xfId="14060" xr:uid="{3C4F517E-1F7A-4FB6-B8AA-7DCE3758C4B8}"/>
    <cellStyle name="20% - 강조색5 8 6 3 2" xfId="36109" xr:uid="{55F5B5D1-FF14-4FE5-965F-B73AD926CE5C}"/>
    <cellStyle name="20% - 강조색5 8 6 4" xfId="25089" xr:uid="{F7A796F3-7C0F-4C5D-8CD3-FF55C96F527A}"/>
    <cellStyle name="20% - 강조색5 8 6 5" xfId="51247" xr:uid="{52B4D082-036A-4BA3-B9B4-FB1AB5C224D8}"/>
    <cellStyle name="20% - 강조색5 8 7" xfId="5786" xr:uid="{56EFB485-379B-434D-9E28-389EF6F674F0}"/>
    <cellStyle name="20% - 강조색5 8 7 2" xfId="16815" xr:uid="{B199AA3D-62FE-454D-8C7B-04DF7DA0A812}"/>
    <cellStyle name="20% - 강조색5 8 7 2 2" xfId="38864" xr:uid="{5B91C9E2-35D3-4CEF-82E6-F9C6E5F28C68}"/>
    <cellStyle name="20% - 강조색5 8 7 3" xfId="27844" xr:uid="{08D2B62B-6A85-45D1-A886-A6AF82FCEA9E}"/>
    <cellStyle name="20% - 강조색5 8 7 4" xfId="54001" xr:uid="{475A2DE8-8DB1-45F2-8218-B63AD2C5F2C3}"/>
    <cellStyle name="20% - 강조색5 8 8" xfId="11305" xr:uid="{4D222533-58A6-4104-9213-F89DD96AA444}"/>
    <cellStyle name="20% - 강조색5 8 8 2" xfId="33354" xr:uid="{07AEDC99-E861-4C09-B15D-B2BEC6367374}"/>
    <cellStyle name="20% - 강조색5 8 9" xfId="22334" xr:uid="{64BB1AF9-AD7F-463E-9074-E41C42A39CCB}"/>
    <cellStyle name="20% - 강조색5 9" xfId="167" xr:uid="{00000000-0005-0000-0000-0000E7000000}"/>
    <cellStyle name="20% - 강조색5 9 10" xfId="48505" xr:uid="{9A2C4BEA-2B71-4DDE-9F8B-FA5662209A42}"/>
    <cellStyle name="20% - 강조색5 9 2" xfId="296" xr:uid="{00000000-0005-0000-0000-0000E8000000}"/>
    <cellStyle name="20% - 강조색5 9 2 2" xfId="656" xr:uid="{00000000-0005-0000-0000-0000E9000000}"/>
    <cellStyle name="20% - 강조색5 9 2 2 2" xfId="1393" xr:uid="{DB3EAC45-718D-4865-8447-0ABD919C0FA2}"/>
    <cellStyle name="20% - 강조색5 9 2 2 2 2" xfId="2787" xr:uid="{09FB3D14-C52E-46A8-9BC1-8019B3DDB84F}"/>
    <cellStyle name="20% - 강조색5 9 2 2 2 2 2" xfId="5563" xr:uid="{460C9D2A-AE34-4326-96A6-DBE9BB30CCCA}"/>
    <cellStyle name="20% - 강조색5 9 2 2 2 2 2 2" xfId="11089" xr:uid="{78A8F631-19CC-4606-99CA-9868A44D7302}"/>
    <cellStyle name="20% - 강조색5 9 2 2 2 2 2 2 2" xfId="22118" xr:uid="{FA1C8191-F834-40F6-AC96-FEAB672B9C9B}"/>
    <cellStyle name="20% - 강조색5 9 2 2 2 2 2 2 2 2" xfId="44167" xr:uid="{005C3757-D501-452A-97D4-E115EBFC6344}"/>
    <cellStyle name="20% - 강조색5 9 2 2 2 2 2 2 3" xfId="33147" xr:uid="{F0078662-98B1-4850-8A31-A91709C53DD7}"/>
    <cellStyle name="20% - 강조색5 9 2 2 2 2 2 3" xfId="16608" xr:uid="{5694B787-DCB0-4433-AF43-57349AD38086}"/>
    <cellStyle name="20% - 강조색5 9 2 2 2 2 2 3 2" xfId="38657" xr:uid="{6DC6E2DB-BFB7-4ECC-B400-A89D74016FC8}"/>
    <cellStyle name="20% - 강조색5 9 2 2 2 2 2 4" xfId="27637" xr:uid="{BEBD264F-127C-47AD-AFEE-AB7A834E79E9}"/>
    <cellStyle name="20% - 강조색5 9 2 2 2 2 2 5" xfId="53795" xr:uid="{A48B60AB-6640-4077-A763-55B15563F61E}"/>
    <cellStyle name="20% - 강조색5 9 2 2 2 2 3" xfId="8334" xr:uid="{3D12A91F-77D5-4520-BB81-83736513B2F5}"/>
    <cellStyle name="20% - 강조색5 9 2 2 2 2 3 2" xfId="19363" xr:uid="{9668550C-9C8F-4ACA-83AA-74E6519B2C4B}"/>
    <cellStyle name="20% - 강조색5 9 2 2 2 2 3 2 2" xfId="41412" xr:uid="{C6487845-D668-4878-9C9D-9FC84B8F713A}"/>
    <cellStyle name="20% - 강조색5 9 2 2 2 2 3 3" xfId="30392" xr:uid="{2F4B0645-528D-40B2-AB0D-907C02B902B7}"/>
    <cellStyle name="20% - 강조색5 9 2 2 2 2 4" xfId="13853" xr:uid="{CE5A4160-3351-42B3-AAF4-DDDE8D826BA6}"/>
    <cellStyle name="20% - 강조색5 9 2 2 2 2 4 2" xfId="35902" xr:uid="{7E3EA36D-D931-448D-A58D-EEAC8393EEFD}"/>
    <cellStyle name="20% - 강조색5 9 2 2 2 2 5" xfId="24882" xr:uid="{71200616-97D0-4016-8099-82BC194F340D}"/>
    <cellStyle name="20% - 강조색5 9 2 2 2 2 6" xfId="51040" xr:uid="{BBDC5EAF-A086-434D-9AB7-59E292C5FF68}"/>
    <cellStyle name="20% - 강조색5 9 2 2 2 3" xfId="4187" xr:uid="{7E35B554-6780-4476-BD2B-1BAEC7162918}"/>
    <cellStyle name="20% - 강조색5 9 2 2 2 3 2" xfId="9713" xr:uid="{F796EE95-AC5D-415C-956B-64F117FCBB47}"/>
    <cellStyle name="20% - 강조색5 9 2 2 2 3 2 2" xfId="20742" xr:uid="{7E7E6061-2F64-43A7-AA49-5ED1FCBA700E}"/>
    <cellStyle name="20% - 강조색5 9 2 2 2 3 2 2 2" xfId="42791" xr:uid="{EECADBF7-A5EE-4E65-8992-1EBECEA627BB}"/>
    <cellStyle name="20% - 강조색5 9 2 2 2 3 2 3" xfId="31771" xr:uid="{01A2DEF3-6AD5-47D4-948E-D63BDFD8EE23}"/>
    <cellStyle name="20% - 강조색5 9 2 2 2 3 3" xfId="15232" xr:uid="{DBBB8B9D-6B67-41E9-9405-CC54F917AC4E}"/>
    <cellStyle name="20% - 강조색5 9 2 2 2 3 3 2" xfId="37281" xr:uid="{CC3BBF6F-B7D8-4836-B1CC-EEFC0955D32B}"/>
    <cellStyle name="20% - 강조색5 9 2 2 2 3 4" xfId="26261" xr:uid="{C2F8478A-D173-4E8B-9AF7-D3F903C2CBD4}"/>
    <cellStyle name="20% - 강조색5 9 2 2 2 3 5" xfId="52419" xr:uid="{3982DD71-2F15-417C-AE7E-67C18A07649C}"/>
    <cellStyle name="20% - 강조색5 9 2 2 2 4" xfId="6958" xr:uid="{E1810583-43C1-4474-A7A9-366A1BBE6047}"/>
    <cellStyle name="20% - 강조색5 9 2 2 2 4 2" xfId="17987" xr:uid="{8EA36590-C4F1-4000-BAD7-36C70C31F25D}"/>
    <cellStyle name="20% - 강조색5 9 2 2 2 4 2 2" xfId="40036" xr:uid="{7245B71C-BB26-40D0-84D8-AA8D200AE278}"/>
    <cellStyle name="20% - 강조색5 9 2 2 2 4 3" xfId="29016" xr:uid="{8B2E2D9C-306B-431B-9016-DEC91E11BC80}"/>
    <cellStyle name="20% - 강조색5 9 2 2 2 4 4" xfId="55172" xr:uid="{67F85588-C753-4291-BF2C-EF007EC6EC7C}"/>
    <cellStyle name="20% - 강조색5 9 2 2 2 5" xfId="12477" xr:uid="{9E169372-47FD-41C3-943B-DED3521CAE7E}"/>
    <cellStyle name="20% - 강조색5 9 2 2 2 5 2" xfId="34526" xr:uid="{3D09919D-1C33-4B37-814F-EDC3C7792181}"/>
    <cellStyle name="20% - 강조색5 9 2 2 2 6" xfId="23506" xr:uid="{E2A98A95-6A89-4C98-850E-D272BEDAD1E7}"/>
    <cellStyle name="20% - 강조색5 9 2 2 2 7" xfId="49663" xr:uid="{287C6BDB-81EA-4AAF-BBB1-628216266997}"/>
    <cellStyle name="20% - 강조색5 9 2 2 3" xfId="2099" xr:uid="{0C1B909D-C221-46AC-9A9C-4A60ACD781C4}"/>
    <cellStyle name="20% - 강조색5 9 2 2 3 2" xfId="4875" xr:uid="{B1E04CF0-FA5A-4AD9-9F4C-AB21EDE5A893}"/>
    <cellStyle name="20% - 강조색5 9 2 2 3 2 2" xfId="10401" xr:uid="{5231FF11-9CA5-42A5-88E5-F3955F91F95A}"/>
    <cellStyle name="20% - 강조색5 9 2 2 3 2 2 2" xfId="21430" xr:uid="{14202A90-6376-4EBE-982F-9D33DB7CF486}"/>
    <cellStyle name="20% - 강조색5 9 2 2 3 2 2 2 2" xfId="43479" xr:uid="{15B4CA83-C3C6-4A8A-8A0C-79749E2BF3B5}"/>
    <cellStyle name="20% - 강조색5 9 2 2 3 2 2 3" xfId="32459" xr:uid="{FCC8BD2E-EC9B-4D72-B939-0F012BF12C10}"/>
    <cellStyle name="20% - 강조색5 9 2 2 3 2 3" xfId="15920" xr:uid="{5DBA8AF8-6028-462E-9B82-CB89E36016D3}"/>
    <cellStyle name="20% - 강조색5 9 2 2 3 2 3 2" xfId="37969" xr:uid="{ADE700D2-22BE-439B-8915-3633C8E9E89B}"/>
    <cellStyle name="20% - 강조색5 9 2 2 3 2 4" xfId="26949" xr:uid="{1F01FA3F-9F73-45D0-BCA7-A13879E7A689}"/>
    <cellStyle name="20% - 강조색5 9 2 2 3 2 5" xfId="53107" xr:uid="{38102E86-A5E0-4CBD-842A-8F0C93775A82}"/>
    <cellStyle name="20% - 강조색5 9 2 2 3 3" xfId="7646" xr:uid="{CBDAD166-5793-4C62-8C99-E49D07A1D29D}"/>
    <cellStyle name="20% - 강조색5 9 2 2 3 3 2" xfId="18675" xr:uid="{6E17C70B-5859-4A30-8D7F-47675652DC4D}"/>
    <cellStyle name="20% - 강조색5 9 2 2 3 3 2 2" xfId="40724" xr:uid="{7C022077-5F57-4DD8-B3D2-05B09F6DD560}"/>
    <cellStyle name="20% - 강조색5 9 2 2 3 3 3" xfId="29704" xr:uid="{BC89B34E-5839-4807-B536-42CDB9F5C4DD}"/>
    <cellStyle name="20% - 강조색5 9 2 2 3 4" xfId="13165" xr:uid="{C8A62141-FDED-4BFB-BA2F-922A1E3BF006}"/>
    <cellStyle name="20% - 강조색5 9 2 2 3 4 2" xfId="35214" xr:uid="{E1911554-F9EA-4226-86E2-E7852B78A078}"/>
    <cellStyle name="20% - 강조색5 9 2 2 3 5" xfId="24194" xr:uid="{4842799C-2A60-4832-9305-969E8FE36813}"/>
    <cellStyle name="20% - 강조색5 9 2 2 3 6" xfId="50352" xr:uid="{6E9B6776-ADE2-470E-9A62-7DA8561DE6DD}"/>
    <cellStyle name="20% - 강조색5 9 2 2 4" xfId="3499" xr:uid="{EDABCF66-DC40-4C1E-BA90-46736EB61B4A}"/>
    <cellStyle name="20% - 강조색5 9 2 2 4 2" xfId="9025" xr:uid="{391D99FC-D239-4E63-BD1F-A70835C839A3}"/>
    <cellStyle name="20% - 강조색5 9 2 2 4 2 2" xfId="20054" xr:uid="{6634682E-6218-449A-B39C-EA27C976B418}"/>
    <cellStyle name="20% - 강조색5 9 2 2 4 2 2 2" xfId="42103" xr:uid="{BC486F08-170E-407C-858D-212B6A9D8144}"/>
    <cellStyle name="20% - 강조색5 9 2 2 4 2 3" xfId="31083" xr:uid="{C288C7B3-5C4C-4FC1-9C08-9E9D2BF4A8DD}"/>
    <cellStyle name="20% - 강조색5 9 2 2 4 3" xfId="14544" xr:uid="{2EB7A135-9B93-42C7-BF02-4ED7F9AA9AA6}"/>
    <cellStyle name="20% - 강조색5 9 2 2 4 3 2" xfId="36593" xr:uid="{A2E6E185-B910-434C-BD03-DF56BF7F72D2}"/>
    <cellStyle name="20% - 강조색5 9 2 2 4 4" xfId="25573" xr:uid="{E8054B82-70E7-4D8E-9DDD-3FE0488F4DC0}"/>
    <cellStyle name="20% - 강조색5 9 2 2 4 5" xfId="51731" xr:uid="{7109B6D3-164B-4013-8887-B4F5642FCC84}"/>
    <cellStyle name="20% - 강조색5 9 2 2 5" xfId="6270" xr:uid="{85B422C4-EE09-42D8-B9D0-EDB76D2EC206}"/>
    <cellStyle name="20% - 강조색5 9 2 2 5 2" xfId="17299" xr:uid="{8B0D7872-ECBA-472C-A7B4-FB5F1B4903A0}"/>
    <cellStyle name="20% - 강조색5 9 2 2 5 2 2" xfId="39348" xr:uid="{541CB775-7029-4ECC-BAF1-4A2F504337A4}"/>
    <cellStyle name="20% - 강조색5 9 2 2 5 3" xfId="28328" xr:uid="{8B4F33BD-EC08-4443-AE46-6B8D2569F525}"/>
    <cellStyle name="20% - 강조색5 9 2 2 5 4" xfId="54484" xr:uid="{DE95C121-B40F-4C0B-A7CB-9F2DEC1E84E5}"/>
    <cellStyle name="20% - 강조색5 9 2 2 6" xfId="11789" xr:uid="{D7A04FF5-5916-4D60-8348-F3663494F631}"/>
    <cellStyle name="20% - 강조색5 9 2 2 6 2" xfId="33838" xr:uid="{3BCA87C0-38E4-4BD3-B744-CA51E6290C61}"/>
    <cellStyle name="20% - 강조색5 9 2 2 7" xfId="22818" xr:uid="{9A062759-848D-473F-B711-77DA8CDF5979}"/>
    <cellStyle name="20% - 강조색5 9 2 2 8" xfId="48975" xr:uid="{DB061B4F-CF00-4412-BA65-29835F5CAFBA}"/>
    <cellStyle name="20% - 강조색5 9 2 3" xfId="1051" xr:uid="{79347284-9BD0-4017-82AA-2F11228D4C23}"/>
    <cellStyle name="20% - 강조색5 9 2 3 2" xfId="2445" xr:uid="{A3E11FE3-2C98-4959-AC28-59AABE108000}"/>
    <cellStyle name="20% - 강조색5 9 2 3 2 2" xfId="5221" xr:uid="{3B42FA05-63EB-45F5-99A8-D90709B8E959}"/>
    <cellStyle name="20% - 강조색5 9 2 3 2 2 2" xfId="10747" xr:uid="{C944DA72-0557-4BC6-9B8A-146F62DB647C}"/>
    <cellStyle name="20% - 강조색5 9 2 3 2 2 2 2" xfId="21776" xr:uid="{D5CC2FC2-9453-47C0-A83A-4454C3E1FC3B}"/>
    <cellStyle name="20% - 강조색5 9 2 3 2 2 2 2 2" xfId="43825" xr:uid="{20D42BEB-B3A5-4F10-A2A7-F285C3DF7169}"/>
    <cellStyle name="20% - 강조색5 9 2 3 2 2 2 3" xfId="32805" xr:uid="{D47C0A32-4C3C-4288-9FB5-28B5770271A4}"/>
    <cellStyle name="20% - 강조색5 9 2 3 2 2 3" xfId="16266" xr:uid="{74EBD12E-71D7-4D37-8D94-652817C9E8FB}"/>
    <cellStyle name="20% - 강조색5 9 2 3 2 2 3 2" xfId="38315" xr:uid="{9E3D9200-F63C-47D9-BB33-67359113B138}"/>
    <cellStyle name="20% - 강조색5 9 2 3 2 2 4" xfId="27295" xr:uid="{DBD311AE-765A-489E-8E19-00B620B6917D}"/>
    <cellStyle name="20% - 강조색5 9 2 3 2 2 5" xfId="53453" xr:uid="{8BB6E400-0C95-405E-9C4B-DA5FCA107728}"/>
    <cellStyle name="20% - 강조색5 9 2 3 2 3" xfId="7992" xr:uid="{AAAEA3F0-7B54-4522-B612-8D56E96F02F2}"/>
    <cellStyle name="20% - 강조색5 9 2 3 2 3 2" xfId="19021" xr:uid="{BBC1B562-2863-4FF8-B779-C837649F23B6}"/>
    <cellStyle name="20% - 강조색5 9 2 3 2 3 2 2" xfId="41070" xr:uid="{758DCD4D-6950-47DB-B698-CE2A1E0C1D99}"/>
    <cellStyle name="20% - 강조색5 9 2 3 2 3 3" xfId="30050" xr:uid="{B0914B54-5996-46E3-BD14-FA072891CDF2}"/>
    <cellStyle name="20% - 강조색5 9 2 3 2 4" xfId="13511" xr:uid="{76BE73C1-5DB5-4503-9C2D-83DAD6434EF3}"/>
    <cellStyle name="20% - 강조색5 9 2 3 2 4 2" xfId="35560" xr:uid="{9A8ECFE1-FF22-49CE-A41D-90A77DF279E3}"/>
    <cellStyle name="20% - 강조색5 9 2 3 2 5" xfId="24540" xr:uid="{7F5E1BD8-995A-4C10-8083-BE9CCD87F45E}"/>
    <cellStyle name="20% - 강조색5 9 2 3 2 6" xfId="50698" xr:uid="{A621E64E-F03B-4857-8B0D-D961228862F1}"/>
    <cellStyle name="20% - 강조색5 9 2 3 3" xfId="3845" xr:uid="{256189A6-38C1-4884-AC0B-F897BEB93DE9}"/>
    <cellStyle name="20% - 강조색5 9 2 3 3 2" xfId="9371" xr:uid="{C65CC2CB-8D6C-4F90-817E-9FF1737148B3}"/>
    <cellStyle name="20% - 강조색5 9 2 3 3 2 2" xfId="20400" xr:uid="{45D13DE0-F1CE-4995-BB44-15F1F5519B7F}"/>
    <cellStyle name="20% - 강조색5 9 2 3 3 2 2 2" xfId="42449" xr:uid="{138B2C4F-7F16-44F4-AB37-AC680F599D6A}"/>
    <cellStyle name="20% - 강조색5 9 2 3 3 2 3" xfId="31429" xr:uid="{E1788013-E169-4FCF-A229-18A2BC72490A}"/>
    <cellStyle name="20% - 강조색5 9 2 3 3 3" xfId="14890" xr:uid="{B7B114D5-E1A0-494C-88BF-4AF5EFB15527}"/>
    <cellStyle name="20% - 강조색5 9 2 3 3 3 2" xfId="36939" xr:uid="{28424B9C-987E-4F98-B85F-33667B1D536E}"/>
    <cellStyle name="20% - 강조색5 9 2 3 3 4" xfId="25919" xr:uid="{39FDED14-88D6-4FE7-AC2A-F9D5F5212322}"/>
    <cellStyle name="20% - 강조색5 9 2 3 3 5" xfId="52077" xr:uid="{8377C359-AC7A-4759-9A05-ABACCDDC929D}"/>
    <cellStyle name="20% - 강조색5 9 2 3 4" xfId="6616" xr:uid="{02EA3774-0EB9-4DA8-AFCB-FF362CF70472}"/>
    <cellStyle name="20% - 강조색5 9 2 3 4 2" xfId="17645" xr:uid="{FC8AA569-9706-4062-A3DD-9CDA2A4CD18B}"/>
    <cellStyle name="20% - 강조색5 9 2 3 4 2 2" xfId="39694" xr:uid="{93633C42-80C8-4628-88D1-412EA0866C76}"/>
    <cellStyle name="20% - 강조색5 9 2 3 4 3" xfId="28674" xr:uid="{5D1AE7E1-6356-45B2-8A58-FECD53F60CFD}"/>
    <cellStyle name="20% - 강조색5 9 2 3 4 4" xfId="54830" xr:uid="{2595E7AA-F3E2-4AD5-8495-F10C1C38A2D3}"/>
    <cellStyle name="20% - 강조색5 9 2 3 5" xfId="12135" xr:uid="{3EB81316-FEB0-4734-AE05-9E9F5A4D06BB}"/>
    <cellStyle name="20% - 강조색5 9 2 3 5 2" xfId="34184" xr:uid="{517B91E9-921B-451D-B581-B022C009E40A}"/>
    <cellStyle name="20% - 강조색5 9 2 3 6" xfId="23164" xr:uid="{2264D2EA-0176-4D9F-BA65-5CB1D76C3F24}"/>
    <cellStyle name="20% - 강조색5 9 2 3 7" xfId="49321" xr:uid="{9E9F538B-9A43-43F8-8093-D157B834D351}"/>
    <cellStyle name="20% - 강조색5 9 2 4" xfId="1757" xr:uid="{F80F65CA-0E5D-4515-8216-C1872317CA5B}"/>
    <cellStyle name="20% - 강조색5 9 2 4 2" xfId="4533" xr:uid="{B9CBFC4D-5550-44B4-89A5-7F96EA511410}"/>
    <cellStyle name="20% - 강조색5 9 2 4 2 2" xfId="10059" xr:uid="{5FF17292-F1CD-4C4F-8476-3EDDB01C4481}"/>
    <cellStyle name="20% - 강조색5 9 2 4 2 2 2" xfId="21088" xr:uid="{A8B4BEFE-F13D-4AD9-A911-03E6D9729EF4}"/>
    <cellStyle name="20% - 강조색5 9 2 4 2 2 2 2" xfId="43137" xr:uid="{9F8C540B-10FE-4C43-BE0F-90E4B90029D3}"/>
    <cellStyle name="20% - 강조색5 9 2 4 2 2 3" xfId="32117" xr:uid="{AC7BE803-A9F4-40D0-93F1-4E46825C00A3}"/>
    <cellStyle name="20% - 강조색5 9 2 4 2 3" xfId="15578" xr:uid="{1C54774E-C15F-47FB-BCD0-E3B0FFFBBCC1}"/>
    <cellStyle name="20% - 강조색5 9 2 4 2 3 2" xfId="37627" xr:uid="{81E24E16-EE76-4ECE-855E-B86B2D25CA94}"/>
    <cellStyle name="20% - 강조색5 9 2 4 2 4" xfId="26607" xr:uid="{45F9855F-C875-48A1-B37F-FA78458BEFD3}"/>
    <cellStyle name="20% - 강조색5 9 2 4 2 5" xfId="52765" xr:uid="{AA44F1E4-5503-46E6-A811-A81735539F6A}"/>
    <cellStyle name="20% - 강조색5 9 2 4 3" xfId="7304" xr:uid="{744CC28B-898D-43E3-9230-1F06C662A6F6}"/>
    <cellStyle name="20% - 강조색5 9 2 4 3 2" xfId="18333" xr:uid="{78C575F9-2CFB-4AFA-A2FB-35A9C6FCFAAA}"/>
    <cellStyle name="20% - 강조색5 9 2 4 3 2 2" xfId="40382" xr:uid="{FDCE26DF-BB22-4AC9-A0D5-0288B144B838}"/>
    <cellStyle name="20% - 강조색5 9 2 4 3 3" xfId="29362" xr:uid="{FFCA691C-6968-474D-9E4D-BC817BCA409F}"/>
    <cellStyle name="20% - 강조색5 9 2 4 4" xfId="12823" xr:uid="{CCBC8962-E32E-4AF2-BD4C-579A47E4E8DA}"/>
    <cellStyle name="20% - 강조색5 9 2 4 4 2" xfId="34872" xr:uid="{C684C12A-3496-45C9-9259-2065800D4E8F}"/>
    <cellStyle name="20% - 강조색5 9 2 4 5" xfId="23852" xr:uid="{364CC12E-C5FA-401C-BD11-A58750DA012D}"/>
    <cellStyle name="20% - 강조색5 9 2 4 6" xfId="50010" xr:uid="{34AD0688-3514-44C2-8B4E-DCAA8612C476}"/>
    <cellStyle name="20% - 강조색5 9 2 5" xfId="3157" xr:uid="{F40AE50B-0D53-4D78-8E23-A21E3288A180}"/>
    <cellStyle name="20% - 강조색5 9 2 5 2" xfId="8683" xr:uid="{99EEF73F-D0DF-4399-AA60-5BD2F126924F}"/>
    <cellStyle name="20% - 강조색5 9 2 5 2 2" xfId="19712" xr:uid="{3D8333AD-5021-4B2F-83D8-B21F61540138}"/>
    <cellStyle name="20% - 강조색5 9 2 5 2 2 2" xfId="41761" xr:uid="{8C611D20-A4D0-4868-84C6-54186BC565E3}"/>
    <cellStyle name="20% - 강조색5 9 2 5 2 3" xfId="30741" xr:uid="{9674624B-E3F2-4BC7-AC4E-5E3C17DF2839}"/>
    <cellStyle name="20% - 강조색5 9 2 5 3" xfId="14202" xr:uid="{C90921CB-171B-449C-AD98-8D567A61858E}"/>
    <cellStyle name="20% - 강조색5 9 2 5 3 2" xfId="36251" xr:uid="{AE470260-E132-4BB5-92DC-CD83DC93F035}"/>
    <cellStyle name="20% - 강조색5 9 2 5 4" xfId="25231" xr:uid="{51892EE5-BE6D-46F1-9C42-5F8C2041521F}"/>
    <cellStyle name="20% - 강조색5 9 2 5 5" xfId="51389" xr:uid="{9EC7E84B-2A07-4774-9BC0-A077AED0EBFA}"/>
    <cellStyle name="20% - 강조색5 9 2 6" xfId="5928" xr:uid="{60F0B4B0-C222-42D2-AE6A-71500C0B7D51}"/>
    <cellStyle name="20% - 강조색5 9 2 6 2" xfId="16957" xr:uid="{866F5E0F-5622-458C-BBD0-9517A3F7BD0D}"/>
    <cellStyle name="20% - 강조색5 9 2 6 2 2" xfId="39006" xr:uid="{82F92792-C602-41CB-A565-317935DE3E8E}"/>
    <cellStyle name="20% - 강조색5 9 2 6 3" xfId="27986" xr:uid="{8640972E-6EA4-4600-9ACB-89D552FBB2F6}"/>
    <cellStyle name="20% - 강조색5 9 2 6 4" xfId="54143" xr:uid="{CAD3C24F-87A9-41A5-852F-4BCD3FEEA1A5}"/>
    <cellStyle name="20% - 강조색5 9 2 7" xfId="11447" xr:uid="{080D7D2B-B5AA-432E-9B5D-042FA19EAFC6}"/>
    <cellStyle name="20% - 강조색5 9 2 7 2" xfId="33496" xr:uid="{944782E3-1D49-4913-9E7E-04024C5C4F16}"/>
    <cellStyle name="20% - 강조색5 9 2 8" xfId="22476" xr:uid="{F9A650B0-045D-4718-8DE3-9DB6CE7835C3}"/>
    <cellStyle name="20% - 강조색5 9 2 9" xfId="48634" xr:uid="{D2E33AF7-2574-4030-8931-9B2C600DF3D9}"/>
    <cellStyle name="20% - 강조색5 9 3" xfId="527" xr:uid="{00000000-0005-0000-0000-0000EA000000}"/>
    <cellStyle name="20% - 강조색5 9 3 2" xfId="1264" xr:uid="{B604ED10-4798-457B-835F-EFB3EA756011}"/>
    <cellStyle name="20% - 강조색5 9 3 2 2" xfId="2658" xr:uid="{CF758BE6-A71A-455C-AEA5-C152C727761C}"/>
    <cellStyle name="20% - 강조색5 9 3 2 2 2" xfId="5434" xr:uid="{4D6FD0AE-350D-4D20-B91F-4BA700BBD2F0}"/>
    <cellStyle name="20% - 강조색5 9 3 2 2 2 2" xfId="10960" xr:uid="{4C13C06F-42C9-4A53-AD8D-F0FFF7A2C9E4}"/>
    <cellStyle name="20% - 강조색5 9 3 2 2 2 2 2" xfId="21989" xr:uid="{DC87FCEE-0AF4-4602-B042-1C4705A3DAE2}"/>
    <cellStyle name="20% - 강조색5 9 3 2 2 2 2 2 2" xfId="44038" xr:uid="{512B46A1-27BF-4636-88DF-9EB28BFB25A4}"/>
    <cellStyle name="20% - 강조색5 9 3 2 2 2 2 3" xfId="33018" xr:uid="{4557CACD-785B-4479-92B5-9F4FA646472F}"/>
    <cellStyle name="20% - 강조색5 9 3 2 2 2 3" xfId="16479" xr:uid="{7CA84DE0-45ED-43A3-B77A-7640979A906E}"/>
    <cellStyle name="20% - 강조색5 9 3 2 2 2 3 2" xfId="38528" xr:uid="{1E00B0CD-BEC0-4BFC-B621-1BD5CB79FF08}"/>
    <cellStyle name="20% - 강조색5 9 3 2 2 2 4" xfId="27508" xr:uid="{D43A89A3-C8B7-4979-8E39-18C94BDE376E}"/>
    <cellStyle name="20% - 강조색5 9 3 2 2 2 5" xfId="53666" xr:uid="{BB388DF4-52F1-49D2-BBDB-DE706DF18603}"/>
    <cellStyle name="20% - 강조색5 9 3 2 2 3" xfId="8205" xr:uid="{D06716AF-73E9-4EAB-95B4-2C41754DB045}"/>
    <cellStyle name="20% - 강조색5 9 3 2 2 3 2" xfId="19234" xr:uid="{7A6D8A13-4838-4BA3-9825-E9EEEE7EDCAD}"/>
    <cellStyle name="20% - 강조색5 9 3 2 2 3 2 2" xfId="41283" xr:uid="{A16EF1C0-B6D0-4F45-B666-82805B8EA0CB}"/>
    <cellStyle name="20% - 강조색5 9 3 2 2 3 3" xfId="30263" xr:uid="{9EF91DFF-3D92-4701-A338-E97FB4518CD6}"/>
    <cellStyle name="20% - 강조색5 9 3 2 2 4" xfId="13724" xr:uid="{0865AC1C-48D8-4EF1-9DF5-42B9D6C9DDD2}"/>
    <cellStyle name="20% - 강조색5 9 3 2 2 4 2" xfId="35773" xr:uid="{AE4D38F7-60F5-4D21-B10A-50E6CB228C4C}"/>
    <cellStyle name="20% - 강조색5 9 3 2 2 5" xfId="24753" xr:uid="{AB00D4CB-B0ED-4B7D-A1D4-3B277C401349}"/>
    <cellStyle name="20% - 강조색5 9 3 2 2 6" xfId="50911" xr:uid="{8A7DAAD9-4F6D-4D74-99EC-BF66D2A7AF2A}"/>
    <cellStyle name="20% - 강조색5 9 3 2 3" xfId="4058" xr:uid="{AB08BC85-2B97-4E6E-86D8-E57214B3CE69}"/>
    <cellStyle name="20% - 강조색5 9 3 2 3 2" xfId="9584" xr:uid="{7352DF53-383B-496D-AD3B-BC43F865EB8C}"/>
    <cellStyle name="20% - 강조색5 9 3 2 3 2 2" xfId="20613" xr:uid="{2F44384A-988E-48CA-8422-BB787AF4450C}"/>
    <cellStyle name="20% - 강조색5 9 3 2 3 2 2 2" xfId="42662" xr:uid="{4D3EE90A-72E2-4C1F-8D8C-4B77B162DB14}"/>
    <cellStyle name="20% - 강조색5 9 3 2 3 2 3" xfId="31642" xr:uid="{3C6DB4D1-FD1E-43A8-A663-193FA8A91D68}"/>
    <cellStyle name="20% - 강조색5 9 3 2 3 3" xfId="15103" xr:uid="{DB8A7E3C-E736-40E9-A8CF-3CE0DF9AFFAD}"/>
    <cellStyle name="20% - 강조색5 9 3 2 3 3 2" xfId="37152" xr:uid="{B184833E-67D5-4663-A7B1-B7F9778B2FFC}"/>
    <cellStyle name="20% - 강조색5 9 3 2 3 4" xfId="26132" xr:uid="{D594AE1D-71E2-44F3-B0E4-1318831B02F8}"/>
    <cellStyle name="20% - 강조색5 9 3 2 3 5" xfId="52290" xr:uid="{9BDEBBAA-7EAD-45DA-8E9D-0A556B6E7C29}"/>
    <cellStyle name="20% - 강조색5 9 3 2 4" xfId="6829" xr:uid="{A65CD002-2B89-4B2F-985F-00D9418E9FA3}"/>
    <cellStyle name="20% - 강조색5 9 3 2 4 2" xfId="17858" xr:uid="{BFA023D9-CCCD-4541-AE54-E7AE2BBF24D0}"/>
    <cellStyle name="20% - 강조색5 9 3 2 4 2 2" xfId="39907" xr:uid="{1B708D78-B762-4B1D-83FA-14D89D4E8FAE}"/>
    <cellStyle name="20% - 강조색5 9 3 2 4 3" xfId="28887" xr:uid="{69362DF9-DCE2-4999-AAAE-4D61A9361A55}"/>
    <cellStyle name="20% - 강조색5 9 3 2 4 4" xfId="55043" xr:uid="{A187411C-DD2E-448F-BF0B-946FDC2F14D9}"/>
    <cellStyle name="20% - 강조색5 9 3 2 5" xfId="12348" xr:uid="{E97E5DF1-59C2-4B51-9C9E-CF6598827ECE}"/>
    <cellStyle name="20% - 강조색5 9 3 2 5 2" xfId="34397" xr:uid="{22E981CA-76CF-4FEF-B35A-720E92CE1D7F}"/>
    <cellStyle name="20% - 강조색5 9 3 2 6" xfId="23377" xr:uid="{E82B1334-06B1-46E5-9F0C-D32ABCA8B47A}"/>
    <cellStyle name="20% - 강조색5 9 3 2 7" xfId="49534" xr:uid="{05F7C0CA-8FF4-4E50-8456-0D9B08850D18}"/>
    <cellStyle name="20% - 강조색5 9 3 3" xfId="1970" xr:uid="{A02B2230-4112-4347-977C-38E57C5265BB}"/>
    <cellStyle name="20% - 강조색5 9 3 3 2" xfId="4746" xr:uid="{0AE52555-E8F8-4B36-BE69-F8755092E6D2}"/>
    <cellStyle name="20% - 강조색5 9 3 3 2 2" xfId="10272" xr:uid="{DDAF9BC6-0116-41BD-B590-213ACA97D445}"/>
    <cellStyle name="20% - 강조색5 9 3 3 2 2 2" xfId="21301" xr:uid="{A3CA9AA9-5548-4054-AEB3-8271E2D2C6E3}"/>
    <cellStyle name="20% - 강조색5 9 3 3 2 2 2 2" xfId="43350" xr:uid="{4CF11186-9719-4557-A0E2-78FF62824F63}"/>
    <cellStyle name="20% - 강조색5 9 3 3 2 2 3" xfId="32330" xr:uid="{B4536F4A-0252-4429-A72D-F4DE8705B5FF}"/>
    <cellStyle name="20% - 강조색5 9 3 3 2 3" xfId="15791" xr:uid="{B0A5CF8C-9EC4-48AD-94F9-83C989C9FBF0}"/>
    <cellStyle name="20% - 강조색5 9 3 3 2 3 2" xfId="37840" xr:uid="{23A5D84D-2513-48C8-8498-1786C0465E9E}"/>
    <cellStyle name="20% - 강조색5 9 3 3 2 4" xfId="26820" xr:uid="{77999EF5-B88A-44EE-846B-19B64065BEB1}"/>
    <cellStyle name="20% - 강조색5 9 3 3 2 5" xfId="52978" xr:uid="{AC7139AC-6362-4516-AA2A-52CC664EA15D}"/>
    <cellStyle name="20% - 강조색5 9 3 3 3" xfId="7517" xr:uid="{8C2C08BA-ECDD-4B4F-B987-6320798F8AA7}"/>
    <cellStyle name="20% - 강조색5 9 3 3 3 2" xfId="18546" xr:uid="{AC190139-007E-4C46-8F87-653CD5C05343}"/>
    <cellStyle name="20% - 강조색5 9 3 3 3 2 2" xfId="40595" xr:uid="{54F49438-61A8-4CF6-9C5C-767692EEB82A}"/>
    <cellStyle name="20% - 강조색5 9 3 3 3 3" xfId="29575" xr:uid="{6E4ADC71-8935-448C-891A-7315CAE43E53}"/>
    <cellStyle name="20% - 강조색5 9 3 3 4" xfId="13036" xr:uid="{767CCCDA-1BF4-4E5B-AC4B-8AB4F839BFAD}"/>
    <cellStyle name="20% - 강조색5 9 3 3 4 2" xfId="35085" xr:uid="{9989192D-3CDC-4125-A15D-3FC0FAE6F9ED}"/>
    <cellStyle name="20% - 강조색5 9 3 3 5" xfId="24065" xr:uid="{20F45E95-5342-4ACC-8EF1-39B4C04B6EE0}"/>
    <cellStyle name="20% - 강조색5 9 3 3 6" xfId="50223" xr:uid="{CD146AA3-F93F-4383-8335-9815090E8070}"/>
    <cellStyle name="20% - 강조색5 9 3 4" xfId="3370" xr:uid="{8AEF0F49-D27A-437B-8E7D-387B87167779}"/>
    <cellStyle name="20% - 강조색5 9 3 4 2" xfId="8896" xr:uid="{04490E7E-9235-4E5E-ABB2-5118C7D25028}"/>
    <cellStyle name="20% - 강조색5 9 3 4 2 2" xfId="19925" xr:uid="{5993ED6F-6596-461A-9727-B3C2F42F25C4}"/>
    <cellStyle name="20% - 강조색5 9 3 4 2 2 2" xfId="41974" xr:uid="{950BB790-4E1B-40F6-A86F-C70E62B8DA9D}"/>
    <cellStyle name="20% - 강조색5 9 3 4 2 3" xfId="30954" xr:uid="{7366855A-13C8-45D3-834E-24F39625B2DB}"/>
    <cellStyle name="20% - 강조색5 9 3 4 3" xfId="14415" xr:uid="{7A70DB34-2056-4E25-9DA2-01086FA0E452}"/>
    <cellStyle name="20% - 강조색5 9 3 4 3 2" xfId="36464" xr:uid="{94A38304-468F-4CA5-9FA3-F762BDFB8201}"/>
    <cellStyle name="20% - 강조색5 9 3 4 4" xfId="25444" xr:uid="{D4F41641-188E-40BF-8B3B-1E128AA24B00}"/>
    <cellStyle name="20% - 강조색5 9 3 4 5" xfId="51602" xr:uid="{86C7AB44-6087-494E-A6C2-255BE9944612}"/>
    <cellStyle name="20% - 강조색5 9 3 5" xfId="6141" xr:uid="{FB290101-8C90-473B-A82A-00DF7626441B}"/>
    <cellStyle name="20% - 강조색5 9 3 5 2" xfId="17170" xr:uid="{5473E084-9C38-4C2C-8757-425D06F99FBF}"/>
    <cellStyle name="20% - 강조색5 9 3 5 2 2" xfId="39219" xr:uid="{2011A43C-7315-4386-8335-647D119E1AB9}"/>
    <cellStyle name="20% - 강조색5 9 3 5 3" xfId="28199" xr:uid="{56AC5AF2-7FE9-4D4E-9B10-0A1AA1E81402}"/>
    <cellStyle name="20% - 강조색5 9 3 5 4" xfId="54355" xr:uid="{62392DDD-5986-4637-89F1-73C8994E073B}"/>
    <cellStyle name="20% - 강조색5 9 3 6" xfId="11660" xr:uid="{51BEBFBD-D486-40CB-B631-8E7B2F059E49}"/>
    <cellStyle name="20% - 강조색5 9 3 6 2" xfId="33709" xr:uid="{0D4DB72A-0301-4680-81D7-E5D2C3191A57}"/>
    <cellStyle name="20% - 강조색5 9 3 7" xfId="22689" xr:uid="{2D45F290-0BCD-4395-B428-3A9D7C90EA7D}"/>
    <cellStyle name="20% - 강조색5 9 3 8" xfId="48846" xr:uid="{D63A79FE-B920-4DC7-8F8A-A40FC711F3C9}"/>
    <cellStyle name="20% - 강조색5 9 4" xfId="922" xr:uid="{C82449EF-F5F9-443C-B03A-09D5C4E878CD}"/>
    <cellStyle name="20% - 강조색5 9 4 2" xfId="2316" xr:uid="{317E1F06-6CE9-4336-B686-42C6017B13AE}"/>
    <cellStyle name="20% - 강조색5 9 4 2 2" xfId="5092" xr:uid="{DDE78AED-B003-4494-A8B9-55991163593E}"/>
    <cellStyle name="20% - 강조색5 9 4 2 2 2" xfId="10618" xr:uid="{E7D0A42E-A168-425C-B634-4F55D83DA4D2}"/>
    <cellStyle name="20% - 강조색5 9 4 2 2 2 2" xfId="21647" xr:uid="{B9045AAB-D6EF-4A91-AD51-DB2E9B4ABB41}"/>
    <cellStyle name="20% - 강조색5 9 4 2 2 2 2 2" xfId="43696" xr:uid="{7F3DC4E3-DD96-4FFD-A9FD-9C1FB5638541}"/>
    <cellStyle name="20% - 강조색5 9 4 2 2 2 3" xfId="32676" xr:uid="{5D04DF1E-E363-4D74-9985-229C0949CBF8}"/>
    <cellStyle name="20% - 강조색5 9 4 2 2 3" xfId="16137" xr:uid="{2766EFDF-60EA-4B97-BB1C-FC9FA7A15FA6}"/>
    <cellStyle name="20% - 강조색5 9 4 2 2 3 2" xfId="38186" xr:uid="{E38D4540-D8D0-4FA3-8E62-C7A44E1C8C4D}"/>
    <cellStyle name="20% - 강조색5 9 4 2 2 4" xfId="27166" xr:uid="{2249EA66-94A8-4F30-BA68-A20EB29576DE}"/>
    <cellStyle name="20% - 강조색5 9 4 2 2 5" xfId="53324" xr:uid="{D1D38633-DB9E-443B-80B5-7B83DDCB6078}"/>
    <cellStyle name="20% - 강조색5 9 4 2 3" xfId="7863" xr:uid="{F51A49BE-9B0C-4193-9A37-D8D464CFF4EB}"/>
    <cellStyle name="20% - 강조색5 9 4 2 3 2" xfId="18892" xr:uid="{8AA78B83-46BC-4AB4-B8EB-981ABB766C19}"/>
    <cellStyle name="20% - 강조색5 9 4 2 3 2 2" xfId="40941" xr:uid="{455CD36D-5DCB-4209-97E3-A4F7D4C91AC9}"/>
    <cellStyle name="20% - 강조색5 9 4 2 3 3" xfId="29921" xr:uid="{9F3E99D4-D2EC-46E5-804C-ACFA062EE780}"/>
    <cellStyle name="20% - 강조색5 9 4 2 4" xfId="13382" xr:uid="{A20689EF-5541-427B-AD52-0B50D0BADDF3}"/>
    <cellStyle name="20% - 강조색5 9 4 2 4 2" xfId="35431" xr:uid="{638FAB95-FAB7-4055-B0C7-7163E8AC0596}"/>
    <cellStyle name="20% - 강조색5 9 4 2 5" xfId="24411" xr:uid="{E98AA7CB-EC4A-4AF9-A3CE-514874558B46}"/>
    <cellStyle name="20% - 강조색5 9 4 2 6" xfId="50569" xr:uid="{A288A863-09C9-48FD-A82A-C87DCFCA83BC}"/>
    <cellStyle name="20% - 강조색5 9 4 3" xfId="3716" xr:uid="{62D3C7CC-AB90-4153-8E4B-BB91E9F6AEA5}"/>
    <cellStyle name="20% - 강조색5 9 4 3 2" xfId="9242" xr:uid="{7A0C11AA-C1EC-4CF0-A4D6-F1E88CB851C7}"/>
    <cellStyle name="20% - 강조색5 9 4 3 2 2" xfId="20271" xr:uid="{74496851-091C-4F2D-9D7F-4592D530F20C}"/>
    <cellStyle name="20% - 강조색5 9 4 3 2 2 2" xfId="42320" xr:uid="{90ABBD30-C7A2-4B2D-9123-92DF839D217A}"/>
    <cellStyle name="20% - 강조색5 9 4 3 2 3" xfId="31300" xr:uid="{0FD8F723-1057-41A0-946F-9B19BB5291DF}"/>
    <cellStyle name="20% - 강조색5 9 4 3 3" xfId="14761" xr:uid="{D907C28C-AF79-4D75-94C3-B512632B90B1}"/>
    <cellStyle name="20% - 강조색5 9 4 3 3 2" xfId="36810" xr:uid="{D59FB126-5C74-4B3C-85C1-0F21C081CD8C}"/>
    <cellStyle name="20% - 강조색5 9 4 3 4" xfId="25790" xr:uid="{C0C4443D-E9DD-42E3-B41E-CAFA0E99E1DC}"/>
    <cellStyle name="20% - 강조색5 9 4 3 5" xfId="51948" xr:uid="{92A4540C-B816-4A31-BBC4-A7BDE8763F43}"/>
    <cellStyle name="20% - 강조색5 9 4 4" xfId="6487" xr:uid="{97B56BBE-2259-43F4-8926-AC06EA7F2413}"/>
    <cellStyle name="20% - 강조색5 9 4 4 2" xfId="17516" xr:uid="{B1957321-76BB-4F77-BC59-D7F5A5939E7B}"/>
    <cellStyle name="20% - 강조색5 9 4 4 2 2" xfId="39565" xr:uid="{6115D8E2-F536-4709-BBF4-138FACA44226}"/>
    <cellStyle name="20% - 강조색5 9 4 4 3" xfId="28545" xr:uid="{37EDB665-18F3-4E30-9106-53FC97D96803}"/>
    <cellStyle name="20% - 강조색5 9 4 4 4" xfId="54701" xr:uid="{D1779117-4EDC-454F-BCE9-74167E7C82BE}"/>
    <cellStyle name="20% - 강조색5 9 4 5" xfId="12006" xr:uid="{3D7A7947-AD2D-4957-9E80-12A5FC7A8D19}"/>
    <cellStyle name="20% - 강조색5 9 4 5 2" xfId="34055" xr:uid="{FDD029CF-7157-4DB3-96B0-4C00E60045AA}"/>
    <cellStyle name="20% - 강조색5 9 4 6" xfId="23035" xr:uid="{78CBD207-D8AE-4CD2-B88E-C06F1C87E790}"/>
    <cellStyle name="20% - 강조색5 9 4 7" xfId="49192" xr:uid="{538E3274-AC82-4DC1-A608-C1BC67DE461C}"/>
    <cellStyle name="20% - 강조색5 9 5" xfId="1628" xr:uid="{A0ED7783-0441-4B70-87C0-E238C7DCE167}"/>
    <cellStyle name="20% - 강조색5 9 5 2" xfId="4404" xr:uid="{E9797827-9B76-4354-9917-D01135680D31}"/>
    <cellStyle name="20% - 강조색5 9 5 2 2" xfId="9930" xr:uid="{135CB9F6-D477-4F7A-8DBA-767DA52B738B}"/>
    <cellStyle name="20% - 강조색5 9 5 2 2 2" xfId="20959" xr:uid="{FD2EB1A0-11FF-47F4-9725-5C1B97C48206}"/>
    <cellStyle name="20% - 강조색5 9 5 2 2 2 2" xfId="43008" xr:uid="{0F3E2191-048E-4D69-81C8-035BEC53A733}"/>
    <cellStyle name="20% - 강조색5 9 5 2 2 3" xfId="31988" xr:uid="{02428A3E-6218-40D9-8F73-19D211B22333}"/>
    <cellStyle name="20% - 강조색5 9 5 2 3" xfId="15449" xr:uid="{D6420D7E-31FD-4EC1-A66E-75DCE3B16239}"/>
    <cellStyle name="20% - 강조색5 9 5 2 3 2" xfId="37498" xr:uid="{0D0D2139-8EA8-4600-89B3-6DB68FF89849}"/>
    <cellStyle name="20% - 강조색5 9 5 2 4" xfId="26478" xr:uid="{DDC64F75-B6E5-4A9B-A526-FF8EE937772C}"/>
    <cellStyle name="20% - 강조색5 9 5 2 5" xfId="52636" xr:uid="{20262923-0346-4EBB-A6E4-EEC6587DDF45}"/>
    <cellStyle name="20% - 강조색5 9 5 3" xfId="7175" xr:uid="{57C38350-4559-40B9-B95F-4817A9208300}"/>
    <cellStyle name="20% - 강조색5 9 5 3 2" xfId="18204" xr:uid="{46153F62-8AB5-42D7-9734-BE15225B6CB4}"/>
    <cellStyle name="20% - 강조색5 9 5 3 2 2" xfId="40253" xr:uid="{B3BD8437-EB6F-496C-91C6-760589A567AE}"/>
    <cellStyle name="20% - 강조색5 9 5 3 3" xfId="29233" xr:uid="{EA2258BD-3E67-43FF-A498-52B41D36E133}"/>
    <cellStyle name="20% - 강조색5 9 5 4" xfId="12694" xr:uid="{BD645943-60D2-4A07-8DC3-2B06E9E9E820}"/>
    <cellStyle name="20% - 강조색5 9 5 4 2" xfId="34743" xr:uid="{F73544DD-B234-4D50-B113-7859256DFAC1}"/>
    <cellStyle name="20% - 강조색5 9 5 5" xfId="23723" xr:uid="{D2317665-CE35-4CA2-939C-C3ABF63B8343}"/>
    <cellStyle name="20% - 강조색5 9 5 6" xfId="49881" xr:uid="{9BBF7999-9699-45E5-B562-D59881267692}"/>
    <cellStyle name="20% - 강조색5 9 6" xfId="3028" xr:uid="{ABBB283A-1AFB-4008-8A03-4FFDB624E43F}"/>
    <cellStyle name="20% - 강조색5 9 6 2" xfId="8554" xr:uid="{0194AA72-C51C-4E26-AF1D-5938A96C48B1}"/>
    <cellStyle name="20% - 강조색5 9 6 2 2" xfId="19583" xr:uid="{F020535C-A374-41B8-9CBA-803987CC4823}"/>
    <cellStyle name="20% - 강조색5 9 6 2 2 2" xfId="41632" xr:uid="{08F55F5F-4920-4646-9469-B28390F7D041}"/>
    <cellStyle name="20% - 강조색5 9 6 2 3" xfId="30612" xr:uid="{B813F2FF-89A9-4E34-8474-35EBFF7420E7}"/>
    <cellStyle name="20% - 강조색5 9 6 3" xfId="14073" xr:uid="{710052AF-42B2-4225-912D-985B6E07338E}"/>
    <cellStyle name="20% - 강조색5 9 6 3 2" xfId="36122" xr:uid="{ADFF8277-038B-4C7D-8390-D2F48BDC7097}"/>
    <cellStyle name="20% - 강조색5 9 6 4" xfId="25102" xr:uid="{BE8C7985-CC36-417D-B0BC-8A71E0D731EA}"/>
    <cellStyle name="20% - 강조색5 9 6 5" xfId="51260" xr:uid="{7361BF96-B44D-4BA2-B675-F24B7E40A29D}"/>
    <cellStyle name="20% - 강조색5 9 7" xfId="5799" xr:uid="{A338B940-E30F-4E83-834B-1EB735166571}"/>
    <cellStyle name="20% - 강조색5 9 7 2" xfId="16828" xr:uid="{2E98E939-7114-4855-BC57-F456ABDD3882}"/>
    <cellStyle name="20% - 강조색5 9 7 2 2" xfId="38877" xr:uid="{06770719-F68D-4CEB-8634-2FA01D484245}"/>
    <cellStyle name="20% - 강조색5 9 7 3" xfId="27857" xr:uid="{1900C4A5-4AC8-424A-9AC8-530D3CB77033}"/>
    <cellStyle name="20% - 강조색5 9 7 4" xfId="54014" xr:uid="{40B69717-F758-471C-8DD6-41A03D304459}"/>
    <cellStyle name="20% - 강조색5 9 8" xfId="11318" xr:uid="{4A133091-C5B2-4521-ACBF-3AF8D9349844}"/>
    <cellStyle name="20% - 강조색5 9 8 2" xfId="33367" xr:uid="{7B36E000-4BEF-48FF-A67F-7DDD576AAC50}"/>
    <cellStyle name="20% - 강조색5 9 9" xfId="22347" xr:uid="{D8454BF1-301C-40CF-B450-8CF87CB476AB}"/>
    <cellStyle name="20% - 강조색6" xfId="49" builtinId="50" customBuiltin="1"/>
    <cellStyle name="20% - 강조색6 10" xfId="185" xr:uid="{00000000-0005-0000-0000-0000EC000000}"/>
    <cellStyle name="20% - 강조색6 10 2" xfId="545" xr:uid="{00000000-0005-0000-0000-0000ED000000}"/>
    <cellStyle name="20% - 강조색6 10 2 2" xfId="1282" xr:uid="{479566E0-BBA5-43A3-B6E0-054756A10056}"/>
    <cellStyle name="20% - 강조색6 10 2 2 2" xfId="2676" xr:uid="{44B1486A-1C10-4B61-935A-7A82EBFEA6AD}"/>
    <cellStyle name="20% - 강조색6 10 2 2 2 2" xfId="5452" xr:uid="{D9AF0B18-F92A-4F62-87DE-7E031F703502}"/>
    <cellStyle name="20% - 강조색6 10 2 2 2 2 2" xfId="10978" xr:uid="{A6442BD4-3EEC-4AAB-B744-ABCA657E9414}"/>
    <cellStyle name="20% - 강조색6 10 2 2 2 2 2 2" xfId="22007" xr:uid="{D4811D48-3810-4376-BC4E-6F24AF76194B}"/>
    <cellStyle name="20% - 강조색6 10 2 2 2 2 2 2 2" xfId="44056" xr:uid="{743D5396-9C9D-4D80-AEB7-F17C535D3FBA}"/>
    <cellStyle name="20% - 강조색6 10 2 2 2 2 2 3" xfId="33036" xr:uid="{8957E52C-F3E6-4C40-92EB-AF258DADE782}"/>
    <cellStyle name="20% - 강조색6 10 2 2 2 2 3" xfId="16497" xr:uid="{A7C3266F-FB85-48A3-9F4D-4DD804EC71A8}"/>
    <cellStyle name="20% - 강조색6 10 2 2 2 2 3 2" xfId="38546" xr:uid="{93D2C8BE-5AEE-4927-A61D-F9C66C47A1E0}"/>
    <cellStyle name="20% - 강조색6 10 2 2 2 2 4" xfId="27526" xr:uid="{E6E46423-7E64-4358-B47D-B1FBCC059D24}"/>
    <cellStyle name="20% - 강조색6 10 2 2 2 2 5" xfId="53684" xr:uid="{F6ABF03E-5D9A-4046-B61A-0D334AB3F924}"/>
    <cellStyle name="20% - 강조색6 10 2 2 2 3" xfId="8223" xr:uid="{D18FFBAE-AFD4-4DDE-80F1-40DDB6872D2A}"/>
    <cellStyle name="20% - 강조색6 10 2 2 2 3 2" xfId="19252" xr:uid="{08AEC2A1-793D-4F1E-82F6-E323D3E0E64C}"/>
    <cellStyle name="20% - 강조색6 10 2 2 2 3 2 2" xfId="41301" xr:uid="{803664CD-807F-45C4-8B7D-008BB7502976}"/>
    <cellStyle name="20% - 강조색6 10 2 2 2 3 3" xfId="30281" xr:uid="{D4DD6D62-C687-4953-A29A-F923AFD19912}"/>
    <cellStyle name="20% - 강조색6 10 2 2 2 4" xfId="13742" xr:uid="{C20CE5BE-201A-458C-B1B2-2B1CC0946557}"/>
    <cellStyle name="20% - 강조색6 10 2 2 2 4 2" xfId="35791" xr:uid="{2CD25E7D-6818-4315-9466-457328A044CE}"/>
    <cellStyle name="20% - 강조색6 10 2 2 2 5" xfId="24771" xr:uid="{44CEBC60-4251-4C5F-8EB6-73584ADFB32F}"/>
    <cellStyle name="20% - 강조색6 10 2 2 2 6" xfId="50929" xr:uid="{9749E45A-695C-4804-B90D-6E2AB117C256}"/>
    <cellStyle name="20% - 강조색6 10 2 2 3" xfId="4076" xr:uid="{7CE256DD-D568-4BDB-A4DF-B4AF0BF85608}"/>
    <cellStyle name="20% - 강조색6 10 2 2 3 2" xfId="9602" xr:uid="{6D35ECED-7816-408B-A13B-00BE44BA903E}"/>
    <cellStyle name="20% - 강조색6 10 2 2 3 2 2" xfId="20631" xr:uid="{AAF6F7AD-AC1C-44AC-A630-78FA757C3A17}"/>
    <cellStyle name="20% - 강조색6 10 2 2 3 2 2 2" xfId="42680" xr:uid="{8649AA60-8705-479C-970A-119F64D8425C}"/>
    <cellStyle name="20% - 강조색6 10 2 2 3 2 3" xfId="31660" xr:uid="{068425F3-657C-49E7-BD6C-DD9AEA920161}"/>
    <cellStyle name="20% - 강조색6 10 2 2 3 3" xfId="15121" xr:uid="{35A761FD-CC79-4691-B285-3EEA9724A5A6}"/>
    <cellStyle name="20% - 강조색6 10 2 2 3 3 2" xfId="37170" xr:uid="{E503A22F-BB5F-47F7-BEC3-D3C1C52E49A0}"/>
    <cellStyle name="20% - 강조색6 10 2 2 3 4" xfId="26150" xr:uid="{286ECC78-DB7A-422F-ADCE-9166A8EF8DA2}"/>
    <cellStyle name="20% - 강조색6 10 2 2 3 5" xfId="52308" xr:uid="{B79648E0-5645-451B-B2E0-A0FFF1B2BA75}"/>
    <cellStyle name="20% - 강조색6 10 2 2 4" xfId="6847" xr:uid="{1B616F97-48F8-4472-BFFA-6D16B72B80A9}"/>
    <cellStyle name="20% - 강조색6 10 2 2 4 2" xfId="17876" xr:uid="{D54A414F-576E-4092-83F2-3102276FD4CE}"/>
    <cellStyle name="20% - 강조색6 10 2 2 4 2 2" xfId="39925" xr:uid="{8E640C7C-5F99-4608-B905-CDAAB37BB0AE}"/>
    <cellStyle name="20% - 강조색6 10 2 2 4 3" xfId="28905" xr:uid="{7F917616-97D6-4C51-AD51-979E1642E0E0}"/>
    <cellStyle name="20% - 강조색6 10 2 2 4 4" xfId="55061" xr:uid="{72CFF072-B8C7-4297-A905-0869486F141C}"/>
    <cellStyle name="20% - 강조색6 10 2 2 5" xfId="12366" xr:uid="{DF8FF4F1-17E4-4894-AAB4-9D6CFA4A24A7}"/>
    <cellStyle name="20% - 강조색6 10 2 2 5 2" xfId="34415" xr:uid="{3A46E45A-08E9-48C6-A425-A31523B88E3F}"/>
    <cellStyle name="20% - 강조색6 10 2 2 6" xfId="23395" xr:uid="{9C04C752-A5D6-44A0-92EB-3A7E1EE936DD}"/>
    <cellStyle name="20% - 강조색6 10 2 2 7" xfId="49552" xr:uid="{9B937D64-D183-4671-B373-F7C7A5D1EBA7}"/>
    <cellStyle name="20% - 강조색6 10 2 3" xfId="1988" xr:uid="{7BF0A504-A1DD-47B4-A596-E58CCCDC5C63}"/>
    <cellStyle name="20% - 강조색6 10 2 3 2" xfId="4764" xr:uid="{90F4D581-FB9A-4252-A154-F4C5061DA4F2}"/>
    <cellStyle name="20% - 강조색6 10 2 3 2 2" xfId="10290" xr:uid="{B3C9A8C0-D91C-42D7-904D-F435E37D448B}"/>
    <cellStyle name="20% - 강조색6 10 2 3 2 2 2" xfId="21319" xr:uid="{517A17C9-8DF8-405E-9155-9CF17A79DEF1}"/>
    <cellStyle name="20% - 강조색6 10 2 3 2 2 2 2" xfId="43368" xr:uid="{14388E53-DA6E-49FC-9530-BD80CE6B4ECF}"/>
    <cellStyle name="20% - 강조색6 10 2 3 2 2 3" xfId="32348" xr:uid="{3B109580-D7F5-4B09-A026-36637937C9DA}"/>
    <cellStyle name="20% - 강조색6 10 2 3 2 3" xfId="15809" xr:uid="{0E6A204E-11FB-4C44-B2D6-499280D954BC}"/>
    <cellStyle name="20% - 강조색6 10 2 3 2 3 2" xfId="37858" xr:uid="{71CE84E2-893B-42F2-B90E-E3DDA7ECADDB}"/>
    <cellStyle name="20% - 강조색6 10 2 3 2 4" xfId="26838" xr:uid="{DD678BC8-B550-4100-9B72-2A50106731FE}"/>
    <cellStyle name="20% - 강조색6 10 2 3 2 5" xfId="52996" xr:uid="{9E9CDDA6-4384-493D-81D9-B1F6481D6F2F}"/>
    <cellStyle name="20% - 강조색6 10 2 3 3" xfId="7535" xr:uid="{E60B1442-DF9C-4D58-9FFA-DD342E341A3A}"/>
    <cellStyle name="20% - 강조색6 10 2 3 3 2" xfId="18564" xr:uid="{2986223E-BC9A-42F7-8F80-699D61AC4BEB}"/>
    <cellStyle name="20% - 강조색6 10 2 3 3 2 2" xfId="40613" xr:uid="{580EC113-28FE-4512-B51A-C752862C0206}"/>
    <cellStyle name="20% - 강조색6 10 2 3 3 3" xfId="29593" xr:uid="{85561C47-9192-4881-9DA6-A0BDE719EDF3}"/>
    <cellStyle name="20% - 강조색6 10 2 3 4" xfId="13054" xr:uid="{6A41F477-55E9-402F-942F-255C55255AF2}"/>
    <cellStyle name="20% - 강조색6 10 2 3 4 2" xfId="35103" xr:uid="{DBC05ED9-DFCE-4950-A2F3-3E2A47199465}"/>
    <cellStyle name="20% - 강조색6 10 2 3 5" xfId="24083" xr:uid="{D3628D19-A6FF-48CE-A018-93B559E33881}"/>
    <cellStyle name="20% - 강조색6 10 2 3 6" xfId="50241" xr:uid="{D7E7B453-E5AC-407F-9F8A-B48B72550133}"/>
    <cellStyle name="20% - 강조색6 10 2 4" xfId="3388" xr:uid="{D4C897C7-4F6D-4B79-9B7D-5315645CF92D}"/>
    <cellStyle name="20% - 강조색6 10 2 4 2" xfId="8914" xr:uid="{38388DBE-4944-4CED-9C93-73AA7F2E0AD2}"/>
    <cellStyle name="20% - 강조색6 10 2 4 2 2" xfId="19943" xr:uid="{FC032D6F-04F7-465D-8406-ED0A325C2DCC}"/>
    <cellStyle name="20% - 강조색6 10 2 4 2 2 2" xfId="41992" xr:uid="{14C2523E-38A4-4042-B3BA-14BBD9B5C180}"/>
    <cellStyle name="20% - 강조색6 10 2 4 2 3" xfId="30972" xr:uid="{E05E4543-FF5F-4BE5-9783-79A002A356F4}"/>
    <cellStyle name="20% - 강조색6 10 2 4 3" xfId="14433" xr:uid="{6D6A646C-0B87-4C9F-8028-5DE40BB951EE}"/>
    <cellStyle name="20% - 강조색6 10 2 4 3 2" xfId="36482" xr:uid="{0E884E6B-2BCB-44A1-8CDC-326C07FEF37A}"/>
    <cellStyle name="20% - 강조색6 10 2 4 4" xfId="25462" xr:uid="{C8C3901B-85EF-4EF2-99E3-260CBB1C67DB}"/>
    <cellStyle name="20% - 강조색6 10 2 4 5" xfId="51620" xr:uid="{FFB1FAE0-9B46-4193-8C08-6411C0E99907}"/>
    <cellStyle name="20% - 강조색6 10 2 5" xfId="6159" xr:uid="{77CF8C37-DD09-4C50-BD2C-9FF83EB8F2A7}"/>
    <cellStyle name="20% - 강조색6 10 2 5 2" xfId="17188" xr:uid="{68489A0D-36A1-4450-8D1E-B69BEBD1CBD8}"/>
    <cellStyle name="20% - 강조색6 10 2 5 2 2" xfId="39237" xr:uid="{1FDA47B1-8ED8-4678-950B-2E2F9EFFCA65}"/>
    <cellStyle name="20% - 강조색6 10 2 5 3" xfId="28217" xr:uid="{BA422F19-C1C8-4252-801F-0B02F2BE0851}"/>
    <cellStyle name="20% - 강조색6 10 2 5 4" xfId="54373" xr:uid="{D9AFDAF6-1B53-44AF-8798-3D420D4AC15A}"/>
    <cellStyle name="20% - 강조색6 10 2 6" xfId="11678" xr:uid="{47E1E23F-073B-49F0-8368-1568A8AC206B}"/>
    <cellStyle name="20% - 강조색6 10 2 6 2" xfId="33727" xr:uid="{10DD0CBC-A4BF-453D-BF3F-40CC87FF07D9}"/>
    <cellStyle name="20% - 강조색6 10 2 7" xfId="22707" xr:uid="{CA91EC69-6517-4D23-A2D6-A80613E2ABCC}"/>
    <cellStyle name="20% - 강조색6 10 2 8" xfId="48864" xr:uid="{AD5AE84E-C79D-4A0D-BADC-32FEB74ACD55}"/>
    <cellStyle name="20% - 강조색6 10 3" xfId="940" xr:uid="{E6845E93-7FF4-4087-A71B-0E595DD64846}"/>
    <cellStyle name="20% - 강조색6 10 3 2" xfId="2334" xr:uid="{47292C57-6095-46C1-A1C4-0956A183B871}"/>
    <cellStyle name="20% - 강조색6 10 3 2 2" xfId="5110" xr:uid="{1E72954C-3C9B-4B98-991E-13F105D6234D}"/>
    <cellStyle name="20% - 강조색6 10 3 2 2 2" xfId="10636" xr:uid="{6B16E5D5-7419-48FC-B3E6-4D9EA0B9E274}"/>
    <cellStyle name="20% - 강조색6 10 3 2 2 2 2" xfId="21665" xr:uid="{4B82386C-A327-42DF-A4AE-AF47208268C3}"/>
    <cellStyle name="20% - 강조색6 10 3 2 2 2 2 2" xfId="43714" xr:uid="{0F817E0E-0F32-4D1E-91DE-81082D39C81C}"/>
    <cellStyle name="20% - 강조색6 10 3 2 2 2 3" xfId="32694" xr:uid="{9E10159A-567A-4ECA-8C0B-23BE4F3E5F74}"/>
    <cellStyle name="20% - 강조색6 10 3 2 2 3" xfId="16155" xr:uid="{6248E0DB-ECBE-4DD6-99C1-1318F40BA008}"/>
    <cellStyle name="20% - 강조색6 10 3 2 2 3 2" xfId="38204" xr:uid="{9551A6F5-631A-4E5D-9DA0-9EAEE2809D1F}"/>
    <cellStyle name="20% - 강조색6 10 3 2 2 4" xfId="27184" xr:uid="{D40B63DB-F3C7-47E4-A921-BC8D2558BF7E}"/>
    <cellStyle name="20% - 강조색6 10 3 2 2 5" xfId="53342" xr:uid="{3E8545DE-CACD-4655-A999-763BCBB6A7C9}"/>
    <cellStyle name="20% - 강조색6 10 3 2 3" xfId="7881" xr:uid="{40F720E8-F5A8-4B9B-87F2-6F8EE7C421DE}"/>
    <cellStyle name="20% - 강조색6 10 3 2 3 2" xfId="18910" xr:uid="{EFE40BDA-483C-4331-AB82-0EBF68B0B430}"/>
    <cellStyle name="20% - 강조색6 10 3 2 3 2 2" xfId="40959" xr:uid="{DA3548FE-F8FA-4AC5-AA36-6C3B5B7097A3}"/>
    <cellStyle name="20% - 강조색6 10 3 2 3 3" xfId="29939" xr:uid="{DB54ACEA-621C-4F0A-B8C8-FB6747992793}"/>
    <cellStyle name="20% - 강조색6 10 3 2 4" xfId="13400" xr:uid="{5788FCBE-876A-4544-98AA-951A90C66D89}"/>
    <cellStyle name="20% - 강조색6 10 3 2 4 2" xfId="35449" xr:uid="{1CFF4EF8-9B05-4C14-908B-456B988B31C1}"/>
    <cellStyle name="20% - 강조색6 10 3 2 5" xfId="24429" xr:uid="{172FE00D-0531-4216-82F5-727143CA90C5}"/>
    <cellStyle name="20% - 강조색6 10 3 2 6" xfId="50587" xr:uid="{147F5EDC-644E-412D-A5D0-E3F9A362A37F}"/>
    <cellStyle name="20% - 강조색6 10 3 3" xfId="3734" xr:uid="{0FB34711-3043-4225-B06B-0FE31AD3BD45}"/>
    <cellStyle name="20% - 강조색6 10 3 3 2" xfId="9260" xr:uid="{251E8F7D-F9F7-4BF4-8DD4-1035666D108C}"/>
    <cellStyle name="20% - 강조색6 10 3 3 2 2" xfId="20289" xr:uid="{8931E3AE-C6EB-4910-B7FE-87930E678064}"/>
    <cellStyle name="20% - 강조색6 10 3 3 2 2 2" xfId="42338" xr:uid="{C18EC538-466C-4079-9566-DE54B948E5B6}"/>
    <cellStyle name="20% - 강조색6 10 3 3 2 3" xfId="31318" xr:uid="{90CFF304-FB48-4754-A4D8-ABE1A30D74DD}"/>
    <cellStyle name="20% - 강조색6 10 3 3 3" xfId="14779" xr:uid="{7186451B-F3AB-417A-BD01-9574333590DE}"/>
    <cellStyle name="20% - 강조색6 10 3 3 3 2" xfId="36828" xr:uid="{C316C2CE-57C0-4132-9A42-69ADD70873A8}"/>
    <cellStyle name="20% - 강조색6 10 3 3 4" xfId="25808" xr:uid="{B4D6ADD0-F762-4108-BCBE-B7517322AFA7}"/>
    <cellStyle name="20% - 강조색6 10 3 3 5" xfId="51966" xr:uid="{0C5C198C-FDE1-43AA-8410-54A9FFC6D12E}"/>
    <cellStyle name="20% - 강조색6 10 3 4" xfId="6505" xr:uid="{5075A294-459D-471D-A629-F4505AEB384C}"/>
    <cellStyle name="20% - 강조색6 10 3 4 2" xfId="17534" xr:uid="{A2887ADB-5776-4DAA-892E-BD4B25923AC0}"/>
    <cellStyle name="20% - 강조색6 10 3 4 2 2" xfId="39583" xr:uid="{3E04B603-36B2-4C79-A798-AE93E1240231}"/>
    <cellStyle name="20% - 강조색6 10 3 4 3" xfId="28563" xr:uid="{B6B883EA-9828-468B-8E35-9F99D05A7E5C}"/>
    <cellStyle name="20% - 강조색6 10 3 4 4" xfId="54719" xr:uid="{42EB61DC-73E2-405B-9554-7A8E05D64A3D}"/>
    <cellStyle name="20% - 강조색6 10 3 5" xfId="12024" xr:uid="{F17C6949-E502-4BBF-B6CD-B722EE41130F}"/>
    <cellStyle name="20% - 강조색6 10 3 5 2" xfId="34073" xr:uid="{D611FA8C-E5CC-45B6-8A14-9356063200E1}"/>
    <cellStyle name="20% - 강조색6 10 3 6" xfId="23053" xr:uid="{746C9BD5-F274-490D-B4EF-0DF60FB2CF60}"/>
    <cellStyle name="20% - 강조색6 10 3 7" xfId="49210" xr:uid="{B0BF6C3B-2770-4C4B-AE07-C24591A93AB6}"/>
    <cellStyle name="20% - 강조색6 10 4" xfId="1646" xr:uid="{9D4F65E8-97C0-4B90-97C8-D57C7E4C208F}"/>
    <cellStyle name="20% - 강조색6 10 4 2" xfId="4422" xr:uid="{DD232139-BB28-42B1-AF22-F3190DC0D243}"/>
    <cellStyle name="20% - 강조색6 10 4 2 2" xfId="9948" xr:uid="{B3AEAD78-B614-46C7-9149-3292CD0AF404}"/>
    <cellStyle name="20% - 강조색6 10 4 2 2 2" xfId="20977" xr:uid="{41BFD08E-6329-43C3-A0A2-A6D83C4D7756}"/>
    <cellStyle name="20% - 강조색6 10 4 2 2 2 2" xfId="43026" xr:uid="{77A3414D-6933-4D02-BFAE-44F31C00302C}"/>
    <cellStyle name="20% - 강조색6 10 4 2 2 3" xfId="32006" xr:uid="{2E356D4B-A774-477C-B83A-211D22AEB8FB}"/>
    <cellStyle name="20% - 강조색6 10 4 2 3" xfId="15467" xr:uid="{9775F6E2-A812-4A25-8B85-8DFB5ADCB111}"/>
    <cellStyle name="20% - 강조색6 10 4 2 3 2" xfId="37516" xr:uid="{3E4A3008-D52B-4B13-8189-520073256CD3}"/>
    <cellStyle name="20% - 강조색6 10 4 2 4" xfId="26496" xr:uid="{E19BD008-DA3F-4BE2-84D6-3B3363CCB7AD}"/>
    <cellStyle name="20% - 강조색6 10 4 2 5" xfId="52654" xr:uid="{A0ED11EB-82EA-4B1E-92E6-6DD81B76B384}"/>
    <cellStyle name="20% - 강조색6 10 4 3" xfId="7193" xr:uid="{26CFDC00-07EB-47F5-996C-20EA876C3B92}"/>
    <cellStyle name="20% - 강조색6 10 4 3 2" xfId="18222" xr:uid="{6D9A9A54-8B0B-47F2-9228-6E040B707905}"/>
    <cellStyle name="20% - 강조색6 10 4 3 2 2" xfId="40271" xr:uid="{D99E95B7-D862-47A6-A9F4-2A4253747B2B}"/>
    <cellStyle name="20% - 강조색6 10 4 3 3" xfId="29251" xr:uid="{C64BADC7-0A46-4636-AED7-56E0411FC89E}"/>
    <cellStyle name="20% - 강조색6 10 4 4" xfId="12712" xr:uid="{88A0E4C6-A49E-4762-AD94-54F4D199F785}"/>
    <cellStyle name="20% - 강조색6 10 4 4 2" xfId="34761" xr:uid="{EE182ED6-BB0D-4063-AA3B-D912E7BCA9E7}"/>
    <cellStyle name="20% - 강조색6 10 4 5" xfId="23741" xr:uid="{F7851504-60A4-4F2F-8FE6-D71A520D6458}"/>
    <cellStyle name="20% - 강조색6 10 4 6" xfId="49899" xr:uid="{0ECF9150-54D9-4393-A0AF-7D8843C92399}"/>
    <cellStyle name="20% - 강조색6 10 5" xfId="3046" xr:uid="{C0E8873C-CC89-4FB5-97C0-C22B608BCEF6}"/>
    <cellStyle name="20% - 강조색6 10 5 2" xfId="8572" xr:uid="{17CB9263-9408-46AF-82E9-9F05D67C5A10}"/>
    <cellStyle name="20% - 강조색6 10 5 2 2" xfId="19601" xr:uid="{B71C2950-31A5-480B-8E99-3BCC8AD6A8DC}"/>
    <cellStyle name="20% - 강조색6 10 5 2 2 2" xfId="41650" xr:uid="{B75BD9BA-D5B1-4803-80AE-814301AB331B}"/>
    <cellStyle name="20% - 강조색6 10 5 2 3" xfId="30630" xr:uid="{3F90BB8B-D831-4671-9EB2-4D99B0810C65}"/>
    <cellStyle name="20% - 강조색6 10 5 3" xfId="14091" xr:uid="{19630284-517F-4621-9FE7-F15A18B8DB81}"/>
    <cellStyle name="20% - 강조색6 10 5 3 2" xfId="36140" xr:uid="{A3D43BC2-F8F0-4791-9B9C-93CF6809A1B7}"/>
    <cellStyle name="20% - 강조색6 10 5 4" xfId="25120" xr:uid="{F39CDE99-BB8D-457F-B79B-D78F3B0730D1}"/>
    <cellStyle name="20% - 강조색6 10 5 5" xfId="51278" xr:uid="{9427BBC2-2E11-4B35-A749-A22717A4CC9A}"/>
    <cellStyle name="20% - 강조색6 10 6" xfId="5817" xr:uid="{E896A07C-7F84-4716-A9D0-BA9C066A7345}"/>
    <cellStyle name="20% - 강조색6 10 6 2" xfId="16846" xr:uid="{B21A25CA-40F0-4956-9347-8587FA815FFD}"/>
    <cellStyle name="20% - 강조색6 10 6 2 2" xfId="38895" xr:uid="{C4F78570-6170-4D0D-81C7-F9FD9A49CE85}"/>
    <cellStyle name="20% - 강조색6 10 6 3" xfId="27875" xr:uid="{8C4E5FB5-2FD0-4924-B8F3-357BAE69FE41}"/>
    <cellStyle name="20% - 강조색6 10 6 4" xfId="54032" xr:uid="{90AB35FE-2C70-46C2-85E6-C7AFFF12295E}"/>
    <cellStyle name="20% - 강조색6 10 7" xfId="11336" xr:uid="{2EBBC05B-C955-4D96-85A5-E7FC4EF4FEA4}"/>
    <cellStyle name="20% - 강조색6 10 7 2" xfId="33385" xr:uid="{48A7690C-0B0E-41DF-8589-2FD56FF0269F}"/>
    <cellStyle name="20% - 강조색6 10 8" xfId="22365" xr:uid="{4AF4AFF4-7C3E-4581-AE6C-86870C56FC8C}"/>
    <cellStyle name="20% - 강조색6 10 9" xfId="48523" xr:uid="{24A1F413-2417-4403-9B9A-1067445E4219}"/>
    <cellStyle name="20% - 강조색6 11" xfId="311" xr:uid="{00000000-0005-0000-0000-0000EE000000}"/>
    <cellStyle name="20% - 강조색6 11 2" xfId="671" xr:uid="{00000000-0005-0000-0000-0000EF000000}"/>
    <cellStyle name="20% - 강조색6 11 2 2" xfId="1408" xr:uid="{826D20E2-5760-4663-AEF8-34B50EEA0944}"/>
    <cellStyle name="20% - 강조색6 11 2 2 2" xfId="2802" xr:uid="{CE8C4EC6-AD80-4F9E-B6E7-ECF30C59680C}"/>
    <cellStyle name="20% - 강조색6 11 2 2 2 2" xfId="5578" xr:uid="{0AB57E1E-B356-41B9-A43C-8EDE466C5D64}"/>
    <cellStyle name="20% - 강조색6 11 2 2 2 2 2" xfId="11104" xr:uid="{6B7603BB-9BF1-4A2C-8948-DBA3D5630883}"/>
    <cellStyle name="20% - 강조색6 11 2 2 2 2 2 2" xfId="22133" xr:uid="{15E01920-49EF-4FE0-9BAA-D024FC76D601}"/>
    <cellStyle name="20% - 강조색6 11 2 2 2 2 2 2 2" xfId="44182" xr:uid="{D085A336-771D-4053-822A-077FC8543E10}"/>
    <cellStyle name="20% - 강조색6 11 2 2 2 2 2 3" xfId="33162" xr:uid="{0C6A5919-4785-47A0-BE15-88F7D018FE60}"/>
    <cellStyle name="20% - 강조색6 11 2 2 2 2 3" xfId="16623" xr:uid="{14230976-FA42-4537-883C-C9D8D763D1C7}"/>
    <cellStyle name="20% - 강조색6 11 2 2 2 2 3 2" xfId="38672" xr:uid="{08E6539C-C1E9-4C52-9106-B95B3E8EE4C4}"/>
    <cellStyle name="20% - 강조색6 11 2 2 2 2 4" xfId="27652" xr:uid="{2882C13F-9739-4C88-9ABC-5333611A6F26}"/>
    <cellStyle name="20% - 강조색6 11 2 2 2 2 5" xfId="53810" xr:uid="{6B4892C2-4A9C-4417-B725-01447993F35C}"/>
    <cellStyle name="20% - 강조색6 11 2 2 2 3" xfId="8349" xr:uid="{A6586D92-527F-4CF9-A1AE-06999F841C57}"/>
    <cellStyle name="20% - 강조색6 11 2 2 2 3 2" xfId="19378" xr:uid="{CCE2AE37-3DEE-4ABE-BC24-DF05C934167C}"/>
    <cellStyle name="20% - 강조색6 11 2 2 2 3 2 2" xfId="41427" xr:uid="{25F91446-103D-4E0C-8940-11639163DE0E}"/>
    <cellStyle name="20% - 강조색6 11 2 2 2 3 3" xfId="30407" xr:uid="{2E8FC6C8-1D0F-4DE0-AFA6-1FDFE9B2B579}"/>
    <cellStyle name="20% - 강조색6 11 2 2 2 4" xfId="13868" xr:uid="{9F578592-8E6F-4F58-9273-1405550A339A}"/>
    <cellStyle name="20% - 강조색6 11 2 2 2 4 2" xfId="35917" xr:uid="{7BDED2E1-98FC-4AFD-924F-5C3E9645FB3F}"/>
    <cellStyle name="20% - 강조색6 11 2 2 2 5" xfId="24897" xr:uid="{718630A6-D65C-49A1-B0A3-7ACCC86E9ACB}"/>
    <cellStyle name="20% - 강조색6 11 2 2 2 6" xfId="51055" xr:uid="{66FB99B9-6C8D-46C6-9B44-DAF63E79E6D2}"/>
    <cellStyle name="20% - 강조색6 11 2 2 3" xfId="4202" xr:uid="{C910D165-BB35-4360-9266-D650A02EEC6A}"/>
    <cellStyle name="20% - 강조색6 11 2 2 3 2" xfId="9728" xr:uid="{2DEF5C76-C7C5-456E-AB0E-932ECB565C6C}"/>
    <cellStyle name="20% - 강조색6 11 2 2 3 2 2" xfId="20757" xr:uid="{60807009-6FEF-43AE-A5FF-A4C171BC4257}"/>
    <cellStyle name="20% - 강조색6 11 2 2 3 2 2 2" xfId="42806" xr:uid="{1CD27409-D11E-4C85-A4FF-B3F813A327F4}"/>
    <cellStyle name="20% - 강조색6 11 2 2 3 2 3" xfId="31786" xr:uid="{06A738E9-40BB-4DB1-AD0A-C692695BD50C}"/>
    <cellStyle name="20% - 강조색6 11 2 2 3 3" xfId="15247" xr:uid="{6701B34A-16EC-4314-BF70-BDCE0C38AF48}"/>
    <cellStyle name="20% - 강조색6 11 2 2 3 3 2" xfId="37296" xr:uid="{327A157F-8741-42AE-BCB7-874E6857F2EA}"/>
    <cellStyle name="20% - 강조색6 11 2 2 3 4" xfId="26276" xr:uid="{B4FDD504-7A72-4632-812D-AE5C68842201}"/>
    <cellStyle name="20% - 강조색6 11 2 2 3 5" xfId="52434" xr:uid="{8DA73399-D821-4192-ABFC-CFF1266DEF60}"/>
    <cellStyle name="20% - 강조색6 11 2 2 4" xfId="6973" xr:uid="{172E223F-7524-4F81-8F52-0431F4911E59}"/>
    <cellStyle name="20% - 강조색6 11 2 2 4 2" xfId="18002" xr:uid="{21966EF0-E8F0-4538-A2B9-6E77798A27EB}"/>
    <cellStyle name="20% - 강조색6 11 2 2 4 2 2" xfId="40051" xr:uid="{51332702-E910-4DD1-849F-8E16B42A9A4A}"/>
    <cellStyle name="20% - 강조색6 11 2 2 4 3" xfId="29031" xr:uid="{BA4F2A43-8797-4919-AE6D-74BAAF302135}"/>
    <cellStyle name="20% - 강조색6 11 2 2 4 4" xfId="55187" xr:uid="{E1E9250F-9967-4554-AA41-7D615E704607}"/>
    <cellStyle name="20% - 강조색6 11 2 2 5" xfId="12492" xr:uid="{62BEEF97-2548-4BEB-9AA8-356E8CE95BE3}"/>
    <cellStyle name="20% - 강조색6 11 2 2 5 2" xfId="34541" xr:uid="{2BCA6D7D-AD68-4745-A2EC-EEF63EA6AFAF}"/>
    <cellStyle name="20% - 강조색6 11 2 2 6" xfId="23521" xr:uid="{19C6D834-AF7E-44EF-B4E2-D5925B38CA0B}"/>
    <cellStyle name="20% - 강조색6 11 2 2 7" xfId="49678" xr:uid="{42DFC2FF-DF05-48A1-AF8A-2478B601E34F}"/>
    <cellStyle name="20% - 강조색6 11 2 3" xfId="2114" xr:uid="{DF5881B8-06F4-40CE-AD6C-E8C617D77CC4}"/>
    <cellStyle name="20% - 강조색6 11 2 3 2" xfId="4890" xr:uid="{6B3984F4-7FC6-492A-8B13-384EF8463F65}"/>
    <cellStyle name="20% - 강조색6 11 2 3 2 2" xfId="10416" xr:uid="{C1A13EB0-5B60-4520-BE85-D09D5BA0220B}"/>
    <cellStyle name="20% - 강조색6 11 2 3 2 2 2" xfId="21445" xr:uid="{FBD8DA7B-3FA6-48D8-9BFD-73D9934D89AE}"/>
    <cellStyle name="20% - 강조색6 11 2 3 2 2 2 2" xfId="43494" xr:uid="{BBC72A3E-69F6-4A47-A978-7C905D0981A2}"/>
    <cellStyle name="20% - 강조색6 11 2 3 2 2 3" xfId="32474" xr:uid="{29CF5239-EA60-4ACC-8CD3-ADE19CE1C5B7}"/>
    <cellStyle name="20% - 강조색6 11 2 3 2 3" xfId="15935" xr:uid="{BE57BA2B-B18A-44C4-8C4D-4C116AD45CD8}"/>
    <cellStyle name="20% - 강조색6 11 2 3 2 3 2" xfId="37984" xr:uid="{116E7979-6EFD-48A3-A9EA-AB42BCDC7D3B}"/>
    <cellStyle name="20% - 강조색6 11 2 3 2 4" xfId="26964" xr:uid="{253DA3A8-B9F6-49F0-950F-B3319B2FD5FE}"/>
    <cellStyle name="20% - 강조색6 11 2 3 2 5" xfId="53122" xr:uid="{861D4859-FB2B-413C-BBD5-4F201DEEAB86}"/>
    <cellStyle name="20% - 강조색6 11 2 3 3" xfId="7661" xr:uid="{B11ED1DD-C7AF-4698-8DFE-46C3CFEB5562}"/>
    <cellStyle name="20% - 강조색6 11 2 3 3 2" xfId="18690" xr:uid="{B143403D-6689-4A3D-9D8F-46AB4C996E3C}"/>
    <cellStyle name="20% - 강조색6 11 2 3 3 2 2" xfId="40739" xr:uid="{6E42B0AD-B4EB-4B4B-BBEA-44DC74C90152}"/>
    <cellStyle name="20% - 강조색6 11 2 3 3 3" xfId="29719" xr:uid="{B500B404-9CE3-4F47-BE32-43465336F092}"/>
    <cellStyle name="20% - 강조색6 11 2 3 4" xfId="13180" xr:uid="{D0918815-B54A-4D23-8346-D1A2FC4E2A8E}"/>
    <cellStyle name="20% - 강조색6 11 2 3 4 2" xfId="35229" xr:uid="{6B94CEC0-44F4-4F74-A106-0A1D723A9B49}"/>
    <cellStyle name="20% - 강조색6 11 2 3 5" xfId="24209" xr:uid="{4E384792-55F1-44C8-9B0A-721B06A99FF4}"/>
    <cellStyle name="20% - 강조색6 11 2 3 6" xfId="50367" xr:uid="{A30B6EBD-C166-41EB-8EE7-4BD6F86D17C4}"/>
    <cellStyle name="20% - 강조색6 11 2 4" xfId="3514" xr:uid="{5B19F49A-F1D5-4F07-BD60-B2C2F13E9DC8}"/>
    <cellStyle name="20% - 강조색6 11 2 4 2" xfId="9040" xr:uid="{5719C3E0-4915-42BF-8ECD-605B99292465}"/>
    <cellStyle name="20% - 강조색6 11 2 4 2 2" xfId="20069" xr:uid="{A4531458-7652-4713-9EF6-7617C6B3AF9F}"/>
    <cellStyle name="20% - 강조색6 11 2 4 2 2 2" xfId="42118" xr:uid="{6289CD47-4ECD-4DFC-9F0C-DC9162D6A843}"/>
    <cellStyle name="20% - 강조색6 11 2 4 2 3" xfId="31098" xr:uid="{891E5250-508B-47BD-B98C-ADC028DCF631}"/>
    <cellStyle name="20% - 강조색6 11 2 4 3" xfId="14559" xr:uid="{13C8AA9A-4822-40E5-A490-574A54F04763}"/>
    <cellStyle name="20% - 강조색6 11 2 4 3 2" xfId="36608" xr:uid="{14D82378-5DA2-42D7-A499-67D4B85D275F}"/>
    <cellStyle name="20% - 강조색6 11 2 4 4" xfId="25588" xr:uid="{8B4BCF5E-DE49-4786-B3CA-BA60CCB225F0}"/>
    <cellStyle name="20% - 강조색6 11 2 4 5" xfId="51746" xr:uid="{C360F629-702B-4418-BB61-2C178029B918}"/>
    <cellStyle name="20% - 강조색6 11 2 5" xfId="6285" xr:uid="{303B1834-A3FB-4EA1-B145-68598061B4DD}"/>
    <cellStyle name="20% - 강조색6 11 2 5 2" xfId="17314" xr:uid="{BC26BA55-1FC6-400E-8D59-6C4D4B2EA5EF}"/>
    <cellStyle name="20% - 강조색6 11 2 5 2 2" xfId="39363" xr:uid="{304D33E5-C0FF-4992-8AD4-D1D9F93A9C67}"/>
    <cellStyle name="20% - 강조색6 11 2 5 3" xfId="28343" xr:uid="{E8BEE84E-805B-4F08-9C41-E5936D5D7C39}"/>
    <cellStyle name="20% - 강조색6 11 2 5 4" xfId="54499" xr:uid="{0EB73721-1DF6-4FEF-B1AD-FF1E866B6FEE}"/>
    <cellStyle name="20% - 강조색6 11 2 6" xfId="11804" xr:uid="{73E74DDB-F5D3-4771-8086-6DD2AB014D9C}"/>
    <cellStyle name="20% - 강조색6 11 2 6 2" xfId="33853" xr:uid="{C8F200D2-C6F4-474D-83AE-8FD6EF7FBBC5}"/>
    <cellStyle name="20% - 강조색6 11 2 7" xfId="22833" xr:uid="{C00409DB-9428-4878-81D0-FA69BE754A02}"/>
    <cellStyle name="20% - 강조색6 11 2 8" xfId="48990" xr:uid="{4F69B3D4-947B-454E-BC22-5ED73D8CF7F6}"/>
    <cellStyle name="20% - 강조색6 11 3" xfId="1066" xr:uid="{64946C5B-8315-4D57-B5E9-1037A4C30926}"/>
    <cellStyle name="20% - 강조색6 11 3 2" xfId="2460" xr:uid="{E9D6E5F6-886E-47FF-9E2A-422FC587DD06}"/>
    <cellStyle name="20% - 강조색6 11 3 2 2" xfId="5236" xr:uid="{24D63E78-9003-4BE8-9C05-83DE7A25DF62}"/>
    <cellStyle name="20% - 강조색6 11 3 2 2 2" xfId="10762" xr:uid="{9A9FA85F-397B-4728-A75D-D0238CBE365A}"/>
    <cellStyle name="20% - 강조색6 11 3 2 2 2 2" xfId="21791" xr:uid="{86A9C2B2-1D66-4B7A-9734-AF032ADA4A4C}"/>
    <cellStyle name="20% - 강조색6 11 3 2 2 2 2 2" xfId="43840" xr:uid="{C446CCAB-C324-4076-8F3C-36932ABA8008}"/>
    <cellStyle name="20% - 강조색6 11 3 2 2 2 3" xfId="32820" xr:uid="{352F6CC3-2DED-4B24-8D86-DFE18E855C7D}"/>
    <cellStyle name="20% - 강조색6 11 3 2 2 3" xfId="16281" xr:uid="{822EA0DC-FB6D-49E6-A088-2F88C7A8CD45}"/>
    <cellStyle name="20% - 강조색6 11 3 2 2 3 2" xfId="38330" xr:uid="{FD8C1996-309B-46F6-933D-634F75BEC700}"/>
    <cellStyle name="20% - 강조색6 11 3 2 2 4" xfId="27310" xr:uid="{CCE53B43-0DFA-49CB-881A-4226889E580B}"/>
    <cellStyle name="20% - 강조색6 11 3 2 2 5" xfId="53468" xr:uid="{79A3D9DE-FE0B-42E0-94B1-A814E8E8C068}"/>
    <cellStyle name="20% - 강조색6 11 3 2 3" xfId="8007" xr:uid="{CA9E75B3-BE9C-4B66-8BC3-DBF1E58381A8}"/>
    <cellStyle name="20% - 강조색6 11 3 2 3 2" xfId="19036" xr:uid="{A9B18DBD-5FB8-4395-BEB8-517715FA0569}"/>
    <cellStyle name="20% - 강조색6 11 3 2 3 2 2" xfId="41085" xr:uid="{6F73B783-8878-4B83-8D0D-CB8B64C4773C}"/>
    <cellStyle name="20% - 강조색6 11 3 2 3 3" xfId="30065" xr:uid="{CEDA082F-B405-47C4-8C53-A660AA1746FF}"/>
    <cellStyle name="20% - 강조색6 11 3 2 4" xfId="13526" xr:uid="{3EE599EE-84F2-4A62-87AE-0D50DF1CDFE4}"/>
    <cellStyle name="20% - 강조색6 11 3 2 4 2" xfId="35575" xr:uid="{7A28D809-8314-4C0C-ABB7-886A2A4E486B}"/>
    <cellStyle name="20% - 강조색6 11 3 2 5" xfId="24555" xr:uid="{1C04EBC1-CFAF-4599-A200-70437CC56A52}"/>
    <cellStyle name="20% - 강조색6 11 3 2 6" xfId="50713" xr:uid="{A1803A18-E93B-4764-A0A2-B34EC8D04632}"/>
    <cellStyle name="20% - 강조색6 11 3 3" xfId="3860" xr:uid="{610D5E74-8503-40A8-A21C-F2DD0A037A9A}"/>
    <cellStyle name="20% - 강조색6 11 3 3 2" xfId="9386" xr:uid="{F55E8AFD-BA62-4281-A201-10B95F73EEA1}"/>
    <cellStyle name="20% - 강조색6 11 3 3 2 2" xfId="20415" xr:uid="{47032E04-87DC-40D1-95D5-D04066E2FD43}"/>
    <cellStyle name="20% - 강조색6 11 3 3 2 2 2" xfId="42464" xr:uid="{8D355DCE-9F97-4D4B-BEC7-EA8DF921843C}"/>
    <cellStyle name="20% - 강조색6 11 3 3 2 3" xfId="31444" xr:uid="{6222869D-1131-45CC-BE96-B6E1718FCD83}"/>
    <cellStyle name="20% - 강조색6 11 3 3 3" xfId="14905" xr:uid="{4AF17441-F6DA-41DE-BB42-BA3ADB6FA68E}"/>
    <cellStyle name="20% - 강조색6 11 3 3 3 2" xfId="36954" xr:uid="{BFB855EE-714B-4815-94B2-6E43DBD1EED4}"/>
    <cellStyle name="20% - 강조색6 11 3 3 4" xfId="25934" xr:uid="{23EF1C3A-83B9-4201-8AFD-318B1FB3522D}"/>
    <cellStyle name="20% - 강조색6 11 3 3 5" xfId="52092" xr:uid="{6850EAC7-B1D0-40D7-B815-A494011F36A2}"/>
    <cellStyle name="20% - 강조색6 11 3 4" xfId="6631" xr:uid="{3A593105-1745-4CE9-B86A-F8C44BB066E7}"/>
    <cellStyle name="20% - 강조색6 11 3 4 2" xfId="17660" xr:uid="{0BB76DA9-6165-4D1D-B0FB-E9AFE8734EEB}"/>
    <cellStyle name="20% - 강조색6 11 3 4 2 2" xfId="39709" xr:uid="{35624136-75D3-4F2B-8DC6-065D0E5AA1DF}"/>
    <cellStyle name="20% - 강조색6 11 3 4 3" xfId="28689" xr:uid="{641E5048-41D4-482D-8AC9-9A9D68D8B988}"/>
    <cellStyle name="20% - 강조색6 11 3 4 4" xfId="54845" xr:uid="{BC269A3C-BBEF-4489-90BE-8CA21BDE0127}"/>
    <cellStyle name="20% - 강조색6 11 3 5" xfId="12150" xr:uid="{09F5A1CA-9C7C-41D9-A4B5-8C710F298460}"/>
    <cellStyle name="20% - 강조색6 11 3 5 2" xfId="34199" xr:uid="{F91065C7-D837-4AF1-8F99-0ABF1C0A597F}"/>
    <cellStyle name="20% - 강조색6 11 3 6" xfId="23179" xr:uid="{7590C835-376A-4684-989E-7E5941B3DAB3}"/>
    <cellStyle name="20% - 강조색6 11 3 7" xfId="49336" xr:uid="{B9D7A6FF-D186-4176-A499-F7B8286DBA40}"/>
    <cellStyle name="20% - 강조색6 11 4" xfId="1772" xr:uid="{CAF8F5DA-0E71-4121-AF4D-7275EDF458FF}"/>
    <cellStyle name="20% - 강조색6 11 4 2" xfId="4548" xr:uid="{16E746B2-4B3F-4C8F-834E-C0B48B55D07D}"/>
    <cellStyle name="20% - 강조색6 11 4 2 2" xfId="10074" xr:uid="{20FFBE0B-3884-4C48-93AD-3DD772B4E96F}"/>
    <cellStyle name="20% - 강조색6 11 4 2 2 2" xfId="21103" xr:uid="{457C6C82-E7BB-44BE-9419-9725EED7217F}"/>
    <cellStyle name="20% - 강조색6 11 4 2 2 2 2" xfId="43152" xr:uid="{CF7E550A-02CA-4D42-91AC-BF0DCA38A572}"/>
    <cellStyle name="20% - 강조색6 11 4 2 2 3" xfId="32132" xr:uid="{B84FD2C4-6B80-4A42-8410-BD3DEAEFB35D}"/>
    <cellStyle name="20% - 강조색6 11 4 2 3" xfId="15593" xr:uid="{ECFF20B8-1FFA-4334-B5BA-1CDAE4022AA5}"/>
    <cellStyle name="20% - 강조색6 11 4 2 3 2" xfId="37642" xr:uid="{ED4F30C4-71CF-46A3-BD68-6E49251E143A}"/>
    <cellStyle name="20% - 강조색6 11 4 2 4" xfId="26622" xr:uid="{03837322-BE7A-4C4D-B48A-E13FF8C56A4A}"/>
    <cellStyle name="20% - 강조색6 11 4 2 5" xfId="52780" xr:uid="{D1490D64-DB4F-4739-8EF2-64E81D64D6C2}"/>
    <cellStyle name="20% - 강조색6 11 4 3" xfId="7319" xr:uid="{EEB1AE92-3629-4015-81BF-F98485CC1F07}"/>
    <cellStyle name="20% - 강조색6 11 4 3 2" xfId="18348" xr:uid="{B9C85AB5-42AB-45E0-B13E-24AF2E315AFB}"/>
    <cellStyle name="20% - 강조색6 11 4 3 2 2" xfId="40397" xr:uid="{F2E2379B-8FB8-4A4E-B78F-B9AD77B7EDD8}"/>
    <cellStyle name="20% - 강조색6 11 4 3 3" xfId="29377" xr:uid="{8AC09FEB-A794-4C95-89C8-36D864D19422}"/>
    <cellStyle name="20% - 강조색6 11 4 4" xfId="12838" xr:uid="{251E4F0C-C8EF-4E67-A02F-3E1D41F22743}"/>
    <cellStyle name="20% - 강조색6 11 4 4 2" xfId="34887" xr:uid="{F66013E4-B68C-4ADA-AE20-A7DC332237C8}"/>
    <cellStyle name="20% - 강조색6 11 4 5" xfId="23867" xr:uid="{99D92243-0C74-4918-B7D3-DCB07FA00185}"/>
    <cellStyle name="20% - 강조색6 11 4 6" xfId="50025" xr:uid="{391A12EE-BFF3-4635-81AB-42280A085EED}"/>
    <cellStyle name="20% - 강조색6 11 5" xfId="3172" xr:uid="{BBFE2033-6CA4-47BB-84E8-7F5CEC4B4826}"/>
    <cellStyle name="20% - 강조색6 11 5 2" xfId="8698" xr:uid="{F17E8500-C74D-432C-A74A-DA36422C6174}"/>
    <cellStyle name="20% - 강조색6 11 5 2 2" xfId="19727" xr:uid="{C3453961-EF2C-4D38-A58E-1BDF8BC2EB6D}"/>
    <cellStyle name="20% - 강조색6 11 5 2 2 2" xfId="41776" xr:uid="{BDB6EFE8-A7DD-4FAC-B1E0-58CF862E3C6C}"/>
    <cellStyle name="20% - 강조색6 11 5 2 3" xfId="30756" xr:uid="{18DE6C20-94B4-458E-B60D-8FD29B9C5D8D}"/>
    <cellStyle name="20% - 강조색6 11 5 3" xfId="14217" xr:uid="{FDF8395C-AB6F-43CF-A403-22EF6E8D475B}"/>
    <cellStyle name="20% - 강조색6 11 5 3 2" xfId="36266" xr:uid="{D7724197-352F-49FE-9F2F-B36EF8CAED5A}"/>
    <cellStyle name="20% - 강조색6 11 5 4" xfId="25246" xr:uid="{46346E2B-5C4F-4F77-8421-DC15D29911EC}"/>
    <cellStyle name="20% - 강조색6 11 5 5" xfId="51404" xr:uid="{128EAC14-379A-45C2-B423-BE59F0B34CA6}"/>
    <cellStyle name="20% - 강조색6 11 6" xfId="5943" xr:uid="{33FD4489-E6AB-47BF-AF89-F8AD268BCCB9}"/>
    <cellStyle name="20% - 강조색6 11 6 2" xfId="16972" xr:uid="{D0BF724E-22BD-441F-90A7-2F507C803ACA}"/>
    <cellStyle name="20% - 강조색6 11 6 2 2" xfId="39021" xr:uid="{A6B7F192-C190-4638-9F20-B97ED73D8ABC}"/>
    <cellStyle name="20% - 강조색6 11 6 3" xfId="28001" xr:uid="{C6AE6703-F8D8-4385-9419-3E3AE5A398D8}"/>
    <cellStyle name="20% - 강조색6 11 6 4" xfId="54158" xr:uid="{806FEF2F-8557-411B-B26A-F8ACC9568C87}"/>
    <cellStyle name="20% - 강조색6 11 7" xfId="11462" xr:uid="{DB9FD88B-AE26-4091-A0FC-C72E93530794}"/>
    <cellStyle name="20% - 강조색6 11 7 2" xfId="33511" xr:uid="{8C4A8B46-83A9-4839-B0BF-47C33E954383}"/>
    <cellStyle name="20% - 강조색6 11 8" xfId="22491" xr:uid="{1177100A-E7E5-4FB0-9504-E45162E2176D}"/>
    <cellStyle name="20% - 강조색6 11 9" xfId="48649" xr:uid="{23342A73-8D55-4B56-9DFE-1EE1E55FC138}"/>
    <cellStyle name="20% - 강조색6 12" xfId="326" xr:uid="{00000000-0005-0000-0000-0000F0000000}"/>
    <cellStyle name="20% - 강조색6 12 2" xfId="686" xr:uid="{00000000-0005-0000-0000-0000F1000000}"/>
    <cellStyle name="20% - 강조색6 12 2 2" xfId="1423" xr:uid="{5302B2F8-6AD9-4C2C-BA07-2DB15E5A48E3}"/>
    <cellStyle name="20% - 강조색6 12 2 2 2" xfId="2817" xr:uid="{129621D8-0EC9-4ED7-A382-026A0E1CAB1A}"/>
    <cellStyle name="20% - 강조색6 12 2 2 2 2" xfId="5593" xr:uid="{CD2FF62C-5CB7-4922-9478-981189A59D8E}"/>
    <cellStyle name="20% - 강조색6 12 2 2 2 2 2" xfId="11119" xr:uid="{6DCF21A2-AA8B-4104-9F53-6D9D9C71C0F3}"/>
    <cellStyle name="20% - 강조색6 12 2 2 2 2 2 2" xfId="22148" xr:uid="{7758BEE2-5A20-4A11-A24B-C83B48EB826D}"/>
    <cellStyle name="20% - 강조색6 12 2 2 2 2 2 2 2" xfId="44197" xr:uid="{B1F93D4A-1E75-436D-8A87-67A9691A8846}"/>
    <cellStyle name="20% - 강조색6 12 2 2 2 2 2 3" xfId="33177" xr:uid="{38133706-BC8A-4515-A24F-8959CD4C687F}"/>
    <cellStyle name="20% - 강조색6 12 2 2 2 2 3" xfId="16638" xr:uid="{EE6B969E-956E-4654-97EE-EDEFC79FAD23}"/>
    <cellStyle name="20% - 강조색6 12 2 2 2 2 3 2" xfId="38687" xr:uid="{9503FB14-D1B4-43B8-8DF1-56E4D4413E28}"/>
    <cellStyle name="20% - 강조색6 12 2 2 2 2 4" xfId="27667" xr:uid="{78A82304-9397-4671-B76B-A6CD0F3DFEFC}"/>
    <cellStyle name="20% - 강조색6 12 2 2 2 2 5" xfId="53825" xr:uid="{05578044-8FB8-488F-BC3A-CD200223C377}"/>
    <cellStyle name="20% - 강조색6 12 2 2 2 3" xfId="8364" xr:uid="{CCA8FA5E-789F-4B60-A2EB-1329A4F081BC}"/>
    <cellStyle name="20% - 강조색6 12 2 2 2 3 2" xfId="19393" xr:uid="{D2C4F4D6-97F0-46D7-8D0A-1623EB321D2F}"/>
    <cellStyle name="20% - 강조색6 12 2 2 2 3 2 2" xfId="41442" xr:uid="{2154AF83-6E34-4234-A36B-4756D620E67B}"/>
    <cellStyle name="20% - 강조색6 12 2 2 2 3 3" xfId="30422" xr:uid="{EDA7E0AB-9CED-4552-9689-CFE1E4F428D7}"/>
    <cellStyle name="20% - 강조색6 12 2 2 2 4" xfId="13883" xr:uid="{EFC826B8-EBF2-4C5B-AB12-4F7112B5BE01}"/>
    <cellStyle name="20% - 강조색6 12 2 2 2 4 2" xfId="35932" xr:uid="{81FECBEC-8360-4AE5-A0F9-D9D852C0D9CC}"/>
    <cellStyle name="20% - 강조색6 12 2 2 2 5" xfId="24912" xr:uid="{38665F61-BDF6-4566-B4E3-536B3BA7D74E}"/>
    <cellStyle name="20% - 강조색6 12 2 2 2 6" xfId="51070" xr:uid="{7E1B03A2-5061-45BF-85F7-B2A8E684B6EC}"/>
    <cellStyle name="20% - 강조색6 12 2 2 3" xfId="4217" xr:uid="{FC638112-18CF-4AE7-9ABE-67944FF230D7}"/>
    <cellStyle name="20% - 강조색6 12 2 2 3 2" xfId="9743" xr:uid="{AEF30489-2D6C-496C-A5AB-95C2A9EB7551}"/>
    <cellStyle name="20% - 강조색6 12 2 2 3 2 2" xfId="20772" xr:uid="{30273215-1DA3-4F5A-A31F-724380803A49}"/>
    <cellStyle name="20% - 강조색6 12 2 2 3 2 2 2" xfId="42821" xr:uid="{849F911D-0DB0-47CE-A3ED-FD6ACD5A85BA}"/>
    <cellStyle name="20% - 강조색6 12 2 2 3 2 3" xfId="31801" xr:uid="{974A4AC4-AC48-4705-9F59-A2D816A4A79F}"/>
    <cellStyle name="20% - 강조색6 12 2 2 3 3" xfId="15262" xr:uid="{2633C05C-CE3B-4579-B6AB-60B8FCCC02F2}"/>
    <cellStyle name="20% - 강조색6 12 2 2 3 3 2" xfId="37311" xr:uid="{4CE8C284-7039-43EE-8FA6-8A5C90536148}"/>
    <cellStyle name="20% - 강조색6 12 2 2 3 4" xfId="26291" xr:uid="{8388FC08-49F8-4A4D-9FCC-B8ED53D17789}"/>
    <cellStyle name="20% - 강조색6 12 2 2 3 5" xfId="52449" xr:uid="{1258A928-5AA4-4AA1-8F3B-6A3F7F203A44}"/>
    <cellStyle name="20% - 강조색6 12 2 2 4" xfId="6988" xr:uid="{AE9AB1B1-68BC-4D5A-AF25-58BF8B4D7360}"/>
    <cellStyle name="20% - 강조색6 12 2 2 4 2" xfId="18017" xr:uid="{C18F92FA-DCE8-49F4-A210-BFB04ECBAC5C}"/>
    <cellStyle name="20% - 강조색6 12 2 2 4 2 2" xfId="40066" xr:uid="{0E762ADA-A4DA-417B-9229-784AC8A43F82}"/>
    <cellStyle name="20% - 강조색6 12 2 2 4 3" xfId="29046" xr:uid="{9A90BBAB-3600-4C15-8EE8-F4378A48B7EE}"/>
    <cellStyle name="20% - 강조색6 12 2 2 4 4" xfId="55202" xr:uid="{2C65C5DA-AAC4-4742-9FAF-72D758A4034B}"/>
    <cellStyle name="20% - 강조색6 12 2 2 5" xfId="12507" xr:uid="{107A97F1-7C3D-4EDE-B906-C2EBC0C06415}"/>
    <cellStyle name="20% - 강조색6 12 2 2 5 2" xfId="34556" xr:uid="{097FF229-799A-4304-AF49-5957ACF42F81}"/>
    <cellStyle name="20% - 강조색6 12 2 2 6" xfId="23536" xr:uid="{892693DF-E7EA-4B29-AF79-DF76EF128C9F}"/>
    <cellStyle name="20% - 강조색6 12 2 2 7" xfId="49693" xr:uid="{C31D6456-C79D-45EB-8864-FF09331A2702}"/>
    <cellStyle name="20% - 강조색6 12 2 3" xfId="2129" xr:uid="{A06A8BA6-A77C-48AF-9F20-78077B4E3876}"/>
    <cellStyle name="20% - 강조색6 12 2 3 2" xfId="4905" xr:uid="{E4E4F633-41D8-4F4F-8899-F58CED029ECE}"/>
    <cellStyle name="20% - 강조색6 12 2 3 2 2" xfId="10431" xr:uid="{177F7DC5-5E0B-4873-B901-05DF6FD65512}"/>
    <cellStyle name="20% - 강조색6 12 2 3 2 2 2" xfId="21460" xr:uid="{2965FC22-D583-4978-9F11-A9AFA2DD97FB}"/>
    <cellStyle name="20% - 강조색6 12 2 3 2 2 2 2" xfId="43509" xr:uid="{6616FB26-CB84-44E8-B75B-56E6800B608E}"/>
    <cellStyle name="20% - 강조색6 12 2 3 2 2 3" xfId="32489" xr:uid="{4236FE97-2CAE-4E28-B838-4E690A3D3FFD}"/>
    <cellStyle name="20% - 강조색6 12 2 3 2 3" xfId="15950" xr:uid="{B728F2CF-D27A-4C45-AE70-7E53DEDA8F69}"/>
    <cellStyle name="20% - 강조색6 12 2 3 2 3 2" xfId="37999" xr:uid="{5BB3F6A9-84C9-4CEF-9CB5-50B9767BEE71}"/>
    <cellStyle name="20% - 강조색6 12 2 3 2 4" xfId="26979" xr:uid="{E5AA2D5C-57BD-46B2-A29D-9B59A853D540}"/>
    <cellStyle name="20% - 강조색6 12 2 3 2 5" xfId="53137" xr:uid="{C03D06B1-1B14-4C06-923F-3C7CDABCA727}"/>
    <cellStyle name="20% - 강조색6 12 2 3 3" xfId="7676" xr:uid="{593D215F-BC5B-4626-A4DD-0598D1D6D1CC}"/>
    <cellStyle name="20% - 강조색6 12 2 3 3 2" xfId="18705" xr:uid="{28AEAD3D-0842-45AF-B4AE-54F3D94ADC8A}"/>
    <cellStyle name="20% - 강조색6 12 2 3 3 2 2" xfId="40754" xr:uid="{3BF8FA6F-6355-4339-B80A-BEA519C66D2A}"/>
    <cellStyle name="20% - 강조색6 12 2 3 3 3" xfId="29734" xr:uid="{CFCFD92B-6BAE-483F-A63F-7BC4CA11AF29}"/>
    <cellStyle name="20% - 강조색6 12 2 3 4" xfId="13195" xr:uid="{44FB5769-9CA1-4419-A7C1-616EF5AA466D}"/>
    <cellStyle name="20% - 강조색6 12 2 3 4 2" xfId="35244" xr:uid="{7D671697-BDCE-46AA-8ECF-3536427A89B3}"/>
    <cellStyle name="20% - 강조색6 12 2 3 5" xfId="24224" xr:uid="{000B511D-E451-4992-8F1A-C637B3304FC2}"/>
    <cellStyle name="20% - 강조색6 12 2 3 6" xfId="50382" xr:uid="{D594E589-90C8-4678-BAA8-1E8C90283866}"/>
    <cellStyle name="20% - 강조색6 12 2 4" xfId="3529" xr:uid="{7F0BAD6B-D527-4AA9-AB74-3FAD56F7199B}"/>
    <cellStyle name="20% - 강조색6 12 2 4 2" xfId="9055" xr:uid="{8A4560BC-C390-4B98-90BC-7EEFB238DB4A}"/>
    <cellStyle name="20% - 강조색6 12 2 4 2 2" xfId="20084" xr:uid="{38BB60A5-57E4-4D2B-8FBB-F984886E2111}"/>
    <cellStyle name="20% - 강조색6 12 2 4 2 2 2" xfId="42133" xr:uid="{4E3B54C0-116B-44F8-889A-95CDF92A76BB}"/>
    <cellStyle name="20% - 강조색6 12 2 4 2 3" xfId="31113" xr:uid="{5AE2E8EC-7485-4716-B730-4C5D4A0A3531}"/>
    <cellStyle name="20% - 강조색6 12 2 4 3" xfId="14574" xr:uid="{5978AAAA-9C83-4D4B-AC78-EB8EFA8322BD}"/>
    <cellStyle name="20% - 강조색6 12 2 4 3 2" xfId="36623" xr:uid="{09F80FED-BDCB-4BCD-910B-97D99BA4EDC8}"/>
    <cellStyle name="20% - 강조색6 12 2 4 4" xfId="25603" xr:uid="{E6F33516-A533-453F-B118-F6F5C70AFDBD}"/>
    <cellStyle name="20% - 강조색6 12 2 4 5" xfId="51761" xr:uid="{4922B274-49FC-48EE-95FC-6C1E767322FA}"/>
    <cellStyle name="20% - 강조색6 12 2 5" xfId="6300" xr:uid="{F50FEEF0-E8FF-470E-A3CD-3A549BA9F91D}"/>
    <cellStyle name="20% - 강조색6 12 2 5 2" xfId="17329" xr:uid="{4A9FE618-F051-40BC-B56E-263ACBD50FC8}"/>
    <cellStyle name="20% - 강조색6 12 2 5 2 2" xfId="39378" xr:uid="{EB68DBF6-C588-41F1-A2EB-E3F8FE1ED195}"/>
    <cellStyle name="20% - 강조색6 12 2 5 3" xfId="28358" xr:uid="{2E6FBF97-0792-4B89-B3A7-6245AA607B77}"/>
    <cellStyle name="20% - 강조색6 12 2 5 4" xfId="54514" xr:uid="{B94713E5-14DE-4A52-B460-239F95B6BA7E}"/>
    <cellStyle name="20% - 강조색6 12 2 6" xfId="11819" xr:uid="{E75C9A37-0C1A-4D1D-A6EC-8F58F0021EF4}"/>
    <cellStyle name="20% - 강조색6 12 2 6 2" xfId="33868" xr:uid="{DC9C588E-72F0-4146-8FAF-5E9D41AAA0B1}"/>
    <cellStyle name="20% - 강조색6 12 2 7" xfId="22848" xr:uid="{E5089CD3-55FD-4680-95FE-DB6E5618598E}"/>
    <cellStyle name="20% - 강조색6 12 2 8" xfId="49005" xr:uid="{74CBE1DF-716F-4712-AC0C-8DB85CA31A2C}"/>
    <cellStyle name="20% - 강조색6 12 3" xfId="1081" xr:uid="{4DCAE15A-D81D-4777-9206-6C2461D0E6F1}"/>
    <cellStyle name="20% - 강조색6 12 3 2" xfId="2475" xr:uid="{584B6C08-EF12-47C0-8352-154A6ECACE39}"/>
    <cellStyle name="20% - 강조색6 12 3 2 2" xfId="5251" xr:uid="{0306B78F-BBD8-4454-AA01-1A0FF5BA28D1}"/>
    <cellStyle name="20% - 강조색6 12 3 2 2 2" xfId="10777" xr:uid="{25352850-2C26-4AD0-9BD4-D0579905258E}"/>
    <cellStyle name="20% - 강조색6 12 3 2 2 2 2" xfId="21806" xr:uid="{63B1C5F7-D6AB-4F73-B4BB-358A590457C6}"/>
    <cellStyle name="20% - 강조색6 12 3 2 2 2 2 2" xfId="43855" xr:uid="{AC1CF6C0-43ED-4510-8F57-CB235066335B}"/>
    <cellStyle name="20% - 강조색6 12 3 2 2 2 3" xfId="32835" xr:uid="{B4A3B12C-4D17-4A8F-88AB-74E87C793E95}"/>
    <cellStyle name="20% - 강조색6 12 3 2 2 3" xfId="16296" xr:uid="{F6AC2A7E-5AF7-4DD0-82B2-71866D1CBA8B}"/>
    <cellStyle name="20% - 강조색6 12 3 2 2 3 2" xfId="38345" xr:uid="{F4924D79-4348-47C7-9F85-EB74F8F4C878}"/>
    <cellStyle name="20% - 강조색6 12 3 2 2 4" xfId="27325" xr:uid="{19024048-128A-4A76-AD8C-DD721DF2D686}"/>
    <cellStyle name="20% - 강조색6 12 3 2 2 5" xfId="53483" xr:uid="{922BE061-E013-4C74-BFAB-8A1455BDFC92}"/>
    <cellStyle name="20% - 강조색6 12 3 2 3" xfId="8022" xr:uid="{A957A964-5BD9-4960-BFE3-30B8A4AFD9DD}"/>
    <cellStyle name="20% - 강조색6 12 3 2 3 2" xfId="19051" xr:uid="{84BA3628-4B15-4C14-BCF5-C77BAB64F21E}"/>
    <cellStyle name="20% - 강조색6 12 3 2 3 2 2" xfId="41100" xr:uid="{04D49071-E20D-4F52-A826-81041BFDB477}"/>
    <cellStyle name="20% - 강조색6 12 3 2 3 3" xfId="30080" xr:uid="{F4FBB160-6125-4093-8144-069AE0259EF8}"/>
    <cellStyle name="20% - 강조색6 12 3 2 4" xfId="13541" xr:uid="{C89DB349-8A98-4B68-863D-24810E808B30}"/>
    <cellStyle name="20% - 강조색6 12 3 2 4 2" xfId="35590" xr:uid="{3699C013-B01C-41CC-95C3-7B6C20F8FDB9}"/>
    <cellStyle name="20% - 강조색6 12 3 2 5" xfId="24570" xr:uid="{0B118965-D450-4AF8-A6BD-1C64DB03E23D}"/>
    <cellStyle name="20% - 강조색6 12 3 2 6" xfId="50728" xr:uid="{FDA4E006-8EC2-4729-B5CF-2001DB3C8C24}"/>
    <cellStyle name="20% - 강조색6 12 3 3" xfId="3875" xr:uid="{70D1940D-1541-4B0B-BDD1-88DAA6278550}"/>
    <cellStyle name="20% - 강조색6 12 3 3 2" xfId="9401" xr:uid="{728E78BF-EBD7-437E-8249-6DF2ABFD5FE1}"/>
    <cellStyle name="20% - 강조색6 12 3 3 2 2" xfId="20430" xr:uid="{B3B9C577-FB81-4999-9203-B4A33D2B9C66}"/>
    <cellStyle name="20% - 강조색6 12 3 3 2 2 2" xfId="42479" xr:uid="{01A5DF8D-1C50-4192-AFA2-1868E58062B0}"/>
    <cellStyle name="20% - 강조색6 12 3 3 2 3" xfId="31459" xr:uid="{4E4DA2E4-41A6-462E-A10D-8C597C5CD866}"/>
    <cellStyle name="20% - 강조색6 12 3 3 3" xfId="14920" xr:uid="{C6389894-7F87-40E1-B366-C7EF394E5992}"/>
    <cellStyle name="20% - 강조색6 12 3 3 3 2" xfId="36969" xr:uid="{ED6996DC-0897-4EBA-A5A5-CEF25F64419B}"/>
    <cellStyle name="20% - 강조색6 12 3 3 4" xfId="25949" xr:uid="{48AF1CFC-DABD-4CBB-A707-8A0FC633219E}"/>
    <cellStyle name="20% - 강조색6 12 3 3 5" xfId="52107" xr:uid="{FFCFDB89-8B9A-4587-A2B1-66AD09320285}"/>
    <cellStyle name="20% - 강조색6 12 3 4" xfId="6646" xr:uid="{31F0B1EF-21B6-4B50-9D43-C0962AF36673}"/>
    <cellStyle name="20% - 강조색6 12 3 4 2" xfId="17675" xr:uid="{B46614C7-C2C4-4067-BCFF-4213C4F6B897}"/>
    <cellStyle name="20% - 강조색6 12 3 4 2 2" xfId="39724" xr:uid="{209F3968-FA6D-41F9-93F3-4B91F4A88EF7}"/>
    <cellStyle name="20% - 강조색6 12 3 4 3" xfId="28704" xr:uid="{3CC897FD-BB39-4F25-8CBF-FA10C0F0F84B}"/>
    <cellStyle name="20% - 강조색6 12 3 4 4" xfId="54860" xr:uid="{BBD738B5-D718-4BE2-BE0A-DFA85AADF669}"/>
    <cellStyle name="20% - 강조색6 12 3 5" xfId="12165" xr:uid="{04905E91-F395-4887-9ABD-FE7528EED8AF}"/>
    <cellStyle name="20% - 강조색6 12 3 5 2" xfId="34214" xr:uid="{7C751860-06E8-4300-A6C6-CDB92377B16E}"/>
    <cellStyle name="20% - 강조색6 12 3 6" xfId="23194" xr:uid="{E2652311-E752-4314-BE14-B8CB30DCA23E}"/>
    <cellStyle name="20% - 강조색6 12 3 7" xfId="49351" xr:uid="{B05249A4-7223-4E33-8DA4-6E66AFADEA72}"/>
    <cellStyle name="20% - 강조색6 12 4" xfId="1787" xr:uid="{8EA1C1AD-288C-4316-A2F3-56A78FD3F40E}"/>
    <cellStyle name="20% - 강조색6 12 4 2" xfId="4563" xr:uid="{E47656DA-6EC7-490A-93C9-7505DBB14AEB}"/>
    <cellStyle name="20% - 강조색6 12 4 2 2" xfId="10089" xr:uid="{4ECA74CB-5FED-409B-98A8-D03778E9309C}"/>
    <cellStyle name="20% - 강조색6 12 4 2 2 2" xfId="21118" xr:uid="{6E393F5E-0635-40ED-86CF-910616BFBC24}"/>
    <cellStyle name="20% - 강조색6 12 4 2 2 2 2" xfId="43167" xr:uid="{40191016-5D94-47B8-93E7-5797D821462F}"/>
    <cellStyle name="20% - 강조색6 12 4 2 2 3" xfId="32147" xr:uid="{2C635FE0-B511-4685-9479-CE59D2770E2D}"/>
    <cellStyle name="20% - 강조색6 12 4 2 3" xfId="15608" xr:uid="{53A3C9B4-864A-4B97-9EB1-BE1704E9A69F}"/>
    <cellStyle name="20% - 강조색6 12 4 2 3 2" xfId="37657" xr:uid="{A489F722-2F81-4735-AE60-56E74B8C7778}"/>
    <cellStyle name="20% - 강조색6 12 4 2 4" xfId="26637" xr:uid="{1EE4181D-D860-48E7-A65D-3867A5FC367B}"/>
    <cellStyle name="20% - 강조색6 12 4 2 5" xfId="52795" xr:uid="{8C76A1DA-94CC-407A-A7D0-25E1EDB3808E}"/>
    <cellStyle name="20% - 강조색6 12 4 3" xfId="7334" xr:uid="{9E7332AA-E4BA-47FE-8125-8630DCD9FDB8}"/>
    <cellStyle name="20% - 강조색6 12 4 3 2" xfId="18363" xr:uid="{38E5C53B-6380-4089-A1B5-D39FD11C7115}"/>
    <cellStyle name="20% - 강조색6 12 4 3 2 2" xfId="40412" xr:uid="{6E38992E-6B6F-4387-B0F8-C21B1CCF3BC2}"/>
    <cellStyle name="20% - 강조색6 12 4 3 3" xfId="29392" xr:uid="{5BBDA3D9-3F4C-4453-9F80-C1C2FF6D8896}"/>
    <cellStyle name="20% - 강조색6 12 4 4" xfId="12853" xr:uid="{25314BFD-9B8D-4678-A3B2-C38B6A49E260}"/>
    <cellStyle name="20% - 강조색6 12 4 4 2" xfId="34902" xr:uid="{F52BA01A-2227-4C8B-834C-1128374F8359}"/>
    <cellStyle name="20% - 강조색6 12 4 5" xfId="23882" xr:uid="{2C21E75F-D54F-42F0-A6ED-907387379FE2}"/>
    <cellStyle name="20% - 강조색6 12 4 6" xfId="50040" xr:uid="{DD8A89AF-9F79-4AAD-B8F7-8E06100C6581}"/>
    <cellStyle name="20% - 강조색6 12 5" xfId="3187" xr:uid="{B38C787C-ADCA-43D9-AAB9-4C6DE1695597}"/>
    <cellStyle name="20% - 강조색6 12 5 2" xfId="8713" xr:uid="{DBAA7C00-9E65-489E-B416-9ED9FBE021F7}"/>
    <cellStyle name="20% - 강조색6 12 5 2 2" xfId="19742" xr:uid="{428334BF-3230-47CA-9756-ED6293234E4F}"/>
    <cellStyle name="20% - 강조색6 12 5 2 2 2" xfId="41791" xr:uid="{622197C2-E068-4C3F-AE37-7709E3CFFBDC}"/>
    <cellStyle name="20% - 강조색6 12 5 2 3" xfId="30771" xr:uid="{ADB42293-2295-4C92-926C-A6D6C00AE730}"/>
    <cellStyle name="20% - 강조색6 12 5 3" xfId="14232" xr:uid="{A2F5D712-2F0B-4138-8A89-862B42083AED}"/>
    <cellStyle name="20% - 강조색6 12 5 3 2" xfId="36281" xr:uid="{5FEF14AE-1B61-445B-A243-B78E8E415042}"/>
    <cellStyle name="20% - 강조색6 12 5 4" xfId="25261" xr:uid="{17DC149F-5430-4B2F-83D0-E2A2D0443B5B}"/>
    <cellStyle name="20% - 강조색6 12 5 5" xfId="51419" xr:uid="{F6C8161C-CD95-4700-8481-0E91341319AD}"/>
    <cellStyle name="20% - 강조색6 12 6" xfId="5958" xr:uid="{AE6E7AF1-D3AC-4B4D-898E-682F8598D5E7}"/>
    <cellStyle name="20% - 강조색6 12 6 2" xfId="16987" xr:uid="{BE95BB4A-F4CE-4425-835B-E26F3A4BA69D}"/>
    <cellStyle name="20% - 강조색6 12 6 2 2" xfId="39036" xr:uid="{4C6D1F4B-A61A-4A35-9CC6-D563C9649545}"/>
    <cellStyle name="20% - 강조색6 12 6 3" xfId="28016" xr:uid="{E63CDC2B-77D9-4435-8C29-C8D06B87E287}"/>
    <cellStyle name="20% - 강조색6 12 6 4" xfId="54173" xr:uid="{065A0D27-7963-4AF8-B8D4-DE0C5FBE815E}"/>
    <cellStyle name="20% - 강조색6 12 7" xfId="11477" xr:uid="{2339F37C-D3FB-4164-9EC4-690CB4FB85BF}"/>
    <cellStyle name="20% - 강조색6 12 7 2" xfId="33526" xr:uid="{69F5ED53-94F5-40A8-A0C1-119C4DB2AA82}"/>
    <cellStyle name="20% - 강조색6 12 8" xfId="22506" xr:uid="{0806ACC1-2D35-4416-8270-BDC8BD3CFB6C}"/>
    <cellStyle name="20% - 강조색6 12 9" xfId="48664" xr:uid="{08E16B05-1EE6-48EA-90CB-564ED0AD12A5}"/>
    <cellStyle name="20% - 강조색6 13" xfId="339" xr:uid="{00000000-0005-0000-0000-0000F2000000}"/>
    <cellStyle name="20% - 강조색6 13 2" xfId="699" xr:uid="{00000000-0005-0000-0000-0000F3000000}"/>
    <cellStyle name="20% - 강조색6 13 2 2" xfId="1436" xr:uid="{3C6A5527-D40E-4E97-AE99-5F4776ECB64E}"/>
    <cellStyle name="20% - 강조색6 13 2 2 2" xfId="2830" xr:uid="{9449D2AE-2727-4E65-A60B-BC0D3FA48AE2}"/>
    <cellStyle name="20% - 강조색6 13 2 2 2 2" xfId="5606" xr:uid="{1CFF9775-460B-4EA3-B376-1885F2D8CD86}"/>
    <cellStyle name="20% - 강조색6 13 2 2 2 2 2" xfId="11132" xr:uid="{9D66533B-934A-46EF-AE42-A7D8828B37EF}"/>
    <cellStyle name="20% - 강조색6 13 2 2 2 2 2 2" xfId="22161" xr:uid="{E5D4415A-4ACE-4FC4-8A8B-5170C4B94765}"/>
    <cellStyle name="20% - 강조색6 13 2 2 2 2 2 2 2" xfId="44210" xr:uid="{2A1CE20C-C1F1-43BA-98A0-3B6211E55F97}"/>
    <cellStyle name="20% - 강조색6 13 2 2 2 2 2 3" xfId="33190" xr:uid="{F5FA4871-15DF-4CFF-BF2B-5A96B776F324}"/>
    <cellStyle name="20% - 강조색6 13 2 2 2 2 3" xfId="16651" xr:uid="{9AF464BB-5FF4-4939-8E2A-622ECA6AD016}"/>
    <cellStyle name="20% - 강조색6 13 2 2 2 2 3 2" xfId="38700" xr:uid="{8895BB0B-6E0C-464F-9E6D-CA7AD3339DFD}"/>
    <cellStyle name="20% - 강조색6 13 2 2 2 2 4" xfId="27680" xr:uid="{5BF191EB-389A-41EC-9B0B-A4828A33A0D9}"/>
    <cellStyle name="20% - 강조색6 13 2 2 2 2 5" xfId="53838" xr:uid="{9BCE2293-7A2C-4168-9231-8B982FA02DD4}"/>
    <cellStyle name="20% - 강조색6 13 2 2 2 3" xfId="8377" xr:uid="{EDE3DEF6-CEE9-4FA8-9315-507821F90050}"/>
    <cellStyle name="20% - 강조색6 13 2 2 2 3 2" xfId="19406" xr:uid="{D338903A-D32B-44A8-B873-EBB4F450D9FF}"/>
    <cellStyle name="20% - 강조색6 13 2 2 2 3 2 2" xfId="41455" xr:uid="{79F213AD-91DD-42C6-8191-45E3C38F4538}"/>
    <cellStyle name="20% - 강조색6 13 2 2 2 3 3" xfId="30435" xr:uid="{247D7D39-E220-46B6-A6DB-840ED70DAB8F}"/>
    <cellStyle name="20% - 강조색6 13 2 2 2 4" xfId="13896" xr:uid="{CB91E1EC-4162-4FC9-8552-D27C548044BD}"/>
    <cellStyle name="20% - 강조색6 13 2 2 2 4 2" xfId="35945" xr:uid="{1FE66064-C89E-4BC5-BBFE-CCECA68A54DA}"/>
    <cellStyle name="20% - 강조색6 13 2 2 2 5" xfId="24925" xr:uid="{21A089F1-CA3F-4758-87A0-F555F6EA6C38}"/>
    <cellStyle name="20% - 강조색6 13 2 2 2 6" xfId="51083" xr:uid="{5F2A39FB-0DF4-47B2-A014-CCF3CC0240A7}"/>
    <cellStyle name="20% - 강조색6 13 2 2 3" xfId="4230" xr:uid="{5F7598F0-5628-4999-BA1A-874D46BE633F}"/>
    <cellStyle name="20% - 강조색6 13 2 2 3 2" xfId="9756" xr:uid="{609B65D1-2D94-41D4-8F00-45D58981B019}"/>
    <cellStyle name="20% - 강조색6 13 2 2 3 2 2" xfId="20785" xr:uid="{E60190F7-AB3C-439D-A1BA-951E25F0637E}"/>
    <cellStyle name="20% - 강조색6 13 2 2 3 2 2 2" xfId="42834" xr:uid="{7C8DCCDA-7C8A-4467-B186-6BE8EAE71222}"/>
    <cellStyle name="20% - 강조색6 13 2 2 3 2 3" xfId="31814" xr:uid="{CCD1A1D5-EBA6-41CB-BFD9-FC5FE2DBF9B9}"/>
    <cellStyle name="20% - 강조색6 13 2 2 3 3" xfId="15275" xr:uid="{A93D9C6D-A633-45C5-8B56-70377261AB6B}"/>
    <cellStyle name="20% - 강조색6 13 2 2 3 3 2" xfId="37324" xr:uid="{DE71A93D-C0E3-4F3E-B0E0-1060ED5B52E3}"/>
    <cellStyle name="20% - 강조색6 13 2 2 3 4" xfId="26304" xr:uid="{297148F4-2889-4978-AD98-A9B06C189D6E}"/>
    <cellStyle name="20% - 강조색6 13 2 2 3 5" xfId="52462" xr:uid="{9F470AD7-39F1-4567-90D1-B68282D0971C}"/>
    <cellStyle name="20% - 강조색6 13 2 2 4" xfId="7001" xr:uid="{9FA97ADB-EA38-4E6B-B713-93F9078FFFA1}"/>
    <cellStyle name="20% - 강조색6 13 2 2 4 2" xfId="18030" xr:uid="{D9C9F547-2FC0-4D60-B6D5-6961BA733038}"/>
    <cellStyle name="20% - 강조색6 13 2 2 4 2 2" xfId="40079" xr:uid="{0BA3F3E7-09FA-4E32-86E0-5A85E4B617B5}"/>
    <cellStyle name="20% - 강조색6 13 2 2 4 3" xfId="29059" xr:uid="{FEE3C88F-1831-4EDA-A3BC-D1480331CB88}"/>
    <cellStyle name="20% - 강조색6 13 2 2 4 4" xfId="55215" xr:uid="{1E747277-0DE5-4DCA-BE41-583D34495F72}"/>
    <cellStyle name="20% - 강조색6 13 2 2 5" xfId="12520" xr:uid="{55CA27EA-44EE-423E-8DDF-70230312D3F3}"/>
    <cellStyle name="20% - 강조색6 13 2 2 5 2" xfId="34569" xr:uid="{1F4CE848-B36F-4060-8714-F5F6455DBEAA}"/>
    <cellStyle name="20% - 강조색6 13 2 2 6" xfId="23549" xr:uid="{06265DC3-E6B5-49C6-8079-819F94D2D2CD}"/>
    <cellStyle name="20% - 강조색6 13 2 2 7" xfId="49706" xr:uid="{6D55CFB2-4152-434A-99BA-70B3277BB62D}"/>
    <cellStyle name="20% - 강조색6 13 2 3" xfId="2142" xr:uid="{D1377895-3AA0-48DA-B7D4-B46152675940}"/>
    <cellStyle name="20% - 강조색6 13 2 3 2" xfId="4918" xr:uid="{84C0B386-2C40-459C-A0DD-6E1F29C2B7E1}"/>
    <cellStyle name="20% - 강조색6 13 2 3 2 2" xfId="10444" xr:uid="{598B3E9E-08A0-48F2-B4A1-21C00BDC2F96}"/>
    <cellStyle name="20% - 강조색6 13 2 3 2 2 2" xfId="21473" xr:uid="{1CE5FBE0-8C09-410B-9F8C-A7573276894E}"/>
    <cellStyle name="20% - 강조색6 13 2 3 2 2 2 2" xfId="43522" xr:uid="{00242B35-9231-4A63-B2AF-7DE7CFB37F97}"/>
    <cellStyle name="20% - 강조색6 13 2 3 2 2 3" xfId="32502" xr:uid="{90948AE5-6B90-4646-BE67-4086A42FD13C}"/>
    <cellStyle name="20% - 강조색6 13 2 3 2 3" xfId="15963" xr:uid="{90A4FFAF-8B6D-4EA6-93DA-1F707770F288}"/>
    <cellStyle name="20% - 강조색6 13 2 3 2 3 2" xfId="38012" xr:uid="{2C6E387D-B499-4FE7-B6D4-E876EBDB8DB6}"/>
    <cellStyle name="20% - 강조색6 13 2 3 2 4" xfId="26992" xr:uid="{EEFD844D-783B-4C32-8589-5D8807069630}"/>
    <cellStyle name="20% - 강조색6 13 2 3 2 5" xfId="53150" xr:uid="{D359B0CC-FB7F-432E-8207-9815933635CE}"/>
    <cellStyle name="20% - 강조색6 13 2 3 3" xfId="7689" xr:uid="{F0E8926E-46AD-496D-82B4-8E562CCD7A23}"/>
    <cellStyle name="20% - 강조색6 13 2 3 3 2" xfId="18718" xr:uid="{1DE5EE15-53CE-4271-8328-FAD550017B71}"/>
    <cellStyle name="20% - 강조색6 13 2 3 3 2 2" xfId="40767" xr:uid="{CDD6DE8B-7564-4413-ABBB-1C26FF7E2361}"/>
    <cellStyle name="20% - 강조색6 13 2 3 3 3" xfId="29747" xr:uid="{6A26BA1C-3BBD-4BD2-A607-848D1B95B3FE}"/>
    <cellStyle name="20% - 강조색6 13 2 3 4" xfId="13208" xr:uid="{61580093-1E2C-4D89-A313-8126E60B5D46}"/>
    <cellStyle name="20% - 강조색6 13 2 3 4 2" xfId="35257" xr:uid="{002C4ABD-E396-465D-94FA-0F52F86B31E6}"/>
    <cellStyle name="20% - 강조색6 13 2 3 5" xfId="24237" xr:uid="{C953A475-619E-4AE3-B2CE-8FA404EBC3DA}"/>
    <cellStyle name="20% - 강조색6 13 2 3 6" xfId="50395" xr:uid="{2BE05D66-47C4-4227-B0D1-F99B3B2C5F48}"/>
    <cellStyle name="20% - 강조색6 13 2 4" xfId="3542" xr:uid="{E3B16499-E450-4EE4-8C50-8B17640DD091}"/>
    <cellStyle name="20% - 강조색6 13 2 4 2" xfId="9068" xr:uid="{EF28F2A3-C87E-4A03-BAAC-4CBCAE08DFCC}"/>
    <cellStyle name="20% - 강조색6 13 2 4 2 2" xfId="20097" xr:uid="{382D4BA3-6163-439E-A1A6-7615299C7DBA}"/>
    <cellStyle name="20% - 강조색6 13 2 4 2 2 2" xfId="42146" xr:uid="{BD3F1087-45B5-40DF-B81D-0692398840FE}"/>
    <cellStyle name="20% - 강조색6 13 2 4 2 3" xfId="31126" xr:uid="{04AECF39-C576-416E-8703-B3CB0EB9B19D}"/>
    <cellStyle name="20% - 강조색6 13 2 4 3" xfId="14587" xr:uid="{554CE764-9D3F-44F2-A265-39D57B5ADEF5}"/>
    <cellStyle name="20% - 강조색6 13 2 4 3 2" xfId="36636" xr:uid="{DFD17A14-892D-4734-B450-34C4E9AD6B76}"/>
    <cellStyle name="20% - 강조색6 13 2 4 4" xfId="25616" xr:uid="{723553AF-A6C9-4501-A477-1FC903AA1CD9}"/>
    <cellStyle name="20% - 강조색6 13 2 4 5" xfId="51774" xr:uid="{AA2BDF14-2952-47DA-8C0B-9F5EEA9BEBEF}"/>
    <cellStyle name="20% - 강조색6 13 2 5" xfId="6313" xr:uid="{0A337191-9E57-4721-8C29-00CA922FD556}"/>
    <cellStyle name="20% - 강조색6 13 2 5 2" xfId="17342" xr:uid="{B8FE3F9C-8D5A-40C2-98A3-3FCC54FACAE7}"/>
    <cellStyle name="20% - 강조색6 13 2 5 2 2" xfId="39391" xr:uid="{A9358B7A-EF7F-473C-BFA3-82EE6DE7E370}"/>
    <cellStyle name="20% - 강조색6 13 2 5 3" xfId="28371" xr:uid="{CEDD0175-B56C-40D6-A005-17E3A21F4524}"/>
    <cellStyle name="20% - 강조색6 13 2 5 4" xfId="54527" xr:uid="{C93C46CE-3B33-4E23-934F-E297365DE2D2}"/>
    <cellStyle name="20% - 강조색6 13 2 6" xfId="11832" xr:uid="{07AEA2C6-4FFC-4DB9-B53A-39561973DCA6}"/>
    <cellStyle name="20% - 강조색6 13 2 6 2" xfId="33881" xr:uid="{3E788ED5-B88C-4BD9-9372-F305948FFD41}"/>
    <cellStyle name="20% - 강조색6 13 2 7" xfId="22861" xr:uid="{B0C345B3-455C-49FE-BF14-F8CD31E72DF4}"/>
    <cellStyle name="20% - 강조색6 13 2 8" xfId="49018" xr:uid="{CC696C6B-FDFC-44AD-8186-1DC6A6E441CA}"/>
    <cellStyle name="20% - 강조색6 13 3" xfId="1094" xr:uid="{AA7EE0BF-8DFA-4A3C-B940-E55650CEEB18}"/>
    <cellStyle name="20% - 강조색6 13 3 2" xfId="2488" xr:uid="{E3FDE4E5-7914-4F84-A4D0-2F71BCF2DF0C}"/>
    <cellStyle name="20% - 강조색6 13 3 2 2" xfId="5264" xr:uid="{F87BA5A8-5F9F-45FB-BC68-927EC3FC2E5C}"/>
    <cellStyle name="20% - 강조색6 13 3 2 2 2" xfId="10790" xr:uid="{4CA21F14-1A49-4662-B844-44D0841C6EEE}"/>
    <cellStyle name="20% - 강조색6 13 3 2 2 2 2" xfId="21819" xr:uid="{90A4D872-0B32-45F8-AB30-D9B13355A705}"/>
    <cellStyle name="20% - 강조색6 13 3 2 2 2 2 2" xfId="43868" xr:uid="{1BE84621-5563-44EC-A277-BF15C7592F5E}"/>
    <cellStyle name="20% - 강조색6 13 3 2 2 2 3" xfId="32848" xr:uid="{5A09AB39-CF1C-406B-8C04-A2E0010DA3D8}"/>
    <cellStyle name="20% - 강조색6 13 3 2 2 3" xfId="16309" xr:uid="{7DF07516-0919-474C-A9D8-E4ADA53E65C3}"/>
    <cellStyle name="20% - 강조색6 13 3 2 2 3 2" xfId="38358" xr:uid="{3C6F3A6E-3008-43FE-B46D-FB51121C694B}"/>
    <cellStyle name="20% - 강조색6 13 3 2 2 4" xfId="27338" xr:uid="{CC1AD8F4-16E6-4577-8CA1-8255173A9B7D}"/>
    <cellStyle name="20% - 강조색6 13 3 2 2 5" xfId="53496" xr:uid="{D751F6FF-640C-4F02-B807-A69C9D5795C5}"/>
    <cellStyle name="20% - 강조색6 13 3 2 3" xfId="8035" xr:uid="{54D51DC8-8395-4EB1-9073-D4372B5AF589}"/>
    <cellStyle name="20% - 강조색6 13 3 2 3 2" xfId="19064" xr:uid="{73522289-21ED-49AF-A2F2-5FBBE0CA4D45}"/>
    <cellStyle name="20% - 강조색6 13 3 2 3 2 2" xfId="41113" xr:uid="{4BC0BACB-8DF3-45C2-8781-20624E2EE124}"/>
    <cellStyle name="20% - 강조색6 13 3 2 3 3" xfId="30093" xr:uid="{EE630414-4358-437C-8296-CD0E6980E126}"/>
    <cellStyle name="20% - 강조색6 13 3 2 4" xfId="13554" xr:uid="{F3096334-83EB-4F6D-A43B-220A80B8E32B}"/>
    <cellStyle name="20% - 강조색6 13 3 2 4 2" xfId="35603" xr:uid="{D1681644-FDEB-4378-9C97-CDBD7074CCC1}"/>
    <cellStyle name="20% - 강조색6 13 3 2 5" xfId="24583" xr:uid="{BFF366A6-8C15-4424-AD97-BA1E1F344D8D}"/>
    <cellStyle name="20% - 강조색6 13 3 2 6" xfId="50741" xr:uid="{BE3990AB-EA24-4FDA-9C1D-DC17B9996E7B}"/>
    <cellStyle name="20% - 강조색6 13 3 3" xfId="3888" xr:uid="{BE144D21-E0E0-4C28-A72A-381D1898E12F}"/>
    <cellStyle name="20% - 강조색6 13 3 3 2" xfId="9414" xr:uid="{0E71F7F3-5A47-4686-B821-472B655C9C30}"/>
    <cellStyle name="20% - 강조색6 13 3 3 2 2" xfId="20443" xr:uid="{758B1159-12B7-4615-A549-1DAC10B7AD98}"/>
    <cellStyle name="20% - 강조색6 13 3 3 2 2 2" xfId="42492" xr:uid="{A70D81CD-2BDD-4957-B872-3888C7933EC4}"/>
    <cellStyle name="20% - 강조색6 13 3 3 2 3" xfId="31472" xr:uid="{5593D054-05E0-4888-B3E3-1E0DA011E657}"/>
    <cellStyle name="20% - 강조색6 13 3 3 3" xfId="14933" xr:uid="{4FEE8FDE-EE23-44A1-88B9-96D24ABA0C64}"/>
    <cellStyle name="20% - 강조색6 13 3 3 3 2" xfId="36982" xr:uid="{5E07400D-9E5F-4298-B64D-333EAFB99801}"/>
    <cellStyle name="20% - 강조색6 13 3 3 4" xfId="25962" xr:uid="{B311B3B8-D025-4E00-9E80-207CE28B3428}"/>
    <cellStyle name="20% - 강조색6 13 3 3 5" xfId="52120" xr:uid="{BF8AFBB9-94C9-4EA5-839B-CAE5F5DD994C}"/>
    <cellStyle name="20% - 강조색6 13 3 4" xfId="6659" xr:uid="{FCF0AAB7-EBFD-4319-AF5A-02B6B7EB1B30}"/>
    <cellStyle name="20% - 강조색6 13 3 4 2" xfId="17688" xr:uid="{689DC22C-FC97-4513-B10C-A798732F85F2}"/>
    <cellStyle name="20% - 강조색6 13 3 4 2 2" xfId="39737" xr:uid="{46E7C354-F8D5-40ED-9E8C-66C9E4A2BC50}"/>
    <cellStyle name="20% - 강조색6 13 3 4 3" xfId="28717" xr:uid="{77210944-8C86-4DCC-9439-33AC128C4508}"/>
    <cellStyle name="20% - 강조색6 13 3 4 4" xfId="54873" xr:uid="{1D62886C-AAA8-453B-B03E-797976A681BA}"/>
    <cellStyle name="20% - 강조색6 13 3 5" xfId="12178" xr:uid="{A549FD75-C8F5-4609-BD15-B26C9FD2662D}"/>
    <cellStyle name="20% - 강조색6 13 3 5 2" xfId="34227" xr:uid="{0C6B0C11-6AFE-4EBF-8EC7-75CA1C65872B}"/>
    <cellStyle name="20% - 강조색6 13 3 6" xfId="23207" xr:uid="{CA4CCA30-5E50-4427-82F3-94D3868780A6}"/>
    <cellStyle name="20% - 강조색6 13 3 7" xfId="49364" xr:uid="{167A0E83-C49B-4D75-8B7D-59DC28558342}"/>
    <cellStyle name="20% - 강조색6 13 4" xfId="1800" xr:uid="{06E1EECE-3DB9-4088-81BE-1EB3326C5437}"/>
    <cellStyle name="20% - 강조색6 13 4 2" xfId="4576" xr:uid="{1A9F9C6E-E4B0-4467-A0BC-1FA90FB96B44}"/>
    <cellStyle name="20% - 강조색6 13 4 2 2" xfId="10102" xr:uid="{6A867C4A-19E0-4377-AC00-9D26124ABD06}"/>
    <cellStyle name="20% - 강조색6 13 4 2 2 2" xfId="21131" xr:uid="{302D0341-8A98-4611-9401-20FF4AB0EA67}"/>
    <cellStyle name="20% - 강조색6 13 4 2 2 2 2" xfId="43180" xr:uid="{BA9A1C11-2F5C-4AD5-88F5-05E4719151C9}"/>
    <cellStyle name="20% - 강조색6 13 4 2 2 3" xfId="32160" xr:uid="{070BE9AF-5D12-4AFC-91DE-9468B556C0B5}"/>
    <cellStyle name="20% - 강조색6 13 4 2 3" xfId="15621" xr:uid="{D3624399-EF63-4248-BEEA-C229EF0FCFA3}"/>
    <cellStyle name="20% - 강조색6 13 4 2 3 2" xfId="37670" xr:uid="{90B51F35-9EA4-4B51-B30E-5023695E0C77}"/>
    <cellStyle name="20% - 강조색6 13 4 2 4" xfId="26650" xr:uid="{AC47E91E-ACB6-4719-B878-1B4DD9E148DD}"/>
    <cellStyle name="20% - 강조색6 13 4 2 5" xfId="52808" xr:uid="{6D1A7AAA-3A4B-4BCF-83BB-0A299450068A}"/>
    <cellStyle name="20% - 강조색6 13 4 3" xfId="7347" xr:uid="{EF08B038-5950-4050-98F2-5FB694F55047}"/>
    <cellStyle name="20% - 강조색6 13 4 3 2" xfId="18376" xr:uid="{B0C8DD44-2E7A-4B31-B51B-DAEE175D0998}"/>
    <cellStyle name="20% - 강조색6 13 4 3 2 2" xfId="40425" xr:uid="{C424AAAE-7D38-4F28-8766-BDEF32AA289A}"/>
    <cellStyle name="20% - 강조색6 13 4 3 3" xfId="29405" xr:uid="{8FDE1A66-FEA8-420B-9D80-981F4678D511}"/>
    <cellStyle name="20% - 강조색6 13 4 4" xfId="12866" xr:uid="{1A914681-8B9F-42E5-82CB-ECF50286E1B3}"/>
    <cellStyle name="20% - 강조색6 13 4 4 2" xfId="34915" xr:uid="{5A2A5A51-02D3-407F-9D9D-5C65C3B8D2A9}"/>
    <cellStyle name="20% - 강조색6 13 4 5" xfId="23895" xr:uid="{2E57E87D-6191-48AC-8DDD-8D05AAAAFE0F}"/>
    <cellStyle name="20% - 강조색6 13 4 6" xfId="50053" xr:uid="{E5219B6C-833E-481B-946F-B95BFD727620}"/>
    <cellStyle name="20% - 강조색6 13 5" xfId="3200" xr:uid="{D4AE4B1F-6441-4D55-B483-38C0E6981259}"/>
    <cellStyle name="20% - 강조색6 13 5 2" xfId="8726" xr:uid="{EE06DC3A-6F45-4A8B-9202-8F3FCF88F06C}"/>
    <cellStyle name="20% - 강조색6 13 5 2 2" xfId="19755" xr:uid="{172458FE-5C3D-4124-8418-13A2CF931F7C}"/>
    <cellStyle name="20% - 강조색6 13 5 2 2 2" xfId="41804" xr:uid="{946D0A91-C0A0-4ED6-8365-80EB8CD3C73E}"/>
    <cellStyle name="20% - 강조색6 13 5 2 3" xfId="30784" xr:uid="{7E4FB88E-BF46-4A7E-ABAC-FA15DBF0644A}"/>
    <cellStyle name="20% - 강조색6 13 5 3" xfId="14245" xr:uid="{ABF8D18B-F277-44A5-A365-3DF6C0EC5B75}"/>
    <cellStyle name="20% - 강조색6 13 5 3 2" xfId="36294" xr:uid="{A008E165-E27C-400C-96CD-833DAB70036E}"/>
    <cellStyle name="20% - 강조색6 13 5 4" xfId="25274" xr:uid="{6BFD6567-1678-4530-AF87-FCDB5166399A}"/>
    <cellStyle name="20% - 강조색6 13 5 5" xfId="51432" xr:uid="{B8F7701E-1097-4CE1-B76E-DE0EEA7ED06A}"/>
    <cellStyle name="20% - 강조색6 13 6" xfId="5971" xr:uid="{4ABCAC32-F044-45A9-B7CA-DBCCDB8BC52A}"/>
    <cellStyle name="20% - 강조색6 13 6 2" xfId="17000" xr:uid="{3072E770-7751-4B3F-B0D3-CA8739D049F5}"/>
    <cellStyle name="20% - 강조색6 13 6 2 2" xfId="39049" xr:uid="{3C5E809A-7925-4F56-BA68-81994DCAC479}"/>
    <cellStyle name="20% - 강조색6 13 6 3" xfId="28029" xr:uid="{7ACEFDB3-276D-467E-9B70-52F0988018CD}"/>
    <cellStyle name="20% - 강조색6 13 6 4" xfId="54186" xr:uid="{F9820041-80E3-4607-A896-FD5270FFB293}"/>
    <cellStyle name="20% - 강조색6 13 7" xfId="11490" xr:uid="{B8B8799C-DE6B-464C-B93F-A62F339BC05D}"/>
    <cellStyle name="20% - 강조색6 13 7 2" xfId="33539" xr:uid="{B1B66EE8-9FE7-4936-AFBE-CA0DC0F5584A}"/>
    <cellStyle name="20% - 강조색6 13 8" xfId="22519" xr:uid="{8FEEF7E2-0865-4374-935C-D551AA0CCB95}"/>
    <cellStyle name="20% - 강조색6 13 9" xfId="48677" xr:uid="{F472CBC3-50BE-4756-8B98-F4C2D903EAED}"/>
    <cellStyle name="20% - 강조색6 14" xfId="367" xr:uid="{00000000-0005-0000-0000-0000F4000000}"/>
    <cellStyle name="20% - 강조색6 14 2" xfId="724" xr:uid="{00000000-0005-0000-0000-0000F5000000}"/>
    <cellStyle name="20% - 강조색6 14 2 2" xfId="1460" xr:uid="{C038A30E-3B85-4BBD-BAE3-4409B123AF3B}"/>
    <cellStyle name="20% - 강조색6 14 2 2 2" xfId="2854" xr:uid="{C57757CA-DEDF-41FA-9F1B-48226433E5D7}"/>
    <cellStyle name="20% - 강조색6 14 2 2 2 2" xfId="5630" xr:uid="{2550CD2B-132D-4393-A3DC-4DB5840A66EB}"/>
    <cellStyle name="20% - 강조색6 14 2 2 2 2 2" xfId="11156" xr:uid="{466457D2-46AB-4A75-A744-267735DDDE65}"/>
    <cellStyle name="20% - 강조색6 14 2 2 2 2 2 2" xfId="22185" xr:uid="{BD8FAC9E-1E61-4702-AB0C-594865F9A6CE}"/>
    <cellStyle name="20% - 강조색6 14 2 2 2 2 2 2 2" xfId="44234" xr:uid="{ED1F9EE9-0FBB-4039-96AB-C480EE8737CE}"/>
    <cellStyle name="20% - 강조색6 14 2 2 2 2 2 3" xfId="33214" xr:uid="{CDA30898-3129-4605-AEA1-7323FA529E75}"/>
    <cellStyle name="20% - 강조색6 14 2 2 2 2 3" xfId="16675" xr:uid="{D4688DEF-6A20-49A1-8B1D-A813F28799DB}"/>
    <cellStyle name="20% - 강조색6 14 2 2 2 2 3 2" xfId="38724" xr:uid="{39E3BCC7-0B2D-4E78-922C-69D68778CF17}"/>
    <cellStyle name="20% - 강조색6 14 2 2 2 2 4" xfId="27704" xr:uid="{BB2543AE-131B-4724-AFE6-6366830F3712}"/>
    <cellStyle name="20% - 강조색6 14 2 2 2 2 5" xfId="53862" xr:uid="{07516014-50F5-4A01-9F42-798E8100E83C}"/>
    <cellStyle name="20% - 강조색6 14 2 2 2 3" xfId="8401" xr:uid="{6F7F8D27-C56F-4A74-B545-C58EAE3F6AAA}"/>
    <cellStyle name="20% - 강조색6 14 2 2 2 3 2" xfId="19430" xr:uid="{03D5B8F4-A55A-4CDC-80AA-44ABB0C67A9C}"/>
    <cellStyle name="20% - 강조색6 14 2 2 2 3 2 2" xfId="41479" xr:uid="{CB8F75DE-54A6-4A28-9F49-16EC0AD02173}"/>
    <cellStyle name="20% - 강조색6 14 2 2 2 3 3" xfId="30459" xr:uid="{3CCFFC5B-6F6D-4734-8E12-A18AC28A2E06}"/>
    <cellStyle name="20% - 강조색6 14 2 2 2 4" xfId="13920" xr:uid="{722533BF-4479-46D0-90E8-D7D2A26B2124}"/>
    <cellStyle name="20% - 강조색6 14 2 2 2 4 2" xfId="35969" xr:uid="{039C94A3-1FC3-4B90-83E8-3183F86712D0}"/>
    <cellStyle name="20% - 강조색6 14 2 2 2 5" xfId="24949" xr:uid="{0ECBE487-3AFA-4B45-B6E9-92C60E60B4ED}"/>
    <cellStyle name="20% - 강조색6 14 2 2 2 6" xfId="51107" xr:uid="{7063293E-CE51-4D63-8531-F374388FB991}"/>
    <cellStyle name="20% - 강조색6 14 2 2 3" xfId="4254" xr:uid="{1A7569F0-C1FF-4037-990B-4154772E81CB}"/>
    <cellStyle name="20% - 강조색6 14 2 2 3 2" xfId="9780" xr:uid="{31E2574A-689A-43CF-B92F-5504D9442FA8}"/>
    <cellStyle name="20% - 강조색6 14 2 2 3 2 2" xfId="20809" xr:uid="{699B062B-D6E9-40AE-891D-BA0E8962929A}"/>
    <cellStyle name="20% - 강조색6 14 2 2 3 2 2 2" xfId="42858" xr:uid="{4EF81213-05CB-49F0-A5E3-3E4E7D9F1196}"/>
    <cellStyle name="20% - 강조색6 14 2 2 3 2 3" xfId="31838" xr:uid="{F33B4932-FFA7-47E2-AB7D-E614D2CA09C6}"/>
    <cellStyle name="20% - 강조색6 14 2 2 3 3" xfId="15299" xr:uid="{913CEFA7-395F-4EA4-B00C-085EFAD6A47C}"/>
    <cellStyle name="20% - 강조색6 14 2 2 3 3 2" xfId="37348" xr:uid="{AAA2CEBC-F2E4-4DD7-B1CF-D87B57C84A32}"/>
    <cellStyle name="20% - 강조색6 14 2 2 3 4" xfId="26328" xr:uid="{DB2C416A-5F6E-4D58-B168-83F328D09DD2}"/>
    <cellStyle name="20% - 강조색6 14 2 2 3 5" xfId="52486" xr:uid="{1B803D15-B6F1-4AD7-BCA0-BC0312589E1F}"/>
    <cellStyle name="20% - 강조색6 14 2 2 4" xfId="7025" xr:uid="{DB6489E3-C4D6-4162-93BA-F232F2BB3611}"/>
    <cellStyle name="20% - 강조색6 14 2 2 4 2" xfId="18054" xr:uid="{C1B76251-ACB4-4886-A4BF-455CD27AD826}"/>
    <cellStyle name="20% - 강조색6 14 2 2 4 2 2" xfId="40103" xr:uid="{A7F89A79-8D12-452D-9C06-F85BAACCF4BC}"/>
    <cellStyle name="20% - 강조색6 14 2 2 4 3" xfId="29083" xr:uid="{3E6F7B59-EAA6-4029-8172-A228C578F6A4}"/>
    <cellStyle name="20% - 강조색6 14 2 2 4 4" xfId="55239" xr:uid="{D56F3717-C194-44D4-A250-13FB1BA0BB3E}"/>
    <cellStyle name="20% - 강조색6 14 2 2 5" xfId="12544" xr:uid="{C225C1A0-9359-40E4-860F-B4C804CCD556}"/>
    <cellStyle name="20% - 강조색6 14 2 2 5 2" xfId="34593" xr:uid="{4878A03E-0889-4D82-A5BE-6E83FEF32E3F}"/>
    <cellStyle name="20% - 강조색6 14 2 2 6" xfId="23573" xr:uid="{F9ECFD2F-306C-4FF8-A99B-6C10B95AA5AB}"/>
    <cellStyle name="20% - 강조색6 14 2 2 7" xfId="49730" xr:uid="{5DAB6D80-FEE6-407A-A77C-407D281C7BA7}"/>
    <cellStyle name="20% - 강조색6 14 2 3" xfId="2166" xr:uid="{022CE784-F00D-41FE-85DD-2BB9D0399B1C}"/>
    <cellStyle name="20% - 강조색6 14 2 3 2" xfId="4942" xr:uid="{6D1CEBB8-DF27-4DF5-9563-82E1C0F1B51B}"/>
    <cellStyle name="20% - 강조색6 14 2 3 2 2" xfId="10468" xr:uid="{AF93719E-64D6-4807-869A-719780A44382}"/>
    <cellStyle name="20% - 강조색6 14 2 3 2 2 2" xfId="21497" xr:uid="{DF1F0400-B204-49DE-9D07-823F172D9902}"/>
    <cellStyle name="20% - 강조색6 14 2 3 2 2 2 2" xfId="43546" xr:uid="{44D86AEA-F0D1-48E3-8CD1-D7E333CD2072}"/>
    <cellStyle name="20% - 강조색6 14 2 3 2 2 3" xfId="32526" xr:uid="{D07160B1-931D-45C9-92A3-DF867200097A}"/>
    <cellStyle name="20% - 강조색6 14 2 3 2 3" xfId="15987" xr:uid="{1725B3AD-69D3-40FC-891C-0E13B684D690}"/>
    <cellStyle name="20% - 강조색6 14 2 3 2 3 2" xfId="38036" xr:uid="{96BDF276-FB30-4923-B574-9F540B666673}"/>
    <cellStyle name="20% - 강조색6 14 2 3 2 4" xfId="27016" xr:uid="{9BF5E080-75A9-4B54-94D0-40A1DFFEBEB7}"/>
    <cellStyle name="20% - 강조색6 14 2 3 2 5" xfId="53174" xr:uid="{6180D2D3-810D-40D9-9E39-A1AB8FBB5251}"/>
    <cellStyle name="20% - 강조색6 14 2 3 3" xfId="7713" xr:uid="{11D6EEFD-2572-4EF4-820D-94530B3F6158}"/>
    <cellStyle name="20% - 강조색6 14 2 3 3 2" xfId="18742" xr:uid="{146F2FA4-1488-402B-91BC-4F55D85E0B1C}"/>
    <cellStyle name="20% - 강조색6 14 2 3 3 2 2" xfId="40791" xr:uid="{5953D810-76E8-4CFE-92D6-4530C6C97CB1}"/>
    <cellStyle name="20% - 강조색6 14 2 3 3 3" xfId="29771" xr:uid="{8C4355FB-79A5-49F7-989C-E8EC21B5CCAB}"/>
    <cellStyle name="20% - 강조색6 14 2 3 4" xfId="13232" xr:uid="{5AFD0BE5-AB3D-4459-B868-F5A1075CEB5B}"/>
    <cellStyle name="20% - 강조색6 14 2 3 4 2" xfId="35281" xr:uid="{56C754F4-5F5A-4030-ACFB-FA1457CAE502}"/>
    <cellStyle name="20% - 강조색6 14 2 3 5" xfId="24261" xr:uid="{2B8BE748-B053-47BC-933E-31E6C1C08D41}"/>
    <cellStyle name="20% - 강조색6 14 2 3 6" xfId="50419" xr:uid="{06F6B786-9524-49CD-8F3C-29134DCC51AD}"/>
    <cellStyle name="20% - 강조색6 14 2 4" xfId="3566" xr:uid="{BEFE909B-653D-4A11-B56C-CC559BA99F1A}"/>
    <cellStyle name="20% - 강조색6 14 2 4 2" xfId="9092" xr:uid="{ED9085EE-0E41-47F0-AFE7-C7B2DF3E7971}"/>
    <cellStyle name="20% - 강조색6 14 2 4 2 2" xfId="20121" xr:uid="{FC9771B6-4FF0-4678-99B0-A1AED3D13069}"/>
    <cellStyle name="20% - 강조색6 14 2 4 2 2 2" xfId="42170" xr:uid="{E636ADD6-2032-4756-8620-B2F20190926B}"/>
    <cellStyle name="20% - 강조색6 14 2 4 2 3" xfId="31150" xr:uid="{71B74781-1BBE-450E-9A20-99C3D870E5C4}"/>
    <cellStyle name="20% - 강조색6 14 2 4 3" xfId="14611" xr:uid="{4B7FFDFC-8926-4960-9B71-976BA4A8D0CF}"/>
    <cellStyle name="20% - 강조색6 14 2 4 3 2" xfId="36660" xr:uid="{0989FAEC-3B2B-4A27-AEE2-36FCE6155F28}"/>
    <cellStyle name="20% - 강조색6 14 2 4 4" xfId="25640" xr:uid="{320A040C-5B9A-4A23-8CD9-E4B1F9E1B7F2}"/>
    <cellStyle name="20% - 강조색6 14 2 4 5" xfId="51798" xr:uid="{3117FE57-8FB2-41F4-8C2B-41D6AC096394}"/>
    <cellStyle name="20% - 강조색6 14 2 5" xfId="6337" xr:uid="{0EFC5BA8-645E-4E84-80B3-49D667262741}"/>
    <cellStyle name="20% - 강조색6 14 2 5 2" xfId="17366" xr:uid="{D394832D-E2B1-4BF9-8D71-A15C445BBD46}"/>
    <cellStyle name="20% - 강조색6 14 2 5 2 2" xfId="39415" xr:uid="{B7C9A95E-88DC-441F-BFF9-D2B53014D455}"/>
    <cellStyle name="20% - 강조색6 14 2 5 3" xfId="28395" xr:uid="{68C56537-DEC4-4029-85D9-6F5851BCD361}"/>
    <cellStyle name="20% - 강조색6 14 2 5 4" xfId="54551" xr:uid="{039A9411-0822-494B-B678-EC28F60AB975}"/>
    <cellStyle name="20% - 강조색6 14 2 6" xfId="11856" xr:uid="{26208BE6-5C13-4A09-9C96-4E0860BD2760}"/>
    <cellStyle name="20% - 강조색6 14 2 6 2" xfId="33905" xr:uid="{A5995C28-7ABA-48A1-B273-F5852FDCF29B}"/>
    <cellStyle name="20% - 강조색6 14 2 7" xfId="22885" xr:uid="{13B2F262-7BF6-40DD-B3D6-38554AE9F9B8}"/>
    <cellStyle name="20% - 강조색6 14 2 8" xfId="49042" xr:uid="{19BF4CF0-3DF8-439B-B9C9-4ED0B75DBDD1}"/>
    <cellStyle name="20% - 강조색6 14 3" xfId="1118" xr:uid="{05E63A23-0B52-4A67-8578-BE673155EF30}"/>
    <cellStyle name="20% - 강조색6 14 3 2" xfId="2512" xr:uid="{8FFDC7E3-9B86-4D84-AEC3-CE92E42A33C8}"/>
    <cellStyle name="20% - 강조색6 14 3 2 2" xfId="5288" xr:uid="{30490F4B-B196-45B2-891C-F8F1A279AFEC}"/>
    <cellStyle name="20% - 강조색6 14 3 2 2 2" xfId="10814" xr:uid="{46E666DB-D2CD-4731-80A9-377C7BD494D3}"/>
    <cellStyle name="20% - 강조색6 14 3 2 2 2 2" xfId="21843" xr:uid="{9084FBCD-F9C7-42EC-846C-59D3A0B298C5}"/>
    <cellStyle name="20% - 강조색6 14 3 2 2 2 2 2" xfId="43892" xr:uid="{C29FAAEA-055A-459A-9231-516CF9A9FCBA}"/>
    <cellStyle name="20% - 강조색6 14 3 2 2 2 3" xfId="32872" xr:uid="{F3E3B67A-3DC5-4C4A-B580-D203A56AB64E}"/>
    <cellStyle name="20% - 강조색6 14 3 2 2 3" xfId="16333" xr:uid="{5AF9D75B-2A35-41DD-B66E-45E3FCF0BD60}"/>
    <cellStyle name="20% - 강조색6 14 3 2 2 3 2" xfId="38382" xr:uid="{8684ACA7-DC13-4B9B-BEE2-44207E61E846}"/>
    <cellStyle name="20% - 강조색6 14 3 2 2 4" xfId="27362" xr:uid="{8BB93572-8988-464F-97B6-89443FCA1267}"/>
    <cellStyle name="20% - 강조색6 14 3 2 2 5" xfId="53520" xr:uid="{5C21671E-C72E-4DB1-884A-F01BD762FD05}"/>
    <cellStyle name="20% - 강조색6 14 3 2 3" xfId="8059" xr:uid="{2C1812AF-0532-41C8-ACC5-7BAA03231244}"/>
    <cellStyle name="20% - 강조색6 14 3 2 3 2" xfId="19088" xr:uid="{A15F4B5C-F7D1-4E11-9CB4-068D45373D3D}"/>
    <cellStyle name="20% - 강조색6 14 3 2 3 2 2" xfId="41137" xr:uid="{3AFB9069-6E3D-4187-A763-64373AE3F3A4}"/>
    <cellStyle name="20% - 강조색6 14 3 2 3 3" xfId="30117" xr:uid="{1FB167B6-F8A2-4789-9135-5850880BB86D}"/>
    <cellStyle name="20% - 강조색6 14 3 2 4" xfId="13578" xr:uid="{4C65F8F5-CDAD-4DE0-A025-EF8156E14D28}"/>
    <cellStyle name="20% - 강조색6 14 3 2 4 2" xfId="35627" xr:uid="{FE981ECE-4F9D-4800-B310-78BED083CF4A}"/>
    <cellStyle name="20% - 강조색6 14 3 2 5" xfId="24607" xr:uid="{695C57A9-52EA-474E-B795-D7B997043D7A}"/>
    <cellStyle name="20% - 강조색6 14 3 2 6" xfId="50765" xr:uid="{143C4256-4243-414A-B6C5-C40B9AA47112}"/>
    <cellStyle name="20% - 강조색6 14 3 3" xfId="3912" xr:uid="{8EDD6C74-9E44-4471-B686-9C3EF5B92D3B}"/>
    <cellStyle name="20% - 강조색6 14 3 3 2" xfId="9438" xr:uid="{BB42C341-5B80-4769-B6A8-55C538094E3D}"/>
    <cellStyle name="20% - 강조색6 14 3 3 2 2" xfId="20467" xr:uid="{1717D47C-A0F8-450F-B4C6-57395B790177}"/>
    <cellStyle name="20% - 강조색6 14 3 3 2 2 2" xfId="42516" xr:uid="{CC171A58-F1DA-4DB2-A729-DBAF64E26470}"/>
    <cellStyle name="20% - 강조색6 14 3 3 2 3" xfId="31496" xr:uid="{A722C586-E08A-4E67-A700-79EB105CE802}"/>
    <cellStyle name="20% - 강조색6 14 3 3 3" xfId="14957" xr:uid="{D6E33D03-3A11-4201-967C-076EC5E03D1F}"/>
    <cellStyle name="20% - 강조색6 14 3 3 3 2" xfId="37006" xr:uid="{CC75E1A8-0F0F-4A7D-99BC-118B620ED07D}"/>
    <cellStyle name="20% - 강조색6 14 3 3 4" xfId="25986" xr:uid="{73EE575B-EE5B-4F55-A289-B61C7D2C4E2C}"/>
    <cellStyle name="20% - 강조색6 14 3 3 5" xfId="52144" xr:uid="{464A2A6A-7996-45B0-9D5A-CD23A8A6CEBB}"/>
    <cellStyle name="20% - 강조색6 14 3 4" xfId="6683" xr:uid="{9519066D-9850-4BE0-96CE-302201689806}"/>
    <cellStyle name="20% - 강조색6 14 3 4 2" xfId="17712" xr:uid="{692927A8-2564-4720-A3EE-BD96D53F84C8}"/>
    <cellStyle name="20% - 강조색6 14 3 4 2 2" xfId="39761" xr:uid="{008AC978-377E-4F00-BE7E-B6B0D1AD5E12}"/>
    <cellStyle name="20% - 강조색6 14 3 4 3" xfId="28741" xr:uid="{C8D33C46-6135-4859-AF00-CB2A71C3C62F}"/>
    <cellStyle name="20% - 강조색6 14 3 4 4" xfId="54897" xr:uid="{88C33386-11FA-48B4-B086-EB1569DD0F21}"/>
    <cellStyle name="20% - 강조색6 14 3 5" xfId="12202" xr:uid="{849B4DA4-E412-4D0F-90E6-93BF1AED739C}"/>
    <cellStyle name="20% - 강조색6 14 3 5 2" xfId="34251" xr:uid="{97547C5F-077D-4A18-BF29-F09CE08C375E}"/>
    <cellStyle name="20% - 강조색6 14 3 6" xfId="23231" xr:uid="{02C77C34-C365-497E-B2AB-DCB9645A3AA6}"/>
    <cellStyle name="20% - 강조색6 14 3 7" xfId="49388" xr:uid="{1AECAFEA-C976-41AF-BEC1-372D001B419E}"/>
    <cellStyle name="20% - 강조색6 14 4" xfId="1824" xr:uid="{98B4F104-85A9-4DA2-91A6-F7D9D61311D4}"/>
    <cellStyle name="20% - 강조색6 14 4 2" xfId="4600" xr:uid="{F98A1F28-580E-4DA6-9141-AC8A114D49A9}"/>
    <cellStyle name="20% - 강조색6 14 4 2 2" xfId="10126" xr:uid="{001D3A0D-33C5-408A-8BA0-A2ED60361571}"/>
    <cellStyle name="20% - 강조색6 14 4 2 2 2" xfId="21155" xr:uid="{82092D75-E4C8-4BC3-8FD4-4422B29AE564}"/>
    <cellStyle name="20% - 강조색6 14 4 2 2 2 2" xfId="43204" xr:uid="{E2E63D72-BE6D-42D8-A71E-9A271FEFC0B4}"/>
    <cellStyle name="20% - 강조색6 14 4 2 2 3" xfId="32184" xr:uid="{9372F51C-3010-493F-8F26-E6414FB4B3B9}"/>
    <cellStyle name="20% - 강조색6 14 4 2 3" xfId="15645" xr:uid="{577F753D-B1A7-4FB9-8E9E-0958E03045E1}"/>
    <cellStyle name="20% - 강조색6 14 4 2 3 2" xfId="37694" xr:uid="{976C6E0C-1C02-4D8E-B383-3B04A0D32458}"/>
    <cellStyle name="20% - 강조색6 14 4 2 4" xfId="26674" xr:uid="{3C277703-CDF6-469E-8451-89FB0041C858}"/>
    <cellStyle name="20% - 강조색6 14 4 2 5" xfId="52832" xr:uid="{C67DCB2F-7B6A-43DF-97A4-E3E04103761A}"/>
    <cellStyle name="20% - 강조색6 14 4 3" xfId="7371" xr:uid="{128172D7-BA59-48FC-96C3-F8DC3939543E}"/>
    <cellStyle name="20% - 강조색6 14 4 3 2" xfId="18400" xr:uid="{17830CDE-08B6-44E5-913D-D0429F9A4EF8}"/>
    <cellStyle name="20% - 강조색6 14 4 3 2 2" xfId="40449" xr:uid="{7ED90D60-8B01-4010-9A47-A8A5E56A11ED}"/>
    <cellStyle name="20% - 강조색6 14 4 3 3" xfId="29429" xr:uid="{13529DD3-B21B-4615-B95A-B28F1EFE8ED5}"/>
    <cellStyle name="20% - 강조색6 14 4 4" xfId="12890" xr:uid="{7B7C17B5-F11A-4664-8BB5-0089DA981330}"/>
    <cellStyle name="20% - 강조색6 14 4 4 2" xfId="34939" xr:uid="{08A3937E-849E-4680-8292-829D7731189E}"/>
    <cellStyle name="20% - 강조색6 14 4 5" xfId="23919" xr:uid="{F6956DEE-0205-4AFF-B6A0-52CAB8031B9C}"/>
    <cellStyle name="20% - 강조색6 14 4 6" xfId="50077" xr:uid="{2D0E3CDB-825E-40C2-8042-7F85C78FC34D}"/>
    <cellStyle name="20% - 강조색6 14 5" xfId="3224" xr:uid="{56AC06FC-F606-4706-BAA9-538530BBF47D}"/>
    <cellStyle name="20% - 강조색6 14 5 2" xfId="8750" xr:uid="{75C259F3-6BCB-4B9B-BA90-6CEB6FC1617E}"/>
    <cellStyle name="20% - 강조색6 14 5 2 2" xfId="19779" xr:uid="{FC26E95A-533C-41DC-B06F-7178892FE02A}"/>
    <cellStyle name="20% - 강조색6 14 5 2 2 2" xfId="41828" xr:uid="{F5C00E7E-6C30-4DEC-A00F-413EBD9EAB80}"/>
    <cellStyle name="20% - 강조색6 14 5 2 3" xfId="30808" xr:uid="{BFFE2BB2-E83D-4AE5-9E9C-8C9C9372A453}"/>
    <cellStyle name="20% - 강조색6 14 5 3" xfId="14269" xr:uid="{B8CCC95A-0204-4DF5-AB45-5AD142622BF1}"/>
    <cellStyle name="20% - 강조색6 14 5 3 2" xfId="36318" xr:uid="{DCF1F38B-D437-460E-AA26-2C8FFF67554B}"/>
    <cellStyle name="20% - 강조색6 14 5 4" xfId="25298" xr:uid="{A5D99318-2810-4E65-8F3F-7767D9849AAC}"/>
    <cellStyle name="20% - 강조색6 14 5 5" xfId="51456" xr:uid="{2A37A305-8BFD-4768-9D64-947AB6082628}"/>
    <cellStyle name="20% - 강조색6 14 6" xfId="5995" xr:uid="{61F0ECCB-AB5C-450D-89D1-4304EE682020}"/>
    <cellStyle name="20% - 강조색6 14 6 2" xfId="17024" xr:uid="{25457A94-CB31-4D7C-9020-69245450DE7C}"/>
    <cellStyle name="20% - 강조색6 14 6 2 2" xfId="39073" xr:uid="{DCBF4350-B88C-4ECF-9039-08709ADBDDE0}"/>
    <cellStyle name="20% - 강조색6 14 6 3" xfId="28053" xr:uid="{71706D7A-9D87-46DA-94B3-2A2645F881A8}"/>
    <cellStyle name="20% - 강조색6 14 6 4" xfId="54209" xr:uid="{8C365756-C50F-4A1A-8C58-2029BEA96DA9}"/>
    <cellStyle name="20% - 강조색6 14 7" xfId="11514" xr:uid="{0ABE7453-E024-4B5B-9AFA-A5EBF9E8D91B}"/>
    <cellStyle name="20% - 강조색6 14 7 2" xfId="33563" xr:uid="{C9958B97-E165-45FC-A977-979CE5CEBF96}"/>
    <cellStyle name="20% - 강조색6 14 8" xfId="22543" xr:uid="{5725858A-2FF3-47A3-9387-969B77DA4768}"/>
    <cellStyle name="20% - 강조색6 14 9" xfId="48700" xr:uid="{4201797D-2E77-4D00-9793-65383B8D6606}"/>
    <cellStyle name="20% - 강조색6 15" xfId="381" xr:uid="{00000000-0005-0000-0000-0000F6000000}"/>
    <cellStyle name="20% - 강조색6 15 2" xfId="738" xr:uid="{00000000-0005-0000-0000-0000F7000000}"/>
    <cellStyle name="20% - 강조색6 15 2 2" xfId="1474" xr:uid="{4149E901-6E23-42C7-A5C0-F15D9C73FA91}"/>
    <cellStyle name="20% - 강조색6 15 2 2 2" xfId="2868" xr:uid="{430951BF-5AE7-425C-9272-AF585C42E28D}"/>
    <cellStyle name="20% - 강조색6 15 2 2 2 2" xfId="5644" xr:uid="{BB97677F-5267-47FC-AF62-3206BBEA8A07}"/>
    <cellStyle name="20% - 강조색6 15 2 2 2 2 2" xfId="11170" xr:uid="{1AF0DDE5-9285-4303-BFF0-A08CFDD1F199}"/>
    <cellStyle name="20% - 강조색6 15 2 2 2 2 2 2" xfId="22199" xr:uid="{5FFF8FDF-6612-411A-8221-24173EDB41A2}"/>
    <cellStyle name="20% - 강조색6 15 2 2 2 2 2 2 2" xfId="44248" xr:uid="{19A03411-B2F4-4740-9BD5-CC5F25E6ADBF}"/>
    <cellStyle name="20% - 강조색6 15 2 2 2 2 2 3" xfId="33228" xr:uid="{96681E5B-8D20-477D-AB20-BE54BC6CFF97}"/>
    <cellStyle name="20% - 강조색6 15 2 2 2 2 3" xfId="16689" xr:uid="{D836E142-F0E2-4794-9072-0786432BE176}"/>
    <cellStyle name="20% - 강조색6 15 2 2 2 2 3 2" xfId="38738" xr:uid="{952059F7-D229-4DCB-8A64-51121E62F117}"/>
    <cellStyle name="20% - 강조색6 15 2 2 2 2 4" xfId="27718" xr:uid="{451C756F-A8AD-4B02-898C-E565971A7CE1}"/>
    <cellStyle name="20% - 강조색6 15 2 2 2 2 5" xfId="53876" xr:uid="{9CD96220-7EA7-4CA8-B5CF-99CF50975B10}"/>
    <cellStyle name="20% - 강조색6 15 2 2 2 3" xfId="8415" xr:uid="{DC8A5E7F-D867-4410-A2C9-E5E8C8A3BFEE}"/>
    <cellStyle name="20% - 강조색6 15 2 2 2 3 2" xfId="19444" xr:uid="{A8E7BF53-E35D-477D-BFBD-99EBEF4EBB33}"/>
    <cellStyle name="20% - 강조색6 15 2 2 2 3 2 2" xfId="41493" xr:uid="{C6ACB1CE-4492-4A87-85FF-A7E3ED0D01E5}"/>
    <cellStyle name="20% - 강조색6 15 2 2 2 3 3" xfId="30473" xr:uid="{C3E3AC69-AA47-4A7A-A3FB-1969CAE61650}"/>
    <cellStyle name="20% - 강조색6 15 2 2 2 4" xfId="13934" xr:uid="{FB0BF191-57DE-4A37-8771-65768198F41F}"/>
    <cellStyle name="20% - 강조색6 15 2 2 2 4 2" xfId="35983" xr:uid="{A608E744-65D8-4B3D-AB6A-3F9AE832973E}"/>
    <cellStyle name="20% - 강조색6 15 2 2 2 5" xfId="24963" xr:uid="{3F229542-A60F-4AF5-90DB-EA3C2A7E8D67}"/>
    <cellStyle name="20% - 강조색6 15 2 2 2 6" xfId="51121" xr:uid="{95822A16-5E21-40A3-8CB4-E20143C5A724}"/>
    <cellStyle name="20% - 강조색6 15 2 2 3" xfId="4268" xr:uid="{0E56ED58-0D54-49B9-B2ED-FC0843321B3D}"/>
    <cellStyle name="20% - 강조색6 15 2 2 3 2" xfId="9794" xr:uid="{ACA9DA99-4FFA-444C-B70D-86835AEABF52}"/>
    <cellStyle name="20% - 강조색6 15 2 2 3 2 2" xfId="20823" xr:uid="{C603D693-96FD-4499-8F98-257EB49BB6E0}"/>
    <cellStyle name="20% - 강조색6 15 2 2 3 2 2 2" xfId="42872" xr:uid="{B7549B18-89B8-47D8-828F-4AF5E123811C}"/>
    <cellStyle name="20% - 강조색6 15 2 2 3 2 3" xfId="31852" xr:uid="{EACFF66B-6747-47BC-B62F-8A8E01856658}"/>
    <cellStyle name="20% - 강조색6 15 2 2 3 3" xfId="15313" xr:uid="{DD54EFD0-14AD-435F-B7DB-8FB77C50BFCD}"/>
    <cellStyle name="20% - 강조색6 15 2 2 3 3 2" xfId="37362" xr:uid="{F9E5FCA2-2190-41F4-A620-8734CDA296DB}"/>
    <cellStyle name="20% - 강조색6 15 2 2 3 4" xfId="26342" xr:uid="{5D5A93BC-44E5-46B9-A03F-ACE4102F0C94}"/>
    <cellStyle name="20% - 강조색6 15 2 2 3 5" xfId="52500" xr:uid="{4B3A1E40-3AD0-4521-B52E-2794111B0415}"/>
    <cellStyle name="20% - 강조색6 15 2 2 4" xfId="7039" xr:uid="{446645C8-3174-48FA-851E-21C60A88C963}"/>
    <cellStyle name="20% - 강조색6 15 2 2 4 2" xfId="18068" xr:uid="{E549D3F8-9A78-4E98-B8F9-BA272622001C}"/>
    <cellStyle name="20% - 강조색6 15 2 2 4 2 2" xfId="40117" xr:uid="{098D0E28-6EE5-46BC-A764-87F88A5AB306}"/>
    <cellStyle name="20% - 강조색6 15 2 2 4 3" xfId="29097" xr:uid="{263E8F88-A714-44C8-AC37-73E62268B45C}"/>
    <cellStyle name="20% - 강조색6 15 2 2 4 4" xfId="55253" xr:uid="{87D75D2E-64E1-49AA-9D53-D40F0EAD5E95}"/>
    <cellStyle name="20% - 강조색6 15 2 2 5" xfId="12558" xr:uid="{F04671D5-B262-4C21-A71E-118AD919ECA6}"/>
    <cellStyle name="20% - 강조색6 15 2 2 5 2" xfId="34607" xr:uid="{AB90DA68-3BD7-42FE-9BF7-953D13C314B4}"/>
    <cellStyle name="20% - 강조색6 15 2 2 6" xfId="23587" xr:uid="{5CB66E27-801D-4DEE-B2B9-441BBA5DE9A0}"/>
    <cellStyle name="20% - 강조색6 15 2 2 7" xfId="49744" xr:uid="{29FA8930-9D22-47C3-AA5F-872CB51098A1}"/>
    <cellStyle name="20% - 강조색6 15 2 3" xfId="2180" xr:uid="{8BF9C1DB-D912-411C-85C0-E8DAFF4AAC8A}"/>
    <cellStyle name="20% - 강조색6 15 2 3 2" xfId="4956" xr:uid="{C082511C-1A8C-433F-B7B7-F499B171C0CC}"/>
    <cellStyle name="20% - 강조색6 15 2 3 2 2" xfId="10482" xr:uid="{AC05F019-E7D6-44D4-BF53-5F1F79C4F5DB}"/>
    <cellStyle name="20% - 강조색6 15 2 3 2 2 2" xfId="21511" xr:uid="{9730CF44-C739-49CB-A99C-3C03E07B9B2F}"/>
    <cellStyle name="20% - 강조색6 15 2 3 2 2 2 2" xfId="43560" xr:uid="{8714008A-168B-4384-BB66-F696134A051D}"/>
    <cellStyle name="20% - 강조색6 15 2 3 2 2 3" xfId="32540" xr:uid="{101F1C4C-652D-4533-B1D9-3951581BA593}"/>
    <cellStyle name="20% - 강조색6 15 2 3 2 3" xfId="16001" xr:uid="{9A5CD132-DA14-48D3-9C1D-6AE7A96E7440}"/>
    <cellStyle name="20% - 강조색6 15 2 3 2 3 2" xfId="38050" xr:uid="{D7C80850-BE4E-4F4B-B7AA-5BE602C85504}"/>
    <cellStyle name="20% - 강조색6 15 2 3 2 4" xfId="27030" xr:uid="{A31BC010-FA45-4CBF-86F0-D439D76CF2B8}"/>
    <cellStyle name="20% - 강조색6 15 2 3 2 5" xfId="53188" xr:uid="{4967BC34-CCE0-4B99-BEA8-6AB4D97C242E}"/>
    <cellStyle name="20% - 강조색6 15 2 3 3" xfId="7727" xr:uid="{7A6F9751-2109-405A-B085-8D211AFD683B}"/>
    <cellStyle name="20% - 강조색6 15 2 3 3 2" xfId="18756" xr:uid="{DAB68E56-7A9A-4E62-B89B-CDD3B8950C32}"/>
    <cellStyle name="20% - 강조색6 15 2 3 3 2 2" xfId="40805" xr:uid="{C7093469-69F9-4E09-BB6C-78A7ED4AE5E5}"/>
    <cellStyle name="20% - 강조색6 15 2 3 3 3" xfId="29785" xr:uid="{93E0B119-9825-4BA9-B2B9-6A18FE176E06}"/>
    <cellStyle name="20% - 강조색6 15 2 3 4" xfId="13246" xr:uid="{D06AF428-5E67-492A-8032-71E8109F067E}"/>
    <cellStyle name="20% - 강조색6 15 2 3 4 2" xfId="35295" xr:uid="{7CEB71B0-7DC9-44BC-ADE1-6603C0AFC205}"/>
    <cellStyle name="20% - 강조색6 15 2 3 5" xfId="24275" xr:uid="{F50A9366-80B4-459C-960A-BB49EA4F3FCF}"/>
    <cellStyle name="20% - 강조색6 15 2 3 6" xfId="50433" xr:uid="{497B9E15-86A5-4837-A888-A0DDE7D9BFC8}"/>
    <cellStyle name="20% - 강조색6 15 2 4" xfId="3580" xr:uid="{427E312E-01B4-4291-B39E-6A3311F0B025}"/>
    <cellStyle name="20% - 강조색6 15 2 4 2" xfId="9106" xr:uid="{447F6C22-9A18-4D9B-9A01-C6EAF7A2EB1F}"/>
    <cellStyle name="20% - 강조색6 15 2 4 2 2" xfId="20135" xr:uid="{5642C6F7-D3C5-48EB-9BDC-50B95AA649D1}"/>
    <cellStyle name="20% - 강조색6 15 2 4 2 2 2" xfId="42184" xr:uid="{BDFCA5D9-C289-40E4-BFB6-44DE4F9B3444}"/>
    <cellStyle name="20% - 강조색6 15 2 4 2 3" xfId="31164" xr:uid="{14D1F10E-9A1F-4742-938E-42862822B0B9}"/>
    <cellStyle name="20% - 강조색6 15 2 4 3" xfId="14625" xr:uid="{EAF706B2-C943-4EEE-AD4B-853424489537}"/>
    <cellStyle name="20% - 강조색6 15 2 4 3 2" xfId="36674" xr:uid="{5AC52A40-0DAB-42EC-94B0-8562C0F9B9EA}"/>
    <cellStyle name="20% - 강조색6 15 2 4 4" xfId="25654" xr:uid="{022B0234-E73D-4D0A-B44B-7EC0B7CA22D0}"/>
    <cellStyle name="20% - 강조색6 15 2 4 5" xfId="51812" xr:uid="{D8BD08D0-3A26-4CB9-8861-88A021FD018A}"/>
    <cellStyle name="20% - 강조색6 15 2 5" xfId="6351" xr:uid="{07592230-324E-48E4-B857-EC9239F01D89}"/>
    <cellStyle name="20% - 강조색6 15 2 5 2" xfId="17380" xr:uid="{0A8850B1-BB85-4556-B019-26A5630C9C19}"/>
    <cellStyle name="20% - 강조색6 15 2 5 2 2" xfId="39429" xr:uid="{07A492D1-4E6F-48DA-83FD-AA877C3433C2}"/>
    <cellStyle name="20% - 강조색6 15 2 5 3" xfId="28409" xr:uid="{CF7656B4-754E-44C4-9A52-3D9607096EAC}"/>
    <cellStyle name="20% - 강조색6 15 2 5 4" xfId="54565" xr:uid="{C4C706DB-D27D-4EAA-BF9E-7BB99D01492E}"/>
    <cellStyle name="20% - 강조색6 15 2 6" xfId="11870" xr:uid="{D6AD5590-6384-4FDE-8E9A-80EB5A1357C4}"/>
    <cellStyle name="20% - 강조색6 15 2 6 2" xfId="33919" xr:uid="{D4C61D8F-C0D2-4D6C-ACB2-8504109F8D0C}"/>
    <cellStyle name="20% - 강조색6 15 2 7" xfId="22899" xr:uid="{74942CDC-4100-41F6-8E2C-5312388476AC}"/>
    <cellStyle name="20% - 강조색6 15 2 8" xfId="49056" xr:uid="{67FA661D-4327-401D-820B-4973F48012A3}"/>
    <cellStyle name="20% - 강조색6 15 3" xfId="1132" xr:uid="{CD70CD3F-E705-45E9-A91F-66D68E272894}"/>
    <cellStyle name="20% - 강조색6 15 3 2" xfId="2526" xr:uid="{D7B9EE02-6848-4284-A5C3-ACEAF3725CA0}"/>
    <cellStyle name="20% - 강조색6 15 3 2 2" xfId="5302" xr:uid="{B3152AB0-7EA8-48B3-96A4-A95DA631B50A}"/>
    <cellStyle name="20% - 강조색6 15 3 2 2 2" xfId="10828" xr:uid="{97647EF4-A776-4EC3-87C7-78BAA452A1C7}"/>
    <cellStyle name="20% - 강조색6 15 3 2 2 2 2" xfId="21857" xr:uid="{B4153BA1-A000-4F3A-904F-5E9D1E4C3A75}"/>
    <cellStyle name="20% - 강조색6 15 3 2 2 2 2 2" xfId="43906" xr:uid="{2B70FDF4-8D24-4714-8623-0E4789AABD83}"/>
    <cellStyle name="20% - 강조색6 15 3 2 2 2 3" xfId="32886" xr:uid="{8F1252E5-569C-45B0-81FF-B963DE3EEA87}"/>
    <cellStyle name="20% - 강조색6 15 3 2 2 3" xfId="16347" xr:uid="{517D8C4A-926E-475E-9144-78B9E2FE658F}"/>
    <cellStyle name="20% - 강조색6 15 3 2 2 3 2" xfId="38396" xr:uid="{9EC119F2-B536-4B77-A8D0-FCEF0DC05AE8}"/>
    <cellStyle name="20% - 강조색6 15 3 2 2 4" xfId="27376" xr:uid="{B926936B-42C5-46F2-AE5F-BC0E68FCAD5F}"/>
    <cellStyle name="20% - 강조색6 15 3 2 2 5" xfId="53534" xr:uid="{FF089755-C52A-4308-B8AF-710E8D7A8151}"/>
    <cellStyle name="20% - 강조색6 15 3 2 3" xfId="8073" xr:uid="{B860CCA6-2256-4994-94B9-D2B7E1627244}"/>
    <cellStyle name="20% - 강조색6 15 3 2 3 2" xfId="19102" xr:uid="{4703AB50-56FA-46B1-9154-11E39C826B34}"/>
    <cellStyle name="20% - 강조색6 15 3 2 3 2 2" xfId="41151" xr:uid="{CBC8CC5D-3B6D-479F-AA42-060A6390F4EE}"/>
    <cellStyle name="20% - 강조색6 15 3 2 3 3" xfId="30131" xr:uid="{3589117C-E083-4DE3-9E09-67208EB918F0}"/>
    <cellStyle name="20% - 강조색6 15 3 2 4" xfId="13592" xr:uid="{EB150F35-DAAB-4F8B-988C-E38E7283304D}"/>
    <cellStyle name="20% - 강조색6 15 3 2 4 2" xfId="35641" xr:uid="{C4D9E21E-02A5-4AB6-9979-238CBA184D8B}"/>
    <cellStyle name="20% - 강조색6 15 3 2 5" xfId="24621" xr:uid="{D8F1B46F-9227-45C1-B9E8-9DE890442CD8}"/>
    <cellStyle name="20% - 강조색6 15 3 2 6" xfId="50779" xr:uid="{E258FBB6-1A58-41FD-AE53-DD9FEBA573CC}"/>
    <cellStyle name="20% - 강조색6 15 3 3" xfId="3926" xr:uid="{A88E2734-B2AB-434A-97C2-D23B13905C8A}"/>
    <cellStyle name="20% - 강조색6 15 3 3 2" xfId="9452" xr:uid="{2624702B-C13B-4DA0-8E1E-16008F539E62}"/>
    <cellStyle name="20% - 강조색6 15 3 3 2 2" xfId="20481" xr:uid="{A92B7963-C2D0-4860-93F1-FD8F101E61E1}"/>
    <cellStyle name="20% - 강조색6 15 3 3 2 2 2" xfId="42530" xr:uid="{4CA69B36-E8A5-4234-8C6F-4E0DAFC3FEC0}"/>
    <cellStyle name="20% - 강조색6 15 3 3 2 3" xfId="31510" xr:uid="{D3D2BA7B-AE61-400E-AB98-D6EB29821D53}"/>
    <cellStyle name="20% - 강조색6 15 3 3 3" xfId="14971" xr:uid="{9BCF5DE5-2056-4B9B-BAA7-F195B9FED447}"/>
    <cellStyle name="20% - 강조색6 15 3 3 3 2" xfId="37020" xr:uid="{C15D810C-E714-451E-BCFF-E67E6D0A0926}"/>
    <cellStyle name="20% - 강조색6 15 3 3 4" xfId="26000" xr:uid="{CF734B22-80C5-4191-81F1-C6308145FA79}"/>
    <cellStyle name="20% - 강조색6 15 3 3 5" xfId="52158" xr:uid="{FF4A834A-E407-4E3B-B8BB-6D2ECB0C5034}"/>
    <cellStyle name="20% - 강조색6 15 3 4" xfId="6697" xr:uid="{C83CCA2A-7DA0-4990-934D-74FAD10AC473}"/>
    <cellStyle name="20% - 강조색6 15 3 4 2" xfId="17726" xr:uid="{BBF23FCF-4D47-4463-9849-4192790D3FCE}"/>
    <cellStyle name="20% - 강조색6 15 3 4 2 2" xfId="39775" xr:uid="{2A7FF841-0432-499B-9307-199B94B595C2}"/>
    <cellStyle name="20% - 강조색6 15 3 4 3" xfId="28755" xr:uid="{E1C6E099-BE4D-46CB-849A-5732509A2FC1}"/>
    <cellStyle name="20% - 강조색6 15 3 4 4" xfId="54911" xr:uid="{1BB7BB08-B8DB-4A38-A327-F63C4D047CA1}"/>
    <cellStyle name="20% - 강조색6 15 3 5" xfId="12216" xr:uid="{486E10EB-EBA0-49FB-9AB4-19EA0DC36B32}"/>
    <cellStyle name="20% - 강조색6 15 3 5 2" xfId="34265" xr:uid="{92F6C6A0-00AD-4632-BBCA-2A1B02330011}"/>
    <cellStyle name="20% - 강조색6 15 3 6" xfId="23245" xr:uid="{FFF6BA44-AB16-411C-8A44-4CCA8250DAFC}"/>
    <cellStyle name="20% - 강조색6 15 3 7" xfId="49402" xr:uid="{F7DB49CA-22CF-4423-9B67-9E36D906D66E}"/>
    <cellStyle name="20% - 강조색6 15 4" xfId="1838" xr:uid="{52505AA3-F735-4D6D-AF1E-FA2586DAA486}"/>
    <cellStyle name="20% - 강조색6 15 4 2" xfId="4614" xr:uid="{B30866DA-6FE6-477B-8C7A-BD6DA9AB3215}"/>
    <cellStyle name="20% - 강조색6 15 4 2 2" xfId="10140" xr:uid="{42C0CD81-D9CA-4796-B10F-A6EDF77C18B3}"/>
    <cellStyle name="20% - 강조색6 15 4 2 2 2" xfId="21169" xr:uid="{AB65DF68-A53C-4961-8D84-C8B981BDE9CE}"/>
    <cellStyle name="20% - 강조색6 15 4 2 2 2 2" xfId="43218" xr:uid="{5C4E30D1-8D1E-4D20-80ED-3B8D9DFE14BD}"/>
    <cellStyle name="20% - 강조색6 15 4 2 2 3" xfId="32198" xr:uid="{8E430990-0855-4B6F-8465-3AB8FCF29623}"/>
    <cellStyle name="20% - 강조색6 15 4 2 3" xfId="15659" xr:uid="{02A90D62-D7D3-4B44-80C9-DB87788AD3BA}"/>
    <cellStyle name="20% - 강조색6 15 4 2 3 2" xfId="37708" xr:uid="{7CE6FB8E-C441-4D60-BD86-EA6E6F6B4BFE}"/>
    <cellStyle name="20% - 강조색6 15 4 2 4" xfId="26688" xr:uid="{04C6C21C-EED2-41D5-8189-3563E5C8D305}"/>
    <cellStyle name="20% - 강조색6 15 4 2 5" xfId="52846" xr:uid="{FA79998C-50DA-49BA-B9B7-844AB43B75A5}"/>
    <cellStyle name="20% - 강조색6 15 4 3" xfId="7385" xr:uid="{A1A0FB8E-A5F2-4D5A-BA79-58B2F29A9972}"/>
    <cellStyle name="20% - 강조색6 15 4 3 2" xfId="18414" xr:uid="{9EE30255-0D4D-43B8-80BC-4A988B772BFD}"/>
    <cellStyle name="20% - 강조색6 15 4 3 2 2" xfId="40463" xr:uid="{1BE55C12-3391-4281-B1F0-176AAC63C173}"/>
    <cellStyle name="20% - 강조색6 15 4 3 3" xfId="29443" xr:uid="{ECF646B8-4899-4AB4-B543-2A6ABF58B36A}"/>
    <cellStyle name="20% - 강조색6 15 4 4" xfId="12904" xr:uid="{DB8D9455-9C45-4F59-A2B3-04CAB5BC0732}"/>
    <cellStyle name="20% - 강조색6 15 4 4 2" xfId="34953" xr:uid="{182B09A6-ED74-4C1D-9D72-0448C681078F}"/>
    <cellStyle name="20% - 강조색6 15 4 5" xfId="23933" xr:uid="{E3644342-2959-4C5E-9537-EF19B012EA5A}"/>
    <cellStyle name="20% - 강조색6 15 4 6" xfId="50091" xr:uid="{903006EF-0925-4280-8CEC-3B9E40A3C83C}"/>
    <cellStyle name="20% - 강조색6 15 5" xfId="3238" xr:uid="{559721B5-41D7-4CAD-AB12-750C3C26CD01}"/>
    <cellStyle name="20% - 강조색6 15 5 2" xfId="8764" xr:uid="{A54327AE-8F7A-4EB0-8CE7-C672637EB7D5}"/>
    <cellStyle name="20% - 강조색6 15 5 2 2" xfId="19793" xr:uid="{F97CA0DF-CCCF-426F-B52D-D12DBB891B12}"/>
    <cellStyle name="20% - 강조색6 15 5 2 2 2" xfId="41842" xr:uid="{B80B0C3B-81BF-42AB-A886-A56A5E339455}"/>
    <cellStyle name="20% - 강조색6 15 5 2 3" xfId="30822" xr:uid="{B832F92C-6672-412B-A1D6-9A6781FE09C1}"/>
    <cellStyle name="20% - 강조색6 15 5 3" xfId="14283" xr:uid="{03354721-BBDF-4BFC-BC10-1026BDA08C42}"/>
    <cellStyle name="20% - 강조색6 15 5 3 2" xfId="36332" xr:uid="{11FB94E6-C501-494A-8100-F50265BACD83}"/>
    <cellStyle name="20% - 강조색6 15 5 4" xfId="25312" xr:uid="{E3A183D1-57B7-4B57-B738-4DB3A8E1E519}"/>
    <cellStyle name="20% - 강조색6 15 5 5" xfId="51470" xr:uid="{EE9B25E9-2353-4CDB-A5E7-BFD2B0811F77}"/>
    <cellStyle name="20% - 강조색6 15 6" xfId="6009" xr:uid="{FB5485BA-9E38-410B-B216-0B4F23117400}"/>
    <cellStyle name="20% - 강조색6 15 6 2" xfId="17038" xr:uid="{60BB9A22-E1AA-4956-9E92-1F2122364B61}"/>
    <cellStyle name="20% - 강조색6 15 6 2 2" xfId="39087" xr:uid="{E2184AE1-97C8-48A7-8ACD-C0ACAB799DBC}"/>
    <cellStyle name="20% - 강조색6 15 6 3" xfId="28067" xr:uid="{BACF3F98-D5C9-4374-905B-52D0877904BB}"/>
    <cellStyle name="20% - 강조색6 15 6 4" xfId="54223" xr:uid="{FA07D774-17C0-4D80-9DCF-6A22DD2E495F}"/>
    <cellStyle name="20% - 강조색6 15 7" xfId="11528" xr:uid="{57F40963-90D0-4114-9DA4-088A8904C6B2}"/>
    <cellStyle name="20% - 강조색6 15 7 2" xfId="33577" xr:uid="{A4D3EC88-FE9E-4B4D-BE4E-722211BB4582}"/>
    <cellStyle name="20% - 강조색6 15 8" xfId="22557" xr:uid="{36D3BCD8-A739-40F9-8167-BEA27EF75ADD}"/>
    <cellStyle name="20% - 강조색6 15 9" xfId="48714" xr:uid="{A3D8C265-0001-434E-8661-36272AD6EF74}"/>
    <cellStyle name="20% - 강조색6 16" xfId="413" xr:uid="{00000000-0005-0000-0000-0000F8000000}"/>
    <cellStyle name="20% - 강조색6 16 2" xfId="1153" xr:uid="{B885DBAD-8869-411D-8195-C793B5BD8CF6}"/>
    <cellStyle name="20% - 강조색6 16 2 2" xfId="2547" xr:uid="{204A3322-AD43-454B-A756-27E227E202DF}"/>
    <cellStyle name="20% - 강조색6 16 2 2 2" xfId="5323" xr:uid="{ECD9F49F-112A-41A1-B5EE-0EBBF7BBFE6A}"/>
    <cellStyle name="20% - 강조색6 16 2 2 2 2" xfId="10849" xr:uid="{9EFEA74A-B478-4A74-8F08-F30A244E6604}"/>
    <cellStyle name="20% - 강조색6 16 2 2 2 2 2" xfId="21878" xr:uid="{ABC80073-F9F4-40F5-9BAD-0DEDE1CDDC65}"/>
    <cellStyle name="20% - 강조색6 16 2 2 2 2 2 2" xfId="43927" xr:uid="{C19F7CC9-2B97-4AE6-BEB5-1F594C252A5C}"/>
    <cellStyle name="20% - 강조색6 16 2 2 2 2 3" xfId="32907" xr:uid="{1552F69D-4BB3-40FC-BE00-772D8A8C72BA}"/>
    <cellStyle name="20% - 강조색6 16 2 2 2 3" xfId="16368" xr:uid="{D0456E25-F8AF-49C3-BB1C-3F4D554BFD17}"/>
    <cellStyle name="20% - 강조색6 16 2 2 2 3 2" xfId="38417" xr:uid="{549CA991-4663-48CC-8C90-2C9AAB1FC4ED}"/>
    <cellStyle name="20% - 강조색6 16 2 2 2 4" xfId="27397" xr:uid="{4AAF10A9-ABCA-46B0-84FC-6A9025D1AD02}"/>
    <cellStyle name="20% - 강조색6 16 2 2 2 5" xfId="53555" xr:uid="{35AB2C31-30B9-4BFE-B74F-35583FF708EF}"/>
    <cellStyle name="20% - 강조색6 16 2 2 3" xfId="8094" xr:uid="{D8E7E189-29C0-44F9-9FD9-5BAF4D97768B}"/>
    <cellStyle name="20% - 강조색6 16 2 2 3 2" xfId="19123" xr:uid="{6F39FA50-FF27-4274-BB1E-5D4D9CE50275}"/>
    <cellStyle name="20% - 강조색6 16 2 2 3 2 2" xfId="41172" xr:uid="{1BCE8418-2CEF-4A61-BBA6-3BE169E0C2F1}"/>
    <cellStyle name="20% - 강조색6 16 2 2 3 3" xfId="30152" xr:uid="{C2E3F9D8-3DAD-4275-8E43-8F7F60D13D8D}"/>
    <cellStyle name="20% - 강조색6 16 2 2 4" xfId="13613" xr:uid="{A2D9A094-5BC1-4816-B2AB-2308EB80D447}"/>
    <cellStyle name="20% - 강조색6 16 2 2 4 2" xfId="35662" xr:uid="{CCB1AD4F-F8F1-4172-8684-23785DE95BC8}"/>
    <cellStyle name="20% - 강조색6 16 2 2 5" xfId="24642" xr:uid="{B182699C-F036-4021-BEA3-EA7242508DF9}"/>
    <cellStyle name="20% - 강조색6 16 2 2 6" xfId="50800" xr:uid="{B4790200-448B-4904-9320-1331A6976296}"/>
    <cellStyle name="20% - 강조색6 16 2 3" xfId="3947" xr:uid="{31A195FE-324E-480E-909A-2868E8BB5ABB}"/>
    <cellStyle name="20% - 강조색6 16 2 3 2" xfId="9473" xr:uid="{D8756591-8CEA-4B47-BBEF-EB1EFE617643}"/>
    <cellStyle name="20% - 강조색6 16 2 3 2 2" xfId="20502" xr:uid="{DDCD2D32-4016-497C-965B-B6910384E597}"/>
    <cellStyle name="20% - 강조색6 16 2 3 2 2 2" xfId="42551" xr:uid="{039DB9FA-5959-41F2-B5D6-5E67E024E7E5}"/>
    <cellStyle name="20% - 강조색6 16 2 3 2 3" xfId="31531" xr:uid="{866BBC5B-85B6-445D-81E4-271D89B704F6}"/>
    <cellStyle name="20% - 강조색6 16 2 3 3" xfId="14992" xr:uid="{03C85AB9-5E67-49A5-839F-A11FD0746F36}"/>
    <cellStyle name="20% - 강조색6 16 2 3 3 2" xfId="37041" xr:uid="{EBE33F21-4319-4B97-9C96-67F75D9C3496}"/>
    <cellStyle name="20% - 강조색6 16 2 3 4" xfId="26021" xr:uid="{2917DA2B-78A0-41EF-A078-D97C9150FBBA}"/>
    <cellStyle name="20% - 강조색6 16 2 3 5" xfId="52179" xr:uid="{CA46FFC7-C77B-4FE4-B1D1-83D1D6CF0C22}"/>
    <cellStyle name="20% - 강조색6 16 2 4" xfId="6718" xr:uid="{048B72F6-6CDB-4E4A-B111-120CB7196238}"/>
    <cellStyle name="20% - 강조색6 16 2 4 2" xfId="17747" xr:uid="{411E69F3-1012-429A-9472-19611354A84B}"/>
    <cellStyle name="20% - 강조색6 16 2 4 2 2" xfId="39796" xr:uid="{6ABDA96E-6515-4037-9EB8-59097D4069A7}"/>
    <cellStyle name="20% - 강조색6 16 2 4 3" xfId="28776" xr:uid="{7E4D9C94-1C36-4BF8-A1BF-3A9B65BA7C11}"/>
    <cellStyle name="20% - 강조색6 16 2 4 4" xfId="54932" xr:uid="{14E899BB-B5EB-4833-BC5B-962FFD03AE0F}"/>
    <cellStyle name="20% - 강조색6 16 2 5" xfId="12237" xr:uid="{9DD13F65-EDBD-4F9D-8DE9-AB76303B2201}"/>
    <cellStyle name="20% - 강조색6 16 2 5 2" xfId="34286" xr:uid="{48EC7F73-4793-4498-A495-32490949BF26}"/>
    <cellStyle name="20% - 강조색6 16 2 6" xfId="23266" xr:uid="{9B039317-A80E-431B-8915-9B3AB5ADF8A1}"/>
    <cellStyle name="20% - 강조색6 16 2 7" xfId="49423" xr:uid="{1A4608DF-0262-469E-8033-5A308B23BA2A}"/>
    <cellStyle name="20% - 강조색6 16 3" xfId="1859" xr:uid="{8944DE6B-299E-414B-823F-6C331C8F2099}"/>
    <cellStyle name="20% - 강조색6 16 3 2" xfId="4635" xr:uid="{066F9C3B-19A7-4917-87BD-2AB0A1BB75C8}"/>
    <cellStyle name="20% - 강조색6 16 3 2 2" xfId="10161" xr:uid="{52A298EA-AD99-4DB8-BF6E-7D001C2FAB79}"/>
    <cellStyle name="20% - 강조색6 16 3 2 2 2" xfId="21190" xr:uid="{2526B373-8C54-4E6F-95A2-36C3FEE84662}"/>
    <cellStyle name="20% - 강조색6 16 3 2 2 2 2" xfId="43239" xr:uid="{38FA7937-1EED-4E6B-8F91-86E690444AA8}"/>
    <cellStyle name="20% - 강조색6 16 3 2 2 3" xfId="32219" xr:uid="{EA8579F5-E89B-49C8-8C60-95F83E0F4FD5}"/>
    <cellStyle name="20% - 강조색6 16 3 2 3" xfId="15680" xr:uid="{70434325-FC62-483E-B48A-1D6FCA8281E9}"/>
    <cellStyle name="20% - 강조색6 16 3 2 3 2" xfId="37729" xr:uid="{FFA94FCC-6A63-41E2-9905-29B7D913F2E2}"/>
    <cellStyle name="20% - 강조색6 16 3 2 4" xfId="26709" xr:uid="{EB1D4EB9-51C8-4070-97CD-803AE9F36E88}"/>
    <cellStyle name="20% - 강조색6 16 3 2 5" xfId="52867" xr:uid="{348D4939-AA43-4C7B-B27F-E15513C0B8D8}"/>
    <cellStyle name="20% - 강조색6 16 3 3" xfId="7406" xr:uid="{8E930729-FA3F-49D2-9524-41DE8AAB310D}"/>
    <cellStyle name="20% - 강조색6 16 3 3 2" xfId="18435" xr:uid="{331722F9-6068-4A4C-831A-2AA4787670B6}"/>
    <cellStyle name="20% - 강조색6 16 3 3 2 2" xfId="40484" xr:uid="{64E237E6-A948-4549-BCC5-9E879A63131E}"/>
    <cellStyle name="20% - 강조색6 16 3 3 3" xfId="29464" xr:uid="{BC95EEEB-FF89-4D79-93F1-8D6759102424}"/>
    <cellStyle name="20% - 강조색6 16 3 4" xfId="12925" xr:uid="{FA880849-0BB0-4262-BC7C-841DA11AE5D9}"/>
    <cellStyle name="20% - 강조색6 16 3 4 2" xfId="34974" xr:uid="{829AB2C2-6F98-48E1-B8A6-F77781BC277D}"/>
    <cellStyle name="20% - 강조색6 16 3 5" xfId="23954" xr:uid="{7F98624E-3CFC-4BEF-8F53-B2FF5F74509E}"/>
    <cellStyle name="20% - 강조색6 16 3 6" xfId="50112" xr:uid="{FC0D103E-936C-492A-8C27-1BB76B969E86}"/>
    <cellStyle name="20% - 강조색6 16 4" xfId="3259" xr:uid="{B50E95B5-16B3-4C39-8F99-67ADF081983A}"/>
    <cellStyle name="20% - 강조색6 16 4 2" xfId="8785" xr:uid="{FE2C3B57-E5C0-4D12-9842-71311C9E3469}"/>
    <cellStyle name="20% - 강조색6 16 4 2 2" xfId="19814" xr:uid="{0E373B7B-5D72-4E2B-BB15-21D0F99AD3AF}"/>
    <cellStyle name="20% - 강조색6 16 4 2 2 2" xfId="41863" xr:uid="{9CBA879E-50B1-45C0-8AC2-F6D63A601531}"/>
    <cellStyle name="20% - 강조색6 16 4 2 3" xfId="30843" xr:uid="{1CDAC246-50CD-49BB-863D-1DB7CDADE35C}"/>
    <cellStyle name="20% - 강조색6 16 4 3" xfId="14304" xr:uid="{4A3CCD23-B749-426C-AAC7-A7D4A38B8288}"/>
    <cellStyle name="20% - 강조색6 16 4 3 2" xfId="36353" xr:uid="{257FC4C9-8CF2-42F5-8FB8-6E410DACCD40}"/>
    <cellStyle name="20% - 강조색6 16 4 4" xfId="25333" xr:uid="{B7682CC1-D77D-4859-B6DD-3D3687EB6FC6}"/>
    <cellStyle name="20% - 강조색6 16 4 5" xfId="51491" xr:uid="{3E4A440F-15B4-4313-93BF-9BFBAA9CF770}"/>
    <cellStyle name="20% - 강조색6 16 5" xfId="6030" xr:uid="{D2737C00-619C-46FA-A0A5-C57F918194B4}"/>
    <cellStyle name="20% - 강조색6 16 5 2" xfId="17059" xr:uid="{38203E3D-617D-462D-85B9-A51B6B03359F}"/>
    <cellStyle name="20% - 강조색6 16 5 2 2" xfId="39108" xr:uid="{F23CF1CF-5F60-4862-AF6A-DFE132FDF0A2}"/>
    <cellStyle name="20% - 강조색6 16 5 3" xfId="28088" xr:uid="{CB0E1E93-5142-453C-A6C8-4B6DE2D45E87}"/>
    <cellStyle name="20% - 강조색6 16 5 4" xfId="54244" xr:uid="{39945308-6A24-4DCF-8393-13A0609C4EC8}"/>
    <cellStyle name="20% - 강조색6 16 6" xfId="11549" xr:uid="{3F79F73D-B255-4759-89B2-AF2146648F58}"/>
    <cellStyle name="20% - 강조색6 16 6 2" xfId="33598" xr:uid="{8E075957-1428-4159-B5C1-584C95EDAFC1}"/>
    <cellStyle name="20% - 강조색6 16 7" xfId="22578" xr:uid="{178E634B-488A-473A-BCF7-305614C52461}"/>
    <cellStyle name="20% - 강조색6 16 8" xfId="48735" xr:uid="{035E64C1-6705-446D-A90E-AA661B912D01}"/>
    <cellStyle name="20% - 강조색6 17" xfId="757" xr:uid="{00000000-0005-0000-0000-0000F9000000}"/>
    <cellStyle name="20% - 강조색6 18" xfId="796" xr:uid="{D879FC16-3752-4AB2-A8C8-8598A1FB0A09}"/>
    <cellStyle name="20% - 강조색6 18 2" xfId="2201" xr:uid="{6DE53FD8-0618-459D-AFDD-29E418D7DFC0}"/>
    <cellStyle name="20% - 강조색6 18 2 2" xfId="4977" xr:uid="{8A249EAE-A085-4BC6-AAEE-616B0D5CB56B}"/>
    <cellStyle name="20% - 강조색6 18 2 2 2" xfId="10503" xr:uid="{20142729-F338-4CB1-93FD-60C601DB6958}"/>
    <cellStyle name="20% - 강조색6 18 2 2 2 2" xfId="21532" xr:uid="{869AC155-933D-41E6-B9CF-A4AA9EF39915}"/>
    <cellStyle name="20% - 강조색6 18 2 2 2 2 2" xfId="43581" xr:uid="{231A715B-3631-482E-A458-B80EAE9BB6DE}"/>
    <cellStyle name="20% - 강조색6 18 2 2 2 3" xfId="32561" xr:uid="{DF78A030-662F-47E0-9E55-B6BA3F408A10}"/>
    <cellStyle name="20% - 강조색6 18 2 2 3" xfId="16022" xr:uid="{5CAC9350-DEB4-47FC-8AE3-58962AFE1B62}"/>
    <cellStyle name="20% - 강조색6 18 2 2 3 2" xfId="38071" xr:uid="{914C3A59-8C6D-41DF-A5D1-A14D0DCB7500}"/>
    <cellStyle name="20% - 강조색6 18 2 2 4" xfId="27051" xr:uid="{EF3A8514-0B90-4E76-BDA2-A1B938285277}"/>
    <cellStyle name="20% - 강조색6 18 2 2 5" xfId="53209" xr:uid="{3848A462-6128-4692-8FBE-A10C6BBD9E07}"/>
    <cellStyle name="20% - 강조색6 18 2 3" xfId="7748" xr:uid="{9D6EDA92-B3FA-474A-B1D3-BAD93B2392C5}"/>
    <cellStyle name="20% - 강조색6 18 2 3 2" xfId="18777" xr:uid="{C2FB9FFA-7F57-42B3-8293-4257173C513D}"/>
    <cellStyle name="20% - 강조색6 18 2 3 2 2" xfId="40826" xr:uid="{2A3A05D2-85E4-42AF-868B-BA88583A1434}"/>
    <cellStyle name="20% - 강조색6 18 2 3 3" xfId="29806" xr:uid="{5E0D6AD0-B204-4991-835D-8DE4CA23A033}"/>
    <cellStyle name="20% - 강조색6 18 2 4" xfId="13267" xr:uid="{5EEC627A-7EBF-4B83-BDAB-5DC611BDCFDA}"/>
    <cellStyle name="20% - 강조색6 18 2 4 2" xfId="35316" xr:uid="{327F88C1-B66C-46AE-BA29-0DD91129C909}"/>
    <cellStyle name="20% - 강조색6 18 2 5" xfId="24296" xr:uid="{2ABB7D12-19C6-44C8-A9C9-C4B8EFB89D1B}"/>
    <cellStyle name="20% - 강조색6 18 2 6" xfId="50454" xr:uid="{BADB5F1C-23BB-41E9-8941-0B5AB974E882}"/>
    <cellStyle name="20% - 강조색6 18 3" xfId="3601" xr:uid="{5C351586-D2A7-4B81-A74C-62584C489B01}"/>
    <cellStyle name="20% - 강조색6 18 3 2" xfId="9127" xr:uid="{6D60A983-CFDC-4317-BFDF-403F45989AE3}"/>
    <cellStyle name="20% - 강조색6 18 3 2 2" xfId="20156" xr:uid="{C32C4F08-BA68-424C-862A-FD7247985D4A}"/>
    <cellStyle name="20% - 강조색6 18 3 2 2 2" xfId="42205" xr:uid="{9018E6C4-E8A5-4671-840D-A07227AD0D5E}"/>
    <cellStyle name="20% - 강조색6 18 3 2 3" xfId="31185" xr:uid="{67AAB342-2FB7-4FEA-B30E-B3D7524D86D0}"/>
    <cellStyle name="20% - 강조색6 18 3 3" xfId="14646" xr:uid="{BA749EA4-9DC7-4ED7-A0CC-B65338B8EF02}"/>
    <cellStyle name="20% - 강조색6 18 3 3 2" xfId="36695" xr:uid="{CDF27AC2-4EE7-40E7-812C-FE559553A607}"/>
    <cellStyle name="20% - 강조색6 18 3 4" xfId="25675" xr:uid="{63A38429-3EFD-45BF-9EF0-5F79A8C3B15B}"/>
    <cellStyle name="20% - 강조색6 18 3 5" xfId="51833" xr:uid="{E6A47B54-1308-4847-84A6-74BD71107D1B}"/>
    <cellStyle name="20% - 강조색6 18 4" xfId="6372" xr:uid="{49BCB60C-74E7-4A15-B288-F91C9FD49D7C}"/>
    <cellStyle name="20% - 강조색6 18 4 2" xfId="17401" xr:uid="{5CD0EBA1-CA07-403E-9FC4-A1A04D75FEF0}"/>
    <cellStyle name="20% - 강조색6 18 4 2 2" xfId="39450" xr:uid="{42E50C5C-8CD3-473B-9A42-1F10035DDB48}"/>
    <cellStyle name="20% - 강조색6 18 4 3" xfId="28430" xr:uid="{F9BADB90-454C-4721-A21C-740EB3D44433}"/>
    <cellStyle name="20% - 강조색6 18 4 4" xfId="54586" xr:uid="{E32E4469-06D3-402E-9AB4-A3AB89A527D3}"/>
    <cellStyle name="20% - 강조색6 18 5" xfId="11891" xr:uid="{7464BAF3-8892-4B3D-B6A7-E76F89836F14}"/>
    <cellStyle name="20% - 강조색6 18 5 2" xfId="33940" xr:uid="{EE1A2BEA-3E38-40E1-8BB7-6D25A8670BB8}"/>
    <cellStyle name="20% - 강조색6 18 6" xfId="22920" xr:uid="{B805CFDF-FBD2-49F5-9C7D-7AE0E4597B86}"/>
    <cellStyle name="20% - 강조색6 18 7" xfId="49077" xr:uid="{FD2B0D9F-E5F7-49EA-A8D4-8F9424E00C15}"/>
    <cellStyle name="20% - 강조색6 19" xfId="1504" xr:uid="{51C607E8-BEAA-4244-8D3E-F9DDF13B2122}"/>
    <cellStyle name="20% - 강조색6 19 2" xfId="4289" xr:uid="{DC721C6E-40D2-437B-A41D-E36515426661}"/>
    <cellStyle name="20% - 강조색6 19 2 2" xfId="9815" xr:uid="{35EF3A44-B482-4ECE-BF99-FEBDFE07CEF8}"/>
    <cellStyle name="20% - 강조색6 19 2 2 2" xfId="20844" xr:uid="{995DE0AD-A7B0-4374-A7AD-72F1521E5A31}"/>
    <cellStyle name="20% - 강조색6 19 2 2 2 2" xfId="42893" xr:uid="{29EEBBF8-F8B4-483D-B930-B045624097A7}"/>
    <cellStyle name="20% - 강조색6 19 2 2 3" xfId="31873" xr:uid="{AF78C200-70B6-4652-BD09-A2AF1FC9F634}"/>
    <cellStyle name="20% - 강조색6 19 2 3" xfId="15334" xr:uid="{89FAD9F6-55F5-45AB-9536-A56727E52696}"/>
    <cellStyle name="20% - 강조색6 19 2 3 2" xfId="37383" xr:uid="{CC5A3BD1-A237-496F-B8E0-DDF3D54A1CA0}"/>
    <cellStyle name="20% - 강조색6 19 2 4" xfId="26363" xr:uid="{A4072A72-BF84-4650-B4E2-A360680FA3A7}"/>
    <cellStyle name="20% - 강조색6 19 2 5" xfId="52521" xr:uid="{1C03032A-8E70-4E8E-9E20-6D038E32E80E}"/>
    <cellStyle name="20% - 강조색6 19 3" xfId="7060" xr:uid="{91EA85D2-5B8B-4742-9A1D-9BCC12032C8D}"/>
    <cellStyle name="20% - 강조색6 19 3 2" xfId="18089" xr:uid="{6DF6C205-DD9F-4E3E-9B66-315650838E1B}"/>
    <cellStyle name="20% - 강조색6 19 3 2 2" xfId="40138" xr:uid="{7BB53CF7-6FD1-433D-92CD-13037F569524}"/>
    <cellStyle name="20% - 강조색6 19 3 3" xfId="29118" xr:uid="{F7D7F7CB-932A-4759-AF3F-1853D92D79C8}"/>
    <cellStyle name="20% - 강조색6 19 4" xfId="12579" xr:uid="{663C3FF2-6E77-4E7C-AB2A-A956E6DB5B71}"/>
    <cellStyle name="20% - 강조색6 19 4 2" xfId="34628" xr:uid="{079AF658-D175-4A06-B433-068D3C272351}"/>
    <cellStyle name="20% - 강조색6 19 5" xfId="23608" xr:uid="{C30324F3-29B8-4818-B5A3-D88159E7B1F5}"/>
    <cellStyle name="20% - 강조색6 19 6" xfId="49765" xr:uid="{1DDB9548-966F-453F-9E6B-2CA27A3C2611}"/>
    <cellStyle name="20% - 강조색6 2" xfId="77" xr:uid="{00000000-0005-0000-0000-0000FA000000}"/>
    <cellStyle name="20% - 강조색6 2 10" xfId="48415" xr:uid="{7D49E4FF-C6EF-4722-85F4-4A76846E5F12}"/>
    <cellStyle name="20% - 강조색6 2 2" xfId="206" xr:uid="{00000000-0005-0000-0000-0000FB000000}"/>
    <cellStyle name="20% - 강조색6 2 2 2" xfId="566" xr:uid="{00000000-0005-0000-0000-0000FC000000}"/>
    <cellStyle name="20% - 강조색6 2 2 2 2" xfId="1303" xr:uid="{43B5A7AE-8667-48A4-9A23-FA0F911F28CA}"/>
    <cellStyle name="20% - 강조색6 2 2 2 2 2" xfId="2697" xr:uid="{57D0CBEC-0301-4D5C-892A-027E74B8D25B}"/>
    <cellStyle name="20% - 강조색6 2 2 2 2 2 2" xfId="5473" xr:uid="{B59E2663-EA7F-4752-86A5-48439CBCA9D1}"/>
    <cellStyle name="20% - 강조색6 2 2 2 2 2 2 2" xfId="10999" xr:uid="{CD631593-2C62-44B6-B41B-927E8BF4558B}"/>
    <cellStyle name="20% - 강조색6 2 2 2 2 2 2 2 2" xfId="22028" xr:uid="{FE07025D-6C58-4421-BFE2-A11F702A6907}"/>
    <cellStyle name="20% - 강조색6 2 2 2 2 2 2 2 2 2" xfId="44077" xr:uid="{72DD62C5-4995-4E2A-A04E-EC66B3C38AC6}"/>
    <cellStyle name="20% - 강조색6 2 2 2 2 2 2 2 3" xfId="33057" xr:uid="{E3B2AAA4-AA6D-4492-A217-FCB2F1DE5284}"/>
    <cellStyle name="20% - 강조색6 2 2 2 2 2 2 3" xfId="16518" xr:uid="{96965A1A-5108-4B41-A6FF-F9A854D4FE79}"/>
    <cellStyle name="20% - 강조색6 2 2 2 2 2 2 3 2" xfId="38567" xr:uid="{733F26A9-42ED-4837-81FB-87744C74BF8A}"/>
    <cellStyle name="20% - 강조색6 2 2 2 2 2 2 4" xfId="27547" xr:uid="{E23AB16C-9423-4CBF-9779-8FD15A52E24D}"/>
    <cellStyle name="20% - 강조색6 2 2 2 2 2 2 5" xfId="53705" xr:uid="{8F65EB0B-EE20-4A66-AA65-A5C6EEBB3641}"/>
    <cellStyle name="20% - 강조색6 2 2 2 2 2 3" xfId="8244" xr:uid="{9FF779BF-24EE-480C-B82E-1FB557EB22AB}"/>
    <cellStyle name="20% - 강조색6 2 2 2 2 2 3 2" xfId="19273" xr:uid="{F7A6C268-A69F-42C1-AD66-6AF2720B567A}"/>
    <cellStyle name="20% - 강조색6 2 2 2 2 2 3 2 2" xfId="41322" xr:uid="{0D501FE2-0677-440B-9DD5-158D2C3C4A31}"/>
    <cellStyle name="20% - 강조색6 2 2 2 2 2 3 3" xfId="30302" xr:uid="{B17AE7A0-290C-43E4-92CC-0CD930C4C890}"/>
    <cellStyle name="20% - 강조색6 2 2 2 2 2 4" xfId="13763" xr:uid="{806C773A-B75C-407F-8353-19A38EA595F1}"/>
    <cellStyle name="20% - 강조색6 2 2 2 2 2 4 2" xfId="35812" xr:uid="{E5417F5E-8B89-4F5C-AC2F-33495343E32D}"/>
    <cellStyle name="20% - 강조색6 2 2 2 2 2 5" xfId="24792" xr:uid="{AF3C644F-9B23-463F-9CCC-B6FA75BBF297}"/>
    <cellStyle name="20% - 강조색6 2 2 2 2 2 6" xfId="50950" xr:uid="{04AE4E29-8CEC-42DF-B379-61289CC0C93F}"/>
    <cellStyle name="20% - 강조색6 2 2 2 2 3" xfId="4097" xr:uid="{0AE75BE9-9202-43BF-97BF-8D01BBE706C4}"/>
    <cellStyle name="20% - 강조색6 2 2 2 2 3 2" xfId="9623" xr:uid="{43813826-950E-4F47-A315-A5B4CBB7A2D0}"/>
    <cellStyle name="20% - 강조색6 2 2 2 2 3 2 2" xfId="20652" xr:uid="{8C487ABD-B6B2-42FA-8943-5A8B5FDC3CDD}"/>
    <cellStyle name="20% - 강조색6 2 2 2 2 3 2 2 2" xfId="42701" xr:uid="{FFBD8428-6E09-4AF9-8EF9-C956F4719097}"/>
    <cellStyle name="20% - 강조색6 2 2 2 2 3 2 3" xfId="31681" xr:uid="{6BA54B01-4F74-4050-9101-60A439DC1B04}"/>
    <cellStyle name="20% - 강조색6 2 2 2 2 3 3" xfId="15142" xr:uid="{A6DD6234-A00A-47EE-B939-23500FB8D928}"/>
    <cellStyle name="20% - 강조색6 2 2 2 2 3 3 2" xfId="37191" xr:uid="{FF68A7B0-7A80-42CC-AD57-C87152CE9FE8}"/>
    <cellStyle name="20% - 강조색6 2 2 2 2 3 4" xfId="26171" xr:uid="{7B98823E-B4DF-4AD6-BB29-6564101C82EB}"/>
    <cellStyle name="20% - 강조색6 2 2 2 2 3 5" xfId="52329" xr:uid="{75B94F1A-05EB-44C6-A3A6-F2BE9E8CD425}"/>
    <cellStyle name="20% - 강조색6 2 2 2 2 4" xfId="6868" xr:uid="{B8AD83BC-D085-4F70-A231-317CEE359039}"/>
    <cellStyle name="20% - 강조색6 2 2 2 2 4 2" xfId="17897" xr:uid="{E79F7186-CA1E-475E-AF8B-B638496CAE0E}"/>
    <cellStyle name="20% - 강조색6 2 2 2 2 4 2 2" xfId="39946" xr:uid="{9779AF08-7AA1-405C-B68E-432C643BB495}"/>
    <cellStyle name="20% - 강조색6 2 2 2 2 4 3" xfId="28926" xr:uid="{9B2E6E7C-A522-4B49-84F3-5618DB06DDB7}"/>
    <cellStyle name="20% - 강조색6 2 2 2 2 4 4" xfId="55082" xr:uid="{8CB3C18D-2D72-479A-86E7-D08F2A392AD0}"/>
    <cellStyle name="20% - 강조색6 2 2 2 2 5" xfId="12387" xr:uid="{94631A04-9504-4A30-AD34-9174F340DA25}"/>
    <cellStyle name="20% - 강조색6 2 2 2 2 5 2" xfId="34436" xr:uid="{294202A3-8D3C-448C-9560-2ACCA7F81213}"/>
    <cellStyle name="20% - 강조색6 2 2 2 2 6" xfId="23416" xr:uid="{BF6605D8-E4F6-4580-9AE7-20D781C2D092}"/>
    <cellStyle name="20% - 강조색6 2 2 2 2 7" xfId="49573" xr:uid="{83E6E265-F1AE-4AE5-B745-61F098EE87E9}"/>
    <cellStyle name="20% - 강조색6 2 2 2 3" xfId="2009" xr:uid="{58308FF6-1818-4D76-8C73-A777FB726D5D}"/>
    <cellStyle name="20% - 강조색6 2 2 2 3 2" xfId="4785" xr:uid="{C9C66F84-C956-439A-AE99-C92BC508EE0F}"/>
    <cellStyle name="20% - 강조색6 2 2 2 3 2 2" xfId="10311" xr:uid="{161C1C8E-1C6B-42A4-A517-EB20E28734B1}"/>
    <cellStyle name="20% - 강조색6 2 2 2 3 2 2 2" xfId="21340" xr:uid="{C1B95EA9-8E68-45DF-AC32-47E2C230415B}"/>
    <cellStyle name="20% - 강조색6 2 2 2 3 2 2 2 2" xfId="43389" xr:uid="{AF2A9B00-311C-4264-B3AB-454AB1F246A5}"/>
    <cellStyle name="20% - 강조색6 2 2 2 3 2 2 3" xfId="32369" xr:uid="{922D577D-9B35-45AA-81BA-9D44F328EF4A}"/>
    <cellStyle name="20% - 강조색6 2 2 2 3 2 3" xfId="15830" xr:uid="{40FD98BB-6DBA-488E-85D1-967583D9A97B}"/>
    <cellStyle name="20% - 강조색6 2 2 2 3 2 3 2" xfId="37879" xr:uid="{F55D2180-2822-4CF1-902A-18DC6D2DAE96}"/>
    <cellStyle name="20% - 강조색6 2 2 2 3 2 4" xfId="26859" xr:uid="{C0CB2586-35D9-45DB-9E1C-7EA263382948}"/>
    <cellStyle name="20% - 강조색6 2 2 2 3 2 5" xfId="53017" xr:uid="{D8B34F01-12AB-49DA-A5D7-4C3E7ECBF8F1}"/>
    <cellStyle name="20% - 강조색6 2 2 2 3 3" xfId="7556" xr:uid="{0D0559F2-09C6-42F7-9639-2BF151020B38}"/>
    <cellStyle name="20% - 강조색6 2 2 2 3 3 2" xfId="18585" xr:uid="{D7794C6F-7642-4100-87AB-889DB64A9D54}"/>
    <cellStyle name="20% - 강조색6 2 2 2 3 3 2 2" xfId="40634" xr:uid="{2016C9C0-66B7-4D6A-A569-9A7460812EC0}"/>
    <cellStyle name="20% - 강조색6 2 2 2 3 3 3" xfId="29614" xr:uid="{484B184B-DD5B-407F-A793-1947559270A6}"/>
    <cellStyle name="20% - 강조색6 2 2 2 3 4" xfId="13075" xr:uid="{40BF3194-C8A7-42FB-B67E-1FCE7CE94AFB}"/>
    <cellStyle name="20% - 강조색6 2 2 2 3 4 2" xfId="35124" xr:uid="{683E47F8-3825-4AAE-99F8-1218D6572908}"/>
    <cellStyle name="20% - 강조색6 2 2 2 3 5" xfId="24104" xr:uid="{BB6FB45E-0215-4152-923B-8152E5F92270}"/>
    <cellStyle name="20% - 강조색6 2 2 2 3 6" xfId="50262" xr:uid="{F38F76D0-1179-41F8-89D1-32A24EC9DC26}"/>
    <cellStyle name="20% - 강조색6 2 2 2 4" xfId="3409" xr:uid="{2AC6B660-26DD-4F96-99AA-D9EE8B6E8B37}"/>
    <cellStyle name="20% - 강조색6 2 2 2 4 2" xfId="8935" xr:uid="{6B3ECDF4-CF32-4A94-8176-03620DF9E671}"/>
    <cellStyle name="20% - 강조색6 2 2 2 4 2 2" xfId="19964" xr:uid="{80044284-EDED-40B6-BF63-DDBFD09F2FA9}"/>
    <cellStyle name="20% - 강조색6 2 2 2 4 2 2 2" xfId="42013" xr:uid="{CB12A8C6-210C-4491-A878-5910E75F756A}"/>
    <cellStyle name="20% - 강조색6 2 2 2 4 2 3" xfId="30993" xr:uid="{56CA96AF-F018-4C2E-BBEA-B2366E57DAB7}"/>
    <cellStyle name="20% - 강조색6 2 2 2 4 3" xfId="14454" xr:uid="{1B96AB79-157F-41F3-B441-1EC748661011}"/>
    <cellStyle name="20% - 강조색6 2 2 2 4 3 2" xfId="36503" xr:uid="{A31010C9-7507-46C8-B456-6148A291BAF7}"/>
    <cellStyle name="20% - 강조색6 2 2 2 4 4" xfId="25483" xr:uid="{2C4C8A0A-A447-4E5A-B24D-1EAA6BC1F64E}"/>
    <cellStyle name="20% - 강조색6 2 2 2 4 5" xfId="51641" xr:uid="{79AA0C66-5A10-4DC2-8559-C4C33EF7B998}"/>
    <cellStyle name="20% - 강조색6 2 2 2 5" xfId="6180" xr:uid="{5DB68324-B9E2-42B2-A818-8E1B036B45A9}"/>
    <cellStyle name="20% - 강조색6 2 2 2 5 2" xfId="17209" xr:uid="{B5A7ECAA-7950-4736-8BFB-E37FDBBFC8AD}"/>
    <cellStyle name="20% - 강조색6 2 2 2 5 2 2" xfId="39258" xr:uid="{D799D4F4-24CA-4155-A2D4-E235A6B7F3E0}"/>
    <cellStyle name="20% - 강조색6 2 2 2 5 3" xfId="28238" xr:uid="{7C10AD32-F9EE-44A0-8A49-6E90945D80AB}"/>
    <cellStyle name="20% - 강조색6 2 2 2 5 4" xfId="54394" xr:uid="{727E9915-2897-4020-84B4-5AC1DF970222}"/>
    <cellStyle name="20% - 강조색6 2 2 2 6" xfId="11699" xr:uid="{A5271698-693B-4CE9-AF98-D53884313D3F}"/>
    <cellStyle name="20% - 강조색6 2 2 2 6 2" xfId="33748" xr:uid="{6478F3AB-FC25-4AEA-B85C-DC55AC2F1171}"/>
    <cellStyle name="20% - 강조색6 2 2 2 7" xfId="22728" xr:uid="{3C94D21E-B8D4-4020-AEBE-9D6BD9DF5DC3}"/>
    <cellStyle name="20% - 강조색6 2 2 2 8" xfId="48885" xr:uid="{D832DD97-E7F2-43E5-A940-1C227A0AF229}"/>
    <cellStyle name="20% - 강조색6 2 2 3" xfId="961" xr:uid="{15307182-845E-4E44-AAB2-B6A886D90431}"/>
    <cellStyle name="20% - 강조색6 2 2 3 2" xfId="2355" xr:uid="{F107EB22-B295-4AC8-9C1D-2ACF73C89256}"/>
    <cellStyle name="20% - 강조색6 2 2 3 2 2" xfId="5131" xr:uid="{5125C5FE-113C-4299-A867-3738FCEAB15D}"/>
    <cellStyle name="20% - 강조색6 2 2 3 2 2 2" xfId="10657" xr:uid="{8CC1E68F-76DE-4B06-B94A-F0B7E85531D2}"/>
    <cellStyle name="20% - 강조색6 2 2 3 2 2 2 2" xfId="21686" xr:uid="{7D04AB8C-5946-4926-932C-9D58041F8F36}"/>
    <cellStyle name="20% - 강조색6 2 2 3 2 2 2 2 2" xfId="43735" xr:uid="{24A426C1-7373-46CB-A8A6-F1C8486457C0}"/>
    <cellStyle name="20% - 강조색6 2 2 3 2 2 2 3" xfId="32715" xr:uid="{D87CF33B-227D-40D7-9C59-6C116B61D5C3}"/>
    <cellStyle name="20% - 강조색6 2 2 3 2 2 3" xfId="16176" xr:uid="{8B7AE32D-57C1-47DD-B35B-368E68CD974C}"/>
    <cellStyle name="20% - 강조색6 2 2 3 2 2 3 2" xfId="38225" xr:uid="{E71C7297-B806-4B5F-874B-C05BC59C6B94}"/>
    <cellStyle name="20% - 강조색6 2 2 3 2 2 4" xfId="27205" xr:uid="{08CA5824-99CE-44D0-B8DE-387CC5B576FC}"/>
    <cellStyle name="20% - 강조색6 2 2 3 2 2 5" xfId="53363" xr:uid="{12440EC6-FA30-4E29-9EAC-18ED6FBED08B}"/>
    <cellStyle name="20% - 강조색6 2 2 3 2 3" xfId="7902" xr:uid="{896DCA90-C0E3-4ED6-BA00-CB3B473EF85E}"/>
    <cellStyle name="20% - 강조색6 2 2 3 2 3 2" xfId="18931" xr:uid="{551CC457-E1AB-4A20-9A43-070DA9170173}"/>
    <cellStyle name="20% - 강조색6 2 2 3 2 3 2 2" xfId="40980" xr:uid="{70405882-0B5D-465A-8B9E-263B962AE66F}"/>
    <cellStyle name="20% - 강조색6 2 2 3 2 3 3" xfId="29960" xr:uid="{2319AB43-9745-4CF3-A272-A68C2FFE2F58}"/>
    <cellStyle name="20% - 강조색6 2 2 3 2 4" xfId="13421" xr:uid="{8B8A5487-A06E-421B-8109-4A2121588209}"/>
    <cellStyle name="20% - 강조색6 2 2 3 2 4 2" xfId="35470" xr:uid="{88454B66-6C11-43A1-B016-929E111F1912}"/>
    <cellStyle name="20% - 강조색6 2 2 3 2 5" xfId="24450" xr:uid="{7FEF362A-4E57-4EE7-9FB4-EAA277CFD606}"/>
    <cellStyle name="20% - 강조색6 2 2 3 2 6" xfId="50608" xr:uid="{2D5E1F79-CFD9-4B63-B056-D5FE5A5851A1}"/>
    <cellStyle name="20% - 강조색6 2 2 3 3" xfId="3755" xr:uid="{A9E47C97-AAB1-4B3D-AAA1-E111187D3C38}"/>
    <cellStyle name="20% - 강조색6 2 2 3 3 2" xfId="9281" xr:uid="{57D7392D-BDD1-4F9F-90FE-159FF393B64A}"/>
    <cellStyle name="20% - 강조색6 2 2 3 3 2 2" xfId="20310" xr:uid="{7736F7A9-8503-4BDB-A6A1-97C354E99FFE}"/>
    <cellStyle name="20% - 강조색6 2 2 3 3 2 2 2" xfId="42359" xr:uid="{EF61A5BA-E113-41B8-BC5F-687E8CBE2EC4}"/>
    <cellStyle name="20% - 강조색6 2 2 3 3 2 3" xfId="31339" xr:uid="{A7C10D3C-A0EE-4948-A27C-F40FB99A7BDF}"/>
    <cellStyle name="20% - 강조색6 2 2 3 3 3" xfId="14800" xr:uid="{F5163BFB-58FE-41A4-81EA-4457BB05A3F5}"/>
    <cellStyle name="20% - 강조색6 2 2 3 3 3 2" xfId="36849" xr:uid="{C108E079-1C2A-4769-9C0C-866DCEF55C25}"/>
    <cellStyle name="20% - 강조색6 2 2 3 3 4" xfId="25829" xr:uid="{1D5A5F5B-4B00-43CD-A635-48FA6EB3794C}"/>
    <cellStyle name="20% - 강조색6 2 2 3 3 5" xfId="51987" xr:uid="{E8A5AD48-73BD-40D1-87FE-3C1BBE901D6A}"/>
    <cellStyle name="20% - 강조색6 2 2 3 4" xfId="6526" xr:uid="{A64A23DE-9560-42FE-9858-AF4056FB4269}"/>
    <cellStyle name="20% - 강조색6 2 2 3 4 2" xfId="17555" xr:uid="{73795688-F28E-449E-A991-F255D886D000}"/>
    <cellStyle name="20% - 강조색6 2 2 3 4 2 2" xfId="39604" xr:uid="{221D763C-2535-4C21-B7AA-0581BA074112}"/>
    <cellStyle name="20% - 강조색6 2 2 3 4 3" xfId="28584" xr:uid="{B851F99A-1726-42AA-917B-A9BA96B3FA8C}"/>
    <cellStyle name="20% - 강조색6 2 2 3 4 4" xfId="54740" xr:uid="{001BA1C1-A10D-4239-AD09-2FDADD7D42EA}"/>
    <cellStyle name="20% - 강조색6 2 2 3 5" xfId="12045" xr:uid="{1C3AA022-4F59-446E-989F-8FE548680221}"/>
    <cellStyle name="20% - 강조색6 2 2 3 5 2" xfId="34094" xr:uid="{C6436586-45F6-4698-99CA-FEA927431D60}"/>
    <cellStyle name="20% - 강조색6 2 2 3 6" xfId="23074" xr:uid="{4E5E42C8-7E17-46CC-984A-AB63AA7C3EB3}"/>
    <cellStyle name="20% - 강조색6 2 2 3 7" xfId="49231" xr:uid="{1CB1E143-B6A6-4258-8956-8F3E0AED2990}"/>
    <cellStyle name="20% - 강조색6 2 2 4" xfId="1667" xr:uid="{95147A26-87A3-4B92-8DBE-7EF874DDC1E5}"/>
    <cellStyle name="20% - 강조색6 2 2 4 2" xfId="4443" xr:uid="{9F22B050-5A8D-42FB-AA81-6F69FC027690}"/>
    <cellStyle name="20% - 강조색6 2 2 4 2 2" xfId="9969" xr:uid="{D6FDACBF-F2A4-4B01-960F-3C061BA5ED6E}"/>
    <cellStyle name="20% - 강조색6 2 2 4 2 2 2" xfId="20998" xr:uid="{FA13BBDD-2046-4CFC-ABAC-2CA74F7623BB}"/>
    <cellStyle name="20% - 강조색6 2 2 4 2 2 2 2" xfId="43047" xr:uid="{31851581-E01A-4A5C-B76D-79A11C497B4E}"/>
    <cellStyle name="20% - 강조색6 2 2 4 2 2 3" xfId="32027" xr:uid="{DC038A58-1A9B-44B4-BF57-F48A177E3AF4}"/>
    <cellStyle name="20% - 강조색6 2 2 4 2 3" xfId="15488" xr:uid="{5CA83E79-7BFB-4D62-99CF-9C54EB8D36CF}"/>
    <cellStyle name="20% - 강조색6 2 2 4 2 3 2" xfId="37537" xr:uid="{A8179E2E-3283-48C4-8CF9-73B45D1F4E4B}"/>
    <cellStyle name="20% - 강조색6 2 2 4 2 4" xfId="26517" xr:uid="{9BFC85B1-434C-4549-BE43-827CD90DD4A2}"/>
    <cellStyle name="20% - 강조색6 2 2 4 2 5" xfId="52675" xr:uid="{C4DD4464-8AC2-4694-BE67-2D5CD040D0CD}"/>
    <cellStyle name="20% - 강조색6 2 2 4 3" xfId="7214" xr:uid="{27586B9A-476E-450B-9366-61EDA0ABCA43}"/>
    <cellStyle name="20% - 강조색6 2 2 4 3 2" xfId="18243" xr:uid="{48CD2D79-6AEA-4EC4-9792-BB54C22642B3}"/>
    <cellStyle name="20% - 강조색6 2 2 4 3 2 2" xfId="40292" xr:uid="{B8329B59-A368-4130-ACBE-51E9A92704A4}"/>
    <cellStyle name="20% - 강조색6 2 2 4 3 3" xfId="29272" xr:uid="{FD41DEEA-9A66-48ED-851A-69F6B5515AB3}"/>
    <cellStyle name="20% - 강조색6 2 2 4 4" xfId="12733" xr:uid="{273FE871-8C83-4424-B583-33E1A8C3376E}"/>
    <cellStyle name="20% - 강조색6 2 2 4 4 2" xfId="34782" xr:uid="{1A5CA2BF-046F-4045-AD91-62A595DCDC13}"/>
    <cellStyle name="20% - 강조색6 2 2 4 5" xfId="23762" xr:uid="{FE5F307F-EA77-461C-8C53-F41392494EDF}"/>
    <cellStyle name="20% - 강조색6 2 2 4 6" xfId="49920" xr:uid="{9BED7B40-6586-4BC4-92AD-A530D1C546CE}"/>
    <cellStyle name="20% - 강조색6 2 2 5" xfId="3067" xr:uid="{DD4C12D2-3615-4D93-9996-225D7872EE42}"/>
    <cellStyle name="20% - 강조색6 2 2 5 2" xfId="8593" xr:uid="{0E043DE1-3DC9-4CBB-BABD-B9C623FB0150}"/>
    <cellStyle name="20% - 강조색6 2 2 5 2 2" xfId="19622" xr:uid="{6E64F9E9-87BC-4105-8867-813042FE584A}"/>
    <cellStyle name="20% - 강조색6 2 2 5 2 2 2" xfId="41671" xr:uid="{7F93255C-1171-4FC9-8EFC-4C5E9E478535}"/>
    <cellStyle name="20% - 강조색6 2 2 5 2 3" xfId="30651" xr:uid="{BDCC2B3E-55C7-4243-8B43-38785835C997}"/>
    <cellStyle name="20% - 강조색6 2 2 5 3" xfId="14112" xr:uid="{AE28FA67-04DF-400C-AF87-80381936C6EA}"/>
    <cellStyle name="20% - 강조색6 2 2 5 3 2" xfId="36161" xr:uid="{DC0D6EB0-44A9-4726-B879-DD73ABFEB805}"/>
    <cellStyle name="20% - 강조색6 2 2 5 4" xfId="25141" xr:uid="{60CE0C10-3BEA-46FC-936C-5A1C569B7FA4}"/>
    <cellStyle name="20% - 강조색6 2 2 5 5" xfId="51299" xr:uid="{DA7F8598-0F7D-44C2-BFF3-59CF62C48750}"/>
    <cellStyle name="20% - 강조색6 2 2 6" xfId="5838" xr:uid="{0284ABE7-1E37-45DD-8529-E5B0A0D65159}"/>
    <cellStyle name="20% - 강조색6 2 2 6 2" xfId="16867" xr:uid="{966807F3-2699-4BFD-8A6B-6209EF817796}"/>
    <cellStyle name="20% - 강조색6 2 2 6 2 2" xfId="38916" xr:uid="{AF508805-BFDC-418F-B7F6-8C1DD9ACA678}"/>
    <cellStyle name="20% - 강조색6 2 2 6 3" xfId="27896" xr:uid="{035F5195-98E4-4C55-A05F-3A9F52990704}"/>
    <cellStyle name="20% - 강조색6 2 2 6 4" xfId="54053" xr:uid="{E6F142D3-3046-479C-B8F4-AB347D7553E8}"/>
    <cellStyle name="20% - 강조색6 2 2 7" xfId="11357" xr:uid="{A065DF71-099A-4D43-94BD-AD9920B08C7D}"/>
    <cellStyle name="20% - 강조색6 2 2 7 2" xfId="33406" xr:uid="{60364908-BAA7-46D7-B39D-C92AEE758F64}"/>
    <cellStyle name="20% - 강조색6 2 2 8" xfId="22386" xr:uid="{40079CD2-B624-4668-8518-4B5F1EC5C09B}"/>
    <cellStyle name="20% - 강조색6 2 2 9" xfId="48544" xr:uid="{9D64EBB5-5ECD-49DF-A608-2F71D74FC733}"/>
    <cellStyle name="20% - 강조색6 2 3" xfId="437" xr:uid="{00000000-0005-0000-0000-0000FD000000}"/>
    <cellStyle name="20% - 강조색6 2 3 2" xfId="1174" xr:uid="{1366035B-9D90-4464-928E-5D32F19C5D91}"/>
    <cellStyle name="20% - 강조색6 2 3 2 2" xfId="2568" xr:uid="{797E84B9-9B73-46CC-B817-F75F8C7F61EC}"/>
    <cellStyle name="20% - 강조색6 2 3 2 2 2" xfId="5344" xr:uid="{7A2A9017-DD72-483C-ADEB-9CACAC73C736}"/>
    <cellStyle name="20% - 강조색6 2 3 2 2 2 2" xfId="10870" xr:uid="{040789AD-3EFB-405B-99B5-13CF453C15E9}"/>
    <cellStyle name="20% - 강조색6 2 3 2 2 2 2 2" xfId="21899" xr:uid="{B3CE9FE4-794D-4CA0-B4B2-1E582528E067}"/>
    <cellStyle name="20% - 강조색6 2 3 2 2 2 2 2 2" xfId="43948" xr:uid="{3A355073-0C67-4413-854C-675263285C8E}"/>
    <cellStyle name="20% - 강조색6 2 3 2 2 2 2 3" xfId="32928" xr:uid="{88600182-39E5-4FAC-A071-9314EEABF6E3}"/>
    <cellStyle name="20% - 강조색6 2 3 2 2 2 3" xfId="16389" xr:uid="{089942DA-AF1B-4F98-B220-5B8BC1DA91DE}"/>
    <cellStyle name="20% - 강조색6 2 3 2 2 2 3 2" xfId="38438" xr:uid="{55F22589-473E-4F7D-A966-F14E84142288}"/>
    <cellStyle name="20% - 강조색6 2 3 2 2 2 4" xfId="27418" xr:uid="{E8E8B756-B62F-444A-B5DD-76C7C26927C4}"/>
    <cellStyle name="20% - 강조색6 2 3 2 2 2 5" xfId="53576" xr:uid="{17AA3D0B-286A-4DF7-923A-5C36913093B4}"/>
    <cellStyle name="20% - 강조색6 2 3 2 2 3" xfId="8115" xr:uid="{CEEF1529-F1D1-4005-ACF0-186EF696AA15}"/>
    <cellStyle name="20% - 강조색6 2 3 2 2 3 2" xfId="19144" xr:uid="{1EBD5F1C-F541-4F97-AF64-157A241E82B0}"/>
    <cellStyle name="20% - 강조색6 2 3 2 2 3 2 2" xfId="41193" xr:uid="{B54F0502-2DC2-4FE9-876D-710FDCFF7FEE}"/>
    <cellStyle name="20% - 강조색6 2 3 2 2 3 3" xfId="30173" xr:uid="{E04E4054-D66E-442E-9377-40059EE35E0D}"/>
    <cellStyle name="20% - 강조색6 2 3 2 2 4" xfId="13634" xr:uid="{B1B038B6-4300-4D1B-9C8B-637D8F6FC0F5}"/>
    <cellStyle name="20% - 강조색6 2 3 2 2 4 2" xfId="35683" xr:uid="{8CB4FFF6-199F-473A-888F-9DAD074DA994}"/>
    <cellStyle name="20% - 강조색6 2 3 2 2 5" xfId="24663" xr:uid="{48151EB0-DAE7-4AD9-BE4A-C4969824C0F1}"/>
    <cellStyle name="20% - 강조색6 2 3 2 2 6" xfId="50821" xr:uid="{73CE2CA2-BC50-4B92-B358-269F1DC12DA8}"/>
    <cellStyle name="20% - 강조색6 2 3 2 3" xfId="3968" xr:uid="{32796D1E-7D96-4FEF-B4D7-60F3366ABD50}"/>
    <cellStyle name="20% - 강조색6 2 3 2 3 2" xfId="9494" xr:uid="{E03C342A-56BC-4C30-A1CD-5F75A02C9AC5}"/>
    <cellStyle name="20% - 강조색6 2 3 2 3 2 2" xfId="20523" xr:uid="{441C1E91-6827-4A62-A623-F00B465EF5AA}"/>
    <cellStyle name="20% - 강조색6 2 3 2 3 2 2 2" xfId="42572" xr:uid="{E7772057-3898-4252-8F1F-7D0913A50398}"/>
    <cellStyle name="20% - 강조색6 2 3 2 3 2 3" xfId="31552" xr:uid="{38375756-48AA-447F-9C72-D5BC463BBEF7}"/>
    <cellStyle name="20% - 강조색6 2 3 2 3 3" xfId="15013" xr:uid="{65B855A1-4B0A-4059-9017-4F1B4CF4BE87}"/>
    <cellStyle name="20% - 강조색6 2 3 2 3 3 2" xfId="37062" xr:uid="{F70F5A7E-F6E6-4BB5-96D3-5BDB38A31AF5}"/>
    <cellStyle name="20% - 강조색6 2 3 2 3 4" xfId="26042" xr:uid="{0827A892-8D71-47EB-B510-8E7957101656}"/>
    <cellStyle name="20% - 강조색6 2 3 2 3 5" xfId="52200" xr:uid="{65E60E30-39C4-4836-A5ED-59629406D69A}"/>
    <cellStyle name="20% - 강조색6 2 3 2 4" xfId="6739" xr:uid="{63C5DE50-68A7-4B97-BD2A-91B1DE766CAC}"/>
    <cellStyle name="20% - 강조색6 2 3 2 4 2" xfId="17768" xr:uid="{93145A0E-4EA0-4591-BEDD-3EC539B1653D}"/>
    <cellStyle name="20% - 강조색6 2 3 2 4 2 2" xfId="39817" xr:uid="{942C920A-3254-42AE-8137-D3ED1819715A}"/>
    <cellStyle name="20% - 강조색6 2 3 2 4 3" xfId="28797" xr:uid="{1039670C-AE7F-481E-9EB6-03AFE66D9062}"/>
    <cellStyle name="20% - 강조색6 2 3 2 4 4" xfId="54953" xr:uid="{BC6589AF-EBCA-4908-A737-E2446505F747}"/>
    <cellStyle name="20% - 강조색6 2 3 2 5" xfId="12258" xr:uid="{34777DC5-FA95-4878-A103-B05D31AD454A}"/>
    <cellStyle name="20% - 강조색6 2 3 2 5 2" xfId="34307" xr:uid="{E53D80A6-F33D-470B-BBE2-6E72C09F6CA8}"/>
    <cellStyle name="20% - 강조색6 2 3 2 6" xfId="23287" xr:uid="{CE05838F-6A6F-433E-9704-2C18747194BC}"/>
    <cellStyle name="20% - 강조색6 2 3 2 7" xfId="49444" xr:uid="{EA41C0E4-84E1-446A-A285-1BE20F713313}"/>
    <cellStyle name="20% - 강조색6 2 3 3" xfId="1880" xr:uid="{D4F060B4-E7AF-4E6C-B4EA-75762D129B60}"/>
    <cellStyle name="20% - 강조색6 2 3 3 2" xfId="4656" xr:uid="{517AAAA1-63DC-41F3-A5CF-DFE36315BDE6}"/>
    <cellStyle name="20% - 강조색6 2 3 3 2 2" xfId="10182" xr:uid="{26FDC7D4-CF73-49DB-8756-8FAADAD2DCA6}"/>
    <cellStyle name="20% - 강조색6 2 3 3 2 2 2" xfId="21211" xr:uid="{B03208D1-0324-4667-A85F-3A5BBCE8CDBC}"/>
    <cellStyle name="20% - 강조색6 2 3 3 2 2 2 2" xfId="43260" xr:uid="{F2E0EA53-B95B-4E4D-8E44-51F781C97C85}"/>
    <cellStyle name="20% - 강조색6 2 3 3 2 2 3" xfId="32240" xr:uid="{C9A043FF-A3D1-4F27-9129-97DF522F5486}"/>
    <cellStyle name="20% - 강조색6 2 3 3 2 3" xfId="15701" xr:uid="{9A7D7E9C-7B83-488E-822B-2CFF3FB59AF7}"/>
    <cellStyle name="20% - 강조색6 2 3 3 2 3 2" xfId="37750" xr:uid="{58508F95-CCDA-4059-962E-C919171BCFB4}"/>
    <cellStyle name="20% - 강조색6 2 3 3 2 4" xfId="26730" xr:uid="{22E57EDC-19E8-4035-8F0C-5203E65C4C10}"/>
    <cellStyle name="20% - 강조색6 2 3 3 2 5" xfId="52888" xr:uid="{2DF6ABAB-2958-48EE-B5C2-03A04D3EB3D4}"/>
    <cellStyle name="20% - 강조색6 2 3 3 3" xfId="7427" xr:uid="{9D382E9C-FF91-4E38-B101-2D01867C7E1F}"/>
    <cellStyle name="20% - 강조색6 2 3 3 3 2" xfId="18456" xr:uid="{02EEDB50-C1EA-4B8A-82F9-F781F459EC0A}"/>
    <cellStyle name="20% - 강조색6 2 3 3 3 2 2" xfId="40505" xr:uid="{CE9C97F8-2159-47FB-95FE-6F48C4F7680E}"/>
    <cellStyle name="20% - 강조색6 2 3 3 3 3" xfId="29485" xr:uid="{0E4993B1-370E-4772-8EC0-196EDD54A10B}"/>
    <cellStyle name="20% - 강조색6 2 3 3 4" xfId="12946" xr:uid="{9EF12F09-A6A7-4AC6-A7D7-2DA5E6BBCD57}"/>
    <cellStyle name="20% - 강조색6 2 3 3 4 2" xfId="34995" xr:uid="{D1B9F3B3-5BC8-4EFC-8396-161828E07230}"/>
    <cellStyle name="20% - 강조색6 2 3 3 5" xfId="23975" xr:uid="{CBECD6C3-FFCD-440E-A8F4-E7869E378A55}"/>
    <cellStyle name="20% - 강조색6 2 3 3 6" xfId="50133" xr:uid="{D5D924A0-F274-4886-A451-A5175A9BCFBF}"/>
    <cellStyle name="20% - 강조색6 2 3 4" xfId="3280" xr:uid="{2B059951-B9A2-4E7A-858B-C99C4727A251}"/>
    <cellStyle name="20% - 강조색6 2 3 4 2" xfId="8806" xr:uid="{9A628BEE-2B8A-4F0E-AC35-59526B18C954}"/>
    <cellStyle name="20% - 강조색6 2 3 4 2 2" xfId="19835" xr:uid="{8E188B3C-0826-4977-973F-191B58326467}"/>
    <cellStyle name="20% - 강조색6 2 3 4 2 2 2" xfId="41884" xr:uid="{702BEB08-EC55-41E6-A949-E6FF2B28A457}"/>
    <cellStyle name="20% - 강조색6 2 3 4 2 3" xfId="30864" xr:uid="{CDFEC9E7-79C1-4E0C-8A82-0640D48ECD4E}"/>
    <cellStyle name="20% - 강조색6 2 3 4 3" xfId="14325" xr:uid="{09E8DE6C-B95C-4D85-B15D-0910C1B9601D}"/>
    <cellStyle name="20% - 강조색6 2 3 4 3 2" xfId="36374" xr:uid="{60E9C0CB-21B1-421B-9058-0B702CE1B9FC}"/>
    <cellStyle name="20% - 강조색6 2 3 4 4" xfId="25354" xr:uid="{3AF9EF5D-C020-4597-B6EE-6E6CDA237319}"/>
    <cellStyle name="20% - 강조색6 2 3 4 5" xfId="51512" xr:uid="{AAAC49CB-017D-410D-98E0-228BEC4A4700}"/>
    <cellStyle name="20% - 강조색6 2 3 5" xfId="6051" xr:uid="{689F1F6A-2DF4-4F21-983D-61B885B47B07}"/>
    <cellStyle name="20% - 강조색6 2 3 5 2" xfId="17080" xr:uid="{E5009CCB-D37A-4D7A-93EC-BE58503699FF}"/>
    <cellStyle name="20% - 강조색6 2 3 5 2 2" xfId="39129" xr:uid="{F1A0D3C5-A12A-4647-A595-277B7FD208C2}"/>
    <cellStyle name="20% - 강조색6 2 3 5 3" xfId="28109" xr:uid="{1695BC71-33BD-40C6-B477-33CA79C3E9BD}"/>
    <cellStyle name="20% - 강조색6 2 3 5 4" xfId="54265" xr:uid="{EECEF773-BB1C-42F2-9D7C-D31AEEDE3139}"/>
    <cellStyle name="20% - 강조색6 2 3 6" xfId="11570" xr:uid="{FBF8F262-702C-4B77-85F4-F61459EE5770}"/>
    <cellStyle name="20% - 강조색6 2 3 6 2" xfId="33619" xr:uid="{B5254695-EE36-4EAF-9E7E-8064CB68248D}"/>
    <cellStyle name="20% - 강조색6 2 3 7" xfId="22599" xr:uid="{0D9F6D32-7DF7-4C6C-AD28-5399C739FB9A}"/>
    <cellStyle name="20% - 강조색6 2 3 8" xfId="48756" xr:uid="{0CE14DAC-EC01-4547-ACDC-606BF79DC55A}"/>
    <cellStyle name="20% - 강조색6 2 4" xfId="832" xr:uid="{99551A5D-445C-4689-8D78-1C9C66D164CC}"/>
    <cellStyle name="20% - 강조색6 2 4 2" xfId="2226" xr:uid="{685A1DA8-5A62-4ED2-A118-A6A130F812EF}"/>
    <cellStyle name="20% - 강조색6 2 4 2 2" xfId="5002" xr:uid="{1EC28BC4-2FE4-4671-970B-8AB7AB4336A8}"/>
    <cellStyle name="20% - 강조색6 2 4 2 2 2" xfId="10528" xr:uid="{5809DF5C-2520-4D07-BDAE-FC9FB4EB0FFC}"/>
    <cellStyle name="20% - 강조색6 2 4 2 2 2 2" xfId="21557" xr:uid="{31E24C34-048A-4D51-B5C6-E5703665C293}"/>
    <cellStyle name="20% - 강조색6 2 4 2 2 2 2 2" xfId="43606" xr:uid="{48D60DA4-56A3-43CD-9411-56640B7C6DD8}"/>
    <cellStyle name="20% - 강조색6 2 4 2 2 2 3" xfId="32586" xr:uid="{2A81A49C-67FE-48FF-A195-4CE9A1BD603D}"/>
    <cellStyle name="20% - 강조색6 2 4 2 2 3" xfId="16047" xr:uid="{514DC669-9669-4373-9163-4AD63C0BA5ED}"/>
    <cellStyle name="20% - 강조색6 2 4 2 2 3 2" xfId="38096" xr:uid="{86DCBF77-0DCE-4B3F-BB5D-07F55CE020DF}"/>
    <cellStyle name="20% - 강조색6 2 4 2 2 4" xfId="27076" xr:uid="{4EDC07CB-8744-499B-876F-CCF618228C29}"/>
    <cellStyle name="20% - 강조색6 2 4 2 2 5" xfId="53234" xr:uid="{1F5A35BF-40CA-44A2-A311-824B8783A806}"/>
    <cellStyle name="20% - 강조색6 2 4 2 3" xfId="7773" xr:uid="{5D7B457C-7ADA-4C13-AB78-C5B8B76ADF4C}"/>
    <cellStyle name="20% - 강조색6 2 4 2 3 2" xfId="18802" xr:uid="{F794C7F4-4D27-485A-A006-8689B22B319D}"/>
    <cellStyle name="20% - 강조색6 2 4 2 3 2 2" xfId="40851" xr:uid="{16B5D237-2F94-4401-A25C-59CA518858FD}"/>
    <cellStyle name="20% - 강조색6 2 4 2 3 3" xfId="29831" xr:uid="{03749F20-EA35-4C7B-8718-B9C032E3EF08}"/>
    <cellStyle name="20% - 강조색6 2 4 2 4" xfId="13292" xr:uid="{FE122C88-8179-425B-A266-0D2AC4F14549}"/>
    <cellStyle name="20% - 강조색6 2 4 2 4 2" xfId="35341" xr:uid="{C07DECDD-9D3C-4B3F-8D20-AC9BEB45DD31}"/>
    <cellStyle name="20% - 강조색6 2 4 2 5" xfId="24321" xr:uid="{18D070AB-1029-4F79-94CC-2F7E51E3DCC8}"/>
    <cellStyle name="20% - 강조색6 2 4 2 6" xfId="50479" xr:uid="{718EC845-1137-4368-A0BB-188DEF14494E}"/>
    <cellStyle name="20% - 강조색6 2 4 3" xfId="3626" xr:uid="{6A37EE84-34A4-499A-AAF7-46523F259F4E}"/>
    <cellStyle name="20% - 강조색6 2 4 3 2" xfId="9152" xr:uid="{4107456C-2CCE-4F9B-BD4A-43B47059A126}"/>
    <cellStyle name="20% - 강조색6 2 4 3 2 2" xfId="20181" xr:uid="{AE4715E6-D668-4157-BAD8-C0D73877524D}"/>
    <cellStyle name="20% - 강조색6 2 4 3 2 2 2" xfId="42230" xr:uid="{C74E0E2B-6652-48B3-A89D-A0C13C52652B}"/>
    <cellStyle name="20% - 강조색6 2 4 3 2 3" xfId="31210" xr:uid="{E0168CE3-D0C0-4E29-9D2C-695A5D4626EF}"/>
    <cellStyle name="20% - 강조색6 2 4 3 3" xfId="14671" xr:uid="{51D924C8-374E-4FF4-8CEE-A760B8BDD72E}"/>
    <cellStyle name="20% - 강조색6 2 4 3 3 2" xfId="36720" xr:uid="{0A581353-3AA3-48FE-9DE0-62101EACECD6}"/>
    <cellStyle name="20% - 강조색6 2 4 3 4" xfId="25700" xr:uid="{9B2722C8-4F31-458C-9B65-4AEC44AA52C3}"/>
    <cellStyle name="20% - 강조색6 2 4 3 5" xfId="51858" xr:uid="{B522399E-13C5-434F-855C-4FC958EA9366}"/>
    <cellStyle name="20% - 강조색6 2 4 4" xfId="6397" xr:uid="{F8597FD8-306E-4E70-A392-8E00EBB4AFEF}"/>
    <cellStyle name="20% - 강조색6 2 4 4 2" xfId="17426" xr:uid="{FC13E098-E1E5-4DAE-92ED-BE4C8A76EE54}"/>
    <cellStyle name="20% - 강조색6 2 4 4 2 2" xfId="39475" xr:uid="{E69703EC-5626-484D-A799-1200C954DC5E}"/>
    <cellStyle name="20% - 강조색6 2 4 4 3" xfId="28455" xr:uid="{127E7C30-AF44-45F7-B0A3-9548E5F5D230}"/>
    <cellStyle name="20% - 강조색6 2 4 4 4" xfId="54611" xr:uid="{9396540B-B99F-4AD4-AEC2-AEBED5BD6071}"/>
    <cellStyle name="20% - 강조색6 2 4 5" xfId="11916" xr:uid="{B9415BD8-7D08-4141-8747-8A4F28A6AEEE}"/>
    <cellStyle name="20% - 강조색6 2 4 5 2" xfId="33965" xr:uid="{B392CA32-4A81-4E6A-A342-222471797E6B}"/>
    <cellStyle name="20% - 강조색6 2 4 6" xfId="22945" xr:uid="{6F1D9A2E-2063-4D18-809B-E3A07276B5EA}"/>
    <cellStyle name="20% - 강조색6 2 4 7" xfId="49102" xr:uid="{A90C00AA-9D6A-43BD-9D17-519DB128CC36}"/>
    <cellStyle name="20% - 강조색6 2 5" xfId="1538" xr:uid="{2972915C-2B3E-428A-AB8F-00CF64B0057C}"/>
    <cellStyle name="20% - 강조색6 2 5 2" xfId="4314" xr:uid="{42098333-EB84-4ECB-9D83-6596A7D59BC9}"/>
    <cellStyle name="20% - 강조색6 2 5 2 2" xfId="9840" xr:uid="{0AB52231-24BF-498F-8132-B93E7B653DB9}"/>
    <cellStyle name="20% - 강조색6 2 5 2 2 2" xfId="20869" xr:uid="{3D048537-2346-4903-80C6-66B6FFB5184D}"/>
    <cellStyle name="20% - 강조색6 2 5 2 2 2 2" xfId="42918" xr:uid="{466C70D7-7365-4D0D-B5A1-217343FF4D81}"/>
    <cellStyle name="20% - 강조색6 2 5 2 2 3" xfId="31898" xr:uid="{F8746558-94C4-497B-986D-2449F6F51515}"/>
    <cellStyle name="20% - 강조색6 2 5 2 3" xfId="15359" xr:uid="{42AE4F2B-0F01-4FA1-B545-35E804ABEF09}"/>
    <cellStyle name="20% - 강조색6 2 5 2 3 2" xfId="37408" xr:uid="{1EFE2F1C-759E-4433-9E0D-56E98551E962}"/>
    <cellStyle name="20% - 강조색6 2 5 2 4" xfId="26388" xr:uid="{E75A4686-B110-4825-982D-77B305D48705}"/>
    <cellStyle name="20% - 강조색6 2 5 2 5" xfId="52546" xr:uid="{068C3B2F-DB9E-4B8C-9E9F-6CB02E611318}"/>
    <cellStyle name="20% - 강조색6 2 5 3" xfId="7085" xr:uid="{14806C57-9A66-4D8C-9ED3-17F54FB49DB3}"/>
    <cellStyle name="20% - 강조색6 2 5 3 2" xfId="18114" xr:uid="{D159E3D5-2BDF-44C1-9C88-8AB6400C3BD8}"/>
    <cellStyle name="20% - 강조색6 2 5 3 2 2" xfId="40163" xr:uid="{5EEC9BA4-33DA-43E6-B59E-EAF9869F1470}"/>
    <cellStyle name="20% - 강조색6 2 5 3 3" xfId="29143" xr:uid="{47BA5F29-A7ED-41D7-A007-C2224502A9AB}"/>
    <cellStyle name="20% - 강조색6 2 5 4" xfId="12604" xr:uid="{EAC9396A-E8A0-471D-BC0A-1A5273948DE9}"/>
    <cellStyle name="20% - 강조색6 2 5 4 2" xfId="34653" xr:uid="{80E91D9A-878E-4E22-B74B-9C09E0E896D5}"/>
    <cellStyle name="20% - 강조색6 2 5 5" xfId="23633" xr:uid="{2AD5ECCE-B9FD-495C-BA9D-F1B6AFD03775}"/>
    <cellStyle name="20% - 강조색6 2 5 6" xfId="49791" xr:uid="{9205A993-09D2-44EA-A8A0-5867EB4F1EF3}"/>
    <cellStyle name="20% - 강조색6 2 6" xfId="2938" xr:uid="{03B7AFF8-11A7-48D4-A1ED-D9D0B2FF0450}"/>
    <cellStyle name="20% - 강조색6 2 6 2" xfId="8464" xr:uid="{D5BA6B1C-1D87-4B9F-AB25-B03E3E2E7D4B}"/>
    <cellStyle name="20% - 강조색6 2 6 2 2" xfId="19493" xr:uid="{C913757F-865D-41C5-A514-0C0CF063929B}"/>
    <cellStyle name="20% - 강조색6 2 6 2 2 2" xfId="41542" xr:uid="{AE1E55B4-071F-4E97-8112-5911CACA9089}"/>
    <cellStyle name="20% - 강조색6 2 6 2 3" xfId="30522" xr:uid="{65EE67E0-F7AB-4CDA-A6AC-DB0D02DE8F3A}"/>
    <cellStyle name="20% - 강조색6 2 6 3" xfId="13983" xr:uid="{422A9776-3A30-4BF2-9448-16706CA0ECC6}"/>
    <cellStyle name="20% - 강조색6 2 6 3 2" xfId="36032" xr:uid="{87779385-07DC-42EA-887B-9B9AF7F0D223}"/>
    <cellStyle name="20% - 강조색6 2 6 4" xfId="25012" xr:uid="{5A5C1E32-27AB-489F-9140-94488A23623C}"/>
    <cellStyle name="20% - 강조색6 2 6 5" xfId="51170" xr:uid="{EB534A50-EC69-4BE9-B6D1-516E512B7157}"/>
    <cellStyle name="20% - 강조색6 2 7" xfId="5709" xr:uid="{4EF85913-291E-4E60-9CFB-5DFEF7DD0667}"/>
    <cellStyle name="20% - 강조색6 2 7 2" xfId="16738" xr:uid="{2DEF4943-227B-43CD-ACAC-F95CBACD24AC}"/>
    <cellStyle name="20% - 강조색6 2 7 2 2" xfId="38787" xr:uid="{3B493C74-6718-427E-9230-30E8E733C459}"/>
    <cellStyle name="20% - 강조색6 2 7 3" xfId="27767" xr:uid="{0B431DE8-A5AF-4D91-A2DB-3C2A0692EDF0}"/>
    <cellStyle name="20% - 강조색6 2 7 4" xfId="53924" xr:uid="{3A85A755-7BF7-4957-83B7-F2AC5FEE0E99}"/>
    <cellStyle name="20% - 강조색6 2 8" xfId="11228" xr:uid="{95359F23-8AFE-4312-B3A6-B0518C829BEB}"/>
    <cellStyle name="20% - 강조색6 2 8 2" xfId="33277" xr:uid="{8B65D3A2-8EB0-42AA-9B53-3B8657AFAA6F}"/>
    <cellStyle name="20% - 강조색6 2 9" xfId="22257" xr:uid="{BC3EDEA3-505E-4521-949D-61F93BBC70E5}"/>
    <cellStyle name="20% - 강조색6 20" xfId="2902" xr:uid="{9B195DE7-9FD8-4FF1-B593-219144384658}"/>
    <cellStyle name="20% - 강조색6 20 2" xfId="8439" xr:uid="{5E285638-3CE5-4E28-8036-2B74E01453C4}"/>
    <cellStyle name="20% - 강조색6 20 2 2" xfId="19468" xr:uid="{EE58DAC7-D875-4AE1-A881-AE0718B0C4A4}"/>
    <cellStyle name="20% - 강조색6 20 2 2 2" xfId="41517" xr:uid="{FAB07826-D4BB-4447-9FF2-37A23CBFF0B0}"/>
    <cellStyle name="20% - 강조색6 20 2 3" xfId="30497" xr:uid="{0941831C-67FC-4851-B0E7-7FE9C5E84A6B}"/>
    <cellStyle name="20% - 강조색6 20 3" xfId="13958" xr:uid="{6595296C-0109-4DC2-8357-97DB6F50663B}"/>
    <cellStyle name="20% - 강조색6 20 3 2" xfId="36007" xr:uid="{9872CCDC-6D25-4A44-A4C7-BEC469BE87AD}"/>
    <cellStyle name="20% - 강조색6 20 4" xfId="24987" xr:uid="{4E338BEC-2061-450F-9FDF-1B41A68A06D0}"/>
    <cellStyle name="20% - 강조색6 20 5" xfId="51144" xr:uid="{B69F7499-2372-43E0-8F3D-E8088B75E4B3}"/>
    <cellStyle name="20% - 강조색6 21" xfId="5673" xr:uid="{979409ED-F54C-4055-AD69-F6FFAF2F0168}"/>
    <cellStyle name="20% - 강조색6 21 2" xfId="16713" xr:uid="{7C2F5D17-167C-457C-B069-3402C87CA3DA}"/>
    <cellStyle name="20% - 강조색6 21 2 2" xfId="38762" xr:uid="{D383EC15-C637-47A8-9BF4-696AF0CE37E5}"/>
    <cellStyle name="20% - 강조색6 21 3" xfId="27742" xr:uid="{10155AA0-CC45-41D7-8671-657A7AD95803}"/>
    <cellStyle name="20% - 강조색6 21 4" xfId="53904" xr:uid="{676BB88E-F4B1-4764-B5FF-DDA8AC6032E3}"/>
    <cellStyle name="20% - 강조색6 22" xfId="11194" xr:uid="{CD946F45-BD46-4617-92D7-8D12FEAB8BA9}"/>
    <cellStyle name="20% - 강조색6 22 2" xfId="33252" xr:uid="{884939C6-0FCD-4225-911B-1D283FB5EC71}"/>
    <cellStyle name="20% - 강조색6 23" xfId="22223" xr:uid="{D0F10811-4522-4E53-98AE-3EE3D1DC1C61}"/>
    <cellStyle name="20% - 강조색6 24" xfId="44314" xr:uid="{3DB6BF22-1BFC-4876-9F6D-9F8B56CFF517}"/>
    <cellStyle name="20% - 강조색6 25" xfId="48395" xr:uid="{DC46EACE-657A-4F7F-80C0-742B46F5E0DE}"/>
    <cellStyle name="20% - 강조색6 3" xfId="90" xr:uid="{00000000-0005-0000-0000-0000FE000000}"/>
    <cellStyle name="20% - 강조색6 3 10" xfId="48428" xr:uid="{BA15AFDB-E528-4E49-B671-15F433B0F493}"/>
    <cellStyle name="20% - 강조색6 3 2" xfId="219" xr:uid="{00000000-0005-0000-0000-0000FF000000}"/>
    <cellStyle name="20% - 강조색6 3 2 2" xfId="579" xr:uid="{00000000-0005-0000-0000-000000010000}"/>
    <cellStyle name="20% - 강조색6 3 2 2 2" xfId="1316" xr:uid="{CA3558C0-10D9-41DD-A75C-C4B932F2C352}"/>
    <cellStyle name="20% - 강조색6 3 2 2 2 2" xfId="2710" xr:uid="{875BF826-47FB-4E65-95E6-45CE8E45BFA3}"/>
    <cellStyle name="20% - 강조색6 3 2 2 2 2 2" xfId="5486" xr:uid="{42DF84AD-54C5-4922-A78F-FD9986578D9D}"/>
    <cellStyle name="20% - 강조색6 3 2 2 2 2 2 2" xfId="11012" xr:uid="{DF89B175-0D2A-4716-ACA0-FF98D188B673}"/>
    <cellStyle name="20% - 강조색6 3 2 2 2 2 2 2 2" xfId="22041" xr:uid="{2D3994C0-B63D-42A1-978B-4AA062850729}"/>
    <cellStyle name="20% - 강조색6 3 2 2 2 2 2 2 2 2" xfId="44090" xr:uid="{53C51381-BBA8-48D2-AC05-CFF7B1631740}"/>
    <cellStyle name="20% - 강조색6 3 2 2 2 2 2 2 3" xfId="33070" xr:uid="{65443E53-E908-4A28-A29D-018D09C8AFA4}"/>
    <cellStyle name="20% - 강조색6 3 2 2 2 2 2 3" xfId="16531" xr:uid="{5009DB21-7CBC-4F0D-9E7D-35571821620F}"/>
    <cellStyle name="20% - 강조색6 3 2 2 2 2 2 3 2" xfId="38580" xr:uid="{EE6AAEF1-9A09-4528-858C-2BB65F5F955C}"/>
    <cellStyle name="20% - 강조색6 3 2 2 2 2 2 4" xfId="27560" xr:uid="{74FF51B6-3C1E-4E23-923E-E0FC57C315ED}"/>
    <cellStyle name="20% - 강조색6 3 2 2 2 2 2 5" xfId="53718" xr:uid="{D3EAA42B-139C-403E-82D3-2D3924E2A0F4}"/>
    <cellStyle name="20% - 강조색6 3 2 2 2 2 3" xfId="8257" xr:uid="{CA769DF9-C548-4F00-AF60-5BAE75DA5081}"/>
    <cellStyle name="20% - 강조색6 3 2 2 2 2 3 2" xfId="19286" xr:uid="{05104D05-D70C-46EE-A8F1-7AEC6E98AAEA}"/>
    <cellStyle name="20% - 강조색6 3 2 2 2 2 3 2 2" xfId="41335" xr:uid="{84A1131F-FD17-4717-BC0B-084077E14314}"/>
    <cellStyle name="20% - 강조색6 3 2 2 2 2 3 3" xfId="30315" xr:uid="{79FCA172-21A8-4F37-9D2B-2BB53A57A026}"/>
    <cellStyle name="20% - 강조색6 3 2 2 2 2 4" xfId="13776" xr:uid="{95476BE2-9B60-41EE-B20A-EA3F535E442F}"/>
    <cellStyle name="20% - 강조색6 3 2 2 2 2 4 2" xfId="35825" xr:uid="{21D6F907-CCC3-49A7-B881-B7FF1F34C5D1}"/>
    <cellStyle name="20% - 강조색6 3 2 2 2 2 5" xfId="24805" xr:uid="{E32B88D6-10AD-4054-BEB6-EF0489502294}"/>
    <cellStyle name="20% - 강조색6 3 2 2 2 2 6" xfId="50963" xr:uid="{469B1211-5D93-4154-8D37-9B423B2EB1B6}"/>
    <cellStyle name="20% - 강조색6 3 2 2 2 3" xfId="4110" xr:uid="{30B12674-82E8-4BD9-9E4F-FE9EEF5AA862}"/>
    <cellStyle name="20% - 강조색6 3 2 2 2 3 2" xfId="9636" xr:uid="{D7386AE4-9F90-481B-B3B5-FB39FCED61C1}"/>
    <cellStyle name="20% - 강조색6 3 2 2 2 3 2 2" xfId="20665" xr:uid="{8E1EAB49-3777-4689-BF45-E0E9BE9F8A69}"/>
    <cellStyle name="20% - 강조색6 3 2 2 2 3 2 2 2" xfId="42714" xr:uid="{5CAA6428-33BA-4EE9-8400-D40EA826BEC5}"/>
    <cellStyle name="20% - 강조색6 3 2 2 2 3 2 3" xfId="31694" xr:uid="{97C9DE52-B442-48B7-8E32-4CE149D9B790}"/>
    <cellStyle name="20% - 강조색6 3 2 2 2 3 3" xfId="15155" xr:uid="{F1AF2218-1CF0-4858-8A57-97B92C45669D}"/>
    <cellStyle name="20% - 강조색6 3 2 2 2 3 3 2" xfId="37204" xr:uid="{D3D18CAA-4977-4347-96A0-F91A2CF63FBF}"/>
    <cellStyle name="20% - 강조색6 3 2 2 2 3 4" xfId="26184" xr:uid="{3DC78F4E-C34B-464C-95D2-AD85DAD96FE5}"/>
    <cellStyle name="20% - 강조색6 3 2 2 2 3 5" xfId="52342" xr:uid="{21E61CCE-AA9A-41DA-8AB2-AB4867F3616D}"/>
    <cellStyle name="20% - 강조색6 3 2 2 2 4" xfId="6881" xr:uid="{B2ECE19D-BCD8-4A4D-97FC-23300C616C0B}"/>
    <cellStyle name="20% - 강조색6 3 2 2 2 4 2" xfId="17910" xr:uid="{88C7B735-4A8C-42E4-BB9A-7855AA7EC435}"/>
    <cellStyle name="20% - 강조색6 3 2 2 2 4 2 2" xfId="39959" xr:uid="{E357C44B-D19A-4B79-A7B7-6FCC1B237164}"/>
    <cellStyle name="20% - 강조색6 3 2 2 2 4 3" xfId="28939" xr:uid="{8C95144C-C7C6-43DC-992D-0422749F9B72}"/>
    <cellStyle name="20% - 강조색6 3 2 2 2 4 4" xfId="55095" xr:uid="{C815D775-1605-4179-9970-439B2C1EA3BF}"/>
    <cellStyle name="20% - 강조색6 3 2 2 2 5" xfId="12400" xr:uid="{C89253FD-8EB5-40A1-979C-63403F3BF6B6}"/>
    <cellStyle name="20% - 강조색6 3 2 2 2 5 2" xfId="34449" xr:uid="{7931E6B0-A6C1-4970-9FF8-A4A5DFF6410B}"/>
    <cellStyle name="20% - 강조색6 3 2 2 2 6" xfId="23429" xr:uid="{9BB46554-09B7-4CD9-888C-30F503C54A34}"/>
    <cellStyle name="20% - 강조색6 3 2 2 2 7" xfId="49586" xr:uid="{54F6A888-2C47-40ED-98B2-44FD6C00C8DB}"/>
    <cellStyle name="20% - 강조색6 3 2 2 3" xfId="2022" xr:uid="{71EDF263-C5C3-4043-AC4D-5FB99362C2DA}"/>
    <cellStyle name="20% - 강조색6 3 2 2 3 2" xfId="4798" xr:uid="{649B50CC-2B7A-4C1B-81C8-341CF8DF3937}"/>
    <cellStyle name="20% - 강조색6 3 2 2 3 2 2" xfId="10324" xr:uid="{E7F30C4E-BB10-4969-AD49-3C35AA0BF432}"/>
    <cellStyle name="20% - 강조색6 3 2 2 3 2 2 2" xfId="21353" xr:uid="{D11E7C67-CB86-40DD-8AF2-74CA6DB93A3A}"/>
    <cellStyle name="20% - 강조색6 3 2 2 3 2 2 2 2" xfId="43402" xr:uid="{630FA545-6CC2-4A28-AA3C-4292D9A97C0B}"/>
    <cellStyle name="20% - 강조색6 3 2 2 3 2 2 3" xfId="32382" xr:uid="{DE5D60FD-4ADD-4C32-A26D-52C00076550B}"/>
    <cellStyle name="20% - 강조색6 3 2 2 3 2 3" xfId="15843" xr:uid="{E7128DD9-27F5-4264-B4F0-169EA4AF153D}"/>
    <cellStyle name="20% - 강조색6 3 2 2 3 2 3 2" xfId="37892" xr:uid="{7E352134-1279-4D7A-B336-7C1DB9338A96}"/>
    <cellStyle name="20% - 강조색6 3 2 2 3 2 4" xfId="26872" xr:uid="{A9D84BE7-D191-438C-AF15-421AB1CC483F}"/>
    <cellStyle name="20% - 강조색6 3 2 2 3 2 5" xfId="53030" xr:uid="{981207C3-3E69-478B-84C5-0D6D07F462C9}"/>
    <cellStyle name="20% - 강조색6 3 2 2 3 3" xfId="7569" xr:uid="{57C29654-7133-4913-AE74-C817D60005AB}"/>
    <cellStyle name="20% - 강조색6 3 2 2 3 3 2" xfId="18598" xr:uid="{6F8A3D39-39B0-433D-8D21-EF1B50A1D430}"/>
    <cellStyle name="20% - 강조색6 3 2 2 3 3 2 2" xfId="40647" xr:uid="{801612CD-C7B9-47A0-95AD-608D47E5D84F}"/>
    <cellStyle name="20% - 강조색6 3 2 2 3 3 3" xfId="29627" xr:uid="{020ACBA9-5E0D-48B3-8E3E-0AA75564C505}"/>
    <cellStyle name="20% - 강조색6 3 2 2 3 4" xfId="13088" xr:uid="{9E8EF1A3-D73F-4776-B225-0089F1FB0E33}"/>
    <cellStyle name="20% - 강조색6 3 2 2 3 4 2" xfId="35137" xr:uid="{DC23F063-5218-4E85-A779-460791370471}"/>
    <cellStyle name="20% - 강조색6 3 2 2 3 5" xfId="24117" xr:uid="{3F976128-E662-4EB2-93E2-39C8B02F85E2}"/>
    <cellStyle name="20% - 강조색6 3 2 2 3 6" xfId="50275" xr:uid="{9B05BF08-DCE4-459A-AD8D-785C4C447779}"/>
    <cellStyle name="20% - 강조색6 3 2 2 4" xfId="3422" xr:uid="{36ABDFC6-1EBA-45BB-A151-6DCB92A9E4AE}"/>
    <cellStyle name="20% - 강조색6 3 2 2 4 2" xfId="8948" xr:uid="{1A1B6A07-B302-462D-B7ED-A381C660B95F}"/>
    <cellStyle name="20% - 강조색6 3 2 2 4 2 2" xfId="19977" xr:uid="{AE96D9ED-EB71-4BAB-A2E3-2AF29EE711C3}"/>
    <cellStyle name="20% - 강조색6 3 2 2 4 2 2 2" xfId="42026" xr:uid="{5B714B62-91BE-4884-89FA-A12FE276C9E4}"/>
    <cellStyle name="20% - 강조색6 3 2 2 4 2 3" xfId="31006" xr:uid="{A751E2DB-7F76-41AD-A6C2-56BC1A997F74}"/>
    <cellStyle name="20% - 강조색6 3 2 2 4 3" xfId="14467" xr:uid="{D97A36BE-00D0-427F-BD75-F5D65DFC2163}"/>
    <cellStyle name="20% - 강조색6 3 2 2 4 3 2" xfId="36516" xr:uid="{FB503630-2A56-4E94-BC48-1AC8FBE2935F}"/>
    <cellStyle name="20% - 강조색6 3 2 2 4 4" xfId="25496" xr:uid="{EBF39E4C-9E2D-4DA0-B398-E7AC0EA46495}"/>
    <cellStyle name="20% - 강조색6 3 2 2 4 5" xfId="51654" xr:uid="{C3957151-0638-43E4-B839-DFB96D6C9E58}"/>
    <cellStyle name="20% - 강조색6 3 2 2 5" xfId="6193" xr:uid="{C7A66E24-E8B9-48AE-83F3-220CC18C685C}"/>
    <cellStyle name="20% - 강조색6 3 2 2 5 2" xfId="17222" xr:uid="{6482DD25-7BE6-49B1-9275-0C8126680626}"/>
    <cellStyle name="20% - 강조색6 3 2 2 5 2 2" xfId="39271" xr:uid="{41239265-F4AF-49BD-8325-64CF7594D091}"/>
    <cellStyle name="20% - 강조색6 3 2 2 5 3" xfId="28251" xr:uid="{1BF9D6C8-26C1-494F-A4BF-A235EB361467}"/>
    <cellStyle name="20% - 강조색6 3 2 2 5 4" xfId="54407" xr:uid="{1D4E0CC0-B046-4074-B6C2-D9EB48751CD7}"/>
    <cellStyle name="20% - 강조색6 3 2 2 6" xfId="11712" xr:uid="{037FBAB6-1E31-4907-AC7B-612B3DDA62B7}"/>
    <cellStyle name="20% - 강조색6 3 2 2 6 2" xfId="33761" xr:uid="{F2A6A11A-2562-4E1E-91DC-E0D178DC948B}"/>
    <cellStyle name="20% - 강조색6 3 2 2 7" xfId="22741" xr:uid="{CB137CC1-E869-4D97-AE2C-3F6CBD1E56A1}"/>
    <cellStyle name="20% - 강조색6 3 2 2 8" xfId="48898" xr:uid="{7165BA88-DDEF-4D67-B597-A792B7E5222E}"/>
    <cellStyle name="20% - 강조색6 3 2 3" xfId="974" xr:uid="{A33BD77C-102A-4E9F-902E-8857BAF86765}"/>
    <cellStyle name="20% - 강조색6 3 2 3 2" xfId="2368" xr:uid="{592B9EC2-DBAF-41A3-B4A0-2760A304A2F3}"/>
    <cellStyle name="20% - 강조색6 3 2 3 2 2" xfId="5144" xr:uid="{19ECCC8E-130F-4FBF-9781-4B0D7F24DF03}"/>
    <cellStyle name="20% - 강조색6 3 2 3 2 2 2" xfId="10670" xr:uid="{95D8763E-45D4-4079-94BA-AE7D19F9F072}"/>
    <cellStyle name="20% - 강조색6 3 2 3 2 2 2 2" xfId="21699" xr:uid="{6A618B09-2ABF-4F1E-8EF7-39B651FAACF9}"/>
    <cellStyle name="20% - 강조색6 3 2 3 2 2 2 2 2" xfId="43748" xr:uid="{852958D6-968A-4777-9711-A68AF5B097CF}"/>
    <cellStyle name="20% - 강조색6 3 2 3 2 2 2 3" xfId="32728" xr:uid="{EB45595A-ABB0-46A3-A10B-23875E81DAB9}"/>
    <cellStyle name="20% - 강조색6 3 2 3 2 2 3" xfId="16189" xr:uid="{4750D4AC-8A1A-46F1-8252-5FDFAF3E4C03}"/>
    <cellStyle name="20% - 강조색6 3 2 3 2 2 3 2" xfId="38238" xr:uid="{BF1FF3E6-5823-4A0E-8D00-B1E80A78E055}"/>
    <cellStyle name="20% - 강조색6 3 2 3 2 2 4" xfId="27218" xr:uid="{0A71B1CB-245F-4CED-9886-55203F2A73C6}"/>
    <cellStyle name="20% - 강조색6 3 2 3 2 2 5" xfId="53376" xr:uid="{172B6F4B-1EA5-48B5-BDA0-39AA222ECE3D}"/>
    <cellStyle name="20% - 강조색6 3 2 3 2 3" xfId="7915" xr:uid="{54FC7573-B2C1-4337-A2ED-DFBB62CC02C6}"/>
    <cellStyle name="20% - 강조색6 3 2 3 2 3 2" xfId="18944" xr:uid="{40805FBE-6A18-4C9E-BBA9-59ACD67653B7}"/>
    <cellStyle name="20% - 강조색6 3 2 3 2 3 2 2" xfId="40993" xr:uid="{7C56676A-292F-4419-AAC3-FDD958221992}"/>
    <cellStyle name="20% - 강조색6 3 2 3 2 3 3" xfId="29973" xr:uid="{82E2E92D-EE30-4F0A-9C75-D7B512A50126}"/>
    <cellStyle name="20% - 강조색6 3 2 3 2 4" xfId="13434" xr:uid="{D1ABCDB3-8999-4A8A-A7AB-B005FF8A3BBB}"/>
    <cellStyle name="20% - 강조색6 3 2 3 2 4 2" xfId="35483" xr:uid="{70B6B48C-6A40-4D88-A35D-8B0EC507BE34}"/>
    <cellStyle name="20% - 강조색6 3 2 3 2 5" xfId="24463" xr:uid="{D80B83CD-22F7-4E44-A269-97089E2D5BCC}"/>
    <cellStyle name="20% - 강조색6 3 2 3 2 6" xfId="50621" xr:uid="{346EBE54-6819-4AF5-AF9B-34874AAF8AC8}"/>
    <cellStyle name="20% - 강조색6 3 2 3 3" xfId="3768" xr:uid="{B0257343-C6CD-49C7-99D4-81E399BE80FA}"/>
    <cellStyle name="20% - 강조색6 3 2 3 3 2" xfId="9294" xr:uid="{518A0D24-72DA-4B2B-8E18-95E6F843AAFC}"/>
    <cellStyle name="20% - 강조색6 3 2 3 3 2 2" xfId="20323" xr:uid="{18BF1EFD-756A-49B9-B246-3000F4EB7441}"/>
    <cellStyle name="20% - 강조색6 3 2 3 3 2 2 2" xfId="42372" xr:uid="{BD0E419B-F7F8-435B-9F84-BC007DE3DC2C}"/>
    <cellStyle name="20% - 강조색6 3 2 3 3 2 3" xfId="31352" xr:uid="{44C8138F-FF5E-4056-97CE-B30D225A5BA7}"/>
    <cellStyle name="20% - 강조색6 3 2 3 3 3" xfId="14813" xr:uid="{2C6740CD-294A-428F-B85D-7F0529E45186}"/>
    <cellStyle name="20% - 강조색6 3 2 3 3 3 2" xfId="36862" xr:uid="{4641B08F-B629-4AEF-9FC9-59AF9697E8ED}"/>
    <cellStyle name="20% - 강조색6 3 2 3 3 4" xfId="25842" xr:uid="{8DDE82A5-952F-45A6-A1B0-273F3D20374E}"/>
    <cellStyle name="20% - 강조색6 3 2 3 3 5" xfId="52000" xr:uid="{B0421135-3400-4AA7-A8EA-2385F9DA79D2}"/>
    <cellStyle name="20% - 강조색6 3 2 3 4" xfId="6539" xr:uid="{D1BC1357-0729-4D29-BD83-294E1E96702F}"/>
    <cellStyle name="20% - 강조색6 3 2 3 4 2" xfId="17568" xr:uid="{3E4D1513-C14E-414C-82EF-E7BB1236A885}"/>
    <cellStyle name="20% - 강조색6 3 2 3 4 2 2" xfId="39617" xr:uid="{AFCFDC96-97B0-4940-B8D7-941693D20B57}"/>
    <cellStyle name="20% - 강조색6 3 2 3 4 3" xfId="28597" xr:uid="{F52482B3-15A6-447A-A4DA-5D5143E08F4F}"/>
    <cellStyle name="20% - 강조색6 3 2 3 4 4" xfId="54753" xr:uid="{636D198F-6705-4B2C-9D51-C15E4F72419D}"/>
    <cellStyle name="20% - 강조색6 3 2 3 5" xfId="12058" xr:uid="{EF2CA63A-E18F-44CD-9C95-4728DFCEF85F}"/>
    <cellStyle name="20% - 강조색6 3 2 3 5 2" xfId="34107" xr:uid="{B1747645-5ABD-43C5-B7E8-D2AC8E8D5DF1}"/>
    <cellStyle name="20% - 강조색6 3 2 3 6" xfId="23087" xr:uid="{07B0FCD2-CEFD-4F88-AC28-BC5972BFCBA9}"/>
    <cellStyle name="20% - 강조색6 3 2 3 7" xfId="49244" xr:uid="{8D9C621E-A36A-4051-B34A-78C6D317FBF1}"/>
    <cellStyle name="20% - 강조색6 3 2 4" xfId="1680" xr:uid="{1992F69C-6BCE-4CFF-96AD-AAE4B04C6B3D}"/>
    <cellStyle name="20% - 강조색6 3 2 4 2" xfId="4456" xr:uid="{4BE2DC29-99EE-4428-A2A2-0F00E3BDE59E}"/>
    <cellStyle name="20% - 강조색6 3 2 4 2 2" xfId="9982" xr:uid="{790EC62B-2F0B-4000-9781-D3A8C15B963D}"/>
    <cellStyle name="20% - 강조색6 3 2 4 2 2 2" xfId="21011" xr:uid="{A04E6CE2-6F3D-4BB8-BA84-8DAC4EE2C8AA}"/>
    <cellStyle name="20% - 강조색6 3 2 4 2 2 2 2" xfId="43060" xr:uid="{35F62A35-3726-4ABE-AE5C-8AC44B1CB91A}"/>
    <cellStyle name="20% - 강조색6 3 2 4 2 2 3" xfId="32040" xr:uid="{A5BDB36E-59FA-4F15-AD21-60C78E22CC7B}"/>
    <cellStyle name="20% - 강조색6 3 2 4 2 3" xfId="15501" xr:uid="{F4DDB201-4026-41A5-9A55-EADDEA07BF5F}"/>
    <cellStyle name="20% - 강조색6 3 2 4 2 3 2" xfId="37550" xr:uid="{49377370-07AB-4A85-8248-DFA3400343C6}"/>
    <cellStyle name="20% - 강조색6 3 2 4 2 4" xfId="26530" xr:uid="{2C838450-93D4-4437-AC37-2D2982D16AB4}"/>
    <cellStyle name="20% - 강조색6 3 2 4 2 5" xfId="52688" xr:uid="{E3CE5071-670C-48CF-8EEE-317FC21D88FC}"/>
    <cellStyle name="20% - 강조색6 3 2 4 3" xfId="7227" xr:uid="{596D09A2-F5E3-4EB7-A497-7507FF3B717C}"/>
    <cellStyle name="20% - 강조색6 3 2 4 3 2" xfId="18256" xr:uid="{F45A873E-655D-4A24-BDCD-F031572D66D0}"/>
    <cellStyle name="20% - 강조색6 3 2 4 3 2 2" xfId="40305" xr:uid="{0B0057BE-6733-46DF-945C-2E7B6486F3ED}"/>
    <cellStyle name="20% - 강조색6 3 2 4 3 3" xfId="29285" xr:uid="{D3E77F71-86C9-4768-A00E-70156E980164}"/>
    <cellStyle name="20% - 강조색6 3 2 4 4" xfId="12746" xr:uid="{D9593E0C-ADC9-42D2-85A5-58DFA675DF5C}"/>
    <cellStyle name="20% - 강조색6 3 2 4 4 2" xfId="34795" xr:uid="{DC1E8EA6-5C03-4ADF-9E42-65B75B6DC7DA}"/>
    <cellStyle name="20% - 강조색6 3 2 4 5" xfId="23775" xr:uid="{5ABB0F35-7D89-4242-90B1-077A225D1544}"/>
    <cellStyle name="20% - 강조색6 3 2 4 6" xfId="49933" xr:uid="{3CF45CDA-FF1B-4042-AE3D-D06D5B520133}"/>
    <cellStyle name="20% - 강조색6 3 2 5" xfId="3080" xr:uid="{EFCFE53D-FF62-4EE6-9F63-1A699F2C1081}"/>
    <cellStyle name="20% - 강조색6 3 2 5 2" xfId="8606" xr:uid="{CF7CB179-65AC-4092-848D-0311AB1EFCA1}"/>
    <cellStyle name="20% - 강조색6 3 2 5 2 2" xfId="19635" xr:uid="{74A7DD81-C9E0-4BC2-9A9E-137A87678353}"/>
    <cellStyle name="20% - 강조색6 3 2 5 2 2 2" xfId="41684" xr:uid="{5C4D9D6F-5240-427A-B388-477CA47786C2}"/>
    <cellStyle name="20% - 강조색6 3 2 5 2 3" xfId="30664" xr:uid="{00B2B7FF-AD88-4D49-8A8A-F1758C061926}"/>
    <cellStyle name="20% - 강조색6 3 2 5 3" xfId="14125" xr:uid="{75C9535F-55B6-45CD-8A09-CCBA2D46E016}"/>
    <cellStyle name="20% - 강조색6 3 2 5 3 2" xfId="36174" xr:uid="{B60AC300-BC2B-4221-882D-D5364E4AEC27}"/>
    <cellStyle name="20% - 강조색6 3 2 5 4" xfId="25154" xr:uid="{34A14530-D245-43B2-9EFA-4CD27341F78A}"/>
    <cellStyle name="20% - 강조색6 3 2 5 5" xfId="51312" xr:uid="{2C30A685-1447-4687-867B-1D0C324354ED}"/>
    <cellStyle name="20% - 강조색6 3 2 6" xfId="5851" xr:uid="{1AB39EAD-41B6-4327-9D4F-58F9FCBAE9C1}"/>
    <cellStyle name="20% - 강조색6 3 2 6 2" xfId="16880" xr:uid="{634610F7-9222-4C58-A9B4-BF00FC1F3EFC}"/>
    <cellStyle name="20% - 강조색6 3 2 6 2 2" xfId="38929" xr:uid="{AD1D409A-3B3E-4399-8258-3FB851E801DB}"/>
    <cellStyle name="20% - 강조색6 3 2 6 3" xfId="27909" xr:uid="{A7154063-12B4-4EE1-A4A7-AA7C29BD44EF}"/>
    <cellStyle name="20% - 강조색6 3 2 6 4" xfId="54066" xr:uid="{CC89330F-6F97-4247-9129-C31BAC5C578D}"/>
    <cellStyle name="20% - 강조색6 3 2 7" xfId="11370" xr:uid="{1E0E77C6-785B-4054-A9C5-F3360E63FB3A}"/>
    <cellStyle name="20% - 강조색6 3 2 7 2" xfId="33419" xr:uid="{5DE4AEB0-F42F-4F5A-8F90-F5402FF2AD86}"/>
    <cellStyle name="20% - 강조색6 3 2 8" xfId="22399" xr:uid="{CAD47DF3-DB21-4CD4-87C1-A8CB66EA25E7}"/>
    <cellStyle name="20% - 강조색6 3 2 9" xfId="48557" xr:uid="{61F8CBD6-F6FC-4D2E-AB2A-6AF4FBA5F17F}"/>
    <cellStyle name="20% - 강조색6 3 3" xfId="450" xr:uid="{00000000-0005-0000-0000-000001010000}"/>
    <cellStyle name="20% - 강조색6 3 3 2" xfId="1187" xr:uid="{C6C93FE6-2837-4324-855B-7C4F4A543E82}"/>
    <cellStyle name="20% - 강조색6 3 3 2 2" xfId="2581" xr:uid="{6C6E5199-4080-40F2-BED5-21032B473F3A}"/>
    <cellStyle name="20% - 강조색6 3 3 2 2 2" xfId="5357" xr:uid="{48997F8A-49DF-44A3-8E3D-DFF525692C1D}"/>
    <cellStyle name="20% - 강조색6 3 3 2 2 2 2" xfId="10883" xr:uid="{F4169F27-3234-41A2-9D4D-F24EDE25CD91}"/>
    <cellStyle name="20% - 강조색6 3 3 2 2 2 2 2" xfId="21912" xr:uid="{78C06C84-E050-4A43-BFAE-217BC5CD38B6}"/>
    <cellStyle name="20% - 강조색6 3 3 2 2 2 2 2 2" xfId="43961" xr:uid="{674C4D73-65C7-4691-A68F-BCC085D9348C}"/>
    <cellStyle name="20% - 강조색6 3 3 2 2 2 2 3" xfId="32941" xr:uid="{7878B0E5-2D33-4FFC-BB03-00C4E16F973D}"/>
    <cellStyle name="20% - 강조색6 3 3 2 2 2 3" xfId="16402" xr:uid="{5713C9A2-2DFC-474E-B84B-D2A8FACD791F}"/>
    <cellStyle name="20% - 강조색6 3 3 2 2 2 3 2" xfId="38451" xr:uid="{9EF1707D-FAB4-43D6-B10B-646425764DA0}"/>
    <cellStyle name="20% - 강조색6 3 3 2 2 2 4" xfId="27431" xr:uid="{B28AF597-37E1-4248-A8D4-FDB53D55C609}"/>
    <cellStyle name="20% - 강조색6 3 3 2 2 2 5" xfId="53589" xr:uid="{40E3E35C-5480-44FB-8926-13E1B5EDDF71}"/>
    <cellStyle name="20% - 강조색6 3 3 2 2 3" xfId="8128" xr:uid="{A830D7C6-4497-4123-B120-49D63AAC92CC}"/>
    <cellStyle name="20% - 강조색6 3 3 2 2 3 2" xfId="19157" xr:uid="{4443038C-FDFB-4966-9DA1-6D2F6C6C8491}"/>
    <cellStyle name="20% - 강조색6 3 3 2 2 3 2 2" xfId="41206" xr:uid="{0B7BCAD6-4001-4010-AD2B-95340C28F720}"/>
    <cellStyle name="20% - 강조색6 3 3 2 2 3 3" xfId="30186" xr:uid="{2BC4CE90-6C17-4A56-9B85-E31610B91A06}"/>
    <cellStyle name="20% - 강조색6 3 3 2 2 4" xfId="13647" xr:uid="{30110090-2F10-436E-9A26-060D65DF1E2E}"/>
    <cellStyle name="20% - 강조색6 3 3 2 2 4 2" xfId="35696" xr:uid="{0549BCC9-C506-4060-8BF4-6EF6B7B483CC}"/>
    <cellStyle name="20% - 강조색6 3 3 2 2 5" xfId="24676" xr:uid="{093BC878-CCB2-4C6F-B209-773F246BF685}"/>
    <cellStyle name="20% - 강조색6 3 3 2 2 6" xfId="50834" xr:uid="{AD6303BD-C5CC-432E-A8F2-A940E1538148}"/>
    <cellStyle name="20% - 강조색6 3 3 2 3" xfId="3981" xr:uid="{BBBF8B1E-C87A-4E5A-95F3-A82D3EFBFC92}"/>
    <cellStyle name="20% - 강조색6 3 3 2 3 2" xfId="9507" xr:uid="{25CE9692-FBB0-4ED3-8504-E0708DD2E8AE}"/>
    <cellStyle name="20% - 강조색6 3 3 2 3 2 2" xfId="20536" xr:uid="{DB43898A-97F1-43F4-9BE9-8413C6457C29}"/>
    <cellStyle name="20% - 강조색6 3 3 2 3 2 2 2" xfId="42585" xr:uid="{7958AE37-702A-48B2-9B97-76473631CD19}"/>
    <cellStyle name="20% - 강조색6 3 3 2 3 2 3" xfId="31565" xr:uid="{889E6ED2-4ABD-477B-B6AF-322EFEA9D1D6}"/>
    <cellStyle name="20% - 강조색6 3 3 2 3 3" xfId="15026" xr:uid="{2EC26F80-4A3B-4D36-AF53-0C3A26D62151}"/>
    <cellStyle name="20% - 강조색6 3 3 2 3 3 2" xfId="37075" xr:uid="{694BE73A-1F5B-4BD0-9DFE-0C8EEF37E8E7}"/>
    <cellStyle name="20% - 강조색6 3 3 2 3 4" xfId="26055" xr:uid="{56D2C8C7-84F6-4A5D-BCCB-626578DBAD6A}"/>
    <cellStyle name="20% - 강조색6 3 3 2 3 5" xfId="52213" xr:uid="{3C732D8D-9AC8-487E-9183-B2FAB78DA8B2}"/>
    <cellStyle name="20% - 강조색6 3 3 2 4" xfId="6752" xr:uid="{9BD5B382-C974-45CE-B0A5-E62344CDF75F}"/>
    <cellStyle name="20% - 강조색6 3 3 2 4 2" xfId="17781" xr:uid="{0625C5C3-886B-4E88-BBCD-737920F119DE}"/>
    <cellStyle name="20% - 강조색6 3 3 2 4 2 2" xfId="39830" xr:uid="{E095CA2E-B29E-4412-8AD4-67CDCA11D0DF}"/>
    <cellStyle name="20% - 강조색6 3 3 2 4 3" xfId="28810" xr:uid="{B82020E5-951E-4A91-99C1-75FC563DDBC6}"/>
    <cellStyle name="20% - 강조색6 3 3 2 4 4" xfId="54966" xr:uid="{5582D8D8-075E-4B6E-AEC6-4D9D0897C6F3}"/>
    <cellStyle name="20% - 강조색6 3 3 2 5" xfId="12271" xr:uid="{84658A4C-3667-4356-889C-955115374869}"/>
    <cellStyle name="20% - 강조색6 3 3 2 5 2" xfId="34320" xr:uid="{D36AF144-AFBD-42B4-87A3-939C0EFC6B9D}"/>
    <cellStyle name="20% - 강조색6 3 3 2 6" xfId="23300" xr:uid="{D5F4DDE5-1788-41DB-BF41-25F11E94608D}"/>
    <cellStyle name="20% - 강조색6 3 3 2 7" xfId="49457" xr:uid="{90D31385-19ED-4BD8-967C-F444A4D500D4}"/>
    <cellStyle name="20% - 강조색6 3 3 3" xfId="1893" xr:uid="{78C39EF6-D34D-4B48-B260-BD9EE76C0D6A}"/>
    <cellStyle name="20% - 강조색6 3 3 3 2" xfId="4669" xr:uid="{B82C13BA-4388-4994-9256-5A7A352987EC}"/>
    <cellStyle name="20% - 강조색6 3 3 3 2 2" xfId="10195" xr:uid="{37063B5D-412B-4B05-A93C-4F31AC64AD13}"/>
    <cellStyle name="20% - 강조색6 3 3 3 2 2 2" xfId="21224" xr:uid="{2807DC6B-6799-4A18-9C79-3A754A155E9B}"/>
    <cellStyle name="20% - 강조색6 3 3 3 2 2 2 2" xfId="43273" xr:uid="{CAFD8F23-1B3A-4982-A58B-E279E7BA9AAB}"/>
    <cellStyle name="20% - 강조색6 3 3 3 2 2 3" xfId="32253" xr:uid="{AE4EDA85-0470-49C3-946C-34AF9AE4C8A4}"/>
    <cellStyle name="20% - 강조색6 3 3 3 2 3" xfId="15714" xr:uid="{A9784823-05E1-445A-82D0-3F1073F2649F}"/>
    <cellStyle name="20% - 강조색6 3 3 3 2 3 2" xfId="37763" xr:uid="{1A99BB96-B083-4515-9210-231F53D10EA6}"/>
    <cellStyle name="20% - 강조색6 3 3 3 2 4" xfId="26743" xr:uid="{388B2382-1986-4A2E-8B61-E508C0B20BBC}"/>
    <cellStyle name="20% - 강조색6 3 3 3 2 5" xfId="52901" xr:uid="{D4CA367A-8D3A-4FE9-9D2B-98CF1FBA6194}"/>
    <cellStyle name="20% - 강조색6 3 3 3 3" xfId="7440" xr:uid="{F1989BBD-E974-4457-A06E-D68CA940E30C}"/>
    <cellStyle name="20% - 강조색6 3 3 3 3 2" xfId="18469" xr:uid="{4B3AD041-16CF-451C-B0EE-8A19990C7CB0}"/>
    <cellStyle name="20% - 강조색6 3 3 3 3 2 2" xfId="40518" xr:uid="{F9AF391B-352D-49AE-84E8-997C8334EFB0}"/>
    <cellStyle name="20% - 강조색6 3 3 3 3 3" xfId="29498" xr:uid="{A9F3A165-51D0-44E5-B31C-66B3270A6811}"/>
    <cellStyle name="20% - 강조색6 3 3 3 4" xfId="12959" xr:uid="{9B7A2CD5-2253-4199-8CD4-0B975BFB072A}"/>
    <cellStyle name="20% - 강조색6 3 3 3 4 2" xfId="35008" xr:uid="{55A90473-69E5-475B-ABDA-975C913F2E9E}"/>
    <cellStyle name="20% - 강조색6 3 3 3 5" xfId="23988" xr:uid="{C7F1165D-725D-4FF9-A0B3-090B002A2A4D}"/>
    <cellStyle name="20% - 강조색6 3 3 3 6" xfId="50146" xr:uid="{E9AD6C51-F72C-44F3-ADE2-73D8FCE9B69F}"/>
    <cellStyle name="20% - 강조색6 3 3 4" xfId="3293" xr:uid="{E11510F7-33EF-435C-A2F7-AC77265480FC}"/>
    <cellStyle name="20% - 강조색6 3 3 4 2" xfId="8819" xr:uid="{D578E70A-375E-412C-854D-E5638685A0DC}"/>
    <cellStyle name="20% - 강조색6 3 3 4 2 2" xfId="19848" xr:uid="{6F14964F-A044-4AF6-975A-0262CBE05FFB}"/>
    <cellStyle name="20% - 강조색6 3 3 4 2 2 2" xfId="41897" xr:uid="{68978428-F712-4B83-A2E2-C633C3414307}"/>
    <cellStyle name="20% - 강조색6 3 3 4 2 3" xfId="30877" xr:uid="{1D2A709E-4008-4BA5-BA69-94AEC5EEDA15}"/>
    <cellStyle name="20% - 강조색6 3 3 4 3" xfId="14338" xr:uid="{0BC32179-A7D8-42AF-BA38-CF36F054240C}"/>
    <cellStyle name="20% - 강조색6 3 3 4 3 2" xfId="36387" xr:uid="{D11DC212-F679-4DC9-B5CD-1820DE0CEB46}"/>
    <cellStyle name="20% - 강조색6 3 3 4 4" xfId="25367" xr:uid="{70D2B0DD-0CE6-4101-A39E-E638F5C2B05A}"/>
    <cellStyle name="20% - 강조색6 3 3 4 5" xfId="51525" xr:uid="{CB6B6712-601B-41C3-850C-A429689745FF}"/>
    <cellStyle name="20% - 강조색6 3 3 5" xfId="6064" xr:uid="{2266A293-4CA8-4C32-A72F-E156F563EC38}"/>
    <cellStyle name="20% - 강조색6 3 3 5 2" xfId="17093" xr:uid="{A419837C-FB9E-422B-BFC4-D0F1AC72981E}"/>
    <cellStyle name="20% - 강조색6 3 3 5 2 2" xfId="39142" xr:uid="{432042A9-A0A9-410B-87C1-E405466827F6}"/>
    <cellStyle name="20% - 강조색6 3 3 5 3" xfId="28122" xr:uid="{41FFEBFC-6C75-4711-987E-64E9511AB9C8}"/>
    <cellStyle name="20% - 강조색6 3 3 5 4" xfId="54278" xr:uid="{DFFA063D-5315-4ED2-BD96-2196DADB0F13}"/>
    <cellStyle name="20% - 강조색6 3 3 6" xfId="11583" xr:uid="{D1EB2183-3158-46F4-98E3-3DA870E7A01C}"/>
    <cellStyle name="20% - 강조색6 3 3 6 2" xfId="33632" xr:uid="{8508D89B-02FD-49C5-9938-BEE35BD057FA}"/>
    <cellStyle name="20% - 강조색6 3 3 7" xfId="22612" xr:uid="{6670F6DB-9491-4AF1-AC88-A384540CB8C9}"/>
    <cellStyle name="20% - 강조색6 3 3 8" xfId="48769" xr:uid="{FDFB9B8E-D092-43C0-AD70-CEDF1C0EB8B1}"/>
    <cellStyle name="20% - 강조색6 3 4" xfId="845" xr:uid="{B12E9500-F8B4-4F5D-9702-6D37DF858139}"/>
    <cellStyle name="20% - 강조색6 3 4 2" xfId="2239" xr:uid="{076A7E02-38CC-467C-816C-7C9523A0D8E1}"/>
    <cellStyle name="20% - 강조색6 3 4 2 2" xfId="5015" xr:uid="{0DBBBC34-8AF2-4D55-B59D-CFE42C5EF7F6}"/>
    <cellStyle name="20% - 강조색6 3 4 2 2 2" xfId="10541" xr:uid="{16F84C1C-7770-4546-9F69-0DBD1FB328FC}"/>
    <cellStyle name="20% - 강조색6 3 4 2 2 2 2" xfId="21570" xr:uid="{42D635DA-FCF7-4FFF-AE45-9E6185BE025C}"/>
    <cellStyle name="20% - 강조색6 3 4 2 2 2 2 2" xfId="43619" xr:uid="{2B9089A3-B56F-42E9-ADA3-121CBA68F3B8}"/>
    <cellStyle name="20% - 강조색6 3 4 2 2 2 3" xfId="32599" xr:uid="{49E3251F-F869-474C-9EB7-45DA3AB5ACF3}"/>
    <cellStyle name="20% - 강조색6 3 4 2 2 3" xfId="16060" xr:uid="{6A5687BC-244B-4C0F-92C5-F446AB5E123D}"/>
    <cellStyle name="20% - 강조색6 3 4 2 2 3 2" xfId="38109" xr:uid="{5CA886A1-16B8-4C17-ABC8-8C48A156B9F2}"/>
    <cellStyle name="20% - 강조색6 3 4 2 2 4" xfId="27089" xr:uid="{194D2E7C-4E46-4D19-97BA-8680B1B8C607}"/>
    <cellStyle name="20% - 강조색6 3 4 2 2 5" xfId="53247" xr:uid="{82335B41-93C8-4F25-ABA4-C4A909E02825}"/>
    <cellStyle name="20% - 강조색6 3 4 2 3" xfId="7786" xr:uid="{7E327327-34AF-4F8F-8F0C-4F168ABED593}"/>
    <cellStyle name="20% - 강조색6 3 4 2 3 2" xfId="18815" xr:uid="{2A754033-F6B4-4C7A-947D-2758FCE5D515}"/>
    <cellStyle name="20% - 강조색6 3 4 2 3 2 2" xfId="40864" xr:uid="{E62EA837-A4C9-4581-BDA3-8A72F4F2E3C3}"/>
    <cellStyle name="20% - 강조색6 3 4 2 3 3" xfId="29844" xr:uid="{620039EE-1435-418C-B2C0-66F595904D92}"/>
    <cellStyle name="20% - 강조색6 3 4 2 4" xfId="13305" xr:uid="{CFF3CA29-C6C6-4659-99CA-27F7E14CE59B}"/>
    <cellStyle name="20% - 강조색6 3 4 2 4 2" xfId="35354" xr:uid="{E3536508-D5D0-411A-AF81-AB9B4DB8C156}"/>
    <cellStyle name="20% - 강조색6 3 4 2 5" xfId="24334" xr:uid="{93086193-3393-43E2-871B-8B1367A8A269}"/>
    <cellStyle name="20% - 강조색6 3 4 2 6" xfId="50492" xr:uid="{8E39DAAE-55C7-473A-8BDB-1E6FF3E5DA3D}"/>
    <cellStyle name="20% - 강조색6 3 4 3" xfId="3639" xr:uid="{793E63F6-E989-4CCC-8778-0385649E2B39}"/>
    <cellStyle name="20% - 강조색6 3 4 3 2" xfId="9165" xr:uid="{9F8C1BE2-7914-4CD3-978B-439442C1432F}"/>
    <cellStyle name="20% - 강조색6 3 4 3 2 2" xfId="20194" xr:uid="{C240CCC8-C01C-49D7-9D2D-A8B966B7C534}"/>
    <cellStyle name="20% - 강조색6 3 4 3 2 2 2" xfId="42243" xr:uid="{C105BA3C-860A-45DE-A621-A889B70D0CC2}"/>
    <cellStyle name="20% - 강조색6 3 4 3 2 3" xfId="31223" xr:uid="{815BF220-B9BB-48AB-82BC-A8C2F670ED37}"/>
    <cellStyle name="20% - 강조색6 3 4 3 3" xfId="14684" xr:uid="{DBA3C600-70E2-4051-A796-6C9D115DD1D9}"/>
    <cellStyle name="20% - 강조색6 3 4 3 3 2" xfId="36733" xr:uid="{63DCFDEC-488A-43A8-83C4-32A6C07AD624}"/>
    <cellStyle name="20% - 강조색6 3 4 3 4" xfId="25713" xr:uid="{667ED94C-D73F-4A95-8A7C-ED8AA7042924}"/>
    <cellStyle name="20% - 강조색6 3 4 3 5" xfId="51871" xr:uid="{8E605E5C-CDDB-48D7-8077-7C4A831630DE}"/>
    <cellStyle name="20% - 강조색6 3 4 4" xfId="6410" xr:uid="{71D71E1D-1430-4014-91DB-05B373533483}"/>
    <cellStyle name="20% - 강조색6 3 4 4 2" xfId="17439" xr:uid="{AFE7D69A-A9CA-4DBF-8A1C-A8E54EEB914A}"/>
    <cellStyle name="20% - 강조색6 3 4 4 2 2" xfId="39488" xr:uid="{9E1EB172-7B16-4B31-910C-66EDFD523DCD}"/>
    <cellStyle name="20% - 강조색6 3 4 4 3" xfId="28468" xr:uid="{3F56F041-4E3D-41A0-A541-32EB510C7ABC}"/>
    <cellStyle name="20% - 강조색6 3 4 4 4" xfId="54624" xr:uid="{5782D7B0-BB9C-402D-8AED-C3831ADA332D}"/>
    <cellStyle name="20% - 강조색6 3 4 5" xfId="11929" xr:uid="{3EF3F2A7-01E8-4B47-B2BB-1E725279842F}"/>
    <cellStyle name="20% - 강조색6 3 4 5 2" xfId="33978" xr:uid="{4D66A730-0A0C-4AB9-B044-4F0A9B8103A0}"/>
    <cellStyle name="20% - 강조색6 3 4 6" xfId="22958" xr:uid="{DC27563A-0F61-4F25-B5AE-8C1FAB485DC6}"/>
    <cellStyle name="20% - 강조색6 3 4 7" xfId="49115" xr:uid="{D3A5B123-545F-4FCC-892D-42B796520F1F}"/>
    <cellStyle name="20% - 강조색6 3 5" xfId="1551" xr:uid="{E3438891-228B-4885-9D12-35D624851BE6}"/>
    <cellStyle name="20% - 강조색6 3 5 2" xfId="4327" xr:uid="{90BA2E5B-C1BB-4727-B08A-E79289A14C8B}"/>
    <cellStyle name="20% - 강조색6 3 5 2 2" xfId="9853" xr:uid="{DADFC830-C236-44B9-8130-22D73C2558D5}"/>
    <cellStyle name="20% - 강조색6 3 5 2 2 2" xfId="20882" xr:uid="{FB3B396F-258F-4736-BF25-156852004C4C}"/>
    <cellStyle name="20% - 강조색6 3 5 2 2 2 2" xfId="42931" xr:uid="{9D2E9C51-A16F-444D-9950-2E91A795E26C}"/>
    <cellStyle name="20% - 강조색6 3 5 2 2 3" xfId="31911" xr:uid="{42E1D660-5E3C-4C4C-81E8-E8C16D0C0B97}"/>
    <cellStyle name="20% - 강조색6 3 5 2 3" xfId="15372" xr:uid="{51D908FA-78E8-4A10-BFFA-D684F1887D1C}"/>
    <cellStyle name="20% - 강조색6 3 5 2 3 2" xfId="37421" xr:uid="{C6AEE617-1A24-4B69-9739-8B0ACDCCAE20}"/>
    <cellStyle name="20% - 강조색6 3 5 2 4" xfId="26401" xr:uid="{7973DE29-F0B8-44D8-921A-62E4E6EB21FE}"/>
    <cellStyle name="20% - 강조색6 3 5 2 5" xfId="52559" xr:uid="{011E7529-18AF-4E4D-8ED8-A3C695409A28}"/>
    <cellStyle name="20% - 강조색6 3 5 3" xfId="7098" xr:uid="{20839723-D175-4581-AAD0-6BF7B0A70A8C}"/>
    <cellStyle name="20% - 강조색6 3 5 3 2" xfId="18127" xr:uid="{5A570445-D032-41D5-816F-24C0A6AA8956}"/>
    <cellStyle name="20% - 강조색6 3 5 3 2 2" xfId="40176" xr:uid="{A4ACCB43-2F73-410B-A9AA-6C4F2E1772A8}"/>
    <cellStyle name="20% - 강조색6 3 5 3 3" xfId="29156" xr:uid="{D6673D58-4B36-48F4-9723-2D1EA88D6E45}"/>
    <cellStyle name="20% - 강조색6 3 5 4" xfId="12617" xr:uid="{BCB88BD5-8D8B-42E8-BAB9-748CC5C4A77B}"/>
    <cellStyle name="20% - 강조색6 3 5 4 2" xfId="34666" xr:uid="{6A2CC1A5-9228-4445-BD57-4B9E0B97675E}"/>
    <cellStyle name="20% - 강조색6 3 5 5" xfId="23646" xr:uid="{91840641-1BD6-44F5-B84D-023BF3D43B94}"/>
    <cellStyle name="20% - 강조색6 3 5 6" xfId="49804" xr:uid="{83F42091-7C76-40AE-B767-8D6CC0151455}"/>
    <cellStyle name="20% - 강조색6 3 6" xfId="2951" xr:uid="{FE19BC74-BD4B-4639-9A99-F6DD18D2FFC0}"/>
    <cellStyle name="20% - 강조색6 3 6 2" xfId="8477" xr:uid="{5B8E65A7-FFFA-4807-B424-B39D631C8C0E}"/>
    <cellStyle name="20% - 강조색6 3 6 2 2" xfId="19506" xr:uid="{2205422E-2741-426F-B5E9-D495A443F53B}"/>
    <cellStyle name="20% - 강조색6 3 6 2 2 2" xfId="41555" xr:uid="{2230E284-939C-41BB-B888-0B20816354EF}"/>
    <cellStyle name="20% - 강조색6 3 6 2 3" xfId="30535" xr:uid="{CC4D5D82-EBB5-4A2F-9D09-35CF43E846F2}"/>
    <cellStyle name="20% - 강조색6 3 6 3" xfId="13996" xr:uid="{05438B44-613D-4805-B136-22046168F436}"/>
    <cellStyle name="20% - 강조색6 3 6 3 2" xfId="36045" xr:uid="{17CE24E4-01FF-492D-B381-7DC91CF3D871}"/>
    <cellStyle name="20% - 강조색6 3 6 4" xfId="25025" xr:uid="{19846F3B-B844-4886-BB9B-15FBE8ADB650}"/>
    <cellStyle name="20% - 강조색6 3 6 5" xfId="51183" xr:uid="{3C253FA8-D01C-4CCE-98C8-327C016A73F0}"/>
    <cellStyle name="20% - 강조색6 3 7" xfId="5722" xr:uid="{A745A30C-E830-4094-A0C5-211A54DA69FB}"/>
    <cellStyle name="20% - 강조색6 3 7 2" xfId="16751" xr:uid="{005B18F6-7B34-4FA7-8D85-996D426192FA}"/>
    <cellStyle name="20% - 강조색6 3 7 2 2" xfId="38800" xr:uid="{3748D8CE-1678-48AA-8AE1-79D6BBCE0856}"/>
    <cellStyle name="20% - 강조색6 3 7 3" xfId="27780" xr:uid="{B125E9AA-76F8-446D-B0A8-B0763D174830}"/>
    <cellStyle name="20% - 강조색6 3 7 4" xfId="53937" xr:uid="{EAA37FAB-EFB8-43E5-ACB0-87CDEABF3C15}"/>
    <cellStyle name="20% - 강조색6 3 8" xfId="11241" xr:uid="{5A427FBE-DCF3-4611-B104-2587DA74C659}"/>
    <cellStyle name="20% - 강조색6 3 8 2" xfId="33290" xr:uid="{BFB103C1-2CC8-4760-871F-EE35EF146EF0}"/>
    <cellStyle name="20% - 강조색6 3 9" xfId="22270" xr:uid="{69CFA9D6-67E3-49E9-A841-F9D53F40F149}"/>
    <cellStyle name="20% - 강조색6 4" xfId="103" xr:uid="{00000000-0005-0000-0000-000002010000}"/>
    <cellStyle name="20% - 강조색6 4 10" xfId="48441" xr:uid="{BDE2F56F-0BFC-43B9-ACCA-D91CFEF07E8E}"/>
    <cellStyle name="20% - 강조색6 4 2" xfId="232" xr:uid="{00000000-0005-0000-0000-000003010000}"/>
    <cellStyle name="20% - 강조색6 4 2 2" xfId="592" xr:uid="{00000000-0005-0000-0000-000004010000}"/>
    <cellStyle name="20% - 강조색6 4 2 2 2" xfId="1329" xr:uid="{A0019FBB-0E2D-430E-A43C-A72906A725AF}"/>
    <cellStyle name="20% - 강조색6 4 2 2 2 2" xfId="2723" xr:uid="{06BDB544-6635-4364-8FF5-F458F59428D4}"/>
    <cellStyle name="20% - 강조색6 4 2 2 2 2 2" xfId="5499" xr:uid="{42A72953-6E0D-4EF5-84B1-F4BE6A7F2A7A}"/>
    <cellStyle name="20% - 강조색6 4 2 2 2 2 2 2" xfId="11025" xr:uid="{1DAF825D-8E2B-4E96-8BB4-611C373DE4F1}"/>
    <cellStyle name="20% - 강조색6 4 2 2 2 2 2 2 2" xfId="22054" xr:uid="{71D566D3-7AB6-4CA8-8063-18A0B58E6286}"/>
    <cellStyle name="20% - 강조색6 4 2 2 2 2 2 2 2 2" xfId="44103" xr:uid="{91A656FF-5BD1-4DD9-AC48-97488AC4B8E4}"/>
    <cellStyle name="20% - 강조색6 4 2 2 2 2 2 2 3" xfId="33083" xr:uid="{E21C92EF-DA8F-451B-8A1B-F6C61055F178}"/>
    <cellStyle name="20% - 강조색6 4 2 2 2 2 2 3" xfId="16544" xr:uid="{BCB323B0-D391-4AA3-ACAD-4DC3DE8F83F1}"/>
    <cellStyle name="20% - 강조색6 4 2 2 2 2 2 3 2" xfId="38593" xr:uid="{A425DF8E-DCE2-4503-AEA3-1B51C21A4810}"/>
    <cellStyle name="20% - 강조색6 4 2 2 2 2 2 4" xfId="27573" xr:uid="{6B847DDA-07E3-4ABE-854D-1BDB537B575C}"/>
    <cellStyle name="20% - 강조색6 4 2 2 2 2 2 5" xfId="53731" xr:uid="{411E201A-BFBD-4A17-BD15-3D5B7FE189E1}"/>
    <cellStyle name="20% - 강조색6 4 2 2 2 2 3" xfId="8270" xr:uid="{E47FC708-4DEC-478B-BA47-3B035DAEED91}"/>
    <cellStyle name="20% - 강조색6 4 2 2 2 2 3 2" xfId="19299" xr:uid="{0126E489-D839-490E-A1A0-521E60C38FFB}"/>
    <cellStyle name="20% - 강조색6 4 2 2 2 2 3 2 2" xfId="41348" xr:uid="{EC420BC5-C2EF-408E-80D8-63B3FA4D668F}"/>
    <cellStyle name="20% - 강조색6 4 2 2 2 2 3 3" xfId="30328" xr:uid="{E02A3D51-2CAE-42C3-AA67-D32FB6AF0016}"/>
    <cellStyle name="20% - 강조색6 4 2 2 2 2 4" xfId="13789" xr:uid="{18F0772A-00E7-4147-9A1D-D9635DD1DAA6}"/>
    <cellStyle name="20% - 강조색6 4 2 2 2 2 4 2" xfId="35838" xr:uid="{B5A2B5C3-EBC7-4281-A6B4-6035F7A66A23}"/>
    <cellStyle name="20% - 강조색6 4 2 2 2 2 5" xfId="24818" xr:uid="{467EF85D-E3E6-4674-B2D9-3C96727E207F}"/>
    <cellStyle name="20% - 강조색6 4 2 2 2 2 6" xfId="50976" xr:uid="{E0A99FD8-8E85-4EFB-9E76-DFA79AC4D478}"/>
    <cellStyle name="20% - 강조색6 4 2 2 2 3" xfId="4123" xr:uid="{544ED6AD-332A-4F03-BC12-505C4C9DF95C}"/>
    <cellStyle name="20% - 강조색6 4 2 2 2 3 2" xfId="9649" xr:uid="{FCDEDABC-18FC-4E04-ABD9-54BCDF1E51A8}"/>
    <cellStyle name="20% - 강조색6 4 2 2 2 3 2 2" xfId="20678" xr:uid="{464F3C58-573B-4B68-9A08-14428319A19F}"/>
    <cellStyle name="20% - 강조색6 4 2 2 2 3 2 2 2" xfId="42727" xr:uid="{AB489D98-912B-42C9-BB3A-3E7A0EC524D3}"/>
    <cellStyle name="20% - 강조색6 4 2 2 2 3 2 3" xfId="31707" xr:uid="{0FEB0EE8-C95E-4940-BCF3-ED38AD5F9706}"/>
    <cellStyle name="20% - 강조색6 4 2 2 2 3 3" xfId="15168" xr:uid="{D0B8836D-6695-49D4-8879-6889BC988964}"/>
    <cellStyle name="20% - 강조색6 4 2 2 2 3 3 2" xfId="37217" xr:uid="{A9D84249-D787-478E-A963-4DAD0084F799}"/>
    <cellStyle name="20% - 강조색6 4 2 2 2 3 4" xfId="26197" xr:uid="{A78ED86B-18C3-462E-B614-69254562562D}"/>
    <cellStyle name="20% - 강조색6 4 2 2 2 3 5" xfId="52355" xr:uid="{21444C0F-3005-4A79-BDA0-444606B63B0D}"/>
    <cellStyle name="20% - 강조색6 4 2 2 2 4" xfId="6894" xr:uid="{2C6E27AA-96A1-4C52-BE73-BCF7387BB757}"/>
    <cellStyle name="20% - 강조색6 4 2 2 2 4 2" xfId="17923" xr:uid="{1153B158-0D77-43B3-A7E6-948FF8B86CD8}"/>
    <cellStyle name="20% - 강조색6 4 2 2 2 4 2 2" xfId="39972" xr:uid="{60A42046-F72F-4D38-8AFE-6024B4922A58}"/>
    <cellStyle name="20% - 강조색6 4 2 2 2 4 3" xfId="28952" xr:uid="{17885508-5865-476D-8946-4523ECB8C92B}"/>
    <cellStyle name="20% - 강조색6 4 2 2 2 4 4" xfId="55108" xr:uid="{27802926-55E4-4CA8-83C2-EBB41DA236B8}"/>
    <cellStyle name="20% - 강조색6 4 2 2 2 5" xfId="12413" xr:uid="{E28622CF-2B1A-4B81-BCA0-C653FCDEE286}"/>
    <cellStyle name="20% - 강조색6 4 2 2 2 5 2" xfId="34462" xr:uid="{FDE3089A-AF74-4828-B33B-07020E29FCD9}"/>
    <cellStyle name="20% - 강조색6 4 2 2 2 6" xfId="23442" xr:uid="{D6159FCF-4939-4617-A361-93D450D17865}"/>
    <cellStyle name="20% - 강조색6 4 2 2 2 7" xfId="49599" xr:uid="{30A211A1-83C0-4355-8ADA-9CC15BD90B1F}"/>
    <cellStyle name="20% - 강조색6 4 2 2 3" xfId="2035" xr:uid="{0B22D9B2-2397-4114-A74A-ACC48DF7B4DE}"/>
    <cellStyle name="20% - 강조색6 4 2 2 3 2" xfId="4811" xr:uid="{BC46829F-E274-429E-B9F8-B61392AEF3C3}"/>
    <cellStyle name="20% - 강조색6 4 2 2 3 2 2" xfId="10337" xr:uid="{E44F9203-DB92-486C-87A9-6C4633E85086}"/>
    <cellStyle name="20% - 강조색6 4 2 2 3 2 2 2" xfId="21366" xr:uid="{E9507615-7A87-4DE7-B0C2-B8C600FF7215}"/>
    <cellStyle name="20% - 강조색6 4 2 2 3 2 2 2 2" xfId="43415" xr:uid="{1604E05F-BE83-4CCB-B11D-AA164D8152A0}"/>
    <cellStyle name="20% - 강조색6 4 2 2 3 2 2 3" xfId="32395" xr:uid="{1AE394D4-198F-4BC1-BD04-55CD83F72FD6}"/>
    <cellStyle name="20% - 강조색6 4 2 2 3 2 3" xfId="15856" xr:uid="{8DF700BA-BE3C-4B22-96BF-3C6BF3793AE3}"/>
    <cellStyle name="20% - 강조색6 4 2 2 3 2 3 2" xfId="37905" xr:uid="{518338FA-7389-4487-ACF7-6ADFE991C34D}"/>
    <cellStyle name="20% - 강조색6 4 2 2 3 2 4" xfId="26885" xr:uid="{C1EA5DA4-ED7E-4AB5-8F91-546E1C55A872}"/>
    <cellStyle name="20% - 강조색6 4 2 2 3 2 5" xfId="53043" xr:uid="{C9037B19-06DA-468F-BBB6-185B0B3FDD9D}"/>
    <cellStyle name="20% - 강조색6 4 2 2 3 3" xfId="7582" xr:uid="{4B68658B-BD46-4AD8-B902-9705E1CD2EB9}"/>
    <cellStyle name="20% - 강조색6 4 2 2 3 3 2" xfId="18611" xr:uid="{F7FD67DC-9148-4010-9860-DBDD744C1D29}"/>
    <cellStyle name="20% - 강조색6 4 2 2 3 3 2 2" xfId="40660" xr:uid="{A7EA0666-B567-4340-B405-A5E6D8D15ADE}"/>
    <cellStyle name="20% - 강조색6 4 2 2 3 3 3" xfId="29640" xr:uid="{DEDB2FFD-DB97-4BAB-88B0-5C1BBEC18CD9}"/>
    <cellStyle name="20% - 강조색6 4 2 2 3 4" xfId="13101" xr:uid="{4DF34B51-3C2A-4AD5-9FC7-C30F4826E5E1}"/>
    <cellStyle name="20% - 강조색6 4 2 2 3 4 2" xfId="35150" xr:uid="{57BDB7F9-BBCC-4F0E-84D7-93D06C6EB975}"/>
    <cellStyle name="20% - 강조색6 4 2 2 3 5" xfId="24130" xr:uid="{0FBF13D5-2E85-4626-A97A-F65D86924B2B}"/>
    <cellStyle name="20% - 강조색6 4 2 2 3 6" xfId="50288" xr:uid="{BB767207-86B2-43E7-81C2-2F6F6934447B}"/>
    <cellStyle name="20% - 강조색6 4 2 2 4" xfId="3435" xr:uid="{71C1484B-4794-4786-8510-C444877652BB}"/>
    <cellStyle name="20% - 강조색6 4 2 2 4 2" xfId="8961" xr:uid="{66B9EBE8-BF91-4B39-A323-CBE242A46223}"/>
    <cellStyle name="20% - 강조색6 4 2 2 4 2 2" xfId="19990" xr:uid="{9C3BF390-437E-42AB-96E6-596F70E0218D}"/>
    <cellStyle name="20% - 강조색6 4 2 2 4 2 2 2" xfId="42039" xr:uid="{D58081DF-CCE8-4FAA-89B0-35713C7B0FEC}"/>
    <cellStyle name="20% - 강조색6 4 2 2 4 2 3" xfId="31019" xr:uid="{D1DAFCFA-FC92-43C6-A35C-E84A940A0878}"/>
    <cellStyle name="20% - 강조색6 4 2 2 4 3" xfId="14480" xr:uid="{B464B124-C101-4EB2-A112-D1D79DA679A0}"/>
    <cellStyle name="20% - 강조색6 4 2 2 4 3 2" xfId="36529" xr:uid="{6709404E-BC40-4096-8C3B-263F310B5AAE}"/>
    <cellStyle name="20% - 강조색6 4 2 2 4 4" xfId="25509" xr:uid="{0CD3A3A1-FE5F-4722-BDED-70E8EDC4660B}"/>
    <cellStyle name="20% - 강조색6 4 2 2 4 5" xfId="51667" xr:uid="{C891B798-228C-442D-8921-F3794C67121A}"/>
    <cellStyle name="20% - 강조색6 4 2 2 5" xfId="6206" xr:uid="{863DE6D9-7A83-4E93-809E-810EC7A57065}"/>
    <cellStyle name="20% - 강조색6 4 2 2 5 2" xfId="17235" xr:uid="{DF61A517-EC80-4ADA-A10B-3661FB4133F6}"/>
    <cellStyle name="20% - 강조색6 4 2 2 5 2 2" xfId="39284" xr:uid="{522EA5C5-22DF-4DE2-BBF1-E3A40C9150CA}"/>
    <cellStyle name="20% - 강조색6 4 2 2 5 3" xfId="28264" xr:uid="{428153AE-5AED-44C1-AEE3-E0B6F4B74CF1}"/>
    <cellStyle name="20% - 강조색6 4 2 2 5 4" xfId="54420" xr:uid="{2B8BAA2D-BE49-456C-80F6-A436A2968816}"/>
    <cellStyle name="20% - 강조색6 4 2 2 6" xfId="11725" xr:uid="{96B35343-D48D-44F6-AEDA-70A93898556A}"/>
    <cellStyle name="20% - 강조색6 4 2 2 6 2" xfId="33774" xr:uid="{A74C15C0-5D99-4443-A3B4-98A31486D7D7}"/>
    <cellStyle name="20% - 강조색6 4 2 2 7" xfId="22754" xr:uid="{4EA64F4D-FC45-4035-BDDF-8F4EFEA4FFA5}"/>
    <cellStyle name="20% - 강조색6 4 2 2 8" xfId="48911" xr:uid="{728AD3A5-2042-4D06-9AC4-877353F3026A}"/>
    <cellStyle name="20% - 강조색6 4 2 3" xfId="987" xr:uid="{2E23A0FD-5A86-4B57-8BF1-7B4167EB8FDB}"/>
    <cellStyle name="20% - 강조색6 4 2 3 2" xfId="2381" xr:uid="{7C543273-0A6F-40A3-A36A-6C8FCB72E238}"/>
    <cellStyle name="20% - 강조색6 4 2 3 2 2" xfId="5157" xr:uid="{B41F61A6-C83C-4399-A0F9-3BFCAC1E7FB8}"/>
    <cellStyle name="20% - 강조색6 4 2 3 2 2 2" xfId="10683" xr:uid="{D3D45DDC-9382-492F-B1CD-E02FC5EAFF6B}"/>
    <cellStyle name="20% - 강조색6 4 2 3 2 2 2 2" xfId="21712" xr:uid="{F90B374B-B109-419B-879D-E64E06A86EA4}"/>
    <cellStyle name="20% - 강조색6 4 2 3 2 2 2 2 2" xfId="43761" xr:uid="{A33586DE-051A-4C1E-8F67-D00D99DEA36B}"/>
    <cellStyle name="20% - 강조색6 4 2 3 2 2 2 3" xfId="32741" xr:uid="{02671EBF-E1B9-4733-890B-987D650BE47D}"/>
    <cellStyle name="20% - 강조색6 4 2 3 2 2 3" xfId="16202" xr:uid="{4A7AE2EF-2D01-4D0C-8D3A-99FE2F658FA2}"/>
    <cellStyle name="20% - 강조색6 4 2 3 2 2 3 2" xfId="38251" xr:uid="{3FADF595-2D29-4171-9563-62579349828D}"/>
    <cellStyle name="20% - 강조색6 4 2 3 2 2 4" xfId="27231" xr:uid="{7BD1A2C3-74A4-49D8-A638-8EB58AB4805A}"/>
    <cellStyle name="20% - 강조색6 4 2 3 2 2 5" xfId="53389" xr:uid="{6815F500-F01B-4065-B4C2-A46D2B1C2507}"/>
    <cellStyle name="20% - 강조색6 4 2 3 2 3" xfId="7928" xr:uid="{34C8B0D5-5498-4C11-9078-63E8C4C24E2D}"/>
    <cellStyle name="20% - 강조색6 4 2 3 2 3 2" xfId="18957" xr:uid="{129410CB-1211-487D-8370-75DF0FBF276E}"/>
    <cellStyle name="20% - 강조색6 4 2 3 2 3 2 2" xfId="41006" xr:uid="{CDF1EEDF-2E84-4D0B-BEE5-A941E9465C3D}"/>
    <cellStyle name="20% - 강조색6 4 2 3 2 3 3" xfId="29986" xr:uid="{FAD4EDD7-67ED-459C-BA26-09FE3077C639}"/>
    <cellStyle name="20% - 강조색6 4 2 3 2 4" xfId="13447" xr:uid="{96C5AD29-CBEA-4429-BC15-925AECA077C5}"/>
    <cellStyle name="20% - 강조색6 4 2 3 2 4 2" xfId="35496" xr:uid="{8CE1719D-AB03-4CC2-9F05-7212A3D4AB19}"/>
    <cellStyle name="20% - 강조색6 4 2 3 2 5" xfId="24476" xr:uid="{02BC4247-8FBA-4215-9569-379E9E4803FB}"/>
    <cellStyle name="20% - 강조색6 4 2 3 2 6" xfId="50634" xr:uid="{91924A6D-3F89-46DB-A15E-4693317C8219}"/>
    <cellStyle name="20% - 강조색6 4 2 3 3" xfId="3781" xr:uid="{2F00BDBF-5AFE-4DC8-8EAD-A7B1374D7492}"/>
    <cellStyle name="20% - 강조색6 4 2 3 3 2" xfId="9307" xr:uid="{FB742D27-E3CF-465B-8F84-67D51FE2C916}"/>
    <cellStyle name="20% - 강조색6 4 2 3 3 2 2" xfId="20336" xr:uid="{CF66673A-54F8-4841-88CE-77DCC29578C9}"/>
    <cellStyle name="20% - 강조색6 4 2 3 3 2 2 2" xfId="42385" xr:uid="{B73AB242-EA77-4666-8C78-D3D4E8E8F9BB}"/>
    <cellStyle name="20% - 강조색6 4 2 3 3 2 3" xfId="31365" xr:uid="{8630AD6E-3BCC-46B6-86ED-86AE63CAFF50}"/>
    <cellStyle name="20% - 강조색6 4 2 3 3 3" xfId="14826" xr:uid="{2E718C84-9222-4DA5-ADFD-57317B736483}"/>
    <cellStyle name="20% - 강조색6 4 2 3 3 3 2" xfId="36875" xr:uid="{95DE42DC-7668-4750-B157-E6CB2D9CC397}"/>
    <cellStyle name="20% - 강조색6 4 2 3 3 4" xfId="25855" xr:uid="{235599EE-93BD-4731-A01E-225FED769652}"/>
    <cellStyle name="20% - 강조색6 4 2 3 3 5" xfId="52013" xr:uid="{C5C7FC56-F327-4349-9051-CD74521443C5}"/>
    <cellStyle name="20% - 강조색6 4 2 3 4" xfId="6552" xr:uid="{9464E588-C99E-49F7-9185-6C59C3581B48}"/>
    <cellStyle name="20% - 강조색6 4 2 3 4 2" xfId="17581" xr:uid="{AAF6934C-662C-47D8-85F2-791FA6E1F140}"/>
    <cellStyle name="20% - 강조색6 4 2 3 4 2 2" xfId="39630" xr:uid="{DCF03170-51E0-4302-ACC7-3627187869B2}"/>
    <cellStyle name="20% - 강조색6 4 2 3 4 3" xfId="28610" xr:uid="{7D2B4151-241F-4539-A06E-1384FD90AEF9}"/>
    <cellStyle name="20% - 강조색6 4 2 3 4 4" xfId="54766" xr:uid="{3C2A6A32-7D26-4EC8-BFA5-4E9340E6DA47}"/>
    <cellStyle name="20% - 강조색6 4 2 3 5" xfId="12071" xr:uid="{082F8E9D-022A-40B4-BA65-EF90AEB641A0}"/>
    <cellStyle name="20% - 강조색6 4 2 3 5 2" xfId="34120" xr:uid="{F4CA0D8A-DA64-47A7-8A87-7D0E9BCE302F}"/>
    <cellStyle name="20% - 강조색6 4 2 3 6" xfId="23100" xr:uid="{0A8E7BD8-042B-461F-8B75-942817548F6C}"/>
    <cellStyle name="20% - 강조색6 4 2 3 7" xfId="49257" xr:uid="{B3EB2FCD-E703-47EA-8338-206E952D9738}"/>
    <cellStyle name="20% - 강조색6 4 2 4" xfId="1693" xr:uid="{FF0C58E6-3DA3-47C3-8E98-D15BF35229A7}"/>
    <cellStyle name="20% - 강조색6 4 2 4 2" xfId="4469" xr:uid="{0800EA21-BD08-4CF2-BD8F-82FF8D94F15C}"/>
    <cellStyle name="20% - 강조색6 4 2 4 2 2" xfId="9995" xr:uid="{40F7EED2-A057-47FC-B7C5-8A37947D0B41}"/>
    <cellStyle name="20% - 강조색6 4 2 4 2 2 2" xfId="21024" xr:uid="{770B86C9-7838-4711-BB03-27410493D940}"/>
    <cellStyle name="20% - 강조색6 4 2 4 2 2 2 2" xfId="43073" xr:uid="{8D677396-1528-4CDC-8F05-4C358A443C67}"/>
    <cellStyle name="20% - 강조색6 4 2 4 2 2 3" xfId="32053" xr:uid="{69BF3AD5-EB99-4674-945C-A5EB1F08A67C}"/>
    <cellStyle name="20% - 강조색6 4 2 4 2 3" xfId="15514" xr:uid="{722E035C-616D-4385-A150-713D6CEB92D8}"/>
    <cellStyle name="20% - 강조색6 4 2 4 2 3 2" xfId="37563" xr:uid="{9348C71E-AEA7-4007-B97E-F099003A92FB}"/>
    <cellStyle name="20% - 강조색6 4 2 4 2 4" xfId="26543" xr:uid="{C79CC3BD-7BB5-4328-A199-B667FE84A62E}"/>
    <cellStyle name="20% - 강조색6 4 2 4 2 5" xfId="52701" xr:uid="{490229B9-1A0D-4325-B22E-E84FE0691331}"/>
    <cellStyle name="20% - 강조색6 4 2 4 3" xfId="7240" xr:uid="{C2DD3786-FF14-4D6A-9486-C09243B579D1}"/>
    <cellStyle name="20% - 강조색6 4 2 4 3 2" xfId="18269" xr:uid="{A81FC6AB-C731-4AE7-AFEB-98C85FFE7202}"/>
    <cellStyle name="20% - 강조색6 4 2 4 3 2 2" xfId="40318" xr:uid="{00827BA3-7E0F-459F-A03F-5C8DA1443DE9}"/>
    <cellStyle name="20% - 강조색6 4 2 4 3 3" xfId="29298" xr:uid="{8AC43D5C-C318-43C6-8516-606E193A0D15}"/>
    <cellStyle name="20% - 강조색6 4 2 4 4" xfId="12759" xr:uid="{0B5FC0C3-18F3-4830-B2E3-2D1C07581CED}"/>
    <cellStyle name="20% - 강조색6 4 2 4 4 2" xfId="34808" xr:uid="{3C38C11A-901A-47F0-99CD-D16CE8B00D8A}"/>
    <cellStyle name="20% - 강조색6 4 2 4 5" xfId="23788" xr:uid="{AF2139CD-95BF-4457-A5C0-02EFE4970C01}"/>
    <cellStyle name="20% - 강조색6 4 2 4 6" xfId="49946" xr:uid="{00C04B31-651A-42AE-A24D-CC709183ABCA}"/>
    <cellStyle name="20% - 강조색6 4 2 5" xfId="3093" xr:uid="{CB45DDE1-898A-4DA4-BCB9-F94785AB1CBF}"/>
    <cellStyle name="20% - 강조색6 4 2 5 2" xfId="8619" xr:uid="{CA6B9B77-1C61-42E7-A2E9-CC9B8C0AE5C3}"/>
    <cellStyle name="20% - 강조색6 4 2 5 2 2" xfId="19648" xr:uid="{BFBECB6F-3AF8-4F3E-B72A-1F1EB366AAD1}"/>
    <cellStyle name="20% - 강조색6 4 2 5 2 2 2" xfId="41697" xr:uid="{E5C37CCE-37EB-4698-A0A2-5A49CF866C89}"/>
    <cellStyle name="20% - 강조색6 4 2 5 2 3" xfId="30677" xr:uid="{6534ADB6-B9B2-4F8E-96B7-B99F09E79DCC}"/>
    <cellStyle name="20% - 강조색6 4 2 5 3" xfId="14138" xr:uid="{CD1BA41A-4E0D-4966-BC44-9F92235244CA}"/>
    <cellStyle name="20% - 강조색6 4 2 5 3 2" xfId="36187" xr:uid="{80216A60-290C-48B9-85E2-3E9734A3410F}"/>
    <cellStyle name="20% - 강조색6 4 2 5 4" xfId="25167" xr:uid="{34045EA0-9403-45A3-B0FC-D21A2618209E}"/>
    <cellStyle name="20% - 강조색6 4 2 5 5" xfId="51325" xr:uid="{12AB5CFC-B374-4DA7-AEEE-94B58DA236BA}"/>
    <cellStyle name="20% - 강조색6 4 2 6" xfId="5864" xr:uid="{07A93A5E-527B-4DC8-822B-5705169F18BA}"/>
    <cellStyle name="20% - 강조색6 4 2 6 2" xfId="16893" xr:uid="{705FE136-2355-4359-9BF2-9DE5FBD5F387}"/>
    <cellStyle name="20% - 강조색6 4 2 6 2 2" xfId="38942" xr:uid="{1AE1E105-F26A-45CA-A51C-76269E1FC958}"/>
    <cellStyle name="20% - 강조색6 4 2 6 3" xfId="27922" xr:uid="{4E47E925-D7A4-49FC-8108-8B5BA9D58CFB}"/>
    <cellStyle name="20% - 강조색6 4 2 6 4" xfId="54079" xr:uid="{C549C4FF-D473-45BD-9468-DC5F69C7C50D}"/>
    <cellStyle name="20% - 강조색6 4 2 7" xfId="11383" xr:uid="{2D9D2B74-5433-45E9-B97D-6436D1976F3B}"/>
    <cellStyle name="20% - 강조색6 4 2 7 2" xfId="33432" xr:uid="{C9FDA3A5-20B0-40F7-B380-F6D2D68AF275}"/>
    <cellStyle name="20% - 강조색6 4 2 8" xfId="22412" xr:uid="{E0288AE1-2A48-468D-B744-CD490E31CBE5}"/>
    <cellStyle name="20% - 강조색6 4 2 9" xfId="48570" xr:uid="{9BE3483A-9B8B-467E-8426-F785552844F3}"/>
    <cellStyle name="20% - 강조색6 4 3" xfId="463" xr:uid="{00000000-0005-0000-0000-000005010000}"/>
    <cellStyle name="20% - 강조색6 4 3 2" xfId="1200" xr:uid="{C1A8580E-F5BE-454B-B246-B556B25FDBEF}"/>
    <cellStyle name="20% - 강조색6 4 3 2 2" xfId="2594" xr:uid="{DE42F639-6CE1-4F4D-927E-32177EC43548}"/>
    <cellStyle name="20% - 강조색6 4 3 2 2 2" xfId="5370" xr:uid="{1ECD6046-BD4B-46DC-8C91-E26F9B3BB5AB}"/>
    <cellStyle name="20% - 강조색6 4 3 2 2 2 2" xfId="10896" xr:uid="{A27BEF61-CB83-4E39-86D8-66D97BD3A8FA}"/>
    <cellStyle name="20% - 강조색6 4 3 2 2 2 2 2" xfId="21925" xr:uid="{D7A13C57-1EDB-4C27-8FCF-2EC09CA3C420}"/>
    <cellStyle name="20% - 강조색6 4 3 2 2 2 2 2 2" xfId="43974" xr:uid="{B3E6BAA0-A1A1-4985-AB82-0C305E91E711}"/>
    <cellStyle name="20% - 강조색6 4 3 2 2 2 2 3" xfId="32954" xr:uid="{9E660D2C-517B-4819-A7EB-B36BD9F106DA}"/>
    <cellStyle name="20% - 강조색6 4 3 2 2 2 3" xfId="16415" xr:uid="{87F81AF4-B314-46C7-BA75-BB613664FE2A}"/>
    <cellStyle name="20% - 강조색6 4 3 2 2 2 3 2" xfId="38464" xr:uid="{A7922DAB-E877-47B5-A0C8-DD6F8677A9AE}"/>
    <cellStyle name="20% - 강조색6 4 3 2 2 2 4" xfId="27444" xr:uid="{9ACFA865-E6A2-4508-865A-F788C89FF743}"/>
    <cellStyle name="20% - 강조색6 4 3 2 2 2 5" xfId="53602" xr:uid="{6BC811B3-0AEB-4BD0-A633-C06AB143D7EB}"/>
    <cellStyle name="20% - 강조색6 4 3 2 2 3" xfId="8141" xr:uid="{281AB861-02C5-4289-A75D-A955899D5D3D}"/>
    <cellStyle name="20% - 강조색6 4 3 2 2 3 2" xfId="19170" xr:uid="{76F1B05F-2EFA-400E-BB70-42BBCF85B682}"/>
    <cellStyle name="20% - 강조색6 4 3 2 2 3 2 2" xfId="41219" xr:uid="{CEAAFC92-7059-4534-B512-C55AF59CBAFE}"/>
    <cellStyle name="20% - 강조색6 4 3 2 2 3 3" xfId="30199" xr:uid="{6A60AAC3-884D-463A-8805-63B540E4A62D}"/>
    <cellStyle name="20% - 강조색6 4 3 2 2 4" xfId="13660" xr:uid="{63671ECC-BFB8-4428-86C1-46AD022081E9}"/>
    <cellStyle name="20% - 강조색6 4 3 2 2 4 2" xfId="35709" xr:uid="{0E6D3E93-425E-4D06-80C3-47A469A97BD0}"/>
    <cellStyle name="20% - 강조색6 4 3 2 2 5" xfId="24689" xr:uid="{44E48C23-460A-4721-BB5D-75E7723E005F}"/>
    <cellStyle name="20% - 강조색6 4 3 2 2 6" xfId="50847" xr:uid="{70E212DA-04FA-46C4-88FE-0F177E692BC1}"/>
    <cellStyle name="20% - 강조색6 4 3 2 3" xfId="3994" xr:uid="{DC5962C2-2315-45BE-8A98-2F102A50EB13}"/>
    <cellStyle name="20% - 강조색6 4 3 2 3 2" xfId="9520" xr:uid="{6C8CF8EC-5EDB-4C48-869D-06E614CDEC31}"/>
    <cellStyle name="20% - 강조색6 4 3 2 3 2 2" xfId="20549" xr:uid="{18EEF66E-5772-47BD-BBF4-3C6D6E9D5ED8}"/>
    <cellStyle name="20% - 강조색6 4 3 2 3 2 2 2" xfId="42598" xr:uid="{A8039903-D2D9-41D4-881D-2B755F2AA3DD}"/>
    <cellStyle name="20% - 강조색6 4 3 2 3 2 3" xfId="31578" xr:uid="{24F5D590-D3C3-4662-B7FF-B4421D5FD2B8}"/>
    <cellStyle name="20% - 강조색6 4 3 2 3 3" xfId="15039" xr:uid="{64000FB0-57A5-4482-B493-F38CDE3D8226}"/>
    <cellStyle name="20% - 강조색6 4 3 2 3 3 2" xfId="37088" xr:uid="{8354ADF2-F20F-4A98-93B6-763B9D9012D0}"/>
    <cellStyle name="20% - 강조색6 4 3 2 3 4" xfId="26068" xr:uid="{9A8C339D-E6E8-4D17-BA14-08D18DE5D085}"/>
    <cellStyle name="20% - 강조색6 4 3 2 3 5" xfId="52226" xr:uid="{D605D60B-AAEA-4BAA-B52F-A07B59F7B419}"/>
    <cellStyle name="20% - 강조색6 4 3 2 4" xfId="6765" xr:uid="{2CD6947F-1672-43E0-8B20-DC19C04A582E}"/>
    <cellStyle name="20% - 강조색6 4 3 2 4 2" xfId="17794" xr:uid="{0DCEADF9-91C7-4F40-98FE-47554B3E4F5C}"/>
    <cellStyle name="20% - 강조색6 4 3 2 4 2 2" xfId="39843" xr:uid="{E13B7DAC-F16E-47F4-A533-05AA34DF555D}"/>
    <cellStyle name="20% - 강조색6 4 3 2 4 3" xfId="28823" xr:uid="{F236CA8B-ABA8-4E37-9D48-0A6423EA551B}"/>
    <cellStyle name="20% - 강조색6 4 3 2 4 4" xfId="54979" xr:uid="{11AC66DA-484D-4719-ABF0-7BF09279B945}"/>
    <cellStyle name="20% - 강조색6 4 3 2 5" xfId="12284" xr:uid="{EB384DD3-F05B-4024-88A1-A0A62CC10867}"/>
    <cellStyle name="20% - 강조색6 4 3 2 5 2" xfId="34333" xr:uid="{FFB7D4AF-E69E-4646-983B-8E47FC171719}"/>
    <cellStyle name="20% - 강조색6 4 3 2 6" xfId="23313" xr:uid="{BFE4345A-A17E-4A04-8DB6-7E1447A26549}"/>
    <cellStyle name="20% - 강조색6 4 3 2 7" xfId="49470" xr:uid="{43D1754F-C640-476C-AF44-B0A29AF9EF38}"/>
    <cellStyle name="20% - 강조색6 4 3 3" xfId="1906" xr:uid="{166BA6CD-9528-4666-B6FF-DC20D4BE30BC}"/>
    <cellStyle name="20% - 강조색6 4 3 3 2" xfId="4682" xr:uid="{81A5CF5E-4A5A-42D8-9168-1DC1A9EC20A6}"/>
    <cellStyle name="20% - 강조색6 4 3 3 2 2" xfId="10208" xr:uid="{C0954434-CB4D-4021-B4DB-137DFDA3A3ED}"/>
    <cellStyle name="20% - 강조색6 4 3 3 2 2 2" xfId="21237" xr:uid="{343727D9-209E-4D1F-B28B-F654804C828D}"/>
    <cellStyle name="20% - 강조색6 4 3 3 2 2 2 2" xfId="43286" xr:uid="{9AD65146-5E16-4034-A8F1-A8F16292AC91}"/>
    <cellStyle name="20% - 강조색6 4 3 3 2 2 3" xfId="32266" xr:uid="{BB712164-FBF0-4A90-B431-30CD219F3A41}"/>
    <cellStyle name="20% - 강조색6 4 3 3 2 3" xfId="15727" xr:uid="{96AF4279-392D-4C28-8DF0-FC6ED37F2BC3}"/>
    <cellStyle name="20% - 강조색6 4 3 3 2 3 2" xfId="37776" xr:uid="{1EBA3696-4C74-4839-940E-87B75F7B37DC}"/>
    <cellStyle name="20% - 강조색6 4 3 3 2 4" xfId="26756" xr:uid="{D518EEB3-F65D-4B28-934D-518BFECEAA32}"/>
    <cellStyle name="20% - 강조색6 4 3 3 2 5" xfId="52914" xr:uid="{FD4C7346-30CF-4CD2-AF04-2D8EBC1FBA8A}"/>
    <cellStyle name="20% - 강조색6 4 3 3 3" xfId="7453" xr:uid="{1D510C80-3805-4961-9303-E6AFFE6FE7F3}"/>
    <cellStyle name="20% - 강조색6 4 3 3 3 2" xfId="18482" xr:uid="{58467981-F521-4AF8-B6A4-FCCCD344E12C}"/>
    <cellStyle name="20% - 강조색6 4 3 3 3 2 2" xfId="40531" xr:uid="{AD5CDA02-C9A2-4FEB-9F4E-5ACD3F454109}"/>
    <cellStyle name="20% - 강조색6 4 3 3 3 3" xfId="29511" xr:uid="{FBDB2117-30D1-44AF-9DF9-F24DDDCAF7B4}"/>
    <cellStyle name="20% - 강조색6 4 3 3 4" xfId="12972" xr:uid="{972946DA-6958-4BD6-91C2-1BFD093240C4}"/>
    <cellStyle name="20% - 강조색6 4 3 3 4 2" xfId="35021" xr:uid="{78A49657-0101-46B6-BBCE-580D7B8B79CC}"/>
    <cellStyle name="20% - 강조색6 4 3 3 5" xfId="24001" xr:uid="{44D0ADB2-BDE4-4116-B355-3655DA8F5731}"/>
    <cellStyle name="20% - 강조색6 4 3 3 6" xfId="50159" xr:uid="{902B3B6C-0CDF-47EB-8E8E-85B5E0D9C868}"/>
    <cellStyle name="20% - 강조색6 4 3 4" xfId="3306" xr:uid="{99F95C94-A695-4E85-BED4-91115182FBDB}"/>
    <cellStyle name="20% - 강조색6 4 3 4 2" xfId="8832" xr:uid="{1A1663B8-53C8-4BD6-9E2E-0C6670B0C817}"/>
    <cellStyle name="20% - 강조색6 4 3 4 2 2" xfId="19861" xr:uid="{2D96C82E-C2F2-440E-B824-2DC29ED68C87}"/>
    <cellStyle name="20% - 강조색6 4 3 4 2 2 2" xfId="41910" xr:uid="{470221C0-2935-4949-B352-0C4B3F50F5A6}"/>
    <cellStyle name="20% - 강조색6 4 3 4 2 3" xfId="30890" xr:uid="{1EB3DDA3-F24B-453E-ACA4-291326A3AE53}"/>
    <cellStyle name="20% - 강조색6 4 3 4 3" xfId="14351" xr:uid="{77EB9E14-2A90-49C1-B219-B0F970174170}"/>
    <cellStyle name="20% - 강조색6 4 3 4 3 2" xfId="36400" xr:uid="{BFF72365-F38D-4048-B5C3-851AA4E58E2F}"/>
    <cellStyle name="20% - 강조색6 4 3 4 4" xfId="25380" xr:uid="{131232A0-1FA1-4141-8AE4-F60F22672F62}"/>
    <cellStyle name="20% - 강조색6 4 3 4 5" xfId="51538" xr:uid="{A70D2F9A-1CC9-4C44-91DF-164D7F5B1CDD}"/>
    <cellStyle name="20% - 강조색6 4 3 5" xfId="6077" xr:uid="{2308E818-6B98-47B0-9363-746D27551C33}"/>
    <cellStyle name="20% - 강조색6 4 3 5 2" xfId="17106" xr:uid="{DDB52506-300E-4E0C-86D5-D08B6D27682C}"/>
    <cellStyle name="20% - 강조색6 4 3 5 2 2" xfId="39155" xr:uid="{A79CAC6D-138A-4332-8F05-2E9581B13A6C}"/>
    <cellStyle name="20% - 강조색6 4 3 5 3" xfId="28135" xr:uid="{C4B22C2C-06FB-4F8D-98C8-13162A9C06DF}"/>
    <cellStyle name="20% - 강조색6 4 3 5 4" xfId="54291" xr:uid="{4311F641-AAB6-4341-845A-07BEC9C243CE}"/>
    <cellStyle name="20% - 강조색6 4 3 6" xfId="11596" xr:uid="{CE1E50E6-B432-4727-9266-F5BEB2F0474C}"/>
    <cellStyle name="20% - 강조색6 4 3 6 2" xfId="33645" xr:uid="{228579A0-95B1-47D7-BADA-C95E188C4F15}"/>
    <cellStyle name="20% - 강조색6 4 3 7" xfId="22625" xr:uid="{1DE9CCFD-F6FD-4ED6-AA30-1F567BACA966}"/>
    <cellStyle name="20% - 강조색6 4 3 8" xfId="48782" xr:uid="{E15853E1-FB4C-4D3A-8A21-0D827AC11510}"/>
    <cellStyle name="20% - 강조색6 4 4" xfId="858" xr:uid="{1FF45203-EEBC-46FE-8055-3AA670C6857D}"/>
    <cellStyle name="20% - 강조색6 4 4 2" xfId="2252" xr:uid="{EDB2385B-1945-4B1E-9A2B-6D95FB99D5E7}"/>
    <cellStyle name="20% - 강조색6 4 4 2 2" xfId="5028" xr:uid="{F976569A-AA1C-4345-8C88-0CF2CC48026E}"/>
    <cellStyle name="20% - 강조색6 4 4 2 2 2" xfId="10554" xr:uid="{957F66EC-0288-4352-91F4-F9FA5711CA15}"/>
    <cellStyle name="20% - 강조색6 4 4 2 2 2 2" xfId="21583" xr:uid="{97DAFFA2-033B-4FC7-BA72-9F89D8FDBE46}"/>
    <cellStyle name="20% - 강조색6 4 4 2 2 2 2 2" xfId="43632" xr:uid="{CB3396CC-D06E-4D0F-9175-A39B1E487E62}"/>
    <cellStyle name="20% - 강조색6 4 4 2 2 2 3" xfId="32612" xr:uid="{44FB73B2-7BAB-41EB-9DB6-9AB2BE827D1F}"/>
    <cellStyle name="20% - 강조색6 4 4 2 2 3" xfId="16073" xr:uid="{8D174C90-2609-4D35-9956-17407D87CC99}"/>
    <cellStyle name="20% - 강조색6 4 4 2 2 3 2" xfId="38122" xr:uid="{782A8FCC-3D05-450A-82A0-451264E2B38B}"/>
    <cellStyle name="20% - 강조색6 4 4 2 2 4" xfId="27102" xr:uid="{36FD8F38-C2CC-44D2-A753-027BA462B63D}"/>
    <cellStyle name="20% - 강조색6 4 4 2 2 5" xfId="53260" xr:uid="{887A514E-E6DF-4795-ABD1-80CC51683EC4}"/>
    <cellStyle name="20% - 강조색6 4 4 2 3" xfId="7799" xr:uid="{DA299BE1-6451-4EA3-A1F3-96A701E66F79}"/>
    <cellStyle name="20% - 강조색6 4 4 2 3 2" xfId="18828" xr:uid="{47CA9FA6-94F3-4F25-93BB-9B0548C5FC99}"/>
    <cellStyle name="20% - 강조색6 4 4 2 3 2 2" xfId="40877" xr:uid="{2E34B002-C48D-44EC-9212-B97FDBF1E47F}"/>
    <cellStyle name="20% - 강조색6 4 4 2 3 3" xfId="29857" xr:uid="{4E2A7885-347E-4A7A-B41F-13BA42FFBAB5}"/>
    <cellStyle name="20% - 강조색6 4 4 2 4" xfId="13318" xr:uid="{23DB73FE-32D0-49D9-8C2B-2D09A48BC35C}"/>
    <cellStyle name="20% - 강조색6 4 4 2 4 2" xfId="35367" xr:uid="{04D37CAA-8376-4321-8744-97FF8218452E}"/>
    <cellStyle name="20% - 강조색6 4 4 2 5" xfId="24347" xr:uid="{79A72766-F4DD-4297-8DC5-506702090A39}"/>
    <cellStyle name="20% - 강조색6 4 4 2 6" xfId="50505" xr:uid="{9CB64BF8-1927-4550-9A3E-D6248E260259}"/>
    <cellStyle name="20% - 강조색6 4 4 3" xfId="3652" xr:uid="{916D2DE9-F4B1-4C64-8C35-4864B82AB311}"/>
    <cellStyle name="20% - 강조색6 4 4 3 2" xfId="9178" xr:uid="{5166B693-EC84-4216-A378-85DA924BEACC}"/>
    <cellStyle name="20% - 강조색6 4 4 3 2 2" xfId="20207" xr:uid="{8682DEDA-EA75-4435-94ED-A9229B081243}"/>
    <cellStyle name="20% - 강조색6 4 4 3 2 2 2" xfId="42256" xr:uid="{23C35FC8-055F-4D6F-BB5A-5851314E10CA}"/>
    <cellStyle name="20% - 강조색6 4 4 3 2 3" xfId="31236" xr:uid="{F1D11A44-2A10-4D3F-A557-EEBCFE1C405E}"/>
    <cellStyle name="20% - 강조색6 4 4 3 3" xfId="14697" xr:uid="{60BC88E9-3543-43A2-AAAB-6D5C1590C135}"/>
    <cellStyle name="20% - 강조색6 4 4 3 3 2" xfId="36746" xr:uid="{A12F710A-07C4-4E8F-AB53-A1F79A1C05A0}"/>
    <cellStyle name="20% - 강조색6 4 4 3 4" xfId="25726" xr:uid="{65ACC837-8B62-49A0-B3F3-FF43501F3F22}"/>
    <cellStyle name="20% - 강조색6 4 4 3 5" xfId="51884" xr:uid="{C1209945-A06F-4DA5-AA01-6A3AF14902AF}"/>
    <cellStyle name="20% - 강조색6 4 4 4" xfId="6423" xr:uid="{FC9B973B-DB9B-443A-BFE3-F9C32E383A39}"/>
    <cellStyle name="20% - 강조색6 4 4 4 2" xfId="17452" xr:uid="{F71E6DB7-5615-4291-97CE-E48294073FDC}"/>
    <cellStyle name="20% - 강조색6 4 4 4 2 2" xfId="39501" xr:uid="{22B3C2D3-F713-4450-8CFF-BEF9DE657A35}"/>
    <cellStyle name="20% - 강조색6 4 4 4 3" xfId="28481" xr:uid="{B40E0EDE-27D2-444C-A7C8-292FEAE7AFEF}"/>
    <cellStyle name="20% - 강조색6 4 4 4 4" xfId="54637" xr:uid="{8B6A2622-744B-4EC4-9FE1-EFDBF725AD70}"/>
    <cellStyle name="20% - 강조색6 4 4 5" xfId="11942" xr:uid="{DF4EA47D-17BF-400F-BB6A-2531700204DD}"/>
    <cellStyle name="20% - 강조색6 4 4 5 2" xfId="33991" xr:uid="{99EB8124-48FE-492D-9F6C-F7EE8D459DC6}"/>
    <cellStyle name="20% - 강조색6 4 4 6" xfId="22971" xr:uid="{C42DB9EE-1023-4CC3-8BE6-5330EDB6F8CF}"/>
    <cellStyle name="20% - 강조색6 4 4 7" xfId="49128" xr:uid="{C956F24A-7262-459C-9F39-FD4FCC4AF590}"/>
    <cellStyle name="20% - 강조색6 4 5" xfId="1564" xr:uid="{09618347-1A74-40E8-B40A-CDAB1E9AF2F7}"/>
    <cellStyle name="20% - 강조색6 4 5 2" xfId="4340" xr:uid="{5A3746B4-8C43-46DA-9A46-C6A250DC278F}"/>
    <cellStyle name="20% - 강조색6 4 5 2 2" xfId="9866" xr:uid="{C0032982-0D9E-4C9D-AA97-CE57FE61A599}"/>
    <cellStyle name="20% - 강조색6 4 5 2 2 2" xfId="20895" xr:uid="{CEF82989-5283-4131-9021-6C8EE686E79C}"/>
    <cellStyle name="20% - 강조색6 4 5 2 2 2 2" xfId="42944" xr:uid="{C79ED084-DDF5-4B78-A58B-35D772A1F0D4}"/>
    <cellStyle name="20% - 강조색6 4 5 2 2 3" xfId="31924" xr:uid="{FC43C408-4A50-499C-8CE2-B2D82C27FF7F}"/>
    <cellStyle name="20% - 강조색6 4 5 2 3" xfId="15385" xr:uid="{35190B51-A699-4A6A-808B-CD6A6AB8079F}"/>
    <cellStyle name="20% - 강조색6 4 5 2 3 2" xfId="37434" xr:uid="{B70F8266-A5CF-4C38-9302-0BB3D9AEF2EC}"/>
    <cellStyle name="20% - 강조색6 4 5 2 4" xfId="26414" xr:uid="{5AFFA3E4-71B0-4875-B5A5-1C39662CF8C4}"/>
    <cellStyle name="20% - 강조색6 4 5 2 5" xfId="52572" xr:uid="{6113EF1B-7216-4F94-B1B8-8EE79300DACD}"/>
    <cellStyle name="20% - 강조색6 4 5 3" xfId="7111" xr:uid="{A024BA1A-B460-4590-85A6-095D357D4ACC}"/>
    <cellStyle name="20% - 강조색6 4 5 3 2" xfId="18140" xr:uid="{4A3A4F14-BA29-4903-AD1B-7B06EEC0F8CB}"/>
    <cellStyle name="20% - 강조색6 4 5 3 2 2" xfId="40189" xr:uid="{E4B997B4-675D-4A22-8112-1B4BE62CE1BA}"/>
    <cellStyle name="20% - 강조색6 4 5 3 3" xfId="29169" xr:uid="{7F92E599-4770-42DD-A201-21943A863F76}"/>
    <cellStyle name="20% - 강조색6 4 5 4" xfId="12630" xr:uid="{C444F927-541E-44F9-A872-845C67A5E050}"/>
    <cellStyle name="20% - 강조색6 4 5 4 2" xfId="34679" xr:uid="{EBBBA36E-3080-40AB-855B-F85374C6627F}"/>
    <cellStyle name="20% - 강조색6 4 5 5" xfId="23659" xr:uid="{BBE76D6D-5B41-4496-B880-AFC8AB45E6C4}"/>
    <cellStyle name="20% - 강조색6 4 5 6" xfId="49817" xr:uid="{AF328951-9CF1-446D-BB46-FD2D0F18A30A}"/>
    <cellStyle name="20% - 강조색6 4 6" xfId="2964" xr:uid="{FF35A30B-C07F-40C4-B39E-2BA9304A1AE8}"/>
    <cellStyle name="20% - 강조색6 4 6 2" xfId="8490" xr:uid="{16F8DA14-24BA-4EA3-9390-BA8991FC5CBD}"/>
    <cellStyle name="20% - 강조색6 4 6 2 2" xfId="19519" xr:uid="{7D5F7FF2-00D2-475C-ACF0-D6CA4AD42E65}"/>
    <cellStyle name="20% - 강조색6 4 6 2 2 2" xfId="41568" xr:uid="{1EE77EA1-2D58-4CD7-9A40-A4634DD4B58E}"/>
    <cellStyle name="20% - 강조색6 4 6 2 3" xfId="30548" xr:uid="{31167C48-66D9-4BA7-9C7F-D1D416EE4C5D}"/>
    <cellStyle name="20% - 강조색6 4 6 3" xfId="14009" xr:uid="{0510A1C9-EA76-49C8-8B59-29F9CCCCCD5D}"/>
    <cellStyle name="20% - 강조색6 4 6 3 2" xfId="36058" xr:uid="{DF1DA9AD-C1C3-4229-A4BD-4E411543538B}"/>
    <cellStyle name="20% - 강조색6 4 6 4" xfId="25038" xr:uid="{EF754FE4-CECC-40DB-9800-552CE12FFA99}"/>
    <cellStyle name="20% - 강조색6 4 6 5" xfId="51196" xr:uid="{3045E1E9-B93A-4E22-831B-6BB13F37B698}"/>
    <cellStyle name="20% - 강조색6 4 7" xfId="5735" xr:uid="{DBC9DDBA-5EEC-4FF6-947C-219FF598E622}"/>
    <cellStyle name="20% - 강조색6 4 7 2" xfId="16764" xr:uid="{7522C726-A11D-43C2-B774-B1325850DDFB}"/>
    <cellStyle name="20% - 강조색6 4 7 2 2" xfId="38813" xr:uid="{7757385C-8727-468F-B482-9BCF73DBFD09}"/>
    <cellStyle name="20% - 강조색6 4 7 3" xfId="27793" xr:uid="{FC5776BF-E4EE-4C4D-BE31-522CB7063910}"/>
    <cellStyle name="20% - 강조색6 4 7 4" xfId="53950" xr:uid="{1641AD34-F725-46E0-B5FB-C98E667763E9}"/>
    <cellStyle name="20% - 강조색6 4 8" xfId="11254" xr:uid="{C89344D1-D424-4743-9654-3EEEEB8C39B9}"/>
    <cellStyle name="20% - 강조색6 4 8 2" xfId="33303" xr:uid="{3D42F3EF-88A3-4D09-ADB3-5634CB876079}"/>
    <cellStyle name="20% - 강조색6 4 9" xfId="22283" xr:uid="{894DCB92-8CBA-46EF-B553-6C9BEBB829F6}"/>
    <cellStyle name="20% - 강조색6 5" xfId="116" xr:uid="{00000000-0005-0000-0000-000006010000}"/>
    <cellStyle name="20% - 강조색6 5 10" xfId="48454" xr:uid="{D350032D-5884-4F36-9F1A-81573CB8B98B}"/>
    <cellStyle name="20% - 강조색6 5 2" xfId="245" xr:uid="{00000000-0005-0000-0000-000007010000}"/>
    <cellStyle name="20% - 강조색6 5 2 2" xfId="605" xr:uid="{00000000-0005-0000-0000-000008010000}"/>
    <cellStyle name="20% - 강조색6 5 2 2 2" xfId="1342" xr:uid="{73938C5C-2369-4153-84D3-0C6C0A5B769D}"/>
    <cellStyle name="20% - 강조색6 5 2 2 2 2" xfId="2736" xr:uid="{89F2A3FC-D963-49E5-8493-7D4BF0A25CFE}"/>
    <cellStyle name="20% - 강조색6 5 2 2 2 2 2" xfId="5512" xr:uid="{27FA0FED-D664-4812-82EE-9F2B96EAA075}"/>
    <cellStyle name="20% - 강조색6 5 2 2 2 2 2 2" xfId="11038" xr:uid="{382AEA03-1992-4B8F-8B5E-EAFC2BEA6F6F}"/>
    <cellStyle name="20% - 강조색6 5 2 2 2 2 2 2 2" xfId="22067" xr:uid="{AA4BDF90-0A4E-4A37-A225-FD39168C68B9}"/>
    <cellStyle name="20% - 강조색6 5 2 2 2 2 2 2 2 2" xfId="44116" xr:uid="{3436F58B-F5DB-4961-8164-CAC83FAC8D27}"/>
    <cellStyle name="20% - 강조색6 5 2 2 2 2 2 2 3" xfId="33096" xr:uid="{DB749696-31F0-4907-8EA1-D775773D692E}"/>
    <cellStyle name="20% - 강조색6 5 2 2 2 2 2 3" xfId="16557" xr:uid="{51DA3AE7-7F7B-409D-B976-6F996AFAFCA0}"/>
    <cellStyle name="20% - 강조색6 5 2 2 2 2 2 3 2" xfId="38606" xr:uid="{5F2EBEB3-AE12-4334-9E00-3E33404B619B}"/>
    <cellStyle name="20% - 강조색6 5 2 2 2 2 2 4" xfId="27586" xr:uid="{098566C2-E227-41F6-9493-9FFC9DF6EA3C}"/>
    <cellStyle name="20% - 강조색6 5 2 2 2 2 2 5" xfId="53744" xr:uid="{9F25F7E7-BA29-41FA-A1A1-404588FAEE73}"/>
    <cellStyle name="20% - 강조색6 5 2 2 2 2 3" xfId="8283" xr:uid="{9A2B0719-C6BF-4952-A08F-C0E3E35A6330}"/>
    <cellStyle name="20% - 강조색6 5 2 2 2 2 3 2" xfId="19312" xr:uid="{486025FB-B84A-458A-ADC1-533A02027CA7}"/>
    <cellStyle name="20% - 강조색6 5 2 2 2 2 3 2 2" xfId="41361" xr:uid="{2ABEEB74-5D09-4883-9EC1-4C9A03E2FC68}"/>
    <cellStyle name="20% - 강조색6 5 2 2 2 2 3 3" xfId="30341" xr:uid="{0337880B-7CD7-4E03-AFCF-9A407024E578}"/>
    <cellStyle name="20% - 강조색6 5 2 2 2 2 4" xfId="13802" xr:uid="{3329ADBE-76EE-4076-8332-9FD31E081091}"/>
    <cellStyle name="20% - 강조색6 5 2 2 2 2 4 2" xfId="35851" xr:uid="{B4F51ECF-FB86-4E6E-8686-1730FE9A3A79}"/>
    <cellStyle name="20% - 강조색6 5 2 2 2 2 5" xfId="24831" xr:uid="{AA1AFB7A-60AD-4768-8295-C6EE88ADA8BD}"/>
    <cellStyle name="20% - 강조색6 5 2 2 2 2 6" xfId="50989" xr:uid="{7BEB3E47-F6CD-4C3B-AF5D-175844293DA6}"/>
    <cellStyle name="20% - 강조색6 5 2 2 2 3" xfId="4136" xr:uid="{6953B944-F5B0-45AB-AE40-E8D425DD37D2}"/>
    <cellStyle name="20% - 강조색6 5 2 2 2 3 2" xfId="9662" xr:uid="{9B1E644C-A49F-4BE8-9A12-F3E342B4DEC4}"/>
    <cellStyle name="20% - 강조색6 5 2 2 2 3 2 2" xfId="20691" xr:uid="{F264A91B-7E44-45F0-ABC8-DF561384B10A}"/>
    <cellStyle name="20% - 강조색6 5 2 2 2 3 2 2 2" xfId="42740" xr:uid="{AA30C9D2-5993-4370-84F2-85027D48507B}"/>
    <cellStyle name="20% - 강조색6 5 2 2 2 3 2 3" xfId="31720" xr:uid="{848220A7-2CAF-4D49-97C5-48C42E7B5CCB}"/>
    <cellStyle name="20% - 강조색6 5 2 2 2 3 3" xfId="15181" xr:uid="{5640A6B6-2497-4970-AF4E-0F1DE44F2D57}"/>
    <cellStyle name="20% - 강조색6 5 2 2 2 3 3 2" xfId="37230" xr:uid="{D186C242-F02C-44D8-A4F1-0EDF5A545F8D}"/>
    <cellStyle name="20% - 강조색6 5 2 2 2 3 4" xfId="26210" xr:uid="{106CE4A5-515A-4ED9-8BC6-460454CF4337}"/>
    <cellStyle name="20% - 강조색6 5 2 2 2 3 5" xfId="52368" xr:uid="{7739D9DE-1F5F-4BB9-909D-B702C8B0D04F}"/>
    <cellStyle name="20% - 강조색6 5 2 2 2 4" xfId="6907" xr:uid="{F946E931-3E53-4293-A5E2-CC3FB4A98C47}"/>
    <cellStyle name="20% - 강조색6 5 2 2 2 4 2" xfId="17936" xr:uid="{806BAD6C-623B-4FE5-A576-57BF81757DD3}"/>
    <cellStyle name="20% - 강조색6 5 2 2 2 4 2 2" xfId="39985" xr:uid="{CFFEF9AE-4784-4B87-B513-5511DEC9DF3E}"/>
    <cellStyle name="20% - 강조색6 5 2 2 2 4 3" xfId="28965" xr:uid="{758F1775-645A-4B00-B97C-86F8300A2B87}"/>
    <cellStyle name="20% - 강조색6 5 2 2 2 4 4" xfId="55121" xr:uid="{60CD577F-4DF1-49C7-B3CB-0C29ADDA76C3}"/>
    <cellStyle name="20% - 강조색6 5 2 2 2 5" xfId="12426" xr:uid="{C4C3B4CB-3B55-4BD1-8CB0-64E456E70F7C}"/>
    <cellStyle name="20% - 강조색6 5 2 2 2 5 2" xfId="34475" xr:uid="{3FB694C8-D97E-45C1-97DA-9F04D29E9337}"/>
    <cellStyle name="20% - 강조색6 5 2 2 2 6" xfId="23455" xr:uid="{6F875421-2CDF-430A-B09B-6ACB36D913C6}"/>
    <cellStyle name="20% - 강조색6 5 2 2 2 7" xfId="49612" xr:uid="{30AD2FE4-7122-42C2-AF2D-5ED8D4B0919F}"/>
    <cellStyle name="20% - 강조색6 5 2 2 3" xfId="2048" xr:uid="{883AC477-E6DF-47ED-A64B-BB8E23C19032}"/>
    <cellStyle name="20% - 강조색6 5 2 2 3 2" xfId="4824" xr:uid="{7F8DB620-7C9C-4EE0-9DC5-267D9F99C40D}"/>
    <cellStyle name="20% - 강조색6 5 2 2 3 2 2" xfId="10350" xr:uid="{1B61C132-A238-4D0F-8ED2-3A4F56930DB3}"/>
    <cellStyle name="20% - 강조색6 5 2 2 3 2 2 2" xfId="21379" xr:uid="{CAE74230-98D7-41A2-A220-55ECFD8B2117}"/>
    <cellStyle name="20% - 강조색6 5 2 2 3 2 2 2 2" xfId="43428" xr:uid="{BFDEC415-6FE9-4848-80D7-A977BD148354}"/>
    <cellStyle name="20% - 강조색6 5 2 2 3 2 2 3" xfId="32408" xr:uid="{47195AA0-6392-4296-95E4-394725B37CFA}"/>
    <cellStyle name="20% - 강조색6 5 2 2 3 2 3" xfId="15869" xr:uid="{28293A08-D51A-4D2D-AAEC-4BE6F3500C4E}"/>
    <cellStyle name="20% - 강조색6 5 2 2 3 2 3 2" xfId="37918" xr:uid="{095B7674-F59A-486D-9774-F1BEE002C129}"/>
    <cellStyle name="20% - 강조색6 5 2 2 3 2 4" xfId="26898" xr:uid="{F5A2EE64-6972-4649-B391-71BCADC50D4B}"/>
    <cellStyle name="20% - 강조색6 5 2 2 3 2 5" xfId="53056" xr:uid="{13DA7448-CA41-4736-B59D-9D0B911B1EDF}"/>
    <cellStyle name="20% - 강조색6 5 2 2 3 3" xfId="7595" xr:uid="{2CF9C315-0D72-4511-9A1B-CD4B10D1FC20}"/>
    <cellStyle name="20% - 강조색6 5 2 2 3 3 2" xfId="18624" xr:uid="{79862B9F-7F01-4393-A309-06052C2B1CE4}"/>
    <cellStyle name="20% - 강조색6 5 2 2 3 3 2 2" xfId="40673" xr:uid="{78EFE5CF-5BE3-4422-A20E-81DF85423E30}"/>
    <cellStyle name="20% - 강조색6 5 2 2 3 3 3" xfId="29653" xr:uid="{83FFE6BC-003D-430D-AD47-013F15392F45}"/>
    <cellStyle name="20% - 강조색6 5 2 2 3 4" xfId="13114" xr:uid="{31B04C5A-0743-4804-9D1C-A925F343CC21}"/>
    <cellStyle name="20% - 강조색6 5 2 2 3 4 2" xfId="35163" xr:uid="{C14DC110-C5A9-4E8D-8ADC-467042F063B2}"/>
    <cellStyle name="20% - 강조색6 5 2 2 3 5" xfId="24143" xr:uid="{98D6CEB7-D9B0-40E7-9D81-3CB9935F19BC}"/>
    <cellStyle name="20% - 강조색6 5 2 2 3 6" xfId="50301" xr:uid="{DE8B36E8-B94A-46B0-92D0-7FF7ADE22FA9}"/>
    <cellStyle name="20% - 강조색6 5 2 2 4" xfId="3448" xr:uid="{4267F548-DF39-4DED-BF73-81832D17C53D}"/>
    <cellStyle name="20% - 강조색6 5 2 2 4 2" xfId="8974" xr:uid="{D88FC579-0B26-4E68-80CA-DCA4D3C2EDE2}"/>
    <cellStyle name="20% - 강조색6 5 2 2 4 2 2" xfId="20003" xr:uid="{512D896B-64D5-4FA2-A6F5-559112BD4DC3}"/>
    <cellStyle name="20% - 강조색6 5 2 2 4 2 2 2" xfId="42052" xr:uid="{6EAEE6AC-135D-46F9-B545-E48EABC214EB}"/>
    <cellStyle name="20% - 강조색6 5 2 2 4 2 3" xfId="31032" xr:uid="{F97D2B5F-7259-42F4-B00F-2BE14BAA70EE}"/>
    <cellStyle name="20% - 강조색6 5 2 2 4 3" xfId="14493" xr:uid="{F5725D7F-A963-4913-AA1D-39D61EEFBDE7}"/>
    <cellStyle name="20% - 강조색6 5 2 2 4 3 2" xfId="36542" xr:uid="{CCCED922-51B7-420B-9763-945D00B55292}"/>
    <cellStyle name="20% - 강조색6 5 2 2 4 4" xfId="25522" xr:uid="{C1D292B5-FD04-4DAA-8ADE-7B785951547C}"/>
    <cellStyle name="20% - 강조색6 5 2 2 4 5" xfId="51680" xr:uid="{3932A8E5-3D93-4F6F-855F-266EC4DDE21A}"/>
    <cellStyle name="20% - 강조색6 5 2 2 5" xfId="6219" xr:uid="{492AAD89-A02C-4105-91DD-BE7E11F03175}"/>
    <cellStyle name="20% - 강조색6 5 2 2 5 2" xfId="17248" xr:uid="{551A0FA3-5573-44A8-8167-838FFCFC6DD7}"/>
    <cellStyle name="20% - 강조색6 5 2 2 5 2 2" xfId="39297" xr:uid="{B337F971-7339-4908-A69F-0738FD7DFF64}"/>
    <cellStyle name="20% - 강조색6 5 2 2 5 3" xfId="28277" xr:uid="{B8423467-8FDD-405E-8A74-CE8A0E01A614}"/>
    <cellStyle name="20% - 강조색6 5 2 2 5 4" xfId="54433" xr:uid="{0839FB84-75A7-49F9-A5B6-ED3725DBEC22}"/>
    <cellStyle name="20% - 강조색6 5 2 2 6" xfId="11738" xr:uid="{1CBB0170-BD62-4FDB-B77F-391024D1F76D}"/>
    <cellStyle name="20% - 강조색6 5 2 2 6 2" xfId="33787" xr:uid="{F27A7F86-CA3A-4873-BFF6-26FF118BC692}"/>
    <cellStyle name="20% - 강조색6 5 2 2 7" xfId="22767" xr:uid="{76D3BC0D-9E26-440D-869C-F0177F604977}"/>
    <cellStyle name="20% - 강조색6 5 2 2 8" xfId="48924" xr:uid="{1C255548-F311-4888-9512-756EAC99FEEB}"/>
    <cellStyle name="20% - 강조색6 5 2 3" xfId="1000" xr:uid="{81CC5290-0F15-4529-AA50-21047AC1A5D1}"/>
    <cellStyle name="20% - 강조색6 5 2 3 2" xfId="2394" xr:uid="{5AFDF2BD-786C-49EE-BFA3-70A065F8D0D6}"/>
    <cellStyle name="20% - 강조색6 5 2 3 2 2" xfId="5170" xr:uid="{AB92234D-CB51-4755-BF98-870A5DF0B68C}"/>
    <cellStyle name="20% - 강조색6 5 2 3 2 2 2" xfId="10696" xr:uid="{E45E63B4-309D-45A3-A23B-8F9C67F0CA56}"/>
    <cellStyle name="20% - 강조색6 5 2 3 2 2 2 2" xfId="21725" xr:uid="{EA6A6A8A-4B76-4BD6-B6B6-FA711D081D3B}"/>
    <cellStyle name="20% - 강조색6 5 2 3 2 2 2 2 2" xfId="43774" xr:uid="{81D61D1F-FF54-4C7F-A60F-FFC362665D4A}"/>
    <cellStyle name="20% - 강조색6 5 2 3 2 2 2 3" xfId="32754" xr:uid="{A954FDA4-B910-4C24-B751-A61A45B157A6}"/>
    <cellStyle name="20% - 강조색6 5 2 3 2 2 3" xfId="16215" xr:uid="{1017F890-AD0A-4EE0-8C92-9E984299B87B}"/>
    <cellStyle name="20% - 강조색6 5 2 3 2 2 3 2" xfId="38264" xr:uid="{2AE40C42-F610-430A-8E49-B613C68B2578}"/>
    <cellStyle name="20% - 강조색6 5 2 3 2 2 4" xfId="27244" xr:uid="{18D55884-88BB-4DD9-8921-9F3DD40250A0}"/>
    <cellStyle name="20% - 강조색6 5 2 3 2 2 5" xfId="53402" xr:uid="{841287DC-FCE6-477A-93B0-63422948DD82}"/>
    <cellStyle name="20% - 강조색6 5 2 3 2 3" xfId="7941" xr:uid="{3E0B4B49-CA0A-4772-9C9D-83560DEF78A0}"/>
    <cellStyle name="20% - 강조색6 5 2 3 2 3 2" xfId="18970" xr:uid="{B6D8953E-86D2-47B8-AC6D-16DE2851B9D1}"/>
    <cellStyle name="20% - 강조색6 5 2 3 2 3 2 2" xfId="41019" xr:uid="{FED9D0B0-5837-412C-A9D4-952E73E657AE}"/>
    <cellStyle name="20% - 강조색6 5 2 3 2 3 3" xfId="29999" xr:uid="{1E36C5D7-724E-4709-88C8-2279E1774276}"/>
    <cellStyle name="20% - 강조색6 5 2 3 2 4" xfId="13460" xr:uid="{308BF72E-6CCD-4D4F-A49A-B2ABDBDF3FAD}"/>
    <cellStyle name="20% - 강조색6 5 2 3 2 4 2" xfId="35509" xr:uid="{7DCB5123-F322-416C-BB04-22F11B0D7666}"/>
    <cellStyle name="20% - 강조색6 5 2 3 2 5" xfId="24489" xr:uid="{112D8396-136F-454D-9E60-F93F799E10F4}"/>
    <cellStyle name="20% - 강조색6 5 2 3 2 6" xfId="50647" xr:uid="{418385AD-F2A1-4201-8AA5-2794F606E9B8}"/>
    <cellStyle name="20% - 강조색6 5 2 3 3" xfId="3794" xr:uid="{DD82F005-C5B8-42E3-A742-67BDDF929507}"/>
    <cellStyle name="20% - 강조색6 5 2 3 3 2" xfId="9320" xr:uid="{54D27F4C-EF7F-4146-85A3-EBE356B7A555}"/>
    <cellStyle name="20% - 강조색6 5 2 3 3 2 2" xfId="20349" xr:uid="{7140654B-7EBD-4C5A-BF30-B8FC4E80289D}"/>
    <cellStyle name="20% - 강조색6 5 2 3 3 2 2 2" xfId="42398" xr:uid="{B4CACA1A-757F-464A-864C-A74E6CAA57A5}"/>
    <cellStyle name="20% - 강조색6 5 2 3 3 2 3" xfId="31378" xr:uid="{00B95D1C-B6DA-478D-8CC3-D82F9185FD8F}"/>
    <cellStyle name="20% - 강조색6 5 2 3 3 3" xfId="14839" xr:uid="{ECDD90EF-3EEC-4724-B245-C6F0D5526625}"/>
    <cellStyle name="20% - 강조색6 5 2 3 3 3 2" xfId="36888" xr:uid="{12C00297-E9AF-46BD-B6B0-099F14CC84EA}"/>
    <cellStyle name="20% - 강조색6 5 2 3 3 4" xfId="25868" xr:uid="{14CE0E68-9D53-48B7-AE85-68C1FB33ABB5}"/>
    <cellStyle name="20% - 강조색6 5 2 3 3 5" xfId="52026" xr:uid="{C131FF3B-E398-45BD-AAA4-9E0F511E0CDD}"/>
    <cellStyle name="20% - 강조색6 5 2 3 4" xfId="6565" xr:uid="{E0A9E082-6D9C-438A-ADB1-E25497ED4AC8}"/>
    <cellStyle name="20% - 강조색6 5 2 3 4 2" xfId="17594" xr:uid="{7BF1EF5F-F9F1-4CD0-A1EA-406F5EE79EE5}"/>
    <cellStyle name="20% - 강조색6 5 2 3 4 2 2" xfId="39643" xr:uid="{DCBC202C-AA96-49EC-9A21-202EB1D96172}"/>
    <cellStyle name="20% - 강조색6 5 2 3 4 3" xfId="28623" xr:uid="{46E7DEBC-7E3F-4821-B270-68C040019F0E}"/>
    <cellStyle name="20% - 강조색6 5 2 3 4 4" xfId="54779" xr:uid="{8CABC33D-CA12-4ACB-9BE7-EEC4A2BF60FE}"/>
    <cellStyle name="20% - 강조색6 5 2 3 5" xfId="12084" xr:uid="{3DA521B9-02A8-4153-883C-B9AD58D7A889}"/>
    <cellStyle name="20% - 강조색6 5 2 3 5 2" xfId="34133" xr:uid="{61510FE7-1F6F-4F16-960D-69C85DB62242}"/>
    <cellStyle name="20% - 강조색6 5 2 3 6" xfId="23113" xr:uid="{8C820919-31B5-4D09-A99B-082CD76BF0BE}"/>
    <cellStyle name="20% - 강조색6 5 2 3 7" xfId="49270" xr:uid="{932AFE36-34F9-4543-B6EA-3BE552E86BBE}"/>
    <cellStyle name="20% - 강조색6 5 2 4" xfId="1706" xr:uid="{1CA3F2AC-D95D-4AF8-8ED8-E6338611851C}"/>
    <cellStyle name="20% - 강조색6 5 2 4 2" xfId="4482" xr:uid="{FDEE92A9-05DF-4E24-9EF3-5E6285DD147C}"/>
    <cellStyle name="20% - 강조색6 5 2 4 2 2" xfId="10008" xr:uid="{7794A61E-853D-4BE4-ADC6-A5FF7E69A6B5}"/>
    <cellStyle name="20% - 강조색6 5 2 4 2 2 2" xfId="21037" xr:uid="{9DDC1C47-7FE6-4B95-8BFC-7DBFF3A3EC54}"/>
    <cellStyle name="20% - 강조색6 5 2 4 2 2 2 2" xfId="43086" xr:uid="{078B1298-B3B4-4512-AF98-CDC7B0BB7794}"/>
    <cellStyle name="20% - 강조색6 5 2 4 2 2 3" xfId="32066" xr:uid="{4FF9D393-8AF1-4C04-86DD-1DF0F2B267B1}"/>
    <cellStyle name="20% - 강조색6 5 2 4 2 3" xfId="15527" xr:uid="{85856074-8256-4881-B962-8F345A5DDF4B}"/>
    <cellStyle name="20% - 강조색6 5 2 4 2 3 2" xfId="37576" xr:uid="{642A6704-C6BA-4809-B066-94D88007D176}"/>
    <cellStyle name="20% - 강조색6 5 2 4 2 4" xfId="26556" xr:uid="{325ACB54-EF48-4D8E-8C1F-5A92DE778B20}"/>
    <cellStyle name="20% - 강조색6 5 2 4 2 5" xfId="52714" xr:uid="{7EB54E7C-73BB-4EC1-ACFC-C7AED395C3A6}"/>
    <cellStyle name="20% - 강조색6 5 2 4 3" xfId="7253" xr:uid="{E423D445-6800-469A-B903-9A32B03AB219}"/>
    <cellStyle name="20% - 강조색6 5 2 4 3 2" xfId="18282" xr:uid="{57BEFA65-DC96-4DEC-8544-99F0C6655AAF}"/>
    <cellStyle name="20% - 강조색6 5 2 4 3 2 2" xfId="40331" xr:uid="{E3A5D98A-6215-4AD7-B546-70206F39972C}"/>
    <cellStyle name="20% - 강조색6 5 2 4 3 3" xfId="29311" xr:uid="{ECFA6A27-BAF4-435E-B989-EC66E63CA4C0}"/>
    <cellStyle name="20% - 강조색6 5 2 4 4" xfId="12772" xr:uid="{40F77F5E-055E-4A16-8717-E452332703E2}"/>
    <cellStyle name="20% - 강조색6 5 2 4 4 2" xfId="34821" xr:uid="{FF714922-CD90-4DCD-AC80-6CE4E80A4CD1}"/>
    <cellStyle name="20% - 강조색6 5 2 4 5" xfId="23801" xr:uid="{BD954A4B-B87A-470D-B14B-9BD7F5B0E4CB}"/>
    <cellStyle name="20% - 강조색6 5 2 4 6" xfId="49959" xr:uid="{0E0A1028-BD49-4E6C-8FD2-0DA0259EFCAC}"/>
    <cellStyle name="20% - 강조색6 5 2 5" xfId="3106" xr:uid="{E90ACC23-3001-4E6E-8B2A-89AD9D3BD9B8}"/>
    <cellStyle name="20% - 강조색6 5 2 5 2" xfId="8632" xr:uid="{208DDC38-6060-4154-9AEE-BFF4A79CC1B5}"/>
    <cellStyle name="20% - 강조색6 5 2 5 2 2" xfId="19661" xr:uid="{321D76E7-DF7A-4934-B200-D28FEF4CFFB6}"/>
    <cellStyle name="20% - 강조색6 5 2 5 2 2 2" xfId="41710" xr:uid="{0A0D84B7-F8C2-4C68-A16A-0450D7CAE09A}"/>
    <cellStyle name="20% - 강조색6 5 2 5 2 3" xfId="30690" xr:uid="{884F466E-E6B9-495A-82B7-1179C5748922}"/>
    <cellStyle name="20% - 강조색6 5 2 5 3" xfId="14151" xr:uid="{DB9E25E1-2D1E-4055-9D85-E4FD5769B355}"/>
    <cellStyle name="20% - 강조색6 5 2 5 3 2" xfId="36200" xr:uid="{865B1623-A599-4664-A4A6-499F7E729EA2}"/>
    <cellStyle name="20% - 강조색6 5 2 5 4" xfId="25180" xr:uid="{0069112B-4C36-40AF-BD87-5EBD85156398}"/>
    <cellStyle name="20% - 강조색6 5 2 5 5" xfId="51338" xr:uid="{12745082-7FB8-4F23-87B5-5127C3323381}"/>
    <cellStyle name="20% - 강조색6 5 2 6" xfId="5877" xr:uid="{34F89A3A-A850-4AAE-8E1B-6BEC46AEFD62}"/>
    <cellStyle name="20% - 강조색6 5 2 6 2" xfId="16906" xr:uid="{84D33726-9FE7-474D-98FF-7A5160F0C864}"/>
    <cellStyle name="20% - 강조색6 5 2 6 2 2" xfId="38955" xr:uid="{04549179-B54A-4C87-BA24-D4766765646E}"/>
    <cellStyle name="20% - 강조색6 5 2 6 3" xfId="27935" xr:uid="{FA21D53F-F6F8-4715-AB24-A338EC7D8E88}"/>
    <cellStyle name="20% - 강조색6 5 2 6 4" xfId="54092" xr:uid="{AB8CC9B5-EBF6-4726-B6DD-118934287427}"/>
    <cellStyle name="20% - 강조색6 5 2 7" xfId="11396" xr:uid="{A9D39F1A-BF8E-4EBD-AE09-6D9630386A0E}"/>
    <cellStyle name="20% - 강조색6 5 2 7 2" xfId="33445" xr:uid="{DCFBAC3A-D27E-46C1-9642-9B72D76C4F30}"/>
    <cellStyle name="20% - 강조색6 5 2 8" xfId="22425" xr:uid="{42AB575A-EE44-4974-BABE-FBE0D950538A}"/>
    <cellStyle name="20% - 강조색6 5 2 9" xfId="48583" xr:uid="{767A924A-9566-4E0C-9EAF-62556F23C17F}"/>
    <cellStyle name="20% - 강조색6 5 3" xfId="476" xr:uid="{00000000-0005-0000-0000-000009010000}"/>
    <cellStyle name="20% - 강조색6 5 3 2" xfId="1213" xr:uid="{CD11A8D8-DEA0-4499-ABD5-40692137C74C}"/>
    <cellStyle name="20% - 강조색6 5 3 2 2" xfId="2607" xr:uid="{EE4D9328-5369-486A-934A-075F13AE06DA}"/>
    <cellStyle name="20% - 강조색6 5 3 2 2 2" xfId="5383" xr:uid="{C44DE361-7ADC-4B98-B43A-B3B90E348CEC}"/>
    <cellStyle name="20% - 강조색6 5 3 2 2 2 2" xfId="10909" xr:uid="{017F7F53-7960-4C6C-B084-32B28CB40BA5}"/>
    <cellStyle name="20% - 강조색6 5 3 2 2 2 2 2" xfId="21938" xr:uid="{489CAEF4-3C4B-4F8E-A39B-B2DC98296E6D}"/>
    <cellStyle name="20% - 강조색6 5 3 2 2 2 2 2 2" xfId="43987" xr:uid="{703B0E26-C61A-40E9-80DF-64614CE4E7CB}"/>
    <cellStyle name="20% - 강조색6 5 3 2 2 2 2 3" xfId="32967" xr:uid="{C08BFEC1-5D69-476E-ABED-34B7CE4B9C32}"/>
    <cellStyle name="20% - 강조색6 5 3 2 2 2 3" xfId="16428" xr:uid="{41040855-05F9-4EFC-9DB0-0E667AE1E808}"/>
    <cellStyle name="20% - 강조색6 5 3 2 2 2 3 2" xfId="38477" xr:uid="{CD3655FD-C753-419B-A1A7-2D129E2954D4}"/>
    <cellStyle name="20% - 강조색6 5 3 2 2 2 4" xfId="27457" xr:uid="{C3F51414-37B0-41CB-AFEB-DC451E7D8434}"/>
    <cellStyle name="20% - 강조색6 5 3 2 2 2 5" xfId="53615" xr:uid="{7014ACED-4C06-4928-AFB1-C7973C9DD575}"/>
    <cellStyle name="20% - 강조색6 5 3 2 2 3" xfId="8154" xr:uid="{7A952746-1F3C-48AA-A661-4A832387AB9E}"/>
    <cellStyle name="20% - 강조색6 5 3 2 2 3 2" xfId="19183" xr:uid="{C7FAD706-D8A7-41F0-9572-1AEA258CC547}"/>
    <cellStyle name="20% - 강조색6 5 3 2 2 3 2 2" xfId="41232" xr:uid="{0D1665C0-EE20-473A-B032-DAC38E841C43}"/>
    <cellStyle name="20% - 강조색6 5 3 2 2 3 3" xfId="30212" xr:uid="{0154C982-BB8B-4F4D-B42E-9DE5AD224C37}"/>
    <cellStyle name="20% - 강조색6 5 3 2 2 4" xfId="13673" xr:uid="{5E15A93E-40C9-43D0-B730-0F0261CB39EA}"/>
    <cellStyle name="20% - 강조색6 5 3 2 2 4 2" xfId="35722" xr:uid="{8FCFAAE5-AD68-4D53-9531-E6F8530CE635}"/>
    <cellStyle name="20% - 강조색6 5 3 2 2 5" xfId="24702" xr:uid="{9E9F38CE-F55B-4D82-8E92-59545AF57E41}"/>
    <cellStyle name="20% - 강조색6 5 3 2 2 6" xfId="50860" xr:uid="{EE26479E-7C6B-4591-A488-4E40A1A748FB}"/>
    <cellStyle name="20% - 강조색6 5 3 2 3" xfId="4007" xr:uid="{D613D788-44EA-48D2-BBC0-49D1AD71C28A}"/>
    <cellStyle name="20% - 강조색6 5 3 2 3 2" xfId="9533" xr:uid="{39DC3EA9-F222-4062-835C-2153DFD27176}"/>
    <cellStyle name="20% - 강조색6 5 3 2 3 2 2" xfId="20562" xr:uid="{4E2376B7-082F-4F44-8EF0-E7413AFE428B}"/>
    <cellStyle name="20% - 강조색6 5 3 2 3 2 2 2" xfId="42611" xr:uid="{276947A1-5B1C-481A-A307-6C4BB6F78C8F}"/>
    <cellStyle name="20% - 강조색6 5 3 2 3 2 3" xfId="31591" xr:uid="{DB1FD5DE-77A9-4E86-A1D5-5FF1ABFD85F8}"/>
    <cellStyle name="20% - 강조색6 5 3 2 3 3" xfId="15052" xr:uid="{54FF6D6B-EA31-43D4-AE3C-B55B518DFF02}"/>
    <cellStyle name="20% - 강조색6 5 3 2 3 3 2" xfId="37101" xr:uid="{D72C03A0-8C20-4864-A959-90419C942DF5}"/>
    <cellStyle name="20% - 강조색6 5 3 2 3 4" xfId="26081" xr:uid="{647610FE-8208-4A5A-95C9-04EB48F035BA}"/>
    <cellStyle name="20% - 강조색6 5 3 2 3 5" xfId="52239" xr:uid="{F09E580F-88BD-4ECF-9564-1FE41594B7C5}"/>
    <cellStyle name="20% - 강조색6 5 3 2 4" xfId="6778" xr:uid="{F79271EA-3B84-4102-993B-FFBE5327577F}"/>
    <cellStyle name="20% - 강조색6 5 3 2 4 2" xfId="17807" xr:uid="{47E7B0EA-93FD-4FF5-B9CB-B88A70A46073}"/>
    <cellStyle name="20% - 강조색6 5 3 2 4 2 2" xfId="39856" xr:uid="{4CF67A16-B1BD-4A2B-AF78-1CB915F3AFCE}"/>
    <cellStyle name="20% - 강조색6 5 3 2 4 3" xfId="28836" xr:uid="{4F17F178-4275-4916-AE01-68C5767F01DE}"/>
    <cellStyle name="20% - 강조색6 5 3 2 4 4" xfId="54992" xr:uid="{C7552A2E-E2F8-4949-B7BD-415236E6C652}"/>
    <cellStyle name="20% - 강조색6 5 3 2 5" xfId="12297" xr:uid="{7B1DD5F7-7B53-45A2-9B3E-C15228B577C4}"/>
    <cellStyle name="20% - 강조색6 5 3 2 5 2" xfId="34346" xr:uid="{1E53F26C-E807-48B6-958E-8061FB7C334A}"/>
    <cellStyle name="20% - 강조색6 5 3 2 6" xfId="23326" xr:uid="{A6D817C4-FC01-44CC-BD3F-1579DC4ECE36}"/>
    <cellStyle name="20% - 강조색6 5 3 2 7" xfId="49483" xr:uid="{73497843-6E25-4E4C-BC2F-D6DEA430E69A}"/>
    <cellStyle name="20% - 강조색6 5 3 3" xfId="1919" xr:uid="{42FBB84D-D5EF-4233-83D6-474BE55AD38C}"/>
    <cellStyle name="20% - 강조색6 5 3 3 2" xfId="4695" xr:uid="{7D2F7610-1AF6-426B-A4E5-C69725362F02}"/>
    <cellStyle name="20% - 강조색6 5 3 3 2 2" xfId="10221" xr:uid="{2222685C-F44C-4837-AB39-E5DB6B0CE230}"/>
    <cellStyle name="20% - 강조색6 5 3 3 2 2 2" xfId="21250" xr:uid="{A25B9BB1-2766-4312-A468-E343046E5CCA}"/>
    <cellStyle name="20% - 강조색6 5 3 3 2 2 2 2" xfId="43299" xr:uid="{16CE32A5-6709-4A62-9737-A602FFA47E37}"/>
    <cellStyle name="20% - 강조색6 5 3 3 2 2 3" xfId="32279" xr:uid="{135D1A52-32C6-4AB7-893E-0C77AE492F07}"/>
    <cellStyle name="20% - 강조색6 5 3 3 2 3" xfId="15740" xr:uid="{65A4D1F2-CC67-4C27-80DC-DB59A20F1634}"/>
    <cellStyle name="20% - 강조색6 5 3 3 2 3 2" xfId="37789" xr:uid="{B2BF3964-F9CC-4735-B1F5-8A31CE4E6D00}"/>
    <cellStyle name="20% - 강조색6 5 3 3 2 4" xfId="26769" xr:uid="{538747D6-0F8F-4C92-87EB-90C25A630C34}"/>
    <cellStyle name="20% - 강조색6 5 3 3 2 5" xfId="52927" xr:uid="{9965F8CB-F835-49C3-896B-09B868B2542B}"/>
    <cellStyle name="20% - 강조색6 5 3 3 3" xfId="7466" xr:uid="{EF88FB15-68D2-4B46-B4E0-AF12755F136B}"/>
    <cellStyle name="20% - 강조색6 5 3 3 3 2" xfId="18495" xr:uid="{0B70D07A-42AF-49B8-BCCA-2B7FBCBA6510}"/>
    <cellStyle name="20% - 강조색6 5 3 3 3 2 2" xfId="40544" xr:uid="{D58E297C-51A2-40F3-BC6D-CC245940E28D}"/>
    <cellStyle name="20% - 강조색6 5 3 3 3 3" xfId="29524" xr:uid="{F48F3CAF-542E-4F6C-B35A-A6DEE5002257}"/>
    <cellStyle name="20% - 강조색6 5 3 3 4" xfId="12985" xr:uid="{5C732DFB-2BC4-447D-9EB1-658C16EECAE7}"/>
    <cellStyle name="20% - 강조색6 5 3 3 4 2" xfId="35034" xr:uid="{67C89D1C-C290-4949-8D63-C39B60E2F20E}"/>
    <cellStyle name="20% - 강조색6 5 3 3 5" xfId="24014" xr:uid="{89A8046C-BD2C-4F78-89A0-F5BA4618B077}"/>
    <cellStyle name="20% - 강조색6 5 3 3 6" xfId="50172" xr:uid="{5123226E-182F-49C2-89D3-604B37FF78F7}"/>
    <cellStyle name="20% - 강조색6 5 3 4" xfId="3319" xr:uid="{910E75C0-4BEC-4D07-8C5C-395C743DDA48}"/>
    <cellStyle name="20% - 강조색6 5 3 4 2" xfId="8845" xr:uid="{56F5972A-2052-48FA-ABBE-0815C55D0E67}"/>
    <cellStyle name="20% - 강조색6 5 3 4 2 2" xfId="19874" xr:uid="{329B9A42-9FAF-448F-BCF8-B5832821E52B}"/>
    <cellStyle name="20% - 강조색6 5 3 4 2 2 2" xfId="41923" xr:uid="{D178E7DE-3866-4AE1-BB07-902B8957A35E}"/>
    <cellStyle name="20% - 강조색6 5 3 4 2 3" xfId="30903" xr:uid="{023DA3DC-736C-4F58-BE52-5B0F2ED7363B}"/>
    <cellStyle name="20% - 강조색6 5 3 4 3" xfId="14364" xr:uid="{8823B436-E7D6-406D-8B73-77A432555866}"/>
    <cellStyle name="20% - 강조색6 5 3 4 3 2" xfId="36413" xr:uid="{34954510-DC19-4915-A149-9979C69D20F8}"/>
    <cellStyle name="20% - 강조색6 5 3 4 4" xfId="25393" xr:uid="{0531321A-A3EE-41CE-8637-ED0175A06EC7}"/>
    <cellStyle name="20% - 강조색6 5 3 4 5" xfId="51551" xr:uid="{0A3BF3C7-7858-4A7F-A0E4-2CE826A5253D}"/>
    <cellStyle name="20% - 강조색6 5 3 5" xfId="6090" xr:uid="{F8C7CA66-DF65-447C-9BF3-66D425DBE51E}"/>
    <cellStyle name="20% - 강조색6 5 3 5 2" xfId="17119" xr:uid="{911A72E7-DA79-48C5-9FEE-3E1A367801A6}"/>
    <cellStyle name="20% - 강조색6 5 3 5 2 2" xfId="39168" xr:uid="{0C5E8A26-5E3C-4D5D-B98D-2AE1F826897B}"/>
    <cellStyle name="20% - 강조색6 5 3 5 3" xfId="28148" xr:uid="{EEB3CC91-30A1-43F1-8A11-71830CD263FE}"/>
    <cellStyle name="20% - 강조색6 5 3 5 4" xfId="54304" xr:uid="{8B47D99B-E8FA-4F84-8476-BFAA6E1E5FB7}"/>
    <cellStyle name="20% - 강조색6 5 3 6" xfId="11609" xr:uid="{66171278-0791-44D3-ADA2-F3B56C2B4C51}"/>
    <cellStyle name="20% - 강조색6 5 3 6 2" xfId="33658" xr:uid="{F32ED694-E80E-43B6-A1D1-D398A6C6ABD6}"/>
    <cellStyle name="20% - 강조색6 5 3 7" xfId="22638" xr:uid="{F04232B5-7D01-461A-9B20-F990F89B4CDA}"/>
    <cellStyle name="20% - 강조색6 5 3 8" xfId="48795" xr:uid="{4DD0B7DE-E0EB-4086-9C5D-966C35E01E53}"/>
    <cellStyle name="20% - 강조색6 5 4" xfId="871" xr:uid="{A75BC68B-A0F0-40D1-AC78-2C644C67EDFB}"/>
    <cellStyle name="20% - 강조색6 5 4 2" xfId="2265" xr:uid="{749E1B7E-1ED7-4A7C-96E7-C6F79B8DB6CE}"/>
    <cellStyle name="20% - 강조색6 5 4 2 2" xfId="5041" xr:uid="{221C8A61-4B0E-4319-BA89-16824E63A9D1}"/>
    <cellStyle name="20% - 강조색6 5 4 2 2 2" xfId="10567" xr:uid="{5FAE9E25-48CD-4E4E-806A-F62EFBD67008}"/>
    <cellStyle name="20% - 강조색6 5 4 2 2 2 2" xfId="21596" xr:uid="{FED906DB-6793-46BF-9E4D-903A0660CD7D}"/>
    <cellStyle name="20% - 강조색6 5 4 2 2 2 2 2" xfId="43645" xr:uid="{635D1A4D-34F0-45AA-9C16-89EBAD6B3056}"/>
    <cellStyle name="20% - 강조색6 5 4 2 2 2 3" xfId="32625" xr:uid="{54EAFF27-A367-4403-B2E8-D5C1E4D93496}"/>
    <cellStyle name="20% - 강조색6 5 4 2 2 3" xfId="16086" xr:uid="{F9F5F786-ACB7-480F-8895-315A38B7B7B1}"/>
    <cellStyle name="20% - 강조색6 5 4 2 2 3 2" xfId="38135" xr:uid="{C34DF796-E264-4210-88C4-08B29FC09F26}"/>
    <cellStyle name="20% - 강조색6 5 4 2 2 4" xfId="27115" xr:uid="{8085ACFA-7D7B-4494-8ECF-A93D47A9A6C5}"/>
    <cellStyle name="20% - 강조색6 5 4 2 2 5" xfId="53273" xr:uid="{DD6A0EB7-3448-4CD1-8A9A-DE0DAD8178C5}"/>
    <cellStyle name="20% - 강조색6 5 4 2 3" xfId="7812" xr:uid="{5E76B7DB-2E3D-49C6-8282-3E54780281EC}"/>
    <cellStyle name="20% - 강조색6 5 4 2 3 2" xfId="18841" xr:uid="{7A105C2C-B98D-48A7-9B96-311B357899D5}"/>
    <cellStyle name="20% - 강조색6 5 4 2 3 2 2" xfId="40890" xr:uid="{EEDF396E-19A5-4EA4-AC67-78390F078F68}"/>
    <cellStyle name="20% - 강조색6 5 4 2 3 3" xfId="29870" xr:uid="{5858C350-C4DD-44B8-AB3C-EE242A1846DC}"/>
    <cellStyle name="20% - 강조색6 5 4 2 4" xfId="13331" xr:uid="{A784DAF9-0FA4-4E65-8AF7-96521625877C}"/>
    <cellStyle name="20% - 강조색6 5 4 2 4 2" xfId="35380" xr:uid="{4BBEE89B-4619-4902-9B2A-0D2E4C90E8E0}"/>
    <cellStyle name="20% - 강조색6 5 4 2 5" xfId="24360" xr:uid="{A79E7B99-0A79-4F67-B227-BCA05369DEDA}"/>
    <cellStyle name="20% - 강조색6 5 4 2 6" xfId="50518" xr:uid="{D51BD7D1-A8AD-490B-9138-E04C02C5DFF8}"/>
    <cellStyle name="20% - 강조색6 5 4 3" xfId="3665" xr:uid="{E3556410-52C1-4FE6-AB33-F75D7A01FC30}"/>
    <cellStyle name="20% - 강조색6 5 4 3 2" xfId="9191" xr:uid="{C12431FD-C766-4AA3-A5B0-913E6F629F4B}"/>
    <cellStyle name="20% - 강조색6 5 4 3 2 2" xfId="20220" xr:uid="{17CC9A8F-75F7-4AC4-B044-FBBABF744CF2}"/>
    <cellStyle name="20% - 강조색6 5 4 3 2 2 2" xfId="42269" xr:uid="{1AD124D5-9EBE-461E-B2ED-60F6E0C9F74A}"/>
    <cellStyle name="20% - 강조색6 5 4 3 2 3" xfId="31249" xr:uid="{D380356C-1B2C-4322-A6CA-9FF0B776B635}"/>
    <cellStyle name="20% - 강조색6 5 4 3 3" xfId="14710" xr:uid="{5976F506-C0D7-46D1-BA99-52CB4E545A0A}"/>
    <cellStyle name="20% - 강조색6 5 4 3 3 2" xfId="36759" xr:uid="{8B42685B-6C68-47EE-A199-A9E1EE993170}"/>
    <cellStyle name="20% - 강조색6 5 4 3 4" xfId="25739" xr:uid="{2D9D29FD-CA2A-4EE4-8AA3-57AA50FB7E8B}"/>
    <cellStyle name="20% - 강조색6 5 4 3 5" xfId="51897" xr:uid="{E045AE7D-636A-40ED-B23B-FBD434A3B828}"/>
    <cellStyle name="20% - 강조색6 5 4 4" xfId="6436" xr:uid="{9889F5AB-0179-46F9-A3E7-60D303B44090}"/>
    <cellStyle name="20% - 강조색6 5 4 4 2" xfId="17465" xr:uid="{50598673-A061-41F2-8AFD-E6E0ED5B44D3}"/>
    <cellStyle name="20% - 강조색6 5 4 4 2 2" xfId="39514" xr:uid="{1909EDFA-5771-4F47-8BD5-87099EC1E603}"/>
    <cellStyle name="20% - 강조색6 5 4 4 3" xfId="28494" xr:uid="{25C0E417-E14D-4A99-9ECA-033F477D3331}"/>
    <cellStyle name="20% - 강조색6 5 4 4 4" xfId="54650" xr:uid="{ED4C17AA-80EC-4659-9EB0-AE18DBF33A14}"/>
    <cellStyle name="20% - 강조색6 5 4 5" xfId="11955" xr:uid="{C9F56B28-EC73-46E7-979B-2ED2C5303903}"/>
    <cellStyle name="20% - 강조색6 5 4 5 2" xfId="34004" xr:uid="{299CC373-25CE-4416-A3BE-8E5DBDA2202D}"/>
    <cellStyle name="20% - 강조색6 5 4 6" xfId="22984" xr:uid="{347FF1BF-2560-427D-AB75-F0D5AAD16792}"/>
    <cellStyle name="20% - 강조색6 5 4 7" xfId="49141" xr:uid="{F91F0AC9-DCB2-423D-9F30-07DC23E3BE6A}"/>
    <cellStyle name="20% - 강조색6 5 5" xfId="1577" xr:uid="{E5BB1E66-9551-4B79-BF50-275078E186C5}"/>
    <cellStyle name="20% - 강조색6 5 5 2" xfId="4353" xr:uid="{6329AD83-A122-40B3-85E4-1F9BFD1589D5}"/>
    <cellStyle name="20% - 강조색6 5 5 2 2" xfId="9879" xr:uid="{32496D8A-002E-437D-A56A-C4CA1A74BD81}"/>
    <cellStyle name="20% - 강조색6 5 5 2 2 2" xfId="20908" xr:uid="{DF56A526-9468-4128-B121-0B1FA08365FE}"/>
    <cellStyle name="20% - 강조색6 5 5 2 2 2 2" xfId="42957" xr:uid="{33C82295-2ECE-4252-B85E-08B346A9D079}"/>
    <cellStyle name="20% - 강조색6 5 5 2 2 3" xfId="31937" xr:uid="{9CAE0F0F-F263-45B6-BE9A-954BC6627C51}"/>
    <cellStyle name="20% - 강조색6 5 5 2 3" xfId="15398" xr:uid="{96F10297-8F26-4D61-8656-885A703F6721}"/>
    <cellStyle name="20% - 강조색6 5 5 2 3 2" xfId="37447" xr:uid="{95A2F58B-5DB6-4FD2-B640-D445347ADF21}"/>
    <cellStyle name="20% - 강조색6 5 5 2 4" xfId="26427" xr:uid="{97E45D2A-9F7E-43F7-B7F5-3B564D70B218}"/>
    <cellStyle name="20% - 강조색6 5 5 2 5" xfId="52585" xr:uid="{5FA6C4A0-8B0C-4332-87A1-7243B80ADF56}"/>
    <cellStyle name="20% - 강조색6 5 5 3" xfId="7124" xr:uid="{81BFE24E-7876-4789-9695-6B980B1094E9}"/>
    <cellStyle name="20% - 강조색6 5 5 3 2" xfId="18153" xr:uid="{94132D0F-E090-42DF-B028-D79823A68D9E}"/>
    <cellStyle name="20% - 강조색6 5 5 3 2 2" xfId="40202" xr:uid="{CB8A0370-3A67-4B65-B3BD-9C6D4831E2B2}"/>
    <cellStyle name="20% - 강조색6 5 5 3 3" xfId="29182" xr:uid="{A5FC79D2-FE15-4B3D-9A5C-158B2565EA91}"/>
    <cellStyle name="20% - 강조색6 5 5 4" xfId="12643" xr:uid="{826D244C-7E95-43FC-AAD8-55372F5DE9E3}"/>
    <cellStyle name="20% - 강조색6 5 5 4 2" xfId="34692" xr:uid="{86B28561-AAE5-4A7B-9D3A-95933BBD8CD3}"/>
    <cellStyle name="20% - 강조색6 5 5 5" xfId="23672" xr:uid="{34DD9F99-F73B-4764-B402-9DF1DB7BD126}"/>
    <cellStyle name="20% - 강조색6 5 5 6" xfId="49830" xr:uid="{EA7A2572-41DC-4479-A4B6-AC1347AEDAD7}"/>
    <cellStyle name="20% - 강조색6 5 6" xfId="2977" xr:uid="{BB5C725F-2287-44D5-9357-729E414D5AC9}"/>
    <cellStyle name="20% - 강조색6 5 6 2" xfId="8503" xr:uid="{36854FE6-22A4-45D9-9B47-D50676DB30A7}"/>
    <cellStyle name="20% - 강조색6 5 6 2 2" xfId="19532" xr:uid="{9D6CB61C-539D-464B-BCD8-51B92E67487C}"/>
    <cellStyle name="20% - 강조색6 5 6 2 2 2" xfId="41581" xr:uid="{5758C595-D176-4AEB-9EE7-7329EFA596C5}"/>
    <cellStyle name="20% - 강조색6 5 6 2 3" xfId="30561" xr:uid="{8D49AE8D-E931-4B2F-BBF4-5D338635021A}"/>
    <cellStyle name="20% - 강조색6 5 6 3" xfId="14022" xr:uid="{6511D07C-A09D-44F8-90FB-2B7BC7F31641}"/>
    <cellStyle name="20% - 강조색6 5 6 3 2" xfId="36071" xr:uid="{DD3C1EC8-49F0-4F10-8480-8CAD1BEF9D3A}"/>
    <cellStyle name="20% - 강조색6 5 6 4" xfId="25051" xr:uid="{8DE60A69-7C16-423A-A91C-8EFAC15AEF1F}"/>
    <cellStyle name="20% - 강조색6 5 6 5" xfId="51209" xr:uid="{8686B799-628B-40D8-8FA2-EDA56AEDAF9D}"/>
    <cellStyle name="20% - 강조색6 5 7" xfId="5748" xr:uid="{7F43D3D1-A73D-4241-B36D-5EF586D0FB89}"/>
    <cellStyle name="20% - 강조색6 5 7 2" xfId="16777" xr:uid="{9635F2DE-E550-4037-B562-5A1EE6228923}"/>
    <cellStyle name="20% - 강조색6 5 7 2 2" xfId="38826" xr:uid="{021D0DDA-03B8-489F-8576-A7CEDE4B7C4D}"/>
    <cellStyle name="20% - 강조색6 5 7 3" xfId="27806" xr:uid="{BFF5FC87-50AB-4A3C-B77A-03EE3BCF2E22}"/>
    <cellStyle name="20% - 강조색6 5 7 4" xfId="53963" xr:uid="{739ACDA0-AD4F-4B25-88FF-E5EC3861B77D}"/>
    <cellStyle name="20% - 강조색6 5 8" xfId="11267" xr:uid="{70FB8514-516A-4270-BA23-54BED24FF7DF}"/>
    <cellStyle name="20% - 강조색6 5 8 2" xfId="33316" xr:uid="{1B238830-492E-4E6D-AD9B-37DBC51296F9}"/>
    <cellStyle name="20% - 강조색6 5 9" xfId="22296" xr:uid="{3AA5A62B-7DB8-4172-B07B-B159A771E617}"/>
    <cellStyle name="20% - 강조색6 6" xfId="130" xr:uid="{00000000-0005-0000-0000-00000A010000}"/>
    <cellStyle name="20% - 강조색6 6 10" xfId="48468" xr:uid="{242574C5-302A-41CA-9EC6-A6C453540B2C}"/>
    <cellStyle name="20% - 강조색6 6 2" xfId="259" xr:uid="{00000000-0005-0000-0000-00000B010000}"/>
    <cellStyle name="20% - 강조색6 6 2 2" xfId="619" xr:uid="{00000000-0005-0000-0000-00000C010000}"/>
    <cellStyle name="20% - 강조색6 6 2 2 2" xfId="1356" xr:uid="{348B7302-1B37-439E-8A0C-ADC77ED0365B}"/>
    <cellStyle name="20% - 강조색6 6 2 2 2 2" xfId="2750" xr:uid="{A891B7C0-1B0D-4992-9D24-3FEC18D32780}"/>
    <cellStyle name="20% - 강조색6 6 2 2 2 2 2" xfId="5526" xr:uid="{6A366EA4-8951-43A3-A921-D6820EA0F268}"/>
    <cellStyle name="20% - 강조색6 6 2 2 2 2 2 2" xfId="11052" xr:uid="{34ABEF38-4C96-45B4-B5FB-EE28A5CF7131}"/>
    <cellStyle name="20% - 강조색6 6 2 2 2 2 2 2 2" xfId="22081" xr:uid="{7BB30380-7C75-42CF-94BE-C725F5FE436D}"/>
    <cellStyle name="20% - 강조색6 6 2 2 2 2 2 2 2 2" xfId="44130" xr:uid="{41C2B247-52F4-4E56-AC8E-6490B1B4BD65}"/>
    <cellStyle name="20% - 강조색6 6 2 2 2 2 2 2 3" xfId="33110" xr:uid="{3D598E2A-7219-4415-ADA8-86A56E37ECE8}"/>
    <cellStyle name="20% - 강조색6 6 2 2 2 2 2 3" xfId="16571" xr:uid="{827F782E-4067-46F5-AFF4-CC66DF4D27F4}"/>
    <cellStyle name="20% - 강조색6 6 2 2 2 2 2 3 2" xfId="38620" xr:uid="{FB0C99D3-8B37-4F5E-95FD-09E89B278185}"/>
    <cellStyle name="20% - 강조색6 6 2 2 2 2 2 4" xfId="27600" xr:uid="{C12C00DC-5BDE-4308-BCCF-EF561379BD6F}"/>
    <cellStyle name="20% - 강조색6 6 2 2 2 2 2 5" xfId="53758" xr:uid="{AF35399C-3442-4B45-BF95-A7FA30D08F63}"/>
    <cellStyle name="20% - 강조색6 6 2 2 2 2 3" xfId="8297" xr:uid="{A6650BEC-B975-4363-B9C6-2078E2FAD686}"/>
    <cellStyle name="20% - 강조색6 6 2 2 2 2 3 2" xfId="19326" xr:uid="{9AF8BD45-A4A5-41FF-BD76-C34AF28F8561}"/>
    <cellStyle name="20% - 강조색6 6 2 2 2 2 3 2 2" xfId="41375" xr:uid="{3C48E10E-D496-481C-B74B-0BB0EB3F092E}"/>
    <cellStyle name="20% - 강조색6 6 2 2 2 2 3 3" xfId="30355" xr:uid="{E195180B-C174-45A6-B400-DDE11B1BD881}"/>
    <cellStyle name="20% - 강조색6 6 2 2 2 2 4" xfId="13816" xr:uid="{6939E9A8-B211-45DB-BBAD-360C7EBAD7F5}"/>
    <cellStyle name="20% - 강조색6 6 2 2 2 2 4 2" xfId="35865" xr:uid="{BC87161A-19F5-4BFB-A967-EB5F2E343695}"/>
    <cellStyle name="20% - 강조색6 6 2 2 2 2 5" xfId="24845" xr:uid="{E85CC73C-457A-494F-AEBA-37BA00F286F9}"/>
    <cellStyle name="20% - 강조색6 6 2 2 2 2 6" xfId="51003" xr:uid="{013D4EDC-75CA-49E1-94BD-BE90C5BB7B39}"/>
    <cellStyle name="20% - 강조색6 6 2 2 2 3" xfId="4150" xr:uid="{8799B920-C33F-4103-AD85-225451858C94}"/>
    <cellStyle name="20% - 강조색6 6 2 2 2 3 2" xfId="9676" xr:uid="{65A4B776-AD39-4CF6-8D60-690DE928CBF6}"/>
    <cellStyle name="20% - 강조색6 6 2 2 2 3 2 2" xfId="20705" xr:uid="{15D53CB1-A436-43E1-84DD-1D151B19C219}"/>
    <cellStyle name="20% - 강조색6 6 2 2 2 3 2 2 2" xfId="42754" xr:uid="{27B28155-58E3-49AE-987A-F5435238377F}"/>
    <cellStyle name="20% - 강조색6 6 2 2 2 3 2 3" xfId="31734" xr:uid="{392D01BF-C07C-47A6-8D9E-CA05E8E55EAC}"/>
    <cellStyle name="20% - 강조색6 6 2 2 2 3 3" xfId="15195" xr:uid="{EAB0A199-3CD1-428B-843C-1E52EF6E6A3E}"/>
    <cellStyle name="20% - 강조색6 6 2 2 2 3 3 2" xfId="37244" xr:uid="{D638859E-E082-4A1D-AFCF-78B80C3BF63A}"/>
    <cellStyle name="20% - 강조색6 6 2 2 2 3 4" xfId="26224" xr:uid="{46171B4C-05A8-4ECF-93EE-9D4BE183107D}"/>
    <cellStyle name="20% - 강조색6 6 2 2 2 3 5" xfId="52382" xr:uid="{20CD720C-65AA-4A8A-ADC0-E4B96B608256}"/>
    <cellStyle name="20% - 강조색6 6 2 2 2 4" xfId="6921" xr:uid="{58FC6979-FA1A-4082-921F-7F706E8E7BA0}"/>
    <cellStyle name="20% - 강조색6 6 2 2 2 4 2" xfId="17950" xr:uid="{6FA36601-64BC-49CE-BC8E-AF0398E4C2C9}"/>
    <cellStyle name="20% - 강조색6 6 2 2 2 4 2 2" xfId="39999" xr:uid="{716023E8-6FA8-48CF-BE1E-88D0C87D60B3}"/>
    <cellStyle name="20% - 강조색6 6 2 2 2 4 3" xfId="28979" xr:uid="{ECA3A861-795D-410B-BAB6-70D6CFA94B12}"/>
    <cellStyle name="20% - 강조색6 6 2 2 2 4 4" xfId="55135" xr:uid="{B22DE875-2364-45AD-842A-A9A77AAF0208}"/>
    <cellStyle name="20% - 강조색6 6 2 2 2 5" xfId="12440" xr:uid="{59DAD36A-FD07-4443-B893-74135FE58EE2}"/>
    <cellStyle name="20% - 강조색6 6 2 2 2 5 2" xfId="34489" xr:uid="{A9A24D74-13EB-4E54-8BBC-ACBE408C5408}"/>
    <cellStyle name="20% - 강조색6 6 2 2 2 6" xfId="23469" xr:uid="{8E588068-499A-4F70-A779-2861F85D69D2}"/>
    <cellStyle name="20% - 강조색6 6 2 2 2 7" xfId="49626" xr:uid="{867D0AB5-35BD-4D0D-B0ED-B583CE3D804B}"/>
    <cellStyle name="20% - 강조색6 6 2 2 3" xfId="2062" xr:uid="{C1900DF3-1EEB-4280-995C-370947391785}"/>
    <cellStyle name="20% - 강조색6 6 2 2 3 2" xfId="4838" xr:uid="{C146B3A3-EEEC-474B-8FF6-0C5697324FD7}"/>
    <cellStyle name="20% - 강조색6 6 2 2 3 2 2" xfId="10364" xr:uid="{0C2B1260-D7C2-4B86-86B3-F330780C8B5A}"/>
    <cellStyle name="20% - 강조색6 6 2 2 3 2 2 2" xfId="21393" xr:uid="{FA527F6C-ED88-4151-884E-DDF4990EE227}"/>
    <cellStyle name="20% - 강조색6 6 2 2 3 2 2 2 2" xfId="43442" xr:uid="{4FC26262-E3AE-446D-BF48-101C81854B6E}"/>
    <cellStyle name="20% - 강조색6 6 2 2 3 2 2 3" xfId="32422" xr:uid="{EBD68A7E-A5F3-4F5C-ADC6-4E5271F4952F}"/>
    <cellStyle name="20% - 강조색6 6 2 2 3 2 3" xfId="15883" xr:uid="{DCCADF6C-8DF9-4F15-884B-6AB7CB239306}"/>
    <cellStyle name="20% - 강조색6 6 2 2 3 2 3 2" xfId="37932" xr:uid="{09EEEDE6-70BF-4AA4-B5E2-B0BBE790C449}"/>
    <cellStyle name="20% - 강조색6 6 2 2 3 2 4" xfId="26912" xr:uid="{F0B4AAEB-00E0-4B06-8ED6-87395FF9279F}"/>
    <cellStyle name="20% - 강조색6 6 2 2 3 2 5" xfId="53070" xr:uid="{76FD4E37-E888-45E2-BD0A-2A8D0C4F96A9}"/>
    <cellStyle name="20% - 강조색6 6 2 2 3 3" xfId="7609" xr:uid="{4262F73F-CE3C-4B38-82F1-B9451F071FA8}"/>
    <cellStyle name="20% - 강조색6 6 2 2 3 3 2" xfId="18638" xr:uid="{D06EF854-B6DD-4256-80A6-21765FF467B8}"/>
    <cellStyle name="20% - 강조색6 6 2 2 3 3 2 2" xfId="40687" xr:uid="{A5E3CD51-193F-416A-998D-2CCD964D9CE7}"/>
    <cellStyle name="20% - 강조색6 6 2 2 3 3 3" xfId="29667" xr:uid="{62E81ADD-267C-46E0-A199-3C34182EA76C}"/>
    <cellStyle name="20% - 강조색6 6 2 2 3 4" xfId="13128" xr:uid="{1E38AD44-B9DD-4F8B-ADF7-8BDFB6C206A0}"/>
    <cellStyle name="20% - 강조색6 6 2 2 3 4 2" xfId="35177" xr:uid="{C595EB27-5E55-414E-AABB-88ACF92B305A}"/>
    <cellStyle name="20% - 강조색6 6 2 2 3 5" xfId="24157" xr:uid="{32F9BAE8-DE36-42DD-BDDC-B442072DF727}"/>
    <cellStyle name="20% - 강조색6 6 2 2 3 6" xfId="50315" xr:uid="{C6223FC7-749B-45E6-B43A-3B7E9B3486A4}"/>
    <cellStyle name="20% - 강조색6 6 2 2 4" xfId="3462" xr:uid="{D58F70F2-C4CC-4C73-861D-46BB00C66A0D}"/>
    <cellStyle name="20% - 강조색6 6 2 2 4 2" xfId="8988" xr:uid="{6D296AAC-B4F7-463F-B939-7914C98EC034}"/>
    <cellStyle name="20% - 강조색6 6 2 2 4 2 2" xfId="20017" xr:uid="{B4E74679-72CE-4F50-BA88-6172056EF4B5}"/>
    <cellStyle name="20% - 강조색6 6 2 2 4 2 2 2" xfId="42066" xr:uid="{2C1DA375-180E-4335-B494-F39BAD1AA24D}"/>
    <cellStyle name="20% - 강조색6 6 2 2 4 2 3" xfId="31046" xr:uid="{4BD034CB-3822-4E43-97FA-4FF65DE7F1B2}"/>
    <cellStyle name="20% - 강조색6 6 2 2 4 3" xfId="14507" xr:uid="{53695CE7-5204-4D62-BCA4-C91629B3EEE0}"/>
    <cellStyle name="20% - 강조색6 6 2 2 4 3 2" xfId="36556" xr:uid="{30519507-BEE3-4FEE-847D-CC02AEF12DA8}"/>
    <cellStyle name="20% - 강조색6 6 2 2 4 4" xfId="25536" xr:uid="{7E0BE76F-A354-4E47-A648-FCBD1DEC0559}"/>
    <cellStyle name="20% - 강조색6 6 2 2 4 5" xfId="51694" xr:uid="{8907AE6F-F655-4D7C-8FF5-BABFB26EBBD4}"/>
    <cellStyle name="20% - 강조색6 6 2 2 5" xfId="6233" xr:uid="{EA0F6652-DC6F-4FF3-B15B-27515C682B54}"/>
    <cellStyle name="20% - 강조색6 6 2 2 5 2" xfId="17262" xr:uid="{F5B9BF2D-628D-4ED7-9F14-2E5AD532D650}"/>
    <cellStyle name="20% - 강조색6 6 2 2 5 2 2" xfId="39311" xr:uid="{6CDB27F3-EC4B-4151-B0AD-CCB956E4CA6F}"/>
    <cellStyle name="20% - 강조색6 6 2 2 5 3" xfId="28291" xr:uid="{E01FA439-3ACB-4E9E-99F8-368F5CFBC9FC}"/>
    <cellStyle name="20% - 강조색6 6 2 2 5 4" xfId="54447" xr:uid="{04BD5853-DB34-4270-BA69-F3F1B38A3EC4}"/>
    <cellStyle name="20% - 강조색6 6 2 2 6" xfId="11752" xr:uid="{B25C1EC9-5BE7-4F13-865F-18959529D1EF}"/>
    <cellStyle name="20% - 강조색6 6 2 2 6 2" xfId="33801" xr:uid="{E1417E0D-E6E4-4CE9-A37F-95E2A339849D}"/>
    <cellStyle name="20% - 강조색6 6 2 2 7" xfId="22781" xr:uid="{EB1B3EB9-E062-4B26-8639-70E38FFB4DA5}"/>
    <cellStyle name="20% - 강조색6 6 2 2 8" xfId="48938" xr:uid="{F0DB7226-7B45-43BD-884A-C493087524A3}"/>
    <cellStyle name="20% - 강조색6 6 2 3" xfId="1014" xr:uid="{811E5F35-46B1-4C7C-A5A3-9602AB7D7FFE}"/>
    <cellStyle name="20% - 강조색6 6 2 3 2" xfId="2408" xr:uid="{8CEC15BF-95F1-4B38-8A2E-39DCAD6813F0}"/>
    <cellStyle name="20% - 강조색6 6 2 3 2 2" xfId="5184" xr:uid="{EA178FEB-96C5-42AF-B7A9-6E62BFC1CE1B}"/>
    <cellStyle name="20% - 강조색6 6 2 3 2 2 2" xfId="10710" xr:uid="{C2F9A258-5A87-44B5-9F2C-CEB1E4EC01A6}"/>
    <cellStyle name="20% - 강조색6 6 2 3 2 2 2 2" xfId="21739" xr:uid="{F1714F4F-0604-4E57-9C6F-5D7EC56790CE}"/>
    <cellStyle name="20% - 강조색6 6 2 3 2 2 2 2 2" xfId="43788" xr:uid="{9AD20ECA-97B1-4C38-A194-55B15546915B}"/>
    <cellStyle name="20% - 강조색6 6 2 3 2 2 2 3" xfId="32768" xr:uid="{B250FD60-3882-4F64-868F-9655E64FB67E}"/>
    <cellStyle name="20% - 강조색6 6 2 3 2 2 3" xfId="16229" xr:uid="{929C7F5E-0A52-422C-A7FC-5E9D682855F6}"/>
    <cellStyle name="20% - 강조색6 6 2 3 2 2 3 2" xfId="38278" xr:uid="{D683C7EF-1524-4B4B-BD27-B0B31B0C5E18}"/>
    <cellStyle name="20% - 강조색6 6 2 3 2 2 4" xfId="27258" xr:uid="{470F780E-2BDA-44F9-9DA2-4167B4D280A5}"/>
    <cellStyle name="20% - 강조색6 6 2 3 2 2 5" xfId="53416" xr:uid="{2E6D45EF-1B75-4CEC-8C66-B3D02BDCA2B1}"/>
    <cellStyle name="20% - 강조색6 6 2 3 2 3" xfId="7955" xr:uid="{6EF83DA3-2D07-43C2-B76B-A820FACA7695}"/>
    <cellStyle name="20% - 강조색6 6 2 3 2 3 2" xfId="18984" xr:uid="{F8E29B5C-9E41-43DD-A78B-99ABEDABE8C7}"/>
    <cellStyle name="20% - 강조색6 6 2 3 2 3 2 2" xfId="41033" xr:uid="{5AE6CC02-67EA-40ED-873B-A8291C3D762D}"/>
    <cellStyle name="20% - 강조색6 6 2 3 2 3 3" xfId="30013" xr:uid="{99DB1E8A-997E-4B72-A0B8-85B14A3EDD7D}"/>
    <cellStyle name="20% - 강조색6 6 2 3 2 4" xfId="13474" xr:uid="{D3A5502D-1ADC-4E45-AAC0-4482775E04AC}"/>
    <cellStyle name="20% - 강조색6 6 2 3 2 4 2" xfId="35523" xr:uid="{984C3EDF-BAE7-404A-B221-F4059EA037E1}"/>
    <cellStyle name="20% - 강조색6 6 2 3 2 5" xfId="24503" xr:uid="{51BFC421-D81C-4256-8437-6DB6ABF9E484}"/>
    <cellStyle name="20% - 강조색6 6 2 3 2 6" xfId="50661" xr:uid="{447C4498-9DC9-4206-AD40-8EF7B5C6601C}"/>
    <cellStyle name="20% - 강조색6 6 2 3 3" xfId="3808" xr:uid="{3F71DA36-758E-4225-8438-8C0C946723F4}"/>
    <cellStyle name="20% - 강조색6 6 2 3 3 2" xfId="9334" xr:uid="{36A9FA2C-1C5D-4FB7-BF19-30ED73A6140A}"/>
    <cellStyle name="20% - 강조색6 6 2 3 3 2 2" xfId="20363" xr:uid="{788207E4-8AE6-4EEA-AEBF-A9572561F552}"/>
    <cellStyle name="20% - 강조색6 6 2 3 3 2 2 2" xfId="42412" xr:uid="{ACDD5CC4-C271-4E54-9F96-009256AB0D8A}"/>
    <cellStyle name="20% - 강조색6 6 2 3 3 2 3" xfId="31392" xr:uid="{183379B6-A1FF-4F2A-8BEE-EB64AF22F459}"/>
    <cellStyle name="20% - 강조색6 6 2 3 3 3" xfId="14853" xr:uid="{3A943393-4BC9-4153-87C2-E04735427E9B}"/>
    <cellStyle name="20% - 강조색6 6 2 3 3 3 2" xfId="36902" xr:uid="{578B65E2-F191-46D5-A219-DBF43AFFEDA2}"/>
    <cellStyle name="20% - 강조색6 6 2 3 3 4" xfId="25882" xr:uid="{B21EA8B5-A6F1-4FFC-A4A3-75FB035A7EE2}"/>
    <cellStyle name="20% - 강조색6 6 2 3 3 5" xfId="52040" xr:uid="{DEAEBAC5-903C-49B8-A864-42CB32F329BC}"/>
    <cellStyle name="20% - 강조색6 6 2 3 4" xfId="6579" xr:uid="{C99E1E22-96DC-42E8-9198-F12A76466C53}"/>
    <cellStyle name="20% - 강조색6 6 2 3 4 2" xfId="17608" xr:uid="{CA4490DF-0D8E-402A-98A4-18DE4E095BF6}"/>
    <cellStyle name="20% - 강조색6 6 2 3 4 2 2" xfId="39657" xr:uid="{1AA9F97D-AED6-4E11-8264-7CEEC1ECB58A}"/>
    <cellStyle name="20% - 강조색6 6 2 3 4 3" xfId="28637" xr:uid="{DE6FC58B-AE59-45F1-BCED-171C49C40401}"/>
    <cellStyle name="20% - 강조색6 6 2 3 4 4" xfId="54793" xr:uid="{415248CC-4744-4F25-B1DB-5202058E3031}"/>
    <cellStyle name="20% - 강조색6 6 2 3 5" xfId="12098" xr:uid="{A6F0E188-8933-48C2-BE34-3F8F38648E70}"/>
    <cellStyle name="20% - 강조색6 6 2 3 5 2" xfId="34147" xr:uid="{B16A09C5-CF32-42AC-A1DB-ED7470327BBD}"/>
    <cellStyle name="20% - 강조색6 6 2 3 6" xfId="23127" xr:uid="{882D7A4A-C3E1-42F8-A40B-74F04C162F56}"/>
    <cellStyle name="20% - 강조색6 6 2 3 7" xfId="49284" xr:uid="{96239E34-1F36-48F4-BF58-08F734D0BAC6}"/>
    <cellStyle name="20% - 강조색6 6 2 4" xfId="1720" xr:uid="{B3A9B792-F3F8-4A87-B22D-379EE8211102}"/>
    <cellStyle name="20% - 강조색6 6 2 4 2" xfId="4496" xr:uid="{68B23DAF-DA8E-4A05-B1B2-00979FE75AB0}"/>
    <cellStyle name="20% - 강조색6 6 2 4 2 2" xfId="10022" xr:uid="{5EC891D0-0D2D-46DB-B585-EAB93F9B0AB0}"/>
    <cellStyle name="20% - 강조색6 6 2 4 2 2 2" xfId="21051" xr:uid="{2AF65C5B-ECCE-4FDE-8D43-C4D2306FE2DF}"/>
    <cellStyle name="20% - 강조색6 6 2 4 2 2 2 2" xfId="43100" xr:uid="{5A16676F-A4B3-4F54-8377-21B10FA8719C}"/>
    <cellStyle name="20% - 강조색6 6 2 4 2 2 3" xfId="32080" xr:uid="{05876C64-EC9D-42C6-90E1-C2D0A8D6DF9A}"/>
    <cellStyle name="20% - 강조색6 6 2 4 2 3" xfId="15541" xr:uid="{3EE12C11-773D-4FC4-ABEB-B74BC373652A}"/>
    <cellStyle name="20% - 강조색6 6 2 4 2 3 2" xfId="37590" xr:uid="{53F1D321-576C-4C29-8621-C92E9279E6FB}"/>
    <cellStyle name="20% - 강조색6 6 2 4 2 4" xfId="26570" xr:uid="{6F10D8E6-AF28-42C3-B0D8-4039510165CD}"/>
    <cellStyle name="20% - 강조색6 6 2 4 2 5" xfId="52728" xr:uid="{5677E65F-E0F5-44B7-8011-CDF384BFEAF7}"/>
    <cellStyle name="20% - 강조색6 6 2 4 3" xfId="7267" xr:uid="{0DFEB159-C832-4CB1-B73C-F877C970736D}"/>
    <cellStyle name="20% - 강조색6 6 2 4 3 2" xfId="18296" xr:uid="{E236D16D-781C-4260-8833-B29405D46973}"/>
    <cellStyle name="20% - 강조색6 6 2 4 3 2 2" xfId="40345" xr:uid="{ABA30CB1-03B9-43C9-BF90-AC7D7B43B296}"/>
    <cellStyle name="20% - 강조색6 6 2 4 3 3" xfId="29325" xr:uid="{A0BDC49B-22A6-4E51-AA73-DBC5A26ACB9E}"/>
    <cellStyle name="20% - 강조색6 6 2 4 4" xfId="12786" xr:uid="{4D308DD7-8605-452D-9181-59140D2FA8FF}"/>
    <cellStyle name="20% - 강조색6 6 2 4 4 2" xfId="34835" xr:uid="{69087818-DB06-4FC6-B2D1-A086A55436DA}"/>
    <cellStyle name="20% - 강조색6 6 2 4 5" xfId="23815" xr:uid="{90865B76-21A3-4BE4-814E-6B10A8D51306}"/>
    <cellStyle name="20% - 강조색6 6 2 4 6" xfId="49973" xr:uid="{B8DD84FF-1A5F-481A-8DC5-7778D44BB03F}"/>
    <cellStyle name="20% - 강조색6 6 2 5" xfId="3120" xr:uid="{114274BA-AB6C-41A1-AA24-919213D9407E}"/>
    <cellStyle name="20% - 강조색6 6 2 5 2" xfId="8646" xr:uid="{5EF60B2A-0549-49B5-888F-B53004B7AB9B}"/>
    <cellStyle name="20% - 강조색6 6 2 5 2 2" xfId="19675" xr:uid="{2F0C7193-570B-4302-B828-0FDBE526D35E}"/>
    <cellStyle name="20% - 강조색6 6 2 5 2 2 2" xfId="41724" xr:uid="{050B634F-4F49-4200-85F5-EA613B0FD570}"/>
    <cellStyle name="20% - 강조색6 6 2 5 2 3" xfId="30704" xr:uid="{D08576D1-6017-4D0E-B71C-8B7CDDC2D2D7}"/>
    <cellStyle name="20% - 강조색6 6 2 5 3" xfId="14165" xr:uid="{91F1BBC7-69F8-40D1-A493-85D3D49CD1BE}"/>
    <cellStyle name="20% - 강조색6 6 2 5 3 2" xfId="36214" xr:uid="{B8FF1896-7671-4701-8AE3-9672057C55D7}"/>
    <cellStyle name="20% - 강조색6 6 2 5 4" xfId="25194" xr:uid="{7DCFE48A-3C21-4FEF-BF1F-06E7842C0481}"/>
    <cellStyle name="20% - 강조색6 6 2 5 5" xfId="51352" xr:uid="{92064327-30FC-48E7-87D4-38AB1F7E9213}"/>
    <cellStyle name="20% - 강조색6 6 2 6" xfId="5891" xr:uid="{1D4A30ED-43D4-4A6D-9433-16212E282107}"/>
    <cellStyle name="20% - 강조색6 6 2 6 2" xfId="16920" xr:uid="{8A9A3811-9B13-4AB7-ABAD-653F160DD910}"/>
    <cellStyle name="20% - 강조색6 6 2 6 2 2" xfId="38969" xr:uid="{1D429016-A6F5-49C9-8D52-5469E3727727}"/>
    <cellStyle name="20% - 강조색6 6 2 6 3" xfId="27949" xr:uid="{B59E8995-3752-42FE-A431-8C3B9EA715B8}"/>
    <cellStyle name="20% - 강조색6 6 2 6 4" xfId="54106" xr:uid="{67E673F4-9574-4CF3-90D7-EC1C0C449C01}"/>
    <cellStyle name="20% - 강조색6 6 2 7" xfId="11410" xr:uid="{C7F27D76-20BB-4EE0-B9CC-3DAC1CE21BC6}"/>
    <cellStyle name="20% - 강조색6 6 2 7 2" xfId="33459" xr:uid="{5B83C05D-E090-4472-BC81-0B344DAE3305}"/>
    <cellStyle name="20% - 강조색6 6 2 8" xfId="22439" xr:uid="{DF7D3A30-3F0C-4577-850F-EDF44C075619}"/>
    <cellStyle name="20% - 강조색6 6 2 9" xfId="48597" xr:uid="{CC540AAC-B5AE-490C-B894-37B280E477B3}"/>
    <cellStyle name="20% - 강조색6 6 3" xfId="490" xr:uid="{00000000-0005-0000-0000-00000D010000}"/>
    <cellStyle name="20% - 강조색6 6 3 2" xfId="1227" xr:uid="{FAD0690D-A67C-4BB2-9894-7EF5E9554311}"/>
    <cellStyle name="20% - 강조색6 6 3 2 2" xfId="2621" xr:uid="{C97BF494-3239-492A-B2B3-ABD8A0281062}"/>
    <cellStyle name="20% - 강조색6 6 3 2 2 2" xfId="5397" xr:uid="{298407DF-3047-43BE-86D5-5021EEA00BD0}"/>
    <cellStyle name="20% - 강조색6 6 3 2 2 2 2" xfId="10923" xr:uid="{219E9967-0611-4FAC-9E27-A55C85364EBE}"/>
    <cellStyle name="20% - 강조색6 6 3 2 2 2 2 2" xfId="21952" xr:uid="{1A225F2E-EB72-4261-8000-86890B986B15}"/>
    <cellStyle name="20% - 강조색6 6 3 2 2 2 2 2 2" xfId="44001" xr:uid="{BA94A5D9-C7E6-4141-812C-BAA11986F413}"/>
    <cellStyle name="20% - 강조색6 6 3 2 2 2 2 3" xfId="32981" xr:uid="{53D05601-FFEF-4DED-BEA9-2B9C832547F2}"/>
    <cellStyle name="20% - 강조색6 6 3 2 2 2 3" xfId="16442" xr:uid="{46690899-87B0-48EB-98FB-A6C01194AFD4}"/>
    <cellStyle name="20% - 강조색6 6 3 2 2 2 3 2" xfId="38491" xr:uid="{80200500-7090-4CEE-82AC-1992F3606B09}"/>
    <cellStyle name="20% - 강조색6 6 3 2 2 2 4" xfId="27471" xr:uid="{8B50FC17-A53A-4C3D-9A1A-17DA7154B925}"/>
    <cellStyle name="20% - 강조색6 6 3 2 2 2 5" xfId="53629" xr:uid="{CF31C03E-62C6-4AF6-958F-2FFB55FCBB1F}"/>
    <cellStyle name="20% - 강조색6 6 3 2 2 3" xfId="8168" xr:uid="{06BD5B39-2129-459C-A3AB-62339890970E}"/>
    <cellStyle name="20% - 강조색6 6 3 2 2 3 2" xfId="19197" xr:uid="{17F13A58-48FA-40B9-951E-65CA681C7968}"/>
    <cellStyle name="20% - 강조색6 6 3 2 2 3 2 2" xfId="41246" xr:uid="{1284CA62-BA79-4006-829D-E585B30D9F7B}"/>
    <cellStyle name="20% - 강조색6 6 3 2 2 3 3" xfId="30226" xr:uid="{F1DB9AF2-EE0B-4F2C-ABE8-F8E613F055D0}"/>
    <cellStyle name="20% - 강조색6 6 3 2 2 4" xfId="13687" xr:uid="{0B0B58D2-1488-4B1A-BDD5-5B93A2095C12}"/>
    <cellStyle name="20% - 강조색6 6 3 2 2 4 2" xfId="35736" xr:uid="{D6F95CA3-ACE2-4610-8E57-38D8CFFF056E}"/>
    <cellStyle name="20% - 강조색6 6 3 2 2 5" xfId="24716" xr:uid="{D4CC327B-3799-4CD8-B036-8E7223C5C9B6}"/>
    <cellStyle name="20% - 강조색6 6 3 2 2 6" xfId="50874" xr:uid="{79F10AFB-CCC0-464F-A8FB-9751C07A61F9}"/>
    <cellStyle name="20% - 강조색6 6 3 2 3" xfId="4021" xr:uid="{81B60DC4-F5DD-46FF-8D60-945CEDF7D653}"/>
    <cellStyle name="20% - 강조색6 6 3 2 3 2" xfId="9547" xr:uid="{84ACCA39-EB08-489F-9D1C-A6EF0AFB59C5}"/>
    <cellStyle name="20% - 강조색6 6 3 2 3 2 2" xfId="20576" xr:uid="{B542CD1B-2CC4-465E-AD6A-EAB1105B3248}"/>
    <cellStyle name="20% - 강조색6 6 3 2 3 2 2 2" xfId="42625" xr:uid="{19AC3F56-8811-4FBD-91A2-7BE156430F07}"/>
    <cellStyle name="20% - 강조색6 6 3 2 3 2 3" xfId="31605" xr:uid="{B02AC2D6-705F-4416-B88F-ED6938800054}"/>
    <cellStyle name="20% - 강조색6 6 3 2 3 3" xfId="15066" xr:uid="{0750B69D-ADD5-4B6F-8676-99E6619157EB}"/>
    <cellStyle name="20% - 강조색6 6 3 2 3 3 2" xfId="37115" xr:uid="{5CAC3BEB-EB31-44DE-83CA-ED1920D74004}"/>
    <cellStyle name="20% - 강조색6 6 3 2 3 4" xfId="26095" xr:uid="{BDA30F97-B740-4273-BDA6-A6966AB622D0}"/>
    <cellStyle name="20% - 강조색6 6 3 2 3 5" xfId="52253" xr:uid="{7533FCB1-257B-43AC-A6FE-6D126A8AB490}"/>
    <cellStyle name="20% - 강조색6 6 3 2 4" xfId="6792" xr:uid="{239F1DE9-CBAB-4674-9247-C78B9831F137}"/>
    <cellStyle name="20% - 강조색6 6 3 2 4 2" xfId="17821" xr:uid="{DD9783D2-EF6C-41F8-AB68-71BFFC8CA1DC}"/>
    <cellStyle name="20% - 강조색6 6 3 2 4 2 2" xfId="39870" xr:uid="{ED2DE70F-60FD-4680-9619-21D6BA7E3BDA}"/>
    <cellStyle name="20% - 강조색6 6 3 2 4 3" xfId="28850" xr:uid="{FD37E1FD-517C-42E1-9A5B-07665759FA0F}"/>
    <cellStyle name="20% - 강조색6 6 3 2 4 4" xfId="55006" xr:uid="{AA5893EE-CDB4-4A12-AD09-B0DF6100EDFD}"/>
    <cellStyle name="20% - 강조색6 6 3 2 5" xfId="12311" xr:uid="{CD6D1284-660D-4277-A552-E396F63C5892}"/>
    <cellStyle name="20% - 강조색6 6 3 2 5 2" xfId="34360" xr:uid="{05078604-ABDD-4317-9BC8-C04856B06785}"/>
    <cellStyle name="20% - 강조색6 6 3 2 6" xfId="23340" xr:uid="{94081EA9-F2B5-4100-8799-5445EE5AE89F}"/>
    <cellStyle name="20% - 강조색6 6 3 2 7" xfId="49497" xr:uid="{85EA51BC-3D04-429C-BF71-87CDEF315951}"/>
    <cellStyle name="20% - 강조색6 6 3 3" xfId="1933" xr:uid="{154C45A9-1E5A-44C9-AE99-FC8911BE13FD}"/>
    <cellStyle name="20% - 강조색6 6 3 3 2" xfId="4709" xr:uid="{CA17529A-BDEB-4CBC-B1A2-9FD4A5B3248B}"/>
    <cellStyle name="20% - 강조색6 6 3 3 2 2" xfId="10235" xr:uid="{B7E181F9-8D37-4B97-A5AC-15D1ACB4CBAF}"/>
    <cellStyle name="20% - 강조색6 6 3 3 2 2 2" xfId="21264" xr:uid="{AFA1DCA8-97A0-4C4F-9BBC-8DDE85EB0083}"/>
    <cellStyle name="20% - 강조색6 6 3 3 2 2 2 2" xfId="43313" xr:uid="{48DB1845-6E82-49E4-A6E7-B0F1C4A735BB}"/>
    <cellStyle name="20% - 강조색6 6 3 3 2 2 3" xfId="32293" xr:uid="{282F91F0-D0E5-4FF5-974E-86A36559E8FC}"/>
    <cellStyle name="20% - 강조색6 6 3 3 2 3" xfId="15754" xr:uid="{8D678A95-891F-4625-A747-5C07A79C0113}"/>
    <cellStyle name="20% - 강조색6 6 3 3 2 3 2" xfId="37803" xr:uid="{352661D0-8863-48AD-A7B1-A11969F1BE1A}"/>
    <cellStyle name="20% - 강조색6 6 3 3 2 4" xfId="26783" xr:uid="{D258D24A-7B22-4F71-94E8-71A2904656BF}"/>
    <cellStyle name="20% - 강조색6 6 3 3 2 5" xfId="52941" xr:uid="{1944ABF9-34BB-4C3C-A20F-DCAD1622CF89}"/>
    <cellStyle name="20% - 강조색6 6 3 3 3" xfId="7480" xr:uid="{A9C1E802-9F0E-4692-A2C9-0F907475393F}"/>
    <cellStyle name="20% - 강조색6 6 3 3 3 2" xfId="18509" xr:uid="{CB2AF09F-2260-4025-B1A2-6309C91E21BF}"/>
    <cellStyle name="20% - 강조색6 6 3 3 3 2 2" xfId="40558" xr:uid="{4DA90D6D-B952-43B5-AEF6-88DA83F633E2}"/>
    <cellStyle name="20% - 강조색6 6 3 3 3 3" xfId="29538" xr:uid="{BE49C881-2CA3-493F-B9E2-3D67507C72E9}"/>
    <cellStyle name="20% - 강조색6 6 3 3 4" xfId="12999" xr:uid="{6BA4B996-01F4-4715-8469-1FC3D23B2DF9}"/>
    <cellStyle name="20% - 강조색6 6 3 3 4 2" xfId="35048" xr:uid="{D8C0EF86-0DCA-4D25-B527-C457CEE06DD5}"/>
    <cellStyle name="20% - 강조색6 6 3 3 5" xfId="24028" xr:uid="{B82EBBAF-F56B-40A7-92F7-02751744DD6B}"/>
    <cellStyle name="20% - 강조색6 6 3 3 6" xfId="50186" xr:uid="{1D0256E3-3F68-4BD8-9DDE-B00295F6FBB5}"/>
    <cellStyle name="20% - 강조색6 6 3 4" xfId="3333" xr:uid="{F1B758F5-72B4-4AD3-A3D9-E68EF437D5B2}"/>
    <cellStyle name="20% - 강조색6 6 3 4 2" xfId="8859" xr:uid="{CDF0C096-2A08-40BB-B4E2-8564FD24BCB5}"/>
    <cellStyle name="20% - 강조색6 6 3 4 2 2" xfId="19888" xr:uid="{D1961017-4C73-482F-9F9A-A7F2BC6FABCB}"/>
    <cellStyle name="20% - 강조색6 6 3 4 2 2 2" xfId="41937" xr:uid="{FBCE86D8-C0EB-48DE-B471-96B56E4F032D}"/>
    <cellStyle name="20% - 강조색6 6 3 4 2 3" xfId="30917" xr:uid="{E2D99E09-EE15-41FF-B9A1-45B765BEFF54}"/>
    <cellStyle name="20% - 강조색6 6 3 4 3" xfId="14378" xr:uid="{A4DE20B4-3F92-46EE-966C-936163BEC661}"/>
    <cellStyle name="20% - 강조색6 6 3 4 3 2" xfId="36427" xr:uid="{5F208087-1E41-4FA7-AA9B-2C07F388318F}"/>
    <cellStyle name="20% - 강조색6 6 3 4 4" xfId="25407" xr:uid="{E183B463-6135-4D09-B303-95078AD86F9F}"/>
    <cellStyle name="20% - 강조색6 6 3 4 5" xfId="51565" xr:uid="{C0FCC479-821C-44AA-8ABB-DB3FE5F2575E}"/>
    <cellStyle name="20% - 강조색6 6 3 5" xfId="6104" xr:uid="{F629F71B-A981-429B-91F2-08DDA2051483}"/>
    <cellStyle name="20% - 강조색6 6 3 5 2" xfId="17133" xr:uid="{87BB2544-B84B-4B29-BCC6-4166B61687D8}"/>
    <cellStyle name="20% - 강조색6 6 3 5 2 2" xfId="39182" xr:uid="{99A6F0D0-A14E-4208-98A7-44C8F7D34490}"/>
    <cellStyle name="20% - 강조색6 6 3 5 3" xfId="28162" xr:uid="{6FBB2142-776D-4AA1-9BBC-AD72B5B7E8F1}"/>
    <cellStyle name="20% - 강조색6 6 3 5 4" xfId="54318" xr:uid="{A06A5A0C-48B3-458B-B89C-9A425DC9FA05}"/>
    <cellStyle name="20% - 강조색6 6 3 6" xfId="11623" xr:uid="{B9EBFE16-49CF-4D77-AF68-34101747CBA2}"/>
    <cellStyle name="20% - 강조색6 6 3 6 2" xfId="33672" xr:uid="{CF70CDEE-42B2-4F3A-A9CD-AC10B6B5D802}"/>
    <cellStyle name="20% - 강조색6 6 3 7" xfId="22652" xr:uid="{91F6683C-412C-4D5B-8FF8-BB80A91342C9}"/>
    <cellStyle name="20% - 강조색6 6 3 8" xfId="48809" xr:uid="{C8E8812A-981A-4F39-98BA-AC0703B6D0A7}"/>
    <cellStyle name="20% - 강조색6 6 4" xfId="885" xr:uid="{40CD21E9-2807-463C-A6DD-38B2A9034057}"/>
    <cellStyle name="20% - 강조색6 6 4 2" xfId="2279" xr:uid="{B7212678-CA3C-4B96-B189-B88736E19952}"/>
    <cellStyle name="20% - 강조색6 6 4 2 2" xfId="5055" xr:uid="{A25BB100-E346-446F-A1BD-8C76D96D538E}"/>
    <cellStyle name="20% - 강조색6 6 4 2 2 2" xfId="10581" xr:uid="{A5AD564B-1304-4F66-9E5A-89DFAA5AC3ED}"/>
    <cellStyle name="20% - 강조색6 6 4 2 2 2 2" xfId="21610" xr:uid="{C908DF3B-9B6E-44AB-BF95-FB7471C96728}"/>
    <cellStyle name="20% - 강조색6 6 4 2 2 2 2 2" xfId="43659" xr:uid="{50D51CE0-751A-460D-B153-07B28E962269}"/>
    <cellStyle name="20% - 강조색6 6 4 2 2 2 3" xfId="32639" xr:uid="{C0D9CAD3-2BE4-4798-86B5-D73B979F6EA8}"/>
    <cellStyle name="20% - 강조색6 6 4 2 2 3" xfId="16100" xr:uid="{843EF28A-D831-48BE-AE24-B739B0FACE79}"/>
    <cellStyle name="20% - 강조색6 6 4 2 2 3 2" xfId="38149" xr:uid="{57FA2EA0-4F08-4FC6-98CD-036E9042A54A}"/>
    <cellStyle name="20% - 강조색6 6 4 2 2 4" xfId="27129" xr:uid="{ABA5CCCD-23ED-4606-911E-C5C17A934D87}"/>
    <cellStyle name="20% - 강조색6 6 4 2 2 5" xfId="53287" xr:uid="{B331D29C-5B63-435E-90B9-5856F54E052F}"/>
    <cellStyle name="20% - 강조색6 6 4 2 3" xfId="7826" xr:uid="{464EA04D-3CE3-4B2A-8E79-B218C87DEC25}"/>
    <cellStyle name="20% - 강조색6 6 4 2 3 2" xfId="18855" xr:uid="{D6662D5E-4BFE-49FC-8DB6-20946337DF31}"/>
    <cellStyle name="20% - 강조색6 6 4 2 3 2 2" xfId="40904" xr:uid="{8F7EE097-2088-4CE9-866E-59EAD6F433A7}"/>
    <cellStyle name="20% - 강조색6 6 4 2 3 3" xfId="29884" xr:uid="{13C1BD55-85EC-4F9F-B54F-38811163380D}"/>
    <cellStyle name="20% - 강조색6 6 4 2 4" xfId="13345" xr:uid="{4A584146-9190-4D37-B2C8-99D354A18066}"/>
    <cellStyle name="20% - 강조색6 6 4 2 4 2" xfId="35394" xr:uid="{FA897426-CC98-4D3A-9D21-0D204B0A7D52}"/>
    <cellStyle name="20% - 강조색6 6 4 2 5" xfId="24374" xr:uid="{905EAADF-12F4-45B5-B968-1170B9F5BB8E}"/>
    <cellStyle name="20% - 강조색6 6 4 2 6" xfId="50532" xr:uid="{215AE207-066A-473F-B130-D34ACB40CBA5}"/>
    <cellStyle name="20% - 강조색6 6 4 3" xfId="3679" xr:uid="{0CC581D9-D3B1-4618-A96D-6CC548CC3152}"/>
    <cellStyle name="20% - 강조색6 6 4 3 2" xfId="9205" xr:uid="{835CA312-BB4B-47FE-8089-6B0C870CEAF0}"/>
    <cellStyle name="20% - 강조색6 6 4 3 2 2" xfId="20234" xr:uid="{F5344E51-B95B-437B-8EBF-A0A8216764DA}"/>
    <cellStyle name="20% - 강조색6 6 4 3 2 2 2" xfId="42283" xr:uid="{AA622B8D-A774-40A7-BAF5-B092E83FA7C0}"/>
    <cellStyle name="20% - 강조색6 6 4 3 2 3" xfId="31263" xr:uid="{1C8E8650-1137-49BC-9E8D-F6387F4ACB1B}"/>
    <cellStyle name="20% - 강조색6 6 4 3 3" xfId="14724" xr:uid="{1B1AA245-2269-4ED2-8941-00799CF7458E}"/>
    <cellStyle name="20% - 강조색6 6 4 3 3 2" xfId="36773" xr:uid="{F5256682-149F-49EB-9CE1-BD96D9D6F9BF}"/>
    <cellStyle name="20% - 강조색6 6 4 3 4" xfId="25753" xr:uid="{9CACB512-CBD3-4F23-A4F5-B8F5072FE711}"/>
    <cellStyle name="20% - 강조색6 6 4 3 5" xfId="51911" xr:uid="{00F36F49-F892-4260-95C9-CA90414AF5A4}"/>
    <cellStyle name="20% - 강조색6 6 4 4" xfId="6450" xr:uid="{941FCE9B-558C-4761-A6A1-06A67C0C78D6}"/>
    <cellStyle name="20% - 강조색6 6 4 4 2" xfId="17479" xr:uid="{B4546C7D-F2B3-4B96-9F4C-327A13619C47}"/>
    <cellStyle name="20% - 강조색6 6 4 4 2 2" xfId="39528" xr:uid="{AEE29888-8D00-4455-8C2B-D37A6ED7C293}"/>
    <cellStyle name="20% - 강조색6 6 4 4 3" xfId="28508" xr:uid="{E36D822E-464D-4C30-BCFD-090423FD4099}"/>
    <cellStyle name="20% - 강조색6 6 4 4 4" xfId="54664" xr:uid="{9CE610B6-2780-47E4-AFFC-DA707E47091E}"/>
    <cellStyle name="20% - 강조색6 6 4 5" xfId="11969" xr:uid="{ED8DA415-4520-4172-B92A-D1DC596A3D9C}"/>
    <cellStyle name="20% - 강조색6 6 4 5 2" xfId="34018" xr:uid="{6D96FE61-1E94-4E1A-AB28-DDC644DBFED3}"/>
    <cellStyle name="20% - 강조색6 6 4 6" xfId="22998" xr:uid="{56CD3D26-3DA7-46F8-8F14-3B9A68D73AE0}"/>
    <cellStyle name="20% - 강조색6 6 4 7" xfId="49155" xr:uid="{06D55E5C-D079-4D8B-844F-3B9CF42E06C0}"/>
    <cellStyle name="20% - 강조색6 6 5" xfId="1591" xr:uid="{02D92A39-FEA1-4CD9-9AE4-93563D8830B2}"/>
    <cellStyle name="20% - 강조색6 6 5 2" xfId="4367" xr:uid="{F77EDF5D-0BAD-43DE-B9D9-FB9505E452E3}"/>
    <cellStyle name="20% - 강조색6 6 5 2 2" xfId="9893" xr:uid="{519B7E49-9034-470C-8C12-8BFF6C15C518}"/>
    <cellStyle name="20% - 강조색6 6 5 2 2 2" xfId="20922" xr:uid="{2D2A1614-6B3A-4FF4-81DA-4B42C6298E55}"/>
    <cellStyle name="20% - 강조색6 6 5 2 2 2 2" xfId="42971" xr:uid="{A699B6B3-0FD6-433F-B1A2-BE1C7AEFEAF3}"/>
    <cellStyle name="20% - 강조색6 6 5 2 2 3" xfId="31951" xr:uid="{4E2577C8-AB13-4CF0-8E17-6373E14F799E}"/>
    <cellStyle name="20% - 강조색6 6 5 2 3" xfId="15412" xr:uid="{A225F54C-5F0E-4CEE-AE36-54EAA24EFE5D}"/>
    <cellStyle name="20% - 강조색6 6 5 2 3 2" xfId="37461" xr:uid="{452A0394-3065-4F3F-AF47-9EED051B1DC0}"/>
    <cellStyle name="20% - 강조색6 6 5 2 4" xfId="26441" xr:uid="{396E0B57-BFBB-4D81-BF8E-0C966D4CF019}"/>
    <cellStyle name="20% - 강조색6 6 5 2 5" xfId="52599" xr:uid="{CC86CB8C-3AD9-4EBD-9135-8E534580EF6D}"/>
    <cellStyle name="20% - 강조색6 6 5 3" xfId="7138" xr:uid="{A51DF220-8A2D-46A4-B4AF-CF01D9815BDE}"/>
    <cellStyle name="20% - 강조색6 6 5 3 2" xfId="18167" xr:uid="{8239FF8A-53F5-4531-A93D-C819DB848A3D}"/>
    <cellStyle name="20% - 강조색6 6 5 3 2 2" xfId="40216" xr:uid="{99AF5E35-FC1A-4B2D-800D-0C250CA011A6}"/>
    <cellStyle name="20% - 강조색6 6 5 3 3" xfId="29196" xr:uid="{0878135D-C6FF-433F-8EB5-A3265DD54062}"/>
    <cellStyle name="20% - 강조색6 6 5 4" xfId="12657" xr:uid="{E28666E2-3472-445B-91D9-150A10CBE035}"/>
    <cellStyle name="20% - 강조색6 6 5 4 2" xfId="34706" xr:uid="{A00B4AAD-55A7-42C2-A687-F708BC722351}"/>
    <cellStyle name="20% - 강조색6 6 5 5" xfId="23686" xr:uid="{CCFD8C12-94A2-4EDD-84BC-F491DC517CEF}"/>
    <cellStyle name="20% - 강조색6 6 5 6" xfId="49844" xr:uid="{F39F431A-AE8A-4645-A303-15BE3058D126}"/>
    <cellStyle name="20% - 강조색6 6 6" xfId="2991" xr:uid="{2F864A13-D1E8-4F30-8E25-7826D75030D1}"/>
    <cellStyle name="20% - 강조색6 6 6 2" xfId="8517" xr:uid="{2433155C-451A-4039-9A3F-279DB985BEA7}"/>
    <cellStyle name="20% - 강조색6 6 6 2 2" xfId="19546" xr:uid="{AD9164B2-E47A-4222-8409-D73D99C6F085}"/>
    <cellStyle name="20% - 강조색6 6 6 2 2 2" xfId="41595" xr:uid="{FDDDE243-F1A5-4704-9558-746F00ACC30C}"/>
    <cellStyle name="20% - 강조색6 6 6 2 3" xfId="30575" xr:uid="{3129A1DA-FF2A-472F-8C27-5B0B45D9044D}"/>
    <cellStyle name="20% - 강조색6 6 6 3" xfId="14036" xr:uid="{234212CD-774C-4ADC-9DDD-99736DD0AC5A}"/>
    <cellStyle name="20% - 강조색6 6 6 3 2" xfId="36085" xr:uid="{6004EA7D-A426-4D68-942C-079B1BDF417E}"/>
    <cellStyle name="20% - 강조색6 6 6 4" xfId="25065" xr:uid="{0F8FFA21-4A7D-43E3-B47F-A82F0382C3B0}"/>
    <cellStyle name="20% - 강조색6 6 6 5" xfId="51223" xr:uid="{08AD7FF9-9B58-4D1A-A38E-44B465E71F50}"/>
    <cellStyle name="20% - 강조색6 6 7" xfId="5762" xr:uid="{B2C2B87E-0A4E-491C-A3AF-FC925C272A9B}"/>
    <cellStyle name="20% - 강조색6 6 7 2" xfId="16791" xr:uid="{F0C35968-1A26-4B27-BDF6-EBD37455FDC8}"/>
    <cellStyle name="20% - 강조색6 6 7 2 2" xfId="38840" xr:uid="{E68CB335-D641-4A99-B64A-F273637ABDD8}"/>
    <cellStyle name="20% - 강조색6 6 7 3" xfId="27820" xr:uid="{BB6BBD2C-D912-4FA5-9DB1-8E4A71B998C2}"/>
    <cellStyle name="20% - 강조색6 6 7 4" xfId="53977" xr:uid="{BFE7EE53-AD4A-4D03-BB2F-B37A2A070AF4}"/>
    <cellStyle name="20% - 강조색6 6 8" xfId="11281" xr:uid="{0E81DC3E-1988-4694-81BA-890B899E27D9}"/>
    <cellStyle name="20% - 강조색6 6 8 2" xfId="33330" xr:uid="{7066CF37-2966-40F4-AEAD-0EDA8A502A13}"/>
    <cellStyle name="20% - 강조색6 6 9" xfId="22310" xr:uid="{EC9B856E-610E-4C71-BEEB-BECA4B101422}"/>
    <cellStyle name="20% - 강조색6 7" xfId="143" xr:uid="{00000000-0005-0000-0000-00000E010000}"/>
    <cellStyle name="20% - 강조색6 7 10" xfId="48481" xr:uid="{CF2F31E5-8F0C-484B-89CD-8E545AE9288E}"/>
    <cellStyle name="20% - 강조색6 7 2" xfId="272" xr:uid="{00000000-0005-0000-0000-00000F010000}"/>
    <cellStyle name="20% - 강조색6 7 2 2" xfId="632" xr:uid="{00000000-0005-0000-0000-000010010000}"/>
    <cellStyle name="20% - 강조색6 7 2 2 2" xfId="1369" xr:uid="{B8328584-EAE6-4E6A-999E-CE5EC347900A}"/>
    <cellStyle name="20% - 강조색6 7 2 2 2 2" xfId="2763" xr:uid="{8CC63494-82CC-40E8-9C78-B32DDF819C23}"/>
    <cellStyle name="20% - 강조색6 7 2 2 2 2 2" xfId="5539" xr:uid="{1884C9B3-1F9B-4826-807A-5C51027F2E1C}"/>
    <cellStyle name="20% - 강조색6 7 2 2 2 2 2 2" xfId="11065" xr:uid="{412294CD-6E8D-4F38-8746-B1AAD24633C6}"/>
    <cellStyle name="20% - 강조색6 7 2 2 2 2 2 2 2" xfId="22094" xr:uid="{A3C0F455-D52F-436D-8BEA-2F7C710E41FD}"/>
    <cellStyle name="20% - 강조색6 7 2 2 2 2 2 2 2 2" xfId="44143" xr:uid="{58883D2A-0BD8-4226-828A-97D7817387CC}"/>
    <cellStyle name="20% - 강조색6 7 2 2 2 2 2 2 3" xfId="33123" xr:uid="{00C9725B-D940-4A90-B827-2FA050C773E2}"/>
    <cellStyle name="20% - 강조색6 7 2 2 2 2 2 3" xfId="16584" xr:uid="{5B6F2409-9DA6-4757-9638-B2FF45182359}"/>
    <cellStyle name="20% - 강조색6 7 2 2 2 2 2 3 2" xfId="38633" xr:uid="{63A3242A-8446-4BB9-A79E-B8A7E519756A}"/>
    <cellStyle name="20% - 강조색6 7 2 2 2 2 2 4" xfId="27613" xr:uid="{E91761A4-8D2E-46DF-A4EB-CD5EC5F524CE}"/>
    <cellStyle name="20% - 강조색6 7 2 2 2 2 2 5" xfId="53771" xr:uid="{C57C7F53-57F0-4C4F-ABD3-979F65FF0D9A}"/>
    <cellStyle name="20% - 강조색6 7 2 2 2 2 3" xfId="8310" xr:uid="{C68B1E57-D836-4587-A611-FE42178AD6BD}"/>
    <cellStyle name="20% - 강조색6 7 2 2 2 2 3 2" xfId="19339" xr:uid="{2D609F67-C51B-45E9-A6F2-A81259646CAF}"/>
    <cellStyle name="20% - 강조색6 7 2 2 2 2 3 2 2" xfId="41388" xr:uid="{B8BE9283-200E-461D-BA1B-F44E12BAF8E4}"/>
    <cellStyle name="20% - 강조색6 7 2 2 2 2 3 3" xfId="30368" xr:uid="{DB58679F-A565-453C-8B1B-D71B6EEAA53E}"/>
    <cellStyle name="20% - 강조색6 7 2 2 2 2 4" xfId="13829" xr:uid="{9D1AB975-9517-4B0F-8A92-C6AEAA8E97B4}"/>
    <cellStyle name="20% - 강조색6 7 2 2 2 2 4 2" xfId="35878" xr:uid="{AC246FF0-5FEF-42CA-9447-0CD54F6BCA1C}"/>
    <cellStyle name="20% - 강조색6 7 2 2 2 2 5" xfId="24858" xr:uid="{E3BDCB80-FB9B-4999-984A-6A86C821F783}"/>
    <cellStyle name="20% - 강조색6 7 2 2 2 2 6" xfId="51016" xr:uid="{2671E1D4-292E-4EF7-AF1B-DCEE13CAD86D}"/>
    <cellStyle name="20% - 강조색6 7 2 2 2 3" xfId="4163" xr:uid="{6BFFCDF0-A233-4ADD-8E21-92146C9DA8FB}"/>
    <cellStyle name="20% - 강조색6 7 2 2 2 3 2" xfId="9689" xr:uid="{C5578C4A-B75F-4B13-8DDB-49AF99B0475F}"/>
    <cellStyle name="20% - 강조색6 7 2 2 2 3 2 2" xfId="20718" xr:uid="{FDCFC7C8-2FF2-4BEC-B91B-11BA50D29E94}"/>
    <cellStyle name="20% - 강조색6 7 2 2 2 3 2 2 2" xfId="42767" xr:uid="{AF1C12F4-871A-4FE4-AAA4-AED174197CDE}"/>
    <cellStyle name="20% - 강조색6 7 2 2 2 3 2 3" xfId="31747" xr:uid="{D042E763-AC7B-4C1D-B7DE-47D3C4E363D2}"/>
    <cellStyle name="20% - 강조색6 7 2 2 2 3 3" xfId="15208" xr:uid="{8EE3D8B0-AE4A-4214-8624-4CB03BBEF233}"/>
    <cellStyle name="20% - 강조색6 7 2 2 2 3 3 2" xfId="37257" xr:uid="{BB6DD353-94AB-4D53-8C45-5DD4C15DDCA9}"/>
    <cellStyle name="20% - 강조색6 7 2 2 2 3 4" xfId="26237" xr:uid="{3C0A6525-00A3-47E5-9637-60A12A0DEA10}"/>
    <cellStyle name="20% - 강조색6 7 2 2 2 3 5" xfId="52395" xr:uid="{57F66716-8468-454B-8B5E-23E3FB7AEB80}"/>
    <cellStyle name="20% - 강조색6 7 2 2 2 4" xfId="6934" xr:uid="{9E52CB5B-FBEE-433C-AEDB-A4A93B47FBB5}"/>
    <cellStyle name="20% - 강조색6 7 2 2 2 4 2" xfId="17963" xr:uid="{87259E64-70F4-43C0-A1F9-8F007201E965}"/>
    <cellStyle name="20% - 강조색6 7 2 2 2 4 2 2" xfId="40012" xr:uid="{98CD4FF6-92A6-43A0-9D53-7AABE8E6B6B4}"/>
    <cellStyle name="20% - 강조색6 7 2 2 2 4 3" xfId="28992" xr:uid="{9F9594EF-0A4C-4E1A-A48D-71E153B9EFE9}"/>
    <cellStyle name="20% - 강조색6 7 2 2 2 4 4" xfId="55148" xr:uid="{84324644-B276-4931-B14D-A942C96A6B73}"/>
    <cellStyle name="20% - 강조색6 7 2 2 2 5" xfId="12453" xr:uid="{FD6DD338-A4B6-40C1-A9E6-F6DD521700F9}"/>
    <cellStyle name="20% - 강조색6 7 2 2 2 5 2" xfId="34502" xr:uid="{986320C9-D016-40B5-8847-C0280BF6FA43}"/>
    <cellStyle name="20% - 강조색6 7 2 2 2 6" xfId="23482" xr:uid="{3BA46B8E-DC56-4091-9E08-E66538B591AB}"/>
    <cellStyle name="20% - 강조색6 7 2 2 2 7" xfId="49639" xr:uid="{5F40D686-E408-4510-BC5D-37EDBC998D07}"/>
    <cellStyle name="20% - 강조색6 7 2 2 3" xfId="2075" xr:uid="{CFB19B64-C897-4457-A1C1-7309CDB172CA}"/>
    <cellStyle name="20% - 강조색6 7 2 2 3 2" xfId="4851" xr:uid="{6D92D368-C075-44F2-9616-7759F4FAC9F7}"/>
    <cellStyle name="20% - 강조색6 7 2 2 3 2 2" xfId="10377" xr:uid="{AA36E6B6-D14F-42E3-ABD1-A6DE8A7FFEB1}"/>
    <cellStyle name="20% - 강조색6 7 2 2 3 2 2 2" xfId="21406" xr:uid="{BCC6E019-5208-4284-AF9B-5535D87D7F3C}"/>
    <cellStyle name="20% - 강조색6 7 2 2 3 2 2 2 2" xfId="43455" xr:uid="{18D3A99A-4C6B-4E6E-8ACC-945F88C1B0DC}"/>
    <cellStyle name="20% - 강조색6 7 2 2 3 2 2 3" xfId="32435" xr:uid="{3A9062DF-CBD9-4BF1-83C0-FA09E3B8F060}"/>
    <cellStyle name="20% - 강조색6 7 2 2 3 2 3" xfId="15896" xr:uid="{ED2B4ED3-F541-40C3-A313-AC96E043565A}"/>
    <cellStyle name="20% - 강조색6 7 2 2 3 2 3 2" xfId="37945" xr:uid="{A8F16702-BACE-4460-BC25-88FD45DDA63D}"/>
    <cellStyle name="20% - 강조색6 7 2 2 3 2 4" xfId="26925" xr:uid="{2B2147C3-7E28-4A6F-BAD8-C51E1424BAEE}"/>
    <cellStyle name="20% - 강조색6 7 2 2 3 2 5" xfId="53083" xr:uid="{0F87D6D5-F24B-4157-A3C0-011E32CC9EB7}"/>
    <cellStyle name="20% - 강조색6 7 2 2 3 3" xfId="7622" xr:uid="{DAA42832-B53B-48E0-A3B4-8DB730ED073C}"/>
    <cellStyle name="20% - 강조색6 7 2 2 3 3 2" xfId="18651" xr:uid="{D0D5D160-A3D1-4727-AA7E-BCA5A2823B88}"/>
    <cellStyle name="20% - 강조색6 7 2 2 3 3 2 2" xfId="40700" xr:uid="{A4304857-144E-474A-8F21-B1342FDA613F}"/>
    <cellStyle name="20% - 강조색6 7 2 2 3 3 3" xfId="29680" xr:uid="{A2A8C5F9-7169-4C36-8021-14A0B166B9CB}"/>
    <cellStyle name="20% - 강조색6 7 2 2 3 4" xfId="13141" xr:uid="{E9C73B79-FF9E-4360-AB26-0D4C5DC18D6C}"/>
    <cellStyle name="20% - 강조색6 7 2 2 3 4 2" xfId="35190" xr:uid="{A4A68728-7DFC-4819-B7A5-9133AF705015}"/>
    <cellStyle name="20% - 강조색6 7 2 2 3 5" xfId="24170" xr:uid="{2D957413-5B7F-4FD2-9D3A-CBDBEB76D72C}"/>
    <cellStyle name="20% - 강조색6 7 2 2 3 6" xfId="50328" xr:uid="{4978640C-EE5D-46ED-B831-E654C332C101}"/>
    <cellStyle name="20% - 강조색6 7 2 2 4" xfId="3475" xr:uid="{8C33691D-8681-45D9-BE40-67392172CD97}"/>
    <cellStyle name="20% - 강조색6 7 2 2 4 2" xfId="9001" xr:uid="{307E731B-96A4-40E1-B8F7-598AF83006B9}"/>
    <cellStyle name="20% - 강조색6 7 2 2 4 2 2" xfId="20030" xr:uid="{F4249B3E-AEB2-47B9-9870-C91C9F5731C9}"/>
    <cellStyle name="20% - 강조색6 7 2 2 4 2 2 2" xfId="42079" xr:uid="{7E1AB5A9-7921-4C32-9B53-8424F81B0B11}"/>
    <cellStyle name="20% - 강조색6 7 2 2 4 2 3" xfId="31059" xr:uid="{10954E3A-994A-40B9-B0EC-91EC6641BE77}"/>
    <cellStyle name="20% - 강조색6 7 2 2 4 3" xfId="14520" xr:uid="{8D9CD0CA-2EE5-47FE-AC96-D86F233F6C5E}"/>
    <cellStyle name="20% - 강조색6 7 2 2 4 3 2" xfId="36569" xr:uid="{90584128-6ADB-453F-9C8C-6F632B4FEE30}"/>
    <cellStyle name="20% - 강조색6 7 2 2 4 4" xfId="25549" xr:uid="{9017E378-DF47-4EAD-9EDE-F2E4373EE361}"/>
    <cellStyle name="20% - 강조색6 7 2 2 4 5" xfId="51707" xr:uid="{92AB3B35-92C5-4419-B756-79D9B41AA513}"/>
    <cellStyle name="20% - 강조색6 7 2 2 5" xfId="6246" xr:uid="{4E980096-259F-413E-BAE8-6320A2459163}"/>
    <cellStyle name="20% - 강조색6 7 2 2 5 2" xfId="17275" xr:uid="{6ACC0FA4-4B1C-447A-B990-808A1CCA6B26}"/>
    <cellStyle name="20% - 강조색6 7 2 2 5 2 2" xfId="39324" xr:uid="{98D89939-F918-47F8-82A6-F215CE1DC942}"/>
    <cellStyle name="20% - 강조색6 7 2 2 5 3" xfId="28304" xr:uid="{9E7B0121-D391-4F3A-BB04-276C5B03358C}"/>
    <cellStyle name="20% - 강조색6 7 2 2 5 4" xfId="54460" xr:uid="{3D4A431F-DC73-4E6F-B4D0-CDA3CFE6735D}"/>
    <cellStyle name="20% - 강조색6 7 2 2 6" xfId="11765" xr:uid="{4679FB30-CCDE-43AA-A73C-AED34619116F}"/>
    <cellStyle name="20% - 강조색6 7 2 2 6 2" xfId="33814" xr:uid="{4FCD83FB-9706-472F-8AFD-4D4896BE7D72}"/>
    <cellStyle name="20% - 강조색6 7 2 2 7" xfId="22794" xr:uid="{8C97F08E-891D-4DF4-8E0C-4D388EE0177A}"/>
    <cellStyle name="20% - 강조색6 7 2 2 8" xfId="48951" xr:uid="{BAA26D5A-8B3C-4823-BCF1-0552204F777A}"/>
    <cellStyle name="20% - 강조색6 7 2 3" xfId="1027" xr:uid="{FDF1CFDB-76FB-4423-950B-7BAAFB0CDD7E}"/>
    <cellStyle name="20% - 강조색6 7 2 3 2" xfId="2421" xr:uid="{8217C4F3-43C3-4CD4-8A1C-2ADF12186721}"/>
    <cellStyle name="20% - 강조색6 7 2 3 2 2" xfId="5197" xr:uid="{4CF65433-DC40-4E5D-848F-5E7EB9BBBE56}"/>
    <cellStyle name="20% - 강조색6 7 2 3 2 2 2" xfId="10723" xr:uid="{9E1E4DA0-E296-40DA-AABC-E08396995128}"/>
    <cellStyle name="20% - 강조색6 7 2 3 2 2 2 2" xfId="21752" xr:uid="{36F367D3-D588-446F-B5AE-994DA64BC27F}"/>
    <cellStyle name="20% - 강조색6 7 2 3 2 2 2 2 2" xfId="43801" xr:uid="{211A06D2-18C4-4F5B-865C-E58793F9A8F5}"/>
    <cellStyle name="20% - 강조색6 7 2 3 2 2 2 3" xfId="32781" xr:uid="{DDE11167-685F-4C01-BDF9-D3778A9751E1}"/>
    <cellStyle name="20% - 강조색6 7 2 3 2 2 3" xfId="16242" xr:uid="{9F62F8DE-C104-4EA1-BB20-1B92C21F88CA}"/>
    <cellStyle name="20% - 강조색6 7 2 3 2 2 3 2" xfId="38291" xr:uid="{45AC5FF9-D510-4AFE-8CE0-3942EA52E9AB}"/>
    <cellStyle name="20% - 강조색6 7 2 3 2 2 4" xfId="27271" xr:uid="{F84BFC98-9118-4F64-8F07-8C2CFFC331B3}"/>
    <cellStyle name="20% - 강조색6 7 2 3 2 2 5" xfId="53429" xr:uid="{1ACD06FB-8D70-428B-B684-103879991A51}"/>
    <cellStyle name="20% - 강조색6 7 2 3 2 3" xfId="7968" xr:uid="{1015D68B-122C-46F9-AD88-D781A3F96C90}"/>
    <cellStyle name="20% - 강조색6 7 2 3 2 3 2" xfId="18997" xr:uid="{BF5E9799-64E2-418F-AFBC-2D7463D5A9E3}"/>
    <cellStyle name="20% - 강조색6 7 2 3 2 3 2 2" xfId="41046" xr:uid="{789A4D77-8F90-4E6D-9495-6C3832BDBC43}"/>
    <cellStyle name="20% - 강조색6 7 2 3 2 3 3" xfId="30026" xr:uid="{0A17E438-EB81-494D-B839-F0C412DB60D1}"/>
    <cellStyle name="20% - 강조색6 7 2 3 2 4" xfId="13487" xr:uid="{F8365C5B-6C3C-40DA-8280-C2AB46A233AA}"/>
    <cellStyle name="20% - 강조색6 7 2 3 2 4 2" xfId="35536" xr:uid="{BCCC3056-9295-43EE-8C14-59D177441C65}"/>
    <cellStyle name="20% - 강조색6 7 2 3 2 5" xfId="24516" xr:uid="{C4AA4F63-E4D8-4768-B7B0-5C522ECE308B}"/>
    <cellStyle name="20% - 강조색6 7 2 3 2 6" xfId="50674" xr:uid="{28511D46-13A0-4931-A8CB-4E1198048F6A}"/>
    <cellStyle name="20% - 강조색6 7 2 3 3" xfId="3821" xr:uid="{2E2CCB03-A9CF-45D1-B308-DD107F5DE621}"/>
    <cellStyle name="20% - 강조색6 7 2 3 3 2" xfId="9347" xr:uid="{DCB2B745-0728-4857-9A88-809F68381504}"/>
    <cellStyle name="20% - 강조색6 7 2 3 3 2 2" xfId="20376" xr:uid="{87997A60-2445-4820-8565-EBF40B82B5E2}"/>
    <cellStyle name="20% - 강조색6 7 2 3 3 2 2 2" xfId="42425" xr:uid="{154EA6B5-40A3-41AA-9130-A82FE315D2AE}"/>
    <cellStyle name="20% - 강조색6 7 2 3 3 2 3" xfId="31405" xr:uid="{EEBFF4B5-D897-42AF-97E0-1B2C729E68A7}"/>
    <cellStyle name="20% - 강조색6 7 2 3 3 3" xfId="14866" xr:uid="{1098DD4F-C592-4A27-AA2E-C744EDAF22DB}"/>
    <cellStyle name="20% - 강조색6 7 2 3 3 3 2" xfId="36915" xr:uid="{C8CBB916-7C6E-43A5-AC8D-DACE3003DF08}"/>
    <cellStyle name="20% - 강조색6 7 2 3 3 4" xfId="25895" xr:uid="{BB717689-A8B2-484C-80D1-4F322373CAAF}"/>
    <cellStyle name="20% - 강조색6 7 2 3 3 5" xfId="52053" xr:uid="{34AC0962-4FDB-40EE-BB17-A767CCBFB1B5}"/>
    <cellStyle name="20% - 강조색6 7 2 3 4" xfId="6592" xr:uid="{0BFC1899-2783-4B66-A862-BB1963071A3D}"/>
    <cellStyle name="20% - 강조색6 7 2 3 4 2" xfId="17621" xr:uid="{3A370338-0CB1-4C08-8389-E537BD882578}"/>
    <cellStyle name="20% - 강조색6 7 2 3 4 2 2" xfId="39670" xr:uid="{36A0D1EE-4951-4E77-B325-E174383CF605}"/>
    <cellStyle name="20% - 강조색6 7 2 3 4 3" xfId="28650" xr:uid="{E2FAFDC1-86F8-4E47-840F-7CA56336DD61}"/>
    <cellStyle name="20% - 강조색6 7 2 3 4 4" xfId="54806" xr:uid="{B6EF8DC9-69A6-4890-8EEA-571BBDF970F7}"/>
    <cellStyle name="20% - 강조색6 7 2 3 5" xfId="12111" xr:uid="{75FBD4B0-D6D1-4F3F-81A0-EFD903644BED}"/>
    <cellStyle name="20% - 강조색6 7 2 3 5 2" xfId="34160" xr:uid="{85C3ACFC-EF92-4687-A036-041CCDBEB4BF}"/>
    <cellStyle name="20% - 강조색6 7 2 3 6" xfId="23140" xr:uid="{08CC731C-996C-46D8-8DA4-2D15889CF5D2}"/>
    <cellStyle name="20% - 강조색6 7 2 3 7" xfId="49297" xr:uid="{7E29DB2A-B31A-4BB0-B01E-5C53533D4869}"/>
    <cellStyle name="20% - 강조색6 7 2 4" xfId="1733" xr:uid="{CCDBC8F3-0905-46E7-B134-9ED1EE4701A4}"/>
    <cellStyle name="20% - 강조색6 7 2 4 2" xfId="4509" xr:uid="{72639C2D-7379-4814-B936-1D000EEF5D4D}"/>
    <cellStyle name="20% - 강조색6 7 2 4 2 2" xfId="10035" xr:uid="{CECEED82-3F62-47C4-8246-ED778508F45B}"/>
    <cellStyle name="20% - 강조색6 7 2 4 2 2 2" xfId="21064" xr:uid="{2004A3B3-301A-40F4-8A82-88A585FCA50C}"/>
    <cellStyle name="20% - 강조색6 7 2 4 2 2 2 2" xfId="43113" xr:uid="{178C0ECF-EB60-4A6C-B35B-A14C8B42038C}"/>
    <cellStyle name="20% - 강조색6 7 2 4 2 2 3" xfId="32093" xr:uid="{E2EB6DE1-021F-44E6-B547-1B52B62CCADE}"/>
    <cellStyle name="20% - 강조색6 7 2 4 2 3" xfId="15554" xr:uid="{06ED3070-1023-4EFE-9B1C-CD2A5DEE8456}"/>
    <cellStyle name="20% - 강조색6 7 2 4 2 3 2" xfId="37603" xr:uid="{95EE273D-FB03-4701-BFDB-5F6B5DDE778C}"/>
    <cellStyle name="20% - 강조색6 7 2 4 2 4" xfId="26583" xr:uid="{A01FC2EA-488A-4A8B-96AD-A77CBFFBDBFE}"/>
    <cellStyle name="20% - 강조색6 7 2 4 2 5" xfId="52741" xr:uid="{B73FEFE3-C487-4300-B34F-E52698786A15}"/>
    <cellStyle name="20% - 강조색6 7 2 4 3" xfId="7280" xr:uid="{BEA0393E-A6D4-46A1-B10C-222071EA19CF}"/>
    <cellStyle name="20% - 강조색6 7 2 4 3 2" xfId="18309" xr:uid="{37D2BE16-BBA1-4720-841F-AE0E6EA63D91}"/>
    <cellStyle name="20% - 강조색6 7 2 4 3 2 2" xfId="40358" xr:uid="{EA1A55D2-C22E-4E64-9222-367A13BDF801}"/>
    <cellStyle name="20% - 강조색6 7 2 4 3 3" xfId="29338" xr:uid="{8B7897BC-0BAB-4420-8E45-A68B1086B1DF}"/>
    <cellStyle name="20% - 강조색6 7 2 4 4" xfId="12799" xr:uid="{0844863B-389E-4FCD-ADDA-760330CBC4C2}"/>
    <cellStyle name="20% - 강조색6 7 2 4 4 2" xfId="34848" xr:uid="{22AFE1E0-4DE9-4DA6-B71B-43B8AF16C5F7}"/>
    <cellStyle name="20% - 강조색6 7 2 4 5" xfId="23828" xr:uid="{DA2C7BDB-1560-46F0-9C46-C37D9FF8628A}"/>
    <cellStyle name="20% - 강조색6 7 2 4 6" xfId="49986" xr:uid="{B7CB7CCD-7A12-45CA-893D-34BF0CFB95A7}"/>
    <cellStyle name="20% - 강조색6 7 2 5" xfId="3133" xr:uid="{33ED567B-269A-434C-8268-85428A0219ED}"/>
    <cellStyle name="20% - 강조색6 7 2 5 2" xfId="8659" xr:uid="{8147377D-06D7-41DC-A919-90EC280A3B47}"/>
    <cellStyle name="20% - 강조색6 7 2 5 2 2" xfId="19688" xr:uid="{5155EDF9-0B1A-46EA-A00C-59321982EEAC}"/>
    <cellStyle name="20% - 강조색6 7 2 5 2 2 2" xfId="41737" xr:uid="{B6232FF2-EA5B-4296-94F3-543CAE754E47}"/>
    <cellStyle name="20% - 강조색6 7 2 5 2 3" xfId="30717" xr:uid="{1054DF5C-E9FE-408C-970C-8D952D7BC999}"/>
    <cellStyle name="20% - 강조색6 7 2 5 3" xfId="14178" xr:uid="{E7E31EAF-B3C6-4225-B719-C39AA8B972A6}"/>
    <cellStyle name="20% - 강조색6 7 2 5 3 2" xfId="36227" xr:uid="{CD86D626-A8F2-4C9B-AFD8-233690FF5534}"/>
    <cellStyle name="20% - 강조색6 7 2 5 4" xfId="25207" xr:uid="{FECF0568-E993-4F79-9D25-35309C76C02D}"/>
    <cellStyle name="20% - 강조색6 7 2 5 5" xfId="51365" xr:uid="{02E87FDD-D922-41E0-B2CE-55A3CDF919A0}"/>
    <cellStyle name="20% - 강조색6 7 2 6" xfId="5904" xr:uid="{E964C545-760E-4B74-BA6A-A6CB0207762A}"/>
    <cellStyle name="20% - 강조색6 7 2 6 2" xfId="16933" xr:uid="{FA34CE5F-D80D-4CAE-97F5-702B89B33D59}"/>
    <cellStyle name="20% - 강조색6 7 2 6 2 2" xfId="38982" xr:uid="{F071450D-D49F-4F2F-96EA-C5A47139EF81}"/>
    <cellStyle name="20% - 강조색6 7 2 6 3" xfId="27962" xr:uid="{0B04FC23-AC3E-4FF2-B9D6-6BD564EF7920}"/>
    <cellStyle name="20% - 강조색6 7 2 6 4" xfId="54119" xr:uid="{1BD3E819-5981-4F1E-8581-A0425F5432AF}"/>
    <cellStyle name="20% - 강조색6 7 2 7" xfId="11423" xr:uid="{4B665576-0B3E-4710-B889-7DA0117535D2}"/>
    <cellStyle name="20% - 강조색6 7 2 7 2" xfId="33472" xr:uid="{2518FDB2-2BC2-406E-9BED-B002ADF2ED27}"/>
    <cellStyle name="20% - 강조색6 7 2 8" xfId="22452" xr:uid="{5E41A04A-546D-4200-9B35-89AAC2F597C5}"/>
    <cellStyle name="20% - 강조색6 7 2 9" xfId="48610" xr:uid="{025FE784-B552-485B-94F9-6A590D82C02C}"/>
    <cellStyle name="20% - 강조색6 7 3" xfId="503" xr:uid="{00000000-0005-0000-0000-000011010000}"/>
    <cellStyle name="20% - 강조색6 7 3 2" xfId="1240" xr:uid="{8F5A94D6-51A4-4A19-96E4-01C5D18B6DAB}"/>
    <cellStyle name="20% - 강조색6 7 3 2 2" xfId="2634" xr:uid="{90BA3A9D-04D9-4084-B002-F627D1A77867}"/>
    <cellStyle name="20% - 강조색6 7 3 2 2 2" xfId="5410" xr:uid="{05C10367-FFBD-4200-B39B-E60E3B71731F}"/>
    <cellStyle name="20% - 강조색6 7 3 2 2 2 2" xfId="10936" xr:uid="{F13717C8-164A-4FA7-AB08-17BC78864BC3}"/>
    <cellStyle name="20% - 강조색6 7 3 2 2 2 2 2" xfId="21965" xr:uid="{4AD15271-792F-40A3-9DD8-E8F38361ED71}"/>
    <cellStyle name="20% - 강조색6 7 3 2 2 2 2 2 2" xfId="44014" xr:uid="{5D16AB00-8A4C-4993-AE66-B5F377FD4F86}"/>
    <cellStyle name="20% - 강조색6 7 3 2 2 2 2 3" xfId="32994" xr:uid="{AA84F78E-4C9D-4248-A44C-9D9FC4035149}"/>
    <cellStyle name="20% - 강조색6 7 3 2 2 2 3" xfId="16455" xr:uid="{28C5871E-A0D2-44D4-B5F7-CC16A5E63D05}"/>
    <cellStyle name="20% - 강조색6 7 3 2 2 2 3 2" xfId="38504" xr:uid="{B3F7BBBB-DB80-4CC0-AFE4-592968D899D2}"/>
    <cellStyle name="20% - 강조색6 7 3 2 2 2 4" xfId="27484" xr:uid="{67A80A49-87F1-48E3-AB49-19A559412378}"/>
    <cellStyle name="20% - 강조색6 7 3 2 2 2 5" xfId="53642" xr:uid="{67C21107-346E-4B85-B0FD-A544EC9C42AE}"/>
    <cellStyle name="20% - 강조색6 7 3 2 2 3" xfId="8181" xr:uid="{1C313968-3A48-41FF-A6D1-B8CAF7EF3982}"/>
    <cellStyle name="20% - 강조색6 7 3 2 2 3 2" xfId="19210" xr:uid="{1703EFA8-E63B-4BD4-90F8-AF0B9416E015}"/>
    <cellStyle name="20% - 강조색6 7 3 2 2 3 2 2" xfId="41259" xr:uid="{36AD37E1-C11E-4735-9B9E-45338E168360}"/>
    <cellStyle name="20% - 강조색6 7 3 2 2 3 3" xfId="30239" xr:uid="{75A2F155-875E-44D4-9DB1-E36FC5890171}"/>
    <cellStyle name="20% - 강조색6 7 3 2 2 4" xfId="13700" xr:uid="{7FC2490E-B962-48B7-A0DB-2D68FF68A5B3}"/>
    <cellStyle name="20% - 강조색6 7 3 2 2 4 2" xfId="35749" xr:uid="{BF0798D1-1398-4A81-8ECD-CD9B715CE456}"/>
    <cellStyle name="20% - 강조색6 7 3 2 2 5" xfId="24729" xr:uid="{E9500E3B-FDDD-41F1-8773-08AD8C83FED8}"/>
    <cellStyle name="20% - 강조색6 7 3 2 2 6" xfId="50887" xr:uid="{731ED1C6-926D-4CF5-821E-95F457BDCEF9}"/>
    <cellStyle name="20% - 강조색6 7 3 2 3" xfId="4034" xr:uid="{EFD209B9-C18A-4A79-9ED2-212022D133FE}"/>
    <cellStyle name="20% - 강조색6 7 3 2 3 2" xfId="9560" xr:uid="{32E3FD91-4F40-42D8-AEF3-028B94F2954E}"/>
    <cellStyle name="20% - 강조색6 7 3 2 3 2 2" xfId="20589" xr:uid="{6785F9B0-0020-4658-A67A-FDD5F5721E02}"/>
    <cellStyle name="20% - 강조색6 7 3 2 3 2 2 2" xfId="42638" xr:uid="{C0A960C7-A2B2-4513-812F-1A2FB5DFADDC}"/>
    <cellStyle name="20% - 강조색6 7 3 2 3 2 3" xfId="31618" xr:uid="{1BEDE8B4-5473-40BF-994C-AD4FF1843F75}"/>
    <cellStyle name="20% - 강조색6 7 3 2 3 3" xfId="15079" xr:uid="{98063B58-4C85-4798-81DD-33888FEC8A3C}"/>
    <cellStyle name="20% - 강조색6 7 3 2 3 3 2" xfId="37128" xr:uid="{949F24D6-B1E5-41BC-B5DE-949B596B6F8B}"/>
    <cellStyle name="20% - 강조색6 7 3 2 3 4" xfId="26108" xr:uid="{02D03D6D-E90E-4D9A-9D09-5917C293A91E}"/>
    <cellStyle name="20% - 강조색6 7 3 2 3 5" xfId="52266" xr:uid="{C2A831D8-9325-4E34-8CF7-36FE0E1F1178}"/>
    <cellStyle name="20% - 강조색6 7 3 2 4" xfId="6805" xr:uid="{02466E10-0CDC-42CD-BD5B-25A1F1291352}"/>
    <cellStyle name="20% - 강조색6 7 3 2 4 2" xfId="17834" xr:uid="{601CA4D8-E988-421B-9388-E5C7EF5F2A09}"/>
    <cellStyle name="20% - 강조색6 7 3 2 4 2 2" xfId="39883" xr:uid="{9831756A-0188-448F-8838-3735B0D295D4}"/>
    <cellStyle name="20% - 강조색6 7 3 2 4 3" xfId="28863" xr:uid="{E0426057-5D12-4E77-8BFE-6AB87FF66D42}"/>
    <cellStyle name="20% - 강조색6 7 3 2 4 4" xfId="55019" xr:uid="{9C319E4C-A1D4-4325-B958-6E86186CA80B}"/>
    <cellStyle name="20% - 강조색6 7 3 2 5" xfId="12324" xr:uid="{736848F4-65AA-496E-BDBE-2938D6DC0CD6}"/>
    <cellStyle name="20% - 강조색6 7 3 2 5 2" xfId="34373" xr:uid="{13A43A0F-03F7-4AF0-8197-A12D38C8880A}"/>
    <cellStyle name="20% - 강조색6 7 3 2 6" xfId="23353" xr:uid="{253B89D8-669F-409B-A7C8-6BC0AB3E780B}"/>
    <cellStyle name="20% - 강조색6 7 3 2 7" xfId="49510" xr:uid="{89A1FDDB-0309-42ED-AFF0-D7B052909D04}"/>
    <cellStyle name="20% - 강조색6 7 3 3" xfId="1946" xr:uid="{6B7B9B1D-004D-404C-B3CC-C678493AA046}"/>
    <cellStyle name="20% - 강조색6 7 3 3 2" xfId="4722" xr:uid="{1C2896EE-D042-46F0-A6FE-58D989B991A7}"/>
    <cellStyle name="20% - 강조색6 7 3 3 2 2" xfId="10248" xr:uid="{479C2463-21E3-4D83-AEA6-DC183A297778}"/>
    <cellStyle name="20% - 강조색6 7 3 3 2 2 2" xfId="21277" xr:uid="{8CDFE2C7-6CE1-40C0-8240-17605BD8F92E}"/>
    <cellStyle name="20% - 강조색6 7 3 3 2 2 2 2" xfId="43326" xr:uid="{6F56C1EE-4B3F-4304-9AC9-4426734F8188}"/>
    <cellStyle name="20% - 강조색6 7 3 3 2 2 3" xfId="32306" xr:uid="{062A335F-99C3-4747-AB3D-7C3C2E473B0D}"/>
    <cellStyle name="20% - 강조색6 7 3 3 2 3" xfId="15767" xr:uid="{16ABF713-EF28-4798-A32D-AEED2A14E668}"/>
    <cellStyle name="20% - 강조색6 7 3 3 2 3 2" xfId="37816" xr:uid="{AEADFCB7-E9AA-4C31-BADD-D9F1F75421F2}"/>
    <cellStyle name="20% - 강조색6 7 3 3 2 4" xfId="26796" xr:uid="{3BF84566-EB3F-4BFA-B65B-BC116D4ACBC4}"/>
    <cellStyle name="20% - 강조색6 7 3 3 2 5" xfId="52954" xr:uid="{3064BF9E-B1B8-4952-897A-BCBB76CD2322}"/>
    <cellStyle name="20% - 강조색6 7 3 3 3" xfId="7493" xr:uid="{5DFDE590-D7F6-4276-ADE6-D75D9B96E5D5}"/>
    <cellStyle name="20% - 강조색6 7 3 3 3 2" xfId="18522" xr:uid="{BAAC932A-3916-4B0B-9406-DF3E610E92F7}"/>
    <cellStyle name="20% - 강조색6 7 3 3 3 2 2" xfId="40571" xr:uid="{C04806E9-35A4-4A6B-AC8A-C082572BD216}"/>
    <cellStyle name="20% - 강조색6 7 3 3 3 3" xfId="29551" xr:uid="{3DDCBD71-B2FC-4A61-9B70-EDACE6E4E34E}"/>
    <cellStyle name="20% - 강조색6 7 3 3 4" xfId="13012" xr:uid="{7C635A16-2523-46FF-8157-57C94CB063DB}"/>
    <cellStyle name="20% - 강조색6 7 3 3 4 2" xfId="35061" xr:uid="{57B48637-AE43-4E03-8733-7C4F20A3E3F4}"/>
    <cellStyle name="20% - 강조색6 7 3 3 5" xfId="24041" xr:uid="{DF09119D-6EC5-44B8-8BA8-6CDE9AC94A75}"/>
    <cellStyle name="20% - 강조색6 7 3 3 6" xfId="50199" xr:uid="{DAEB1721-B1D4-46AA-B0E5-1A0B0E3E2996}"/>
    <cellStyle name="20% - 강조색6 7 3 4" xfId="3346" xr:uid="{06AF6F46-8711-48A8-80FC-BFC325D0AF6E}"/>
    <cellStyle name="20% - 강조색6 7 3 4 2" xfId="8872" xr:uid="{8422D9B1-B999-4875-9BD0-38BE37C9C247}"/>
    <cellStyle name="20% - 강조색6 7 3 4 2 2" xfId="19901" xr:uid="{D333A7D4-F959-4053-857D-4FB8F873AC45}"/>
    <cellStyle name="20% - 강조색6 7 3 4 2 2 2" xfId="41950" xr:uid="{965B07EC-A0A7-48DA-957A-C1747F02EE0D}"/>
    <cellStyle name="20% - 강조색6 7 3 4 2 3" xfId="30930" xr:uid="{5D0A7493-931B-4319-9E14-87F3DCF01B8D}"/>
    <cellStyle name="20% - 강조색6 7 3 4 3" xfId="14391" xr:uid="{2C6E5057-321B-4F9D-B370-D526D1726C98}"/>
    <cellStyle name="20% - 강조색6 7 3 4 3 2" xfId="36440" xr:uid="{757D7F66-7345-4CDA-9D0E-F8D92FB28DC4}"/>
    <cellStyle name="20% - 강조색6 7 3 4 4" xfId="25420" xr:uid="{0B639EB8-945D-4037-AE00-B6DA9F3AD917}"/>
    <cellStyle name="20% - 강조색6 7 3 4 5" xfId="51578" xr:uid="{C45B9BD4-F161-46C3-8385-67A874A54C26}"/>
    <cellStyle name="20% - 강조색6 7 3 5" xfId="6117" xr:uid="{2F1EFABB-3441-450C-8818-F4B862C3D114}"/>
    <cellStyle name="20% - 강조색6 7 3 5 2" xfId="17146" xr:uid="{33AE92EC-8C95-4F68-825F-7DAE7D3236A4}"/>
    <cellStyle name="20% - 강조색6 7 3 5 2 2" xfId="39195" xr:uid="{C12A47C7-1234-4D21-8D2E-4E4F164B5FC4}"/>
    <cellStyle name="20% - 강조색6 7 3 5 3" xfId="28175" xr:uid="{EDAC9CAA-132B-4CA4-9E06-3C1502B07E46}"/>
    <cellStyle name="20% - 강조색6 7 3 5 4" xfId="54331" xr:uid="{132E706F-E2D4-4E2B-A121-1F88EA69AD31}"/>
    <cellStyle name="20% - 강조색6 7 3 6" xfId="11636" xr:uid="{8B4D8093-F4A6-43B7-8A2F-579133883F9D}"/>
    <cellStyle name="20% - 강조색6 7 3 6 2" xfId="33685" xr:uid="{573B2DBB-AC08-44EF-BC65-323637531A95}"/>
    <cellStyle name="20% - 강조색6 7 3 7" xfId="22665" xr:uid="{F7675A5F-1F4B-4573-A756-FFC5A0CFE125}"/>
    <cellStyle name="20% - 강조색6 7 3 8" xfId="48822" xr:uid="{C6074D9F-BBE2-4BF1-942B-35108A600CAC}"/>
    <cellStyle name="20% - 강조색6 7 4" xfId="898" xr:uid="{25BC3C10-136B-4AEA-A689-9CBA96746C36}"/>
    <cellStyle name="20% - 강조색6 7 4 2" xfId="2292" xr:uid="{E0FEE15A-5781-4847-A231-F2B067F1A835}"/>
    <cellStyle name="20% - 강조색6 7 4 2 2" xfId="5068" xr:uid="{770D00AE-1FC6-467A-8C2B-11A8BC936225}"/>
    <cellStyle name="20% - 강조색6 7 4 2 2 2" xfId="10594" xr:uid="{49CE9C44-76C6-4F11-9811-D2ED291272B7}"/>
    <cellStyle name="20% - 강조색6 7 4 2 2 2 2" xfId="21623" xr:uid="{5C630226-7EFE-4E9D-AF15-E8E6EA78E2DB}"/>
    <cellStyle name="20% - 강조색6 7 4 2 2 2 2 2" xfId="43672" xr:uid="{AD7745F0-6DA2-49E8-AD92-5143F091BE4C}"/>
    <cellStyle name="20% - 강조색6 7 4 2 2 2 3" xfId="32652" xr:uid="{8DD9DFD5-C455-4518-9BE5-B3CA4AB148C7}"/>
    <cellStyle name="20% - 강조색6 7 4 2 2 3" xfId="16113" xr:uid="{19A0351C-6EFB-4F31-9B08-8252F94D1F1A}"/>
    <cellStyle name="20% - 강조색6 7 4 2 2 3 2" xfId="38162" xr:uid="{39AFFF95-5213-4749-ACD7-C09B4A8E9A07}"/>
    <cellStyle name="20% - 강조색6 7 4 2 2 4" xfId="27142" xr:uid="{E841CF0B-33F2-43E2-9FB1-FE9FE8DE170B}"/>
    <cellStyle name="20% - 강조색6 7 4 2 2 5" xfId="53300" xr:uid="{7470B4C9-8AC7-4C51-A468-0FF1C2765835}"/>
    <cellStyle name="20% - 강조색6 7 4 2 3" xfId="7839" xr:uid="{BAE72B01-FAEC-4DDD-9F0F-B8FE7F594A5E}"/>
    <cellStyle name="20% - 강조색6 7 4 2 3 2" xfId="18868" xr:uid="{B58F34B1-7BC4-4E5C-84D6-4F3381270475}"/>
    <cellStyle name="20% - 강조색6 7 4 2 3 2 2" xfId="40917" xr:uid="{EA28F0CF-99C9-4A18-ABFD-368A07192B7C}"/>
    <cellStyle name="20% - 강조색6 7 4 2 3 3" xfId="29897" xr:uid="{0D063748-D92A-442B-87C1-0EB7319B492B}"/>
    <cellStyle name="20% - 강조색6 7 4 2 4" xfId="13358" xr:uid="{80E32A9B-E01D-4A5C-9781-0DF1CBA8E526}"/>
    <cellStyle name="20% - 강조색6 7 4 2 4 2" xfId="35407" xr:uid="{1E0025AE-2074-4546-9EC6-AEC07B3FA6DE}"/>
    <cellStyle name="20% - 강조색6 7 4 2 5" xfId="24387" xr:uid="{4BB43D2C-5240-47FE-957D-37DAD37ED606}"/>
    <cellStyle name="20% - 강조색6 7 4 2 6" xfId="50545" xr:uid="{B35828BA-6BE7-45EC-9262-4D135E9A2FF0}"/>
    <cellStyle name="20% - 강조색6 7 4 3" xfId="3692" xr:uid="{E26AEADC-7E60-4EAE-B88A-D81469FC5541}"/>
    <cellStyle name="20% - 강조색6 7 4 3 2" xfId="9218" xr:uid="{C862729F-AE2A-4345-B05E-21FDCA1D7F2C}"/>
    <cellStyle name="20% - 강조색6 7 4 3 2 2" xfId="20247" xr:uid="{EE6C06FB-C637-4F64-A329-AF5E73A207C1}"/>
    <cellStyle name="20% - 강조색6 7 4 3 2 2 2" xfId="42296" xr:uid="{498235AF-8440-4558-8BE2-90C21DCC5097}"/>
    <cellStyle name="20% - 강조색6 7 4 3 2 3" xfId="31276" xr:uid="{B773643A-CCE3-4AFC-BFF8-8FE9B2D67BF0}"/>
    <cellStyle name="20% - 강조색6 7 4 3 3" xfId="14737" xr:uid="{E627F951-F845-4555-984E-C593EF4BE10F}"/>
    <cellStyle name="20% - 강조색6 7 4 3 3 2" xfId="36786" xr:uid="{1071C727-B183-4276-9032-8827BBDCE4D7}"/>
    <cellStyle name="20% - 강조색6 7 4 3 4" xfId="25766" xr:uid="{E615EEC1-B8DC-402E-B182-C69D62432540}"/>
    <cellStyle name="20% - 강조색6 7 4 3 5" xfId="51924" xr:uid="{B5098344-2966-4D3A-BAED-A3E898E68A8E}"/>
    <cellStyle name="20% - 강조색6 7 4 4" xfId="6463" xr:uid="{CC96600A-EBCC-41B4-A7AD-10C0E892E51B}"/>
    <cellStyle name="20% - 강조색6 7 4 4 2" xfId="17492" xr:uid="{3618BBDD-1615-4CEF-A314-D6313603B11E}"/>
    <cellStyle name="20% - 강조색6 7 4 4 2 2" xfId="39541" xr:uid="{1B8065CD-6DA4-40B4-969A-594A354BFD10}"/>
    <cellStyle name="20% - 강조색6 7 4 4 3" xfId="28521" xr:uid="{697CAD04-54EF-4244-8A0A-2013E8EEB4DF}"/>
    <cellStyle name="20% - 강조색6 7 4 4 4" xfId="54677" xr:uid="{CB0B884F-A980-4842-BB47-5876AC59800E}"/>
    <cellStyle name="20% - 강조색6 7 4 5" xfId="11982" xr:uid="{D823D00E-36DA-4109-80B3-E236E9EF1B38}"/>
    <cellStyle name="20% - 강조색6 7 4 5 2" xfId="34031" xr:uid="{CBABAB86-A831-4C7F-9FC7-206AF6A8674B}"/>
    <cellStyle name="20% - 강조색6 7 4 6" xfId="23011" xr:uid="{C0EB16EA-8F00-4C84-BE5E-EC7E712923A4}"/>
    <cellStyle name="20% - 강조색6 7 4 7" xfId="49168" xr:uid="{373B4476-5719-474C-B475-00135E41AD24}"/>
    <cellStyle name="20% - 강조색6 7 5" xfId="1604" xr:uid="{3601040B-2BC3-4631-B6B2-1982FCB6CB62}"/>
    <cellStyle name="20% - 강조색6 7 5 2" xfId="4380" xr:uid="{48DA497D-C513-422B-9390-460AA951C711}"/>
    <cellStyle name="20% - 강조색6 7 5 2 2" xfId="9906" xr:uid="{018AC12B-BFD6-4556-9972-CCCC5954288A}"/>
    <cellStyle name="20% - 강조색6 7 5 2 2 2" xfId="20935" xr:uid="{6A63BD60-BE8A-44AA-B51C-CA99ADA31B5D}"/>
    <cellStyle name="20% - 강조색6 7 5 2 2 2 2" xfId="42984" xr:uid="{E057563F-BA94-4EF3-914E-42481487FD04}"/>
    <cellStyle name="20% - 강조색6 7 5 2 2 3" xfId="31964" xr:uid="{1654635D-882D-4C39-AD7B-0323D394530C}"/>
    <cellStyle name="20% - 강조색6 7 5 2 3" xfId="15425" xr:uid="{E356A9E7-06F5-445D-B8AC-2169C465676C}"/>
    <cellStyle name="20% - 강조색6 7 5 2 3 2" xfId="37474" xr:uid="{969EA6F7-39DD-43BC-B4EF-386E3220192F}"/>
    <cellStyle name="20% - 강조색6 7 5 2 4" xfId="26454" xr:uid="{A05ABD7D-802F-4E6B-8ADD-2D380D95BD64}"/>
    <cellStyle name="20% - 강조색6 7 5 2 5" xfId="52612" xr:uid="{3C06B698-05E2-4B38-B304-6D7F10C044B6}"/>
    <cellStyle name="20% - 강조색6 7 5 3" xfId="7151" xr:uid="{9D20C3ED-CA6B-40D6-B904-521C4AE4B92A}"/>
    <cellStyle name="20% - 강조색6 7 5 3 2" xfId="18180" xr:uid="{5F68C9A8-F125-4E78-8A2D-E18095015608}"/>
    <cellStyle name="20% - 강조색6 7 5 3 2 2" xfId="40229" xr:uid="{8623E068-A19F-4870-9B4A-1CB432C1A2CE}"/>
    <cellStyle name="20% - 강조색6 7 5 3 3" xfId="29209" xr:uid="{373A9FB6-9745-40DE-BA44-447647488DAA}"/>
    <cellStyle name="20% - 강조색6 7 5 4" xfId="12670" xr:uid="{EB01C75D-22C9-4459-B789-0F114D9DF640}"/>
    <cellStyle name="20% - 강조색6 7 5 4 2" xfId="34719" xr:uid="{243C6A16-9A74-4BCA-BDDF-7669EA9C4190}"/>
    <cellStyle name="20% - 강조색6 7 5 5" xfId="23699" xr:uid="{79AA6BBE-0893-4371-82EB-4D089AF044F2}"/>
    <cellStyle name="20% - 강조색6 7 5 6" xfId="49857" xr:uid="{78698191-54D9-4D64-BCE3-2144D9A32410}"/>
    <cellStyle name="20% - 강조색6 7 6" xfId="3004" xr:uid="{DD1792F0-FB0E-4392-BD8F-C73A1CB5F2AA}"/>
    <cellStyle name="20% - 강조색6 7 6 2" xfId="8530" xr:uid="{9F8F8032-1F02-4399-AA28-CCB5F6E0BC90}"/>
    <cellStyle name="20% - 강조색6 7 6 2 2" xfId="19559" xr:uid="{0D467FA5-BD56-4A27-9991-31780C829F57}"/>
    <cellStyle name="20% - 강조색6 7 6 2 2 2" xfId="41608" xr:uid="{EF1F64AD-DB0A-4829-9DAE-061637676EF8}"/>
    <cellStyle name="20% - 강조색6 7 6 2 3" xfId="30588" xr:uid="{229CBF9B-6D56-416C-B95A-44626FB9E61F}"/>
    <cellStyle name="20% - 강조색6 7 6 3" xfId="14049" xr:uid="{E63757CE-B7B1-4325-899B-2D656AEE42C8}"/>
    <cellStyle name="20% - 강조색6 7 6 3 2" xfId="36098" xr:uid="{FD66E21D-8638-40D8-9AA8-CE2F4ABF24BC}"/>
    <cellStyle name="20% - 강조색6 7 6 4" xfId="25078" xr:uid="{EC5CF74B-58C5-46AC-9A51-E7E0C28FAEA7}"/>
    <cellStyle name="20% - 강조색6 7 6 5" xfId="51236" xr:uid="{DBA4F584-03A7-4A55-9ADB-A71E10C13D4B}"/>
    <cellStyle name="20% - 강조색6 7 7" xfId="5775" xr:uid="{34F6502B-1DDF-4629-9022-655586DDF64C}"/>
    <cellStyle name="20% - 강조색6 7 7 2" xfId="16804" xr:uid="{93BD9811-A335-48B0-87E8-452174D7EBDB}"/>
    <cellStyle name="20% - 강조색6 7 7 2 2" xfId="38853" xr:uid="{980D2CCF-B1A6-4527-9458-43586D0D529E}"/>
    <cellStyle name="20% - 강조색6 7 7 3" xfId="27833" xr:uid="{90FA3393-1906-449D-8C91-5AB614FA3E4A}"/>
    <cellStyle name="20% - 강조색6 7 7 4" xfId="53990" xr:uid="{61B91136-E687-45F1-9F36-7D87FC74DD0F}"/>
    <cellStyle name="20% - 강조색6 7 8" xfId="11294" xr:uid="{01DF5915-2FEF-4426-822E-DA5EA74A072E}"/>
    <cellStyle name="20% - 강조색6 7 8 2" xfId="33343" xr:uid="{4AF44469-BEB2-4256-B7E7-CA116F6B3B85}"/>
    <cellStyle name="20% - 강조색6 7 9" xfId="22323" xr:uid="{5C535389-CAFE-4CE8-9EBD-B6EF428FFFB2}"/>
    <cellStyle name="20% - 강조색6 8" xfId="156" xr:uid="{00000000-0005-0000-0000-000012010000}"/>
    <cellStyle name="20% - 강조색6 8 10" xfId="48494" xr:uid="{E0D06662-C2C9-4413-AF5F-71695BD18D04}"/>
    <cellStyle name="20% - 강조색6 8 2" xfId="285" xr:uid="{00000000-0005-0000-0000-000013010000}"/>
    <cellStyle name="20% - 강조색6 8 2 2" xfId="645" xr:uid="{00000000-0005-0000-0000-000014010000}"/>
    <cellStyle name="20% - 강조색6 8 2 2 2" xfId="1382" xr:uid="{465EA7A1-D340-4448-B8D7-5317FE52DE15}"/>
    <cellStyle name="20% - 강조색6 8 2 2 2 2" xfId="2776" xr:uid="{C8EA9902-BE61-4E89-A627-2D0EEAF62D89}"/>
    <cellStyle name="20% - 강조색6 8 2 2 2 2 2" xfId="5552" xr:uid="{3EAB5CF3-D01C-4DF3-A3AC-853066085623}"/>
    <cellStyle name="20% - 강조색6 8 2 2 2 2 2 2" xfId="11078" xr:uid="{EC2CDA56-2DF5-40D9-9A33-E4D343A3A864}"/>
    <cellStyle name="20% - 강조색6 8 2 2 2 2 2 2 2" xfId="22107" xr:uid="{62B7BFCA-25F8-4E90-9848-9912559323D7}"/>
    <cellStyle name="20% - 강조색6 8 2 2 2 2 2 2 2 2" xfId="44156" xr:uid="{34000523-E841-4B87-819C-8D56000C9792}"/>
    <cellStyle name="20% - 강조색6 8 2 2 2 2 2 2 3" xfId="33136" xr:uid="{04856A76-B273-4D98-91D9-E3E7DA30E84A}"/>
    <cellStyle name="20% - 강조색6 8 2 2 2 2 2 3" xfId="16597" xr:uid="{4050DD18-A7EB-4747-8B51-4B1411EA2D12}"/>
    <cellStyle name="20% - 강조색6 8 2 2 2 2 2 3 2" xfId="38646" xr:uid="{4DE742F7-D0E5-4AF7-874E-F0BB6ABE7B74}"/>
    <cellStyle name="20% - 강조색6 8 2 2 2 2 2 4" xfId="27626" xr:uid="{8EEB4F3E-3726-4694-9818-CFD6B626C186}"/>
    <cellStyle name="20% - 강조색6 8 2 2 2 2 2 5" xfId="53784" xr:uid="{ABEC625D-5746-4809-9181-6F84CE19892F}"/>
    <cellStyle name="20% - 강조색6 8 2 2 2 2 3" xfId="8323" xr:uid="{9E01D127-3A41-4287-AB1D-81AB98377A52}"/>
    <cellStyle name="20% - 강조색6 8 2 2 2 2 3 2" xfId="19352" xr:uid="{36AB86DE-72A2-4C94-B81F-59617319CEFC}"/>
    <cellStyle name="20% - 강조색6 8 2 2 2 2 3 2 2" xfId="41401" xr:uid="{74173298-1CF5-40B6-A94E-0DDCDE4E691E}"/>
    <cellStyle name="20% - 강조색6 8 2 2 2 2 3 3" xfId="30381" xr:uid="{5D9B301E-EE5D-41F2-8C45-6199674C13B1}"/>
    <cellStyle name="20% - 강조색6 8 2 2 2 2 4" xfId="13842" xr:uid="{6D903D19-F53A-464D-957E-1C0CB80AE850}"/>
    <cellStyle name="20% - 강조색6 8 2 2 2 2 4 2" xfId="35891" xr:uid="{EDD7B4B9-0D13-45F8-AFF2-E88BF3A5F45F}"/>
    <cellStyle name="20% - 강조색6 8 2 2 2 2 5" xfId="24871" xr:uid="{3CB237EA-1EEE-4554-9329-ADFFB22D7B38}"/>
    <cellStyle name="20% - 강조색6 8 2 2 2 2 6" xfId="51029" xr:uid="{28478CD0-D285-492C-991B-E209FA7FA65F}"/>
    <cellStyle name="20% - 강조색6 8 2 2 2 3" xfId="4176" xr:uid="{D1CE5187-FA63-4C9D-932A-53A76A2A587E}"/>
    <cellStyle name="20% - 강조색6 8 2 2 2 3 2" xfId="9702" xr:uid="{0E07AA8C-A10A-4989-9943-0D15110825B7}"/>
    <cellStyle name="20% - 강조색6 8 2 2 2 3 2 2" xfId="20731" xr:uid="{02D88A38-0B78-4912-8370-ADA0DE5492E2}"/>
    <cellStyle name="20% - 강조색6 8 2 2 2 3 2 2 2" xfId="42780" xr:uid="{D53AE5AA-09E6-4152-B13B-DF4C46262906}"/>
    <cellStyle name="20% - 강조색6 8 2 2 2 3 2 3" xfId="31760" xr:uid="{90706183-DAD2-4BD2-A88B-61558BA54D44}"/>
    <cellStyle name="20% - 강조색6 8 2 2 2 3 3" xfId="15221" xr:uid="{CC1951CE-7CC4-49AB-9BDD-C3876A2EDFA4}"/>
    <cellStyle name="20% - 강조색6 8 2 2 2 3 3 2" xfId="37270" xr:uid="{6F1A99E6-EF9A-4551-BF79-D3009C8EC5A6}"/>
    <cellStyle name="20% - 강조색6 8 2 2 2 3 4" xfId="26250" xr:uid="{77D364A0-1BBC-437C-AABD-FEB229D82D5B}"/>
    <cellStyle name="20% - 강조색6 8 2 2 2 3 5" xfId="52408" xr:uid="{7826DC4A-DA10-4622-9001-6AECC0F5A03E}"/>
    <cellStyle name="20% - 강조색6 8 2 2 2 4" xfId="6947" xr:uid="{28A8841B-7E24-4DDF-80DB-2F1BA9DB0170}"/>
    <cellStyle name="20% - 강조색6 8 2 2 2 4 2" xfId="17976" xr:uid="{19D1CEB5-A45B-4711-A799-B59DD4EF6196}"/>
    <cellStyle name="20% - 강조색6 8 2 2 2 4 2 2" xfId="40025" xr:uid="{F63CC0F3-AD0E-4DD1-80E1-CEF7BBCCE05D}"/>
    <cellStyle name="20% - 강조색6 8 2 2 2 4 3" xfId="29005" xr:uid="{7060EC97-645C-4CD0-9F2E-03AC52DC5C33}"/>
    <cellStyle name="20% - 강조색6 8 2 2 2 4 4" xfId="55161" xr:uid="{4F6C49B4-B216-4091-8103-AAFFED016D9B}"/>
    <cellStyle name="20% - 강조색6 8 2 2 2 5" xfId="12466" xr:uid="{E28CB722-ACE0-4578-92C8-DD9FC698EAEC}"/>
    <cellStyle name="20% - 강조색6 8 2 2 2 5 2" xfId="34515" xr:uid="{CFB59641-4CEC-438F-8E04-97AC87CB7909}"/>
    <cellStyle name="20% - 강조색6 8 2 2 2 6" xfId="23495" xr:uid="{8BEB8049-2CA6-4A23-B0CB-DD270394153F}"/>
    <cellStyle name="20% - 강조색6 8 2 2 2 7" xfId="49652" xr:uid="{40ABED17-5A0A-4454-89E4-61D80F885B3D}"/>
    <cellStyle name="20% - 강조색6 8 2 2 3" xfId="2088" xr:uid="{3904E379-FF44-4B20-8C81-30C0E5BF14C1}"/>
    <cellStyle name="20% - 강조색6 8 2 2 3 2" xfId="4864" xr:uid="{970B75B5-7054-4C00-86D7-22CF17FFB356}"/>
    <cellStyle name="20% - 강조색6 8 2 2 3 2 2" xfId="10390" xr:uid="{E28DF2F8-3E51-4B9E-BA99-E27FCD1CE5EC}"/>
    <cellStyle name="20% - 강조색6 8 2 2 3 2 2 2" xfId="21419" xr:uid="{0AAFAD9C-FA67-41CE-BB0A-B3F0B5B77EE3}"/>
    <cellStyle name="20% - 강조색6 8 2 2 3 2 2 2 2" xfId="43468" xr:uid="{9A5B7765-6706-46B3-BD7B-19DDDAF13F08}"/>
    <cellStyle name="20% - 강조색6 8 2 2 3 2 2 3" xfId="32448" xr:uid="{1AB5899A-9E91-4CD1-916C-F2CD8A3DBDBC}"/>
    <cellStyle name="20% - 강조색6 8 2 2 3 2 3" xfId="15909" xr:uid="{39E8831C-3465-4D5C-BA38-977491858503}"/>
    <cellStyle name="20% - 강조색6 8 2 2 3 2 3 2" xfId="37958" xr:uid="{904CC042-D6AE-46F8-B8DE-4D3E4DE5648A}"/>
    <cellStyle name="20% - 강조색6 8 2 2 3 2 4" xfId="26938" xr:uid="{DB1FB904-2FCC-4C80-9C85-609C8D5DA377}"/>
    <cellStyle name="20% - 강조색6 8 2 2 3 2 5" xfId="53096" xr:uid="{C8631C08-54A7-490D-99E5-DF88442EAFE1}"/>
    <cellStyle name="20% - 강조색6 8 2 2 3 3" xfId="7635" xr:uid="{D98F2A65-4D1C-4A4A-BE37-22D79ACD6DE3}"/>
    <cellStyle name="20% - 강조색6 8 2 2 3 3 2" xfId="18664" xr:uid="{5F03026E-5E11-462D-BF1B-2D7878B1FC8E}"/>
    <cellStyle name="20% - 강조색6 8 2 2 3 3 2 2" xfId="40713" xr:uid="{5994F2DC-39A2-43DA-8323-3E6EA3129DF6}"/>
    <cellStyle name="20% - 강조색6 8 2 2 3 3 3" xfId="29693" xr:uid="{B64531EC-9B35-4239-A406-142BD04BD16A}"/>
    <cellStyle name="20% - 강조색6 8 2 2 3 4" xfId="13154" xr:uid="{D46403FD-F499-413C-B5FE-46C50B933C2C}"/>
    <cellStyle name="20% - 강조색6 8 2 2 3 4 2" xfId="35203" xr:uid="{73BB2DE9-15E3-4B45-A426-AF2D76FB31F9}"/>
    <cellStyle name="20% - 강조색6 8 2 2 3 5" xfId="24183" xr:uid="{6E99A054-8F83-48FB-A157-34A9CD8167DB}"/>
    <cellStyle name="20% - 강조색6 8 2 2 3 6" xfId="50341" xr:uid="{F36BD083-6E9D-4C22-A43D-BB9925D4A508}"/>
    <cellStyle name="20% - 강조색6 8 2 2 4" xfId="3488" xr:uid="{60675E2C-6253-4474-9268-DE658D5DE14C}"/>
    <cellStyle name="20% - 강조색6 8 2 2 4 2" xfId="9014" xr:uid="{023F26DA-68FE-4A2E-B4BE-BC637AFE940C}"/>
    <cellStyle name="20% - 강조색6 8 2 2 4 2 2" xfId="20043" xr:uid="{1BE00E2F-A3E9-4C97-B4BB-B19F0F2EAA11}"/>
    <cellStyle name="20% - 강조색6 8 2 2 4 2 2 2" xfId="42092" xr:uid="{19466833-F3EB-4FCD-AF2B-7901707E02C2}"/>
    <cellStyle name="20% - 강조색6 8 2 2 4 2 3" xfId="31072" xr:uid="{7EB6FB87-2EC5-4860-88CC-145F5272328D}"/>
    <cellStyle name="20% - 강조색6 8 2 2 4 3" xfId="14533" xr:uid="{DF042243-7DA3-4978-A41A-B0BEDA5A57CF}"/>
    <cellStyle name="20% - 강조색6 8 2 2 4 3 2" xfId="36582" xr:uid="{32BB7877-B7DA-49CB-951D-C229453F15FB}"/>
    <cellStyle name="20% - 강조색6 8 2 2 4 4" xfId="25562" xr:uid="{3C8CEDAF-0381-49E2-A342-75A3DCEF85FC}"/>
    <cellStyle name="20% - 강조색6 8 2 2 4 5" xfId="51720" xr:uid="{51317413-E656-4AA2-AE52-4E1BA4DDF917}"/>
    <cellStyle name="20% - 강조색6 8 2 2 5" xfId="6259" xr:uid="{AE131D20-FC8D-46A1-8493-A31FD50DD82E}"/>
    <cellStyle name="20% - 강조색6 8 2 2 5 2" xfId="17288" xr:uid="{2D196B68-F850-4756-B99E-E2C367829E94}"/>
    <cellStyle name="20% - 강조색6 8 2 2 5 2 2" xfId="39337" xr:uid="{D9D9DAA7-DEE8-41AF-A768-B15A71C3BE21}"/>
    <cellStyle name="20% - 강조색6 8 2 2 5 3" xfId="28317" xr:uid="{95A9D92A-B25E-4BC8-957C-13BECDA40B09}"/>
    <cellStyle name="20% - 강조색6 8 2 2 5 4" xfId="54473" xr:uid="{2DC1A314-012E-4402-BEAF-29BB631E9CF3}"/>
    <cellStyle name="20% - 강조색6 8 2 2 6" xfId="11778" xr:uid="{3EB42607-4E59-438B-9343-112839AAD9BC}"/>
    <cellStyle name="20% - 강조색6 8 2 2 6 2" xfId="33827" xr:uid="{4722D235-7262-4F9D-B245-DEC0194B65AE}"/>
    <cellStyle name="20% - 강조색6 8 2 2 7" xfId="22807" xr:uid="{302C3463-A5EA-4671-B87A-A2C3D26DFBDB}"/>
    <cellStyle name="20% - 강조색6 8 2 2 8" xfId="48964" xr:uid="{C55AD805-769B-489F-9F38-0F413101102A}"/>
    <cellStyle name="20% - 강조색6 8 2 3" xfId="1040" xr:uid="{34991AC2-8988-49FF-8C5D-92EFE70560AF}"/>
    <cellStyle name="20% - 강조색6 8 2 3 2" xfId="2434" xr:uid="{614793F0-C0C9-4C8B-907C-5A041377FC6B}"/>
    <cellStyle name="20% - 강조색6 8 2 3 2 2" xfId="5210" xr:uid="{338D8570-C85D-4506-92D2-BD9181C5BD0C}"/>
    <cellStyle name="20% - 강조색6 8 2 3 2 2 2" xfId="10736" xr:uid="{2476EA20-A900-4057-B578-8B22ED814CC5}"/>
    <cellStyle name="20% - 강조색6 8 2 3 2 2 2 2" xfId="21765" xr:uid="{662A2A22-3C3D-4ACF-A994-BEEA2FF59BDD}"/>
    <cellStyle name="20% - 강조색6 8 2 3 2 2 2 2 2" xfId="43814" xr:uid="{1E1559B0-9652-48DE-85E2-C75B32485F3C}"/>
    <cellStyle name="20% - 강조색6 8 2 3 2 2 2 3" xfId="32794" xr:uid="{2C17A219-2AF0-479D-BAA2-F3FA81887FBB}"/>
    <cellStyle name="20% - 강조색6 8 2 3 2 2 3" xfId="16255" xr:uid="{EC2D29E9-8F78-4992-A1B2-0409F3616308}"/>
    <cellStyle name="20% - 강조색6 8 2 3 2 2 3 2" xfId="38304" xr:uid="{A718018E-EF5E-4784-BC73-DAE0AE06B4B3}"/>
    <cellStyle name="20% - 강조색6 8 2 3 2 2 4" xfId="27284" xr:uid="{6DE5F1E3-A2A1-4511-AEEA-3DC3842CC424}"/>
    <cellStyle name="20% - 강조색6 8 2 3 2 2 5" xfId="53442" xr:uid="{84DCBC12-3FDB-46B5-99C0-BEFB6721FE34}"/>
    <cellStyle name="20% - 강조색6 8 2 3 2 3" xfId="7981" xr:uid="{969397C3-F058-4AD1-87FE-B9153C722649}"/>
    <cellStyle name="20% - 강조색6 8 2 3 2 3 2" xfId="19010" xr:uid="{05DDD374-B1EE-4F37-9F56-59A2297BEB81}"/>
    <cellStyle name="20% - 강조색6 8 2 3 2 3 2 2" xfId="41059" xr:uid="{0BE002BF-DCBD-4EAB-AA44-92578D3E1FB4}"/>
    <cellStyle name="20% - 강조색6 8 2 3 2 3 3" xfId="30039" xr:uid="{D5C46347-A91B-4320-93A6-DF3FE705E466}"/>
    <cellStyle name="20% - 강조색6 8 2 3 2 4" xfId="13500" xr:uid="{86D40645-7956-409A-9EB5-168D16DE32CC}"/>
    <cellStyle name="20% - 강조색6 8 2 3 2 4 2" xfId="35549" xr:uid="{E7B9CE12-F785-4E35-AF3B-EA56ECC5919F}"/>
    <cellStyle name="20% - 강조색6 8 2 3 2 5" xfId="24529" xr:uid="{F15A7DC9-1E5D-4D57-8306-AF6E0741B414}"/>
    <cellStyle name="20% - 강조색6 8 2 3 2 6" xfId="50687" xr:uid="{7C6FC7FD-FC51-4750-B62B-729104E87C48}"/>
    <cellStyle name="20% - 강조색6 8 2 3 3" xfId="3834" xr:uid="{89C9AB2E-5AC7-4A7F-A72B-9C400F6320AB}"/>
    <cellStyle name="20% - 강조색6 8 2 3 3 2" xfId="9360" xr:uid="{27D47BE7-36A1-4E8A-B68B-CBA67F652A05}"/>
    <cellStyle name="20% - 강조색6 8 2 3 3 2 2" xfId="20389" xr:uid="{4A183B34-D210-4DC0-AFFC-A20FB317025D}"/>
    <cellStyle name="20% - 강조색6 8 2 3 3 2 2 2" xfId="42438" xr:uid="{800EA42E-C45B-4969-B846-643FED611F8A}"/>
    <cellStyle name="20% - 강조색6 8 2 3 3 2 3" xfId="31418" xr:uid="{55DB5250-C8A7-4F5D-A36A-55BEC90008B5}"/>
    <cellStyle name="20% - 강조색6 8 2 3 3 3" xfId="14879" xr:uid="{17D579C3-651E-489A-939F-E80B3888D2FB}"/>
    <cellStyle name="20% - 강조색6 8 2 3 3 3 2" xfId="36928" xr:uid="{A4F300BC-DCD0-486F-A7DC-DD2879B0141E}"/>
    <cellStyle name="20% - 강조색6 8 2 3 3 4" xfId="25908" xr:uid="{90129D76-C1AB-452F-BD6C-5201B13B2831}"/>
    <cellStyle name="20% - 강조색6 8 2 3 3 5" xfId="52066" xr:uid="{E25D9A4B-A171-44DE-93C5-28725BDE9927}"/>
    <cellStyle name="20% - 강조색6 8 2 3 4" xfId="6605" xr:uid="{C829E7B1-A536-4489-B9CE-A44CE8F35450}"/>
    <cellStyle name="20% - 강조색6 8 2 3 4 2" xfId="17634" xr:uid="{0AC41DC9-7651-48D8-85EE-6EFD4FF22BEA}"/>
    <cellStyle name="20% - 강조색6 8 2 3 4 2 2" xfId="39683" xr:uid="{09A9A085-EB9D-4A3F-8C43-1D16FD3FEE8D}"/>
    <cellStyle name="20% - 강조색6 8 2 3 4 3" xfId="28663" xr:uid="{9C6D6126-AC61-4856-B656-E28E2C16A094}"/>
    <cellStyle name="20% - 강조색6 8 2 3 4 4" xfId="54819" xr:uid="{7EC750D1-2290-4DC6-A6D4-2D522CB22929}"/>
    <cellStyle name="20% - 강조색6 8 2 3 5" xfId="12124" xr:uid="{26003C6C-C124-4957-AEB1-B25354378FCE}"/>
    <cellStyle name="20% - 강조색6 8 2 3 5 2" xfId="34173" xr:uid="{A3862615-A0E3-4C65-814C-F081C9264420}"/>
    <cellStyle name="20% - 강조색6 8 2 3 6" xfId="23153" xr:uid="{9FB56803-4444-4D36-870F-7F51392EEDB6}"/>
    <cellStyle name="20% - 강조색6 8 2 3 7" xfId="49310" xr:uid="{B1C53851-7D3B-4897-A7B1-568FE603E791}"/>
    <cellStyle name="20% - 강조색6 8 2 4" xfId="1746" xr:uid="{6906F49F-A9DC-416A-BC3D-B13FC48F6B0E}"/>
    <cellStyle name="20% - 강조색6 8 2 4 2" xfId="4522" xr:uid="{047CB26B-93D4-4A9F-9329-34A7085A76A4}"/>
    <cellStyle name="20% - 강조색6 8 2 4 2 2" xfId="10048" xr:uid="{DAE7F081-F188-400E-B548-9EFF80176548}"/>
    <cellStyle name="20% - 강조색6 8 2 4 2 2 2" xfId="21077" xr:uid="{0DB93CDC-EEE0-4355-AC61-A360E372E1A0}"/>
    <cellStyle name="20% - 강조색6 8 2 4 2 2 2 2" xfId="43126" xr:uid="{E7015818-618A-4DC1-8E16-B9C5BDB5C6D7}"/>
    <cellStyle name="20% - 강조색6 8 2 4 2 2 3" xfId="32106" xr:uid="{F4ECE7C7-810B-4287-8ACB-B54ED81C7396}"/>
    <cellStyle name="20% - 강조색6 8 2 4 2 3" xfId="15567" xr:uid="{5AFFC3F0-5064-47E8-89BA-D0FF801E1C47}"/>
    <cellStyle name="20% - 강조색6 8 2 4 2 3 2" xfId="37616" xr:uid="{DAF3B8C0-271E-4F9D-AE68-4590DCD1496A}"/>
    <cellStyle name="20% - 강조색6 8 2 4 2 4" xfId="26596" xr:uid="{921F0CBF-A796-4335-9AC1-FEE28764FF04}"/>
    <cellStyle name="20% - 강조색6 8 2 4 2 5" xfId="52754" xr:uid="{1B7C6FB4-501B-4B38-8D5A-F0696BE81D43}"/>
    <cellStyle name="20% - 강조색6 8 2 4 3" xfId="7293" xr:uid="{2AA6D77F-D864-4E7E-A178-B12E8C6F17A7}"/>
    <cellStyle name="20% - 강조색6 8 2 4 3 2" xfId="18322" xr:uid="{41780B3F-B3B4-4421-A6CF-00EF406CA210}"/>
    <cellStyle name="20% - 강조색6 8 2 4 3 2 2" xfId="40371" xr:uid="{8BE5BEBC-1C3D-4DFD-ADE4-9739BC6AE404}"/>
    <cellStyle name="20% - 강조색6 8 2 4 3 3" xfId="29351" xr:uid="{27101C7E-F459-49D7-BBA7-C4D6786C356E}"/>
    <cellStyle name="20% - 강조색6 8 2 4 4" xfId="12812" xr:uid="{425C477F-EB92-4137-BB46-9054A265C399}"/>
    <cellStyle name="20% - 강조색6 8 2 4 4 2" xfId="34861" xr:uid="{EE233EF3-73B6-46FD-BAE7-6ED97B8C3678}"/>
    <cellStyle name="20% - 강조색6 8 2 4 5" xfId="23841" xr:uid="{E933D6BE-CFD2-421D-BFE7-36E072C79DC0}"/>
    <cellStyle name="20% - 강조색6 8 2 4 6" xfId="49999" xr:uid="{8C4D01D2-A399-4B68-BB12-403658F1C2AE}"/>
    <cellStyle name="20% - 강조색6 8 2 5" xfId="3146" xr:uid="{CE0FD136-E275-4102-B8FF-719598E94F21}"/>
    <cellStyle name="20% - 강조색6 8 2 5 2" xfId="8672" xr:uid="{C2AB4383-17C9-4556-852D-15257043BBC4}"/>
    <cellStyle name="20% - 강조색6 8 2 5 2 2" xfId="19701" xr:uid="{25A9D021-C3AF-466B-AB05-FADDBEBE307F}"/>
    <cellStyle name="20% - 강조색6 8 2 5 2 2 2" xfId="41750" xr:uid="{D31C691F-8B99-4942-B076-E40D68A9A81E}"/>
    <cellStyle name="20% - 강조색6 8 2 5 2 3" xfId="30730" xr:uid="{DC1640EF-FDB7-4367-84C6-B188466AF895}"/>
    <cellStyle name="20% - 강조색6 8 2 5 3" xfId="14191" xr:uid="{6A2EAD63-C184-46CC-99D8-36FE1FFE64E1}"/>
    <cellStyle name="20% - 강조색6 8 2 5 3 2" xfId="36240" xr:uid="{E7FBCDA7-B9AF-4932-B6DA-94E1D12BC40C}"/>
    <cellStyle name="20% - 강조색6 8 2 5 4" xfId="25220" xr:uid="{0683EF99-DC55-44B8-B567-CDFB3152EF1D}"/>
    <cellStyle name="20% - 강조색6 8 2 5 5" xfId="51378" xr:uid="{FC177CBC-CA16-4D6C-B4AB-C65663BF52C5}"/>
    <cellStyle name="20% - 강조색6 8 2 6" xfId="5917" xr:uid="{77D8A8BA-83D8-4A7E-914E-223EA14BEFF1}"/>
    <cellStyle name="20% - 강조색6 8 2 6 2" xfId="16946" xr:uid="{D1068885-C73D-45FE-99B5-ECE8BCFFE4E3}"/>
    <cellStyle name="20% - 강조색6 8 2 6 2 2" xfId="38995" xr:uid="{80B5B53D-1D17-4F47-A036-8D1EEA6FE730}"/>
    <cellStyle name="20% - 강조색6 8 2 6 3" xfId="27975" xr:uid="{F4C25006-F688-418B-882A-C7BB888373BA}"/>
    <cellStyle name="20% - 강조색6 8 2 6 4" xfId="54132" xr:uid="{51D15AA0-C603-42B3-83B8-E06639448B5F}"/>
    <cellStyle name="20% - 강조색6 8 2 7" xfId="11436" xr:uid="{8185A0EB-3610-477E-8699-243C7DEDD672}"/>
    <cellStyle name="20% - 강조색6 8 2 7 2" xfId="33485" xr:uid="{94A3A0FF-5610-40EB-8EA9-B374AEC9E3E3}"/>
    <cellStyle name="20% - 강조색6 8 2 8" xfId="22465" xr:uid="{C86350A2-0AE8-4392-8889-156134ED7E9F}"/>
    <cellStyle name="20% - 강조색6 8 2 9" xfId="48623" xr:uid="{1DBF3D5A-67D5-4996-846F-31F2A1A0C0BA}"/>
    <cellStyle name="20% - 강조색6 8 3" xfId="516" xr:uid="{00000000-0005-0000-0000-000015010000}"/>
    <cellStyle name="20% - 강조색6 8 3 2" xfId="1253" xr:uid="{B2A1E978-60CC-4B84-89C4-2737EF9069D9}"/>
    <cellStyle name="20% - 강조색6 8 3 2 2" xfId="2647" xr:uid="{C48F2E96-858E-48D2-AC0D-85D2092D6008}"/>
    <cellStyle name="20% - 강조색6 8 3 2 2 2" xfId="5423" xr:uid="{A6267804-AFD4-4CA8-83E7-AF88ED8BE537}"/>
    <cellStyle name="20% - 강조색6 8 3 2 2 2 2" xfId="10949" xr:uid="{B7650FA2-641E-43FF-B6DC-37750208E7BB}"/>
    <cellStyle name="20% - 강조색6 8 3 2 2 2 2 2" xfId="21978" xr:uid="{0214833E-EC29-4F0A-AB8A-12258864F860}"/>
    <cellStyle name="20% - 강조색6 8 3 2 2 2 2 2 2" xfId="44027" xr:uid="{BE2A5EBE-9035-433D-9F0A-8D517F512149}"/>
    <cellStyle name="20% - 강조색6 8 3 2 2 2 2 3" xfId="33007" xr:uid="{64A3D735-6693-4153-9AF0-954D55FC0730}"/>
    <cellStyle name="20% - 강조색6 8 3 2 2 2 3" xfId="16468" xr:uid="{3133F1D2-1400-454A-8FD6-E2DD331FA882}"/>
    <cellStyle name="20% - 강조색6 8 3 2 2 2 3 2" xfId="38517" xr:uid="{A0F19768-6890-477F-88FC-032074BD593A}"/>
    <cellStyle name="20% - 강조색6 8 3 2 2 2 4" xfId="27497" xr:uid="{C8F27F3F-0F76-4AA2-90B5-883F68AF062B}"/>
    <cellStyle name="20% - 강조색6 8 3 2 2 2 5" xfId="53655" xr:uid="{72292150-4A4A-4DF6-9915-343141DB8C6B}"/>
    <cellStyle name="20% - 강조색6 8 3 2 2 3" xfId="8194" xr:uid="{8A2788EA-7E3F-4D18-A7CC-1BA567430300}"/>
    <cellStyle name="20% - 강조색6 8 3 2 2 3 2" xfId="19223" xr:uid="{2BC282A3-2007-4DE8-B54E-21BB0647EC18}"/>
    <cellStyle name="20% - 강조색6 8 3 2 2 3 2 2" xfId="41272" xr:uid="{5495041D-036A-4838-A3F9-6CDD043237BF}"/>
    <cellStyle name="20% - 강조색6 8 3 2 2 3 3" xfId="30252" xr:uid="{10295B36-5929-433D-96A1-E1472C9EC272}"/>
    <cellStyle name="20% - 강조색6 8 3 2 2 4" xfId="13713" xr:uid="{681FE6D6-AC13-481A-BAC3-DE069EB90416}"/>
    <cellStyle name="20% - 강조색6 8 3 2 2 4 2" xfId="35762" xr:uid="{A14596BB-E263-44E8-A71C-6347FBD0D9BC}"/>
    <cellStyle name="20% - 강조색6 8 3 2 2 5" xfId="24742" xr:uid="{51D62416-0E1A-446D-9718-3D3268E0E9E5}"/>
    <cellStyle name="20% - 강조색6 8 3 2 2 6" xfId="50900" xr:uid="{6C296C69-B435-49C8-B4B2-ADA9A79BD84B}"/>
    <cellStyle name="20% - 강조색6 8 3 2 3" xfId="4047" xr:uid="{74837E37-F649-44B6-8A69-9873A2577A86}"/>
    <cellStyle name="20% - 강조색6 8 3 2 3 2" xfId="9573" xr:uid="{8124722E-E402-4A02-9A44-8F14E05D7E7C}"/>
    <cellStyle name="20% - 강조색6 8 3 2 3 2 2" xfId="20602" xr:uid="{23EF9283-C72F-4CC2-A7D9-1A48222F0B7B}"/>
    <cellStyle name="20% - 강조색6 8 3 2 3 2 2 2" xfId="42651" xr:uid="{69AC6EC6-C901-424B-AF59-978C004BB51F}"/>
    <cellStyle name="20% - 강조색6 8 3 2 3 2 3" xfId="31631" xr:uid="{785842D7-33BF-4B1C-B6E3-F2F06F17F185}"/>
    <cellStyle name="20% - 강조색6 8 3 2 3 3" xfId="15092" xr:uid="{02057F3E-3749-4572-AA5A-057CD1AE0E83}"/>
    <cellStyle name="20% - 강조색6 8 3 2 3 3 2" xfId="37141" xr:uid="{A0DDA19A-08BF-4EF9-BC80-C7A8090EDDF1}"/>
    <cellStyle name="20% - 강조색6 8 3 2 3 4" xfId="26121" xr:uid="{9DFB55A8-2F01-4576-9252-40D6B2E6CC34}"/>
    <cellStyle name="20% - 강조색6 8 3 2 3 5" xfId="52279" xr:uid="{75364A18-EB9A-4C95-9C7A-EDE7A31A8BB2}"/>
    <cellStyle name="20% - 강조색6 8 3 2 4" xfId="6818" xr:uid="{309F00C2-D8A1-439E-B715-24793863962E}"/>
    <cellStyle name="20% - 강조색6 8 3 2 4 2" xfId="17847" xr:uid="{0C5C79A5-05DE-4A56-BA25-E59040B79F30}"/>
    <cellStyle name="20% - 강조색6 8 3 2 4 2 2" xfId="39896" xr:uid="{141A9664-80A0-46FF-A154-7B4D9F8540EC}"/>
    <cellStyle name="20% - 강조색6 8 3 2 4 3" xfId="28876" xr:uid="{6DE39A62-7167-49E2-BCEC-CC4ED8717DB1}"/>
    <cellStyle name="20% - 강조색6 8 3 2 4 4" xfId="55032" xr:uid="{A6D9163B-7EF3-49B1-8995-F4DFFB24A659}"/>
    <cellStyle name="20% - 강조색6 8 3 2 5" xfId="12337" xr:uid="{41270A18-3CFA-41A4-9165-C4A9F3B5C8C2}"/>
    <cellStyle name="20% - 강조색6 8 3 2 5 2" xfId="34386" xr:uid="{9A984229-0FE2-4B91-9E5D-9A7D9FA3CBA2}"/>
    <cellStyle name="20% - 강조색6 8 3 2 6" xfId="23366" xr:uid="{19AA64F2-A4E8-437A-A3EA-C55EB3000ACD}"/>
    <cellStyle name="20% - 강조색6 8 3 2 7" xfId="49523" xr:uid="{6976F415-43A8-447F-B041-4EBA595258CA}"/>
    <cellStyle name="20% - 강조색6 8 3 3" xfId="1959" xr:uid="{6FAB74A4-E303-4069-8FEC-EF7FE3D1A8F2}"/>
    <cellStyle name="20% - 강조색6 8 3 3 2" xfId="4735" xr:uid="{E928B66A-440D-4F6E-B121-7F402B8459B5}"/>
    <cellStyle name="20% - 강조색6 8 3 3 2 2" xfId="10261" xr:uid="{4D3D53E5-87AC-4FD3-9F47-070F062B311B}"/>
    <cellStyle name="20% - 강조색6 8 3 3 2 2 2" xfId="21290" xr:uid="{2080C745-9DE5-4EBE-B4BA-3025198395E7}"/>
    <cellStyle name="20% - 강조색6 8 3 3 2 2 2 2" xfId="43339" xr:uid="{2B1D587A-E72E-46AA-B23A-AB25C1ED9463}"/>
    <cellStyle name="20% - 강조색6 8 3 3 2 2 3" xfId="32319" xr:uid="{E9648E19-2FE7-4D52-8BD9-F989F629744C}"/>
    <cellStyle name="20% - 강조색6 8 3 3 2 3" xfId="15780" xr:uid="{42BB9D10-5A23-4477-8F94-4C686503CBA0}"/>
    <cellStyle name="20% - 강조색6 8 3 3 2 3 2" xfId="37829" xr:uid="{EC1ED3C6-0637-4F2D-84EF-7A516E8FF6AB}"/>
    <cellStyle name="20% - 강조색6 8 3 3 2 4" xfId="26809" xr:uid="{2FA9BF76-25E0-436E-8A0B-512297800CDD}"/>
    <cellStyle name="20% - 강조색6 8 3 3 2 5" xfId="52967" xr:uid="{3DC3F22D-940F-4809-8F0A-FEA05B789802}"/>
    <cellStyle name="20% - 강조색6 8 3 3 3" xfId="7506" xr:uid="{F0C31F85-6315-45A8-936B-2056FCBCED54}"/>
    <cellStyle name="20% - 강조색6 8 3 3 3 2" xfId="18535" xr:uid="{D478E548-C6C9-40AE-A113-9D0DECB22125}"/>
    <cellStyle name="20% - 강조색6 8 3 3 3 2 2" xfId="40584" xr:uid="{A9CED01A-CF46-425C-917C-C8086DD69752}"/>
    <cellStyle name="20% - 강조색6 8 3 3 3 3" xfId="29564" xr:uid="{F1EDA1D4-2A02-4704-9460-29875E9DEA2C}"/>
    <cellStyle name="20% - 강조색6 8 3 3 4" xfId="13025" xr:uid="{1C4BF5DC-8929-4AB5-B1B5-BAA8294AAB18}"/>
    <cellStyle name="20% - 강조색6 8 3 3 4 2" xfId="35074" xr:uid="{4B7F56A1-E14E-4F35-B865-B1F803F1B21E}"/>
    <cellStyle name="20% - 강조색6 8 3 3 5" xfId="24054" xr:uid="{671FD1D8-9687-4E32-8C61-EF340DAE914F}"/>
    <cellStyle name="20% - 강조색6 8 3 3 6" xfId="50212" xr:uid="{5B1574C2-FB96-4E7E-9E93-27D73E18A055}"/>
    <cellStyle name="20% - 강조색6 8 3 4" xfId="3359" xr:uid="{AF0BF87E-8488-470E-BA0A-488CE55E2073}"/>
    <cellStyle name="20% - 강조색6 8 3 4 2" xfId="8885" xr:uid="{FBB98E50-33E1-4E41-9408-6EA0417CB3A1}"/>
    <cellStyle name="20% - 강조색6 8 3 4 2 2" xfId="19914" xr:uid="{334C829D-2374-4C41-966C-8C4865EC1804}"/>
    <cellStyle name="20% - 강조색6 8 3 4 2 2 2" xfId="41963" xr:uid="{6D9D3E61-1A1A-47B4-BE56-EA98B3AE19E8}"/>
    <cellStyle name="20% - 강조색6 8 3 4 2 3" xfId="30943" xr:uid="{8307AFA1-8A5A-4B5C-9E80-113E6569F291}"/>
    <cellStyle name="20% - 강조색6 8 3 4 3" xfId="14404" xr:uid="{9E83574E-A3AD-4544-831A-BF61FC6FAA91}"/>
    <cellStyle name="20% - 강조색6 8 3 4 3 2" xfId="36453" xr:uid="{39A2FE75-1A35-4F13-A903-66E6F5BAF655}"/>
    <cellStyle name="20% - 강조색6 8 3 4 4" xfId="25433" xr:uid="{673555F3-A4EC-46F2-A57D-A63D49C2EFFC}"/>
    <cellStyle name="20% - 강조색6 8 3 4 5" xfId="51591" xr:uid="{E52888F3-DBE9-4959-8C4C-069C995D59DD}"/>
    <cellStyle name="20% - 강조색6 8 3 5" xfId="6130" xr:uid="{3F8DA23C-3B68-4140-9A86-75FBA5D6BFA3}"/>
    <cellStyle name="20% - 강조색6 8 3 5 2" xfId="17159" xr:uid="{4842206C-C0D2-4FC6-86E8-E14BA7A130CA}"/>
    <cellStyle name="20% - 강조색6 8 3 5 2 2" xfId="39208" xr:uid="{96385012-ED77-47D9-B7E1-AEE98B8A7917}"/>
    <cellStyle name="20% - 강조색6 8 3 5 3" xfId="28188" xr:uid="{D1651DAD-5BC7-4554-BBCF-265C9BEF787B}"/>
    <cellStyle name="20% - 강조색6 8 3 5 4" xfId="54344" xr:uid="{19880E20-5478-47CA-AF54-5C211FD8E09A}"/>
    <cellStyle name="20% - 강조색6 8 3 6" xfId="11649" xr:uid="{0370EBCD-D2BD-4251-AA4D-0C883174174B}"/>
    <cellStyle name="20% - 강조색6 8 3 6 2" xfId="33698" xr:uid="{395D055F-5D2F-4FAA-87CE-F7A73B77BA42}"/>
    <cellStyle name="20% - 강조색6 8 3 7" xfId="22678" xr:uid="{402731BE-9B59-4E9B-B34B-2864DE6614C6}"/>
    <cellStyle name="20% - 강조색6 8 3 8" xfId="48835" xr:uid="{3E4EEB00-ABEF-4ED6-89B7-B1189E749249}"/>
    <cellStyle name="20% - 강조색6 8 4" xfId="911" xr:uid="{B888E5DF-4A9C-4C6D-9F23-CE8071A17022}"/>
    <cellStyle name="20% - 강조색6 8 4 2" xfId="2305" xr:uid="{624B3D23-7531-4000-9EBD-15C450395101}"/>
    <cellStyle name="20% - 강조색6 8 4 2 2" xfId="5081" xr:uid="{EC1789F2-E3E4-459E-889B-585D9221D395}"/>
    <cellStyle name="20% - 강조색6 8 4 2 2 2" xfId="10607" xr:uid="{5BDAB502-6059-4285-AFE8-B4E11176036D}"/>
    <cellStyle name="20% - 강조색6 8 4 2 2 2 2" xfId="21636" xr:uid="{FF8AB361-15B7-4D90-893A-EEBF58D8847F}"/>
    <cellStyle name="20% - 강조색6 8 4 2 2 2 2 2" xfId="43685" xr:uid="{CF72F1BE-F97A-47AA-96AB-2354934C8A2D}"/>
    <cellStyle name="20% - 강조색6 8 4 2 2 2 3" xfId="32665" xr:uid="{67697DA1-E826-433B-BBF3-A0BC4BAAE29C}"/>
    <cellStyle name="20% - 강조색6 8 4 2 2 3" xfId="16126" xr:uid="{2CC22DD2-B3B6-46D4-A68A-5FC49F91905C}"/>
    <cellStyle name="20% - 강조색6 8 4 2 2 3 2" xfId="38175" xr:uid="{17556D08-DCD2-4F87-B7E2-67CCCD36292D}"/>
    <cellStyle name="20% - 강조색6 8 4 2 2 4" xfId="27155" xr:uid="{52F8FAD9-A8B5-4732-9BB0-9ECA79E62175}"/>
    <cellStyle name="20% - 강조색6 8 4 2 2 5" xfId="53313" xr:uid="{E8E65C7C-2AAB-4B7E-995E-266A60EC9A8C}"/>
    <cellStyle name="20% - 강조색6 8 4 2 3" xfId="7852" xr:uid="{6EE4C7D8-75B5-400B-B8CA-042144FB4FFE}"/>
    <cellStyle name="20% - 강조색6 8 4 2 3 2" xfId="18881" xr:uid="{932A2019-1458-433C-9000-6690C044DC25}"/>
    <cellStyle name="20% - 강조색6 8 4 2 3 2 2" xfId="40930" xr:uid="{98C6B3EA-8F32-4F55-8DFC-098429A6DFAF}"/>
    <cellStyle name="20% - 강조색6 8 4 2 3 3" xfId="29910" xr:uid="{7BEA6A8F-8F3A-4892-9622-A85D9A9FA28B}"/>
    <cellStyle name="20% - 강조색6 8 4 2 4" xfId="13371" xr:uid="{483AB23B-E99D-4CB0-A663-21F86064CDEE}"/>
    <cellStyle name="20% - 강조색6 8 4 2 4 2" xfId="35420" xr:uid="{D714C753-8899-4C38-80DC-9D2DDB112800}"/>
    <cellStyle name="20% - 강조색6 8 4 2 5" xfId="24400" xr:uid="{C2454D83-2D4D-47C4-B9CE-68A4F8704F2B}"/>
    <cellStyle name="20% - 강조색6 8 4 2 6" xfId="50558" xr:uid="{9C9CB559-CB88-485C-94FB-E2CFB9AD7EB3}"/>
    <cellStyle name="20% - 강조색6 8 4 3" xfId="3705" xr:uid="{AEF4F2F9-A67C-4B3A-B153-53515D4B48EC}"/>
    <cellStyle name="20% - 강조색6 8 4 3 2" xfId="9231" xr:uid="{814C3081-F83F-4AE4-8439-1F7788BB6116}"/>
    <cellStyle name="20% - 강조색6 8 4 3 2 2" xfId="20260" xr:uid="{68EF3CE3-E124-4E36-874A-B96EDDD56D4B}"/>
    <cellStyle name="20% - 강조색6 8 4 3 2 2 2" xfId="42309" xr:uid="{5C2C722C-6419-4B61-AB72-B2B8E8DF2CCF}"/>
    <cellStyle name="20% - 강조색6 8 4 3 2 3" xfId="31289" xr:uid="{E3B7BA79-65FD-47E8-8368-13B282CA86DF}"/>
    <cellStyle name="20% - 강조색6 8 4 3 3" xfId="14750" xr:uid="{B3774312-E1F8-45A6-9B53-CA1D2CC5372F}"/>
    <cellStyle name="20% - 강조색6 8 4 3 3 2" xfId="36799" xr:uid="{B21AA023-188D-49BF-B534-5C487A3A12AF}"/>
    <cellStyle name="20% - 강조색6 8 4 3 4" xfId="25779" xr:uid="{0C5DE81A-D55A-410C-89B7-0FE8464DC48B}"/>
    <cellStyle name="20% - 강조색6 8 4 3 5" xfId="51937" xr:uid="{B6054DA9-D45C-4447-95DB-0ADA04589C15}"/>
    <cellStyle name="20% - 강조색6 8 4 4" xfId="6476" xr:uid="{C06066F7-3431-41E3-9DA8-3E93DA68DD30}"/>
    <cellStyle name="20% - 강조색6 8 4 4 2" xfId="17505" xr:uid="{AE9E9BEC-5744-4ED4-B086-6449EC5D4106}"/>
    <cellStyle name="20% - 강조색6 8 4 4 2 2" xfId="39554" xr:uid="{9EC8FB90-5C26-4877-8996-08C049F4CD19}"/>
    <cellStyle name="20% - 강조색6 8 4 4 3" xfId="28534" xr:uid="{89ECC955-7D5E-4C70-936F-0778407BD9B5}"/>
    <cellStyle name="20% - 강조색6 8 4 4 4" xfId="54690" xr:uid="{4DDDB6F2-287E-4706-A88B-77B1B63CF0F9}"/>
    <cellStyle name="20% - 강조색6 8 4 5" xfId="11995" xr:uid="{C5284C8E-6636-4299-A183-047FEEDB4F50}"/>
    <cellStyle name="20% - 강조색6 8 4 5 2" xfId="34044" xr:uid="{000A7611-807B-461B-B527-4A5EB76BD5C5}"/>
    <cellStyle name="20% - 강조색6 8 4 6" xfId="23024" xr:uid="{25216F3B-AB30-4E22-AE59-73568CB28989}"/>
    <cellStyle name="20% - 강조색6 8 4 7" xfId="49181" xr:uid="{24279D5E-B8C1-41E3-920B-9F4412402019}"/>
    <cellStyle name="20% - 강조색6 8 5" xfId="1617" xr:uid="{112E8694-D57E-4CD9-B50E-73D56FE6A4D6}"/>
    <cellStyle name="20% - 강조색6 8 5 2" xfId="4393" xr:uid="{FA70A87C-BB87-4B25-A5FF-1C84EE9620BB}"/>
    <cellStyle name="20% - 강조색6 8 5 2 2" xfId="9919" xr:uid="{A20C0A47-2F6E-42E2-A4B1-D48667CE08C3}"/>
    <cellStyle name="20% - 강조색6 8 5 2 2 2" xfId="20948" xr:uid="{75ACEF5D-FED8-4115-9405-F5B193BDF98F}"/>
    <cellStyle name="20% - 강조색6 8 5 2 2 2 2" xfId="42997" xr:uid="{EDD79FA4-7D8F-4571-95D1-D40172F9DA79}"/>
    <cellStyle name="20% - 강조색6 8 5 2 2 3" xfId="31977" xr:uid="{20EAF33C-1BDE-4ACE-AB79-AD94D94EACE0}"/>
    <cellStyle name="20% - 강조색6 8 5 2 3" xfId="15438" xr:uid="{2B5838A3-E666-4B8C-85A1-5A22F9BAD74D}"/>
    <cellStyle name="20% - 강조색6 8 5 2 3 2" xfId="37487" xr:uid="{758E79BC-948E-4CD2-911B-42018C9B254C}"/>
    <cellStyle name="20% - 강조색6 8 5 2 4" xfId="26467" xr:uid="{B737C48D-98E0-4A9C-A8C5-BB5F331F257B}"/>
    <cellStyle name="20% - 강조색6 8 5 2 5" xfId="52625" xr:uid="{F7CBD15E-3A09-4D7D-813B-8A563D383F8E}"/>
    <cellStyle name="20% - 강조색6 8 5 3" xfId="7164" xr:uid="{828F6B1C-60BF-4DA1-B016-301E228F21A9}"/>
    <cellStyle name="20% - 강조색6 8 5 3 2" xfId="18193" xr:uid="{773A352B-6747-4619-AAD4-A5BA354B9D4F}"/>
    <cellStyle name="20% - 강조색6 8 5 3 2 2" xfId="40242" xr:uid="{77FCC5A4-8D64-488C-BBF4-AA9B830E4B4E}"/>
    <cellStyle name="20% - 강조색6 8 5 3 3" xfId="29222" xr:uid="{57935D70-8FE8-44BE-9552-214E536A17D4}"/>
    <cellStyle name="20% - 강조색6 8 5 4" xfId="12683" xr:uid="{CEF518BC-9495-47DF-A0EF-C28758FEC84A}"/>
    <cellStyle name="20% - 강조색6 8 5 4 2" xfId="34732" xr:uid="{B9B2D5E9-936E-45FD-98EC-429843E07767}"/>
    <cellStyle name="20% - 강조색6 8 5 5" xfId="23712" xr:uid="{31675CC0-817E-4E8F-A4AB-39F3F8017EFB}"/>
    <cellStyle name="20% - 강조색6 8 5 6" xfId="49870" xr:uid="{426A90B5-53A5-4767-BD2A-1DD2CE26D0CC}"/>
    <cellStyle name="20% - 강조색6 8 6" xfId="3017" xr:uid="{02E2DB65-5417-40AF-9014-AD95CB2408BD}"/>
    <cellStyle name="20% - 강조색6 8 6 2" xfId="8543" xr:uid="{FA6B2302-0AFD-44C3-8C58-C4F8AB59235C}"/>
    <cellStyle name="20% - 강조색6 8 6 2 2" xfId="19572" xr:uid="{D6D164C2-9F17-4D3E-BA08-D6756F0C8022}"/>
    <cellStyle name="20% - 강조색6 8 6 2 2 2" xfId="41621" xr:uid="{5197A8E8-FD97-450D-BAAC-EEB179B8EA64}"/>
    <cellStyle name="20% - 강조색6 8 6 2 3" xfId="30601" xr:uid="{6190F1E5-581B-47B2-AFBB-EF6CB0717DF9}"/>
    <cellStyle name="20% - 강조색6 8 6 3" xfId="14062" xr:uid="{22901C04-D0E5-4CFB-B1A1-12970FD15CB2}"/>
    <cellStyle name="20% - 강조색6 8 6 3 2" xfId="36111" xr:uid="{A6B31E19-BDCD-4E5D-96B0-14085ADF6FB1}"/>
    <cellStyle name="20% - 강조색6 8 6 4" xfId="25091" xr:uid="{8F662327-878F-45ED-A638-52CB7C29F72A}"/>
    <cellStyle name="20% - 강조색6 8 6 5" xfId="51249" xr:uid="{478B565F-66D3-4825-A806-57FA3D7FB8C4}"/>
    <cellStyle name="20% - 강조색6 8 7" xfId="5788" xr:uid="{4184F7E4-4B5E-411D-8B4D-4C8221618E59}"/>
    <cellStyle name="20% - 강조색6 8 7 2" xfId="16817" xr:uid="{8F36CFB8-4DAB-430E-859E-D89467D6FEFD}"/>
    <cellStyle name="20% - 강조색6 8 7 2 2" xfId="38866" xr:uid="{E26F9EB8-D6EF-4BBB-AF5C-825C0CC3B412}"/>
    <cellStyle name="20% - 강조색6 8 7 3" xfId="27846" xr:uid="{1AD25940-BB0A-40FB-BFF5-BB51DE44B779}"/>
    <cellStyle name="20% - 강조색6 8 7 4" xfId="54003" xr:uid="{D2CF8C2F-421E-477C-9CC9-DD31AF66C3F5}"/>
    <cellStyle name="20% - 강조색6 8 8" xfId="11307" xr:uid="{77E075E4-C060-4DC1-B85E-0D199E9AB488}"/>
    <cellStyle name="20% - 강조색6 8 8 2" xfId="33356" xr:uid="{22DBCA0E-F71F-4901-BB3C-E5AF021EDE50}"/>
    <cellStyle name="20% - 강조색6 8 9" xfId="22336" xr:uid="{B9C95DB2-C29C-407B-9D4B-D417F6858687}"/>
    <cellStyle name="20% - 강조색6 9" xfId="169" xr:uid="{00000000-0005-0000-0000-000016010000}"/>
    <cellStyle name="20% - 강조색6 9 10" xfId="48507" xr:uid="{A492B95F-A276-4F03-BB89-FFB3D822AAD2}"/>
    <cellStyle name="20% - 강조색6 9 2" xfId="298" xr:uid="{00000000-0005-0000-0000-000017010000}"/>
    <cellStyle name="20% - 강조색6 9 2 2" xfId="658" xr:uid="{00000000-0005-0000-0000-000018010000}"/>
    <cellStyle name="20% - 강조색6 9 2 2 2" xfId="1395" xr:uid="{2E479A8A-6275-464B-9622-EF75DF962616}"/>
    <cellStyle name="20% - 강조색6 9 2 2 2 2" xfId="2789" xr:uid="{330B8155-8A40-41C8-8935-19BA9F010688}"/>
    <cellStyle name="20% - 강조색6 9 2 2 2 2 2" xfId="5565" xr:uid="{36C75AB6-DE30-450D-BDB1-6E228C379D0A}"/>
    <cellStyle name="20% - 강조색6 9 2 2 2 2 2 2" xfId="11091" xr:uid="{B502ED95-211C-43AF-8BCC-6015C76894A6}"/>
    <cellStyle name="20% - 강조색6 9 2 2 2 2 2 2 2" xfId="22120" xr:uid="{5AF6D7B6-CAE7-421C-98CE-FDE8BBAB99DE}"/>
    <cellStyle name="20% - 강조색6 9 2 2 2 2 2 2 2 2" xfId="44169" xr:uid="{7A79415E-8685-45AC-A8D8-C9016102FE2D}"/>
    <cellStyle name="20% - 강조색6 9 2 2 2 2 2 2 3" xfId="33149" xr:uid="{D78CFB88-F760-4EA1-BC8E-61F7CC23F81A}"/>
    <cellStyle name="20% - 강조색6 9 2 2 2 2 2 3" xfId="16610" xr:uid="{6225152B-50B9-420A-9A29-6DF31DBC7D39}"/>
    <cellStyle name="20% - 강조색6 9 2 2 2 2 2 3 2" xfId="38659" xr:uid="{21433B78-C56B-43E5-9758-45D1DAD53AB9}"/>
    <cellStyle name="20% - 강조색6 9 2 2 2 2 2 4" xfId="27639" xr:uid="{4D125301-7E6F-4BAF-AB5E-A246D5B5B6E0}"/>
    <cellStyle name="20% - 강조색6 9 2 2 2 2 2 5" xfId="53797" xr:uid="{CB7130D3-C712-40D3-A9F3-4D6600D97A27}"/>
    <cellStyle name="20% - 강조색6 9 2 2 2 2 3" xfId="8336" xr:uid="{2A2E136E-83F1-40CF-BB00-118153C52BED}"/>
    <cellStyle name="20% - 강조색6 9 2 2 2 2 3 2" xfId="19365" xr:uid="{89FA32D2-D824-4F9B-9E24-19A55DF9B3CD}"/>
    <cellStyle name="20% - 강조색6 9 2 2 2 2 3 2 2" xfId="41414" xr:uid="{590898A6-DFEB-4B4A-8307-249C89B7020E}"/>
    <cellStyle name="20% - 강조색6 9 2 2 2 2 3 3" xfId="30394" xr:uid="{B97A6619-3752-43D9-B13C-70946ECB96DD}"/>
    <cellStyle name="20% - 강조색6 9 2 2 2 2 4" xfId="13855" xr:uid="{8F840C91-3CCC-45B9-951F-899F66FCC46C}"/>
    <cellStyle name="20% - 강조색6 9 2 2 2 2 4 2" xfId="35904" xr:uid="{0F6249BF-EC26-4E61-84F9-8EB4AA7CC6B4}"/>
    <cellStyle name="20% - 강조색6 9 2 2 2 2 5" xfId="24884" xr:uid="{FB38BFD1-6E68-4A79-9F23-D99D84B44249}"/>
    <cellStyle name="20% - 강조색6 9 2 2 2 2 6" xfId="51042" xr:uid="{F67E9FD6-D3D2-4C57-8BA7-A2BD1594BA39}"/>
    <cellStyle name="20% - 강조색6 9 2 2 2 3" xfId="4189" xr:uid="{DC4E53CB-30AC-4714-9134-714E9DE9C0A4}"/>
    <cellStyle name="20% - 강조색6 9 2 2 2 3 2" xfId="9715" xr:uid="{E0C50F95-DCD6-45BA-BED5-093ECD308677}"/>
    <cellStyle name="20% - 강조색6 9 2 2 2 3 2 2" xfId="20744" xr:uid="{35A56F9F-C6FA-44F6-AFD8-B40FDFC7D435}"/>
    <cellStyle name="20% - 강조색6 9 2 2 2 3 2 2 2" xfId="42793" xr:uid="{F00A2434-D77A-4350-88BF-0C83824773C7}"/>
    <cellStyle name="20% - 강조색6 9 2 2 2 3 2 3" xfId="31773" xr:uid="{F393E2C6-BF7C-4813-9600-2E57B703AEA8}"/>
    <cellStyle name="20% - 강조색6 9 2 2 2 3 3" xfId="15234" xr:uid="{1CFE4069-EDA9-4EB6-9A8E-8818A3A0F174}"/>
    <cellStyle name="20% - 강조색6 9 2 2 2 3 3 2" xfId="37283" xr:uid="{123A75F5-0AA9-4428-87C3-4808F250B77F}"/>
    <cellStyle name="20% - 강조색6 9 2 2 2 3 4" xfId="26263" xr:uid="{349C4260-01F3-4765-AFDE-3D2E5AC58990}"/>
    <cellStyle name="20% - 강조색6 9 2 2 2 3 5" xfId="52421" xr:uid="{A226AB85-ED71-4513-9728-A75EE62348B1}"/>
    <cellStyle name="20% - 강조색6 9 2 2 2 4" xfId="6960" xr:uid="{FA7C4A2F-061D-48DE-A927-7B588C799534}"/>
    <cellStyle name="20% - 강조색6 9 2 2 2 4 2" xfId="17989" xr:uid="{BEF5B0B0-5300-4ACC-80DE-B2A240B8486C}"/>
    <cellStyle name="20% - 강조색6 9 2 2 2 4 2 2" xfId="40038" xr:uid="{55CBECC5-C6D6-4363-85C0-5798610C7095}"/>
    <cellStyle name="20% - 강조색6 9 2 2 2 4 3" xfId="29018" xr:uid="{78924825-C0BF-4ED2-8FC1-418C2A42C3A9}"/>
    <cellStyle name="20% - 강조색6 9 2 2 2 4 4" xfId="55174" xr:uid="{9A84B180-9403-4992-AD53-6EBC7D319D38}"/>
    <cellStyle name="20% - 강조색6 9 2 2 2 5" xfId="12479" xr:uid="{5B75F89D-0EB0-4A4E-8CDA-B2D759A8A376}"/>
    <cellStyle name="20% - 강조색6 9 2 2 2 5 2" xfId="34528" xr:uid="{E5A50E20-3DB4-4E71-8245-A212D801578A}"/>
    <cellStyle name="20% - 강조색6 9 2 2 2 6" xfId="23508" xr:uid="{8C053142-FBC8-435B-A13F-10E86B9A8409}"/>
    <cellStyle name="20% - 강조색6 9 2 2 2 7" xfId="49665" xr:uid="{CD8F0C18-8F85-4D88-AEAA-5DBAC80DD9B4}"/>
    <cellStyle name="20% - 강조색6 9 2 2 3" xfId="2101" xr:uid="{BB446D33-2ED5-4045-9458-1A984726BAD0}"/>
    <cellStyle name="20% - 강조색6 9 2 2 3 2" xfId="4877" xr:uid="{F95B3D71-E060-4E8B-BA9C-829310FC2777}"/>
    <cellStyle name="20% - 강조색6 9 2 2 3 2 2" xfId="10403" xr:uid="{DE10FFF9-2E1D-4D1A-909B-8F3689260131}"/>
    <cellStyle name="20% - 강조색6 9 2 2 3 2 2 2" xfId="21432" xr:uid="{E3D30781-9C9B-4D33-8ECD-844CD4A20F64}"/>
    <cellStyle name="20% - 강조색6 9 2 2 3 2 2 2 2" xfId="43481" xr:uid="{1A7D9EA8-9E53-4D7C-A7C3-BA311FC146D4}"/>
    <cellStyle name="20% - 강조색6 9 2 2 3 2 2 3" xfId="32461" xr:uid="{73AB9497-0204-443D-8AB1-386B7B2159C7}"/>
    <cellStyle name="20% - 강조색6 9 2 2 3 2 3" xfId="15922" xr:uid="{9039B2FC-B2D3-473D-B287-6E790D175C48}"/>
    <cellStyle name="20% - 강조색6 9 2 2 3 2 3 2" xfId="37971" xr:uid="{0381917C-DAC6-4D92-A0F9-6CCE88BADA19}"/>
    <cellStyle name="20% - 강조색6 9 2 2 3 2 4" xfId="26951" xr:uid="{CB67EBAF-E7E3-4AD8-B128-EDAF97798428}"/>
    <cellStyle name="20% - 강조색6 9 2 2 3 2 5" xfId="53109" xr:uid="{011536E0-36B3-46E8-BA1D-47E70B93CC8C}"/>
    <cellStyle name="20% - 강조색6 9 2 2 3 3" xfId="7648" xr:uid="{CEF3F9C4-5B73-4467-8BBA-9CD8DB88CE40}"/>
    <cellStyle name="20% - 강조색6 9 2 2 3 3 2" xfId="18677" xr:uid="{B15F8508-B447-4FCB-B836-72843C5C20D8}"/>
    <cellStyle name="20% - 강조색6 9 2 2 3 3 2 2" xfId="40726" xr:uid="{C07F979E-D303-4EEE-A983-1D624D2BAA46}"/>
    <cellStyle name="20% - 강조색6 9 2 2 3 3 3" xfId="29706" xr:uid="{10A4DEC8-534C-42A5-B6B0-E61163AE54D9}"/>
    <cellStyle name="20% - 강조색6 9 2 2 3 4" xfId="13167" xr:uid="{B2436BE7-BE8B-44EF-B32E-8C5E7994432B}"/>
    <cellStyle name="20% - 강조색6 9 2 2 3 4 2" xfId="35216" xr:uid="{E019679A-7266-4AE7-9A6D-8382DEC99A9F}"/>
    <cellStyle name="20% - 강조색6 9 2 2 3 5" xfId="24196" xr:uid="{A3D892B0-B7D0-43F5-AE75-1497AC423BDC}"/>
    <cellStyle name="20% - 강조색6 9 2 2 3 6" xfId="50354" xr:uid="{77DBC9B1-0F2C-4D62-8E00-F5A3463529FB}"/>
    <cellStyle name="20% - 강조색6 9 2 2 4" xfId="3501" xr:uid="{2EA926FE-9BE0-48A9-AB1E-97C0A723C79C}"/>
    <cellStyle name="20% - 강조색6 9 2 2 4 2" xfId="9027" xr:uid="{16135950-7AC1-4971-A1E4-FCA1AF88A38F}"/>
    <cellStyle name="20% - 강조색6 9 2 2 4 2 2" xfId="20056" xr:uid="{1F69EE40-3038-4041-95E4-ADC7FF882777}"/>
    <cellStyle name="20% - 강조색6 9 2 2 4 2 2 2" xfId="42105" xr:uid="{62822728-164B-46A4-B1C0-4AD70F2B0420}"/>
    <cellStyle name="20% - 강조색6 9 2 2 4 2 3" xfId="31085" xr:uid="{EA8DF66B-9138-42BE-8958-0CC52D20359A}"/>
    <cellStyle name="20% - 강조색6 9 2 2 4 3" xfId="14546" xr:uid="{8126FEBC-1229-45AD-98E8-50F592136936}"/>
    <cellStyle name="20% - 강조색6 9 2 2 4 3 2" xfId="36595" xr:uid="{8E4981DD-A069-4A78-8F98-91204B644AB5}"/>
    <cellStyle name="20% - 강조색6 9 2 2 4 4" xfId="25575" xr:uid="{75465347-C98B-493C-B1C3-AEF7BF705302}"/>
    <cellStyle name="20% - 강조색6 9 2 2 4 5" xfId="51733" xr:uid="{A2448F14-FF88-4C43-9F6B-CD20DE034794}"/>
    <cellStyle name="20% - 강조색6 9 2 2 5" xfId="6272" xr:uid="{208E24E5-13CF-4868-B8DE-B6F1011CCB16}"/>
    <cellStyle name="20% - 강조색6 9 2 2 5 2" xfId="17301" xr:uid="{1F356BF2-83FD-478D-BD32-8C219348F311}"/>
    <cellStyle name="20% - 강조색6 9 2 2 5 2 2" xfId="39350" xr:uid="{EF9BA571-4274-4A40-9CDD-1E12208D3CBE}"/>
    <cellStyle name="20% - 강조색6 9 2 2 5 3" xfId="28330" xr:uid="{D998D0F2-2127-46F1-A271-9FCCEAC26E38}"/>
    <cellStyle name="20% - 강조색6 9 2 2 5 4" xfId="54486" xr:uid="{87F9F29E-4789-4105-9B3A-0E3D51546E32}"/>
    <cellStyle name="20% - 강조색6 9 2 2 6" xfId="11791" xr:uid="{68DC7D9E-78B2-46A3-8019-BB5CC59E1E0D}"/>
    <cellStyle name="20% - 강조색6 9 2 2 6 2" xfId="33840" xr:uid="{CBDF0815-13FB-416F-88D9-AF61276E09C7}"/>
    <cellStyle name="20% - 강조색6 9 2 2 7" xfId="22820" xr:uid="{2F479C18-14D0-43B5-AB3C-F9AAD130A3AF}"/>
    <cellStyle name="20% - 강조색6 9 2 2 8" xfId="48977" xr:uid="{4B9385A3-31F2-425B-BD40-37EBAF35EA9D}"/>
    <cellStyle name="20% - 강조색6 9 2 3" xfId="1053" xr:uid="{3FF31B40-EF56-4938-831E-6E544C3ECC93}"/>
    <cellStyle name="20% - 강조색6 9 2 3 2" xfId="2447" xr:uid="{4A63994A-AB52-4831-8A8D-10736F02F72D}"/>
    <cellStyle name="20% - 강조색6 9 2 3 2 2" xfId="5223" xr:uid="{8C7FEB05-AAE8-41E0-9EA6-5C94804205C7}"/>
    <cellStyle name="20% - 강조색6 9 2 3 2 2 2" xfId="10749" xr:uid="{C42476CD-D890-4881-8695-7B587BC8C743}"/>
    <cellStyle name="20% - 강조색6 9 2 3 2 2 2 2" xfId="21778" xr:uid="{9CB4AB86-B9EA-4E8F-A1B3-6CE5F62EF83F}"/>
    <cellStyle name="20% - 강조색6 9 2 3 2 2 2 2 2" xfId="43827" xr:uid="{F11F9EE2-A22C-4235-904F-73B565B60660}"/>
    <cellStyle name="20% - 강조색6 9 2 3 2 2 2 3" xfId="32807" xr:uid="{A0FC2D34-8F7D-4F7F-9F74-41014FA1DE41}"/>
    <cellStyle name="20% - 강조색6 9 2 3 2 2 3" xfId="16268" xr:uid="{1534102F-7688-4C98-B02D-F446620C709E}"/>
    <cellStyle name="20% - 강조색6 9 2 3 2 2 3 2" xfId="38317" xr:uid="{407B03DC-E00E-40A4-8CD6-B9A0DC6A83A7}"/>
    <cellStyle name="20% - 강조색6 9 2 3 2 2 4" xfId="27297" xr:uid="{836A70BF-4DE4-466C-9827-922D69FEBF50}"/>
    <cellStyle name="20% - 강조색6 9 2 3 2 2 5" xfId="53455" xr:uid="{EF5CAA26-D9B7-4091-8073-826D49781216}"/>
    <cellStyle name="20% - 강조색6 9 2 3 2 3" xfId="7994" xr:uid="{D1950EF5-385A-4929-A8FE-58C9C754DBB8}"/>
    <cellStyle name="20% - 강조색6 9 2 3 2 3 2" xfId="19023" xr:uid="{ACC7742D-7F79-4CFE-BDDC-5DBE9927EA49}"/>
    <cellStyle name="20% - 강조색6 9 2 3 2 3 2 2" xfId="41072" xr:uid="{3DD3FD01-1FF2-4AD9-B185-37F4A32F9955}"/>
    <cellStyle name="20% - 강조색6 9 2 3 2 3 3" xfId="30052" xr:uid="{285DCAAF-B0AC-4B44-8C3A-FB1365311DA4}"/>
    <cellStyle name="20% - 강조색6 9 2 3 2 4" xfId="13513" xr:uid="{8FFABFED-B1B3-4BB7-8E8D-C44A261EAE56}"/>
    <cellStyle name="20% - 강조색6 9 2 3 2 4 2" xfId="35562" xr:uid="{3212E5DB-A5D4-45D4-986E-754E297D9533}"/>
    <cellStyle name="20% - 강조색6 9 2 3 2 5" xfId="24542" xr:uid="{63E64015-81B1-4E5E-B9AE-FF5CFED67E5E}"/>
    <cellStyle name="20% - 강조색6 9 2 3 2 6" xfId="50700" xr:uid="{FF490197-C93D-4910-835E-EE75AC93D7F8}"/>
    <cellStyle name="20% - 강조색6 9 2 3 3" xfId="3847" xr:uid="{CC8A00D1-3D19-4630-BD6E-7D7821B6A060}"/>
    <cellStyle name="20% - 강조색6 9 2 3 3 2" xfId="9373" xr:uid="{4FF08512-F0CD-4A13-87C6-CAB93CF95528}"/>
    <cellStyle name="20% - 강조색6 9 2 3 3 2 2" xfId="20402" xr:uid="{88C61499-223B-4025-B19F-614EF6C24E77}"/>
    <cellStyle name="20% - 강조색6 9 2 3 3 2 2 2" xfId="42451" xr:uid="{D429EF42-E5D6-4A47-9CA6-BCC1BA209377}"/>
    <cellStyle name="20% - 강조색6 9 2 3 3 2 3" xfId="31431" xr:uid="{9F05AE57-9E93-46E4-BCE7-D2FA54108E24}"/>
    <cellStyle name="20% - 강조색6 9 2 3 3 3" xfId="14892" xr:uid="{715136CD-AE36-485F-9B6B-C336B5C4C9EF}"/>
    <cellStyle name="20% - 강조색6 9 2 3 3 3 2" xfId="36941" xr:uid="{DFC71239-20BA-43A8-BEA3-AD7AA0DF434B}"/>
    <cellStyle name="20% - 강조색6 9 2 3 3 4" xfId="25921" xr:uid="{3277D637-2196-4B2D-8B39-6E7BE2A245C4}"/>
    <cellStyle name="20% - 강조색6 9 2 3 3 5" xfId="52079" xr:uid="{930B77A3-81F7-4884-A30F-3B7C560BE66A}"/>
    <cellStyle name="20% - 강조색6 9 2 3 4" xfId="6618" xr:uid="{5F53678B-67BC-4ED8-B637-4FC352427547}"/>
    <cellStyle name="20% - 강조색6 9 2 3 4 2" xfId="17647" xr:uid="{ED377227-75C8-4BB5-AD3A-74A257AD58A6}"/>
    <cellStyle name="20% - 강조색6 9 2 3 4 2 2" xfId="39696" xr:uid="{8FF89336-7658-48EB-9197-0C3850253C65}"/>
    <cellStyle name="20% - 강조색6 9 2 3 4 3" xfId="28676" xr:uid="{FF040071-8703-41D8-A9BB-9B8130FDDB78}"/>
    <cellStyle name="20% - 강조색6 9 2 3 4 4" xfId="54832" xr:uid="{7DAED6ED-4ADD-4B44-9306-3604AC4E679B}"/>
    <cellStyle name="20% - 강조색6 9 2 3 5" xfId="12137" xr:uid="{03F35C21-CB52-4997-B583-00AA49C90CE0}"/>
    <cellStyle name="20% - 강조색6 9 2 3 5 2" xfId="34186" xr:uid="{BF21BB79-C6A1-4E05-9D5D-79355AD19D09}"/>
    <cellStyle name="20% - 강조색6 9 2 3 6" xfId="23166" xr:uid="{C39F354A-77D2-4FAC-85F1-9BA32DEA3388}"/>
    <cellStyle name="20% - 강조색6 9 2 3 7" xfId="49323" xr:uid="{1807D04D-CF9D-4750-9E8C-B23D17FABCF6}"/>
    <cellStyle name="20% - 강조색6 9 2 4" xfId="1759" xr:uid="{D887B920-E172-4D15-83C6-5F316E383A4F}"/>
    <cellStyle name="20% - 강조색6 9 2 4 2" xfId="4535" xr:uid="{A8FEA8C9-5A5D-4601-BFC9-556E557778E1}"/>
    <cellStyle name="20% - 강조색6 9 2 4 2 2" xfId="10061" xr:uid="{B7F52371-C313-4574-BEFA-5884B67754B4}"/>
    <cellStyle name="20% - 강조색6 9 2 4 2 2 2" xfId="21090" xr:uid="{F417C170-D5AA-4D94-A7CE-7A770ECA87F3}"/>
    <cellStyle name="20% - 강조색6 9 2 4 2 2 2 2" xfId="43139" xr:uid="{573480E8-6F44-4FFD-8F53-5994C3E27BA3}"/>
    <cellStyle name="20% - 강조색6 9 2 4 2 2 3" xfId="32119" xr:uid="{25D27598-C6B3-45AD-85F8-BD6A367850D8}"/>
    <cellStyle name="20% - 강조색6 9 2 4 2 3" xfId="15580" xr:uid="{8FAC1E41-8152-4D02-B7A7-B65EC0A8E106}"/>
    <cellStyle name="20% - 강조색6 9 2 4 2 3 2" xfId="37629" xr:uid="{DA790DDA-92E8-42E5-80F6-5650C351FAEF}"/>
    <cellStyle name="20% - 강조색6 9 2 4 2 4" xfId="26609" xr:uid="{4CB89568-1E97-479E-9F26-CC7D9DAA02BA}"/>
    <cellStyle name="20% - 강조색6 9 2 4 2 5" xfId="52767" xr:uid="{7C88472F-E879-4906-B8E2-4527F444D264}"/>
    <cellStyle name="20% - 강조색6 9 2 4 3" xfId="7306" xr:uid="{4AF39F41-3957-412E-9767-0DA1F3319441}"/>
    <cellStyle name="20% - 강조색6 9 2 4 3 2" xfId="18335" xr:uid="{545F07B6-BCB7-4BA6-9F76-410C1B3D7358}"/>
    <cellStyle name="20% - 강조색6 9 2 4 3 2 2" xfId="40384" xr:uid="{C57B9DB2-7501-4802-99D9-167DDDE6DF16}"/>
    <cellStyle name="20% - 강조색6 9 2 4 3 3" xfId="29364" xr:uid="{12651AB3-6B37-4D66-B36A-CAFDCF93B352}"/>
    <cellStyle name="20% - 강조색6 9 2 4 4" xfId="12825" xr:uid="{81955D1C-E810-47EB-BF07-38665AE99818}"/>
    <cellStyle name="20% - 강조색6 9 2 4 4 2" xfId="34874" xr:uid="{31157173-E47E-470C-B8DB-80733082F2FA}"/>
    <cellStyle name="20% - 강조색6 9 2 4 5" xfId="23854" xr:uid="{EE2166BD-2295-4D95-9DDB-CD871F74BE89}"/>
    <cellStyle name="20% - 강조색6 9 2 4 6" xfId="50012" xr:uid="{29ECD817-531D-48A0-B29A-402747E5DE74}"/>
    <cellStyle name="20% - 강조색6 9 2 5" xfId="3159" xr:uid="{D06F2169-50E2-44C9-A2C8-70AB981AF823}"/>
    <cellStyle name="20% - 강조색6 9 2 5 2" xfId="8685" xr:uid="{A58DCFB6-D3B6-46BB-8362-C01FC7B9663C}"/>
    <cellStyle name="20% - 강조색6 9 2 5 2 2" xfId="19714" xr:uid="{D3A9F4BA-FFF1-457D-A546-C3D1EDB01AAD}"/>
    <cellStyle name="20% - 강조색6 9 2 5 2 2 2" xfId="41763" xr:uid="{BD7F5D5D-94D1-467B-9A28-AA60C06297DC}"/>
    <cellStyle name="20% - 강조색6 9 2 5 2 3" xfId="30743" xr:uid="{6F8B9928-7B3C-405B-8F26-7E120AD638DC}"/>
    <cellStyle name="20% - 강조색6 9 2 5 3" xfId="14204" xr:uid="{D259C68C-22AA-4C77-BDE3-ACD18574DD53}"/>
    <cellStyle name="20% - 강조색6 9 2 5 3 2" xfId="36253" xr:uid="{E793ED49-D809-4CCB-90FE-E2372B435E9D}"/>
    <cellStyle name="20% - 강조색6 9 2 5 4" xfId="25233" xr:uid="{4D40A270-434F-43A6-A8CE-4D77E87196F9}"/>
    <cellStyle name="20% - 강조색6 9 2 5 5" xfId="51391" xr:uid="{810854EC-6773-4777-A53A-92D1B06661A3}"/>
    <cellStyle name="20% - 강조색6 9 2 6" xfId="5930" xr:uid="{83598A31-5FE1-4C3C-8BE7-D0CC8AFA36D9}"/>
    <cellStyle name="20% - 강조색6 9 2 6 2" xfId="16959" xr:uid="{77A908B9-984B-4879-B551-AF923E161724}"/>
    <cellStyle name="20% - 강조색6 9 2 6 2 2" xfId="39008" xr:uid="{4C4962BD-6A30-4BE3-AB9C-43B9181956FE}"/>
    <cellStyle name="20% - 강조색6 9 2 6 3" xfId="27988" xr:uid="{DBDFEB7E-6CC7-4F41-B923-247BA40090A4}"/>
    <cellStyle name="20% - 강조색6 9 2 6 4" xfId="54145" xr:uid="{E382181A-DEBC-42E5-9F46-912823C8E88B}"/>
    <cellStyle name="20% - 강조색6 9 2 7" xfId="11449" xr:uid="{AABEC0E2-892B-413C-95C5-67E7474B2B7C}"/>
    <cellStyle name="20% - 강조색6 9 2 7 2" xfId="33498" xr:uid="{A4FCE34D-679E-4A77-B943-DB2CC19668FD}"/>
    <cellStyle name="20% - 강조색6 9 2 8" xfId="22478" xr:uid="{BBCD3C32-FE91-4A23-A8CF-5A9646059F1B}"/>
    <cellStyle name="20% - 강조색6 9 2 9" xfId="48636" xr:uid="{D05EF603-4781-4AC8-BEE1-79F90B912EAD}"/>
    <cellStyle name="20% - 강조색6 9 3" xfId="529" xr:uid="{00000000-0005-0000-0000-000019010000}"/>
    <cellStyle name="20% - 강조색6 9 3 2" xfId="1266" xr:uid="{B7B29772-489A-40E5-BD47-32D4B5A996C6}"/>
    <cellStyle name="20% - 강조색6 9 3 2 2" xfId="2660" xr:uid="{662257BF-25F9-44CE-A0FC-7A7CD6D217C5}"/>
    <cellStyle name="20% - 강조색6 9 3 2 2 2" xfId="5436" xr:uid="{E7DFC01D-AB19-4E6C-8F14-A2592EACCCF3}"/>
    <cellStyle name="20% - 강조색6 9 3 2 2 2 2" xfId="10962" xr:uid="{2ABB0C37-6E18-4900-8228-6FFD58B2907C}"/>
    <cellStyle name="20% - 강조색6 9 3 2 2 2 2 2" xfId="21991" xr:uid="{CFBDC9A1-00AC-4100-BF97-248EBCFB711E}"/>
    <cellStyle name="20% - 강조색6 9 3 2 2 2 2 2 2" xfId="44040" xr:uid="{C58E7109-CA53-47FA-8E55-3F20D6F833ED}"/>
    <cellStyle name="20% - 강조색6 9 3 2 2 2 2 3" xfId="33020" xr:uid="{70B91F69-75EC-4B96-819E-DC4A2384DB2A}"/>
    <cellStyle name="20% - 강조색6 9 3 2 2 2 3" xfId="16481" xr:uid="{475757DA-14F8-4211-BC85-6830CC91FF29}"/>
    <cellStyle name="20% - 강조색6 9 3 2 2 2 3 2" xfId="38530" xr:uid="{649B8A31-5ABC-43DB-AC18-0F1A67BAD70E}"/>
    <cellStyle name="20% - 강조색6 9 3 2 2 2 4" xfId="27510" xr:uid="{A382161B-B530-4DE8-989A-EE8AE50370C7}"/>
    <cellStyle name="20% - 강조색6 9 3 2 2 2 5" xfId="53668" xr:uid="{342D5CBA-8773-4935-A771-0B06A3400E5E}"/>
    <cellStyle name="20% - 강조색6 9 3 2 2 3" xfId="8207" xr:uid="{7B60E9CB-BC05-40C7-94E3-36B256E444D7}"/>
    <cellStyle name="20% - 강조색6 9 3 2 2 3 2" xfId="19236" xr:uid="{94F6C6E2-3557-4CB3-921D-FDF3DD968148}"/>
    <cellStyle name="20% - 강조색6 9 3 2 2 3 2 2" xfId="41285" xr:uid="{7BB69A2D-4D13-48EF-BA5C-B50A9A6308A8}"/>
    <cellStyle name="20% - 강조색6 9 3 2 2 3 3" xfId="30265" xr:uid="{9BEAB4A6-7012-47A1-9E24-960B5CC5A04D}"/>
    <cellStyle name="20% - 강조색6 9 3 2 2 4" xfId="13726" xr:uid="{1582C6E0-2759-46A4-9555-EA239CFC1F97}"/>
    <cellStyle name="20% - 강조색6 9 3 2 2 4 2" xfId="35775" xr:uid="{ECF97DA8-8067-4E4C-9E31-FFECBE61656E}"/>
    <cellStyle name="20% - 강조색6 9 3 2 2 5" xfId="24755" xr:uid="{083322BF-27D3-4D52-8C5C-7436EC919B40}"/>
    <cellStyle name="20% - 강조색6 9 3 2 2 6" xfId="50913" xr:uid="{37B90BF3-B6D9-4AC2-B887-B7A31D84DF50}"/>
    <cellStyle name="20% - 강조색6 9 3 2 3" xfId="4060" xr:uid="{D0DDE3AA-81FB-4253-A6B4-C040B1E5B518}"/>
    <cellStyle name="20% - 강조색6 9 3 2 3 2" xfId="9586" xr:uid="{708D7D79-0E93-40B3-BBD6-B5905B11B1BF}"/>
    <cellStyle name="20% - 강조색6 9 3 2 3 2 2" xfId="20615" xr:uid="{E0AA9BCD-18BC-45B6-812B-D7354363D019}"/>
    <cellStyle name="20% - 강조색6 9 3 2 3 2 2 2" xfId="42664" xr:uid="{8DBB8C15-8FBA-46E4-ADA6-76883FBEBB47}"/>
    <cellStyle name="20% - 강조색6 9 3 2 3 2 3" xfId="31644" xr:uid="{FF5AA26F-98F9-489F-B2E2-43F1B2CE6124}"/>
    <cellStyle name="20% - 강조색6 9 3 2 3 3" xfId="15105" xr:uid="{0DF2033F-12A0-40A3-9117-81E7B2D092F1}"/>
    <cellStyle name="20% - 강조색6 9 3 2 3 3 2" xfId="37154" xr:uid="{0F755242-1C69-4760-88F8-A14D3CE7DAA3}"/>
    <cellStyle name="20% - 강조색6 9 3 2 3 4" xfId="26134" xr:uid="{F49FBEDB-0A43-4B8F-92C6-EFB6A37F20CD}"/>
    <cellStyle name="20% - 강조색6 9 3 2 3 5" xfId="52292" xr:uid="{F9BA03F7-205F-41FF-BAA0-DB7E95078991}"/>
    <cellStyle name="20% - 강조색6 9 3 2 4" xfId="6831" xr:uid="{EE1A85DF-9D2C-4721-97C5-C454905B6ED1}"/>
    <cellStyle name="20% - 강조색6 9 3 2 4 2" xfId="17860" xr:uid="{72851F03-6FB2-46B6-8077-86186C03CDA8}"/>
    <cellStyle name="20% - 강조색6 9 3 2 4 2 2" xfId="39909" xr:uid="{8789FBAD-BBB5-4C85-8A33-3BD2AAD6C06B}"/>
    <cellStyle name="20% - 강조색6 9 3 2 4 3" xfId="28889" xr:uid="{1D301FAB-FD89-4E30-925A-01F9BBA2B494}"/>
    <cellStyle name="20% - 강조색6 9 3 2 4 4" xfId="55045" xr:uid="{C8317131-844F-40E7-A7A7-B6ACB53C7AC6}"/>
    <cellStyle name="20% - 강조색6 9 3 2 5" xfId="12350" xr:uid="{34A2611A-796D-484E-A2A1-394D9754B0DD}"/>
    <cellStyle name="20% - 강조색6 9 3 2 5 2" xfId="34399" xr:uid="{D3F1082D-45E4-4770-A5F5-1A13E8931306}"/>
    <cellStyle name="20% - 강조색6 9 3 2 6" xfId="23379" xr:uid="{7F4AE9C2-EF18-4896-870E-3729DA321E7D}"/>
    <cellStyle name="20% - 강조색6 9 3 2 7" xfId="49536" xr:uid="{9FC9C547-88CC-4E25-AC86-77EA379D2859}"/>
    <cellStyle name="20% - 강조색6 9 3 3" xfId="1972" xr:uid="{C0ECB6A4-6494-4A7E-8F2B-CDDFD9F2E760}"/>
    <cellStyle name="20% - 강조색6 9 3 3 2" xfId="4748" xr:uid="{8A83DE9A-4425-485A-9F03-3BFE6CCA7B27}"/>
    <cellStyle name="20% - 강조색6 9 3 3 2 2" xfId="10274" xr:uid="{1D8D5B9E-404A-4945-B50C-2DF4E45E6E8E}"/>
    <cellStyle name="20% - 강조색6 9 3 3 2 2 2" xfId="21303" xr:uid="{20092AF1-C1CC-4B6A-9F96-7B5379AB740D}"/>
    <cellStyle name="20% - 강조색6 9 3 3 2 2 2 2" xfId="43352" xr:uid="{53CA153B-BE72-4425-BAA7-FCAE33AE09CD}"/>
    <cellStyle name="20% - 강조색6 9 3 3 2 2 3" xfId="32332" xr:uid="{44F0AF35-7DFB-49DB-9D74-4D30FA67095F}"/>
    <cellStyle name="20% - 강조색6 9 3 3 2 3" xfId="15793" xr:uid="{AA4DA350-D27B-4B20-B807-BAB554334A22}"/>
    <cellStyle name="20% - 강조색6 9 3 3 2 3 2" xfId="37842" xr:uid="{A563400A-50B6-4C1B-85A6-92E28664E843}"/>
    <cellStyle name="20% - 강조색6 9 3 3 2 4" xfId="26822" xr:uid="{4ABD20CD-B1EF-493C-B438-BB9217FBEC38}"/>
    <cellStyle name="20% - 강조색6 9 3 3 2 5" xfId="52980" xr:uid="{8D9C47DB-1850-4F59-8009-C679A6BFF902}"/>
    <cellStyle name="20% - 강조색6 9 3 3 3" xfId="7519" xr:uid="{3B76B515-45CB-4DE7-B552-9E3469AF331E}"/>
    <cellStyle name="20% - 강조색6 9 3 3 3 2" xfId="18548" xr:uid="{9CC4F2C4-8E03-4FF8-8F2B-4402C2884F3F}"/>
    <cellStyle name="20% - 강조색6 9 3 3 3 2 2" xfId="40597" xr:uid="{EB91B2E0-4774-4288-BB65-C18DB96C8027}"/>
    <cellStyle name="20% - 강조색6 9 3 3 3 3" xfId="29577" xr:uid="{81A9DB5B-E2E9-4F2C-82FE-2123643A4937}"/>
    <cellStyle name="20% - 강조색6 9 3 3 4" xfId="13038" xr:uid="{21FA659B-1218-4488-9BEB-D11B4E39325C}"/>
    <cellStyle name="20% - 강조색6 9 3 3 4 2" xfId="35087" xr:uid="{C93A63E1-E129-43D8-ADB2-EBDA76E334A4}"/>
    <cellStyle name="20% - 강조색6 9 3 3 5" xfId="24067" xr:uid="{DB05D789-88F3-4C18-8FEB-7B37597A5921}"/>
    <cellStyle name="20% - 강조색6 9 3 3 6" xfId="50225" xr:uid="{7054DF44-2A04-4460-8367-463DCDF66225}"/>
    <cellStyle name="20% - 강조색6 9 3 4" xfId="3372" xr:uid="{75B7FBC8-F0F3-4E4B-B3EE-B6D24ADF62E2}"/>
    <cellStyle name="20% - 강조색6 9 3 4 2" xfId="8898" xr:uid="{E6AADD1E-4546-4A28-918C-14F83C7F2672}"/>
    <cellStyle name="20% - 강조색6 9 3 4 2 2" xfId="19927" xr:uid="{8A045F64-2CDB-496C-A01E-62268D522306}"/>
    <cellStyle name="20% - 강조색6 9 3 4 2 2 2" xfId="41976" xr:uid="{9635E78C-D3CF-4A3B-A61C-BE81A0B7836E}"/>
    <cellStyle name="20% - 강조색6 9 3 4 2 3" xfId="30956" xr:uid="{2A0C6E90-5A22-4AA3-ABEB-70A1AC0422E1}"/>
    <cellStyle name="20% - 강조색6 9 3 4 3" xfId="14417" xr:uid="{27E59867-D977-43FD-A363-A7074960E2A7}"/>
    <cellStyle name="20% - 강조색6 9 3 4 3 2" xfId="36466" xr:uid="{8A81F771-AF89-4222-8B90-CD9D670F92A4}"/>
    <cellStyle name="20% - 강조색6 9 3 4 4" xfId="25446" xr:uid="{80A6728F-7642-4473-BE53-88FCD8AD7D51}"/>
    <cellStyle name="20% - 강조색6 9 3 4 5" xfId="51604" xr:uid="{66C48942-C417-45EA-9AB7-7D2548F3DDC5}"/>
    <cellStyle name="20% - 강조색6 9 3 5" xfId="6143" xr:uid="{18E12090-A328-4C1F-A9D5-272961525320}"/>
    <cellStyle name="20% - 강조색6 9 3 5 2" xfId="17172" xr:uid="{82097BD9-4689-4D6E-8A1E-2FCF8DA3FC39}"/>
    <cellStyle name="20% - 강조색6 9 3 5 2 2" xfId="39221" xr:uid="{B1F80F0D-392D-4667-8103-0F6D0787F134}"/>
    <cellStyle name="20% - 강조색6 9 3 5 3" xfId="28201" xr:uid="{5B1F8F8D-5290-4E26-AB28-9B9428BAD622}"/>
    <cellStyle name="20% - 강조색6 9 3 5 4" xfId="54357" xr:uid="{115AA172-1252-4388-AE05-19ADC3B45B4D}"/>
    <cellStyle name="20% - 강조색6 9 3 6" xfId="11662" xr:uid="{A2EFDB9E-9656-45D6-B5AF-8E5A6904BE37}"/>
    <cellStyle name="20% - 강조색6 9 3 6 2" xfId="33711" xr:uid="{38FCEB74-42CC-4CCB-8565-63BB152DB8AA}"/>
    <cellStyle name="20% - 강조색6 9 3 7" xfId="22691" xr:uid="{5C280126-FF66-4A5F-B6A4-521D1687A034}"/>
    <cellStyle name="20% - 강조색6 9 3 8" xfId="48848" xr:uid="{FAD02DAE-6FA5-4905-8594-2E0ED8597704}"/>
    <cellStyle name="20% - 강조색6 9 4" xfId="924" xr:uid="{F1797CF9-53FA-4C8F-8803-A54691745B3A}"/>
    <cellStyle name="20% - 강조색6 9 4 2" xfId="2318" xr:uid="{62B6C257-B8A4-4759-AEF5-6F97319E87C1}"/>
    <cellStyle name="20% - 강조색6 9 4 2 2" xfId="5094" xr:uid="{BA4B4D59-931C-4CD4-97C1-613F8366B966}"/>
    <cellStyle name="20% - 강조색6 9 4 2 2 2" xfId="10620" xr:uid="{A340CA14-4607-48BD-8551-0ED3B9E41DE1}"/>
    <cellStyle name="20% - 강조색6 9 4 2 2 2 2" xfId="21649" xr:uid="{B6080E7E-9295-487B-843A-EDAA44461A8E}"/>
    <cellStyle name="20% - 강조색6 9 4 2 2 2 2 2" xfId="43698" xr:uid="{537C99FD-EB16-4F75-ABAF-DC28E11FF1C9}"/>
    <cellStyle name="20% - 강조색6 9 4 2 2 2 3" xfId="32678" xr:uid="{BB0D9BD7-B147-4F74-AE77-AAE40F911D9F}"/>
    <cellStyle name="20% - 강조색6 9 4 2 2 3" xfId="16139" xr:uid="{CAE449C7-A274-4359-B338-A7808268F0A9}"/>
    <cellStyle name="20% - 강조색6 9 4 2 2 3 2" xfId="38188" xr:uid="{879C7E11-09CB-41A0-9FCB-1E7849B44473}"/>
    <cellStyle name="20% - 강조색6 9 4 2 2 4" xfId="27168" xr:uid="{D8324B71-A964-4C91-A699-8CF394688A35}"/>
    <cellStyle name="20% - 강조색6 9 4 2 2 5" xfId="53326" xr:uid="{98274F07-5026-4285-8E41-A71FA9276FB3}"/>
    <cellStyle name="20% - 강조색6 9 4 2 3" xfId="7865" xr:uid="{31DC752A-70CE-43FE-9F92-E36A95B2D16B}"/>
    <cellStyle name="20% - 강조색6 9 4 2 3 2" xfId="18894" xr:uid="{A9A2A21F-CCC4-4347-B372-731CE8A08DDD}"/>
    <cellStyle name="20% - 강조색6 9 4 2 3 2 2" xfId="40943" xr:uid="{9562572D-82DB-439F-B697-A013FA28729F}"/>
    <cellStyle name="20% - 강조색6 9 4 2 3 3" xfId="29923" xr:uid="{B91281B9-A483-4247-A190-EA71E910AD41}"/>
    <cellStyle name="20% - 강조색6 9 4 2 4" xfId="13384" xr:uid="{C2C389D6-7AD8-4DE6-AA29-B1F7992C0E9D}"/>
    <cellStyle name="20% - 강조색6 9 4 2 4 2" xfId="35433" xr:uid="{76450B87-93D4-4539-B4E4-F6BEE60CB668}"/>
    <cellStyle name="20% - 강조색6 9 4 2 5" xfId="24413" xr:uid="{F3716B2C-5B22-49F7-A37D-9471D69C0C1B}"/>
    <cellStyle name="20% - 강조색6 9 4 2 6" xfId="50571" xr:uid="{4E30074C-E26D-4A4E-B485-DCACB4F101C2}"/>
    <cellStyle name="20% - 강조색6 9 4 3" xfId="3718" xr:uid="{9FFBC4F1-9512-4E2E-98F8-A694F1E7282F}"/>
    <cellStyle name="20% - 강조색6 9 4 3 2" xfId="9244" xr:uid="{2C74DA72-7F24-4B7E-86CD-38173F0B9B04}"/>
    <cellStyle name="20% - 강조색6 9 4 3 2 2" xfId="20273" xr:uid="{FA520BCF-B3A5-40B0-93F0-31A4E42E47F6}"/>
    <cellStyle name="20% - 강조색6 9 4 3 2 2 2" xfId="42322" xr:uid="{0AAD630C-5A4B-4EDA-8BDE-588BD74719FD}"/>
    <cellStyle name="20% - 강조색6 9 4 3 2 3" xfId="31302" xr:uid="{D162892B-7C42-4934-B0B0-12DBCFD94D56}"/>
    <cellStyle name="20% - 강조색6 9 4 3 3" xfId="14763" xr:uid="{A95E9A3C-9FE4-4A4F-8EB1-9F5159F82B86}"/>
    <cellStyle name="20% - 강조색6 9 4 3 3 2" xfId="36812" xr:uid="{AC6C24A5-9954-4CB5-86A3-D5962D1688EE}"/>
    <cellStyle name="20% - 강조색6 9 4 3 4" xfId="25792" xr:uid="{F9B0AC5A-240A-4634-8095-05B4FC412C49}"/>
    <cellStyle name="20% - 강조색6 9 4 3 5" xfId="51950" xr:uid="{17063232-1A7F-4807-B660-37B4C1C25868}"/>
    <cellStyle name="20% - 강조색6 9 4 4" xfId="6489" xr:uid="{0DD0F8B2-5EF7-41E6-90C0-073BD13ADE2B}"/>
    <cellStyle name="20% - 강조색6 9 4 4 2" xfId="17518" xr:uid="{0961EBDF-14D1-403E-810E-52720F091047}"/>
    <cellStyle name="20% - 강조색6 9 4 4 2 2" xfId="39567" xr:uid="{23BFC0E8-2F77-4E44-8B53-63C9D7216E35}"/>
    <cellStyle name="20% - 강조색6 9 4 4 3" xfId="28547" xr:uid="{CFA6FBD9-51AB-4DA8-BD22-A647EE732003}"/>
    <cellStyle name="20% - 강조색6 9 4 4 4" xfId="54703" xr:uid="{1B44AA31-BD5A-4059-84B2-A4D704271376}"/>
    <cellStyle name="20% - 강조색6 9 4 5" xfId="12008" xr:uid="{597BD2B8-355B-432B-96AF-A77203DDB60B}"/>
    <cellStyle name="20% - 강조색6 9 4 5 2" xfId="34057" xr:uid="{3BD35239-DDA2-45DA-8232-628C9EAE22C1}"/>
    <cellStyle name="20% - 강조색6 9 4 6" xfId="23037" xr:uid="{F36E2061-9DA7-4379-8D57-8C1989A21D49}"/>
    <cellStyle name="20% - 강조색6 9 4 7" xfId="49194" xr:uid="{00F3890A-85C6-40E0-98DA-64D707CF5A3A}"/>
    <cellStyle name="20% - 강조색6 9 5" xfId="1630" xr:uid="{F5E4A184-6CD6-4BFE-809A-291901C2CBDB}"/>
    <cellStyle name="20% - 강조색6 9 5 2" xfId="4406" xr:uid="{173078E2-A913-4951-9B79-C69390A724C6}"/>
    <cellStyle name="20% - 강조색6 9 5 2 2" xfId="9932" xr:uid="{53D9FF1C-66FA-4FB3-8546-F60398A9B446}"/>
    <cellStyle name="20% - 강조색6 9 5 2 2 2" xfId="20961" xr:uid="{CC4E9FAD-21AC-45F4-A7D2-74F998E41257}"/>
    <cellStyle name="20% - 강조색6 9 5 2 2 2 2" xfId="43010" xr:uid="{AEA133D8-E75C-488B-8AED-31CCCDC9E03C}"/>
    <cellStyle name="20% - 강조색6 9 5 2 2 3" xfId="31990" xr:uid="{C6282E40-BDDB-4D2E-B4A5-8EB4D6B88584}"/>
    <cellStyle name="20% - 강조색6 9 5 2 3" xfId="15451" xr:uid="{CD70BABA-10BF-44CE-A429-E20C762C68C4}"/>
    <cellStyle name="20% - 강조색6 9 5 2 3 2" xfId="37500" xr:uid="{3AF4FC65-3C93-4BA4-A95B-69F84FD29CBE}"/>
    <cellStyle name="20% - 강조색6 9 5 2 4" xfId="26480" xr:uid="{F536CAB7-8656-4EF4-95D8-B7F995D27531}"/>
    <cellStyle name="20% - 강조색6 9 5 2 5" xfId="52638" xr:uid="{787E07E4-BB31-484E-B9F0-66C243CF1E13}"/>
    <cellStyle name="20% - 강조색6 9 5 3" xfId="7177" xr:uid="{E8AFC3D4-B0DB-40CB-8F3E-73CBCD2193A4}"/>
    <cellStyle name="20% - 강조색6 9 5 3 2" xfId="18206" xr:uid="{0213A857-A0D4-4899-935C-FBB5A1E28DDC}"/>
    <cellStyle name="20% - 강조색6 9 5 3 2 2" xfId="40255" xr:uid="{E40C884D-43EF-4C37-932C-E27D6391918A}"/>
    <cellStyle name="20% - 강조색6 9 5 3 3" xfId="29235" xr:uid="{3C9114DB-C2F6-4F78-96BD-D215FEE073F7}"/>
    <cellStyle name="20% - 강조색6 9 5 4" xfId="12696" xr:uid="{A70C52F1-5785-450F-A6CA-0213A24C7236}"/>
    <cellStyle name="20% - 강조색6 9 5 4 2" xfId="34745" xr:uid="{AD73B948-A546-4A1F-A8A2-7377D0FD3288}"/>
    <cellStyle name="20% - 강조색6 9 5 5" xfId="23725" xr:uid="{77BC8EE8-63B0-40CC-B5EF-D4BA47FC98C7}"/>
    <cellStyle name="20% - 강조색6 9 5 6" xfId="49883" xr:uid="{24F8A75B-2FF9-412E-93B1-F66C6745F313}"/>
    <cellStyle name="20% - 강조색6 9 6" xfId="3030" xr:uid="{1627D88F-FB30-4718-A273-CF041523187A}"/>
    <cellStyle name="20% - 강조색6 9 6 2" xfId="8556" xr:uid="{62AEAA34-3287-40B4-A1CD-D471B2672F96}"/>
    <cellStyle name="20% - 강조색6 9 6 2 2" xfId="19585" xr:uid="{A03B09CE-E102-4A16-B8B5-911FD4FFE894}"/>
    <cellStyle name="20% - 강조색6 9 6 2 2 2" xfId="41634" xr:uid="{7B0567E0-AE1E-481D-85DB-224C2073E534}"/>
    <cellStyle name="20% - 강조색6 9 6 2 3" xfId="30614" xr:uid="{CFCE7581-48A8-4493-9F0A-37AF30B35A16}"/>
    <cellStyle name="20% - 강조색6 9 6 3" xfId="14075" xr:uid="{894DD62D-41FE-4F46-B1C3-8BA036B9DEC0}"/>
    <cellStyle name="20% - 강조색6 9 6 3 2" xfId="36124" xr:uid="{71FF2F49-E3C9-44D6-94AD-4C8D991E407B}"/>
    <cellStyle name="20% - 강조색6 9 6 4" xfId="25104" xr:uid="{468F187C-3EB1-42B4-9006-24B60AAFB8F7}"/>
    <cellStyle name="20% - 강조색6 9 6 5" xfId="51262" xr:uid="{FAFE4030-5D3D-4149-8B21-DF1EF7AA12F8}"/>
    <cellStyle name="20% - 강조색6 9 7" xfId="5801" xr:uid="{745B24E3-0FA3-4234-B57E-B2855D919563}"/>
    <cellStyle name="20% - 강조색6 9 7 2" xfId="16830" xr:uid="{E78FC746-D78D-4CE0-8B46-7390A9F0B54D}"/>
    <cellStyle name="20% - 강조색6 9 7 2 2" xfId="38879" xr:uid="{E02494DA-236E-42DC-BA23-DC0377316714}"/>
    <cellStyle name="20% - 강조색6 9 7 3" xfId="27859" xr:uid="{BCB2C998-95BD-473F-B7DE-E9725FA5023C}"/>
    <cellStyle name="20% - 강조색6 9 7 4" xfId="54016" xr:uid="{6F000267-BAA6-4A9F-BC17-3189E32F80AE}"/>
    <cellStyle name="20% - 강조색6 9 8" xfId="11320" xr:uid="{38F7A9F8-6DAA-446D-A36E-D817D20A25B0}"/>
    <cellStyle name="20% - 강조색6 9 8 2" xfId="33369" xr:uid="{C5B86CE7-33E0-4F8D-8FD6-154C7A36536A}"/>
    <cellStyle name="20% - 강조색6 9 9" xfId="22349" xr:uid="{DE818E41-EB65-4440-BDEC-1EC00C03D70B}"/>
    <cellStyle name="40% - Accent1 10" xfId="44504" xr:uid="{08AA86AD-E89C-4237-918A-27544484EDA8}"/>
    <cellStyle name="40% - Accent1 10 2" xfId="45019" xr:uid="{F0CBD25D-BD19-4063-AA5F-BE2B662E9756}"/>
    <cellStyle name="40% - Accent1 10 2 2" xfId="46024" xr:uid="{F85D8BA7-12BE-4B42-9ACA-A9FEB9C89C5D}"/>
    <cellStyle name="40% - Accent1 10 2 2 2" xfId="48033" xr:uid="{A7F61030-7018-4FF8-8E2D-6893E22D77C8}"/>
    <cellStyle name="40% - Accent1 10 2 3" xfId="47029" xr:uid="{4D281F54-C1B6-42E4-B453-E68286C47E9F}"/>
    <cellStyle name="40% - Accent1 10 3" xfId="45521" xr:uid="{4A71A1A5-7826-4EA6-9FFB-9C3F8E4713B9}"/>
    <cellStyle name="40% - Accent1 10 3 2" xfId="47531" xr:uid="{B5F71B3A-DFBA-4F87-BDBF-E1FD257FD61A}"/>
    <cellStyle name="40% - Accent1 10 4" xfId="46527" xr:uid="{CB2B07FD-C084-4D79-A4B0-996A8D724ACC}"/>
    <cellStyle name="40% - Accent1 11" xfId="44525" xr:uid="{9F5F17F4-1336-4074-A41E-6A419E33080B}"/>
    <cellStyle name="40% - Accent1 11 2" xfId="45040" xr:uid="{D6DB533F-DD0C-4E1A-A840-F2CB3C8788DE}"/>
    <cellStyle name="40% - Accent1 11 2 2" xfId="46045" xr:uid="{A14FF728-1082-4A17-B83F-0F0038DD57CB}"/>
    <cellStyle name="40% - Accent1 11 2 2 2" xfId="48054" xr:uid="{DEA9DD93-35FF-4D28-A99B-F723B3728787}"/>
    <cellStyle name="40% - Accent1 11 2 3" xfId="47050" xr:uid="{81739178-E17D-4BD6-BD1A-FC029315E8A8}"/>
    <cellStyle name="40% - Accent1 11 3" xfId="45542" xr:uid="{2DF3D5C7-5C48-418F-A659-DAA64AFB3396}"/>
    <cellStyle name="40% - Accent1 11 3 2" xfId="47552" xr:uid="{6E3CDE6B-888B-4036-9B56-AD4E7427FE8A}"/>
    <cellStyle name="40% - Accent1 11 4" xfId="46548" xr:uid="{23AB00E6-6621-492B-A7FA-018D497AC318}"/>
    <cellStyle name="40% - Accent1 12" xfId="44545" xr:uid="{E2816094-EE7B-43B3-9492-5246745AF311}"/>
    <cellStyle name="40% - Accent1 12 2" xfId="45060" xr:uid="{92234516-F86C-43FA-BD40-E61D27094EEC}"/>
    <cellStyle name="40% - Accent1 12 2 2" xfId="46065" xr:uid="{50777571-1717-4B29-8777-E5D3371D3A90}"/>
    <cellStyle name="40% - Accent1 12 2 2 2" xfId="48074" xr:uid="{65437EBC-00DE-4105-AA39-413E1D124E86}"/>
    <cellStyle name="40% - Accent1 12 2 3" xfId="47070" xr:uid="{A2898DCD-24F8-4D0B-B6A2-E2F559F35519}"/>
    <cellStyle name="40% - Accent1 12 3" xfId="45562" xr:uid="{7A5E35E8-B1A2-464C-8BE6-609E6BB0A4F2}"/>
    <cellStyle name="40% - Accent1 12 3 2" xfId="47572" xr:uid="{CF9F14F4-DE6A-46E9-A16F-C7BCC5C98FF0}"/>
    <cellStyle name="40% - Accent1 12 4" xfId="46568" xr:uid="{2D987319-4F8D-4BF1-9970-9B1C9BB9294C}"/>
    <cellStyle name="40% - Accent1 13" xfId="44565" xr:uid="{65C0744A-DA79-4F67-BE27-759E1BC705ED}"/>
    <cellStyle name="40% - Accent1 13 2" xfId="45080" xr:uid="{8F3A73E4-9E02-4C74-9145-4A175BB93145}"/>
    <cellStyle name="40% - Accent1 13 2 2" xfId="46085" xr:uid="{C108F19F-F5BB-4134-84CC-45D99853498E}"/>
    <cellStyle name="40% - Accent1 13 2 2 2" xfId="48094" xr:uid="{3504C024-1DA2-487F-84FD-23402183AE96}"/>
    <cellStyle name="40% - Accent1 13 2 3" xfId="47090" xr:uid="{25B666AD-09CB-4B56-AC22-69F612A22F66}"/>
    <cellStyle name="40% - Accent1 13 3" xfId="45582" xr:uid="{AD2F10FB-C4DF-4C5C-8383-65C8816ED700}"/>
    <cellStyle name="40% - Accent1 13 3 2" xfId="47592" xr:uid="{53A94A8A-DE59-4D05-AE16-6CF14A52ABA1}"/>
    <cellStyle name="40% - Accent1 13 4" xfId="46588" xr:uid="{2845B0E9-E2D1-4DE8-AA25-4F9A75ED55B6}"/>
    <cellStyle name="40% - Accent1 14" xfId="44585" xr:uid="{BA16B21A-5C9D-4182-A2E6-784A62C62034}"/>
    <cellStyle name="40% - Accent1 14 2" xfId="45100" xr:uid="{C9EEDDAD-100E-434C-82A4-D721D2421F47}"/>
    <cellStyle name="40% - Accent1 14 2 2" xfId="46105" xr:uid="{DA61C8FE-F855-40EE-B89A-64AC005C543E}"/>
    <cellStyle name="40% - Accent1 14 2 2 2" xfId="48114" xr:uid="{25486DA4-DB8D-4E76-AF90-8955097066E3}"/>
    <cellStyle name="40% - Accent1 14 2 3" xfId="47110" xr:uid="{CFD5CEA5-0241-475E-B10B-226D1C8AB611}"/>
    <cellStyle name="40% - Accent1 14 3" xfId="45602" xr:uid="{38283BAE-F868-42E2-851B-6F98BF681D48}"/>
    <cellStyle name="40% - Accent1 14 3 2" xfId="47612" xr:uid="{0172C06B-B504-4D22-862A-5ED853D84B0F}"/>
    <cellStyle name="40% - Accent1 14 4" xfId="46608" xr:uid="{05A9452D-A0E0-461B-888D-312BE9A6FF34}"/>
    <cellStyle name="40% - Accent1 15" xfId="44605" xr:uid="{11CD8827-7D1C-4778-B975-8E67F4E1E8BD}"/>
    <cellStyle name="40% - Accent1 15 2" xfId="45120" xr:uid="{20DD1F4E-A2BE-4E6F-9DAB-6405B55C8623}"/>
    <cellStyle name="40% - Accent1 15 2 2" xfId="46125" xr:uid="{21152EF3-7F6C-424D-AA9A-8039B0625D46}"/>
    <cellStyle name="40% - Accent1 15 2 2 2" xfId="48134" xr:uid="{01075090-000B-4572-99D1-11775C38D89F}"/>
    <cellStyle name="40% - Accent1 15 2 3" xfId="47130" xr:uid="{8ABEA3E4-07B9-43CE-8C98-7D6D63F67894}"/>
    <cellStyle name="40% - Accent1 15 3" xfId="45622" xr:uid="{579F7CA0-B1C5-4FA1-ACA0-255D6E84B5F9}"/>
    <cellStyle name="40% - Accent1 15 3 2" xfId="47632" xr:uid="{D456F2CE-3450-4582-ACBE-8D37E9B2528D}"/>
    <cellStyle name="40% - Accent1 15 4" xfId="46628" xr:uid="{693BE524-6FA5-47CA-9E8B-7CA11B87867B}"/>
    <cellStyle name="40% - Accent1 16" xfId="44625" xr:uid="{CC981ABA-1C2A-4F6E-BB40-89FAB1E5682C}"/>
    <cellStyle name="40% - Accent1 16 2" xfId="45140" xr:uid="{707B38AC-AEAF-4417-8C7A-53AC14562C95}"/>
    <cellStyle name="40% - Accent1 16 2 2" xfId="46145" xr:uid="{FB0C4FF2-3645-467B-91CE-F3BD42ABA079}"/>
    <cellStyle name="40% - Accent1 16 2 2 2" xfId="48154" xr:uid="{D21C752E-F9BB-44FC-9681-CE50D860140F}"/>
    <cellStyle name="40% - Accent1 16 2 3" xfId="47150" xr:uid="{E37C481D-7F1A-4A4E-A923-9BFFF150E59F}"/>
    <cellStyle name="40% - Accent1 16 3" xfId="45642" xr:uid="{A61E6B47-9CB8-47A6-B461-7DAD2D816DE1}"/>
    <cellStyle name="40% - Accent1 16 3 2" xfId="47652" xr:uid="{62B65583-A912-442D-A5B0-D6E04A82C6C9}"/>
    <cellStyle name="40% - Accent1 16 4" xfId="46648" xr:uid="{2493578D-ED91-4135-B477-0217DF8E51CA}"/>
    <cellStyle name="40% - Accent1 17" xfId="44645" xr:uid="{BEAA856D-061F-435D-BC6A-60784541A7AD}"/>
    <cellStyle name="40% - Accent1 17 2" xfId="45160" xr:uid="{8EF2E1FB-E74F-40A9-8DBA-E2CD232AA046}"/>
    <cellStyle name="40% - Accent1 17 2 2" xfId="46165" xr:uid="{AAF3217E-D563-4381-A635-BE5A6DBC1FBE}"/>
    <cellStyle name="40% - Accent1 17 2 2 2" xfId="48174" xr:uid="{A64A3581-A5A7-49BD-B8C0-DFA25DF2932D}"/>
    <cellStyle name="40% - Accent1 17 2 3" xfId="47170" xr:uid="{B894C497-ED48-4477-BE82-4C029645AAFF}"/>
    <cellStyle name="40% - Accent1 17 3" xfId="45662" xr:uid="{4A617709-CED2-408C-A4CD-3AFB97B57D29}"/>
    <cellStyle name="40% - Accent1 17 3 2" xfId="47672" xr:uid="{9CA90059-767F-428E-AB7C-551531A4010A}"/>
    <cellStyle name="40% - Accent1 17 4" xfId="46668" xr:uid="{1C17FCD6-F1C6-45D2-815A-2E18A34E9250}"/>
    <cellStyle name="40% - Accent1 18" xfId="44665" xr:uid="{01B22FAA-2FEB-4738-80EA-F7551F259E98}"/>
    <cellStyle name="40% - Accent1 18 2" xfId="45180" xr:uid="{550118CC-05EA-4F8C-93A8-F38E7A165B08}"/>
    <cellStyle name="40% - Accent1 18 2 2" xfId="46185" xr:uid="{02EEE84F-D9B2-4789-838C-7D3FAE757D31}"/>
    <cellStyle name="40% - Accent1 18 2 2 2" xfId="48194" xr:uid="{19460F60-739F-42DC-9740-54B19E338ACC}"/>
    <cellStyle name="40% - Accent1 18 2 3" xfId="47190" xr:uid="{B55CE110-2273-488B-812F-154394B3CEFD}"/>
    <cellStyle name="40% - Accent1 18 3" xfId="45682" xr:uid="{41AD078B-D929-4377-845A-B21BFB8F6D6E}"/>
    <cellStyle name="40% - Accent1 18 3 2" xfId="47692" xr:uid="{72E8DBCC-AC30-46B8-992F-B1E0BEF9DC38}"/>
    <cellStyle name="40% - Accent1 18 4" xfId="46688" xr:uid="{2BDF426B-018B-49A2-86F6-3125B2C1224B}"/>
    <cellStyle name="40% - Accent1 19" xfId="44821" xr:uid="{638697F7-B500-4035-9FB4-C536936BBE00}"/>
    <cellStyle name="40% - Accent1 19 2" xfId="45838" xr:uid="{9730BDA6-2668-4F4D-B422-99CE1CCCAD1F}"/>
    <cellStyle name="40% - Accent1 19 2 2" xfId="47847" xr:uid="{120D145F-5BD0-48C0-982C-55DEAA3DC057}"/>
    <cellStyle name="40% - Accent1 19 3" xfId="46843" xr:uid="{92B80E76-D6A9-40DC-A1FC-7982B8A8D34D}"/>
    <cellStyle name="40% - Accent1 2" xfId="44330" xr:uid="{0C34C220-D9A3-480A-887F-079BC6944C21}"/>
    <cellStyle name="40% - Accent1 2 2" xfId="44845" xr:uid="{4E614824-3529-4D4F-96D3-320D571EEDDA}"/>
    <cellStyle name="40% - Accent1 2 2 2" xfId="45859" xr:uid="{D4895B17-CAED-4A7F-B3B0-013E3EC39900}"/>
    <cellStyle name="40% - Accent1 2 2 2 2" xfId="47868" xr:uid="{53D68E90-223A-4571-A918-5E53B9E179D7}"/>
    <cellStyle name="40% - Accent1 2 2 3" xfId="46864" xr:uid="{3AE31FAF-354B-4AF0-8D70-BE3F44F00FDA}"/>
    <cellStyle name="40% - Accent1 2 3" xfId="45356" xr:uid="{43461217-A200-449A-A751-F58AC9616A34}"/>
    <cellStyle name="40% - Accent1 2 3 2" xfId="47366" xr:uid="{CDC8D944-405A-44A3-B91E-C1D80BE49425}"/>
    <cellStyle name="40% - Accent1 2 4" xfId="46362" xr:uid="{4E80A1DC-51EA-4461-97FA-BC3BC29E2224}"/>
    <cellStyle name="40% - Accent1 20" xfId="45335" xr:uid="{57FAA378-C378-498F-8FCF-2788A0EC6DC6}"/>
    <cellStyle name="40% - Accent1 20 2" xfId="47345" xr:uid="{32E9BC3A-2A1D-4FAF-8775-C26945001B72}"/>
    <cellStyle name="40% - Accent1 21" xfId="46341" xr:uid="{C4CEE731-A9C3-4D99-89AE-923AB7B88E73}"/>
    <cellStyle name="40% - Accent1 3" xfId="44351" xr:uid="{8ADA7797-ECB7-4BCC-9FA0-32A70032EADF}"/>
    <cellStyle name="40% - Accent1 3 2" xfId="44866" xr:uid="{975C4FBE-CDE8-41AD-B9B9-F6029C4D1EE5}"/>
    <cellStyle name="40% - Accent1 3 2 2" xfId="45880" xr:uid="{D5634A35-4A0E-4B1B-ADA8-6F41C4F5DB4F}"/>
    <cellStyle name="40% - Accent1 3 2 2 2" xfId="47889" xr:uid="{CA3FCBBC-E765-449A-94A6-540D19DD8BDE}"/>
    <cellStyle name="40% - Accent1 3 2 3" xfId="46885" xr:uid="{6D9EFA54-D6EC-4859-9D31-25413947F43B}"/>
    <cellStyle name="40% - Accent1 3 3" xfId="45377" xr:uid="{B9135A47-D2EF-4939-AC6D-E46B1B182007}"/>
    <cellStyle name="40% - Accent1 3 3 2" xfId="47387" xr:uid="{BCA6E7F4-3719-4FBC-BE21-61D70A4A0C91}"/>
    <cellStyle name="40% - Accent1 3 4" xfId="46383" xr:uid="{59BF2793-2CD3-4C11-972A-DE888A3C9EF4}"/>
    <cellStyle name="40% - Accent1 4" xfId="44372" xr:uid="{6A3C6204-F7FA-4731-8EEE-CD33E575FE73}"/>
    <cellStyle name="40% - Accent1 4 2" xfId="44887" xr:uid="{7692505D-60D2-42B0-91B8-A2E8968FCA89}"/>
    <cellStyle name="40% - Accent1 4 2 2" xfId="45901" xr:uid="{39C9C237-D206-47C5-A791-D57E8F40D3AB}"/>
    <cellStyle name="40% - Accent1 4 2 2 2" xfId="47910" xr:uid="{20CF62EC-8443-4162-ADE5-94ACA9CA2FA4}"/>
    <cellStyle name="40% - Accent1 4 2 3" xfId="46906" xr:uid="{D4E965C7-EBAF-41BD-A3D4-84751F55A65F}"/>
    <cellStyle name="40% - Accent1 4 3" xfId="45398" xr:uid="{9B037E65-82FA-4EFB-884A-28F5E21F6BB7}"/>
    <cellStyle name="40% - Accent1 4 3 2" xfId="47408" xr:uid="{8B26C6DE-1553-4F4F-847A-D1588E2A659D}"/>
    <cellStyle name="40% - Accent1 4 4" xfId="46404" xr:uid="{EF2E5BFF-67B3-4D31-A58E-7FB3253C4394}"/>
    <cellStyle name="40% - Accent1 5" xfId="44395" xr:uid="{111D1CD9-2B91-4425-AA6C-D05CF8AD9758}"/>
    <cellStyle name="40% - Accent1 5 2" xfId="44910" xr:uid="{4B420113-C02F-4FC5-9723-FB2746FC431F}"/>
    <cellStyle name="40% - Accent1 5 2 2" xfId="45922" xr:uid="{AF4EF424-7C26-421C-BB7C-60E4236C4744}"/>
    <cellStyle name="40% - Accent1 5 2 2 2" xfId="47931" xr:uid="{DC7E4D14-9C50-44D8-9AA7-414024371C7D}"/>
    <cellStyle name="40% - Accent1 5 2 3" xfId="46927" xr:uid="{395A881E-94FB-478A-A62F-DF618791E5FF}"/>
    <cellStyle name="40% - Accent1 5 3" xfId="45419" xr:uid="{910C4915-54BE-4525-ACD1-A484C2182570}"/>
    <cellStyle name="40% - Accent1 5 3 2" xfId="47429" xr:uid="{1F2D08D2-5EDE-4B4E-ACAD-14A13AB17F88}"/>
    <cellStyle name="40% - Accent1 5 4" xfId="46425" xr:uid="{0FBEB4CF-D4B8-4ECB-923D-1A8C20347E7E}"/>
    <cellStyle name="40% - Accent1 6" xfId="44418" xr:uid="{7530A67A-0FD1-4CAD-812A-07392DEA57F8}"/>
    <cellStyle name="40% - Accent1 6 2" xfId="44933" xr:uid="{25E1681C-1F74-42DD-8803-E78C3A30C16C}"/>
    <cellStyle name="40% - Accent1 6 2 2" xfId="45942" xr:uid="{CB374685-9AFA-4A29-8830-1BCFE49D113E}"/>
    <cellStyle name="40% - Accent1 6 2 2 2" xfId="47951" xr:uid="{E082AE29-7D22-49B1-BFB6-2239780ACEBD}"/>
    <cellStyle name="40% - Accent1 6 2 3" xfId="46947" xr:uid="{40F475DB-FFD0-45D0-AC6E-B9ED9DC08E58}"/>
    <cellStyle name="40% - Accent1 6 3" xfId="45439" xr:uid="{6A088A1A-B4E9-4FF6-953D-BFAC039ED9FC}"/>
    <cellStyle name="40% - Accent1 6 3 2" xfId="47449" xr:uid="{23FA8E7E-A08C-404D-9156-E7E71F5A8FA4}"/>
    <cellStyle name="40% - Accent1 6 4" xfId="46445" xr:uid="{9D0E072B-4357-4442-934B-AA522E8B368D}"/>
    <cellStyle name="40% - Accent1 7" xfId="44440" xr:uid="{FDEE8DFA-DDB5-4BC2-922A-2296C5BC1BB4}"/>
    <cellStyle name="40% - Accent1 7 2" xfId="44955" xr:uid="{9EB6346F-A6A6-4BFA-B666-D3742D3E0972}"/>
    <cellStyle name="40% - Accent1 7 2 2" xfId="45962" xr:uid="{FB8DDDF5-EFF0-4736-B4BF-69633ED713D8}"/>
    <cellStyle name="40% - Accent1 7 2 2 2" xfId="47971" xr:uid="{0A426093-53EC-4D0F-B642-AC70AD50E3D6}"/>
    <cellStyle name="40% - Accent1 7 2 3" xfId="46967" xr:uid="{BC307960-ED36-48DB-8B0E-EE4A5A25484F}"/>
    <cellStyle name="40% - Accent1 7 3" xfId="45459" xr:uid="{B2417922-989B-4291-B46C-8F30B6D38FD8}"/>
    <cellStyle name="40% - Accent1 7 3 2" xfId="47469" xr:uid="{302AA0EE-0035-4F28-ACF9-272419A96248}"/>
    <cellStyle name="40% - Accent1 7 4" xfId="46465" xr:uid="{3D5CCAC6-9796-4D8D-806D-EAF04DB45D47}"/>
    <cellStyle name="40% - Accent1 8" xfId="44462" xr:uid="{DE8EAAD3-F386-419A-95D0-90F5FCB7EE0B}"/>
    <cellStyle name="40% - Accent1 8 2" xfId="44977" xr:uid="{B7B1E69F-6B3C-41ED-A121-031AF8E0FA38}"/>
    <cellStyle name="40% - Accent1 8 2 2" xfId="45983" xr:uid="{C270CDC9-D6FD-4870-96D0-8CD834C4BD1C}"/>
    <cellStyle name="40% - Accent1 8 2 2 2" xfId="47992" xr:uid="{10E11DB2-3183-4177-ABE1-F92408BD03AA}"/>
    <cellStyle name="40% - Accent1 8 2 3" xfId="46988" xr:uid="{3D41DBD9-754E-4928-8223-5C60BF83C68A}"/>
    <cellStyle name="40% - Accent1 8 3" xfId="45480" xr:uid="{C0BCB1ED-23A0-4804-9171-258ACFA91E19}"/>
    <cellStyle name="40% - Accent1 8 3 2" xfId="47490" xr:uid="{E75B3CF3-0C0D-412C-891A-D6F38AE3145F}"/>
    <cellStyle name="40% - Accent1 8 4" xfId="46486" xr:uid="{A01D7B63-7C21-4C82-A6CC-68B42B120EA5}"/>
    <cellStyle name="40% - Accent1 9" xfId="44484" xr:uid="{563C834D-599F-416E-9043-6638621A4EFE}"/>
    <cellStyle name="40% - Accent1 9 2" xfId="44999" xr:uid="{123C0191-66FC-461E-8D0C-61CB7A728D21}"/>
    <cellStyle name="40% - Accent1 9 2 2" xfId="46004" xr:uid="{4484058E-64F9-4443-ADB9-EAB5E9EB3065}"/>
    <cellStyle name="40% - Accent1 9 2 2 2" xfId="48013" xr:uid="{29BC9AA9-04B9-4B95-B51F-B0D19E68DD16}"/>
    <cellStyle name="40% - Accent1 9 2 3" xfId="47009" xr:uid="{599EE0AE-0F78-4623-9F25-C810B73DB287}"/>
    <cellStyle name="40% - Accent1 9 3" xfId="45501" xr:uid="{70598781-4C52-4515-86FA-F2063F3BC350}"/>
    <cellStyle name="40% - Accent1 9 3 2" xfId="47511" xr:uid="{7B1C813D-3CA7-4B5E-B815-C1F616B9371D}"/>
    <cellStyle name="40% - Accent1 9 4" xfId="46507" xr:uid="{4207BC32-4169-4C11-BA85-30FAD6A8A586}"/>
    <cellStyle name="40% - Accent2 10" xfId="44507" xr:uid="{32E25D4A-2AF9-442F-A3C0-43B7A6777284}"/>
    <cellStyle name="40% - Accent2 10 2" xfId="45022" xr:uid="{58816D86-6C8C-499A-B5A9-77D4404069B8}"/>
    <cellStyle name="40% - Accent2 10 2 2" xfId="46027" xr:uid="{C72ADAC0-94E9-4A09-ACA8-B1276FE9706F}"/>
    <cellStyle name="40% - Accent2 10 2 2 2" xfId="48036" xr:uid="{DD4851BF-5656-4A75-91A4-9FE7388B9C7A}"/>
    <cellStyle name="40% - Accent2 10 2 3" xfId="47032" xr:uid="{BD46DDF6-A307-4BAE-9C87-5540708BD36F}"/>
    <cellStyle name="40% - Accent2 10 3" xfId="45524" xr:uid="{919FB382-F993-4D2E-88B6-0747976471A5}"/>
    <cellStyle name="40% - Accent2 10 3 2" xfId="47534" xr:uid="{B1ECD886-4D76-4609-B98E-44B11F509EF5}"/>
    <cellStyle name="40% - Accent2 10 4" xfId="46530" xr:uid="{738AE67A-7C8D-48B0-9C50-89701C85AEBF}"/>
    <cellStyle name="40% - Accent2 11" xfId="44528" xr:uid="{AEC41414-C3D9-4EF0-8430-18994EEB2408}"/>
    <cellStyle name="40% - Accent2 11 2" xfId="45043" xr:uid="{A6D45854-BBB5-45D0-AACE-7413AE90308B}"/>
    <cellStyle name="40% - Accent2 11 2 2" xfId="46048" xr:uid="{99106D58-21FA-4E68-9729-2974EB323BD4}"/>
    <cellStyle name="40% - Accent2 11 2 2 2" xfId="48057" xr:uid="{1DBF2AD0-768A-4E0A-A19A-7E4DE7AE4389}"/>
    <cellStyle name="40% - Accent2 11 2 3" xfId="47053" xr:uid="{FE9E341F-B932-47D1-B293-B906A010DC9D}"/>
    <cellStyle name="40% - Accent2 11 3" xfId="45545" xr:uid="{1C30B61B-BFFE-430C-B716-64CF24AE5E6C}"/>
    <cellStyle name="40% - Accent2 11 3 2" xfId="47555" xr:uid="{33335667-D6D4-4D05-9C16-6D5944205B76}"/>
    <cellStyle name="40% - Accent2 11 4" xfId="46551" xr:uid="{1BD6CB4B-1A2F-474B-8015-9B0470C517F9}"/>
    <cellStyle name="40% - Accent2 12" xfId="44548" xr:uid="{5E5D675E-EEA8-41D1-9C15-0CD74DEFC3E4}"/>
    <cellStyle name="40% - Accent2 12 2" xfId="45063" xr:uid="{301A91BB-E238-45DB-8B95-73D3652EC0BE}"/>
    <cellStyle name="40% - Accent2 12 2 2" xfId="46068" xr:uid="{7DC5E5DE-9011-4FB6-86C1-8BAB6E9DECC5}"/>
    <cellStyle name="40% - Accent2 12 2 2 2" xfId="48077" xr:uid="{51552E97-16F6-4212-A6A2-D110A6C8A175}"/>
    <cellStyle name="40% - Accent2 12 2 3" xfId="47073" xr:uid="{D0DD1759-199C-467D-A2A7-27839DFBC69D}"/>
    <cellStyle name="40% - Accent2 12 3" xfId="45565" xr:uid="{B5EA747C-A24F-4646-BC30-9C79C53B1BE9}"/>
    <cellStyle name="40% - Accent2 12 3 2" xfId="47575" xr:uid="{F2A3D61C-D0B8-44C8-9BC4-84CA03622F59}"/>
    <cellStyle name="40% - Accent2 12 4" xfId="46571" xr:uid="{BBBAA9A9-6802-461E-9908-AC1ED6337DD9}"/>
    <cellStyle name="40% - Accent2 13" xfId="44568" xr:uid="{6309E7D6-7F02-473E-A7B7-0504C4D8D46F}"/>
    <cellStyle name="40% - Accent2 13 2" xfId="45083" xr:uid="{D7705332-7A8A-42F4-AFF4-2A8C4C19C596}"/>
    <cellStyle name="40% - Accent2 13 2 2" xfId="46088" xr:uid="{C442F5A3-5AFA-4322-BAD7-7BF0F2EF1A0E}"/>
    <cellStyle name="40% - Accent2 13 2 2 2" xfId="48097" xr:uid="{E9C93572-2C67-4126-8AE9-30231CEED9D9}"/>
    <cellStyle name="40% - Accent2 13 2 3" xfId="47093" xr:uid="{664CD0E7-DA6F-4167-A8B0-0DF2E3518A0E}"/>
    <cellStyle name="40% - Accent2 13 3" xfId="45585" xr:uid="{F7EF8CEA-DDBE-461C-8F47-3E2C76A8B31F}"/>
    <cellStyle name="40% - Accent2 13 3 2" xfId="47595" xr:uid="{0D0F31AF-4247-43F8-B69A-CFF5EA86DD24}"/>
    <cellStyle name="40% - Accent2 13 4" xfId="46591" xr:uid="{6C36192D-2320-47B3-B941-1F113A94AE30}"/>
    <cellStyle name="40% - Accent2 14" xfId="44588" xr:uid="{BC05BA15-BD68-494D-9CF8-6935EAD1800B}"/>
    <cellStyle name="40% - Accent2 14 2" xfId="45103" xr:uid="{5D0EB3EB-5B06-47C2-AA1F-4CAAF8C5003F}"/>
    <cellStyle name="40% - Accent2 14 2 2" xfId="46108" xr:uid="{0D238A31-0ED1-4246-BE3A-D32A8DE6292B}"/>
    <cellStyle name="40% - Accent2 14 2 2 2" xfId="48117" xr:uid="{00AECFC4-E686-4E7A-B487-C9E44E9B610F}"/>
    <cellStyle name="40% - Accent2 14 2 3" xfId="47113" xr:uid="{0F742C5A-5D50-40CB-BE07-9409978F2790}"/>
    <cellStyle name="40% - Accent2 14 3" xfId="45605" xr:uid="{00EE933C-0CE7-4FEF-896E-2880DD2B5588}"/>
    <cellStyle name="40% - Accent2 14 3 2" xfId="47615" xr:uid="{B31717B6-E173-40BF-A459-B5A28FF202A0}"/>
    <cellStyle name="40% - Accent2 14 4" xfId="46611" xr:uid="{3A71D811-0122-4D33-8F04-7314DD7FEE40}"/>
    <cellStyle name="40% - Accent2 15" xfId="44608" xr:uid="{BC2A8C58-9B13-4BCF-9D55-C480AB3F7476}"/>
    <cellStyle name="40% - Accent2 15 2" xfId="45123" xr:uid="{4E5FD2E9-9658-4064-A718-198F76BEA6FF}"/>
    <cellStyle name="40% - Accent2 15 2 2" xfId="46128" xr:uid="{9E472498-82CE-40D8-8469-ACA48848B22C}"/>
    <cellStyle name="40% - Accent2 15 2 2 2" xfId="48137" xr:uid="{691929F8-00E4-4910-9D08-CF449E37296B}"/>
    <cellStyle name="40% - Accent2 15 2 3" xfId="47133" xr:uid="{5679F8BB-A599-4399-83E9-BC8818402083}"/>
    <cellStyle name="40% - Accent2 15 3" xfId="45625" xr:uid="{8FA81066-2EE3-4A84-8C13-C92670314C32}"/>
    <cellStyle name="40% - Accent2 15 3 2" xfId="47635" xr:uid="{2955313A-7AE7-40D1-AA83-9B560B0C46B5}"/>
    <cellStyle name="40% - Accent2 15 4" xfId="46631" xr:uid="{7F3060E7-0FAC-4D65-B1AE-906B026FC3D7}"/>
    <cellStyle name="40% - Accent2 16" xfId="44628" xr:uid="{8A5FD4F2-8FB0-4A38-8876-A871A305A2AA}"/>
    <cellStyle name="40% - Accent2 16 2" xfId="45143" xr:uid="{DF378B94-B242-4DD7-827C-1C77E4BC3766}"/>
    <cellStyle name="40% - Accent2 16 2 2" xfId="46148" xr:uid="{F7C7E8D4-7854-4C69-AA10-9EC1D5513013}"/>
    <cellStyle name="40% - Accent2 16 2 2 2" xfId="48157" xr:uid="{244FA6FB-14B6-4001-8967-1998E2D20765}"/>
    <cellStyle name="40% - Accent2 16 2 3" xfId="47153" xr:uid="{C5394F1F-45A6-4C99-9955-1EEBEE1C36D3}"/>
    <cellStyle name="40% - Accent2 16 3" xfId="45645" xr:uid="{5680282E-BEF8-4943-A8EC-88712794D14B}"/>
    <cellStyle name="40% - Accent2 16 3 2" xfId="47655" xr:uid="{2CC9A142-7D28-4C42-8605-DDA2A1F36EF4}"/>
    <cellStyle name="40% - Accent2 16 4" xfId="46651" xr:uid="{20FBBC99-8AD2-4261-AE12-9B401273047B}"/>
    <cellStyle name="40% - Accent2 17" xfId="44648" xr:uid="{3A22F483-C6A1-49EB-9555-40A1C8AD0FB5}"/>
    <cellStyle name="40% - Accent2 17 2" xfId="45163" xr:uid="{86025644-C845-4B03-BA03-FBD2E1A6655A}"/>
    <cellStyle name="40% - Accent2 17 2 2" xfId="46168" xr:uid="{B7256D63-9584-4CAA-A5E7-9938395EABEF}"/>
    <cellStyle name="40% - Accent2 17 2 2 2" xfId="48177" xr:uid="{9B31B2EA-BC51-4BAA-A0A8-8777E0412CED}"/>
    <cellStyle name="40% - Accent2 17 2 3" xfId="47173" xr:uid="{EEB66912-1529-42DD-8332-EE43D073405C}"/>
    <cellStyle name="40% - Accent2 17 3" xfId="45665" xr:uid="{9E47E179-0CC2-474F-8DDC-38DB94C62562}"/>
    <cellStyle name="40% - Accent2 17 3 2" xfId="47675" xr:uid="{CD6DB3D9-602C-48AF-831D-E12E4D60FBFF}"/>
    <cellStyle name="40% - Accent2 17 4" xfId="46671" xr:uid="{9122F2D8-234C-4692-8764-99724D97ADF0}"/>
    <cellStyle name="40% - Accent2 18" xfId="44668" xr:uid="{455BE660-86BA-474D-BFF6-E1829BD498A2}"/>
    <cellStyle name="40% - Accent2 18 2" xfId="45183" xr:uid="{54864B3B-12F0-43FB-88AE-0A84069AC99E}"/>
    <cellStyle name="40% - Accent2 18 2 2" xfId="46188" xr:uid="{CAEB1C89-9162-40A4-8B89-2CEBF741BD16}"/>
    <cellStyle name="40% - Accent2 18 2 2 2" xfId="48197" xr:uid="{BBE2124B-B9D7-44BD-A6EC-96AB12EED86F}"/>
    <cellStyle name="40% - Accent2 18 2 3" xfId="47193" xr:uid="{C1DF4F8A-0884-460A-93F2-46824BF296CD}"/>
    <cellStyle name="40% - Accent2 18 3" xfId="45685" xr:uid="{3B02A326-DDE9-4F96-BFDE-5ED5380743AF}"/>
    <cellStyle name="40% - Accent2 18 3 2" xfId="47695" xr:uid="{2AD2B94A-F787-45DB-A848-378816298A32}"/>
    <cellStyle name="40% - Accent2 18 4" xfId="46691" xr:uid="{3B611BBD-D341-423A-9CC7-0A798C8A812C}"/>
    <cellStyle name="40% - Accent2 19" xfId="44824" xr:uid="{F0430121-311D-46D6-81C1-5E0C2706DC04}"/>
    <cellStyle name="40% - Accent2 19 2" xfId="45841" xr:uid="{F959ACA6-6DC4-48AB-A6D9-1689B605A291}"/>
    <cellStyle name="40% - Accent2 19 2 2" xfId="47850" xr:uid="{AB34D557-C581-446B-890C-C509064F8C7E}"/>
    <cellStyle name="40% - Accent2 19 3" xfId="46846" xr:uid="{A842D57D-9D1C-4E07-A233-256492979D2D}"/>
    <cellStyle name="40% - Accent2 2" xfId="44333" xr:uid="{7616787F-0709-4D99-9A0B-009D751B41F5}"/>
    <cellStyle name="40% - Accent2 2 2" xfId="44848" xr:uid="{15C46F1B-1131-4B88-BF49-15FE583A2A89}"/>
    <cellStyle name="40% - Accent2 2 2 2" xfId="45862" xr:uid="{2FBD8DA0-4C32-4921-8507-E078D08CDFE3}"/>
    <cellStyle name="40% - Accent2 2 2 2 2" xfId="47871" xr:uid="{135B8333-85A6-46CE-BF2F-9A002ABC56E7}"/>
    <cellStyle name="40% - Accent2 2 2 3" xfId="46867" xr:uid="{48102EA1-CB37-49D5-B187-5F9E12747F78}"/>
    <cellStyle name="40% - Accent2 2 3" xfId="45359" xr:uid="{49665C3C-F37B-423A-A0BF-0A7A8359DD82}"/>
    <cellStyle name="40% - Accent2 2 3 2" xfId="47369" xr:uid="{DFDE584F-D5E8-40D5-AF42-9A6070E5C5AB}"/>
    <cellStyle name="40% - Accent2 2 4" xfId="46365" xr:uid="{067FDC5E-4E5D-43CB-91F2-D3C528087BEE}"/>
    <cellStyle name="40% - Accent2 20" xfId="45338" xr:uid="{AA480C22-2506-40E2-AFC3-B58872678637}"/>
    <cellStyle name="40% - Accent2 20 2" xfId="47348" xr:uid="{F8C877FC-AA2F-4921-90C8-C7E547CCE479}"/>
    <cellStyle name="40% - Accent2 21" xfId="46344" xr:uid="{EB3EE9B9-B11D-4290-873F-5E942D14F283}"/>
    <cellStyle name="40% - Accent2 3" xfId="44354" xr:uid="{5252C5BC-8B5E-48FC-83A1-A2F52DE9FD54}"/>
    <cellStyle name="40% - Accent2 3 2" xfId="44869" xr:uid="{BFB7E3DB-BD73-483C-A9DD-A2BABE077A1E}"/>
    <cellStyle name="40% - Accent2 3 2 2" xfId="45883" xr:uid="{DDDF563B-A852-4469-8D8F-260468FD1BEA}"/>
    <cellStyle name="40% - Accent2 3 2 2 2" xfId="47892" xr:uid="{CBCBE398-E6D6-48F9-9661-6896D3D56BE0}"/>
    <cellStyle name="40% - Accent2 3 2 3" xfId="46888" xr:uid="{BC6403B2-8CC7-44C1-923E-3D3008F429F6}"/>
    <cellStyle name="40% - Accent2 3 3" xfId="45380" xr:uid="{6E16D8CB-C115-48E5-80A0-C4520F038DF4}"/>
    <cellStyle name="40% - Accent2 3 3 2" xfId="47390" xr:uid="{06976A44-1ACC-4ADA-ACCB-4AE7250A697E}"/>
    <cellStyle name="40% - Accent2 3 4" xfId="46386" xr:uid="{4282EB0F-BFC2-4D68-8338-DD383EC4911C}"/>
    <cellStyle name="40% - Accent2 4" xfId="44375" xr:uid="{96177500-BBA2-4B65-9AC8-E70050E63EA4}"/>
    <cellStyle name="40% - Accent2 4 2" xfId="44890" xr:uid="{386F962D-8250-4A63-8D7C-29A00C8A5BFD}"/>
    <cellStyle name="40% - Accent2 4 2 2" xfId="45904" xr:uid="{ECBEEE76-E950-4CE6-82DA-3B5E6D452796}"/>
    <cellStyle name="40% - Accent2 4 2 2 2" xfId="47913" xr:uid="{2B8120C7-D45E-408B-AEC1-A963584735F1}"/>
    <cellStyle name="40% - Accent2 4 2 3" xfId="46909" xr:uid="{608F8032-327E-475F-9EF5-58D7059054AB}"/>
    <cellStyle name="40% - Accent2 4 3" xfId="45401" xr:uid="{C245B3A6-A098-4563-A381-F383894AB47D}"/>
    <cellStyle name="40% - Accent2 4 3 2" xfId="47411" xr:uid="{EC3D35B7-8F4C-4B5B-AC07-B72FA50B8FD7}"/>
    <cellStyle name="40% - Accent2 4 4" xfId="46407" xr:uid="{15764A25-BD91-483B-B0E3-78A1CE3748F3}"/>
    <cellStyle name="40% - Accent2 5" xfId="44398" xr:uid="{FEB49037-7BF0-40C5-A160-0B2CE29C8A5D}"/>
    <cellStyle name="40% - Accent2 5 2" xfId="44913" xr:uid="{F6F12907-B1C3-4926-AC96-82898A4A64CC}"/>
    <cellStyle name="40% - Accent2 5 2 2" xfId="45925" xr:uid="{C03DAE33-8DFA-4052-ADD4-B961343DB629}"/>
    <cellStyle name="40% - Accent2 5 2 2 2" xfId="47934" xr:uid="{2F03FACD-C493-40AE-92E7-24824485644E}"/>
    <cellStyle name="40% - Accent2 5 2 3" xfId="46930" xr:uid="{DBF8CEC6-E5F8-46A8-8480-12419A90D766}"/>
    <cellStyle name="40% - Accent2 5 3" xfId="45422" xr:uid="{E37EC92E-6D71-4B01-957B-F666D74A1328}"/>
    <cellStyle name="40% - Accent2 5 3 2" xfId="47432" xr:uid="{EF1BB78E-E75E-48D1-8C4F-1DD2452A9A6E}"/>
    <cellStyle name="40% - Accent2 5 4" xfId="46428" xr:uid="{06254817-42A6-47AD-89B1-1131A51985E1}"/>
    <cellStyle name="40% - Accent2 6" xfId="44421" xr:uid="{3789D3DE-F0A1-40A1-8D06-3120AC4EB1AA}"/>
    <cellStyle name="40% - Accent2 6 2" xfId="44936" xr:uid="{9D0439F8-7D2F-4BC1-80D4-A55CB2FD6715}"/>
    <cellStyle name="40% - Accent2 6 2 2" xfId="45945" xr:uid="{B560E9BF-920B-4D50-B306-EF30F1AD8027}"/>
    <cellStyle name="40% - Accent2 6 2 2 2" xfId="47954" xr:uid="{80FA094C-B5C2-488D-B055-3D51BD371EFA}"/>
    <cellStyle name="40% - Accent2 6 2 3" xfId="46950" xr:uid="{5CF14958-D182-4771-A0D7-1B59644F5550}"/>
    <cellStyle name="40% - Accent2 6 3" xfId="45442" xr:uid="{FEF6108B-6F8C-49C8-9DF3-2BDA069954AC}"/>
    <cellStyle name="40% - Accent2 6 3 2" xfId="47452" xr:uid="{27041CBD-C183-40BB-9D56-C97A47B2AB81}"/>
    <cellStyle name="40% - Accent2 6 4" xfId="46448" xr:uid="{0E634092-A0B0-4A24-A3C1-4BAA28C43B62}"/>
    <cellStyle name="40% - Accent2 7" xfId="44443" xr:uid="{C570DC2D-1CA0-487A-8083-1309125E0034}"/>
    <cellStyle name="40% - Accent2 7 2" xfId="44958" xr:uid="{B6E97111-28C4-4710-848A-4E61522487AD}"/>
    <cellStyle name="40% - Accent2 7 2 2" xfId="45965" xr:uid="{A3D0E904-043C-4C4D-AF64-BB1309C37396}"/>
    <cellStyle name="40% - Accent2 7 2 2 2" xfId="47974" xr:uid="{D1466FCA-1229-47BA-83AD-B623D03E6F44}"/>
    <cellStyle name="40% - Accent2 7 2 3" xfId="46970" xr:uid="{87456A13-EADC-453A-A077-25D512399D18}"/>
    <cellStyle name="40% - Accent2 7 3" xfId="45462" xr:uid="{F493CFB9-1E34-43F3-92BF-CE5F20B75D54}"/>
    <cellStyle name="40% - Accent2 7 3 2" xfId="47472" xr:uid="{0CF7F588-67A6-4E30-A338-E92E197C3A7A}"/>
    <cellStyle name="40% - Accent2 7 4" xfId="46468" xr:uid="{D97B8907-4EEE-4794-9DA6-1693061D7877}"/>
    <cellStyle name="40% - Accent2 8" xfId="44465" xr:uid="{7C189A92-73A4-454B-820B-4150419588A4}"/>
    <cellStyle name="40% - Accent2 8 2" xfId="44980" xr:uid="{7AD32D94-48CC-409F-B732-3E0CF9A29CD7}"/>
    <cellStyle name="40% - Accent2 8 2 2" xfId="45986" xr:uid="{42467999-1C74-4E59-A35A-7AA0009CEEA5}"/>
    <cellStyle name="40% - Accent2 8 2 2 2" xfId="47995" xr:uid="{C9A75A57-CA44-4DBA-8645-6F4E4B25C8AC}"/>
    <cellStyle name="40% - Accent2 8 2 3" xfId="46991" xr:uid="{D698DFED-A4B7-433E-810C-62AE817B977A}"/>
    <cellStyle name="40% - Accent2 8 3" xfId="45483" xr:uid="{ED61CDAA-80A0-4D29-8956-3E68765B46B8}"/>
    <cellStyle name="40% - Accent2 8 3 2" xfId="47493" xr:uid="{DA6DE9CA-5DB5-4881-8F27-1A8E76B102C5}"/>
    <cellStyle name="40% - Accent2 8 4" xfId="46489" xr:uid="{6F316311-87AE-44A9-8CC3-9427CB4E256F}"/>
    <cellStyle name="40% - Accent2 9" xfId="44487" xr:uid="{77728BF4-CF60-4794-99A0-C2424CC8337C}"/>
    <cellStyle name="40% - Accent2 9 2" xfId="45002" xr:uid="{B5110470-71C8-417F-8063-E582DD4E1B96}"/>
    <cellStyle name="40% - Accent2 9 2 2" xfId="46007" xr:uid="{09673CFA-89D1-49CD-98AE-DCBFF3096935}"/>
    <cellStyle name="40% - Accent2 9 2 2 2" xfId="48016" xr:uid="{BB7932E3-23BE-43BB-822C-269F7BD3B2D2}"/>
    <cellStyle name="40% - Accent2 9 2 3" xfId="47012" xr:uid="{175B5EDC-EFF8-4B9B-B311-EAB6F07D18E0}"/>
    <cellStyle name="40% - Accent2 9 3" xfId="45504" xr:uid="{DA9058E7-4047-445E-951A-6E840CF1E728}"/>
    <cellStyle name="40% - Accent2 9 3 2" xfId="47514" xr:uid="{450A7949-7120-49DA-8EC3-90C2544B3B4F}"/>
    <cellStyle name="40% - Accent2 9 4" xfId="46510" xr:uid="{4380CDFE-2500-4A35-8D84-6626D6BE81B9}"/>
    <cellStyle name="40% - Accent3 10" xfId="44510" xr:uid="{DFF01153-646E-407C-9498-A5884CC3CFCE}"/>
    <cellStyle name="40% - Accent3 10 2" xfId="45025" xr:uid="{6B6D3515-F4FC-4715-AED0-A747F10FDD0B}"/>
    <cellStyle name="40% - Accent3 10 2 2" xfId="46030" xr:uid="{8FE35DD7-435F-40E0-80C3-BB87960DA124}"/>
    <cellStyle name="40% - Accent3 10 2 2 2" xfId="48039" xr:uid="{E6BBD7FC-9860-46EC-8CF4-C0255CD02B63}"/>
    <cellStyle name="40% - Accent3 10 2 3" xfId="47035" xr:uid="{AF69E028-3F22-4439-B165-E8CA5EA98E8A}"/>
    <cellStyle name="40% - Accent3 10 3" xfId="45527" xr:uid="{E728EE39-7C8E-4EF0-AA14-8293F8DF9DB7}"/>
    <cellStyle name="40% - Accent3 10 3 2" xfId="47537" xr:uid="{AD711DA5-0F75-4F25-862C-4443741B0764}"/>
    <cellStyle name="40% - Accent3 10 4" xfId="46533" xr:uid="{640BFCA5-043B-40B8-974C-602B591171F9}"/>
    <cellStyle name="40% - Accent3 11" xfId="44531" xr:uid="{AD0A9E2C-72CF-4AB6-ADE6-7978171271C6}"/>
    <cellStyle name="40% - Accent3 11 2" xfId="45046" xr:uid="{EC7C6BE5-F800-43B6-99F3-E05A38C675C0}"/>
    <cellStyle name="40% - Accent3 11 2 2" xfId="46051" xr:uid="{F2FC4890-5275-487B-96C4-C29BDB666653}"/>
    <cellStyle name="40% - Accent3 11 2 2 2" xfId="48060" xr:uid="{EB44EEFD-4575-4314-A8BB-7CF984325C22}"/>
    <cellStyle name="40% - Accent3 11 2 3" xfId="47056" xr:uid="{B01B70CB-871E-453F-A7ED-9C6E1F22553E}"/>
    <cellStyle name="40% - Accent3 11 3" xfId="45548" xr:uid="{E7FBDD81-45BF-4E15-88D4-4C5ACDF10C2F}"/>
    <cellStyle name="40% - Accent3 11 3 2" xfId="47558" xr:uid="{0D760D71-20D9-49D1-BC8B-994AA954D755}"/>
    <cellStyle name="40% - Accent3 11 4" xfId="46554" xr:uid="{05BECE2F-9348-4CF6-899B-1A155CDDD9F9}"/>
    <cellStyle name="40% - Accent3 12" xfId="44551" xr:uid="{3281AA8F-8FEC-4D04-8CFB-06DD9DB6E569}"/>
    <cellStyle name="40% - Accent3 12 2" xfId="45066" xr:uid="{F90A0AEB-E1C0-4567-9077-6234DBEAC494}"/>
    <cellStyle name="40% - Accent3 12 2 2" xfId="46071" xr:uid="{ED8DD473-B54F-4491-A44B-8F64203B36BC}"/>
    <cellStyle name="40% - Accent3 12 2 2 2" xfId="48080" xr:uid="{0BAE2088-43E5-4D5F-BBB8-F1E20F9FD0F1}"/>
    <cellStyle name="40% - Accent3 12 2 3" xfId="47076" xr:uid="{A04C3FF7-AA04-444F-8F64-C617B5386E24}"/>
    <cellStyle name="40% - Accent3 12 3" xfId="45568" xr:uid="{C0FA2431-8686-4A28-83B4-6F42AA560408}"/>
    <cellStyle name="40% - Accent3 12 3 2" xfId="47578" xr:uid="{83F0EC1D-57BC-4CCD-B663-2EDF52317289}"/>
    <cellStyle name="40% - Accent3 12 4" xfId="46574" xr:uid="{EAF87F57-4EE1-4677-82A5-1741769E9257}"/>
    <cellStyle name="40% - Accent3 13" xfId="44571" xr:uid="{9E5EF8BB-25C4-4FC0-A982-8C3B0B33A6C0}"/>
    <cellStyle name="40% - Accent3 13 2" xfId="45086" xr:uid="{229AF3D1-0D05-436F-A02D-998266BE87A0}"/>
    <cellStyle name="40% - Accent3 13 2 2" xfId="46091" xr:uid="{503AED80-C6F4-4D36-8B7F-48DD0965B6C1}"/>
    <cellStyle name="40% - Accent3 13 2 2 2" xfId="48100" xr:uid="{126E23C1-0F1C-499F-A6D4-4317C3777BA2}"/>
    <cellStyle name="40% - Accent3 13 2 3" xfId="47096" xr:uid="{3F52391F-A6D0-40D7-8B2D-D4BA9D4BF581}"/>
    <cellStyle name="40% - Accent3 13 3" xfId="45588" xr:uid="{BEC59560-B28C-4C34-9B1C-9C118126370F}"/>
    <cellStyle name="40% - Accent3 13 3 2" xfId="47598" xr:uid="{FCD27899-87FA-424E-B991-796B00C2A933}"/>
    <cellStyle name="40% - Accent3 13 4" xfId="46594" xr:uid="{27DEDDD7-B7DF-4ACF-B943-499D9AF05194}"/>
    <cellStyle name="40% - Accent3 14" xfId="44591" xr:uid="{45CEC366-8693-4461-B5D1-D4D87558ACA9}"/>
    <cellStyle name="40% - Accent3 14 2" xfId="45106" xr:uid="{17DE3291-1391-4F9D-8FCF-1368BE086D33}"/>
    <cellStyle name="40% - Accent3 14 2 2" xfId="46111" xr:uid="{086AC7DF-B462-4DBF-8918-DC989A49FC61}"/>
    <cellStyle name="40% - Accent3 14 2 2 2" xfId="48120" xr:uid="{87E023D5-45EE-42BB-A698-CE15F44495DE}"/>
    <cellStyle name="40% - Accent3 14 2 3" xfId="47116" xr:uid="{55513A32-3720-4288-BE7C-0330912D7522}"/>
    <cellStyle name="40% - Accent3 14 3" xfId="45608" xr:uid="{FB50266F-6D0B-438B-9C3E-EBE613779A94}"/>
    <cellStyle name="40% - Accent3 14 3 2" xfId="47618" xr:uid="{4DE03B7A-D9E9-43D8-A6E8-177104AA150B}"/>
    <cellStyle name="40% - Accent3 14 4" xfId="46614" xr:uid="{E3406326-471A-4860-9116-C4BA009AB61D}"/>
    <cellStyle name="40% - Accent3 15" xfId="44611" xr:uid="{48B678B7-1CE1-480A-874C-B5FBD038A64E}"/>
    <cellStyle name="40% - Accent3 15 2" xfId="45126" xr:uid="{7252740C-724A-47CA-90F3-F32CC2FF482C}"/>
    <cellStyle name="40% - Accent3 15 2 2" xfId="46131" xr:uid="{1FA790D3-58A8-41D8-AABC-2B0B3E67B5A8}"/>
    <cellStyle name="40% - Accent3 15 2 2 2" xfId="48140" xr:uid="{CD75179B-66CC-4687-85F2-3E4881E10184}"/>
    <cellStyle name="40% - Accent3 15 2 3" xfId="47136" xr:uid="{91157555-15A4-408F-8909-63136D7E02CA}"/>
    <cellStyle name="40% - Accent3 15 3" xfId="45628" xr:uid="{68EA985F-699C-4132-B834-9F077FEBA3B0}"/>
    <cellStyle name="40% - Accent3 15 3 2" xfId="47638" xr:uid="{73C56725-4E32-4B29-B124-1DB42E68A702}"/>
    <cellStyle name="40% - Accent3 15 4" xfId="46634" xr:uid="{441D8EAE-11BF-41C5-A685-D7F834C344DF}"/>
    <cellStyle name="40% - Accent3 16" xfId="44631" xr:uid="{9E0F0D81-484B-439D-AD18-4FA2FB5586C2}"/>
    <cellStyle name="40% - Accent3 16 2" xfId="45146" xr:uid="{4C77D213-2B34-43F3-AF96-381CFBD59CDA}"/>
    <cellStyle name="40% - Accent3 16 2 2" xfId="46151" xr:uid="{B0C0A12F-B474-4D84-BD75-B1F088FF30E1}"/>
    <cellStyle name="40% - Accent3 16 2 2 2" xfId="48160" xr:uid="{6BB638FB-908B-428F-BE74-4107746D8182}"/>
    <cellStyle name="40% - Accent3 16 2 3" xfId="47156" xr:uid="{8FF5AA25-608E-4D29-89ED-75A959168535}"/>
    <cellStyle name="40% - Accent3 16 3" xfId="45648" xr:uid="{477B3535-88A6-4BF7-BAB9-664F5540B316}"/>
    <cellStyle name="40% - Accent3 16 3 2" xfId="47658" xr:uid="{F7A5CC9C-5E56-4093-A8E5-F057C3B5521B}"/>
    <cellStyle name="40% - Accent3 16 4" xfId="46654" xr:uid="{D7A6DF18-38B4-49B7-AFF9-1A046BBAC7F4}"/>
    <cellStyle name="40% - Accent3 17" xfId="44651" xr:uid="{FDCC5EE5-7659-4DF1-98CB-F6AD60B6C248}"/>
    <cellStyle name="40% - Accent3 17 2" xfId="45166" xr:uid="{3DDA9083-C5B9-4943-AF6E-7966A7A3E1A8}"/>
    <cellStyle name="40% - Accent3 17 2 2" xfId="46171" xr:uid="{D9BE8900-6FB3-45C7-A160-C9B212FB4D35}"/>
    <cellStyle name="40% - Accent3 17 2 2 2" xfId="48180" xr:uid="{78616789-CF3E-414F-BCAA-86ECE99A7928}"/>
    <cellStyle name="40% - Accent3 17 2 3" xfId="47176" xr:uid="{9E14B3FE-572A-4F1B-BC5F-9FBB355F1A01}"/>
    <cellStyle name="40% - Accent3 17 3" xfId="45668" xr:uid="{81C1039D-5CD1-45BA-9BD4-AFE352A951EE}"/>
    <cellStyle name="40% - Accent3 17 3 2" xfId="47678" xr:uid="{A9C2316D-D134-414A-8F15-3C3986CDE9E3}"/>
    <cellStyle name="40% - Accent3 17 4" xfId="46674" xr:uid="{8BC1B3C4-4796-4A76-AED6-38E93045320F}"/>
    <cellStyle name="40% - Accent3 18" xfId="44671" xr:uid="{C1CCA9B5-FE9C-40B4-A753-46C688E9B756}"/>
    <cellStyle name="40% - Accent3 18 2" xfId="45186" xr:uid="{A6312792-D533-49BD-A6A2-2F4752C2D1D3}"/>
    <cellStyle name="40% - Accent3 18 2 2" xfId="46191" xr:uid="{05C90EE2-8FC9-42AB-B86F-FE6696807BEF}"/>
    <cellStyle name="40% - Accent3 18 2 2 2" xfId="48200" xr:uid="{A3294A86-CCB7-4575-80B3-672E5C69AB2D}"/>
    <cellStyle name="40% - Accent3 18 2 3" xfId="47196" xr:uid="{94BBE764-4961-465C-9399-0AE4B8C2D9C4}"/>
    <cellStyle name="40% - Accent3 18 3" xfId="45688" xr:uid="{150765C5-436B-4BCB-99BE-15C403B5B8AE}"/>
    <cellStyle name="40% - Accent3 18 3 2" xfId="47698" xr:uid="{A3F88021-63C6-40B5-AA79-B6DA1BDA1690}"/>
    <cellStyle name="40% - Accent3 18 4" xfId="46694" xr:uid="{7D037BE1-6DAE-48A9-A4D9-FB8847176559}"/>
    <cellStyle name="40% - Accent3 19" xfId="44827" xr:uid="{11932C34-0C55-422C-9F01-8D8F9C649964}"/>
    <cellStyle name="40% - Accent3 19 2" xfId="45844" xr:uid="{19C0DC23-139B-4FFF-A97C-14108D09CFC3}"/>
    <cellStyle name="40% - Accent3 19 2 2" xfId="47853" xr:uid="{41463785-8C53-4441-BFC9-F8C94DB5813F}"/>
    <cellStyle name="40% - Accent3 19 3" xfId="46849" xr:uid="{9B8780B5-C03F-48B7-9D06-549065E2689F}"/>
    <cellStyle name="40% - Accent3 2" xfId="44336" xr:uid="{8E0B2791-B7DC-467D-91D3-965621AA0BBD}"/>
    <cellStyle name="40% - Accent3 2 2" xfId="44851" xr:uid="{F1F968E1-8886-48CA-97DF-515F3F8325A1}"/>
    <cellStyle name="40% - Accent3 2 2 2" xfId="45865" xr:uid="{74187178-84B1-46B1-A3B2-3BF9602A2B3C}"/>
    <cellStyle name="40% - Accent3 2 2 2 2" xfId="47874" xr:uid="{D97C1EEE-807B-4F19-BCF0-35C239C242B8}"/>
    <cellStyle name="40% - Accent3 2 2 3" xfId="46870" xr:uid="{CCB904CB-7629-4813-AEB6-8A9B6C44CFEF}"/>
    <cellStyle name="40% - Accent3 2 3" xfId="45362" xr:uid="{D1D52609-9B59-4FC4-8246-612C11A9932B}"/>
    <cellStyle name="40% - Accent3 2 3 2" xfId="47372" xr:uid="{914D3F4B-8EEA-4861-A4D7-4318F3886F12}"/>
    <cellStyle name="40% - Accent3 2 4" xfId="46368" xr:uid="{40BD1D0D-74FF-4C3D-8A0B-775247C7E76C}"/>
    <cellStyle name="40% - Accent3 20" xfId="45341" xr:uid="{441DA18F-6473-4D3D-8D7E-75913C018855}"/>
    <cellStyle name="40% - Accent3 20 2" xfId="47351" xr:uid="{0943C710-CBF5-4B7D-A5C4-A4BCE355426C}"/>
    <cellStyle name="40% - Accent3 21" xfId="46347" xr:uid="{36241BAA-217D-45D7-BB13-C6800805F938}"/>
    <cellStyle name="40% - Accent3 3" xfId="44357" xr:uid="{AC3380B0-D9DE-4D91-B267-A39205E4D38F}"/>
    <cellStyle name="40% - Accent3 3 2" xfId="44872" xr:uid="{1D5F00C5-A24E-4EAF-8810-40634124CF4F}"/>
    <cellStyle name="40% - Accent3 3 2 2" xfId="45886" xr:uid="{31931D5B-2C75-4624-894E-74DF23160B8E}"/>
    <cellStyle name="40% - Accent3 3 2 2 2" xfId="47895" xr:uid="{8691767D-19A1-4D9B-A2CE-BEDE2F821189}"/>
    <cellStyle name="40% - Accent3 3 2 3" xfId="46891" xr:uid="{B6AE817F-D28C-4CBD-9AE9-A6F715AC7DCD}"/>
    <cellStyle name="40% - Accent3 3 3" xfId="45383" xr:uid="{8FE3878F-F969-47BF-A61F-E5FF9C087622}"/>
    <cellStyle name="40% - Accent3 3 3 2" xfId="47393" xr:uid="{7D1E469B-E5BE-47C4-9E23-E516BEEBB974}"/>
    <cellStyle name="40% - Accent3 3 4" xfId="46389" xr:uid="{99921BBD-E027-442E-B75E-3CB5D206C929}"/>
    <cellStyle name="40% - Accent3 4" xfId="44378" xr:uid="{1F0C7AA3-7A78-401F-92BD-568D2C7A2406}"/>
    <cellStyle name="40% - Accent3 4 2" xfId="44893" xr:uid="{4A09BB96-50DB-4B1B-BCF7-43562B97F2EF}"/>
    <cellStyle name="40% - Accent3 4 2 2" xfId="45907" xr:uid="{26DC0AE8-4F19-401C-921F-593441338BFE}"/>
    <cellStyle name="40% - Accent3 4 2 2 2" xfId="47916" xr:uid="{176D1598-641C-404F-944D-84649170C42D}"/>
    <cellStyle name="40% - Accent3 4 2 3" xfId="46912" xr:uid="{6FFC64CB-EE68-4380-BF9F-4937C4572918}"/>
    <cellStyle name="40% - Accent3 4 3" xfId="45404" xr:uid="{AC79AA43-92B7-469C-9455-797AFCA402B0}"/>
    <cellStyle name="40% - Accent3 4 3 2" xfId="47414" xr:uid="{A532A56D-ABD6-4296-8AAA-B123C97C5B50}"/>
    <cellStyle name="40% - Accent3 4 4" xfId="46410" xr:uid="{6749DC76-B7AB-4E90-B740-A5A1C734E6C1}"/>
    <cellStyle name="40% - Accent3 5" xfId="44401" xr:uid="{A1B517B8-3B0D-4CD2-BA14-D52CCE7F3D38}"/>
    <cellStyle name="40% - Accent3 5 2" xfId="44916" xr:uid="{4E201539-239A-49CC-8A28-F23B9E6B2BBA}"/>
    <cellStyle name="40% - Accent3 5 2 2" xfId="45928" xr:uid="{9218DC30-C85A-4A54-9DA6-599AE71EAAA9}"/>
    <cellStyle name="40% - Accent3 5 2 2 2" xfId="47937" xr:uid="{F85EA32C-9C7A-4DC1-85F3-2845ABA71775}"/>
    <cellStyle name="40% - Accent3 5 2 3" xfId="46933" xr:uid="{8DC402D3-13F4-4934-94D0-C976585DEEEF}"/>
    <cellStyle name="40% - Accent3 5 3" xfId="45425" xr:uid="{3839DCD7-B2CD-498E-92D2-B07B80B4FB9A}"/>
    <cellStyle name="40% - Accent3 5 3 2" xfId="47435" xr:uid="{251077BB-D14A-4347-BBC2-675AEF64318C}"/>
    <cellStyle name="40% - Accent3 5 4" xfId="46431" xr:uid="{B3A858B3-F02A-4B04-90B3-B3ABE66F4B46}"/>
    <cellStyle name="40% - Accent3 6" xfId="44424" xr:uid="{862CFCD8-7EE4-4386-A059-05C65E1BF415}"/>
    <cellStyle name="40% - Accent3 6 2" xfId="44939" xr:uid="{1F48183C-1022-4EDD-AD43-37242155D19A}"/>
    <cellStyle name="40% - Accent3 6 2 2" xfId="45948" xr:uid="{F5D8335D-2D04-49AF-82AF-FB1CBA3376C5}"/>
    <cellStyle name="40% - Accent3 6 2 2 2" xfId="47957" xr:uid="{E9F3DDA3-76E7-4C20-A573-D311B328FA12}"/>
    <cellStyle name="40% - Accent3 6 2 3" xfId="46953" xr:uid="{39319856-2423-4FA5-8D61-C6A91C4A7183}"/>
    <cellStyle name="40% - Accent3 6 3" xfId="45445" xr:uid="{EC8DEDEE-E0A6-420C-891B-A502120D7736}"/>
    <cellStyle name="40% - Accent3 6 3 2" xfId="47455" xr:uid="{EC3E5CE3-8589-4138-A288-2EB01A54DC59}"/>
    <cellStyle name="40% - Accent3 6 4" xfId="46451" xr:uid="{9EBCCDF2-3E94-4CB1-BE8A-9FDD1E1758D2}"/>
    <cellStyle name="40% - Accent3 7" xfId="44446" xr:uid="{B005A192-92B7-4F21-B735-35DC46AAF1F6}"/>
    <cellStyle name="40% - Accent3 7 2" xfId="44961" xr:uid="{5B01D9ED-B41A-42B9-9D0C-5EE7A3CD77EF}"/>
    <cellStyle name="40% - Accent3 7 2 2" xfId="45968" xr:uid="{44FDE3E1-3EBD-4DA3-97ED-13EE553AEFBF}"/>
    <cellStyle name="40% - Accent3 7 2 2 2" xfId="47977" xr:uid="{2FDEF02D-950D-480F-8C52-56A4E3128D56}"/>
    <cellStyle name="40% - Accent3 7 2 3" xfId="46973" xr:uid="{13A9D4B9-7E68-4DF0-837E-6A0D9FF4D1D5}"/>
    <cellStyle name="40% - Accent3 7 3" xfId="45465" xr:uid="{28A278B9-D91D-45D8-8282-6033E824BDDC}"/>
    <cellStyle name="40% - Accent3 7 3 2" xfId="47475" xr:uid="{412F9942-95ED-478F-ADDE-42B8197761D3}"/>
    <cellStyle name="40% - Accent3 7 4" xfId="46471" xr:uid="{DC534CF9-52A9-4088-959B-90B5F16AB6BD}"/>
    <cellStyle name="40% - Accent3 8" xfId="44468" xr:uid="{55B334EE-F0FE-4CFA-AE4F-3F546FF8CFC6}"/>
    <cellStyle name="40% - Accent3 8 2" xfId="44983" xr:uid="{AC9155D5-B3B1-4BFF-B3F7-28A0DA17B2B7}"/>
    <cellStyle name="40% - Accent3 8 2 2" xfId="45989" xr:uid="{A0DD3B9E-8E44-41B3-8A9E-86073D01564E}"/>
    <cellStyle name="40% - Accent3 8 2 2 2" xfId="47998" xr:uid="{6F21D787-7EEE-4B43-AE98-C75D7915B7C6}"/>
    <cellStyle name="40% - Accent3 8 2 3" xfId="46994" xr:uid="{5A0A63C5-A519-449A-922A-E17C33697673}"/>
    <cellStyle name="40% - Accent3 8 3" xfId="45486" xr:uid="{F92C5070-9239-455D-A93E-9D39C170C3F7}"/>
    <cellStyle name="40% - Accent3 8 3 2" xfId="47496" xr:uid="{A9A30D58-F150-445C-B51C-261DC90D659D}"/>
    <cellStyle name="40% - Accent3 8 4" xfId="46492" xr:uid="{D5D0E2C9-D651-443F-8FAB-7A76C8F2EFF0}"/>
    <cellStyle name="40% - Accent3 9" xfId="44490" xr:uid="{70EC43DA-4C41-45F6-9581-A2FB05617033}"/>
    <cellStyle name="40% - Accent3 9 2" xfId="45005" xr:uid="{8C90DFBD-C069-40D2-A4D7-A1457FA6F88E}"/>
    <cellStyle name="40% - Accent3 9 2 2" xfId="46010" xr:uid="{89C0EA56-68E1-4066-8454-8799F1295BFA}"/>
    <cellStyle name="40% - Accent3 9 2 2 2" xfId="48019" xr:uid="{4C2797EE-49BB-4771-8193-B8ADD8CB3B29}"/>
    <cellStyle name="40% - Accent3 9 2 3" xfId="47015" xr:uid="{DC4E1C5D-B26D-4E70-BAE8-8C746972B2B5}"/>
    <cellStyle name="40% - Accent3 9 3" xfId="45507" xr:uid="{5B84161C-AF89-419A-99E4-E18E6C513E21}"/>
    <cellStyle name="40% - Accent3 9 3 2" xfId="47517" xr:uid="{E32EF633-22BE-46C8-B695-0339B077C313}"/>
    <cellStyle name="40% - Accent3 9 4" xfId="46513" xr:uid="{CE48969B-72B2-43D2-A616-663CFC2EB238}"/>
    <cellStyle name="40% - Accent4 10" xfId="44513" xr:uid="{643194F4-DA13-45AC-AC14-6E09A535968D}"/>
    <cellStyle name="40% - Accent4 10 2" xfId="45028" xr:uid="{C6492E55-8D67-43BA-A377-E5BDC718E6EC}"/>
    <cellStyle name="40% - Accent4 10 2 2" xfId="46033" xr:uid="{4BCBC50D-3787-469A-AB47-AA61040ACC72}"/>
    <cellStyle name="40% - Accent4 10 2 2 2" xfId="48042" xr:uid="{B4032F14-09A8-438C-9F6D-6E212E9769D4}"/>
    <cellStyle name="40% - Accent4 10 2 3" xfId="47038" xr:uid="{AC0460FF-207F-479D-8B16-38C8A7055C09}"/>
    <cellStyle name="40% - Accent4 10 3" xfId="45530" xr:uid="{83D6C214-8CF4-4A44-A95A-2D8A23BD4DAF}"/>
    <cellStyle name="40% - Accent4 10 3 2" xfId="47540" xr:uid="{831ED558-A750-409A-B860-02596E0193E9}"/>
    <cellStyle name="40% - Accent4 10 4" xfId="46536" xr:uid="{3104B459-7361-49A9-BF31-573DB3B266A4}"/>
    <cellStyle name="40% - Accent4 11" xfId="44534" xr:uid="{18FD79B6-31A4-41FC-9A00-EBA1D586BE96}"/>
    <cellStyle name="40% - Accent4 11 2" xfId="45049" xr:uid="{D16184D9-3159-4214-B950-F740C85BD4BB}"/>
    <cellStyle name="40% - Accent4 11 2 2" xfId="46054" xr:uid="{5DA18E4C-C8CB-43A4-991B-B727D7D27FE0}"/>
    <cellStyle name="40% - Accent4 11 2 2 2" xfId="48063" xr:uid="{F60C9DAD-699C-4789-9A1D-45590C6076A7}"/>
    <cellStyle name="40% - Accent4 11 2 3" xfId="47059" xr:uid="{FC9CCB6F-D582-4176-B97F-263DDB952C5F}"/>
    <cellStyle name="40% - Accent4 11 3" xfId="45551" xr:uid="{B1C2BC40-6840-4A1F-AB7E-F623156148B0}"/>
    <cellStyle name="40% - Accent4 11 3 2" xfId="47561" xr:uid="{94FCFB6A-B8F0-48BD-859E-888331E494A0}"/>
    <cellStyle name="40% - Accent4 11 4" xfId="46557" xr:uid="{320B4044-C3F9-4EE0-BE38-004697757701}"/>
    <cellStyle name="40% - Accent4 12" xfId="44554" xr:uid="{593E9164-958D-41A3-848B-CC60C789E507}"/>
    <cellStyle name="40% - Accent4 12 2" xfId="45069" xr:uid="{446829E0-2D28-4852-B1F8-4A59DFF14D38}"/>
    <cellStyle name="40% - Accent4 12 2 2" xfId="46074" xr:uid="{6BD4D42A-1AEB-40E8-85EE-7D9E9FBF5D3A}"/>
    <cellStyle name="40% - Accent4 12 2 2 2" xfId="48083" xr:uid="{08679460-D8EA-4912-AABD-9E07F6E50385}"/>
    <cellStyle name="40% - Accent4 12 2 3" xfId="47079" xr:uid="{591FA5D8-BA1A-4787-B186-700F8620585C}"/>
    <cellStyle name="40% - Accent4 12 3" xfId="45571" xr:uid="{E1FC8E0F-FF93-4599-B6A6-7DDE738873B9}"/>
    <cellStyle name="40% - Accent4 12 3 2" xfId="47581" xr:uid="{E36A1656-E38E-4DD5-8231-5B4049180946}"/>
    <cellStyle name="40% - Accent4 12 4" xfId="46577" xr:uid="{4D3B0F1B-FF51-48A5-9456-987FC24BCAAB}"/>
    <cellStyle name="40% - Accent4 13" xfId="44574" xr:uid="{1D03978E-88A4-426E-93E5-E24D2A5EF470}"/>
    <cellStyle name="40% - Accent4 13 2" xfId="45089" xr:uid="{7CA1ACCF-DC9B-4FEE-BC65-40A968DEA07B}"/>
    <cellStyle name="40% - Accent4 13 2 2" xfId="46094" xr:uid="{CB3CD777-32F9-4A0C-8931-C3DC5E238DDF}"/>
    <cellStyle name="40% - Accent4 13 2 2 2" xfId="48103" xr:uid="{A08BBAA5-D7F2-4D18-9C44-7BB1F6F7E40C}"/>
    <cellStyle name="40% - Accent4 13 2 3" xfId="47099" xr:uid="{95E1ACF2-EC7F-4697-A502-88A8A53C7179}"/>
    <cellStyle name="40% - Accent4 13 3" xfId="45591" xr:uid="{458A5FDF-AD47-486F-9C5F-3AEBD05E59AC}"/>
    <cellStyle name="40% - Accent4 13 3 2" xfId="47601" xr:uid="{C23A010A-36CE-4956-8292-7687210E2B95}"/>
    <cellStyle name="40% - Accent4 13 4" xfId="46597" xr:uid="{1D8481A8-378D-4D1A-B404-F877B9B7671D}"/>
    <cellStyle name="40% - Accent4 14" xfId="44594" xr:uid="{5E760967-0374-4ED1-B1B1-2DE27420AB37}"/>
    <cellStyle name="40% - Accent4 14 2" xfId="45109" xr:uid="{1B44BB5A-C690-47B2-9D36-EDCF3AFE2822}"/>
    <cellStyle name="40% - Accent4 14 2 2" xfId="46114" xr:uid="{7FB1C219-05A8-45EF-8025-4C1BB18054ED}"/>
    <cellStyle name="40% - Accent4 14 2 2 2" xfId="48123" xr:uid="{0575476E-360E-4C4E-932A-A2B4DC749E80}"/>
    <cellStyle name="40% - Accent4 14 2 3" xfId="47119" xr:uid="{331B4009-67A1-4DD1-B91B-33B2BB88B3F2}"/>
    <cellStyle name="40% - Accent4 14 3" xfId="45611" xr:uid="{2384FF88-6697-40CF-A2BE-996A068401D6}"/>
    <cellStyle name="40% - Accent4 14 3 2" xfId="47621" xr:uid="{7D725B96-8F3F-4B1D-A40B-7951830F5858}"/>
    <cellStyle name="40% - Accent4 14 4" xfId="46617" xr:uid="{DC9B9A60-4838-4C16-B2BD-A1EC78602AFA}"/>
    <cellStyle name="40% - Accent4 15" xfId="44614" xr:uid="{04A845CA-4DB7-4482-B8E7-537EDF7EE353}"/>
    <cellStyle name="40% - Accent4 15 2" xfId="45129" xr:uid="{E2A9680A-0469-4A94-B067-CEE9CED492F8}"/>
    <cellStyle name="40% - Accent4 15 2 2" xfId="46134" xr:uid="{6ABAEEBB-0D5E-4592-9D48-B0BB94DC2B26}"/>
    <cellStyle name="40% - Accent4 15 2 2 2" xfId="48143" xr:uid="{11F1B3B7-6A07-4F1A-A4B7-E0AB75F18C41}"/>
    <cellStyle name="40% - Accent4 15 2 3" xfId="47139" xr:uid="{28975425-D971-4446-912A-FE191C01A39C}"/>
    <cellStyle name="40% - Accent4 15 3" xfId="45631" xr:uid="{9B223E9B-D373-4AE9-99AF-A21BF814074D}"/>
    <cellStyle name="40% - Accent4 15 3 2" xfId="47641" xr:uid="{7110B5DA-1B0B-489B-8C88-6B2DC551F44A}"/>
    <cellStyle name="40% - Accent4 15 4" xfId="46637" xr:uid="{95635A56-DBB5-4B47-B773-CD724777D527}"/>
    <cellStyle name="40% - Accent4 16" xfId="44634" xr:uid="{86C9B05A-CBB2-433A-B2C6-DB632F074D7A}"/>
    <cellStyle name="40% - Accent4 16 2" xfId="45149" xr:uid="{1F03F221-15F2-4B1B-90D0-10363AB2CC2B}"/>
    <cellStyle name="40% - Accent4 16 2 2" xfId="46154" xr:uid="{A76A0B3C-A830-4945-AFC1-D482D01740C6}"/>
    <cellStyle name="40% - Accent4 16 2 2 2" xfId="48163" xr:uid="{48DA8F37-82C9-4FEE-83DC-58C409438AFB}"/>
    <cellStyle name="40% - Accent4 16 2 3" xfId="47159" xr:uid="{8F7F233D-C807-4475-B345-0134AFA8A842}"/>
    <cellStyle name="40% - Accent4 16 3" xfId="45651" xr:uid="{47DBF425-222A-4E60-94BC-681B3EB1ACA3}"/>
    <cellStyle name="40% - Accent4 16 3 2" xfId="47661" xr:uid="{F605BB36-A8AE-41B0-88E0-6237C3B986BF}"/>
    <cellStyle name="40% - Accent4 16 4" xfId="46657" xr:uid="{0E186AF6-5CDB-445F-B923-D84AA6C9CFF8}"/>
    <cellStyle name="40% - Accent4 17" xfId="44654" xr:uid="{51C181AF-0370-4453-B59C-AB36272DC189}"/>
    <cellStyle name="40% - Accent4 17 2" xfId="45169" xr:uid="{43E2F705-0BCA-4573-B003-26CE0ACEDF7A}"/>
    <cellStyle name="40% - Accent4 17 2 2" xfId="46174" xr:uid="{C4834D7B-3E51-4DAC-9496-34541973855B}"/>
    <cellStyle name="40% - Accent4 17 2 2 2" xfId="48183" xr:uid="{4771B453-3616-4A03-B323-52223B9F6AD9}"/>
    <cellStyle name="40% - Accent4 17 2 3" xfId="47179" xr:uid="{F80B8857-7979-497A-AC33-08493DE169DB}"/>
    <cellStyle name="40% - Accent4 17 3" xfId="45671" xr:uid="{AB3A2EF3-3324-4B8D-BCCA-027905C24208}"/>
    <cellStyle name="40% - Accent4 17 3 2" xfId="47681" xr:uid="{6E928D46-012E-4772-A009-A0E820E81D82}"/>
    <cellStyle name="40% - Accent4 17 4" xfId="46677" xr:uid="{2209E768-AC4C-4125-8861-E32F6862ED8B}"/>
    <cellStyle name="40% - Accent4 18" xfId="44674" xr:uid="{B51D9D12-6A8C-400F-BB14-EC3C440716A2}"/>
    <cellStyle name="40% - Accent4 18 2" xfId="45189" xr:uid="{4E36E90E-5B15-4966-A9EC-176343EAC9D9}"/>
    <cellStyle name="40% - Accent4 18 2 2" xfId="46194" xr:uid="{31033AE8-E8D7-4527-ADBC-000335DA1263}"/>
    <cellStyle name="40% - Accent4 18 2 2 2" xfId="48203" xr:uid="{F197D5F3-9978-4206-9836-28224EF0A915}"/>
    <cellStyle name="40% - Accent4 18 2 3" xfId="47199" xr:uid="{7571F020-F9E1-4CB9-A6DF-4F1D676E8FF7}"/>
    <cellStyle name="40% - Accent4 18 3" xfId="45691" xr:uid="{9D01BDE9-386F-4D00-8AF7-B325F0410AEC}"/>
    <cellStyle name="40% - Accent4 18 3 2" xfId="47701" xr:uid="{9A1ECAAC-64A1-4F1B-B0AD-7D5147EC0716}"/>
    <cellStyle name="40% - Accent4 18 4" xfId="46697" xr:uid="{2E4F0A79-E8BE-416D-B8C1-401308C288E7}"/>
    <cellStyle name="40% - Accent4 19" xfId="44830" xr:uid="{502BF259-B75A-4901-8B0F-46C875CAE6F8}"/>
    <cellStyle name="40% - Accent4 19 2" xfId="45847" xr:uid="{AF5183D1-85E2-410D-A011-F4827686323C}"/>
    <cellStyle name="40% - Accent4 19 2 2" xfId="47856" xr:uid="{3831A0E9-F111-484C-81F6-FD695C9FA333}"/>
    <cellStyle name="40% - Accent4 19 3" xfId="46852" xr:uid="{16CF26B4-D2B0-48E1-B2E5-8D315261ABA9}"/>
    <cellStyle name="40% - Accent4 2" xfId="44339" xr:uid="{115BED33-99A5-4545-A337-0F975AE5009D}"/>
    <cellStyle name="40% - Accent4 2 2" xfId="44854" xr:uid="{4DAFB3F3-79AB-447A-B0D1-684EED1F1725}"/>
    <cellStyle name="40% - Accent4 2 2 2" xfId="45868" xr:uid="{872DBD5F-0CF0-4A74-A802-E434C90CCFC5}"/>
    <cellStyle name="40% - Accent4 2 2 2 2" xfId="47877" xr:uid="{57D8BD27-8E5C-4048-AB89-CC1FDB65EC79}"/>
    <cellStyle name="40% - Accent4 2 2 3" xfId="46873" xr:uid="{0837A309-2432-4B41-A054-5AD6C1D51B18}"/>
    <cellStyle name="40% - Accent4 2 3" xfId="45365" xr:uid="{93864370-DFE5-4FFD-8B0F-1A25CE15B821}"/>
    <cellStyle name="40% - Accent4 2 3 2" xfId="47375" xr:uid="{473803C7-6BB5-46E2-9A44-67B2E152B941}"/>
    <cellStyle name="40% - Accent4 2 4" xfId="46371" xr:uid="{EE4DE52A-4C3B-4D2E-B060-74A2C20FB157}"/>
    <cellStyle name="40% - Accent4 20" xfId="45344" xr:uid="{3E4B6DFF-91CC-4E2F-99C9-B5112CF7AE45}"/>
    <cellStyle name="40% - Accent4 20 2" xfId="47354" xr:uid="{A43D0BFF-F95A-4617-AC05-EA77A35B6E8A}"/>
    <cellStyle name="40% - Accent4 21" xfId="46350" xr:uid="{729A5EB4-CE24-4983-93CE-16BBAFB2F351}"/>
    <cellStyle name="40% - Accent4 3" xfId="44360" xr:uid="{C3C3C019-8574-4B17-8DAB-0B862BC310EF}"/>
    <cellStyle name="40% - Accent4 3 2" xfId="44875" xr:uid="{4D7A842F-BE44-4E85-BCEB-32EF2AB582E6}"/>
    <cellStyle name="40% - Accent4 3 2 2" xfId="45889" xr:uid="{8A8C3F21-4567-4FFF-95E1-2F25B321E1FD}"/>
    <cellStyle name="40% - Accent4 3 2 2 2" xfId="47898" xr:uid="{5239DC18-8538-4D91-BAF5-CEDA4F9317F1}"/>
    <cellStyle name="40% - Accent4 3 2 3" xfId="46894" xr:uid="{77AC3AA6-1E0B-4DE1-A96E-F33D7739876F}"/>
    <cellStyle name="40% - Accent4 3 3" xfId="45386" xr:uid="{9D92468D-7398-4FE5-9FE4-49A539B64048}"/>
    <cellStyle name="40% - Accent4 3 3 2" xfId="47396" xr:uid="{DB7F2B80-95EB-4769-B9AC-2E6B948C30BB}"/>
    <cellStyle name="40% - Accent4 3 4" xfId="46392" xr:uid="{631B337A-6AFA-417A-ADF3-A4E9BE459BE9}"/>
    <cellStyle name="40% - Accent4 4" xfId="44381" xr:uid="{2DA00A85-4193-4E50-A843-40F17FEDB2C8}"/>
    <cellStyle name="40% - Accent4 4 2" xfId="44896" xr:uid="{EC6C0303-862A-4B96-B105-43CA538D4D11}"/>
    <cellStyle name="40% - Accent4 4 2 2" xfId="45910" xr:uid="{28593FBC-ACC3-46BD-98BC-2EFE5A6D0E8F}"/>
    <cellStyle name="40% - Accent4 4 2 2 2" xfId="47919" xr:uid="{92C14E51-0F87-41AA-B6A1-3E54AEAF331F}"/>
    <cellStyle name="40% - Accent4 4 2 3" xfId="46915" xr:uid="{D6ED02F4-6204-4284-BC79-D03474BBBF3F}"/>
    <cellStyle name="40% - Accent4 4 3" xfId="45407" xr:uid="{F75ADF00-3A91-4D18-B644-BA73EBBD3E06}"/>
    <cellStyle name="40% - Accent4 4 3 2" xfId="47417" xr:uid="{03EF326B-BDCC-4836-B22E-4523F3A94653}"/>
    <cellStyle name="40% - Accent4 4 4" xfId="46413" xr:uid="{3C7C210B-1C44-451E-8FAB-6677C5A8F6C9}"/>
    <cellStyle name="40% - Accent4 5" xfId="44404" xr:uid="{0A034979-A4B8-4023-BB82-89D28FB2F68F}"/>
    <cellStyle name="40% - Accent4 5 2" xfId="44919" xr:uid="{67B16AFB-83BC-4FF9-B32D-DCC1B06DEA33}"/>
    <cellStyle name="40% - Accent4 5 2 2" xfId="45931" xr:uid="{C35D40BC-B65B-458B-A4E9-AEDCF44B248B}"/>
    <cellStyle name="40% - Accent4 5 2 2 2" xfId="47940" xr:uid="{86EA69EF-FB10-4C8B-85FE-AB3274DC5E17}"/>
    <cellStyle name="40% - Accent4 5 2 3" xfId="46936" xr:uid="{554231D2-BD08-4C75-BB27-89CFF94DC14A}"/>
    <cellStyle name="40% - Accent4 5 3" xfId="45428" xr:uid="{BA2A17F1-C86F-4555-8CA3-49BC0484790D}"/>
    <cellStyle name="40% - Accent4 5 3 2" xfId="47438" xr:uid="{A2695D2D-3E4F-4FB2-9E1B-59F997A78765}"/>
    <cellStyle name="40% - Accent4 5 4" xfId="46434" xr:uid="{18AD8C05-4C39-4DAD-B5A3-9E2181AA585E}"/>
    <cellStyle name="40% - Accent4 6" xfId="44427" xr:uid="{1D4DE34E-2C75-427C-AA26-4F3D07B48B2B}"/>
    <cellStyle name="40% - Accent4 6 2" xfId="44942" xr:uid="{5B1BC99A-76F8-4A1E-9673-B0AAC1652034}"/>
    <cellStyle name="40% - Accent4 6 2 2" xfId="45951" xr:uid="{70049116-A3DB-45A6-81E0-16143A772F20}"/>
    <cellStyle name="40% - Accent4 6 2 2 2" xfId="47960" xr:uid="{4534336E-B41E-4977-AFF5-40469DA82A14}"/>
    <cellStyle name="40% - Accent4 6 2 3" xfId="46956" xr:uid="{04B1A3F3-CC52-4F88-9712-C297539B72D2}"/>
    <cellStyle name="40% - Accent4 6 3" xfId="45448" xr:uid="{0F9750C8-219D-4D8E-B1E9-F93479402CBB}"/>
    <cellStyle name="40% - Accent4 6 3 2" xfId="47458" xr:uid="{EB64EED0-9CB0-451C-AA4E-4F74157A3D77}"/>
    <cellStyle name="40% - Accent4 6 4" xfId="46454" xr:uid="{F22BD5F4-AACA-43F5-B683-471ACAF3113D}"/>
    <cellStyle name="40% - Accent4 7" xfId="44449" xr:uid="{B25A5DDE-DAEE-44ED-B7BB-41AF006B1CD8}"/>
    <cellStyle name="40% - Accent4 7 2" xfId="44964" xr:uid="{81D643DC-A336-47E1-A3C3-3E8149508830}"/>
    <cellStyle name="40% - Accent4 7 2 2" xfId="45971" xr:uid="{AF3B72CF-E61D-4F9C-A081-33F5BFAD2867}"/>
    <cellStyle name="40% - Accent4 7 2 2 2" xfId="47980" xr:uid="{BE4B75BE-539D-4085-8FEC-D91C66FF4974}"/>
    <cellStyle name="40% - Accent4 7 2 3" xfId="46976" xr:uid="{54349FA6-CFBB-4602-99A0-44AF446618ED}"/>
    <cellStyle name="40% - Accent4 7 3" xfId="45468" xr:uid="{6A891BBA-B4C8-4F34-807D-84616AEDDDEE}"/>
    <cellStyle name="40% - Accent4 7 3 2" xfId="47478" xr:uid="{EE26C217-720B-4A5B-8D2E-22A3C67D1FEF}"/>
    <cellStyle name="40% - Accent4 7 4" xfId="46474" xr:uid="{A58012C9-C802-401B-AA82-25F796E6F637}"/>
    <cellStyle name="40% - Accent4 8" xfId="44471" xr:uid="{AE46C06B-0A8A-42B9-BE81-0799F5488968}"/>
    <cellStyle name="40% - Accent4 8 2" xfId="44986" xr:uid="{372D0332-803D-4F1F-BBDF-2902585CD8B8}"/>
    <cellStyle name="40% - Accent4 8 2 2" xfId="45992" xr:uid="{1FD97865-546B-4D79-BBD7-87FAA0A5A53B}"/>
    <cellStyle name="40% - Accent4 8 2 2 2" xfId="48001" xr:uid="{5065F9F8-D567-4703-AC82-A1937D2FF704}"/>
    <cellStyle name="40% - Accent4 8 2 3" xfId="46997" xr:uid="{007903EC-68E5-46EC-ABA0-700731E42F70}"/>
    <cellStyle name="40% - Accent4 8 3" xfId="45489" xr:uid="{C1B070C1-3478-482C-ABAE-A001119EACD3}"/>
    <cellStyle name="40% - Accent4 8 3 2" xfId="47499" xr:uid="{440F6644-DFCF-4582-871A-6E1925994908}"/>
    <cellStyle name="40% - Accent4 8 4" xfId="46495" xr:uid="{C392F07B-712C-4B77-94A6-F7FE877A94E0}"/>
    <cellStyle name="40% - Accent4 9" xfId="44493" xr:uid="{58495FA6-3C69-4864-B07A-6676ABD4C296}"/>
    <cellStyle name="40% - Accent4 9 2" xfId="45008" xr:uid="{8AF44BEF-92B7-4262-A035-096AEB6D69C1}"/>
    <cellStyle name="40% - Accent4 9 2 2" xfId="46013" xr:uid="{3463DF9E-9C6C-4F4B-AE1F-DFF208F818EF}"/>
    <cellStyle name="40% - Accent4 9 2 2 2" xfId="48022" xr:uid="{F1C0F487-9809-4214-A4B8-9C6F58AF8D34}"/>
    <cellStyle name="40% - Accent4 9 2 3" xfId="47018" xr:uid="{35DCA648-83B7-4E67-A589-5A376133E4B6}"/>
    <cellStyle name="40% - Accent4 9 3" xfId="45510" xr:uid="{07850DB8-150A-4080-B994-C4E434EDA765}"/>
    <cellStyle name="40% - Accent4 9 3 2" xfId="47520" xr:uid="{18A6789A-2D08-443E-8A29-171517EC874C}"/>
    <cellStyle name="40% - Accent4 9 4" xfId="46516" xr:uid="{17B06FA4-1488-40F7-B19E-C74ABC67F687}"/>
    <cellStyle name="40% - Accent5 10" xfId="44516" xr:uid="{7953D152-0141-43A6-AE80-BA17A184018F}"/>
    <cellStyle name="40% - Accent5 10 2" xfId="45031" xr:uid="{64903A06-A8C9-42D2-A635-AB45498D7342}"/>
    <cellStyle name="40% - Accent5 10 2 2" xfId="46036" xr:uid="{5A78D4F1-DAA8-41DC-B835-B1B1C924F7FD}"/>
    <cellStyle name="40% - Accent5 10 2 2 2" xfId="48045" xr:uid="{5A5CC79F-38A4-4215-8911-F254B1931F53}"/>
    <cellStyle name="40% - Accent5 10 2 3" xfId="47041" xr:uid="{A9087597-A30A-46F2-A356-56F46209E727}"/>
    <cellStyle name="40% - Accent5 10 3" xfId="45533" xr:uid="{2A311718-497B-43B1-901D-AA932771A0C2}"/>
    <cellStyle name="40% - Accent5 10 3 2" xfId="47543" xr:uid="{C18FE09C-9826-4A9B-B244-1AACA724B140}"/>
    <cellStyle name="40% - Accent5 10 4" xfId="46539" xr:uid="{4B5BCF36-0AC8-441E-8395-3FDA60BCCD31}"/>
    <cellStyle name="40% - Accent5 11" xfId="44537" xr:uid="{7BB5CA1A-F12D-49C4-90C1-066FC29AEAD8}"/>
    <cellStyle name="40% - Accent5 11 2" xfId="45052" xr:uid="{83B8E69F-084F-49FD-89F7-38C02D635693}"/>
    <cellStyle name="40% - Accent5 11 2 2" xfId="46057" xr:uid="{67794D8F-C684-4CBD-AE69-87F1872008F5}"/>
    <cellStyle name="40% - Accent5 11 2 2 2" xfId="48066" xr:uid="{633AA837-1B67-4797-95C9-68256BEEAEA1}"/>
    <cellStyle name="40% - Accent5 11 2 3" xfId="47062" xr:uid="{4F373FB6-6463-493F-AA73-109ADE740E08}"/>
    <cellStyle name="40% - Accent5 11 3" xfId="45554" xr:uid="{4836DD23-A078-4A91-AFA5-76663FBE3674}"/>
    <cellStyle name="40% - Accent5 11 3 2" xfId="47564" xr:uid="{72CFE3BD-6141-4221-967D-97D840BC3077}"/>
    <cellStyle name="40% - Accent5 11 4" xfId="46560" xr:uid="{39DD440D-41C1-49E2-8018-2E6B0ABBF693}"/>
    <cellStyle name="40% - Accent5 12" xfId="44557" xr:uid="{A2E32400-45DE-4380-8693-8ABB9D05A11A}"/>
    <cellStyle name="40% - Accent5 12 2" xfId="45072" xr:uid="{EF39837C-EC1B-4888-BA5D-E0E21502DA9F}"/>
    <cellStyle name="40% - Accent5 12 2 2" xfId="46077" xr:uid="{129FCE54-03D8-4485-82DC-8D901376A769}"/>
    <cellStyle name="40% - Accent5 12 2 2 2" xfId="48086" xr:uid="{AB8E3FC0-9F07-4CBB-9F24-DB6C73433B64}"/>
    <cellStyle name="40% - Accent5 12 2 3" xfId="47082" xr:uid="{47B00FB9-BA5E-474E-B280-40BFA1422C44}"/>
    <cellStyle name="40% - Accent5 12 3" xfId="45574" xr:uid="{90F9216B-31BD-43CA-85B1-C69578662DB9}"/>
    <cellStyle name="40% - Accent5 12 3 2" xfId="47584" xr:uid="{8CAD2461-BC0E-4CB1-83A8-B547C0CFB0A7}"/>
    <cellStyle name="40% - Accent5 12 4" xfId="46580" xr:uid="{F2BC52BF-32BC-4F8B-89C2-025C4975E1EE}"/>
    <cellStyle name="40% - Accent5 13" xfId="44577" xr:uid="{F4EAD8AA-6F3B-4D39-840E-E8AC909B43DF}"/>
    <cellStyle name="40% - Accent5 13 2" xfId="45092" xr:uid="{94F0B9E6-A568-4D0E-96BB-86C399841C2F}"/>
    <cellStyle name="40% - Accent5 13 2 2" xfId="46097" xr:uid="{CB6327C6-9D56-48B7-AC4E-71C3270A29C0}"/>
    <cellStyle name="40% - Accent5 13 2 2 2" xfId="48106" xr:uid="{8FA4D244-2E84-4D6E-95F4-E6B363A2B554}"/>
    <cellStyle name="40% - Accent5 13 2 3" xfId="47102" xr:uid="{BC25430D-AEFD-4DE1-A3D7-18C5B70BE5B8}"/>
    <cellStyle name="40% - Accent5 13 3" xfId="45594" xr:uid="{7D82F08E-89E9-4752-B3E3-4D20EF52D138}"/>
    <cellStyle name="40% - Accent5 13 3 2" xfId="47604" xr:uid="{D8FCF37B-F290-445C-8CBC-DA8FF543F8DF}"/>
    <cellStyle name="40% - Accent5 13 4" xfId="46600" xr:uid="{45799319-FE7A-428A-B217-F8892A2095C2}"/>
    <cellStyle name="40% - Accent5 14" xfId="44597" xr:uid="{992C245D-DED9-4BAA-BDC0-14CCC1C5C8E9}"/>
    <cellStyle name="40% - Accent5 14 2" xfId="45112" xr:uid="{EFE55F47-E1A8-42B8-8821-BB71CD47BAC7}"/>
    <cellStyle name="40% - Accent5 14 2 2" xfId="46117" xr:uid="{8AF8DA88-CD77-4FD5-9D77-560CCBE642DF}"/>
    <cellStyle name="40% - Accent5 14 2 2 2" xfId="48126" xr:uid="{EB174A60-729C-4A04-B79F-F7C7DA216692}"/>
    <cellStyle name="40% - Accent5 14 2 3" xfId="47122" xr:uid="{EC3E82AE-7359-4203-8723-677ECFAD7BC9}"/>
    <cellStyle name="40% - Accent5 14 3" xfId="45614" xr:uid="{81923774-56CF-4C52-90A2-3242EFDB92D1}"/>
    <cellStyle name="40% - Accent5 14 3 2" xfId="47624" xr:uid="{8D1EA348-E108-447A-A811-1B8339392252}"/>
    <cellStyle name="40% - Accent5 14 4" xfId="46620" xr:uid="{003F9C18-4D84-4AA9-858C-D8C25FE8D55A}"/>
    <cellStyle name="40% - Accent5 15" xfId="44617" xr:uid="{05B4E309-B79A-4BF6-8D07-FE8484C32208}"/>
    <cellStyle name="40% - Accent5 15 2" xfId="45132" xr:uid="{51D92E3D-2FC6-48D9-86DC-82BEF776423D}"/>
    <cellStyle name="40% - Accent5 15 2 2" xfId="46137" xr:uid="{E6B27DD3-A4C1-4CA8-A8EC-60C2C22B8CAD}"/>
    <cellStyle name="40% - Accent5 15 2 2 2" xfId="48146" xr:uid="{C7DEB555-FCAF-4FC0-BC9B-AFD15E2D1BCC}"/>
    <cellStyle name="40% - Accent5 15 2 3" xfId="47142" xr:uid="{53930CD8-6AEB-4053-B8D3-FBD6F5AAB2E2}"/>
    <cellStyle name="40% - Accent5 15 3" xfId="45634" xr:uid="{4762B005-BED2-479C-9C76-2A48EABD77F9}"/>
    <cellStyle name="40% - Accent5 15 3 2" xfId="47644" xr:uid="{59154818-B5BB-43CF-B4BE-C749361B5424}"/>
    <cellStyle name="40% - Accent5 15 4" xfId="46640" xr:uid="{D025B22E-19D8-44FA-BA2C-613E3D427CCD}"/>
    <cellStyle name="40% - Accent5 16" xfId="44637" xr:uid="{7FB58E94-BD2B-4035-8FCE-A027F3DE354F}"/>
    <cellStyle name="40% - Accent5 16 2" xfId="45152" xr:uid="{3FA32E73-0210-4867-9013-48CEF9F273C0}"/>
    <cellStyle name="40% - Accent5 16 2 2" xfId="46157" xr:uid="{EFEA2974-8289-4E5F-A002-5D274AE44BD6}"/>
    <cellStyle name="40% - Accent5 16 2 2 2" xfId="48166" xr:uid="{33D42C20-38BA-4068-8C4D-C224106838C9}"/>
    <cellStyle name="40% - Accent5 16 2 3" xfId="47162" xr:uid="{E41EDB45-788F-4E58-B47F-939639FB3B7D}"/>
    <cellStyle name="40% - Accent5 16 3" xfId="45654" xr:uid="{7366CF61-800E-4A1F-AC5A-AE6DA323C479}"/>
    <cellStyle name="40% - Accent5 16 3 2" xfId="47664" xr:uid="{1746DDBC-FB1C-411D-98FA-8B423ED70CE4}"/>
    <cellStyle name="40% - Accent5 16 4" xfId="46660" xr:uid="{B02C76E3-9E31-4723-9ED5-034095F8452A}"/>
    <cellStyle name="40% - Accent5 17" xfId="44657" xr:uid="{EBE018AE-7ECE-4E0D-B036-1C0D0ACF53B5}"/>
    <cellStyle name="40% - Accent5 17 2" xfId="45172" xr:uid="{B81D23F5-A6E3-4FDB-9DDF-90A7A363E15F}"/>
    <cellStyle name="40% - Accent5 17 2 2" xfId="46177" xr:uid="{5C7BFACA-7E31-4AAB-8E92-F1BD4CE2F3C4}"/>
    <cellStyle name="40% - Accent5 17 2 2 2" xfId="48186" xr:uid="{65ABF5DD-8B76-4A5E-ADC3-F0C641E2B041}"/>
    <cellStyle name="40% - Accent5 17 2 3" xfId="47182" xr:uid="{C8663127-5EAC-4955-8E9D-072BB8B77A97}"/>
    <cellStyle name="40% - Accent5 17 3" xfId="45674" xr:uid="{8E2449AC-DEB9-4F13-A2C8-4EBEEE934BE7}"/>
    <cellStyle name="40% - Accent5 17 3 2" xfId="47684" xr:uid="{66D8A490-2D72-4067-A017-8647FA9D1B66}"/>
    <cellStyle name="40% - Accent5 17 4" xfId="46680" xr:uid="{B37A6DFC-FD4B-4E45-9CBF-D0FE423307EB}"/>
    <cellStyle name="40% - Accent5 18" xfId="44677" xr:uid="{13BC7A5B-3313-4DCD-BEFE-B6118DDB2AD4}"/>
    <cellStyle name="40% - Accent5 18 2" xfId="45192" xr:uid="{D860923F-ECDD-4ECD-9FBD-BDB226D1F9C9}"/>
    <cellStyle name="40% - Accent5 18 2 2" xfId="46197" xr:uid="{7DDD7363-863F-47BB-ADD4-47148CB13874}"/>
    <cellStyle name="40% - Accent5 18 2 2 2" xfId="48206" xr:uid="{E653245F-82F7-4F1D-837C-AE3CBD79D1A9}"/>
    <cellStyle name="40% - Accent5 18 2 3" xfId="47202" xr:uid="{BEB249DA-29FA-4C8A-86FA-DF3EDBC4F9A8}"/>
    <cellStyle name="40% - Accent5 18 3" xfId="45694" xr:uid="{5F2AD3EC-7B52-4497-AE15-3D62356315CF}"/>
    <cellStyle name="40% - Accent5 18 3 2" xfId="47704" xr:uid="{F1070781-CC76-48B3-8AC4-B166CB7DED65}"/>
    <cellStyle name="40% - Accent5 18 4" xfId="46700" xr:uid="{4783A3D4-1A0F-493E-B6F9-2A02B5F1B4C6}"/>
    <cellStyle name="40% - Accent5 19" xfId="44833" xr:uid="{AB951FC9-8FB8-42C4-9E7B-138AA5C967DA}"/>
    <cellStyle name="40% - Accent5 19 2" xfId="45850" xr:uid="{7A523C66-5E57-411B-820A-C3E40ACAAF05}"/>
    <cellStyle name="40% - Accent5 19 2 2" xfId="47859" xr:uid="{FF2C3F74-2489-4CC6-8CEE-BE880B6A7E2B}"/>
    <cellStyle name="40% - Accent5 19 3" xfId="46855" xr:uid="{3A7BF055-1D73-4421-A638-3228286C36E1}"/>
    <cellStyle name="40% - Accent5 2" xfId="44342" xr:uid="{30B74F80-7229-442E-B250-34BFBBF6D196}"/>
    <cellStyle name="40% - Accent5 2 2" xfId="44857" xr:uid="{53FBB4B8-D151-4A61-9615-891AE070BF5A}"/>
    <cellStyle name="40% - Accent5 2 2 2" xfId="45871" xr:uid="{8FCCAE87-30A3-483E-B2E5-20B68C4043E0}"/>
    <cellStyle name="40% - Accent5 2 2 2 2" xfId="47880" xr:uid="{0D2B7383-FF1E-4EF5-8A6B-E1696304E066}"/>
    <cellStyle name="40% - Accent5 2 2 3" xfId="46876" xr:uid="{8E77DBF6-E914-40EE-B219-17CFACF1E308}"/>
    <cellStyle name="40% - Accent5 2 3" xfId="45368" xr:uid="{5D0D291D-49F1-447E-B719-F4806FED568E}"/>
    <cellStyle name="40% - Accent5 2 3 2" xfId="47378" xr:uid="{4C5C13F4-5DB4-48DF-8F99-3F31C53C2B67}"/>
    <cellStyle name="40% - Accent5 2 4" xfId="46374" xr:uid="{62971D85-657C-453E-A5EE-395528CDFE4F}"/>
    <cellStyle name="40% - Accent5 20" xfId="45347" xr:uid="{EBF5781D-9B4D-45C6-B030-6E8E02392A99}"/>
    <cellStyle name="40% - Accent5 20 2" xfId="47357" xr:uid="{198A8462-0102-4D09-BACD-DF2A175070CE}"/>
    <cellStyle name="40% - Accent5 21" xfId="46353" xr:uid="{94F41EDC-ED66-40B3-8778-74A3F3A3DB24}"/>
    <cellStyle name="40% - Accent5 3" xfId="44363" xr:uid="{9AC449CE-7BBF-42A1-94DD-9747D4627DFF}"/>
    <cellStyle name="40% - Accent5 3 2" xfId="44878" xr:uid="{74819FEC-EF8B-4DC8-924E-68AE4ED9F63A}"/>
    <cellStyle name="40% - Accent5 3 2 2" xfId="45892" xr:uid="{FF74C141-D5BC-43EB-AC27-7A296CDBBE6B}"/>
    <cellStyle name="40% - Accent5 3 2 2 2" xfId="47901" xr:uid="{8C2A7073-D5D8-4926-BD59-F22A8B9D3BB6}"/>
    <cellStyle name="40% - Accent5 3 2 3" xfId="46897" xr:uid="{A5843196-1C6C-48A4-BCCF-C2F9F4EAB330}"/>
    <cellStyle name="40% - Accent5 3 3" xfId="45389" xr:uid="{32A7CF4A-91E8-495B-8558-C8FF0650751C}"/>
    <cellStyle name="40% - Accent5 3 3 2" xfId="47399" xr:uid="{09CDF378-1C7B-46E3-A876-60F3113C28E2}"/>
    <cellStyle name="40% - Accent5 3 4" xfId="46395" xr:uid="{98BFD7F6-CF12-4046-BF69-DBA8CA41B0E5}"/>
    <cellStyle name="40% - Accent5 4" xfId="44384" xr:uid="{9B90AE5C-1D22-445F-AE3E-2B0B719E749C}"/>
    <cellStyle name="40% - Accent5 4 2" xfId="44899" xr:uid="{441B1FCE-E3F9-404A-82B6-5A6826D98F17}"/>
    <cellStyle name="40% - Accent5 4 2 2" xfId="45913" xr:uid="{9919B3C4-6E5F-43F8-A6B6-76586E2D6689}"/>
    <cellStyle name="40% - Accent5 4 2 2 2" xfId="47922" xr:uid="{D1A67E4B-F5F2-4AF9-819A-1517CD5C0EF7}"/>
    <cellStyle name="40% - Accent5 4 2 3" xfId="46918" xr:uid="{FFA34687-8D51-4758-B862-85450423C5CA}"/>
    <cellStyle name="40% - Accent5 4 3" xfId="45410" xr:uid="{177D77B8-CC23-46D4-A01B-F9D0AF9E7E58}"/>
    <cellStyle name="40% - Accent5 4 3 2" xfId="47420" xr:uid="{541A26E3-B2AB-431D-A561-09F20D0CD458}"/>
    <cellStyle name="40% - Accent5 4 4" xfId="46416" xr:uid="{086B5173-AA9B-401B-9271-FAACCD3055D7}"/>
    <cellStyle name="40% - Accent5 5" xfId="44407" xr:uid="{4D9D3408-F318-4F69-9BC6-FD2629DE5366}"/>
    <cellStyle name="40% - Accent5 5 2" xfId="44922" xr:uid="{D44878A2-6828-4646-BBC1-98AE707E965D}"/>
    <cellStyle name="40% - Accent5 5 2 2" xfId="45934" xr:uid="{9A844828-B3FE-428E-A8D9-16332228B8D6}"/>
    <cellStyle name="40% - Accent5 5 2 2 2" xfId="47943" xr:uid="{F1F176D0-5F2E-461F-8F7B-B4BB75141B3B}"/>
    <cellStyle name="40% - Accent5 5 2 3" xfId="46939" xr:uid="{4BF81B2B-5249-494A-9EA5-38AD73672DCA}"/>
    <cellStyle name="40% - Accent5 5 3" xfId="45431" xr:uid="{E2C8F0C3-7E18-490C-9A51-0E171C2A7619}"/>
    <cellStyle name="40% - Accent5 5 3 2" xfId="47441" xr:uid="{250740BA-40F0-4F0D-8E69-A4B089E0ACDE}"/>
    <cellStyle name="40% - Accent5 5 4" xfId="46437" xr:uid="{CDA1C499-7DD5-44E8-897D-D4CC8220C961}"/>
    <cellStyle name="40% - Accent5 6" xfId="44430" xr:uid="{5D9847C5-F56C-4952-9151-032331CC0EC2}"/>
    <cellStyle name="40% - Accent5 6 2" xfId="44945" xr:uid="{17EA57BD-3BD3-443F-9949-56AF5A741980}"/>
    <cellStyle name="40% - Accent5 6 2 2" xfId="45954" xr:uid="{BBF2DFEA-4F08-4EE1-B428-FB6D8D1E67F0}"/>
    <cellStyle name="40% - Accent5 6 2 2 2" xfId="47963" xr:uid="{84009505-71BC-413B-A790-B49C1EABF393}"/>
    <cellStyle name="40% - Accent5 6 2 3" xfId="46959" xr:uid="{1FF0B2D0-6DCB-4B77-ADAA-070682351A87}"/>
    <cellStyle name="40% - Accent5 6 3" xfId="45451" xr:uid="{81811A3E-517C-40F7-B629-E586D37900B6}"/>
    <cellStyle name="40% - Accent5 6 3 2" xfId="47461" xr:uid="{D815CADD-76BD-401A-92EA-F05BA0F9A4FD}"/>
    <cellStyle name="40% - Accent5 6 4" xfId="46457" xr:uid="{2E1E9867-D0A7-46DD-BE08-1938F7C6EDEF}"/>
    <cellStyle name="40% - Accent5 7" xfId="44452" xr:uid="{2A293118-800D-4441-A5B4-0046F0E92DA3}"/>
    <cellStyle name="40% - Accent5 7 2" xfId="44967" xr:uid="{BE9EFA24-65F1-4CC7-A69C-BC89F46252ED}"/>
    <cellStyle name="40% - Accent5 7 2 2" xfId="45974" xr:uid="{2FF3C9AE-5F38-4CCC-B400-D79F444C5501}"/>
    <cellStyle name="40% - Accent5 7 2 2 2" xfId="47983" xr:uid="{32705825-14A9-4FB3-8550-3D7F91DF150D}"/>
    <cellStyle name="40% - Accent5 7 2 3" xfId="46979" xr:uid="{5AFC7091-3E53-4BE4-8786-FAAE06E694E6}"/>
    <cellStyle name="40% - Accent5 7 3" xfId="45471" xr:uid="{CDA58C7E-D583-4085-B575-AF9D722B50D8}"/>
    <cellStyle name="40% - Accent5 7 3 2" xfId="47481" xr:uid="{1261940D-1F79-4E49-B3F3-3626B93FAD1B}"/>
    <cellStyle name="40% - Accent5 7 4" xfId="46477" xr:uid="{EC315F75-091B-4533-8D6A-D5BF3F5EFD12}"/>
    <cellStyle name="40% - Accent5 8" xfId="44474" xr:uid="{91C692F1-6C72-4178-A955-D1FC90C81592}"/>
    <cellStyle name="40% - Accent5 8 2" xfId="44989" xr:uid="{0653CA5F-7A59-4F18-AF2F-CCB25AF1AE9A}"/>
    <cellStyle name="40% - Accent5 8 2 2" xfId="45995" xr:uid="{FF220BF1-CEFD-47AD-9677-7B5A2F98EB42}"/>
    <cellStyle name="40% - Accent5 8 2 2 2" xfId="48004" xr:uid="{F6E69E3D-A8E2-45F8-9A97-B010D2F0A8AD}"/>
    <cellStyle name="40% - Accent5 8 2 3" xfId="47000" xr:uid="{54D93E23-288B-47DB-A041-B3C01EBB6092}"/>
    <cellStyle name="40% - Accent5 8 3" xfId="45492" xr:uid="{E93772C8-E38E-4EC1-93C1-D8D78F8BE3AF}"/>
    <cellStyle name="40% - Accent5 8 3 2" xfId="47502" xr:uid="{309126E8-6D0B-43DD-8349-A8151B06334A}"/>
    <cellStyle name="40% - Accent5 8 4" xfId="46498" xr:uid="{6765F2AC-1627-48FD-AACF-7FCCD125C6E5}"/>
    <cellStyle name="40% - Accent5 9" xfId="44496" xr:uid="{2C13FCB5-58C8-424C-8EAA-A5DDB174FA29}"/>
    <cellStyle name="40% - Accent5 9 2" xfId="45011" xr:uid="{53695CD0-15BE-4016-9C38-4CCAF8BEE755}"/>
    <cellStyle name="40% - Accent5 9 2 2" xfId="46016" xr:uid="{7F1FBAA6-9584-452C-B1CA-D88CCA3632B3}"/>
    <cellStyle name="40% - Accent5 9 2 2 2" xfId="48025" xr:uid="{FA72F7D1-9404-41D0-A0C4-22DCA22B7AB2}"/>
    <cellStyle name="40% - Accent5 9 2 3" xfId="47021" xr:uid="{D3F681CC-D2F5-40DE-868B-EF704219119B}"/>
    <cellStyle name="40% - Accent5 9 3" xfId="45513" xr:uid="{CDEE4F56-E179-4E44-A9E4-8469BBD3BDD3}"/>
    <cellStyle name="40% - Accent5 9 3 2" xfId="47523" xr:uid="{EF2BBD3F-01FC-46B5-ACDD-C8F1A7A16D94}"/>
    <cellStyle name="40% - Accent5 9 4" xfId="46519" xr:uid="{5FD6DF44-D899-4DC0-B8B1-A595B1FF70EA}"/>
    <cellStyle name="40% - Accent6 10" xfId="44519" xr:uid="{320D1AFF-1C4E-402D-9612-C978EC307A5E}"/>
    <cellStyle name="40% - Accent6 10 2" xfId="45034" xr:uid="{C71B6780-55B6-491C-B156-98185827D8C9}"/>
    <cellStyle name="40% - Accent6 10 2 2" xfId="46039" xr:uid="{3F143554-07E1-4CBB-B2B3-0DF0DD7B380E}"/>
    <cellStyle name="40% - Accent6 10 2 2 2" xfId="48048" xr:uid="{C94EEAED-0FB5-4EB5-BEA1-93FB86A05268}"/>
    <cellStyle name="40% - Accent6 10 2 3" xfId="47044" xr:uid="{849D7842-87AA-4FF4-B906-6219EC0A62C0}"/>
    <cellStyle name="40% - Accent6 10 3" xfId="45536" xr:uid="{950275E1-D85E-4881-B6E9-0BF02997F21F}"/>
    <cellStyle name="40% - Accent6 10 3 2" xfId="47546" xr:uid="{64194295-CB12-42FD-BD9B-21B3310AA5E0}"/>
    <cellStyle name="40% - Accent6 10 4" xfId="46542" xr:uid="{B512F4B8-37E7-4E0C-895C-4A059C1A161F}"/>
    <cellStyle name="40% - Accent6 11" xfId="44540" xr:uid="{E34E6E47-8119-4E5B-B789-796977BE6CB1}"/>
    <cellStyle name="40% - Accent6 11 2" xfId="45055" xr:uid="{87BDB40D-FF82-4A2D-9DFE-AD5612055CF5}"/>
    <cellStyle name="40% - Accent6 11 2 2" xfId="46060" xr:uid="{01CB69B0-9560-4DAC-AAE8-9A0392DD4D68}"/>
    <cellStyle name="40% - Accent6 11 2 2 2" xfId="48069" xr:uid="{3DED2EB9-D486-4B10-992D-482CED63D59A}"/>
    <cellStyle name="40% - Accent6 11 2 3" xfId="47065" xr:uid="{80F584C8-0B6E-4AFE-9DC6-9B377E9BC753}"/>
    <cellStyle name="40% - Accent6 11 3" xfId="45557" xr:uid="{664DF49D-BA19-469D-9B81-EA4C1E40F1B4}"/>
    <cellStyle name="40% - Accent6 11 3 2" xfId="47567" xr:uid="{E3C6C0BC-5061-4559-901F-93576737770E}"/>
    <cellStyle name="40% - Accent6 11 4" xfId="46563" xr:uid="{13D497DE-FC8A-455B-875E-EE850491D21D}"/>
    <cellStyle name="40% - Accent6 12" xfId="44560" xr:uid="{DF623D12-F0F8-47D3-B2A6-09E4A8E9E64F}"/>
    <cellStyle name="40% - Accent6 12 2" xfId="45075" xr:uid="{7924096F-EDD9-49E4-BAD9-24E1CB1A2F78}"/>
    <cellStyle name="40% - Accent6 12 2 2" xfId="46080" xr:uid="{6F2C97D3-E66B-47C9-B8FA-30E1CE43EF1F}"/>
    <cellStyle name="40% - Accent6 12 2 2 2" xfId="48089" xr:uid="{A4A85407-3322-4C65-9425-3EB95FD143B1}"/>
    <cellStyle name="40% - Accent6 12 2 3" xfId="47085" xr:uid="{4ACAE209-6146-4292-9478-AD1D8F46E71D}"/>
    <cellStyle name="40% - Accent6 12 3" xfId="45577" xr:uid="{481A3591-32AA-4191-B425-9E332D5F98C9}"/>
    <cellStyle name="40% - Accent6 12 3 2" xfId="47587" xr:uid="{A00287B0-8AF6-4294-9374-20AC160C48B8}"/>
    <cellStyle name="40% - Accent6 12 4" xfId="46583" xr:uid="{F70045B8-AFE5-4105-904B-4D7A6F999374}"/>
    <cellStyle name="40% - Accent6 13" xfId="44580" xr:uid="{13A01165-B446-4007-BA6D-BC1FC5F91AEA}"/>
    <cellStyle name="40% - Accent6 13 2" xfId="45095" xr:uid="{9C0198BE-87F5-4175-B0CD-CF2D250E1BF7}"/>
    <cellStyle name="40% - Accent6 13 2 2" xfId="46100" xr:uid="{0800C1A7-643F-4D1C-A827-DF36C6514704}"/>
    <cellStyle name="40% - Accent6 13 2 2 2" xfId="48109" xr:uid="{B01BEE35-52BB-4FE5-A905-2E6A7CEABD1E}"/>
    <cellStyle name="40% - Accent6 13 2 3" xfId="47105" xr:uid="{32B341EF-D541-4F92-803B-7F7097EC2A92}"/>
    <cellStyle name="40% - Accent6 13 3" xfId="45597" xr:uid="{CA03F201-37C3-4F6A-9C99-B63CB9FAB556}"/>
    <cellStyle name="40% - Accent6 13 3 2" xfId="47607" xr:uid="{078C3138-43BE-4BD8-B34B-02CA7FBB3C7A}"/>
    <cellStyle name="40% - Accent6 13 4" xfId="46603" xr:uid="{CFD53AE7-BE0C-458E-8B30-2297531360AA}"/>
    <cellStyle name="40% - Accent6 14" xfId="44600" xr:uid="{EDF8F06B-CA44-4426-973B-27A1900D241D}"/>
    <cellStyle name="40% - Accent6 14 2" xfId="45115" xr:uid="{021DFAD3-0CB4-473E-B203-30EA3AD61C9B}"/>
    <cellStyle name="40% - Accent6 14 2 2" xfId="46120" xr:uid="{8E40FCEE-4AFA-4D27-A38A-B8FE9D09BD27}"/>
    <cellStyle name="40% - Accent6 14 2 2 2" xfId="48129" xr:uid="{70B9D521-D87C-4063-B11A-EDA9F59621FC}"/>
    <cellStyle name="40% - Accent6 14 2 3" xfId="47125" xr:uid="{5885F980-87C1-4151-B28E-4993BFDF757E}"/>
    <cellStyle name="40% - Accent6 14 3" xfId="45617" xr:uid="{272C03D2-B55A-4439-97EE-A89F696BF423}"/>
    <cellStyle name="40% - Accent6 14 3 2" xfId="47627" xr:uid="{25E00952-75B5-4538-A37F-875FC247427F}"/>
    <cellStyle name="40% - Accent6 14 4" xfId="46623" xr:uid="{4C838A00-A8F5-44B7-A02D-DC3C92C858C9}"/>
    <cellStyle name="40% - Accent6 15" xfId="44620" xr:uid="{888CFD29-4895-4E20-B712-D9AB3E6060CB}"/>
    <cellStyle name="40% - Accent6 15 2" xfId="45135" xr:uid="{1903263D-2BC5-49B2-8921-D295457E9D2F}"/>
    <cellStyle name="40% - Accent6 15 2 2" xfId="46140" xr:uid="{88748657-C97A-4974-BBB0-73335F599ABF}"/>
    <cellStyle name="40% - Accent6 15 2 2 2" xfId="48149" xr:uid="{50637782-CCCB-48B3-8114-36C7883AAFAD}"/>
    <cellStyle name="40% - Accent6 15 2 3" xfId="47145" xr:uid="{26F44562-D49A-4717-991B-B59EB430FE41}"/>
    <cellStyle name="40% - Accent6 15 3" xfId="45637" xr:uid="{3B4E0855-1182-4EC1-A6DF-E5F6C4F4C6D6}"/>
    <cellStyle name="40% - Accent6 15 3 2" xfId="47647" xr:uid="{EFE3CDBE-0521-4EFA-ABB5-10BC77255574}"/>
    <cellStyle name="40% - Accent6 15 4" xfId="46643" xr:uid="{3B7FE0AE-894F-496F-B660-15012E927733}"/>
    <cellStyle name="40% - Accent6 16" xfId="44640" xr:uid="{9EEF95F1-84AA-40F9-A17B-BFFB8B58CCCF}"/>
    <cellStyle name="40% - Accent6 16 2" xfId="45155" xr:uid="{636D33A8-330F-4D6B-B973-7B3D9F9B22CA}"/>
    <cellStyle name="40% - Accent6 16 2 2" xfId="46160" xr:uid="{72B427D0-F1E3-4B18-A6C8-E5F15FC814F3}"/>
    <cellStyle name="40% - Accent6 16 2 2 2" xfId="48169" xr:uid="{17531C48-F5DE-4396-8A3D-CCE8E5CCDA25}"/>
    <cellStyle name="40% - Accent6 16 2 3" xfId="47165" xr:uid="{2B134688-FFDC-413A-A3CB-BA9072C77B8A}"/>
    <cellStyle name="40% - Accent6 16 3" xfId="45657" xr:uid="{B137246B-B7A3-4625-92F0-66C1368E9E1B}"/>
    <cellStyle name="40% - Accent6 16 3 2" xfId="47667" xr:uid="{25F2BBE0-8911-421B-87DC-7D09248A6100}"/>
    <cellStyle name="40% - Accent6 16 4" xfId="46663" xr:uid="{B7B07D06-5196-459F-A928-80AC55A835A2}"/>
    <cellStyle name="40% - Accent6 17" xfId="44660" xr:uid="{757CDEB5-6412-479A-AB0F-BE634F200136}"/>
    <cellStyle name="40% - Accent6 17 2" xfId="45175" xr:uid="{10F1DFF1-12B8-45C5-96DE-0D1659EA5AAB}"/>
    <cellStyle name="40% - Accent6 17 2 2" xfId="46180" xr:uid="{F302D5F1-B999-4029-AC9E-1D800E3A68F2}"/>
    <cellStyle name="40% - Accent6 17 2 2 2" xfId="48189" xr:uid="{33DCCDFA-BAE9-4767-8443-836B1945A47A}"/>
    <cellStyle name="40% - Accent6 17 2 3" xfId="47185" xr:uid="{B620606C-D1A6-4A2D-A449-74BE7E0C03F7}"/>
    <cellStyle name="40% - Accent6 17 3" xfId="45677" xr:uid="{D5E28405-ACA6-4D84-9196-43051403746A}"/>
    <cellStyle name="40% - Accent6 17 3 2" xfId="47687" xr:uid="{A54C4C79-8DF5-409F-B3B5-8DA6E0B681AF}"/>
    <cellStyle name="40% - Accent6 17 4" xfId="46683" xr:uid="{D6E46C83-381E-4772-BE3D-A377769F2E75}"/>
    <cellStyle name="40% - Accent6 18" xfId="44680" xr:uid="{9C11A5B9-78C0-449A-BD75-69AD44716702}"/>
    <cellStyle name="40% - Accent6 18 2" xfId="45195" xr:uid="{5708C46A-71DF-4A61-8BD5-84B58D65D63F}"/>
    <cellStyle name="40% - Accent6 18 2 2" xfId="46200" xr:uid="{BB314D08-D491-45A5-A991-AFF92FAA2599}"/>
    <cellStyle name="40% - Accent6 18 2 2 2" xfId="48209" xr:uid="{6A00197C-4656-46C4-B849-4ADDCB0E0E8B}"/>
    <cellStyle name="40% - Accent6 18 2 3" xfId="47205" xr:uid="{147C18CB-EB9C-483D-898B-4A29A4EE1134}"/>
    <cellStyle name="40% - Accent6 18 3" xfId="45697" xr:uid="{3CA4B565-17DE-4926-B0CD-D41F79793974}"/>
    <cellStyle name="40% - Accent6 18 3 2" xfId="47707" xr:uid="{CFCAA42B-CC6A-46A6-984D-053809FC48A9}"/>
    <cellStyle name="40% - Accent6 18 4" xfId="46703" xr:uid="{5AB9ABFC-C3F0-4570-9C78-F4596BDA9EF1}"/>
    <cellStyle name="40% - Accent6 19" xfId="44836" xr:uid="{7245C69B-7B0A-4C5E-9691-C4B6894E99AD}"/>
    <cellStyle name="40% - Accent6 19 2" xfId="45853" xr:uid="{B1CB8063-24B4-4C0A-A507-B43E1582F586}"/>
    <cellStyle name="40% - Accent6 19 2 2" xfId="47862" xr:uid="{F4C87044-D2BF-405D-8B6D-0B66B943DC6A}"/>
    <cellStyle name="40% - Accent6 19 3" xfId="46858" xr:uid="{81D4C83C-1296-4775-8FB5-08D9B6C34822}"/>
    <cellStyle name="40% - Accent6 2" xfId="44345" xr:uid="{EF2FE08B-DC5F-4DBC-AD72-E20906F948E2}"/>
    <cellStyle name="40% - Accent6 2 2" xfId="44860" xr:uid="{32A8F858-E44E-44D4-AB20-9E90922EC197}"/>
    <cellStyle name="40% - Accent6 2 2 2" xfId="45874" xr:uid="{A9162B12-BDAA-4008-9964-6DC50BDDB8CA}"/>
    <cellStyle name="40% - Accent6 2 2 2 2" xfId="47883" xr:uid="{2F389328-48E0-4EDB-A8BB-EB7D36816038}"/>
    <cellStyle name="40% - Accent6 2 2 3" xfId="46879" xr:uid="{A4731C1A-C94B-447B-9EC5-FEBA598D3387}"/>
    <cellStyle name="40% - Accent6 2 3" xfId="45371" xr:uid="{0752635B-3262-4A61-B329-9D18C311D1A7}"/>
    <cellStyle name="40% - Accent6 2 3 2" xfId="47381" xr:uid="{B39CEC97-C01A-4C1A-B176-72A619DD3A51}"/>
    <cellStyle name="40% - Accent6 2 4" xfId="46377" xr:uid="{3198445C-D3BD-463F-87D3-9964239782ED}"/>
    <cellStyle name="40% - Accent6 20" xfId="45350" xr:uid="{80DF29E6-CA4F-404E-9817-855A024E81FE}"/>
    <cellStyle name="40% - Accent6 20 2" xfId="47360" xr:uid="{76DD3914-DDFB-44F3-A3A4-DDAF80D6E2F6}"/>
    <cellStyle name="40% - Accent6 21" xfId="46356" xr:uid="{3A0740A9-572F-41F1-9EB9-4E57A1199A93}"/>
    <cellStyle name="40% - Accent6 3" xfId="44366" xr:uid="{B3D31030-4F1C-4CD3-BA22-B5B66F128EBC}"/>
    <cellStyle name="40% - Accent6 3 2" xfId="44881" xr:uid="{ADC796C7-B2E4-4EE8-95D3-BBED72648657}"/>
    <cellStyle name="40% - Accent6 3 2 2" xfId="45895" xr:uid="{1B36D383-4B51-446E-B35B-DBE0BFA83574}"/>
    <cellStyle name="40% - Accent6 3 2 2 2" xfId="47904" xr:uid="{77BDAEE9-C873-4319-A2B5-4AD8C493272F}"/>
    <cellStyle name="40% - Accent6 3 2 3" xfId="46900" xr:uid="{6111D06E-727B-4B6F-8AFE-A9A026DEE291}"/>
    <cellStyle name="40% - Accent6 3 3" xfId="45392" xr:uid="{8403B89C-E0B7-4ABE-85C1-1AB72ADEE7F7}"/>
    <cellStyle name="40% - Accent6 3 3 2" xfId="47402" xr:uid="{784D3AAD-8F0D-4AD4-8612-76295EFBE409}"/>
    <cellStyle name="40% - Accent6 3 4" xfId="46398" xr:uid="{829F284F-FB45-42AB-AC04-8AEB56959C2B}"/>
    <cellStyle name="40% - Accent6 4" xfId="44387" xr:uid="{96A448BB-4495-4FFD-9F8A-0BB26926BB49}"/>
    <cellStyle name="40% - Accent6 4 2" xfId="44902" xr:uid="{773B0938-3E49-42D0-B75F-E494DAC2B8C7}"/>
    <cellStyle name="40% - Accent6 4 2 2" xfId="45916" xr:uid="{738D36E5-96E5-4751-B804-02FF3522CBD9}"/>
    <cellStyle name="40% - Accent6 4 2 2 2" xfId="47925" xr:uid="{DD81C50B-6CA3-4320-A65A-B5114B00C29E}"/>
    <cellStyle name="40% - Accent6 4 2 3" xfId="46921" xr:uid="{8DAD404D-C583-4E9B-8B83-F8E6AC686EFE}"/>
    <cellStyle name="40% - Accent6 4 3" xfId="45413" xr:uid="{69B671C1-87B3-477B-9DB4-E80A0A8ACED4}"/>
    <cellStyle name="40% - Accent6 4 3 2" xfId="47423" xr:uid="{412A08BE-D058-489B-B02E-76A532FC266D}"/>
    <cellStyle name="40% - Accent6 4 4" xfId="46419" xr:uid="{5C3BA9CE-81CB-4FC4-9813-8E7D2A8DE3DA}"/>
    <cellStyle name="40% - Accent6 5" xfId="44410" xr:uid="{156733DF-C1E9-4968-8B8D-1E75A9E04F39}"/>
    <cellStyle name="40% - Accent6 5 2" xfId="44925" xr:uid="{FC7EAFBF-FDB9-47A0-ABE1-1D4FB2625CC5}"/>
    <cellStyle name="40% - Accent6 5 2 2" xfId="45937" xr:uid="{DAFBF206-64FF-4E3F-A176-EA1A7DF5AE22}"/>
    <cellStyle name="40% - Accent6 5 2 2 2" xfId="47946" xr:uid="{482B12A3-85AE-40CD-9003-244543E60232}"/>
    <cellStyle name="40% - Accent6 5 2 3" xfId="46942" xr:uid="{BFD0C388-3BD9-42B5-BAD0-C8030F18F5DB}"/>
    <cellStyle name="40% - Accent6 5 3" xfId="45434" xr:uid="{5E40B622-30C6-485F-81A2-D72760CF7FA7}"/>
    <cellStyle name="40% - Accent6 5 3 2" xfId="47444" xr:uid="{4245F281-1840-4CA9-AF07-4408A167A2C4}"/>
    <cellStyle name="40% - Accent6 5 4" xfId="46440" xr:uid="{CF8DE2E4-2F4A-4990-9B4F-00F7212B5BD1}"/>
    <cellStyle name="40% - Accent6 6" xfId="44433" xr:uid="{1E766139-71A5-4858-BA21-2DE26EC35BE4}"/>
    <cellStyle name="40% - Accent6 6 2" xfId="44948" xr:uid="{68B56123-EA06-4FF7-B6E0-C196D663B885}"/>
    <cellStyle name="40% - Accent6 6 2 2" xfId="45957" xr:uid="{156E3F58-A0EA-4CCB-AF25-A4E0183AD282}"/>
    <cellStyle name="40% - Accent6 6 2 2 2" xfId="47966" xr:uid="{35BCAAC2-D29C-48FF-A215-2C72C658E31A}"/>
    <cellStyle name="40% - Accent6 6 2 3" xfId="46962" xr:uid="{86351FC6-C020-43B7-91A3-6316DF1D98E8}"/>
    <cellStyle name="40% - Accent6 6 3" xfId="45454" xr:uid="{58C9EB0C-B12A-4E77-9A99-65B8A5EFD5BA}"/>
    <cellStyle name="40% - Accent6 6 3 2" xfId="47464" xr:uid="{4DA7A630-F160-4558-94CE-35D6AFBED4CA}"/>
    <cellStyle name="40% - Accent6 6 4" xfId="46460" xr:uid="{65075A87-2CAB-4374-98B4-65DB6E84D073}"/>
    <cellStyle name="40% - Accent6 7" xfId="44455" xr:uid="{00738FCA-5BD7-4597-BD0E-2356C592315B}"/>
    <cellStyle name="40% - Accent6 7 2" xfId="44970" xr:uid="{6A3BD1AF-A931-4082-B28A-D7BABCB1F5BB}"/>
    <cellStyle name="40% - Accent6 7 2 2" xfId="45977" xr:uid="{B3D7679E-2FEE-451D-B26C-2E28529F4BE4}"/>
    <cellStyle name="40% - Accent6 7 2 2 2" xfId="47986" xr:uid="{4CB4E24B-57EC-4468-8CCC-7E98A380E6C7}"/>
    <cellStyle name="40% - Accent6 7 2 3" xfId="46982" xr:uid="{A4AD29DB-C0A2-4167-8842-08F5470B6035}"/>
    <cellStyle name="40% - Accent6 7 3" xfId="45474" xr:uid="{7927252F-485C-4F54-A5CB-6EF467D02CE7}"/>
    <cellStyle name="40% - Accent6 7 3 2" xfId="47484" xr:uid="{AB23E8DF-0A09-4B2B-B68D-D4A9D5D91320}"/>
    <cellStyle name="40% - Accent6 7 4" xfId="46480" xr:uid="{3CA5E853-9468-4E25-B0DE-354BDECCA02C}"/>
    <cellStyle name="40% - Accent6 8" xfId="44477" xr:uid="{6B6AC91D-6E15-4EAF-8317-43BA6C41ADDB}"/>
    <cellStyle name="40% - Accent6 8 2" xfId="44992" xr:uid="{878F771E-5D55-4233-9CEF-787745CAE1ED}"/>
    <cellStyle name="40% - Accent6 8 2 2" xfId="45998" xr:uid="{DC101DC4-B1F1-4717-A5FD-F605A397FF9A}"/>
    <cellStyle name="40% - Accent6 8 2 2 2" xfId="48007" xr:uid="{71B43E1A-B926-46A8-BCD7-D96000E3E867}"/>
    <cellStyle name="40% - Accent6 8 2 3" xfId="47003" xr:uid="{30B1CF85-6D6D-4F37-9419-E03A00D92D09}"/>
    <cellStyle name="40% - Accent6 8 3" xfId="45495" xr:uid="{BE0A7445-1284-49FB-B959-66844B2A20EB}"/>
    <cellStyle name="40% - Accent6 8 3 2" xfId="47505" xr:uid="{8A163330-4269-4855-BCE5-C7193D79A7B3}"/>
    <cellStyle name="40% - Accent6 8 4" xfId="46501" xr:uid="{03736CA5-7068-47D6-91FB-99AD76737BC3}"/>
    <cellStyle name="40% - Accent6 9" xfId="44499" xr:uid="{1A3DFA98-7617-4DB0-9212-3A9484D9AAE7}"/>
    <cellStyle name="40% - Accent6 9 2" xfId="45014" xr:uid="{CB332796-A443-4601-BEDC-1F31CF8FA9F6}"/>
    <cellStyle name="40% - Accent6 9 2 2" xfId="46019" xr:uid="{2041259F-3A29-407C-8241-3B10A0E04025}"/>
    <cellStyle name="40% - Accent6 9 2 2 2" xfId="48028" xr:uid="{498599C6-378A-4D30-BD6C-B035F52F2D31}"/>
    <cellStyle name="40% - Accent6 9 2 3" xfId="47024" xr:uid="{A229EABA-363C-4610-9585-C5CF8CBE7B34}"/>
    <cellStyle name="40% - Accent6 9 3" xfId="45516" xr:uid="{4C898C1F-2E08-4612-8B17-880ABC8194A6}"/>
    <cellStyle name="40% - Accent6 9 3 2" xfId="47526" xr:uid="{11FD4AF8-854E-46AB-9AC5-2A0CDE05DE6C}"/>
    <cellStyle name="40% - Accent6 9 4" xfId="46522" xr:uid="{0EFC3E3E-40CC-414E-9E75-65571F7E86D2}"/>
    <cellStyle name="40% - 강조색1" xfId="30" builtinId="31" customBuiltin="1"/>
    <cellStyle name="40% - 강조색1 10" xfId="176" xr:uid="{00000000-0005-0000-0000-00001B010000}"/>
    <cellStyle name="40% - 강조색1 10 2" xfId="536" xr:uid="{00000000-0005-0000-0000-00001C010000}"/>
    <cellStyle name="40% - 강조색1 10 2 2" xfId="1273" xr:uid="{EAEAF284-0F8F-433B-948F-4C6BF526515D}"/>
    <cellStyle name="40% - 강조색1 10 2 2 2" xfId="2667" xr:uid="{6CF93ADE-68B8-4D78-92B2-2FAF775CD9BA}"/>
    <cellStyle name="40% - 강조색1 10 2 2 2 2" xfId="5443" xr:uid="{8F8E5611-92C9-46FF-8C7E-D70DD21B7E2C}"/>
    <cellStyle name="40% - 강조색1 10 2 2 2 2 2" xfId="10969" xr:uid="{EBDB88B8-517F-40A8-A5C1-C1A2E864D0F1}"/>
    <cellStyle name="40% - 강조색1 10 2 2 2 2 2 2" xfId="21998" xr:uid="{76F2BA39-C4EB-4D0E-BFD7-746F5D64B2B1}"/>
    <cellStyle name="40% - 강조색1 10 2 2 2 2 2 2 2" xfId="44047" xr:uid="{84F9014B-50E5-4AC8-8481-4AC673D72B68}"/>
    <cellStyle name="40% - 강조색1 10 2 2 2 2 2 3" xfId="33027" xr:uid="{F18B9E9C-B396-4AF0-A0BA-8359C3C32548}"/>
    <cellStyle name="40% - 강조색1 10 2 2 2 2 3" xfId="16488" xr:uid="{F3CD865E-3583-49A3-80E7-981FD62292EE}"/>
    <cellStyle name="40% - 강조색1 10 2 2 2 2 3 2" xfId="38537" xr:uid="{B88F7FAD-1E4D-4906-A648-FEF56CF2BBCC}"/>
    <cellStyle name="40% - 강조색1 10 2 2 2 2 4" xfId="27517" xr:uid="{BCA91FD3-AD69-4405-A077-DC64CD41988C}"/>
    <cellStyle name="40% - 강조색1 10 2 2 2 2 5" xfId="53675" xr:uid="{2639247D-D89F-45AA-9814-D985D16F5383}"/>
    <cellStyle name="40% - 강조색1 10 2 2 2 3" xfId="8214" xr:uid="{79575059-6FA4-489E-8731-29C0B49CC24E}"/>
    <cellStyle name="40% - 강조색1 10 2 2 2 3 2" xfId="19243" xr:uid="{175E2D0F-4CCA-446C-B349-DAB09497DD2C}"/>
    <cellStyle name="40% - 강조색1 10 2 2 2 3 2 2" xfId="41292" xr:uid="{BA4BBFF9-DA34-40B1-B527-26939F673D5D}"/>
    <cellStyle name="40% - 강조색1 10 2 2 2 3 3" xfId="30272" xr:uid="{36704AF9-D35D-4ED4-8D61-01018DC9C7D3}"/>
    <cellStyle name="40% - 강조색1 10 2 2 2 4" xfId="13733" xr:uid="{CEEBA024-00FC-4A31-B129-2E5F6393AA9B}"/>
    <cellStyle name="40% - 강조색1 10 2 2 2 4 2" xfId="35782" xr:uid="{3CB6E8AE-EB8C-4F6D-8086-10B53E56BF8F}"/>
    <cellStyle name="40% - 강조색1 10 2 2 2 5" xfId="24762" xr:uid="{9AC9D820-D53B-41BB-A1CA-4ACBD8E6FCED}"/>
    <cellStyle name="40% - 강조색1 10 2 2 2 6" xfId="50920" xr:uid="{DD9EA696-09D5-4C15-AD67-5FF0DD97199C}"/>
    <cellStyle name="40% - 강조색1 10 2 2 3" xfId="4067" xr:uid="{DDE9DF63-B22F-42E4-8261-E2FE559D9362}"/>
    <cellStyle name="40% - 강조색1 10 2 2 3 2" xfId="9593" xr:uid="{0F4454E5-EB41-4CD3-BC0A-B94FCD8F1F6E}"/>
    <cellStyle name="40% - 강조색1 10 2 2 3 2 2" xfId="20622" xr:uid="{860B7621-93C7-47F4-87D7-507D7FC47E78}"/>
    <cellStyle name="40% - 강조색1 10 2 2 3 2 2 2" xfId="42671" xr:uid="{4F743D23-0A52-4382-8DAC-53DF84D77376}"/>
    <cellStyle name="40% - 강조색1 10 2 2 3 2 3" xfId="31651" xr:uid="{0BFB236E-B13B-4B0C-8A5D-77DAB6F8AC6E}"/>
    <cellStyle name="40% - 강조색1 10 2 2 3 3" xfId="15112" xr:uid="{5F7817C6-22F8-40FF-99C4-ADEA20E93C5F}"/>
    <cellStyle name="40% - 강조색1 10 2 2 3 3 2" xfId="37161" xr:uid="{51A79D7B-66DE-4C36-BD1E-3FC44A1804E6}"/>
    <cellStyle name="40% - 강조색1 10 2 2 3 4" xfId="26141" xr:uid="{DF23880A-F8BE-4423-88C5-1854C96F6633}"/>
    <cellStyle name="40% - 강조색1 10 2 2 3 5" xfId="52299" xr:uid="{CB43AF4A-A3AF-4DA0-BAB2-124CFEDAFC8F}"/>
    <cellStyle name="40% - 강조색1 10 2 2 4" xfId="6838" xr:uid="{FF8F960D-3F5E-4123-A0F7-298AFBD1171E}"/>
    <cellStyle name="40% - 강조색1 10 2 2 4 2" xfId="17867" xr:uid="{02EF8CC2-6A89-4BBD-9517-37210E3B7810}"/>
    <cellStyle name="40% - 강조색1 10 2 2 4 2 2" xfId="39916" xr:uid="{602624B1-6498-45B3-A60C-C2A6AB776DF6}"/>
    <cellStyle name="40% - 강조색1 10 2 2 4 3" xfId="28896" xr:uid="{DCAB1655-6A26-4170-B61F-23B1787287F0}"/>
    <cellStyle name="40% - 강조색1 10 2 2 4 4" xfId="55052" xr:uid="{F78E8105-414A-4AC1-8A10-8A2808ACF841}"/>
    <cellStyle name="40% - 강조색1 10 2 2 5" xfId="12357" xr:uid="{89ED735B-B21B-40CC-B1EB-B0CC79C9ED68}"/>
    <cellStyle name="40% - 강조색1 10 2 2 5 2" xfId="34406" xr:uid="{1135718D-7673-4410-90DF-5D20E8077BE2}"/>
    <cellStyle name="40% - 강조색1 10 2 2 6" xfId="23386" xr:uid="{6AB473AC-D82F-4BFD-87B9-04FBD07D5F91}"/>
    <cellStyle name="40% - 강조색1 10 2 2 7" xfId="49543" xr:uid="{32DD7C9C-2688-4BBB-8042-FBFA0127D3A6}"/>
    <cellStyle name="40% - 강조색1 10 2 3" xfId="1979" xr:uid="{00BF672E-5C14-4C77-AF9D-8C8809CA0AD4}"/>
    <cellStyle name="40% - 강조색1 10 2 3 2" xfId="4755" xr:uid="{8AF90D1C-C785-4B58-9A34-78B51403EB46}"/>
    <cellStyle name="40% - 강조색1 10 2 3 2 2" xfId="10281" xr:uid="{4750201F-C01B-4B2D-B51B-415DEFA726C1}"/>
    <cellStyle name="40% - 강조색1 10 2 3 2 2 2" xfId="21310" xr:uid="{D07FFAC9-F9A3-4B25-8991-32D6B2889A22}"/>
    <cellStyle name="40% - 강조색1 10 2 3 2 2 2 2" xfId="43359" xr:uid="{503A3B2E-E562-49AE-831C-1E9CF4EC0302}"/>
    <cellStyle name="40% - 강조색1 10 2 3 2 2 3" xfId="32339" xr:uid="{0AB56459-B1D2-4B1F-B69C-762A5F21198F}"/>
    <cellStyle name="40% - 강조색1 10 2 3 2 3" xfId="15800" xr:uid="{B1988A66-D379-4B6F-ABF1-A4D959015989}"/>
    <cellStyle name="40% - 강조색1 10 2 3 2 3 2" xfId="37849" xr:uid="{2810D4CA-396F-4B06-8743-AE448F03CD21}"/>
    <cellStyle name="40% - 강조색1 10 2 3 2 4" xfId="26829" xr:uid="{57966F52-914D-4BD7-B43C-DD8891A1B5DB}"/>
    <cellStyle name="40% - 강조색1 10 2 3 2 5" xfId="52987" xr:uid="{9BFE6864-5097-410D-A7B1-417F0692E91A}"/>
    <cellStyle name="40% - 강조색1 10 2 3 3" xfId="7526" xr:uid="{4FB0BA70-5E65-4B61-BCC9-E7978B277070}"/>
    <cellStyle name="40% - 강조색1 10 2 3 3 2" xfId="18555" xr:uid="{52D9256F-1502-42CF-BD59-D9D1C9D3796D}"/>
    <cellStyle name="40% - 강조색1 10 2 3 3 2 2" xfId="40604" xr:uid="{3F88040A-5F84-4EDB-8EE5-FA6CDE6EB3C1}"/>
    <cellStyle name="40% - 강조색1 10 2 3 3 3" xfId="29584" xr:uid="{1CB2F37C-5368-46C0-8202-139922961A75}"/>
    <cellStyle name="40% - 강조색1 10 2 3 4" xfId="13045" xr:uid="{4DA6A277-C0AD-4EE3-B005-FB289A7C5E5C}"/>
    <cellStyle name="40% - 강조색1 10 2 3 4 2" xfId="35094" xr:uid="{E57E84D7-BD20-4FA1-913B-8A6E1064A63D}"/>
    <cellStyle name="40% - 강조색1 10 2 3 5" xfId="24074" xr:uid="{3955B860-9FE0-4168-A7D8-02DE8B689F54}"/>
    <cellStyle name="40% - 강조색1 10 2 3 6" xfId="50232" xr:uid="{539329CE-56F7-49AF-8367-8237F6C66218}"/>
    <cellStyle name="40% - 강조색1 10 2 4" xfId="3379" xr:uid="{776F9C88-D274-491F-B1EE-7C043943A0B9}"/>
    <cellStyle name="40% - 강조색1 10 2 4 2" xfId="8905" xr:uid="{2440B48D-1CB4-461D-971A-3A094E187CC5}"/>
    <cellStyle name="40% - 강조색1 10 2 4 2 2" xfId="19934" xr:uid="{8CE6CCB5-3915-4707-B33D-3045C4AF6EBB}"/>
    <cellStyle name="40% - 강조색1 10 2 4 2 2 2" xfId="41983" xr:uid="{4E916EAC-4295-4A88-863B-59C81018FCC5}"/>
    <cellStyle name="40% - 강조색1 10 2 4 2 3" xfId="30963" xr:uid="{DEDE6B10-0541-4D7B-A57F-D85CED142371}"/>
    <cellStyle name="40% - 강조색1 10 2 4 3" xfId="14424" xr:uid="{0D7AC710-0AEA-4B92-BFCD-E4BFD7B0A14C}"/>
    <cellStyle name="40% - 강조색1 10 2 4 3 2" xfId="36473" xr:uid="{084AF857-6674-403D-9093-3F49DDD193DE}"/>
    <cellStyle name="40% - 강조색1 10 2 4 4" xfId="25453" xr:uid="{0C95333D-05E3-499A-A70E-84178030E37C}"/>
    <cellStyle name="40% - 강조색1 10 2 4 5" xfId="51611" xr:uid="{7DBF8FD2-E683-4146-AFD8-03E9A0C67D79}"/>
    <cellStyle name="40% - 강조색1 10 2 5" xfId="6150" xr:uid="{3EB2B74E-BE83-4B7D-9965-25A0FA7F45DC}"/>
    <cellStyle name="40% - 강조색1 10 2 5 2" xfId="17179" xr:uid="{8239C065-35DD-4053-8070-ED3F1BCB6243}"/>
    <cellStyle name="40% - 강조색1 10 2 5 2 2" xfId="39228" xr:uid="{B058E1BE-3DA0-4483-8F16-C464C0A4899A}"/>
    <cellStyle name="40% - 강조색1 10 2 5 3" xfId="28208" xr:uid="{4472A88F-3392-4D1E-BC30-7891A9FF518D}"/>
    <cellStyle name="40% - 강조색1 10 2 5 4" xfId="54364" xr:uid="{C6D62B15-2670-4EEC-BFC5-AF349004B692}"/>
    <cellStyle name="40% - 강조색1 10 2 6" xfId="11669" xr:uid="{0A08D772-8E12-4777-ADF5-53A07E3912F2}"/>
    <cellStyle name="40% - 강조색1 10 2 6 2" xfId="33718" xr:uid="{9218EC65-5C46-4EC5-A27F-5FBD99B542D8}"/>
    <cellStyle name="40% - 강조색1 10 2 7" xfId="22698" xr:uid="{033BF8F9-B3C5-40AF-BD0B-E6E663903F53}"/>
    <cellStyle name="40% - 강조색1 10 2 8" xfId="48855" xr:uid="{82D6959E-E794-43FF-B27A-06B2D53D2852}"/>
    <cellStyle name="40% - 강조색1 10 3" xfId="931" xr:uid="{E64A265F-EABC-49DC-BB65-1C02886066B8}"/>
    <cellStyle name="40% - 강조색1 10 3 2" xfId="2325" xr:uid="{44D2DE3A-47D0-4EB5-A295-5FEDEB6025F6}"/>
    <cellStyle name="40% - 강조색1 10 3 2 2" xfId="5101" xr:uid="{35FED872-DA82-457D-9005-550B4EFEA97C}"/>
    <cellStyle name="40% - 강조색1 10 3 2 2 2" xfId="10627" xr:uid="{EDFF0596-556B-4EFD-8011-81A157705578}"/>
    <cellStyle name="40% - 강조색1 10 3 2 2 2 2" xfId="21656" xr:uid="{C43DF990-246D-486E-8CB2-0302AB693850}"/>
    <cellStyle name="40% - 강조색1 10 3 2 2 2 2 2" xfId="43705" xr:uid="{06E1621E-4385-4E76-A22D-C63E596D1214}"/>
    <cellStyle name="40% - 강조색1 10 3 2 2 2 3" xfId="32685" xr:uid="{FADA650A-69E2-4222-9780-29AB7B01F575}"/>
    <cellStyle name="40% - 강조색1 10 3 2 2 3" xfId="16146" xr:uid="{1F2FDF84-C657-4A3F-8A64-E33B3A5CC752}"/>
    <cellStyle name="40% - 강조색1 10 3 2 2 3 2" xfId="38195" xr:uid="{A11B50D6-6954-45F2-8600-5FE2938AAAE0}"/>
    <cellStyle name="40% - 강조색1 10 3 2 2 4" xfId="27175" xr:uid="{5D999061-9D35-479E-BC19-4423C33BCC54}"/>
    <cellStyle name="40% - 강조색1 10 3 2 2 5" xfId="53333" xr:uid="{7A854EDE-BA21-4AC0-871F-3E8404938DA4}"/>
    <cellStyle name="40% - 강조색1 10 3 2 3" xfId="7872" xr:uid="{C0D1622C-C990-4F58-9F26-9EF66318CBB8}"/>
    <cellStyle name="40% - 강조색1 10 3 2 3 2" xfId="18901" xr:uid="{70FF7EA7-E067-4B73-9C0E-4F9944A6542E}"/>
    <cellStyle name="40% - 강조색1 10 3 2 3 2 2" xfId="40950" xr:uid="{0FB9C2F1-7A81-4AED-A193-A468D28A8A71}"/>
    <cellStyle name="40% - 강조색1 10 3 2 3 3" xfId="29930" xr:uid="{77332B26-C1A9-4B67-9989-3A35BA85C323}"/>
    <cellStyle name="40% - 강조색1 10 3 2 4" xfId="13391" xr:uid="{D08BD313-FD2A-432D-8BFA-C324FD4F300A}"/>
    <cellStyle name="40% - 강조색1 10 3 2 4 2" xfId="35440" xr:uid="{B5EA2C8B-D81A-498F-A601-D68CCEC0EB65}"/>
    <cellStyle name="40% - 강조색1 10 3 2 5" xfId="24420" xr:uid="{71141CA2-6E3D-40D0-8CB2-42A79CFF7806}"/>
    <cellStyle name="40% - 강조색1 10 3 2 6" xfId="50578" xr:uid="{839A9A71-D54A-47ED-947A-FDF8272EF360}"/>
    <cellStyle name="40% - 강조색1 10 3 3" xfId="3725" xr:uid="{B0E64731-F7D6-4F63-A331-6F5C9BF5A236}"/>
    <cellStyle name="40% - 강조색1 10 3 3 2" xfId="9251" xr:uid="{97303F5D-05C0-4464-9A8A-E74BA39C7E80}"/>
    <cellStyle name="40% - 강조색1 10 3 3 2 2" xfId="20280" xr:uid="{1263F856-A3B7-4A5F-9912-92876FA90E31}"/>
    <cellStyle name="40% - 강조색1 10 3 3 2 2 2" xfId="42329" xr:uid="{4E850BDF-41A7-44B9-B391-CD0F5C66BF5A}"/>
    <cellStyle name="40% - 강조색1 10 3 3 2 3" xfId="31309" xr:uid="{DD7C7BFB-A5CE-4384-ADA6-DC8F1A4EACC6}"/>
    <cellStyle name="40% - 강조색1 10 3 3 3" xfId="14770" xr:uid="{31EF8ADD-A11A-40BF-9734-711B3A52E62F}"/>
    <cellStyle name="40% - 강조색1 10 3 3 3 2" xfId="36819" xr:uid="{831D27D5-57CB-442D-92AE-F24F5F7E3595}"/>
    <cellStyle name="40% - 강조색1 10 3 3 4" xfId="25799" xr:uid="{A506F5C3-2B42-4C4A-8C3E-22221FA13C68}"/>
    <cellStyle name="40% - 강조색1 10 3 3 5" xfId="51957" xr:uid="{C6957890-9ECC-4A6F-B624-4A0D8B5F0686}"/>
    <cellStyle name="40% - 강조색1 10 3 4" xfId="6496" xr:uid="{1D6E4F27-C94C-48C4-A127-3BC9A4065243}"/>
    <cellStyle name="40% - 강조색1 10 3 4 2" xfId="17525" xr:uid="{134D4CE8-BA7A-44E9-A426-A14FF24F5578}"/>
    <cellStyle name="40% - 강조색1 10 3 4 2 2" xfId="39574" xr:uid="{85EAB2F6-9C45-4384-AD00-B09ADA191C5A}"/>
    <cellStyle name="40% - 강조색1 10 3 4 3" xfId="28554" xr:uid="{189B7923-9FF6-4F09-9942-73329D40F248}"/>
    <cellStyle name="40% - 강조색1 10 3 4 4" xfId="54710" xr:uid="{A8AE96B4-4084-4C9A-8555-9076A6077647}"/>
    <cellStyle name="40% - 강조색1 10 3 5" xfId="12015" xr:uid="{FBBBC5CB-F78C-4448-B30B-F99DDA54DF13}"/>
    <cellStyle name="40% - 강조색1 10 3 5 2" xfId="34064" xr:uid="{138DAEE8-42A4-4C62-A4D8-3AC3727C5CD0}"/>
    <cellStyle name="40% - 강조색1 10 3 6" xfId="23044" xr:uid="{973CB749-2D10-4BB0-AFEC-667BA577AEAE}"/>
    <cellStyle name="40% - 강조색1 10 3 7" xfId="49201" xr:uid="{5D16D84B-2E97-426B-9AEE-BDE726EF8107}"/>
    <cellStyle name="40% - 강조색1 10 4" xfId="1637" xr:uid="{529D0779-B808-4A7F-87B6-64004366D3A3}"/>
    <cellStyle name="40% - 강조색1 10 4 2" xfId="4413" xr:uid="{9A4A9C7B-DF34-4ED5-8D0F-C76B572F14F5}"/>
    <cellStyle name="40% - 강조색1 10 4 2 2" xfId="9939" xr:uid="{ED530D21-B183-4D62-9C0E-D39BE4FCBF47}"/>
    <cellStyle name="40% - 강조색1 10 4 2 2 2" xfId="20968" xr:uid="{DC42523D-36C1-4613-AFC2-98A73C535B1C}"/>
    <cellStyle name="40% - 강조색1 10 4 2 2 2 2" xfId="43017" xr:uid="{385F3988-7A0E-4B9F-A4B9-8C3F9FDB0CF6}"/>
    <cellStyle name="40% - 강조색1 10 4 2 2 3" xfId="31997" xr:uid="{6B1EEB54-FCD3-41FD-A039-CADE592DB290}"/>
    <cellStyle name="40% - 강조색1 10 4 2 3" xfId="15458" xr:uid="{17071D33-E6C0-44E1-9804-9FC2F2CE2C11}"/>
    <cellStyle name="40% - 강조색1 10 4 2 3 2" xfId="37507" xr:uid="{67DE930E-60A9-4C3A-A9C0-F7A649D41C65}"/>
    <cellStyle name="40% - 강조색1 10 4 2 4" xfId="26487" xr:uid="{BC0DF1B2-887E-476D-8753-A6B4385C65F1}"/>
    <cellStyle name="40% - 강조색1 10 4 2 5" xfId="52645" xr:uid="{22C3801C-2BC7-4711-BCB8-301E963242E1}"/>
    <cellStyle name="40% - 강조색1 10 4 3" xfId="7184" xr:uid="{5A6D6F8C-92A0-4F50-A057-D14321393F1A}"/>
    <cellStyle name="40% - 강조색1 10 4 3 2" xfId="18213" xr:uid="{1ECE9A6D-FB34-465A-9D3D-6F816BA3B83B}"/>
    <cellStyle name="40% - 강조색1 10 4 3 2 2" xfId="40262" xr:uid="{612F1DE6-9216-4749-8147-49277196C126}"/>
    <cellStyle name="40% - 강조색1 10 4 3 3" xfId="29242" xr:uid="{65B0B39A-D685-449A-BF8E-E6009643F8CA}"/>
    <cellStyle name="40% - 강조색1 10 4 4" xfId="12703" xr:uid="{C4DEB7DA-172C-4A84-B188-20717BA48AD4}"/>
    <cellStyle name="40% - 강조색1 10 4 4 2" xfId="34752" xr:uid="{2EA7E78D-64CC-41E0-8E88-49027BC9CD6C}"/>
    <cellStyle name="40% - 강조색1 10 4 5" xfId="23732" xr:uid="{60394312-B1D2-42B5-94C6-FA79DA316F50}"/>
    <cellStyle name="40% - 강조색1 10 4 6" xfId="49890" xr:uid="{21FFDC79-0056-4224-BA41-0EDE1B528AB6}"/>
    <cellStyle name="40% - 강조색1 10 5" xfId="3037" xr:uid="{A05990F8-11D5-44F3-B16A-BBE26D6AE802}"/>
    <cellStyle name="40% - 강조색1 10 5 2" xfId="8563" xr:uid="{E278B355-5589-450A-9904-4B5BC6FD1580}"/>
    <cellStyle name="40% - 강조색1 10 5 2 2" xfId="19592" xr:uid="{19C0A47B-EF87-4A2F-BBDF-7C2953A355C2}"/>
    <cellStyle name="40% - 강조색1 10 5 2 2 2" xfId="41641" xr:uid="{C7BCB686-D387-4A6D-9881-7C9B4251CCC4}"/>
    <cellStyle name="40% - 강조색1 10 5 2 3" xfId="30621" xr:uid="{F76D7B2A-9AC3-4E54-9088-C58013906548}"/>
    <cellStyle name="40% - 강조색1 10 5 3" xfId="14082" xr:uid="{1D33C28E-9958-4E76-96E8-6FD4327DEBF5}"/>
    <cellStyle name="40% - 강조색1 10 5 3 2" xfId="36131" xr:uid="{B0B211F2-AF0B-4F1E-9430-12AF835977C3}"/>
    <cellStyle name="40% - 강조색1 10 5 4" xfId="25111" xr:uid="{1DD624BD-950C-4CB2-9C45-0541C3A8F1E8}"/>
    <cellStyle name="40% - 강조색1 10 5 5" xfId="51269" xr:uid="{0290286A-F857-4C9F-B000-E545620E4412}"/>
    <cellStyle name="40% - 강조색1 10 6" xfId="5808" xr:uid="{3E271DAC-ED55-455D-AC19-E1396B19AE45}"/>
    <cellStyle name="40% - 강조색1 10 6 2" xfId="16837" xr:uid="{52A9FE60-75B9-48B2-A592-06C04D405FA6}"/>
    <cellStyle name="40% - 강조색1 10 6 2 2" xfId="38886" xr:uid="{EAC1596E-62E7-4DA7-87C3-34AB31476737}"/>
    <cellStyle name="40% - 강조색1 10 6 3" xfId="27866" xr:uid="{665BCBBC-C2E4-4494-AF96-24153A1C7871}"/>
    <cellStyle name="40% - 강조색1 10 6 4" xfId="54023" xr:uid="{CCCDBC79-192B-4B42-AF73-8945710234C2}"/>
    <cellStyle name="40% - 강조색1 10 7" xfId="11327" xr:uid="{5A529191-B460-4C5D-95E2-35E438003684}"/>
    <cellStyle name="40% - 강조색1 10 7 2" xfId="33376" xr:uid="{83968423-41BA-4C3A-B70E-07A0A32BB3FF}"/>
    <cellStyle name="40% - 강조색1 10 8" xfId="22356" xr:uid="{2DD3FBA1-4E06-481C-8149-5063B94A4995}"/>
    <cellStyle name="40% - 강조색1 10 9" xfId="48514" xr:uid="{7BA12D86-4CBB-4EFB-B25B-92E6FE7B58BC}"/>
    <cellStyle name="40% - 강조색1 11" xfId="302" xr:uid="{00000000-0005-0000-0000-00001D010000}"/>
    <cellStyle name="40% - 강조색1 11 2" xfId="662" xr:uid="{00000000-0005-0000-0000-00001E010000}"/>
    <cellStyle name="40% - 강조색1 11 2 2" xfId="1399" xr:uid="{F706FBF5-9376-48B9-BA94-9DF376D4D4DF}"/>
    <cellStyle name="40% - 강조색1 11 2 2 2" xfId="2793" xr:uid="{A7115E94-9CAF-4486-8E41-EA3DD73F4429}"/>
    <cellStyle name="40% - 강조색1 11 2 2 2 2" xfId="5569" xr:uid="{E5010C59-0196-4104-9B80-8C4ADCE6A252}"/>
    <cellStyle name="40% - 강조색1 11 2 2 2 2 2" xfId="11095" xr:uid="{5BB0A665-DD04-4D87-AE6D-8FB212F8BCEA}"/>
    <cellStyle name="40% - 강조색1 11 2 2 2 2 2 2" xfId="22124" xr:uid="{66D4F193-B344-4590-8274-686A17A69177}"/>
    <cellStyle name="40% - 강조색1 11 2 2 2 2 2 2 2" xfId="44173" xr:uid="{DB157290-9BFD-481A-88E9-4B2BB0D95641}"/>
    <cellStyle name="40% - 강조색1 11 2 2 2 2 2 3" xfId="33153" xr:uid="{1346BFB9-E8B2-4089-9FE5-B5DDCB875584}"/>
    <cellStyle name="40% - 강조색1 11 2 2 2 2 3" xfId="16614" xr:uid="{9B74401F-AC8A-409F-8B46-F5E528D9CBEF}"/>
    <cellStyle name="40% - 강조색1 11 2 2 2 2 3 2" xfId="38663" xr:uid="{2C1140A9-C95D-4942-895A-3CA2FBC4C7DA}"/>
    <cellStyle name="40% - 강조색1 11 2 2 2 2 4" xfId="27643" xr:uid="{AF13EA53-15A2-48F5-A7AC-5B5B95FBDF89}"/>
    <cellStyle name="40% - 강조색1 11 2 2 2 2 5" xfId="53801" xr:uid="{6340F2A2-74E5-491F-BF35-F434EE566241}"/>
    <cellStyle name="40% - 강조색1 11 2 2 2 3" xfId="8340" xr:uid="{7A23E790-F87A-4C3B-A94D-38BA0F586A47}"/>
    <cellStyle name="40% - 강조색1 11 2 2 2 3 2" xfId="19369" xr:uid="{9B4A644E-939C-4F32-A240-13C56E68777F}"/>
    <cellStyle name="40% - 강조색1 11 2 2 2 3 2 2" xfId="41418" xr:uid="{CB8610FC-9FBB-4241-980E-83D44CF666DB}"/>
    <cellStyle name="40% - 강조색1 11 2 2 2 3 3" xfId="30398" xr:uid="{C4218DF9-5FD2-448F-914E-1409C8211F82}"/>
    <cellStyle name="40% - 강조색1 11 2 2 2 4" xfId="13859" xr:uid="{AAC727CF-A591-4832-9E30-5BE60C5517F0}"/>
    <cellStyle name="40% - 강조색1 11 2 2 2 4 2" xfId="35908" xr:uid="{A375832E-DB97-4701-8A50-6E4CDA228185}"/>
    <cellStyle name="40% - 강조색1 11 2 2 2 5" xfId="24888" xr:uid="{1D4E7A8F-58E3-46B3-B1C8-6ABFF6908496}"/>
    <cellStyle name="40% - 강조색1 11 2 2 2 6" xfId="51046" xr:uid="{2FE9081C-DD87-450A-89B7-0B161E847D2E}"/>
    <cellStyle name="40% - 강조색1 11 2 2 3" xfId="4193" xr:uid="{97C98277-F696-47C0-935B-0A040880F1B4}"/>
    <cellStyle name="40% - 강조색1 11 2 2 3 2" xfId="9719" xr:uid="{79695D1C-620F-434B-8BF7-D4C6D88E9A87}"/>
    <cellStyle name="40% - 강조색1 11 2 2 3 2 2" xfId="20748" xr:uid="{622F7CFF-AE89-416A-9A6F-2F45C3A49082}"/>
    <cellStyle name="40% - 강조색1 11 2 2 3 2 2 2" xfId="42797" xr:uid="{F0C1B0FA-E091-4818-B234-71D23026A2A3}"/>
    <cellStyle name="40% - 강조색1 11 2 2 3 2 3" xfId="31777" xr:uid="{F8DDCDF6-EB36-454C-91CE-F3D330FEEDB8}"/>
    <cellStyle name="40% - 강조색1 11 2 2 3 3" xfId="15238" xr:uid="{FBCD5975-3230-4D59-A204-10AA14701B9D}"/>
    <cellStyle name="40% - 강조색1 11 2 2 3 3 2" xfId="37287" xr:uid="{BC544DBD-14AC-4087-80E5-8C4391FB051C}"/>
    <cellStyle name="40% - 강조색1 11 2 2 3 4" xfId="26267" xr:uid="{05260BC4-9FB6-47EB-8216-1349DAFAE758}"/>
    <cellStyle name="40% - 강조색1 11 2 2 3 5" xfId="52425" xr:uid="{F68E8D45-BF3C-4C08-894C-2234A1C763FA}"/>
    <cellStyle name="40% - 강조색1 11 2 2 4" xfId="6964" xr:uid="{EE7DD8D6-0833-42B9-A6C0-CD1A59F47D4D}"/>
    <cellStyle name="40% - 강조색1 11 2 2 4 2" xfId="17993" xr:uid="{BCB35E70-5864-45F8-9E9C-9F75001C8DED}"/>
    <cellStyle name="40% - 강조색1 11 2 2 4 2 2" xfId="40042" xr:uid="{D8BAAC08-45C7-43ED-8B63-191C335B1D9C}"/>
    <cellStyle name="40% - 강조색1 11 2 2 4 3" xfId="29022" xr:uid="{F5815916-F94B-457D-B8EC-4238A31FBB09}"/>
    <cellStyle name="40% - 강조색1 11 2 2 4 4" xfId="55178" xr:uid="{FDA9D32B-290E-4EE7-B594-C45E608FF656}"/>
    <cellStyle name="40% - 강조색1 11 2 2 5" xfId="12483" xr:uid="{697CB132-0171-4EFF-8AFC-4F2B06D17ECB}"/>
    <cellStyle name="40% - 강조색1 11 2 2 5 2" xfId="34532" xr:uid="{EE57D25F-3F07-4BE2-8B79-534B7D596C2E}"/>
    <cellStyle name="40% - 강조색1 11 2 2 6" xfId="23512" xr:uid="{02999C5B-9FB9-4373-9DCD-AEB1C707EF20}"/>
    <cellStyle name="40% - 강조색1 11 2 2 7" xfId="49669" xr:uid="{AF3BE9E3-FEE9-46FD-A251-6E87EA8D3B39}"/>
    <cellStyle name="40% - 강조색1 11 2 3" xfId="2105" xr:uid="{FD2C4C4A-5784-4228-A335-B829D1D4A48F}"/>
    <cellStyle name="40% - 강조색1 11 2 3 2" xfId="4881" xr:uid="{B7210AF3-8629-44D8-810E-BCCE178035B5}"/>
    <cellStyle name="40% - 강조색1 11 2 3 2 2" xfId="10407" xr:uid="{259AF35D-1FE8-447F-99D6-E0DBB4CCB2AC}"/>
    <cellStyle name="40% - 강조색1 11 2 3 2 2 2" xfId="21436" xr:uid="{CD3B7A86-4CB9-45D8-A5A8-AC094C6AAA56}"/>
    <cellStyle name="40% - 강조색1 11 2 3 2 2 2 2" xfId="43485" xr:uid="{DA2EE33E-F096-4EDD-80BA-2A39C8CAB1A7}"/>
    <cellStyle name="40% - 강조색1 11 2 3 2 2 3" xfId="32465" xr:uid="{5E059170-1337-4197-80D5-E964E17BF816}"/>
    <cellStyle name="40% - 강조색1 11 2 3 2 3" xfId="15926" xr:uid="{9E1A0146-FE69-4963-AC84-6B31BFE67F6A}"/>
    <cellStyle name="40% - 강조색1 11 2 3 2 3 2" xfId="37975" xr:uid="{FAC81781-DB59-469A-A316-59E8A7A689E1}"/>
    <cellStyle name="40% - 강조색1 11 2 3 2 4" xfId="26955" xr:uid="{399E459F-6C7B-44F2-8773-28CB5D9B8394}"/>
    <cellStyle name="40% - 강조색1 11 2 3 2 5" xfId="53113" xr:uid="{306592DC-11E1-4226-A16E-C1E5285B3E5E}"/>
    <cellStyle name="40% - 강조색1 11 2 3 3" xfId="7652" xr:uid="{0D2FC009-CCB2-42C1-AA8A-0AC9CA6F9DE7}"/>
    <cellStyle name="40% - 강조색1 11 2 3 3 2" xfId="18681" xr:uid="{8DC2A720-FDDA-4CA2-ABB4-C3E4558A5A82}"/>
    <cellStyle name="40% - 강조색1 11 2 3 3 2 2" xfId="40730" xr:uid="{93ABF7C6-2EE0-4E8A-8D97-CFB370C9C9A7}"/>
    <cellStyle name="40% - 강조색1 11 2 3 3 3" xfId="29710" xr:uid="{CEC9F90D-0523-474D-B09E-90332BB23F5A}"/>
    <cellStyle name="40% - 강조색1 11 2 3 4" xfId="13171" xr:uid="{1C325008-436A-457E-AE32-3823E06B1CF9}"/>
    <cellStyle name="40% - 강조색1 11 2 3 4 2" xfId="35220" xr:uid="{D899E534-467B-46BB-9952-F5CAB914FA73}"/>
    <cellStyle name="40% - 강조색1 11 2 3 5" xfId="24200" xr:uid="{F5DAF408-3B0B-4F87-AE4D-BE66809C7493}"/>
    <cellStyle name="40% - 강조색1 11 2 3 6" xfId="50358" xr:uid="{C91D9683-DA84-42D8-8EA9-4362E22AA9C1}"/>
    <cellStyle name="40% - 강조색1 11 2 4" xfId="3505" xr:uid="{CA476851-8E42-4E5B-83F9-0268BCE4921E}"/>
    <cellStyle name="40% - 강조색1 11 2 4 2" xfId="9031" xr:uid="{499AD188-E1C9-4FD2-BA2A-FEDA10426F0B}"/>
    <cellStyle name="40% - 강조색1 11 2 4 2 2" xfId="20060" xr:uid="{A00324CD-9C41-4B17-9D33-4946161F1628}"/>
    <cellStyle name="40% - 강조색1 11 2 4 2 2 2" xfId="42109" xr:uid="{A49C4618-C577-4106-88E3-4CDB4D781D43}"/>
    <cellStyle name="40% - 강조색1 11 2 4 2 3" xfId="31089" xr:uid="{94ED3A4F-098D-4D65-BD9E-4131C0790727}"/>
    <cellStyle name="40% - 강조색1 11 2 4 3" xfId="14550" xr:uid="{9701CE14-BE4F-49DB-B62B-699C564F1959}"/>
    <cellStyle name="40% - 강조색1 11 2 4 3 2" xfId="36599" xr:uid="{44FADF3B-3AEE-46BB-8AB6-2CFF1B937E8F}"/>
    <cellStyle name="40% - 강조색1 11 2 4 4" xfId="25579" xr:uid="{1EF14DC6-CE7A-4920-83B1-09E62240B312}"/>
    <cellStyle name="40% - 강조색1 11 2 4 5" xfId="51737" xr:uid="{1B6276E3-00D8-4B75-B007-9F5DB07F36D7}"/>
    <cellStyle name="40% - 강조색1 11 2 5" xfId="6276" xr:uid="{DD419455-1F1F-419B-9B13-7BDBCFB3DBF3}"/>
    <cellStyle name="40% - 강조색1 11 2 5 2" xfId="17305" xr:uid="{9951CD98-A4C1-4C8F-BA53-C2550AE22919}"/>
    <cellStyle name="40% - 강조색1 11 2 5 2 2" xfId="39354" xr:uid="{A60F7026-C620-4E40-B153-93257999A72D}"/>
    <cellStyle name="40% - 강조색1 11 2 5 3" xfId="28334" xr:uid="{7F992F93-99DC-4145-BA04-6305262DC24C}"/>
    <cellStyle name="40% - 강조색1 11 2 5 4" xfId="54490" xr:uid="{67980F64-503B-427B-95B4-1BD1F9D39DE0}"/>
    <cellStyle name="40% - 강조색1 11 2 6" xfId="11795" xr:uid="{04C961F2-C1D0-40DF-81C0-0805A156D8BD}"/>
    <cellStyle name="40% - 강조색1 11 2 6 2" xfId="33844" xr:uid="{481D79CE-FB34-4761-9257-120EDD92D227}"/>
    <cellStyle name="40% - 강조색1 11 2 7" xfId="22824" xr:uid="{8BFDDE6D-EC06-45C6-8890-19D56F7C679E}"/>
    <cellStyle name="40% - 강조색1 11 2 8" xfId="48981" xr:uid="{5D263E10-7B26-4B38-AE4F-70B08FCFDCAA}"/>
    <cellStyle name="40% - 강조색1 11 3" xfId="1057" xr:uid="{391FDF7F-F06C-4B6F-8190-61DB93DCCCDA}"/>
    <cellStyle name="40% - 강조색1 11 3 2" xfId="2451" xr:uid="{E0D45965-8666-4BA8-86EC-6F19ACAE10F6}"/>
    <cellStyle name="40% - 강조색1 11 3 2 2" xfId="5227" xr:uid="{0194003E-1F15-425D-9927-FF3962A6B29C}"/>
    <cellStyle name="40% - 강조색1 11 3 2 2 2" xfId="10753" xr:uid="{6AC6072C-C740-4CE3-964A-A7D9C9880E85}"/>
    <cellStyle name="40% - 강조색1 11 3 2 2 2 2" xfId="21782" xr:uid="{AB96F65A-140D-4778-9A33-5664F94E1057}"/>
    <cellStyle name="40% - 강조색1 11 3 2 2 2 2 2" xfId="43831" xr:uid="{B157F888-0E3D-42FE-81AA-D4B528979246}"/>
    <cellStyle name="40% - 강조색1 11 3 2 2 2 3" xfId="32811" xr:uid="{08007524-8938-4BE7-935C-8FA77CB29D56}"/>
    <cellStyle name="40% - 강조색1 11 3 2 2 3" xfId="16272" xr:uid="{F570B240-01F6-46C0-AAD6-2A946D5E3482}"/>
    <cellStyle name="40% - 강조색1 11 3 2 2 3 2" xfId="38321" xr:uid="{B92C708D-8F91-4412-8A89-9F90F0B491EC}"/>
    <cellStyle name="40% - 강조색1 11 3 2 2 4" xfId="27301" xr:uid="{EC39F1D7-DA1C-4AA9-AFC3-EBB87FA8FD02}"/>
    <cellStyle name="40% - 강조색1 11 3 2 2 5" xfId="53459" xr:uid="{F884B070-6E19-44A9-961E-0B7B643A0D97}"/>
    <cellStyle name="40% - 강조색1 11 3 2 3" xfId="7998" xr:uid="{0B8CD62D-33BE-427B-A70D-2DDBA5B91232}"/>
    <cellStyle name="40% - 강조색1 11 3 2 3 2" xfId="19027" xr:uid="{73207738-334A-49BA-ADFF-C1C05038F3E3}"/>
    <cellStyle name="40% - 강조색1 11 3 2 3 2 2" xfId="41076" xr:uid="{C2A48F75-8660-4C56-9877-8D30665F34C5}"/>
    <cellStyle name="40% - 강조색1 11 3 2 3 3" xfId="30056" xr:uid="{2EF47D5C-34A2-46B4-81FB-11F3FAA4721B}"/>
    <cellStyle name="40% - 강조색1 11 3 2 4" xfId="13517" xr:uid="{3C563CBE-DEDF-4A1D-91A1-E6D0CB29F2EE}"/>
    <cellStyle name="40% - 강조색1 11 3 2 4 2" xfId="35566" xr:uid="{A2B11785-323D-497C-AEA7-84D9BC49E579}"/>
    <cellStyle name="40% - 강조색1 11 3 2 5" xfId="24546" xr:uid="{E2C2E870-2782-4495-9518-51D70F1F81AF}"/>
    <cellStyle name="40% - 강조색1 11 3 2 6" xfId="50704" xr:uid="{9FD0DAE9-EB67-4A9D-9801-560AFDDF5A6D}"/>
    <cellStyle name="40% - 강조색1 11 3 3" xfId="3851" xr:uid="{912AA996-8BA6-4044-A07C-EC3F914762C7}"/>
    <cellStyle name="40% - 강조색1 11 3 3 2" xfId="9377" xr:uid="{91248150-ADE0-4BA1-9836-6C7C6B300CC2}"/>
    <cellStyle name="40% - 강조색1 11 3 3 2 2" xfId="20406" xr:uid="{2AEB81E4-6D9C-4771-A3DB-A13FBC20B174}"/>
    <cellStyle name="40% - 강조색1 11 3 3 2 2 2" xfId="42455" xr:uid="{8DA20A59-F89A-4469-BCBF-575C4B28CA43}"/>
    <cellStyle name="40% - 강조색1 11 3 3 2 3" xfId="31435" xr:uid="{AF757710-B3A7-49D6-99A6-49DEA0152F67}"/>
    <cellStyle name="40% - 강조색1 11 3 3 3" xfId="14896" xr:uid="{2799609D-37A2-4258-A5A2-1A9F9DFD7C05}"/>
    <cellStyle name="40% - 강조색1 11 3 3 3 2" xfId="36945" xr:uid="{1F15C5C4-280F-4CE5-AC25-EDA2A76DA4F2}"/>
    <cellStyle name="40% - 강조색1 11 3 3 4" xfId="25925" xr:uid="{EA92B8F4-CA34-4F75-9EBB-02E2E5BE877D}"/>
    <cellStyle name="40% - 강조색1 11 3 3 5" xfId="52083" xr:uid="{C1B9EB5B-A3F0-4F12-B7DA-85AE8C422C83}"/>
    <cellStyle name="40% - 강조색1 11 3 4" xfId="6622" xr:uid="{667E066D-E24E-4797-B8FE-2DBFB94E214B}"/>
    <cellStyle name="40% - 강조색1 11 3 4 2" xfId="17651" xr:uid="{BEDBEE04-C612-4E3E-B7BF-1363353508ED}"/>
    <cellStyle name="40% - 강조색1 11 3 4 2 2" xfId="39700" xr:uid="{D9698FAF-2E4F-4267-8B05-632EA17847B8}"/>
    <cellStyle name="40% - 강조색1 11 3 4 3" xfId="28680" xr:uid="{A54A1F3D-0B81-499C-87FA-EC402B2E9A85}"/>
    <cellStyle name="40% - 강조색1 11 3 4 4" xfId="54836" xr:uid="{E2A27F7D-E23C-4891-B58E-3E5B08D73035}"/>
    <cellStyle name="40% - 강조색1 11 3 5" xfId="12141" xr:uid="{1EB9FCAB-D2F1-45B1-B07D-E5268F8497AD}"/>
    <cellStyle name="40% - 강조색1 11 3 5 2" xfId="34190" xr:uid="{7926E4AE-D4DF-4346-A3AB-BC8C2E3973E8}"/>
    <cellStyle name="40% - 강조색1 11 3 6" xfId="23170" xr:uid="{9DE2E096-195A-439A-B698-7A91F12227B7}"/>
    <cellStyle name="40% - 강조색1 11 3 7" xfId="49327" xr:uid="{D351A1B9-0393-4290-92BA-5E09B8B1C118}"/>
    <cellStyle name="40% - 강조색1 11 4" xfId="1763" xr:uid="{BC774783-C474-45A3-B07F-DA8D69626ED8}"/>
    <cellStyle name="40% - 강조색1 11 4 2" xfId="4539" xr:uid="{D782BD9D-7336-42CC-9725-3180A30311F5}"/>
    <cellStyle name="40% - 강조색1 11 4 2 2" xfId="10065" xr:uid="{2C1C7BFB-8EA7-4FC9-A83D-269C3708BB67}"/>
    <cellStyle name="40% - 강조색1 11 4 2 2 2" xfId="21094" xr:uid="{BEC78839-7DB0-4A19-87B7-89CFD322C6E9}"/>
    <cellStyle name="40% - 강조색1 11 4 2 2 2 2" xfId="43143" xr:uid="{9899BDEC-EF8D-432C-9121-FB550898B152}"/>
    <cellStyle name="40% - 강조색1 11 4 2 2 3" xfId="32123" xr:uid="{E6DDF7CD-DCE9-4B2F-BEAC-718B58FD8B22}"/>
    <cellStyle name="40% - 강조색1 11 4 2 3" xfId="15584" xr:uid="{E8295718-1A28-4AAA-B368-5A37A150FE2A}"/>
    <cellStyle name="40% - 강조색1 11 4 2 3 2" xfId="37633" xr:uid="{0D1C6DE1-26D0-4CD3-BA81-569AAC05ADA2}"/>
    <cellStyle name="40% - 강조색1 11 4 2 4" xfId="26613" xr:uid="{06038D3D-DAFB-42AB-875D-AAA55DF2B69D}"/>
    <cellStyle name="40% - 강조색1 11 4 2 5" xfId="52771" xr:uid="{6A7FD17E-5EC3-4BBE-841B-C8DB48713D6F}"/>
    <cellStyle name="40% - 강조색1 11 4 3" xfId="7310" xr:uid="{EBB76FDB-5E87-47A5-88B5-8928FC6623CA}"/>
    <cellStyle name="40% - 강조색1 11 4 3 2" xfId="18339" xr:uid="{4B9FC3FE-540B-4EE5-8F0E-2C98DF06ABFF}"/>
    <cellStyle name="40% - 강조색1 11 4 3 2 2" xfId="40388" xr:uid="{E73D0360-33E8-4A1B-858F-693534E0A5B1}"/>
    <cellStyle name="40% - 강조색1 11 4 3 3" xfId="29368" xr:uid="{1B3348EC-3470-486C-B7ED-13390DB7D43D}"/>
    <cellStyle name="40% - 강조색1 11 4 4" xfId="12829" xr:uid="{BA8F5DEF-B503-40A4-AD29-48694E3487EE}"/>
    <cellStyle name="40% - 강조색1 11 4 4 2" xfId="34878" xr:uid="{824E012E-5F41-4333-93E0-CC05340EDFA1}"/>
    <cellStyle name="40% - 강조색1 11 4 5" xfId="23858" xr:uid="{E4757E2B-A572-40CB-BF87-9F13A8577D4F}"/>
    <cellStyle name="40% - 강조색1 11 4 6" xfId="50016" xr:uid="{C3C82DD3-2D5E-42BD-A01E-1D69CBA466AB}"/>
    <cellStyle name="40% - 강조색1 11 5" xfId="3163" xr:uid="{06EA557E-BA56-434A-85B1-E599B12098D7}"/>
    <cellStyle name="40% - 강조색1 11 5 2" xfId="8689" xr:uid="{F031B23D-66D8-423B-999C-761EDDA35AA6}"/>
    <cellStyle name="40% - 강조색1 11 5 2 2" xfId="19718" xr:uid="{F585B78B-59D9-49B8-8062-2DA329794666}"/>
    <cellStyle name="40% - 강조색1 11 5 2 2 2" xfId="41767" xr:uid="{9A79699F-BA4A-48F1-86A0-F304629384DE}"/>
    <cellStyle name="40% - 강조색1 11 5 2 3" xfId="30747" xr:uid="{E861BE49-71B9-49AC-809A-9A04E115D0D0}"/>
    <cellStyle name="40% - 강조색1 11 5 3" xfId="14208" xr:uid="{C70812A7-AF29-489C-B007-C16779863A1B}"/>
    <cellStyle name="40% - 강조색1 11 5 3 2" xfId="36257" xr:uid="{A39504C1-BB61-445E-9E0D-F473F644103C}"/>
    <cellStyle name="40% - 강조색1 11 5 4" xfId="25237" xr:uid="{6399F4B1-CA0E-42D9-973D-F65B6C090652}"/>
    <cellStyle name="40% - 강조색1 11 5 5" xfId="51395" xr:uid="{BEF9EA4B-1E74-40A0-A767-86BB35B7CDB9}"/>
    <cellStyle name="40% - 강조색1 11 6" xfId="5934" xr:uid="{5C09BC1B-5BBF-42C4-B772-6B48C6A53B51}"/>
    <cellStyle name="40% - 강조색1 11 6 2" xfId="16963" xr:uid="{37B8B720-647B-408F-AEDE-153391577A80}"/>
    <cellStyle name="40% - 강조색1 11 6 2 2" xfId="39012" xr:uid="{B3231A75-4C6C-475B-9FA6-DBFACA238310}"/>
    <cellStyle name="40% - 강조색1 11 6 3" xfId="27992" xr:uid="{C6C49179-4C25-4E7D-98AF-CB3739A738AB}"/>
    <cellStyle name="40% - 강조색1 11 6 4" xfId="54149" xr:uid="{C85BF314-4629-4495-B63C-6CBFD8FA413A}"/>
    <cellStyle name="40% - 강조색1 11 7" xfId="11453" xr:uid="{1B953FFA-F3E0-4678-8C9F-4D58260B72F7}"/>
    <cellStyle name="40% - 강조색1 11 7 2" xfId="33502" xr:uid="{6166C408-2938-4195-B392-CBE33E0158F7}"/>
    <cellStyle name="40% - 강조색1 11 8" xfId="22482" xr:uid="{5727D202-2AE4-487B-983E-509CE58EB9FB}"/>
    <cellStyle name="40% - 강조색1 11 9" xfId="48640" xr:uid="{29BDBF1D-5F22-4F9E-8F8F-E46D6BF659BB}"/>
    <cellStyle name="40% - 강조색1 12" xfId="317" xr:uid="{00000000-0005-0000-0000-00001F010000}"/>
    <cellStyle name="40% - 강조색1 12 2" xfId="677" xr:uid="{00000000-0005-0000-0000-000020010000}"/>
    <cellStyle name="40% - 강조색1 12 2 2" xfId="1414" xr:uid="{7488D1FE-B86C-4296-8436-AFCBB41567D9}"/>
    <cellStyle name="40% - 강조색1 12 2 2 2" xfId="2808" xr:uid="{E93552FA-3AB6-4953-9AA5-7127F4D1F41C}"/>
    <cellStyle name="40% - 강조색1 12 2 2 2 2" xfId="5584" xr:uid="{940A36D6-26F5-4057-BADB-BF68F30E5EAD}"/>
    <cellStyle name="40% - 강조색1 12 2 2 2 2 2" xfId="11110" xr:uid="{2A401687-5EF2-468F-9660-CBE5142234A9}"/>
    <cellStyle name="40% - 강조색1 12 2 2 2 2 2 2" xfId="22139" xr:uid="{AB605E4E-A198-4802-A29C-0F65113B6FB3}"/>
    <cellStyle name="40% - 강조색1 12 2 2 2 2 2 2 2" xfId="44188" xr:uid="{863188F1-37F6-4451-8984-67D34FE51A4A}"/>
    <cellStyle name="40% - 강조색1 12 2 2 2 2 2 3" xfId="33168" xr:uid="{03C087FF-7F49-469E-AA17-A77952228CEB}"/>
    <cellStyle name="40% - 강조색1 12 2 2 2 2 3" xfId="16629" xr:uid="{376363B5-13AB-4D53-A205-7B9A90C90E49}"/>
    <cellStyle name="40% - 강조색1 12 2 2 2 2 3 2" xfId="38678" xr:uid="{87D07A94-EF28-4C85-8859-6FA9BAD6B336}"/>
    <cellStyle name="40% - 강조색1 12 2 2 2 2 4" xfId="27658" xr:uid="{8CA6BCF1-9707-4783-85DC-1C9F3032B25C}"/>
    <cellStyle name="40% - 강조색1 12 2 2 2 2 5" xfId="53816" xr:uid="{1B1D815C-FE72-48B5-8688-23D8A11290C3}"/>
    <cellStyle name="40% - 강조색1 12 2 2 2 3" xfId="8355" xr:uid="{CC542249-1DB7-4DDB-97FE-9EC03CA0892D}"/>
    <cellStyle name="40% - 강조색1 12 2 2 2 3 2" xfId="19384" xr:uid="{A6D5B7A9-F359-4644-9F91-CFEAE56BF21F}"/>
    <cellStyle name="40% - 강조색1 12 2 2 2 3 2 2" xfId="41433" xr:uid="{3E886AEE-F828-4D1A-B21A-B70948AD17F2}"/>
    <cellStyle name="40% - 강조색1 12 2 2 2 3 3" xfId="30413" xr:uid="{A99DDE28-49D9-4570-82DF-B06447E7893A}"/>
    <cellStyle name="40% - 강조색1 12 2 2 2 4" xfId="13874" xr:uid="{9A4F960A-D3D7-4ED5-A32F-99DF99A8483C}"/>
    <cellStyle name="40% - 강조색1 12 2 2 2 4 2" xfId="35923" xr:uid="{F7041C84-A6ED-4F1C-AD31-83F6DE329810}"/>
    <cellStyle name="40% - 강조색1 12 2 2 2 5" xfId="24903" xr:uid="{2B28B1D7-B586-4D35-A710-D35438271A93}"/>
    <cellStyle name="40% - 강조색1 12 2 2 2 6" xfId="51061" xr:uid="{A328FC41-96CE-4522-8DCF-F395CAFA6564}"/>
    <cellStyle name="40% - 강조색1 12 2 2 3" xfId="4208" xr:uid="{694F27F7-FC6F-4B65-8E56-DF51D17B4FE8}"/>
    <cellStyle name="40% - 강조색1 12 2 2 3 2" xfId="9734" xr:uid="{49431AF8-502B-4C24-BDB7-2B1345D83466}"/>
    <cellStyle name="40% - 강조색1 12 2 2 3 2 2" xfId="20763" xr:uid="{4787A458-9F80-49C6-9AA3-7AFCDD905520}"/>
    <cellStyle name="40% - 강조색1 12 2 2 3 2 2 2" xfId="42812" xr:uid="{B1F0B4A9-3B50-4B10-95CE-CE732E5F661F}"/>
    <cellStyle name="40% - 강조색1 12 2 2 3 2 3" xfId="31792" xr:uid="{6817CC3A-F240-4C6E-9F5D-D0E51B4A957B}"/>
    <cellStyle name="40% - 강조색1 12 2 2 3 3" xfId="15253" xr:uid="{AF3F6E4E-80C6-49C0-9EB8-D346FD08892B}"/>
    <cellStyle name="40% - 강조색1 12 2 2 3 3 2" xfId="37302" xr:uid="{FA44EC96-4E6C-4121-9E31-9BAE0F4FB93D}"/>
    <cellStyle name="40% - 강조색1 12 2 2 3 4" xfId="26282" xr:uid="{849A6BDE-B96C-4A33-A470-E25968F6F256}"/>
    <cellStyle name="40% - 강조색1 12 2 2 3 5" xfId="52440" xr:uid="{CAED6910-78A7-42D0-894E-D37859188CB5}"/>
    <cellStyle name="40% - 강조색1 12 2 2 4" xfId="6979" xr:uid="{396C771C-568F-42EC-83E6-85D7FDA78A31}"/>
    <cellStyle name="40% - 강조색1 12 2 2 4 2" xfId="18008" xr:uid="{412F49DC-7F61-4B74-B463-481FE6B2679C}"/>
    <cellStyle name="40% - 강조색1 12 2 2 4 2 2" xfId="40057" xr:uid="{19BFE742-92F0-450D-80DB-BF80258A28EB}"/>
    <cellStyle name="40% - 강조색1 12 2 2 4 3" xfId="29037" xr:uid="{4C8C7910-163C-496C-9428-A204903CC79D}"/>
    <cellStyle name="40% - 강조색1 12 2 2 4 4" xfId="55193" xr:uid="{7CF820B9-31BB-4B08-8972-78219E314962}"/>
    <cellStyle name="40% - 강조색1 12 2 2 5" xfId="12498" xr:uid="{99D60568-F5CA-4D4F-BFF7-3A1813E75F3F}"/>
    <cellStyle name="40% - 강조색1 12 2 2 5 2" xfId="34547" xr:uid="{542AF922-CDAC-44B1-8B80-D294F04793C2}"/>
    <cellStyle name="40% - 강조색1 12 2 2 6" xfId="23527" xr:uid="{4187B616-130C-4A6C-BE32-700BA5DD8AEA}"/>
    <cellStyle name="40% - 강조색1 12 2 2 7" xfId="49684" xr:uid="{F0D3CAF9-5F23-49AE-9C5F-5BD5D8CC3657}"/>
    <cellStyle name="40% - 강조색1 12 2 3" xfId="2120" xr:uid="{DC674523-053C-4272-9FAB-FCD9C218CC61}"/>
    <cellStyle name="40% - 강조색1 12 2 3 2" xfId="4896" xr:uid="{D8FEC468-411B-48D1-B29D-8BC753421BB0}"/>
    <cellStyle name="40% - 강조색1 12 2 3 2 2" xfId="10422" xr:uid="{7605BFDD-E506-4182-A205-AA137708C924}"/>
    <cellStyle name="40% - 강조색1 12 2 3 2 2 2" xfId="21451" xr:uid="{559D5FCF-0E74-4A8F-B48D-BF5489E1C687}"/>
    <cellStyle name="40% - 강조색1 12 2 3 2 2 2 2" xfId="43500" xr:uid="{1E29FD90-E6DD-48F1-AB0E-E10E891F1593}"/>
    <cellStyle name="40% - 강조색1 12 2 3 2 2 3" xfId="32480" xr:uid="{D33BA051-B89F-4D00-B365-7533783AC63F}"/>
    <cellStyle name="40% - 강조색1 12 2 3 2 3" xfId="15941" xr:uid="{C1EFF182-BE7D-44EB-A6D5-C6F462190D01}"/>
    <cellStyle name="40% - 강조색1 12 2 3 2 3 2" xfId="37990" xr:uid="{5F724909-6B69-42D2-ACEF-C8F2671A909F}"/>
    <cellStyle name="40% - 강조색1 12 2 3 2 4" xfId="26970" xr:uid="{F4277B21-1EC5-47ED-8EAD-730A6FDB0A27}"/>
    <cellStyle name="40% - 강조색1 12 2 3 2 5" xfId="53128" xr:uid="{1AC73C7C-EF00-4BFF-AEC3-1EC6C20EBA7D}"/>
    <cellStyle name="40% - 강조색1 12 2 3 3" xfId="7667" xr:uid="{F0B88ACE-BAEC-46E2-961C-5CDBA4541ABE}"/>
    <cellStyle name="40% - 강조색1 12 2 3 3 2" xfId="18696" xr:uid="{B887A35E-76A2-4E8F-8887-159D72EB3DEE}"/>
    <cellStyle name="40% - 강조색1 12 2 3 3 2 2" xfId="40745" xr:uid="{6E65D4DA-BB3B-498F-8750-1C3F00E7E341}"/>
    <cellStyle name="40% - 강조색1 12 2 3 3 3" xfId="29725" xr:uid="{11061447-453D-412C-8ECB-5DB6D7D860A1}"/>
    <cellStyle name="40% - 강조색1 12 2 3 4" xfId="13186" xr:uid="{7FFF9D1F-5007-44E6-9D15-99ED7BC93241}"/>
    <cellStyle name="40% - 강조색1 12 2 3 4 2" xfId="35235" xr:uid="{57B0F7A8-9FB5-4503-90B3-F9A8FED1898E}"/>
    <cellStyle name="40% - 강조색1 12 2 3 5" xfId="24215" xr:uid="{D4DC2F5F-3B5A-4704-9C14-C6332EC40CCD}"/>
    <cellStyle name="40% - 강조색1 12 2 3 6" xfId="50373" xr:uid="{41581823-C794-4409-A8AB-96AD8CC9D6B7}"/>
    <cellStyle name="40% - 강조색1 12 2 4" xfId="3520" xr:uid="{27BE1FBC-3A60-4587-A27D-8E18FDEB2430}"/>
    <cellStyle name="40% - 강조색1 12 2 4 2" xfId="9046" xr:uid="{66E58F9E-3DAB-45AA-8F1D-4FBF2EB8A2EB}"/>
    <cellStyle name="40% - 강조색1 12 2 4 2 2" xfId="20075" xr:uid="{559429F3-8B21-4C3E-82AE-FAE1B9904EB6}"/>
    <cellStyle name="40% - 강조색1 12 2 4 2 2 2" xfId="42124" xr:uid="{040EE830-1AAE-40E0-8776-4C5F67168173}"/>
    <cellStyle name="40% - 강조색1 12 2 4 2 3" xfId="31104" xr:uid="{D6850B55-9EE0-46ED-8B7A-0E726E2CD6DB}"/>
    <cellStyle name="40% - 강조색1 12 2 4 3" xfId="14565" xr:uid="{921E6087-E242-4C23-BF80-633726D91109}"/>
    <cellStyle name="40% - 강조색1 12 2 4 3 2" xfId="36614" xr:uid="{0382DE67-298A-4F36-A033-0A2249E2B092}"/>
    <cellStyle name="40% - 강조색1 12 2 4 4" xfId="25594" xr:uid="{4E7C9BB5-1543-4CA3-BEB5-BC9333D19BB3}"/>
    <cellStyle name="40% - 강조색1 12 2 4 5" xfId="51752" xr:uid="{7C6083EC-65A4-468F-9A71-724FD2E838D1}"/>
    <cellStyle name="40% - 강조색1 12 2 5" xfId="6291" xr:uid="{1A7F004F-9BB8-4169-8F70-F56DC5E859BF}"/>
    <cellStyle name="40% - 강조색1 12 2 5 2" xfId="17320" xr:uid="{0BAA0D6E-5EE5-474C-B1D8-7AE9962EECDE}"/>
    <cellStyle name="40% - 강조색1 12 2 5 2 2" xfId="39369" xr:uid="{74ECE2B3-85E9-4BB7-BA19-F00680E07223}"/>
    <cellStyle name="40% - 강조색1 12 2 5 3" xfId="28349" xr:uid="{1670110E-3DA5-4A7B-9D4A-2D727B05FF96}"/>
    <cellStyle name="40% - 강조색1 12 2 5 4" xfId="54505" xr:uid="{D4D3C7BF-B8CE-4EB8-AECA-5323486F024C}"/>
    <cellStyle name="40% - 강조색1 12 2 6" xfId="11810" xr:uid="{93C3F2B1-7773-400D-A83C-666E16436E1F}"/>
    <cellStyle name="40% - 강조색1 12 2 6 2" xfId="33859" xr:uid="{1D3168D7-C830-4C22-9943-0C1FB950DC28}"/>
    <cellStyle name="40% - 강조색1 12 2 7" xfId="22839" xr:uid="{56BF7953-ADC0-4569-845E-689AC8057A0C}"/>
    <cellStyle name="40% - 강조색1 12 2 8" xfId="48996" xr:uid="{AF9EE363-9250-4548-80FC-E2EBFACA3AA6}"/>
    <cellStyle name="40% - 강조색1 12 3" xfId="1072" xr:uid="{FBD6F3D3-3351-45D6-BD00-AE4C95D1EC50}"/>
    <cellStyle name="40% - 강조색1 12 3 2" xfId="2466" xr:uid="{7E6092E1-187B-4FD7-B95D-8E9AFBF0D2B1}"/>
    <cellStyle name="40% - 강조색1 12 3 2 2" xfId="5242" xr:uid="{492E9EE5-5B33-463E-941C-281F06FDEE8C}"/>
    <cellStyle name="40% - 강조색1 12 3 2 2 2" xfId="10768" xr:uid="{C889B070-270A-46C3-B807-3E9A6F12519C}"/>
    <cellStyle name="40% - 강조색1 12 3 2 2 2 2" xfId="21797" xr:uid="{BB6D733D-2DE4-4EB6-9380-9A0A4D4035CE}"/>
    <cellStyle name="40% - 강조색1 12 3 2 2 2 2 2" xfId="43846" xr:uid="{31F6574E-81E6-4036-A83B-EB1BFE6EE60B}"/>
    <cellStyle name="40% - 강조색1 12 3 2 2 2 3" xfId="32826" xr:uid="{A35F4F56-1339-44C2-9A19-165C05129821}"/>
    <cellStyle name="40% - 강조색1 12 3 2 2 3" xfId="16287" xr:uid="{3D1A73BF-BEDD-4D00-9E96-7753DF3B63A7}"/>
    <cellStyle name="40% - 강조색1 12 3 2 2 3 2" xfId="38336" xr:uid="{FD3E737D-320B-4EF7-B196-5BF56F776901}"/>
    <cellStyle name="40% - 강조색1 12 3 2 2 4" xfId="27316" xr:uid="{2575EC11-0B2C-4D95-B605-1D5628831FF6}"/>
    <cellStyle name="40% - 강조색1 12 3 2 2 5" xfId="53474" xr:uid="{24F56F7D-3C4A-4367-8ED0-698B16B99D1F}"/>
    <cellStyle name="40% - 강조색1 12 3 2 3" xfId="8013" xr:uid="{709C821C-3F11-474C-8440-BC6DDB0F01A7}"/>
    <cellStyle name="40% - 강조색1 12 3 2 3 2" xfId="19042" xr:uid="{447DF9D6-2C52-4EE6-A34D-F4B23C1C735C}"/>
    <cellStyle name="40% - 강조색1 12 3 2 3 2 2" xfId="41091" xr:uid="{4EF4C04E-683D-4C94-89C5-13F28C2CF9AE}"/>
    <cellStyle name="40% - 강조색1 12 3 2 3 3" xfId="30071" xr:uid="{E569FDD7-9E80-419D-B092-3D228E763210}"/>
    <cellStyle name="40% - 강조색1 12 3 2 4" xfId="13532" xr:uid="{8D049FD6-823E-4765-8DF4-7F97135134E5}"/>
    <cellStyle name="40% - 강조색1 12 3 2 4 2" xfId="35581" xr:uid="{BB229612-449B-41CA-8707-D6EAA9FF6E29}"/>
    <cellStyle name="40% - 강조색1 12 3 2 5" xfId="24561" xr:uid="{5DFEBC28-A5D0-420B-8839-2E7D88981387}"/>
    <cellStyle name="40% - 강조색1 12 3 2 6" xfId="50719" xr:uid="{B11E50D1-A0C7-4A83-8704-B157AAD2B362}"/>
    <cellStyle name="40% - 강조색1 12 3 3" xfId="3866" xr:uid="{B86A0F4B-6DC2-418A-AE02-A414E3D27441}"/>
    <cellStyle name="40% - 강조색1 12 3 3 2" xfId="9392" xr:uid="{BF4ABBFE-D5B5-4178-B39D-B6E785271242}"/>
    <cellStyle name="40% - 강조색1 12 3 3 2 2" xfId="20421" xr:uid="{462B0D7E-758D-41EE-8AF4-E786E56C4DDC}"/>
    <cellStyle name="40% - 강조색1 12 3 3 2 2 2" xfId="42470" xr:uid="{8A8E0FD4-F2C1-4691-99BB-045B00CE5D70}"/>
    <cellStyle name="40% - 강조색1 12 3 3 2 3" xfId="31450" xr:uid="{7B880DE7-0CA8-4218-89F3-72FF7E14C96F}"/>
    <cellStyle name="40% - 강조색1 12 3 3 3" xfId="14911" xr:uid="{8C3480EE-664D-4814-A3D6-8D5540F43265}"/>
    <cellStyle name="40% - 강조색1 12 3 3 3 2" xfId="36960" xr:uid="{767227B4-B3F3-458B-9465-5C1AE16D745B}"/>
    <cellStyle name="40% - 강조색1 12 3 3 4" xfId="25940" xr:uid="{55F1ACDC-1073-46AC-A352-11F787FD736A}"/>
    <cellStyle name="40% - 강조색1 12 3 3 5" xfId="52098" xr:uid="{6623B1CA-C9F5-42F0-B741-DB861539F66A}"/>
    <cellStyle name="40% - 강조색1 12 3 4" xfId="6637" xr:uid="{DBA45F46-EDD2-4D57-982B-27FCA8C27435}"/>
    <cellStyle name="40% - 강조색1 12 3 4 2" xfId="17666" xr:uid="{5A491A45-15E1-4F4B-A577-00F386CBF381}"/>
    <cellStyle name="40% - 강조색1 12 3 4 2 2" xfId="39715" xr:uid="{0C9304F8-D4B6-4FEB-89AC-687B16C59179}"/>
    <cellStyle name="40% - 강조색1 12 3 4 3" xfId="28695" xr:uid="{6F7C6DD4-F9AF-4577-9047-0DF186D358DF}"/>
    <cellStyle name="40% - 강조색1 12 3 4 4" xfId="54851" xr:uid="{4D50DA36-D06C-4D97-B790-490A2AA88A45}"/>
    <cellStyle name="40% - 강조색1 12 3 5" xfId="12156" xr:uid="{EEB28CA9-E0F4-408A-9C42-82C0B443A509}"/>
    <cellStyle name="40% - 강조색1 12 3 5 2" xfId="34205" xr:uid="{7A5B86B8-C0E8-49D7-8AF8-723F8479B4C1}"/>
    <cellStyle name="40% - 강조색1 12 3 6" xfId="23185" xr:uid="{E8097C68-EA31-44D1-8E75-E1773E866F3F}"/>
    <cellStyle name="40% - 강조색1 12 3 7" xfId="49342" xr:uid="{5C853595-D226-4CBB-8A48-6491292820DC}"/>
    <cellStyle name="40% - 강조색1 12 4" xfId="1778" xr:uid="{029CBCE9-17F8-447D-8F85-13ECDC44E604}"/>
    <cellStyle name="40% - 강조색1 12 4 2" xfId="4554" xr:uid="{E24AFB32-E688-4D09-83F8-B6AC4057D187}"/>
    <cellStyle name="40% - 강조색1 12 4 2 2" xfId="10080" xr:uid="{D4CDEB18-4764-4D09-BB0C-4D6E156E46DA}"/>
    <cellStyle name="40% - 강조색1 12 4 2 2 2" xfId="21109" xr:uid="{63DBC891-D5E1-47FD-B8CE-2FA42C04EBED}"/>
    <cellStyle name="40% - 강조색1 12 4 2 2 2 2" xfId="43158" xr:uid="{3CCA0270-A64A-4BC2-B6AB-4802E1F6D7FF}"/>
    <cellStyle name="40% - 강조색1 12 4 2 2 3" xfId="32138" xr:uid="{20134ED2-26C4-47C2-8896-0E23A3DEDB8D}"/>
    <cellStyle name="40% - 강조색1 12 4 2 3" xfId="15599" xr:uid="{27319F4C-714C-4F2C-AAA5-0F11599D1896}"/>
    <cellStyle name="40% - 강조색1 12 4 2 3 2" xfId="37648" xr:uid="{452E7FFD-0E1A-49F0-BAD8-35ABB535B2E8}"/>
    <cellStyle name="40% - 강조색1 12 4 2 4" xfId="26628" xr:uid="{EA6484C8-3964-4025-9118-7A818DA0E6CC}"/>
    <cellStyle name="40% - 강조색1 12 4 2 5" xfId="52786" xr:uid="{C5FB77AD-A9C1-4F3C-83D5-AC3A511D5CD4}"/>
    <cellStyle name="40% - 강조색1 12 4 3" xfId="7325" xr:uid="{EFE4F7A5-4707-40E0-A64A-C0CF2091B78A}"/>
    <cellStyle name="40% - 강조색1 12 4 3 2" xfId="18354" xr:uid="{A0DF2C0C-0A66-4B8D-8E4F-B6AAB71315CA}"/>
    <cellStyle name="40% - 강조색1 12 4 3 2 2" xfId="40403" xr:uid="{C5AD0129-67F6-4AE5-871D-7D1917DD0A83}"/>
    <cellStyle name="40% - 강조색1 12 4 3 3" xfId="29383" xr:uid="{707A713E-F843-4260-945A-C2BDD581C05C}"/>
    <cellStyle name="40% - 강조색1 12 4 4" xfId="12844" xr:uid="{EB308ADC-C32C-43D5-BC2B-54E750F0B73F}"/>
    <cellStyle name="40% - 강조색1 12 4 4 2" xfId="34893" xr:uid="{33E633F6-5F69-4A4B-8383-4ECBD0612DCA}"/>
    <cellStyle name="40% - 강조색1 12 4 5" xfId="23873" xr:uid="{336C6F77-5ACA-4E5F-B8F8-C37E3794BC77}"/>
    <cellStyle name="40% - 강조색1 12 4 6" xfId="50031" xr:uid="{1D568387-0A0F-4932-ACE3-351756CB1FB7}"/>
    <cellStyle name="40% - 강조색1 12 5" xfId="3178" xr:uid="{39BF61CA-14E0-4DC8-B8D0-DB80102286A4}"/>
    <cellStyle name="40% - 강조색1 12 5 2" xfId="8704" xr:uid="{6B7EA314-AC7C-4764-AEE8-BC4FDF3CAE11}"/>
    <cellStyle name="40% - 강조색1 12 5 2 2" xfId="19733" xr:uid="{7F94FC1D-B4BB-42EC-A7CA-AE72848C9960}"/>
    <cellStyle name="40% - 강조색1 12 5 2 2 2" xfId="41782" xr:uid="{692D2CF0-AF78-49CF-B1F8-596BEA6BB91C}"/>
    <cellStyle name="40% - 강조색1 12 5 2 3" xfId="30762" xr:uid="{C5C9C1A3-3F4C-4BEC-82FA-2B40936BFC76}"/>
    <cellStyle name="40% - 강조색1 12 5 3" xfId="14223" xr:uid="{EEFDCD42-62E1-467D-A44D-E1473ED3378A}"/>
    <cellStyle name="40% - 강조색1 12 5 3 2" xfId="36272" xr:uid="{5C4312C9-B337-4087-B2FB-41657FE4350B}"/>
    <cellStyle name="40% - 강조색1 12 5 4" xfId="25252" xr:uid="{E17BDA33-9E0E-4892-B6A7-CC4053E948D6}"/>
    <cellStyle name="40% - 강조색1 12 5 5" xfId="51410" xr:uid="{E2D1479D-6347-4CFB-94DA-D22A1B7FB0F4}"/>
    <cellStyle name="40% - 강조색1 12 6" xfId="5949" xr:uid="{3C0330BE-A66B-47D3-8CBB-B9D2F869B3E1}"/>
    <cellStyle name="40% - 강조색1 12 6 2" xfId="16978" xr:uid="{E56CC292-239F-452B-A8FC-B182599E9CD1}"/>
    <cellStyle name="40% - 강조색1 12 6 2 2" xfId="39027" xr:uid="{C77BD72E-A1D0-469D-9F6F-DFD2A66D4F4C}"/>
    <cellStyle name="40% - 강조색1 12 6 3" xfId="28007" xr:uid="{55101DA6-D359-4682-B3F2-32B218A375C7}"/>
    <cellStyle name="40% - 강조색1 12 6 4" xfId="54164" xr:uid="{50620943-8289-474B-90FC-B179B4AC696E}"/>
    <cellStyle name="40% - 강조색1 12 7" xfId="11468" xr:uid="{D044E0B5-2EEE-42D3-B8EF-D9E0F20A14E9}"/>
    <cellStyle name="40% - 강조색1 12 7 2" xfId="33517" xr:uid="{7A8C6515-BBD7-4CA3-AAAF-A5005E98C8E7}"/>
    <cellStyle name="40% - 강조색1 12 8" xfId="22497" xr:uid="{A6E2A78E-12D4-4C80-B26F-29127E147B34}"/>
    <cellStyle name="40% - 강조색1 12 9" xfId="48655" xr:uid="{B0C74563-012E-4FF7-98FE-E7310A5F94A0}"/>
    <cellStyle name="40% - 강조색1 13" xfId="330" xr:uid="{00000000-0005-0000-0000-000021010000}"/>
    <cellStyle name="40% - 강조색1 13 2" xfId="690" xr:uid="{00000000-0005-0000-0000-000022010000}"/>
    <cellStyle name="40% - 강조색1 13 2 2" xfId="1427" xr:uid="{5FC37BCF-18D0-46FE-8DD6-4E5615BBC70B}"/>
    <cellStyle name="40% - 강조색1 13 2 2 2" xfId="2821" xr:uid="{95244D87-F2D2-4C6C-A35A-63759D9EEBC3}"/>
    <cellStyle name="40% - 강조색1 13 2 2 2 2" xfId="5597" xr:uid="{6842E710-8D38-4767-8767-771FAE9887BD}"/>
    <cellStyle name="40% - 강조색1 13 2 2 2 2 2" xfId="11123" xr:uid="{78B0D160-4A01-4FC8-9571-21EFBA02C8C8}"/>
    <cellStyle name="40% - 강조색1 13 2 2 2 2 2 2" xfId="22152" xr:uid="{1CDA9A07-42CF-41ED-A923-1E8BF2366B20}"/>
    <cellStyle name="40% - 강조색1 13 2 2 2 2 2 2 2" xfId="44201" xr:uid="{BE6E3AA5-784B-4095-B66D-7E0F12C07D6B}"/>
    <cellStyle name="40% - 강조색1 13 2 2 2 2 2 3" xfId="33181" xr:uid="{5FA0397F-FCF6-437D-AC98-E90F92D79199}"/>
    <cellStyle name="40% - 강조색1 13 2 2 2 2 3" xfId="16642" xr:uid="{1B2F9D50-B6E0-42D4-B0D8-D7048E94CD1D}"/>
    <cellStyle name="40% - 강조색1 13 2 2 2 2 3 2" xfId="38691" xr:uid="{85CCD57E-92A8-4F1F-B8A7-F12EF820B853}"/>
    <cellStyle name="40% - 강조색1 13 2 2 2 2 4" xfId="27671" xr:uid="{18F7F01D-9129-4BA2-982A-97542DD3864F}"/>
    <cellStyle name="40% - 강조색1 13 2 2 2 2 5" xfId="53829" xr:uid="{726F4286-6FCF-40ED-85C7-58DD29A225E4}"/>
    <cellStyle name="40% - 강조색1 13 2 2 2 3" xfId="8368" xr:uid="{27264BBC-89C9-45BD-8945-6B7BDDF3DE0B}"/>
    <cellStyle name="40% - 강조색1 13 2 2 2 3 2" xfId="19397" xr:uid="{46BB7326-9EDA-468C-987E-0F18E8CBFBF4}"/>
    <cellStyle name="40% - 강조색1 13 2 2 2 3 2 2" xfId="41446" xr:uid="{C16F7F06-69EE-4C46-92E2-05786268AF47}"/>
    <cellStyle name="40% - 강조색1 13 2 2 2 3 3" xfId="30426" xr:uid="{62BEC569-0417-40C7-8347-18CCEA66C455}"/>
    <cellStyle name="40% - 강조색1 13 2 2 2 4" xfId="13887" xr:uid="{10A5C328-06B8-485B-9A21-266685A9CE08}"/>
    <cellStyle name="40% - 강조색1 13 2 2 2 4 2" xfId="35936" xr:uid="{86401423-1C92-419C-A7E6-B86666A434BB}"/>
    <cellStyle name="40% - 강조색1 13 2 2 2 5" xfId="24916" xr:uid="{5BC93564-00F9-428C-9783-E6B7E7AF818B}"/>
    <cellStyle name="40% - 강조색1 13 2 2 2 6" xfId="51074" xr:uid="{D16C6DC4-3F42-4529-A4F3-10B4E5FDA21E}"/>
    <cellStyle name="40% - 강조색1 13 2 2 3" xfId="4221" xr:uid="{94C0BC7A-FD52-450C-BC0B-F2C3C7C9D55A}"/>
    <cellStyle name="40% - 강조색1 13 2 2 3 2" xfId="9747" xr:uid="{C0E1FA87-7092-4E8D-BD64-801DFDA44801}"/>
    <cellStyle name="40% - 강조색1 13 2 2 3 2 2" xfId="20776" xr:uid="{6DAFCCEC-BBC6-43C1-B2E1-55CCE6F5D67E}"/>
    <cellStyle name="40% - 강조색1 13 2 2 3 2 2 2" xfId="42825" xr:uid="{97A96F19-91D8-4354-8FC0-030784EB466D}"/>
    <cellStyle name="40% - 강조색1 13 2 2 3 2 3" xfId="31805" xr:uid="{2B3EEBE6-2C33-481A-924B-077059F01A0B}"/>
    <cellStyle name="40% - 강조색1 13 2 2 3 3" xfId="15266" xr:uid="{39D300F4-86CA-4B14-B65A-0678BB226432}"/>
    <cellStyle name="40% - 강조색1 13 2 2 3 3 2" xfId="37315" xr:uid="{432F7C3A-7ACE-4552-8D02-C6F67C4E066F}"/>
    <cellStyle name="40% - 강조색1 13 2 2 3 4" xfId="26295" xr:uid="{F2CFF389-7030-4477-BEC9-20E916262B83}"/>
    <cellStyle name="40% - 강조색1 13 2 2 3 5" xfId="52453" xr:uid="{A5430156-9062-4C24-A4F1-799BC21B414E}"/>
    <cellStyle name="40% - 강조색1 13 2 2 4" xfId="6992" xr:uid="{164F38CB-53E3-438A-A39B-98949D7DF986}"/>
    <cellStyle name="40% - 강조색1 13 2 2 4 2" xfId="18021" xr:uid="{F43CB567-B9FA-45C6-B4A0-D2923047E357}"/>
    <cellStyle name="40% - 강조색1 13 2 2 4 2 2" xfId="40070" xr:uid="{4C8BDE60-7CF7-407D-817D-4CF88E18C165}"/>
    <cellStyle name="40% - 강조색1 13 2 2 4 3" xfId="29050" xr:uid="{CD7058F7-739E-4996-84FB-8C31874BA179}"/>
    <cellStyle name="40% - 강조색1 13 2 2 4 4" xfId="55206" xr:uid="{F700B64D-3D27-46E1-9A2B-AD13C37A064A}"/>
    <cellStyle name="40% - 강조색1 13 2 2 5" xfId="12511" xr:uid="{9606CB65-C3B1-4B43-8479-076372229E68}"/>
    <cellStyle name="40% - 강조색1 13 2 2 5 2" xfId="34560" xr:uid="{62494EC0-AE1E-4578-9570-E290505FA2A1}"/>
    <cellStyle name="40% - 강조색1 13 2 2 6" xfId="23540" xr:uid="{5BD4DE16-4E21-42D1-8B10-9A398A8650AD}"/>
    <cellStyle name="40% - 강조색1 13 2 2 7" xfId="49697" xr:uid="{528602E5-CEB5-47CC-9907-334079A92FD5}"/>
    <cellStyle name="40% - 강조색1 13 2 3" xfId="2133" xr:uid="{501C2090-4CFD-4D99-B283-1E52B675FF20}"/>
    <cellStyle name="40% - 강조색1 13 2 3 2" xfId="4909" xr:uid="{1D98CCF7-99DC-4233-8BD5-E55573398A30}"/>
    <cellStyle name="40% - 강조색1 13 2 3 2 2" xfId="10435" xr:uid="{174ABDBD-05DE-49B4-B9C3-4C92FC144B17}"/>
    <cellStyle name="40% - 강조색1 13 2 3 2 2 2" xfId="21464" xr:uid="{F95D994B-88EA-41DB-8F51-C248F01099AD}"/>
    <cellStyle name="40% - 강조색1 13 2 3 2 2 2 2" xfId="43513" xr:uid="{B35498F0-35BB-41B9-95EE-8CC99266AA52}"/>
    <cellStyle name="40% - 강조색1 13 2 3 2 2 3" xfId="32493" xr:uid="{0FDF0F1D-FAA1-483E-87BD-0731B14B9035}"/>
    <cellStyle name="40% - 강조색1 13 2 3 2 3" xfId="15954" xr:uid="{334B6CBC-2275-42C9-85E7-19D22A2AF0A2}"/>
    <cellStyle name="40% - 강조색1 13 2 3 2 3 2" xfId="38003" xr:uid="{2C39B268-CE64-4F09-AFD5-A7049403296E}"/>
    <cellStyle name="40% - 강조색1 13 2 3 2 4" xfId="26983" xr:uid="{861DF53C-3964-42F4-B79F-5EEA0F4CA142}"/>
    <cellStyle name="40% - 강조색1 13 2 3 2 5" xfId="53141" xr:uid="{90A11EA1-8EBE-4F57-851D-C1EF214B469A}"/>
    <cellStyle name="40% - 강조색1 13 2 3 3" xfId="7680" xr:uid="{EAA66422-63BF-4060-B0A9-97C04E656F66}"/>
    <cellStyle name="40% - 강조색1 13 2 3 3 2" xfId="18709" xr:uid="{EC818760-EEF3-49AB-A8EE-695DD3782D47}"/>
    <cellStyle name="40% - 강조색1 13 2 3 3 2 2" xfId="40758" xr:uid="{030E3FE6-6F3A-4D2A-BCC8-9983B9AA7EE3}"/>
    <cellStyle name="40% - 강조색1 13 2 3 3 3" xfId="29738" xr:uid="{E0FD71FB-ECC7-430D-8F19-C83F479F0DA6}"/>
    <cellStyle name="40% - 강조색1 13 2 3 4" xfId="13199" xr:uid="{48ACC21A-AC76-4C8A-8501-24E2C945C076}"/>
    <cellStyle name="40% - 강조색1 13 2 3 4 2" xfId="35248" xr:uid="{E87B6F73-8D2F-4D5A-B14C-3923CF920D56}"/>
    <cellStyle name="40% - 강조색1 13 2 3 5" xfId="24228" xr:uid="{85219399-49AE-4082-B8E5-FC477467FE0A}"/>
    <cellStyle name="40% - 강조색1 13 2 3 6" xfId="50386" xr:uid="{8EFB60D8-84C7-42E4-8603-36431012F4C3}"/>
    <cellStyle name="40% - 강조색1 13 2 4" xfId="3533" xr:uid="{2B0FCDBA-40ED-41C6-971A-E6B66F455F24}"/>
    <cellStyle name="40% - 강조색1 13 2 4 2" xfId="9059" xr:uid="{C928C7F1-A891-4D61-80A1-8647516D0CE9}"/>
    <cellStyle name="40% - 강조색1 13 2 4 2 2" xfId="20088" xr:uid="{CD8846E0-1DF4-4A24-AC7C-3D9B5DF652D0}"/>
    <cellStyle name="40% - 강조색1 13 2 4 2 2 2" xfId="42137" xr:uid="{0E127CFD-ADAF-469C-BCC2-8CE766E326EC}"/>
    <cellStyle name="40% - 강조색1 13 2 4 2 3" xfId="31117" xr:uid="{3F4A94CA-9D30-4654-9F69-F6E9CE297C1C}"/>
    <cellStyle name="40% - 강조색1 13 2 4 3" xfId="14578" xr:uid="{F8D86AB1-93B1-40B6-AA56-D9197D010B63}"/>
    <cellStyle name="40% - 강조색1 13 2 4 3 2" xfId="36627" xr:uid="{B4C8819E-ED70-4725-9DCA-3DA04FBC80CE}"/>
    <cellStyle name="40% - 강조색1 13 2 4 4" xfId="25607" xr:uid="{87DEE2A2-97D8-4FD2-B82E-B83311ABDED8}"/>
    <cellStyle name="40% - 강조색1 13 2 4 5" xfId="51765" xr:uid="{84814CA2-7424-43C0-9453-66B8A3C2888A}"/>
    <cellStyle name="40% - 강조색1 13 2 5" xfId="6304" xr:uid="{4BB15FF2-8D28-4A2A-B986-0948A797A0A8}"/>
    <cellStyle name="40% - 강조색1 13 2 5 2" xfId="17333" xr:uid="{A9D68589-CE06-46AE-BC64-F4577C8C41FE}"/>
    <cellStyle name="40% - 강조색1 13 2 5 2 2" xfId="39382" xr:uid="{476688CE-DE9A-4502-B75B-37A398614318}"/>
    <cellStyle name="40% - 강조색1 13 2 5 3" xfId="28362" xr:uid="{41068E52-818B-40C5-96C2-AA0CB4A9BC46}"/>
    <cellStyle name="40% - 강조색1 13 2 5 4" xfId="54518" xr:uid="{F77F48D5-BC51-43C3-B25D-E2FF9F629149}"/>
    <cellStyle name="40% - 강조색1 13 2 6" xfId="11823" xr:uid="{70EA21D7-D632-416E-A3EC-6A8C4E318CBC}"/>
    <cellStyle name="40% - 강조색1 13 2 6 2" xfId="33872" xr:uid="{CC853BCF-C90E-4F28-B8F8-95B3549DED96}"/>
    <cellStyle name="40% - 강조색1 13 2 7" xfId="22852" xr:uid="{C034F7CE-B73D-4BCE-B0E7-5F07183E14E7}"/>
    <cellStyle name="40% - 강조색1 13 2 8" xfId="49009" xr:uid="{636DC6DC-A274-44E7-9F9B-9E1E45AE9500}"/>
    <cellStyle name="40% - 강조색1 13 3" xfId="1085" xr:uid="{9C6B535E-1E3C-43E6-A35F-41D4CC29E25A}"/>
    <cellStyle name="40% - 강조색1 13 3 2" xfId="2479" xr:uid="{1FA974BE-196E-4190-BB21-1781E4F6D4EC}"/>
    <cellStyle name="40% - 강조색1 13 3 2 2" xfId="5255" xr:uid="{CE6F2AFD-7E2D-40EA-9E47-693D91BAAC65}"/>
    <cellStyle name="40% - 강조색1 13 3 2 2 2" xfId="10781" xr:uid="{EF921017-2CA2-45F7-BD5A-DD36D25662C8}"/>
    <cellStyle name="40% - 강조색1 13 3 2 2 2 2" xfId="21810" xr:uid="{A4E00407-DB55-478B-A1BB-D58164340C40}"/>
    <cellStyle name="40% - 강조색1 13 3 2 2 2 2 2" xfId="43859" xr:uid="{3AB74BBD-74A3-4078-B9B9-E157DAADE238}"/>
    <cellStyle name="40% - 강조색1 13 3 2 2 2 3" xfId="32839" xr:uid="{4F6A8D17-9090-4DED-94A7-68B231EB49AA}"/>
    <cellStyle name="40% - 강조색1 13 3 2 2 3" xfId="16300" xr:uid="{916A5ABB-9E2C-499F-8B70-D85DE23DB141}"/>
    <cellStyle name="40% - 강조색1 13 3 2 2 3 2" xfId="38349" xr:uid="{2192BEDB-FB5A-48E9-9E74-6C963174ACE6}"/>
    <cellStyle name="40% - 강조색1 13 3 2 2 4" xfId="27329" xr:uid="{9C195BF2-B3C5-4C78-A8AE-F594CAC6C910}"/>
    <cellStyle name="40% - 강조색1 13 3 2 2 5" xfId="53487" xr:uid="{FE9EEE33-8B62-44D6-82A8-8B1423EE7D12}"/>
    <cellStyle name="40% - 강조색1 13 3 2 3" xfId="8026" xr:uid="{F3FA2D18-0A38-4F4B-97D3-49C192FA0A5C}"/>
    <cellStyle name="40% - 강조색1 13 3 2 3 2" xfId="19055" xr:uid="{61FD7553-6CFB-4236-A955-7109EEAABADC}"/>
    <cellStyle name="40% - 강조색1 13 3 2 3 2 2" xfId="41104" xr:uid="{EEC4220D-9D3E-4771-B570-C2D96CE89FD9}"/>
    <cellStyle name="40% - 강조색1 13 3 2 3 3" xfId="30084" xr:uid="{BA146ABA-B4CD-472B-B27C-9382E46D9D3E}"/>
    <cellStyle name="40% - 강조색1 13 3 2 4" xfId="13545" xr:uid="{5C68C830-BE60-4DD3-B812-FD98E187A883}"/>
    <cellStyle name="40% - 강조색1 13 3 2 4 2" xfId="35594" xr:uid="{A340FFED-1448-4A8A-BE90-5B49638850A3}"/>
    <cellStyle name="40% - 강조색1 13 3 2 5" xfId="24574" xr:uid="{FF803DD3-3B04-4262-B2A1-2A26C5DC6443}"/>
    <cellStyle name="40% - 강조색1 13 3 2 6" xfId="50732" xr:uid="{570A6C89-9365-48CB-A1A9-3657E4CCA373}"/>
    <cellStyle name="40% - 강조색1 13 3 3" xfId="3879" xr:uid="{195AED49-A488-488B-81A4-A1C741CFD7F1}"/>
    <cellStyle name="40% - 강조색1 13 3 3 2" xfId="9405" xr:uid="{6B257BC8-EAA0-4A70-BD8D-BD71F35509FE}"/>
    <cellStyle name="40% - 강조색1 13 3 3 2 2" xfId="20434" xr:uid="{384C40B0-BB64-430C-95F7-8A9800368099}"/>
    <cellStyle name="40% - 강조색1 13 3 3 2 2 2" xfId="42483" xr:uid="{9B7F566C-91BF-4E64-B391-EA617E87EE90}"/>
    <cellStyle name="40% - 강조색1 13 3 3 2 3" xfId="31463" xr:uid="{60FE95F5-9808-40D1-90D2-F9A41FD46087}"/>
    <cellStyle name="40% - 강조색1 13 3 3 3" xfId="14924" xr:uid="{7873AE35-D6F2-4DA8-8CAC-59F80FB58C5D}"/>
    <cellStyle name="40% - 강조색1 13 3 3 3 2" xfId="36973" xr:uid="{DBBA68D8-A8DB-4043-8086-8132E2F1FD99}"/>
    <cellStyle name="40% - 강조색1 13 3 3 4" xfId="25953" xr:uid="{47394AF8-3E7C-49E6-95A5-FE5961F66FB1}"/>
    <cellStyle name="40% - 강조색1 13 3 3 5" xfId="52111" xr:uid="{5A018DB9-D2FC-4134-80CE-7762B318BC6F}"/>
    <cellStyle name="40% - 강조색1 13 3 4" xfId="6650" xr:uid="{3957F85B-BFE4-4039-AE11-92376640AD09}"/>
    <cellStyle name="40% - 강조색1 13 3 4 2" xfId="17679" xr:uid="{8EB11AE4-A72F-4AB2-B7BE-EA22E7953CC8}"/>
    <cellStyle name="40% - 강조색1 13 3 4 2 2" xfId="39728" xr:uid="{13743BE6-F4B8-4122-9CE8-E708F074FCCD}"/>
    <cellStyle name="40% - 강조색1 13 3 4 3" xfId="28708" xr:uid="{52C1AD76-0EBF-47D8-A333-49221C7076BE}"/>
    <cellStyle name="40% - 강조색1 13 3 4 4" xfId="54864" xr:uid="{6A09A416-5FAA-4640-BA25-886760C84FE4}"/>
    <cellStyle name="40% - 강조색1 13 3 5" xfId="12169" xr:uid="{E27AFF3A-05EB-4A1E-AED1-8AF5C835CA1F}"/>
    <cellStyle name="40% - 강조색1 13 3 5 2" xfId="34218" xr:uid="{E4947721-454A-4771-B0D4-2BCE45FEED19}"/>
    <cellStyle name="40% - 강조색1 13 3 6" xfId="23198" xr:uid="{23CBCBC9-F307-423C-85C2-9F6E82469360}"/>
    <cellStyle name="40% - 강조색1 13 3 7" xfId="49355" xr:uid="{90FA4E35-C5B1-433F-B003-9EC8EA8C3FE0}"/>
    <cellStyle name="40% - 강조색1 13 4" xfId="1791" xr:uid="{44790E49-0041-458D-824F-C7EAA18348E2}"/>
    <cellStyle name="40% - 강조색1 13 4 2" xfId="4567" xr:uid="{423BAA48-DE48-4DB5-9557-102576DA086D}"/>
    <cellStyle name="40% - 강조색1 13 4 2 2" xfId="10093" xr:uid="{0BF2B275-2D42-4668-8586-E78D6A76786F}"/>
    <cellStyle name="40% - 강조색1 13 4 2 2 2" xfId="21122" xr:uid="{931BEE09-8D05-4EFB-8733-AE8E59417AA5}"/>
    <cellStyle name="40% - 강조색1 13 4 2 2 2 2" xfId="43171" xr:uid="{85942BFC-B3E7-44B1-A26C-6E7650160785}"/>
    <cellStyle name="40% - 강조색1 13 4 2 2 3" xfId="32151" xr:uid="{6BEB2CD9-33EF-4A0A-90A9-D829599551A1}"/>
    <cellStyle name="40% - 강조색1 13 4 2 3" xfId="15612" xr:uid="{C3CE5CCC-8091-4B0D-9B7C-C88B6A7F70E3}"/>
    <cellStyle name="40% - 강조색1 13 4 2 3 2" xfId="37661" xr:uid="{8760D4EB-FD81-4C42-A084-9DF5B4A9C837}"/>
    <cellStyle name="40% - 강조색1 13 4 2 4" xfId="26641" xr:uid="{68E40F3B-E24B-4F11-81AA-ED5E0AF30277}"/>
    <cellStyle name="40% - 강조색1 13 4 2 5" xfId="52799" xr:uid="{48E0769F-C14A-4FB8-8283-7E7815C9C81D}"/>
    <cellStyle name="40% - 강조색1 13 4 3" xfId="7338" xr:uid="{10BF691A-0ED1-44EB-8929-0C05965B27F1}"/>
    <cellStyle name="40% - 강조색1 13 4 3 2" xfId="18367" xr:uid="{6EF6E492-58F6-47AA-B7D9-911961450CF5}"/>
    <cellStyle name="40% - 강조색1 13 4 3 2 2" xfId="40416" xr:uid="{7641DF26-EB59-4891-8EBD-AC7E926787F7}"/>
    <cellStyle name="40% - 강조색1 13 4 3 3" xfId="29396" xr:uid="{88CD1518-DEE7-47E5-BFD9-9A9862B3FCC1}"/>
    <cellStyle name="40% - 강조색1 13 4 4" xfId="12857" xr:uid="{0A3D7762-E184-47D7-A14D-684FA2D175F3}"/>
    <cellStyle name="40% - 강조색1 13 4 4 2" xfId="34906" xr:uid="{0659571F-1729-42D7-8E82-531DB9F6E49E}"/>
    <cellStyle name="40% - 강조색1 13 4 5" xfId="23886" xr:uid="{918594EE-3716-4FD0-B440-86B1EF352084}"/>
    <cellStyle name="40% - 강조색1 13 4 6" xfId="50044" xr:uid="{4660CDDB-0E0D-4574-A7A0-DDA73D3B9060}"/>
    <cellStyle name="40% - 강조색1 13 5" xfId="3191" xr:uid="{9FD3F4DE-8957-489F-99EE-06A924407592}"/>
    <cellStyle name="40% - 강조색1 13 5 2" xfId="8717" xr:uid="{C4E1ED03-F7C3-410B-B799-B7AE10C0BD8D}"/>
    <cellStyle name="40% - 강조색1 13 5 2 2" xfId="19746" xr:uid="{7CC09853-20F1-42B8-8DE7-9AB15DAA6159}"/>
    <cellStyle name="40% - 강조색1 13 5 2 2 2" xfId="41795" xr:uid="{622705B6-03AC-4D1D-A90F-6D8790AFCFB0}"/>
    <cellStyle name="40% - 강조색1 13 5 2 3" xfId="30775" xr:uid="{A4808A4A-CF37-4D5D-A667-3A76D996C34B}"/>
    <cellStyle name="40% - 강조색1 13 5 3" xfId="14236" xr:uid="{D542F454-1B81-462F-8163-55395A591FB4}"/>
    <cellStyle name="40% - 강조색1 13 5 3 2" xfId="36285" xr:uid="{E89BA4B1-64E8-42EC-9F15-B923B9298A46}"/>
    <cellStyle name="40% - 강조색1 13 5 4" xfId="25265" xr:uid="{3C5B0FDE-AB13-41E6-AD25-FE81AC635C29}"/>
    <cellStyle name="40% - 강조색1 13 5 5" xfId="51423" xr:uid="{76FABBF5-02F5-449F-BC71-A46BBE5C0698}"/>
    <cellStyle name="40% - 강조색1 13 6" xfId="5962" xr:uid="{8CDD370C-C077-43F6-BFCF-8FE5EBFC7031}"/>
    <cellStyle name="40% - 강조색1 13 6 2" xfId="16991" xr:uid="{C23040B4-B8DC-4EB4-A67E-924771CA362E}"/>
    <cellStyle name="40% - 강조색1 13 6 2 2" xfId="39040" xr:uid="{FB4B4A75-6845-4DF6-A09D-DEDF4BA5B34D}"/>
    <cellStyle name="40% - 강조색1 13 6 3" xfId="28020" xr:uid="{9B966426-258F-4149-B99F-A4397792B394}"/>
    <cellStyle name="40% - 강조색1 13 6 4" xfId="54177" xr:uid="{A380EB7B-939D-4610-A273-D8A0B894B9EC}"/>
    <cellStyle name="40% - 강조색1 13 7" xfId="11481" xr:uid="{FFBD5FE6-F757-46C9-935F-CB393A0BFDF3}"/>
    <cellStyle name="40% - 강조색1 13 7 2" xfId="33530" xr:uid="{8CE9B2B9-392C-438D-BF5D-EE05730CF01F}"/>
    <cellStyle name="40% - 강조색1 13 8" xfId="22510" xr:uid="{9F7576ED-FB34-4927-AD45-DFED0575BEE2}"/>
    <cellStyle name="40% - 강조색1 13 9" xfId="48668" xr:uid="{87C087AB-335F-4036-B851-F7D72B4236A6}"/>
    <cellStyle name="40% - 강조색1 14" xfId="358" xr:uid="{00000000-0005-0000-0000-000023010000}"/>
    <cellStyle name="40% - 강조색1 14 2" xfId="715" xr:uid="{00000000-0005-0000-0000-000024010000}"/>
    <cellStyle name="40% - 강조색1 14 2 2" xfId="1451" xr:uid="{BA90552A-9BE3-4812-8D96-7CA393142BD9}"/>
    <cellStyle name="40% - 강조색1 14 2 2 2" xfId="2845" xr:uid="{92F91FFF-821E-4E1B-A40D-FA4CF622FB65}"/>
    <cellStyle name="40% - 강조색1 14 2 2 2 2" xfId="5621" xr:uid="{7B397D71-2026-42B9-B687-1B365C7CB217}"/>
    <cellStyle name="40% - 강조색1 14 2 2 2 2 2" xfId="11147" xr:uid="{9F3CA109-E0E9-48B3-B726-A5F006E67F8E}"/>
    <cellStyle name="40% - 강조색1 14 2 2 2 2 2 2" xfId="22176" xr:uid="{9134D016-DA89-44F5-9BF4-C6F17E6288A7}"/>
    <cellStyle name="40% - 강조색1 14 2 2 2 2 2 2 2" xfId="44225" xr:uid="{1E6AB568-B0C9-4A33-B929-28C2AB0C16F4}"/>
    <cellStyle name="40% - 강조색1 14 2 2 2 2 2 3" xfId="33205" xr:uid="{C7F8A38B-20EA-42A2-9C70-A1A50EBF1CB6}"/>
    <cellStyle name="40% - 강조색1 14 2 2 2 2 3" xfId="16666" xr:uid="{C8E28F02-62C4-442E-AE57-59F91A660051}"/>
    <cellStyle name="40% - 강조색1 14 2 2 2 2 3 2" xfId="38715" xr:uid="{1C3FF8C8-9B6D-4F94-9A0E-C38FC3B9CFD1}"/>
    <cellStyle name="40% - 강조색1 14 2 2 2 2 4" xfId="27695" xr:uid="{016DBF3A-937D-4D9B-9F09-0A4ACAF80019}"/>
    <cellStyle name="40% - 강조색1 14 2 2 2 2 5" xfId="53853" xr:uid="{5687923C-F9B6-45C9-949E-9A91D31CCC8B}"/>
    <cellStyle name="40% - 강조색1 14 2 2 2 3" xfId="8392" xr:uid="{11BBD6A9-361E-4BED-8ED8-238BFE41246F}"/>
    <cellStyle name="40% - 강조색1 14 2 2 2 3 2" xfId="19421" xr:uid="{B83A317E-91B8-4625-9C39-A845EBE4F6E1}"/>
    <cellStyle name="40% - 강조색1 14 2 2 2 3 2 2" xfId="41470" xr:uid="{07F72B1E-29B5-4373-88C3-5F3A4D3E5C0C}"/>
    <cellStyle name="40% - 강조색1 14 2 2 2 3 3" xfId="30450" xr:uid="{A3723668-A6B3-4F6C-8B03-E159F5DF298C}"/>
    <cellStyle name="40% - 강조색1 14 2 2 2 4" xfId="13911" xr:uid="{6743972D-4AB1-4F98-BEB5-5CA2572D8AF6}"/>
    <cellStyle name="40% - 강조색1 14 2 2 2 4 2" xfId="35960" xr:uid="{40DB0CEE-A5EE-4958-8ADE-1FE7AC6C75A7}"/>
    <cellStyle name="40% - 강조색1 14 2 2 2 5" xfId="24940" xr:uid="{C943A96B-8CE2-4953-8427-77E76D693C96}"/>
    <cellStyle name="40% - 강조색1 14 2 2 2 6" xfId="51098" xr:uid="{86662DCE-7B78-4517-AE71-5132E22BA74F}"/>
    <cellStyle name="40% - 강조색1 14 2 2 3" xfId="4245" xr:uid="{B1502A3A-7788-4E3C-BB2D-1BF6E059D4EC}"/>
    <cellStyle name="40% - 강조색1 14 2 2 3 2" xfId="9771" xr:uid="{436467FC-C38C-4FC6-BBD6-600886041508}"/>
    <cellStyle name="40% - 강조색1 14 2 2 3 2 2" xfId="20800" xr:uid="{05965F8A-7709-49E5-AE38-A4A8AF8726BC}"/>
    <cellStyle name="40% - 강조색1 14 2 2 3 2 2 2" xfId="42849" xr:uid="{4D8EBC60-A2DD-4579-BCE6-E839C3032179}"/>
    <cellStyle name="40% - 강조색1 14 2 2 3 2 3" xfId="31829" xr:uid="{5E0C5FA4-963D-4C44-BA15-AD2BDF5D0D79}"/>
    <cellStyle name="40% - 강조색1 14 2 2 3 3" xfId="15290" xr:uid="{36673783-8AFE-4CEA-A24F-75745A261B32}"/>
    <cellStyle name="40% - 강조색1 14 2 2 3 3 2" xfId="37339" xr:uid="{6E6915F4-AF5C-4D97-B39F-001D23D1ECE4}"/>
    <cellStyle name="40% - 강조색1 14 2 2 3 4" xfId="26319" xr:uid="{BD70C9E3-F6CD-48A0-9FE9-C2A604B7AF5B}"/>
    <cellStyle name="40% - 강조색1 14 2 2 3 5" xfId="52477" xr:uid="{894450DD-2686-499A-93E0-27E69E10D599}"/>
    <cellStyle name="40% - 강조색1 14 2 2 4" xfId="7016" xr:uid="{3952D41F-52F0-405D-9C55-3EEB36C32844}"/>
    <cellStyle name="40% - 강조색1 14 2 2 4 2" xfId="18045" xr:uid="{06EF8108-7579-4507-B5CD-66A435AC6176}"/>
    <cellStyle name="40% - 강조색1 14 2 2 4 2 2" xfId="40094" xr:uid="{F7AA0546-EF92-4345-90BA-99FAD9F6C89F}"/>
    <cellStyle name="40% - 강조색1 14 2 2 4 3" xfId="29074" xr:uid="{E659F90C-1EEF-4B15-8A86-FF7645EB0979}"/>
    <cellStyle name="40% - 강조색1 14 2 2 4 4" xfId="55230" xr:uid="{8AB448B5-E0A7-4960-B23E-ADA47AF467B5}"/>
    <cellStyle name="40% - 강조색1 14 2 2 5" xfId="12535" xr:uid="{86D42BF6-D6F9-486C-B5CB-066567D37860}"/>
    <cellStyle name="40% - 강조색1 14 2 2 5 2" xfId="34584" xr:uid="{0D6AA4BB-3D48-42E3-9283-D90EFA5AD292}"/>
    <cellStyle name="40% - 강조색1 14 2 2 6" xfId="23564" xr:uid="{A7659745-E2B7-4ED1-A7F4-4C88D591B894}"/>
    <cellStyle name="40% - 강조색1 14 2 2 7" xfId="49721" xr:uid="{0AB041E0-E84B-43BF-BA0C-17C4E44F9E80}"/>
    <cellStyle name="40% - 강조색1 14 2 3" xfId="2157" xr:uid="{DD8BA271-BBE8-41D7-9073-58798E598622}"/>
    <cellStyle name="40% - 강조색1 14 2 3 2" xfId="4933" xr:uid="{BD527D76-AAAF-457E-BDCB-743FF96CB361}"/>
    <cellStyle name="40% - 강조색1 14 2 3 2 2" xfId="10459" xr:uid="{E5832B45-7DE6-4D79-9837-A4EFD9019D18}"/>
    <cellStyle name="40% - 강조색1 14 2 3 2 2 2" xfId="21488" xr:uid="{79579694-0879-4F95-AE4B-760EA6240D2D}"/>
    <cellStyle name="40% - 강조색1 14 2 3 2 2 2 2" xfId="43537" xr:uid="{106B9A86-31C5-4AE8-A264-1E84EE2E64F3}"/>
    <cellStyle name="40% - 강조색1 14 2 3 2 2 3" xfId="32517" xr:uid="{01ED66FD-8DBF-4EA2-B6BE-D02218869B1F}"/>
    <cellStyle name="40% - 강조색1 14 2 3 2 3" xfId="15978" xr:uid="{A8A7CED0-AB6B-4287-AC10-8079125E99B9}"/>
    <cellStyle name="40% - 강조색1 14 2 3 2 3 2" xfId="38027" xr:uid="{2475F896-64CA-4824-A93F-21A211079943}"/>
    <cellStyle name="40% - 강조색1 14 2 3 2 4" xfId="27007" xr:uid="{220C2347-CEF7-40A2-BDAA-7063402573C9}"/>
    <cellStyle name="40% - 강조색1 14 2 3 2 5" xfId="53165" xr:uid="{DBBA54E1-03DA-4B2D-A4C6-6E1F2248E9E2}"/>
    <cellStyle name="40% - 강조색1 14 2 3 3" xfId="7704" xr:uid="{5828286E-BCFE-48B5-9E77-8BF701EF855C}"/>
    <cellStyle name="40% - 강조색1 14 2 3 3 2" xfId="18733" xr:uid="{8FDB854E-1976-41D8-A796-2A4A1928A28D}"/>
    <cellStyle name="40% - 강조색1 14 2 3 3 2 2" xfId="40782" xr:uid="{4C715C58-9747-4552-84F6-B4B922EEA6F4}"/>
    <cellStyle name="40% - 강조색1 14 2 3 3 3" xfId="29762" xr:uid="{10CCAE58-458F-419D-BA61-6D71A698D0CE}"/>
    <cellStyle name="40% - 강조색1 14 2 3 4" xfId="13223" xr:uid="{06245CA3-93F0-4403-ADEE-F602FB4AA939}"/>
    <cellStyle name="40% - 강조색1 14 2 3 4 2" xfId="35272" xr:uid="{17D35E98-2100-46FA-8AA8-2F2C3A6DEC30}"/>
    <cellStyle name="40% - 강조색1 14 2 3 5" xfId="24252" xr:uid="{39652FE1-689A-41E5-8891-40840E64A434}"/>
    <cellStyle name="40% - 강조색1 14 2 3 6" xfId="50410" xr:uid="{1F6D07B2-7046-4B01-B92C-8CF032D97CB3}"/>
    <cellStyle name="40% - 강조색1 14 2 4" xfId="3557" xr:uid="{64C8BDDF-948A-4BDC-8510-FCD36A82C437}"/>
    <cellStyle name="40% - 강조색1 14 2 4 2" xfId="9083" xr:uid="{8060BB3C-DDD1-47B5-BCAD-D612A2C0AE1C}"/>
    <cellStyle name="40% - 강조색1 14 2 4 2 2" xfId="20112" xr:uid="{595FF119-C6C7-428B-9D3D-92EFFB5E278C}"/>
    <cellStyle name="40% - 강조색1 14 2 4 2 2 2" xfId="42161" xr:uid="{5D4245D8-2450-4F9F-9EB3-592C99709A59}"/>
    <cellStyle name="40% - 강조색1 14 2 4 2 3" xfId="31141" xr:uid="{0A78097D-28E3-487C-A1C3-1996223777AF}"/>
    <cellStyle name="40% - 강조색1 14 2 4 3" xfId="14602" xr:uid="{F019F86C-2314-42BF-8578-A776E97496D6}"/>
    <cellStyle name="40% - 강조색1 14 2 4 3 2" xfId="36651" xr:uid="{0F30EA10-9E4C-417C-A1C1-06A27862FFED}"/>
    <cellStyle name="40% - 강조색1 14 2 4 4" xfId="25631" xr:uid="{713E4000-AF2D-4B6E-88BB-B8AF4906BBD0}"/>
    <cellStyle name="40% - 강조색1 14 2 4 5" xfId="51789" xr:uid="{48CCC31F-1D13-4007-9AB9-F3D436485EFD}"/>
    <cellStyle name="40% - 강조색1 14 2 5" xfId="6328" xr:uid="{9D73EC15-5CC7-491A-B02F-492356FFD0F0}"/>
    <cellStyle name="40% - 강조색1 14 2 5 2" xfId="17357" xr:uid="{AD697071-CABC-4709-B4A0-6288A4CE2425}"/>
    <cellStyle name="40% - 강조색1 14 2 5 2 2" xfId="39406" xr:uid="{A31FF64C-9767-4EED-B23B-A32AD992E703}"/>
    <cellStyle name="40% - 강조색1 14 2 5 3" xfId="28386" xr:uid="{032012CB-B49A-4CAC-AE21-797B3DFE5846}"/>
    <cellStyle name="40% - 강조색1 14 2 5 4" xfId="54542" xr:uid="{764A9746-D98E-4AE7-9156-2D2507E189E6}"/>
    <cellStyle name="40% - 강조색1 14 2 6" xfId="11847" xr:uid="{01A988F2-D81C-4D05-8668-4476AFB97E64}"/>
    <cellStyle name="40% - 강조색1 14 2 6 2" xfId="33896" xr:uid="{08476822-9BA8-4501-8279-D2A89717F827}"/>
    <cellStyle name="40% - 강조색1 14 2 7" xfId="22876" xr:uid="{EC341412-C236-4F99-965E-DD15B488F714}"/>
    <cellStyle name="40% - 강조색1 14 2 8" xfId="49033" xr:uid="{84343044-7E43-41FF-9044-59853CAF4F98}"/>
    <cellStyle name="40% - 강조색1 14 3" xfId="1109" xr:uid="{CC76A38B-6FA2-45DD-9414-E8111B6A4E4C}"/>
    <cellStyle name="40% - 강조색1 14 3 2" xfId="2503" xr:uid="{D1A92C61-8C80-4112-9DB8-270D385186CC}"/>
    <cellStyle name="40% - 강조색1 14 3 2 2" xfId="5279" xr:uid="{28BA62FA-42F1-4F87-A744-25132DD90994}"/>
    <cellStyle name="40% - 강조색1 14 3 2 2 2" xfId="10805" xr:uid="{1E7C807C-6D16-4D5E-954F-8B8159C63700}"/>
    <cellStyle name="40% - 강조색1 14 3 2 2 2 2" xfId="21834" xr:uid="{F5C1DC49-ECE3-49B3-8593-41E5C717B94F}"/>
    <cellStyle name="40% - 강조색1 14 3 2 2 2 2 2" xfId="43883" xr:uid="{A818483E-BC75-4EBD-A457-1683D90F0E63}"/>
    <cellStyle name="40% - 강조색1 14 3 2 2 2 3" xfId="32863" xr:uid="{E3AEAFB5-847F-429B-AC46-739985C90C5F}"/>
    <cellStyle name="40% - 강조색1 14 3 2 2 3" xfId="16324" xr:uid="{D627B24A-2001-4C11-A449-DCE198E7D5D9}"/>
    <cellStyle name="40% - 강조색1 14 3 2 2 3 2" xfId="38373" xr:uid="{6E15EDC4-1F88-4033-AE66-E92A389003F7}"/>
    <cellStyle name="40% - 강조색1 14 3 2 2 4" xfId="27353" xr:uid="{7C887C82-F3DE-4FB5-85BB-DAF8069EFED6}"/>
    <cellStyle name="40% - 강조색1 14 3 2 2 5" xfId="53511" xr:uid="{E2AFE8D6-6013-4665-9A3E-E7E24F7010C4}"/>
    <cellStyle name="40% - 강조색1 14 3 2 3" xfId="8050" xr:uid="{1C1F3688-13CA-4516-BBB9-2984E4B72369}"/>
    <cellStyle name="40% - 강조색1 14 3 2 3 2" xfId="19079" xr:uid="{52261D1C-C1F8-4F24-AEEA-09248AA53820}"/>
    <cellStyle name="40% - 강조색1 14 3 2 3 2 2" xfId="41128" xr:uid="{9E25EB9F-4B07-4862-B49D-C268EEFB12AD}"/>
    <cellStyle name="40% - 강조색1 14 3 2 3 3" xfId="30108" xr:uid="{F9338517-DA7E-4227-AC1C-BF71B7B04D2F}"/>
    <cellStyle name="40% - 강조색1 14 3 2 4" xfId="13569" xr:uid="{80011F66-BFCC-4DCA-84D1-643EA0251EE5}"/>
    <cellStyle name="40% - 강조색1 14 3 2 4 2" xfId="35618" xr:uid="{E03187E5-2618-4FD6-ADB6-18E4F2BFB575}"/>
    <cellStyle name="40% - 강조색1 14 3 2 5" xfId="24598" xr:uid="{4D58BF55-DF1F-4DA4-9486-97ED0030B776}"/>
    <cellStyle name="40% - 강조색1 14 3 2 6" xfId="50756" xr:uid="{FCE9D168-3EC8-4CAA-A75E-1F7FE0EDF572}"/>
    <cellStyle name="40% - 강조색1 14 3 3" xfId="3903" xr:uid="{DAFF4B0B-2890-4B69-9018-92139B8E6C6F}"/>
    <cellStyle name="40% - 강조색1 14 3 3 2" xfId="9429" xr:uid="{E175222F-A06A-4459-8F0B-67A86B5B4C38}"/>
    <cellStyle name="40% - 강조색1 14 3 3 2 2" xfId="20458" xr:uid="{68580309-973A-4A63-BEAC-7A3067D8DC2D}"/>
    <cellStyle name="40% - 강조색1 14 3 3 2 2 2" xfId="42507" xr:uid="{37EF5043-2B11-4AAC-944B-D55A7C7B25D1}"/>
    <cellStyle name="40% - 강조색1 14 3 3 2 3" xfId="31487" xr:uid="{76E28EDF-14DB-47F8-8056-812170999BA2}"/>
    <cellStyle name="40% - 강조색1 14 3 3 3" xfId="14948" xr:uid="{BC235449-6131-44EC-970D-0CE6F4B89BEF}"/>
    <cellStyle name="40% - 강조색1 14 3 3 3 2" xfId="36997" xr:uid="{E1C98EF6-6E1B-4D6B-A2FB-E949BC0B0D49}"/>
    <cellStyle name="40% - 강조색1 14 3 3 4" xfId="25977" xr:uid="{F7A8AEC3-6061-4625-AB5D-745ED7BE690B}"/>
    <cellStyle name="40% - 강조색1 14 3 3 5" xfId="52135" xr:uid="{3FDEDE54-9804-49F7-822D-EB87BC4220B1}"/>
    <cellStyle name="40% - 강조색1 14 3 4" xfId="6674" xr:uid="{A82074BA-33BC-45DC-A242-47F65EF12608}"/>
    <cellStyle name="40% - 강조색1 14 3 4 2" xfId="17703" xr:uid="{CB9FFF06-A402-4851-9DC5-68E88B50E5D4}"/>
    <cellStyle name="40% - 강조색1 14 3 4 2 2" xfId="39752" xr:uid="{ECD73BE9-107E-4A07-8AE0-D47EAB01C070}"/>
    <cellStyle name="40% - 강조색1 14 3 4 3" xfId="28732" xr:uid="{241F3F02-AEBD-47EC-9AE0-505C6EBD1DE7}"/>
    <cellStyle name="40% - 강조색1 14 3 4 4" xfId="54888" xr:uid="{A5084B33-E8EA-49C5-AAFE-7320F9D6F911}"/>
    <cellStyle name="40% - 강조색1 14 3 5" xfId="12193" xr:uid="{C28F3BDC-4F75-4679-9B0E-EE74C93B7190}"/>
    <cellStyle name="40% - 강조색1 14 3 5 2" xfId="34242" xr:uid="{EAE635C4-2917-4B1E-ADD4-54321A87BA0C}"/>
    <cellStyle name="40% - 강조색1 14 3 6" xfId="23222" xr:uid="{62964210-36E5-4B0C-9328-6D592507741A}"/>
    <cellStyle name="40% - 강조색1 14 3 7" xfId="49379" xr:uid="{E6FEF453-92BD-4780-99FD-F72B448EA40C}"/>
    <cellStyle name="40% - 강조색1 14 4" xfId="1815" xr:uid="{7942AA18-657D-4570-B64F-73D63675F7C7}"/>
    <cellStyle name="40% - 강조색1 14 4 2" xfId="4591" xr:uid="{FA9C2381-1D19-4A8A-B4C7-416B23692105}"/>
    <cellStyle name="40% - 강조색1 14 4 2 2" xfId="10117" xr:uid="{50608D60-8C42-4934-A8FF-48BE99EC6D25}"/>
    <cellStyle name="40% - 강조색1 14 4 2 2 2" xfId="21146" xr:uid="{DB4DC47D-261D-4485-9ABC-A5EF69D17743}"/>
    <cellStyle name="40% - 강조색1 14 4 2 2 2 2" xfId="43195" xr:uid="{68A32348-BAA5-4FC1-8538-16D68B0758B3}"/>
    <cellStyle name="40% - 강조색1 14 4 2 2 3" xfId="32175" xr:uid="{C9D1A031-46C0-41EE-8B2F-FDFAF61AF7EC}"/>
    <cellStyle name="40% - 강조색1 14 4 2 3" xfId="15636" xr:uid="{AE10FE6A-60C5-46E4-9DF7-ABAB346A07A3}"/>
    <cellStyle name="40% - 강조색1 14 4 2 3 2" xfId="37685" xr:uid="{43706509-6C2C-497B-8DEF-FFFE9A338D53}"/>
    <cellStyle name="40% - 강조색1 14 4 2 4" xfId="26665" xr:uid="{E1D96137-E9C4-435A-ADD9-C797ADF9FAA5}"/>
    <cellStyle name="40% - 강조색1 14 4 2 5" xfId="52823" xr:uid="{1885C95A-EDCF-4A5D-A5F3-7E17707C5A2D}"/>
    <cellStyle name="40% - 강조색1 14 4 3" xfId="7362" xr:uid="{5AA9506F-866D-4345-B1C7-1F2DB3F727AD}"/>
    <cellStyle name="40% - 강조색1 14 4 3 2" xfId="18391" xr:uid="{BDBBA3DA-87D4-4F7F-9FB9-A5DC62434DB5}"/>
    <cellStyle name="40% - 강조색1 14 4 3 2 2" xfId="40440" xr:uid="{8DA92F21-DF02-416F-BE34-CFA3D9805F05}"/>
    <cellStyle name="40% - 강조색1 14 4 3 3" xfId="29420" xr:uid="{F90C4C42-FDCB-40BF-AD50-0287E9288EFB}"/>
    <cellStyle name="40% - 강조색1 14 4 4" xfId="12881" xr:uid="{270BA284-D338-4F26-909E-2C6C4B11FBDB}"/>
    <cellStyle name="40% - 강조색1 14 4 4 2" xfId="34930" xr:uid="{9F1A6279-9E94-479A-8124-EC265E5EC1E9}"/>
    <cellStyle name="40% - 강조색1 14 4 5" xfId="23910" xr:uid="{515A5FFA-8BC2-4CE1-A60B-763D850956F4}"/>
    <cellStyle name="40% - 강조색1 14 4 6" xfId="50068" xr:uid="{2E04088D-1F2E-48C1-8BC9-E008A6A1DA67}"/>
    <cellStyle name="40% - 강조색1 14 5" xfId="3215" xr:uid="{C7ECA303-D58F-4D60-800B-F40D8A48BED9}"/>
    <cellStyle name="40% - 강조색1 14 5 2" xfId="8741" xr:uid="{42C42A3E-398D-459E-B5DA-3632801A7B32}"/>
    <cellStyle name="40% - 강조색1 14 5 2 2" xfId="19770" xr:uid="{ED161F98-3242-463A-8A5E-9C13339EFDBD}"/>
    <cellStyle name="40% - 강조색1 14 5 2 2 2" xfId="41819" xr:uid="{B4097CBD-BEFB-42CE-A6AC-4D790B3A5562}"/>
    <cellStyle name="40% - 강조색1 14 5 2 3" xfId="30799" xr:uid="{73C14967-BAA8-457E-AD59-83738F44A091}"/>
    <cellStyle name="40% - 강조색1 14 5 3" xfId="14260" xr:uid="{423AD045-F0A2-4A68-948E-0E287444DEAE}"/>
    <cellStyle name="40% - 강조색1 14 5 3 2" xfId="36309" xr:uid="{49B333F1-7B3E-46BD-8AA1-A1CE9AF683A3}"/>
    <cellStyle name="40% - 강조색1 14 5 4" xfId="25289" xr:uid="{44668404-60CF-4BB7-BEF9-D6AADA52733F}"/>
    <cellStyle name="40% - 강조색1 14 5 5" xfId="51447" xr:uid="{16A77A7E-6A2B-40BB-A399-58522F0F3C1A}"/>
    <cellStyle name="40% - 강조색1 14 6" xfId="5986" xr:uid="{2FA025C2-8A39-4837-924F-1AC549311B18}"/>
    <cellStyle name="40% - 강조색1 14 6 2" xfId="17015" xr:uid="{FD9155C7-4C15-4D51-A702-84F0EBC0829D}"/>
    <cellStyle name="40% - 강조색1 14 6 2 2" xfId="39064" xr:uid="{27E621F1-7DDB-4976-B2EA-F4D8E5DDFB98}"/>
    <cellStyle name="40% - 강조색1 14 6 3" xfId="28044" xr:uid="{68D6879D-8EF8-468D-8F1A-DD049DB67675}"/>
    <cellStyle name="40% - 강조색1 14 6 4" xfId="54200" xr:uid="{CC4FBEC0-97BC-4536-BD4D-ED4A6DD672EB}"/>
    <cellStyle name="40% - 강조색1 14 7" xfId="11505" xr:uid="{B18BEC5A-59C6-49D9-8A81-FCBE1E1C1712}"/>
    <cellStyle name="40% - 강조색1 14 7 2" xfId="33554" xr:uid="{48118CD0-7826-44AC-8E31-D4CDEEDC62BD}"/>
    <cellStyle name="40% - 강조색1 14 8" xfId="22534" xr:uid="{7A83B05B-2865-41CB-9F25-E67A93D87BD9}"/>
    <cellStyle name="40% - 강조색1 14 9" xfId="48691" xr:uid="{E63180EF-29CC-4480-8A10-FFF680B3AA9D}"/>
    <cellStyle name="40% - 강조색1 15" xfId="372" xr:uid="{00000000-0005-0000-0000-000025010000}"/>
    <cellStyle name="40% - 강조색1 15 2" xfId="729" xr:uid="{00000000-0005-0000-0000-000026010000}"/>
    <cellStyle name="40% - 강조색1 15 2 2" xfId="1465" xr:uid="{53A4FA55-B204-4117-96DC-76108B94BCE2}"/>
    <cellStyle name="40% - 강조색1 15 2 2 2" xfId="2859" xr:uid="{96506ACA-8590-4527-9957-3B530384FCBC}"/>
    <cellStyle name="40% - 강조색1 15 2 2 2 2" xfId="5635" xr:uid="{A8578089-643B-40E1-B54D-9BD10A5A6176}"/>
    <cellStyle name="40% - 강조색1 15 2 2 2 2 2" xfId="11161" xr:uid="{280DFFBB-D333-4286-B44A-3F4B36A05FD8}"/>
    <cellStyle name="40% - 강조색1 15 2 2 2 2 2 2" xfId="22190" xr:uid="{BBB1BBBF-7C15-4A59-9850-551E95FEE38E}"/>
    <cellStyle name="40% - 강조색1 15 2 2 2 2 2 2 2" xfId="44239" xr:uid="{AAB526CB-EA29-4AA5-8077-EAE078A43F89}"/>
    <cellStyle name="40% - 강조색1 15 2 2 2 2 2 3" xfId="33219" xr:uid="{85413520-F9A5-4145-98BC-E5C5554FEC69}"/>
    <cellStyle name="40% - 강조색1 15 2 2 2 2 3" xfId="16680" xr:uid="{5866BD80-8199-490E-B3C2-7FB7101B4979}"/>
    <cellStyle name="40% - 강조색1 15 2 2 2 2 3 2" xfId="38729" xr:uid="{9AC4D822-29AF-442B-AB33-93D77E5823F6}"/>
    <cellStyle name="40% - 강조색1 15 2 2 2 2 4" xfId="27709" xr:uid="{53F96979-76DE-4301-BB13-1B7D1C48A16A}"/>
    <cellStyle name="40% - 강조색1 15 2 2 2 2 5" xfId="53867" xr:uid="{663A2C47-8A13-4DB0-A7F5-A18FD81911D6}"/>
    <cellStyle name="40% - 강조색1 15 2 2 2 3" xfId="8406" xr:uid="{1A106A0E-9FBC-4195-AB69-EEB2606887CB}"/>
    <cellStyle name="40% - 강조색1 15 2 2 2 3 2" xfId="19435" xr:uid="{ADFCAC3E-2BDD-457B-B0DB-5C415B511BE0}"/>
    <cellStyle name="40% - 강조색1 15 2 2 2 3 2 2" xfId="41484" xr:uid="{41D452EE-73A3-46EC-B1F2-7A6961CCCC9C}"/>
    <cellStyle name="40% - 강조색1 15 2 2 2 3 3" xfId="30464" xr:uid="{5EDF5FA7-D0BC-4068-829B-6FC374048D35}"/>
    <cellStyle name="40% - 강조색1 15 2 2 2 4" xfId="13925" xr:uid="{65909271-79F5-407C-895C-13FFA4CEC569}"/>
    <cellStyle name="40% - 강조색1 15 2 2 2 4 2" xfId="35974" xr:uid="{2C8C93BE-6C31-4A60-A8C6-826C13B7A7B8}"/>
    <cellStyle name="40% - 강조색1 15 2 2 2 5" xfId="24954" xr:uid="{7B71023E-4443-4F49-9473-E9AFB47D108B}"/>
    <cellStyle name="40% - 강조색1 15 2 2 2 6" xfId="51112" xr:uid="{10B27DD7-421B-460F-A8F1-E5C76350C734}"/>
    <cellStyle name="40% - 강조색1 15 2 2 3" xfId="4259" xr:uid="{395C15EC-FEE0-409A-9FF1-72E361519B0D}"/>
    <cellStyle name="40% - 강조색1 15 2 2 3 2" xfId="9785" xr:uid="{8F2F4F04-C046-4091-B4E0-17197F8063E9}"/>
    <cellStyle name="40% - 강조색1 15 2 2 3 2 2" xfId="20814" xr:uid="{006328F8-F6C2-4CE5-B7C9-8C3B90BE0062}"/>
    <cellStyle name="40% - 강조색1 15 2 2 3 2 2 2" xfId="42863" xr:uid="{1E5BEFC1-20C4-4847-9899-D1E98E0D4C17}"/>
    <cellStyle name="40% - 강조색1 15 2 2 3 2 3" xfId="31843" xr:uid="{36FCDDFB-CD7F-4639-84A9-BA1D4A7874E6}"/>
    <cellStyle name="40% - 강조색1 15 2 2 3 3" xfId="15304" xr:uid="{E8D6AFE9-7A46-4AA0-8687-A0A96EB861A6}"/>
    <cellStyle name="40% - 강조색1 15 2 2 3 3 2" xfId="37353" xr:uid="{85BB3364-47AA-40D4-AC64-9D75F9D3181C}"/>
    <cellStyle name="40% - 강조색1 15 2 2 3 4" xfId="26333" xr:uid="{F4FE75C7-1EC6-4905-9A04-0EF2BF9FCFC1}"/>
    <cellStyle name="40% - 강조색1 15 2 2 3 5" xfId="52491" xr:uid="{ACB4007F-EDC8-483C-8A63-EE8F757B1267}"/>
    <cellStyle name="40% - 강조색1 15 2 2 4" xfId="7030" xr:uid="{2C30392B-DDC6-4F02-9C98-1C479449B050}"/>
    <cellStyle name="40% - 강조색1 15 2 2 4 2" xfId="18059" xr:uid="{E5B695B8-52B4-4A6F-A307-47A750C61CB5}"/>
    <cellStyle name="40% - 강조색1 15 2 2 4 2 2" xfId="40108" xr:uid="{08051E95-32BA-4458-B875-78D2D1D13589}"/>
    <cellStyle name="40% - 강조색1 15 2 2 4 3" xfId="29088" xr:uid="{D95BA2E1-C14E-4D53-AC3A-0C2DA5E079A0}"/>
    <cellStyle name="40% - 강조색1 15 2 2 4 4" xfId="55244" xr:uid="{CD3A4CC0-729D-409E-A3B6-DA609132760B}"/>
    <cellStyle name="40% - 강조색1 15 2 2 5" xfId="12549" xr:uid="{349EB99C-5C5C-4C02-B4BF-70D7CC4DEFC2}"/>
    <cellStyle name="40% - 강조색1 15 2 2 5 2" xfId="34598" xr:uid="{5CCB6D0A-F9ED-43F1-9F97-5FACC6495546}"/>
    <cellStyle name="40% - 강조색1 15 2 2 6" xfId="23578" xr:uid="{1B44DB14-DE26-4E60-9B70-CBAB5B74C862}"/>
    <cellStyle name="40% - 강조색1 15 2 2 7" xfId="49735" xr:uid="{77A8E776-3244-459B-BFC9-4A379D1CDBF3}"/>
    <cellStyle name="40% - 강조색1 15 2 3" xfId="2171" xr:uid="{6F839836-AC75-4191-A70F-42632C435B98}"/>
    <cellStyle name="40% - 강조색1 15 2 3 2" xfId="4947" xr:uid="{26E0D3BE-741B-4895-9394-1656F89A9F45}"/>
    <cellStyle name="40% - 강조색1 15 2 3 2 2" xfId="10473" xr:uid="{92FF5607-E5EC-4730-9A9B-64095F7E95E7}"/>
    <cellStyle name="40% - 강조색1 15 2 3 2 2 2" xfId="21502" xr:uid="{BE4EBE70-6F5F-4B8B-91AB-C6154E0BC20E}"/>
    <cellStyle name="40% - 강조색1 15 2 3 2 2 2 2" xfId="43551" xr:uid="{B9483BD5-9B3C-456C-9837-E2BE6511CC3F}"/>
    <cellStyle name="40% - 강조색1 15 2 3 2 2 3" xfId="32531" xr:uid="{A63DA17F-A617-4EF0-A5FD-1AFE43DD0930}"/>
    <cellStyle name="40% - 강조색1 15 2 3 2 3" xfId="15992" xr:uid="{AB25EAE9-9390-40F8-9D80-1855684678C8}"/>
    <cellStyle name="40% - 강조색1 15 2 3 2 3 2" xfId="38041" xr:uid="{38A89B8E-820B-4AB8-A3F8-04667015CB27}"/>
    <cellStyle name="40% - 강조색1 15 2 3 2 4" xfId="27021" xr:uid="{73C3B9D2-3DD4-4858-81BD-9539FF87F730}"/>
    <cellStyle name="40% - 강조색1 15 2 3 2 5" xfId="53179" xr:uid="{57BABAAF-12F1-4D7B-9ECF-D29828DEAF7C}"/>
    <cellStyle name="40% - 강조색1 15 2 3 3" xfId="7718" xr:uid="{350ED0DE-CFE5-46AA-928F-CE1FF187CF73}"/>
    <cellStyle name="40% - 강조색1 15 2 3 3 2" xfId="18747" xr:uid="{1614C394-C0E3-4ECC-BC4C-9A5CFD310032}"/>
    <cellStyle name="40% - 강조색1 15 2 3 3 2 2" xfId="40796" xr:uid="{00CD46EB-982B-4214-AA0E-749A6FBAD4FE}"/>
    <cellStyle name="40% - 강조색1 15 2 3 3 3" xfId="29776" xr:uid="{1ACFF8BC-F5FC-4929-B672-FE1B612ABFC4}"/>
    <cellStyle name="40% - 강조색1 15 2 3 4" xfId="13237" xr:uid="{541D5445-0B59-43BC-B509-628A0FBFB40F}"/>
    <cellStyle name="40% - 강조색1 15 2 3 4 2" xfId="35286" xr:uid="{38E6FA6C-FA6B-4F34-A1DB-F7489E806A63}"/>
    <cellStyle name="40% - 강조색1 15 2 3 5" xfId="24266" xr:uid="{08B1524C-9C06-4BD8-922C-77563C8D810B}"/>
    <cellStyle name="40% - 강조색1 15 2 3 6" xfId="50424" xr:uid="{47223858-6D02-417F-A477-1B82C987918F}"/>
    <cellStyle name="40% - 강조색1 15 2 4" xfId="3571" xr:uid="{873C78AE-FBE6-4012-8696-55611644A714}"/>
    <cellStyle name="40% - 강조색1 15 2 4 2" xfId="9097" xr:uid="{599C45A4-5DD7-48ED-A370-B2BED2891B45}"/>
    <cellStyle name="40% - 강조색1 15 2 4 2 2" xfId="20126" xr:uid="{C7FCCD5D-9F2A-4135-843C-EEFDC42D91B7}"/>
    <cellStyle name="40% - 강조색1 15 2 4 2 2 2" xfId="42175" xr:uid="{D8ED7444-FA0C-4355-8EB9-18A6B89B0E85}"/>
    <cellStyle name="40% - 강조색1 15 2 4 2 3" xfId="31155" xr:uid="{C4291F4A-2FAE-495D-ACA3-ABC86A399344}"/>
    <cellStyle name="40% - 강조색1 15 2 4 3" xfId="14616" xr:uid="{D08E9399-3A9E-4783-BF88-D47D0DEBE285}"/>
    <cellStyle name="40% - 강조색1 15 2 4 3 2" xfId="36665" xr:uid="{03A56913-48D3-44B9-AE5B-D72392CA6DBD}"/>
    <cellStyle name="40% - 강조색1 15 2 4 4" xfId="25645" xr:uid="{1D8D15BF-A471-4D8C-9A78-B3A859B0F460}"/>
    <cellStyle name="40% - 강조색1 15 2 4 5" xfId="51803" xr:uid="{F408BC7A-D482-43B6-B6BE-3FB90F04C1EA}"/>
    <cellStyle name="40% - 강조색1 15 2 5" xfId="6342" xr:uid="{86883751-D18D-4A17-8521-D7ACDB8542CF}"/>
    <cellStyle name="40% - 강조색1 15 2 5 2" xfId="17371" xr:uid="{63E8F918-9C26-4355-8BC1-EE281D0618E7}"/>
    <cellStyle name="40% - 강조색1 15 2 5 2 2" xfId="39420" xr:uid="{95117710-ED66-45AC-8F9F-2CA50E33F849}"/>
    <cellStyle name="40% - 강조색1 15 2 5 3" xfId="28400" xr:uid="{BEF95B6B-19BA-4946-B205-5D7D72D7FE22}"/>
    <cellStyle name="40% - 강조색1 15 2 5 4" xfId="54556" xr:uid="{39BF8897-F262-4AF6-96C5-C83596E432B1}"/>
    <cellStyle name="40% - 강조색1 15 2 6" xfId="11861" xr:uid="{627AA602-C907-430A-8A3E-E92B348A5F5B}"/>
    <cellStyle name="40% - 강조색1 15 2 6 2" xfId="33910" xr:uid="{15BEA906-D196-4600-B498-22D6B52EAD69}"/>
    <cellStyle name="40% - 강조색1 15 2 7" xfId="22890" xr:uid="{A590FDBC-5201-4279-B9A4-808F92E810BD}"/>
    <cellStyle name="40% - 강조색1 15 2 8" xfId="49047" xr:uid="{44C0BB76-DE28-4707-A126-7A688DB4909E}"/>
    <cellStyle name="40% - 강조색1 15 3" xfId="1123" xr:uid="{CE332A25-4456-4CFD-89BF-C87A979A0977}"/>
    <cellStyle name="40% - 강조색1 15 3 2" xfId="2517" xr:uid="{9DFD098A-99FA-49A2-8493-959D84ADDB36}"/>
    <cellStyle name="40% - 강조색1 15 3 2 2" xfId="5293" xr:uid="{7C3DFBB4-A740-4D19-80D8-81239916686B}"/>
    <cellStyle name="40% - 강조색1 15 3 2 2 2" xfId="10819" xr:uid="{6C1E0F6A-AB80-4AB0-8BEA-C5822A038836}"/>
    <cellStyle name="40% - 강조색1 15 3 2 2 2 2" xfId="21848" xr:uid="{D4F22104-078D-4EAD-8698-E17A33C809B7}"/>
    <cellStyle name="40% - 강조색1 15 3 2 2 2 2 2" xfId="43897" xr:uid="{82BC9C14-E6DE-47CE-BC3A-6130FD0D2099}"/>
    <cellStyle name="40% - 강조색1 15 3 2 2 2 3" xfId="32877" xr:uid="{46CCC3B1-1074-4432-9A48-7471497D39D8}"/>
    <cellStyle name="40% - 강조색1 15 3 2 2 3" xfId="16338" xr:uid="{A763448B-F0A6-4B5A-A53E-CAAC0479284F}"/>
    <cellStyle name="40% - 강조색1 15 3 2 2 3 2" xfId="38387" xr:uid="{5A47A5A3-237E-43DC-95C3-8CA6C5F36769}"/>
    <cellStyle name="40% - 강조색1 15 3 2 2 4" xfId="27367" xr:uid="{545FE606-8013-4036-8BE9-E640D451F0B2}"/>
    <cellStyle name="40% - 강조색1 15 3 2 2 5" xfId="53525" xr:uid="{5E90310B-DE31-4A97-A43D-88979AB0194C}"/>
    <cellStyle name="40% - 강조색1 15 3 2 3" xfId="8064" xr:uid="{A0B27371-56DC-49FA-BBEE-80D07CEA0843}"/>
    <cellStyle name="40% - 강조색1 15 3 2 3 2" xfId="19093" xr:uid="{2497729F-29DA-4F4F-962B-A7113FF11CF8}"/>
    <cellStyle name="40% - 강조색1 15 3 2 3 2 2" xfId="41142" xr:uid="{1B3DD0C5-8C1C-4F44-973B-FC33D45C298F}"/>
    <cellStyle name="40% - 강조색1 15 3 2 3 3" xfId="30122" xr:uid="{31B791D3-D21E-48B8-BF7C-91B0FAE2DFAE}"/>
    <cellStyle name="40% - 강조색1 15 3 2 4" xfId="13583" xr:uid="{19F00EE5-8666-45DD-8D79-5A4766078E4B}"/>
    <cellStyle name="40% - 강조색1 15 3 2 4 2" xfId="35632" xr:uid="{38227694-3A75-4C82-994F-1C062CD9DD06}"/>
    <cellStyle name="40% - 강조색1 15 3 2 5" xfId="24612" xr:uid="{6577C1D9-87DD-4482-94BB-4ABC7587E529}"/>
    <cellStyle name="40% - 강조색1 15 3 2 6" xfId="50770" xr:uid="{EC038ABB-8B21-497F-8C45-309B6AD96C34}"/>
    <cellStyle name="40% - 강조색1 15 3 3" xfId="3917" xr:uid="{EC6A401D-83EB-45E3-B51A-C147B95BF229}"/>
    <cellStyle name="40% - 강조색1 15 3 3 2" xfId="9443" xr:uid="{E53F5CCD-CD59-4354-B045-83E183DB1827}"/>
    <cellStyle name="40% - 강조색1 15 3 3 2 2" xfId="20472" xr:uid="{6596DC4E-7376-4E3B-980A-2A9EE1A18CF5}"/>
    <cellStyle name="40% - 강조색1 15 3 3 2 2 2" xfId="42521" xr:uid="{4406FCFD-5358-47E2-A66E-58B8C1929064}"/>
    <cellStyle name="40% - 강조색1 15 3 3 2 3" xfId="31501" xr:uid="{EF01DCD3-7847-4FBD-895A-570C5613EA3A}"/>
    <cellStyle name="40% - 강조색1 15 3 3 3" xfId="14962" xr:uid="{275F4D9C-77D3-4740-89DB-44B54A93AB59}"/>
    <cellStyle name="40% - 강조색1 15 3 3 3 2" xfId="37011" xr:uid="{04C560C1-C50D-4E66-9204-395A3094CE8B}"/>
    <cellStyle name="40% - 강조색1 15 3 3 4" xfId="25991" xr:uid="{93D9E203-ECD8-4896-AECD-A74AB65E3B30}"/>
    <cellStyle name="40% - 강조색1 15 3 3 5" xfId="52149" xr:uid="{57B989FB-CF8B-4B22-A048-D1A89DCABBAD}"/>
    <cellStyle name="40% - 강조색1 15 3 4" xfId="6688" xr:uid="{88D7D692-9D2A-4387-8A33-16F4077B7D4E}"/>
    <cellStyle name="40% - 강조색1 15 3 4 2" xfId="17717" xr:uid="{FBF53AD1-2765-4ECA-9A5C-0921CD42D56E}"/>
    <cellStyle name="40% - 강조색1 15 3 4 2 2" xfId="39766" xr:uid="{AF28E2BF-0631-426D-93F6-D3797C6157A9}"/>
    <cellStyle name="40% - 강조색1 15 3 4 3" xfId="28746" xr:uid="{7FBC44E2-C0CA-4E70-AE1D-7D358C4272CF}"/>
    <cellStyle name="40% - 강조색1 15 3 4 4" xfId="54902" xr:uid="{BFDF92AA-8321-497E-ABA0-2733B0508D0B}"/>
    <cellStyle name="40% - 강조색1 15 3 5" xfId="12207" xr:uid="{D6B625AA-C733-4185-9891-A25D20D121CA}"/>
    <cellStyle name="40% - 강조색1 15 3 5 2" xfId="34256" xr:uid="{AF5EF032-193A-491E-9ED2-A5DB94A2D050}"/>
    <cellStyle name="40% - 강조색1 15 3 6" xfId="23236" xr:uid="{F0094AD0-98B4-4006-A787-8F33D4CD425B}"/>
    <cellStyle name="40% - 강조색1 15 3 7" xfId="49393" xr:uid="{CF88E6FC-A00F-42CD-9305-D082A6D67EDC}"/>
    <cellStyle name="40% - 강조색1 15 4" xfId="1829" xr:uid="{CCFCE83A-1BA5-4F46-9C6B-C4F2534978A1}"/>
    <cellStyle name="40% - 강조색1 15 4 2" xfId="4605" xr:uid="{6F5CE27F-6DA2-4E22-A40B-E381F215F880}"/>
    <cellStyle name="40% - 강조색1 15 4 2 2" xfId="10131" xr:uid="{2E2956B4-052E-4F62-9F54-D49F3A5ABBA3}"/>
    <cellStyle name="40% - 강조색1 15 4 2 2 2" xfId="21160" xr:uid="{FF63A28F-FF31-4450-BF44-BDA194BD5051}"/>
    <cellStyle name="40% - 강조색1 15 4 2 2 2 2" xfId="43209" xr:uid="{066FB1EB-6F63-4536-9119-0C24EE340D47}"/>
    <cellStyle name="40% - 강조색1 15 4 2 2 3" xfId="32189" xr:uid="{C16A739F-5A27-44D3-83C9-5FED69B62F8F}"/>
    <cellStyle name="40% - 강조색1 15 4 2 3" xfId="15650" xr:uid="{43B232C5-35E4-49A8-A806-7133B1F57A8C}"/>
    <cellStyle name="40% - 강조색1 15 4 2 3 2" xfId="37699" xr:uid="{770B7708-9BD7-4045-94DD-261A3383009B}"/>
    <cellStyle name="40% - 강조색1 15 4 2 4" xfId="26679" xr:uid="{CA32618F-5016-4343-A725-4A38884BBEB1}"/>
    <cellStyle name="40% - 강조색1 15 4 2 5" xfId="52837" xr:uid="{47E8758A-B670-42B2-8A4D-FF9D7C862551}"/>
    <cellStyle name="40% - 강조색1 15 4 3" xfId="7376" xr:uid="{ABB9589B-14B0-4B1F-8473-266EDE7BF2F8}"/>
    <cellStyle name="40% - 강조색1 15 4 3 2" xfId="18405" xr:uid="{AF1C18CA-93FE-45E6-A6A6-B919653CB298}"/>
    <cellStyle name="40% - 강조색1 15 4 3 2 2" xfId="40454" xr:uid="{9C784BA7-CC68-4249-B1E5-9DB44385D2A9}"/>
    <cellStyle name="40% - 강조색1 15 4 3 3" xfId="29434" xr:uid="{6998F8D8-F37F-429F-87D1-53AB5EAE79FE}"/>
    <cellStyle name="40% - 강조색1 15 4 4" xfId="12895" xr:uid="{E08FE3B8-6F6C-46D7-9E3B-B8DDB87696E2}"/>
    <cellStyle name="40% - 강조색1 15 4 4 2" xfId="34944" xr:uid="{20EC156C-A4B3-4684-92AE-D231D6474AA2}"/>
    <cellStyle name="40% - 강조색1 15 4 5" xfId="23924" xr:uid="{55B4D5B7-AB07-4AC7-8F4C-697D9691D556}"/>
    <cellStyle name="40% - 강조색1 15 4 6" xfId="50082" xr:uid="{D425511F-FAD3-421A-A17A-CB2278318721}"/>
    <cellStyle name="40% - 강조색1 15 5" xfId="3229" xr:uid="{F6F8843C-B67D-4927-B790-4604181E1B42}"/>
    <cellStyle name="40% - 강조색1 15 5 2" xfId="8755" xr:uid="{B4F3FC1B-3DD5-4AFE-B01B-7BFF8DEF2A6A}"/>
    <cellStyle name="40% - 강조색1 15 5 2 2" xfId="19784" xr:uid="{629A7AD2-E3F2-41EB-B62A-9E3D37F7E18A}"/>
    <cellStyle name="40% - 강조색1 15 5 2 2 2" xfId="41833" xr:uid="{D2009881-2CA2-43D4-AB74-19366465B47A}"/>
    <cellStyle name="40% - 강조색1 15 5 2 3" xfId="30813" xr:uid="{3AB62261-77CB-4231-9609-735D1D15022C}"/>
    <cellStyle name="40% - 강조색1 15 5 3" xfId="14274" xr:uid="{F7249B15-0467-46CB-BEFB-6443A9EFACFE}"/>
    <cellStyle name="40% - 강조색1 15 5 3 2" xfId="36323" xr:uid="{8F6B4EA9-CC25-41BE-9971-16D890A8D2D5}"/>
    <cellStyle name="40% - 강조색1 15 5 4" xfId="25303" xr:uid="{730A50FB-1D50-4559-8B1E-0781EE8EAA89}"/>
    <cellStyle name="40% - 강조색1 15 5 5" xfId="51461" xr:uid="{9FC0C22B-B948-428E-8343-BDF4BAC67AB1}"/>
    <cellStyle name="40% - 강조색1 15 6" xfId="6000" xr:uid="{3BD66B01-37BC-4E89-A6DC-47F2349959BD}"/>
    <cellStyle name="40% - 강조색1 15 6 2" xfId="17029" xr:uid="{B4198684-58C6-409E-858A-9AE06DF632FE}"/>
    <cellStyle name="40% - 강조색1 15 6 2 2" xfId="39078" xr:uid="{068234D0-2AFB-4910-8893-489B0ECE1C35}"/>
    <cellStyle name="40% - 강조색1 15 6 3" xfId="28058" xr:uid="{DA13343C-C4C5-4EB0-9F6A-37171C70193E}"/>
    <cellStyle name="40% - 강조색1 15 6 4" xfId="54214" xr:uid="{DEF24F19-1050-4A49-9E4D-745AC78B3EB5}"/>
    <cellStyle name="40% - 강조색1 15 7" xfId="11519" xr:uid="{AAC7260F-C4F7-41D7-95BD-F97206789119}"/>
    <cellStyle name="40% - 강조색1 15 7 2" xfId="33568" xr:uid="{80EC9640-5E84-4B64-A0E9-573DE3F7107C}"/>
    <cellStyle name="40% - 강조색1 15 8" xfId="22548" xr:uid="{51F06A19-EB83-45FC-A6A3-59463C757F11}"/>
    <cellStyle name="40% - 강조색1 15 9" xfId="48705" xr:uid="{6E69451B-8FE9-4B21-AFAC-AB13030736BE}"/>
    <cellStyle name="40% - 강조색1 16" xfId="404" xr:uid="{00000000-0005-0000-0000-000027010000}"/>
    <cellStyle name="40% - 강조색1 16 2" xfId="1144" xr:uid="{E73CD036-87AE-4332-AE23-0284AD99742B}"/>
    <cellStyle name="40% - 강조색1 16 2 2" xfId="2538" xr:uid="{36AAEFF4-A9AB-4819-BB97-38FAAEB456E4}"/>
    <cellStyle name="40% - 강조색1 16 2 2 2" xfId="5314" xr:uid="{455B1E24-871C-47AE-B19C-31844D463F53}"/>
    <cellStyle name="40% - 강조색1 16 2 2 2 2" xfId="10840" xr:uid="{CF92C997-8473-4CFB-B081-4009B93A8652}"/>
    <cellStyle name="40% - 강조색1 16 2 2 2 2 2" xfId="21869" xr:uid="{8BC9D9C5-239B-4F06-BB19-8061D0937CAA}"/>
    <cellStyle name="40% - 강조색1 16 2 2 2 2 2 2" xfId="43918" xr:uid="{0063D4B1-81BF-4378-8BE3-2302F0A2D873}"/>
    <cellStyle name="40% - 강조색1 16 2 2 2 2 3" xfId="32898" xr:uid="{FD79172D-341B-4F22-A5F7-1B0B0AD642CD}"/>
    <cellStyle name="40% - 강조색1 16 2 2 2 3" xfId="16359" xr:uid="{53BCCCDF-8FD9-4762-9013-22D99F920C89}"/>
    <cellStyle name="40% - 강조색1 16 2 2 2 3 2" xfId="38408" xr:uid="{2E1120EB-8F14-477A-8FB4-E259971A94A5}"/>
    <cellStyle name="40% - 강조색1 16 2 2 2 4" xfId="27388" xr:uid="{39EEDDFD-35C4-4564-8376-0DCC7E2A1852}"/>
    <cellStyle name="40% - 강조색1 16 2 2 2 5" xfId="53546" xr:uid="{6EA07E56-EE4B-4BCD-9BFA-F991CCB9695A}"/>
    <cellStyle name="40% - 강조색1 16 2 2 3" xfId="8085" xr:uid="{115AC817-8B7E-4A08-8BB9-BD74A913B749}"/>
    <cellStyle name="40% - 강조색1 16 2 2 3 2" xfId="19114" xr:uid="{5330404D-8D89-49F9-BDE0-61F2CA2AF7BC}"/>
    <cellStyle name="40% - 강조색1 16 2 2 3 2 2" xfId="41163" xr:uid="{7FB5D497-C78D-4E3E-B26A-2BC0BC032EA3}"/>
    <cellStyle name="40% - 강조색1 16 2 2 3 3" xfId="30143" xr:uid="{4AEE50BE-7485-4E1C-B9CB-45DC66F0163F}"/>
    <cellStyle name="40% - 강조색1 16 2 2 4" xfId="13604" xr:uid="{A6952C82-5D97-4245-9D70-7BADF05EB90B}"/>
    <cellStyle name="40% - 강조색1 16 2 2 4 2" xfId="35653" xr:uid="{DDC1F4CE-DE23-446E-8667-D46EA435AED1}"/>
    <cellStyle name="40% - 강조색1 16 2 2 5" xfId="24633" xr:uid="{6E93F542-104F-4119-BC12-473FB59EC2AF}"/>
    <cellStyle name="40% - 강조색1 16 2 2 6" xfId="50791" xr:uid="{845117CB-C6CB-416A-8F08-B34ADB1190C9}"/>
    <cellStyle name="40% - 강조색1 16 2 3" xfId="3938" xr:uid="{A89FB7EB-6C8D-4D7B-8E91-AC5FF9C01561}"/>
    <cellStyle name="40% - 강조색1 16 2 3 2" xfId="9464" xr:uid="{1504E0DA-A79E-4DD9-B96E-D3F6EEF5ECD0}"/>
    <cellStyle name="40% - 강조색1 16 2 3 2 2" xfId="20493" xr:uid="{4AF0660C-CD35-4B6B-82BE-517298082AF6}"/>
    <cellStyle name="40% - 강조색1 16 2 3 2 2 2" xfId="42542" xr:uid="{7F7081C5-6549-4177-95AB-8C3675BE4B77}"/>
    <cellStyle name="40% - 강조색1 16 2 3 2 3" xfId="31522" xr:uid="{A9137F73-40DF-4338-8415-7794BCE75591}"/>
    <cellStyle name="40% - 강조색1 16 2 3 3" xfId="14983" xr:uid="{457C330B-7D3E-4930-B28A-90CF5E97F9C8}"/>
    <cellStyle name="40% - 강조색1 16 2 3 3 2" xfId="37032" xr:uid="{8F985C58-9F6D-4C92-B846-24AEE070FEA2}"/>
    <cellStyle name="40% - 강조색1 16 2 3 4" xfId="26012" xr:uid="{60689351-3C90-4F1D-8B77-D9911F767AE3}"/>
    <cellStyle name="40% - 강조색1 16 2 3 5" xfId="52170" xr:uid="{EDBCF408-04D7-4345-BF7B-CBCF53C03585}"/>
    <cellStyle name="40% - 강조색1 16 2 4" xfId="6709" xr:uid="{4AE1705F-E52D-4BAA-9309-782975EE0054}"/>
    <cellStyle name="40% - 강조색1 16 2 4 2" xfId="17738" xr:uid="{98F2FBB3-901D-4624-AC2F-34B1EE061511}"/>
    <cellStyle name="40% - 강조색1 16 2 4 2 2" xfId="39787" xr:uid="{9536D761-49BE-4C51-A2B2-F355E51DF966}"/>
    <cellStyle name="40% - 강조색1 16 2 4 3" xfId="28767" xr:uid="{5D9E03E8-81E9-4663-93B3-65507766AF57}"/>
    <cellStyle name="40% - 강조색1 16 2 4 4" xfId="54923" xr:uid="{AE9930BB-912F-43F4-BB22-27240DBEF225}"/>
    <cellStyle name="40% - 강조색1 16 2 5" xfId="12228" xr:uid="{CDE1C445-169E-431E-AE5E-CE904F060F94}"/>
    <cellStyle name="40% - 강조색1 16 2 5 2" xfId="34277" xr:uid="{E4236E51-0304-44B6-8F5B-B10405E6A019}"/>
    <cellStyle name="40% - 강조색1 16 2 6" xfId="23257" xr:uid="{8E4E5C66-F7A4-4B89-995D-EC14F7039D74}"/>
    <cellStyle name="40% - 강조색1 16 2 7" xfId="49414" xr:uid="{64A55D79-3354-40C3-87E4-35B9046F33B1}"/>
    <cellStyle name="40% - 강조색1 16 3" xfId="1850" xr:uid="{A15D81D2-BD59-48B0-BAD6-EC15F443F584}"/>
    <cellStyle name="40% - 강조색1 16 3 2" xfId="4626" xr:uid="{382CFE22-E5F3-4816-B423-86019E02EC39}"/>
    <cellStyle name="40% - 강조색1 16 3 2 2" xfId="10152" xr:uid="{D651A697-AE32-4921-9606-A342B02018BF}"/>
    <cellStyle name="40% - 강조색1 16 3 2 2 2" xfId="21181" xr:uid="{9D25F43C-DA18-4049-889D-5493AFE152D4}"/>
    <cellStyle name="40% - 강조색1 16 3 2 2 2 2" xfId="43230" xr:uid="{49965229-7349-406F-95B2-FD2155E8E0B1}"/>
    <cellStyle name="40% - 강조색1 16 3 2 2 3" xfId="32210" xr:uid="{873C4E0A-A8F9-47E3-A30E-D8F562516AA6}"/>
    <cellStyle name="40% - 강조색1 16 3 2 3" xfId="15671" xr:uid="{694B75EE-CBC0-4399-B3BC-01367A695F2A}"/>
    <cellStyle name="40% - 강조색1 16 3 2 3 2" xfId="37720" xr:uid="{56F77E2E-E445-493C-A28D-4464637D9EDB}"/>
    <cellStyle name="40% - 강조색1 16 3 2 4" xfId="26700" xr:uid="{A8C47CF7-DA8C-44CC-8F39-46F9963E2042}"/>
    <cellStyle name="40% - 강조색1 16 3 2 5" xfId="52858" xr:uid="{C4E1A503-C217-4333-BD54-A20070194E91}"/>
    <cellStyle name="40% - 강조색1 16 3 3" xfId="7397" xr:uid="{B23E6B6B-15FB-4A30-9C50-6C7D7C790AEF}"/>
    <cellStyle name="40% - 강조색1 16 3 3 2" xfId="18426" xr:uid="{24227488-C612-4556-A648-BCAEEC57FE3C}"/>
    <cellStyle name="40% - 강조색1 16 3 3 2 2" xfId="40475" xr:uid="{CE5237DF-B124-4E51-94B5-583E842939AB}"/>
    <cellStyle name="40% - 강조색1 16 3 3 3" xfId="29455" xr:uid="{4CFF6A88-E9A1-43E8-84DF-7423111579D1}"/>
    <cellStyle name="40% - 강조색1 16 3 4" xfId="12916" xr:uid="{234447C8-AABC-4896-8EB3-8375BD9A5FFE}"/>
    <cellStyle name="40% - 강조색1 16 3 4 2" xfId="34965" xr:uid="{B05FE5D6-9E89-46F2-8E46-EE59BDB4BD21}"/>
    <cellStyle name="40% - 강조색1 16 3 5" xfId="23945" xr:uid="{B457A075-70B1-438C-94EA-7F16AEE14D42}"/>
    <cellStyle name="40% - 강조색1 16 3 6" xfId="50103" xr:uid="{B5009B8F-7357-422A-978B-4AA6D9944BFA}"/>
    <cellStyle name="40% - 강조색1 16 4" xfId="3250" xr:uid="{4D58B706-3608-47CA-83C1-7C376A119E5D}"/>
    <cellStyle name="40% - 강조색1 16 4 2" xfId="8776" xr:uid="{770EA4C2-AED9-4BF5-87D2-5FFCFED924B8}"/>
    <cellStyle name="40% - 강조색1 16 4 2 2" xfId="19805" xr:uid="{9D1C0C28-FDBD-42BD-AF1A-6801B5F13A59}"/>
    <cellStyle name="40% - 강조색1 16 4 2 2 2" xfId="41854" xr:uid="{6C1C54FC-81F9-4C06-B245-3F67C60F7EF0}"/>
    <cellStyle name="40% - 강조색1 16 4 2 3" xfId="30834" xr:uid="{38C9EA8D-16A5-44D0-A68B-4194AED0305D}"/>
    <cellStyle name="40% - 강조색1 16 4 3" xfId="14295" xr:uid="{3DAAD1F0-3F28-4925-9F8D-7CF4AFBE86AE}"/>
    <cellStyle name="40% - 강조색1 16 4 3 2" xfId="36344" xr:uid="{4794133D-F3A5-46D8-AB76-5666B238232C}"/>
    <cellStyle name="40% - 강조색1 16 4 4" xfId="25324" xr:uid="{339185E8-2AB6-41EE-A08C-A85DB94A8F36}"/>
    <cellStyle name="40% - 강조색1 16 4 5" xfId="51482" xr:uid="{2E3E681A-4BB6-4817-946D-16C68FB8A9E0}"/>
    <cellStyle name="40% - 강조색1 16 5" xfId="6021" xr:uid="{EAFDFD59-290B-41A2-BB18-A81C30114536}"/>
    <cellStyle name="40% - 강조색1 16 5 2" xfId="17050" xr:uid="{62976268-4FB7-412C-AE09-364981058D51}"/>
    <cellStyle name="40% - 강조색1 16 5 2 2" xfId="39099" xr:uid="{29A7B3DE-8181-417E-9C1C-77D1F86F1651}"/>
    <cellStyle name="40% - 강조색1 16 5 3" xfId="28079" xr:uid="{6D8346FB-449A-4A43-A69F-B58B300B3B26}"/>
    <cellStyle name="40% - 강조색1 16 5 4" xfId="54235" xr:uid="{F8600014-AD90-4664-B05F-CFB1F922B8F1}"/>
    <cellStyle name="40% - 강조색1 16 6" xfId="11540" xr:uid="{4670EC47-F696-4B8D-B8D9-3B19743316C3}"/>
    <cellStyle name="40% - 강조색1 16 6 2" xfId="33589" xr:uid="{CEE6A294-81E8-4F4F-8489-A490E7DAC38F}"/>
    <cellStyle name="40% - 강조색1 16 7" xfId="22569" xr:uid="{46BBF9FE-0808-494B-80BA-BFB41E7DD5A5}"/>
    <cellStyle name="40% - 강조색1 16 8" xfId="48726" xr:uid="{BC19213C-6B54-4D2B-98CE-387127824AC3}"/>
    <cellStyle name="40% - 강조색1 17" xfId="760" xr:uid="{00000000-0005-0000-0000-000028010000}"/>
    <cellStyle name="40% - 강조색1 18" xfId="787" xr:uid="{C37CF363-D4BE-44DD-9DAA-328A0C6A7A72}"/>
    <cellStyle name="40% - 강조색1 18 2" xfId="2192" xr:uid="{3030D5D7-9CD5-4315-AC9A-6A33989D2960}"/>
    <cellStyle name="40% - 강조색1 18 2 2" xfId="4968" xr:uid="{CA265357-D233-4B88-8AD9-780B4A1ACF41}"/>
    <cellStyle name="40% - 강조색1 18 2 2 2" xfId="10494" xr:uid="{7A69DF14-F6EE-4EAA-B747-38B6EBF3C0E6}"/>
    <cellStyle name="40% - 강조색1 18 2 2 2 2" xfId="21523" xr:uid="{013FAF51-753D-4661-971C-06D1F5F90659}"/>
    <cellStyle name="40% - 강조색1 18 2 2 2 2 2" xfId="43572" xr:uid="{2F4275C7-1505-4394-A079-582DADA592B3}"/>
    <cellStyle name="40% - 강조색1 18 2 2 2 3" xfId="32552" xr:uid="{FF641B81-CCC0-4264-AB82-1FABF3FA7F72}"/>
    <cellStyle name="40% - 강조색1 18 2 2 3" xfId="16013" xr:uid="{373238F4-0EFE-4658-8827-9D48E50AB9A6}"/>
    <cellStyle name="40% - 강조색1 18 2 2 3 2" xfId="38062" xr:uid="{72326772-7941-42B6-BC34-5095028999E7}"/>
    <cellStyle name="40% - 강조색1 18 2 2 4" xfId="27042" xr:uid="{D91E55DC-AC85-4AB2-87AD-9A64E4447596}"/>
    <cellStyle name="40% - 강조색1 18 2 2 5" xfId="53200" xr:uid="{2CB2B41E-727C-4201-B87F-65A3A22D84E5}"/>
    <cellStyle name="40% - 강조색1 18 2 3" xfId="7739" xr:uid="{E6A6A00A-98FC-43F9-B10A-FE3AD5E88AA2}"/>
    <cellStyle name="40% - 강조색1 18 2 3 2" xfId="18768" xr:uid="{3BB78583-8B89-4E5E-A451-A59F717FC91A}"/>
    <cellStyle name="40% - 강조색1 18 2 3 2 2" xfId="40817" xr:uid="{DAE2BD6A-E305-4790-ADCE-B9F56EF94910}"/>
    <cellStyle name="40% - 강조색1 18 2 3 3" xfId="29797" xr:uid="{C527A87E-5C52-423D-B729-4277427D6850}"/>
    <cellStyle name="40% - 강조색1 18 2 4" xfId="13258" xr:uid="{D442B32A-AA51-4640-BA54-47AC0C1C7B33}"/>
    <cellStyle name="40% - 강조색1 18 2 4 2" xfId="35307" xr:uid="{20DFBB16-0962-4319-8063-899A9F339847}"/>
    <cellStyle name="40% - 강조색1 18 2 5" xfId="24287" xr:uid="{48B2CFA7-FB4F-4129-B922-4EB092C02EE0}"/>
    <cellStyle name="40% - 강조색1 18 2 6" xfId="50445" xr:uid="{B5D6DCFD-5DE9-4B8B-AED7-D9899118E58A}"/>
    <cellStyle name="40% - 강조색1 18 3" xfId="3592" xr:uid="{2FA29B80-7082-459A-9CA4-F1DA12CFE6B0}"/>
    <cellStyle name="40% - 강조색1 18 3 2" xfId="9118" xr:uid="{02825FCD-E564-4096-B133-C01C249FAA4B}"/>
    <cellStyle name="40% - 강조색1 18 3 2 2" xfId="20147" xr:uid="{FCA52BDD-5D1A-40FB-8A4D-0C760756C00A}"/>
    <cellStyle name="40% - 강조색1 18 3 2 2 2" xfId="42196" xr:uid="{12DF5D5D-13F2-4E79-B297-1B3A6DF6538F}"/>
    <cellStyle name="40% - 강조색1 18 3 2 3" xfId="31176" xr:uid="{168EF486-3089-4363-BE64-29463E9C42B6}"/>
    <cellStyle name="40% - 강조색1 18 3 3" xfId="14637" xr:uid="{6733D1C5-A94C-4925-8F75-4F723F84D693}"/>
    <cellStyle name="40% - 강조색1 18 3 3 2" xfId="36686" xr:uid="{FE820115-9F52-47D7-9BD7-F7F5DB92B389}"/>
    <cellStyle name="40% - 강조색1 18 3 4" xfId="25666" xr:uid="{17C4B56B-E72D-4494-A6C2-0EB9D3C0D9A9}"/>
    <cellStyle name="40% - 강조색1 18 3 5" xfId="51824" xr:uid="{BE44F3E0-F254-4FA0-B123-B00803FE2650}"/>
    <cellStyle name="40% - 강조색1 18 4" xfId="6363" xr:uid="{2366449E-150E-4E8C-9720-F75CD740D1CD}"/>
    <cellStyle name="40% - 강조색1 18 4 2" xfId="17392" xr:uid="{9EC57766-6F8E-4528-81A7-4231D8E4B08E}"/>
    <cellStyle name="40% - 강조색1 18 4 2 2" xfId="39441" xr:uid="{737E9E25-2F6D-4A0F-880B-86D38395E04D}"/>
    <cellStyle name="40% - 강조색1 18 4 3" xfId="28421" xr:uid="{18E449F8-83BC-487C-9070-BC9A2F73ABF2}"/>
    <cellStyle name="40% - 강조색1 18 4 4" xfId="54577" xr:uid="{E69E963E-EA58-44CE-8C5B-B11A84928A55}"/>
    <cellStyle name="40% - 강조색1 18 5" xfId="11882" xr:uid="{BE85964E-1584-4ED3-BD1D-924B5ECB26EB}"/>
    <cellStyle name="40% - 강조색1 18 5 2" xfId="33931" xr:uid="{5212DAE3-3262-4CFC-88B9-CF5F9A915FC4}"/>
    <cellStyle name="40% - 강조색1 18 6" xfId="22911" xr:uid="{6C88C90E-0120-47F0-B20D-137D1136B270}"/>
    <cellStyle name="40% - 강조색1 18 7" xfId="49068" xr:uid="{E6AFF784-1A0B-4A02-A71C-4EB7A4A25DAA}"/>
    <cellStyle name="40% - 강조색1 19" xfId="1495" xr:uid="{337BDC75-DBEC-4873-ACF0-7FC7A1A51614}"/>
    <cellStyle name="40% - 강조색1 19 2" xfId="4280" xr:uid="{B76B3F69-00C3-4492-AF06-9F90DDB1A23C}"/>
    <cellStyle name="40% - 강조색1 19 2 2" xfId="9806" xr:uid="{1E92CF88-0450-4E17-9AFE-0E20C5EC8EE7}"/>
    <cellStyle name="40% - 강조색1 19 2 2 2" xfId="20835" xr:uid="{B9F5C169-9EAB-4921-BA08-78268FFC6832}"/>
    <cellStyle name="40% - 강조색1 19 2 2 2 2" xfId="42884" xr:uid="{2064A712-CFBC-40B1-9525-AD307B28595C}"/>
    <cellStyle name="40% - 강조색1 19 2 2 3" xfId="31864" xr:uid="{B7B9BB9F-A21F-4584-943B-412E2D8D00DC}"/>
    <cellStyle name="40% - 강조색1 19 2 3" xfId="15325" xr:uid="{9A04E59E-E247-4A39-902D-EEBD5230AB24}"/>
    <cellStyle name="40% - 강조색1 19 2 3 2" xfId="37374" xr:uid="{1FE35F33-5B97-40F1-A618-1C65A0FC3464}"/>
    <cellStyle name="40% - 강조색1 19 2 4" xfId="26354" xr:uid="{EC5E5EF9-41C8-4056-B390-B544F1D991C8}"/>
    <cellStyle name="40% - 강조색1 19 2 5" xfId="52512" xr:uid="{83CB6CFA-C075-473F-AFE5-DD261C9B031C}"/>
    <cellStyle name="40% - 강조색1 19 3" xfId="7051" xr:uid="{3D90916E-D906-4514-B16E-182DA8C94525}"/>
    <cellStyle name="40% - 강조색1 19 3 2" xfId="18080" xr:uid="{F52F5AC8-64C9-479A-955B-4BAB3AF7FFA3}"/>
    <cellStyle name="40% - 강조색1 19 3 2 2" xfId="40129" xr:uid="{E8EFF969-4F69-4C22-B585-92F8D22444BC}"/>
    <cellStyle name="40% - 강조색1 19 3 3" xfId="29109" xr:uid="{684DE8A1-AF43-4EF4-A52B-38EF2B3A28CD}"/>
    <cellStyle name="40% - 강조색1 19 4" xfId="12570" xr:uid="{86A164B2-5E8E-4B78-87ED-7EA39C572546}"/>
    <cellStyle name="40% - 강조색1 19 4 2" xfId="34619" xr:uid="{0287C0FD-7413-49BF-8D13-045A2968CF35}"/>
    <cellStyle name="40% - 강조색1 19 5" xfId="23599" xr:uid="{153A6CBF-1695-4BAF-9AB2-1C9D924D2966}"/>
    <cellStyle name="40% - 강조색1 19 6" xfId="49756" xr:uid="{81384211-0A5E-43D7-9558-C5C83CD63A4D}"/>
    <cellStyle name="40% - 강조색1 2" xfId="68" xr:uid="{00000000-0005-0000-0000-000029010000}"/>
    <cellStyle name="40% - 강조색1 2 10" xfId="48406" xr:uid="{49DBE6AA-3B90-4662-BFBD-F7A76FDEADC7}"/>
    <cellStyle name="40% - 강조색1 2 2" xfId="197" xr:uid="{00000000-0005-0000-0000-00002A010000}"/>
    <cellStyle name="40% - 강조색1 2 2 2" xfId="557" xr:uid="{00000000-0005-0000-0000-00002B010000}"/>
    <cellStyle name="40% - 강조색1 2 2 2 2" xfId="1294" xr:uid="{8EC2D445-5239-4AFF-8B84-ED871B31EFD5}"/>
    <cellStyle name="40% - 강조색1 2 2 2 2 2" xfId="2688" xr:uid="{2040E1BC-71C3-43F9-B32A-4A1AC96C7CB7}"/>
    <cellStyle name="40% - 강조색1 2 2 2 2 2 2" xfId="5464" xr:uid="{93B4C183-7C60-47DE-B536-D9F13BA87841}"/>
    <cellStyle name="40% - 강조색1 2 2 2 2 2 2 2" xfId="10990" xr:uid="{AD5CA9D4-5A9A-4116-92F2-4247202E4438}"/>
    <cellStyle name="40% - 강조색1 2 2 2 2 2 2 2 2" xfId="22019" xr:uid="{CF92EEB5-0112-4343-922D-8839171220A7}"/>
    <cellStyle name="40% - 강조색1 2 2 2 2 2 2 2 2 2" xfId="44068" xr:uid="{C7975ABB-5175-4873-9E7F-372861F6C59E}"/>
    <cellStyle name="40% - 강조색1 2 2 2 2 2 2 2 3" xfId="33048" xr:uid="{6FCE1E07-D4D1-40F4-91A0-6AF8ECBBAFAE}"/>
    <cellStyle name="40% - 강조색1 2 2 2 2 2 2 3" xfId="16509" xr:uid="{7040FF30-28B1-4355-951F-46124EBA35E3}"/>
    <cellStyle name="40% - 강조색1 2 2 2 2 2 2 3 2" xfId="38558" xr:uid="{CD1739A7-46AA-45D9-9A87-A369764E19A5}"/>
    <cellStyle name="40% - 강조색1 2 2 2 2 2 2 4" xfId="27538" xr:uid="{91148F1F-AE84-4EDB-A2F5-D0B13C6D7249}"/>
    <cellStyle name="40% - 강조색1 2 2 2 2 2 2 5" xfId="53696" xr:uid="{A9DB62DF-9981-4DE3-B919-5D94BD437C14}"/>
    <cellStyle name="40% - 강조색1 2 2 2 2 2 3" xfId="8235" xr:uid="{0F4EF2A0-F45C-404E-BC89-DCE2BE1D77BC}"/>
    <cellStyle name="40% - 강조색1 2 2 2 2 2 3 2" xfId="19264" xr:uid="{F5524E04-5330-4AD0-B283-C6919C372D0E}"/>
    <cellStyle name="40% - 강조색1 2 2 2 2 2 3 2 2" xfId="41313" xr:uid="{32606CA5-7725-4FE2-9B62-6ADECB6A4E4A}"/>
    <cellStyle name="40% - 강조색1 2 2 2 2 2 3 3" xfId="30293" xr:uid="{CCFFCAE2-6403-463C-8A67-6B5037F81CEC}"/>
    <cellStyle name="40% - 강조색1 2 2 2 2 2 4" xfId="13754" xr:uid="{378F326A-7672-4F4D-9F82-9D9AD835E4C3}"/>
    <cellStyle name="40% - 강조색1 2 2 2 2 2 4 2" xfId="35803" xr:uid="{D69672D8-8D79-44B3-B786-C181D0156FC9}"/>
    <cellStyle name="40% - 강조색1 2 2 2 2 2 5" xfId="24783" xr:uid="{A8011619-183B-4AB5-AF23-35D11D203763}"/>
    <cellStyle name="40% - 강조색1 2 2 2 2 2 6" xfId="50941" xr:uid="{63F09BB6-D01E-4839-9F3B-CFD14512D78A}"/>
    <cellStyle name="40% - 강조색1 2 2 2 2 3" xfId="4088" xr:uid="{5BA584EC-82AE-4BFB-827D-C3E66A4EA315}"/>
    <cellStyle name="40% - 강조색1 2 2 2 2 3 2" xfId="9614" xr:uid="{7CFBC2E3-C812-480F-B159-10F599EE458F}"/>
    <cellStyle name="40% - 강조색1 2 2 2 2 3 2 2" xfId="20643" xr:uid="{478CB47F-3EEF-42A6-AAAE-2C9DA269CD60}"/>
    <cellStyle name="40% - 강조색1 2 2 2 2 3 2 2 2" xfId="42692" xr:uid="{D08C0C5F-F0D3-432C-B572-D197258A135F}"/>
    <cellStyle name="40% - 강조색1 2 2 2 2 3 2 3" xfId="31672" xr:uid="{839E030A-5BCB-47CC-AB86-20DB3E821811}"/>
    <cellStyle name="40% - 강조색1 2 2 2 2 3 3" xfId="15133" xr:uid="{892D1801-0D07-48FA-9BF6-1FC1860C3E4C}"/>
    <cellStyle name="40% - 강조색1 2 2 2 2 3 3 2" xfId="37182" xr:uid="{F2FE7E1E-90E9-4271-98EC-D5171B73245B}"/>
    <cellStyle name="40% - 강조색1 2 2 2 2 3 4" xfId="26162" xr:uid="{088B86D4-94F4-47EE-8FD3-55670C93D1D0}"/>
    <cellStyle name="40% - 강조색1 2 2 2 2 3 5" xfId="52320" xr:uid="{85F38741-FE75-400F-8425-153B8C455631}"/>
    <cellStyle name="40% - 강조색1 2 2 2 2 4" xfId="6859" xr:uid="{29C1360F-0691-4084-B37C-89CB98BA89EF}"/>
    <cellStyle name="40% - 강조색1 2 2 2 2 4 2" xfId="17888" xr:uid="{AFD5B83A-6D7E-40CD-81B7-97643F92FB9A}"/>
    <cellStyle name="40% - 강조색1 2 2 2 2 4 2 2" xfId="39937" xr:uid="{E0959517-4118-44BC-8833-ED4F43576D4D}"/>
    <cellStyle name="40% - 강조색1 2 2 2 2 4 3" xfId="28917" xr:uid="{B8E9FBF9-A893-448C-AFA5-34D7CBA0E616}"/>
    <cellStyle name="40% - 강조색1 2 2 2 2 4 4" xfId="55073" xr:uid="{F1C5F967-458B-490D-A7B0-CD44E12C1894}"/>
    <cellStyle name="40% - 강조색1 2 2 2 2 5" xfId="12378" xr:uid="{D43BF312-8B0F-4745-9BF8-3AF156CF179F}"/>
    <cellStyle name="40% - 강조색1 2 2 2 2 5 2" xfId="34427" xr:uid="{D5088284-79A3-458F-8C4E-C9DBF82A40E1}"/>
    <cellStyle name="40% - 강조색1 2 2 2 2 6" xfId="23407" xr:uid="{7AA7866E-84EA-47DD-83D7-19F398C4FAE9}"/>
    <cellStyle name="40% - 강조색1 2 2 2 2 7" xfId="49564" xr:uid="{EAF1A04A-6709-4F9F-91E3-3BAAC89335C6}"/>
    <cellStyle name="40% - 강조색1 2 2 2 3" xfId="2000" xr:uid="{A935E502-008E-434E-9A9A-242AFF72E6E6}"/>
    <cellStyle name="40% - 강조색1 2 2 2 3 2" xfId="4776" xr:uid="{E98E50C0-18A8-492E-B00F-FD6EA8B26C19}"/>
    <cellStyle name="40% - 강조색1 2 2 2 3 2 2" xfId="10302" xr:uid="{565AC4BD-9945-491E-807A-7EBAF7E7F8BA}"/>
    <cellStyle name="40% - 강조색1 2 2 2 3 2 2 2" xfId="21331" xr:uid="{8E632DCB-1F19-4566-A5F4-508D260A000D}"/>
    <cellStyle name="40% - 강조색1 2 2 2 3 2 2 2 2" xfId="43380" xr:uid="{EE3ECC4A-AD43-4471-9745-84AAA4922EE0}"/>
    <cellStyle name="40% - 강조색1 2 2 2 3 2 2 3" xfId="32360" xr:uid="{5DD0CFB2-37ED-4C68-8B03-C1E32AB71629}"/>
    <cellStyle name="40% - 강조색1 2 2 2 3 2 3" xfId="15821" xr:uid="{0D564B9D-6A85-407A-BE7C-BF225A6ACA8F}"/>
    <cellStyle name="40% - 강조색1 2 2 2 3 2 3 2" xfId="37870" xr:uid="{4B471867-B436-4985-9F11-6D9B66E61EB3}"/>
    <cellStyle name="40% - 강조색1 2 2 2 3 2 4" xfId="26850" xr:uid="{9CC75711-FD54-4110-8D91-6BC655581632}"/>
    <cellStyle name="40% - 강조색1 2 2 2 3 2 5" xfId="53008" xr:uid="{AD294752-8160-4D09-9402-B33092CB3934}"/>
    <cellStyle name="40% - 강조색1 2 2 2 3 3" xfId="7547" xr:uid="{47F54926-DDDC-46F9-9E3B-8687764D78E5}"/>
    <cellStyle name="40% - 강조색1 2 2 2 3 3 2" xfId="18576" xr:uid="{5E5E0A9B-4943-4BC3-841B-9645B9F7AAFE}"/>
    <cellStyle name="40% - 강조색1 2 2 2 3 3 2 2" xfId="40625" xr:uid="{B8EE91D8-FF98-4FE9-AD5A-42BD847D2252}"/>
    <cellStyle name="40% - 강조색1 2 2 2 3 3 3" xfId="29605" xr:uid="{0C3950AA-8492-4221-9423-0E229BC5616C}"/>
    <cellStyle name="40% - 강조색1 2 2 2 3 4" xfId="13066" xr:uid="{A95E4B4C-AB5E-455B-8422-AD6A1E4EDE73}"/>
    <cellStyle name="40% - 강조색1 2 2 2 3 4 2" xfId="35115" xr:uid="{F383571D-BFC0-478C-A28A-66F95A08ED02}"/>
    <cellStyle name="40% - 강조색1 2 2 2 3 5" xfId="24095" xr:uid="{E1407DB2-5C46-43E2-85D4-CBB4755AF182}"/>
    <cellStyle name="40% - 강조색1 2 2 2 3 6" xfId="50253" xr:uid="{794F113B-2EB0-4E17-8FFA-76F59303B6F5}"/>
    <cellStyle name="40% - 강조색1 2 2 2 4" xfId="3400" xr:uid="{93E10974-BA8C-47D7-AC2F-EB5B625A022C}"/>
    <cellStyle name="40% - 강조색1 2 2 2 4 2" xfId="8926" xr:uid="{4E646788-E8E2-4799-A3DB-2967B1B5BC69}"/>
    <cellStyle name="40% - 강조색1 2 2 2 4 2 2" xfId="19955" xr:uid="{63400798-715A-4442-9E05-B464225F6C3E}"/>
    <cellStyle name="40% - 강조색1 2 2 2 4 2 2 2" xfId="42004" xr:uid="{76304CE9-A1F7-4A82-ABAF-E4963DD1B21C}"/>
    <cellStyle name="40% - 강조색1 2 2 2 4 2 3" xfId="30984" xr:uid="{2F4FD7B4-DE57-410E-AD82-CD58CE1FB82B}"/>
    <cellStyle name="40% - 강조색1 2 2 2 4 3" xfId="14445" xr:uid="{E9FBCAA0-A484-4EEE-81B7-6773713D9F29}"/>
    <cellStyle name="40% - 강조색1 2 2 2 4 3 2" xfId="36494" xr:uid="{A61F10BC-F1EB-4025-9C8A-FCE2F7FDA67F}"/>
    <cellStyle name="40% - 강조색1 2 2 2 4 4" xfId="25474" xr:uid="{05CE05EB-7095-4A70-90DA-B37B81F6C51A}"/>
    <cellStyle name="40% - 강조색1 2 2 2 4 5" xfId="51632" xr:uid="{D97344CF-7B26-479A-ABB2-37FF3C2CD678}"/>
    <cellStyle name="40% - 강조색1 2 2 2 5" xfId="6171" xr:uid="{8DDB282E-D390-421A-BCAB-3DD469B10547}"/>
    <cellStyle name="40% - 강조색1 2 2 2 5 2" xfId="17200" xr:uid="{AA24F058-8DA6-40EE-92D7-07CD0A8472EA}"/>
    <cellStyle name="40% - 강조색1 2 2 2 5 2 2" xfId="39249" xr:uid="{4945D551-CE54-4DE3-9189-F06230620760}"/>
    <cellStyle name="40% - 강조색1 2 2 2 5 3" xfId="28229" xr:uid="{52E5C23A-18DE-48F9-B2B5-A655431EAF34}"/>
    <cellStyle name="40% - 강조색1 2 2 2 5 4" xfId="54385" xr:uid="{FBB134E5-A91F-44C8-BF53-AF5A77DA5660}"/>
    <cellStyle name="40% - 강조색1 2 2 2 6" xfId="11690" xr:uid="{CF080461-3F11-44F3-B767-E94260C50AFF}"/>
    <cellStyle name="40% - 강조색1 2 2 2 6 2" xfId="33739" xr:uid="{CEE0B36D-8BC5-4F72-9F3B-7290DE604028}"/>
    <cellStyle name="40% - 강조색1 2 2 2 7" xfId="22719" xr:uid="{093811B0-09FC-4EC7-9403-82F515BC07BB}"/>
    <cellStyle name="40% - 강조색1 2 2 2 8" xfId="48876" xr:uid="{28DC3C7C-9BB0-4D49-AB84-AEF76CF0E914}"/>
    <cellStyle name="40% - 강조색1 2 2 3" xfId="952" xr:uid="{DFC81DC1-3F0A-469F-B6CB-0C804A62C7DA}"/>
    <cellStyle name="40% - 강조색1 2 2 3 2" xfId="2346" xr:uid="{48FC4B1D-C5AC-4470-AFDE-D5AC450770AC}"/>
    <cellStyle name="40% - 강조색1 2 2 3 2 2" xfId="5122" xr:uid="{0D5B5054-B1C7-446A-A25F-B897C64A5055}"/>
    <cellStyle name="40% - 강조색1 2 2 3 2 2 2" xfId="10648" xr:uid="{C364D8A6-A790-4906-8429-59394F614126}"/>
    <cellStyle name="40% - 강조색1 2 2 3 2 2 2 2" xfId="21677" xr:uid="{2829E72E-2738-46C5-895B-35C5871A1C20}"/>
    <cellStyle name="40% - 강조색1 2 2 3 2 2 2 2 2" xfId="43726" xr:uid="{69AB3BD3-A065-436F-8D26-0F3BEB168812}"/>
    <cellStyle name="40% - 강조색1 2 2 3 2 2 2 3" xfId="32706" xr:uid="{C8B3EA7C-5956-4CDF-89DD-204553FDBEDD}"/>
    <cellStyle name="40% - 강조색1 2 2 3 2 2 3" xfId="16167" xr:uid="{CE5A4537-757A-4200-9B3B-8888F120B70F}"/>
    <cellStyle name="40% - 강조색1 2 2 3 2 2 3 2" xfId="38216" xr:uid="{642822BA-6948-470D-A992-436415AA4E3F}"/>
    <cellStyle name="40% - 강조색1 2 2 3 2 2 4" xfId="27196" xr:uid="{1630E2CF-EA8A-468E-9AD6-197A311AA085}"/>
    <cellStyle name="40% - 강조색1 2 2 3 2 2 5" xfId="53354" xr:uid="{43F26809-8574-4E5E-8EC1-EA512F709D37}"/>
    <cellStyle name="40% - 강조색1 2 2 3 2 3" xfId="7893" xr:uid="{5FB924CB-17BB-4F1F-BDB3-1024089CF377}"/>
    <cellStyle name="40% - 강조색1 2 2 3 2 3 2" xfId="18922" xr:uid="{47A954F0-EEDF-43B7-BDC4-F9B80719D06C}"/>
    <cellStyle name="40% - 강조색1 2 2 3 2 3 2 2" xfId="40971" xr:uid="{0C76D2E7-03CF-4403-9D20-91E69DBBD435}"/>
    <cellStyle name="40% - 강조색1 2 2 3 2 3 3" xfId="29951" xr:uid="{7F79AF03-680A-4A55-9687-219C80C7FBD1}"/>
    <cellStyle name="40% - 강조색1 2 2 3 2 4" xfId="13412" xr:uid="{706326EA-68E4-412D-869A-E4C86A3010E3}"/>
    <cellStyle name="40% - 강조색1 2 2 3 2 4 2" xfId="35461" xr:uid="{8B2FB758-9193-4830-BDA8-897C89410FF4}"/>
    <cellStyle name="40% - 강조색1 2 2 3 2 5" xfId="24441" xr:uid="{CD99D14C-0BD5-4042-BD46-C451BB38A5BD}"/>
    <cellStyle name="40% - 강조색1 2 2 3 2 6" xfId="50599" xr:uid="{1C2C4C66-3893-4D4E-B17A-F5F969EE4662}"/>
    <cellStyle name="40% - 강조색1 2 2 3 3" xfId="3746" xr:uid="{D76608BD-45EC-4F67-AA80-27BD9B00D69E}"/>
    <cellStyle name="40% - 강조색1 2 2 3 3 2" xfId="9272" xr:uid="{9D844C32-9EED-4F11-8498-E2FC59F9373C}"/>
    <cellStyle name="40% - 강조색1 2 2 3 3 2 2" xfId="20301" xr:uid="{A6A05F1E-28E0-4670-A870-B66C42E3E692}"/>
    <cellStyle name="40% - 강조색1 2 2 3 3 2 2 2" xfId="42350" xr:uid="{2FC656DD-7C30-43D0-A8DE-C260CFAF7F1A}"/>
    <cellStyle name="40% - 강조색1 2 2 3 3 2 3" xfId="31330" xr:uid="{993BA951-CA5F-4BD2-8C35-E9F87A874F27}"/>
    <cellStyle name="40% - 강조색1 2 2 3 3 3" xfId="14791" xr:uid="{4066B09A-157A-45EE-B1BA-E21154480E27}"/>
    <cellStyle name="40% - 강조색1 2 2 3 3 3 2" xfId="36840" xr:uid="{034AF6DD-A658-4B4A-B698-63B50014F13D}"/>
    <cellStyle name="40% - 강조색1 2 2 3 3 4" xfId="25820" xr:uid="{C479EF2F-6CB0-4D4D-8BA7-50CA5EE4B72D}"/>
    <cellStyle name="40% - 강조색1 2 2 3 3 5" xfId="51978" xr:uid="{8B6600D1-67DA-4B12-909F-01CA503673E7}"/>
    <cellStyle name="40% - 강조색1 2 2 3 4" xfId="6517" xr:uid="{CAF84415-FB45-48BC-AF39-A767E718C158}"/>
    <cellStyle name="40% - 강조색1 2 2 3 4 2" xfId="17546" xr:uid="{5238301E-BD13-4861-9827-1333591F142B}"/>
    <cellStyle name="40% - 강조색1 2 2 3 4 2 2" xfId="39595" xr:uid="{0C99864F-320A-450F-9BB0-C8E7FE60D376}"/>
    <cellStyle name="40% - 강조색1 2 2 3 4 3" xfId="28575" xr:uid="{C54A5021-4F82-4EF5-BB5E-A661420F0CD5}"/>
    <cellStyle name="40% - 강조색1 2 2 3 4 4" xfId="54731" xr:uid="{14A20F50-6B3A-4FB9-9FE3-63438F985E97}"/>
    <cellStyle name="40% - 강조색1 2 2 3 5" xfId="12036" xr:uid="{B02C0FBC-A53B-48A7-860D-DBEF0795DC06}"/>
    <cellStyle name="40% - 강조색1 2 2 3 5 2" xfId="34085" xr:uid="{82EC5C22-F696-4FF6-B57B-439726F3BE3C}"/>
    <cellStyle name="40% - 강조색1 2 2 3 6" xfId="23065" xr:uid="{E32A6BCE-E9ED-4940-806D-1BC607E1FD47}"/>
    <cellStyle name="40% - 강조색1 2 2 3 7" xfId="49222" xr:uid="{2988D513-2966-42C2-88BD-776D70FF611C}"/>
    <cellStyle name="40% - 강조색1 2 2 4" xfId="1658" xr:uid="{A9E2E99A-75F1-4060-B726-3EFFAC0EB594}"/>
    <cellStyle name="40% - 강조색1 2 2 4 2" xfId="4434" xr:uid="{18D08B29-CEBA-4A66-8404-17BDDBACD2EF}"/>
    <cellStyle name="40% - 강조색1 2 2 4 2 2" xfId="9960" xr:uid="{943F118D-9338-47FD-9581-42781F53BC3F}"/>
    <cellStyle name="40% - 강조색1 2 2 4 2 2 2" xfId="20989" xr:uid="{A3930F40-098C-4614-9FCC-FE2DC4B0158A}"/>
    <cellStyle name="40% - 강조색1 2 2 4 2 2 2 2" xfId="43038" xr:uid="{506A6AC6-B6D5-4B1C-AADE-2B9DD49D7E3D}"/>
    <cellStyle name="40% - 강조색1 2 2 4 2 2 3" xfId="32018" xr:uid="{B6170DA1-3FD7-4012-923E-A4FA58D0C2FD}"/>
    <cellStyle name="40% - 강조색1 2 2 4 2 3" xfId="15479" xr:uid="{8ED01AF7-D9B0-4D83-B637-F2902916674A}"/>
    <cellStyle name="40% - 강조색1 2 2 4 2 3 2" xfId="37528" xr:uid="{E0249382-4C1E-4106-A0D9-2AB07BC64ADB}"/>
    <cellStyle name="40% - 강조색1 2 2 4 2 4" xfId="26508" xr:uid="{8C183DD0-7232-4CA2-8E37-C62BE15B6420}"/>
    <cellStyle name="40% - 강조색1 2 2 4 2 5" xfId="52666" xr:uid="{29025F1F-CEBD-47AD-A047-CCB864E020F0}"/>
    <cellStyle name="40% - 강조색1 2 2 4 3" xfId="7205" xr:uid="{C109E416-2DE2-4AEB-8204-7C1066EC531F}"/>
    <cellStyle name="40% - 강조색1 2 2 4 3 2" xfId="18234" xr:uid="{51532D7D-9689-4CDF-8A38-4DF3C7E9AC86}"/>
    <cellStyle name="40% - 강조색1 2 2 4 3 2 2" xfId="40283" xr:uid="{37094B07-AE13-4FB6-8FFE-2D4DD6D207B2}"/>
    <cellStyle name="40% - 강조색1 2 2 4 3 3" xfId="29263" xr:uid="{B07ECBB6-2001-4236-BAF8-E08DC31AF216}"/>
    <cellStyle name="40% - 강조색1 2 2 4 4" xfId="12724" xr:uid="{5849A43B-109F-4AD7-B6B2-6660C9FCA951}"/>
    <cellStyle name="40% - 강조색1 2 2 4 4 2" xfId="34773" xr:uid="{E61EAD88-028E-4A63-B468-DDEA82855886}"/>
    <cellStyle name="40% - 강조색1 2 2 4 5" xfId="23753" xr:uid="{993354DE-3EDE-4DD1-AAF7-EF744C98893F}"/>
    <cellStyle name="40% - 강조색1 2 2 4 6" xfId="49911" xr:uid="{93B2518D-6EF2-4060-B3B2-2BEBDAFB44EC}"/>
    <cellStyle name="40% - 강조색1 2 2 5" xfId="3058" xr:uid="{848BC03C-68DC-4977-8106-AF18FCB994B4}"/>
    <cellStyle name="40% - 강조색1 2 2 5 2" xfId="8584" xr:uid="{C6087C71-3BD6-4119-95F7-B664B21E67FD}"/>
    <cellStyle name="40% - 강조색1 2 2 5 2 2" xfId="19613" xr:uid="{C6405CDF-070F-45D6-93B1-9A532E7ED014}"/>
    <cellStyle name="40% - 강조색1 2 2 5 2 2 2" xfId="41662" xr:uid="{C1196655-D685-46EF-966C-A4F9E6FC08C0}"/>
    <cellStyle name="40% - 강조색1 2 2 5 2 3" xfId="30642" xr:uid="{6D6E5F5E-7CE7-4CF1-9D9C-02AB10B80596}"/>
    <cellStyle name="40% - 강조색1 2 2 5 3" xfId="14103" xr:uid="{FC579029-EBB1-44DF-AFF5-0088F931891B}"/>
    <cellStyle name="40% - 강조색1 2 2 5 3 2" xfId="36152" xr:uid="{89908EBC-09F6-4E9F-9792-B27B8D6AA362}"/>
    <cellStyle name="40% - 강조색1 2 2 5 4" xfId="25132" xr:uid="{07D82D6F-5E36-4EA6-A0C8-D5D1956DF6CE}"/>
    <cellStyle name="40% - 강조색1 2 2 5 5" xfId="51290" xr:uid="{A53349D9-B002-4F21-84C8-45DA0B131BBA}"/>
    <cellStyle name="40% - 강조색1 2 2 6" xfId="5829" xr:uid="{3565EF40-E075-43E4-AA56-07AC1C0C0175}"/>
    <cellStyle name="40% - 강조색1 2 2 6 2" xfId="16858" xr:uid="{6C851FCC-32B0-4368-BE68-C944475C0741}"/>
    <cellStyle name="40% - 강조색1 2 2 6 2 2" xfId="38907" xr:uid="{CB9A739A-F6B9-4F24-9066-36E16855C9E2}"/>
    <cellStyle name="40% - 강조색1 2 2 6 3" xfId="27887" xr:uid="{9EE9B96B-DFCF-4DE9-94AC-0B9907BE877C}"/>
    <cellStyle name="40% - 강조색1 2 2 6 4" xfId="54044" xr:uid="{3C3BADD5-E642-4BD5-ACB0-7D5188781091}"/>
    <cellStyle name="40% - 강조색1 2 2 7" xfId="11348" xr:uid="{7173B3C5-F512-490D-B0D3-9EF8E4663B96}"/>
    <cellStyle name="40% - 강조색1 2 2 7 2" xfId="33397" xr:uid="{CFE276EB-BA56-4E7B-8244-AA5E48937BC7}"/>
    <cellStyle name="40% - 강조색1 2 2 8" xfId="22377" xr:uid="{CDC9D100-54BB-4A86-9DB2-F1A7741D4856}"/>
    <cellStyle name="40% - 강조색1 2 2 9" xfId="48535" xr:uid="{C308B635-48FB-4A00-B141-1AD47FC73245}"/>
    <cellStyle name="40% - 강조색1 2 3" xfId="428" xr:uid="{00000000-0005-0000-0000-00002C010000}"/>
    <cellStyle name="40% - 강조색1 2 3 2" xfId="1165" xr:uid="{9E549505-ED2B-4B1E-9EF1-568208F5EB65}"/>
    <cellStyle name="40% - 강조색1 2 3 2 2" xfId="2559" xr:uid="{5D8495BE-02BA-49D2-891B-2D9341BD06FA}"/>
    <cellStyle name="40% - 강조색1 2 3 2 2 2" xfId="5335" xr:uid="{28E5D815-B116-4710-8CEF-0F500D4C9FBA}"/>
    <cellStyle name="40% - 강조색1 2 3 2 2 2 2" xfId="10861" xr:uid="{8988AF11-CAA5-4BD2-A2D8-87DA6E078DCA}"/>
    <cellStyle name="40% - 강조색1 2 3 2 2 2 2 2" xfId="21890" xr:uid="{4059BB30-E641-4F33-AAB1-F82D6E0FA7D8}"/>
    <cellStyle name="40% - 강조색1 2 3 2 2 2 2 2 2" xfId="43939" xr:uid="{E8DFFF21-332A-44F2-8F09-8D92B38D0880}"/>
    <cellStyle name="40% - 강조색1 2 3 2 2 2 2 3" xfId="32919" xr:uid="{7F792FA4-6C47-48A7-9241-06DC963EFBCF}"/>
    <cellStyle name="40% - 강조색1 2 3 2 2 2 3" xfId="16380" xr:uid="{5691F993-9CBF-4CB1-B1D1-BC2383B6CACD}"/>
    <cellStyle name="40% - 강조색1 2 3 2 2 2 3 2" xfId="38429" xr:uid="{B06B8694-33F4-4E37-97BB-3722F7B3FA36}"/>
    <cellStyle name="40% - 강조색1 2 3 2 2 2 4" xfId="27409" xr:uid="{6B470626-D85E-4D73-A03A-00A7F5FCC5DD}"/>
    <cellStyle name="40% - 강조색1 2 3 2 2 2 5" xfId="53567" xr:uid="{C0BBE794-5FC1-4F08-92C7-A31AE2BD8C45}"/>
    <cellStyle name="40% - 강조색1 2 3 2 2 3" xfId="8106" xr:uid="{8BD9D447-D0C0-413F-936A-786B53E3F5AE}"/>
    <cellStyle name="40% - 강조색1 2 3 2 2 3 2" xfId="19135" xr:uid="{2EB7DFD7-F9EF-4CB1-965F-45B10F777682}"/>
    <cellStyle name="40% - 강조색1 2 3 2 2 3 2 2" xfId="41184" xr:uid="{DF7A9FDD-CE99-4265-88F1-4F3554A23752}"/>
    <cellStyle name="40% - 강조색1 2 3 2 2 3 3" xfId="30164" xr:uid="{6E264A2E-A46E-46CD-95C5-0DC5893F6C07}"/>
    <cellStyle name="40% - 강조색1 2 3 2 2 4" xfId="13625" xr:uid="{6E4EF8EC-180D-400C-B9CF-0CDF0AD18C4A}"/>
    <cellStyle name="40% - 강조색1 2 3 2 2 4 2" xfId="35674" xr:uid="{B492F253-0784-44E4-848E-FDAEBF4B9082}"/>
    <cellStyle name="40% - 강조색1 2 3 2 2 5" xfId="24654" xr:uid="{62C0B53D-417A-49EC-87F3-0283E35A986B}"/>
    <cellStyle name="40% - 강조색1 2 3 2 2 6" xfId="50812" xr:uid="{F57B09AE-550B-45C1-A5FA-56D97293DB7F}"/>
    <cellStyle name="40% - 강조색1 2 3 2 3" xfId="3959" xr:uid="{6BABAE57-0626-44C3-815F-E1A0A7B8BD20}"/>
    <cellStyle name="40% - 강조색1 2 3 2 3 2" xfId="9485" xr:uid="{E7B6BDDD-BA8A-43ED-B93B-32444E99E915}"/>
    <cellStyle name="40% - 강조색1 2 3 2 3 2 2" xfId="20514" xr:uid="{17780D0E-88F0-4FC8-B8EF-E099AB5C8FD6}"/>
    <cellStyle name="40% - 강조색1 2 3 2 3 2 2 2" xfId="42563" xr:uid="{24080AF1-E10E-452D-8CEF-0FBAA80A66A5}"/>
    <cellStyle name="40% - 강조색1 2 3 2 3 2 3" xfId="31543" xr:uid="{ED1DF4A6-E024-4A35-8EDE-0A499DDBC179}"/>
    <cellStyle name="40% - 강조색1 2 3 2 3 3" xfId="15004" xr:uid="{1A43A7A3-916D-4EB2-95C5-7E8A639D3625}"/>
    <cellStyle name="40% - 강조색1 2 3 2 3 3 2" xfId="37053" xr:uid="{EFC3752E-EC1C-45C0-8715-412B9C5F8333}"/>
    <cellStyle name="40% - 강조색1 2 3 2 3 4" xfId="26033" xr:uid="{C2CD13F3-A250-4D0D-B2A7-C1030579A217}"/>
    <cellStyle name="40% - 강조색1 2 3 2 3 5" xfId="52191" xr:uid="{AE7FBEC9-9C55-4330-9018-4EDA78B9651B}"/>
    <cellStyle name="40% - 강조색1 2 3 2 4" xfId="6730" xr:uid="{3C2AD867-AB08-4ACD-AFC5-C0876D910818}"/>
    <cellStyle name="40% - 강조색1 2 3 2 4 2" xfId="17759" xr:uid="{8CDE1854-AF9C-46FC-9D30-80FD0A5AC13B}"/>
    <cellStyle name="40% - 강조색1 2 3 2 4 2 2" xfId="39808" xr:uid="{689F7E0C-642D-474E-8BF7-B4CCC0DBF025}"/>
    <cellStyle name="40% - 강조색1 2 3 2 4 3" xfId="28788" xr:uid="{632E7FB3-F888-4CF7-8ECC-3007D0B220F9}"/>
    <cellStyle name="40% - 강조색1 2 3 2 4 4" xfId="54944" xr:uid="{1714AC3C-5C95-4EDC-ACAF-30FC6E5F7B2E}"/>
    <cellStyle name="40% - 강조색1 2 3 2 5" xfId="12249" xr:uid="{49B32B97-9701-45B5-A18E-84FF9A0EB54F}"/>
    <cellStyle name="40% - 강조색1 2 3 2 5 2" xfId="34298" xr:uid="{6320E582-7BBD-451E-8B7C-7D643ECC1C84}"/>
    <cellStyle name="40% - 강조색1 2 3 2 6" xfId="23278" xr:uid="{3B2C776F-35D3-47F4-A5E6-5443908FD36E}"/>
    <cellStyle name="40% - 강조색1 2 3 2 7" xfId="49435" xr:uid="{5C9FD7A1-CA68-496E-8811-EAF02CCD47D4}"/>
    <cellStyle name="40% - 강조색1 2 3 3" xfId="1871" xr:uid="{A5FA1615-DF18-4D3E-9AA9-5E53CE272286}"/>
    <cellStyle name="40% - 강조색1 2 3 3 2" xfId="4647" xr:uid="{4E301001-FE0D-495E-8520-78D45AD8E107}"/>
    <cellStyle name="40% - 강조색1 2 3 3 2 2" xfId="10173" xr:uid="{B7070D59-F4A1-4FFE-AFD5-AD2BC929883E}"/>
    <cellStyle name="40% - 강조색1 2 3 3 2 2 2" xfId="21202" xr:uid="{802B5225-D094-41E5-9AAB-291DD1DBDF66}"/>
    <cellStyle name="40% - 강조색1 2 3 3 2 2 2 2" xfId="43251" xr:uid="{E6CB4716-E0E1-4EA8-BE2D-7A6246923E00}"/>
    <cellStyle name="40% - 강조색1 2 3 3 2 2 3" xfId="32231" xr:uid="{D16FA3D7-28BF-4029-AA86-F1B28CD3FEA0}"/>
    <cellStyle name="40% - 강조색1 2 3 3 2 3" xfId="15692" xr:uid="{B56F2B51-C309-4679-8D07-2970D5A44F78}"/>
    <cellStyle name="40% - 강조색1 2 3 3 2 3 2" xfId="37741" xr:uid="{DAF97553-5601-45DF-91D9-6304310A8054}"/>
    <cellStyle name="40% - 강조색1 2 3 3 2 4" xfId="26721" xr:uid="{E9544125-BD87-4CCF-A818-8903961825FB}"/>
    <cellStyle name="40% - 강조색1 2 3 3 2 5" xfId="52879" xr:uid="{819A1FBF-4721-4D9B-B68F-E8FBA93D6C52}"/>
    <cellStyle name="40% - 강조색1 2 3 3 3" xfId="7418" xr:uid="{50895CB3-6177-41B8-85D1-0334D3101361}"/>
    <cellStyle name="40% - 강조색1 2 3 3 3 2" xfId="18447" xr:uid="{E9973A54-B9C3-4F1A-8278-121248F31FAB}"/>
    <cellStyle name="40% - 강조색1 2 3 3 3 2 2" xfId="40496" xr:uid="{B96F176F-5D60-4272-B016-DFB6F104339C}"/>
    <cellStyle name="40% - 강조색1 2 3 3 3 3" xfId="29476" xr:uid="{03F74358-5319-4E60-8E38-9A931754089E}"/>
    <cellStyle name="40% - 강조색1 2 3 3 4" xfId="12937" xr:uid="{BA848D44-41EF-431D-9077-24726A9A1542}"/>
    <cellStyle name="40% - 강조색1 2 3 3 4 2" xfId="34986" xr:uid="{4D3A3A59-8C8D-49F3-B49A-4E1F46D63779}"/>
    <cellStyle name="40% - 강조색1 2 3 3 5" xfId="23966" xr:uid="{63E5469A-528B-4BF2-8F3E-98C37848A3DD}"/>
    <cellStyle name="40% - 강조색1 2 3 3 6" xfId="50124" xr:uid="{6914D70C-2F6C-4033-87A7-BD03BB9CEB52}"/>
    <cellStyle name="40% - 강조색1 2 3 4" xfId="3271" xr:uid="{7D6C4EE3-193D-48DE-B33B-6D93E4BBA179}"/>
    <cellStyle name="40% - 강조색1 2 3 4 2" xfId="8797" xr:uid="{0DAC067B-730D-4801-B881-D9C347242336}"/>
    <cellStyle name="40% - 강조색1 2 3 4 2 2" xfId="19826" xr:uid="{ACF47FB1-2B2D-4EEE-9B00-424B2C9AE107}"/>
    <cellStyle name="40% - 강조색1 2 3 4 2 2 2" xfId="41875" xr:uid="{E0F8A39B-1E07-4803-9FD9-5B1F15B3C49D}"/>
    <cellStyle name="40% - 강조색1 2 3 4 2 3" xfId="30855" xr:uid="{9D9F16DA-367A-46DA-BB8B-72504E313377}"/>
    <cellStyle name="40% - 강조색1 2 3 4 3" xfId="14316" xr:uid="{694C865D-A6EE-42B6-B2EB-54E503EAB6B3}"/>
    <cellStyle name="40% - 강조색1 2 3 4 3 2" xfId="36365" xr:uid="{6CC2EA10-FB7B-4119-94A1-2299E870ACCE}"/>
    <cellStyle name="40% - 강조색1 2 3 4 4" xfId="25345" xr:uid="{34301B1A-C279-4036-9F35-321C4C2314D6}"/>
    <cellStyle name="40% - 강조색1 2 3 4 5" xfId="51503" xr:uid="{95ACE006-495E-4EA5-98C9-E23534D396E7}"/>
    <cellStyle name="40% - 강조색1 2 3 5" xfId="6042" xr:uid="{016C76FF-B325-492F-BAB7-5AF77EF88C6E}"/>
    <cellStyle name="40% - 강조색1 2 3 5 2" xfId="17071" xr:uid="{92B759EB-7607-40CC-ACD1-290FE9572799}"/>
    <cellStyle name="40% - 강조색1 2 3 5 2 2" xfId="39120" xr:uid="{E97D4126-48BE-4DAC-9462-E37F7B01CA33}"/>
    <cellStyle name="40% - 강조색1 2 3 5 3" xfId="28100" xr:uid="{BD030BF6-D0E2-4673-9CB0-399290EFFA64}"/>
    <cellStyle name="40% - 강조색1 2 3 5 4" xfId="54256" xr:uid="{FCB94850-3EF7-42AD-8578-95B0C04F7F39}"/>
    <cellStyle name="40% - 강조색1 2 3 6" xfId="11561" xr:uid="{787E0271-5ADD-4969-A5AC-B28F6B4BF3CF}"/>
    <cellStyle name="40% - 강조색1 2 3 6 2" xfId="33610" xr:uid="{E511BAFA-5B3F-4A23-B41B-B8885076A934}"/>
    <cellStyle name="40% - 강조색1 2 3 7" xfId="22590" xr:uid="{E10DBE5F-F89A-4F31-95EF-336FA72A0D5B}"/>
    <cellStyle name="40% - 강조색1 2 3 8" xfId="48747" xr:uid="{48ABD43D-61A9-49DE-8C9B-E4B45080E763}"/>
    <cellStyle name="40% - 강조색1 2 4" xfId="823" xr:uid="{34DA8518-9C43-43C1-B9A0-27EEBA634522}"/>
    <cellStyle name="40% - 강조색1 2 4 2" xfId="2217" xr:uid="{1E1908ED-C096-4E47-8484-6691440ED4DF}"/>
    <cellStyle name="40% - 강조색1 2 4 2 2" xfId="4993" xr:uid="{8ABAF56A-BA38-4FA1-848B-E015681FD18B}"/>
    <cellStyle name="40% - 강조색1 2 4 2 2 2" xfId="10519" xr:uid="{F028AF68-786A-41C9-9E68-2DEC2B51A355}"/>
    <cellStyle name="40% - 강조색1 2 4 2 2 2 2" xfId="21548" xr:uid="{8801C021-B75E-46F3-A595-E8A87162A46E}"/>
    <cellStyle name="40% - 강조색1 2 4 2 2 2 2 2" xfId="43597" xr:uid="{7DBAA957-FABD-4D02-AF66-2121FD07B88E}"/>
    <cellStyle name="40% - 강조색1 2 4 2 2 2 3" xfId="32577" xr:uid="{7D3247F3-970F-4A24-848B-576946D31459}"/>
    <cellStyle name="40% - 강조색1 2 4 2 2 3" xfId="16038" xr:uid="{D8DD3833-0018-4C31-AE8B-FEB4A39F0BDA}"/>
    <cellStyle name="40% - 강조색1 2 4 2 2 3 2" xfId="38087" xr:uid="{95E9CDDC-35FE-4629-8D33-5083FECBEF52}"/>
    <cellStyle name="40% - 강조색1 2 4 2 2 4" xfId="27067" xr:uid="{258FF423-5B6E-4F7E-A902-1B387E69263F}"/>
    <cellStyle name="40% - 강조색1 2 4 2 2 5" xfId="53225" xr:uid="{232116E5-DB56-4446-8E25-4FE6D413938B}"/>
    <cellStyle name="40% - 강조색1 2 4 2 3" xfId="7764" xr:uid="{51456B1C-827C-4E81-A5EE-1FD5B6369959}"/>
    <cellStyle name="40% - 강조색1 2 4 2 3 2" xfId="18793" xr:uid="{317684B1-EB76-4A79-8263-1058771D7305}"/>
    <cellStyle name="40% - 강조색1 2 4 2 3 2 2" xfId="40842" xr:uid="{DDE873C2-1E34-4084-A096-645A53FDEBC0}"/>
    <cellStyle name="40% - 강조색1 2 4 2 3 3" xfId="29822" xr:uid="{8B0D6767-E983-4899-8ECE-8699388BCEDA}"/>
    <cellStyle name="40% - 강조색1 2 4 2 4" xfId="13283" xr:uid="{C9BD5CE9-F7A5-4C67-BA0C-0C5B53C27C05}"/>
    <cellStyle name="40% - 강조색1 2 4 2 4 2" xfId="35332" xr:uid="{F4C7FCCF-B3E5-4BCF-AF83-756ADC4FDD92}"/>
    <cellStyle name="40% - 강조색1 2 4 2 5" xfId="24312" xr:uid="{29443DD9-87E8-4089-B941-EA2F56EAE710}"/>
    <cellStyle name="40% - 강조색1 2 4 2 6" xfId="50470" xr:uid="{BE0B277C-1ED5-42C2-AEBC-B257ED68173A}"/>
    <cellStyle name="40% - 강조색1 2 4 3" xfId="3617" xr:uid="{D9C28B08-6238-4429-AD76-DB54E2F2B86B}"/>
    <cellStyle name="40% - 강조색1 2 4 3 2" xfId="9143" xr:uid="{36CC87FE-8715-40C2-A94E-CF0E2DB160E6}"/>
    <cellStyle name="40% - 강조색1 2 4 3 2 2" xfId="20172" xr:uid="{703265D4-D05F-4253-BAB8-588E8C962D8E}"/>
    <cellStyle name="40% - 강조색1 2 4 3 2 2 2" xfId="42221" xr:uid="{E966E78F-8E60-422E-BC06-A1FCC31BCB03}"/>
    <cellStyle name="40% - 강조색1 2 4 3 2 3" xfId="31201" xr:uid="{0CF35DF6-B9E7-4E97-B9FD-D4D6ABF2928A}"/>
    <cellStyle name="40% - 강조색1 2 4 3 3" xfId="14662" xr:uid="{7B129205-23D4-4948-8E39-AF8E4AE8A685}"/>
    <cellStyle name="40% - 강조색1 2 4 3 3 2" xfId="36711" xr:uid="{E56B48C0-F153-4AEB-87E0-BFF246AFF30A}"/>
    <cellStyle name="40% - 강조색1 2 4 3 4" xfId="25691" xr:uid="{0C34CE1F-91FF-4C60-8E12-9AC0345ED506}"/>
    <cellStyle name="40% - 강조색1 2 4 3 5" xfId="51849" xr:uid="{27BBA38C-68F2-440A-AB2E-FC9A0432307F}"/>
    <cellStyle name="40% - 강조색1 2 4 4" xfId="6388" xr:uid="{4268F760-52DA-4089-B8F4-F121ED0125F0}"/>
    <cellStyle name="40% - 강조색1 2 4 4 2" xfId="17417" xr:uid="{A6E2D61A-B273-4543-ABFC-FEE2939A148D}"/>
    <cellStyle name="40% - 강조색1 2 4 4 2 2" xfId="39466" xr:uid="{80A4BCCC-0C7D-484A-B3B2-BBFD2EDF1734}"/>
    <cellStyle name="40% - 강조색1 2 4 4 3" xfId="28446" xr:uid="{58FDFFDA-95D8-46B1-9A89-7DC3314FD608}"/>
    <cellStyle name="40% - 강조색1 2 4 4 4" xfId="54602" xr:uid="{06D996CD-5AD5-445F-9B6D-1B15B473DB41}"/>
    <cellStyle name="40% - 강조색1 2 4 5" xfId="11907" xr:uid="{0692D094-D58C-40C4-9EE5-188B4411E8D3}"/>
    <cellStyle name="40% - 강조색1 2 4 5 2" xfId="33956" xr:uid="{F3F78C0B-1272-4330-BCFA-49E09B1FE55A}"/>
    <cellStyle name="40% - 강조색1 2 4 6" xfId="22936" xr:uid="{797C6C3E-E1E2-49F5-918A-99D48FDBB5B7}"/>
    <cellStyle name="40% - 강조색1 2 4 7" xfId="49093" xr:uid="{64C047C9-30A6-416A-8CBB-7B09CC7EDBAA}"/>
    <cellStyle name="40% - 강조색1 2 5" xfId="1529" xr:uid="{6FB1B2AE-99B5-4484-8188-8D5958E3A51D}"/>
    <cellStyle name="40% - 강조색1 2 5 2" xfId="4305" xr:uid="{1C1D5147-A27F-46D7-BCC4-C64143F4EACF}"/>
    <cellStyle name="40% - 강조색1 2 5 2 2" xfId="9831" xr:uid="{DCBEEA10-6136-42DC-A800-FEE6AFB4180B}"/>
    <cellStyle name="40% - 강조색1 2 5 2 2 2" xfId="20860" xr:uid="{E170F549-F57A-4EF2-BB6A-B61A31AFD398}"/>
    <cellStyle name="40% - 강조색1 2 5 2 2 2 2" xfId="42909" xr:uid="{22135A49-5047-45A7-B09A-CBCC1932EF07}"/>
    <cellStyle name="40% - 강조색1 2 5 2 2 3" xfId="31889" xr:uid="{9E646408-68CE-48C8-B5D2-F60BA3D91F6E}"/>
    <cellStyle name="40% - 강조색1 2 5 2 3" xfId="15350" xr:uid="{9F3470A0-C12C-4F3D-9B76-B3000C289269}"/>
    <cellStyle name="40% - 강조색1 2 5 2 3 2" xfId="37399" xr:uid="{153C3CD3-ABDC-43B0-98AF-B82E83F91152}"/>
    <cellStyle name="40% - 강조색1 2 5 2 4" xfId="26379" xr:uid="{C43CE67F-9BF3-4189-A97E-F9841C4CEB01}"/>
    <cellStyle name="40% - 강조색1 2 5 2 5" xfId="52537" xr:uid="{8C9711BF-5E79-47EF-811A-9C0E79A8696B}"/>
    <cellStyle name="40% - 강조색1 2 5 3" xfId="7076" xr:uid="{31B8187C-7745-4FD3-938F-64EDC81700DB}"/>
    <cellStyle name="40% - 강조색1 2 5 3 2" xfId="18105" xr:uid="{1A1F3CC5-4060-45B8-8922-82495EC39A47}"/>
    <cellStyle name="40% - 강조색1 2 5 3 2 2" xfId="40154" xr:uid="{233D876A-6E23-47A5-93C9-E0438E59A0B6}"/>
    <cellStyle name="40% - 강조색1 2 5 3 3" xfId="29134" xr:uid="{9B8C2664-93FE-4AB0-9504-B6DEE14E5231}"/>
    <cellStyle name="40% - 강조색1 2 5 4" xfId="12595" xr:uid="{9CF72502-5FDE-40DB-8F1F-9B77E8B08FEA}"/>
    <cellStyle name="40% - 강조색1 2 5 4 2" xfId="34644" xr:uid="{706F2A79-A76B-4B70-A9B3-292BC49820DA}"/>
    <cellStyle name="40% - 강조색1 2 5 5" xfId="23624" xr:uid="{2EE98652-C93F-4953-A876-AD44BB9764DB}"/>
    <cellStyle name="40% - 강조색1 2 5 6" xfId="49782" xr:uid="{FAFE1D48-B3DA-4B3E-9661-F5402B6C5371}"/>
    <cellStyle name="40% - 강조색1 2 6" xfId="2929" xr:uid="{55B6141A-92A5-42DB-9EDB-827E762933CE}"/>
    <cellStyle name="40% - 강조색1 2 6 2" xfId="8455" xr:uid="{391F5818-7A43-4843-ADD2-D7000D4E7834}"/>
    <cellStyle name="40% - 강조색1 2 6 2 2" xfId="19484" xr:uid="{0B839A46-CE0B-4B04-A6A9-6AC9A5313AA5}"/>
    <cellStyle name="40% - 강조색1 2 6 2 2 2" xfId="41533" xr:uid="{218F1DA9-357C-4452-8D70-85920F928D4F}"/>
    <cellStyle name="40% - 강조색1 2 6 2 3" xfId="30513" xr:uid="{F5E2ED74-1100-430B-8206-31BC247AFA5F}"/>
    <cellStyle name="40% - 강조색1 2 6 3" xfId="13974" xr:uid="{07E77553-8B1F-492B-B5FD-93A1CFC2458A}"/>
    <cellStyle name="40% - 강조색1 2 6 3 2" xfId="36023" xr:uid="{DAE41184-E9D5-4217-99BA-21A8C756F087}"/>
    <cellStyle name="40% - 강조색1 2 6 4" xfId="25003" xr:uid="{E716062F-7D0F-4B15-923C-204BDC5F4AD3}"/>
    <cellStyle name="40% - 강조색1 2 6 5" xfId="51161" xr:uid="{3C7B1BC5-1DDD-428A-9140-71E3CA0ECB6F}"/>
    <cellStyle name="40% - 강조색1 2 7" xfId="5700" xr:uid="{5564DD7A-F97A-454F-941B-4934A4717EE3}"/>
    <cellStyle name="40% - 강조색1 2 7 2" xfId="16729" xr:uid="{D951E82C-5B9B-448F-A831-8F2A36A173F1}"/>
    <cellStyle name="40% - 강조색1 2 7 2 2" xfId="38778" xr:uid="{D71D9827-0D68-4A87-A04E-C2B64DDF2176}"/>
    <cellStyle name="40% - 강조색1 2 7 3" xfId="27758" xr:uid="{A7929F92-7527-4556-96F6-DE87CC518B60}"/>
    <cellStyle name="40% - 강조색1 2 7 4" xfId="53915" xr:uid="{F4FBD3DF-CAFF-46FD-B139-B63E4D494247}"/>
    <cellStyle name="40% - 강조색1 2 8" xfId="11219" xr:uid="{76ADC6AD-2BD4-49BE-A35D-C028B756E544}"/>
    <cellStyle name="40% - 강조색1 2 8 2" xfId="33268" xr:uid="{70D58069-BFA4-46FA-8925-DCB22005B39D}"/>
    <cellStyle name="40% - 강조색1 2 9" xfId="22248" xr:uid="{89B83EB6-C6D8-4ACB-AB5D-C953B8C196E1}"/>
    <cellStyle name="40% - 강조색1 20" xfId="2893" xr:uid="{B5AB9E73-89D2-4CEA-B369-6EA2B47FDA55}"/>
    <cellStyle name="40% - 강조색1 20 2" xfId="8430" xr:uid="{20D7AC99-15BC-42D1-9622-80D174872880}"/>
    <cellStyle name="40% - 강조색1 20 2 2" xfId="19459" xr:uid="{72ADE323-3ACE-455F-B2EF-773BFC319C62}"/>
    <cellStyle name="40% - 강조색1 20 2 2 2" xfId="41508" xr:uid="{AD89AD0E-DCC2-4496-A59C-848F4533881A}"/>
    <cellStyle name="40% - 강조색1 20 2 3" xfId="30488" xr:uid="{F7EB1CA5-A041-4900-95D3-88ECC42A1543}"/>
    <cellStyle name="40% - 강조색1 20 3" xfId="13949" xr:uid="{2D397F0A-E24F-4EBF-8339-DC3C1C9557FF}"/>
    <cellStyle name="40% - 강조색1 20 3 2" xfId="35998" xr:uid="{C6FE0F08-CAF3-44D4-B2C6-471643A52E76}"/>
    <cellStyle name="40% - 강조색1 20 4" xfId="24978" xr:uid="{A9BB0139-ECAB-451C-A3DF-540D962BA9F4}"/>
    <cellStyle name="40% - 강조색1 20 5" xfId="51135" xr:uid="{2222E209-DA71-4691-939D-53E61D1BF6CA}"/>
    <cellStyle name="40% - 강조색1 21" xfId="5664" xr:uid="{74B4A9D0-5D47-42DF-99EF-6B33F2C0363E}"/>
    <cellStyle name="40% - 강조색1 21 2" xfId="16704" xr:uid="{E51C99EC-ADB6-414C-968F-D7DCAA33F7A6}"/>
    <cellStyle name="40% - 강조색1 21 2 2" xfId="38753" xr:uid="{84E4E0E4-44BE-4CB9-A3DA-DED3C5C3DBF5}"/>
    <cellStyle name="40% - 강조색1 21 3" xfId="27733" xr:uid="{7BA47B7E-FCCC-45B2-85BC-F9D6B46CED97}"/>
    <cellStyle name="40% - 강조색1 21 4" xfId="53895" xr:uid="{B6B2C8CE-E824-44C1-AB54-211343D75E15}"/>
    <cellStyle name="40% - 강조색1 22" xfId="11185" xr:uid="{C9FCEDF8-1FFA-4377-809B-D2CD4D28AF77}"/>
    <cellStyle name="40% - 강조색1 22 2" xfId="33243" xr:uid="{C33EC5E6-0DB0-4483-80ED-FAFC013E57E3}"/>
    <cellStyle name="40% - 강조색1 23" xfId="22214" xr:uid="{A8F0BE58-7799-4634-8E9C-FD1A313A7AD2}"/>
    <cellStyle name="40% - 강조색1 24" xfId="44295" xr:uid="{EEB91614-EE4B-4D04-87E7-A9C28FB83ACA}"/>
    <cellStyle name="40% - 강조색1 25" xfId="48386" xr:uid="{A06A105D-AD23-4BF0-A9CD-5FE1A963F41B}"/>
    <cellStyle name="40% - 강조색1 3" xfId="81" xr:uid="{00000000-0005-0000-0000-00002D010000}"/>
    <cellStyle name="40% - 강조색1 3 10" xfId="48419" xr:uid="{3A174E56-BD99-4F37-84C4-458211F4AA8B}"/>
    <cellStyle name="40% - 강조색1 3 2" xfId="210" xr:uid="{00000000-0005-0000-0000-00002E010000}"/>
    <cellStyle name="40% - 강조색1 3 2 2" xfId="570" xr:uid="{00000000-0005-0000-0000-00002F010000}"/>
    <cellStyle name="40% - 강조색1 3 2 2 2" xfId="1307" xr:uid="{1EF12E6E-E52F-428F-9788-941C1AE351A1}"/>
    <cellStyle name="40% - 강조색1 3 2 2 2 2" xfId="2701" xr:uid="{CAE69644-007C-4500-87DF-FC1FB22E21C0}"/>
    <cellStyle name="40% - 강조색1 3 2 2 2 2 2" xfId="5477" xr:uid="{0C6B1D7C-1C49-48FC-86EB-EA07280F4963}"/>
    <cellStyle name="40% - 강조색1 3 2 2 2 2 2 2" xfId="11003" xr:uid="{F631D93B-A155-4916-9648-B5A8CCC03E60}"/>
    <cellStyle name="40% - 강조색1 3 2 2 2 2 2 2 2" xfId="22032" xr:uid="{EFB6F1A4-AAEA-4075-BCB8-85B7A768F071}"/>
    <cellStyle name="40% - 강조색1 3 2 2 2 2 2 2 2 2" xfId="44081" xr:uid="{9469D976-D36A-44CF-9F0D-B4079C5691C0}"/>
    <cellStyle name="40% - 강조색1 3 2 2 2 2 2 2 3" xfId="33061" xr:uid="{1267162E-AF33-43A5-A81E-6CD5C7A8B84F}"/>
    <cellStyle name="40% - 강조색1 3 2 2 2 2 2 3" xfId="16522" xr:uid="{AE7EDE96-0B18-4EEE-B533-37DEC6120A61}"/>
    <cellStyle name="40% - 강조색1 3 2 2 2 2 2 3 2" xfId="38571" xr:uid="{D0466198-04F0-4A47-8FE6-50E25D14F035}"/>
    <cellStyle name="40% - 강조색1 3 2 2 2 2 2 4" xfId="27551" xr:uid="{C70DB983-7C19-45D8-A5CA-13AE8CCE2999}"/>
    <cellStyle name="40% - 강조색1 3 2 2 2 2 2 5" xfId="53709" xr:uid="{B717B421-FDE1-4D49-9EE2-DF3B27076708}"/>
    <cellStyle name="40% - 강조색1 3 2 2 2 2 3" xfId="8248" xr:uid="{595CC704-6CD5-42FE-A6B3-7BF2E4C86B63}"/>
    <cellStyle name="40% - 강조색1 3 2 2 2 2 3 2" xfId="19277" xr:uid="{62764345-F2DC-42D0-BCC8-A01DA53B1EA6}"/>
    <cellStyle name="40% - 강조색1 3 2 2 2 2 3 2 2" xfId="41326" xr:uid="{75E78B79-D5FC-412D-9496-5C5899C2DCE0}"/>
    <cellStyle name="40% - 강조색1 3 2 2 2 2 3 3" xfId="30306" xr:uid="{8A5A3878-984C-4084-915C-9F4092E6B870}"/>
    <cellStyle name="40% - 강조색1 3 2 2 2 2 4" xfId="13767" xr:uid="{1092DA54-F82D-413F-B088-FF4F33AB4D30}"/>
    <cellStyle name="40% - 강조색1 3 2 2 2 2 4 2" xfId="35816" xr:uid="{AF06E8CB-F577-4A0A-87AA-63F9A6588FEF}"/>
    <cellStyle name="40% - 강조색1 3 2 2 2 2 5" xfId="24796" xr:uid="{9A8989D3-F123-495D-86C2-F8931B9005B8}"/>
    <cellStyle name="40% - 강조색1 3 2 2 2 2 6" xfId="50954" xr:uid="{C626892F-87AC-4F98-8965-76DFEB033C4C}"/>
    <cellStyle name="40% - 강조색1 3 2 2 2 3" xfId="4101" xr:uid="{B91599FC-7A73-47D6-9400-4A3A59940AD7}"/>
    <cellStyle name="40% - 강조색1 3 2 2 2 3 2" xfId="9627" xr:uid="{33E32412-AD03-42E1-8E69-BCA9B1A3F09A}"/>
    <cellStyle name="40% - 강조색1 3 2 2 2 3 2 2" xfId="20656" xr:uid="{9FD544EF-DB20-4A8E-B384-2744D23EE577}"/>
    <cellStyle name="40% - 강조색1 3 2 2 2 3 2 2 2" xfId="42705" xr:uid="{69887689-5741-4A72-BE1D-A84500881699}"/>
    <cellStyle name="40% - 강조색1 3 2 2 2 3 2 3" xfId="31685" xr:uid="{DC23DBF1-D2EA-456D-BF55-3AB0AE9BF356}"/>
    <cellStyle name="40% - 강조색1 3 2 2 2 3 3" xfId="15146" xr:uid="{62559246-9BFB-43F9-B9DF-058750DD5010}"/>
    <cellStyle name="40% - 강조색1 3 2 2 2 3 3 2" xfId="37195" xr:uid="{9073E580-D8DF-496C-B92F-3B3BE3585816}"/>
    <cellStyle name="40% - 강조색1 3 2 2 2 3 4" xfId="26175" xr:uid="{FCCDDF1C-94C3-4746-8F9A-1703D67A82B2}"/>
    <cellStyle name="40% - 강조색1 3 2 2 2 3 5" xfId="52333" xr:uid="{83CA22FE-DCC6-41FC-A60C-1FC30E256598}"/>
    <cellStyle name="40% - 강조색1 3 2 2 2 4" xfId="6872" xr:uid="{DDA67719-AC0D-4577-B49F-8A9C144F9397}"/>
    <cellStyle name="40% - 강조색1 3 2 2 2 4 2" xfId="17901" xr:uid="{F34D08AB-1236-4D43-AB73-1A4820438AE1}"/>
    <cellStyle name="40% - 강조색1 3 2 2 2 4 2 2" xfId="39950" xr:uid="{A0BE133D-A689-49A2-82F1-9E81C2E1054A}"/>
    <cellStyle name="40% - 강조색1 3 2 2 2 4 3" xfId="28930" xr:uid="{2889F7A5-5C32-4AD3-9051-F26D02F2235F}"/>
    <cellStyle name="40% - 강조색1 3 2 2 2 4 4" xfId="55086" xr:uid="{DE6A12F9-FFA5-4CE3-A00F-FF2F294B14A3}"/>
    <cellStyle name="40% - 강조색1 3 2 2 2 5" xfId="12391" xr:uid="{D112FA74-E049-4134-9E35-D11D7DC6FF7C}"/>
    <cellStyle name="40% - 강조색1 3 2 2 2 5 2" xfId="34440" xr:uid="{697C624C-896C-4112-A03B-ACEED7088867}"/>
    <cellStyle name="40% - 강조색1 3 2 2 2 6" xfId="23420" xr:uid="{AC171CE4-902B-4672-9CD9-EA541C96F50B}"/>
    <cellStyle name="40% - 강조색1 3 2 2 2 7" xfId="49577" xr:uid="{C7F0CF52-4D8B-4845-8E39-3023CBCBBA7C}"/>
    <cellStyle name="40% - 강조색1 3 2 2 3" xfId="2013" xr:uid="{2E7A6A77-64F2-44B9-87E5-E8690D3EDB6E}"/>
    <cellStyle name="40% - 강조색1 3 2 2 3 2" xfId="4789" xr:uid="{EFFA0051-7BFE-4459-BDF3-10A3ED929970}"/>
    <cellStyle name="40% - 강조색1 3 2 2 3 2 2" xfId="10315" xr:uid="{EB4781BF-945B-45DC-8429-D0A781610C00}"/>
    <cellStyle name="40% - 강조색1 3 2 2 3 2 2 2" xfId="21344" xr:uid="{4A44CB3E-3E34-485C-9D21-22D14D06980D}"/>
    <cellStyle name="40% - 강조색1 3 2 2 3 2 2 2 2" xfId="43393" xr:uid="{17CBD7BF-B069-409B-BAD5-B5C99735BA52}"/>
    <cellStyle name="40% - 강조색1 3 2 2 3 2 2 3" xfId="32373" xr:uid="{CDAE1DCB-088B-41D4-8D3E-DA1C779EF938}"/>
    <cellStyle name="40% - 강조색1 3 2 2 3 2 3" xfId="15834" xr:uid="{15F7D751-561F-4A7C-AEE4-FB3D49558608}"/>
    <cellStyle name="40% - 강조색1 3 2 2 3 2 3 2" xfId="37883" xr:uid="{507B30D4-A862-48D9-8968-3843E392838A}"/>
    <cellStyle name="40% - 강조색1 3 2 2 3 2 4" xfId="26863" xr:uid="{154A7E9A-C386-4BD1-8D95-FE102A0ECE87}"/>
    <cellStyle name="40% - 강조색1 3 2 2 3 2 5" xfId="53021" xr:uid="{C5DA3597-97EF-42E4-A3B0-3F355A95A4F0}"/>
    <cellStyle name="40% - 강조색1 3 2 2 3 3" xfId="7560" xr:uid="{B7AD72AF-E3EA-4DE8-A2F7-4C5518E83B9C}"/>
    <cellStyle name="40% - 강조색1 3 2 2 3 3 2" xfId="18589" xr:uid="{BA578B9C-2369-41B3-A392-94C8665C4286}"/>
    <cellStyle name="40% - 강조색1 3 2 2 3 3 2 2" xfId="40638" xr:uid="{27383155-BA6A-4DAF-8700-8375EB99C02F}"/>
    <cellStyle name="40% - 강조색1 3 2 2 3 3 3" xfId="29618" xr:uid="{A7FFB1B8-7C2E-4D3B-89E7-B30DD8BCBE0D}"/>
    <cellStyle name="40% - 강조색1 3 2 2 3 4" xfId="13079" xr:uid="{E8837A3A-9F20-4802-A8F7-DA1424049015}"/>
    <cellStyle name="40% - 강조색1 3 2 2 3 4 2" xfId="35128" xr:uid="{14D8C466-E314-46C9-B5A8-D3D0955E3FAA}"/>
    <cellStyle name="40% - 강조색1 3 2 2 3 5" xfId="24108" xr:uid="{FD446C7F-2EAD-41EB-B311-BA902595A113}"/>
    <cellStyle name="40% - 강조색1 3 2 2 3 6" xfId="50266" xr:uid="{7755DA1E-E5C0-4D0B-B7CF-B80A92D020F3}"/>
    <cellStyle name="40% - 강조색1 3 2 2 4" xfId="3413" xr:uid="{873B5004-DD98-4F6B-9927-F249F8FEFF01}"/>
    <cellStyle name="40% - 강조색1 3 2 2 4 2" xfId="8939" xr:uid="{D6464E02-B61B-47E9-A03A-EAAA18FE9584}"/>
    <cellStyle name="40% - 강조색1 3 2 2 4 2 2" xfId="19968" xr:uid="{0C5CED8A-9A87-4416-BD0E-E3AC0F08F02F}"/>
    <cellStyle name="40% - 강조색1 3 2 2 4 2 2 2" xfId="42017" xr:uid="{690DC02C-4290-4455-94ED-192574250326}"/>
    <cellStyle name="40% - 강조색1 3 2 2 4 2 3" xfId="30997" xr:uid="{B07070AF-7FEE-47E8-87DC-8AC09A284E94}"/>
    <cellStyle name="40% - 강조색1 3 2 2 4 3" xfId="14458" xr:uid="{D8D10A21-4A44-4F94-A085-9D2D2A3A6A2B}"/>
    <cellStyle name="40% - 강조색1 3 2 2 4 3 2" xfId="36507" xr:uid="{50F0FB89-132B-4086-AB60-BE9988E744CE}"/>
    <cellStyle name="40% - 강조색1 3 2 2 4 4" xfId="25487" xr:uid="{91349D39-A9C7-4D26-822F-3C7F07E26086}"/>
    <cellStyle name="40% - 강조색1 3 2 2 4 5" xfId="51645" xr:uid="{64C0A245-E8B0-49B3-8A92-78C36DA6F31E}"/>
    <cellStyle name="40% - 강조색1 3 2 2 5" xfId="6184" xr:uid="{AFD34F2B-81B0-47F3-A708-E6BC6C1AB41A}"/>
    <cellStyle name="40% - 강조색1 3 2 2 5 2" xfId="17213" xr:uid="{53C80B2F-6EAD-4BDF-BB1C-A42CACABFFC9}"/>
    <cellStyle name="40% - 강조색1 3 2 2 5 2 2" xfId="39262" xr:uid="{61193A82-CD79-4D62-ADFC-B8C3A6EB4268}"/>
    <cellStyle name="40% - 강조색1 3 2 2 5 3" xfId="28242" xr:uid="{EABD323F-4C6D-4564-A464-6EE98B463AF9}"/>
    <cellStyle name="40% - 강조색1 3 2 2 5 4" xfId="54398" xr:uid="{F5E6DF46-AC81-448C-A0F4-3BA8B72D2BAE}"/>
    <cellStyle name="40% - 강조색1 3 2 2 6" xfId="11703" xr:uid="{FD2466CA-9C53-4FDF-8418-71EFD8A21AAC}"/>
    <cellStyle name="40% - 강조색1 3 2 2 6 2" xfId="33752" xr:uid="{60A48D5E-3DCC-412A-BF36-1182D69510E3}"/>
    <cellStyle name="40% - 강조색1 3 2 2 7" xfId="22732" xr:uid="{71132E2B-064C-4087-909D-388E1173508E}"/>
    <cellStyle name="40% - 강조색1 3 2 2 8" xfId="48889" xr:uid="{825D432B-2106-42E4-A774-22A64900254A}"/>
    <cellStyle name="40% - 강조색1 3 2 3" xfId="965" xr:uid="{7D417D3F-89E3-4EF1-B815-F7F6409571AD}"/>
    <cellStyle name="40% - 강조색1 3 2 3 2" xfId="2359" xr:uid="{B9DEA6E9-672E-4AA7-8117-AEC3B54FFA9B}"/>
    <cellStyle name="40% - 강조색1 3 2 3 2 2" xfId="5135" xr:uid="{BD08A63F-6176-4899-A265-91E727BD7A17}"/>
    <cellStyle name="40% - 강조색1 3 2 3 2 2 2" xfId="10661" xr:uid="{A6965A74-460F-4B1F-B929-501BA7C34157}"/>
    <cellStyle name="40% - 강조색1 3 2 3 2 2 2 2" xfId="21690" xr:uid="{CADE51D3-7CD9-4ECB-8163-D50E283BD91D}"/>
    <cellStyle name="40% - 강조색1 3 2 3 2 2 2 2 2" xfId="43739" xr:uid="{6C7BA829-3A20-4491-88B0-84965F3F7E8B}"/>
    <cellStyle name="40% - 강조색1 3 2 3 2 2 2 3" xfId="32719" xr:uid="{4BA0ADA3-74BA-40BA-BF7F-2B288456A9A7}"/>
    <cellStyle name="40% - 강조색1 3 2 3 2 2 3" xfId="16180" xr:uid="{3BF7105F-D917-4E3A-AFAF-FCFD3E3A04C2}"/>
    <cellStyle name="40% - 강조색1 3 2 3 2 2 3 2" xfId="38229" xr:uid="{607DED98-2E2F-4324-ABBC-8826F9EB6363}"/>
    <cellStyle name="40% - 강조색1 3 2 3 2 2 4" xfId="27209" xr:uid="{A6112E9B-9124-4E45-A4C5-0FD5A3588817}"/>
    <cellStyle name="40% - 강조색1 3 2 3 2 2 5" xfId="53367" xr:uid="{0397B478-A06F-4F60-9655-52C23461A428}"/>
    <cellStyle name="40% - 강조색1 3 2 3 2 3" xfId="7906" xr:uid="{0E6C8A62-CA03-4128-9568-60A110DE10DC}"/>
    <cellStyle name="40% - 강조색1 3 2 3 2 3 2" xfId="18935" xr:uid="{82694109-D0F2-4D8A-8878-CC0069B22D04}"/>
    <cellStyle name="40% - 강조색1 3 2 3 2 3 2 2" xfId="40984" xr:uid="{56B1441E-85A4-4EB3-9398-BEF5E90C5E38}"/>
    <cellStyle name="40% - 강조색1 3 2 3 2 3 3" xfId="29964" xr:uid="{BC42A268-1AB9-420E-83C7-097892C63B05}"/>
    <cellStyle name="40% - 강조색1 3 2 3 2 4" xfId="13425" xr:uid="{0DCA0D77-6BA9-43EE-B76E-032CFAC4382D}"/>
    <cellStyle name="40% - 강조색1 3 2 3 2 4 2" xfId="35474" xr:uid="{545DAA18-E82C-4DA2-A911-126CFB152E2F}"/>
    <cellStyle name="40% - 강조색1 3 2 3 2 5" xfId="24454" xr:uid="{B26AFE51-18C6-49B8-95DA-C5738CD7154D}"/>
    <cellStyle name="40% - 강조색1 3 2 3 2 6" xfId="50612" xr:uid="{B4B4CFAC-F807-4E38-8972-833FAB5F5445}"/>
    <cellStyle name="40% - 강조색1 3 2 3 3" xfId="3759" xr:uid="{3AB38069-48C8-44D8-8231-53466B46E964}"/>
    <cellStyle name="40% - 강조색1 3 2 3 3 2" xfId="9285" xr:uid="{37A41E9F-2C91-429C-B854-61A9A0C0D287}"/>
    <cellStyle name="40% - 강조색1 3 2 3 3 2 2" xfId="20314" xr:uid="{24E5728E-1203-4F3F-A343-068C1ACE32FE}"/>
    <cellStyle name="40% - 강조색1 3 2 3 3 2 2 2" xfId="42363" xr:uid="{60EDA82C-2A93-44D5-BA11-1B02D790B9B5}"/>
    <cellStyle name="40% - 강조색1 3 2 3 3 2 3" xfId="31343" xr:uid="{76BBB33C-29B8-4443-AAD0-07D021458E8C}"/>
    <cellStyle name="40% - 강조색1 3 2 3 3 3" xfId="14804" xr:uid="{6E479DC0-20FF-4F2E-A82B-76EF847EF759}"/>
    <cellStyle name="40% - 강조색1 3 2 3 3 3 2" xfId="36853" xr:uid="{D84D23C0-77EA-42BD-8960-613FE395B052}"/>
    <cellStyle name="40% - 강조색1 3 2 3 3 4" xfId="25833" xr:uid="{6A54F07A-6E30-4B1A-BEBF-51001624792A}"/>
    <cellStyle name="40% - 강조색1 3 2 3 3 5" xfId="51991" xr:uid="{3A7E2717-F64B-419C-9339-6FD718721D83}"/>
    <cellStyle name="40% - 강조색1 3 2 3 4" xfId="6530" xr:uid="{DD5D9EED-A8B8-4422-9551-1C54FE76E753}"/>
    <cellStyle name="40% - 강조색1 3 2 3 4 2" xfId="17559" xr:uid="{3451F72A-DC22-483C-B51F-949C30043621}"/>
    <cellStyle name="40% - 강조색1 3 2 3 4 2 2" xfId="39608" xr:uid="{F8E01FEE-6B3E-4E7A-B7EA-B3E57E577C66}"/>
    <cellStyle name="40% - 강조색1 3 2 3 4 3" xfId="28588" xr:uid="{37F2F58C-D139-4488-A87E-E83262EDC92E}"/>
    <cellStyle name="40% - 강조색1 3 2 3 4 4" xfId="54744" xr:uid="{BAEE4A16-D183-41D7-B9FE-7BBD1138077E}"/>
    <cellStyle name="40% - 강조색1 3 2 3 5" xfId="12049" xr:uid="{0319B2B2-BC1E-484F-9653-95C7DD883B2E}"/>
    <cellStyle name="40% - 강조색1 3 2 3 5 2" xfId="34098" xr:uid="{5508C7CB-2195-4C6F-A7EE-013A74195F7A}"/>
    <cellStyle name="40% - 강조색1 3 2 3 6" xfId="23078" xr:uid="{2616F540-1E7B-4322-9732-98DA87C540A4}"/>
    <cellStyle name="40% - 강조색1 3 2 3 7" xfId="49235" xr:uid="{98D85521-40B1-4D32-885D-7D7164356CC5}"/>
    <cellStyle name="40% - 강조색1 3 2 4" xfId="1671" xr:uid="{615F0F3F-94E1-4776-88C8-DE97AF194A2A}"/>
    <cellStyle name="40% - 강조색1 3 2 4 2" xfId="4447" xr:uid="{EE86C352-B523-472A-AA9B-A4C62DFC18D3}"/>
    <cellStyle name="40% - 강조색1 3 2 4 2 2" xfId="9973" xr:uid="{42B876A0-C3EC-4FED-8E98-8D7D7F6F7D13}"/>
    <cellStyle name="40% - 강조색1 3 2 4 2 2 2" xfId="21002" xr:uid="{8389AE13-2F66-4A5A-90D6-DC0B601DB567}"/>
    <cellStyle name="40% - 강조색1 3 2 4 2 2 2 2" xfId="43051" xr:uid="{9A5B3137-6DD2-4803-84A5-FF99B93F0150}"/>
    <cellStyle name="40% - 강조색1 3 2 4 2 2 3" xfId="32031" xr:uid="{4D636D3C-9C48-49BA-85C5-B7C9A5FEB4A3}"/>
    <cellStyle name="40% - 강조색1 3 2 4 2 3" xfId="15492" xr:uid="{C51132CD-2087-44ED-A943-E149BB758450}"/>
    <cellStyle name="40% - 강조색1 3 2 4 2 3 2" xfId="37541" xr:uid="{CE39161C-3EB4-4C81-A08D-2B62C1B67B10}"/>
    <cellStyle name="40% - 강조색1 3 2 4 2 4" xfId="26521" xr:uid="{1D76DEDA-C430-4BE8-A5D1-F9A190CCC5A6}"/>
    <cellStyle name="40% - 강조색1 3 2 4 2 5" xfId="52679" xr:uid="{8BFA1FA8-69CD-4244-B171-D79A29E42E70}"/>
    <cellStyle name="40% - 강조색1 3 2 4 3" xfId="7218" xr:uid="{5E804294-CD22-4366-BA13-1EA62725F13B}"/>
    <cellStyle name="40% - 강조색1 3 2 4 3 2" xfId="18247" xr:uid="{45F41623-B3EF-470A-BAA1-DFCF5F96A270}"/>
    <cellStyle name="40% - 강조색1 3 2 4 3 2 2" xfId="40296" xr:uid="{8E6D6055-5CB3-4B23-870E-5D0EAAA1953B}"/>
    <cellStyle name="40% - 강조색1 3 2 4 3 3" xfId="29276" xr:uid="{D14E4BBA-A153-4B14-BC30-C7E54DE096C2}"/>
    <cellStyle name="40% - 강조색1 3 2 4 4" xfId="12737" xr:uid="{0255090A-F057-4598-A4EC-90607E3F16CC}"/>
    <cellStyle name="40% - 강조색1 3 2 4 4 2" xfId="34786" xr:uid="{5D63EFD5-1D63-4299-A2FF-759B5FE95A91}"/>
    <cellStyle name="40% - 강조색1 3 2 4 5" xfId="23766" xr:uid="{7AD84FAF-9F74-4707-8D9D-A73D98D4BA09}"/>
    <cellStyle name="40% - 강조색1 3 2 4 6" xfId="49924" xr:uid="{BA011EF1-1731-4A1A-983D-CCE7EE7953E0}"/>
    <cellStyle name="40% - 강조색1 3 2 5" xfId="3071" xr:uid="{DB5BF435-F611-4178-9144-2E63097136DA}"/>
    <cellStyle name="40% - 강조색1 3 2 5 2" xfId="8597" xr:uid="{6272FFB0-48FD-43E1-BDD1-7C6C8BDDFD42}"/>
    <cellStyle name="40% - 강조색1 3 2 5 2 2" xfId="19626" xr:uid="{9F0BAAA1-93FF-484A-989E-6BB954706889}"/>
    <cellStyle name="40% - 강조색1 3 2 5 2 2 2" xfId="41675" xr:uid="{1558551D-5D63-423C-92E6-16705737F8F9}"/>
    <cellStyle name="40% - 강조색1 3 2 5 2 3" xfId="30655" xr:uid="{AD694B1C-5777-4D97-A0FF-7FA92FB8CC9F}"/>
    <cellStyle name="40% - 강조색1 3 2 5 3" xfId="14116" xr:uid="{42008C47-7F38-4588-9E95-9F2493214475}"/>
    <cellStyle name="40% - 강조색1 3 2 5 3 2" xfId="36165" xr:uid="{6C885DCF-215C-4389-BF5D-D72FDCF230AF}"/>
    <cellStyle name="40% - 강조색1 3 2 5 4" xfId="25145" xr:uid="{B84FCC18-03D6-4C5D-B5AA-3D68F454042B}"/>
    <cellStyle name="40% - 강조색1 3 2 5 5" xfId="51303" xr:uid="{8E498192-330E-4EBD-92A7-F51A739D37E3}"/>
    <cellStyle name="40% - 강조색1 3 2 6" xfId="5842" xr:uid="{C16D46DA-4CCD-4A35-89B5-FD8DE8064680}"/>
    <cellStyle name="40% - 강조색1 3 2 6 2" xfId="16871" xr:uid="{DB013953-A951-4A43-ACA5-56865644C500}"/>
    <cellStyle name="40% - 강조색1 3 2 6 2 2" xfId="38920" xr:uid="{67C032A4-58B0-42CE-A863-7E2D5FEABEB9}"/>
    <cellStyle name="40% - 강조색1 3 2 6 3" xfId="27900" xr:uid="{8DB6F26A-A6D6-4EAB-A46E-64B5ED88CC7B}"/>
    <cellStyle name="40% - 강조색1 3 2 6 4" xfId="54057" xr:uid="{687E614E-0D4F-4CD8-9BFE-D2C781CD1661}"/>
    <cellStyle name="40% - 강조색1 3 2 7" xfId="11361" xr:uid="{07B53643-AE48-4815-9D9A-D735D27685C3}"/>
    <cellStyle name="40% - 강조색1 3 2 7 2" xfId="33410" xr:uid="{181109AF-3617-47D3-947D-614F64A51D6E}"/>
    <cellStyle name="40% - 강조색1 3 2 8" xfId="22390" xr:uid="{AAFC6056-3936-4EED-ADD2-20F883EC274E}"/>
    <cellStyle name="40% - 강조색1 3 2 9" xfId="48548" xr:uid="{34E79BF3-38E2-4C72-B5B7-BE784122D9E4}"/>
    <cellStyle name="40% - 강조색1 3 3" xfId="441" xr:uid="{00000000-0005-0000-0000-000030010000}"/>
    <cellStyle name="40% - 강조색1 3 3 2" xfId="1178" xr:uid="{6BD8D0F1-2023-40B3-89AA-FC2CBE8887E3}"/>
    <cellStyle name="40% - 강조색1 3 3 2 2" xfId="2572" xr:uid="{FECA45D6-C571-4718-B5F3-EA9C737EB636}"/>
    <cellStyle name="40% - 강조색1 3 3 2 2 2" xfId="5348" xr:uid="{58A4BB7C-0E37-4090-8E19-875217719CAE}"/>
    <cellStyle name="40% - 강조색1 3 3 2 2 2 2" xfId="10874" xr:uid="{E9CE001E-EB3D-4CF0-B6C9-E4DF473A19B6}"/>
    <cellStyle name="40% - 강조색1 3 3 2 2 2 2 2" xfId="21903" xr:uid="{CB0475E8-37CF-4899-A513-1A870B780A0D}"/>
    <cellStyle name="40% - 강조색1 3 3 2 2 2 2 2 2" xfId="43952" xr:uid="{006A0136-B496-458C-9043-56DBA03E5122}"/>
    <cellStyle name="40% - 강조색1 3 3 2 2 2 2 3" xfId="32932" xr:uid="{B0704B6B-822F-4871-B860-E76CB0CACFDC}"/>
    <cellStyle name="40% - 강조색1 3 3 2 2 2 3" xfId="16393" xr:uid="{B03CF59D-38E3-42A3-80AD-231F3D3FB581}"/>
    <cellStyle name="40% - 강조색1 3 3 2 2 2 3 2" xfId="38442" xr:uid="{B2E413D2-3637-4E65-95CF-1885D89C9E91}"/>
    <cellStyle name="40% - 강조색1 3 3 2 2 2 4" xfId="27422" xr:uid="{469D7730-8540-4615-AB9E-9C4DBDB7B7AF}"/>
    <cellStyle name="40% - 강조색1 3 3 2 2 2 5" xfId="53580" xr:uid="{873463FB-9AD1-444A-8DB4-D11069E207DE}"/>
    <cellStyle name="40% - 강조색1 3 3 2 2 3" xfId="8119" xr:uid="{FB361DDC-AE97-4872-AF8E-C996A38A749F}"/>
    <cellStyle name="40% - 강조색1 3 3 2 2 3 2" xfId="19148" xr:uid="{4D18498B-91E6-479C-BB66-62AFC76E7C76}"/>
    <cellStyle name="40% - 강조색1 3 3 2 2 3 2 2" xfId="41197" xr:uid="{A9BACC6B-A948-427D-8098-7390AA63D18B}"/>
    <cellStyle name="40% - 강조색1 3 3 2 2 3 3" xfId="30177" xr:uid="{479BACFF-87B8-495D-B05B-D028EE801D60}"/>
    <cellStyle name="40% - 강조색1 3 3 2 2 4" xfId="13638" xr:uid="{2974307E-51E2-4765-972B-1C3CE756BEA7}"/>
    <cellStyle name="40% - 강조색1 3 3 2 2 4 2" xfId="35687" xr:uid="{A7707D8F-B2E5-4D17-8A4F-7B50EDCDD036}"/>
    <cellStyle name="40% - 강조색1 3 3 2 2 5" xfId="24667" xr:uid="{9B1958BE-6768-45F6-91C4-69D51438A514}"/>
    <cellStyle name="40% - 강조색1 3 3 2 2 6" xfId="50825" xr:uid="{46392CD1-8F37-4B2C-82A2-0BBF0741D4DE}"/>
    <cellStyle name="40% - 강조색1 3 3 2 3" xfId="3972" xr:uid="{575ECFF0-75D8-44A5-9E0E-A16F846D2365}"/>
    <cellStyle name="40% - 강조색1 3 3 2 3 2" xfId="9498" xr:uid="{FB3975DE-BF5D-451D-9C72-41C6892B2226}"/>
    <cellStyle name="40% - 강조색1 3 3 2 3 2 2" xfId="20527" xr:uid="{CE815AA3-5F8A-4A0D-9A96-8D8B0E93A020}"/>
    <cellStyle name="40% - 강조색1 3 3 2 3 2 2 2" xfId="42576" xr:uid="{8C699AE1-58E4-4FAB-8843-2C953DFBAED4}"/>
    <cellStyle name="40% - 강조색1 3 3 2 3 2 3" xfId="31556" xr:uid="{3FD64FE0-17DC-4E59-8BAF-9DF267C3C91F}"/>
    <cellStyle name="40% - 강조색1 3 3 2 3 3" xfId="15017" xr:uid="{17513665-9321-4F06-B47E-53B14E14288B}"/>
    <cellStyle name="40% - 강조색1 3 3 2 3 3 2" xfId="37066" xr:uid="{92F9AD55-5983-4A2F-87DD-F71981AB32C4}"/>
    <cellStyle name="40% - 강조색1 3 3 2 3 4" xfId="26046" xr:uid="{C856B17A-C8EF-4427-A36C-1DDB7FB4B285}"/>
    <cellStyle name="40% - 강조색1 3 3 2 3 5" xfId="52204" xr:uid="{8AE0A54B-1713-450C-8BBF-E0D3E034CFA8}"/>
    <cellStyle name="40% - 강조색1 3 3 2 4" xfId="6743" xr:uid="{852BCD1E-692F-4547-9324-2AC00769799C}"/>
    <cellStyle name="40% - 강조색1 3 3 2 4 2" xfId="17772" xr:uid="{6C6C41D3-5C18-4C98-85AC-EBEC1676D459}"/>
    <cellStyle name="40% - 강조색1 3 3 2 4 2 2" xfId="39821" xr:uid="{CE5F46A6-0099-4FD9-84A2-383D530137DA}"/>
    <cellStyle name="40% - 강조색1 3 3 2 4 3" xfId="28801" xr:uid="{D843DB3F-7ADC-4320-BA17-6BD5E23ED1EF}"/>
    <cellStyle name="40% - 강조색1 3 3 2 4 4" xfId="54957" xr:uid="{52792002-F3AA-42C5-B0DF-D946E4D94BDA}"/>
    <cellStyle name="40% - 강조색1 3 3 2 5" xfId="12262" xr:uid="{60903957-0C94-4132-9470-9E1BAFA7890B}"/>
    <cellStyle name="40% - 강조색1 3 3 2 5 2" xfId="34311" xr:uid="{84BAC1DB-52E1-477F-B54F-1526E8F59ED8}"/>
    <cellStyle name="40% - 강조색1 3 3 2 6" xfId="23291" xr:uid="{080679DF-2836-46DC-9F8E-7B989109E864}"/>
    <cellStyle name="40% - 강조색1 3 3 2 7" xfId="49448" xr:uid="{9D6CE565-0EA4-411A-A910-D746FF7CEE4F}"/>
    <cellStyle name="40% - 강조색1 3 3 3" xfId="1884" xr:uid="{C3156DC7-E6AC-47BD-88A9-387F013E03B7}"/>
    <cellStyle name="40% - 강조색1 3 3 3 2" xfId="4660" xr:uid="{6A4BDE67-DBB5-4A33-9BFB-D323008D83A2}"/>
    <cellStyle name="40% - 강조색1 3 3 3 2 2" xfId="10186" xr:uid="{819CD7FB-A42D-4C6F-98B1-7B6D76E48136}"/>
    <cellStyle name="40% - 강조색1 3 3 3 2 2 2" xfId="21215" xr:uid="{2F41D81F-8CA5-4EBA-BDE2-23A8FED2A9EE}"/>
    <cellStyle name="40% - 강조색1 3 3 3 2 2 2 2" xfId="43264" xr:uid="{1C780A92-11D4-477D-9110-FED0DA967DEA}"/>
    <cellStyle name="40% - 강조색1 3 3 3 2 2 3" xfId="32244" xr:uid="{79D44F69-17D1-4B5B-98C5-459381556BC8}"/>
    <cellStyle name="40% - 강조색1 3 3 3 2 3" xfId="15705" xr:uid="{D7A4C26C-A91C-45C8-B0C4-CC37987BA421}"/>
    <cellStyle name="40% - 강조색1 3 3 3 2 3 2" xfId="37754" xr:uid="{746A093A-36E2-4FE8-8FAC-769935DA2BB0}"/>
    <cellStyle name="40% - 강조색1 3 3 3 2 4" xfId="26734" xr:uid="{4BD6DB17-999E-43DD-BB46-F83948E44BA8}"/>
    <cellStyle name="40% - 강조색1 3 3 3 2 5" xfId="52892" xr:uid="{084D8F1A-42DE-4FFB-A6D2-119E93512A8D}"/>
    <cellStyle name="40% - 강조색1 3 3 3 3" xfId="7431" xr:uid="{4E0BA2F8-61D4-4238-9653-84B566301689}"/>
    <cellStyle name="40% - 강조색1 3 3 3 3 2" xfId="18460" xr:uid="{1D982ECF-DD6C-4DC9-9F82-7FCCBA0C99C2}"/>
    <cellStyle name="40% - 강조색1 3 3 3 3 2 2" xfId="40509" xr:uid="{71E90BE1-4910-482D-8298-DA3A9BC50179}"/>
    <cellStyle name="40% - 강조색1 3 3 3 3 3" xfId="29489" xr:uid="{308D1C0F-395A-45F1-9676-2A84A50D4299}"/>
    <cellStyle name="40% - 강조색1 3 3 3 4" xfId="12950" xr:uid="{253047AA-8802-4B7B-B975-7609B426B71A}"/>
    <cellStyle name="40% - 강조색1 3 3 3 4 2" xfId="34999" xr:uid="{55C052F2-3373-4618-A977-75E0FE4351DD}"/>
    <cellStyle name="40% - 강조색1 3 3 3 5" xfId="23979" xr:uid="{0BB58DE9-B584-43E1-B39A-8B530F2A2497}"/>
    <cellStyle name="40% - 강조색1 3 3 3 6" xfId="50137" xr:uid="{EA3F3784-4DAC-4360-85CF-259AAA7124FB}"/>
    <cellStyle name="40% - 강조색1 3 3 4" xfId="3284" xr:uid="{1A2EFD3B-C8D9-43C5-A012-2FF4720509B3}"/>
    <cellStyle name="40% - 강조색1 3 3 4 2" xfId="8810" xr:uid="{0B0C90C2-7189-4605-8D1E-01FF0A03FA23}"/>
    <cellStyle name="40% - 강조색1 3 3 4 2 2" xfId="19839" xr:uid="{0E1368CF-A68B-4788-AD56-C76A9246AE23}"/>
    <cellStyle name="40% - 강조색1 3 3 4 2 2 2" xfId="41888" xr:uid="{CE1A1681-5E97-42D4-918C-B544F28169CC}"/>
    <cellStyle name="40% - 강조색1 3 3 4 2 3" xfId="30868" xr:uid="{BF9F6061-F70E-4283-8B94-277F9193CAEE}"/>
    <cellStyle name="40% - 강조색1 3 3 4 3" xfId="14329" xr:uid="{73F3A104-BC8D-48FA-A3B2-2B6A7274A55C}"/>
    <cellStyle name="40% - 강조색1 3 3 4 3 2" xfId="36378" xr:uid="{B86E43F3-3B9D-49CC-BF3F-2E0F5D44F4E7}"/>
    <cellStyle name="40% - 강조색1 3 3 4 4" xfId="25358" xr:uid="{B7BB1AEA-D7B3-42AD-9536-A7B30BCAD2D1}"/>
    <cellStyle name="40% - 강조색1 3 3 4 5" xfId="51516" xr:uid="{0FD9DF80-0EF2-4AA3-8738-7C235DA49F50}"/>
    <cellStyle name="40% - 강조색1 3 3 5" xfId="6055" xr:uid="{FEB33B30-AA21-402E-AC03-1CE456748E9C}"/>
    <cellStyle name="40% - 강조색1 3 3 5 2" xfId="17084" xr:uid="{3F1FA5DF-839F-4550-8ADC-1A82E3A0E3A8}"/>
    <cellStyle name="40% - 강조색1 3 3 5 2 2" xfId="39133" xr:uid="{9A5D7854-0215-4012-AACE-8F34A6F09571}"/>
    <cellStyle name="40% - 강조색1 3 3 5 3" xfId="28113" xr:uid="{0F964E44-6181-468C-9EBF-3F5C05BD657B}"/>
    <cellStyle name="40% - 강조색1 3 3 5 4" xfId="54269" xr:uid="{8EF735D3-DF31-48E4-800D-FE2F6F0DADD1}"/>
    <cellStyle name="40% - 강조색1 3 3 6" xfId="11574" xr:uid="{89000208-36B3-48CB-9917-49F73C4DCF5B}"/>
    <cellStyle name="40% - 강조색1 3 3 6 2" xfId="33623" xr:uid="{A47B811B-46AC-4C9A-86B3-F99073F632CE}"/>
    <cellStyle name="40% - 강조색1 3 3 7" xfId="22603" xr:uid="{9937CF5F-DCF2-4F38-9447-C63C2D2382EB}"/>
    <cellStyle name="40% - 강조색1 3 3 8" xfId="48760" xr:uid="{D23F5187-381A-4AE6-92B7-305A3B3A74B6}"/>
    <cellStyle name="40% - 강조색1 3 4" xfId="836" xr:uid="{89D1358A-BAF6-4EB1-8B2A-889596CEB818}"/>
    <cellStyle name="40% - 강조색1 3 4 2" xfId="2230" xr:uid="{381951FF-88DE-45D7-B598-C47A85D687C6}"/>
    <cellStyle name="40% - 강조색1 3 4 2 2" xfId="5006" xr:uid="{2DC0E2EE-0600-4430-AF1C-58F4D7018421}"/>
    <cellStyle name="40% - 강조색1 3 4 2 2 2" xfId="10532" xr:uid="{A8F6B063-7504-49CF-9734-5C8F071BE00C}"/>
    <cellStyle name="40% - 강조색1 3 4 2 2 2 2" xfId="21561" xr:uid="{9140E2E2-4A78-4550-8244-ACCE2052D96E}"/>
    <cellStyle name="40% - 강조색1 3 4 2 2 2 2 2" xfId="43610" xr:uid="{DE398A56-1EEF-47B1-83DC-80D2A7994A87}"/>
    <cellStyle name="40% - 강조색1 3 4 2 2 2 3" xfId="32590" xr:uid="{A3960C07-305C-4830-9B6E-947E1C2DFF2A}"/>
    <cellStyle name="40% - 강조색1 3 4 2 2 3" xfId="16051" xr:uid="{FEC6EB5E-7D19-45B7-B381-4782D27952FC}"/>
    <cellStyle name="40% - 강조색1 3 4 2 2 3 2" xfId="38100" xr:uid="{14E96DC2-4B0E-477C-981B-CF6B66C12D92}"/>
    <cellStyle name="40% - 강조색1 3 4 2 2 4" xfId="27080" xr:uid="{4B3A5136-1207-4897-9FB7-E164E211EBC8}"/>
    <cellStyle name="40% - 강조색1 3 4 2 2 5" xfId="53238" xr:uid="{1B5F34EE-F389-41F4-B56E-AE0D64A907C8}"/>
    <cellStyle name="40% - 강조색1 3 4 2 3" xfId="7777" xr:uid="{DF34B764-5DA9-4915-90D2-20EA18B6F34A}"/>
    <cellStyle name="40% - 강조색1 3 4 2 3 2" xfId="18806" xr:uid="{4EF83E73-DC41-483F-8341-DC39E8DE6111}"/>
    <cellStyle name="40% - 강조색1 3 4 2 3 2 2" xfId="40855" xr:uid="{5745E730-6FF7-452A-ABE8-179335D5D47D}"/>
    <cellStyle name="40% - 강조색1 3 4 2 3 3" xfId="29835" xr:uid="{BDBFB2E4-89D9-4FE6-A1C9-2E0B29A0DD7A}"/>
    <cellStyle name="40% - 강조색1 3 4 2 4" xfId="13296" xr:uid="{FFF80419-99BC-400B-B66C-2F3B98D932E9}"/>
    <cellStyle name="40% - 강조색1 3 4 2 4 2" xfId="35345" xr:uid="{DF558EC0-6B5C-4AE8-A8FE-0E45DFB2B471}"/>
    <cellStyle name="40% - 강조색1 3 4 2 5" xfId="24325" xr:uid="{3CB6F26E-BFE4-44B6-B52C-D41FCCB14ABF}"/>
    <cellStyle name="40% - 강조색1 3 4 2 6" xfId="50483" xr:uid="{AA6CC27C-A995-49B5-9A83-D6738CB8B267}"/>
    <cellStyle name="40% - 강조색1 3 4 3" xfId="3630" xr:uid="{EE3D9B40-ADD5-460C-84E0-905ABF119759}"/>
    <cellStyle name="40% - 강조색1 3 4 3 2" xfId="9156" xr:uid="{709478E8-3BCE-4B45-8142-FFC74DB4239C}"/>
    <cellStyle name="40% - 강조색1 3 4 3 2 2" xfId="20185" xr:uid="{7353F6FB-16D1-490F-AEB8-247F29F581C5}"/>
    <cellStyle name="40% - 강조색1 3 4 3 2 2 2" xfId="42234" xr:uid="{07C312D4-88AA-4C9C-A704-FA3877C6E15A}"/>
    <cellStyle name="40% - 강조색1 3 4 3 2 3" xfId="31214" xr:uid="{7235F843-F226-4766-8334-A3ECA04CEA76}"/>
    <cellStyle name="40% - 강조색1 3 4 3 3" xfId="14675" xr:uid="{9FBE7005-3812-4831-81FE-1A53C2127D1B}"/>
    <cellStyle name="40% - 강조색1 3 4 3 3 2" xfId="36724" xr:uid="{8459B44C-3E0C-495B-8525-35B6FD4F1D69}"/>
    <cellStyle name="40% - 강조색1 3 4 3 4" xfId="25704" xr:uid="{22620C04-4A55-4A0E-819D-9398CA185006}"/>
    <cellStyle name="40% - 강조색1 3 4 3 5" xfId="51862" xr:uid="{34B10AC6-EA21-4CB4-9203-A5A56827AE03}"/>
    <cellStyle name="40% - 강조색1 3 4 4" xfId="6401" xr:uid="{38243703-7616-4BCB-82E8-368B61D5DB48}"/>
    <cellStyle name="40% - 강조색1 3 4 4 2" xfId="17430" xr:uid="{6EB418E8-9FF9-4824-ACDC-C569BA41C5E1}"/>
    <cellStyle name="40% - 강조색1 3 4 4 2 2" xfId="39479" xr:uid="{9E37C5EF-9AC1-4B29-A1AE-3CBA13587E5B}"/>
    <cellStyle name="40% - 강조색1 3 4 4 3" xfId="28459" xr:uid="{488D2565-4464-4F05-8BAE-A5B01AF19908}"/>
    <cellStyle name="40% - 강조색1 3 4 4 4" xfId="54615" xr:uid="{8B7852B5-4741-4A8E-9545-881E835D7786}"/>
    <cellStyle name="40% - 강조색1 3 4 5" xfId="11920" xr:uid="{2A384413-8F7A-4040-8F80-DB28ED04E886}"/>
    <cellStyle name="40% - 강조색1 3 4 5 2" xfId="33969" xr:uid="{E6DDBD8F-D381-4EAB-A67E-38730F56334D}"/>
    <cellStyle name="40% - 강조색1 3 4 6" xfId="22949" xr:uid="{95095098-0B90-4620-A4DF-31C4336F60B9}"/>
    <cellStyle name="40% - 강조색1 3 4 7" xfId="49106" xr:uid="{5488377D-93F8-4869-8E98-D4A72660C048}"/>
    <cellStyle name="40% - 강조색1 3 5" xfId="1542" xr:uid="{E2B035CE-7C35-4682-8ABC-FB63CDE5518C}"/>
    <cellStyle name="40% - 강조색1 3 5 2" xfId="4318" xr:uid="{ECBE08E0-2458-408B-B9AD-A404F76D4442}"/>
    <cellStyle name="40% - 강조색1 3 5 2 2" xfId="9844" xr:uid="{D6338DBE-480E-4B91-901E-765246717E9B}"/>
    <cellStyle name="40% - 강조색1 3 5 2 2 2" xfId="20873" xr:uid="{4268383F-C70C-4B55-8FE2-0D7712298FE9}"/>
    <cellStyle name="40% - 강조색1 3 5 2 2 2 2" xfId="42922" xr:uid="{7ECB39FE-D0F4-4A57-B19B-603CC41BF3D0}"/>
    <cellStyle name="40% - 강조색1 3 5 2 2 3" xfId="31902" xr:uid="{D4C2AA71-28FF-48C4-AFCF-AF8C310D6F08}"/>
    <cellStyle name="40% - 강조색1 3 5 2 3" xfId="15363" xr:uid="{26F5DF4D-75B8-40B1-93AF-EA217549474A}"/>
    <cellStyle name="40% - 강조색1 3 5 2 3 2" xfId="37412" xr:uid="{2B29DB77-E6B1-4426-8F37-D253BD34754C}"/>
    <cellStyle name="40% - 강조색1 3 5 2 4" xfId="26392" xr:uid="{626D63E4-C07A-40E7-A9F3-91B9552BD577}"/>
    <cellStyle name="40% - 강조색1 3 5 2 5" xfId="52550" xr:uid="{34B9BF41-A549-425F-8BA9-DFE3D9F20855}"/>
    <cellStyle name="40% - 강조색1 3 5 3" xfId="7089" xr:uid="{B3CBE24F-5792-4615-A872-61301F1B99D1}"/>
    <cellStyle name="40% - 강조색1 3 5 3 2" xfId="18118" xr:uid="{A0B7EFAB-90F5-4031-8443-DA7493EA2F86}"/>
    <cellStyle name="40% - 강조색1 3 5 3 2 2" xfId="40167" xr:uid="{9DC8C612-A84B-4A25-84ED-5637E8827F85}"/>
    <cellStyle name="40% - 강조색1 3 5 3 3" xfId="29147" xr:uid="{AFEEFB54-21DB-4B65-BE95-8A10309A8E69}"/>
    <cellStyle name="40% - 강조색1 3 5 4" xfId="12608" xr:uid="{EDE7CBFB-370B-41CD-9A15-3C868D94E374}"/>
    <cellStyle name="40% - 강조색1 3 5 4 2" xfId="34657" xr:uid="{A049F708-188C-4E75-8B57-7828D105E64A}"/>
    <cellStyle name="40% - 강조색1 3 5 5" xfId="23637" xr:uid="{408650DA-8635-476C-9DBE-488E8A13FD2C}"/>
    <cellStyle name="40% - 강조색1 3 5 6" xfId="49795" xr:uid="{E983F61C-1015-4160-A704-080501E8BBBB}"/>
    <cellStyle name="40% - 강조색1 3 6" xfId="2942" xr:uid="{A3F2EA99-79B9-4A71-BA2D-7F63ED0826E9}"/>
    <cellStyle name="40% - 강조색1 3 6 2" xfId="8468" xr:uid="{035880DD-6164-4724-81C7-312AEA39BD4E}"/>
    <cellStyle name="40% - 강조색1 3 6 2 2" xfId="19497" xr:uid="{D6E3D539-1E43-4B74-BC43-8303BC789F97}"/>
    <cellStyle name="40% - 강조색1 3 6 2 2 2" xfId="41546" xr:uid="{111B6045-9E46-48F8-9454-1B8216214478}"/>
    <cellStyle name="40% - 강조색1 3 6 2 3" xfId="30526" xr:uid="{022A8A18-C0C1-464F-BC10-A3BAF118E9DA}"/>
    <cellStyle name="40% - 강조색1 3 6 3" xfId="13987" xr:uid="{0A0AF0D4-65FF-40F8-A8DA-73BD7B7EF612}"/>
    <cellStyle name="40% - 강조색1 3 6 3 2" xfId="36036" xr:uid="{7D31724D-85C3-4CD1-ADC9-10DE8F8B33DF}"/>
    <cellStyle name="40% - 강조색1 3 6 4" xfId="25016" xr:uid="{93670238-174D-4E48-B8C2-F579C6BC359A}"/>
    <cellStyle name="40% - 강조색1 3 6 5" xfId="51174" xr:uid="{48E296AD-E947-426D-9223-A47CF1105CA2}"/>
    <cellStyle name="40% - 강조색1 3 7" xfId="5713" xr:uid="{1B150965-6CA4-4ED3-A685-BBFA2F30CFFF}"/>
    <cellStyle name="40% - 강조색1 3 7 2" xfId="16742" xr:uid="{63B36B7C-A28A-4FC2-808D-87A20447AD5A}"/>
    <cellStyle name="40% - 강조색1 3 7 2 2" xfId="38791" xr:uid="{AAEC50FD-2DD1-4D22-A3EF-AF57353BA93B}"/>
    <cellStyle name="40% - 강조색1 3 7 3" xfId="27771" xr:uid="{9766CD4F-B7AB-4B49-8290-16BECA95A322}"/>
    <cellStyle name="40% - 강조색1 3 7 4" xfId="53928" xr:uid="{E3D5360A-2CB1-4B01-ACCF-9DAD1EFF169B}"/>
    <cellStyle name="40% - 강조색1 3 8" xfId="11232" xr:uid="{09EE6A3B-291E-4C4F-84A0-0632D35A3698}"/>
    <cellStyle name="40% - 강조색1 3 8 2" xfId="33281" xr:uid="{8FE3B839-E9D0-4FF2-A2E4-0B7E5DC019D5}"/>
    <cellStyle name="40% - 강조색1 3 9" xfId="22261" xr:uid="{7F607687-035D-456B-BDE4-BF783FF6E88D}"/>
    <cellStyle name="40% - 강조색1 4" xfId="94" xr:uid="{00000000-0005-0000-0000-000031010000}"/>
    <cellStyle name="40% - 강조색1 4 10" xfId="48432" xr:uid="{9AA601C2-3DA8-448F-B9E4-AF2FB8AD1337}"/>
    <cellStyle name="40% - 강조색1 4 2" xfId="223" xr:uid="{00000000-0005-0000-0000-000032010000}"/>
    <cellStyle name="40% - 강조색1 4 2 2" xfId="583" xr:uid="{00000000-0005-0000-0000-000033010000}"/>
    <cellStyle name="40% - 강조색1 4 2 2 2" xfId="1320" xr:uid="{88A4E5EF-3CC1-47B5-A2AD-17A0589038F9}"/>
    <cellStyle name="40% - 강조색1 4 2 2 2 2" xfId="2714" xr:uid="{12DD2671-1792-428E-A0B0-54C43A524DD1}"/>
    <cellStyle name="40% - 강조색1 4 2 2 2 2 2" xfId="5490" xr:uid="{DAC1A950-F639-4E75-AA71-F311ABEFD19D}"/>
    <cellStyle name="40% - 강조색1 4 2 2 2 2 2 2" xfId="11016" xr:uid="{A54FAEB0-30A4-45B9-B2FE-524DC967175D}"/>
    <cellStyle name="40% - 강조색1 4 2 2 2 2 2 2 2" xfId="22045" xr:uid="{234A1736-FD72-460D-90D1-435D0501C128}"/>
    <cellStyle name="40% - 강조색1 4 2 2 2 2 2 2 2 2" xfId="44094" xr:uid="{3B182E23-252B-4E49-BBCF-DDCA0FCBB11A}"/>
    <cellStyle name="40% - 강조색1 4 2 2 2 2 2 2 3" xfId="33074" xr:uid="{556FB095-AA8C-4721-842F-850F07E6FF5C}"/>
    <cellStyle name="40% - 강조색1 4 2 2 2 2 2 3" xfId="16535" xr:uid="{DCBEDDCB-9B39-4D5C-82DB-94A7E383F6BB}"/>
    <cellStyle name="40% - 강조색1 4 2 2 2 2 2 3 2" xfId="38584" xr:uid="{6C9D0D04-F37E-49E3-9A62-712D31486C33}"/>
    <cellStyle name="40% - 강조색1 4 2 2 2 2 2 4" xfId="27564" xr:uid="{8D9135BA-3B67-478D-B8F2-B2B006FD2215}"/>
    <cellStyle name="40% - 강조색1 4 2 2 2 2 2 5" xfId="53722" xr:uid="{9E3825C0-F29B-4952-A0FA-C5E284E659DF}"/>
    <cellStyle name="40% - 강조색1 4 2 2 2 2 3" xfId="8261" xr:uid="{30D0E018-EF76-4F0F-A7B2-FE8D94D01FA4}"/>
    <cellStyle name="40% - 강조색1 4 2 2 2 2 3 2" xfId="19290" xr:uid="{46480E89-0C78-4AE7-9524-DC8B7D2380F5}"/>
    <cellStyle name="40% - 강조색1 4 2 2 2 2 3 2 2" xfId="41339" xr:uid="{C755C97E-3D63-49FC-9667-3F9F25CC9C7A}"/>
    <cellStyle name="40% - 강조색1 4 2 2 2 2 3 3" xfId="30319" xr:uid="{0A786A5E-4337-4E2A-A665-782860CF381F}"/>
    <cellStyle name="40% - 강조색1 4 2 2 2 2 4" xfId="13780" xr:uid="{22AE2476-914B-43E0-9740-3AC4633CDAD8}"/>
    <cellStyle name="40% - 강조색1 4 2 2 2 2 4 2" xfId="35829" xr:uid="{A42796ED-82C3-4E4F-838E-4BB8F0DB6BD8}"/>
    <cellStyle name="40% - 강조색1 4 2 2 2 2 5" xfId="24809" xr:uid="{29CE8B2E-F78D-49FF-9E2F-E0902A032901}"/>
    <cellStyle name="40% - 강조색1 4 2 2 2 2 6" xfId="50967" xr:uid="{ADA3ADF0-D927-461F-AA0C-76306A88FCFA}"/>
    <cellStyle name="40% - 강조색1 4 2 2 2 3" xfId="4114" xr:uid="{ACA1D5F3-CFD9-4BC7-A84F-13BE5C041DA6}"/>
    <cellStyle name="40% - 강조색1 4 2 2 2 3 2" xfId="9640" xr:uid="{64D8665B-13CF-4F20-AFDA-61FF9B85AEC2}"/>
    <cellStyle name="40% - 강조색1 4 2 2 2 3 2 2" xfId="20669" xr:uid="{DC86F82C-3DA8-4B53-BF47-5E9991AE7FFF}"/>
    <cellStyle name="40% - 강조색1 4 2 2 2 3 2 2 2" xfId="42718" xr:uid="{74640B75-0283-4E26-9185-9A945986308D}"/>
    <cellStyle name="40% - 강조색1 4 2 2 2 3 2 3" xfId="31698" xr:uid="{AAD3CFE0-7F19-4EF2-9130-5FA3DE531034}"/>
    <cellStyle name="40% - 강조색1 4 2 2 2 3 3" xfId="15159" xr:uid="{F0410B99-26A9-46DC-913C-D58DCB10637D}"/>
    <cellStyle name="40% - 강조색1 4 2 2 2 3 3 2" xfId="37208" xr:uid="{978AD5B2-7C70-4566-8B8F-36FC06C19C74}"/>
    <cellStyle name="40% - 강조색1 4 2 2 2 3 4" xfId="26188" xr:uid="{CE99963A-2FE1-4817-9B59-CB63D98FB1F2}"/>
    <cellStyle name="40% - 강조색1 4 2 2 2 3 5" xfId="52346" xr:uid="{50DDE767-BF5F-4D86-9597-61FC419F2C49}"/>
    <cellStyle name="40% - 강조색1 4 2 2 2 4" xfId="6885" xr:uid="{456BC974-A04C-4CD6-87B8-0C1F1C9BD416}"/>
    <cellStyle name="40% - 강조색1 4 2 2 2 4 2" xfId="17914" xr:uid="{8C52FB91-17D1-4429-99CB-C47D35C793E9}"/>
    <cellStyle name="40% - 강조색1 4 2 2 2 4 2 2" xfId="39963" xr:uid="{6303A894-9B9D-4A4C-95BA-F0A516358001}"/>
    <cellStyle name="40% - 강조색1 4 2 2 2 4 3" xfId="28943" xr:uid="{48A091BE-C25E-4EF8-B67C-9F1E48BBAAD3}"/>
    <cellStyle name="40% - 강조색1 4 2 2 2 4 4" xfId="55099" xr:uid="{B4939012-4144-43DB-9416-9C963592CE4E}"/>
    <cellStyle name="40% - 강조색1 4 2 2 2 5" xfId="12404" xr:uid="{7A47D326-FB4B-43E2-AF55-4F2F3C2EE4E9}"/>
    <cellStyle name="40% - 강조색1 4 2 2 2 5 2" xfId="34453" xr:uid="{AAFE8D2B-CB68-4BAA-8715-800C7C64822D}"/>
    <cellStyle name="40% - 강조색1 4 2 2 2 6" xfId="23433" xr:uid="{030D9F48-F3E4-475D-9C94-B18D991691CE}"/>
    <cellStyle name="40% - 강조색1 4 2 2 2 7" xfId="49590" xr:uid="{883C22AD-30CC-4FDA-80B2-6528AFE957D6}"/>
    <cellStyle name="40% - 강조색1 4 2 2 3" xfId="2026" xr:uid="{2A487897-92AE-4A57-9B80-7EDDB97D69AB}"/>
    <cellStyle name="40% - 강조색1 4 2 2 3 2" xfId="4802" xr:uid="{70F8451E-D78E-4BD3-8E11-2EDA85A2F28D}"/>
    <cellStyle name="40% - 강조색1 4 2 2 3 2 2" xfId="10328" xr:uid="{1835A1C1-5BE1-4A14-873C-EF276ED6C939}"/>
    <cellStyle name="40% - 강조색1 4 2 2 3 2 2 2" xfId="21357" xr:uid="{479C76CD-BF48-45BB-A517-C5D252068973}"/>
    <cellStyle name="40% - 강조색1 4 2 2 3 2 2 2 2" xfId="43406" xr:uid="{06937C3B-3D8E-419B-9512-B4F3E058003D}"/>
    <cellStyle name="40% - 강조색1 4 2 2 3 2 2 3" xfId="32386" xr:uid="{4B1104D3-29B1-43BA-BB3A-2C3213F9031C}"/>
    <cellStyle name="40% - 강조색1 4 2 2 3 2 3" xfId="15847" xr:uid="{7DF18175-F3A7-4F69-AD76-394465A1DE6C}"/>
    <cellStyle name="40% - 강조색1 4 2 2 3 2 3 2" xfId="37896" xr:uid="{D72B4A06-9B05-4185-A4B5-F17E2A87C956}"/>
    <cellStyle name="40% - 강조색1 4 2 2 3 2 4" xfId="26876" xr:uid="{5024FD54-ABF7-43D1-915A-EC773A0DC194}"/>
    <cellStyle name="40% - 강조색1 4 2 2 3 2 5" xfId="53034" xr:uid="{3C6D4FFB-11F8-4A0B-A359-DA1491F46A4B}"/>
    <cellStyle name="40% - 강조색1 4 2 2 3 3" xfId="7573" xr:uid="{091616DB-B5A9-4949-BDBC-0DA24C20BDA7}"/>
    <cellStyle name="40% - 강조색1 4 2 2 3 3 2" xfId="18602" xr:uid="{B70F0D31-B91C-4AF0-825D-4643239568CD}"/>
    <cellStyle name="40% - 강조색1 4 2 2 3 3 2 2" xfId="40651" xr:uid="{8CE8BDDB-03B8-40D6-8ED6-C0C3F763A91E}"/>
    <cellStyle name="40% - 강조색1 4 2 2 3 3 3" xfId="29631" xr:uid="{36014654-CCC5-48AF-ABDB-371A348FB362}"/>
    <cellStyle name="40% - 강조색1 4 2 2 3 4" xfId="13092" xr:uid="{2C767841-AB63-42E8-BB5E-E22E5F14C799}"/>
    <cellStyle name="40% - 강조색1 4 2 2 3 4 2" xfId="35141" xr:uid="{6F7DFF41-DC94-405C-9CC0-B8DF00A10B5D}"/>
    <cellStyle name="40% - 강조색1 4 2 2 3 5" xfId="24121" xr:uid="{6330017D-9800-4331-A7A3-D1AFAFD9D459}"/>
    <cellStyle name="40% - 강조색1 4 2 2 3 6" xfId="50279" xr:uid="{A3623455-C513-4477-97D9-F6B200F8D895}"/>
    <cellStyle name="40% - 강조색1 4 2 2 4" xfId="3426" xr:uid="{39D1C00A-CF3E-488E-933D-0D3BAF42016A}"/>
    <cellStyle name="40% - 강조색1 4 2 2 4 2" xfId="8952" xr:uid="{4C894810-94ED-41BC-8BFA-9ADB4BCBB198}"/>
    <cellStyle name="40% - 강조색1 4 2 2 4 2 2" xfId="19981" xr:uid="{1BDB2DDC-36B1-4C0C-ABD6-04158FB82326}"/>
    <cellStyle name="40% - 강조색1 4 2 2 4 2 2 2" xfId="42030" xr:uid="{8C53F64A-A887-4897-A9AC-63E3FC8D4987}"/>
    <cellStyle name="40% - 강조색1 4 2 2 4 2 3" xfId="31010" xr:uid="{9DDDF8AD-9BC5-4E33-AF23-22D38628A18B}"/>
    <cellStyle name="40% - 강조색1 4 2 2 4 3" xfId="14471" xr:uid="{677E4048-AB19-4691-9966-97F484E7B9CC}"/>
    <cellStyle name="40% - 강조색1 4 2 2 4 3 2" xfId="36520" xr:uid="{D4987DA3-0548-4671-9742-39C8FF9147E5}"/>
    <cellStyle name="40% - 강조색1 4 2 2 4 4" xfId="25500" xr:uid="{07113319-B63A-4868-9375-8DA8C08120D2}"/>
    <cellStyle name="40% - 강조색1 4 2 2 4 5" xfId="51658" xr:uid="{AD41D594-406A-4ED6-B1C1-7FA10C1323E3}"/>
    <cellStyle name="40% - 강조색1 4 2 2 5" xfId="6197" xr:uid="{007F37F1-6242-47C6-84ED-0746B79BAE18}"/>
    <cellStyle name="40% - 강조색1 4 2 2 5 2" xfId="17226" xr:uid="{695654E4-A5A1-4BC8-AA16-A5AF8E0720FF}"/>
    <cellStyle name="40% - 강조색1 4 2 2 5 2 2" xfId="39275" xr:uid="{52D731BE-BF18-42F5-8F39-2A88AE014842}"/>
    <cellStyle name="40% - 강조색1 4 2 2 5 3" xfId="28255" xr:uid="{27B0E5F5-2B90-4631-BEC6-824E8B96F25F}"/>
    <cellStyle name="40% - 강조색1 4 2 2 5 4" xfId="54411" xr:uid="{B0B343F4-2620-4EE2-AC4B-7EC19AC2461E}"/>
    <cellStyle name="40% - 강조색1 4 2 2 6" xfId="11716" xr:uid="{564E4F7D-EBF2-417A-B629-7C0ADA09F98E}"/>
    <cellStyle name="40% - 강조색1 4 2 2 6 2" xfId="33765" xr:uid="{57651FC1-646B-4A7D-920D-896E75C6D27D}"/>
    <cellStyle name="40% - 강조색1 4 2 2 7" xfId="22745" xr:uid="{0095AE4D-954A-4608-A84B-A26113DEB4CF}"/>
    <cellStyle name="40% - 강조색1 4 2 2 8" xfId="48902" xr:uid="{0A37D719-0D26-42E5-AF30-4AB7898EBF68}"/>
    <cellStyle name="40% - 강조색1 4 2 3" xfId="978" xr:uid="{114FE722-3A33-4DC3-865A-45F82BFA6A3D}"/>
    <cellStyle name="40% - 강조색1 4 2 3 2" xfId="2372" xr:uid="{0A0BCAC0-5E22-4B8A-B846-EE3BD24F34BE}"/>
    <cellStyle name="40% - 강조색1 4 2 3 2 2" xfId="5148" xr:uid="{70CFC407-AEA4-40A3-9B08-8449F3CBC3E0}"/>
    <cellStyle name="40% - 강조색1 4 2 3 2 2 2" xfId="10674" xr:uid="{36098C98-9736-4997-A1F7-50EB4E1E05DC}"/>
    <cellStyle name="40% - 강조색1 4 2 3 2 2 2 2" xfId="21703" xr:uid="{C283E051-DDD1-4375-A917-1426D37C09B0}"/>
    <cellStyle name="40% - 강조색1 4 2 3 2 2 2 2 2" xfId="43752" xr:uid="{E21A69DC-4644-4345-A8ED-AFD967A7BBB2}"/>
    <cellStyle name="40% - 강조색1 4 2 3 2 2 2 3" xfId="32732" xr:uid="{FAF9ED83-239E-44B0-9014-605D4D455B21}"/>
    <cellStyle name="40% - 강조색1 4 2 3 2 2 3" xfId="16193" xr:uid="{F3EF96CF-5989-4E90-88A4-8B98143C2E5E}"/>
    <cellStyle name="40% - 강조색1 4 2 3 2 2 3 2" xfId="38242" xr:uid="{69EB5535-A2A2-4026-9BC5-D34CECAF1C9A}"/>
    <cellStyle name="40% - 강조색1 4 2 3 2 2 4" xfId="27222" xr:uid="{3B384069-1B0A-414A-88B9-6E2CF18C98AA}"/>
    <cellStyle name="40% - 강조색1 4 2 3 2 2 5" xfId="53380" xr:uid="{A89D47C7-C1E2-44A6-842A-272461967701}"/>
    <cellStyle name="40% - 강조색1 4 2 3 2 3" xfId="7919" xr:uid="{EC1BABDD-FAF4-4BEA-8A78-5EAF6C60A48A}"/>
    <cellStyle name="40% - 강조색1 4 2 3 2 3 2" xfId="18948" xr:uid="{3760263E-325D-42BA-AD3D-24BAB009B628}"/>
    <cellStyle name="40% - 강조색1 4 2 3 2 3 2 2" xfId="40997" xr:uid="{D122C57A-A3FB-4E6D-852F-064CE2275C4D}"/>
    <cellStyle name="40% - 강조색1 4 2 3 2 3 3" xfId="29977" xr:uid="{DC428177-9DC5-4157-B933-02F6DEE47B39}"/>
    <cellStyle name="40% - 강조색1 4 2 3 2 4" xfId="13438" xr:uid="{892E1F85-2C5F-4DAA-A4D9-AB763F72A9F3}"/>
    <cellStyle name="40% - 강조색1 4 2 3 2 4 2" xfId="35487" xr:uid="{E0B16521-1C2C-4A8C-9DD5-8AAD36E2A3A1}"/>
    <cellStyle name="40% - 강조색1 4 2 3 2 5" xfId="24467" xr:uid="{2F9B29A8-66EC-4BA4-9DD7-114A42D63FE5}"/>
    <cellStyle name="40% - 강조색1 4 2 3 2 6" xfId="50625" xr:uid="{6CC62ABF-F1CC-496E-8253-3326E51B09BC}"/>
    <cellStyle name="40% - 강조색1 4 2 3 3" xfId="3772" xr:uid="{E79FB886-F80B-4C34-BA53-DE7C8BC036C0}"/>
    <cellStyle name="40% - 강조색1 4 2 3 3 2" xfId="9298" xr:uid="{10FABBE0-B00D-4FDE-B938-7CF1913A26D5}"/>
    <cellStyle name="40% - 강조색1 4 2 3 3 2 2" xfId="20327" xr:uid="{534D13A5-A789-4748-BC72-5AE761E6EC29}"/>
    <cellStyle name="40% - 강조색1 4 2 3 3 2 2 2" xfId="42376" xr:uid="{99E907C4-8DFD-428F-B8AB-39AB5D900A7E}"/>
    <cellStyle name="40% - 강조색1 4 2 3 3 2 3" xfId="31356" xr:uid="{EF741545-0AEA-4A0B-87EA-ADC98913CAC6}"/>
    <cellStyle name="40% - 강조색1 4 2 3 3 3" xfId="14817" xr:uid="{78F44279-AFE3-42FC-8470-BB535C18743C}"/>
    <cellStyle name="40% - 강조색1 4 2 3 3 3 2" xfId="36866" xr:uid="{5DE89F51-CAAA-40A3-873C-8ED61A42BD7F}"/>
    <cellStyle name="40% - 강조색1 4 2 3 3 4" xfId="25846" xr:uid="{B9A9A14D-F723-4A9F-84F2-AEC5033ACAAD}"/>
    <cellStyle name="40% - 강조색1 4 2 3 3 5" xfId="52004" xr:uid="{EFF4C63B-1823-44E3-8EA9-AA423224B4DB}"/>
    <cellStyle name="40% - 강조색1 4 2 3 4" xfId="6543" xr:uid="{F171859C-CBD7-42E6-8727-89587BB9B417}"/>
    <cellStyle name="40% - 강조색1 4 2 3 4 2" xfId="17572" xr:uid="{ED683B4E-DEA0-4304-B59E-6EE2A61F2E2C}"/>
    <cellStyle name="40% - 강조색1 4 2 3 4 2 2" xfId="39621" xr:uid="{0B42F657-FC76-4AED-9170-6DEA3BBF7E2A}"/>
    <cellStyle name="40% - 강조색1 4 2 3 4 3" xfId="28601" xr:uid="{DBA7218A-233A-451F-969E-ABF71136070D}"/>
    <cellStyle name="40% - 강조색1 4 2 3 4 4" xfId="54757" xr:uid="{DC275284-C144-4F7F-BAA8-B131F245A2A8}"/>
    <cellStyle name="40% - 강조색1 4 2 3 5" xfId="12062" xr:uid="{B6D6D40B-A7E5-470D-9264-87CCACB95F61}"/>
    <cellStyle name="40% - 강조색1 4 2 3 5 2" xfId="34111" xr:uid="{EC0F7CEE-9A09-47A6-9A41-ED5F34B90C20}"/>
    <cellStyle name="40% - 강조색1 4 2 3 6" xfId="23091" xr:uid="{77486FD4-6845-44E9-9DD3-989D3AE915FB}"/>
    <cellStyle name="40% - 강조색1 4 2 3 7" xfId="49248" xr:uid="{A0179409-A571-423D-AFE0-412B1F476F11}"/>
    <cellStyle name="40% - 강조색1 4 2 4" xfId="1684" xr:uid="{1B38D405-B95F-4D50-9D0C-69ED0CE0BDB6}"/>
    <cellStyle name="40% - 강조색1 4 2 4 2" xfId="4460" xr:uid="{91A22FCB-0325-4579-9ED6-B99A9E181DBB}"/>
    <cellStyle name="40% - 강조색1 4 2 4 2 2" xfId="9986" xr:uid="{FD42065C-A275-4A19-9D63-F9D1C8228FA9}"/>
    <cellStyle name="40% - 강조색1 4 2 4 2 2 2" xfId="21015" xr:uid="{1163DB06-EF7C-47BF-A254-C4F6B6041ABC}"/>
    <cellStyle name="40% - 강조색1 4 2 4 2 2 2 2" xfId="43064" xr:uid="{B81DB06F-C6B2-4198-9E13-5ACE1E24608C}"/>
    <cellStyle name="40% - 강조색1 4 2 4 2 2 3" xfId="32044" xr:uid="{45F082D8-86A0-45D4-B0E0-8885B2E63A9D}"/>
    <cellStyle name="40% - 강조색1 4 2 4 2 3" xfId="15505" xr:uid="{8E6B1FBE-E16F-42C1-8AEA-B3C8B71D63F1}"/>
    <cellStyle name="40% - 강조색1 4 2 4 2 3 2" xfId="37554" xr:uid="{7830DE27-42E4-4C52-AD70-7E649DF7A488}"/>
    <cellStyle name="40% - 강조색1 4 2 4 2 4" xfId="26534" xr:uid="{7783BD71-1E70-40F4-B423-2212FD4C06F5}"/>
    <cellStyle name="40% - 강조색1 4 2 4 2 5" xfId="52692" xr:uid="{AA6C1659-D37C-4DAA-904C-DA47B8D8E4B7}"/>
    <cellStyle name="40% - 강조색1 4 2 4 3" xfId="7231" xr:uid="{B57498EA-2F9F-44D0-8279-12F8363E03CD}"/>
    <cellStyle name="40% - 강조색1 4 2 4 3 2" xfId="18260" xr:uid="{B587E61F-BA1E-44C5-AE99-D1B879CB0B10}"/>
    <cellStyle name="40% - 강조색1 4 2 4 3 2 2" xfId="40309" xr:uid="{7BA2DF7A-6D66-4BE8-AA63-02E2F813C559}"/>
    <cellStyle name="40% - 강조색1 4 2 4 3 3" xfId="29289" xr:uid="{E31480C4-99D9-40FC-B42E-7692AF43EB79}"/>
    <cellStyle name="40% - 강조색1 4 2 4 4" xfId="12750" xr:uid="{67AFA519-B0C7-4871-A895-FDB0716BD8ED}"/>
    <cellStyle name="40% - 강조색1 4 2 4 4 2" xfId="34799" xr:uid="{167A6538-87F5-4D4C-A6D2-B83F7FFB4C93}"/>
    <cellStyle name="40% - 강조색1 4 2 4 5" xfId="23779" xr:uid="{8FA6CFF1-BBFA-4EE4-9E21-5D4E87C1B7DE}"/>
    <cellStyle name="40% - 강조색1 4 2 4 6" xfId="49937" xr:uid="{09BBA3DA-F54A-46E2-B75D-ABF97D4A5F39}"/>
    <cellStyle name="40% - 강조색1 4 2 5" xfId="3084" xr:uid="{1882B4CD-077C-4C86-B16C-1725BEEB2BCC}"/>
    <cellStyle name="40% - 강조색1 4 2 5 2" xfId="8610" xr:uid="{11F94746-5C4F-47BD-A426-EC8B851BEB93}"/>
    <cellStyle name="40% - 강조색1 4 2 5 2 2" xfId="19639" xr:uid="{F34B0B46-C78B-41F7-8F2E-314628605297}"/>
    <cellStyle name="40% - 강조색1 4 2 5 2 2 2" xfId="41688" xr:uid="{F18B3820-4D6A-4432-A6A4-82C87927E973}"/>
    <cellStyle name="40% - 강조색1 4 2 5 2 3" xfId="30668" xr:uid="{B00188BE-DA87-44F6-99F8-A8C779F938A5}"/>
    <cellStyle name="40% - 강조색1 4 2 5 3" xfId="14129" xr:uid="{00973F64-6CA6-4196-AB48-FC7A772FD557}"/>
    <cellStyle name="40% - 강조색1 4 2 5 3 2" xfId="36178" xr:uid="{EAA65C68-F716-4BDF-8F4A-B359F14B115C}"/>
    <cellStyle name="40% - 강조색1 4 2 5 4" xfId="25158" xr:uid="{C5C1BBFC-3404-4AFF-8C11-309F588669CC}"/>
    <cellStyle name="40% - 강조색1 4 2 5 5" xfId="51316" xr:uid="{B51DFAFF-455E-4127-8DDC-D931E73E6CD0}"/>
    <cellStyle name="40% - 강조색1 4 2 6" xfId="5855" xr:uid="{EF01DD66-15E1-4523-A7E2-B4BF68F8DA06}"/>
    <cellStyle name="40% - 강조색1 4 2 6 2" xfId="16884" xr:uid="{4C4728A5-4112-448E-89FD-AEE74290D4C1}"/>
    <cellStyle name="40% - 강조색1 4 2 6 2 2" xfId="38933" xr:uid="{6485135D-0D9F-4308-8FB1-17384BE163E0}"/>
    <cellStyle name="40% - 강조색1 4 2 6 3" xfId="27913" xr:uid="{4FE53113-A351-427C-BDE7-72FA168391DF}"/>
    <cellStyle name="40% - 강조색1 4 2 6 4" xfId="54070" xr:uid="{A59737E8-2670-413A-9EBB-3E62CB92EF97}"/>
    <cellStyle name="40% - 강조색1 4 2 7" xfId="11374" xr:uid="{A7D9BD39-9CB1-4BDE-BB35-B55EC8F0E03F}"/>
    <cellStyle name="40% - 강조색1 4 2 7 2" xfId="33423" xr:uid="{599729C8-5F6B-4EC3-A943-C50F656B0DD1}"/>
    <cellStyle name="40% - 강조색1 4 2 8" xfId="22403" xr:uid="{F203D04D-50F0-422A-81E1-7378E7D27EB7}"/>
    <cellStyle name="40% - 강조색1 4 2 9" xfId="48561" xr:uid="{3A2FD7F2-D34B-4ECB-84C4-5B00116DC2B9}"/>
    <cellStyle name="40% - 강조색1 4 3" xfId="454" xr:uid="{00000000-0005-0000-0000-000034010000}"/>
    <cellStyle name="40% - 강조색1 4 3 2" xfId="1191" xr:uid="{60C29327-8A4D-46BF-8E07-FC460F434849}"/>
    <cellStyle name="40% - 강조색1 4 3 2 2" xfId="2585" xr:uid="{BB3CEAC5-C308-4C83-96B7-A2E3AB56513F}"/>
    <cellStyle name="40% - 강조색1 4 3 2 2 2" xfId="5361" xr:uid="{FFCEE15E-2FA8-4D64-B02C-5406E7A85F0A}"/>
    <cellStyle name="40% - 강조색1 4 3 2 2 2 2" xfId="10887" xr:uid="{A3775888-6650-4F45-A2C8-B1BC97F8D883}"/>
    <cellStyle name="40% - 강조색1 4 3 2 2 2 2 2" xfId="21916" xr:uid="{259C67AD-7924-4F5D-84B1-45B7465CC89B}"/>
    <cellStyle name="40% - 강조색1 4 3 2 2 2 2 2 2" xfId="43965" xr:uid="{F1FABC31-E511-4C05-A0A5-974168783C86}"/>
    <cellStyle name="40% - 강조색1 4 3 2 2 2 2 3" xfId="32945" xr:uid="{E7DE9918-DCF6-4B6F-82C8-C6A237CEBE0C}"/>
    <cellStyle name="40% - 강조색1 4 3 2 2 2 3" xfId="16406" xr:uid="{2E6CD0D5-A3E2-4E8D-A30D-17C121B32DC5}"/>
    <cellStyle name="40% - 강조색1 4 3 2 2 2 3 2" xfId="38455" xr:uid="{C234B2CB-56D9-48D3-8ED1-F888D7E05A84}"/>
    <cellStyle name="40% - 강조색1 4 3 2 2 2 4" xfId="27435" xr:uid="{B1C51334-AB04-4241-9DF7-14601226CCC5}"/>
    <cellStyle name="40% - 강조색1 4 3 2 2 2 5" xfId="53593" xr:uid="{3563037A-E6D1-456C-94F5-FC336E42586B}"/>
    <cellStyle name="40% - 강조색1 4 3 2 2 3" xfId="8132" xr:uid="{B0BC8014-A65E-4432-A71B-B99CF3B2DF78}"/>
    <cellStyle name="40% - 강조색1 4 3 2 2 3 2" xfId="19161" xr:uid="{922E27DB-A56E-42A0-BC3D-5C1F47BBC94F}"/>
    <cellStyle name="40% - 강조색1 4 3 2 2 3 2 2" xfId="41210" xr:uid="{0C3880C3-0CD6-42E3-886A-678278E3AC05}"/>
    <cellStyle name="40% - 강조색1 4 3 2 2 3 3" xfId="30190" xr:uid="{B6EA2767-A666-462D-86E8-8AB39F9DC8A1}"/>
    <cellStyle name="40% - 강조색1 4 3 2 2 4" xfId="13651" xr:uid="{4C82A63F-98E3-4B08-A779-93CBEF1D0D46}"/>
    <cellStyle name="40% - 강조색1 4 3 2 2 4 2" xfId="35700" xr:uid="{2EAF391B-38F0-4A57-B5AB-8741F0041367}"/>
    <cellStyle name="40% - 강조색1 4 3 2 2 5" xfId="24680" xr:uid="{D04FAE4E-6A60-4850-9519-0076D2A86AB2}"/>
    <cellStyle name="40% - 강조색1 4 3 2 2 6" xfId="50838" xr:uid="{7FB6A39F-FBBC-4053-8531-112EC02F54A6}"/>
    <cellStyle name="40% - 강조색1 4 3 2 3" xfId="3985" xr:uid="{51671DD4-4D38-4B82-B76C-9D1946893B88}"/>
    <cellStyle name="40% - 강조색1 4 3 2 3 2" xfId="9511" xr:uid="{23AF226F-2784-4EFE-84B4-0E9E5198AB32}"/>
    <cellStyle name="40% - 강조색1 4 3 2 3 2 2" xfId="20540" xr:uid="{27E00CD5-29D7-4BE8-8F2D-437B08DC5BD3}"/>
    <cellStyle name="40% - 강조색1 4 3 2 3 2 2 2" xfId="42589" xr:uid="{89778821-7EFB-4316-8ECF-6719221FE061}"/>
    <cellStyle name="40% - 강조색1 4 3 2 3 2 3" xfId="31569" xr:uid="{BEDAD9BA-00A0-44D0-8A92-86394D61F169}"/>
    <cellStyle name="40% - 강조색1 4 3 2 3 3" xfId="15030" xr:uid="{C322F437-0251-4629-9445-0F397BEF7B87}"/>
    <cellStyle name="40% - 강조색1 4 3 2 3 3 2" xfId="37079" xr:uid="{964B04B3-F6D9-4523-9255-D45C1F942ADF}"/>
    <cellStyle name="40% - 강조색1 4 3 2 3 4" xfId="26059" xr:uid="{0789562E-E675-4717-8F7A-E6FE58050B4A}"/>
    <cellStyle name="40% - 강조색1 4 3 2 3 5" xfId="52217" xr:uid="{E16BF26B-2693-4F4A-BD07-58CB4B23AC6B}"/>
    <cellStyle name="40% - 강조색1 4 3 2 4" xfId="6756" xr:uid="{85D032A8-D7C4-40A9-A518-4BD08D060279}"/>
    <cellStyle name="40% - 강조색1 4 3 2 4 2" xfId="17785" xr:uid="{402A9C6F-77E0-4072-97D5-2C5B55576F0F}"/>
    <cellStyle name="40% - 강조색1 4 3 2 4 2 2" xfId="39834" xr:uid="{A440BD28-F0E8-4028-AA2A-9132B4615A0B}"/>
    <cellStyle name="40% - 강조색1 4 3 2 4 3" xfId="28814" xr:uid="{1055279B-AE11-4619-BF00-A345F65C28D6}"/>
    <cellStyle name="40% - 강조색1 4 3 2 4 4" xfId="54970" xr:uid="{DA0C436A-14C2-4EBA-885E-C3A34FDAA484}"/>
    <cellStyle name="40% - 강조색1 4 3 2 5" xfId="12275" xr:uid="{F9963831-BB08-4314-A664-028D5ED399BD}"/>
    <cellStyle name="40% - 강조색1 4 3 2 5 2" xfId="34324" xr:uid="{C7DD17C7-9D53-408B-BE4D-3E83BC35A586}"/>
    <cellStyle name="40% - 강조색1 4 3 2 6" xfId="23304" xr:uid="{5A1C0E96-213C-405B-849B-C752FE5BF0BF}"/>
    <cellStyle name="40% - 강조색1 4 3 2 7" xfId="49461" xr:uid="{20EDD010-D6DE-4A27-9B18-569FAE38CCF9}"/>
    <cellStyle name="40% - 강조색1 4 3 3" xfId="1897" xr:uid="{52757E5F-FBE2-49F5-86D3-A7ACDFAED5A4}"/>
    <cellStyle name="40% - 강조색1 4 3 3 2" xfId="4673" xr:uid="{B0AE3313-2174-4774-8481-8E4868CFF379}"/>
    <cellStyle name="40% - 강조색1 4 3 3 2 2" xfId="10199" xr:uid="{B47BADC9-6F25-4403-9EB5-454EA0FE1391}"/>
    <cellStyle name="40% - 강조색1 4 3 3 2 2 2" xfId="21228" xr:uid="{AA89114B-C8EC-4DD1-AB6C-98EC5425E580}"/>
    <cellStyle name="40% - 강조색1 4 3 3 2 2 2 2" xfId="43277" xr:uid="{671F896E-4CED-48FF-8316-4775A0C5A845}"/>
    <cellStyle name="40% - 강조색1 4 3 3 2 2 3" xfId="32257" xr:uid="{94BAFE8A-2AAE-4BA5-95FF-9844B5D4439E}"/>
    <cellStyle name="40% - 강조색1 4 3 3 2 3" xfId="15718" xr:uid="{C1E474A3-5DB2-4A6C-A245-7BE460DDE92C}"/>
    <cellStyle name="40% - 강조색1 4 3 3 2 3 2" xfId="37767" xr:uid="{CB63FE80-2675-49E6-8345-AB0AD117B787}"/>
    <cellStyle name="40% - 강조색1 4 3 3 2 4" xfId="26747" xr:uid="{4DA1D486-4501-4A15-96BE-7D279B553A56}"/>
    <cellStyle name="40% - 강조색1 4 3 3 2 5" xfId="52905" xr:uid="{86D66856-2CE4-441F-AE8B-14CCCD7FB510}"/>
    <cellStyle name="40% - 강조색1 4 3 3 3" xfId="7444" xr:uid="{F4B79D15-FBA5-49F3-9605-9D3C06DC9DB6}"/>
    <cellStyle name="40% - 강조색1 4 3 3 3 2" xfId="18473" xr:uid="{3B8F0486-7F54-420B-9514-B75055939898}"/>
    <cellStyle name="40% - 강조색1 4 3 3 3 2 2" xfId="40522" xr:uid="{18E6B377-D370-4E7F-B10F-917A4BD4E53B}"/>
    <cellStyle name="40% - 강조색1 4 3 3 3 3" xfId="29502" xr:uid="{21FD3F7B-4292-49FF-9E94-E7CCFFCF58E3}"/>
    <cellStyle name="40% - 강조색1 4 3 3 4" xfId="12963" xr:uid="{99F7ECB8-2EF2-4CF5-8AB5-B118CA59E0C2}"/>
    <cellStyle name="40% - 강조색1 4 3 3 4 2" xfId="35012" xr:uid="{9C3193F1-9282-4425-A868-162247349508}"/>
    <cellStyle name="40% - 강조색1 4 3 3 5" xfId="23992" xr:uid="{C54338F0-19C0-4683-8B72-2C9B649BE225}"/>
    <cellStyle name="40% - 강조색1 4 3 3 6" xfId="50150" xr:uid="{C0EB0F3F-D643-4121-ACF5-F75A20101DF3}"/>
    <cellStyle name="40% - 강조색1 4 3 4" xfId="3297" xr:uid="{BD029729-D3BD-4942-B670-18DAB0EF0EB5}"/>
    <cellStyle name="40% - 강조색1 4 3 4 2" xfId="8823" xr:uid="{D3136E19-C21C-4FC4-8ACE-8A9D1C818E23}"/>
    <cellStyle name="40% - 강조색1 4 3 4 2 2" xfId="19852" xr:uid="{010C2DCB-CAF1-463A-A475-B81414538A62}"/>
    <cellStyle name="40% - 강조색1 4 3 4 2 2 2" xfId="41901" xr:uid="{3E71B98C-1E6D-4DE7-80CC-BFA2129ECC9A}"/>
    <cellStyle name="40% - 강조색1 4 3 4 2 3" xfId="30881" xr:uid="{978321BE-E13E-4FC1-AEF5-11749E7ED09D}"/>
    <cellStyle name="40% - 강조색1 4 3 4 3" xfId="14342" xr:uid="{8A7BF379-E5A0-4DE0-A585-D49D33D42203}"/>
    <cellStyle name="40% - 강조색1 4 3 4 3 2" xfId="36391" xr:uid="{15F832AE-E402-4DA4-A99B-24831AB75930}"/>
    <cellStyle name="40% - 강조색1 4 3 4 4" xfId="25371" xr:uid="{33E00218-7868-456C-9393-37F7188C15CA}"/>
    <cellStyle name="40% - 강조색1 4 3 4 5" xfId="51529" xr:uid="{1B04E908-3D1D-487B-AA84-DE5333D24F3F}"/>
    <cellStyle name="40% - 강조색1 4 3 5" xfId="6068" xr:uid="{B3EE39A4-B260-47EC-846B-5E662F59A281}"/>
    <cellStyle name="40% - 강조색1 4 3 5 2" xfId="17097" xr:uid="{350918AB-28BE-42A1-B6C0-1FBB5F9FBC5E}"/>
    <cellStyle name="40% - 강조색1 4 3 5 2 2" xfId="39146" xr:uid="{E83BF2CE-7B6F-4942-9F91-997106255236}"/>
    <cellStyle name="40% - 강조색1 4 3 5 3" xfId="28126" xr:uid="{7222A55D-EE84-4621-B601-85AA21FFF22F}"/>
    <cellStyle name="40% - 강조색1 4 3 5 4" xfId="54282" xr:uid="{CF7D7CC4-C3F6-4F73-80BB-412FA454D749}"/>
    <cellStyle name="40% - 강조색1 4 3 6" xfId="11587" xr:uid="{C9F7914C-CB25-4D82-BC9E-3411E723988D}"/>
    <cellStyle name="40% - 강조색1 4 3 6 2" xfId="33636" xr:uid="{2B4EB96C-F971-4EB4-87CD-FBC277895DC8}"/>
    <cellStyle name="40% - 강조색1 4 3 7" xfId="22616" xr:uid="{6FAEE377-4EA7-4A45-8F00-AB68F5200DD4}"/>
    <cellStyle name="40% - 강조색1 4 3 8" xfId="48773" xr:uid="{9F98CA50-A05F-4B6C-8756-3FDC9ED9E8F7}"/>
    <cellStyle name="40% - 강조색1 4 4" xfId="849" xr:uid="{DD2C5613-EAF9-40BC-AC69-0FF1D5D84243}"/>
    <cellStyle name="40% - 강조색1 4 4 2" xfId="2243" xr:uid="{FC65BB6B-D436-4AE6-99BA-7DD659473DD5}"/>
    <cellStyle name="40% - 강조색1 4 4 2 2" xfId="5019" xr:uid="{BEF1358B-CB9E-4E39-A18A-B4D8562A39F7}"/>
    <cellStyle name="40% - 강조색1 4 4 2 2 2" xfId="10545" xr:uid="{D23C5204-02A0-4478-BFC2-3FF2848D9A4E}"/>
    <cellStyle name="40% - 강조색1 4 4 2 2 2 2" xfId="21574" xr:uid="{BECCC8BA-153A-48F5-B353-586E206814DE}"/>
    <cellStyle name="40% - 강조색1 4 4 2 2 2 2 2" xfId="43623" xr:uid="{14CF30C9-8B5F-496A-8A70-0546607CC987}"/>
    <cellStyle name="40% - 강조색1 4 4 2 2 2 3" xfId="32603" xr:uid="{A2BF6EFD-E7D4-4DF2-9EE0-41FB5966739E}"/>
    <cellStyle name="40% - 강조색1 4 4 2 2 3" xfId="16064" xr:uid="{AEB17FF4-E4AA-42FC-A84E-F0CC9A4C841B}"/>
    <cellStyle name="40% - 강조색1 4 4 2 2 3 2" xfId="38113" xr:uid="{E4035124-B892-40FA-A9B0-2A530F7BACC3}"/>
    <cellStyle name="40% - 강조색1 4 4 2 2 4" xfId="27093" xr:uid="{98140745-C84C-4ABA-84B7-855B05ECF5CF}"/>
    <cellStyle name="40% - 강조색1 4 4 2 2 5" xfId="53251" xr:uid="{C0CBEB4B-D86C-490F-8FC6-0E7925E7E9D8}"/>
    <cellStyle name="40% - 강조색1 4 4 2 3" xfId="7790" xr:uid="{4B5B3304-5DA3-4510-BC6A-6C066200B9F4}"/>
    <cellStyle name="40% - 강조색1 4 4 2 3 2" xfId="18819" xr:uid="{EF3A0CEE-4155-40B0-860F-90655822B700}"/>
    <cellStyle name="40% - 강조색1 4 4 2 3 2 2" xfId="40868" xr:uid="{B11B0146-F135-4CCA-B895-36F335B01EC7}"/>
    <cellStyle name="40% - 강조색1 4 4 2 3 3" xfId="29848" xr:uid="{E1E4861A-E21F-4C2E-AB92-E18577A405EF}"/>
    <cellStyle name="40% - 강조색1 4 4 2 4" xfId="13309" xr:uid="{9DACDB0A-C6F5-4DD4-9FFC-34E56AC352AA}"/>
    <cellStyle name="40% - 강조색1 4 4 2 4 2" xfId="35358" xr:uid="{66009DE8-6E29-4863-B815-49C283396904}"/>
    <cellStyle name="40% - 강조색1 4 4 2 5" xfId="24338" xr:uid="{40161AD1-7627-4D6E-A271-EA0205BAC3BE}"/>
    <cellStyle name="40% - 강조색1 4 4 2 6" xfId="50496" xr:uid="{316521B3-4147-48B1-B6E1-2E8234E165BC}"/>
    <cellStyle name="40% - 강조색1 4 4 3" xfId="3643" xr:uid="{8129A206-2209-4A06-A9C2-B96DAEE4177A}"/>
    <cellStyle name="40% - 강조색1 4 4 3 2" xfId="9169" xr:uid="{F882FFF1-2483-41A6-99FC-94A4CF1659F2}"/>
    <cellStyle name="40% - 강조색1 4 4 3 2 2" xfId="20198" xr:uid="{5E59A5F0-94BB-4A7B-80FC-413889DE93CF}"/>
    <cellStyle name="40% - 강조색1 4 4 3 2 2 2" xfId="42247" xr:uid="{F02EA836-8EFA-4BA3-9F4C-92B51424AD9F}"/>
    <cellStyle name="40% - 강조색1 4 4 3 2 3" xfId="31227" xr:uid="{A0EBAD28-C252-43F2-9660-2E9AF47484A7}"/>
    <cellStyle name="40% - 강조색1 4 4 3 3" xfId="14688" xr:uid="{F856A51A-AEA0-44B4-B611-133D8572974E}"/>
    <cellStyle name="40% - 강조색1 4 4 3 3 2" xfId="36737" xr:uid="{3F15F704-5F45-4D8D-8D21-29425198FEFD}"/>
    <cellStyle name="40% - 강조색1 4 4 3 4" xfId="25717" xr:uid="{2898C95F-02E4-4984-9DC6-C6C4B3A9B289}"/>
    <cellStyle name="40% - 강조색1 4 4 3 5" xfId="51875" xr:uid="{26690EA8-512D-4911-95EE-FC866528BF13}"/>
    <cellStyle name="40% - 강조색1 4 4 4" xfId="6414" xr:uid="{EE21C2BE-C053-4A25-8064-EFDC84F0A695}"/>
    <cellStyle name="40% - 강조색1 4 4 4 2" xfId="17443" xr:uid="{466221F5-8C23-4223-B125-DAB659D43D80}"/>
    <cellStyle name="40% - 강조색1 4 4 4 2 2" xfId="39492" xr:uid="{54CFC000-05A6-4F3C-B930-24902EA8374D}"/>
    <cellStyle name="40% - 강조색1 4 4 4 3" xfId="28472" xr:uid="{522497BC-089B-4494-A456-A63D3E6DCC8D}"/>
    <cellStyle name="40% - 강조색1 4 4 4 4" xfId="54628" xr:uid="{AF4FF578-BE45-4E8C-B55C-9C10BC45377F}"/>
    <cellStyle name="40% - 강조색1 4 4 5" xfId="11933" xr:uid="{76E30486-E0B9-4F2A-B4FE-23FD61FE89F7}"/>
    <cellStyle name="40% - 강조색1 4 4 5 2" xfId="33982" xr:uid="{3EAEA386-ACE6-4C2F-BD2F-E223B61B8890}"/>
    <cellStyle name="40% - 강조색1 4 4 6" xfId="22962" xr:uid="{1A907C85-E7EC-438F-9F18-2C9DB70ECE5B}"/>
    <cellStyle name="40% - 강조색1 4 4 7" xfId="49119" xr:uid="{62CBBE76-491C-4347-AB75-14A285578B68}"/>
    <cellStyle name="40% - 강조색1 4 5" xfId="1555" xr:uid="{81B9F0EC-0085-4E88-BC96-C1F616935C76}"/>
    <cellStyle name="40% - 강조색1 4 5 2" xfId="4331" xr:uid="{F5746A21-6ABD-4608-9184-52F41BBC17D9}"/>
    <cellStyle name="40% - 강조색1 4 5 2 2" xfId="9857" xr:uid="{4C8FC902-3BA0-4157-ACA5-3FD4A7A8F4DA}"/>
    <cellStyle name="40% - 강조색1 4 5 2 2 2" xfId="20886" xr:uid="{F6399C33-CB4C-4194-8ADF-3233D476F234}"/>
    <cellStyle name="40% - 강조색1 4 5 2 2 2 2" xfId="42935" xr:uid="{B9F24B7B-987D-43C5-A124-6C3475CF8D02}"/>
    <cellStyle name="40% - 강조색1 4 5 2 2 3" xfId="31915" xr:uid="{96679111-2A6E-4886-B68A-EAA6B5F15D7D}"/>
    <cellStyle name="40% - 강조색1 4 5 2 3" xfId="15376" xr:uid="{065CC2B5-FD72-40B3-8A6F-DDBD7FD776CE}"/>
    <cellStyle name="40% - 강조색1 4 5 2 3 2" xfId="37425" xr:uid="{CF226F3F-FD95-472E-AF38-9EABAE384A55}"/>
    <cellStyle name="40% - 강조색1 4 5 2 4" xfId="26405" xr:uid="{4AE7BC57-AE55-46CA-99F1-C2C5978F87AD}"/>
    <cellStyle name="40% - 강조색1 4 5 2 5" xfId="52563" xr:uid="{EC529309-638F-45CF-A59F-93042F81E310}"/>
    <cellStyle name="40% - 강조색1 4 5 3" xfId="7102" xr:uid="{25521938-A2B5-47B1-8199-36A9414B6D44}"/>
    <cellStyle name="40% - 강조색1 4 5 3 2" xfId="18131" xr:uid="{B4D1F8D1-FCC4-4D33-9D4E-14AEB6163A58}"/>
    <cellStyle name="40% - 강조색1 4 5 3 2 2" xfId="40180" xr:uid="{B1DC50AA-B2D1-4ECD-AAD7-E5822F96984A}"/>
    <cellStyle name="40% - 강조색1 4 5 3 3" xfId="29160" xr:uid="{4F7A1F6A-2F2F-4C5D-9CB6-927798CF46B8}"/>
    <cellStyle name="40% - 강조색1 4 5 4" xfId="12621" xr:uid="{357F33CA-D0BA-4745-B9D2-04A9D29F2367}"/>
    <cellStyle name="40% - 강조색1 4 5 4 2" xfId="34670" xr:uid="{E7DEC805-FEB8-4D14-98BF-9427E1803B88}"/>
    <cellStyle name="40% - 강조색1 4 5 5" xfId="23650" xr:uid="{1915CD82-ADF8-4AEC-89AD-5C0A32DD147D}"/>
    <cellStyle name="40% - 강조색1 4 5 6" xfId="49808" xr:uid="{7D3FDD6D-9F5C-4374-8E66-7EAC4CB8EFC8}"/>
    <cellStyle name="40% - 강조색1 4 6" xfId="2955" xr:uid="{E44C8029-CFFF-4618-8969-BA88179817AD}"/>
    <cellStyle name="40% - 강조색1 4 6 2" xfId="8481" xr:uid="{CADC921B-6A61-4509-BA02-6B571A627234}"/>
    <cellStyle name="40% - 강조색1 4 6 2 2" xfId="19510" xr:uid="{77ABBC37-FE74-4E25-8C6D-723A6932F7C7}"/>
    <cellStyle name="40% - 강조색1 4 6 2 2 2" xfId="41559" xr:uid="{EC8757D3-2C3A-45FE-B396-28F10EEF9DA3}"/>
    <cellStyle name="40% - 강조색1 4 6 2 3" xfId="30539" xr:uid="{3E253039-C9BA-4FCC-8280-A7D12ADC165C}"/>
    <cellStyle name="40% - 강조색1 4 6 3" xfId="14000" xr:uid="{41E3DBFF-503B-40A2-BCEC-E49646EF9608}"/>
    <cellStyle name="40% - 강조색1 4 6 3 2" xfId="36049" xr:uid="{C5645C9D-2C9D-4EFB-B6F2-84ED582BE00C}"/>
    <cellStyle name="40% - 강조색1 4 6 4" xfId="25029" xr:uid="{B198C127-5E64-471E-8F33-0B5249BF89BD}"/>
    <cellStyle name="40% - 강조색1 4 6 5" xfId="51187" xr:uid="{F4CEAE79-3362-472C-85A9-CED0BFC81A44}"/>
    <cellStyle name="40% - 강조색1 4 7" xfId="5726" xr:uid="{B82DD7DF-782F-4D29-B2AD-464DB862D931}"/>
    <cellStyle name="40% - 강조색1 4 7 2" xfId="16755" xr:uid="{1907BF4C-2290-4EFD-82A1-5BC6B59129DF}"/>
    <cellStyle name="40% - 강조색1 4 7 2 2" xfId="38804" xr:uid="{5831D246-646B-4F45-AC73-25A1AEA78920}"/>
    <cellStyle name="40% - 강조색1 4 7 3" xfId="27784" xr:uid="{42DEE154-936C-4A2F-AFF1-197AA47F6E60}"/>
    <cellStyle name="40% - 강조색1 4 7 4" xfId="53941" xr:uid="{B73A899C-5728-4051-A4C9-6A5FED406B1A}"/>
    <cellStyle name="40% - 강조색1 4 8" xfId="11245" xr:uid="{AB26054A-AEE6-4DF0-9776-6296BAE0C9D1}"/>
    <cellStyle name="40% - 강조색1 4 8 2" xfId="33294" xr:uid="{22E3F9CC-33D2-4516-912F-6120B299E900}"/>
    <cellStyle name="40% - 강조색1 4 9" xfId="22274" xr:uid="{765C94ED-31B9-42C0-A76A-C4CF45CC7745}"/>
    <cellStyle name="40% - 강조색1 5" xfId="107" xr:uid="{00000000-0005-0000-0000-000035010000}"/>
    <cellStyle name="40% - 강조색1 5 10" xfId="48445" xr:uid="{935668FF-28B8-4686-BDFD-019A46E09534}"/>
    <cellStyle name="40% - 강조색1 5 2" xfId="236" xr:uid="{00000000-0005-0000-0000-000036010000}"/>
    <cellStyle name="40% - 강조색1 5 2 2" xfId="596" xr:uid="{00000000-0005-0000-0000-000037010000}"/>
    <cellStyle name="40% - 강조색1 5 2 2 2" xfId="1333" xr:uid="{39269271-9F00-4495-8F5D-FBFF7720E19A}"/>
    <cellStyle name="40% - 강조색1 5 2 2 2 2" xfId="2727" xr:uid="{D46D4721-B67F-483E-9878-5247F5556F1A}"/>
    <cellStyle name="40% - 강조색1 5 2 2 2 2 2" xfId="5503" xr:uid="{334C74BB-DD1B-4748-90A4-50775098CCC3}"/>
    <cellStyle name="40% - 강조색1 5 2 2 2 2 2 2" xfId="11029" xr:uid="{769059A9-B6B8-4B57-A1C4-70F49E944132}"/>
    <cellStyle name="40% - 강조색1 5 2 2 2 2 2 2 2" xfId="22058" xr:uid="{5F87B0D8-4694-4B7E-ADFE-8D7CF76A6B3C}"/>
    <cellStyle name="40% - 강조색1 5 2 2 2 2 2 2 2 2" xfId="44107" xr:uid="{D164C96D-FA62-41D4-9CC9-A26830F2BE3F}"/>
    <cellStyle name="40% - 강조색1 5 2 2 2 2 2 2 3" xfId="33087" xr:uid="{B0196C4B-AF7E-4923-9FC6-CA590163BC6A}"/>
    <cellStyle name="40% - 강조색1 5 2 2 2 2 2 3" xfId="16548" xr:uid="{751E908C-1114-454F-B07A-7C426015E4C1}"/>
    <cellStyle name="40% - 강조색1 5 2 2 2 2 2 3 2" xfId="38597" xr:uid="{77BE0328-4FF9-4F60-8C27-3A2C1E2796E5}"/>
    <cellStyle name="40% - 강조색1 5 2 2 2 2 2 4" xfId="27577" xr:uid="{67BFBCE1-363F-48A6-95CE-A4173D2477EF}"/>
    <cellStyle name="40% - 강조색1 5 2 2 2 2 2 5" xfId="53735" xr:uid="{B59C7EE9-9BFC-4B0D-9C24-F4BC50483D0C}"/>
    <cellStyle name="40% - 강조색1 5 2 2 2 2 3" xfId="8274" xr:uid="{5D45A788-27CF-4C6E-9622-ECE2395C8DA7}"/>
    <cellStyle name="40% - 강조색1 5 2 2 2 2 3 2" xfId="19303" xr:uid="{5EAC88B3-DBE0-462E-A420-C3DD59D3A68A}"/>
    <cellStyle name="40% - 강조색1 5 2 2 2 2 3 2 2" xfId="41352" xr:uid="{6C830D64-D750-41DC-9F90-F6DEAA6B7A66}"/>
    <cellStyle name="40% - 강조색1 5 2 2 2 2 3 3" xfId="30332" xr:uid="{7EC34E5E-2D72-4A84-8996-47734824AC91}"/>
    <cellStyle name="40% - 강조색1 5 2 2 2 2 4" xfId="13793" xr:uid="{CAF6EEED-EF8C-44F2-8D9B-382F3E15ABD0}"/>
    <cellStyle name="40% - 강조색1 5 2 2 2 2 4 2" xfId="35842" xr:uid="{3503A059-4CCD-450B-9FA2-EE50AD4B4CFF}"/>
    <cellStyle name="40% - 강조색1 5 2 2 2 2 5" xfId="24822" xr:uid="{4B8B6BAB-67B0-4597-A82A-1A70C7CA2B19}"/>
    <cellStyle name="40% - 강조색1 5 2 2 2 2 6" xfId="50980" xr:uid="{374F00B2-24F8-44A2-9EC4-8AD60FFA367D}"/>
    <cellStyle name="40% - 강조색1 5 2 2 2 3" xfId="4127" xr:uid="{C39A7D12-3C7E-454C-AD6C-51C297FF5C2A}"/>
    <cellStyle name="40% - 강조색1 5 2 2 2 3 2" xfId="9653" xr:uid="{19C46FE5-072A-4B20-9858-6A75223C963A}"/>
    <cellStyle name="40% - 강조색1 5 2 2 2 3 2 2" xfId="20682" xr:uid="{DFDE7ED0-1965-46F4-AA36-9023C6C41E14}"/>
    <cellStyle name="40% - 강조색1 5 2 2 2 3 2 2 2" xfId="42731" xr:uid="{0148BAD5-2F6A-4085-903B-6D2F5040A531}"/>
    <cellStyle name="40% - 강조색1 5 2 2 2 3 2 3" xfId="31711" xr:uid="{66F59C8C-0B99-4EA5-A517-231BD3DCA225}"/>
    <cellStyle name="40% - 강조색1 5 2 2 2 3 3" xfId="15172" xr:uid="{3B77619C-92F9-4E3C-85B0-1BE3DA4E1B45}"/>
    <cellStyle name="40% - 강조색1 5 2 2 2 3 3 2" xfId="37221" xr:uid="{C026DB73-5EA9-4C4A-902E-B476F77483AB}"/>
    <cellStyle name="40% - 강조색1 5 2 2 2 3 4" xfId="26201" xr:uid="{6A7D4E60-C402-4ED5-AEB0-626DEFAE57A3}"/>
    <cellStyle name="40% - 강조색1 5 2 2 2 3 5" xfId="52359" xr:uid="{5B60EB98-196F-45DF-BD4C-561C07CC0E4C}"/>
    <cellStyle name="40% - 강조색1 5 2 2 2 4" xfId="6898" xr:uid="{EB0FBE2D-7EBA-4E4A-B02E-08D21AD3EDCB}"/>
    <cellStyle name="40% - 강조색1 5 2 2 2 4 2" xfId="17927" xr:uid="{83F95C64-90F9-4F2C-ABB9-1D217A1C3A5C}"/>
    <cellStyle name="40% - 강조색1 5 2 2 2 4 2 2" xfId="39976" xr:uid="{E2F0C590-D02A-4C99-ABB5-5155526ACCD2}"/>
    <cellStyle name="40% - 강조색1 5 2 2 2 4 3" xfId="28956" xr:uid="{F8643114-5497-4EFC-9ABB-85B2EFC27840}"/>
    <cellStyle name="40% - 강조색1 5 2 2 2 4 4" xfId="55112" xr:uid="{084E18E3-A280-414F-9605-1D5B1FDFF528}"/>
    <cellStyle name="40% - 강조색1 5 2 2 2 5" xfId="12417" xr:uid="{7659DE3C-C8DE-47C6-A058-D73DCDF95940}"/>
    <cellStyle name="40% - 강조색1 5 2 2 2 5 2" xfId="34466" xr:uid="{BEEF9A73-2556-4727-995E-C4C7E05C8B7A}"/>
    <cellStyle name="40% - 강조색1 5 2 2 2 6" xfId="23446" xr:uid="{184C4F5B-5E25-4A10-B217-1A9007C48861}"/>
    <cellStyle name="40% - 강조색1 5 2 2 2 7" xfId="49603" xr:uid="{B8CAE003-F0EB-4507-A272-85C8D6A2E4DC}"/>
    <cellStyle name="40% - 강조색1 5 2 2 3" xfId="2039" xr:uid="{86EF9030-577F-4810-BBFA-8D3EAF3DE7A5}"/>
    <cellStyle name="40% - 강조색1 5 2 2 3 2" xfId="4815" xr:uid="{BDAD48C9-AC0E-4BB0-88C2-98AB3DA794C5}"/>
    <cellStyle name="40% - 강조색1 5 2 2 3 2 2" xfId="10341" xr:uid="{9BCC8EA1-C4B3-4758-8A4F-FC03220139FB}"/>
    <cellStyle name="40% - 강조색1 5 2 2 3 2 2 2" xfId="21370" xr:uid="{4222FDEB-BA1F-46E0-9E90-7247EE67DD34}"/>
    <cellStyle name="40% - 강조색1 5 2 2 3 2 2 2 2" xfId="43419" xr:uid="{8BCF99ED-DDC6-483A-8A30-6B17C2185EDE}"/>
    <cellStyle name="40% - 강조색1 5 2 2 3 2 2 3" xfId="32399" xr:uid="{39695548-E0F9-43A9-B49C-634D62C240DC}"/>
    <cellStyle name="40% - 강조색1 5 2 2 3 2 3" xfId="15860" xr:uid="{A1AFE54B-955E-4A9E-8FC6-1F18AF3508B3}"/>
    <cellStyle name="40% - 강조색1 5 2 2 3 2 3 2" xfId="37909" xr:uid="{8F5ACF91-8AA2-443B-8517-AC1239FCD158}"/>
    <cellStyle name="40% - 강조색1 5 2 2 3 2 4" xfId="26889" xr:uid="{F03BE35D-6448-409B-8A87-09F0A8D7921D}"/>
    <cellStyle name="40% - 강조색1 5 2 2 3 2 5" xfId="53047" xr:uid="{938653D0-7061-4015-AADD-9E823B718C3D}"/>
    <cellStyle name="40% - 강조색1 5 2 2 3 3" xfId="7586" xr:uid="{9908E70B-2816-41B7-A00A-88A1A0D0F1FF}"/>
    <cellStyle name="40% - 강조색1 5 2 2 3 3 2" xfId="18615" xr:uid="{0C1B2589-1316-4980-94D6-C3B9FC141A30}"/>
    <cellStyle name="40% - 강조색1 5 2 2 3 3 2 2" xfId="40664" xr:uid="{8D6525A3-CAD7-433C-BCBE-95D6D6AC7105}"/>
    <cellStyle name="40% - 강조색1 5 2 2 3 3 3" xfId="29644" xr:uid="{27BCD7D4-6763-436B-8005-B986BBF6FC46}"/>
    <cellStyle name="40% - 강조색1 5 2 2 3 4" xfId="13105" xr:uid="{19F02BE6-F264-4C15-BDAC-7D19F98F298F}"/>
    <cellStyle name="40% - 강조색1 5 2 2 3 4 2" xfId="35154" xr:uid="{7D0728EC-2F7C-4EB6-84C9-4EB40624AE21}"/>
    <cellStyle name="40% - 강조색1 5 2 2 3 5" xfId="24134" xr:uid="{F7DCA66F-31F3-4017-83E9-83E1E36AFFA4}"/>
    <cellStyle name="40% - 강조색1 5 2 2 3 6" xfId="50292" xr:uid="{A6AA91FF-5CA8-4307-A7E4-9EF5CC7AD114}"/>
    <cellStyle name="40% - 강조색1 5 2 2 4" xfId="3439" xr:uid="{AFED31FF-C4F0-4085-BD99-ED8303CA6392}"/>
    <cellStyle name="40% - 강조색1 5 2 2 4 2" xfId="8965" xr:uid="{66F8EC70-65BB-44A7-AB1B-A2575B88E3CD}"/>
    <cellStyle name="40% - 강조색1 5 2 2 4 2 2" xfId="19994" xr:uid="{210FE922-4E95-42DA-B92F-617561854BF4}"/>
    <cellStyle name="40% - 강조색1 5 2 2 4 2 2 2" xfId="42043" xr:uid="{C4E18653-32B7-4792-8A5C-65BA5A1FDDB7}"/>
    <cellStyle name="40% - 강조색1 5 2 2 4 2 3" xfId="31023" xr:uid="{756EAA9B-60E4-4927-99D7-A89077907660}"/>
    <cellStyle name="40% - 강조색1 5 2 2 4 3" xfId="14484" xr:uid="{7A380292-ED7D-4361-9E88-BDD14A84D817}"/>
    <cellStyle name="40% - 강조색1 5 2 2 4 3 2" xfId="36533" xr:uid="{ABB1894C-0911-4728-9EB5-2D490F23A618}"/>
    <cellStyle name="40% - 강조색1 5 2 2 4 4" xfId="25513" xr:uid="{F01AEF14-3CAA-41FC-88C9-7C18A431B121}"/>
    <cellStyle name="40% - 강조색1 5 2 2 4 5" xfId="51671" xr:uid="{69B60F58-D12B-44F6-85AC-2F3496055E97}"/>
    <cellStyle name="40% - 강조색1 5 2 2 5" xfId="6210" xr:uid="{018B6924-DA70-42E3-A3BD-B22EE4141C28}"/>
    <cellStyle name="40% - 강조색1 5 2 2 5 2" xfId="17239" xr:uid="{D6673558-91FA-41AA-8D51-9A041E1501B8}"/>
    <cellStyle name="40% - 강조색1 5 2 2 5 2 2" xfId="39288" xr:uid="{74AC1725-2AD9-45FE-9470-338492E9E000}"/>
    <cellStyle name="40% - 강조색1 5 2 2 5 3" xfId="28268" xr:uid="{760F41C2-7DEE-477B-AB6C-FFDAD2601011}"/>
    <cellStyle name="40% - 강조색1 5 2 2 5 4" xfId="54424" xr:uid="{AC6DF736-9AAC-4CEC-8949-DEA94682240B}"/>
    <cellStyle name="40% - 강조색1 5 2 2 6" xfId="11729" xr:uid="{B2FE9449-C7DD-447F-B856-C3AA3431F8FD}"/>
    <cellStyle name="40% - 강조색1 5 2 2 6 2" xfId="33778" xr:uid="{F4EBCE74-AB24-4956-BFE5-6F6484FC5926}"/>
    <cellStyle name="40% - 강조색1 5 2 2 7" xfId="22758" xr:uid="{81650A24-2DF4-4F68-ADAE-11495FBB4FE4}"/>
    <cellStyle name="40% - 강조색1 5 2 2 8" xfId="48915" xr:uid="{8F01DC9F-BBAC-4A38-ABD2-FD15550FB94C}"/>
    <cellStyle name="40% - 강조색1 5 2 3" xfId="991" xr:uid="{7FE22A1F-055E-4792-A33E-D51D6FB77DC6}"/>
    <cellStyle name="40% - 강조색1 5 2 3 2" xfId="2385" xr:uid="{A8D44408-F025-4090-8DA2-EEFFFF502E3D}"/>
    <cellStyle name="40% - 강조색1 5 2 3 2 2" xfId="5161" xr:uid="{FD7EEF73-B5B4-4BF0-899B-14AC07744705}"/>
    <cellStyle name="40% - 강조색1 5 2 3 2 2 2" xfId="10687" xr:uid="{B86ABFFF-E72D-4DDD-8B9D-C2D743399E70}"/>
    <cellStyle name="40% - 강조색1 5 2 3 2 2 2 2" xfId="21716" xr:uid="{F642D806-260E-4094-9794-140F9D67B5C9}"/>
    <cellStyle name="40% - 강조색1 5 2 3 2 2 2 2 2" xfId="43765" xr:uid="{2F895D8E-4117-458C-ADEB-DF0E782D8CDD}"/>
    <cellStyle name="40% - 강조색1 5 2 3 2 2 2 3" xfId="32745" xr:uid="{FECAD4C6-5B50-4E01-A707-167E5A7003C0}"/>
    <cellStyle name="40% - 강조색1 5 2 3 2 2 3" xfId="16206" xr:uid="{ECC58BD1-6AB2-4095-B126-8B1E92613108}"/>
    <cellStyle name="40% - 강조색1 5 2 3 2 2 3 2" xfId="38255" xr:uid="{1D0510DD-046E-4EB4-BA43-660B9E209FC6}"/>
    <cellStyle name="40% - 강조색1 5 2 3 2 2 4" xfId="27235" xr:uid="{272ECCCF-E1FC-4BAC-A1C2-2A308B2EA4EA}"/>
    <cellStyle name="40% - 강조색1 5 2 3 2 2 5" xfId="53393" xr:uid="{0AF8D062-AEEB-410F-9A67-7922524CAE29}"/>
    <cellStyle name="40% - 강조색1 5 2 3 2 3" xfId="7932" xr:uid="{06B3B01E-F863-4C8E-B6AE-B1F4E940D7AC}"/>
    <cellStyle name="40% - 강조색1 5 2 3 2 3 2" xfId="18961" xr:uid="{33F042C1-074B-411C-A107-0E1F410AA92B}"/>
    <cellStyle name="40% - 강조색1 5 2 3 2 3 2 2" xfId="41010" xr:uid="{B32CEE80-7E19-4DB9-BD39-7621570ACF1A}"/>
    <cellStyle name="40% - 강조색1 5 2 3 2 3 3" xfId="29990" xr:uid="{EDABAA6F-39A2-44BD-88C3-E507B7F2D6D9}"/>
    <cellStyle name="40% - 강조색1 5 2 3 2 4" xfId="13451" xr:uid="{AB816184-997E-4B60-83C9-AA56C6637454}"/>
    <cellStyle name="40% - 강조색1 5 2 3 2 4 2" xfId="35500" xr:uid="{D506DA6F-DC41-49D3-B150-23B450E31488}"/>
    <cellStyle name="40% - 강조색1 5 2 3 2 5" xfId="24480" xr:uid="{20D7ED8B-BFBC-44D7-AA2D-66DC8A16C75E}"/>
    <cellStyle name="40% - 강조색1 5 2 3 2 6" xfId="50638" xr:uid="{AD176C9C-A535-4FCF-95B1-81823AA0494B}"/>
    <cellStyle name="40% - 강조색1 5 2 3 3" xfId="3785" xr:uid="{715E4E20-2346-498E-BD85-191D6734EC1B}"/>
    <cellStyle name="40% - 강조색1 5 2 3 3 2" xfId="9311" xr:uid="{A37E15A9-4AFA-4B98-89A8-796DDAF6DE8D}"/>
    <cellStyle name="40% - 강조색1 5 2 3 3 2 2" xfId="20340" xr:uid="{DB9A30C6-1223-4E48-8680-4CE65145CD22}"/>
    <cellStyle name="40% - 강조색1 5 2 3 3 2 2 2" xfId="42389" xr:uid="{5113BD14-135B-445A-8511-E36226AE64CB}"/>
    <cellStyle name="40% - 강조색1 5 2 3 3 2 3" xfId="31369" xr:uid="{668A4A0A-0E70-4A57-8011-2ED2E3EAEBD3}"/>
    <cellStyle name="40% - 강조색1 5 2 3 3 3" xfId="14830" xr:uid="{E1D465CB-F9E8-412C-AAA4-F2A04391F8AC}"/>
    <cellStyle name="40% - 강조색1 5 2 3 3 3 2" xfId="36879" xr:uid="{C31FEBA7-F9B0-4AD8-8D90-EC211E3B3073}"/>
    <cellStyle name="40% - 강조색1 5 2 3 3 4" xfId="25859" xr:uid="{A68DC7FC-8CD3-4D5A-834E-6FB4A598F28D}"/>
    <cellStyle name="40% - 강조색1 5 2 3 3 5" xfId="52017" xr:uid="{EA19CA2F-4E95-4CB5-AE05-E4CC1B49E6D3}"/>
    <cellStyle name="40% - 강조색1 5 2 3 4" xfId="6556" xr:uid="{D2CA93F0-0450-4469-8678-19F2FD8185DA}"/>
    <cellStyle name="40% - 강조색1 5 2 3 4 2" xfId="17585" xr:uid="{84500847-8BAA-441D-A982-81E803788157}"/>
    <cellStyle name="40% - 강조색1 5 2 3 4 2 2" xfId="39634" xr:uid="{BB3CDD64-E174-4623-9580-456B2E895A4E}"/>
    <cellStyle name="40% - 강조색1 5 2 3 4 3" xfId="28614" xr:uid="{49DA1B03-AC47-4223-89B6-9DE561465729}"/>
    <cellStyle name="40% - 강조색1 5 2 3 4 4" xfId="54770" xr:uid="{F0BB6A95-06FA-48E1-A5A1-C188CDEFD9C4}"/>
    <cellStyle name="40% - 강조색1 5 2 3 5" xfId="12075" xr:uid="{C04422F6-6593-4E69-BFC4-72CA68680977}"/>
    <cellStyle name="40% - 강조색1 5 2 3 5 2" xfId="34124" xr:uid="{FAA447FC-968D-434C-96D8-1D368F1DC748}"/>
    <cellStyle name="40% - 강조색1 5 2 3 6" xfId="23104" xr:uid="{DF486D85-63EF-481C-9812-6E6E3560AC4A}"/>
    <cellStyle name="40% - 강조색1 5 2 3 7" xfId="49261" xr:uid="{B8F0F94C-E2BD-47BB-8973-3222A5C0309F}"/>
    <cellStyle name="40% - 강조색1 5 2 4" xfId="1697" xr:uid="{7A8C845F-72C1-4A4C-92B4-FF7D8D3D68CF}"/>
    <cellStyle name="40% - 강조색1 5 2 4 2" xfId="4473" xr:uid="{A6BF1CB1-2955-499F-8F74-EF48A5BA9377}"/>
    <cellStyle name="40% - 강조색1 5 2 4 2 2" xfId="9999" xr:uid="{6960B2ED-42A9-4450-929E-1E570E9F495C}"/>
    <cellStyle name="40% - 강조색1 5 2 4 2 2 2" xfId="21028" xr:uid="{769F30B8-5DA8-4EA9-A31F-76DA0574F3AB}"/>
    <cellStyle name="40% - 강조색1 5 2 4 2 2 2 2" xfId="43077" xr:uid="{32BA6C1A-BAD2-4174-BFD8-4D2CDC4D1A6D}"/>
    <cellStyle name="40% - 강조색1 5 2 4 2 2 3" xfId="32057" xr:uid="{F3AD707B-3EE1-4732-B06A-A7E9B137097A}"/>
    <cellStyle name="40% - 강조색1 5 2 4 2 3" xfId="15518" xr:uid="{A79706F5-5466-471F-B8F1-1C54F4DFC3AF}"/>
    <cellStyle name="40% - 강조색1 5 2 4 2 3 2" xfId="37567" xr:uid="{7111DF4C-5517-4273-A782-B15F51625320}"/>
    <cellStyle name="40% - 강조색1 5 2 4 2 4" xfId="26547" xr:uid="{85AD21CC-4950-4DC7-82F9-F2BA7424D3E0}"/>
    <cellStyle name="40% - 강조색1 5 2 4 2 5" xfId="52705" xr:uid="{69B96B9C-84CD-474F-81F9-6E4D852C4774}"/>
    <cellStyle name="40% - 강조색1 5 2 4 3" xfId="7244" xr:uid="{80B34014-8977-4AF9-8CFF-9DCDDFAE65FC}"/>
    <cellStyle name="40% - 강조색1 5 2 4 3 2" xfId="18273" xr:uid="{ED28CD40-A57C-4C2E-AAC6-1B28C7B0F2FF}"/>
    <cellStyle name="40% - 강조색1 5 2 4 3 2 2" xfId="40322" xr:uid="{B2EDBF3B-2CCD-4384-931F-1B9D408DEDBC}"/>
    <cellStyle name="40% - 강조색1 5 2 4 3 3" xfId="29302" xr:uid="{B77D855B-158B-433F-B5EE-E6D6A0E8BA10}"/>
    <cellStyle name="40% - 강조색1 5 2 4 4" xfId="12763" xr:uid="{4A2D1B10-9075-4D51-B8AF-6E2E4B43B35D}"/>
    <cellStyle name="40% - 강조색1 5 2 4 4 2" xfId="34812" xr:uid="{B0132D38-F3AF-40C8-82B7-0021E45E22B3}"/>
    <cellStyle name="40% - 강조색1 5 2 4 5" xfId="23792" xr:uid="{8B70ADD3-9C0D-4472-97AB-0AE01DFAF888}"/>
    <cellStyle name="40% - 강조색1 5 2 4 6" xfId="49950" xr:uid="{79F9744C-D5DB-458F-935B-701EC9D5ED71}"/>
    <cellStyle name="40% - 강조색1 5 2 5" xfId="3097" xr:uid="{F357CCDE-97DA-452B-AA0B-29B225E7DBE6}"/>
    <cellStyle name="40% - 강조색1 5 2 5 2" xfId="8623" xr:uid="{696834B9-FA70-471B-8F58-4B01F0126915}"/>
    <cellStyle name="40% - 강조색1 5 2 5 2 2" xfId="19652" xr:uid="{C6854188-2F3C-4ADE-A721-01508659C9A5}"/>
    <cellStyle name="40% - 강조색1 5 2 5 2 2 2" xfId="41701" xr:uid="{9CC2FF73-DA7A-4817-9CC4-6943ECAC6DA9}"/>
    <cellStyle name="40% - 강조색1 5 2 5 2 3" xfId="30681" xr:uid="{9EFFEA3D-924E-45DF-BDC6-ED738D5989F2}"/>
    <cellStyle name="40% - 강조색1 5 2 5 3" xfId="14142" xr:uid="{72FFF594-8375-4F39-8584-906B8DEE4C36}"/>
    <cellStyle name="40% - 강조색1 5 2 5 3 2" xfId="36191" xr:uid="{67E60189-5AD6-419A-8BFD-FE09D9FAC6F4}"/>
    <cellStyle name="40% - 강조색1 5 2 5 4" xfId="25171" xr:uid="{3DB1CE19-6995-452D-9CA0-CFF4599CF745}"/>
    <cellStyle name="40% - 강조색1 5 2 5 5" xfId="51329" xr:uid="{56CAFB47-ED63-4B8B-8025-6B4993D6E376}"/>
    <cellStyle name="40% - 강조색1 5 2 6" xfId="5868" xr:uid="{E4662222-D09A-40E1-B662-08DC4B2F2ED3}"/>
    <cellStyle name="40% - 강조색1 5 2 6 2" xfId="16897" xr:uid="{E7F8270F-5010-4C59-9D92-9C53708E5373}"/>
    <cellStyle name="40% - 강조색1 5 2 6 2 2" xfId="38946" xr:uid="{CE15CC68-05C0-420F-8952-AAE56CFFF727}"/>
    <cellStyle name="40% - 강조색1 5 2 6 3" xfId="27926" xr:uid="{5F437721-5564-4A14-9D34-481FF1B3DB71}"/>
    <cellStyle name="40% - 강조색1 5 2 6 4" xfId="54083" xr:uid="{32E81B40-7195-4BCF-8790-1264E69EAA61}"/>
    <cellStyle name="40% - 강조색1 5 2 7" xfId="11387" xr:uid="{34B140DF-751E-4A09-B463-3A70AC3D424F}"/>
    <cellStyle name="40% - 강조색1 5 2 7 2" xfId="33436" xr:uid="{FAC43C1C-45FE-4B37-AAA2-379A3AAB1335}"/>
    <cellStyle name="40% - 강조색1 5 2 8" xfId="22416" xr:uid="{063A531D-6370-4131-9AF1-05D5317BBD47}"/>
    <cellStyle name="40% - 강조색1 5 2 9" xfId="48574" xr:uid="{DC3BB6B4-A205-444F-9925-71BC9FF4E722}"/>
    <cellStyle name="40% - 강조색1 5 3" xfId="467" xr:uid="{00000000-0005-0000-0000-000038010000}"/>
    <cellStyle name="40% - 강조색1 5 3 2" xfId="1204" xr:uid="{265958F1-A579-42E8-97AC-E8D20F7B49EE}"/>
    <cellStyle name="40% - 강조색1 5 3 2 2" xfId="2598" xr:uid="{A024B353-BBC7-4672-9AA8-F96B88947AE5}"/>
    <cellStyle name="40% - 강조색1 5 3 2 2 2" xfId="5374" xr:uid="{4C491CBA-FF87-4FCB-91A2-FF94CD41AFE8}"/>
    <cellStyle name="40% - 강조색1 5 3 2 2 2 2" xfId="10900" xr:uid="{6CEC2760-1DD0-48FE-9890-73FBD80E9106}"/>
    <cellStyle name="40% - 강조색1 5 3 2 2 2 2 2" xfId="21929" xr:uid="{4BF147FA-3289-497C-95D5-F844D500078E}"/>
    <cellStyle name="40% - 강조색1 5 3 2 2 2 2 2 2" xfId="43978" xr:uid="{9E34224F-FED6-4FBB-9070-E2E276388C44}"/>
    <cellStyle name="40% - 강조색1 5 3 2 2 2 2 3" xfId="32958" xr:uid="{6B91B185-6F3B-4DB5-9F4A-BB21513CA217}"/>
    <cellStyle name="40% - 강조색1 5 3 2 2 2 3" xfId="16419" xr:uid="{1972CA98-96BE-416A-AC93-443E8D7778E6}"/>
    <cellStyle name="40% - 강조색1 5 3 2 2 2 3 2" xfId="38468" xr:uid="{20451908-789E-4176-951C-1F7CF5378206}"/>
    <cellStyle name="40% - 강조색1 5 3 2 2 2 4" xfId="27448" xr:uid="{281FCD7F-DE57-4107-AF57-15C840FE989B}"/>
    <cellStyle name="40% - 강조색1 5 3 2 2 2 5" xfId="53606" xr:uid="{5E965DAC-0F6A-4CB4-A2FE-3A3588EB6F08}"/>
    <cellStyle name="40% - 강조색1 5 3 2 2 3" xfId="8145" xr:uid="{E7D555BF-AFBB-4FE6-BF93-6D14F8513EC2}"/>
    <cellStyle name="40% - 강조색1 5 3 2 2 3 2" xfId="19174" xr:uid="{918FE73E-7805-425B-9CA5-E04A2C799DB2}"/>
    <cellStyle name="40% - 강조색1 5 3 2 2 3 2 2" xfId="41223" xr:uid="{00C05106-A891-4652-AB79-46B69B49DEE3}"/>
    <cellStyle name="40% - 강조색1 5 3 2 2 3 3" xfId="30203" xr:uid="{3CFFD832-FED3-454D-9999-10253C70C642}"/>
    <cellStyle name="40% - 강조색1 5 3 2 2 4" xfId="13664" xr:uid="{DED1674E-1F7F-4AFF-81DE-6D74D4A97440}"/>
    <cellStyle name="40% - 강조색1 5 3 2 2 4 2" xfId="35713" xr:uid="{06BB8F35-35F6-46E7-87A0-FBC21B6BDB9B}"/>
    <cellStyle name="40% - 강조색1 5 3 2 2 5" xfId="24693" xr:uid="{6EC48424-31A4-404F-B355-B4A43F704A01}"/>
    <cellStyle name="40% - 강조색1 5 3 2 2 6" xfId="50851" xr:uid="{006355AE-6E2B-43AE-A0B1-33A96D01237D}"/>
    <cellStyle name="40% - 강조색1 5 3 2 3" xfId="3998" xr:uid="{1C16332B-A5EF-4FB7-8008-AA6A924B87F3}"/>
    <cellStyle name="40% - 강조색1 5 3 2 3 2" xfId="9524" xr:uid="{425634FA-3071-406F-9538-70F3E3AB8C02}"/>
    <cellStyle name="40% - 강조색1 5 3 2 3 2 2" xfId="20553" xr:uid="{51B66A10-121A-4ACD-BD3B-B182C4926C57}"/>
    <cellStyle name="40% - 강조색1 5 3 2 3 2 2 2" xfId="42602" xr:uid="{1364AD2B-5BAC-4A1C-9FDB-E8E3DF435D58}"/>
    <cellStyle name="40% - 강조색1 5 3 2 3 2 3" xfId="31582" xr:uid="{6F74105C-6EFF-48DD-928C-AD4300114C2E}"/>
    <cellStyle name="40% - 강조색1 5 3 2 3 3" xfId="15043" xr:uid="{99EE7C5B-E1BE-4FC3-B8DF-C524DD98619C}"/>
    <cellStyle name="40% - 강조색1 5 3 2 3 3 2" xfId="37092" xr:uid="{7A26A9B7-1E81-49D0-B8DF-A10EEAEDB00D}"/>
    <cellStyle name="40% - 강조색1 5 3 2 3 4" xfId="26072" xr:uid="{B882361E-A7D4-44B6-A16E-741F1C63EB06}"/>
    <cellStyle name="40% - 강조색1 5 3 2 3 5" xfId="52230" xr:uid="{EB3EC16C-A82E-425E-AB75-0CEE34CCBE27}"/>
    <cellStyle name="40% - 강조색1 5 3 2 4" xfId="6769" xr:uid="{48B822F8-BC4B-4E1C-B03D-3B604C7D775B}"/>
    <cellStyle name="40% - 강조색1 5 3 2 4 2" xfId="17798" xr:uid="{9C8B9E99-297A-412C-A917-C3CAAA912825}"/>
    <cellStyle name="40% - 강조색1 5 3 2 4 2 2" xfId="39847" xr:uid="{A092B74E-C847-4AB7-A042-2D49DBDBB9C4}"/>
    <cellStyle name="40% - 강조색1 5 3 2 4 3" xfId="28827" xr:uid="{D077F0D3-F0B3-4A30-9187-026AE391A0EC}"/>
    <cellStyle name="40% - 강조색1 5 3 2 4 4" xfId="54983" xr:uid="{A138D56C-647B-4430-9D2A-188334764FD9}"/>
    <cellStyle name="40% - 강조색1 5 3 2 5" xfId="12288" xr:uid="{DFB9AE35-426E-480C-A249-EE6F0CE6316A}"/>
    <cellStyle name="40% - 강조색1 5 3 2 5 2" xfId="34337" xr:uid="{72E79343-A104-43AD-BE56-8C90FA1C15D7}"/>
    <cellStyle name="40% - 강조색1 5 3 2 6" xfId="23317" xr:uid="{A91A75B2-31A0-4C65-A218-77D2CA144C60}"/>
    <cellStyle name="40% - 강조색1 5 3 2 7" xfId="49474" xr:uid="{9789E750-B54E-4320-91AF-4C73CFBA0274}"/>
    <cellStyle name="40% - 강조색1 5 3 3" xfId="1910" xr:uid="{9D6CAD7F-DD35-422E-AF57-71561DDC45B8}"/>
    <cellStyle name="40% - 강조색1 5 3 3 2" xfId="4686" xr:uid="{D8A8DF42-9C44-40A2-9938-5CD8988E038B}"/>
    <cellStyle name="40% - 강조색1 5 3 3 2 2" xfId="10212" xr:uid="{663966F4-26A1-426C-B6C1-5A132F3298A9}"/>
    <cellStyle name="40% - 강조색1 5 3 3 2 2 2" xfId="21241" xr:uid="{A0BBF884-6397-446C-A1E0-6B8FC666C04C}"/>
    <cellStyle name="40% - 강조색1 5 3 3 2 2 2 2" xfId="43290" xr:uid="{F28644A9-C57B-4A34-BCE3-02F36EC79A19}"/>
    <cellStyle name="40% - 강조색1 5 3 3 2 2 3" xfId="32270" xr:uid="{1CA9832E-6A72-4DBE-9A0E-14189EC15942}"/>
    <cellStyle name="40% - 강조색1 5 3 3 2 3" xfId="15731" xr:uid="{06A8C69B-9B39-4719-90B2-F959AC0B8127}"/>
    <cellStyle name="40% - 강조색1 5 3 3 2 3 2" xfId="37780" xr:uid="{A364A836-8409-49F7-8EDF-6E096F5139A9}"/>
    <cellStyle name="40% - 강조색1 5 3 3 2 4" xfId="26760" xr:uid="{A68435E5-2A52-4E9E-BDC0-6C9253F2329A}"/>
    <cellStyle name="40% - 강조색1 5 3 3 2 5" xfId="52918" xr:uid="{CC3F4E8D-ECA0-4DE6-AA42-6F1B43727812}"/>
    <cellStyle name="40% - 강조색1 5 3 3 3" xfId="7457" xr:uid="{6668D02C-09B4-49A0-9C59-41381C58EC31}"/>
    <cellStyle name="40% - 강조색1 5 3 3 3 2" xfId="18486" xr:uid="{25BCD48F-D6BF-41C9-B30E-C46377CC1D3A}"/>
    <cellStyle name="40% - 강조색1 5 3 3 3 2 2" xfId="40535" xr:uid="{3118DDE5-B4F7-412F-8A3B-84DBC2D9229A}"/>
    <cellStyle name="40% - 강조색1 5 3 3 3 3" xfId="29515" xr:uid="{B394569A-F4F9-4B25-8224-5C88589450D4}"/>
    <cellStyle name="40% - 강조색1 5 3 3 4" xfId="12976" xr:uid="{3BCCAA64-4DAD-4987-B6F0-C7C2AE573493}"/>
    <cellStyle name="40% - 강조색1 5 3 3 4 2" xfId="35025" xr:uid="{23296FBA-DD38-496E-B532-95169B8C38C3}"/>
    <cellStyle name="40% - 강조색1 5 3 3 5" xfId="24005" xr:uid="{4EFF9220-96C3-4490-9A72-600E5FF748D0}"/>
    <cellStyle name="40% - 강조색1 5 3 3 6" xfId="50163" xr:uid="{46DAB9E9-F25B-47C5-B134-F3D58FDD4326}"/>
    <cellStyle name="40% - 강조색1 5 3 4" xfId="3310" xr:uid="{3B2136E3-2607-4BDF-B0F5-0A838CD4BDC6}"/>
    <cellStyle name="40% - 강조색1 5 3 4 2" xfId="8836" xr:uid="{22C56B87-F293-4A02-A920-60BE4EAB94FC}"/>
    <cellStyle name="40% - 강조색1 5 3 4 2 2" xfId="19865" xr:uid="{ACDD2ABF-C867-477D-8D67-41F123E332D2}"/>
    <cellStyle name="40% - 강조색1 5 3 4 2 2 2" xfId="41914" xr:uid="{82E83529-F99E-4718-AB21-D90B5BB4BFC8}"/>
    <cellStyle name="40% - 강조색1 5 3 4 2 3" xfId="30894" xr:uid="{39763289-BE7E-4361-8B5D-BE29022CA809}"/>
    <cellStyle name="40% - 강조색1 5 3 4 3" xfId="14355" xr:uid="{06C2427E-40D4-4EA2-B870-E2FD354DECD7}"/>
    <cellStyle name="40% - 강조색1 5 3 4 3 2" xfId="36404" xr:uid="{3FEDCE96-4C43-4EBA-802F-7D5CD3222D0F}"/>
    <cellStyle name="40% - 강조색1 5 3 4 4" xfId="25384" xr:uid="{E5342124-033E-4FDD-98B9-CFFC1D3BF06E}"/>
    <cellStyle name="40% - 강조색1 5 3 4 5" xfId="51542" xr:uid="{0067BCD6-485D-4977-B869-95E1A4C366B7}"/>
    <cellStyle name="40% - 강조색1 5 3 5" xfId="6081" xr:uid="{8B9251C7-7F31-4991-83C6-9062B4E6CFCD}"/>
    <cellStyle name="40% - 강조색1 5 3 5 2" xfId="17110" xr:uid="{7DE81534-188F-45C5-B3FC-88416BBE92FD}"/>
    <cellStyle name="40% - 강조색1 5 3 5 2 2" xfId="39159" xr:uid="{A8327E78-3E62-4395-B534-1F5E746FB153}"/>
    <cellStyle name="40% - 강조색1 5 3 5 3" xfId="28139" xr:uid="{250FF882-E024-4D34-83CE-C294CE29F3EF}"/>
    <cellStyle name="40% - 강조색1 5 3 5 4" xfId="54295" xr:uid="{B9F5550A-948A-43A8-94ED-6DE839D8E283}"/>
    <cellStyle name="40% - 강조색1 5 3 6" xfId="11600" xr:uid="{349FF388-7D64-4B3F-AE9C-4D0DE078A3A1}"/>
    <cellStyle name="40% - 강조색1 5 3 6 2" xfId="33649" xr:uid="{D0B0C507-7EBB-40F9-9759-AD510B45B6B5}"/>
    <cellStyle name="40% - 강조색1 5 3 7" xfId="22629" xr:uid="{6D4087C2-F81B-4FE4-A380-473B7B92FFAC}"/>
    <cellStyle name="40% - 강조색1 5 3 8" xfId="48786" xr:uid="{5606FF32-7B92-4FFE-8A77-03713A8E532D}"/>
    <cellStyle name="40% - 강조색1 5 4" xfId="862" xr:uid="{3A4C3F24-CBDB-4767-8A83-33B26C7B3CB4}"/>
    <cellStyle name="40% - 강조색1 5 4 2" xfId="2256" xr:uid="{DAD48739-48DB-4496-9D93-767321880A0E}"/>
    <cellStyle name="40% - 강조색1 5 4 2 2" xfId="5032" xr:uid="{488EA4AF-CA7D-4B98-8DD9-C1E5B61A0237}"/>
    <cellStyle name="40% - 강조색1 5 4 2 2 2" xfId="10558" xr:uid="{485B40AF-7E5D-4C84-855D-CC7D828A36FA}"/>
    <cellStyle name="40% - 강조색1 5 4 2 2 2 2" xfId="21587" xr:uid="{272D13EC-226C-4B36-8CAD-28B727FCAD7B}"/>
    <cellStyle name="40% - 강조색1 5 4 2 2 2 2 2" xfId="43636" xr:uid="{163ACA8B-7563-4611-A456-7973E7E0D4C2}"/>
    <cellStyle name="40% - 강조색1 5 4 2 2 2 3" xfId="32616" xr:uid="{A50E1DD9-5B8C-4CB7-9502-D080C7F40100}"/>
    <cellStyle name="40% - 강조색1 5 4 2 2 3" xfId="16077" xr:uid="{C7B212C1-F820-488D-9948-5702F8A9D132}"/>
    <cellStyle name="40% - 강조색1 5 4 2 2 3 2" xfId="38126" xr:uid="{BB5BCC42-9257-42FA-A2BE-EDA65F5B1D72}"/>
    <cellStyle name="40% - 강조색1 5 4 2 2 4" xfId="27106" xr:uid="{B856A5CC-A931-4377-A10A-FE7E4AADF708}"/>
    <cellStyle name="40% - 강조색1 5 4 2 2 5" xfId="53264" xr:uid="{C711D908-0F1C-4719-9D9D-200E27B44FF3}"/>
    <cellStyle name="40% - 강조색1 5 4 2 3" xfId="7803" xr:uid="{4B694134-61CD-4CF1-8670-2288FF0AF389}"/>
    <cellStyle name="40% - 강조색1 5 4 2 3 2" xfId="18832" xr:uid="{59AF55AE-8756-4886-816F-D8CD3F8AB0F8}"/>
    <cellStyle name="40% - 강조색1 5 4 2 3 2 2" xfId="40881" xr:uid="{D67C3744-8D2B-4814-8591-E6EEC504B6C2}"/>
    <cellStyle name="40% - 강조색1 5 4 2 3 3" xfId="29861" xr:uid="{274049A7-55C9-430D-8873-B5D5CAD3878C}"/>
    <cellStyle name="40% - 강조색1 5 4 2 4" xfId="13322" xr:uid="{47C36B36-7633-46FE-9E16-535F55D2B01A}"/>
    <cellStyle name="40% - 강조색1 5 4 2 4 2" xfId="35371" xr:uid="{5988B892-5C42-415B-83A5-CCD2E850718B}"/>
    <cellStyle name="40% - 강조색1 5 4 2 5" xfId="24351" xr:uid="{EF260D1E-86DB-4B5F-8816-476AFDB09A08}"/>
    <cellStyle name="40% - 강조색1 5 4 2 6" xfId="50509" xr:uid="{084F2513-2772-4673-824C-EA68C73E44BD}"/>
    <cellStyle name="40% - 강조색1 5 4 3" xfId="3656" xr:uid="{32B3E130-5F40-4C9A-9864-4EA303C54474}"/>
    <cellStyle name="40% - 강조색1 5 4 3 2" xfId="9182" xr:uid="{0AFF65B0-4BD4-44C9-9964-142EFD61C80F}"/>
    <cellStyle name="40% - 강조색1 5 4 3 2 2" xfId="20211" xr:uid="{7CEB206A-B779-4609-BA8D-83A1AB836596}"/>
    <cellStyle name="40% - 강조색1 5 4 3 2 2 2" xfId="42260" xr:uid="{4A3A29CA-917C-4A66-AB9A-FB25578B815A}"/>
    <cellStyle name="40% - 강조색1 5 4 3 2 3" xfId="31240" xr:uid="{E87CFCF2-061F-4B02-B291-A3BD2EDCDD7C}"/>
    <cellStyle name="40% - 강조색1 5 4 3 3" xfId="14701" xr:uid="{B68606F4-6302-401E-9B0F-2180AF9C4DFB}"/>
    <cellStyle name="40% - 강조색1 5 4 3 3 2" xfId="36750" xr:uid="{F07459BF-CD14-427C-A723-53C3944B3088}"/>
    <cellStyle name="40% - 강조색1 5 4 3 4" xfId="25730" xr:uid="{D95F2044-7064-4877-96D1-F6EDE166BD17}"/>
    <cellStyle name="40% - 강조색1 5 4 3 5" xfId="51888" xr:uid="{99F1B963-17C8-4472-AC7B-AC4F01D96B03}"/>
    <cellStyle name="40% - 강조색1 5 4 4" xfId="6427" xr:uid="{E89FC481-BA11-4449-954D-AFB9480AD167}"/>
    <cellStyle name="40% - 강조색1 5 4 4 2" xfId="17456" xr:uid="{976E24A5-2974-479B-9E98-C81F5338F1D0}"/>
    <cellStyle name="40% - 강조색1 5 4 4 2 2" xfId="39505" xr:uid="{5E83EC91-EB67-49C5-83FA-C14AC8442897}"/>
    <cellStyle name="40% - 강조색1 5 4 4 3" xfId="28485" xr:uid="{2F32CBCC-38D6-47BE-ABF4-604586B55CB5}"/>
    <cellStyle name="40% - 강조색1 5 4 4 4" xfId="54641" xr:uid="{9B143A8C-4F62-44D3-9690-C126EB68FB57}"/>
    <cellStyle name="40% - 강조색1 5 4 5" xfId="11946" xr:uid="{CFF82B13-09DE-4226-A731-35910CB03E75}"/>
    <cellStyle name="40% - 강조색1 5 4 5 2" xfId="33995" xr:uid="{0E3CB610-8CDB-4420-A047-30B48D696AD4}"/>
    <cellStyle name="40% - 강조색1 5 4 6" xfId="22975" xr:uid="{CD237A06-ECDB-49F3-9559-DE9FC9C9C035}"/>
    <cellStyle name="40% - 강조색1 5 4 7" xfId="49132" xr:uid="{A0F749FD-E055-498E-8F14-75048BFF11E5}"/>
    <cellStyle name="40% - 강조색1 5 5" xfId="1568" xr:uid="{F757E6A9-2069-4EB6-AD7C-83A0275C2A6E}"/>
    <cellStyle name="40% - 강조색1 5 5 2" xfId="4344" xr:uid="{227B8DAF-B6A4-47B0-8778-92443EEE5E96}"/>
    <cellStyle name="40% - 강조색1 5 5 2 2" xfId="9870" xr:uid="{6CEEFCAF-1BC5-4629-A3EF-CDE19D55752B}"/>
    <cellStyle name="40% - 강조색1 5 5 2 2 2" xfId="20899" xr:uid="{56603C27-D901-4F0B-8242-EA56199A9FCF}"/>
    <cellStyle name="40% - 강조색1 5 5 2 2 2 2" xfId="42948" xr:uid="{B1B124DE-8D00-4ED2-B0C4-F70D74F6397A}"/>
    <cellStyle name="40% - 강조색1 5 5 2 2 3" xfId="31928" xr:uid="{B415CDF3-F2E3-4F3C-9DD8-4291CB3E0CE9}"/>
    <cellStyle name="40% - 강조색1 5 5 2 3" xfId="15389" xr:uid="{6E8D0856-8A40-4D66-B5B5-5A5F8F680280}"/>
    <cellStyle name="40% - 강조색1 5 5 2 3 2" xfId="37438" xr:uid="{A7195F4A-A564-4C73-A1C8-01D209887D62}"/>
    <cellStyle name="40% - 강조색1 5 5 2 4" xfId="26418" xr:uid="{E0A36AF5-23EB-4945-8490-DC1D757FC6A3}"/>
    <cellStyle name="40% - 강조색1 5 5 2 5" xfId="52576" xr:uid="{5CF3C312-CBCE-4741-A910-3F8A790F4F4C}"/>
    <cellStyle name="40% - 강조색1 5 5 3" xfId="7115" xr:uid="{096D1A05-5A0D-4198-81EC-FB07433A7D06}"/>
    <cellStyle name="40% - 강조색1 5 5 3 2" xfId="18144" xr:uid="{065BD0D3-E7EC-46AB-8B48-34176FA6FCDB}"/>
    <cellStyle name="40% - 강조색1 5 5 3 2 2" xfId="40193" xr:uid="{D41B835A-AD21-413C-91F8-FF13006FAC59}"/>
    <cellStyle name="40% - 강조색1 5 5 3 3" xfId="29173" xr:uid="{23E8079B-77BB-44F8-BF5E-0FF8AAC6DA8A}"/>
    <cellStyle name="40% - 강조색1 5 5 4" xfId="12634" xr:uid="{F8573221-AAF6-40DE-AEF6-CF45F9BCF8DF}"/>
    <cellStyle name="40% - 강조색1 5 5 4 2" xfId="34683" xr:uid="{F9AF9A78-70AC-425B-BAEA-C3A5B79D16AD}"/>
    <cellStyle name="40% - 강조색1 5 5 5" xfId="23663" xr:uid="{C5DCA063-EB80-4E8E-A49E-3B7F05109C05}"/>
    <cellStyle name="40% - 강조색1 5 5 6" xfId="49821" xr:uid="{9D72791D-5563-444B-B977-2E81D41EBBBF}"/>
    <cellStyle name="40% - 강조색1 5 6" xfId="2968" xr:uid="{89EF6F4E-77E8-4D33-8803-4D0D3C894E4A}"/>
    <cellStyle name="40% - 강조색1 5 6 2" xfId="8494" xr:uid="{BA35D406-9E89-47F9-B3BD-7EDE6B8C145C}"/>
    <cellStyle name="40% - 강조색1 5 6 2 2" xfId="19523" xr:uid="{F8462F4C-DB65-4664-ADE7-474BFFD41E5D}"/>
    <cellStyle name="40% - 강조색1 5 6 2 2 2" xfId="41572" xr:uid="{B91654B5-224C-4188-A2E3-E411DC71D814}"/>
    <cellStyle name="40% - 강조색1 5 6 2 3" xfId="30552" xr:uid="{32C49D4E-536A-40E5-A952-6FD8EE08F0EF}"/>
    <cellStyle name="40% - 강조색1 5 6 3" xfId="14013" xr:uid="{930F8BBB-4AE8-49D7-AB3B-681E549A0CD4}"/>
    <cellStyle name="40% - 강조색1 5 6 3 2" xfId="36062" xr:uid="{DF46EEBD-94A7-41E2-99A1-CC2FED5163E9}"/>
    <cellStyle name="40% - 강조색1 5 6 4" xfId="25042" xr:uid="{76818EB3-B248-48E1-B8B6-3E9D6F4A93F3}"/>
    <cellStyle name="40% - 강조색1 5 6 5" xfId="51200" xr:uid="{C0558498-5A5A-4AAB-8492-AF7E262A758B}"/>
    <cellStyle name="40% - 강조색1 5 7" xfId="5739" xr:uid="{17FBC26A-73BC-42D8-8176-ED89366EC548}"/>
    <cellStyle name="40% - 강조색1 5 7 2" xfId="16768" xr:uid="{83F202C7-481C-484D-9D3F-D4A9F57AD0B7}"/>
    <cellStyle name="40% - 강조색1 5 7 2 2" xfId="38817" xr:uid="{AB5C9D04-FC7D-4937-8D4D-9003D5DD75B8}"/>
    <cellStyle name="40% - 강조색1 5 7 3" xfId="27797" xr:uid="{F4524039-C69B-4CEA-9A8A-A1EF49F1B023}"/>
    <cellStyle name="40% - 강조색1 5 7 4" xfId="53954" xr:uid="{783A113A-3CCA-4839-A162-6B71435DF298}"/>
    <cellStyle name="40% - 강조색1 5 8" xfId="11258" xr:uid="{32570172-8987-428C-BCE6-150558F4B4E6}"/>
    <cellStyle name="40% - 강조색1 5 8 2" xfId="33307" xr:uid="{5BC7989A-154F-421D-872F-19950B0D23A8}"/>
    <cellStyle name="40% - 강조색1 5 9" xfId="22287" xr:uid="{793ABAD5-0CAE-4B49-8025-D8B2303A82DE}"/>
    <cellStyle name="40% - 강조색1 6" xfId="121" xr:uid="{00000000-0005-0000-0000-000039010000}"/>
    <cellStyle name="40% - 강조색1 6 10" xfId="48459" xr:uid="{A91E9953-BAE9-4AB9-BCC9-8D6055802F89}"/>
    <cellStyle name="40% - 강조색1 6 2" xfId="250" xr:uid="{00000000-0005-0000-0000-00003A010000}"/>
    <cellStyle name="40% - 강조색1 6 2 2" xfId="610" xr:uid="{00000000-0005-0000-0000-00003B010000}"/>
    <cellStyle name="40% - 강조색1 6 2 2 2" xfId="1347" xr:uid="{DF302011-56DB-46A7-B89A-4136D3E4B68E}"/>
    <cellStyle name="40% - 강조색1 6 2 2 2 2" xfId="2741" xr:uid="{CA02EE50-F487-4A7F-AFD8-630553E57295}"/>
    <cellStyle name="40% - 강조색1 6 2 2 2 2 2" xfId="5517" xr:uid="{63468188-2B26-4A21-8955-6E873FA2938E}"/>
    <cellStyle name="40% - 강조색1 6 2 2 2 2 2 2" xfId="11043" xr:uid="{23521625-79CA-4EE9-875B-769143938C4C}"/>
    <cellStyle name="40% - 강조색1 6 2 2 2 2 2 2 2" xfId="22072" xr:uid="{071E7D37-6369-4B1D-BF69-E35537067A26}"/>
    <cellStyle name="40% - 강조색1 6 2 2 2 2 2 2 2 2" xfId="44121" xr:uid="{842EA733-B319-4144-8792-6ADC1CFD0323}"/>
    <cellStyle name="40% - 강조색1 6 2 2 2 2 2 2 3" xfId="33101" xr:uid="{83E63F61-7BD8-42B8-91EC-E1A9A7FCEF29}"/>
    <cellStyle name="40% - 강조색1 6 2 2 2 2 2 3" xfId="16562" xr:uid="{A36B8B70-C0E4-4CFF-BAF9-E9AFEA3DC6B4}"/>
    <cellStyle name="40% - 강조색1 6 2 2 2 2 2 3 2" xfId="38611" xr:uid="{F06BC943-8166-40BB-8DD2-5F199A01F0F7}"/>
    <cellStyle name="40% - 강조색1 6 2 2 2 2 2 4" xfId="27591" xr:uid="{AF107730-E24E-48E2-A5E0-35AE16C832AE}"/>
    <cellStyle name="40% - 강조색1 6 2 2 2 2 2 5" xfId="53749" xr:uid="{2434F91A-1CC4-439B-A880-717D41930EAE}"/>
    <cellStyle name="40% - 강조색1 6 2 2 2 2 3" xfId="8288" xr:uid="{16AFCB1C-74C4-4B14-99D7-AEB1F0EAAA01}"/>
    <cellStyle name="40% - 강조색1 6 2 2 2 2 3 2" xfId="19317" xr:uid="{F683D60A-70D0-4955-B11C-E2C5A0CDCF17}"/>
    <cellStyle name="40% - 강조색1 6 2 2 2 2 3 2 2" xfId="41366" xr:uid="{0FB3E23E-75D4-42A9-BB4C-95083EAEBD4C}"/>
    <cellStyle name="40% - 강조색1 6 2 2 2 2 3 3" xfId="30346" xr:uid="{0FF52D5C-2ACD-4ABA-8763-72C8D4FA46A4}"/>
    <cellStyle name="40% - 강조색1 6 2 2 2 2 4" xfId="13807" xr:uid="{3407CAA8-1501-4432-B19E-F8DE7AE506CC}"/>
    <cellStyle name="40% - 강조색1 6 2 2 2 2 4 2" xfId="35856" xr:uid="{4C1EAEC2-3524-46D3-9025-D2DDD9157CA2}"/>
    <cellStyle name="40% - 강조색1 6 2 2 2 2 5" xfId="24836" xr:uid="{0947625C-798D-4301-91AF-2CCA0C505D2D}"/>
    <cellStyle name="40% - 강조색1 6 2 2 2 2 6" xfId="50994" xr:uid="{7D4BCF58-4D60-4021-98C1-A9BAD6DAA1AD}"/>
    <cellStyle name="40% - 강조색1 6 2 2 2 3" xfId="4141" xr:uid="{3203E255-9D0B-4954-AD66-E9ED8788E8F3}"/>
    <cellStyle name="40% - 강조색1 6 2 2 2 3 2" xfId="9667" xr:uid="{ED543822-3373-4D07-AE71-829CD5934740}"/>
    <cellStyle name="40% - 강조색1 6 2 2 2 3 2 2" xfId="20696" xr:uid="{A3CB9B7A-786A-4A1D-A782-D2B54DF3CD81}"/>
    <cellStyle name="40% - 강조색1 6 2 2 2 3 2 2 2" xfId="42745" xr:uid="{E01F4EC3-825A-4F1D-BBDD-39E06EF57BB2}"/>
    <cellStyle name="40% - 강조색1 6 2 2 2 3 2 3" xfId="31725" xr:uid="{B5C2A813-1467-4DB1-A7DB-2045C9B1670E}"/>
    <cellStyle name="40% - 강조색1 6 2 2 2 3 3" xfId="15186" xr:uid="{BAE588EA-63AB-4D94-9820-C2BA981C1A4A}"/>
    <cellStyle name="40% - 강조색1 6 2 2 2 3 3 2" xfId="37235" xr:uid="{C4EB5F2A-5C0E-4C0F-ACB4-7AFAC40EF870}"/>
    <cellStyle name="40% - 강조색1 6 2 2 2 3 4" xfId="26215" xr:uid="{C2431993-B6CE-4581-8937-1A8A4807CDE3}"/>
    <cellStyle name="40% - 강조색1 6 2 2 2 3 5" xfId="52373" xr:uid="{628CEB6E-B1AD-427E-B105-91111A88779E}"/>
    <cellStyle name="40% - 강조색1 6 2 2 2 4" xfId="6912" xr:uid="{14C2C611-F84C-4AE1-89D2-34DA13E3BB90}"/>
    <cellStyle name="40% - 강조색1 6 2 2 2 4 2" xfId="17941" xr:uid="{D4DFF66C-F907-4F1C-8A27-F89C96243A3B}"/>
    <cellStyle name="40% - 강조색1 6 2 2 2 4 2 2" xfId="39990" xr:uid="{A1F49910-D62F-4BB7-A8F3-15AC4505B981}"/>
    <cellStyle name="40% - 강조색1 6 2 2 2 4 3" xfId="28970" xr:uid="{60298A5A-C933-476E-9D79-D62EF0460CA7}"/>
    <cellStyle name="40% - 강조색1 6 2 2 2 4 4" xfId="55126" xr:uid="{6A0ED4C6-835E-40CD-A29E-7EB85A7DF74E}"/>
    <cellStyle name="40% - 강조색1 6 2 2 2 5" xfId="12431" xr:uid="{150EBF43-0653-4639-AC89-740F661BB0CF}"/>
    <cellStyle name="40% - 강조색1 6 2 2 2 5 2" xfId="34480" xr:uid="{79F94AE7-16BC-43CD-A5A6-C027E3546EDC}"/>
    <cellStyle name="40% - 강조색1 6 2 2 2 6" xfId="23460" xr:uid="{6BE3CE7A-4072-43BF-9A4B-BBB61607E1F7}"/>
    <cellStyle name="40% - 강조색1 6 2 2 2 7" xfId="49617" xr:uid="{BFD586AE-C7C1-483D-9080-5D6E6F692302}"/>
    <cellStyle name="40% - 강조색1 6 2 2 3" xfId="2053" xr:uid="{4EB38C46-9C24-4044-AEAF-CB31C55A84D0}"/>
    <cellStyle name="40% - 강조색1 6 2 2 3 2" xfId="4829" xr:uid="{2C7E9BAF-915A-4640-9E83-33ECAED3089A}"/>
    <cellStyle name="40% - 강조색1 6 2 2 3 2 2" xfId="10355" xr:uid="{F14ECEA2-CE5F-44AA-8B39-2C59B41CCB33}"/>
    <cellStyle name="40% - 강조색1 6 2 2 3 2 2 2" xfId="21384" xr:uid="{798D51D5-3D74-42E4-B3AC-3AB9F5952016}"/>
    <cellStyle name="40% - 강조색1 6 2 2 3 2 2 2 2" xfId="43433" xr:uid="{9EA6BCDD-4B5A-4856-893B-786EDC7CFBC5}"/>
    <cellStyle name="40% - 강조색1 6 2 2 3 2 2 3" xfId="32413" xr:uid="{4FE4ED1E-D761-4106-8FF9-D2BCF80B629B}"/>
    <cellStyle name="40% - 강조색1 6 2 2 3 2 3" xfId="15874" xr:uid="{81C3F3E0-E393-4723-8C6E-2B7ED20A9438}"/>
    <cellStyle name="40% - 강조색1 6 2 2 3 2 3 2" xfId="37923" xr:uid="{CA7E159E-1F7F-40B0-A882-FFD6157BF5D0}"/>
    <cellStyle name="40% - 강조색1 6 2 2 3 2 4" xfId="26903" xr:uid="{62317330-A64F-4610-A274-D78056428243}"/>
    <cellStyle name="40% - 강조색1 6 2 2 3 2 5" xfId="53061" xr:uid="{2EB67E80-7343-4E3C-B0FB-37BD85317206}"/>
    <cellStyle name="40% - 강조색1 6 2 2 3 3" xfId="7600" xr:uid="{8536CB94-AD62-4D04-9DF5-94CC5162D576}"/>
    <cellStyle name="40% - 강조색1 6 2 2 3 3 2" xfId="18629" xr:uid="{21B8E1D6-FA7F-41CE-B467-F0627920ED5F}"/>
    <cellStyle name="40% - 강조색1 6 2 2 3 3 2 2" xfId="40678" xr:uid="{D6BE08A2-574B-4CEE-A14C-81ABE96F9D47}"/>
    <cellStyle name="40% - 강조색1 6 2 2 3 3 3" xfId="29658" xr:uid="{27FCD54B-4B68-40BC-ADF2-BFC50367F598}"/>
    <cellStyle name="40% - 강조색1 6 2 2 3 4" xfId="13119" xr:uid="{DBF6EC19-F287-4DA2-899C-F588B9726108}"/>
    <cellStyle name="40% - 강조색1 6 2 2 3 4 2" xfId="35168" xr:uid="{92845177-A9FE-43F8-BAE6-2BD319D45F14}"/>
    <cellStyle name="40% - 강조색1 6 2 2 3 5" xfId="24148" xr:uid="{2DB32A81-2661-480E-ADD4-F635BE766933}"/>
    <cellStyle name="40% - 강조색1 6 2 2 3 6" xfId="50306" xr:uid="{8A2A2EC0-1736-41EF-8783-68E6D9D3207B}"/>
    <cellStyle name="40% - 강조색1 6 2 2 4" xfId="3453" xr:uid="{D39BC01C-12D5-46A0-8F4D-FAFCD307CF39}"/>
    <cellStyle name="40% - 강조색1 6 2 2 4 2" xfId="8979" xr:uid="{F1C35F35-5509-4101-848C-EA5ABC21DD58}"/>
    <cellStyle name="40% - 강조색1 6 2 2 4 2 2" xfId="20008" xr:uid="{C05AEF4E-F542-4064-9C80-484D9DBB4ED3}"/>
    <cellStyle name="40% - 강조색1 6 2 2 4 2 2 2" xfId="42057" xr:uid="{29F957E6-7E43-4F96-AF1D-25193242C672}"/>
    <cellStyle name="40% - 강조색1 6 2 2 4 2 3" xfId="31037" xr:uid="{737FDC4C-11DF-4183-A523-4F03B72888C0}"/>
    <cellStyle name="40% - 강조색1 6 2 2 4 3" xfId="14498" xr:uid="{DC7BE4F8-83A2-4CFE-8E0B-C14F21F11D7A}"/>
    <cellStyle name="40% - 강조색1 6 2 2 4 3 2" xfId="36547" xr:uid="{322D53AD-F54E-4A34-9BA2-DEC1970C80ED}"/>
    <cellStyle name="40% - 강조색1 6 2 2 4 4" xfId="25527" xr:uid="{9C48C3AC-06E6-472E-998D-74F844CF32D3}"/>
    <cellStyle name="40% - 강조색1 6 2 2 4 5" xfId="51685" xr:uid="{E368F17B-57F9-4BBF-B8D4-21B032D488BA}"/>
    <cellStyle name="40% - 강조색1 6 2 2 5" xfId="6224" xr:uid="{63CFF069-C450-41D9-9F73-CD05AEE7C936}"/>
    <cellStyle name="40% - 강조색1 6 2 2 5 2" xfId="17253" xr:uid="{02A08647-9D0B-4C46-8C37-B3BAD056C777}"/>
    <cellStyle name="40% - 강조색1 6 2 2 5 2 2" xfId="39302" xr:uid="{6511DDE0-1D9F-4B7D-9B6C-4EFEF08CD8D6}"/>
    <cellStyle name="40% - 강조색1 6 2 2 5 3" xfId="28282" xr:uid="{EDABF26B-2F06-42EA-9544-8A7106EFE87E}"/>
    <cellStyle name="40% - 강조색1 6 2 2 5 4" xfId="54438" xr:uid="{CD477BE3-B14D-4D16-871B-58B77DAD83F6}"/>
    <cellStyle name="40% - 강조색1 6 2 2 6" xfId="11743" xr:uid="{BC3B44F6-7AEB-4EA7-ADB7-93B3898F52D7}"/>
    <cellStyle name="40% - 강조색1 6 2 2 6 2" xfId="33792" xr:uid="{91E619C9-BE92-4D87-9412-1D8845612C99}"/>
    <cellStyle name="40% - 강조색1 6 2 2 7" xfId="22772" xr:uid="{69F4E6B1-4916-497C-B9E7-6D33EAC528CB}"/>
    <cellStyle name="40% - 강조색1 6 2 2 8" xfId="48929" xr:uid="{E182A236-E4F7-41C7-AABB-97F431BE84E1}"/>
    <cellStyle name="40% - 강조색1 6 2 3" xfId="1005" xr:uid="{FA22F37C-D59F-4F4E-B139-27C8234185C1}"/>
    <cellStyle name="40% - 강조색1 6 2 3 2" xfId="2399" xr:uid="{6647857F-4E1D-4632-A91D-CD2C4B2396E9}"/>
    <cellStyle name="40% - 강조색1 6 2 3 2 2" xfId="5175" xr:uid="{4C8312E1-94E1-4EBC-862D-920B92FAA965}"/>
    <cellStyle name="40% - 강조색1 6 2 3 2 2 2" xfId="10701" xr:uid="{78616A65-002B-4689-B22D-9BF559A86482}"/>
    <cellStyle name="40% - 강조색1 6 2 3 2 2 2 2" xfId="21730" xr:uid="{F6EC46AA-080F-4BD4-A339-6548E513655D}"/>
    <cellStyle name="40% - 강조색1 6 2 3 2 2 2 2 2" xfId="43779" xr:uid="{EAE01613-43AF-4F8C-9E31-97C8B81D3CCB}"/>
    <cellStyle name="40% - 강조색1 6 2 3 2 2 2 3" xfId="32759" xr:uid="{4C8488EA-F77D-42BF-A99A-CE535F90E11D}"/>
    <cellStyle name="40% - 강조색1 6 2 3 2 2 3" xfId="16220" xr:uid="{BAF45870-33B1-4287-A6AB-890685840E07}"/>
    <cellStyle name="40% - 강조색1 6 2 3 2 2 3 2" xfId="38269" xr:uid="{68E4B0F8-EF06-49D8-97EB-16050C5C2577}"/>
    <cellStyle name="40% - 강조색1 6 2 3 2 2 4" xfId="27249" xr:uid="{A1C34BEA-C14F-440B-9B7F-BBBC7A8A40CD}"/>
    <cellStyle name="40% - 강조색1 6 2 3 2 2 5" xfId="53407" xr:uid="{FF1CCE4C-F322-4F47-958C-A2CFC4EC5B58}"/>
    <cellStyle name="40% - 강조색1 6 2 3 2 3" xfId="7946" xr:uid="{493DC9F7-D4E0-47D8-AE1D-732B45364DB9}"/>
    <cellStyle name="40% - 강조색1 6 2 3 2 3 2" xfId="18975" xr:uid="{09E18BAD-3CDB-4C29-9521-2DE91728BD4D}"/>
    <cellStyle name="40% - 강조색1 6 2 3 2 3 2 2" xfId="41024" xr:uid="{76ED64C5-7F05-4E11-B977-7C9C946AA861}"/>
    <cellStyle name="40% - 강조색1 6 2 3 2 3 3" xfId="30004" xr:uid="{83F7E036-9774-4858-A96E-D7AB45182805}"/>
    <cellStyle name="40% - 강조색1 6 2 3 2 4" xfId="13465" xr:uid="{3E5E51F9-F0A0-4A26-9121-272855A423AB}"/>
    <cellStyle name="40% - 강조색1 6 2 3 2 4 2" xfId="35514" xr:uid="{2BFC5B02-DC9C-4DA6-BD49-4286236FDE34}"/>
    <cellStyle name="40% - 강조색1 6 2 3 2 5" xfId="24494" xr:uid="{7C6C02D2-7FAE-4870-B7C3-1057771C11FF}"/>
    <cellStyle name="40% - 강조색1 6 2 3 2 6" xfId="50652" xr:uid="{883E0E23-FF2F-4757-8587-1A6A2F1F0A8D}"/>
    <cellStyle name="40% - 강조색1 6 2 3 3" xfId="3799" xr:uid="{25325DEB-56A8-45F1-9022-62DE11C31E8A}"/>
    <cellStyle name="40% - 강조색1 6 2 3 3 2" xfId="9325" xr:uid="{777637B9-3D45-478D-9ED4-DA441C91A433}"/>
    <cellStyle name="40% - 강조색1 6 2 3 3 2 2" xfId="20354" xr:uid="{6C0288D4-41CB-42BC-8989-ECCD80B24297}"/>
    <cellStyle name="40% - 강조색1 6 2 3 3 2 2 2" xfId="42403" xr:uid="{6809753C-A452-4F1D-B8D2-E8682508E208}"/>
    <cellStyle name="40% - 강조색1 6 2 3 3 2 3" xfId="31383" xr:uid="{3CF5F54D-7D3A-4104-8724-D29CD5959EC2}"/>
    <cellStyle name="40% - 강조색1 6 2 3 3 3" xfId="14844" xr:uid="{5CBCE561-F09D-465B-BF96-D23F215D0769}"/>
    <cellStyle name="40% - 강조색1 6 2 3 3 3 2" xfId="36893" xr:uid="{AC3A40C4-A302-4739-8640-7045B03275F3}"/>
    <cellStyle name="40% - 강조색1 6 2 3 3 4" xfId="25873" xr:uid="{9F8B2DE0-7B2B-4755-985A-2A17FC013330}"/>
    <cellStyle name="40% - 강조색1 6 2 3 3 5" xfId="52031" xr:uid="{378FB45C-3B8B-4C60-BE53-EFBDF20CE2DC}"/>
    <cellStyle name="40% - 강조색1 6 2 3 4" xfId="6570" xr:uid="{721A8120-D87F-42B9-B006-4912968034A6}"/>
    <cellStyle name="40% - 강조색1 6 2 3 4 2" xfId="17599" xr:uid="{29281747-D839-4CD6-9BAB-8F8D38B67214}"/>
    <cellStyle name="40% - 강조색1 6 2 3 4 2 2" xfId="39648" xr:uid="{4897F02C-F4F8-4DA7-A2B2-805B6D33E327}"/>
    <cellStyle name="40% - 강조색1 6 2 3 4 3" xfId="28628" xr:uid="{3C409532-4F53-4AAC-BCF7-1B032317574C}"/>
    <cellStyle name="40% - 강조색1 6 2 3 4 4" xfId="54784" xr:uid="{C93E61FE-421B-4935-879B-926F9070D44E}"/>
    <cellStyle name="40% - 강조색1 6 2 3 5" xfId="12089" xr:uid="{753B0F99-D6EE-43BD-BCA4-75E38357845C}"/>
    <cellStyle name="40% - 강조색1 6 2 3 5 2" xfId="34138" xr:uid="{F190720E-19B7-43B7-B1F0-2ED6EDFA2E81}"/>
    <cellStyle name="40% - 강조색1 6 2 3 6" xfId="23118" xr:uid="{6D4CB3FF-B45B-4C3C-919A-38DB3DE4A6E5}"/>
    <cellStyle name="40% - 강조색1 6 2 3 7" xfId="49275" xr:uid="{70C8871F-A419-4107-8CA2-0D6985A5590F}"/>
    <cellStyle name="40% - 강조색1 6 2 4" xfId="1711" xr:uid="{2CD1629B-FFE8-471F-9EAE-6DA15E82FBD7}"/>
    <cellStyle name="40% - 강조색1 6 2 4 2" xfId="4487" xr:uid="{B128DB00-FCF6-48D2-A098-64B4C5C63B63}"/>
    <cellStyle name="40% - 강조색1 6 2 4 2 2" xfId="10013" xr:uid="{096EF37B-E76A-4F4C-B0A0-797DADBC6154}"/>
    <cellStyle name="40% - 강조색1 6 2 4 2 2 2" xfId="21042" xr:uid="{703FFDAD-7CF3-4700-B5E8-98D7AB88D087}"/>
    <cellStyle name="40% - 강조색1 6 2 4 2 2 2 2" xfId="43091" xr:uid="{D5AF2BD8-27E8-4A27-B147-A7E95440E2FB}"/>
    <cellStyle name="40% - 강조색1 6 2 4 2 2 3" xfId="32071" xr:uid="{06DC4AF9-3C9B-42C5-B16B-8E08A6070863}"/>
    <cellStyle name="40% - 강조색1 6 2 4 2 3" xfId="15532" xr:uid="{B65AAEB3-394B-48CA-87C1-D54D3450CFB5}"/>
    <cellStyle name="40% - 강조색1 6 2 4 2 3 2" xfId="37581" xr:uid="{8C818B86-CEA3-460C-A28C-4045F3C9BC62}"/>
    <cellStyle name="40% - 강조색1 6 2 4 2 4" xfId="26561" xr:uid="{CE52D9E5-6F7B-422E-8C39-FE88512BFAEE}"/>
    <cellStyle name="40% - 강조색1 6 2 4 2 5" xfId="52719" xr:uid="{FFFCF44E-9CC2-4C72-9518-4C3CD5313C59}"/>
    <cellStyle name="40% - 강조색1 6 2 4 3" xfId="7258" xr:uid="{AF69F6D8-F66F-46D1-987A-D10AFE706A68}"/>
    <cellStyle name="40% - 강조색1 6 2 4 3 2" xfId="18287" xr:uid="{D7FC22C3-21D0-49FD-993C-8FB12D8907CB}"/>
    <cellStyle name="40% - 강조색1 6 2 4 3 2 2" xfId="40336" xr:uid="{707846E6-9EA0-4265-A2CA-BBB12731D48B}"/>
    <cellStyle name="40% - 강조색1 6 2 4 3 3" xfId="29316" xr:uid="{34C54207-C4DF-4255-9FDC-8443418FABAE}"/>
    <cellStyle name="40% - 강조색1 6 2 4 4" xfId="12777" xr:uid="{AE008FA4-10C6-4131-9A1E-271E486DDB75}"/>
    <cellStyle name="40% - 강조색1 6 2 4 4 2" xfId="34826" xr:uid="{B142D86E-5DAC-4BFC-BAF8-2D0B32949CFE}"/>
    <cellStyle name="40% - 강조색1 6 2 4 5" xfId="23806" xr:uid="{6849F51B-8B6A-4EDF-9CA5-5016906353F0}"/>
    <cellStyle name="40% - 강조색1 6 2 4 6" xfId="49964" xr:uid="{1BC1F5B1-27BD-422A-B230-58F1773E4656}"/>
    <cellStyle name="40% - 강조색1 6 2 5" xfId="3111" xr:uid="{13462CBE-00BD-4D04-83A1-EAF420C4CB05}"/>
    <cellStyle name="40% - 강조색1 6 2 5 2" xfId="8637" xr:uid="{B1C9742B-AE4E-4C29-91EC-6F2426984D4F}"/>
    <cellStyle name="40% - 강조색1 6 2 5 2 2" xfId="19666" xr:uid="{E542EBD8-EE4F-4B60-BF43-CB41694BC290}"/>
    <cellStyle name="40% - 강조색1 6 2 5 2 2 2" xfId="41715" xr:uid="{C1F1A892-8D67-4EAC-A7B1-F0EFC465E1BE}"/>
    <cellStyle name="40% - 강조색1 6 2 5 2 3" xfId="30695" xr:uid="{5441011F-62F3-4AAD-BE33-02B2A287D6F8}"/>
    <cellStyle name="40% - 강조색1 6 2 5 3" xfId="14156" xr:uid="{4D8ED988-99FB-48D2-BD2A-A0A455536DEB}"/>
    <cellStyle name="40% - 강조색1 6 2 5 3 2" xfId="36205" xr:uid="{72D2BBB7-2924-43A9-AC62-98123724AC99}"/>
    <cellStyle name="40% - 강조색1 6 2 5 4" xfId="25185" xr:uid="{97633DE2-D1E3-46D8-84A2-1906E59A4041}"/>
    <cellStyle name="40% - 강조색1 6 2 5 5" xfId="51343" xr:uid="{B57579D0-F9A4-4616-B8C2-6FF8AECAC48F}"/>
    <cellStyle name="40% - 강조색1 6 2 6" xfId="5882" xr:uid="{786480FC-47A9-47F8-A882-176998E3116B}"/>
    <cellStyle name="40% - 강조색1 6 2 6 2" xfId="16911" xr:uid="{BAA761DD-B1E7-4DD8-B4CE-B083B0E5DF3E}"/>
    <cellStyle name="40% - 강조색1 6 2 6 2 2" xfId="38960" xr:uid="{AA93C8A3-5137-4F71-BEA1-A79181114502}"/>
    <cellStyle name="40% - 강조색1 6 2 6 3" xfId="27940" xr:uid="{2CCC4F25-431D-4DEA-BD1E-23F4BB01076C}"/>
    <cellStyle name="40% - 강조색1 6 2 6 4" xfId="54097" xr:uid="{98F4C1D5-E56E-4204-98CB-04AFA97FAD11}"/>
    <cellStyle name="40% - 강조색1 6 2 7" xfId="11401" xr:uid="{04DB37B3-366C-4F00-9CC0-4A77E37D72AA}"/>
    <cellStyle name="40% - 강조색1 6 2 7 2" xfId="33450" xr:uid="{D5E2EC1B-76BC-4FFA-A01C-3FD8FBA86BE5}"/>
    <cellStyle name="40% - 강조색1 6 2 8" xfId="22430" xr:uid="{252A3C28-8A43-4BD5-B7E2-45F296BF1A10}"/>
    <cellStyle name="40% - 강조색1 6 2 9" xfId="48588" xr:uid="{69D864BB-DFBD-42D5-9121-C4D9D7EE90FC}"/>
    <cellStyle name="40% - 강조색1 6 3" xfId="481" xr:uid="{00000000-0005-0000-0000-00003C010000}"/>
    <cellStyle name="40% - 강조색1 6 3 2" xfId="1218" xr:uid="{0C9E6BA6-1B8A-4C2D-B8EE-CB5DAA7FEBF6}"/>
    <cellStyle name="40% - 강조색1 6 3 2 2" xfId="2612" xr:uid="{DFF3CBFB-893E-4F7E-B658-FFDC7F057482}"/>
    <cellStyle name="40% - 강조색1 6 3 2 2 2" xfId="5388" xr:uid="{47AA1605-5E02-4640-B9A1-E64CB9A7E191}"/>
    <cellStyle name="40% - 강조색1 6 3 2 2 2 2" xfId="10914" xr:uid="{D250FE7C-FAE7-4F45-BFBF-3443E5EFFDCC}"/>
    <cellStyle name="40% - 강조색1 6 3 2 2 2 2 2" xfId="21943" xr:uid="{2BABD052-951B-42A0-9450-DC24BFA545CD}"/>
    <cellStyle name="40% - 강조색1 6 3 2 2 2 2 2 2" xfId="43992" xr:uid="{DA702D66-994B-4FEA-837C-92BEE5E659A8}"/>
    <cellStyle name="40% - 강조색1 6 3 2 2 2 2 3" xfId="32972" xr:uid="{192BD840-EB1E-407F-B45C-140BD60D4559}"/>
    <cellStyle name="40% - 강조색1 6 3 2 2 2 3" xfId="16433" xr:uid="{11702E80-230C-43C8-B435-448585D3B52B}"/>
    <cellStyle name="40% - 강조색1 6 3 2 2 2 3 2" xfId="38482" xr:uid="{861D679B-0BC7-4A4F-AB8D-B4A1455C80F3}"/>
    <cellStyle name="40% - 강조색1 6 3 2 2 2 4" xfId="27462" xr:uid="{5026676A-A5C9-49A6-B7D1-BD9F6D9805C0}"/>
    <cellStyle name="40% - 강조색1 6 3 2 2 2 5" xfId="53620" xr:uid="{41665625-5E27-4FB4-ACFA-37706CAF656C}"/>
    <cellStyle name="40% - 강조색1 6 3 2 2 3" xfId="8159" xr:uid="{42877776-7D04-4E38-BEDF-C168B84A07CB}"/>
    <cellStyle name="40% - 강조색1 6 3 2 2 3 2" xfId="19188" xr:uid="{2DACBC17-F6D7-4FB7-9606-F570FE2C6711}"/>
    <cellStyle name="40% - 강조색1 6 3 2 2 3 2 2" xfId="41237" xr:uid="{DB19BFA7-834D-4C65-89BA-1D6425757F18}"/>
    <cellStyle name="40% - 강조색1 6 3 2 2 3 3" xfId="30217" xr:uid="{ABE55B6C-48BF-4499-AD7F-A03E3ADFE700}"/>
    <cellStyle name="40% - 강조색1 6 3 2 2 4" xfId="13678" xr:uid="{FFE5FF42-DBAC-47CF-AA03-7F1A409DD7EC}"/>
    <cellStyle name="40% - 강조색1 6 3 2 2 4 2" xfId="35727" xr:uid="{9C1E5599-3D4D-456F-AC28-5A39B11EDF34}"/>
    <cellStyle name="40% - 강조색1 6 3 2 2 5" xfId="24707" xr:uid="{0EE3787E-1863-4A60-B4F9-846BB29EAD6C}"/>
    <cellStyle name="40% - 강조색1 6 3 2 2 6" xfId="50865" xr:uid="{51DFDE8E-04D3-4DB9-8E53-9FC2FDB126F5}"/>
    <cellStyle name="40% - 강조색1 6 3 2 3" xfId="4012" xr:uid="{8A876C3A-4683-49B1-B77C-201F35E1D319}"/>
    <cellStyle name="40% - 강조색1 6 3 2 3 2" xfId="9538" xr:uid="{06EF37D3-FD90-4DAE-8AF8-3C1561A77D43}"/>
    <cellStyle name="40% - 강조색1 6 3 2 3 2 2" xfId="20567" xr:uid="{A8F44E26-A0BB-489F-87B8-E8A1542FE470}"/>
    <cellStyle name="40% - 강조색1 6 3 2 3 2 2 2" xfId="42616" xr:uid="{B9DE7368-A659-4AA6-8825-DD18D2E212A1}"/>
    <cellStyle name="40% - 강조색1 6 3 2 3 2 3" xfId="31596" xr:uid="{E5F59FB8-80C0-4BD1-9AA8-633D51AB9A3E}"/>
    <cellStyle name="40% - 강조색1 6 3 2 3 3" xfId="15057" xr:uid="{C4040EFB-63B6-4D3E-9EEC-4E9B2E2F0EB2}"/>
    <cellStyle name="40% - 강조색1 6 3 2 3 3 2" xfId="37106" xr:uid="{735CE088-13A7-4647-ADB5-9B87625B8392}"/>
    <cellStyle name="40% - 강조색1 6 3 2 3 4" xfId="26086" xr:uid="{6FE5C503-66A4-4F26-AD60-33193C8FB901}"/>
    <cellStyle name="40% - 강조색1 6 3 2 3 5" xfId="52244" xr:uid="{374E3335-2122-4DB6-A116-99B00F7256E1}"/>
    <cellStyle name="40% - 강조색1 6 3 2 4" xfId="6783" xr:uid="{7CDD4E98-E0F5-4BBD-B7FC-04B393C1E37B}"/>
    <cellStyle name="40% - 강조색1 6 3 2 4 2" xfId="17812" xr:uid="{8FD5FC35-A9C2-4971-8280-0526289F2A0C}"/>
    <cellStyle name="40% - 강조색1 6 3 2 4 2 2" xfId="39861" xr:uid="{1C36BBE2-616F-4756-ACC8-28612ABF5C43}"/>
    <cellStyle name="40% - 강조색1 6 3 2 4 3" xfId="28841" xr:uid="{D3574238-FD09-4C3C-8372-E9915178553F}"/>
    <cellStyle name="40% - 강조색1 6 3 2 4 4" xfId="54997" xr:uid="{084769F9-899A-47A9-88B6-66CADBAB823A}"/>
    <cellStyle name="40% - 강조색1 6 3 2 5" xfId="12302" xr:uid="{49AD93E7-E289-4134-8993-D64B3B53E59E}"/>
    <cellStyle name="40% - 강조색1 6 3 2 5 2" xfId="34351" xr:uid="{D6DD843B-8027-4E1C-877F-0747D0405668}"/>
    <cellStyle name="40% - 강조색1 6 3 2 6" xfId="23331" xr:uid="{0FDD231A-0149-4174-9BE4-C95F952E12EC}"/>
    <cellStyle name="40% - 강조색1 6 3 2 7" xfId="49488" xr:uid="{12AA051A-18B9-4335-962D-2E972F669B9F}"/>
    <cellStyle name="40% - 강조색1 6 3 3" xfId="1924" xr:uid="{73117A07-2F68-4FC3-97C7-A67A450CFA8F}"/>
    <cellStyle name="40% - 강조색1 6 3 3 2" xfId="4700" xr:uid="{7BF991FD-E2B9-49E2-A0F8-532B72A895F2}"/>
    <cellStyle name="40% - 강조색1 6 3 3 2 2" xfId="10226" xr:uid="{019D1262-DD04-4499-82AD-4DC0671A5217}"/>
    <cellStyle name="40% - 강조색1 6 3 3 2 2 2" xfId="21255" xr:uid="{DD13210A-D5E9-497D-BA4D-051873F8B824}"/>
    <cellStyle name="40% - 강조색1 6 3 3 2 2 2 2" xfId="43304" xr:uid="{D8A92155-D25E-4B19-8EA8-257BCFA194D7}"/>
    <cellStyle name="40% - 강조색1 6 3 3 2 2 3" xfId="32284" xr:uid="{E823B299-56B4-4DB1-86DE-A286A57EA434}"/>
    <cellStyle name="40% - 강조색1 6 3 3 2 3" xfId="15745" xr:uid="{5810C063-9256-4D05-82F1-00C449A1B9F1}"/>
    <cellStyle name="40% - 강조색1 6 3 3 2 3 2" xfId="37794" xr:uid="{0CA28EE7-88EC-4B03-B2E8-B695A80DEB1A}"/>
    <cellStyle name="40% - 강조색1 6 3 3 2 4" xfId="26774" xr:uid="{99D5F258-0CBA-44A2-B526-31FC95826D7A}"/>
    <cellStyle name="40% - 강조색1 6 3 3 2 5" xfId="52932" xr:uid="{FA43D950-7838-470E-8C18-24C8A130E5CE}"/>
    <cellStyle name="40% - 강조색1 6 3 3 3" xfId="7471" xr:uid="{A640685D-E6A9-4EF0-BB7A-D6F663DCC716}"/>
    <cellStyle name="40% - 강조색1 6 3 3 3 2" xfId="18500" xr:uid="{76580465-315A-44D3-B069-538B4CD423EC}"/>
    <cellStyle name="40% - 강조색1 6 3 3 3 2 2" xfId="40549" xr:uid="{80EF496E-7CAC-44A6-A313-D9110E5A8FD6}"/>
    <cellStyle name="40% - 강조색1 6 3 3 3 3" xfId="29529" xr:uid="{B5738926-61DB-4B20-969A-EBF09DC93CE2}"/>
    <cellStyle name="40% - 강조색1 6 3 3 4" xfId="12990" xr:uid="{1566B595-DFCE-43CC-B397-B120AA48B3FD}"/>
    <cellStyle name="40% - 강조색1 6 3 3 4 2" xfId="35039" xr:uid="{6B808461-2000-4ABD-9D1F-3C20A8B3B283}"/>
    <cellStyle name="40% - 강조색1 6 3 3 5" xfId="24019" xr:uid="{41D4FE58-EECA-4FFE-9D91-987D8BEF7DD5}"/>
    <cellStyle name="40% - 강조색1 6 3 3 6" xfId="50177" xr:uid="{D383AB47-B300-4736-8CEA-3430974E5F4F}"/>
    <cellStyle name="40% - 강조색1 6 3 4" xfId="3324" xr:uid="{65842997-69B3-49AF-B171-B10A0FD3719B}"/>
    <cellStyle name="40% - 강조색1 6 3 4 2" xfId="8850" xr:uid="{EF5EB79D-1F9F-41F3-BD9F-1A466CB27934}"/>
    <cellStyle name="40% - 강조색1 6 3 4 2 2" xfId="19879" xr:uid="{F7E2D00B-E46E-4417-B913-04A518798A76}"/>
    <cellStyle name="40% - 강조색1 6 3 4 2 2 2" xfId="41928" xr:uid="{72E31B74-1CA9-48BC-B725-BAB856636F80}"/>
    <cellStyle name="40% - 강조색1 6 3 4 2 3" xfId="30908" xr:uid="{C6F08E1F-C7BC-4212-95CA-A671F55792E6}"/>
    <cellStyle name="40% - 강조색1 6 3 4 3" xfId="14369" xr:uid="{ED5119DC-527B-442A-98D2-11E0FEFF9FB5}"/>
    <cellStyle name="40% - 강조색1 6 3 4 3 2" xfId="36418" xr:uid="{B5900A52-BD59-4897-8D54-3459137BEA56}"/>
    <cellStyle name="40% - 강조색1 6 3 4 4" xfId="25398" xr:uid="{9F73DD01-2E91-4D50-A84C-B430216C4263}"/>
    <cellStyle name="40% - 강조색1 6 3 4 5" xfId="51556" xr:uid="{3C55B0BA-A2F1-4B91-9028-BEE26FB95D04}"/>
    <cellStyle name="40% - 강조색1 6 3 5" xfId="6095" xr:uid="{A4EFC4E8-C00E-4AE9-813B-23CC82D52D74}"/>
    <cellStyle name="40% - 강조색1 6 3 5 2" xfId="17124" xr:uid="{DB22DD9D-989B-4265-BBE5-D02C85D228FB}"/>
    <cellStyle name="40% - 강조색1 6 3 5 2 2" xfId="39173" xr:uid="{4886EA90-01CE-48E2-A964-D97AA4AA7DA0}"/>
    <cellStyle name="40% - 강조색1 6 3 5 3" xfId="28153" xr:uid="{947CA327-7CBA-4341-9005-91889696F20D}"/>
    <cellStyle name="40% - 강조색1 6 3 5 4" xfId="54309" xr:uid="{D0A45768-5402-4E2F-8CBF-C5FA02A02FF1}"/>
    <cellStyle name="40% - 강조색1 6 3 6" xfId="11614" xr:uid="{B51DEC10-251A-496F-A75C-0D6FBD69B7B5}"/>
    <cellStyle name="40% - 강조색1 6 3 6 2" xfId="33663" xr:uid="{22FB2BE3-0F6F-4EE5-951C-8A9D5FA521B3}"/>
    <cellStyle name="40% - 강조색1 6 3 7" xfId="22643" xr:uid="{07F33CC3-D4D5-4D9A-BDDF-D10811E6F203}"/>
    <cellStyle name="40% - 강조색1 6 3 8" xfId="48800" xr:uid="{E98B0432-BE83-4EB8-A06C-CA634E13A6CF}"/>
    <cellStyle name="40% - 강조색1 6 4" xfId="876" xr:uid="{1DC4CDCE-9BC9-4ED5-A839-5B7484291C70}"/>
    <cellStyle name="40% - 강조색1 6 4 2" xfId="2270" xr:uid="{939B114D-D41B-4C29-BFE3-A9C00D140CEE}"/>
    <cellStyle name="40% - 강조색1 6 4 2 2" xfId="5046" xr:uid="{7A8C991D-9E78-4D03-A376-B8CB08CE68A8}"/>
    <cellStyle name="40% - 강조색1 6 4 2 2 2" xfId="10572" xr:uid="{9C18B36C-01C7-48C3-9E10-E3EFFEA044F2}"/>
    <cellStyle name="40% - 강조색1 6 4 2 2 2 2" xfId="21601" xr:uid="{E42E033E-F7FC-4233-9F23-786D6D438076}"/>
    <cellStyle name="40% - 강조색1 6 4 2 2 2 2 2" xfId="43650" xr:uid="{9395D8F6-4D0B-4E25-B94E-6CE859D4445C}"/>
    <cellStyle name="40% - 강조색1 6 4 2 2 2 3" xfId="32630" xr:uid="{A715A2A5-113D-45F6-B97E-0A8B49BECA5F}"/>
    <cellStyle name="40% - 강조색1 6 4 2 2 3" xfId="16091" xr:uid="{711DFDB6-6434-4964-BC59-66E8BF0035E6}"/>
    <cellStyle name="40% - 강조색1 6 4 2 2 3 2" xfId="38140" xr:uid="{50003FA3-5A35-4EF9-A775-41DEBBEAB525}"/>
    <cellStyle name="40% - 강조색1 6 4 2 2 4" xfId="27120" xr:uid="{8DAA5DDC-E619-46BA-99EB-0BD60D8FB5A4}"/>
    <cellStyle name="40% - 강조색1 6 4 2 2 5" xfId="53278" xr:uid="{9A420005-2D2C-4DE8-A36B-53D11FF9B6B1}"/>
    <cellStyle name="40% - 강조색1 6 4 2 3" xfId="7817" xr:uid="{A77742DB-F67F-4CCF-89CE-5D81A00DF63A}"/>
    <cellStyle name="40% - 강조색1 6 4 2 3 2" xfId="18846" xr:uid="{C5030265-9A77-4967-930E-8AD492ECE356}"/>
    <cellStyle name="40% - 강조색1 6 4 2 3 2 2" xfId="40895" xr:uid="{5D0ED436-30C7-4DAC-8C36-5F17AA51EB9A}"/>
    <cellStyle name="40% - 강조색1 6 4 2 3 3" xfId="29875" xr:uid="{F01E422D-26BA-464B-B257-95C31BE3EDD4}"/>
    <cellStyle name="40% - 강조색1 6 4 2 4" xfId="13336" xr:uid="{1817B317-52AB-4D67-8AF2-4B1CD459D154}"/>
    <cellStyle name="40% - 강조색1 6 4 2 4 2" xfId="35385" xr:uid="{20C90330-F2C3-46A3-A15E-B786217CD5BE}"/>
    <cellStyle name="40% - 강조색1 6 4 2 5" xfId="24365" xr:uid="{C8C0F065-365E-4C29-899D-B9108609F1AF}"/>
    <cellStyle name="40% - 강조색1 6 4 2 6" xfId="50523" xr:uid="{29D2504E-9F13-458A-BFF2-321DDB85990D}"/>
    <cellStyle name="40% - 강조색1 6 4 3" xfId="3670" xr:uid="{9D420DBD-9614-4B1C-89CE-BD96BF4497BC}"/>
    <cellStyle name="40% - 강조색1 6 4 3 2" xfId="9196" xr:uid="{D706BD18-8CB0-435D-B752-22F7F79AF4F5}"/>
    <cellStyle name="40% - 강조색1 6 4 3 2 2" xfId="20225" xr:uid="{B6F1972B-351E-4F91-8003-58C8EB55CC1A}"/>
    <cellStyle name="40% - 강조색1 6 4 3 2 2 2" xfId="42274" xr:uid="{4169D013-027E-4C7C-924C-9DDFDAEC5D72}"/>
    <cellStyle name="40% - 강조색1 6 4 3 2 3" xfId="31254" xr:uid="{5DE6A1FC-B8BB-44F6-A9B3-ECF61C0E3BDE}"/>
    <cellStyle name="40% - 강조색1 6 4 3 3" xfId="14715" xr:uid="{C7FE585A-F91D-433C-A3FF-D743D4718D82}"/>
    <cellStyle name="40% - 강조색1 6 4 3 3 2" xfId="36764" xr:uid="{5047CD2F-6A79-4B25-B8E0-D5139DDADBED}"/>
    <cellStyle name="40% - 강조색1 6 4 3 4" xfId="25744" xr:uid="{56FD93F8-6185-4BB6-A8F9-673F14EE3140}"/>
    <cellStyle name="40% - 강조색1 6 4 3 5" xfId="51902" xr:uid="{C5306F76-3B1C-42AD-BC53-9ADC89E0C3C1}"/>
    <cellStyle name="40% - 강조색1 6 4 4" xfId="6441" xr:uid="{B1E6C977-12A8-4CA9-ACC8-8F88F132B179}"/>
    <cellStyle name="40% - 강조색1 6 4 4 2" xfId="17470" xr:uid="{52A27BC0-FB5D-4641-8611-B0B0719F0CA6}"/>
    <cellStyle name="40% - 강조색1 6 4 4 2 2" xfId="39519" xr:uid="{89CB7FC1-FFF0-48DC-B8A9-B86A276822D2}"/>
    <cellStyle name="40% - 강조색1 6 4 4 3" xfId="28499" xr:uid="{32A0D11A-643C-41C0-9A2B-701F837AE52A}"/>
    <cellStyle name="40% - 강조색1 6 4 4 4" xfId="54655" xr:uid="{82977BBC-6B6E-493B-ABC6-5F28CAC30A4F}"/>
    <cellStyle name="40% - 강조색1 6 4 5" xfId="11960" xr:uid="{62EA74A4-593C-414A-B577-404068882CF7}"/>
    <cellStyle name="40% - 강조색1 6 4 5 2" xfId="34009" xr:uid="{EC4411B9-89A8-49F1-89BB-B561B0CC6FD1}"/>
    <cellStyle name="40% - 강조색1 6 4 6" xfId="22989" xr:uid="{163B51D2-1542-4133-980C-5446A18FDF1F}"/>
    <cellStyle name="40% - 강조색1 6 4 7" xfId="49146" xr:uid="{A374CC7B-0DF2-41D0-B78F-E7FFEB05C6F9}"/>
    <cellStyle name="40% - 강조색1 6 5" xfId="1582" xr:uid="{AAEF01D7-E3CC-4C75-A60C-3FF849C993F3}"/>
    <cellStyle name="40% - 강조색1 6 5 2" xfId="4358" xr:uid="{D383D95B-1F98-4BD2-B9D3-98A1282C5F7D}"/>
    <cellStyle name="40% - 강조색1 6 5 2 2" xfId="9884" xr:uid="{E65E1D77-35A0-4F16-A641-40940FC00388}"/>
    <cellStyle name="40% - 강조색1 6 5 2 2 2" xfId="20913" xr:uid="{77E38AA8-4D4E-49C2-8288-E5C22386609E}"/>
    <cellStyle name="40% - 강조색1 6 5 2 2 2 2" xfId="42962" xr:uid="{CD70BA82-24D4-4B83-B153-EBC27CE69EDD}"/>
    <cellStyle name="40% - 강조색1 6 5 2 2 3" xfId="31942" xr:uid="{4A2296EF-AFC1-40E8-85FE-578DC95C0065}"/>
    <cellStyle name="40% - 강조색1 6 5 2 3" xfId="15403" xr:uid="{B688DB1F-C159-4162-99E7-2175071DD74D}"/>
    <cellStyle name="40% - 강조색1 6 5 2 3 2" xfId="37452" xr:uid="{08344942-E02E-420C-88FB-74C004697496}"/>
    <cellStyle name="40% - 강조색1 6 5 2 4" xfId="26432" xr:uid="{B9B057F0-40C9-4F04-90E6-B0522B9D3982}"/>
    <cellStyle name="40% - 강조색1 6 5 2 5" xfId="52590" xr:uid="{9BB35B0E-6FC6-4C90-B292-A61235E39D17}"/>
    <cellStyle name="40% - 강조색1 6 5 3" xfId="7129" xr:uid="{8E4D7665-96F4-4AE8-B9D1-32CCE39E950A}"/>
    <cellStyle name="40% - 강조색1 6 5 3 2" xfId="18158" xr:uid="{EE2E7508-7FA9-49EC-AE4F-DDAB40589D2A}"/>
    <cellStyle name="40% - 강조색1 6 5 3 2 2" xfId="40207" xr:uid="{07235E06-E6DB-49A8-B864-B0174ADBB946}"/>
    <cellStyle name="40% - 강조색1 6 5 3 3" xfId="29187" xr:uid="{87B55849-7871-4A1F-8A63-2C2E7438808A}"/>
    <cellStyle name="40% - 강조색1 6 5 4" xfId="12648" xr:uid="{F9BEC546-7FA4-4CE3-A91D-5048D43679EB}"/>
    <cellStyle name="40% - 강조색1 6 5 4 2" xfId="34697" xr:uid="{59A57611-4D93-4462-8F85-9EBFCB394114}"/>
    <cellStyle name="40% - 강조색1 6 5 5" xfId="23677" xr:uid="{AD52ADE9-B8C3-4D5B-938A-8D813FFDC652}"/>
    <cellStyle name="40% - 강조색1 6 5 6" xfId="49835" xr:uid="{66CC8CFB-44E9-4A73-A3AD-1029650D8C69}"/>
    <cellStyle name="40% - 강조색1 6 6" xfId="2982" xr:uid="{2442E0C8-A256-4A27-A823-21233D848919}"/>
    <cellStyle name="40% - 강조색1 6 6 2" xfId="8508" xr:uid="{CF880C70-8D8B-42C3-B2B2-FEADC75ABA97}"/>
    <cellStyle name="40% - 강조색1 6 6 2 2" xfId="19537" xr:uid="{EBE4B0D5-C2AD-4715-BCE7-6AF5114FA90D}"/>
    <cellStyle name="40% - 강조색1 6 6 2 2 2" xfId="41586" xr:uid="{E525EEDF-3E89-452A-AE83-DDF030DBFF3E}"/>
    <cellStyle name="40% - 강조색1 6 6 2 3" xfId="30566" xr:uid="{80114F98-572E-41C2-AE51-5EBFA5EF21F2}"/>
    <cellStyle name="40% - 강조색1 6 6 3" xfId="14027" xr:uid="{1AB98DBD-895D-4C87-9D9A-69C21127ED8B}"/>
    <cellStyle name="40% - 강조색1 6 6 3 2" xfId="36076" xr:uid="{54A04D04-7B1B-464D-B840-F4D608ED8739}"/>
    <cellStyle name="40% - 강조색1 6 6 4" xfId="25056" xr:uid="{DD617C12-F38F-4C3F-AF66-588FBEA56DA8}"/>
    <cellStyle name="40% - 강조색1 6 6 5" xfId="51214" xr:uid="{22E311CC-A6ED-4741-99DB-2508FC6418DC}"/>
    <cellStyle name="40% - 강조색1 6 7" xfId="5753" xr:uid="{5E6D52EB-312F-41EA-8740-E9EC22AB9209}"/>
    <cellStyle name="40% - 강조색1 6 7 2" xfId="16782" xr:uid="{8FBD5867-7FCF-40D1-BD01-FD5763FA1E9C}"/>
    <cellStyle name="40% - 강조색1 6 7 2 2" xfId="38831" xr:uid="{8ACCDFF0-453D-43E3-BF6F-FC70C69FFD97}"/>
    <cellStyle name="40% - 강조색1 6 7 3" xfId="27811" xr:uid="{38C09DE4-CF60-4F23-A8ED-7FB624AB7D8F}"/>
    <cellStyle name="40% - 강조색1 6 7 4" xfId="53968" xr:uid="{74F5E123-08E8-4441-8CAF-79B9339A7769}"/>
    <cellStyle name="40% - 강조색1 6 8" xfId="11272" xr:uid="{89E3E896-C3F0-4CA7-81CA-3470C715A2B1}"/>
    <cellStyle name="40% - 강조색1 6 8 2" xfId="33321" xr:uid="{5750F3F4-82B6-420A-9199-69A5A918C605}"/>
    <cellStyle name="40% - 강조색1 6 9" xfId="22301" xr:uid="{64900438-8DF5-4A26-9446-FF29F1D0BDF8}"/>
    <cellStyle name="40% - 강조색1 7" xfId="134" xr:uid="{00000000-0005-0000-0000-00003D010000}"/>
    <cellStyle name="40% - 강조색1 7 10" xfId="48472" xr:uid="{68DEA722-CA65-435E-8250-D40749798CCD}"/>
    <cellStyle name="40% - 강조색1 7 2" xfId="263" xr:uid="{00000000-0005-0000-0000-00003E010000}"/>
    <cellStyle name="40% - 강조색1 7 2 2" xfId="623" xr:uid="{00000000-0005-0000-0000-00003F010000}"/>
    <cellStyle name="40% - 강조색1 7 2 2 2" xfId="1360" xr:uid="{A409514B-7D22-4C92-A0AD-AA2DA810E981}"/>
    <cellStyle name="40% - 강조색1 7 2 2 2 2" xfId="2754" xr:uid="{AE3DB996-6FBB-400C-9BE9-65E17FB8F828}"/>
    <cellStyle name="40% - 강조색1 7 2 2 2 2 2" xfId="5530" xr:uid="{7DCAF29A-5D6C-4E8F-B921-5133CFF5B518}"/>
    <cellStyle name="40% - 강조색1 7 2 2 2 2 2 2" xfId="11056" xr:uid="{7FBB3C04-570A-4D3E-9E61-4DAFFAA529E5}"/>
    <cellStyle name="40% - 강조색1 7 2 2 2 2 2 2 2" xfId="22085" xr:uid="{59022298-D27D-49B4-BD69-DF3AB035F5C2}"/>
    <cellStyle name="40% - 강조색1 7 2 2 2 2 2 2 2 2" xfId="44134" xr:uid="{A192669C-0A39-4884-B2EC-5B03BF9B815E}"/>
    <cellStyle name="40% - 강조색1 7 2 2 2 2 2 2 3" xfId="33114" xr:uid="{F7349123-5F17-416B-96F6-6628ABA561FA}"/>
    <cellStyle name="40% - 강조색1 7 2 2 2 2 2 3" xfId="16575" xr:uid="{452424FE-CBE8-4B5B-8BDC-3B647A660E8A}"/>
    <cellStyle name="40% - 강조색1 7 2 2 2 2 2 3 2" xfId="38624" xr:uid="{D6A8B525-4B48-4D0D-A9AC-246732806491}"/>
    <cellStyle name="40% - 강조색1 7 2 2 2 2 2 4" xfId="27604" xr:uid="{87ECBD64-EA87-4C90-81A1-0319EB660D49}"/>
    <cellStyle name="40% - 강조색1 7 2 2 2 2 2 5" xfId="53762" xr:uid="{3672A7A4-6910-44D4-BF64-4B19BEFEB129}"/>
    <cellStyle name="40% - 강조색1 7 2 2 2 2 3" xfId="8301" xr:uid="{3E23CCFD-DBC7-4E11-8278-6F37DB55C572}"/>
    <cellStyle name="40% - 강조색1 7 2 2 2 2 3 2" xfId="19330" xr:uid="{CC83E6C8-225E-4DDA-968E-7FB5E1D4289A}"/>
    <cellStyle name="40% - 강조색1 7 2 2 2 2 3 2 2" xfId="41379" xr:uid="{40C8AE21-F54B-4A91-A8F6-FF913F91CD12}"/>
    <cellStyle name="40% - 강조색1 7 2 2 2 2 3 3" xfId="30359" xr:uid="{3E9002DF-8939-41B7-86F2-DE60EAC2964F}"/>
    <cellStyle name="40% - 강조색1 7 2 2 2 2 4" xfId="13820" xr:uid="{9FD9AA7D-9B4D-43FE-B60F-8025C26BEA5F}"/>
    <cellStyle name="40% - 강조색1 7 2 2 2 2 4 2" xfId="35869" xr:uid="{8E5103A1-90B7-46A5-B9B6-9E4CB040858F}"/>
    <cellStyle name="40% - 강조색1 7 2 2 2 2 5" xfId="24849" xr:uid="{F5782572-A6C1-489A-B01E-DEFE261A6395}"/>
    <cellStyle name="40% - 강조색1 7 2 2 2 2 6" xfId="51007" xr:uid="{AD26377D-B0EF-49B3-AADF-0D69D4AE6042}"/>
    <cellStyle name="40% - 강조색1 7 2 2 2 3" xfId="4154" xr:uid="{3069D23A-7335-45E9-AA96-60C36D8B0383}"/>
    <cellStyle name="40% - 강조색1 7 2 2 2 3 2" xfId="9680" xr:uid="{46DC4F66-DDD9-4A98-BBB1-1C8ED2CB434E}"/>
    <cellStyle name="40% - 강조색1 7 2 2 2 3 2 2" xfId="20709" xr:uid="{EC912B4C-8486-450B-854C-FC1ED6FA5D4E}"/>
    <cellStyle name="40% - 강조색1 7 2 2 2 3 2 2 2" xfId="42758" xr:uid="{93773A22-500E-45EC-A299-AA09CC1A3295}"/>
    <cellStyle name="40% - 강조색1 7 2 2 2 3 2 3" xfId="31738" xr:uid="{8ECA9348-3892-4578-B6B4-F8ACD30115AF}"/>
    <cellStyle name="40% - 강조색1 7 2 2 2 3 3" xfId="15199" xr:uid="{F1F4D5A6-827E-4132-95EB-8EAFDFD23E5B}"/>
    <cellStyle name="40% - 강조색1 7 2 2 2 3 3 2" xfId="37248" xr:uid="{F527F200-AEE5-406F-BE14-BB07593ABD31}"/>
    <cellStyle name="40% - 강조색1 7 2 2 2 3 4" xfId="26228" xr:uid="{21922DA7-4159-4921-B90A-A587309FF899}"/>
    <cellStyle name="40% - 강조색1 7 2 2 2 3 5" xfId="52386" xr:uid="{CFF1445D-AD6C-42EE-94B3-E9B7707BB5F8}"/>
    <cellStyle name="40% - 강조색1 7 2 2 2 4" xfId="6925" xr:uid="{F22D5D30-1F1D-4352-92FC-3F1038AE8503}"/>
    <cellStyle name="40% - 강조색1 7 2 2 2 4 2" xfId="17954" xr:uid="{AC63EFCF-F86F-4538-A21B-CEA5286B30F3}"/>
    <cellStyle name="40% - 강조색1 7 2 2 2 4 2 2" xfId="40003" xr:uid="{36FF6BF7-EF05-4E13-A2FF-6EBD2576D70D}"/>
    <cellStyle name="40% - 강조색1 7 2 2 2 4 3" xfId="28983" xr:uid="{EE8231E1-4DBA-4783-9F09-4B45EC8DB5BC}"/>
    <cellStyle name="40% - 강조색1 7 2 2 2 4 4" xfId="55139" xr:uid="{5E67D997-A0EB-45C2-97C2-01118D4E4A24}"/>
    <cellStyle name="40% - 강조색1 7 2 2 2 5" xfId="12444" xr:uid="{A3145C75-9B97-4E07-B5C1-380EE2B61A07}"/>
    <cellStyle name="40% - 강조색1 7 2 2 2 5 2" xfId="34493" xr:uid="{7295162D-38B4-4F4D-A267-302018C768B4}"/>
    <cellStyle name="40% - 강조색1 7 2 2 2 6" xfId="23473" xr:uid="{B7BD8BF4-06F0-4701-AF1A-5E9306747045}"/>
    <cellStyle name="40% - 강조색1 7 2 2 2 7" xfId="49630" xr:uid="{454A3CD4-E9B0-40AC-AECC-A44362AEE7E4}"/>
    <cellStyle name="40% - 강조색1 7 2 2 3" xfId="2066" xr:uid="{99B07251-D25C-49D8-82E0-33D3EDA55F72}"/>
    <cellStyle name="40% - 강조색1 7 2 2 3 2" xfId="4842" xr:uid="{7265842C-09E3-4850-A7CC-5D6DEA562F49}"/>
    <cellStyle name="40% - 강조색1 7 2 2 3 2 2" xfId="10368" xr:uid="{5054D358-0A83-4727-B887-2CB0DB4C4523}"/>
    <cellStyle name="40% - 강조색1 7 2 2 3 2 2 2" xfId="21397" xr:uid="{C43EEF8C-FDFC-46C1-9BAB-3AA76FD98AEE}"/>
    <cellStyle name="40% - 강조색1 7 2 2 3 2 2 2 2" xfId="43446" xr:uid="{3435F830-A8F5-4494-B7C9-942B30FA0515}"/>
    <cellStyle name="40% - 강조색1 7 2 2 3 2 2 3" xfId="32426" xr:uid="{FB67EE5A-F616-4431-86EF-4B9B7A250A73}"/>
    <cellStyle name="40% - 강조색1 7 2 2 3 2 3" xfId="15887" xr:uid="{DB617292-4E0C-4ACA-99B8-E63930A73311}"/>
    <cellStyle name="40% - 강조색1 7 2 2 3 2 3 2" xfId="37936" xr:uid="{DAC5714D-41CA-4640-B024-D10BA2FEEE84}"/>
    <cellStyle name="40% - 강조색1 7 2 2 3 2 4" xfId="26916" xr:uid="{EE735E77-E66D-4A42-B319-630D606D0AF3}"/>
    <cellStyle name="40% - 강조색1 7 2 2 3 2 5" xfId="53074" xr:uid="{15F0DDBF-65DB-4435-B14E-0864B443F40A}"/>
    <cellStyle name="40% - 강조색1 7 2 2 3 3" xfId="7613" xr:uid="{84C6FCB2-3266-425C-A358-736E91F6A8F3}"/>
    <cellStyle name="40% - 강조색1 7 2 2 3 3 2" xfId="18642" xr:uid="{FBA34985-A5C4-4712-9A20-01594AC553AA}"/>
    <cellStyle name="40% - 강조색1 7 2 2 3 3 2 2" xfId="40691" xr:uid="{181F2E64-892D-4EF1-B613-C46EACAB09EC}"/>
    <cellStyle name="40% - 강조색1 7 2 2 3 3 3" xfId="29671" xr:uid="{4DE888EB-6F72-4976-B430-489C89892AEB}"/>
    <cellStyle name="40% - 강조색1 7 2 2 3 4" xfId="13132" xr:uid="{BF5BDFD2-8F30-4A3C-B541-1B9204AA4657}"/>
    <cellStyle name="40% - 강조색1 7 2 2 3 4 2" xfId="35181" xr:uid="{CD04FF16-2F32-4BF0-9922-3F9C878EB6E2}"/>
    <cellStyle name="40% - 강조색1 7 2 2 3 5" xfId="24161" xr:uid="{7006FCF6-3DC8-42EA-9FEA-6CA19B88D735}"/>
    <cellStyle name="40% - 강조색1 7 2 2 3 6" xfId="50319" xr:uid="{B94F69EB-7E55-4FC4-A4DB-B589F9B8A8F9}"/>
    <cellStyle name="40% - 강조색1 7 2 2 4" xfId="3466" xr:uid="{14AA3194-7E62-4B80-8CC9-2C1D1326B7CB}"/>
    <cellStyle name="40% - 강조색1 7 2 2 4 2" xfId="8992" xr:uid="{327382D3-2147-4E9A-A93C-A09EC5FB330B}"/>
    <cellStyle name="40% - 강조색1 7 2 2 4 2 2" xfId="20021" xr:uid="{43C359C5-40A2-4A0B-9685-234195EDB9D8}"/>
    <cellStyle name="40% - 강조색1 7 2 2 4 2 2 2" xfId="42070" xr:uid="{154B2E75-1403-4A3C-95CA-3BE1F06CB3B5}"/>
    <cellStyle name="40% - 강조색1 7 2 2 4 2 3" xfId="31050" xr:uid="{8FAD4D07-7091-476E-AE3D-C8CAE885C24E}"/>
    <cellStyle name="40% - 강조색1 7 2 2 4 3" xfId="14511" xr:uid="{FCCC89DB-D997-4DF3-B80C-9BDE2981A05A}"/>
    <cellStyle name="40% - 강조색1 7 2 2 4 3 2" xfId="36560" xr:uid="{EFF55EB7-50A1-4D34-94B1-0F7DCA4AEFDB}"/>
    <cellStyle name="40% - 강조색1 7 2 2 4 4" xfId="25540" xr:uid="{28531FA8-D0AB-47A8-99D2-663811A76284}"/>
    <cellStyle name="40% - 강조색1 7 2 2 4 5" xfId="51698" xr:uid="{8CBCEBC6-AEDF-4E41-BCF3-DC94CBFF99EF}"/>
    <cellStyle name="40% - 강조색1 7 2 2 5" xfId="6237" xr:uid="{B57A3918-ABFC-4C70-8E68-816E2E9F88E5}"/>
    <cellStyle name="40% - 강조색1 7 2 2 5 2" xfId="17266" xr:uid="{54ED8368-A67D-4357-85B4-5E1DBCCC3831}"/>
    <cellStyle name="40% - 강조색1 7 2 2 5 2 2" xfId="39315" xr:uid="{883F6308-F27F-416A-9E81-D2EC7EA23912}"/>
    <cellStyle name="40% - 강조색1 7 2 2 5 3" xfId="28295" xr:uid="{CDC58E9E-AE6D-4D62-A2CC-4CE5646331E0}"/>
    <cellStyle name="40% - 강조색1 7 2 2 5 4" xfId="54451" xr:uid="{1B157412-709A-4E9C-BCD3-74D4E7B1AA21}"/>
    <cellStyle name="40% - 강조색1 7 2 2 6" xfId="11756" xr:uid="{369680A9-341F-4870-BFAB-7CC70E442A1B}"/>
    <cellStyle name="40% - 강조색1 7 2 2 6 2" xfId="33805" xr:uid="{E10EC108-0B2E-40D7-96C9-A7F16BA6A971}"/>
    <cellStyle name="40% - 강조색1 7 2 2 7" xfId="22785" xr:uid="{23A359F3-0839-4000-8380-C384193CCC29}"/>
    <cellStyle name="40% - 강조색1 7 2 2 8" xfId="48942" xr:uid="{02DA4D90-C167-44A7-BD4E-7D9473DFE53F}"/>
    <cellStyle name="40% - 강조색1 7 2 3" xfId="1018" xr:uid="{0FB9EA79-0CB1-4B4E-A738-5C6D32AA9F50}"/>
    <cellStyle name="40% - 강조색1 7 2 3 2" xfId="2412" xr:uid="{55F8810A-538F-45DA-B25A-72ED049D8816}"/>
    <cellStyle name="40% - 강조색1 7 2 3 2 2" xfId="5188" xr:uid="{6B208515-8907-4FBF-9F75-45CD46F8716D}"/>
    <cellStyle name="40% - 강조색1 7 2 3 2 2 2" xfId="10714" xr:uid="{CA975D0A-BC92-4E5A-B51B-0668A5F93290}"/>
    <cellStyle name="40% - 강조색1 7 2 3 2 2 2 2" xfId="21743" xr:uid="{09A13C1A-5434-440F-AA0D-8AF6ECD75D6E}"/>
    <cellStyle name="40% - 강조색1 7 2 3 2 2 2 2 2" xfId="43792" xr:uid="{9B96B381-6E83-4296-9B95-7E7478E1E6BA}"/>
    <cellStyle name="40% - 강조색1 7 2 3 2 2 2 3" xfId="32772" xr:uid="{3A7DAF88-D984-415F-AA75-4F15CBE69CCD}"/>
    <cellStyle name="40% - 강조색1 7 2 3 2 2 3" xfId="16233" xr:uid="{A832670B-2507-4BB1-A29E-27EA79411BA8}"/>
    <cellStyle name="40% - 강조색1 7 2 3 2 2 3 2" xfId="38282" xr:uid="{D5083C83-1B86-4D8B-9594-7BF0E4AFC729}"/>
    <cellStyle name="40% - 강조색1 7 2 3 2 2 4" xfId="27262" xr:uid="{9CFD2A15-4C3D-4800-9DB4-C2B51760A270}"/>
    <cellStyle name="40% - 강조색1 7 2 3 2 2 5" xfId="53420" xr:uid="{24BB0925-A837-4003-9495-11AE0A919BD0}"/>
    <cellStyle name="40% - 강조색1 7 2 3 2 3" xfId="7959" xr:uid="{59A45887-6238-43C4-B7DA-84B2D3EA39E3}"/>
    <cellStyle name="40% - 강조색1 7 2 3 2 3 2" xfId="18988" xr:uid="{23B4B0E2-5C3A-4E6E-BB24-5081524BE457}"/>
    <cellStyle name="40% - 강조색1 7 2 3 2 3 2 2" xfId="41037" xr:uid="{234A82D9-0EB5-4DD3-8458-6FB76879925B}"/>
    <cellStyle name="40% - 강조색1 7 2 3 2 3 3" xfId="30017" xr:uid="{770FBC64-55FF-47CB-B215-7AFA240EAEC6}"/>
    <cellStyle name="40% - 강조색1 7 2 3 2 4" xfId="13478" xr:uid="{A840C13D-3DD7-4ECC-852F-B043666CFD80}"/>
    <cellStyle name="40% - 강조색1 7 2 3 2 4 2" xfId="35527" xr:uid="{3CC0EACA-AD1D-4515-B59E-7AE12DEA481B}"/>
    <cellStyle name="40% - 강조색1 7 2 3 2 5" xfId="24507" xr:uid="{DB86643B-122A-47AD-9936-C13009DFA255}"/>
    <cellStyle name="40% - 강조색1 7 2 3 2 6" xfId="50665" xr:uid="{93E7D53E-B176-47E6-8C69-0494DE50C12C}"/>
    <cellStyle name="40% - 강조색1 7 2 3 3" xfId="3812" xr:uid="{37E81C25-31D7-4F99-A210-D3494D1C221F}"/>
    <cellStyle name="40% - 강조색1 7 2 3 3 2" xfId="9338" xr:uid="{459738BF-0805-4229-9BDB-3A237A0F78AC}"/>
    <cellStyle name="40% - 강조색1 7 2 3 3 2 2" xfId="20367" xr:uid="{EC5C2E3A-E030-4172-B08B-ACF238C3AF93}"/>
    <cellStyle name="40% - 강조색1 7 2 3 3 2 2 2" xfId="42416" xr:uid="{CF0A7790-091E-4DED-9611-B2C52DA4B4C5}"/>
    <cellStyle name="40% - 강조색1 7 2 3 3 2 3" xfId="31396" xr:uid="{61891C8C-613C-4727-BE66-87D3519887D1}"/>
    <cellStyle name="40% - 강조색1 7 2 3 3 3" xfId="14857" xr:uid="{5745B268-F63A-47FC-B5E7-A645A09A7620}"/>
    <cellStyle name="40% - 강조색1 7 2 3 3 3 2" xfId="36906" xr:uid="{07A5F1FA-4AA9-4AE9-92AC-9AB4233C874A}"/>
    <cellStyle name="40% - 강조색1 7 2 3 3 4" xfId="25886" xr:uid="{9F4B88FF-9CA6-41BD-A17D-F98CBD29E33F}"/>
    <cellStyle name="40% - 강조색1 7 2 3 3 5" xfId="52044" xr:uid="{40F4DD95-DE27-4D78-8392-1DD70C5F27E8}"/>
    <cellStyle name="40% - 강조색1 7 2 3 4" xfId="6583" xr:uid="{B5DDCA39-9221-4BD1-976A-BFED646AEA2D}"/>
    <cellStyle name="40% - 강조색1 7 2 3 4 2" xfId="17612" xr:uid="{91018BBC-FD8C-4EEE-95F4-73AD2630B804}"/>
    <cellStyle name="40% - 강조색1 7 2 3 4 2 2" xfId="39661" xr:uid="{E1839829-727C-4BC0-8BA5-F697CB95BF95}"/>
    <cellStyle name="40% - 강조색1 7 2 3 4 3" xfId="28641" xr:uid="{C0E877BC-404B-4659-81C7-DE14624DCC06}"/>
    <cellStyle name="40% - 강조색1 7 2 3 4 4" xfId="54797" xr:uid="{F0C41FE7-3E82-44D3-8894-B58D01555E73}"/>
    <cellStyle name="40% - 강조색1 7 2 3 5" xfId="12102" xr:uid="{558F47DD-5F24-4425-A325-C66145351236}"/>
    <cellStyle name="40% - 강조색1 7 2 3 5 2" xfId="34151" xr:uid="{9944AC65-9948-4EF1-90D2-4F1DD9C0C0F3}"/>
    <cellStyle name="40% - 강조색1 7 2 3 6" xfId="23131" xr:uid="{89D03262-8D30-42F9-94BD-5EE48D7E054E}"/>
    <cellStyle name="40% - 강조색1 7 2 3 7" xfId="49288" xr:uid="{1C55EC19-BFF2-4C36-9D05-F0DE713960FC}"/>
    <cellStyle name="40% - 강조색1 7 2 4" xfId="1724" xr:uid="{A7490183-600C-42B9-8FCB-2E1FD01487AA}"/>
    <cellStyle name="40% - 강조색1 7 2 4 2" xfId="4500" xr:uid="{5786B27B-62D5-4CC4-A9C8-75594F235C85}"/>
    <cellStyle name="40% - 강조색1 7 2 4 2 2" xfId="10026" xr:uid="{386592D6-F46B-402C-959B-37B146FA068E}"/>
    <cellStyle name="40% - 강조색1 7 2 4 2 2 2" xfId="21055" xr:uid="{96917301-B277-436C-8B66-BF488C9A5DC1}"/>
    <cellStyle name="40% - 강조색1 7 2 4 2 2 2 2" xfId="43104" xr:uid="{A23379F9-BF47-4C54-B8F3-E47CFAFCDA75}"/>
    <cellStyle name="40% - 강조색1 7 2 4 2 2 3" xfId="32084" xr:uid="{625533C0-61F5-4C45-A18B-38342248C28B}"/>
    <cellStyle name="40% - 강조색1 7 2 4 2 3" xfId="15545" xr:uid="{CE3D1522-284A-45E9-8F2D-037DAF30CDBE}"/>
    <cellStyle name="40% - 강조색1 7 2 4 2 3 2" xfId="37594" xr:uid="{EF29E6E0-5061-4E89-BC3B-210500A2F0E4}"/>
    <cellStyle name="40% - 강조색1 7 2 4 2 4" xfId="26574" xr:uid="{622CED2D-1FB2-4690-8517-5185367F1D43}"/>
    <cellStyle name="40% - 강조색1 7 2 4 2 5" xfId="52732" xr:uid="{AF59998B-0463-4BED-B8F4-5A7A069CD897}"/>
    <cellStyle name="40% - 강조색1 7 2 4 3" xfId="7271" xr:uid="{5BA75B0D-EF8E-4470-A88D-5F4A338EDE70}"/>
    <cellStyle name="40% - 강조색1 7 2 4 3 2" xfId="18300" xr:uid="{571F1A1F-47AF-46A3-B209-31BEA4C11A81}"/>
    <cellStyle name="40% - 강조색1 7 2 4 3 2 2" xfId="40349" xr:uid="{941A6EC8-54D1-4990-8C29-0DA1FD94F97F}"/>
    <cellStyle name="40% - 강조색1 7 2 4 3 3" xfId="29329" xr:uid="{B1217DD4-BEF2-40FD-BF5F-26C81153C1C1}"/>
    <cellStyle name="40% - 강조색1 7 2 4 4" xfId="12790" xr:uid="{1F04CAA8-0365-4055-8FE8-642A4D6F4005}"/>
    <cellStyle name="40% - 강조색1 7 2 4 4 2" xfId="34839" xr:uid="{5A3B28E0-8395-4784-AD3A-F3869F7C1F26}"/>
    <cellStyle name="40% - 강조색1 7 2 4 5" xfId="23819" xr:uid="{CB3571EF-2613-4E37-82E3-CB1C2CD80B52}"/>
    <cellStyle name="40% - 강조색1 7 2 4 6" xfId="49977" xr:uid="{81CA9DAF-BEDC-4BFC-8C12-8162656C771B}"/>
    <cellStyle name="40% - 강조색1 7 2 5" xfId="3124" xr:uid="{D03EF3C1-EBAB-44A5-9A24-53760385C6E2}"/>
    <cellStyle name="40% - 강조색1 7 2 5 2" xfId="8650" xr:uid="{9B6B4913-C9D0-4C3E-B9D0-6E14CF32767D}"/>
    <cellStyle name="40% - 강조색1 7 2 5 2 2" xfId="19679" xr:uid="{61E8397E-8769-43B1-954B-CB0663EC3EED}"/>
    <cellStyle name="40% - 강조색1 7 2 5 2 2 2" xfId="41728" xr:uid="{14B74FF0-AFF5-4811-BA29-D5C33D44C71E}"/>
    <cellStyle name="40% - 강조색1 7 2 5 2 3" xfId="30708" xr:uid="{894005F4-C0FD-4585-A544-EC586F83448A}"/>
    <cellStyle name="40% - 강조색1 7 2 5 3" xfId="14169" xr:uid="{0F8705DF-FA9A-4550-A856-EB86C259B104}"/>
    <cellStyle name="40% - 강조색1 7 2 5 3 2" xfId="36218" xr:uid="{5F51031E-91DE-47FC-BF84-0CC51EF7D89E}"/>
    <cellStyle name="40% - 강조색1 7 2 5 4" xfId="25198" xr:uid="{7A76DE5B-25A7-461F-9B8D-384AB3837678}"/>
    <cellStyle name="40% - 강조색1 7 2 5 5" xfId="51356" xr:uid="{03A685FF-1087-4C44-90AC-FEDBF39E47AC}"/>
    <cellStyle name="40% - 강조색1 7 2 6" xfId="5895" xr:uid="{7B3C7248-414E-4806-AC93-151DA7559B0C}"/>
    <cellStyle name="40% - 강조색1 7 2 6 2" xfId="16924" xr:uid="{BFB1D1F3-DA0A-4CCD-97EB-4F4E550829F4}"/>
    <cellStyle name="40% - 강조색1 7 2 6 2 2" xfId="38973" xr:uid="{7CE94A10-174A-432B-9CD7-4447F6FF1A0C}"/>
    <cellStyle name="40% - 강조색1 7 2 6 3" xfId="27953" xr:uid="{64DFD6AD-1A71-4D51-A74A-5AD196BB366D}"/>
    <cellStyle name="40% - 강조색1 7 2 6 4" xfId="54110" xr:uid="{FF6ADA0F-8F09-4FAB-B8E5-58E490E7D7E7}"/>
    <cellStyle name="40% - 강조색1 7 2 7" xfId="11414" xr:uid="{DF7785B1-3A91-48C7-B38F-35996BC8D78B}"/>
    <cellStyle name="40% - 강조색1 7 2 7 2" xfId="33463" xr:uid="{534EF30C-1DB2-4B99-A863-253C0EC42BA4}"/>
    <cellStyle name="40% - 강조색1 7 2 8" xfId="22443" xr:uid="{7188E042-FA8E-462A-9818-B795760F990B}"/>
    <cellStyle name="40% - 강조색1 7 2 9" xfId="48601" xr:uid="{BE689957-214F-481A-91B1-BE1456F9C306}"/>
    <cellStyle name="40% - 강조색1 7 3" xfId="494" xr:uid="{00000000-0005-0000-0000-000040010000}"/>
    <cellStyle name="40% - 강조색1 7 3 2" xfId="1231" xr:uid="{BA406A6C-33BE-4912-8A1B-60A51FF5BE40}"/>
    <cellStyle name="40% - 강조색1 7 3 2 2" xfId="2625" xr:uid="{4B45F4C1-25DE-45CD-BCDC-2BB3C25F2FCE}"/>
    <cellStyle name="40% - 강조색1 7 3 2 2 2" xfId="5401" xr:uid="{F7E98378-1984-402F-90C4-9C9D3610CCEC}"/>
    <cellStyle name="40% - 강조색1 7 3 2 2 2 2" xfId="10927" xr:uid="{0A1EF2C0-BB6A-4EB0-93A8-E3058B2B46E7}"/>
    <cellStyle name="40% - 강조색1 7 3 2 2 2 2 2" xfId="21956" xr:uid="{8CD073AA-35FA-4862-814D-2277075891E3}"/>
    <cellStyle name="40% - 강조색1 7 3 2 2 2 2 2 2" xfId="44005" xr:uid="{5DDD54BD-9E83-4D1A-9376-69A1D6909636}"/>
    <cellStyle name="40% - 강조색1 7 3 2 2 2 2 3" xfId="32985" xr:uid="{A8BF1441-23C4-424B-B9A7-28E3618B2AB2}"/>
    <cellStyle name="40% - 강조색1 7 3 2 2 2 3" xfId="16446" xr:uid="{281EB6EE-EB63-4980-9B37-A56A5AED048D}"/>
    <cellStyle name="40% - 강조색1 7 3 2 2 2 3 2" xfId="38495" xr:uid="{AAE17ED8-4078-447F-8E0D-AD205E1CA009}"/>
    <cellStyle name="40% - 강조색1 7 3 2 2 2 4" xfId="27475" xr:uid="{A13D6427-61FF-4480-A88E-5D3AA2A92BAB}"/>
    <cellStyle name="40% - 강조색1 7 3 2 2 2 5" xfId="53633" xr:uid="{E22BEC55-B15C-4C47-9E44-A1360A989B2E}"/>
    <cellStyle name="40% - 강조색1 7 3 2 2 3" xfId="8172" xr:uid="{B057FC75-990A-42B4-90A4-FAFC89D0560C}"/>
    <cellStyle name="40% - 강조색1 7 3 2 2 3 2" xfId="19201" xr:uid="{B7356077-8440-4995-AAA8-EE48534408F6}"/>
    <cellStyle name="40% - 강조색1 7 3 2 2 3 2 2" xfId="41250" xr:uid="{EB0EDBD6-736E-410D-A9FE-8427ECDC8606}"/>
    <cellStyle name="40% - 강조색1 7 3 2 2 3 3" xfId="30230" xr:uid="{EC9193A1-52EE-4F54-B78B-1254847F7A90}"/>
    <cellStyle name="40% - 강조색1 7 3 2 2 4" xfId="13691" xr:uid="{7B493833-2E1C-45A1-B6F8-59EEC4EC44AA}"/>
    <cellStyle name="40% - 강조색1 7 3 2 2 4 2" xfId="35740" xr:uid="{00016156-42BB-4CE0-A1F6-E98B817936D1}"/>
    <cellStyle name="40% - 강조색1 7 3 2 2 5" xfId="24720" xr:uid="{6047FFC8-690B-4909-A759-80F6611AA897}"/>
    <cellStyle name="40% - 강조색1 7 3 2 2 6" xfId="50878" xr:uid="{9D756AD1-F2DF-4943-9293-813CC6139E8C}"/>
    <cellStyle name="40% - 강조색1 7 3 2 3" xfId="4025" xr:uid="{6C0D51A1-AE4D-47DF-A340-23D5527AF457}"/>
    <cellStyle name="40% - 강조색1 7 3 2 3 2" xfId="9551" xr:uid="{F0D6D434-385C-4101-9A24-03A8ABDF26CE}"/>
    <cellStyle name="40% - 강조색1 7 3 2 3 2 2" xfId="20580" xr:uid="{D7031CEE-D2BC-4C9B-8CC2-FE4F109E74BF}"/>
    <cellStyle name="40% - 강조색1 7 3 2 3 2 2 2" xfId="42629" xr:uid="{8C84DEE6-76A8-4742-A78B-6170A8C04FCD}"/>
    <cellStyle name="40% - 강조색1 7 3 2 3 2 3" xfId="31609" xr:uid="{07900E92-1898-48E9-B121-5D35145E74F0}"/>
    <cellStyle name="40% - 강조색1 7 3 2 3 3" xfId="15070" xr:uid="{4D19DC3B-C818-432C-B3D3-69FDB91EC5FC}"/>
    <cellStyle name="40% - 강조색1 7 3 2 3 3 2" xfId="37119" xr:uid="{675F004B-37F1-4A68-B561-6A56BF980FBB}"/>
    <cellStyle name="40% - 강조색1 7 3 2 3 4" xfId="26099" xr:uid="{1145922C-388F-4429-96C8-D22F5CD0661A}"/>
    <cellStyle name="40% - 강조색1 7 3 2 3 5" xfId="52257" xr:uid="{C49ED121-0BDF-4677-92FD-1DABEBF64032}"/>
    <cellStyle name="40% - 강조색1 7 3 2 4" xfId="6796" xr:uid="{39849E76-5D18-4EA0-ACD9-F10445152A18}"/>
    <cellStyle name="40% - 강조색1 7 3 2 4 2" xfId="17825" xr:uid="{BDBBD217-4CC3-41F5-B795-6214B876AEB9}"/>
    <cellStyle name="40% - 강조색1 7 3 2 4 2 2" xfId="39874" xr:uid="{BE18F425-36EB-4B05-8292-F70A4D644995}"/>
    <cellStyle name="40% - 강조색1 7 3 2 4 3" xfId="28854" xr:uid="{743644EA-E230-49BF-BD85-980B91FF1E39}"/>
    <cellStyle name="40% - 강조색1 7 3 2 4 4" xfId="55010" xr:uid="{831683BD-C898-4191-A8AA-96756ED245BC}"/>
    <cellStyle name="40% - 강조색1 7 3 2 5" xfId="12315" xr:uid="{CF274211-17A4-448F-B70F-CEB618402FEA}"/>
    <cellStyle name="40% - 강조색1 7 3 2 5 2" xfId="34364" xr:uid="{24147052-6DCC-48A2-B2CE-C641F6942600}"/>
    <cellStyle name="40% - 강조색1 7 3 2 6" xfId="23344" xr:uid="{881EDE77-8F00-4F1B-A6EE-3D3D25E4434D}"/>
    <cellStyle name="40% - 강조색1 7 3 2 7" xfId="49501" xr:uid="{7D11CBF8-86F5-4694-A6BB-DEE36C10AE87}"/>
    <cellStyle name="40% - 강조색1 7 3 3" xfId="1937" xr:uid="{38202033-2000-4726-85C9-9B78087D6DDD}"/>
    <cellStyle name="40% - 강조색1 7 3 3 2" xfId="4713" xr:uid="{9FDD495C-9A31-499E-A14B-623CB1E1D545}"/>
    <cellStyle name="40% - 강조색1 7 3 3 2 2" xfId="10239" xr:uid="{BF0C8818-5EC5-4932-A981-F3EE672310E1}"/>
    <cellStyle name="40% - 강조색1 7 3 3 2 2 2" xfId="21268" xr:uid="{EDA951A8-CA47-4E72-84E4-B9069BB86AC5}"/>
    <cellStyle name="40% - 강조색1 7 3 3 2 2 2 2" xfId="43317" xr:uid="{43FE0FFA-1BEC-48C6-80A0-84517B89A867}"/>
    <cellStyle name="40% - 강조색1 7 3 3 2 2 3" xfId="32297" xr:uid="{0673C70F-2751-4010-B416-C2811A39BD0B}"/>
    <cellStyle name="40% - 강조색1 7 3 3 2 3" xfId="15758" xr:uid="{D30E2A90-0438-4654-88AE-CF715AC0C68D}"/>
    <cellStyle name="40% - 강조색1 7 3 3 2 3 2" xfId="37807" xr:uid="{DB58B248-D82F-41A2-A8C8-BC2EE0F5450D}"/>
    <cellStyle name="40% - 강조색1 7 3 3 2 4" xfId="26787" xr:uid="{72226D28-7624-493C-84D0-51C924CCA7EC}"/>
    <cellStyle name="40% - 강조색1 7 3 3 2 5" xfId="52945" xr:uid="{29BF8D0A-0769-4E94-A651-67CD6E736CD3}"/>
    <cellStyle name="40% - 강조색1 7 3 3 3" xfId="7484" xr:uid="{C6232B42-E9D0-4CBB-9611-3E9B7B7E5E22}"/>
    <cellStyle name="40% - 강조색1 7 3 3 3 2" xfId="18513" xr:uid="{FE7CAB98-579A-4104-903B-80229039916F}"/>
    <cellStyle name="40% - 강조색1 7 3 3 3 2 2" xfId="40562" xr:uid="{A335044E-3D22-4C3B-8532-09C612645776}"/>
    <cellStyle name="40% - 강조색1 7 3 3 3 3" xfId="29542" xr:uid="{060430DC-135B-4FDA-AF53-D7B05F5EC924}"/>
    <cellStyle name="40% - 강조색1 7 3 3 4" xfId="13003" xr:uid="{04AEE43A-8CCF-4F63-A776-8184493E74F1}"/>
    <cellStyle name="40% - 강조색1 7 3 3 4 2" xfId="35052" xr:uid="{F71F5D62-6B27-49E3-AC44-F6A2763147F1}"/>
    <cellStyle name="40% - 강조색1 7 3 3 5" xfId="24032" xr:uid="{710941B2-970E-46CA-BCAC-3CC6195A54C1}"/>
    <cellStyle name="40% - 강조색1 7 3 3 6" xfId="50190" xr:uid="{2B257C18-2FD6-4A42-ACB3-2126D74C8291}"/>
    <cellStyle name="40% - 강조색1 7 3 4" xfId="3337" xr:uid="{6FF7ECA0-9E05-43C0-A27D-0A4939A24FD4}"/>
    <cellStyle name="40% - 강조색1 7 3 4 2" xfId="8863" xr:uid="{9C8D5BB4-E94A-4235-B8E3-AA17DEF54D75}"/>
    <cellStyle name="40% - 강조색1 7 3 4 2 2" xfId="19892" xr:uid="{C9B4F5F9-41AB-41D9-8BF0-15D1FF0E3788}"/>
    <cellStyle name="40% - 강조색1 7 3 4 2 2 2" xfId="41941" xr:uid="{B13F03F0-BD51-4076-8C2A-DC9B6C8ADF12}"/>
    <cellStyle name="40% - 강조색1 7 3 4 2 3" xfId="30921" xr:uid="{BD3E64DC-28A0-4733-BBAF-B8A25F7AED95}"/>
    <cellStyle name="40% - 강조색1 7 3 4 3" xfId="14382" xr:uid="{7739206C-BC30-49DD-AC9C-3B6B80B68BDA}"/>
    <cellStyle name="40% - 강조색1 7 3 4 3 2" xfId="36431" xr:uid="{BBA27067-2251-4587-A805-0AE635454203}"/>
    <cellStyle name="40% - 강조색1 7 3 4 4" xfId="25411" xr:uid="{F2E7F9B3-48F3-4A84-88E5-C3ED654877EA}"/>
    <cellStyle name="40% - 강조색1 7 3 4 5" xfId="51569" xr:uid="{3DFFC54A-0DCE-42F2-B966-3E458A8322A0}"/>
    <cellStyle name="40% - 강조색1 7 3 5" xfId="6108" xr:uid="{137ECB54-84BD-49D1-902D-5B61ADA50F88}"/>
    <cellStyle name="40% - 강조색1 7 3 5 2" xfId="17137" xr:uid="{8BBDA57A-C781-417B-A4E0-2C2BDC1F7CB3}"/>
    <cellStyle name="40% - 강조색1 7 3 5 2 2" xfId="39186" xr:uid="{F320F179-110D-41A7-8FC7-C823CA92B3A6}"/>
    <cellStyle name="40% - 강조색1 7 3 5 3" xfId="28166" xr:uid="{D6944AB3-1643-4A24-ACA2-7E713B6E0A6A}"/>
    <cellStyle name="40% - 강조색1 7 3 5 4" xfId="54322" xr:uid="{ACEE09AD-A515-404E-92E7-80D3E042E9F9}"/>
    <cellStyle name="40% - 강조색1 7 3 6" xfId="11627" xr:uid="{28C28FAE-B9B2-424A-B06B-B76F85558D8D}"/>
    <cellStyle name="40% - 강조색1 7 3 6 2" xfId="33676" xr:uid="{D9D77E0B-3821-412F-A55B-230C1574073C}"/>
    <cellStyle name="40% - 강조색1 7 3 7" xfId="22656" xr:uid="{31AEF56E-2E36-481B-90CA-CE21D59128F7}"/>
    <cellStyle name="40% - 강조색1 7 3 8" xfId="48813" xr:uid="{6A330DC3-DE82-45F1-8742-3D91D33ABC14}"/>
    <cellStyle name="40% - 강조색1 7 4" xfId="889" xr:uid="{91F1447A-039B-4FC9-B4B4-35DBF92831A3}"/>
    <cellStyle name="40% - 강조색1 7 4 2" xfId="2283" xr:uid="{6FD292A3-E1CE-4E00-97F6-8FFAE9D35748}"/>
    <cellStyle name="40% - 강조색1 7 4 2 2" xfId="5059" xr:uid="{C9F492A4-0D5D-4D2C-9278-47B2033A2347}"/>
    <cellStyle name="40% - 강조색1 7 4 2 2 2" xfId="10585" xr:uid="{661A9FEC-AD06-45E3-BA28-2FB4593A27EC}"/>
    <cellStyle name="40% - 강조색1 7 4 2 2 2 2" xfId="21614" xr:uid="{86133FB3-ACD1-4956-9483-A449EC40BD2C}"/>
    <cellStyle name="40% - 강조색1 7 4 2 2 2 2 2" xfId="43663" xr:uid="{7CFE3AA5-E19A-40D1-A399-0ED65FFA1C29}"/>
    <cellStyle name="40% - 강조색1 7 4 2 2 2 3" xfId="32643" xr:uid="{EFAAC575-01D1-4811-9C0A-2806D3102832}"/>
    <cellStyle name="40% - 강조색1 7 4 2 2 3" xfId="16104" xr:uid="{298D145D-238E-474C-8D07-B46D21477C17}"/>
    <cellStyle name="40% - 강조색1 7 4 2 2 3 2" xfId="38153" xr:uid="{12915D14-FB4B-4AA8-94C1-841575F9E9E3}"/>
    <cellStyle name="40% - 강조색1 7 4 2 2 4" xfId="27133" xr:uid="{635D10D7-70BD-480F-A5C8-F740F7801D78}"/>
    <cellStyle name="40% - 강조색1 7 4 2 2 5" xfId="53291" xr:uid="{5326D910-1BC6-4DE7-A47E-259BD05761C9}"/>
    <cellStyle name="40% - 강조색1 7 4 2 3" xfId="7830" xr:uid="{F2FB0CDF-D9BC-4F70-B577-2741E94E06A3}"/>
    <cellStyle name="40% - 강조색1 7 4 2 3 2" xfId="18859" xr:uid="{BD136E37-7F76-41E8-9832-D32514EF7C27}"/>
    <cellStyle name="40% - 강조색1 7 4 2 3 2 2" xfId="40908" xr:uid="{04834658-B95F-4266-86A4-210C2EE975F5}"/>
    <cellStyle name="40% - 강조색1 7 4 2 3 3" xfId="29888" xr:uid="{5F217FDF-2414-438B-A1A9-2B3F7CC9759E}"/>
    <cellStyle name="40% - 강조색1 7 4 2 4" xfId="13349" xr:uid="{326AF4E8-3A2A-471C-80AD-2FCA70579428}"/>
    <cellStyle name="40% - 강조색1 7 4 2 4 2" xfId="35398" xr:uid="{2B6CD3EB-C5D8-47FE-9EE5-81BC4F08E5BB}"/>
    <cellStyle name="40% - 강조색1 7 4 2 5" xfId="24378" xr:uid="{72A01C3D-3CB9-4B98-B9AF-9EB9EFA6DF67}"/>
    <cellStyle name="40% - 강조색1 7 4 2 6" xfId="50536" xr:uid="{B92F2C8C-596E-42A4-9A0D-B21C9AFDC935}"/>
    <cellStyle name="40% - 강조색1 7 4 3" xfId="3683" xr:uid="{412798BE-C834-48C9-BDD6-8CD6332D28EA}"/>
    <cellStyle name="40% - 강조색1 7 4 3 2" xfId="9209" xr:uid="{ACE5C08E-EB75-4299-A6C2-6DAEBE23735B}"/>
    <cellStyle name="40% - 강조색1 7 4 3 2 2" xfId="20238" xr:uid="{614AAB97-F418-47EF-921D-48A9DAA52DC3}"/>
    <cellStyle name="40% - 강조색1 7 4 3 2 2 2" xfId="42287" xr:uid="{9D60E460-3B65-49DF-A35D-E11BB550B583}"/>
    <cellStyle name="40% - 강조색1 7 4 3 2 3" xfId="31267" xr:uid="{079EFEF4-16D5-480D-B701-E323F6B206B3}"/>
    <cellStyle name="40% - 강조색1 7 4 3 3" xfId="14728" xr:uid="{E5DE68FD-7F0D-4F7C-9429-60F0D8500FC0}"/>
    <cellStyle name="40% - 강조색1 7 4 3 3 2" xfId="36777" xr:uid="{B8F65952-A061-434D-9A8A-8C5BD8BD2A0D}"/>
    <cellStyle name="40% - 강조색1 7 4 3 4" xfId="25757" xr:uid="{2A29BC8A-BC94-41B1-86CB-E8163161FF07}"/>
    <cellStyle name="40% - 강조색1 7 4 3 5" xfId="51915" xr:uid="{97840FB6-22CC-4B86-9751-77A9A70ACC42}"/>
    <cellStyle name="40% - 강조색1 7 4 4" xfId="6454" xr:uid="{5724C584-4EF6-4ED5-AEA3-8FC278E503C3}"/>
    <cellStyle name="40% - 강조색1 7 4 4 2" xfId="17483" xr:uid="{E69CCE67-68DC-409D-8108-9B7E1A101243}"/>
    <cellStyle name="40% - 강조색1 7 4 4 2 2" xfId="39532" xr:uid="{A28876FC-1922-42A1-935A-B029FCFF79F4}"/>
    <cellStyle name="40% - 강조색1 7 4 4 3" xfId="28512" xr:uid="{5296D117-E9A2-4941-B764-77392365DDB9}"/>
    <cellStyle name="40% - 강조색1 7 4 4 4" xfId="54668" xr:uid="{7821A736-8002-405B-ADD7-FB9F9AFD428E}"/>
    <cellStyle name="40% - 강조색1 7 4 5" xfId="11973" xr:uid="{979DC54B-0785-4B10-A613-00F6E6AA9946}"/>
    <cellStyle name="40% - 강조색1 7 4 5 2" xfId="34022" xr:uid="{F8116EF8-915F-49A2-A27C-9E551E94927F}"/>
    <cellStyle name="40% - 강조색1 7 4 6" xfId="23002" xr:uid="{60F2C7B1-C355-40CC-9B20-63405EFDF3B8}"/>
    <cellStyle name="40% - 강조색1 7 4 7" xfId="49159" xr:uid="{11EF296B-553C-4F59-9B24-A8D02946EC08}"/>
    <cellStyle name="40% - 강조색1 7 5" xfId="1595" xr:uid="{4D1AECE4-91C9-4960-B297-AAF275B71A25}"/>
    <cellStyle name="40% - 강조색1 7 5 2" xfId="4371" xr:uid="{CFE7A2CD-75FA-4B03-B48F-E26A3E9F51D1}"/>
    <cellStyle name="40% - 강조색1 7 5 2 2" xfId="9897" xr:uid="{64297552-CB1C-4115-887F-AD74DD6756F3}"/>
    <cellStyle name="40% - 강조색1 7 5 2 2 2" xfId="20926" xr:uid="{C2B71D8A-A167-4904-95CA-87B106B0380D}"/>
    <cellStyle name="40% - 강조색1 7 5 2 2 2 2" xfId="42975" xr:uid="{56D33A97-8193-4876-BB2C-F2F97DE9AF6E}"/>
    <cellStyle name="40% - 강조색1 7 5 2 2 3" xfId="31955" xr:uid="{AC61950A-0E7C-459A-801B-7B7F1885262E}"/>
    <cellStyle name="40% - 강조색1 7 5 2 3" xfId="15416" xr:uid="{CDBF9790-BAA0-4D37-88CE-3B67FA10EF6E}"/>
    <cellStyle name="40% - 강조색1 7 5 2 3 2" xfId="37465" xr:uid="{7753F09C-12DD-4A94-9A53-ACD5555EE9FB}"/>
    <cellStyle name="40% - 강조색1 7 5 2 4" xfId="26445" xr:uid="{DD0D15A2-BAA9-4F5E-AC65-39BA504FCE96}"/>
    <cellStyle name="40% - 강조색1 7 5 2 5" xfId="52603" xr:uid="{97BB2DD9-B415-40FE-B41C-A4537B7532BA}"/>
    <cellStyle name="40% - 강조색1 7 5 3" xfId="7142" xr:uid="{D4C1B93A-45C5-4E64-A4E4-2C54DA10D67B}"/>
    <cellStyle name="40% - 강조색1 7 5 3 2" xfId="18171" xr:uid="{4AE205CF-0DC5-4B08-A509-3E4DC1CF0F64}"/>
    <cellStyle name="40% - 강조색1 7 5 3 2 2" xfId="40220" xr:uid="{FE1D1C4F-C313-4708-8FCD-FDA4E89969EC}"/>
    <cellStyle name="40% - 강조색1 7 5 3 3" xfId="29200" xr:uid="{7BF229A2-5589-4978-9AA6-87ACC580B820}"/>
    <cellStyle name="40% - 강조색1 7 5 4" xfId="12661" xr:uid="{532C5EDB-5C3A-43F5-9442-AF21679993AA}"/>
    <cellStyle name="40% - 강조색1 7 5 4 2" xfId="34710" xr:uid="{97E2F6E7-879F-457F-A152-8230EBA3A315}"/>
    <cellStyle name="40% - 강조색1 7 5 5" xfId="23690" xr:uid="{1894DAAC-4816-4EBD-A8D6-3C10DDEECE7E}"/>
    <cellStyle name="40% - 강조색1 7 5 6" xfId="49848" xr:uid="{F6DE8C8A-056F-4106-A853-C701F7CADC10}"/>
    <cellStyle name="40% - 강조색1 7 6" xfId="2995" xr:uid="{B6A1DDF6-C48F-4BB6-8306-BCFBBBDB5A37}"/>
    <cellStyle name="40% - 강조색1 7 6 2" xfId="8521" xr:uid="{DA9E25B9-8DA3-48CC-B59B-26278C842898}"/>
    <cellStyle name="40% - 강조색1 7 6 2 2" xfId="19550" xr:uid="{DB990B72-8DA7-45F5-93BC-0B2DDA7E99E1}"/>
    <cellStyle name="40% - 강조색1 7 6 2 2 2" xfId="41599" xr:uid="{A6F3C4D2-49C9-493F-A70A-C5812B456F5C}"/>
    <cellStyle name="40% - 강조색1 7 6 2 3" xfId="30579" xr:uid="{D5EBE963-0CB7-4A6A-A80F-8743A995865A}"/>
    <cellStyle name="40% - 강조색1 7 6 3" xfId="14040" xr:uid="{02DB135F-6213-4E8A-B026-348ADEE82DC9}"/>
    <cellStyle name="40% - 강조색1 7 6 3 2" xfId="36089" xr:uid="{B7A86646-D0BD-4B3B-BF0E-57D23BF75A13}"/>
    <cellStyle name="40% - 강조색1 7 6 4" xfId="25069" xr:uid="{F9A1DB4B-68E0-4018-BEA4-642C05EC47B1}"/>
    <cellStyle name="40% - 강조색1 7 6 5" xfId="51227" xr:uid="{E9D3FA87-6F2C-4DC7-B708-3774DE3E5DD6}"/>
    <cellStyle name="40% - 강조색1 7 7" xfId="5766" xr:uid="{993BD801-7457-4C2C-B38C-5AB84E8585FE}"/>
    <cellStyle name="40% - 강조색1 7 7 2" xfId="16795" xr:uid="{4B0B904E-C89E-4D29-A6E9-4CC749C50EA9}"/>
    <cellStyle name="40% - 강조색1 7 7 2 2" xfId="38844" xr:uid="{5A8F16A7-CBE3-414E-8ABF-19D0DEF96912}"/>
    <cellStyle name="40% - 강조색1 7 7 3" xfId="27824" xr:uid="{56C7ECD1-B4E2-493D-B6A5-DA8F02FBA045}"/>
    <cellStyle name="40% - 강조색1 7 7 4" xfId="53981" xr:uid="{5AA8922D-8031-474E-A07D-3BC2A986403D}"/>
    <cellStyle name="40% - 강조색1 7 8" xfId="11285" xr:uid="{DE07BEF6-0FED-46F0-8290-7A54A211269B}"/>
    <cellStyle name="40% - 강조색1 7 8 2" xfId="33334" xr:uid="{90F07C56-B2DD-455B-B13A-91F0A01E633B}"/>
    <cellStyle name="40% - 강조색1 7 9" xfId="22314" xr:uid="{9E7B8151-98D6-4101-AA95-EE612F666FAA}"/>
    <cellStyle name="40% - 강조색1 8" xfId="147" xr:uid="{00000000-0005-0000-0000-000041010000}"/>
    <cellStyle name="40% - 강조색1 8 10" xfId="48485" xr:uid="{087D381D-C83D-4683-AD5E-7BC1A1B292E7}"/>
    <cellStyle name="40% - 강조색1 8 2" xfId="276" xr:uid="{00000000-0005-0000-0000-000042010000}"/>
    <cellStyle name="40% - 강조색1 8 2 2" xfId="636" xr:uid="{00000000-0005-0000-0000-000043010000}"/>
    <cellStyle name="40% - 강조색1 8 2 2 2" xfId="1373" xr:uid="{2773F9C8-252D-46F9-B3AF-5099AEB09C67}"/>
    <cellStyle name="40% - 강조색1 8 2 2 2 2" xfId="2767" xr:uid="{223CAF2D-3FB3-4444-8D34-C979DDCB3F2B}"/>
    <cellStyle name="40% - 강조색1 8 2 2 2 2 2" xfId="5543" xr:uid="{8E50DC07-C42C-4EC0-964E-DF4AD1C0AA09}"/>
    <cellStyle name="40% - 강조색1 8 2 2 2 2 2 2" xfId="11069" xr:uid="{5073B230-AB11-4398-93D3-DA95B36A8915}"/>
    <cellStyle name="40% - 강조색1 8 2 2 2 2 2 2 2" xfId="22098" xr:uid="{A4D39A97-0EE6-4913-9344-586516BF42A8}"/>
    <cellStyle name="40% - 강조색1 8 2 2 2 2 2 2 2 2" xfId="44147" xr:uid="{5DB90D1B-65C3-41AE-BE6B-E86A201114B1}"/>
    <cellStyle name="40% - 강조색1 8 2 2 2 2 2 2 3" xfId="33127" xr:uid="{3169622F-B571-4FDC-9370-67C4E0710FCB}"/>
    <cellStyle name="40% - 강조색1 8 2 2 2 2 2 3" xfId="16588" xr:uid="{6F2E1E1E-6B42-48C1-BEB2-BCE2FDA277BD}"/>
    <cellStyle name="40% - 강조색1 8 2 2 2 2 2 3 2" xfId="38637" xr:uid="{9D5E2688-75AF-434F-854C-283D8A9FB8BC}"/>
    <cellStyle name="40% - 강조색1 8 2 2 2 2 2 4" xfId="27617" xr:uid="{18F35F6D-DD1E-42D8-8F85-1B12F25BC63F}"/>
    <cellStyle name="40% - 강조색1 8 2 2 2 2 2 5" xfId="53775" xr:uid="{B0EDE0D8-9E2A-42D4-A5C4-30299ABA9874}"/>
    <cellStyle name="40% - 강조색1 8 2 2 2 2 3" xfId="8314" xr:uid="{8C172A07-E5AD-4020-A917-8202E2C9A200}"/>
    <cellStyle name="40% - 강조색1 8 2 2 2 2 3 2" xfId="19343" xr:uid="{0EE0D01E-D520-4AB3-B6BC-46169B650CEA}"/>
    <cellStyle name="40% - 강조색1 8 2 2 2 2 3 2 2" xfId="41392" xr:uid="{2294A7C6-6309-403A-9BE0-CB8B42EDFAFF}"/>
    <cellStyle name="40% - 강조색1 8 2 2 2 2 3 3" xfId="30372" xr:uid="{6F39D133-090B-4E63-98D2-4F222C8E5F14}"/>
    <cellStyle name="40% - 강조색1 8 2 2 2 2 4" xfId="13833" xr:uid="{E3AF296A-9599-4611-B25D-E8A229A16DCB}"/>
    <cellStyle name="40% - 강조색1 8 2 2 2 2 4 2" xfId="35882" xr:uid="{EA783E62-CC83-49D7-ACEA-21AC0D57B222}"/>
    <cellStyle name="40% - 강조색1 8 2 2 2 2 5" xfId="24862" xr:uid="{FC70AD19-47BA-47A5-852B-6985090C70D8}"/>
    <cellStyle name="40% - 강조색1 8 2 2 2 2 6" xfId="51020" xr:uid="{1A04985B-0876-416D-A779-34E7222ECD50}"/>
    <cellStyle name="40% - 강조색1 8 2 2 2 3" xfId="4167" xr:uid="{EF4D0B77-0631-4BCB-B842-FCD2869D1187}"/>
    <cellStyle name="40% - 강조색1 8 2 2 2 3 2" xfId="9693" xr:uid="{AEFAF3AA-EAC8-4C73-AC61-84D270D28C45}"/>
    <cellStyle name="40% - 강조색1 8 2 2 2 3 2 2" xfId="20722" xr:uid="{3F678455-49BE-415B-99BD-152840E72600}"/>
    <cellStyle name="40% - 강조색1 8 2 2 2 3 2 2 2" xfId="42771" xr:uid="{684415D0-0DBA-4B04-A0B2-D27A7DE6EFBF}"/>
    <cellStyle name="40% - 강조색1 8 2 2 2 3 2 3" xfId="31751" xr:uid="{97D215CD-C197-45C8-93E5-5B7DCB50C970}"/>
    <cellStyle name="40% - 강조색1 8 2 2 2 3 3" xfId="15212" xr:uid="{5EFDEF9F-57B1-48DD-938F-43DD1A39643F}"/>
    <cellStyle name="40% - 강조색1 8 2 2 2 3 3 2" xfId="37261" xr:uid="{38D363C7-6279-498E-9131-10F1C7A49665}"/>
    <cellStyle name="40% - 강조색1 8 2 2 2 3 4" xfId="26241" xr:uid="{23FE96FC-0B98-414F-B3A2-0F955B9B47CB}"/>
    <cellStyle name="40% - 강조색1 8 2 2 2 3 5" xfId="52399" xr:uid="{57998189-C69A-4192-84F4-10550EF95D3C}"/>
    <cellStyle name="40% - 강조색1 8 2 2 2 4" xfId="6938" xr:uid="{B6BF15EC-7FDB-450D-BEA6-261C3E932867}"/>
    <cellStyle name="40% - 강조색1 8 2 2 2 4 2" xfId="17967" xr:uid="{7C445851-8B25-4BF3-87AE-99B0A718CFD6}"/>
    <cellStyle name="40% - 강조색1 8 2 2 2 4 2 2" xfId="40016" xr:uid="{B131E2C5-33C0-4E31-B104-54D148F27601}"/>
    <cellStyle name="40% - 강조색1 8 2 2 2 4 3" xfId="28996" xr:uid="{7CACA39E-2020-406D-A72E-EDF5A956C24E}"/>
    <cellStyle name="40% - 강조색1 8 2 2 2 4 4" xfId="55152" xr:uid="{378A54D3-53CD-4075-8C0C-19B9DFE463C8}"/>
    <cellStyle name="40% - 강조색1 8 2 2 2 5" xfId="12457" xr:uid="{2EB042B4-BD8A-48A3-9CAE-20278A5459D2}"/>
    <cellStyle name="40% - 강조색1 8 2 2 2 5 2" xfId="34506" xr:uid="{7DE01033-FBC5-4E03-99D5-943DB450F904}"/>
    <cellStyle name="40% - 강조색1 8 2 2 2 6" xfId="23486" xr:uid="{5A73850F-6E6D-431D-B1BE-F42099597D11}"/>
    <cellStyle name="40% - 강조색1 8 2 2 2 7" xfId="49643" xr:uid="{A3B8BC11-4700-4023-A04D-B22FBB9875E1}"/>
    <cellStyle name="40% - 강조색1 8 2 2 3" xfId="2079" xr:uid="{882D3D5C-8A36-4513-A5B4-2FD13A5255A2}"/>
    <cellStyle name="40% - 강조색1 8 2 2 3 2" xfId="4855" xr:uid="{804586C0-1DE1-41B3-83A4-ABBFE53E71B4}"/>
    <cellStyle name="40% - 강조색1 8 2 2 3 2 2" xfId="10381" xr:uid="{80375852-BCEE-4074-933F-C8516CDB02A1}"/>
    <cellStyle name="40% - 강조색1 8 2 2 3 2 2 2" xfId="21410" xr:uid="{1240406D-AB7C-487F-8A5A-9F2C456D9F49}"/>
    <cellStyle name="40% - 강조색1 8 2 2 3 2 2 2 2" xfId="43459" xr:uid="{0DDCD3EE-1AF3-4889-AFE4-C7E3A6697953}"/>
    <cellStyle name="40% - 강조색1 8 2 2 3 2 2 3" xfId="32439" xr:uid="{7553D73E-5400-43F7-B479-1FEDFBAB720B}"/>
    <cellStyle name="40% - 강조색1 8 2 2 3 2 3" xfId="15900" xr:uid="{B1DD442C-09E1-4722-AC2B-96BDB58DBDB5}"/>
    <cellStyle name="40% - 강조색1 8 2 2 3 2 3 2" xfId="37949" xr:uid="{7F4AF1AA-5C1B-4538-BC37-056F5863122F}"/>
    <cellStyle name="40% - 강조색1 8 2 2 3 2 4" xfId="26929" xr:uid="{7225596F-98EE-4892-A922-8971D9169FE1}"/>
    <cellStyle name="40% - 강조색1 8 2 2 3 2 5" xfId="53087" xr:uid="{0ACACBA2-1D91-47EA-A484-9A8884CEA1B5}"/>
    <cellStyle name="40% - 강조색1 8 2 2 3 3" xfId="7626" xr:uid="{B09116FA-EFBD-4BEB-81A2-702FDBEE683F}"/>
    <cellStyle name="40% - 강조색1 8 2 2 3 3 2" xfId="18655" xr:uid="{157E4EE1-4A23-47D0-8965-62D88DEAA59F}"/>
    <cellStyle name="40% - 강조색1 8 2 2 3 3 2 2" xfId="40704" xr:uid="{97C80AF0-C04A-463A-9D57-696B71ED2391}"/>
    <cellStyle name="40% - 강조색1 8 2 2 3 3 3" xfId="29684" xr:uid="{44962D56-C1FC-41C7-BACA-31F7A4F1D356}"/>
    <cellStyle name="40% - 강조색1 8 2 2 3 4" xfId="13145" xr:uid="{07B5FC31-1D02-415F-B44D-6FF5017A6EB0}"/>
    <cellStyle name="40% - 강조색1 8 2 2 3 4 2" xfId="35194" xr:uid="{380ACE87-4D2E-4AFD-A7AA-3B731AC12CB9}"/>
    <cellStyle name="40% - 강조색1 8 2 2 3 5" xfId="24174" xr:uid="{2B4A8183-BB64-40E9-9CF1-47B40A34A28D}"/>
    <cellStyle name="40% - 강조색1 8 2 2 3 6" xfId="50332" xr:uid="{C97448E6-6D19-410D-8B74-CE53171ADD8C}"/>
    <cellStyle name="40% - 강조색1 8 2 2 4" xfId="3479" xr:uid="{4B04BAE9-E211-45AD-832B-7CD6F54650C6}"/>
    <cellStyle name="40% - 강조색1 8 2 2 4 2" xfId="9005" xr:uid="{F793D395-EA38-48DD-8B90-4D9722FF5B8D}"/>
    <cellStyle name="40% - 강조색1 8 2 2 4 2 2" xfId="20034" xr:uid="{86625C10-C23C-4904-AC46-B425290ADB48}"/>
    <cellStyle name="40% - 강조색1 8 2 2 4 2 2 2" xfId="42083" xr:uid="{62C23117-99DF-4002-ABAA-C6FF0B8651AB}"/>
    <cellStyle name="40% - 강조색1 8 2 2 4 2 3" xfId="31063" xr:uid="{8D6E3D5E-33DC-4359-B802-A05BA6E14740}"/>
    <cellStyle name="40% - 강조색1 8 2 2 4 3" xfId="14524" xr:uid="{0FBC5BE8-7676-4C3D-9D85-45FDB071C34E}"/>
    <cellStyle name="40% - 강조색1 8 2 2 4 3 2" xfId="36573" xr:uid="{BC338B7E-975D-40A7-B47F-84CE458FB59E}"/>
    <cellStyle name="40% - 강조색1 8 2 2 4 4" xfId="25553" xr:uid="{4016430F-9F9F-47C4-8C6B-26A68396543E}"/>
    <cellStyle name="40% - 강조색1 8 2 2 4 5" xfId="51711" xr:uid="{8C0660FB-84B5-41F2-ADBD-B4299A89CDDA}"/>
    <cellStyle name="40% - 강조색1 8 2 2 5" xfId="6250" xr:uid="{282ACE36-06E2-4EFF-92B1-85E3848192D8}"/>
    <cellStyle name="40% - 강조색1 8 2 2 5 2" xfId="17279" xr:uid="{4DACB861-BDCA-4D21-881A-F8E6760A58C2}"/>
    <cellStyle name="40% - 강조색1 8 2 2 5 2 2" xfId="39328" xr:uid="{B002A61A-34BC-4C9E-832C-874BF61A35DB}"/>
    <cellStyle name="40% - 강조색1 8 2 2 5 3" xfId="28308" xr:uid="{DC420263-C2E8-4923-967D-236D3247EEFD}"/>
    <cellStyle name="40% - 강조색1 8 2 2 5 4" xfId="54464" xr:uid="{4938E52E-F9B3-42A3-908A-940C63414760}"/>
    <cellStyle name="40% - 강조색1 8 2 2 6" xfId="11769" xr:uid="{373D4628-6C5C-4C1D-9192-1620874B1834}"/>
    <cellStyle name="40% - 강조색1 8 2 2 6 2" xfId="33818" xr:uid="{916AAA59-8F36-431F-9D47-1FD44E91A792}"/>
    <cellStyle name="40% - 강조색1 8 2 2 7" xfId="22798" xr:uid="{A4F1CDA7-A0FA-4B78-AF1A-0F776B9F61ED}"/>
    <cellStyle name="40% - 강조색1 8 2 2 8" xfId="48955" xr:uid="{5D0BC375-FD46-4B2F-BDC2-9F5B5EDB2195}"/>
    <cellStyle name="40% - 강조색1 8 2 3" xfId="1031" xr:uid="{BAD664B6-7C70-4F8B-BB50-946AB27FB33A}"/>
    <cellStyle name="40% - 강조색1 8 2 3 2" xfId="2425" xr:uid="{FA1BFADF-32FF-4284-9800-C4FC898E38C0}"/>
    <cellStyle name="40% - 강조색1 8 2 3 2 2" xfId="5201" xr:uid="{1BA032AE-641F-4538-8270-9380FABE17C0}"/>
    <cellStyle name="40% - 강조색1 8 2 3 2 2 2" xfId="10727" xr:uid="{A980877E-CCFE-4CDA-84BB-12F65B120560}"/>
    <cellStyle name="40% - 강조색1 8 2 3 2 2 2 2" xfId="21756" xr:uid="{24C32D43-6704-401F-AB18-A64F1538CD84}"/>
    <cellStyle name="40% - 강조색1 8 2 3 2 2 2 2 2" xfId="43805" xr:uid="{81713DC0-79C4-43C8-94A5-91E91D3B5C08}"/>
    <cellStyle name="40% - 강조색1 8 2 3 2 2 2 3" xfId="32785" xr:uid="{878416AB-D272-40E1-8970-6AFDF8291BEF}"/>
    <cellStyle name="40% - 강조색1 8 2 3 2 2 3" xfId="16246" xr:uid="{F644FD8D-D076-47B5-8B8D-88F4392D7B2A}"/>
    <cellStyle name="40% - 강조색1 8 2 3 2 2 3 2" xfId="38295" xr:uid="{10D8F965-6EBF-4BFE-B43A-B7A29EA8EC46}"/>
    <cellStyle name="40% - 강조색1 8 2 3 2 2 4" xfId="27275" xr:uid="{C02BDD14-547A-4B8B-A666-A9BA7F33DE67}"/>
    <cellStyle name="40% - 강조색1 8 2 3 2 2 5" xfId="53433" xr:uid="{8C8FC564-D94E-4B3A-8653-E449E318FD89}"/>
    <cellStyle name="40% - 강조색1 8 2 3 2 3" xfId="7972" xr:uid="{9F98F27A-A1C4-415B-A391-74E696B4C881}"/>
    <cellStyle name="40% - 강조색1 8 2 3 2 3 2" xfId="19001" xr:uid="{B6F7DCA3-C4B4-4517-ADC3-7EFC16BF86BA}"/>
    <cellStyle name="40% - 강조색1 8 2 3 2 3 2 2" xfId="41050" xr:uid="{C1C2C7CF-83E3-41B9-959E-0FFC813D6DE8}"/>
    <cellStyle name="40% - 강조색1 8 2 3 2 3 3" xfId="30030" xr:uid="{F88152F9-AB76-4244-AE08-F040DFFADD90}"/>
    <cellStyle name="40% - 강조색1 8 2 3 2 4" xfId="13491" xr:uid="{6717DB43-8DDC-45B0-A68E-122F8792225F}"/>
    <cellStyle name="40% - 강조색1 8 2 3 2 4 2" xfId="35540" xr:uid="{2DFF20EC-5066-4DD7-9C2A-AF1617F1343D}"/>
    <cellStyle name="40% - 강조색1 8 2 3 2 5" xfId="24520" xr:uid="{95D9CD8B-7815-4DFE-AE6D-6721DA2DE64B}"/>
    <cellStyle name="40% - 강조색1 8 2 3 2 6" xfId="50678" xr:uid="{4A153E48-0ECE-4FC7-9408-1452803246BA}"/>
    <cellStyle name="40% - 강조색1 8 2 3 3" xfId="3825" xr:uid="{C13F7185-7E2B-49DE-93AB-6334D1BFAAFE}"/>
    <cellStyle name="40% - 강조색1 8 2 3 3 2" xfId="9351" xr:uid="{6864CB24-90CD-4956-A9F0-03B0E7AE84C5}"/>
    <cellStyle name="40% - 강조색1 8 2 3 3 2 2" xfId="20380" xr:uid="{8CF2836F-3D6F-4D9E-A434-7C174DD35204}"/>
    <cellStyle name="40% - 강조색1 8 2 3 3 2 2 2" xfId="42429" xr:uid="{FC37BD56-7872-4D34-8A88-478B3AD6C1AD}"/>
    <cellStyle name="40% - 강조색1 8 2 3 3 2 3" xfId="31409" xr:uid="{D562FFB4-91A5-44D5-AAAC-6B0EF3F33FBA}"/>
    <cellStyle name="40% - 강조색1 8 2 3 3 3" xfId="14870" xr:uid="{5B880156-26F9-4EED-9465-328C41A4E574}"/>
    <cellStyle name="40% - 강조색1 8 2 3 3 3 2" xfId="36919" xr:uid="{6DF87018-2539-4FDC-AA33-512A94E9E48D}"/>
    <cellStyle name="40% - 강조색1 8 2 3 3 4" xfId="25899" xr:uid="{3ECBC057-5562-491F-8F64-AB6FFA73AEE8}"/>
    <cellStyle name="40% - 강조색1 8 2 3 3 5" xfId="52057" xr:uid="{F4AEDEA8-C949-4ECF-B2CD-1B528F74A445}"/>
    <cellStyle name="40% - 강조색1 8 2 3 4" xfId="6596" xr:uid="{0C1654D2-4C5A-4878-ACA4-A0F6E2D9FA82}"/>
    <cellStyle name="40% - 강조색1 8 2 3 4 2" xfId="17625" xr:uid="{9F82D8FE-D137-4EC8-A082-B78B90A845B6}"/>
    <cellStyle name="40% - 강조색1 8 2 3 4 2 2" xfId="39674" xr:uid="{76E74CD2-2B6B-428B-B7D2-D6378593B662}"/>
    <cellStyle name="40% - 강조색1 8 2 3 4 3" xfId="28654" xr:uid="{2747A168-50B7-4FD8-9DD4-B8317AF1B33C}"/>
    <cellStyle name="40% - 강조색1 8 2 3 4 4" xfId="54810" xr:uid="{98DEE257-DA98-4378-B64C-47A3A0879B14}"/>
    <cellStyle name="40% - 강조색1 8 2 3 5" xfId="12115" xr:uid="{5DD15FAF-3ECB-4781-9ACB-CCF7B8647E5A}"/>
    <cellStyle name="40% - 강조색1 8 2 3 5 2" xfId="34164" xr:uid="{BA318E82-BBAA-45C3-83B2-2D065DA269B9}"/>
    <cellStyle name="40% - 강조색1 8 2 3 6" xfId="23144" xr:uid="{6C7C405B-29AB-4C62-80D1-6F81141D0494}"/>
    <cellStyle name="40% - 강조색1 8 2 3 7" xfId="49301" xr:uid="{F2E55E4D-9FF2-4A89-8A01-88DA5D428B3D}"/>
    <cellStyle name="40% - 강조색1 8 2 4" xfId="1737" xr:uid="{2B7EFA14-F734-4F61-9089-E986EBE6762B}"/>
    <cellStyle name="40% - 강조색1 8 2 4 2" xfId="4513" xr:uid="{578C980A-AC1A-4E3B-BD9F-71DAAA40E193}"/>
    <cellStyle name="40% - 강조색1 8 2 4 2 2" xfId="10039" xr:uid="{D76D3905-B31F-4878-9309-640D70522B8F}"/>
    <cellStyle name="40% - 강조색1 8 2 4 2 2 2" xfId="21068" xr:uid="{C9C3BDAC-DCBA-4D6B-B7B7-F49BAEFA5621}"/>
    <cellStyle name="40% - 강조색1 8 2 4 2 2 2 2" xfId="43117" xr:uid="{86AE8152-0ADD-4785-A7F3-EA6CFFE1A9A0}"/>
    <cellStyle name="40% - 강조색1 8 2 4 2 2 3" xfId="32097" xr:uid="{FEF3DE73-49AF-4783-A77C-CF14724E181F}"/>
    <cellStyle name="40% - 강조색1 8 2 4 2 3" xfId="15558" xr:uid="{092C7766-E220-460A-A65F-D9B35688491E}"/>
    <cellStyle name="40% - 강조색1 8 2 4 2 3 2" xfId="37607" xr:uid="{E50043F7-6BD1-41DE-AA18-DECB4BC7BAD2}"/>
    <cellStyle name="40% - 강조색1 8 2 4 2 4" xfId="26587" xr:uid="{BD3964F3-6573-486B-8657-BCB2CC608C8B}"/>
    <cellStyle name="40% - 강조색1 8 2 4 2 5" xfId="52745" xr:uid="{75A63EC1-22F2-4CD5-BEE4-8CDABE9AC119}"/>
    <cellStyle name="40% - 강조색1 8 2 4 3" xfId="7284" xr:uid="{3E55D8A4-03E1-4664-981F-B522F8AE508B}"/>
    <cellStyle name="40% - 강조색1 8 2 4 3 2" xfId="18313" xr:uid="{9426333F-BE4C-4CDA-AE84-5EB84FD22F9C}"/>
    <cellStyle name="40% - 강조색1 8 2 4 3 2 2" xfId="40362" xr:uid="{2E7426DC-B128-4335-A84C-A35FB0182882}"/>
    <cellStyle name="40% - 강조색1 8 2 4 3 3" xfId="29342" xr:uid="{80004575-C185-4588-9C06-7098C3C7EFB1}"/>
    <cellStyle name="40% - 강조색1 8 2 4 4" xfId="12803" xr:uid="{69A1D576-597E-4726-859F-9D057E6D0643}"/>
    <cellStyle name="40% - 강조색1 8 2 4 4 2" xfId="34852" xr:uid="{96D00F83-BD61-42A2-B1B9-0C3D3ED71706}"/>
    <cellStyle name="40% - 강조색1 8 2 4 5" xfId="23832" xr:uid="{89AAC17E-5F28-4B28-93A5-A735A87D90D9}"/>
    <cellStyle name="40% - 강조색1 8 2 4 6" xfId="49990" xr:uid="{E0723E45-A010-4F42-9B04-5B8ED00276AC}"/>
    <cellStyle name="40% - 강조색1 8 2 5" xfId="3137" xr:uid="{0E2D124E-C048-4948-8896-FB85C5411527}"/>
    <cellStyle name="40% - 강조색1 8 2 5 2" xfId="8663" xr:uid="{5D8F0F9D-CFB2-4389-97D2-413453DCC8BE}"/>
    <cellStyle name="40% - 강조색1 8 2 5 2 2" xfId="19692" xr:uid="{572E3DA0-713C-4528-AF6A-8056D705D629}"/>
    <cellStyle name="40% - 강조색1 8 2 5 2 2 2" xfId="41741" xr:uid="{B557F731-240D-4215-84E3-A321473A8354}"/>
    <cellStyle name="40% - 강조색1 8 2 5 2 3" xfId="30721" xr:uid="{26DE16DE-213F-439F-B98B-6333AE970A23}"/>
    <cellStyle name="40% - 강조색1 8 2 5 3" xfId="14182" xr:uid="{6FFE75BD-69E1-4AB6-A7FD-4ED247B21B32}"/>
    <cellStyle name="40% - 강조색1 8 2 5 3 2" xfId="36231" xr:uid="{CE2B6F69-5BC3-44AE-A7EA-3421B791020E}"/>
    <cellStyle name="40% - 강조색1 8 2 5 4" xfId="25211" xr:uid="{891835FA-1C12-44FF-8177-A4218D4C77BA}"/>
    <cellStyle name="40% - 강조색1 8 2 5 5" xfId="51369" xr:uid="{77DEB91C-8A2F-4CA1-871D-3C3B1F86A4E0}"/>
    <cellStyle name="40% - 강조색1 8 2 6" xfId="5908" xr:uid="{2B06C3F6-6202-4B04-AAE0-82D489F2E502}"/>
    <cellStyle name="40% - 강조색1 8 2 6 2" xfId="16937" xr:uid="{610854F1-F1AF-458D-A69F-4876B6905FCD}"/>
    <cellStyle name="40% - 강조색1 8 2 6 2 2" xfId="38986" xr:uid="{93EB19A8-702E-49ED-A1F7-5CC79051D836}"/>
    <cellStyle name="40% - 강조색1 8 2 6 3" xfId="27966" xr:uid="{794A34AE-B047-4A9F-84F8-CFBEBE36D23B}"/>
    <cellStyle name="40% - 강조색1 8 2 6 4" xfId="54123" xr:uid="{B986F774-2B80-4C6B-AB58-4F7C454E3D7F}"/>
    <cellStyle name="40% - 강조색1 8 2 7" xfId="11427" xr:uid="{9E8D9DFB-66D5-43C3-AA48-06EB229B6186}"/>
    <cellStyle name="40% - 강조색1 8 2 7 2" xfId="33476" xr:uid="{55A6F979-7EB9-40E0-9D44-ADE05C3ED839}"/>
    <cellStyle name="40% - 강조색1 8 2 8" xfId="22456" xr:uid="{B8D8CC30-084C-4AB2-AE57-7F1BD14597A6}"/>
    <cellStyle name="40% - 강조색1 8 2 9" xfId="48614" xr:uid="{3DE03FCA-692C-4B32-A034-003D9DF93105}"/>
    <cellStyle name="40% - 강조색1 8 3" xfId="507" xr:uid="{00000000-0005-0000-0000-000044010000}"/>
    <cellStyle name="40% - 강조색1 8 3 2" xfId="1244" xr:uid="{C3E18EA1-FAFF-4C0A-B908-1B436263E1A4}"/>
    <cellStyle name="40% - 강조색1 8 3 2 2" xfId="2638" xr:uid="{F86A8CC9-1E25-40BC-9FA2-D18C94FDBC84}"/>
    <cellStyle name="40% - 강조색1 8 3 2 2 2" xfId="5414" xr:uid="{436392C5-7D0C-42E7-9C3B-8BDDB7253790}"/>
    <cellStyle name="40% - 강조색1 8 3 2 2 2 2" xfId="10940" xr:uid="{AB2CBBDA-4D4F-44F7-9A0D-681C9BC071C1}"/>
    <cellStyle name="40% - 강조색1 8 3 2 2 2 2 2" xfId="21969" xr:uid="{993E31B0-9530-44D5-8B5E-D48BF08C4CAA}"/>
    <cellStyle name="40% - 강조색1 8 3 2 2 2 2 2 2" xfId="44018" xr:uid="{84D433C0-A0EB-4665-8A69-535B093F12E7}"/>
    <cellStyle name="40% - 강조색1 8 3 2 2 2 2 3" xfId="32998" xr:uid="{99D5B61B-E42D-4480-9806-5B881A437193}"/>
    <cellStyle name="40% - 강조색1 8 3 2 2 2 3" xfId="16459" xr:uid="{66CE7C62-71A3-4B86-96C2-A15B1EF68B46}"/>
    <cellStyle name="40% - 강조색1 8 3 2 2 2 3 2" xfId="38508" xr:uid="{C0E8CBDF-330F-46F4-942D-70E0B5F2BAB6}"/>
    <cellStyle name="40% - 강조색1 8 3 2 2 2 4" xfId="27488" xr:uid="{3500E7FC-D335-40FE-AAAF-708A71DE4327}"/>
    <cellStyle name="40% - 강조색1 8 3 2 2 2 5" xfId="53646" xr:uid="{36B00B59-59B9-4133-898E-F133F57BDF2F}"/>
    <cellStyle name="40% - 강조색1 8 3 2 2 3" xfId="8185" xr:uid="{9F799D26-6259-47D0-846C-A3D77BA4AB10}"/>
    <cellStyle name="40% - 강조색1 8 3 2 2 3 2" xfId="19214" xr:uid="{F6C35F2E-9EC7-477B-9BCE-AD1D5F4608D6}"/>
    <cellStyle name="40% - 강조색1 8 3 2 2 3 2 2" xfId="41263" xr:uid="{4B700DE3-73D0-497E-B7F9-818CEAC1D34C}"/>
    <cellStyle name="40% - 강조색1 8 3 2 2 3 3" xfId="30243" xr:uid="{4291C555-D542-41B0-92D5-1BDFAB1A4816}"/>
    <cellStyle name="40% - 강조색1 8 3 2 2 4" xfId="13704" xr:uid="{DCA5979C-5956-404A-A1C1-5BB8E4D5F4B7}"/>
    <cellStyle name="40% - 강조색1 8 3 2 2 4 2" xfId="35753" xr:uid="{75ED553A-8D93-4358-8D1E-8656BDA34FA1}"/>
    <cellStyle name="40% - 강조색1 8 3 2 2 5" xfId="24733" xr:uid="{6A0DF3F6-C281-4186-9635-2379F507155E}"/>
    <cellStyle name="40% - 강조색1 8 3 2 2 6" xfId="50891" xr:uid="{5CE23988-FB7F-4DB3-B902-F8372C3FAAC8}"/>
    <cellStyle name="40% - 강조색1 8 3 2 3" xfId="4038" xr:uid="{4CD3BDD4-AAB1-4C45-AFF8-D67A1CB7B466}"/>
    <cellStyle name="40% - 강조색1 8 3 2 3 2" xfId="9564" xr:uid="{C284A2A3-CEF2-44C8-B3ED-D53BA9A17852}"/>
    <cellStyle name="40% - 강조색1 8 3 2 3 2 2" xfId="20593" xr:uid="{DA8583E5-DD23-454D-9D1F-53888EF82CC7}"/>
    <cellStyle name="40% - 강조색1 8 3 2 3 2 2 2" xfId="42642" xr:uid="{6DDDFB06-1DBE-4722-BEFE-E86F65728EEC}"/>
    <cellStyle name="40% - 강조색1 8 3 2 3 2 3" xfId="31622" xr:uid="{20532BEB-A30E-4567-8B6C-3E0CDDEAC85A}"/>
    <cellStyle name="40% - 강조색1 8 3 2 3 3" xfId="15083" xr:uid="{CA6A5F51-2E48-488C-94A4-240169FC079A}"/>
    <cellStyle name="40% - 강조색1 8 3 2 3 3 2" xfId="37132" xr:uid="{A087FF16-6554-4F6E-9624-CA59F376B49D}"/>
    <cellStyle name="40% - 강조색1 8 3 2 3 4" xfId="26112" xr:uid="{116AFAD5-51C5-41C0-9C8B-E6A0DAE871F5}"/>
    <cellStyle name="40% - 강조색1 8 3 2 3 5" xfId="52270" xr:uid="{A582E6F4-2A51-4463-BC75-13EFE837181E}"/>
    <cellStyle name="40% - 강조색1 8 3 2 4" xfId="6809" xr:uid="{0CF88B68-C677-48D9-A6F6-CA83312DBD59}"/>
    <cellStyle name="40% - 강조색1 8 3 2 4 2" xfId="17838" xr:uid="{A1FB8E1B-74C8-4219-ADF4-1B093B9AE588}"/>
    <cellStyle name="40% - 강조색1 8 3 2 4 2 2" xfId="39887" xr:uid="{7F8167C0-9B7A-4EAB-8204-CF1F5615653F}"/>
    <cellStyle name="40% - 강조색1 8 3 2 4 3" xfId="28867" xr:uid="{C11DA915-521E-4FE1-BFD7-752E46D2FE34}"/>
    <cellStyle name="40% - 강조색1 8 3 2 4 4" xfId="55023" xr:uid="{9997D8A8-C579-4D00-9AA9-5EBED82D8490}"/>
    <cellStyle name="40% - 강조색1 8 3 2 5" xfId="12328" xr:uid="{AFAA9B85-78F6-4392-8ADA-A53854888467}"/>
    <cellStyle name="40% - 강조색1 8 3 2 5 2" xfId="34377" xr:uid="{1A98901F-FECB-45F0-B8CA-F51E17E6A57C}"/>
    <cellStyle name="40% - 강조색1 8 3 2 6" xfId="23357" xr:uid="{9ED232BA-690E-47BF-A6A0-C2F7272A00F0}"/>
    <cellStyle name="40% - 강조색1 8 3 2 7" xfId="49514" xr:uid="{791C5DE5-829E-49FA-B4EB-4AD186EC1851}"/>
    <cellStyle name="40% - 강조색1 8 3 3" xfId="1950" xr:uid="{131860B7-E624-4F07-AF67-67F7B18387F2}"/>
    <cellStyle name="40% - 강조색1 8 3 3 2" xfId="4726" xr:uid="{112CDC01-19B5-4EB9-82EF-75EBBF189ED6}"/>
    <cellStyle name="40% - 강조색1 8 3 3 2 2" xfId="10252" xr:uid="{733497AE-1C27-42BD-B674-A6E4F70DFA2B}"/>
    <cellStyle name="40% - 강조색1 8 3 3 2 2 2" xfId="21281" xr:uid="{EADF10FB-5510-4C96-8A69-B11D1ED1C0C2}"/>
    <cellStyle name="40% - 강조색1 8 3 3 2 2 2 2" xfId="43330" xr:uid="{8DC8DE70-21E0-4E8B-925F-B67E355719A8}"/>
    <cellStyle name="40% - 강조색1 8 3 3 2 2 3" xfId="32310" xr:uid="{53245D4D-141B-40E5-BD84-09C7EB75026F}"/>
    <cellStyle name="40% - 강조색1 8 3 3 2 3" xfId="15771" xr:uid="{C586932A-DBE6-4212-84FE-C35BBBA800A1}"/>
    <cellStyle name="40% - 강조색1 8 3 3 2 3 2" xfId="37820" xr:uid="{88E9B18A-B17D-4021-9E45-DDB4DC0BE625}"/>
    <cellStyle name="40% - 강조색1 8 3 3 2 4" xfId="26800" xr:uid="{5DB1D0E7-4F26-4DE6-8B07-54FD2743FCB0}"/>
    <cellStyle name="40% - 강조색1 8 3 3 2 5" xfId="52958" xr:uid="{FBE88CF6-BE39-4F06-98CF-1C2C0FE0D3FD}"/>
    <cellStyle name="40% - 강조색1 8 3 3 3" xfId="7497" xr:uid="{84CB24E5-0421-4548-BB67-D2A62DFA9F26}"/>
    <cellStyle name="40% - 강조색1 8 3 3 3 2" xfId="18526" xr:uid="{ABA82FAD-E8EC-4784-9D7D-EB66664C5926}"/>
    <cellStyle name="40% - 강조색1 8 3 3 3 2 2" xfId="40575" xr:uid="{1758913C-7561-4353-89D4-5AFC1DC8D9AF}"/>
    <cellStyle name="40% - 강조색1 8 3 3 3 3" xfId="29555" xr:uid="{13ABCF25-3B15-4BB7-A4EB-13A51FB247FB}"/>
    <cellStyle name="40% - 강조색1 8 3 3 4" xfId="13016" xr:uid="{EE685514-089B-40C6-B05A-679FC1F09F2E}"/>
    <cellStyle name="40% - 강조색1 8 3 3 4 2" xfId="35065" xr:uid="{EC5D8C9E-D51A-46EA-810F-C778561AC03B}"/>
    <cellStyle name="40% - 강조색1 8 3 3 5" xfId="24045" xr:uid="{8F4D99FC-063E-4F64-885E-A78DEF3A5440}"/>
    <cellStyle name="40% - 강조색1 8 3 3 6" xfId="50203" xr:uid="{AB989714-FCBB-4CC9-9F30-ECB75BFF4D01}"/>
    <cellStyle name="40% - 강조색1 8 3 4" xfId="3350" xr:uid="{51B40060-A253-40D9-B274-A2A317060249}"/>
    <cellStyle name="40% - 강조색1 8 3 4 2" xfId="8876" xr:uid="{F909D6E1-C969-437D-9BE8-B5E288BAD601}"/>
    <cellStyle name="40% - 강조색1 8 3 4 2 2" xfId="19905" xr:uid="{63684A00-3976-44DD-B803-F9E31AAAE8FB}"/>
    <cellStyle name="40% - 강조색1 8 3 4 2 2 2" xfId="41954" xr:uid="{113C9E36-CCCA-49CC-B830-A36AF970EDCA}"/>
    <cellStyle name="40% - 강조색1 8 3 4 2 3" xfId="30934" xr:uid="{086FA7FF-6899-4E1D-BD27-EC52EAFD3737}"/>
    <cellStyle name="40% - 강조색1 8 3 4 3" xfId="14395" xr:uid="{64DFAD02-2C93-4396-BE8F-7C06B2C0EFA2}"/>
    <cellStyle name="40% - 강조색1 8 3 4 3 2" xfId="36444" xr:uid="{B3B3F56F-7A0C-4DB0-BCE0-6E863D2CED37}"/>
    <cellStyle name="40% - 강조색1 8 3 4 4" xfId="25424" xr:uid="{C1A4C1AE-458C-42A8-929E-AB85B09D33B2}"/>
    <cellStyle name="40% - 강조색1 8 3 4 5" xfId="51582" xr:uid="{A6226699-90E7-44D3-A0EC-1F773212A77A}"/>
    <cellStyle name="40% - 강조색1 8 3 5" xfId="6121" xr:uid="{7D855F72-9008-45A1-A3EE-25E3FAA004C6}"/>
    <cellStyle name="40% - 강조색1 8 3 5 2" xfId="17150" xr:uid="{DB49D0E9-9832-452C-BFA8-03CFB0AC2E73}"/>
    <cellStyle name="40% - 강조색1 8 3 5 2 2" xfId="39199" xr:uid="{B6B7902F-9781-48A7-A3D8-6103F11F617E}"/>
    <cellStyle name="40% - 강조색1 8 3 5 3" xfId="28179" xr:uid="{7ACD71F3-9D44-4A06-AE0E-67A5A42099D7}"/>
    <cellStyle name="40% - 강조색1 8 3 5 4" xfId="54335" xr:uid="{7F6014A2-AF7A-4CA3-B966-2114DA490D30}"/>
    <cellStyle name="40% - 강조색1 8 3 6" xfId="11640" xr:uid="{674A20D0-D50A-4A04-9FDF-003E59653510}"/>
    <cellStyle name="40% - 강조색1 8 3 6 2" xfId="33689" xr:uid="{AEA02D54-5D2D-4547-92F1-063EA3ADADC7}"/>
    <cellStyle name="40% - 강조색1 8 3 7" xfId="22669" xr:uid="{97F5F550-622C-4CC8-9BBB-C6B68E8AA317}"/>
    <cellStyle name="40% - 강조색1 8 3 8" xfId="48826" xr:uid="{BA3EDB55-8B5C-4D9F-97AD-541285214372}"/>
    <cellStyle name="40% - 강조색1 8 4" xfId="902" xr:uid="{C922B687-C284-457E-A0E7-9D55541013BA}"/>
    <cellStyle name="40% - 강조색1 8 4 2" xfId="2296" xr:uid="{CA1B0481-44AE-4034-9C89-92B9ABC0ECB9}"/>
    <cellStyle name="40% - 강조색1 8 4 2 2" xfId="5072" xr:uid="{99E33BA4-F7D7-46FC-8472-41B30AEF0FA3}"/>
    <cellStyle name="40% - 강조색1 8 4 2 2 2" xfId="10598" xr:uid="{EBF53292-3F70-4450-A627-777565AF0D21}"/>
    <cellStyle name="40% - 강조색1 8 4 2 2 2 2" xfId="21627" xr:uid="{E88F12F5-3E78-497A-980A-893985170A0F}"/>
    <cellStyle name="40% - 강조색1 8 4 2 2 2 2 2" xfId="43676" xr:uid="{E0090FA3-E3AD-4F2B-B23F-7AF86B5B36D2}"/>
    <cellStyle name="40% - 강조색1 8 4 2 2 2 3" xfId="32656" xr:uid="{CB3882C5-8706-41AD-A782-D29F866952F5}"/>
    <cellStyle name="40% - 강조색1 8 4 2 2 3" xfId="16117" xr:uid="{9B537C8B-D241-4F97-A3CB-865A13615BAA}"/>
    <cellStyle name="40% - 강조색1 8 4 2 2 3 2" xfId="38166" xr:uid="{E045B374-6C14-419C-9F14-50B1DFAEF613}"/>
    <cellStyle name="40% - 강조색1 8 4 2 2 4" xfId="27146" xr:uid="{37F9B630-4B84-4C55-B5C2-14C261A8E121}"/>
    <cellStyle name="40% - 강조색1 8 4 2 2 5" xfId="53304" xr:uid="{B19DAE6F-3CCD-4CA6-AF8D-6DE3C9975074}"/>
    <cellStyle name="40% - 강조색1 8 4 2 3" xfId="7843" xr:uid="{8FE3340B-4051-46D5-B9E3-3CD6EE9BED57}"/>
    <cellStyle name="40% - 강조색1 8 4 2 3 2" xfId="18872" xr:uid="{AECAF6E9-0A47-4C38-BCC0-308EE60E7477}"/>
    <cellStyle name="40% - 강조색1 8 4 2 3 2 2" xfId="40921" xr:uid="{3FF3ABF3-FC05-4094-B8BE-D01B73EE8E94}"/>
    <cellStyle name="40% - 강조색1 8 4 2 3 3" xfId="29901" xr:uid="{48F21D41-6D33-4FE8-A42E-514A1CD9A23E}"/>
    <cellStyle name="40% - 강조색1 8 4 2 4" xfId="13362" xr:uid="{8A86B5C7-BA4B-4C67-ADB5-5BDAE9CDDE6F}"/>
    <cellStyle name="40% - 강조색1 8 4 2 4 2" xfId="35411" xr:uid="{CD24FAB7-1515-4278-BFF6-BE9C2B0E85B4}"/>
    <cellStyle name="40% - 강조색1 8 4 2 5" xfId="24391" xr:uid="{DE2A2B75-A246-4C8A-91B3-18865EC050A4}"/>
    <cellStyle name="40% - 강조색1 8 4 2 6" xfId="50549" xr:uid="{AD68F7E4-64A8-4828-BCBE-789D61EF6F13}"/>
    <cellStyle name="40% - 강조색1 8 4 3" xfId="3696" xr:uid="{5D4F1EEA-82D3-43F1-8968-EBCDD1EBFC55}"/>
    <cellStyle name="40% - 강조색1 8 4 3 2" xfId="9222" xr:uid="{F5392C4A-202A-4F0A-BE10-EFCC21FD84FC}"/>
    <cellStyle name="40% - 강조색1 8 4 3 2 2" xfId="20251" xr:uid="{BCC93D96-733E-49BF-97C1-2AA7C7260AF4}"/>
    <cellStyle name="40% - 강조색1 8 4 3 2 2 2" xfId="42300" xr:uid="{BE0DAC5F-6FEE-466A-89BF-FB3407AE2FE6}"/>
    <cellStyle name="40% - 강조색1 8 4 3 2 3" xfId="31280" xr:uid="{9D79F2EA-971E-4766-BE20-B15CCE51A6FB}"/>
    <cellStyle name="40% - 강조색1 8 4 3 3" xfId="14741" xr:uid="{216CACD5-C797-4783-95AC-AFB642A95268}"/>
    <cellStyle name="40% - 강조색1 8 4 3 3 2" xfId="36790" xr:uid="{C0FB1368-C601-42D8-8DEE-73D6C0C1A4A6}"/>
    <cellStyle name="40% - 강조색1 8 4 3 4" xfId="25770" xr:uid="{AE1023E6-67C8-49DA-8586-FF719ECCC7D0}"/>
    <cellStyle name="40% - 강조색1 8 4 3 5" xfId="51928" xr:uid="{D9789750-E177-4031-959B-E6B1F3D82E17}"/>
    <cellStyle name="40% - 강조색1 8 4 4" xfId="6467" xr:uid="{C53AF2AF-9733-42CE-A1AB-7096B4462E78}"/>
    <cellStyle name="40% - 강조색1 8 4 4 2" xfId="17496" xr:uid="{7F32BAEE-AA0F-420C-A073-A131B04698E8}"/>
    <cellStyle name="40% - 강조색1 8 4 4 2 2" xfId="39545" xr:uid="{2C3A81C3-96EF-4178-BB69-DCAE036551A1}"/>
    <cellStyle name="40% - 강조색1 8 4 4 3" xfId="28525" xr:uid="{8CEE60C7-6D37-4838-94D1-E7EF0EEB9EC0}"/>
    <cellStyle name="40% - 강조색1 8 4 4 4" xfId="54681" xr:uid="{B86050B8-7511-4FC8-A45F-A5C99A6A6546}"/>
    <cellStyle name="40% - 강조색1 8 4 5" xfId="11986" xr:uid="{3BC68FEA-2A3B-4C2E-BF23-1E0ADF36D828}"/>
    <cellStyle name="40% - 강조색1 8 4 5 2" xfId="34035" xr:uid="{5FA7F0DA-8828-4F62-BC5D-98368A5DDC59}"/>
    <cellStyle name="40% - 강조색1 8 4 6" xfId="23015" xr:uid="{61A6295A-5E32-4C4B-92BB-CD6576C77855}"/>
    <cellStyle name="40% - 강조색1 8 4 7" xfId="49172" xr:uid="{21B579E8-487F-4A93-B56D-E3EC345322D5}"/>
    <cellStyle name="40% - 강조색1 8 5" xfId="1608" xr:uid="{BEB48307-04E9-43FF-965C-F964A12303A4}"/>
    <cellStyle name="40% - 강조색1 8 5 2" xfId="4384" xr:uid="{C4DB6919-0AF4-4813-B62F-47AE743E5516}"/>
    <cellStyle name="40% - 강조색1 8 5 2 2" xfId="9910" xr:uid="{394F6EE5-EDC0-43B4-9412-21E6338D6283}"/>
    <cellStyle name="40% - 강조색1 8 5 2 2 2" xfId="20939" xr:uid="{AC727114-7C35-4B5F-83EB-BD050E6BA401}"/>
    <cellStyle name="40% - 강조색1 8 5 2 2 2 2" xfId="42988" xr:uid="{396122B3-2C2C-403A-8CEC-0F7AB5AE27D2}"/>
    <cellStyle name="40% - 강조색1 8 5 2 2 3" xfId="31968" xr:uid="{8E58EB7A-7DFA-4953-B603-335EC7E5134A}"/>
    <cellStyle name="40% - 강조색1 8 5 2 3" xfId="15429" xr:uid="{2AFC5E9F-EE42-4251-8EA9-F94CF2767FDC}"/>
    <cellStyle name="40% - 강조색1 8 5 2 3 2" xfId="37478" xr:uid="{745DAB6C-32FD-458F-B074-22C74AABC426}"/>
    <cellStyle name="40% - 강조색1 8 5 2 4" xfId="26458" xr:uid="{8C063E8D-16B5-40E5-8C72-904A207110E2}"/>
    <cellStyle name="40% - 강조색1 8 5 2 5" xfId="52616" xr:uid="{72A73D9F-8623-4B78-98D6-5B0700E4FE37}"/>
    <cellStyle name="40% - 강조색1 8 5 3" xfId="7155" xr:uid="{4E90D2F5-5070-4044-BC9B-7EAFD0D8A5A1}"/>
    <cellStyle name="40% - 강조색1 8 5 3 2" xfId="18184" xr:uid="{4CA9A924-F1DC-4E99-89DF-148ECF30CDB2}"/>
    <cellStyle name="40% - 강조색1 8 5 3 2 2" xfId="40233" xr:uid="{9C348AAA-A0A1-4F19-A00E-9B27D5C18528}"/>
    <cellStyle name="40% - 강조색1 8 5 3 3" xfId="29213" xr:uid="{5A0D54A2-A98A-46B3-90FF-C3EF4307E7CC}"/>
    <cellStyle name="40% - 강조색1 8 5 4" xfId="12674" xr:uid="{42292C12-EA24-4FFB-999E-95373A96AD19}"/>
    <cellStyle name="40% - 강조색1 8 5 4 2" xfId="34723" xr:uid="{9083D4CB-9A60-4BD8-80D2-677E957C5916}"/>
    <cellStyle name="40% - 강조색1 8 5 5" xfId="23703" xr:uid="{DD4EE594-D2A3-4EE9-B6E0-08A98E4450BE}"/>
    <cellStyle name="40% - 강조색1 8 5 6" xfId="49861" xr:uid="{E0B39894-201D-4FA9-A263-D648EB196BF7}"/>
    <cellStyle name="40% - 강조색1 8 6" xfId="3008" xr:uid="{AE538141-E340-4754-B72B-C3AC9CD0F522}"/>
    <cellStyle name="40% - 강조색1 8 6 2" xfId="8534" xr:uid="{CA643B51-6DA9-4288-9412-F00AD0D068A5}"/>
    <cellStyle name="40% - 강조색1 8 6 2 2" xfId="19563" xr:uid="{BFBCF21F-3570-4387-8057-C53CC785BF17}"/>
    <cellStyle name="40% - 강조색1 8 6 2 2 2" xfId="41612" xr:uid="{F957F16C-F012-4802-A643-5E1F6339136C}"/>
    <cellStyle name="40% - 강조색1 8 6 2 3" xfId="30592" xr:uid="{5309DE32-C4A6-4C44-891F-41BCA3967270}"/>
    <cellStyle name="40% - 강조색1 8 6 3" xfId="14053" xr:uid="{765302CF-8D2C-4454-B494-13D25C84F84E}"/>
    <cellStyle name="40% - 강조색1 8 6 3 2" xfId="36102" xr:uid="{7422769F-B314-44A9-9F86-9BEC2E2EB206}"/>
    <cellStyle name="40% - 강조색1 8 6 4" xfId="25082" xr:uid="{ADD3DE58-01EA-408C-885B-941B16BE6F6E}"/>
    <cellStyle name="40% - 강조색1 8 6 5" xfId="51240" xr:uid="{56B4C479-E5C0-4B10-AD68-1A8D18BE81FC}"/>
    <cellStyle name="40% - 강조색1 8 7" xfId="5779" xr:uid="{3467EA19-5607-42B7-883B-DE6F0CD3F984}"/>
    <cellStyle name="40% - 강조색1 8 7 2" xfId="16808" xr:uid="{C83CC397-0059-4CAC-AE66-AFEC53E947C2}"/>
    <cellStyle name="40% - 강조색1 8 7 2 2" xfId="38857" xr:uid="{ACEC2E2D-17AD-41B5-B03E-5F842D323A16}"/>
    <cellStyle name="40% - 강조색1 8 7 3" xfId="27837" xr:uid="{D38EFD22-0AD5-4BD3-AA1D-9B1DCAC6A901}"/>
    <cellStyle name="40% - 강조색1 8 7 4" xfId="53994" xr:uid="{7A1A9EE9-A9BE-435A-A7E5-1F539AE08350}"/>
    <cellStyle name="40% - 강조색1 8 8" xfId="11298" xr:uid="{672631C9-9D64-418F-81DA-A3B2293A53B2}"/>
    <cellStyle name="40% - 강조색1 8 8 2" xfId="33347" xr:uid="{4BC5439E-221B-4C1D-9C22-484E175A30DD}"/>
    <cellStyle name="40% - 강조색1 8 9" xfId="22327" xr:uid="{20E32CAB-E9A8-4E02-977C-EE5E0C0064AE}"/>
    <cellStyle name="40% - 강조색1 9" xfId="160" xr:uid="{00000000-0005-0000-0000-000045010000}"/>
    <cellStyle name="40% - 강조색1 9 10" xfId="48498" xr:uid="{E0B9A27F-8D7E-4415-B3F1-4DFB42523B37}"/>
    <cellStyle name="40% - 강조색1 9 2" xfId="289" xr:uid="{00000000-0005-0000-0000-000046010000}"/>
    <cellStyle name="40% - 강조색1 9 2 2" xfId="649" xr:uid="{00000000-0005-0000-0000-000047010000}"/>
    <cellStyle name="40% - 강조색1 9 2 2 2" xfId="1386" xr:uid="{03D65555-86C6-4646-A125-72584C479619}"/>
    <cellStyle name="40% - 강조색1 9 2 2 2 2" xfId="2780" xr:uid="{FCA9A88A-72ED-4FBB-BDAF-C4319D3DCE0C}"/>
    <cellStyle name="40% - 강조색1 9 2 2 2 2 2" xfId="5556" xr:uid="{14F7A41E-C278-4A28-B3EB-E5BA53180353}"/>
    <cellStyle name="40% - 강조색1 9 2 2 2 2 2 2" xfId="11082" xr:uid="{130FC9EB-AD58-4739-AAFB-F6A0ED6794C3}"/>
    <cellStyle name="40% - 강조색1 9 2 2 2 2 2 2 2" xfId="22111" xr:uid="{CF4AEF40-864D-4829-86F4-A2D5C5E0B376}"/>
    <cellStyle name="40% - 강조색1 9 2 2 2 2 2 2 2 2" xfId="44160" xr:uid="{0BF8199E-B4AA-498F-9431-32D50F8D5C0D}"/>
    <cellStyle name="40% - 강조색1 9 2 2 2 2 2 2 3" xfId="33140" xr:uid="{8854FD55-E2EC-4B7E-86EA-D5F8BA5241CD}"/>
    <cellStyle name="40% - 강조색1 9 2 2 2 2 2 3" xfId="16601" xr:uid="{42FE27EE-A050-4EE0-A9E9-4B379C08044D}"/>
    <cellStyle name="40% - 강조색1 9 2 2 2 2 2 3 2" xfId="38650" xr:uid="{63B7BB6E-CBB7-4CB1-B3E0-C4D2F9735E04}"/>
    <cellStyle name="40% - 강조색1 9 2 2 2 2 2 4" xfId="27630" xr:uid="{F02EA8F3-FBBF-49A1-9F13-42481AF32C8A}"/>
    <cellStyle name="40% - 강조색1 9 2 2 2 2 2 5" xfId="53788" xr:uid="{01DD35A7-0ECC-4A57-A321-B5646923B317}"/>
    <cellStyle name="40% - 강조색1 9 2 2 2 2 3" xfId="8327" xr:uid="{68277754-05E2-475A-B859-0B253FD6B0A8}"/>
    <cellStyle name="40% - 강조색1 9 2 2 2 2 3 2" xfId="19356" xr:uid="{DECB547D-BF24-4583-85DC-9853D33D17BF}"/>
    <cellStyle name="40% - 강조색1 9 2 2 2 2 3 2 2" xfId="41405" xr:uid="{409A4175-A221-4AB9-AA38-23817B7AA5BD}"/>
    <cellStyle name="40% - 강조색1 9 2 2 2 2 3 3" xfId="30385" xr:uid="{3FE2285E-C7E7-4CAD-BEAF-A8C8D16DAD83}"/>
    <cellStyle name="40% - 강조색1 9 2 2 2 2 4" xfId="13846" xr:uid="{B93B5660-82D1-4DE7-8FBD-99677B1E4A76}"/>
    <cellStyle name="40% - 강조색1 9 2 2 2 2 4 2" xfId="35895" xr:uid="{D101B537-3BCB-476C-ACCF-51F200BE325A}"/>
    <cellStyle name="40% - 강조색1 9 2 2 2 2 5" xfId="24875" xr:uid="{C11E0034-650F-4A8B-8AC5-EFDDF750F046}"/>
    <cellStyle name="40% - 강조색1 9 2 2 2 2 6" xfId="51033" xr:uid="{42775854-4EA6-4AA0-9EED-159427226171}"/>
    <cellStyle name="40% - 강조색1 9 2 2 2 3" xfId="4180" xr:uid="{404127FE-E60F-444D-BADF-536FDD1FBD68}"/>
    <cellStyle name="40% - 강조색1 9 2 2 2 3 2" xfId="9706" xr:uid="{C75D4D8E-C342-4625-B731-99180FDC8CAA}"/>
    <cellStyle name="40% - 강조색1 9 2 2 2 3 2 2" xfId="20735" xr:uid="{3B5D3105-612F-428B-9B21-4E1C11719373}"/>
    <cellStyle name="40% - 강조색1 9 2 2 2 3 2 2 2" xfId="42784" xr:uid="{74A50511-AD01-492E-B707-573B5891AFB0}"/>
    <cellStyle name="40% - 강조색1 9 2 2 2 3 2 3" xfId="31764" xr:uid="{5A25A7AD-0174-48AB-A480-587653A4AE67}"/>
    <cellStyle name="40% - 강조색1 9 2 2 2 3 3" xfId="15225" xr:uid="{23B2E195-F2A7-4FDD-8104-88E823D84332}"/>
    <cellStyle name="40% - 강조색1 9 2 2 2 3 3 2" xfId="37274" xr:uid="{8FADB91A-2D3A-4F2A-B5EE-438D5394C6C0}"/>
    <cellStyle name="40% - 강조색1 9 2 2 2 3 4" xfId="26254" xr:uid="{88756A43-528E-42A6-B10F-0794BDC34F19}"/>
    <cellStyle name="40% - 강조색1 9 2 2 2 3 5" xfId="52412" xr:uid="{E79B8FE3-C4F3-4D7A-AE8D-B32DE002FF36}"/>
    <cellStyle name="40% - 강조색1 9 2 2 2 4" xfId="6951" xr:uid="{3D0EA0A7-2ACB-47D1-91D3-04BEC3A137F2}"/>
    <cellStyle name="40% - 강조색1 9 2 2 2 4 2" xfId="17980" xr:uid="{ED7A18D1-5962-461F-B5A3-7303A2455770}"/>
    <cellStyle name="40% - 강조색1 9 2 2 2 4 2 2" xfId="40029" xr:uid="{1A32BCF5-3290-42CD-8E3D-FAD791DF2135}"/>
    <cellStyle name="40% - 강조색1 9 2 2 2 4 3" xfId="29009" xr:uid="{4EE179A7-C837-4080-835F-64468AAC046D}"/>
    <cellStyle name="40% - 강조색1 9 2 2 2 4 4" xfId="55165" xr:uid="{5CA872E8-CF6A-4B7D-B39E-D94514EB3CFE}"/>
    <cellStyle name="40% - 강조색1 9 2 2 2 5" xfId="12470" xr:uid="{7F6E7FC2-EA7E-4579-8571-1B1C960307DC}"/>
    <cellStyle name="40% - 강조색1 9 2 2 2 5 2" xfId="34519" xr:uid="{847C85E7-F6A4-4871-92EF-D67E2D1C77A0}"/>
    <cellStyle name="40% - 강조색1 9 2 2 2 6" xfId="23499" xr:uid="{C796746C-3638-44E5-926A-B4831ECA43E3}"/>
    <cellStyle name="40% - 강조색1 9 2 2 2 7" xfId="49656" xr:uid="{99082817-EE9D-4805-892A-3184BE5EE159}"/>
    <cellStyle name="40% - 강조색1 9 2 2 3" xfId="2092" xr:uid="{C8C48A15-9963-4CA9-A02C-F036C5842F82}"/>
    <cellStyle name="40% - 강조색1 9 2 2 3 2" xfId="4868" xr:uid="{ED9EB165-4701-4440-B3F4-F2DCF742E2E6}"/>
    <cellStyle name="40% - 강조색1 9 2 2 3 2 2" xfId="10394" xr:uid="{CAF15DB8-A4FD-4C60-A61F-4E895759F88A}"/>
    <cellStyle name="40% - 강조색1 9 2 2 3 2 2 2" xfId="21423" xr:uid="{F46E2141-CDA0-4B57-8AE5-B897580E0F19}"/>
    <cellStyle name="40% - 강조색1 9 2 2 3 2 2 2 2" xfId="43472" xr:uid="{7F5C0394-8EA8-43BE-9C66-28319C651A0B}"/>
    <cellStyle name="40% - 강조색1 9 2 2 3 2 2 3" xfId="32452" xr:uid="{9237571C-31AB-4949-AC54-4BFF5B668A67}"/>
    <cellStyle name="40% - 강조색1 9 2 2 3 2 3" xfId="15913" xr:uid="{2221ED55-33DC-458F-A35D-133E0F6D3025}"/>
    <cellStyle name="40% - 강조색1 9 2 2 3 2 3 2" xfId="37962" xr:uid="{1E9620D1-D968-47D1-A228-A0E15425B026}"/>
    <cellStyle name="40% - 강조색1 9 2 2 3 2 4" xfId="26942" xr:uid="{B23D318F-5B4A-41D8-B29A-0FD29D3E219E}"/>
    <cellStyle name="40% - 강조색1 9 2 2 3 2 5" xfId="53100" xr:uid="{8AE0F7AF-A0E9-4CF6-9E25-825820065953}"/>
    <cellStyle name="40% - 강조색1 9 2 2 3 3" xfId="7639" xr:uid="{4289D5B6-54BA-476A-A93C-B9F84D869159}"/>
    <cellStyle name="40% - 강조색1 9 2 2 3 3 2" xfId="18668" xr:uid="{2C15C12B-6712-4AA3-993F-0C59049AA871}"/>
    <cellStyle name="40% - 강조색1 9 2 2 3 3 2 2" xfId="40717" xr:uid="{220FF2DC-7E8F-4994-9099-8F134A3692FD}"/>
    <cellStyle name="40% - 강조색1 9 2 2 3 3 3" xfId="29697" xr:uid="{4686613D-7A79-43D2-A5E3-59101A6DCF9A}"/>
    <cellStyle name="40% - 강조색1 9 2 2 3 4" xfId="13158" xr:uid="{E2E70D3D-D403-40FD-906A-73E0AEA119D4}"/>
    <cellStyle name="40% - 강조색1 9 2 2 3 4 2" xfId="35207" xr:uid="{5E23FF99-69FB-4F96-BBE6-582AE7A6BC19}"/>
    <cellStyle name="40% - 강조색1 9 2 2 3 5" xfId="24187" xr:uid="{937A3B03-C5AF-43BF-A428-DF31B47C710C}"/>
    <cellStyle name="40% - 강조색1 9 2 2 3 6" xfId="50345" xr:uid="{F60A523C-94B7-40D3-9724-9D83E9B13724}"/>
    <cellStyle name="40% - 강조색1 9 2 2 4" xfId="3492" xr:uid="{5FAAAE90-0893-4875-9D93-614E899F3952}"/>
    <cellStyle name="40% - 강조색1 9 2 2 4 2" xfId="9018" xr:uid="{A2EFD418-11C8-4771-8C10-58DE14F45274}"/>
    <cellStyle name="40% - 강조색1 9 2 2 4 2 2" xfId="20047" xr:uid="{0734E43E-D1EF-4EB7-A086-EEB1F70EE8E5}"/>
    <cellStyle name="40% - 강조색1 9 2 2 4 2 2 2" xfId="42096" xr:uid="{C3EAF95A-015D-4E72-B763-1F3BF1F66E00}"/>
    <cellStyle name="40% - 강조색1 9 2 2 4 2 3" xfId="31076" xr:uid="{03B3D803-FA6F-477E-9EBB-98FF647AF2D5}"/>
    <cellStyle name="40% - 강조색1 9 2 2 4 3" xfId="14537" xr:uid="{FDCACAC3-1DD5-4674-9ADA-171413A5ADD0}"/>
    <cellStyle name="40% - 강조색1 9 2 2 4 3 2" xfId="36586" xr:uid="{FE874370-FE21-4F76-B2BD-DA5214A1C4C0}"/>
    <cellStyle name="40% - 강조색1 9 2 2 4 4" xfId="25566" xr:uid="{093BFB14-B307-4EA7-B61E-93B26B0E6DF2}"/>
    <cellStyle name="40% - 강조색1 9 2 2 4 5" xfId="51724" xr:uid="{F74973D9-DB0E-49F1-A408-E7CC57721B85}"/>
    <cellStyle name="40% - 강조색1 9 2 2 5" xfId="6263" xr:uid="{55895C74-4457-4D41-AC99-561C29112391}"/>
    <cellStyle name="40% - 강조색1 9 2 2 5 2" xfId="17292" xr:uid="{72746FC2-4EC2-4496-988E-2C5D13306CBB}"/>
    <cellStyle name="40% - 강조색1 9 2 2 5 2 2" xfId="39341" xr:uid="{CA571699-8A5A-46C7-A1D8-EF327E331692}"/>
    <cellStyle name="40% - 강조색1 9 2 2 5 3" xfId="28321" xr:uid="{1DB0FBC5-AE97-42D4-9E22-EA3281C1FE07}"/>
    <cellStyle name="40% - 강조색1 9 2 2 5 4" xfId="54477" xr:uid="{997710FF-6FFB-4FCF-A157-E7C095B8DCB5}"/>
    <cellStyle name="40% - 강조색1 9 2 2 6" xfId="11782" xr:uid="{F5701F17-BE07-4056-899F-FC78B9EACD61}"/>
    <cellStyle name="40% - 강조색1 9 2 2 6 2" xfId="33831" xr:uid="{9A69837F-993D-47F0-B465-4CE025DD6840}"/>
    <cellStyle name="40% - 강조색1 9 2 2 7" xfId="22811" xr:uid="{BCF15D11-934D-4DF5-91E0-AC4AFD8EFA9D}"/>
    <cellStyle name="40% - 강조색1 9 2 2 8" xfId="48968" xr:uid="{E2142E6D-0339-4633-A3FC-F7F6ECAC8ECB}"/>
    <cellStyle name="40% - 강조색1 9 2 3" xfId="1044" xr:uid="{C68CB6B8-6224-45B0-9660-A4E95127B9C7}"/>
    <cellStyle name="40% - 강조색1 9 2 3 2" xfId="2438" xr:uid="{3F5EA1C4-10B1-4EF9-888C-8F9860FDBC24}"/>
    <cellStyle name="40% - 강조색1 9 2 3 2 2" xfId="5214" xr:uid="{54D42FB0-DB89-48F8-BD74-97D6B0278DBA}"/>
    <cellStyle name="40% - 강조색1 9 2 3 2 2 2" xfId="10740" xr:uid="{3F208C2E-5DB1-4C6A-9EF2-E96C11246F56}"/>
    <cellStyle name="40% - 강조색1 9 2 3 2 2 2 2" xfId="21769" xr:uid="{A78BA938-113A-4348-8733-8922976F83CB}"/>
    <cellStyle name="40% - 강조색1 9 2 3 2 2 2 2 2" xfId="43818" xr:uid="{55F89E00-7361-48D6-90BF-CC972200A073}"/>
    <cellStyle name="40% - 강조색1 9 2 3 2 2 2 3" xfId="32798" xr:uid="{C0A0E8C1-CF5F-4558-9096-4D0EF246FD72}"/>
    <cellStyle name="40% - 강조색1 9 2 3 2 2 3" xfId="16259" xr:uid="{7686B57F-958F-450B-8CDD-F71FE3896A9B}"/>
    <cellStyle name="40% - 강조색1 9 2 3 2 2 3 2" xfId="38308" xr:uid="{5C149287-7F65-439C-9CEE-DF273DDC8EF9}"/>
    <cellStyle name="40% - 강조색1 9 2 3 2 2 4" xfId="27288" xr:uid="{0E546514-015F-4EDA-B385-865DDD6B32C2}"/>
    <cellStyle name="40% - 강조색1 9 2 3 2 2 5" xfId="53446" xr:uid="{17B33771-4816-4E26-96AE-D6371783BB11}"/>
    <cellStyle name="40% - 강조색1 9 2 3 2 3" xfId="7985" xr:uid="{04D52D43-97AB-4337-80F7-233A96A544A7}"/>
    <cellStyle name="40% - 강조색1 9 2 3 2 3 2" xfId="19014" xr:uid="{E9EB7A9F-80D7-4769-89FE-24235E58DF1A}"/>
    <cellStyle name="40% - 강조색1 9 2 3 2 3 2 2" xfId="41063" xr:uid="{D880AD4F-EEAA-440F-B942-DD7BFBA4F516}"/>
    <cellStyle name="40% - 강조색1 9 2 3 2 3 3" xfId="30043" xr:uid="{49CBC477-D387-48D3-A6BD-67CAD8363AC3}"/>
    <cellStyle name="40% - 강조색1 9 2 3 2 4" xfId="13504" xr:uid="{C5E5CC8F-CB9A-4EF5-8719-263EDC84807A}"/>
    <cellStyle name="40% - 강조색1 9 2 3 2 4 2" xfId="35553" xr:uid="{7B1D261D-38BE-4C30-A525-E89E461D51E5}"/>
    <cellStyle name="40% - 강조색1 9 2 3 2 5" xfId="24533" xr:uid="{6D00EB4B-B66F-49D7-8D05-F7C4BE38FA0B}"/>
    <cellStyle name="40% - 강조색1 9 2 3 2 6" xfId="50691" xr:uid="{2CCD54B9-1463-4217-92CB-A28D60EA7865}"/>
    <cellStyle name="40% - 강조색1 9 2 3 3" xfId="3838" xr:uid="{E2AC6CDA-E978-453C-BC4C-21FC4CD5DBFD}"/>
    <cellStyle name="40% - 강조색1 9 2 3 3 2" xfId="9364" xr:uid="{3D630B0B-CFCC-49A4-9784-80D1CA65FE8A}"/>
    <cellStyle name="40% - 강조색1 9 2 3 3 2 2" xfId="20393" xr:uid="{B61A994A-C8C4-4313-80C4-5FF133F31374}"/>
    <cellStyle name="40% - 강조색1 9 2 3 3 2 2 2" xfId="42442" xr:uid="{08833988-2C59-4799-A026-1C7DE22854BC}"/>
    <cellStyle name="40% - 강조색1 9 2 3 3 2 3" xfId="31422" xr:uid="{A42A2A9C-37EE-4E0D-9DCF-70958A6AE639}"/>
    <cellStyle name="40% - 강조색1 9 2 3 3 3" xfId="14883" xr:uid="{5BE732E0-B120-4663-9718-1CA8FB8B2EC4}"/>
    <cellStyle name="40% - 강조색1 9 2 3 3 3 2" xfId="36932" xr:uid="{5C5D71FB-9547-4FF7-87C0-A5790DE569A4}"/>
    <cellStyle name="40% - 강조색1 9 2 3 3 4" xfId="25912" xr:uid="{9276BA40-68A7-4057-A06B-ECF7C7961DA3}"/>
    <cellStyle name="40% - 강조색1 9 2 3 3 5" xfId="52070" xr:uid="{59727A38-30CB-4FB9-84EC-D4007C9CFF22}"/>
    <cellStyle name="40% - 강조색1 9 2 3 4" xfId="6609" xr:uid="{ABAD0AC3-2115-4D1F-8223-C8539DF8602F}"/>
    <cellStyle name="40% - 강조색1 9 2 3 4 2" xfId="17638" xr:uid="{C35F5B75-B7D9-41CE-8B4E-4FDE928C6FFB}"/>
    <cellStyle name="40% - 강조색1 9 2 3 4 2 2" xfId="39687" xr:uid="{25B19DEB-6E6F-4286-8948-AA93EC796A5C}"/>
    <cellStyle name="40% - 강조색1 9 2 3 4 3" xfId="28667" xr:uid="{42E8755E-1988-4839-9BFC-D53A8E4C3F02}"/>
    <cellStyle name="40% - 강조색1 9 2 3 4 4" xfId="54823" xr:uid="{FE2F14DF-8A8A-487E-943A-EBA6AD7F72CF}"/>
    <cellStyle name="40% - 강조색1 9 2 3 5" xfId="12128" xr:uid="{408272BF-A13B-4EA4-9B6C-102A76DE1DED}"/>
    <cellStyle name="40% - 강조색1 9 2 3 5 2" xfId="34177" xr:uid="{EC276AC6-2B6B-48E3-BFC5-613A4F3C709C}"/>
    <cellStyle name="40% - 강조색1 9 2 3 6" xfId="23157" xr:uid="{8D044A83-D873-4BE9-99DD-98E3C3E40550}"/>
    <cellStyle name="40% - 강조색1 9 2 3 7" xfId="49314" xr:uid="{182B66EC-4C23-4EEC-8C4E-B61A5FAC0A27}"/>
    <cellStyle name="40% - 강조색1 9 2 4" xfId="1750" xr:uid="{10D1C2D3-B9C0-4FB5-B805-5FC40AE528ED}"/>
    <cellStyle name="40% - 강조색1 9 2 4 2" xfId="4526" xr:uid="{4A14257C-3046-490D-8910-B19FDAF7234F}"/>
    <cellStyle name="40% - 강조색1 9 2 4 2 2" xfId="10052" xr:uid="{DD0026DD-6688-42C5-A55B-26F2EB388AE2}"/>
    <cellStyle name="40% - 강조색1 9 2 4 2 2 2" xfId="21081" xr:uid="{CB6B2F1A-F2CF-48F7-ADF3-4514EAF27832}"/>
    <cellStyle name="40% - 강조색1 9 2 4 2 2 2 2" xfId="43130" xr:uid="{D5AC19BE-78B0-4BDF-B195-E81E61960D63}"/>
    <cellStyle name="40% - 강조색1 9 2 4 2 2 3" xfId="32110" xr:uid="{85EF17B3-0AB4-416A-B1E5-21FDD3E4E5AF}"/>
    <cellStyle name="40% - 강조색1 9 2 4 2 3" xfId="15571" xr:uid="{1DDE9FF2-0F67-4151-B454-1AD4B7B508A6}"/>
    <cellStyle name="40% - 강조색1 9 2 4 2 3 2" xfId="37620" xr:uid="{BF1CCF79-B39A-462F-9376-A2022A0093B9}"/>
    <cellStyle name="40% - 강조색1 9 2 4 2 4" xfId="26600" xr:uid="{04D26C72-2939-4918-8977-552049408B15}"/>
    <cellStyle name="40% - 강조색1 9 2 4 2 5" xfId="52758" xr:uid="{552357E2-1CE5-4FDD-86C4-A348B7A98A65}"/>
    <cellStyle name="40% - 강조색1 9 2 4 3" xfId="7297" xr:uid="{F72B6937-5440-425B-8C08-C8D89AE15287}"/>
    <cellStyle name="40% - 강조색1 9 2 4 3 2" xfId="18326" xr:uid="{623FF865-F819-4561-9497-19B6919753F5}"/>
    <cellStyle name="40% - 강조색1 9 2 4 3 2 2" xfId="40375" xr:uid="{91AF9F64-5B7D-405A-BC11-533118D9CBE4}"/>
    <cellStyle name="40% - 강조색1 9 2 4 3 3" xfId="29355" xr:uid="{84276AB6-42F0-425D-A90C-1E99D8B2CB13}"/>
    <cellStyle name="40% - 강조색1 9 2 4 4" xfId="12816" xr:uid="{4A3A1A1B-4B9D-4EDF-8EE1-0A1AC91CA87D}"/>
    <cellStyle name="40% - 강조색1 9 2 4 4 2" xfId="34865" xr:uid="{3A40C145-9502-4B2B-91BF-FD1C73861DD1}"/>
    <cellStyle name="40% - 강조색1 9 2 4 5" xfId="23845" xr:uid="{F926641D-262E-4ADB-9479-FA23ECD46C4C}"/>
    <cellStyle name="40% - 강조색1 9 2 4 6" xfId="50003" xr:uid="{747B6557-0005-49F8-9659-AE323CEBAA13}"/>
    <cellStyle name="40% - 강조색1 9 2 5" xfId="3150" xr:uid="{7FABEE99-4A0F-48F8-B69E-C1A8FBBAF28F}"/>
    <cellStyle name="40% - 강조색1 9 2 5 2" xfId="8676" xr:uid="{6C0F7B3B-4A62-424D-A1FA-DD21A2483B88}"/>
    <cellStyle name="40% - 강조색1 9 2 5 2 2" xfId="19705" xr:uid="{CCF78A3D-8A6A-4B60-8BFE-409B89C2EACA}"/>
    <cellStyle name="40% - 강조색1 9 2 5 2 2 2" xfId="41754" xr:uid="{9F43C55F-D372-4642-B2AF-2EA40AB4CE46}"/>
    <cellStyle name="40% - 강조색1 9 2 5 2 3" xfId="30734" xr:uid="{F97A3956-5181-4D3E-B16C-059E7A96E084}"/>
    <cellStyle name="40% - 강조색1 9 2 5 3" xfId="14195" xr:uid="{9EBBEDE1-6BC5-4532-B230-7785D4D74518}"/>
    <cellStyle name="40% - 강조색1 9 2 5 3 2" xfId="36244" xr:uid="{A6EC78C6-2997-4BD3-99C4-F8DD7A2EEACE}"/>
    <cellStyle name="40% - 강조색1 9 2 5 4" xfId="25224" xr:uid="{A52F3B03-4018-4469-B2A0-6300B9B60B02}"/>
    <cellStyle name="40% - 강조색1 9 2 5 5" xfId="51382" xr:uid="{B5C2E780-F430-4934-A1B6-4A6A9767C3FC}"/>
    <cellStyle name="40% - 강조색1 9 2 6" xfId="5921" xr:uid="{12AD89BA-0D05-4801-94A9-F415C17D7972}"/>
    <cellStyle name="40% - 강조색1 9 2 6 2" xfId="16950" xr:uid="{BB01EF2A-CEA1-4571-B2CD-479A5F802D64}"/>
    <cellStyle name="40% - 강조색1 9 2 6 2 2" xfId="38999" xr:uid="{B3D7BB5B-02D4-4A19-BB0C-957F6C5FEA96}"/>
    <cellStyle name="40% - 강조색1 9 2 6 3" xfId="27979" xr:uid="{5C73E0D1-27DF-4E4A-B7DC-08005962F5F0}"/>
    <cellStyle name="40% - 강조색1 9 2 6 4" xfId="54136" xr:uid="{01E76E7F-07EB-4163-82A2-EFCC0A5B0ED6}"/>
    <cellStyle name="40% - 강조색1 9 2 7" xfId="11440" xr:uid="{20847901-C6AB-440C-A110-B7C0C7F3AC8C}"/>
    <cellStyle name="40% - 강조색1 9 2 7 2" xfId="33489" xr:uid="{CD60F5C9-4B28-472A-87DD-99A956019EA9}"/>
    <cellStyle name="40% - 강조색1 9 2 8" xfId="22469" xr:uid="{3BADB6A4-9851-4521-9B3C-8358A227315C}"/>
    <cellStyle name="40% - 강조색1 9 2 9" xfId="48627" xr:uid="{1A598043-64E8-4ACA-AFE2-E9543BC810BC}"/>
    <cellStyle name="40% - 강조색1 9 3" xfId="520" xr:uid="{00000000-0005-0000-0000-000048010000}"/>
    <cellStyle name="40% - 강조색1 9 3 2" xfId="1257" xr:uid="{FF47216D-4F1D-4CC2-9C40-092413497225}"/>
    <cellStyle name="40% - 강조색1 9 3 2 2" xfId="2651" xr:uid="{3D52ED72-5D58-4F99-A243-9938830D7AEE}"/>
    <cellStyle name="40% - 강조색1 9 3 2 2 2" xfId="5427" xr:uid="{FC1D72CD-5F2D-4632-AFFF-1BFC61170B97}"/>
    <cellStyle name="40% - 강조색1 9 3 2 2 2 2" xfId="10953" xr:uid="{D8163C77-C258-47B6-A672-2F6EE5EB3725}"/>
    <cellStyle name="40% - 강조색1 9 3 2 2 2 2 2" xfId="21982" xr:uid="{D156C2BD-AD5C-4305-B3A0-ED05F2CBFD5E}"/>
    <cellStyle name="40% - 강조색1 9 3 2 2 2 2 2 2" xfId="44031" xr:uid="{7680C934-027D-4D22-9467-BFF6F8A03C3D}"/>
    <cellStyle name="40% - 강조색1 9 3 2 2 2 2 3" xfId="33011" xr:uid="{3653B482-4181-4FC7-8809-E86D9D9AA428}"/>
    <cellStyle name="40% - 강조색1 9 3 2 2 2 3" xfId="16472" xr:uid="{ADD68313-F55F-4FAD-9D92-6CEA2EE12ED4}"/>
    <cellStyle name="40% - 강조색1 9 3 2 2 2 3 2" xfId="38521" xr:uid="{A0ED22BF-FE5B-4644-9797-21C6D96A9C48}"/>
    <cellStyle name="40% - 강조색1 9 3 2 2 2 4" xfId="27501" xr:uid="{C671BCA2-2694-43C4-AC49-826BA72D3A90}"/>
    <cellStyle name="40% - 강조색1 9 3 2 2 2 5" xfId="53659" xr:uid="{16F8904A-1818-4CBA-935A-E8A85F46EF56}"/>
    <cellStyle name="40% - 강조색1 9 3 2 2 3" xfId="8198" xr:uid="{0BDDE2B4-AEE8-4F5C-BC19-D022F4F97A9C}"/>
    <cellStyle name="40% - 강조색1 9 3 2 2 3 2" xfId="19227" xr:uid="{DED7AD42-4E76-4DD4-8EAC-2915F1333C4D}"/>
    <cellStyle name="40% - 강조색1 9 3 2 2 3 2 2" xfId="41276" xr:uid="{D1800D64-0DE1-44A3-AA5D-E5608F684D73}"/>
    <cellStyle name="40% - 강조색1 9 3 2 2 3 3" xfId="30256" xr:uid="{5648E45C-6DEC-4CF3-B292-C1FEEDE3FD76}"/>
    <cellStyle name="40% - 강조색1 9 3 2 2 4" xfId="13717" xr:uid="{06823DA9-3677-4BB3-8C17-B06F2F4B0566}"/>
    <cellStyle name="40% - 강조색1 9 3 2 2 4 2" xfId="35766" xr:uid="{3F472546-E85F-476E-86AD-093014626620}"/>
    <cellStyle name="40% - 강조색1 9 3 2 2 5" xfId="24746" xr:uid="{908370B0-C868-41AF-B8F9-30DC52E794F7}"/>
    <cellStyle name="40% - 강조색1 9 3 2 2 6" xfId="50904" xr:uid="{F5122B11-6563-40B0-8B3D-6E75D0FB73A4}"/>
    <cellStyle name="40% - 강조색1 9 3 2 3" xfId="4051" xr:uid="{F2E7B068-AF35-4352-A176-0B55C1343D82}"/>
    <cellStyle name="40% - 강조색1 9 3 2 3 2" xfId="9577" xr:uid="{31351860-984C-4359-BFF5-5542759AE16F}"/>
    <cellStyle name="40% - 강조색1 9 3 2 3 2 2" xfId="20606" xr:uid="{CE0AD0E7-AE16-4D14-A7BA-26C49D3D0F5C}"/>
    <cellStyle name="40% - 강조색1 9 3 2 3 2 2 2" xfId="42655" xr:uid="{F2706D87-7C18-46E6-B46A-7643195313F1}"/>
    <cellStyle name="40% - 강조색1 9 3 2 3 2 3" xfId="31635" xr:uid="{BC3D82BE-4C22-4CC4-A03D-E59B764075C3}"/>
    <cellStyle name="40% - 강조색1 9 3 2 3 3" xfId="15096" xr:uid="{4CDDB1C7-56D5-4ADD-A7F5-F6915513FC48}"/>
    <cellStyle name="40% - 강조색1 9 3 2 3 3 2" xfId="37145" xr:uid="{7EF38136-C858-4D38-80D5-8C5CD613C0CA}"/>
    <cellStyle name="40% - 강조색1 9 3 2 3 4" xfId="26125" xr:uid="{420BD93F-9197-43DE-BD52-5B9AEC97977B}"/>
    <cellStyle name="40% - 강조색1 9 3 2 3 5" xfId="52283" xr:uid="{E3E5E501-571C-4B72-810D-B5ED35984A9E}"/>
    <cellStyle name="40% - 강조색1 9 3 2 4" xfId="6822" xr:uid="{F8EC07F5-F2BA-49A7-A0C3-BFCF4DB074C3}"/>
    <cellStyle name="40% - 강조색1 9 3 2 4 2" xfId="17851" xr:uid="{6D0D0717-DFF6-41C0-9656-5589746FEC9A}"/>
    <cellStyle name="40% - 강조색1 9 3 2 4 2 2" xfId="39900" xr:uid="{5C25A57B-4250-469B-9DD4-72A86AF26F1E}"/>
    <cellStyle name="40% - 강조색1 9 3 2 4 3" xfId="28880" xr:uid="{3BC9C2A5-3F60-4FA4-ACDC-D012A22D7052}"/>
    <cellStyle name="40% - 강조색1 9 3 2 4 4" xfId="55036" xr:uid="{2F87E697-1505-46C2-9951-1149B80018CE}"/>
    <cellStyle name="40% - 강조색1 9 3 2 5" xfId="12341" xr:uid="{ED457034-E4BC-41E2-AC34-7B1145D5ECB4}"/>
    <cellStyle name="40% - 강조색1 9 3 2 5 2" xfId="34390" xr:uid="{6B7A1280-77A1-4442-863F-1D6350B1D77D}"/>
    <cellStyle name="40% - 강조색1 9 3 2 6" xfId="23370" xr:uid="{9AC24621-0763-4695-886E-D95DBE37C2AF}"/>
    <cellStyle name="40% - 강조색1 9 3 2 7" xfId="49527" xr:uid="{EE11DD30-C1C2-43B1-BE0C-509D4AB4DAB7}"/>
    <cellStyle name="40% - 강조색1 9 3 3" xfId="1963" xr:uid="{3F4327CC-F47A-4000-A3A9-AEA1DE47D616}"/>
    <cellStyle name="40% - 강조색1 9 3 3 2" xfId="4739" xr:uid="{3B59CE0E-9C02-4A99-AFBF-859AB29DA7EA}"/>
    <cellStyle name="40% - 강조색1 9 3 3 2 2" xfId="10265" xr:uid="{3F8D2801-C837-4CDC-9182-033501217808}"/>
    <cellStyle name="40% - 강조색1 9 3 3 2 2 2" xfId="21294" xr:uid="{357E50AC-1962-4B2E-BADB-6FCD5C709A0A}"/>
    <cellStyle name="40% - 강조색1 9 3 3 2 2 2 2" xfId="43343" xr:uid="{DF45C330-1307-4564-866E-5FCB128A0D0D}"/>
    <cellStyle name="40% - 강조색1 9 3 3 2 2 3" xfId="32323" xr:uid="{02E3566A-D5F7-4628-8F37-09C353BCA68A}"/>
    <cellStyle name="40% - 강조색1 9 3 3 2 3" xfId="15784" xr:uid="{42B6A134-1B0F-4273-8646-E1C68BBB7471}"/>
    <cellStyle name="40% - 강조색1 9 3 3 2 3 2" xfId="37833" xr:uid="{4B1A37A8-E75A-4D37-B6CC-EA12690D82BE}"/>
    <cellStyle name="40% - 강조색1 9 3 3 2 4" xfId="26813" xr:uid="{8EB78611-503E-4750-B364-7DC6CD01B948}"/>
    <cellStyle name="40% - 강조색1 9 3 3 2 5" xfId="52971" xr:uid="{444DDBC4-EABA-4D1B-836F-ABD4986ADCDF}"/>
    <cellStyle name="40% - 강조색1 9 3 3 3" xfId="7510" xr:uid="{491526C3-5424-4FB6-981E-9BA8BBD6FE3F}"/>
    <cellStyle name="40% - 강조색1 9 3 3 3 2" xfId="18539" xr:uid="{DB629353-A89F-49D1-9E44-8D2A0029CFB1}"/>
    <cellStyle name="40% - 강조색1 9 3 3 3 2 2" xfId="40588" xr:uid="{99AA5320-9E3F-4058-B6A2-AB49C8AEAEAA}"/>
    <cellStyle name="40% - 강조색1 9 3 3 3 3" xfId="29568" xr:uid="{7CF504BC-AEEE-4511-960F-51E55B55C420}"/>
    <cellStyle name="40% - 강조색1 9 3 3 4" xfId="13029" xr:uid="{83F686CC-16BC-4F5F-936E-517CE794F526}"/>
    <cellStyle name="40% - 강조색1 9 3 3 4 2" xfId="35078" xr:uid="{C019F867-E0C9-4135-8605-15C779BF90D8}"/>
    <cellStyle name="40% - 강조색1 9 3 3 5" xfId="24058" xr:uid="{40A90FF5-3468-4788-9584-0DF172BED6BA}"/>
    <cellStyle name="40% - 강조색1 9 3 3 6" xfId="50216" xr:uid="{782C35B1-3F74-4968-A2EF-5641212AA995}"/>
    <cellStyle name="40% - 강조색1 9 3 4" xfId="3363" xr:uid="{B3AB5C19-B577-47E3-B9DF-5F53E9E6CA8D}"/>
    <cellStyle name="40% - 강조색1 9 3 4 2" xfId="8889" xr:uid="{E3283162-E61F-492E-904C-44AAC0950AA2}"/>
    <cellStyle name="40% - 강조색1 9 3 4 2 2" xfId="19918" xr:uid="{4871EA87-9193-45FA-9CDA-6C6177DEFFA8}"/>
    <cellStyle name="40% - 강조색1 9 3 4 2 2 2" xfId="41967" xr:uid="{71D2982E-71F1-4508-A6A8-27A2EB53CBDF}"/>
    <cellStyle name="40% - 강조색1 9 3 4 2 3" xfId="30947" xr:uid="{33A9472D-334C-4BD2-A96F-CDB9E989E220}"/>
    <cellStyle name="40% - 강조색1 9 3 4 3" xfId="14408" xr:uid="{7524D29E-D83E-481F-B395-7D2BE2F5FE24}"/>
    <cellStyle name="40% - 강조색1 9 3 4 3 2" xfId="36457" xr:uid="{DE441AA0-DE41-4BFA-B05B-9391CC1C31F0}"/>
    <cellStyle name="40% - 강조색1 9 3 4 4" xfId="25437" xr:uid="{610587B9-813B-49A0-BBF8-757495764E03}"/>
    <cellStyle name="40% - 강조색1 9 3 4 5" xfId="51595" xr:uid="{60CD1188-C2DA-4ECB-A6AE-358026719CCE}"/>
    <cellStyle name="40% - 강조색1 9 3 5" xfId="6134" xr:uid="{808D1882-AE26-4A4A-9346-D22BCE0F7F7C}"/>
    <cellStyle name="40% - 강조색1 9 3 5 2" xfId="17163" xr:uid="{A560F168-6187-4808-B94F-C0426D17E778}"/>
    <cellStyle name="40% - 강조색1 9 3 5 2 2" xfId="39212" xr:uid="{E63C0C82-71CE-405C-8FBC-9B1044923800}"/>
    <cellStyle name="40% - 강조색1 9 3 5 3" xfId="28192" xr:uid="{9B62788B-2F3F-4606-8C73-7898D960184A}"/>
    <cellStyle name="40% - 강조색1 9 3 5 4" xfId="54348" xr:uid="{DB8F357B-5764-4458-BE3F-029E748C825C}"/>
    <cellStyle name="40% - 강조색1 9 3 6" xfId="11653" xr:uid="{A41813CD-B832-4C92-B853-991278419669}"/>
    <cellStyle name="40% - 강조색1 9 3 6 2" xfId="33702" xr:uid="{7E4693C8-E908-457A-9B97-0EBB683A972A}"/>
    <cellStyle name="40% - 강조색1 9 3 7" xfId="22682" xr:uid="{2D1176BD-82BE-4936-BAF7-ECAEB46CDB11}"/>
    <cellStyle name="40% - 강조색1 9 3 8" xfId="48839" xr:uid="{8F368902-7103-46DB-AF2E-6A63BB7EDF17}"/>
    <cellStyle name="40% - 강조색1 9 4" xfId="915" xr:uid="{302030AA-800C-420C-BEAB-23557CB48DF3}"/>
    <cellStyle name="40% - 강조색1 9 4 2" xfId="2309" xr:uid="{3BD4D935-153C-44A4-AC5B-05CC11C406FD}"/>
    <cellStyle name="40% - 강조색1 9 4 2 2" xfId="5085" xr:uid="{48FD5BE8-9B2D-4314-AC0A-2485046286E8}"/>
    <cellStyle name="40% - 강조색1 9 4 2 2 2" xfId="10611" xr:uid="{A1ABABA3-C89E-4085-8C32-CCCFF99246BB}"/>
    <cellStyle name="40% - 강조색1 9 4 2 2 2 2" xfId="21640" xr:uid="{C5F7B1D3-8749-4FDD-AD86-82E57A467B4E}"/>
    <cellStyle name="40% - 강조색1 9 4 2 2 2 2 2" xfId="43689" xr:uid="{1C74D268-4198-445C-93AF-3596D60DC2C8}"/>
    <cellStyle name="40% - 강조색1 9 4 2 2 2 3" xfId="32669" xr:uid="{434F268B-0448-4292-81A7-06871A9EEA07}"/>
    <cellStyle name="40% - 강조색1 9 4 2 2 3" xfId="16130" xr:uid="{A781BFEA-0185-4720-BA31-44763E1B48FB}"/>
    <cellStyle name="40% - 강조색1 9 4 2 2 3 2" xfId="38179" xr:uid="{556C600D-5992-44A3-9540-00E0E515E7D9}"/>
    <cellStyle name="40% - 강조색1 9 4 2 2 4" xfId="27159" xr:uid="{930E19D4-5F41-461B-B272-92DBB8126470}"/>
    <cellStyle name="40% - 강조색1 9 4 2 2 5" xfId="53317" xr:uid="{14508855-24FC-4C38-A989-6F49144396B7}"/>
    <cellStyle name="40% - 강조색1 9 4 2 3" xfId="7856" xr:uid="{B1EC24A7-5C9E-40C6-8292-B5ABDEB4C3ED}"/>
    <cellStyle name="40% - 강조색1 9 4 2 3 2" xfId="18885" xr:uid="{E6F5C846-C923-439B-BE7B-5F01C5B562EB}"/>
    <cellStyle name="40% - 강조색1 9 4 2 3 2 2" xfId="40934" xr:uid="{E307FC37-FA57-479B-A38C-401BDA2536B3}"/>
    <cellStyle name="40% - 강조색1 9 4 2 3 3" xfId="29914" xr:uid="{F4F21A59-F597-4098-AA49-52EB072014B0}"/>
    <cellStyle name="40% - 강조색1 9 4 2 4" xfId="13375" xr:uid="{9CFB9C99-6751-4810-A5FF-B927E23BCC02}"/>
    <cellStyle name="40% - 강조색1 9 4 2 4 2" xfId="35424" xr:uid="{7B9B0255-33CC-410B-922B-5EE410B3397B}"/>
    <cellStyle name="40% - 강조색1 9 4 2 5" xfId="24404" xr:uid="{3705788F-8C7D-416D-A7DB-981F4FA79470}"/>
    <cellStyle name="40% - 강조색1 9 4 2 6" xfId="50562" xr:uid="{722B71A3-EB90-4E83-9DDD-B661B4411EFF}"/>
    <cellStyle name="40% - 강조색1 9 4 3" xfId="3709" xr:uid="{1C6B0F59-6919-4F39-99D0-1D80109B5BEA}"/>
    <cellStyle name="40% - 강조색1 9 4 3 2" xfId="9235" xr:uid="{45D4F11F-A55C-4955-B7A6-60D7E29FE73F}"/>
    <cellStyle name="40% - 강조색1 9 4 3 2 2" xfId="20264" xr:uid="{A794E6E2-CE82-4878-A99E-7513B5355220}"/>
    <cellStyle name="40% - 강조색1 9 4 3 2 2 2" xfId="42313" xr:uid="{2F738565-098D-4510-99AA-9077B95DCEEF}"/>
    <cellStyle name="40% - 강조색1 9 4 3 2 3" xfId="31293" xr:uid="{2DBAEB03-E882-4017-88F9-8A9B34297227}"/>
    <cellStyle name="40% - 강조색1 9 4 3 3" xfId="14754" xr:uid="{9326A7C4-0F27-4DB8-965E-2BCC8709B3C1}"/>
    <cellStyle name="40% - 강조색1 9 4 3 3 2" xfId="36803" xr:uid="{4059A00E-CC37-4922-B0EB-25133F1FD904}"/>
    <cellStyle name="40% - 강조색1 9 4 3 4" xfId="25783" xr:uid="{690C03FB-22C3-4508-9E84-FE521DAC7C67}"/>
    <cellStyle name="40% - 강조색1 9 4 3 5" xfId="51941" xr:uid="{10C24E08-B057-43E5-A390-45BED45D7F95}"/>
    <cellStyle name="40% - 강조색1 9 4 4" xfId="6480" xr:uid="{C9C71AAC-84FD-4A0E-8AC5-F311A10E8BAF}"/>
    <cellStyle name="40% - 강조색1 9 4 4 2" xfId="17509" xr:uid="{745E880B-BA8B-408B-856C-24BBDA9D8667}"/>
    <cellStyle name="40% - 강조색1 9 4 4 2 2" xfId="39558" xr:uid="{0ABC679A-D191-48E2-9918-6871D27BFAFD}"/>
    <cellStyle name="40% - 강조색1 9 4 4 3" xfId="28538" xr:uid="{BC283976-800C-4A77-8946-775F060CEA6A}"/>
    <cellStyle name="40% - 강조색1 9 4 4 4" xfId="54694" xr:uid="{F3A32BB5-CF14-4282-A284-6BFE9321DC84}"/>
    <cellStyle name="40% - 강조색1 9 4 5" xfId="11999" xr:uid="{549FC7D8-41EA-42F3-83EC-44BDA2BC730E}"/>
    <cellStyle name="40% - 강조색1 9 4 5 2" xfId="34048" xr:uid="{BA65AEF6-7929-4A63-BD72-F38FED4B830A}"/>
    <cellStyle name="40% - 강조색1 9 4 6" xfId="23028" xr:uid="{7E766A94-4670-4C43-A2F8-9BCE4B9619B2}"/>
    <cellStyle name="40% - 강조색1 9 4 7" xfId="49185" xr:uid="{39F6A649-9465-4C4C-8461-629C2FA03876}"/>
    <cellStyle name="40% - 강조색1 9 5" xfId="1621" xr:uid="{97F02823-7E5E-431A-83FA-E16BAE7CD733}"/>
    <cellStyle name="40% - 강조색1 9 5 2" xfId="4397" xr:uid="{A8CC45EA-5104-4F77-B866-9EE6A50976BF}"/>
    <cellStyle name="40% - 강조색1 9 5 2 2" xfId="9923" xr:uid="{35E09D0B-F950-4B77-93F9-7D89F58D6982}"/>
    <cellStyle name="40% - 강조색1 9 5 2 2 2" xfId="20952" xr:uid="{3B87283D-E7C6-4B6B-8BC6-9ADD56FF86DF}"/>
    <cellStyle name="40% - 강조색1 9 5 2 2 2 2" xfId="43001" xr:uid="{0DCC8673-59D9-45A5-882D-F46AB45FDD84}"/>
    <cellStyle name="40% - 강조색1 9 5 2 2 3" xfId="31981" xr:uid="{323D28C5-DC0F-48E0-A5BD-FBCF210514CC}"/>
    <cellStyle name="40% - 강조색1 9 5 2 3" xfId="15442" xr:uid="{B3D4A7A0-3A71-4C83-B02A-95EA2CCB7504}"/>
    <cellStyle name="40% - 강조색1 9 5 2 3 2" xfId="37491" xr:uid="{D16F8554-B6DE-4AB1-AA12-4C42D31B45B8}"/>
    <cellStyle name="40% - 강조색1 9 5 2 4" xfId="26471" xr:uid="{88212C0E-EA6F-426A-B326-5925C3447A4D}"/>
    <cellStyle name="40% - 강조색1 9 5 2 5" xfId="52629" xr:uid="{CA653B44-30C7-4758-A30F-4580ADC1A06E}"/>
    <cellStyle name="40% - 강조색1 9 5 3" xfId="7168" xr:uid="{1629623B-16A1-4CD3-B5C1-9DC45152D6F5}"/>
    <cellStyle name="40% - 강조색1 9 5 3 2" xfId="18197" xr:uid="{0D3BE3D4-08C6-4B40-80AF-8DC6C51AA760}"/>
    <cellStyle name="40% - 강조색1 9 5 3 2 2" xfId="40246" xr:uid="{B7F51447-7BCB-490B-9055-E825AE2A7897}"/>
    <cellStyle name="40% - 강조색1 9 5 3 3" xfId="29226" xr:uid="{CC2E7792-1E27-4247-9BEF-A6A51AA283C5}"/>
    <cellStyle name="40% - 강조색1 9 5 4" xfId="12687" xr:uid="{D150D698-8A36-4339-9745-54B00A317C4E}"/>
    <cellStyle name="40% - 강조색1 9 5 4 2" xfId="34736" xr:uid="{5EF4F69D-8890-45FF-9574-32FBE9EE7947}"/>
    <cellStyle name="40% - 강조색1 9 5 5" xfId="23716" xr:uid="{66280DC7-97EB-4359-BD7F-74A90AC46FD6}"/>
    <cellStyle name="40% - 강조색1 9 5 6" xfId="49874" xr:uid="{162903FD-0C8C-40E2-BD25-AC20B73D69CB}"/>
    <cellStyle name="40% - 강조색1 9 6" xfId="3021" xr:uid="{CBB67A69-E2AB-4A9E-BE9C-F147EFA5E586}"/>
    <cellStyle name="40% - 강조색1 9 6 2" xfId="8547" xr:uid="{8104506E-13B5-4F8D-8487-2C041A4B37C2}"/>
    <cellStyle name="40% - 강조색1 9 6 2 2" xfId="19576" xr:uid="{65CFF309-FA90-4C49-BAC7-0F3B777741F3}"/>
    <cellStyle name="40% - 강조색1 9 6 2 2 2" xfId="41625" xr:uid="{6050DC3D-987B-458E-8C6A-1F99E8659627}"/>
    <cellStyle name="40% - 강조색1 9 6 2 3" xfId="30605" xr:uid="{D3BE9F98-81AF-4213-90AD-727207DA9540}"/>
    <cellStyle name="40% - 강조색1 9 6 3" xfId="14066" xr:uid="{0719E1BB-EFA2-499E-80AB-F220D8788338}"/>
    <cellStyle name="40% - 강조색1 9 6 3 2" xfId="36115" xr:uid="{9CF30020-72CA-4E2A-A3AE-0F9E55232AC4}"/>
    <cellStyle name="40% - 강조색1 9 6 4" xfId="25095" xr:uid="{98981C9C-03F9-43FD-BF29-1E4B931FE0E0}"/>
    <cellStyle name="40% - 강조색1 9 6 5" xfId="51253" xr:uid="{DC8E5928-2435-4823-8DC6-1151A054A9ED}"/>
    <cellStyle name="40% - 강조색1 9 7" xfId="5792" xr:uid="{4D8869DB-F6CA-4089-BE69-0766D2960724}"/>
    <cellStyle name="40% - 강조색1 9 7 2" xfId="16821" xr:uid="{2F04EC8A-FA15-446C-8C73-6036D3334475}"/>
    <cellStyle name="40% - 강조색1 9 7 2 2" xfId="38870" xr:uid="{5B917D79-1440-40E5-A3FE-032EB19B9430}"/>
    <cellStyle name="40% - 강조색1 9 7 3" xfId="27850" xr:uid="{F97A3EA1-F9E9-4B43-AB4D-7700A8B823F7}"/>
    <cellStyle name="40% - 강조색1 9 7 4" xfId="54007" xr:uid="{84063FAC-8B18-4903-9D53-8CBDAAC6EAF4}"/>
    <cellStyle name="40% - 강조색1 9 8" xfId="11311" xr:uid="{79B99411-01EC-40B5-BA6B-42C24F9E3FB6}"/>
    <cellStyle name="40% - 강조색1 9 8 2" xfId="33360" xr:uid="{2531EC42-CA2D-4B08-BD82-F55A68EDE63B}"/>
    <cellStyle name="40% - 강조색1 9 9" xfId="22340" xr:uid="{2CF8A496-666F-41D3-A34E-B2DB4F5EA47A}"/>
    <cellStyle name="40% - 강조색2" xfId="34" builtinId="35" customBuiltin="1"/>
    <cellStyle name="40% - 강조색2 10" xfId="178" xr:uid="{00000000-0005-0000-0000-00004A010000}"/>
    <cellStyle name="40% - 강조색2 10 2" xfId="538" xr:uid="{00000000-0005-0000-0000-00004B010000}"/>
    <cellStyle name="40% - 강조색2 10 2 2" xfId="1275" xr:uid="{D19B4DEA-7467-413F-900D-5566BB835DEE}"/>
    <cellStyle name="40% - 강조색2 10 2 2 2" xfId="2669" xr:uid="{95B62031-33F7-46B1-8898-C4A6582FBD28}"/>
    <cellStyle name="40% - 강조색2 10 2 2 2 2" xfId="5445" xr:uid="{5AE42A9A-1B5A-4362-BF74-865A7D42AC05}"/>
    <cellStyle name="40% - 강조색2 10 2 2 2 2 2" xfId="10971" xr:uid="{AAD4744E-0BB9-49FD-A577-3A2819E07CDB}"/>
    <cellStyle name="40% - 강조색2 10 2 2 2 2 2 2" xfId="22000" xr:uid="{6ED159C9-8D3A-409A-978F-0DA9E87DF65E}"/>
    <cellStyle name="40% - 강조색2 10 2 2 2 2 2 2 2" xfId="44049" xr:uid="{EAC1E2BD-CFA5-4C56-A976-189049C34381}"/>
    <cellStyle name="40% - 강조색2 10 2 2 2 2 2 3" xfId="33029" xr:uid="{7801D77B-D8CA-4839-8099-64FDB251405D}"/>
    <cellStyle name="40% - 강조색2 10 2 2 2 2 3" xfId="16490" xr:uid="{C7FB814C-C385-4CD8-A644-81CA1E1A8ED9}"/>
    <cellStyle name="40% - 강조색2 10 2 2 2 2 3 2" xfId="38539" xr:uid="{E906293D-2A0C-41E7-9D39-5EA66F791D00}"/>
    <cellStyle name="40% - 강조색2 10 2 2 2 2 4" xfId="27519" xr:uid="{DEE55FF2-D905-40B7-9076-B3F4717F8822}"/>
    <cellStyle name="40% - 강조색2 10 2 2 2 2 5" xfId="53677" xr:uid="{7D5CFBF2-C062-43B3-8D55-6D51DFF1CE3E}"/>
    <cellStyle name="40% - 강조색2 10 2 2 2 3" xfId="8216" xr:uid="{FF3C424A-958D-4CAD-ADE9-954CC6EBB3F6}"/>
    <cellStyle name="40% - 강조색2 10 2 2 2 3 2" xfId="19245" xr:uid="{5D2EA1C0-167F-4B22-B31C-DD4D270501B6}"/>
    <cellStyle name="40% - 강조색2 10 2 2 2 3 2 2" xfId="41294" xr:uid="{A45EFD87-6BA2-49D4-AFCF-0F178A1AD246}"/>
    <cellStyle name="40% - 강조색2 10 2 2 2 3 3" xfId="30274" xr:uid="{F969D751-64EB-42D8-B586-DD7B27E03B54}"/>
    <cellStyle name="40% - 강조색2 10 2 2 2 4" xfId="13735" xr:uid="{7B9AA6F6-AD66-4DFA-8C86-AC82B7AAD5B1}"/>
    <cellStyle name="40% - 강조색2 10 2 2 2 4 2" xfId="35784" xr:uid="{1AF717B6-88D6-4839-A09A-D885F54800F3}"/>
    <cellStyle name="40% - 강조색2 10 2 2 2 5" xfId="24764" xr:uid="{C3896A42-5822-4D1A-8BCC-AE706A4B0BB0}"/>
    <cellStyle name="40% - 강조색2 10 2 2 2 6" xfId="50922" xr:uid="{2E5E757F-1F06-4233-B3FA-27D5F0CFBA2F}"/>
    <cellStyle name="40% - 강조색2 10 2 2 3" xfId="4069" xr:uid="{749F050F-FA2A-4818-9549-8806165E87DC}"/>
    <cellStyle name="40% - 강조색2 10 2 2 3 2" xfId="9595" xr:uid="{B51C8932-99D5-494C-BE31-503E7D239E23}"/>
    <cellStyle name="40% - 강조색2 10 2 2 3 2 2" xfId="20624" xr:uid="{BA76FC0B-64D4-4EE9-B01A-0A667644D0CF}"/>
    <cellStyle name="40% - 강조색2 10 2 2 3 2 2 2" xfId="42673" xr:uid="{0097FB27-C42E-40C3-909E-9BB00AF8F4C0}"/>
    <cellStyle name="40% - 강조색2 10 2 2 3 2 3" xfId="31653" xr:uid="{3C0521A5-CDE7-4EBB-8199-51589B130E54}"/>
    <cellStyle name="40% - 강조색2 10 2 2 3 3" xfId="15114" xr:uid="{3FC72171-490D-4D9A-8D52-D2043BCB902E}"/>
    <cellStyle name="40% - 강조색2 10 2 2 3 3 2" xfId="37163" xr:uid="{B27D80C7-B609-4CCD-96E9-3A3C41DA7DB2}"/>
    <cellStyle name="40% - 강조색2 10 2 2 3 4" xfId="26143" xr:uid="{D4B0DF17-01BD-4D43-97C9-0C4683988783}"/>
    <cellStyle name="40% - 강조색2 10 2 2 3 5" xfId="52301" xr:uid="{CC98A0C0-5ADE-4F28-AE3E-A0D8E386504B}"/>
    <cellStyle name="40% - 강조색2 10 2 2 4" xfId="6840" xr:uid="{3BE36932-31DB-496D-8F92-C8E06EC79EAB}"/>
    <cellStyle name="40% - 강조색2 10 2 2 4 2" xfId="17869" xr:uid="{21238873-CAF6-4113-BE84-901990BCFF6A}"/>
    <cellStyle name="40% - 강조색2 10 2 2 4 2 2" xfId="39918" xr:uid="{CCE63B94-5D0B-47DF-BC9F-309E50F02099}"/>
    <cellStyle name="40% - 강조색2 10 2 2 4 3" xfId="28898" xr:uid="{13CD3E18-4888-45F1-9BDA-BE56ECB3E44E}"/>
    <cellStyle name="40% - 강조색2 10 2 2 4 4" xfId="55054" xr:uid="{EB40CCD8-C74E-462A-81B9-6CFC539582C5}"/>
    <cellStyle name="40% - 강조색2 10 2 2 5" xfId="12359" xr:uid="{AFC899B5-3D91-4086-ACA4-050DEC1D228C}"/>
    <cellStyle name="40% - 강조색2 10 2 2 5 2" xfId="34408" xr:uid="{C65CD7F3-031B-44E9-95A1-E1AE518B2BF9}"/>
    <cellStyle name="40% - 강조색2 10 2 2 6" xfId="23388" xr:uid="{EE129C65-30C2-49D6-BF0F-215E9BF191F6}"/>
    <cellStyle name="40% - 강조색2 10 2 2 7" xfId="49545" xr:uid="{3BDD649B-9925-4065-9796-BF1E9F9B9833}"/>
    <cellStyle name="40% - 강조색2 10 2 3" xfId="1981" xr:uid="{EABF4305-CB4D-407D-B90A-86949B8A5BD6}"/>
    <cellStyle name="40% - 강조색2 10 2 3 2" xfId="4757" xr:uid="{60C909BD-C69C-47C2-8BD0-E50E1B641668}"/>
    <cellStyle name="40% - 강조색2 10 2 3 2 2" xfId="10283" xr:uid="{3EC4E189-0EB0-4621-93BF-B93728D6CBB9}"/>
    <cellStyle name="40% - 강조색2 10 2 3 2 2 2" xfId="21312" xr:uid="{CD5991AA-55DA-4F98-8623-B526E16462FE}"/>
    <cellStyle name="40% - 강조색2 10 2 3 2 2 2 2" xfId="43361" xr:uid="{7E933866-338E-4640-8420-8B3FA231C878}"/>
    <cellStyle name="40% - 강조색2 10 2 3 2 2 3" xfId="32341" xr:uid="{E29F2A96-321B-4945-8977-7C8302D08D7C}"/>
    <cellStyle name="40% - 강조색2 10 2 3 2 3" xfId="15802" xr:uid="{E01C06E6-D221-46A0-8675-C5BA9C1205BE}"/>
    <cellStyle name="40% - 강조색2 10 2 3 2 3 2" xfId="37851" xr:uid="{9128033F-C819-46C6-9BFF-2B1BCF996401}"/>
    <cellStyle name="40% - 강조색2 10 2 3 2 4" xfId="26831" xr:uid="{F822C320-B1B4-4DB5-AE60-09ADD1EDF9EC}"/>
    <cellStyle name="40% - 강조색2 10 2 3 2 5" xfId="52989" xr:uid="{B7132BE2-987A-4478-9B2B-638C8EF891A0}"/>
    <cellStyle name="40% - 강조색2 10 2 3 3" xfId="7528" xr:uid="{537E059B-3640-4160-BFE3-10285E9AD3B3}"/>
    <cellStyle name="40% - 강조색2 10 2 3 3 2" xfId="18557" xr:uid="{7D2DC449-AFFF-4F8A-B4EB-5C3B8A917422}"/>
    <cellStyle name="40% - 강조색2 10 2 3 3 2 2" xfId="40606" xr:uid="{EFFFC20B-6C96-4A7A-91D3-784E034E0079}"/>
    <cellStyle name="40% - 강조색2 10 2 3 3 3" xfId="29586" xr:uid="{49B228F9-5E0D-4B8F-995D-9E38FCE87287}"/>
    <cellStyle name="40% - 강조색2 10 2 3 4" xfId="13047" xr:uid="{B6524BA1-C93D-442E-AEB9-3CC5949C839A}"/>
    <cellStyle name="40% - 강조색2 10 2 3 4 2" xfId="35096" xr:uid="{AE301FFC-057D-48D8-9E64-4BD24E0E2D07}"/>
    <cellStyle name="40% - 강조색2 10 2 3 5" xfId="24076" xr:uid="{9016FADE-3247-45D2-97B9-F1D56DF40C2D}"/>
    <cellStyle name="40% - 강조색2 10 2 3 6" xfId="50234" xr:uid="{45452FC6-297A-4FC1-954D-8DA6F368B7E7}"/>
    <cellStyle name="40% - 강조색2 10 2 4" xfId="3381" xr:uid="{6D5D8C15-4766-4F2F-AB5B-D6A148721779}"/>
    <cellStyle name="40% - 강조색2 10 2 4 2" xfId="8907" xr:uid="{19E072A5-25CE-4648-9104-037D7F8136BA}"/>
    <cellStyle name="40% - 강조색2 10 2 4 2 2" xfId="19936" xr:uid="{56CDCE7E-E182-48F8-B965-44C5AC2A4291}"/>
    <cellStyle name="40% - 강조색2 10 2 4 2 2 2" xfId="41985" xr:uid="{5F53D9B4-9C00-4E47-962C-8950B6A2B3A4}"/>
    <cellStyle name="40% - 강조색2 10 2 4 2 3" xfId="30965" xr:uid="{A39DB943-FAEF-4938-8B28-D22C107CEC3C}"/>
    <cellStyle name="40% - 강조색2 10 2 4 3" xfId="14426" xr:uid="{C1EAF495-8CFA-4028-B07C-72C35DC04E94}"/>
    <cellStyle name="40% - 강조색2 10 2 4 3 2" xfId="36475" xr:uid="{723565AB-DEEC-4DCB-A998-07131000148C}"/>
    <cellStyle name="40% - 강조색2 10 2 4 4" xfId="25455" xr:uid="{F28EF6E0-48BB-46A4-8F91-B9D45CA108EA}"/>
    <cellStyle name="40% - 강조색2 10 2 4 5" xfId="51613" xr:uid="{C8B8274A-8014-4610-8AB3-FD63BA33E857}"/>
    <cellStyle name="40% - 강조색2 10 2 5" xfId="6152" xr:uid="{D87215E6-F0B6-402D-8C70-5DA3BF2C70AD}"/>
    <cellStyle name="40% - 강조색2 10 2 5 2" xfId="17181" xr:uid="{C99E0D5C-40B5-47E8-92D8-6722C8807C7D}"/>
    <cellStyle name="40% - 강조색2 10 2 5 2 2" xfId="39230" xr:uid="{44E1B78E-F19A-4253-89A7-4AC24FC680E6}"/>
    <cellStyle name="40% - 강조색2 10 2 5 3" xfId="28210" xr:uid="{BDA8B180-B004-43FB-9CE5-BD9ABC81AA05}"/>
    <cellStyle name="40% - 강조색2 10 2 5 4" xfId="54366" xr:uid="{F365A4F6-C95A-4B5E-9774-B6552656A976}"/>
    <cellStyle name="40% - 강조색2 10 2 6" xfId="11671" xr:uid="{A530CC73-0451-45B6-9313-1711FAF4D2D7}"/>
    <cellStyle name="40% - 강조색2 10 2 6 2" xfId="33720" xr:uid="{0CB1C5D0-D9BF-408F-A821-BECB6E45AE6A}"/>
    <cellStyle name="40% - 강조색2 10 2 7" xfId="22700" xr:uid="{6DF14948-033D-4B50-8981-4A1FD6AD824E}"/>
    <cellStyle name="40% - 강조색2 10 2 8" xfId="48857" xr:uid="{A9A0F064-EE4F-4AED-BCAD-2F0AA502E3C4}"/>
    <cellStyle name="40% - 강조색2 10 3" xfId="933" xr:uid="{1BA059DF-F306-4D43-9575-F96A3782AE66}"/>
    <cellStyle name="40% - 강조색2 10 3 2" xfId="2327" xr:uid="{A7CDC69B-8FBA-4887-B39A-2A7779A0CF53}"/>
    <cellStyle name="40% - 강조색2 10 3 2 2" xfId="5103" xr:uid="{93812A96-5012-4CF2-8171-EC1504802A56}"/>
    <cellStyle name="40% - 강조색2 10 3 2 2 2" xfId="10629" xr:uid="{B02F4EE5-B420-4F84-B923-03C56D378C84}"/>
    <cellStyle name="40% - 강조색2 10 3 2 2 2 2" xfId="21658" xr:uid="{D7BC2919-1F45-46F9-A97F-E651CAC5CB0F}"/>
    <cellStyle name="40% - 강조색2 10 3 2 2 2 2 2" xfId="43707" xr:uid="{9373F6AF-DDDD-4D53-9D3A-4B4901660970}"/>
    <cellStyle name="40% - 강조색2 10 3 2 2 2 3" xfId="32687" xr:uid="{ABE0C852-7D9E-4D85-A747-523FC6CFD7EB}"/>
    <cellStyle name="40% - 강조색2 10 3 2 2 3" xfId="16148" xr:uid="{ABE5D297-9F7B-473D-852F-B04A7BEAF7C3}"/>
    <cellStyle name="40% - 강조색2 10 3 2 2 3 2" xfId="38197" xr:uid="{8011A9AD-7E36-462B-A8AF-347066B71241}"/>
    <cellStyle name="40% - 강조색2 10 3 2 2 4" xfId="27177" xr:uid="{F069B2CF-4F84-435A-BB29-3BD2A133C9DF}"/>
    <cellStyle name="40% - 강조색2 10 3 2 2 5" xfId="53335" xr:uid="{0ED5DEF8-D650-4412-BBEA-5D0D4DC3C6AC}"/>
    <cellStyle name="40% - 강조색2 10 3 2 3" xfId="7874" xr:uid="{A09DA8D4-DFC7-4323-B0A0-D1A2BAA5DDB8}"/>
    <cellStyle name="40% - 강조색2 10 3 2 3 2" xfId="18903" xr:uid="{22439EFA-1E1D-492B-BFCB-E616709F9BE5}"/>
    <cellStyle name="40% - 강조색2 10 3 2 3 2 2" xfId="40952" xr:uid="{6D79EC4C-967E-42C6-9B95-DA82E90B56A0}"/>
    <cellStyle name="40% - 강조색2 10 3 2 3 3" xfId="29932" xr:uid="{41F7A0C1-4ABF-4403-BA90-25BFAFB12229}"/>
    <cellStyle name="40% - 강조색2 10 3 2 4" xfId="13393" xr:uid="{C894AC50-52C2-4548-B46D-681CBE0DA968}"/>
    <cellStyle name="40% - 강조색2 10 3 2 4 2" xfId="35442" xr:uid="{0A40ABD6-6EC6-400C-9EC4-09D31B5CBC9B}"/>
    <cellStyle name="40% - 강조색2 10 3 2 5" xfId="24422" xr:uid="{940787F9-99BE-42D7-8108-1067035B0154}"/>
    <cellStyle name="40% - 강조색2 10 3 2 6" xfId="50580" xr:uid="{C78E88CD-FFA6-448C-9365-7BA70634E56B}"/>
    <cellStyle name="40% - 강조색2 10 3 3" xfId="3727" xr:uid="{71164733-7EEC-4E02-BB46-F401CCB7CF47}"/>
    <cellStyle name="40% - 강조색2 10 3 3 2" xfId="9253" xr:uid="{7312CD3B-B0BF-44C8-972E-DC1506376619}"/>
    <cellStyle name="40% - 강조색2 10 3 3 2 2" xfId="20282" xr:uid="{7B440C89-58D3-4424-8CF7-30AC1CC5EBAE}"/>
    <cellStyle name="40% - 강조색2 10 3 3 2 2 2" xfId="42331" xr:uid="{9BAE33C2-C329-4847-A9FF-92F837B25DCE}"/>
    <cellStyle name="40% - 강조색2 10 3 3 2 3" xfId="31311" xr:uid="{C6866C4E-1CE4-4863-ACCA-1B9CBE04F25E}"/>
    <cellStyle name="40% - 강조색2 10 3 3 3" xfId="14772" xr:uid="{E080FFE7-5A98-4E6F-A4D8-FB39950961BF}"/>
    <cellStyle name="40% - 강조색2 10 3 3 3 2" xfId="36821" xr:uid="{A72F2C2E-24BD-4035-9E7A-9A777BC26D17}"/>
    <cellStyle name="40% - 강조색2 10 3 3 4" xfId="25801" xr:uid="{AC69B55D-7073-461F-813E-3A420E5F09B5}"/>
    <cellStyle name="40% - 강조색2 10 3 3 5" xfId="51959" xr:uid="{EDAAEF57-97E4-4EF6-AAB1-485D208CB630}"/>
    <cellStyle name="40% - 강조색2 10 3 4" xfId="6498" xr:uid="{A2ED7DB6-AD99-4330-B83E-8478CA350633}"/>
    <cellStyle name="40% - 강조색2 10 3 4 2" xfId="17527" xr:uid="{37AA6A24-B9A8-4F4A-80BB-FD17CE24BD0A}"/>
    <cellStyle name="40% - 강조색2 10 3 4 2 2" xfId="39576" xr:uid="{691E13F2-4B71-408A-9A42-C540F6EE817D}"/>
    <cellStyle name="40% - 강조색2 10 3 4 3" xfId="28556" xr:uid="{FF900C67-A101-43FC-8614-4624EFB329F3}"/>
    <cellStyle name="40% - 강조색2 10 3 4 4" xfId="54712" xr:uid="{F22CBA58-231C-4C1F-897E-C7BC38941577}"/>
    <cellStyle name="40% - 강조색2 10 3 5" xfId="12017" xr:uid="{510DD71B-0858-47A9-A642-5992153742E5}"/>
    <cellStyle name="40% - 강조색2 10 3 5 2" xfId="34066" xr:uid="{099A5415-5499-476C-9538-C1532E6287F5}"/>
    <cellStyle name="40% - 강조색2 10 3 6" xfId="23046" xr:uid="{7D591F19-4480-49DD-9E7A-A094B6E99E72}"/>
    <cellStyle name="40% - 강조색2 10 3 7" xfId="49203" xr:uid="{56C5587B-5E56-4C79-8E38-ED29ED9697BF}"/>
    <cellStyle name="40% - 강조색2 10 4" xfId="1639" xr:uid="{84635543-EF7E-4613-B772-45A234898C9F}"/>
    <cellStyle name="40% - 강조색2 10 4 2" xfId="4415" xr:uid="{1F008921-6408-407E-99EA-9CE6BA67264E}"/>
    <cellStyle name="40% - 강조색2 10 4 2 2" xfId="9941" xr:uid="{B4D10802-55D3-4C2C-AFA8-9994AA750973}"/>
    <cellStyle name="40% - 강조색2 10 4 2 2 2" xfId="20970" xr:uid="{AAF3DBBE-330D-42B3-832C-7482C4B91CCB}"/>
    <cellStyle name="40% - 강조색2 10 4 2 2 2 2" xfId="43019" xr:uid="{A23FAB3B-BB9F-4D17-AC7E-EB7D66483A94}"/>
    <cellStyle name="40% - 강조색2 10 4 2 2 3" xfId="31999" xr:uid="{99A1CF76-3D3A-4A3F-8C46-BF592BE44EED}"/>
    <cellStyle name="40% - 강조색2 10 4 2 3" xfId="15460" xr:uid="{50187990-93BE-4A4A-8DD1-F83E797D56A2}"/>
    <cellStyle name="40% - 강조색2 10 4 2 3 2" xfId="37509" xr:uid="{615B82E3-2C3B-4DCE-95BA-F48983DBC5CB}"/>
    <cellStyle name="40% - 강조색2 10 4 2 4" xfId="26489" xr:uid="{33990DB7-2B32-4A34-8E6B-E30C867EB981}"/>
    <cellStyle name="40% - 강조색2 10 4 2 5" xfId="52647" xr:uid="{C7E02613-3EDC-4E24-AE3E-56C2BA26E328}"/>
    <cellStyle name="40% - 강조색2 10 4 3" xfId="7186" xr:uid="{5312B846-CA81-4748-B2CB-21B1089BF039}"/>
    <cellStyle name="40% - 강조색2 10 4 3 2" xfId="18215" xr:uid="{8DD4EE72-2C55-47BF-BCE2-CBEF2E3A0135}"/>
    <cellStyle name="40% - 강조색2 10 4 3 2 2" xfId="40264" xr:uid="{3DABE48F-3357-4CAF-9A6F-7FED25BE8284}"/>
    <cellStyle name="40% - 강조색2 10 4 3 3" xfId="29244" xr:uid="{598DEE26-8DF2-44F4-B87A-A4CDBD312D0A}"/>
    <cellStyle name="40% - 강조색2 10 4 4" xfId="12705" xr:uid="{9816A6DF-2E7A-4643-9ADD-50F496323372}"/>
    <cellStyle name="40% - 강조색2 10 4 4 2" xfId="34754" xr:uid="{10187B37-B4F8-4182-8D51-243D8A7069BB}"/>
    <cellStyle name="40% - 강조색2 10 4 5" xfId="23734" xr:uid="{3779ECA5-149E-47E3-BD85-60488BC1672B}"/>
    <cellStyle name="40% - 강조색2 10 4 6" xfId="49892" xr:uid="{E331B7F1-2091-4761-9821-A5A6C678217C}"/>
    <cellStyle name="40% - 강조색2 10 5" xfId="3039" xr:uid="{950923D7-108E-41D3-91BF-62652C1AE9F0}"/>
    <cellStyle name="40% - 강조색2 10 5 2" xfId="8565" xr:uid="{66639208-85AF-4AA2-B4F5-4A65AA0FE383}"/>
    <cellStyle name="40% - 강조색2 10 5 2 2" xfId="19594" xr:uid="{140DC9EF-2FEA-44FD-997F-0C9273530CFE}"/>
    <cellStyle name="40% - 강조색2 10 5 2 2 2" xfId="41643" xr:uid="{13555A26-3B11-41DC-A8E5-F1AD024CCB0C}"/>
    <cellStyle name="40% - 강조색2 10 5 2 3" xfId="30623" xr:uid="{56F357FF-B5B2-4452-9484-2161B6988D72}"/>
    <cellStyle name="40% - 강조색2 10 5 3" xfId="14084" xr:uid="{6B44F7CA-7715-4C16-91AF-4CD23ACA2AD4}"/>
    <cellStyle name="40% - 강조색2 10 5 3 2" xfId="36133" xr:uid="{A16B95E5-17E8-4B6D-9885-075FFDB3229A}"/>
    <cellStyle name="40% - 강조색2 10 5 4" xfId="25113" xr:uid="{B9377C00-CDFB-49C6-A843-AD1732B5ECF0}"/>
    <cellStyle name="40% - 강조색2 10 5 5" xfId="51271" xr:uid="{3F4D2ACF-5499-4018-A75C-064CB11D6E37}"/>
    <cellStyle name="40% - 강조색2 10 6" xfId="5810" xr:uid="{94135D2D-0D96-4AF9-88F5-15AD8A589163}"/>
    <cellStyle name="40% - 강조색2 10 6 2" xfId="16839" xr:uid="{9F0CADB4-39DC-4D0E-90B8-2F2861A083F4}"/>
    <cellStyle name="40% - 강조색2 10 6 2 2" xfId="38888" xr:uid="{4CA24E74-6D11-4463-AF2D-99ACC9B304E3}"/>
    <cellStyle name="40% - 강조색2 10 6 3" xfId="27868" xr:uid="{41F05A87-FD6F-4B54-BED4-1D342C9B1830}"/>
    <cellStyle name="40% - 강조색2 10 6 4" xfId="54025" xr:uid="{09575E81-F3F8-49C6-B33B-B4825653DF3B}"/>
    <cellStyle name="40% - 강조색2 10 7" xfId="11329" xr:uid="{11B00765-6DC3-4496-86D0-32E710F5E5BF}"/>
    <cellStyle name="40% - 강조색2 10 7 2" xfId="33378" xr:uid="{B04971DB-A7C6-4EBB-BD00-D705FA3B2D0B}"/>
    <cellStyle name="40% - 강조색2 10 8" xfId="22358" xr:uid="{38F361D7-5ED8-4480-BF11-601E63FE4C8B}"/>
    <cellStyle name="40% - 강조색2 10 9" xfId="48516" xr:uid="{79796CA2-4A13-4B06-85A6-77331630B5C8}"/>
    <cellStyle name="40% - 강조색2 11" xfId="304" xr:uid="{00000000-0005-0000-0000-00004C010000}"/>
    <cellStyle name="40% - 강조색2 11 2" xfId="664" xr:uid="{00000000-0005-0000-0000-00004D010000}"/>
    <cellStyle name="40% - 강조색2 11 2 2" xfId="1401" xr:uid="{7BD7290A-139A-4117-B549-249638708C18}"/>
    <cellStyle name="40% - 강조색2 11 2 2 2" xfId="2795" xr:uid="{F6AAD980-E372-46B8-847D-9F060DA34180}"/>
    <cellStyle name="40% - 강조색2 11 2 2 2 2" xfId="5571" xr:uid="{24A5FA7E-4118-4158-B669-70BD6E66B587}"/>
    <cellStyle name="40% - 강조색2 11 2 2 2 2 2" xfId="11097" xr:uid="{AA528B7F-E19D-4271-99E3-27BD0164F7AF}"/>
    <cellStyle name="40% - 강조색2 11 2 2 2 2 2 2" xfId="22126" xr:uid="{939464F0-28FF-4AFC-9BD8-F75CFF371A82}"/>
    <cellStyle name="40% - 강조색2 11 2 2 2 2 2 2 2" xfId="44175" xr:uid="{4FD8904E-1F6A-41C0-98F7-BB38D4D7E9F0}"/>
    <cellStyle name="40% - 강조색2 11 2 2 2 2 2 3" xfId="33155" xr:uid="{A4D75402-638B-4CF6-8822-BE77CDB2CECB}"/>
    <cellStyle name="40% - 강조색2 11 2 2 2 2 3" xfId="16616" xr:uid="{D31559B4-576F-46BC-857A-010DEE132593}"/>
    <cellStyle name="40% - 강조색2 11 2 2 2 2 3 2" xfId="38665" xr:uid="{3F890155-036A-428A-9B84-2340E3DBE731}"/>
    <cellStyle name="40% - 강조색2 11 2 2 2 2 4" xfId="27645" xr:uid="{37036836-DF35-4C9C-B200-88E0813944FC}"/>
    <cellStyle name="40% - 강조색2 11 2 2 2 2 5" xfId="53803" xr:uid="{9737221A-A867-4F43-A7EE-E1AEE9C3E15D}"/>
    <cellStyle name="40% - 강조색2 11 2 2 2 3" xfId="8342" xr:uid="{FFAFCEC2-7564-4DB5-B753-71866C766966}"/>
    <cellStyle name="40% - 강조색2 11 2 2 2 3 2" xfId="19371" xr:uid="{735C1EDA-0A61-455C-911A-5387B0BD9495}"/>
    <cellStyle name="40% - 강조색2 11 2 2 2 3 2 2" xfId="41420" xr:uid="{4BA80D8D-D6B8-445E-990D-7154A571B3E2}"/>
    <cellStyle name="40% - 강조색2 11 2 2 2 3 3" xfId="30400" xr:uid="{0D897BA5-C6A8-4EFB-B896-0A09F27C8494}"/>
    <cellStyle name="40% - 강조색2 11 2 2 2 4" xfId="13861" xr:uid="{324E4F81-D59C-42D4-8F71-F461EB0E9221}"/>
    <cellStyle name="40% - 강조색2 11 2 2 2 4 2" xfId="35910" xr:uid="{6A883107-7E71-4393-87A7-D574F4F67451}"/>
    <cellStyle name="40% - 강조색2 11 2 2 2 5" xfId="24890" xr:uid="{B4BE55AB-A39B-4282-81B3-E5EF1D8D9F29}"/>
    <cellStyle name="40% - 강조색2 11 2 2 2 6" xfId="51048" xr:uid="{BA16B4F8-B61D-408D-BF1D-58D0462E45C3}"/>
    <cellStyle name="40% - 강조색2 11 2 2 3" xfId="4195" xr:uid="{22B1AB0B-0C1A-4BF0-9E20-E07668B0DD62}"/>
    <cellStyle name="40% - 강조색2 11 2 2 3 2" xfId="9721" xr:uid="{BECE43C6-B349-4526-BA9E-1A7904E4C7A1}"/>
    <cellStyle name="40% - 강조색2 11 2 2 3 2 2" xfId="20750" xr:uid="{7B90354A-85D4-4F7C-ADA3-4A33FA0A1A38}"/>
    <cellStyle name="40% - 강조색2 11 2 2 3 2 2 2" xfId="42799" xr:uid="{F8C57C36-9AC7-4139-AF56-47A4076293A9}"/>
    <cellStyle name="40% - 강조색2 11 2 2 3 2 3" xfId="31779" xr:uid="{B96A0120-01FA-427B-90CD-A6CD8BE2697A}"/>
    <cellStyle name="40% - 강조색2 11 2 2 3 3" xfId="15240" xr:uid="{68EA2154-2C9C-4183-B82D-286867A81F3D}"/>
    <cellStyle name="40% - 강조색2 11 2 2 3 3 2" xfId="37289" xr:uid="{7A18CFF4-0B35-43D0-992C-22E0EEAA802D}"/>
    <cellStyle name="40% - 강조색2 11 2 2 3 4" xfId="26269" xr:uid="{3C2EA14A-C65A-49FB-87F7-089EAE91FC98}"/>
    <cellStyle name="40% - 강조색2 11 2 2 3 5" xfId="52427" xr:uid="{CC49766C-DAA5-4465-9F30-5C90847959C6}"/>
    <cellStyle name="40% - 강조색2 11 2 2 4" xfId="6966" xr:uid="{8AAC645D-8357-4915-AB74-7E4D4686B7D9}"/>
    <cellStyle name="40% - 강조색2 11 2 2 4 2" xfId="17995" xr:uid="{995BD41D-397A-4E1C-845A-A74114A66B99}"/>
    <cellStyle name="40% - 강조색2 11 2 2 4 2 2" xfId="40044" xr:uid="{063DEE63-8299-4E9B-86EC-E2B528B08823}"/>
    <cellStyle name="40% - 강조색2 11 2 2 4 3" xfId="29024" xr:uid="{AFEC4335-44F6-4368-9D2D-516EF9571362}"/>
    <cellStyle name="40% - 강조색2 11 2 2 4 4" xfId="55180" xr:uid="{AB6AF960-9132-4D73-BF84-21E862AB0DBF}"/>
    <cellStyle name="40% - 강조색2 11 2 2 5" xfId="12485" xr:uid="{037A6DD1-7E0D-4987-87B7-62B5D81E0421}"/>
    <cellStyle name="40% - 강조색2 11 2 2 5 2" xfId="34534" xr:uid="{59342D77-0579-4DC6-83D1-F378F5BE3A31}"/>
    <cellStyle name="40% - 강조색2 11 2 2 6" xfId="23514" xr:uid="{06E273C9-7969-4525-BFAB-FA19149F0D10}"/>
    <cellStyle name="40% - 강조색2 11 2 2 7" xfId="49671" xr:uid="{7AC50550-772D-4140-9137-E7536010121E}"/>
    <cellStyle name="40% - 강조색2 11 2 3" xfId="2107" xr:uid="{FC581229-8970-43C2-A99E-AC1192BB843A}"/>
    <cellStyle name="40% - 강조색2 11 2 3 2" xfId="4883" xr:uid="{19A96321-DCA0-4640-A072-ED557DC50199}"/>
    <cellStyle name="40% - 강조색2 11 2 3 2 2" xfId="10409" xr:uid="{ED93A6D1-59D0-4166-9022-D301D7469CC9}"/>
    <cellStyle name="40% - 강조색2 11 2 3 2 2 2" xfId="21438" xr:uid="{2F8A74F2-9879-4A8B-992B-98FCC2547915}"/>
    <cellStyle name="40% - 강조색2 11 2 3 2 2 2 2" xfId="43487" xr:uid="{FC2F1A73-0C46-41A6-9DED-38BEF8F1411F}"/>
    <cellStyle name="40% - 강조색2 11 2 3 2 2 3" xfId="32467" xr:uid="{9CD85252-02DA-440B-AEE9-1C3F00A8892F}"/>
    <cellStyle name="40% - 강조색2 11 2 3 2 3" xfId="15928" xr:uid="{12D95AF4-7FE5-471D-81D7-2E8AD732A466}"/>
    <cellStyle name="40% - 강조색2 11 2 3 2 3 2" xfId="37977" xr:uid="{B0CDF966-B5C8-4441-A1D5-288F6DC24BB4}"/>
    <cellStyle name="40% - 강조색2 11 2 3 2 4" xfId="26957" xr:uid="{5957C453-68C3-4813-BB05-65D9DEDBA1B3}"/>
    <cellStyle name="40% - 강조색2 11 2 3 2 5" xfId="53115" xr:uid="{E49B8FB1-71CE-496C-994E-F86845C6D657}"/>
    <cellStyle name="40% - 강조색2 11 2 3 3" xfId="7654" xr:uid="{BD812F76-7702-4104-ADE4-3D2C14AA5F4B}"/>
    <cellStyle name="40% - 강조색2 11 2 3 3 2" xfId="18683" xr:uid="{06E7D7BB-4D8C-422A-9668-07CDB5FD4FC3}"/>
    <cellStyle name="40% - 강조색2 11 2 3 3 2 2" xfId="40732" xr:uid="{A31499FF-482F-4AF6-86A6-702AAEE7BFA1}"/>
    <cellStyle name="40% - 강조색2 11 2 3 3 3" xfId="29712" xr:uid="{8417467A-CE40-4212-A722-E93A80BABBA8}"/>
    <cellStyle name="40% - 강조색2 11 2 3 4" xfId="13173" xr:uid="{0068C753-9A6F-4776-A279-D0538171C015}"/>
    <cellStyle name="40% - 강조색2 11 2 3 4 2" xfId="35222" xr:uid="{336180A5-98FF-40BD-812D-3D0C2BD8518E}"/>
    <cellStyle name="40% - 강조색2 11 2 3 5" xfId="24202" xr:uid="{5F3542D1-C93A-458F-B733-F93CD01D51E7}"/>
    <cellStyle name="40% - 강조색2 11 2 3 6" xfId="50360" xr:uid="{4CE34F6B-881E-4BCA-873B-158C45E34DAC}"/>
    <cellStyle name="40% - 강조색2 11 2 4" xfId="3507" xr:uid="{42431118-77CF-41E7-99D2-DED86A258323}"/>
    <cellStyle name="40% - 강조색2 11 2 4 2" xfId="9033" xr:uid="{D17202CD-BC28-47EE-9EB7-DB72ED3FAB61}"/>
    <cellStyle name="40% - 강조색2 11 2 4 2 2" xfId="20062" xr:uid="{95DEAFB3-C8FB-4740-AE25-0809AEE97990}"/>
    <cellStyle name="40% - 강조색2 11 2 4 2 2 2" xfId="42111" xr:uid="{757A3927-F566-497E-9B95-B98BA965A395}"/>
    <cellStyle name="40% - 강조색2 11 2 4 2 3" xfId="31091" xr:uid="{6375923A-DA3D-44AD-8034-87633EDAD5A4}"/>
    <cellStyle name="40% - 강조색2 11 2 4 3" xfId="14552" xr:uid="{70B42F32-4542-42A0-951F-FF1B7F25A46F}"/>
    <cellStyle name="40% - 강조색2 11 2 4 3 2" xfId="36601" xr:uid="{8E725342-A863-426E-80B4-02A82E30C1AA}"/>
    <cellStyle name="40% - 강조색2 11 2 4 4" xfId="25581" xr:uid="{A43A3C71-276F-4276-BACF-D504772D6603}"/>
    <cellStyle name="40% - 강조색2 11 2 4 5" xfId="51739" xr:uid="{0D7EC0E3-D8F1-4168-B26D-59554239EF0E}"/>
    <cellStyle name="40% - 강조색2 11 2 5" xfId="6278" xr:uid="{355CA1BA-27AD-4F41-A780-4B75CDFFE499}"/>
    <cellStyle name="40% - 강조색2 11 2 5 2" xfId="17307" xr:uid="{7E3F27EF-9BDE-4624-A3EA-C8E15E29C5E5}"/>
    <cellStyle name="40% - 강조색2 11 2 5 2 2" xfId="39356" xr:uid="{89F6323C-CE33-4BAF-BD34-F91943E0A286}"/>
    <cellStyle name="40% - 강조색2 11 2 5 3" xfId="28336" xr:uid="{D0B445AC-CB8E-4137-BD78-767AC2A2B6CC}"/>
    <cellStyle name="40% - 강조색2 11 2 5 4" xfId="54492" xr:uid="{76FCD74E-21CF-4EF6-9104-990E96A294C8}"/>
    <cellStyle name="40% - 강조색2 11 2 6" xfId="11797" xr:uid="{BA44A000-53E9-4548-9E58-172B500085F6}"/>
    <cellStyle name="40% - 강조색2 11 2 6 2" xfId="33846" xr:uid="{CE82DA9D-E95D-4D72-9C0C-DD1DC9391760}"/>
    <cellStyle name="40% - 강조색2 11 2 7" xfId="22826" xr:uid="{D5B14B1F-2704-49B9-AA3C-16C4D97D7AB8}"/>
    <cellStyle name="40% - 강조색2 11 2 8" xfId="48983" xr:uid="{AF8FCD22-9340-417F-9CA3-244A5099EAE4}"/>
    <cellStyle name="40% - 강조색2 11 3" xfId="1059" xr:uid="{EAE5D086-B4D8-4EA2-8212-FCE12746B7E9}"/>
    <cellStyle name="40% - 강조색2 11 3 2" xfId="2453" xr:uid="{17A5799F-6F4B-4F2E-8A33-7FB7D263971D}"/>
    <cellStyle name="40% - 강조색2 11 3 2 2" xfId="5229" xr:uid="{52C02E8E-1907-4CD2-BA5F-2C2659A64E71}"/>
    <cellStyle name="40% - 강조색2 11 3 2 2 2" xfId="10755" xr:uid="{8FD76FB8-92C4-4ABA-A56F-7AB60BC09F81}"/>
    <cellStyle name="40% - 강조색2 11 3 2 2 2 2" xfId="21784" xr:uid="{E7973520-EAAF-4484-A7C5-7F5E517FB02B}"/>
    <cellStyle name="40% - 강조색2 11 3 2 2 2 2 2" xfId="43833" xr:uid="{B67B1C78-BF76-47F0-9F2F-B8E9BCEE67DE}"/>
    <cellStyle name="40% - 강조색2 11 3 2 2 2 3" xfId="32813" xr:uid="{7EA5CE32-DA33-4159-88BA-4A1BB234B5BC}"/>
    <cellStyle name="40% - 강조색2 11 3 2 2 3" xfId="16274" xr:uid="{2EE34BC1-4A25-4FCF-9B41-B80616C83C79}"/>
    <cellStyle name="40% - 강조색2 11 3 2 2 3 2" xfId="38323" xr:uid="{4C947504-9B62-45F5-9EB5-FA6E9FF8A5B7}"/>
    <cellStyle name="40% - 강조색2 11 3 2 2 4" xfId="27303" xr:uid="{744B913A-B38B-41CA-9AA8-A2F80CF64EE7}"/>
    <cellStyle name="40% - 강조색2 11 3 2 2 5" xfId="53461" xr:uid="{0FAF0921-9DCB-49AC-8E1F-1A6ADA0B56B2}"/>
    <cellStyle name="40% - 강조색2 11 3 2 3" xfId="8000" xr:uid="{62371024-16C8-4B4E-A975-1E465030619D}"/>
    <cellStyle name="40% - 강조색2 11 3 2 3 2" xfId="19029" xr:uid="{BA0785A6-BB75-4F92-BCF7-F529202ECCA4}"/>
    <cellStyle name="40% - 강조색2 11 3 2 3 2 2" xfId="41078" xr:uid="{F7CF4599-DCD8-4EE1-B32A-78679573FF97}"/>
    <cellStyle name="40% - 강조색2 11 3 2 3 3" xfId="30058" xr:uid="{29243C6B-6DE7-4B7A-B460-31F1ECA7CA6F}"/>
    <cellStyle name="40% - 강조색2 11 3 2 4" xfId="13519" xr:uid="{795D401B-667E-4B52-83B1-CF4EE2C107A2}"/>
    <cellStyle name="40% - 강조색2 11 3 2 4 2" xfId="35568" xr:uid="{9E058981-A92E-4B69-A532-F4D604EA3557}"/>
    <cellStyle name="40% - 강조색2 11 3 2 5" xfId="24548" xr:uid="{56FDD854-C2AE-44B0-B826-B8BC0B6B2DC3}"/>
    <cellStyle name="40% - 강조색2 11 3 2 6" xfId="50706" xr:uid="{5B90E4C8-A111-4C0D-A75E-12A1086A52C4}"/>
    <cellStyle name="40% - 강조색2 11 3 3" xfId="3853" xr:uid="{7EDCDCC9-86F0-4064-989A-A216A9A0E1F4}"/>
    <cellStyle name="40% - 강조색2 11 3 3 2" xfId="9379" xr:uid="{742EB9AF-F929-4850-939B-8992CBB76FF9}"/>
    <cellStyle name="40% - 강조색2 11 3 3 2 2" xfId="20408" xr:uid="{143089EB-2188-4231-B614-27AE3582B63C}"/>
    <cellStyle name="40% - 강조색2 11 3 3 2 2 2" xfId="42457" xr:uid="{75DC0EAC-8658-4470-AB21-FEF4CE8D3689}"/>
    <cellStyle name="40% - 강조색2 11 3 3 2 3" xfId="31437" xr:uid="{2309500C-B4D2-498A-B70E-E5F46A330D3D}"/>
    <cellStyle name="40% - 강조색2 11 3 3 3" xfId="14898" xr:uid="{19EEBE4E-77AF-4D6A-9596-B2DAEBE292DC}"/>
    <cellStyle name="40% - 강조색2 11 3 3 3 2" xfId="36947" xr:uid="{FB2162E5-4E28-44B7-B9C0-DCFA44D40B3E}"/>
    <cellStyle name="40% - 강조색2 11 3 3 4" xfId="25927" xr:uid="{729A1066-6865-4BD9-ACF7-99302ABC371D}"/>
    <cellStyle name="40% - 강조색2 11 3 3 5" xfId="52085" xr:uid="{2C477C2B-FF1F-4C2E-8F16-2E1D9B1A5145}"/>
    <cellStyle name="40% - 강조색2 11 3 4" xfId="6624" xr:uid="{F3FE8005-0C50-4501-9148-C0B3FD975AEE}"/>
    <cellStyle name="40% - 강조색2 11 3 4 2" xfId="17653" xr:uid="{55F6822E-FD36-4F02-8A5A-7DB0CC0918BF}"/>
    <cellStyle name="40% - 강조색2 11 3 4 2 2" xfId="39702" xr:uid="{A259896D-9316-4491-BD1A-6B134D7CF49A}"/>
    <cellStyle name="40% - 강조색2 11 3 4 3" xfId="28682" xr:uid="{FE848C30-989A-4603-AF6C-59620DF4F48D}"/>
    <cellStyle name="40% - 강조색2 11 3 4 4" xfId="54838" xr:uid="{252B5103-152D-47C9-848F-FD6108721232}"/>
    <cellStyle name="40% - 강조색2 11 3 5" xfId="12143" xr:uid="{CAF7859D-94C4-4380-9FAA-02125DC30715}"/>
    <cellStyle name="40% - 강조색2 11 3 5 2" xfId="34192" xr:uid="{73E1E43F-AB0C-43BB-9094-3D96830E9185}"/>
    <cellStyle name="40% - 강조색2 11 3 6" xfId="23172" xr:uid="{683CF37C-6698-452D-818F-D7450926343C}"/>
    <cellStyle name="40% - 강조색2 11 3 7" xfId="49329" xr:uid="{244C69ED-F12C-4158-8A4F-EEC2F49F80E9}"/>
    <cellStyle name="40% - 강조색2 11 4" xfId="1765" xr:uid="{1A314AE9-9179-4EB4-AFC2-1F776E5F863B}"/>
    <cellStyle name="40% - 강조색2 11 4 2" xfId="4541" xr:uid="{FACEC3FC-A199-4B43-86E6-B175B66380A6}"/>
    <cellStyle name="40% - 강조색2 11 4 2 2" xfId="10067" xr:uid="{CE568775-409F-476D-ADFD-C5A8D01250C2}"/>
    <cellStyle name="40% - 강조색2 11 4 2 2 2" xfId="21096" xr:uid="{D01E8F5F-9901-4AAF-88D1-1584E5CCEA43}"/>
    <cellStyle name="40% - 강조색2 11 4 2 2 2 2" xfId="43145" xr:uid="{4D8528F5-39D8-4FA3-8144-DDB5E2E1039B}"/>
    <cellStyle name="40% - 강조색2 11 4 2 2 3" xfId="32125" xr:uid="{B7791D9C-5587-4249-9268-215A0148C461}"/>
    <cellStyle name="40% - 강조색2 11 4 2 3" xfId="15586" xr:uid="{8E6F4D31-465C-4062-9E8E-CEC7466B5B59}"/>
    <cellStyle name="40% - 강조색2 11 4 2 3 2" xfId="37635" xr:uid="{1E7AC331-6212-4CFC-B30D-47CA4A0975F5}"/>
    <cellStyle name="40% - 강조색2 11 4 2 4" xfId="26615" xr:uid="{450D7B57-4C1F-4A8F-8E7F-457020BEBAA4}"/>
    <cellStyle name="40% - 강조색2 11 4 2 5" xfId="52773" xr:uid="{8784520F-9D49-450A-9AE0-D7237088A1FD}"/>
    <cellStyle name="40% - 강조색2 11 4 3" xfId="7312" xr:uid="{79C8A44D-1716-4F5D-B11A-7772E0CEB59E}"/>
    <cellStyle name="40% - 강조색2 11 4 3 2" xfId="18341" xr:uid="{20999569-F08A-4E1D-8AA9-B1208004C6D3}"/>
    <cellStyle name="40% - 강조색2 11 4 3 2 2" xfId="40390" xr:uid="{0BFD7CB6-DEC5-4C15-95AC-044BE477658D}"/>
    <cellStyle name="40% - 강조색2 11 4 3 3" xfId="29370" xr:uid="{A31583EF-706A-4E92-AC55-D855F391D9CF}"/>
    <cellStyle name="40% - 강조색2 11 4 4" xfId="12831" xr:uid="{226E9406-BDC4-4A10-947A-6A97AA56D037}"/>
    <cellStyle name="40% - 강조색2 11 4 4 2" xfId="34880" xr:uid="{A62C1EEA-47E8-4EB5-B059-925586EA1867}"/>
    <cellStyle name="40% - 강조색2 11 4 5" xfId="23860" xr:uid="{04596F94-83C3-4297-BDE7-9824FAE307D9}"/>
    <cellStyle name="40% - 강조색2 11 4 6" xfId="50018" xr:uid="{83CD964A-4AFD-4FA0-BCEB-936F4F713F7A}"/>
    <cellStyle name="40% - 강조색2 11 5" xfId="3165" xr:uid="{8CEDA901-153C-4510-99E7-845F32A1FD00}"/>
    <cellStyle name="40% - 강조색2 11 5 2" xfId="8691" xr:uid="{10950DEC-AD75-4932-8F5A-9560738A135D}"/>
    <cellStyle name="40% - 강조색2 11 5 2 2" xfId="19720" xr:uid="{6E8C2B88-C962-41A9-9163-8DF9E18DD670}"/>
    <cellStyle name="40% - 강조색2 11 5 2 2 2" xfId="41769" xr:uid="{8C33A71A-792A-45AA-965D-4382FBF6FE8F}"/>
    <cellStyle name="40% - 강조색2 11 5 2 3" xfId="30749" xr:uid="{A95FAB6B-7239-4964-96D8-8912283B78A6}"/>
    <cellStyle name="40% - 강조색2 11 5 3" xfId="14210" xr:uid="{CA8949C8-2396-4550-8ACD-6922357D20ED}"/>
    <cellStyle name="40% - 강조색2 11 5 3 2" xfId="36259" xr:uid="{B69184A6-9F61-4CC9-83C6-0D5FD7B86FC6}"/>
    <cellStyle name="40% - 강조색2 11 5 4" xfId="25239" xr:uid="{B52895FC-65DD-4E0A-A6BF-58E8017BA3D2}"/>
    <cellStyle name="40% - 강조색2 11 5 5" xfId="51397" xr:uid="{448BF4FB-9A46-47F6-A2EF-3AFE2223C75B}"/>
    <cellStyle name="40% - 강조색2 11 6" xfId="5936" xr:uid="{E37BFFEF-9F32-4E60-A177-A0E49A449F96}"/>
    <cellStyle name="40% - 강조색2 11 6 2" xfId="16965" xr:uid="{0162C5A2-73F9-457F-B727-BE1F43FC89CB}"/>
    <cellStyle name="40% - 강조색2 11 6 2 2" xfId="39014" xr:uid="{ECBD293F-8FBC-428A-97D4-A69FD61AD299}"/>
    <cellStyle name="40% - 강조색2 11 6 3" xfId="27994" xr:uid="{005C150C-73B9-4202-A4B8-6923C7CEB977}"/>
    <cellStyle name="40% - 강조색2 11 6 4" xfId="54151" xr:uid="{AC1FF416-92D8-4821-A4CD-B3B12B8AF842}"/>
    <cellStyle name="40% - 강조색2 11 7" xfId="11455" xr:uid="{72187077-DE4E-4C2F-BB3C-B3489698E4DB}"/>
    <cellStyle name="40% - 강조색2 11 7 2" xfId="33504" xr:uid="{15334397-A757-498D-B5A6-5858C9E762C3}"/>
    <cellStyle name="40% - 강조색2 11 8" xfId="22484" xr:uid="{6E73F2BD-D99C-45DF-8733-626E9E4B18F9}"/>
    <cellStyle name="40% - 강조색2 11 9" xfId="48642" xr:uid="{1B6B3953-187B-4C40-B62A-6EF358F0B416}"/>
    <cellStyle name="40% - 강조색2 12" xfId="319" xr:uid="{00000000-0005-0000-0000-00004E010000}"/>
    <cellStyle name="40% - 강조색2 12 2" xfId="679" xr:uid="{00000000-0005-0000-0000-00004F010000}"/>
    <cellStyle name="40% - 강조색2 12 2 2" xfId="1416" xr:uid="{9EC920D3-3F0D-4D43-A595-4FDBCCA7D81F}"/>
    <cellStyle name="40% - 강조색2 12 2 2 2" xfId="2810" xr:uid="{E3352B0E-8C8B-438F-B270-01B6EC1B9062}"/>
    <cellStyle name="40% - 강조색2 12 2 2 2 2" xfId="5586" xr:uid="{7B0490BC-2068-43FF-BFFC-F28D9F4C8D92}"/>
    <cellStyle name="40% - 강조색2 12 2 2 2 2 2" xfId="11112" xr:uid="{0FA45058-1462-48EF-B957-85C9E26451F0}"/>
    <cellStyle name="40% - 강조색2 12 2 2 2 2 2 2" xfId="22141" xr:uid="{86BB4671-B4CE-4B6A-9451-73906D9069DF}"/>
    <cellStyle name="40% - 강조색2 12 2 2 2 2 2 2 2" xfId="44190" xr:uid="{33715D13-6BE8-488A-A1B0-44D7F648B879}"/>
    <cellStyle name="40% - 강조색2 12 2 2 2 2 2 3" xfId="33170" xr:uid="{3AFC3619-D566-498D-BDCD-E8FDDC278F0D}"/>
    <cellStyle name="40% - 강조색2 12 2 2 2 2 3" xfId="16631" xr:uid="{42B3D192-3974-487B-95A9-C666E8A19763}"/>
    <cellStyle name="40% - 강조색2 12 2 2 2 2 3 2" xfId="38680" xr:uid="{044603AE-01D6-41FE-AA48-837D5ACFB3CB}"/>
    <cellStyle name="40% - 강조색2 12 2 2 2 2 4" xfId="27660" xr:uid="{ED9741E1-DD0D-4209-81DE-24BB293E4E86}"/>
    <cellStyle name="40% - 강조색2 12 2 2 2 2 5" xfId="53818" xr:uid="{D366231A-C9B0-4E35-9C42-A9E4987BFD0C}"/>
    <cellStyle name="40% - 강조색2 12 2 2 2 3" xfId="8357" xr:uid="{F0988E75-80BA-4D9C-B57E-408A3A8B0C18}"/>
    <cellStyle name="40% - 강조색2 12 2 2 2 3 2" xfId="19386" xr:uid="{87F9A9C6-6DE2-4194-A617-0632F9F3C1A3}"/>
    <cellStyle name="40% - 강조색2 12 2 2 2 3 2 2" xfId="41435" xr:uid="{288A26AE-4F5F-44A2-BEEB-E49DB52363D5}"/>
    <cellStyle name="40% - 강조색2 12 2 2 2 3 3" xfId="30415" xr:uid="{CCF612EB-48B7-437B-8247-971F3AC32C1B}"/>
    <cellStyle name="40% - 강조색2 12 2 2 2 4" xfId="13876" xr:uid="{480F6699-7604-47E2-AEB8-DD90D3A7A3F6}"/>
    <cellStyle name="40% - 강조색2 12 2 2 2 4 2" xfId="35925" xr:uid="{0E4F0B9B-6858-4AF9-B5A7-2D36F296DEAC}"/>
    <cellStyle name="40% - 강조색2 12 2 2 2 5" xfId="24905" xr:uid="{FBD42E84-9A79-43EB-9E4D-E2E3124B3E79}"/>
    <cellStyle name="40% - 강조색2 12 2 2 2 6" xfId="51063" xr:uid="{63B74331-7449-43D2-999E-5C85C5A7F04C}"/>
    <cellStyle name="40% - 강조색2 12 2 2 3" xfId="4210" xr:uid="{4D4FF015-50AA-471E-947C-E3229CC8FA59}"/>
    <cellStyle name="40% - 강조색2 12 2 2 3 2" xfId="9736" xr:uid="{5E49E7C9-B4B2-4FEF-9728-1929C9625538}"/>
    <cellStyle name="40% - 강조색2 12 2 2 3 2 2" xfId="20765" xr:uid="{A8E2E30E-17AF-4C58-8DFC-F002EBF181AA}"/>
    <cellStyle name="40% - 강조색2 12 2 2 3 2 2 2" xfId="42814" xr:uid="{B5CE0705-1F4C-48ED-971F-B040C5CEEF82}"/>
    <cellStyle name="40% - 강조색2 12 2 2 3 2 3" xfId="31794" xr:uid="{7058A0B9-5E5F-4D2E-B17B-2CB3697DCD90}"/>
    <cellStyle name="40% - 강조색2 12 2 2 3 3" xfId="15255" xr:uid="{24BC9F95-A755-4D23-AB88-0EE322A21D11}"/>
    <cellStyle name="40% - 강조색2 12 2 2 3 3 2" xfId="37304" xr:uid="{638C9812-5178-4900-ADC8-BF90A61A96D0}"/>
    <cellStyle name="40% - 강조색2 12 2 2 3 4" xfId="26284" xr:uid="{C0BF81C6-C2F9-4CCD-A424-93B883432D15}"/>
    <cellStyle name="40% - 강조색2 12 2 2 3 5" xfId="52442" xr:uid="{07AA4DE3-09C3-40FB-9486-F70532914E09}"/>
    <cellStyle name="40% - 강조색2 12 2 2 4" xfId="6981" xr:uid="{2FD9B9C3-E700-4E9F-A1F8-825911EF9B6E}"/>
    <cellStyle name="40% - 강조색2 12 2 2 4 2" xfId="18010" xr:uid="{C68A3136-B54E-4A63-8514-2E7F7F9C6EEF}"/>
    <cellStyle name="40% - 강조색2 12 2 2 4 2 2" xfId="40059" xr:uid="{91734439-AD41-4C70-9257-3A68D870EC14}"/>
    <cellStyle name="40% - 강조색2 12 2 2 4 3" xfId="29039" xr:uid="{847EA259-F2F9-4965-B7D4-0FC67658079D}"/>
    <cellStyle name="40% - 강조색2 12 2 2 4 4" xfId="55195" xr:uid="{29435FCE-AFA2-4426-9466-A345695F02EB}"/>
    <cellStyle name="40% - 강조색2 12 2 2 5" xfId="12500" xr:uid="{08D58D9B-4E9B-4612-881C-15F1856EB9FB}"/>
    <cellStyle name="40% - 강조색2 12 2 2 5 2" xfId="34549" xr:uid="{14124A7E-C6B1-47CB-97B5-B0F2FEEF49FD}"/>
    <cellStyle name="40% - 강조색2 12 2 2 6" xfId="23529" xr:uid="{95171B61-6A80-458D-A75D-1B70B9AEABBC}"/>
    <cellStyle name="40% - 강조색2 12 2 2 7" xfId="49686" xr:uid="{3A0CFBB6-E77F-4D4A-BC3D-869F663286AD}"/>
    <cellStyle name="40% - 강조색2 12 2 3" xfId="2122" xr:uid="{2A5BE22B-F01A-49B2-812B-3CE185863B3C}"/>
    <cellStyle name="40% - 강조색2 12 2 3 2" xfId="4898" xr:uid="{EA235135-D286-45CF-B585-4C300C816D21}"/>
    <cellStyle name="40% - 강조색2 12 2 3 2 2" xfId="10424" xr:uid="{FF64BE80-C3D8-4597-92CE-AF2354FB8DD9}"/>
    <cellStyle name="40% - 강조색2 12 2 3 2 2 2" xfId="21453" xr:uid="{04F2365C-C626-4AB0-A8B2-7B2F5CEB8E8D}"/>
    <cellStyle name="40% - 강조색2 12 2 3 2 2 2 2" xfId="43502" xr:uid="{E9A6DA02-2364-4544-9FBC-C572E01716F9}"/>
    <cellStyle name="40% - 강조색2 12 2 3 2 2 3" xfId="32482" xr:uid="{5FEFC2D6-4F60-486F-870E-AAB635FF73C8}"/>
    <cellStyle name="40% - 강조색2 12 2 3 2 3" xfId="15943" xr:uid="{32E5EBB3-4A7F-4329-9C6D-2707FE512451}"/>
    <cellStyle name="40% - 강조색2 12 2 3 2 3 2" xfId="37992" xr:uid="{A0F25675-69B8-43CF-B034-69949BFA55FE}"/>
    <cellStyle name="40% - 강조색2 12 2 3 2 4" xfId="26972" xr:uid="{34AEAE57-39F8-43C1-9CEB-904B82670191}"/>
    <cellStyle name="40% - 강조색2 12 2 3 2 5" xfId="53130" xr:uid="{D0EC4FCF-58BE-4DA4-80FE-EB06B19BF008}"/>
    <cellStyle name="40% - 강조색2 12 2 3 3" xfId="7669" xr:uid="{E9405D9C-951A-4A14-A110-155D76B2C7E3}"/>
    <cellStyle name="40% - 강조색2 12 2 3 3 2" xfId="18698" xr:uid="{C6BD8B78-EA3D-45DA-8996-B2658BC0E47A}"/>
    <cellStyle name="40% - 강조색2 12 2 3 3 2 2" xfId="40747" xr:uid="{3358D2FE-0EE6-4C94-BAF9-138D9A6B541E}"/>
    <cellStyle name="40% - 강조색2 12 2 3 3 3" xfId="29727" xr:uid="{73FF9419-892F-443F-B5A9-6CF27BBDF307}"/>
    <cellStyle name="40% - 강조색2 12 2 3 4" xfId="13188" xr:uid="{67FC82DE-05BD-4772-B237-9D410BA8DC31}"/>
    <cellStyle name="40% - 강조색2 12 2 3 4 2" xfId="35237" xr:uid="{C006E6A7-6C48-4C4D-BED1-CFACF62CA062}"/>
    <cellStyle name="40% - 강조색2 12 2 3 5" xfId="24217" xr:uid="{59B27729-0E6C-4D35-BCED-80397F4C4A17}"/>
    <cellStyle name="40% - 강조색2 12 2 3 6" xfId="50375" xr:uid="{564A3E85-E8A9-481F-ABD5-8A7288F4AA8C}"/>
    <cellStyle name="40% - 강조색2 12 2 4" xfId="3522" xr:uid="{16F72595-87D9-48D7-9BD3-31F07C95152D}"/>
    <cellStyle name="40% - 강조색2 12 2 4 2" xfId="9048" xr:uid="{51A2322D-CBAD-4D33-BF04-0D581A84761D}"/>
    <cellStyle name="40% - 강조색2 12 2 4 2 2" xfId="20077" xr:uid="{A01B8458-FA17-4850-8578-89AC513AF753}"/>
    <cellStyle name="40% - 강조색2 12 2 4 2 2 2" xfId="42126" xr:uid="{0C2DCF6B-4396-411C-B958-DB6209AB53D2}"/>
    <cellStyle name="40% - 강조색2 12 2 4 2 3" xfId="31106" xr:uid="{0C0A6842-4EEB-4720-B1FF-D9A9EE20D064}"/>
    <cellStyle name="40% - 강조색2 12 2 4 3" xfId="14567" xr:uid="{41C468F1-FB7E-4A8A-BB49-681D1821F27D}"/>
    <cellStyle name="40% - 강조색2 12 2 4 3 2" xfId="36616" xr:uid="{5BFB3EE6-8E96-4F35-AB07-55C4287461F6}"/>
    <cellStyle name="40% - 강조색2 12 2 4 4" xfId="25596" xr:uid="{800F5229-D7CA-4D53-9EA1-1A87A216B0BB}"/>
    <cellStyle name="40% - 강조색2 12 2 4 5" xfId="51754" xr:uid="{DB92517F-7CE1-4FB5-88AA-32FA40975F06}"/>
    <cellStyle name="40% - 강조색2 12 2 5" xfId="6293" xr:uid="{24FC34EB-84F7-4695-B95D-394F40BA83CB}"/>
    <cellStyle name="40% - 강조색2 12 2 5 2" xfId="17322" xr:uid="{2CF76BD4-DC64-405B-8E15-E975892A6948}"/>
    <cellStyle name="40% - 강조색2 12 2 5 2 2" xfId="39371" xr:uid="{5AB038D7-7B32-45AF-8FD9-060B595075A2}"/>
    <cellStyle name="40% - 강조색2 12 2 5 3" xfId="28351" xr:uid="{B5447441-4719-4BD4-870E-89DAE8A1F007}"/>
    <cellStyle name="40% - 강조색2 12 2 5 4" xfId="54507" xr:uid="{87DCD085-8BA9-47D2-94F5-5C47A22BDCFA}"/>
    <cellStyle name="40% - 강조색2 12 2 6" xfId="11812" xr:uid="{266FCDD8-692D-4A94-BB05-4C8F0EB035E7}"/>
    <cellStyle name="40% - 강조색2 12 2 6 2" xfId="33861" xr:uid="{07FB7FC9-E167-4D02-B84D-58B60EDDC77C}"/>
    <cellStyle name="40% - 강조색2 12 2 7" xfId="22841" xr:uid="{50AF30F0-8E4F-477E-A11A-8A7200B133F3}"/>
    <cellStyle name="40% - 강조색2 12 2 8" xfId="48998" xr:uid="{AF37608F-3F74-475E-AEDD-1EED6DFB3466}"/>
    <cellStyle name="40% - 강조색2 12 3" xfId="1074" xr:uid="{1ED31326-7772-4F84-8B80-C63FB01074C8}"/>
    <cellStyle name="40% - 강조색2 12 3 2" xfId="2468" xr:uid="{833D17A0-833B-4F22-BC84-3B0FFE69E875}"/>
    <cellStyle name="40% - 강조색2 12 3 2 2" xfId="5244" xr:uid="{31A717B8-89BE-433B-BE3F-8CF9FC9AB9D8}"/>
    <cellStyle name="40% - 강조색2 12 3 2 2 2" xfId="10770" xr:uid="{EDDB7146-68B1-47D1-95EC-C9F2E6FA4779}"/>
    <cellStyle name="40% - 강조색2 12 3 2 2 2 2" xfId="21799" xr:uid="{F3BFB8FD-8778-46A2-B155-1504C5F6766B}"/>
    <cellStyle name="40% - 강조색2 12 3 2 2 2 2 2" xfId="43848" xr:uid="{0C3D360B-E7AA-4CB5-B966-E4CDB13A9D07}"/>
    <cellStyle name="40% - 강조색2 12 3 2 2 2 3" xfId="32828" xr:uid="{33D3F257-70F4-4E9A-947D-A89E73AFF0B4}"/>
    <cellStyle name="40% - 강조색2 12 3 2 2 3" xfId="16289" xr:uid="{FC7B059F-35F0-4E19-AC7B-D19E268424C1}"/>
    <cellStyle name="40% - 강조색2 12 3 2 2 3 2" xfId="38338" xr:uid="{3DBC4575-4B90-4FB4-AA00-3FB53467D9FE}"/>
    <cellStyle name="40% - 강조색2 12 3 2 2 4" xfId="27318" xr:uid="{041875BD-2753-4796-B95E-5BF9E1ADF273}"/>
    <cellStyle name="40% - 강조색2 12 3 2 2 5" xfId="53476" xr:uid="{E3858071-5883-4BCA-81E7-339CE05A5F70}"/>
    <cellStyle name="40% - 강조색2 12 3 2 3" xfId="8015" xr:uid="{DC942CFF-0F9D-4BAA-8737-13B1B960AFB2}"/>
    <cellStyle name="40% - 강조색2 12 3 2 3 2" xfId="19044" xr:uid="{06C80AAD-6A52-4E28-8788-7790AC4B6D60}"/>
    <cellStyle name="40% - 강조색2 12 3 2 3 2 2" xfId="41093" xr:uid="{18E6E89A-B495-4261-906A-57E366B285AE}"/>
    <cellStyle name="40% - 강조색2 12 3 2 3 3" xfId="30073" xr:uid="{0DC9FE55-58FE-4FAD-8839-91638122A06D}"/>
    <cellStyle name="40% - 강조색2 12 3 2 4" xfId="13534" xr:uid="{3D0CD6ED-DB99-4EF4-A00E-FB04B2CADD80}"/>
    <cellStyle name="40% - 강조색2 12 3 2 4 2" xfId="35583" xr:uid="{FF64747E-DBCB-4BFE-B5F2-CAA7A79B3CDC}"/>
    <cellStyle name="40% - 강조색2 12 3 2 5" xfId="24563" xr:uid="{B4B4AEE7-FF6E-492F-9483-50461336E92F}"/>
    <cellStyle name="40% - 강조색2 12 3 2 6" xfId="50721" xr:uid="{FFD78234-00C5-44B1-AA16-0A3E3784438D}"/>
    <cellStyle name="40% - 강조색2 12 3 3" xfId="3868" xr:uid="{F8B41F94-E751-4B32-BB50-F7D3BC57B4FC}"/>
    <cellStyle name="40% - 강조색2 12 3 3 2" xfId="9394" xr:uid="{86F240E8-FF01-4AC4-B6FD-8F84507036A2}"/>
    <cellStyle name="40% - 강조색2 12 3 3 2 2" xfId="20423" xr:uid="{BFDB482A-B9EC-4196-B201-DF10D547D69E}"/>
    <cellStyle name="40% - 강조색2 12 3 3 2 2 2" xfId="42472" xr:uid="{8C99D24C-A4BC-46A3-ADC6-175574897AAB}"/>
    <cellStyle name="40% - 강조색2 12 3 3 2 3" xfId="31452" xr:uid="{F63381B9-4509-465F-8AC8-1D89C057B411}"/>
    <cellStyle name="40% - 강조색2 12 3 3 3" xfId="14913" xr:uid="{BE5AA270-5B8F-49A2-8A14-8FA2C34713DD}"/>
    <cellStyle name="40% - 강조색2 12 3 3 3 2" xfId="36962" xr:uid="{445B070D-38B7-4A52-83C9-668CFE4E5ABC}"/>
    <cellStyle name="40% - 강조색2 12 3 3 4" xfId="25942" xr:uid="{C8480E30-B7C0-4395-9EE7-4061C7CDFB31}"/>
    <cellStyle name="40% - 강조색2 12 3 3 5" xfId="52100" xr:uid="{D24BE3D0-0830-4988-AC16-08044A87DA2A}"/>
    <cellStyle name="40% - 강조색2 12 3 4" xfId="6639" xr:uid="{6D476344-0F6E-49F3-9C63-6D3B0FF13AF5}"/>
    <cellStyle name="40% - 강조색2 12 3 4 2" xfId="17668" xr:uid="{5122EB9B-19D3-4920-BFFF-8935B18EF115}"/>
    <cellStyle name="40% - 강조색2 12 3 4 2 2" xfId="39717" xr:uid="{55ACDD85-61A0-45B7-9D24-93F1DDB220BF}"/>
    <cellStyle name="40% - 강조색2 12 3 4 3" xfId="28697" xr:uid="{EE8B90CE-977F-4481-AED1-A5EC131A0021}"/>
    <cellStyle name="40% - 강조색2 12 3 4 4" xfId="54853" xr:uid="{F526D7B5-0863-443C-BE6C-F9C503D60EF1}"/>
    <cellStyle name="40% - 강조색2 12 3 5" xfId="12158" xr:uid="{60845334-9A11-41B6-8CCB-B79EB7FEB7D1}"/>
    <cellStyle name="40% - 강조색2 12 3 5 2" xfId="34207" xr:uid="{54AEE35F-AB1E-45C2-AC0F-BA49FDA4788A}"/>
    <cellStyle name="40% - 강조색2 12 3 6" xfId="23187" xr:uid="{83E0EE7D-4167-4A89-9955-C746E7AE02C5}"/>
    <cellStyle name="40% - 강조색2 12 3 7" xfId="49344" xr:uid="{FB0BEB23-4985-46D2-8885-699E4469DA2D}"/>
    <cellStyle name="40% - 강조색2 12 4" xfId="1780" xr:uid="{903E70C1-EFBA-4FA8-854D-5DCACB4E8614}"/>
    <cellStyle name="40% - 강조색2 12 4 2" xfId="4556" xr:uid="{2DC20114-1043-4BAD-8ABE-B3BE3029B896}"/>
    <cellStyle name="40% - 강조색2 12 4 2 2" xfId="10082" xr:uid="{19FC98C2-DA09-4E17-A2A9-1F405E7328A6}"/>
    <cellStyle name="40% - 강조색2 12 4 2 2 2" xfId="21111" xr:uid="{4273AB12-7239-4124-90BC-2C0AB81593B8}"/>
    <cellStyle name="40% - 강조색2 12 4 2 2 2 2" xfId="43160" xr:uid="{5B52F0FA-D781-4AAB-AD62-A26A966719EA}"/>
    <cellStyle name="40% - 강조색2 12 4 2 2 3" xfId="32140" xr:uid="{2E4408FA-3701-4B5E-8B7F-FEC5B50FDC13}"/>
    <cellStyle name="40% - 강조색2 12 4 2 3" xfId="15601" xr:uid="{19B83FA2-FEAC-4250-AD6F-7966FDC52390}"/>
    <cellStyle name="40% - 강조색2 12 4 2 3 2" xfId="37650" xr:uid="{6594FE3E-D508-42CC-950F-ECEC445CAD86}"/>
    <cellStyle name="40% - 강조색2 12 4 2 4" xfId="26630" xr:uid="{F20A9AD1-B6F8-41EC-BCC2-050D49D571F6}"/>
    <cellStyle name="40% - 강조색2 12 4 2 5" xfId="52788" xr:uid="{514ABF53-0BCB-4840-B9D5-4D948C42530E}"/>
    <cellStyle name="40% - 강조색2 12 4 3" xfId="7327" xr:uid="{D0ABB723-5FE6-4FF4-A0D5-CAB8EEF60826}"/>
    <cellStyle name="40% - 강조색2 12 4 3 2" xfId="18356" xr:uid="{D812153C-A4A3-4AB1-A1E4-23E4B353722E}"/>
    <cellStyle name="40% - 강조색2 12 4 3 2 2" xfId="40405" xr:uid="{826B50D6-A1F6-4A28-B78F-3E5FB1BBFFA4}"/>
    <cellStyle name="40% - 강조색2 12 4 3 3" xfId="29385" xr:uid="{759DE355-A5E9-4923-B1F4-AAC83BCB184B}"/>
    <cellStyle name="40% - 강조색2 12 4 4" xfId="12846" xr:uid="{498DC42D-9BC3-4A55-AD60-EB5084901A54}"/>
    <cellStyle name="40% - 강조색2 12 4 4 2" xfId="34895" xr:uid="{A75012F8-A233-4B6F-843A-9AB4672184CB}"/>
    <cellStyle name="40% - 강조색2 12 4 5" xfId="23875" xr:uid="{43049A10-F928-4560-9589-9B7120180304}"/>
    <cellStyle name="40% - 강조색2 12 4 6" xfId="50033" xr:uid="{0637CC6F-1908-4CD5-A75D-91E04BFC208B}"/>
    <cellStyle name="40% - 강조색2 12 5" xfId="3180" xr:uid="{A7A25810-6AA8-4E74-A971-B846A84CFD05}"/>
    <cellStyle name="40% - 강조색2 12 5 2" xfId="8706" xr:uid="{57866F54-DFB9-49D5-9785-2C119FE21C50}"/>
    <cellStyle name="40% - 강조색2 12 5 2 2" xfId="19735" xr:uid="{2D368728-FD67-43C2-9DF7-F5A8BC4A31BB}"/>
    <cellStyle name="40% - 강조색2 12 5 2 2 2" xfId="41784" xr:uid="{AFA24D64-50BE-49FF-8003-62E383E91B87}"/>
    <cellStyle name="40% - 강조색2 12 5 2 3" xfId="30764" xr:uid="{1F5C7073-58F3-41AA-A5FE-AD4C16ADE4EF}"/>
    <cellStyle name="40% - 강조색2 12 5 3" xfId="14225" xr:uid="{189DCE11-4E47-4FEA-8987-85105C39F0D3}"/>
    <cellStyle name="40% - 강조색2 12 5 3 2" xfId="36274" xr:uid="{3EDBC3A5-E038-42AC-8CAD-6F8CEC858BAC}"/>
    <cellStyle name="40% - 강조색2 12 5 4" xfId="25254" xr:uid="{4144D78C-FA40-4A5E-9DE9-FD34600902E8}"/>
    <cellStyle name="40% - 강조색2 12 5 5" xfId="51412" xr:uid="{BD943A09-C60B-41A3-824A-F61042E5F984}"/>
    <cellStyle name="40% - 강조색2 12 6" xfId="5951" xr:uid="{9EF1E561-F692-45C9-A369-7A1503E4C1AA}"/>
    <cellStyle name="40% - 강조색2 12 6 2" xfId="16980" xr:uid="{D453FF2A-EA8E-42E4-83A1-8E10C179E8A3}"/>
    <cellStyle name="40% - 강조색2 12 6 2 2" xfId="39029" xr:uid="{5599E5CE-E9CC-4A15-BD64-C042B57688DF}"/>
    <cellStyle name="40% - 강조색2 12 6 3" xfId="28009" xr:uid="{869C86A7-F30D-4AAC-AAE4-B5AFDBB757BB}"/>
    <cellStyle name="40% - 강조색2 12 6 4" xfId="54166" xr:uid="{70BD9E2A-461A-4A49-8688-8A1EA88497CF}"/>
    <cellStyle name="40% - 강조색2 12 7" xfId="11470" xr:uid="{5481BBE9-F55A-4C1B-9EE7-81C4CA780F85}"/>
    <cellStyle name="40% - 강조색2 12 7 2" xfId="33519" xr:uid="{56DCF3BF-3C8F-40AD-A409-5C8189272A38}"/>
    <cellStyle name="40% - 강조색2 12 8" xfId="22499" xr:uid="{1189D577-8553-43DB-85F2-B2C1707523B3}"/>
    <cellStyle name="40% - 강조색2 12 9" xfId="48657" xr:uid="{0FFA536C-E69C-4625-8FFB-DD5D3D9C8BBB}"/>
    <cellStyle name="40% - 강조색2 13" xfId="332" xr:uid="{00000000-0005-0000-0000-000050010000}"/>
    <cellStyle name="40% - 강조색2 13 2" xfId="692" xr:uid="{00000000-0005-0000-0000-000051010000}"/>
    <cellStyle name="40% - 강조색2 13 2 2" xfId="1429" xr:uid="{F8A5D096-0A44-4DF1-81BC-298724EDA7CC}"/>
    <cellStyle name="40% - 강조색2 13 2 2 2" xfId="2823" xr:uid="{EB378C0E-7061-48D3-97EA-FDE54882E996}"/>
    <cellStyle name="40% - 강조색2 13 2 2 2 2" xfId="5599" xr:uid="{EB6EE988-931E-4756-82FF-DFFB91B34322}"/>
    <cellStyle name="40% - 강조색2 13 2 2 2 2 2" xfId="11125" xr:uid="{8A0DD21B-1F47-4CEC-A92E-8D22C7C73BF8}"/>
    <cellStyle name="40% - 강조색2 13 2 2 2 2 2 2" xfId="22154" xr:uid="{F4EC6B5D-620A-457F-9466-2801A4894049}"/>
    <cellStyle name="40% - 강조색2 13 2 2 2 2 2 2 2" xfId="44203" xr:uid="{BA3DFFFB-7416-40E5-B36F-B710F8C098F8}"/>
    <cellStyle name="40% - 강조색2 13 2 2 2 2 2 3" xfId="33183" xr:uid="{50A6F49D-00BA-4DA2-B939-00806AECF0C3}"/>
    <cellStyle name="40% - 강조색2 13 2 2 2 2 3" xfId="16644" xr:uid="{CC247636-F16F-46DE-8536-8A011107DDDA}"/>
    <cellStyle name="40% - 강조색2 13 2 2 2 2 3 2" xfId="38693" xr:uid="{0868943B-218D-4205-87AA-705008E5D069}"/>
    <cellStyle name="40% - 강조색2 13 2 2 2 2 4" xfId="27673" xr:uid="{81BAB47D-24E9-427E-95C7-FE8965E00162}"/>
    <cellStyle name="40% - 강조색2 13 2 2 2 2 5" xfId="53831" xr:uid="{E2FB117B-D758-40F3-AFE8-B6F38633E267}"/>
    <cellStyle name="40% - 강조색2 13 2 2 2 3" xfId="8370" xr:uid="{0611AA6B-5236-4F4F-9C00-65E5300AE11E}"/>
    <cellStyle name="40% - 강조색2 13 2 2 2 3 2" xfId="19399" xr:uid="{10FEE8E1-543B-4142-B210-CC6AED71AD4E}"/>
    <cellStyle name="40% - 강조색2 13 2 2 2 3 2 2" xfId="41448" xr:uid="{EBF493C3-A542-4F12-B935-79787E3D5B04}"/>
    <cellStyle name="40% - 강조색2 13 2 2 2 3 3" xfId="30428" xr:uid="{A396C027-5B44-4742-9A71-8F600A62AA86}"/>
    <cellStyle name="40% - 강조색2 13 2 2 2 4" xfId="13889" xr:uid="{5880C2AA-90FB-47DD-9A78-17C615D0F2BC}"/>
    <cellStyle name="40% - 강조색2 13 2 2 2 4 2" xfId="35938" xr:uid="{2E2917E0-9D69-4BBF-A6B4-F0753597C67F}"/>
    <cellStyle name="40% - 강조색2 13 2 2 2 5" xfId="24918" xr:uid="{64098C0D-0CA6-4C0E-8A11-4C2DC30A1B98}"/>
    <cellStyle name="40% - 강조색2 13 2 2 2 6" xfId="51076" xr:uid="{6B1AEA9B-C8A4-4BED-A373-9ED9ED4B08FE}"/>
    <cellStyle name="40% - 강조색2 13 2 2 3" xfId="4223" xr:uid="{49C7B26F-D075-40CE-9081-3ECA081BAEDB}"/>
    <cellStyle name="40% - 강조색2 13 2 2 3 2" xfId="9749" xr:uid="{DD23BBAF-DF37-43B1-BD27-5AECC7CD1668}"/>
    <cellStyle name="40% - 강조색2 13 2 2 3 2 2" xfId="20778" xr:uid="{8271B84E-69A1-41F9-BAF8-948E76A0E88B}"/>
    <cellStyle name="40% - 강조색2 13 2 2 3 2 2 2" xfId="42827" xr:uid="{E5B51D41-3DF7-410A-A93D-03BB10DD898C}"/>
    <cellStyle name="40% - 강조색2 13 2 2 3 2 3" xfId="31807" xr:uid="{92E8BFFB-C9AD-422C-9606-A5FBEC446569}"/>
    <cellStyle name="40% - 강조색2 13 2 2 3 3" xfId="15268" xr:uid="{6066C107-ECE4-4F69-8422-C93A6B28CA63}"/>
    <cellStyle name="40% - 강조색2 13 2 2 3 3 2" xfId="37317" xr:uid="{C81AE799-2130-49CE-BC10-E942FB30670C}"/>
    <cellStyle name="40% - 강조색2 13 2 2 3 4" xfId="26297" xr:uid="{CC11231B-9A91-4A1A-87EA-FA2B913F7056}"/>
    <cellStyle name="40% - 강조색2 13 2 2 3 5" xfId="52455" xr:uid="{43435E74-B2E9-47C0-97EF-26B3E42BBC48}"/>
    <cellStyle name="40% - 강조색2 13 2 2 4" xfId="6994" xr:uid="{7E1FD92C-A8B1-489E-ADD1-F795A9356383}"/>
    <cellStyle name="40% - 강조색2 13 2 2 4 2" xfId="18023" xr:uid="{1EA480A2-BC91-444C-BA7F-00B9BDBBF295}"/>
    <cellStyle name="40% - 강조색2 13 2 2 4 2 2" xfId="40072" xr:uid="{23DBD35B-3B86-4E97-A908-978006B0BE4E}"/>
    <cellStyle name="40% - 강조색2 13 2 2 4 3" xfId="29052" xr:uid="{393876A4-691D-414D-A6FF-59B2ECAE0EDE}"/>
    <cellStyle name="40% - 강조색2 13 2 2 4 4" xfId="55208" xr:uid="{1A060F43-0039-431E-954D-78E51A1F08CB}"/>
    <cellStyle name="40% - 강조색2 13 2 2 5" xfId="12513" xr:uid="{E5C00934-04DA-4337-9432-F657D780E1D7}"/>
    <cellStyle name="40% - 강조색2 13 2 2 5 2" xfId="34562" xr:uid="{990151A8-A97F-4A95-A023-14DCEA6721D1}"/>
    <cellStyle name="40% - 강조색2 13 2 2 6" xfId="23542" xr:uid="{A905B99A-A75A-44E0-87B3-81F990037977}"/>
    <cellStyle name="40% - 강조색2 13 2 2 7" xfId="49699" xr:uid="{BC909354-4042-414D-A183-8FF6736853ED}"/>
    <cellStyle name="40% - 강조색2 13 2 3" xfId="2135" xr:uid="{56902EB0-CEF8-4F15-93E1-575F88ACCA44}"/>
    <cellStyle name="40% - 강조색2 13 2 3 2" xfId="4911" xr:uid="{FDEFD5B1-E6C3-4E5F-AAA6-96BFCD4A0180}"/>
    <cellStyle name="40% - 강조색2 13 2 3 2 2" xfId="10437" xr:uid="{3AC3CE12-E3D6-4858-A9DD-0FA66F505402}"/>
    <cellStyle name="40% - 강조색2 13 2 3 2 2 2" xfId="21466" xr:uid="{58F2ED6F-4161-4A97-B4B1-CAB44E8ACC67}"/>
    <cellStyle name="40% - 강조색2 13 2 3 2 2 2 2" xfId="43515" xr:uid="{A2752F52-A8B7-4DA0-864E-A4043CCFB253}"/>
    <cellStyle name="40% - 강조색2 13 2 3 2 2 3" xfId="32495" xr:uid="{4A6AC708-FD11-471F-9D36-A9B86C809F5D}"/>
    <cellStyle name="40% - 강조색2 13 2 3 2 3" xfId="15956" xr:uid="{2FC49268-E5BA-4C91-A5F8-35FC0F216950}"/>
    <cellStyle name="40% - 강조색2 13 2 3 2 3 2" xfId="38005" xr:uid="{6B3D0C4B-5388-41BD-9600-11FE839C4933}"/>
    <cellStyle name="40% - 강조색2 13 2 3 2 4" xfId="26985" xr:uid="{437D92E5-8C98-43CA-AC0F-4FCB1167D756}"/>
    <cellStyle name="40% - 강조색2 13 2 3 2 5" xfId="53143" xr:uid="{66AAAA33-4B25-43D2-B87D-E1284BE42954}"/>
    <cellStyle name="40% - 강조색2 13 2 3 3" xfId="7682" xr:uid="{BC0FEAE7-5C3A-468E-AE0B-C81183E9F658}"/>
    <cellStyle name="40% - 강조색2 13 2 3 3 2" xfId="18711" xr:uid="{0F3C20BE-1D6C-456B-A058-81A1B27D850A}"/>
    <cellStyle name="40% - 강조색2 13 2 3 3 2 2" xfId="40760" xr:uid="{46D63A3F-3351-459E-A85E-79CBDFF246D8}"/>
    <cellStyle name="40% - 강조색2 13 2 3 3 3" xfId="29740" xr:uid="{64465927-162E-42B2-AF76-31BD199ADB6F}"/>
    <cellStyle name="40% - 강조색2 13 2 3 4" xfId="13201" xr:uid="{072C6BEC-B1D2-4733-8D0B-6E62C234081E}"/>
    <cellStyle name="40% - 강조색2 13 2 3 4 2" xfId="35250" xr:uid="{C5080977-790C-4A87-8645-5839F3A4C4FF}"/>
    <cellStyle name="40% - 강조색2 13 2 3 5" xfId="24230" xr:uid="{044BB45C-0C66-45BC-90F4-728D0AB0F57C}"/>
    <cellStyle name="40% - 강조색2 13 2 3 6" xfId="50388" xr:uid="{92D56FBF-785B-4E56-8E5C-DA889D91345B}"/>
    <cellStyle name="40% - 강조색2 13 2 4" xfId="3535" xr:uid="{A4FBA618-91CF-4566-9656-E5A0C9E13DD1}"/>
    <cellStyle name="40% - 강조색2 13 2 4 2" xfId="9061" xr:uid="{30522AE5-DE85-49F3-9B9D-F9906BCB5BF0}"/>
    <cellStyle name="40% - 강조색2 13 2 4 2 2" xfId="20090" xr:uid="{671E39F6-8E2F-4DBE-BB75-F2931163021E}"/>
    <cellStyle name="40% - 강조색2 13 2 4 2 2 2" xfId="42139" xr:uid="{FDB04C6F-80F9-4F05-8867-31006416C16B}"/>
    <cellStyle name="40% - 강조색2 13 2 4 2 3" xfId="31119" xr:uid="{98D12B15-2942-4B3F-AEB3-DEF135F0BEBD}"/>
    <cellStyle name="40% - 강조색2 13 2 4 3" xfId="14580" xr:uid="{4574690B-AA52-4966-926F-86A061C761D7}"/>
    <cellStyle name="40% - 강조색2 13 2 4 3 2" xfId="36629" xr:uid="{32AD7941-1B83-44FE-A864-353F83211066}"/>
    <cellStyle name="40% - 강조색2 13 2 4 4" xfId="25609" xr:uid="{DD5ECC0E-3CCC-47A6-BBE4-CB221292FB08}"/>
    <cellStyle name="40% - 강조색2 13 2 4 5" xfId="51767" xr:uid="{1EC806B2-11B8-4682-B67A-23274BF75798}"/>
    <cellStyle name="40% - 강조색2 13 2 5" xfId="6306" xr:uid="{F2992EAA-7835-4044-BB09-AD66ABF64F58}"/>
    <cellStyle name="40% - 강조색2 13 2 5 2" xfId="17335" xr:uid="{8FD82D09-0A6F-495C-B1AE-8C82B7FC3FAD}"/>
    <cellStyle name="40% - 강조색2 13 2 5 2 2" xfId="39384" xr:uid="{F1BC5C9C-0E10-49EA-8D73-7CD271D27480}"/>
    <cellStyle name="40% - 강조색2 13 2 5 3" xfId="28364" xr:uid="{7AD4A047-9BB3-4448-BC08-7DA057640154}"/>
    <cellStyle name="40% - 강조색2 13 2 5 4" xfId="54520" xr:uid="{C85B2C78-258A-4549-998E-0C5B119955A3}"/>
    <cellStyle name="40% - 강조색2 13 2 6" xfId="11825" xr:uid="{A545BCB7-03A1-44CF-96EF-B1E00FDF9019}"/>
    <cellStyle name="40% - 강조색2 13 2 6 2" xfId="33874" xr:uid="{A6EFB3F7-2A3A-4928-AB90-A30D10D1EE09}"/>
    <cellStyle name="40% - 강조색2 13 2 7" xfId="22854" xr:uid="{5BA8AD92-D3C9-4591-91C8-F1CD7FC6DBC3}"/>
    <cellStyle name="40% - 강조색2 13 2 8" xfId="49011" xr:uid="{E00CDBDE-7296-4E64-9532-332702FB77D4}"/>
    <cellStyle name="40% - 강조색2 13 3" xfId="1087" xr:uid="{493C75B5-48F9-4D47-B384-7B2A292F2370}"/>
    <cellStyle name="40% - 강조색2 13 3 2" xfId="2481" xr:uid="{3229D5D0-570D-4052-A081-F34C342820F4}"/>
    <cellStyle name="40% - 강조색2 13 3 2 2" xfId="5257" xr:uid="{A4120F2A-B67F-4E43-B440-915F33A05D17}"/>
    <cellStyle name="40% - 강조색2 13 3 2 2 2" xfId="10783" xr:uid="{ACCED8CC-45C5-4BB5-81E8-4572FAF38E99}"/>
    <cellStyle name="40% - 강조색2 13 3 2 2 2 2" xfId="21812" xr:uid="{2C984DC3-2D67-4A05-8B37-93BB9B278A0D}"/>
    <cellStyle name="40% - 강조색2 13 3 2 2 2 2 2" xfId="43861" xr:uid="{20491215-B5B9-42E4-AE3E-EC536BD12EA7}"/>
    <cellStyle name="40% - 강조색2 13 3 2 2 2 3" xfId="32841" xr:uid="{64098E90-134F-4E6B-AE56-57666AB9C4A0}"/>
    <cellStyle name="40% - 강조색2 13 3 2 2 3" xfId="16302" xr:uid="{068D383A-8BB5-43CD-A7F5-2E134869D4E1}"/>
    <cellStyle name="40% - 강조색2 13 3 2 2 3 2" xfId="38351" xr:uid="{51D7FAC4-596A-4F4B-81C8-E7C0B1CCD44C}"/>
    <cellStyle name="40% - 강조색2 13 3 2 2 4" xfId="27331" xr:uid="{91F5AA57-28B1-4D03-B0D9-056E45844C9A}"/>
    <cellStyle name="40% - 강조색2 13 3 2 2 5" xfId="53489" xr:uid="{F1D80A00-C684-4315-A741-72FC74072519}"/>
    <cellStyle name="40% - 강조색2 13 3 2 3" xfId="8028" xr:uid="{668C5031-F6B5-4465-AAD9-666CC7562640}"/>
    <cellStyle name="40% - 강조색2 13 3 2 3 2" xfId="19057" xr:uid="{0F1B3A81-7FD9-4484-B465-9B14D26A156E}"/>
    <cellStyle name="40% - 강조색2 13 3 2 3 2 2" xfId="41106" xr:uid="{56A25D82-B74B-4EB5-B1B2-F1558F5A832C}"/>
    <cellStyle name="40% - 강조색2 13 3 2 3 3" xfId="30086" xr:uid="{E4BD6E09-4DD6-4F8A-BEFF-FEC01B9C689A}"/>
    <cellStyle name="40% - 강조색2 13 3 2 4" xfId="13547" xr:uid="{3F1DED18-8BCC-43AF-BE3D-C88AD7BD269A}"/>
    <cellStyle name="40% - 강조색2 13 3 2 4 2" xfId="35596" xr:uid="{0AED7604-885C-407E-BAC8-01AE056414ED}"/>
    <cellStyle name="40% - 강조색2 13 3 2 5" xfId="24576" xr:uid="{81C7FA5E-ADFE-4935-83D5-EDBCEB500376}"/>
    <cellStyle name="40% - 강조색2 13 3 2 6" xfId="50734" xr:uid="{26D417A9-398D-4BE3-AF38-FB56D0A3F218}"/>
    <cellStyle name="40% - 강조색2 13 3 3" xfId="3881" xr:uid="{8FE80C2B-A85B-4EB0-A0A2-DA86EA9C69C1}"/>
    <cellStyle name="40% - 강조색2 13 3 3 2" xfId="9407" xr:uid="{C3B09134-F91C-4A5B-A468-4D8E683060DF}"/>
    <cellStyle name="40% - 강조색2 13 3 3 2 2" xfId="20436" xr:uid="{7E8BAB8E-B3C3-4225-8E5F-3FBCE05215E8}"/>
    <cellStyle name="40% - 강조색2 13 3 3 2 2 2" xfId="42485" xr:uid="{0F3CFD51-0DD2-4229-AAE8-2E351DB2C4DC}"/>
    <cellStyle name="40% - 강조색2 13 3 3 2 3" xfId="31465" xr:uid="{8986C90F-541C-4115-BFBC-5ECDE10B665C}"/>
    <cellStyle name="40% - 강조색2 13 3 3 3" xfId="14926" xr:uid="{33ABB947-F39A-4CC8-B9A8-08D0910868AB}"/>
    <cellStyle name="40% - 강조색2 13 3 3 3 2" xfId="36975" xr:uid="{1B3A6D81-5D3F-407B-AB19-F940931025F1}"/>
    <cellStyle name="40% - 강조색2 13 3 3 4" xfId="25955" xr:uid="{F5256BD6-BC69-477F-A31D-330DDB3E5805}"/>
    <cellStyle name="40% - 강조색2 13 3 3 5" xfId="52113" xr:uid="{DD56C8A8-EE10-45D9-8C29-ED0E93A27948}"/>
    <cellStyle name="40% - 강조색2 13 3 4" xfId="6652" xr:uid="{EAC329FA-A7B6-41EA-8200-9A0BA2576C04}"/>
    <cellStyle name="40% - 강조색2 13 3 4 2" xfId="17681" xr:uid="{4EC405AD-1574-4451-A833-380FEF8F7450}"/>
    <cellStyle name="40% - 강조색2 13 3 4 2 2" xfId="39730" xr:uid="{A6589221-CE65-485C-AB86-10DCE16E867D}"/>
    <cellStyle name="40% - 강조색2 13 3 4 3" xfId="28710" xr:uid="{DAF2A78A-6687-4037-947E-B9F00B7F4F91}"/>
    <cellStyle name="40% - 강조색2 13 3 4 4" xfId="54866" xr:uid="{3EC0A90A-A91C-4DE5-ADFC-E7F2B09962C5}"/>
    <cellStyle name="40% - 강조색2 13 3 5" xfId="12171" xr:uid="{765731D0-DC9F-4080-96F4-E9354099C248}"/>
    <cellStyle name="40% - 강조색2 13 3 5 2" xfId="34220" xr:uid="{E6F26EF0-6C09-4526-890A-11C4F8749DBB}"/>
    <cellStyle name="40% - 강조색2 13 3 6" xfId="23200" xr:uid="{F39DF97F-8072-45A1-AEAA-3A23137287BA}"/>
    <cellStyle name="40% - 강조색2 13 3 7" xfId="49357" xr:uid="{8EA4508B-11B8-4DE5-8074-BB34C4DBAA4C}"/>
    <cellStyle name="40% - 강조색2 13 4" xfId="1793" xr:uid="{A93A15B7-9A37-4CB4-9D49-D7BF6DB957A9}"/>
    <cellStyle name="40% - 강조색2 13 4 2" xfId="4569" xr:uid="{22589158-C225-4F55-B4B2-FE883CECF025}"/>
    <cellStyle name="40% - 강조색2 13 4 2 2" xfId="10095" xr:uid="{454D2849-2263-4490-A98F-818A900B399C}"/>
    <cellStyle name="40% - 강조색2 13 4 2 2 2" xfId="21124" xr:uid="{1E4071B6-BF1B-4535-A539-4222D70F8BF6}"/>
    <cellStyle name="40% - 강조색2 13 4 2 2 2 2" xfId="43173" xr:uid="{D83B55C6-399F-431F-87FE-FBD7D39C4668}"/>
    <cellStyle name="40% - 강조색2 13 4 2 2 3" xfId="32153" xr:uid="{49F4A601-D495-42EE-89E4-5042EE63EF60}"/>
    <cellStyle name="40% - 강조색2 13 4 2 3" xfId="15614" xr:uid="{5673E746-5E91-45CF-B8E3-EE8924624EF0}"/>
    <cellStyle name="40% - 강조색2 13 4 2 3 2" xfId="37663" xr:uid="{A02546D2-96BB-41A1-9099-3BC3C4D8B286}"/>
    <cellStyle name="40% - 강조색2 13 4 2 4" xfId="26643" xr:uid="{8FC4AFBF-F72D-49E4-A3EE-7F1FC6EC0001}"/>
    <cellStyle name="40% - 강조색2 13 4 2 5" xfId="52801" xr:uid="{3156AF23-8EAA-4FE7-B79D-B449F9ECB037}"/>
    <cellStyle name="40% - 강조색2 13 4 3" xfId="7340" xr:uid="{A2BF0A74-240D-4760-981C-D548068EC316}"/>
    <cellStyle name="40% - 강조색2 13 4 3 2" xfId="18369" xr:uid="{475B10FB-4530-4192-B2B5-028CABF602AC}"/>
    <cellStyle name="40% - 강조색2 13 4 3 2 2" xfId="40418" xr:uid="{016E07B7-6C21-460B-B5BD-1B30325E578E}"/>
    <cellStyle name="40% - 강조색2 13 4 3 3" xfId="29398" xr:uid="{D0C487B6-AC4D-4EF5-B493-016597EDD288}"/>
    <cellStyle name="40% - 강조색2 13 4 4" xfId="12859" xr:uid="{75FF0BC4-9891-473A-8CA7-8E80CDB5484B}"/>
    <cellStyle name="40% - 강조색2 13 4 4 2" xfId="34908" xr:uid="{FF09D009-1A13-4F56-9E1B-9567D49BC680}"/>
    <cellStyle name="40% - 강조색2 13 4 5" xfId="23888" xr:uid="{8E70E015-4A62-4033-9080-71759E10AD6E}"/>
    <cellStyle name="40% - 강조색2 13 4 6" xfId="50046" xr:uid="{3E3FC3BE-1CDE-4E67-AAF6-F81ACFBA16CC}"/>
    <cellStyle name="40% - 강조색2 13 5" xfId="3193" xr:uid="{793DFD96-CEE1-4687-847F-D25062F21AA2}"/>
    <cellStyle name="40% - 강조색2 13 5 2" xfId="8719" xr:uid="{F245550D-C7DF-4003-B16A-F02406BDC654}"/>
    <cellStyle name="40% - 강조색2 13 5 2 2" xfId="19748" xr:uid="{D2559610-4C87-4D9C-A887-4C7DC0909504}"/>
    <cellStyle name="40% - 강조색2 13 5 2 2 2" xfId="41797" xr:uid="{112611BC-EA71-4644-8EDB-D077FC7B289A}"/>
    <cellStyle name="40% - 강조색2 13 5 2 3" xfId="30777" xr:uid="{E523381B-E95B-4EFE-9B68-45286370E8A4}"/>
    <cellStyle name="40% - 강조색2 13 5 3" xfId="14238" xr:uid="{1EF323DD-69D1-49E7-B445-EF433CA153E1}"/>
    <cellStyle name="40% - 강조색2 13 5 3 2" xfId="36287" xr:uid="{D8587746-F462-40AF-A1B8-E0A31B986C7A}"/>
    <cellStyle name="40% - 강조색2 13 5 4" xfId="25267" xr:uid="{D8814490-6BFA-49B4-9904-4BFECF160582}"/>
    <cellStyle name="40% - 강조색2 13 5 5" xfId="51425" xr:uid="{1F0A7180-3BA8-41FD-9D60-0B2A9F4D458A}"/>
    <cellStyle name="40% - 강조색2 13 6" xfId="5964" xr:uid="{D78675E2-2805-400B-BE75-EEE2C1221411}"/>
    <cellStyle name="40% - 강조색2 13 6 2" xfId="16993" xr:uid="{8BD7FB4A-5AAA-4ABC-8AAE-8B6F01D4D733}"/>
    <cellStyle name="40% - 강조색2 13 6 2 2" xfId="39042" xr:uid="{29257F37-702E-454B-83D6-3B80414081E6}"/>
    <cellStyle name="40% - 강조색2 13 6 3" xfId="28022" xr:uid="{99E48CEF-C2CC-466D-960E-332A56C80E85}"/>
    <cellStyle name="40% - 강조색2 13 6 4" xfId="54179" xr:uid="{41286B5A-298F-4333-B67B-949021ECF961}"/>
    <cellStyle name="40% - 강조색2 13 7" xfId="11483" xr:uid="{3DF65704-D03B-41E6-AA89-FAA88095F1CB}"/>
    <cellStyle name="40% - 강조색2 13 7 2" xfId="33532" xr:uid="{BE92672E-7537-4453-B810-D9BEE32F8904}"/>
    <cellStyle name="40% - 강조색2 13 8" xfId="22512" xr:uid="{D1A03C9A-AFA7-41A3-8871-926E519EC581}"/>
    <cellStyle name="40% - 강조색2 13 9" xfId="48670" xr:uid="{05160E61-DF92-4547-B0D2-33BCF32C9796}"/>
    <cellStyle name="40% - 강조색2 14" xfId="360" xr:uid="{00000000-0005-0000-0000-000052010000}"/>
    <cellStyle name="40% - 강조색2 14 2" xfId="717" xr:uid="{00000000-0005-0000-0000-000053010000}"/>
    <cellStyle name="40% - 강조색2 14 2 2" xfId="1453" xr:uid="{D7CDBA6D-B993-4E62-9F99-B2E5C9B350F6}"/>
    <cellStyle name="40% - 강조색2 14 2 2 2" xfId="2847" xr:uid="{C31D7D89-C95C-4187-870E-42F9EF572CA4}"/>
    <cellStyle name="40% - 강조색2 14 2 2 2 2" xfId="5623" xr:uid="{3E3057D3-92B8-4797-8E38-89E7CCA0F996}"/>
    <cellStyle name="40% - 강조색2 14 2 2 2 2 2" xfId="11149" xr:uid="{2E822377-6930-4629-BB98-E97D75525D6C}"/>
    <cellStyle name="40% - 강조색2 14 2 2 2 2 2 2" xfId="22178" xr:uid="{01079616-B251-4FFF-979B-CE61FCC0F81A}"/>
    <cellStyle name="40% - 강조색2 14 2 2 2 2 2 2 2" xfId="44227" xr:uid="{E1DF3221-122B-4F85-BD23-980A8A5267D6}"/>
    <cellStyle name="40% - 강조색2 14 2 2 2 2 2 3" xfId="33207" xr:uid="{0F8EB19A-EEF3-4473-8AD1-134102C2E701}"/>
    <cellStyle name="40% - 강조색2 14 2 2 2 2 3" xfId="16668" xr:uid="{1F0CE3D8-90E0-408A-8DF3-2F14646C76BC}"/>
    <cellStyle name="40% - 강조색2 14 2 2 2 2 3 2" xfId="38717" xr:uid="{1D36C644-F00D-4FAA-B581-A4213BB844A2}"/>
    <cellStyle name="40% - 강조색2 14 2 2 2 2 4" xfId="27697" xr:uid="{B7C8BA4A-7356-459D-BDED-7BAEC0834B6E}"/>
    <cellStyle name="40% - 강조색2 14 2 2 2 2 5" xfId="53855" xr:uid="{69016534-CE35-47C0-AC82-DD3BC073A7D9}"/>
    <cellStyle name="40% - 강조색2 14 2 2 2 3" xfId="8394" xr:uid="{C41FA180-B46C-4814-8C57-7E203ADE5411}"/>
    <cellStyle name="40% - 강조색2 14 2 2 2 3 2" xfId="19423" xr:uid="{B7FEB004-6A03-4F8E-B3A8-54B2D4F9125A}"/>
    <cellStyle name="40% - 강조색2 14 2 2 2 3 2 2" xfId="41472" xr:uid="{496BB016-07F4-4334-9FB0-D232C6A0F6CD}"/>
    <cellStyle name="40% - 강조색2 14 2 2 2 3 3" xfId="30452" xr:uid="{6CC6D222-1BB6-4A0B-87AD-BD55D3C0DC9D}"/>
    <cellStyle name="40% - 강조색2 14 2 2 2 4" xfId="13913" xr:uid="{339A8996-E17B-4791-BFE8-D22E9AEA99CD}"/>
    <cellStyle name="40% - 강조색2 14 2 2 2 4 2" xfId="35962" xr:uid="{E2256476-DCC8-4F8D-B5C3-0EE0156E7707}"/>
    <cellStyle name="40% - 강조색2 14 2 2 2 5" xfId="24942" xr:uid="{ED7C8BD9-299F-4786-98F4-E7AC0FB66944}"/>
    <cellStyle name="40% - 강조색2 14 2 2 2 6" xfId="51100" xr:uid="{B3E238B7-4A69-487D-BDF2-63B434F9563C}"/>
    <cellStyle name="40% - 강조색2 14 2 2 3" xfId="4247" xr:uid="{A3740A47-1BC8-4DA9-9A2D-9F34DE783CB5}"/>
    <cellStyle name="40% - 강조색2 14 2 2 3 2" xfId="9773" xr:uid="{718B7790-F207-4AF4-9C41-EB18F7C71627}"/>
    <cellStyle name="40% - 강조색2 14 2 2 3 2 2" xfId="20802" xr:uid="{4FF5C3DE-6E06-4AF0-BDFB-DCD6CB0DEE26}"/>
    <cellStyle name="40% - 강조색2 14 2 2 3 2 2 2" xfId="42851" xr:uid="{9EF1B3E2-F587-4618-BE74-61690AC8903F}"/>
    <cellStyle name="40% - 강조색2 14 2 2 3 2 3" xfId="31831" xr:uid="{48BE1190-8BBD-46A5-AA70-3C8BA51CC47B}"/>
    <cellStyle name="40% - 강조색2 14 2 2 3 3" xfId="15292" xr:uid="{C0435090-2095-4951-B251-B8EDB6FDFD70}"/>
    <cellStyle name="40% - 강조색2 14 2 2 3 3 2" xfId="37341" xr:uid="{B3DFF4C3-D620-4A28-9082-016A0DB068DD}"/>
    <cellStyle name="40% - 강조색2 14 2 2 3 4" xfId="26321" xr:uid="{CC36C9F9-7B0C-4471-9578-53944B783BA7}"/>
    <cellStyle name="40% - 강조색2 14 2 2 3 5" xfId="52479" xr:uid="{7905B162-50DE-44E9-892B-8DF2D5622B1C}"/>
    <cellStyle name="40% - 강조색2 14 2 2 4" xfId="7018" xr:uid="{6955BB2E-6B4D-4D38-B955-C2A20A8B5C17}"/>
    <cellStyle name="40% - 강조색2 14 2 2 4 2" xfId="18047" xr:uid="{DE406F09-F9A6-4E49-B43E-CAE0F7917535}"/>
    <cellStyle name="40% - 강조색2 14 2 2 4 2 2" xfId="40096" xr:uid="{1EB0DE1D-80BF-4CA0-87D9-AADC59E47BD9}"/>
    <cellStyle name="40% - 강조색2 14 2 2 4 3" xfId="29076" xr:uid="{AACA89F4-7120-439D-A153-B0748A07DD26}"/>
    <cellStyle name="40% - 강조색2 14 2 2 4 4" xfId="55232" xr:uid="{339AEB40-342E-44E3-B39C-761824AB63BC}"/>
    <cellStyle name="40% - 강조색2 14 2 2 5" xfId="12537" xr:uid="{A936B3B5-1E8B-4790-A82C-656A8453DFEF}"/>
    <cellStyle name="40% - 강조색2 14 2 2 5 2" xfId="34586" xr:uid="{9E67FDA9-90AC-4377-B816-3582E1036FFF}"/>
    <cellStyle name="40% - 강조색2 14 2 2 6" xfId="23566" xr:uid="{B69C5EBF-6B3A-48E4-85D5-D778B7578466}"/>
    <cellStyle name="40% - 강조색2 14 2 2 7" xfId="49723" xr:uid="{4C3E935B-22B7-426F-8EF1-9F3F5150AEF3}"/>
    <cellStyle name="40% - 강조색2 14 2 3" xfId="2159" xr:uid="{4AA3266B-F345-41AA-BD3B-5D507DF88087}"/>
    <cellStyle name="40% - 강조색2 14 2 3 2" xfId="4935" xr:uid="{0667A8B3-6D2D-4310-A141-6ABDB3DCEF63}"/>
    <cellStyle name="40% - 강조색2 14 2 3 2 2" xfId="10461" xr:uid="{5E0C7CE1-4B82-42A6-BFDE-BAD8FD8513A4}"/>
    <cellStyle name="40% - 강조색2 14 2 3 2 2 2" xfId="21490" xr:uid="{05BAA4DB-D25D-44F1-B222-29ACA322BC7B}"/>
    <cellStyle name="40% - 강조색2 14 2 3 2 2 2 2" xfId="43539" xr:uid="{28C28A14-FF11-452B-A61B-7711E217B126}"/>
    <cellStyle name="40% - 강조색2 14 2 3 2 2 3" xfId="32519" xr:uid="{F62B8FF3-0B99-4D66-80FD-725D30C786ED}"/>
    <cellStyle name="40% - 강조색2 14 2 3 2 3" xfId="15980" xr:uid="{73CB6383-F25E-4C7B-824A-49F51327678C}"/>
    <cellStyle name="40% - 강조색2 14 2 3 2 3 2" xfId="38029" xr:uid="{7DA291F6-9260-4A1B-B425-5E3CF9873A11}"/>
    <cellStyle name="40% - 강조색2 14 2 3 2 4" xfId="27009" xr:uid="{9EBB919D-993C-4390-94D4-E5BD9E8D50CF}"/>
    <cellStyle name="40% - 강조색2 14 2 3 2 5" xfId="53167" xr:uid="{A972E109-AFE3-4151-B7D1-72A1067947D1}"/>
    <cellStyle name="40% - 강조색2 14 2 3 3" xfId="7706" xr:uid="{C6D93F40-9147-48D0-8F4E-F5E6225F67E4}"/>
    <cellStyle name="40% - 강조색2 14 2 3 3 2" xfId="18735" xr:uid="{13F640FD-94E4-471A-AFA7-B45EEF55C4B1}"/>
    <cellStyle name="40% - 강조색2 14 2 3 3 2 2" xfId="40784" xr:uid="{FC2C4E11-6287-47AD-AE87-D217CEB9736D}"/>
    <cellStyle name="40% - 강조색2 14 2 3 3 3" xfId="29764" xr:uid="{68246A85-A486-4952-B9D5-8D7FDFEBDF97}"/>
    <cellStyle name="40% - 강조색2 14 2 3 4" xfId="13225" xr:uid="{BD02DE27-B5C2-437D-B9CC-92CCA0A6578A}"/>
    <cellStyle name="40% - 강조색2 14 2 3 4 2" xfId="35274" xr:uid="{F8A37B7B-8EE3-4488-A67C-5694F6E99878}"/>
    <cellStyle name="40% - 강조색2 14 2 3 5" xfId="24254" xr:uid="{EBCAD3E6-9D62-44B4-93FD-34A100B35680}"/>
    <cellStyle name="40% - 강조색2 14 2 3 6" xfId="50412" xr:uid="{4D7822EC-329B-4538-B4D7-93246945C1D9}"/>
    <cellStyle name="40% - 강조색2 14 2 4" xfId="3559" xr:uid="{D4A84410-4004-46DD-96C6-757BF9BA15CA}"/>
    <cellStyle name="40% - 강조색2 14 2 4 2" xfId="9085" xr:uid="{50879015-5A32-4694-8BAB-1112D6563CC8}"/>
    <cellStyle name="40% - 강조색2 14 2 4 2 2" xfId="20114" xr:uid="{349D010A-E3F9-44EE-AE1A-2BC32A5E0DD0}"/>
    <cellStyle name="40% - 강조색2 14 2 4 2 2 2" xfId="42163" xr:uid="{39F698F3-D7C8-4EE3-B5DD-815CB7955DEF}"/>
    <cellStyle name="40% - 강조색2 14 2 4 2 3" xfId="31143" xr:uid="{E38A3B0A-90DA-497F-846E-8F7764C49B88}"/>
    <cellStyle name="40% - 강조색2 14 2 4 3" xfId="14604" xr:uid="{B9BF1FAE-B42E-4E2D-8397-76E5FE218C60}"/>
    <cellStyle name="40% - 강조색2 14 2 4 3 2" xfId="36653" xr:uid="{E7AFC950-0BD7-4D0C-A6E6-FE7C1BADAA6C}"/>
    <cellStyle name="40% - 강조색2 14 2 4 4" xfId="25633" xr:uid="{B2F603F3-BD11-4D20-AC16-16DB0F8721D0}"/>
    <cellStyle name="40% - 강조색2 14 2 4 5" xfId="51791" xr:uid="{866A3F5C-8BBA-41A9-91D3-89F43DE3538A}"/>
    <cellStyle name="40% - 강조색2 14 2 5" xfId="6330" xr:uid="{8CE6614B-0541-4BD5-9ABE-C7A814AD2279}"/>
    <cellStyle name="40% - 강조색2 14 2 5 2" xfId="17359" xr:uid="{26B79034-C210-449C-9978-59F3C23C6935}"/>
    <cellStyle name="40% - 강조색2 14 2 5 2 2" xfId="39408" xr:uid="{1D1E4367-A82D-47D6-BE3F-EA3306EF72BC}"/>
    <cellStyle name="40% - 강조색2 14 2 5 3" xfId="28388" xr:uid="{1CC68AD9-4E5F-4D3B-AB34-EA5D83340BC0}"/>
    <cellStyle name="40% - 강조색2 14 2 5 4" xfId="54544" xr:uid="{8EAA6FD9-1A5E-4109-AB35-03C87BA9CD58}"/>
    <cellStyle name="40% - 강조색2 14 2 6" xfId="11849" xr:uid="{1394DE39-FA15-409C-AC25-6D6509D4FA9E}"/>
    <cellStyle name="40% - 강조색2 14 2 6 2" xfId="33898" xr:uid="{9C8BD0B3-1514-4A69-B5E1-73CCD06559D5}"/>
    <cellStyle name="40% - 강조색2 14 2 7" xfId="22878" xr:uid="{6B471A86-FEE0-4874-A873-9CBF8D4282E3}"/>
    <cellStyle name="40% - 강조색2 14 2 8" xfId="49035" xr:uid="{DA77E12A-AB7C-4CE0-B154-518A37B775D9}"/>
    <cellStyle name="40% - 강조색2 14 3" xfId="1111" xr:uid="{95E2975D-A493-4D9B-9DC7-8B13998555EE}"/>
    <cellStyle name="40% - 강조색2 14 3 2" xfId="2505" xr:uid="{3F283F01-027F-482A-AFAC-414F82224991}"/>
    <cellStyle name="40% - 강조색2 14 3 2 2" xfId="5281" xr:uid="{98D6FE1D-41D8-4476-81AD-D490A511BFE9}"/>
    <cellStyle name="40% - 강조색2 14 3 2 2 2" xfId="10807" xr:uid="{EE27FAC9-96D6-428A-9617-B400D208EFEC}"/>
    <cellStyle name="40% - 강조색2 14 3 2 2 2 2" xfId="21836" xr:uid="{B4765EF5-728A-4B2E-A333-9D6031CA066C}"/>
    <cellStyle name="40% - 강조색2 14 3 2 2 2 2 2" xfId="43885" xr:uid="{940C6571-C170-4C3D-BB9C-C97CB1504172}"/>
    <cellStyle name="40% - 강조색2 14 3 2 2 2 3" xfId="32865" xr:uid="{CEA4A876-6524-4AD1-9890-E74784D60C3B}"/>
    <cellStyle name="40% - 강조색2 14 3 2 2 3" xfId="16326" xr:uid="{19C33AAF-2463-47D7-8808-1E20AE63CF83}"/>
    <cellStyle name="40% - 강조색2 14 3 2 2 3 2" xfId="38375" xr:uid="{A483CEFC-3D6F-4D10-8869-A508A747013D}"/>
    <cellStyle name="40% - 강조색2 14 3 2 2 4" xfId="27355" xr:uid="{80BF709E-2B74-407E-8A42-6A1334CF9E59}"/>
    <cellStyle name="40% - 강조색2 14 3 2 2 5" xfId="53513" xr:uid="{29C3FB7A-5A6C-4A50-A7B6-E7F767008494}"/>
    <cellStyle name="40% - 강조색2 14 3 2 3" xfId="8052" xr:uid="{3E3CAE76-A943-4A58-A009-9BDC739FBCAC}"/>
    <cellStyle name="40% - 강조색2 14 3 2 3 2" xfId="19081" xr:uid="{9D88E0EC-142C-4F5B-9018-DF6EAC0C13D0}"/>
    <cellStyle name="40% - 강조색2 14 3 2 3 2 2" xfId="41130" xr:uid="{954031D2-F573-4B28-9D93-D9DA053E89D2}"/>
    <cellStyle name="40% - 강조색2 14 3 2 3 3" xfId="30110" xr:uid="{CDAF054E-B958-439A-AA93-A9F662F36798}"/>
    <cellStyle name="40% - 강조색2 14 3 2 4" xfId="13571" xr:uid="{8E8664C8-FFEB-49D1-9AB1-2CBEA3092400}"/>
    <cellStyle name="40% - 강조색2 14 3 2 4 2" xfId="35620" xr:uid="{EE57245D-47FF-4748-960B-4CF6AAAF8BBE}"/>
    <cellStyle name="40% - 강조색2 14 3 2 5" xfId="24600" xr:uid="{3BA89E43-171B-4E3C-A9ED-30ABB3685894}"/>
    <cellStyle name="40% - 강조색2 14 3 2 6" xfId="50758" xr:uid="{08EB53F0-8C11-44A0-B48A-122470B49892}"/>
    <cellStyle name="40% - 강조색2 14 3 3" xfId="3905" xr:uid="{F982F349-82D9-4010-BF89-60F4A037FBA4}"/>
    <cellStyle name="40% - 강조색2 14 3 3 2" xfId="9431" xr:uid="{DE48C3F4-C1E5-49B3-AAB4-6427585E8453}"/>
    <cellStyle name="40% - 강조색2 14 3 3 2 2" xfId="20460" xr:uid="{8F480206-DD69-4B28-A17C-FF047A28B76F}"/>
    <cellStyle name="40% - 강조색2 14 3 3 2 2 2" xfId="42509" xr:uid="{D739FB7D-2612-494D-994A-95710825371D}"/>
    <cellStyle name="40% - 강조색2 14 3 3 2 3" xfId="31489" xr:uid="{CFB2890B-F40C-442E-A284-B8A189AD1D07}"/>
    <cellStyle name="40% - 강조색2 14 3 3 3" xfId="14950" xr:uid="{6CD38087-6DAD-4CE2-B826-6EFD06FF28F7}"/>
    <cellStyle name="40% - 강조색2 14 3 3 3 2" xfId="36999" xr:uid="{27473551-DC58-456F-9554-89E5D1BF3FEB}"/>
    <cellStyle name="40% - 강조색2 14 3 3 4" xfId="25979" xr:uid="{C2FC9EFD-81C4-4A09-8153-1752D92606AB}"/>
    <cellStyle name="40% - 강조색2 14 3 3 5" xfId="52137" xr:uid="{55814074-3348-4419-AC2D-31FBF92F0313}"/>
    <cellStyle name="40% - 강조색2 14 3 4" xfId="6676" xr:uid="{E54FF92C-F1FA-479D-BD25-77951F3C8FF2}"/>
    <cellStyle name="40% - 강조색2 14 3 4 2" xfId="17705" xr:uid="{ED872C3C-80FC-4E4E-8F81-7D3DD44273D5}"/>
    <cellStyle name="40% - 강조색2 14 3 4 2 2" xfId="39754" xr:uid="{E6BCFCD3-071E-4FB6-B8B4-9F33C1DBA886}"/>
    <cellStyle name="40% - 강조색2 14 3 4 3" xfId="28734" xr:uid="{DB064603-2994-4E96-9D38-74F687998FC7}"/>
    <cellStyle name="40% - 강조색2 14 3 4 4" xfId="54890" xr:uid="{FA264D4C-CF76-4129-B17A-282A1095B5C1}"/>
    <cellStyle name="40% - 강조색2 14 3 5" xfId="12195" xr:uid="{BEE98563-A45A-4AB6-B392-8BF009AACE16}"/>
    <cellStyle name="40% - 강조색2 14 3 5 2" xfId="34244" xr:uid="{63E8FE6F-11E6-490E-A169-A3B74DD08BEF}"/>
    <cellStyle name="40% - 강조색2 14 3 6" xfId="23224" xr:uid="{5F1A7778-9D0E-4112-B0B7-E1AF3998599A}"/>
    <cellStyle name="40% - 강조색2 14 3 7" xfId="49381" xr:uid="{CCA5B9F7-D17F-4862-81D7-091EBD5A18A6}"/>
    <cellStyle name="40% - 강조색2 14 4" xfId="1817" xr:uid="{A5D44F80-77B6-40CD-8BC6-1BB95FA2737B}"/>
    <cellStyle name="40% - 강조색2 14 4 2" xfId="4593" xr:uid="{2FF71D0A-6B6F-4422-8CE0-BE34A0DB5906}"/>
    <cellStyle name="40% - 강조색2 14 4 2 2" xfId="10119" xr:uid="{C5BA5770-C8B3-4AEC-9A48-A12D24D18A44}"/>
    <cellStyle name="40% - 강조색2 14 4 2 2 2" xfId="21148" xr:uid="{CFBAF592-26D9-4773-B12D-230BD700D2C7}"/>
    <cellStyle name="40% - 강조색2 14 4 2 2 2 2" xfId="43197" xr:uid="{830685FB-0F1A-4F9C-ADA9-7AEBA026C1F5}"/>
    <cellStyle name="40% - 강조색2 14 4 2 2 3" xfId="32177" xr:uid="{9714DEAD-7FA8-4A22-910B-34D6A0D92BCF}"/>
    <cellStyle name="40% - 강조색2 14 4 2 3" xfId="15638" xr:uid="{291269DB-0F11-46EB-88C1-79CCA33EDAD0}"/>
    <cellStyle name="40% - 강조색2 14 4 2 3 2" xfId="37687" xr:uid="{623C9E5B-B5AB-4E17-A468-93598201D356}"/>
    <cellStyle name="40% - 강조색2 14 4 2 4" xfId="26667" xr:uid="{3A728C9B-1E29-493C-AB5A-DBA67D90854C}"/>
    <cellStyle name="40% - 강조색2 14 4 2 5" xfId="52825" xr:uid="{ABFDA7F2-C695-415C-A379-2678A1B2BA3C}"/>
    <cellStyle name="40% - 강조색2 14 4 3" xfId="7364" xr:uid="{5A1D66DE-CD56-4FAD-A26E-0E3DA2936924}"/>
    <cellStyle name="40% - 강조색2 14 4 3 2" xfId="18393" xr:uid="{057E7744-C474-48CB-A800-689ACEC6E264}"/>
    <cellStyle name="40% - 강조색2 14 4 3 2 2" xfId="40442" xr:uid="{0F32D3E6-0BDA-49D2-B790-DC1CE8BFA52E}"/>
    <cellStyle name="40% - 강조색2 14 4 3 3" xfId="29422" xr:uid="{A6268B95-56D5-4B75-8AFE-81AD0B45B44E}"/>
    <cellStyle name="40% - 강조색2 14 4 4" xfId="12883" xr:uid="{A6AE7E8E-06A2-4657-8B22-EBA51C9E2729}"/>
    <cellStyle name="40% - 강조색2 14 4 4 2" xfId="34932" xr:uid="{F830A3B0-B913-486D-ABF3-01AA6BF2E69E}"/>
    <cellStyle name="40% - 강조색2 14 4 5" xfId="23912" xr:uid="{B42EA3A7-3C2D-4070-9179-55CF8ED36812}"/>
    <cellStyle name="40% - 강조색2 14 4 6" xfId="50070" xr:uid="{6BD20D50-66C6-4DD7-8633-A4C6102CA58F}"/>
    <cellStyle name="40% - 강조색2 14 5" xfId="3217" xr:uid="{CEAECAEA-EDEA-4149-9983-6EB7DEAFF5DD}"/>
    <cellStyle name="40% - 강조색2 14 5 2" xfId="8743" xr:uid="{CA6731A3-45E5-48C3-AEDE-2423A1AFA56B}"/>
    <cellStyle name="40% - 강조색2 14 5 2 2" xfId="19772" xr:uid="{CB502EFF-69B1-48D6-866F-4025CBD0FF87}"/>
    <cellStyle name="40% - 강조색2 14 5 2 2 2" xfId="41821" xr:uid="{CDC2B0A8-D0F0-4676-A412-40B787581406}"/>
    <cellStyle name="40% - 강조색2 14 5 2 3" xfId="30801" xr:uid="{2D8AC77C-FFED-4306-8C76-47937E7BFA82}"/>
    <cellStyle name="40% - 강조색2 14 5 3" xfId="14262" xr:uid="{642F1900-3758-4820-A460-234739CAE5F3}"/>
    <cellStyle name="40% - 강조색2 14 5 3 2" xfId="36311" xr:uid="{A96F0F3C-1B07-484C-966F-E1257013F7A9}"/>
    <cellStyle name="40% - 강조색2 14 5 4" xfId="25291" xr:uid="{5FD08A74-6EA5-4134-A021-DE7EFDF1ECA9}"/>
    <cellStyle name="40% - 강조색2 14 5 5" xfId="51449" xr:uid="{A267C379-2059-4F33-9906-55BD41281360}"/>
    <cellStyle name="40% - 강조색2 14 6" xfId="5988" xr:uid="{E21FDC41-23DA-4D44-A2AC-550D6254D59A}"/>
    <cellStyle name="40% - 강조색2 14 6 2" xfId="17017" xr:uid="{319E3987-2401-45AA-92C1-16C616FB9EEF}"/>
    <cellStyle name="40% - 강조색2 14 6 2 2" xfId="39066" xr:uid="{B2D9C4EC-E29C-483D-9B6A-3CC79B3DC6F3}"/>
    <cellStyle name="40% - 강조색2 14 6 3" xfId="28046" xr:uid="{D4B283BB-1EA9-4EDE-B35A-4153D551979F}"/>
    <cellStyle name="40% - 강조색2 14 6 4" xfId="54202" xr:uid="{8A6D762E-323A-4C5E-B85C-9B56F529A0B4}"/>
    <cellStyle name="40% - 강조색2 14 7" xfId="11507" xr:uid="{6EEF91BC-F098-483C-AF19-363B406EC257}"/>
    <cellStyle name="40% - 강조색2 14 7 2" xfId="33556" xr:uid="{B962BC01-DFDC-4F5C-B86E-DD27A72A7B9E}"/>
    <cellStyle name="40% - 강조색2 14 8" xfId="22536" xr:uid="{31C4F723-DD02-4BB7-84E4-022B6FB6E07C}"/>
    <cellStyle name="40% - 강조색2 14 9" xfId="48693" xr:uid="{7264538C-0791-4918-A99D-40B96C020794}"/>
    <cellStyle name="40% - 강조색2 15" xfId="374" xr:uid="{00000000-0005-0000-0000-000054010000}"/>
    <cellStyle name="40% - 강조색2 15 2" xfId="731" xr:uid="{00000000-0005-0000-0000-000055010000}"/>
    <cellStyle name="40% - 강조색2 15 2 2" xfId="1467" xr:uid="{C40DFA3E-A2B1-417B-B80E-A5B5F10C771B}"/>
    <cellStyle name="40% - 강조색2 15 2 2 2" xfId="2861" xr:uid="{B3E287C4-5FA3-4C57-A33D-BEA48D6A85CA}"/>
    <cellStyle name="40% - 강조색2 15 2 2 2 2" xfId="5637" xr:uid="{0AE26E25-40F3-4CFB-8E53-E6789C7D242D}"/>
    <cellStyle name="40% - 강조색2 15 2 2 2 2 2" xfId="11163" xr:uid="{09487DE7-8A8E-43AA-9177-F7B86FBEA38A}"/>
    <cellStyle name="40% - 강조색2 15 2 2 2 2 2 2" xfId="22192" xr:uid="{6A4D45BE-D691-4091-BCEC-BC45DD830257}"/>
    <cellStyle name="40% - 강조색2 15 2 2 2 2 2 2 2" xfId="44241" xr:uid="{CAABC624-20A9-44FE-82ED-A79EFB06C3E3}"/>
    <cellStyle name="40% - 강조색2 15 2 2 2 2 2 3" xfId="33221" xr:uid="{675C00AC-8D1A-4715-BC3B-DFAFCAAC5BFD}"/>
    <cellStyle name="40% - 강조색2 15 2 2 2 2 3" xfId="16682" xr:uid="{C7BB70B0-964C-403C-99D3-B37CB615DCA5}"/>
    <cellStyle name="40% - 강조색2 15 2 2 2 2 3 2" xfId="38731" xr:uid="{56B911A7-E9BC-4EA2-B7DF-8BF6253F9D70}"/>
    <cellStyle name="40% - 강조색2 15 2 2 2 2 4" xfId="27711" xr:uid="{38A0D445-46FD-425F-BD23-912E9C6F14C7}"/>
    <cellStyle name="40% - 강조색2 15 2 2 2 2 5" xfId="53869" xr:uid="{54333A9D-B278-458E-950E-D0AA3CF6E553}"/>
    <cellStyle name="40% - 강조색2 15 2 2 2 3" xfId="8408" xr:uid="{BAC9B878-7015-41CD-9105-1871F004458A}"/>
    <cellStyle name="40% - 강조색2 15 2 2 2 3 2" xfId="19437" xr:uid="{41F3391A-FD18-4476-B8AA-1D15D46241E6}"/>
    <cellStyle name="40% - 강조색2 15 2 2 2 3 2 2" xfId="41486" xr:uid="{0B8BB1A6-DB62-4124-9E20-18B7D7EEEBF0}"/>
    <cellStyle name="40% - 강조색2 15 2 2 2 3 3" xfId="30466" xr:uid="{3F8A3E6E-1C5F-483E-BD97-8676D7B70DF2}"/>
    <cellStyle name="40% - 강조색2 15 2 2 2 4" xfId="13927" xr:uid="{6ACC0FFD-3084-47E7-9CA0-99D575B4C7B5}"/>
    <cellStyle name="40% - 강조색2 15 2 2 2 4 2" xfId="35976" xr:uid="{87BD9626-4DF4-4CC3-8871-E436479A7920}"/>
    <cellStyle name="40% - 강조색2 15 2 2 2 5" xfId="24956" xr:uid="{A1BEA0AB-9620-42EA-A453-116F49AB6CCF}"/>
    <cellStyle name="40% - 강조색2 15 2 2 2 6" xfId="51114" xr:uid="{FA963710-71EC-4792-A9FE-DA2A758334EA}"/>
    <cellStyle name="40% - 강조색2 15 2 2 3" xfId="4261" xr:uid="{5630C114-6F33-4930-8BE5-A575128AB488}"/>
    <cellStyle name="40% - 강조색2 15 2 2 3 2" xfId="9787" xr:uid="{9CFB390A-EDB1-4C01-85D2-534B4B91C485}"/>
    <cellStyle name="40% - 강조색2 15 2 2 3 2 2" xfId="20816" xr:uid="{C8EB64A5-8627-4F5D-9738-54A0D254CBF0}"/>
    <cellStyle name="40% - 강조색2 15 2 2 3 2 2 2" xfId="42865" xr:uid="{90DF3E57-CDA9-41F7-992F-97685496C554}"/>
    <cellStyle name="40% - 강조색2 15 2 2 3 2 3" xfId="31845" xr:uid="{A3B68345-0B0A-4EE8-8F39-3C3FC492E602}"/>
    <cellStyle name="40% - 강조색2 15 2 2 3 3" xfId="15306" xr:uid="{552AD3BF-3A1C-4B22-8ED8-8F165D52174B}"/>
    <cellStyle name="40% - 강조색2 15 2 2 3 3 2" xfId="37355" xr:uid="{996559A7-CAAD-4BD6-96D0-58EFADF9A333}"/>
    <cellStyle name="40% - 강조색2 15 2 2 3 4" xfId="26335" xr:uid="{7390AA34-EA91-4F98-8848-A0E7016DA5CC}"/>
    <cellStyle name="40% - 강조색2 15 2 2 3 5" xfId="52493" xr:uid="{79C2A46C-313F-4961-BFA5-3A080896AD71}"/>
    <cellStyle name="40% - 강조색2 15 2 2 4" xfId="7032" xr:uid="{6C9D5AB2-6BF6-463C-8DD4-31CDC0116A8B}"/>
    <cellStyle name="40% - 강조색2 15 2 2 4 2" xfId="18061" xr:uid="{80D4B6E4-5D5C-469B-B544-E662FF9CC1C4}"/>
    <cellStyle name="40% - 강조색2 15 2 2 4 2 2" xfId="40110" xr:uid="{27AAAFC3-CF50-48A1-9612-BF95E60964DA}"/>
    <cellStyle name="40% - 강조색2 15 2 2 4 3" xfId="29090" xr:uid="{8282F05C-15AA-4F79-B3B2-6D543DD3B913}"/>
    <cellStyle name="40% - 강조색2 15 2 2 4 4" xfId="55246" xr:uid="{40F3879C-12F2-45DA-AE8D-954C6E32C159}"/>
    <cellStyle name="40% - 강조색2 15 2 2 5" xfId="12551" xr:uid="{A7978568-6EE6-414E-A8F8-74EB66225703}"/>
    <cellStyle name="40% - 강조색2 15 2 2 5 2" xfId="34600" xr:uid="{1C6F1FA2-FE95-4962-A2B0-CEE9940D5472}"/>
    <cellStyle name="40% - 강조색2 15 2 2 6" xfId="23580" xr:uid="{F78F9EF3-B854-4EC6-AC3E-2AE980558A06}"/>
    <cellStyle name="40% - 강조색2 15 2 2 7" xfId="49737" xr:uid="{790B4F57-E116-4465-BF67-7E86EE3AB584}"/>
    <cellStyle name="40% - 강조색2 15 2 3" xfId="2173" xr:uid="{7AC0F354-01B7-4F2A-ABF1-487C5B728CE8}"/>
    <cellStyle name="40% - 강조색2 15 2 3 2" xfId="4949" xr:uid="{49B1C3D5-616F-4B6A-9199-0B2876ADE696}"/>
    <cellStyle name="40% - 강조색2 15 2 3 2 2" xfId="10475" xr:uid="{F31DED5A-AEF5-4B2A-A5E0-CE253C476A47}"/>
    <cellStyle name="40% - 강조색2 15 2 3 2 2 2" xfId="21504" xr:uid="{C75178F5-1B0D-43ED-820C-6D98EF089C50}"/>
    <cellStyle name="40% - 강조색2 15 2 3 2 2 2 2" xfId="43553" xr:uid="{F42E41C2-98C5-4AF3-93FA-13F7F5B3F745}"/>
    <cellStyle name="40% - 강조색2 15 2 3 2 2 3" xfId="32533" xr:uid="{08E8737D-BC6C-4CB8-A620-343846FB57BB}"/>
    <cellStyle name="40% - 강조색2 15 2 3 2 3" xfId="15994" xr:uid="{0CCD8538-6F0C-4243-ABD7-C6CC803CE717}"/>
    <cellStyle name="40% - 강조색2 15 2 3 2 3 2" xfId="38043" xr:uid="{CB3210D8-CB30-4BBA-B826-8B1C9FBECEC2}"/>
    <cellStyle name="40% - 강조색2 15 2 3 2 4" xfId="27023" xr:uid="{97A9CC4D-AE36-4258-8C85-6C575520B515}"/>
    <cellStyle name="40% - 강조색2 15 2 3 2 5" xfId="53181" xr:uid="{E3C13C63-DAE2-40CA-8EE2-E156E392D80F}"/>
    <cellStyle name="40% - 강조색2 15 2 3 3" xfId="7720" xr:uid="{B26B835F-2D3C-4B97-A13F-9F2EB325527E}"/>
    <cellStyle name="40% - 강조색2 15 2 3 3 2" xfId="18749" xr:uid="{F6A2B361-2307-4A34-84CE-66091FA22276}"/>
    <cellStyle name="40% - 강조색2 15 2 3 3 2 2" xfId="40798" xr:uid="{751A28B7-C219-4980-A88C-2A0A874E51C9}"/>
    <cellStyle name="40% - 강조색2 15 2 3 3 3" xfId="29778" xr:uid="{E49FA703-2CF3-469C-B044-22D90E49EA2B}"/>
    <cellStyle name="40% - 강조색2 15 2 3 4" xfId="13239" xr:uid="{2F2530B9-0DC2-409D-AB17-472797200FBB}"/>
    <cellStyle name="40% - 강조색2 15 2 3 4 2" xfId="35288" xr:uid="{1A0607E7-4689-4C81-AFCD-B74A195BCD36}"/>
    <cellStyle name="40% - 강조색2 15 2 3 5" xfId="24268" xr:uid="{BE71BF06-92DB-417F-9C02-9F76BB8213E2}"/>
    <cellStyle name="40% - 강조색2 15 2 3 6" xfId="50426" xr:uid="{F1455998-90CB-499D-8E1B-990C942E129E}"/>
    <cellStyle name="40% - 강조색2 15 2 4" xfId="3573" xr:uid="{6467CCEC-968E-4B34-B53C-7432E886DADA}"/>
    <cellStyle name="40% - 강조색2 15 2 4 2" xfId="9099" xr:uid="{CEFE1080-BC18-488E-BD14-22AD3CE12783}"/>
    <cellStyle name="40% - 강조색2 15 2 4 2 2" xfId="20128" xr:uid="{9A224901-EB74-4B13-AC52-502B5BFFA4B9}"/>
    <cellStyle name="40% - 강조색2 15 2 4 2 2 2" xfId="42177" xr:uid="{76B28A18-B55C-4BC8-AB93-FAEEB0AC9E9A}"/>
    <cellStyle name="40% - 강조색2 15 2 4 2 3" xfId="31157" xr:uid="{06490292-B1C0-4D9C-8C03-F945420AE41E}"/>
    <cellStyle name="40% - 강조색2 15 2 4 3" xfId="14618" xr:uid="{6B27CC16-4C27-4A1D-8F0F-D401BEA780AD}"/>
    <cellStyle name="40% - 강조색2 15 2 4 3 2" xfId="36667" xr:uid="{968B0DB4-82F6-4C71-BDE9-D9A69967531E}"/>
    <cellStyle name="40% - 강조색2 15 2 4 4" xfId="25647" xr:uid="{16DAB829-160B-4203-86DB-AE894299E84B}"/>
    <cellStyle name="40% - 강조색2 15 2 4 5" xfId="51805" xr:uid="{479376F3-EC05-4959-99C8-5E38AE068791}"/>
    <cellStyle name="40% - 강조색2 15 2 5" xfId="6344" xr:uid="{3A4F2808-03F8-41E7-A5EE-0C031F2DB7FD}"/>
    <cellStyle name="40% - 강조색2 15 2 5 2" xfId="17373" xr:uid="{4EB8ACDC-2DFA-4FD6-A744-8D928FD08FDB}"/>
    <cellStyle name="40% - 강조색2 15 2 5 2 2" xfId="39422" xr:uid="{78E97459-5D8C-4BD9-8E41-B8F9D0D859B5}"/>
    <cellStyle name="40% - 강조색2 15 2 5 3" xfId="28402" xr:uid="{1CEBCD20-CC18-4968-8461-656B7BDD13E8}"/>
    <cellStyle name="40% - 강조색2 15 2 5 4" xfId="54558" xr:uid="{421486A9-123E-4251-B695-258F19B374E9}"/>
    <cellStyle name="40% - 강조색2 15 2 6" xfId="11863" xr:uid="{9EF9A2A3-C5AB-4A58-9CAF-3978DE4FF6B9}"/>
    <cellStyle name="40% - 강조색2 15 2 6 2" xfId="33912" xr:uid="{8977EEBB-29B9-4250-9269-0E63EC185802}"/>
    <cellStyle name="40% - 강조색2 15 2 7" xfId="22892" xr:uid="{E1BA5F6C-CFE4-492B-96EF-9B3061FA3493}"/>
    <cellStyle name="40% - 강조색2 15 2 8" xfId="49049" xr:uid="{1081B9AA-5CB9-490A-BE89-FF02277DCE9F}"/>
    <cellStyle name="40% - 강조색2 15 3" xfId="1125" xr:uid="{972F98FD-5DC1-4066-9A82-69C0D33643F7}"/>
    <cellStyle name="40% - 강조색2 15 3 2" xfId="2519" xr:uid="{6C3C9EAF-83EF-4DBA-8B45-0BFEF1D431F2}"/>
    <cellStyle name="40% - 강조색2 15 3 2 2" xfId="5295" xr:uid="{0FBE2073-8BC9-4081-9F99-197BB7081EE5}"/>
    <cellStyle name="40% - 강조색2 15 3 2 2 2" xfId="10821" xr:uid="{E21F3F24-7796-4836-B23B-35CEBCD555B7}"/>
    <cellStyle name="40% - 강조색2 15 3 2 2 2 2" xfId="21850" xr:uid="{CADECAC0-EE5F-4E7F-8F5F-20D98A95EDE8}"/>
    <cellStyle name="40% - 강조색2 15 3 2 2 2 2 2" xfId="43899" xr:uid="{07A312D0-E046-45EA-9439-BD4BF75788EF}"/>
    <cellStyle name="40% - 강조색2 15 3 2 2 2 3" xfId="32879" xr:uid="{6527A3CF-57E3-4392-B05D-E48307541C6C}"/>
    <cellStyle name="40% - 강조색2 15 3 2 2 3" xfId="16340" xr:uid="{EF67DDC1-0ACD-47F9-8CC5-6E18D05D697B}"/>
    <cellStyle name="40% - 강조색2 15 3 2 2 3 2" xfId="38389" xr:uid="{8D2EA723-FFD9-4EBA-973C-562FC74D13DF}"/>
    <cellStyle name="40% - 강조색2 15 3 2 2 4" xfId="27369" xr:uid="{B0BC3BE4-3D01-4178-8E09-D4DA0B7F634E}"/>
    <cellStyle name="40% - 강조색2 15 3 2 2 5" xfId="53527" xr:uid="{C9FDAFE0-6585-424E-9459-C21251066945}"/>
    <cellStyle name="40% - 강조색2 15 3 2 3" xfId="8066" xr:uid="{8F3652C8-919F-418A-9A71-684782F025F8}"/>
    <cellStyle name="40% - 강조색2 15 3 2 3 2" xfId="19095" xr:uid="{43B8D330-42BD-4CFA-992D-B88F05C83C2B}"/>
    <cellStyle name="40% - 강조색2 15 3 2 3 2 2" xfId="41144" xr:uid="{66CE7047-27B5-40ED-8B15-B150DDB60E73}"/>
    <cellStyle name="40% - 강조색2 15 3 2 3 3" xfId="30124" xr:uid="{314A1828-FDDF-4FC7-81BD-10CF3E1D20C1}"/>
    <cellStyle name="40% - 강조색2 15 3 2 4" xfId="13585" xr:uid="{27AF9C4D-83A9-47F1-95FC-3F0330CF88CE}"/>
    <cellStyle name="40% - 강조색2 15 3 2 4 2" xfId="35634" xr:uid="{CD952D9D-21EC-455C-A62D-24AF91A47A87}"/>
    <cellStyle name="40% - 강조색2 15 3 2 5" xfId="24614" xr:uid="{00D728BF-3E61-4507-808F-278097015939}"/>
    <cellStyle name="40% - 강조색2 15 3 2 6" xfId="50772" xr:uid="{5165C5C7-8375-46C2-A427-8F1D171E6D3F}"/>
    <cellStyle name="40% - 강조색2 15 3 3" xfId="3919" xr:uid="{44EEEC38-084A-477D-8583-895A87CE6B36}"/>
    <cellStyle name="40% - 강조색2 15 3 3 2" xfId="9445" xr:uid="{992A3AF6-F039-44B4-B180-CF1E2B52E47F}"/>
    <cellStyle name="40% - 강조색2 15 3 3 2 2" xfId="20474" xr:uid="{B3D085D7-BE1D-4997-B347-0A22F7A63CEF}"/>
    <cellStyle name="40% - 강조색2 15 3 3 2 2 2" xfId="42523" xr:uid="{E8D6B835-902C-4DB4-8F93-02AD8FDBF215}"/>
    <cellStyle name="40% - 강조색2 15 3 3 2 3" xfId="31503" xr:uid="{155BD55A-DA5D-4975-97C4-E8E0CCC3B280}"/>
    <cellStyle name="40% - 강조색2 15 3 3 3" xfId="14964" xr:uid="{DD42EE39-F8F1-40A5-8AD5-F8D762B16E7C}"/>
    <cellStyle name="40% - 강조색2 15 3 3 3 2" xfId="37013" xr:uid="{4382C31B-9FA2-4C34-80A8-2D77939C7C69}"/>
    <cellStyle name="40% - 강조색2 15 3 3 4" xfId="25993" xr:uid="{F9694981-48D8-4603-96E0-0CF175835214}"/>
    <cellStyle name="40% - 강조색2 15 3 3 5" xfId="52151" xr:uid="{4FF38B63-82C7-4AB8-89E2-6262253E54C7}"/>
    <cellStyle name="40% - 강조색2 15 3 4" xfId="6690" xr:uid="{ACD71240-964B-4F38-9A1D-D8BDCD3648A8}"/>
    <cellStyle name="40% - 강조색2 15 3 4 2" xfId="17719" xr:uid="{F255728A-3735-46B3-B768-C9B80B228C5F}"/>
    <cellStyle name="40% - 강조색2 15 3 4 2 2" xfId="39768" xr:uid="{F166B816-90A8-4488-BFA8-379C5D1AC057}"/>
    <cellStyle name="40% - 강조색2 15 3 4 3" xfId="28748" xr:uid="{F92ED03C-D00D-47BC-8F52-1DD54EB4D9EB}"/>
    <cellStyle name="40% - 강조색2 15 3 4 4" xfId="54904" xr:uid="{19061A22-DE30-4E70-871C-232BD008DB0F}"/>
    <cellStyle name="40% - 강조색2 15 3 5" xfId="12209" xr:uid="{1153BC95-DCA6-426D-A2CD-3C2B944F036D}"/>
    <cellStyle name="40% - 강조색2 15 3 5 2" xfId="34258" xr:uid="{366A33DA-DE93-4FCC-AC6E-C3802DEE4D39}"/>
    <cellStyle name="40% - 강조색2 15 3 6" xfId="23238" xr:uid="{F345036D-CA25-4995-9524-734CAF4F1AD5}"/>
    <cellStyle name="40% - 강조색2 15 3 7" xfId="49395" xr:uid="{FCC03939-3BD0-45A5-AE8C-3E82B168D34A}"/>
    <cellStyle name="40% - 강조색2 15 4" xfId="1831" xr:uid="{C98F93DD-4FBB-46E7-BC91-DE20F860DA18}"/>
    <cellStyle name="40% - 강조색2 15 4 2" xfId="4607" xr:uid="{EBD18508-0497-4DF8-8C9F-2BDC31325C66}"/>
    <cellStyle name="40% - 강조색2 15 4 2 2" xfId="10133" xr:uid="{88988F4B-E4B4-4E79-ABE1-6641BEAE5257}"/>
    <cellStyle name="40% - 강조색2 15 4 2 2 2" xfId="21162" xr:uid="{710FC742-1569-4094-8042-1E5E13F6812D}"/>
    <cellStyle name="40% - 강조색2 15 4 2 2 2 2" xfId="43211" xr:uid="{29F9E156-8FE7-406C-ADDE-1385C6240E8C}"/>
    <cellStyle name="40% - 강조색2 15 4 2 2 3" xfId="32191" xr:uid="{211C25EA-C914-4A3F-A91F-0BCE98EA2C4F}"/>
    <cellStyle name="40% - 강조색2 15 4 2 3" xfId="15652" xr:uid="{CA60F375-5217-4F12-8C89-106B0350F7FF}"/>
    <cellStyle name="40% - 강조색2 15 4 2 3 2" xfId="37701" xr:uid="{DC476453-E007-4BB2-838D-01500298DDA0}"/>
    <cellStyle name="40% - 강조색2 15 4 2 4" xfId="26681" xr:uid="{C78BB663-897D-4D30-A555-43A325905D0D}"/>
    <cellStyle name="40% - 강조색2 15 4 2 5" xfId="52839" xr:uid="{2E5E20D7-553F-4A1C-B4B8-F18699CB76A0}"/>
    <cellStyle name="40% - 강조색2 15 4 3" xfId="7378" xr:uid="{54B7F33E-7983-4365-A357-14C14E93F96B}"/>
    <cellStyle name="40% - 강조색2 15 4 3 2" xfId="18407" xr:uid="{0409609E-A912-4B90-8A6D-605CDE91296F}"/>
    <cellStyle name="40% - 강조색2 15 4 3 2 2" xfId="40456" xr:uid="{AFF46A3E-46CA-49DF-A550-1527860EA7D3}"/>
    <cellStyle name="40% - 강조색2 15 4 3 3" xfId="29436" xr:uid="{ADB82268-DECA-4D20-A0E0-99FB7BFAA5FF}"/>
    <cellStyle name="40% - 강조색2 15 4 4" xfId="12897" xr:uid="{A0300343-6517-452B-8237-D98C33D569C8}"/>
    <cellStyle name="40% - 강조색2 15 4 4 2" xfId="34946" xr:uid="{1A28D267-511F-44A1-912E-CC755C8CF8EB}"/>
    <cellStyle name="40% - 강조색2 15 4 5" xfId="23926" xr:uid="{F07E6FE4-3FF8-49E2-8B99-4F2CBBD8F195}"/>
    <cellStyle name="40% - 강조색2 15 4 6" xfId="50084" xr:uid="{30975C39-D642-4333-8581-DE3FE36FDB06}"/>
    <cellStyle name="40% - 강조색2 15 5" xfId="3231" xr:uid="{552EB031-B139-427C-A212-B378E2906FA8}"/>
    <cellStyle name="40% - 강조색2 15 5 2" xfId="8757" xr:uid="{A879A5C4-0ADE-45FA-9E64-493147FDC165}"/>
    <cellStyle name="40% - 강조색2 15 5 2 2" xfId="19786" xr:uid="{1A1DB0ED-F376-4F07-8727-BEFF48E75629}"/>
    <cellStyle name="40% - 강조색2 15 5 2 2 2" xfId="41835" xr:uid="{85C8D5C7-53B3-40CA-AACC-924FF4324D86}"/>
    <cellStyle name="40% - 강조색2 15 5 2 3" xfId="30815" xr:uid="{04159DD1-D7E4-46CB-82BF-AF6F42B7D96B}"/>
    <cellStyle name="40% - 강조색2 15 5 3" xfId="14276" xr:uid="{BCBADAF6-3B53-42CF-822F-FD59159DF73E}"/>
    <cellStyle name="40% - 강조색2 15 5 3 2" xfId="36325" xr:uid="{D2CD8829-F17F-4FE0-A33F-BCFB1FADF747}"/>
    <cellStyle name="40% - 강조색2 15 5 4" xfId="25305" xr:uid="{4609AAF6-4C52-4ABD-81C5-C4C513434FBD}"/>
    <cellStyle name="40% - 강조색2 15 5 5" xfId="51463" xr:uid="{6EC939BE-A32E-43C4-BDAE-A3917E5EFDCD}"/>
    <cellStyle name="40% - 강조색2 15 6" xfId="6002" xr:uid="{22295D91-8EBE-4DC0-964D-253A9729FE69}"/>
    <cellStyle name="40% - 강조색2 15 6 2" xfId="17031" xr:uid="{45FC6042-D4BD-4044-9C1F-32C07E72CAB3}"/>
    <cellStyle name="40% - 강조색2 15 6 2 2" xfId="39080" xr:uid="{ACA7BE10-F694-41F7-B6D2-4CC931134AC0}"/>
    <cellStyle name="40% - 강조색2 15 6 3" xfId="28060" xr:uid="{4219802B-898A-429C-91A4-41F3F86EDD09}"/>
    <cellStyle name="40% - 강조색2 15 6 4" xfId="54216" xr:uid="{176CA58F-9595-472B-BE46-422360D970A7}"/>
    <cellStyle name="40% - 강조색2 15 7" xfId="11521" xr:uid="{3B611F67-4D52-43E6-9E11-A31D34530E96}"/>
    <cellStyle name="40% - 강조색2 15 7 2" xfId="33570" xr:uid="{C83BDA38-82B3-403D-B9F3-A03980E3F94C}"/>
    <cellStyle name="40% - 강조색2 15 8" xfId="22550" xr:uid="{85D2BDC8-6A91-48B2-9B73-8ABE97686CF2}"/>
    <cellStyle name="40% - 강조색2 15 9" xfId="48707" xr:uid="{9601B850-8A2F-4178-931A-E99A916DB34B}"/>
    <cellStyle name="40% - 강조색2 16" xfId="406" xr:uid="{00000000-0005-0000-0000-000056010000}"/>
    <cellStyle name="40% - 강조색2 16 2" xfId="1146" xr:uid="{D5437664-DA7E-4446-925D-5D3FA5CC3274}"/>
    <cellStyle name="40% - 강조색2 16 2 2" xfId="2540" xr:uid="{1B8B652D-53E3-45AC-B669-D1C7756BB899}"/>
    <cellStyle name="40% - 강조색2 16 2 2 2" xfId="5316" xr:uid="{019BDD70-B27F-4ADC-A0D7-E7442904CE7C}"/>
    <cellStyle name="40% - 강조색2 16 2 2 2 2" xfId="10842" xr:uid="{CAFA11E5-9B27-4A54-B258-A46063034869}"/>
    <cellStyle name="40% - 강조색2 16 2 2 2 2 2" xfId="21871" xr:uid="{259E0316-5E7F-437E-A0B9-5D6D30FF23BC}"/>
    <cellStyle name="40% - 강조색2 16 2 2 2 2 2 2" xfId="43920" xr:uid="{9CFC0742-6C45-44F7-9E08-193242347364}"/>
    <cellStyle name="40% - 강조색2 16 2 2 2 2 3" xfId="32900" xr:uid="{73ACFECB-4CB9-48D7-8D32-6F4285D22F16}"/>
    <cellStyle name="40% - 강조색2 16 2 2 2 3" xfId="16361" xr:uid="{98B3D5F6-C626-41CC-957D-5C6B5FA9CCB5}"/>
    <cellStyle name="40% - 강조색2 16 2 2 2 3 2" xfId="38410" xr:uid="{425D9CD8-1462-4742-9DC0-5A01E2BB2F38}"/>
    <cellStyle name="40% - 강조색2 16 2 2 2 4" xfId="27390" xr:uid="{F8DEF020-AA30-4596-A74B-71FC7FC8E653}"/>
    <cellStyle name="40% - 강조색2 16 2 2 2 5" xfId="53548" xr:uid="{E5128455-DBFA-4B14-B931-5094ECB399A5}"/>
    <cellStyle name="40% - 강조색2 16 2 2 3" xfId="8087" xr:uid="{EF65F0AF-F03C-4E14-8FD1-A1E0699B5743}"/>
    <cellStyle name="40% - 강조색2 16 2 2 3 2" xfId="19116" xr:uid="{3E5D817D-C7C4-42D5-9294-79325606E97F}"/>
    <cellStyle name="40% - 강조색2 16 2 2 3 2 2" xfId="41165" xr:uid="{3824123F-3972-44D1-B609-49CA0C6B862B}"/>
    <cellStyle name="40% - 강조색2 16 2 2 3 3" xfId="30145" xr:uid="{682F9549-DBC3-4D0F-8BBE-AB43B5135F7F}"/>
    <cellStyle name="40% - 강조색2 16 2 2 4" xfId="13606" xr:uid="{C347BBD2-D647-429B-BD36-910DA1568D87}"/>
    <cellStyle name="40% - 강조색2 16 2 2 4 2" xfId="35655" xr:uid="{3478012B-82BA-4915-A8DB-6957C4967D60}"/>
    <cellStyle name="40% - 강조색2 16 2 2 5" xfId="24635" xr:uid="{548191A4-56C5-477D-A84C-BE7CEE540E01}"/>
    <cellStyle name="40% - 강조색2 16 2 2 6" xfId="50793" xr:uid="{ABED1194-3EEA-41DF-BBF0-162E42CEBC74}"/>
    <cellStyle name="40% - 강조색2 16 2 3" xfId="3940" xr:uid="{73F9FE3F-2A3A-4BFF-AA33-1A8723713F29}"/>
    <cellStyle name="40% - 강조색2 16 2 3 2" xfId="9466" xr:uid="{65468A9E-602D-4999-AAF5-F8DD6C3894CB}"/>
    <cellStyle name="40% - 강조색2 16 2 3 2 2" xfId="20495" xr:uid="{FD2701C0-21C7-4494-A737-B1DA02EBD3E6}"/>
    <cellStyle name="40% - 강조색2 16 2 3 2 2 2" xfId="42544" xr:uid="{9F0B54B5-009E-403A-9254-2A4F26A36265}"/>
    <cellStyle name="40% - 강조색2 16 2 3 2 3" xfId="31524" xr:uid="{99C1440F-9AE1-4502-BAE5-4838F20D30A2}"/>
    <cellStyle name="40% - 강조색2 16 2 3 3" xfId="14985" xr:uid="{934CEB63-5E79-4974-AC93-DF2EA3E68948}"/>
    <cellStyle name="40% - 강조색2 16 2 3 3 2" xfId="37034" xr:uid="{2B336B4F-0C35-4C1F-8976-178A00BBDBAA}"/>
    <cellStyle name="40% - 강조색2 16 2 3 4" xfId="26014" xr:uid="{E73F29BF-2301-4BC3-8FF9-FF040D5F78AE}"/>
    <cellStyle name="40% - 강조색2 16 2 3 5" xfId="52172" xr:uid="{9A820D2A-41C9-4C8C-9399-36E82E131AE9}"/>
    <cellStyle name="40% - 강조색2 16 2 4" xfId="6711" xr:uid="{03D75934-4936-48B3-AE44-D9268BF1F386}"/>
    <cellStyle name="40% - 강조색2 16 2 4 2" xfId="17740" xr:uid="{16A1DFA5-0AC9-4FD7-ABD0-68CA1861549C}"/>
    <cellStyle name="40% - 강조색2 16 2 4 2 2" xfId="39789" xr:uid="{4F68625F-BEB2-4D6A-B623-9F538DA9E86D}"/>
    <cellStyle name="40% - 강조색2 16 2 4 3" xfId="28769" xr:uid="{97EE8E46-C332-4B96-B0CC-762B1649ABFB}"/>
    <cellStyle name="40% - 강조색2 16 2 4 4" xfId="54925" xr:uid="{8B5E13A3-EE84-4266-A7AA-9EF5AFC42F52}"/>
    <cellStyle name="40% - 강조색2 16 2 5" xfId="12230" xr:uid="{AAF36A03-55ED-4B9C-BC2F-AC1689198DD6}"/>
    <cellStyle name="40% - 강조색2 16 2 5 2" xfId="34279" xr:uid="{E473C5D6-1DE1-44CC-A6F6-E8A777265264}"/>
    <cellStyle name="40% - 강조색2 16 2 6" xfId="23259" xr:uid="{E81ECAB3-6F59-4314-8223-EC1B7B8E9D39}"/>
    <cellStyle name="40% - 강조색2 16 2 7" xfId="49416" xr:uid="{A5383035-101A-45FE-A3F2-C878CCE4360F}"/>
    <cellStyle name="40% - 강조색2 16 3" xfId="1852" xr:uid="{DF1DE764-B1E7-4DAE-9F05-0F636411D677}"/>
    <cellStyle name="40% - 강조색2 16 3 2" xfId="4628" xr:uid="{EACBCCA4-A574-40B4-A4DF-B65426A64CEE}"/>
    <cellStyle name="40% - 강조색2 16 3 2 2" xfId="10154" xr:uid="{1B2948C1-54EE-4CF7-8956-623F0D9DE19A}"/>
    <cellStyle name="40% - 강조색2 16 3 2 2 2" xfId="21183" xr:uid="{D3FB01FC-490A-4EBC-99B7-4150C4BD63A2}"/>
    <cellStyle name="40% - 강조색2 16 3 2 2 2 2" xfId="43232" xr:uid="{FB2CA257-7D3E-400E-A68D-354967C4AF3D}"/>
    <cellStyle name="40% - 강조색2 16 3 2 2 3" xfId="32212" xr:uid="{E54D7E5E-CACE-4F8E-9469-23FAEFEF26D5}"/>
    <cellStyle name="40% - 강조색2 16 3 2 3" xfId="15673" xr:uid="{1FC495A9-07E6-4246-8A9A-515AC9133FC8}"/>
    <cellStyle name="40% - 강조색2 16 3 2 3 2" xfId="37722" xr:uid="{8B6CCA32-569B-4399-A505-BAD6AC86A01F}"/>
    <cellStyle name="40% - 강조색2 16 3 2 4" xfId="26702" xr:uid="{108998E2-5545-449A-8765-65C49B72C871}"/>
    <cellStyle name="40% - 강조색2 16 3 2 5" xfId="52860" xr:uid="{BED55FE0-6EAF-4173-8875-436B33414D7D}"/>
    <cellStyle name="40% - 강조색2 16 3 3" xfId="7399" xr:uid="{9D3674F6-D21A-4159-BB54-5F410382D2CD}"/>
    <cellStyle name="40% - 강조색2 16 3 3 2" xfId="18428" xr:uid="{4125DCDB-B790-4DFD-BA52-62EF7F686F8E}"/>
    <cellStyle name="40% - 강조색2 16 3 3 2 2" xfId="40477" xr:uid="{81558127-363F-4AB0-9ADC-F3A65C557098}"/>
    <cellStyle name="40% - 강조색2 16 3 3 3" xfId="29457" xr:uid="{CEBBFFCE-D9B3-4000-9809-777A16157044}"/>
    <cellStyle name="40% - 강조색2 16 3 4" xfId="12918" xr:uid="{DA6BA44C-1F68-4669-9714-2E0A50DC5182}"/>
    <cellStyle name="40% - 강조색2 16 3 4 2" xfId="34967" xr:uid="{AE8CF361-31F6-406A-A4E0-C2F5FA3A69D1}"/>
    <cellStyle name="40% - 강조색2 16 3 5" xfId="23947" xr:uid="{17C720D7-5575-4ED2-93B4-8CF6EDC664DD}"/>
    <cellStyle name="40% - 강조색2 16 3 6" xfId="50105" xr:uid="{79372685-06A2-4B58-87D5-96C249B7BC0F}"/>
    <cellStyle name="40% - 강조색2 16 4" xfId="3252" xr:uid="{FC24ED6F-A59C-412B-A25C-6402BDA7AD9A}"/>
    <cellStyle name="40% - 강조색2 16 4 2" xfId="8778" xr:uid="{38A1F16A-092A-4B86-9C54-571289FA5F3E}"/>
    <cellStyle name="40% - 강조색2 16 4 2 2" xfId="19807" xr:uid="{8827895F-A9CE-497A-861D-71ABCD96EA63}"/>
    <cellStyle name="40% - 강조색2 16 4 2 2 2" xfId="41856" xr:uid="{5C60180A-898D-4128-9E29-EEBDA1ED6D97}"/>
    <cellStyle name="40% - 강조색2 16 4 2 3" xfId="30836" xr:uid="{600EE1E4-0159-4CC4-B444-99F2A84FBF65}"/>
    <cellStyle name="40% - 강조색2 16 4 3" xfId="14297" xr:uid="{86B41B20-F993-4A43-97B2-A8ADD494DC7E}"/>
    <cellStyle name="40% - 강조색2 16 4 3 2" xfId="36346" xr:uid="{276E8D30-8B21-4DD3-B4AA-4A9199652615}"/>
    <cellStyle name="40% - 강조색2 16 4 4" xfId="25326" xr:uid="{5B341574-CC4C-4D5E-B039-3D0DF9D9B2DC}"/>
    <cellStyle name="40% - 강조색2 16 4 5" xfId="51484" xr:uid="{A9D81D6E-C812-4695-879C-23533F293121}"/>
    <cellStyle name="40% - 강조색2 16 5" xfId="6023" xr:uid="{5704FA93-CD18-4A93-ABCF-B02126F03049}"/>
    <cellStyle name="40% - 강조색2 16 5 2" xfId="17052" xr:uid="{BAECA75A-54A8-4E12-8AB0-56707A103D10}"/>
    <cellStyle name="40% - 강조색2 16 5 2 2" xfId="39101" xr:uid="{C8580087-D768-4C28-9278-978BEF10F8EB}"/>
    <cellStyle name="40% - 강조색2 16 5 3" xfId="28081" xr:uid="{F9D39294-23CE-44CA-A906-965E52E49E99}"/>
    <cellStyle name="40% - 강조색2 16 5 4" xfId="54237" xr:uid="{DC55E694-CA12-408D-8E1B-6E0E08CAD134}"/>
    <cellStyle name="40% - 강조색2 16 6" xfId="11542" xr:uid="{9932E2EE-B616-47AC-B452-1C77946635DE}"/>
    <cellStyle name="40% - 강조색2 16 6 2" xfId="33591" xr:uid="{A717FA3D-8DE0-4B6C-AB1E-EA10A364D7DE}"/>
    <cellStyle name="40% - 강조색2 16 7" xfId="22571" xr:uid="{B0E136C7-E5BB-4408-B97B-EF63D62C1560}"/>
    <cellStyle name="40% - 강조색2 16 8" xfId="48728" xr:uid="{73001196-E6A1-4894-8B8A-072AF75D9B94}"/>
    <cellStyle name="40% - 강조색2 17" xfId="747" xr:uid="{00000000-0005-0000-0000-000057010000}"/>
    <cellStyle name="40% - 강조색2 18" xfId="789" xr:uid="{FF65B7E7-5622-4144-9F7F-5B9689F83E08}"/>
    <cellStyle name="40% - 강조색2 18 2" xfId="2194" xr:uid="{69A4AD53-5286-46E2-9AA4-D933616B1464}"/>
    <cellStyle name="40% - 강조색2 18 2 2" xfId="4970" xr:uid="{FC07057F-2EF8-4EBF-8E7D-DA8DDB3E4219}"/>
    <cellStyle name="40% - 강조색2 18 2 2 2" xfId="10496" xr:uid="{DD42C2FA-2A52-4C14-A811-9A91A0E106E2}"/>
    <cellStyle name="40% - 강조색2 18 2 2 2 2" xfId="21525" xr:uid="{598B462B-AC26-4AC0-A471-4D7FF2BE3CC9}"/>
    <cellStyle name="40% - 강조색2 18 2 2 2 2 2" xfId="43574" xr:uid="{802414CC-65AD-41ED-B755-BC8F8A1B2270}"/>
    <cellStyle name="40% - 강조색2 18 2 2 2 3" xfId="32554" xr:uid="{7B637208-9481-4A56-A641-9501496E0C90}"/>
    <cellStyle name="40% - 강조색2 18 2 2 3" xfId="16015" xr:uid="{25F77B2D-87BB-4622-AEBF-9012495C423F}"/>
    <cellStyle name="40% - 강조색2 18 2 2 3 2" xfId="38064" xr:uid="{E5A86171-50C0-4B31-96E3-364E563F6402}"/>
    <cellStyle name="40% - 강조색2 18 2 2 4" xfId="27044" xr:uid="{5501CDB0-69DA-419B-B79A-72C9E97E83C9}"/>
    <cellStyle name="40% - 강조색2 18 2 2 5" xfId="53202" xr:uid="{10F84383-F4C8-410B-A3E3-37359DF1EB28}"/>
    <cellStyle name="40% - 강조색2 18 2 3" xfId="7741" xr:uid="{016263B8-679F-4912-8E4D-4B064531BE5A}"/>
    <cellStyle name="40% - 강조색2 18 2 3 2" xfId="18770" xr:uid="{D7377A7D-040B-468C-9960-843901B99F59}"/>
    <cellStyle name="40% - 강조색2 18 2 3 2 2" xfId="40819" xr:uid="{0C96B6AE-15C9-462D-A85E-A53C4812A009}"/>
    <cellStyle name="40% - 강조색2 18 2 3 3" xfId="29799" xr:uid="{FEA04FCD-1401-4807-B4ED-8E6AF4FF04CF}"/>
    <cellStyle name="40% - 강조색2 18 2 4" xfId="13260" xr:uid="{73C43CEE-6F58-41F1-9C0A-7B3B312B8845}"/>
    <cellStyle name="40% - 강조색2 18 2 4 2" xfId="35309" xr:uid="{37845EC1-D0E5-434A-9595-7A3E1C6AF29D}"/>
    <cellStyle name="40% - 강조색2 18 2 5" xfId="24289" xr:uid="{718F2BA3-E6D0-4812-BED6-619AF81F6296}"/>
    <cellStyle name="40% - 강조색2 18 2 6" xfId="50447" xr:uid="{EDA8FC16-BF04-4F43-BC00-AD3677F63813}"/>
    <cellStyle name="40% - 강조색2 18 3" xfId="3594" xr:uid="{FC71F6CC-B167-4B3E-8451-AB71BBC5D163}"/>
    <cellStyle name="40% - 강조색2 18 3 2" xfId="9120" xr:uid="{2B73DFDB-ADC5-422E-AA79-1B7BC6575F36}"/>
    <cellStyle name="40% - 강조색2 18 3 2 2" xfId="20149" xr:uid="{29FB9A5F-8DE4-4714-9DDA-63716580174D}"/>
    <cellStyle name="40% - 강조색2 18 3 2 2 2" xfId="42198" xr:uid="{1E26CDA0-8CAC-4DD4-911A-D4FBC795AFDD}"/>
    <cellStyle name="40% - 강조색2 18 3 2 3" xfId="31178" xr:uid="{600B3D7A-F7E2-4185-A6D8-FCD4A5F04030}"/>
    <cellStyle name="40% - 강조색2 18 3 3" xfId="14639" xr:uid="{E2759B43-2E6E-44A8-A9F4-BEAA2CA69DEE}"/>
    <cellStyle name="40% - 강조색2 18 3 3 2" xfId="36688" xr:uid="{74787BA3-F181-4944-80BD-BE118795628A}"/>
    <cellStyle name="40% - 강조색2 18 3 4" xfId="25668" xr:uid="{D7504CA3-A49D-455C-ABF5-D2C66F86C92D}"/>
    <cellStyle name="40% - 강조색2 18 3 5" xfId="51826" xr:uid="{48D22871-205F-4320-8CBF-39D312844DEA}"/>
    <cellStyle name="40% - 강조색2 18 4" xfId="6365" xr:uid="{4B8D5A11-8C59-493F-AD59-DE201397F593}"/>
    <cellStyle name="40% - 강조색2 18 4 2" xfId="17394" xr:uid="{F66D47C6-94BE-4A61-974F-440775F82646}"/>
    <cellStyle name="40% - 강조색2 18 4 2 2" xfId="39443" xr:uid="{7256244A-4699-4BE7-AF72-E75754E9A314}"/>
    <cellStyle name="40% - 강조색2 18 4 3" xfId="28423" xr:uid="{71D58C92-03AF-47AC-97D5-5BBD947D75DA}"/>
    <cellStyle name="40% - 강조색2 18 4 4" xfId="54579" xr:uid="{4CE270FE-9E91-4285-A68D-608ED5FC6F3F}"/>
    <cellStyle name="40% - 강조색2 18 5" xfId="11884" xr:uid="{4C02B22B-4B61-488E-8149-5D83FD31F486}"/>
    <cellStyle name="40% - 강조색2 18 5 2" xfId="33933" xr:uid="{876D528B-C83D-4F3A-9CFF-F5CB4C2A434F}"/>
    <cellStyle name="40% - 강조색2 18 6" xfId="22913" xr:uid="{5C476373-B23A-4BBC-8179-9189F2174030}"/>
    <cellStyle name="40% - 강조색2 18 7" xfId="49070" xr:uid="{3236DEBD-A274-4351-915A-8F0ED422B6F3}"/>
    <cellStyle name="40% - 강조색2 19" xfId="1497" xr:uid="{98F394CB-73A7-441D-86B2-4712CE7B0C0F}"/>
    <cellStyle name="40% - 강조색2 19 2" xfId="4282" xr:uid="{7ED747DB-8E1F-425A-937E-4279F01DB098}"/>
    <cellStyle name="40% - 강조색2 19 2 2" xfId="9808" xr:uid="{49C81A5B-BC2E-4787-AB13-15470FF06073}"/>
    <cellStyle name="40% - 강조색2 19 2 2 2" xfId="20837" xr:uid="{260BEDA4-7CA4-4225-9672-12ED380BA223}"/>
    <cellStyle name="40% - 강조색2 19 2 2 2 2" xfId="42886" xr:uid="{7FEC7753-6053-4708-8114-A8170C6477CF}"/>
    <cellStyle name="40% - 강조색2 19 2 2 3" xfId="31866" xr:uid="{69D18EBA-9CC5-42B3-B66E-E6CB6469FE95}"/>
    <cellStyle name="40% - 강조색2 19 2 3" xfId="15327" xr:uid="{40B1B72A-BE26-4D2F-87A7-BEF044408C7C}"/>
    <cellStyle name="40% - 강조색2 19 2 3 2" xfId="37376" xr:uid="{9CF5A2B8-015F-4E5F-9FDB-6A2BE27EBB26}"/>
    <cellStyle name="40% - 강조색2 19 2 4" xfId="26356" xr:uid="{B98E63BB-C686-4D3D-800B-5327F0C464F2}"/>
    <cellStyle name="40% - 강조색2 19 2 5" xfId="52514" xr:uid="{CF207A21-3383-4FA0-827B-23C22ACA0A4A}"/>
    <cellStyle name="40% - 강조색2 19 3" xfId="7053" xr:uid="{FB2EE14F-EE6F-4213-99FF-A6BBA7C0A671}"/>
    <cellStyle name="40% - 강조색2 19 3 2" xfId="18082" xr:uid="{F5499BBA-7810-41DF-89F2-7DE26B3E6653}"/>
    <cellStyle name="40% - 강조색2 19 3 2 2" xfId="40131" xr:uid="{3A71DFB7-FE03-4408-BAE4-DB2D0ABE9832}"/>
    <cellStyle name="40% - 강조색2 19 3 3" xfId="29111" xr:uid="{09C008BF-2506-4455-BBFB-691FE8B03CF9}"/>
    <cellStyle name="40% - 강조색2 19 4" xfId="12572" xr:uid="{290EAED3-569F-493D-9E2A-DC650A6E2292}"/>
    <cellStyle name="40% - 강조색2 19 4 2" xfId="34621" xr:uid="{821EA499-ACE1-4C99-9489-CD36EE0908B6}"/>
    <cellStyle name="40% - 강조색2 19 5" xfId="23601" xr:uid="{E865D6E5-5862-40F0-96E4-73E694F6235E}"/>
    <cellStyle name="40% - 강조색2 19 6" xfId="49758" xr:uid="{C36C483E-9196-49AF-A2B9-5A87EA6FB580}"/>
    <cellStyle name="40% - 강조색2 2" xfId="70" xr:uid="{00000000-0005-0000-0000-000058010000}"/>
    <cellStyle name="40% - 강조색2 2 10" xfId="48408" xr:uid="{948E6E29-0D4D-4540-B6AF-A5F4109A6674}"/>
    <cellStyle name="40% - 강조색2 2 2" xfId="199" xr:uid="{00000000-0005-0000-0000-000059010000}"/>
    <cellStyle name="40% - 강조색2 2 2 2" xfId="559" xr:uid="{00000000-0005-0000-0000-00005A010000}"/>
    <cellStyle name="40% - 강조색2 2 2 2 2" xfId="1296" xr:uid="{EAD1D89B-DEF3-444B-85FC-7587FD759939}"/>
    <cellStyle name="40% - 강조색2 2 2 2 2 2" xfId="2690" xr:uid="{FC0CF4C2-9C70-4DDB-8673-78FD774EC9C8}"/>
    <cellStyle name="40% - 강조색2 2 2 2 2 2 2" xfId="5466" xr:uid="{7B98478A-3411-4223-B52B-2790F944968B}"/>
    <cellStyle name="40% - 강조색2 2 2 2 2 2 2 2" xfId="10992" xr:uid="{0235A1B8-6CD8-42CF-B25F-1C4ED42B1A92}"/>
    <cellStyle name="40% - 강조색2 2 2 2 2 2 2 2 2" xfId="22021" xr:uid="{5E928A8E-79FB-40BE-8F44-CD8E92062504}"/>
    <cellStyle name="40% - 강조색2 2 2 2 2 2 2 2 2 2" xfId="44070" xr:uid="{B0D692E0-58D5-4B39-B803-B9F967922B41}"/>
    <cellStyle name="40% - 강조색2 2 2 2 2 2 2 2 3" xfId="33050" xr:uid="{F3AFC53C-3F8E-4AC4-9B46-B3D7CEED2A1F}"/>
    <cellStyle name="40% - 강조색2 2 2 2 2 2 2 3" xfId="16511" xr:uid="{7FF78913-7E61-497A-8461-E65C82F200B6}"/>
    <cellStyle name="40% - 강조색2 2 2 2 2 2 2 3 2" xfId="38560" xr:uid="{768661A8-94EB-4277-88E0-C6496E734B69}"/>
    <cellStyle name="40% - 강조색2 2 2 2 2 2 2 4" xfId="27540" xr:uid="{766EBC34-F67C-46A5-9201-AB27B5D730B3}"/>
    <cellStyle name="40% - 강조색2 2 2 2 2 2 2 5" xfId="53698" xr:uid="{E964AD15-37F5-429A-AFC0-8BE1359B86DF}"/>
    <cellStyle name="40% - 강조색2 2 2 2 2 2 3" xfId="8237" xr:uid="{B6993AE6-6C39-4049-9605-6184ACE14E07}"/>
    <cellStyle name="40% - 강조색2 2 2 2 2 2 3 2" xfId="19266" xr:uid="{9432AFB8-2771-4CA4-95FA-AF928A99C5EE}"/>
    <cellStyle name="40% - 강조색2 2 2 2 2 2 3 2 2" xfId="41315" xr:uid="{16A92E64-E342-47EC-82AC-0407C5252017}"/>
    <cellStyle name="40% - 강조색2 2 2 2 2 2 3 3" xfId="30295" xr:uid="{93780D67-680F-4CE1-AD49-68825F4F274C}"/>
    <cellStyle name="40% - 강조색2 2 2 2 2 2 4" xfId="13756" xr:uid="{8B7834B8-1BB3-4646-B1B0-98EDF779C6DE}"/>
    <cellStyle name="40% - 강조색2 2 2 2 2 2 4 2" xfId="35805" xr:uid="{66966DEA-6E71-4104-BBB8-B27580A64724}"/>
    <cellStyle name="40% - 강조색2 2 2 2 2 2 5" xfId="24785" xr:uid="{9811905A-8754-4C9C-A860-CF9FDB2259AC}"/>
    <cellStyle name="40% - 강조색2 2 2 2 2 2 6" xfId="50943" xr:uid="{A2FCCF43-13DD-40A5-B9FD-72C4525252DF}"/>
    <cellStyle name="40% - 강조색2 2 2 2 2 3" xfId="4090" xr:uid="{ECD7674A-FE2B-4485-96A1-DD1794B6EEED}"/>
    <cellStyle name="40% - 강조색2 2 2 2 2 3 2" xfId="9616" xr:uid="{221F796D-EF75-453A-BE2B-1958F6C2D80D}"/>
    <cellStyle name="40% - 강조색2 2 2 2 2 3 2 2" xfId="20645" xr:uid="{FB236283-BA41-4C01-859E-D80D8D82D27A}"/>
    <cellStyle name="40% - 강조색2 2 2 2 2 3 2 2 2" xfId="42694" xr:uid="{B9F936BA-7765-4698-9CBC-A11D3E21D045}"/>
    <cellStyle name="40% - 강조색2 2 2 2 2 3 2 3" xfId="31674" xr:uid="{02F6D482-215D-4BC6-B083-9EBBE3192232}"/>
    <cellStyle name="40% - 강조색2 2 2 2 2 3 3" xfId="15135" xr:uid="{EC7D60D2-F0F8-479E-B21B-C8BBECA60270}"/>
    <cellStyle name="40% - 강조색2 2 2 2 2 3 3 2" xfId="37184" xr:uid="{9F59A014-42DF-455B-9D0D-D450D833E26E}"/>
    <cellStyle name="40% - 강조색2 2 2 2 2 3 4" xfId="26164" xr:uid="{DFAC16BB-0909-4FAC-9DF6-8A87194404A8}"/>
    <cellStyle name="40% - 강조색2 2 2 2 2 3 5" xfId="52322" xr:uid="{99E54222-6F8D-48B4-BB1D-61A5735DD2EC}"/>
    <cellStyle name="40% - 강조색2 2 2 2 2 4" xfId="6861" xr:uid="{85D31001-C4CB-4D39-966B-731958D460DB}"/>
    <cellStyle name="40% - 강조색2 2 2 2 2 4 2" xfId="17890" xr:uid="{E3201DF4-2233-45ED-9CD6-B18390178A4D}"/>
    <cellStyle name="40% - 강조색2 2 2 2 2 4 2 2" xfId="39939" xr:uid="{CDC75B76-EBFD-4A68-83F1-774CBF2CA206}"/>
    <cellStyle name="40% - 강조색2 2 2 2 2 4 3" xfId="28919" xr:uid="{484E6F0C-196B-40B9-BABC-0EB4998984FD}"/>
    <cellStyle name="40% - 강조색2 2 2 2 2 4 4" xfId="55075" xr:uid="{71600A59-8523-4496-B5FC-97539C74655D}"/>
    <cellStyle name="40% - 강조색2 2 2 2 2 5" xfId="12380" xr:uid="{71A13082-6B44-4A53-9C90-4344436EFE63}"/>
    <cellStyle name="40% - 강조색2 2 2 2 2 5 2" xfId="34429" xr:uid="{331E744B-7B46-47E3-9C6B-0C2EF4C6F579}"/>
    <cellStyle name="40% - 강조색2 2 2 2 2 6" xfId="23409" xr:uid="{C6234311-9FA6-4B85-9044-E2C0D2BC5308}"/>
    <cellStyle name="40% - 강조색2 2 2 2 2 7" xfId="49566" xr:uid="{F36BF6A9-37F1-4E9F-85BB-22E1F267A864}"/>
    <cellStyle name="40% - 강조색2 2 2 2 3" xfId="2002" xr:uid="{FAE0E839-6EF7-4DFD-BA9F-FB6365E042A4}"/>
    <cellStyle name="40% - 강조색2 2 2 2 3 2" xfId="4778" xr:uid="{F6A3F955-A579-4682-ACBD-175075B98C41}"/>
    <cellStyle name="40% - 강조색2 2 2 2 3 2 2" xfId="10304" xr:uid="{EE9939C4-D09D-4845-8009-ED6CB10A1613}"/>
    <cellStyle name="40% - 강조색2 2 2 2 3 2 2 2" xfId="21333" xr:uid="{51F4FF82-6BC3-4B48-961B-8D91385520DC}"/>
    <cellStyle name="40% - 강조색2 2 2 2 3 2 2 2 2" xfId="43382" xr:uid="{7A6BC0AB-A275-4737-8152-D5B9129CD620}"/>
    <cellStyle name="40% - 강조색2 2 2 2 3 2 2 3" xfId="32362" xr:uid="{767DE630-CA28-4412-8DF2-75B23AC8D167}"/>
    <cellStyle name="40% - 강조색2 2 2 2 3 2 3" xfId="15823" xr:uid="{CB8E2961-863D-4226-8219-CB01F7A3F788}"/>
    <cellStyle name="40% - 강조색2 2 2 2 3 2 3 2" xfId="37872" xr:uid="{46A5328B-8064-443E-8599-6C03BA2743AC}"/>
    <cellStyle name="40% - 강조색2 2 2 2 3 2 4" xfId="26852" xr:uid="{5E29B862-6B46-4B79-9566-12F0F9A4BCC6}"/>
    <cellStyle name="40% - 강조색2 2 2 2 3 2 5" xfId="53010" xr:uid="{2D66AB15-3DEF-4960-A945-678627B7655C}"/>
    <cellStyle name="40% - 강조색2 2 2 2 3 3" xfId="7549" xr:uid="{804E5523-A928-4798-B5E9-B378A0B56CB5}"/>
    <cellStyle name="40% - 강조색2 2 2 2 3 3 2" xfId="18578" xr:uid="{52737B8D-7B1A-43CC-B968-154A4DE9777B}"/>
    <cellStyle name="40% - 강조색2 2 2 2 3 3 2 2" xfId="40627" xr:uid="{933A6A76-7EDE-4116-A75F-B5A71E6F562A}"/>
    <cellStyle name="40% - 강조색2 2 2 2 3 3 3" xfId="29607" xr:uid="{F986086D-8A2E-4B91-9BD9-B43E8DDCB6FE}"/>
    <cellStyle name="40% - 강조색2 2 2 2 3 4" xfId="13068" xr:uid="{E2E69DD5-C62C-4FCB-8A43-CFBA636BD939}"/>
    <cellStyle name="40% - 강조색2 2 2 2 3 4 2" xfId="35117" xr:uid="{D2114D3E-02C4-47E8-814D-102964DDC225}"/>
    <cellStyle name="40% - 강조색2 2 2 2 3 5" xfId="24097" xr:uid="{21170005-BC01-48AD-9222-F3D6DAD6F147}"/>
    <cellStyle name="40% - 강조색2 2 2 2 3 6" xfId="50255" xr:uid="{73C22BB6-B841-4F1E-923F-7C64796566D0}"/>
    <cellStyle name="40% - 강조색2 2 2 2 4" xfId="3402" xr:uid="{247556EA-E8EC-460A-BF7D-8E5FA5C5AFBD}"/>
    <cellStyle name="40% - 강조색2 2 2 2 4 2" xfId="8928" xr:uid="{1F655718-97A1-4313-9DCF-4E4D4F8621EE}"/>
    <cellStyle name="40% - 강조색2 2 2 2 4 2 2" xfId="19957" xr:uid="{5FDFB27D-F9D5-463E-9B93-7DBD9413712F}"/>
    <cellStyle name="40% - 강조색2 2 2 2 4 2 2 2" xfId="42006" xr:uid="{8D1D178A-D3A9-4CD5-86DD-440C28F957BD}"/>
    <cellStyle name="40% - 강조색2 2 2 2 4 2 3" xfId="30986" xr:uid="{342795B0-A73E-4A52-B2E9-FA469C027A77}"/>
    <cellStyle name="40% - 강조색2 2 2 2 4 3" xfId="14447" xr:uid="{B0F04435-5DF3-4B80-90C1-CBC5878C5EC8}"/>
    <cellStyle name="40% - 강조색2 2 2 2 4 3 2" xfId="36496" xr:uid="{4032F374-B10F-4390-8E4D-9999320BAF38}"/>
    <cellStyle name="40% - 강조색2 2 2 2 4 4" xfId="25476" xr:uid="{15065E0D-EBD4-4AC4-88AA-086BD86B3AF3}"/>
    <cellStyle name="40% - 강조색2 2 2 2 4 5" xfId="51634" xr:uid="{8571AC0F-4AF1-4156-B00E-C29AB20A4251}"/>
    <cellStyle name="40% - 강조색2 2 2 2 5" xfId="6173" xr:uid="{68DE256F-C301-4DED-A213-8D7F5CFAAA41}"/>
    <cellStyle name="40% - 강조색2 2 2 2 5 2" xfId="17202" xr:uid="{1092C712-70E1-4638-8586-8FF6FDD06C0E}"/>
    <cellStyle name="40% - 강조색2 2 2 2 5 2 2" xfId="39251" xr:uid="{33439182-7A6C-467E-8383-FD2E30296DA1}"/>
    <cellStyle name="40% - 강조색2 2 2 2 5 3" xfId="28231" xr:uid="{D1B8D270-DC8F-4B4D-AE23-C5ED5AB3585E}"/>
    <cellStyle name="40% - 강조색2 2 2 2 5 4" xfId="54387" xr:uid="{116EC040-DC69-41F2-BE0C-A11CEEB2FA52}"/>
    <cellStyle name="40% - 강조색2 2 2 2 6" xfId="11692" xr:uid="{A32A73FE-FC00-4B21-9244-F67B3874A6B3}"/>
    <cellStyle name="40% - 강조색2 2 2 2 6 2" xfId="33741" xr:uid="{4E8F501F-7DA4-4688-91AA-38E77463E89E}"/>
    <cellStyle name="40% - 강조색2 2 2 2 7" xfId="22721" xr:uid="{C0747131-B859-4FF2-97B7-991E09CC1BD2}"/>
    <cellStyle name="40% - 강조색2 2 2 2 8" xfId="48878" xr:uid="{FC12F1E5-0641-4E0F-B2F0-5C4D114BE3FA}"/>
    <cellStyle name="40% - 강조색2 2 2 3" xfId="954" xr:uid="{489E9911-3685-4E9E-8DAC-48FC35D23BD0}"/>
    <cellStyle name="40% - 강조색2 2 2 3 2" xfId="2348" xr:uid="{C418E3DE-1E88-4139-8308-C5AFF5DE722E}"/>
    <cellStyle name="40% - 강조색2 2 2 3 2 2" xfId="5124" xr:uid="{B3F7756A-615F-4AEB-AC8E-0084CEC7118B}"/>
    <cellStyle name="40% - 강조색2 2 2 3 2 2 2" xfId="10650" xr:uid="{9DEF6677-215F-41D2-AC6C-F63B09B884B2}"/>
    <cellStyle name="40% - 강조색2 2 2 3 2 2 2 2" xfId="21679" xr:uid="{BB67CDB3-7D71-443A-BCCE-B42305A112D9}"/>
    <cellStyle name="40% - 강조색2 2 2 3 2 2 2 2 2" xfId="43728" xr:uid="{D60C1AFA-596C-45A5-91AE-FC489C586EFA}"/>
    <cellStyle name="40% - 강조색2 2 2 3 2 2 2 3" xfId="32708" xr:uid="{E10CB59D-3523-49FE-8317-038AE38AB972}"/>
    <cellStyle name="40% - 강조색2 2 2 3 2 2 3" xfId="16169" xr:uid="{9B0D1017-206A-427B-957F-890D30BD36B3}"/>
    <cellStyle name="40% - 강조색2 2 2 3 2 2 3 2" xfId="38218" xr:uid="{25AF3783-71BF-41E5-8FD2-472B2B2B218E}"/>
    <cellStyle name="40% - 강조색2 2 2 3 2 2 4" xfId="27198" xr:uid="{6C03B53C-CBDC-43A9-A378-6FCFDA185902}"/>
    <cellStyle name="40% - 강조색2 2 2 3 2 2 5" xfId="53356" xr:uid="{A99959D6-48B9-46AD-A2FA-8633E82ECA14}"/>
    <cellStyle name="40% - 강조색2 2 2 3 2 3" xfId="7895" xr:uid="{5E094948-F435-4597-9255-AB6966C8C5B3}"/>
    <cellStyle name="40% - 강조색2 2 2 3 2 3 2" xfId="18924" xr:uid="{BBB19521-3A49-489C-B65A-74DDB323B290}"/>
    <cellStyle name="40% - 강조색2 2 2 3 2 3 2 2" xfId="40973" xr:uid="{B284FF36-F4EB-4AE4-95E8-2CD22A5C3A98}"/>
    <cellStyle name="40% - 강조색2 2 2 3 2 3 3" xfId="29953" xr:uid="{F75854CB-6134-4027-99C9-333CF9A094AD}"/>
    <cellStyle name="40% - 강조색2 2 2 3 2 4" xfId="13414" xr:uid="{952A9528-9148-476B-89A7-CE40666EC08C}"/>
    <cellStyle name="40% - 강조색2 2 2 3 2 4 2" xfId="35463" xr:uid="{97CAE03C-00C1-478C-AA41-A13171610AD3}"/>
    <cellStyle name="40% - 강조색2 2 2 3 2 5" xfId="24443" xr:uid="{362885B3-4787-4D83-87B4-A10726CA7E4E}"/>
    <cellStyle name="40% - 강조색2 2 2 3 2 6" xfId="50601" xr:uid="{49D953E7-F955-4FBD-8515-1A7117B5538C}"/>
    <cellStyle name="40% - 강조색2 2 2 3 3" xfId="3748" xr:uid="{BCB5E1A7-6893-458C-92CB-4031662D70C9}"/>
    <cellStyle name="40% - 강조색2 2 2 3 3 2" xfId="9274" xr:uid="{FD5AA45C-CFE0-4B2D-9027-C3C826B9A415}"/>
    <cellStyle name="40% - 강조색2 2 2 3 3 2 2" xfId="20303" xr:uid="{E1105D53-46D6-41BE-8610-D1FD778920A7}"/>
    <cellStyle name="40% - 강조색2 2 2 3 3 2 2 2" xfId="42352" xr:uid="{542DFCB8-6244-40D6-800C-7FB7D6EA2EB6}"/>
    <cellStyle name="40% - 강조색2 2 2 3 3 2 3" xfId="31332" xr:uid="{51428570-E778-4194-A700-DAB236550BEC}"/>
    <cellStyle name="40% - 강조색2 2 2 3 3 3" xfId="14793" xr:uid="{732BC7C0-4367-43B4-AC7C-2B4755963C77}"/>
    <cellStyle name="40% - 강조색2 2 2 3 3 3 2" xfId="36842" xr:uid="{05D237CF-1045-4C76-9288-EE0F3C14ECD7}"/>
    <cellStyle name="40% - 강조색2 2 2 3 3 4" xfId="25822" xr:uid="{250F92D6-72A3-4566-8998-DB16E97ECECA}"/>
    <cellStyle name="40% - 강조색2 2 2 3 3 5" xfId="51980" xr:uid="{71EA5D3D-C1AF-44AE-B310-30A4329EA53A}"/>
    <cellStyle name="40% - 강조색2 2 2 3 4" xfId="6519" xr:uid="{3F8FB1E6-5262-446D-94BF-3924034D5DCD}"/>
    <cellStyle name="40% - 강조색2 2 2 3 4 2" xfId="17548" xr:uid="{F2481955-D951-4D16-A959-FC8F2EC2E293}"/>
    <cellStyle name="40% - 강조색2 2 2 3 4 2 2" xfId="39597" xr:uid="{6862A74E-9050-4011-BC7F-6B1D834F47A9}"/>
    <cellStyle name="40% - 강조색2 2 2 3 4 3" xfId="28577" xr:uid="{5F6146EF-F681-41F0-AE08-75BF25CD1568}"/>
    <cellStyle name="40% - 강조색2 2 2 3 4 4" xfId="54733" xr:uid="{22D2A8E5-4CEC-4C1F-A609-352A31191299}"/>
    <cellStyle name="40% - 강조색2 2 2 3 5" xfId="12038" xr:uid="{A7BF5956-95C7-47C7-8059-A5CA4385B6B0}"/>
    <cellStyle name="40% - 강조색2 2 2 3 5 2" xfId="34087" xr:uid="{AADDD414-E0D4-47D7-BB1E-B69672F6D663}"/>
    <cellStyle name="40% - 강조색2 2 2 3 6" xfId="23067" xr:uid="{A46C2830-5C89-4B8C-B214-C74ED38E04AE}"/>
    <cellStyle name="40% - 강조색2 2 2 3 7" xfId="49224" xr:uid="{2D2A09B1-2DCF-4A34-9071-DDA2BA68426C}"/>
    <cellStyle name="40% - 강조색2 2 2 4" xfId="1660" xr:uid="{E16D5059-19B5-45E5-8F5F-D319E3CAD80E}"/>
    <cellStyle name="40% - 강조색2 2 2 4 2" xfId="4436" xr:uid="{4E6108FD-49DC-4A25-BDF9-B19FE16AAE73}"/>
    <cellStyle name="40% - 강조색2 2 2 4 2 2" xfId="9962" xr:uid="{D27ACD13-2D87-4C21-910E-FB51FA89B63B}"/>
    <cellStyle name="40% - 강조색2 2 2 4 2 2 2" xfId="20991" xr:uid="{ACC0DD63-CBEA-41BA-B4CE-35E7A50B72D0}"/>
    <cellStyle name="40% - 강조색2 2 2 4 2 2 2 2" xfId="43040" xr:uid="{2A221CAF-8635-40F4-8EFB-3B1D2EFB1125}"/>
    <cellStyle name="40% - 강조색2 2 2 4 2 2 3" xfId="32020" xr:uid="{1F321999-EAA9-4830-B47D-DDF0C020B2F6}"/>
    <cellStyle name="40% - 강조색2 2 2 4 2 3" xfId="15481" xr:uid="{78A03E53-0B18-403B-B9CD-84C754023090}"/>
    <cellStyle name="40% - 강조색2 2 2 4 2 3 2" xfId="37530" xr:uid="{E1DE8917-21E0-495F-93D5-FD30BB6BE097}"/>
    <cellStyle name="40% - 강조색2 2 2 4 2 4" xfId="26510" xr:uid="{E1490F81-B0FF-4ACA-9AE2-DF27AE72C454}"/>
    <cellStyle name="40% - 강조색2 2 2 4 2 5" xfId="52668" xr:uid="{70BBD302-B136-47A6-AD1E-41EB5E77A6B2}"/>
    <cellStyle name="40% - 강조색2 2 2 4 3" xfId="7207" xr:uid="{82AF9811-426B-4065-BF78-015B355E4569}"/>
    <cellStyle name="40% - 강조색2 2 2 4 3 2" xfId="18236" xr:uid="{753CD84A-0824-4193-9C33-E231E06D90CE}"/>
    <cellStyle name="40% - 강조색2 2 2 4 3 2 2" xfId="40285" xr:uid="{6E7AED95-ACF9-4E59-9EA6-1B82BE840A19}"/>
    <cellStyle name="40% - 강조색2 2 2 4 3 3" xfId="29265" xr:uid="{C81B8A1A-00AC-415B-8D89-8F87FCB6899D}"/>
    <cellStyle name="40% - 강조색2 2 2 4 4" xfId="12726" xr:uid="{B9A7773F-2AAD-409F-9BD0-8E0DA8B47FC6}"/>
    <cellStyle name="40% - 강조색2 2 2 4 4 2" xfId="34775" xr:uid="{3B4F89D2-A93D-41CF-A155-695D5EF2B3FE}"/>
    <cellStyle name="40% - 강조색2 2 2 4 5" xfId="23755" xr:uid="{A46427D6-95DD-4DB3-BC60-9DA960BBF2C5}"/>
    <cellStyle name="40% - 강조색2 2 2 4 6" xfId="49913" xr:uid="{6D6602E4-0467-4629-B608-F2A6DDEA87EB}"/>
    <cellStyle name="40% - 강조색2 2 2 5" xfId="3060" xr:uid="{1E27C65A-B430-4140-B5DD-DFCCD7E12CFD}"/>
    <cellStyle name="40% - 강조색2 2 2 5 2" xfId="8586" xr:uid="{8E3D46EA-75FC-4103-8875-86EA09F0ABB7}"/>
    <cellStyle name="40% - 강조색2 2 2 5 2 2" xfId="19615" xr:uid="{3B6C824B-473A-424B-9FDD-BE761EE74825}"/>
    <cellStyle name="40% - 강조색2 2 2 5 2 2 2" xfId="41664" xr:uid="{AD465A29-7A42-4D9F-8219-5AA0163837AC}"/>
    <cellStyle name="40% - 강조색2 2 2 5 2 3" xfId="30644" xr:uid="{1D45E6F4-2903-415F-8C5C-958BFA13A4F3}"/>
    <cellStyle name="40% - 강조색2 2 2 5 3" xfId="14105" xr:uid="{10902D67-FB94-4322-8234-7BF8F03662C8}"/>
    <cellStyle name="40% - 강조색2 2 2 5 3 2" xfId="36154" xr:uid="{56EBAED5-05B9-493E-8BE3-B054CB82F740}"/>
    <cellStyle name="40% - 강조색2 2 2 5 4" xfId="25134" xr:uid="{F0B72270-A307-4A52-8F65-BE85D0C97819}"/>
    <cellStyle name="40% - 강조색2 2 2 5 5" xfId="51292" xr:uid="{D18B81AD-601A-4B3F-A079-DC4C3B3E3609}"/>
    <cellStyle name="40% - 강조색2 2 2 6" xfId="5831" xr:uid="{B05EBF0A-3AE4-4657-8E54-FE7AF1B0301E}"/>
    <cellStyle name="40% - 강조색2 2 2 6 2" xfId="16860" xr:uid="{A49099D8-43E6-4B36-B6BC-CC6DC55404CB}"/>
    <cellStyle name="40% - 강조색2 2 2 6 2 2" xfId="38909" xr:uid="{326A75DF-1FBB-4950-8D2C-175BF4921093}"/>
    <cellStyle name="40% - 강조색2 2 2 6 3" xfId="27889" xr:uid="{297BA319-E6BA-4C5B-9803-DFE16D9E5FE4}"/>
    <cellStyle name="40% - 강조색2 2 2 6 4" xfId="54046" xr:uid="{B0385B92-F1AB-4E7E-8CF9-FA0F2B3A8EB8}"/>
    <cellStyle name="40% - 강조색2 2 2 7" xfId="11350" xr:uid="{B566713E-D0F6-4D70-9BE6-8CA2BC4A669A}"/>
    <cellStyle name="40% - 강조색2 2 2 7 2" xfId="33399" xr:uid="{8327B601-1F51-4BC4-ACF4-94B8DF18DEBC}"/>
    <cellStyle name="40% - 강조색2 2 2 8" xfId="22379" xr:uid="{A05DEC31-9AF1-49D6-A3EC-7F9AE1BF4777}"/>
    <cellStyle name="40% - 강조색2 2 2 9" xfId="48537" xr:uid="{A4284036-AB17-4E31-844C-67C90D10486E}"/>
    <cellStyle name="40% - 강조색2 2 3" xfId="430" xr:uid="{00000000-0005-0000-0000-00005B010000}"/>
    <cellStyle name="40% - 강조색2 2 3 2" xfId="1167" xr:uid="{14275835-B9AE-42AF-A3FE-DC024051DFB4}"/>
    <cellStyle name="40% - 강조색2 2 3 2 2" xfId="2561" xr:uid="{73F9645F-CD9B-40B7-85D4-1A5B49F18409}"/>
    <cellStyle name="40% - 강조색2 2 3 2 2 2" xfId="5337" xr:uid="{1D71ED1F-F4D2-4B9E-8CDE-037CEFBDCF6E}"/>
    <cellStyle name="40% - 강조색2 2 3 2 2 2 2" xfId="10863" xr:uid="{1EED6ED0-9EE7-49FC-9665-75189CC1D302}"/>
    <cellStyle name="40% - 강조색2 2 3 2 2 2 2 2" xfId="21892" xr:uid="{789961E5-83E2-415A-A0A7-5BD9434433C1}"/>
    <cellStyle name="40% - 강조색2 2 3 2 2 2 2 2 2" xfId="43941" xr:uid="{A10484FE-3C8A-497A-A024-5811D0938554}"/>
    <cellStyle name="40% - 강조색2 2 3 2 2 2 2 3" xfId="32921" xr:uid="{533F5B1A-2CD2-486E-B50F-407F3DA85A9E}"/>
    <cellStyle name="40% - 강조색2 2 3 2 2 2 3" xfId="16382" xr:uid="{11059138-7B7A-4A82-8363-CAC3F987B4DD}"/>
    <cellStyle name="40% - 강조색2 2 3 2 2 2 3 2" xfId="38431" xr:uid="{36073935-C4FC-409B-8133-2840EF572248}"/>
    <cellStyle name="40% - 강조색2 2 3 2 2 2 4" xfId="27411" xr:uid="{673E109D-002F-4E99-BAE9-AD4642D6FD52}"/>
    <cellStyle name="40% - 강조색2 2 3 2 2 2 5" xfId="53569" xr:uid="{83A2E0DF-3DB6-4050-861A-41E093E96A47}"/>
    <cellStyle name="40% - 강조색2 2 3 2 2 3" xfId="8108" xr:uid="{A2871B47-AFFB-46A5-A5CB-0704355ADD91}"/>
    <cellStyle name="40% - 강조색2 2 3 2 2 3 2" xfId="19137" xr:uid="{E548BE8F-86FE-440A-B008-56C54A7EAF5B}"/>
    <cellStyle name="40% - 강조색2 2 3 2 2 3 2 2" xfId="41186" xr:uid="{618B3883-9ADA-4945-BD02-63D5FBAFD0EB}"/>
    <cellStyle name="40% - 강조색2 2 3 2 2 3 3" xfId="30166" xr:uid="{EDF217AF-4447-43FA-9476-26DA51FACD6F}"/>
    <cellStyle name="40% - 강조색2 2 3 2 2 4" xfId="13627" xr:uid="{67CC9F8F-EBA1-46EE-9985-BE3E63D7C333}"/>
    <cellStyle name="40% - 강조색2 2 3 2 2 4 2" xfId="35676" xr:uid="{731285CA-6382-49FB-B32F-796E389E9EE1}"/>
    <cellStyle name="40% - 강조색2 2 3 2 2 5" xfId="24656" xr:uid="{A3600E77-F116-4A4A-ACA8-FD35BFCBC1C5}"/>
    <cellStyle name="40% - 강조색2 2 3 2 2 6" xfId="50814" xr:uid="{7142185B-BA4B-46BB-B41A-FEB2138F4536}"/>
    <cellStyle name="40% - 강조색2 2 3 2 3" xfId="3961" xr:uid="{9FC3AC65-7BD7-4A28-8A20-DBAF1965648C}"/>
    <cellStyle name="40% - 강조색2 2 3 2 3 2" xfId="9487" xr:uid="{A9063C2F-0E63-40FA-9E7E-A98446091E08}"/>
    <cellStyle name="40% - 강조색2 2 3 2 3 2 2" xfId="20516" xr:uid="{41AABF35-6A2E-47CA-AE56-DFAE32A67356}"/>
    <cellStyle name="40% - 강조색2 2 3 2 3 2 2 2" xfId="42565" xr:uid="{6673F3E3-5ECF-4783-BD32-B4F5C0DAC3C0}"/>
    <cellStyle name="40% - 강조색2 2 3 2 3 2 3" xfId="31545" xr:uid="{3E6BF0D2-E903-4896-9583-C18191C8D51E}"/>
    <cellStyle name="40% - 강조색2 2 3 2 3 3" xfId="15006" xr:uid="{82C92ADF-79C6-49D0-BF70-D495E1255701}"/>
    <cellStyle name="40% - 강조색2 2 3 2 3 3 2" xfId="37055" xr:uid="{92CC858E-04F9-4AC5-B27F-41B6302DC025}"/>
    <cellStyle name="40% - 강조색2 2 3 2 3 4" xfId="26035" xr:uid="{C2F09819-3F08-40BC-AB11-E5C9F4A9CF8E}"/>
    <cellStyle name="40% - 강조색2 2 3 2 3 5" xfId="52193" xr:uid="{8D6B97B1-B8D0-406E-B334-DDCDCA098D88}"/>
    <cellStyle name="40% - 강조색2 2 3 2 4" xfId="6732" xr:uid="{AEDF2191-52B0-409F-922D-19898ABD00B3}"/>
    <cellStyle name="40% - 강조색2 2 3 2 4 2" xfId="17761" xr:uid="{5ADDF68F-9CBA-4452-9D50-DA4493A08775}"/>
    <cellStyle name="40% - 강조색2 2 3 2 4 2 2" xfId="39810" xr:uid="{00545137-B4AE-43F4-80BF-0663A0E5F60E}"/>
    <cellStyle name="40% - 강조색2 2 3 2 4 3" xfId="28790" xr:uid="{3C8387C0-7935-44AC-8AF2-147034B461E9}"/>
    <cellStyle name="40% - 강조색2 2 3 2 4 4" xfId="54946" xr:uid="{D47C698B-9AF8-4554-882B-87B92502BD2C}"/>
    <cellStyle name="40% - 강조색2 2 3 2 5" xfId="12251" xr:uid="{74BFF772-B085-41A0-8C1C-5DDFEC51D0E4}"/>
    <cellStyle name="40% - 강조색2 2 3 2 5 2" xfId="34300" xr:uid="{51C9872D-0AE2-44D5-9128-9208D765CACB}"/>
    <cellStyle name="40% - 강조색2 2 3 2 6" xfId="23280" xr:uid="{24CFC8AF-47ED-4751-9DA9-C85C68036886}"/>
    <cellStyle name="40% - 강조색2 2 3 2 7" xfId="49437" xr:uid="{C0E0B79C-6B3B-4C68-B480-76FC31FA5A47}"/>
    <cellStyle name="40% - 강조색2 2 3 3" xfId="1873" xr:uid="{DA0231DD-7EC9-48A5-B100-EE2E4A453892}"/>
    <cellStyle name="40% - 강조색2 2 3 3 2" xfId="4649" xr:uid="{92E5F6CF-0629-4920-BC03-3DEB018808F5}"/>
    <cellStyle name="40% - 강조색2 2 3 3 2 2" xfId="10175" xr:uid="{59730562-342A-446B-874E-1049EF7BEC35}"/>
    <cellStyle name="40% - 강조색2 2 3 3 2 2 2" xfId="21204" xr:uid="{FEA5E1DF-2146-48E9-B11B-BA937688F2FC}"/>
    <cellStyle name="40% - 강조색2 2 3 3 2 2 2 2" xfId="43253" xr:uid="{AF4B09BA-1CD0-4572-AC32-91A98BAC59EF}"/>
    <cellStyle name="40% - 강조색2 2 3 3 2 2 3" xfId="32233" xr:uid="{1728D318-4FF7-45C0-833E-EE6DBD7617A2}"/>
    <cellStyle name="40% - 강조색2 2 3 3 2 3" xfId="15694" xr:uid="{7B6C5A58-0641-4C46-BFD7-1FFC48D620EB}"/>
    <cellStyle name="40% - 강조색2 2 3 3 2 3 2" xfId="37743" xr:uid="{F25BD8EC-DE85-4F19-814B-C833FE81236D}"/>
    <cellStyle name="40% - 강조색2 2 3 3 2 4" xfId="26723" xr:uid="{482D79A5-833C-4EB4-9D33-FFAA8477B29B}"/>
    <cellStyle name="40% - 강조색2 2 3 3 2 5" xfId="52881" xr:uid="{69B7923A-7C26-4E4A-AB1A-8EF9D65EFE8C}"/>
    <cellStyle name="40% - 강조색2 2 3 3 3" xfId="7420" xr:uid="{DDF53A6C-87FC-44B6-A77E-7E51AACC9F2B}"/>
    <cellStyle name="40% - 강조색2 2 3 3 3 2" xfId="18449" xr:uid="{A20B40C9-0984-4AF8-8E4A-C24119EC1756}"/>
    <cellStyle name="40% - 강조색2 2 3 3 3 2 2" xfId="40498" xr:uid="{15309D8E-69C3-451E-A7CD-D8EAAC670D17}"/>
    <cellStyle name="40% - 강조색2 2 3 3 3 3" xfId="29478" xr:uid="{E11AE5D4-13C3-4451-A598-6C3BB4D483A7}"/>
    <cellStyle name="40% - 강조색2 2 3 3 4" xfId="12939" xr:uid="{53E99360-9E5C-43CC-BCCD-5AAA25918000}"/>
    <cellStyle name="40% - 강조색2 2 3 3 4 2" xfId="34988" xr:uid="{68087743-B3A1-456B-8FA0-5E119B3940B3}"/>
    <cellStyle name="40% - 강조색2 2 3 3 5" xfId="23968" xr:uid="{25A87755-3B32-49D7-9953-B4AE264DB368}"/>
    <cellStyle name="40% - 강조색2 2 3 3 6" xfId="50126" xr:uid="{659702DE-0AB5-4677-9AD6-F370F8AC0BBF}"/>
    <cellStyle name="40% - 강조색2 2 3 4" xfId="3273" xr:uid="{4CB39F9D-0EB4-4E4D-89B8-CEFC634A3696}"/>
    <cellStyle name="40% - 강조색2 2 3 4 2" xfId="8799" xr:uid="{B382DA2F-3F9E-4DA7-9A2E-438AE8BC99B1}"/>
    <cellStyle name="40% - 강조색2 2 3 4 2 2" xfId="19828" xr:uid="{EF67E0D8-5601-480D-B936-44D0543C9255}"/>
    <cellStyle name="40% - 강조색2 2 3 4 2 2 2" xfId="41877" xr:uid="{4C6D54C7-3DC5-44F4-A379-602B7FB6F07F}"/>
    <cellStyle name="40% - 강조색2 2 3 4 2 3" xfId="30857" xr:uid="{A2EE5EFF-C314-4F48-901A-4EE70C58B7CF}"/>
    <cellStyle name="40% - 강조색2 2 3 4 3" xfId="14318" xr:uid="{332B4ACB-A131-4E42-B600-1928ABF62902}"/>
    <cellStyle name="40% - 강조색2 2 3 4 3 2" xfId="36367" xr:uid="{A0F4AEBE-E8D0-4619-B5EF-96B93F7642E4}"/>
    <cellStyle name="40% - 강조색2 2 3 4 4" xfId="25347" xr:uid="{70EDDF07-7068-42E2-B102-45570D18F01A}"/>
    <cellStyle name="40% - 강조색2 2 3 4 5" xfId="51505" xr:uid="{EE4EFE06-6F89-4F81-9F75-B6D2F749F641}"/>
    <cellStyle name="40% - 강조색2 2 3 5" xfId="6044" xr:uid="{8DBBE6BF-08BA-4BDC-9A12-E23F09CB8158}"/>
    <cellStyle name="40% - 강조색2 2 3 5 2" xfId="17073" xr:uid="{E59966F8-2B92-4666-9209-313DDD975271}"/>
    <cellStyle name="40% - 강조색2 2 3 5 2 2" xfId="39122" xr:uid="{F4B63A2D-08EA-4B22-A340-C680205B0AB9}"/>
    <cellStyle name="40% - 강조색2 2 3 5 3" xfId="28102" xr:uid="{EE899A8E-8605-47D8-834A-F9326F42DB7D}"/>
    <cellStyle name="40% - 강조색2 2 3 5 4" xfId="54258" xr:uid="{30D4562B-A990-4CC0-8380-81F101F6403E}"/>
    <cellStyle name="40% - 강조색2 2 3 6" xfId="11563" xr:uid="{248CFEDD-0E52-49ED-8620-F337B53EA2F7}"/>
    <cellStyle name="40% - 강조색2 2 3 6 2" xfId="33612" xr:uid="{8A0CA884-7B2C-44A8-94D0-7F98F0751459}"/>
    <cellStyle name="40% - 강조색2 2 3 7" xfId="22592" xr:uid="{FC332599-ED02-4E7A-8A46-BFBA36597171}"/>
    <cellStyle name="40% - 강조색2 2 3 8" xfId="48749" xr:uid="{47125A4B-73D9-418B-93CD-4232F08BEA6B}"/>
    <cellStyle name="40% - 강조색2 2 4" xfId="825" xr:uid="{673C1A6D-8C68-49CB-B460-AB9BD5E33728}"/>
    <cellStyle name="40% - 강조색2 2 4 2" xfId="2219" xr:uid="{FBC4CC6E-F50B-49E5-B3A4-99D5791CE6F2}"/>
    <cellStyle name="40% - 강조색2 2 4 2 2" xfId="4995" xr:uid="{F38FE934-2F77-4B85-A090-B8FC74BA2ED4}"/>
    <cellStyle name="40% - 강조색2 2 4 2 2 2" xfId="10521" xr:uid="{90DA13F1-761D-4CA4-9009-A158B0623A73}"/>
    <cellStyle name="40% - 강조색2 2 4 2 2 2 2" xfId="21550" xr:uid="{1AFEFFAD-33B8-4D0F-84ED-F0D28418096F}"/>
    <cellStyle name="40% - 강조색2 2 4 2 2 2 2 2" xfId="43599" xr:uid="{29A44276-FAAE-4A27-9F0C-37B1639E98F4}"/>
    <cellStyle name="40% - 강조색2 2 4 2 2 2 3" xfId="32579" xr:uid="{AFFDDC8B-5ADB-4BCB-AC91-A9145729ACB3}"/>
    <cellStyle name="40% - 강조색2 2 4 2 2 3" xfId="16040" xr:uid="{09D2EA67-062B-4B9C-B2D5-EB22B0970C44}"/>
    <cellStyle name="40% - 강조색2 2 4 2 2 3 2" xfId="38089" xr:uid="{5588068F-F53D-4714-96A6-2A1AF6D45EEE}"/>
    <cellStyle name="40% - 강조색2 2 4 2 2 4" xfId="27069" xr:uid="{8B4A9B77-6DEA-4284-ACA8-18EDE152AC75}"/>
    <cellStyle name="40% - 강조색2 2 4 2 2 5" xfId="53227" xr:uid="{A8B5D3EC-939C-4C7B-9D1A-0E94CFB22409}"/>
    <cellStyle name="40% - 강조색2 2 4 2 3" xfId="7766" xr:uid="{C94B8E48-2FDE-49C8-BCB3-BF4FB36D6E73}"/>
    <cellStyle name="40% - 강조색2 2 4 2 3 2" xfId="18795" xr:uid="{F556A1A1-19E2-4A30-8D46-671E8703C1A1}"/>
    <cellStyle name="40% - 강조색2 2 4 2 3 2 2" xfId="40844" xr:uid="{7A32FE42-46B5-496C-BCEA-F871824A818C}"/>
    <cellStyle name="40% - 강조색2 2 4 2 3 3" xfId="29824" xr:uid="{933E3176-A42B-479C-B5C6-647F7B4451ED}"/>
    <cellStyle name="40% - 강조색2 2 4 2 4" xfId="13285" xr:uid="{D40E7A8E-C46B-4F64-8B7A-10CC9668FE42}"/>
    <cellStyle name="40% - 강조색2 2 4 2 4 2" xfId="35334" xr:uid="{E4CF55E7-3DD7-40A2-A7BC-BCCC98C4C271}"/>
    <cellStyle name="40% - 강조색2 2 4 2 5" xfId="24314" xr:uid="{0AE1AB3B-F7D4-481B-AC81-6A35ECD07E8F}"/>
    <cellStyle name="40% - 강조색2 2 4 2 6" xfId="50472" xr:uid="{97A1908C-1BF4-43CC-AF2E-F8062363AA6D}"/>
    <cellStyle name="40% - 강조색2 2 4 3" xfId="3619" xr:uid="{6803B9E3-C25A-4920-BFEF-B720874291F1}"/>
    <cellStyle name="40% - 강조색2 2 4 3 2" xfId="9145" xr:uid="{1352AA7C-ABBF-4A1D-B313-E9DCEAC0A650}"/>
    <cellStyle name="40% - 강조색2 2 4 3 2 2" xfId="20174" xr:uid="{B0A55901-ED79-4F59-A44A-F6F0BB5CA27D}"/>
    <cellStyle name="40% - 강조색2 2 4 3 2 2 2" xfId="42223" xr:uid="{6B7F8BC5-4732-4FD9-BD2D-D419A48DC8E5}"/>
    <cellStyle name="40% - 강조색2 2 4 3 2 3" xfId="31203" xr:uid="{1418F924-5C80-40C3-A640-BCD219060EA8}"/>
    <cellStyle name="40% - 강조색2 2 4 3 3" xfId="14664" xr:uid="{44A2AB80-597D-4563-9982-8651CF9FF8A3}"/>
    <cellStyle name="40% - 강조색2 2 4 3 3 2" xfId="36713" xr:uid="{0E57F7F4-78ED-42DC-B256-B48691D633D7}"/>
    <cellStyle name="40% - 강조색2 2 4 3 4" xfId="25693" xr:uid="{4850F22B-E12A-4DB5-A910-E7E75FF28073}"/>
    <cellStyle name="40% - 강조색2 2 4 3 5" xfId="51851" xr:uid="{0546F6B9-E429-4959-B756-48DD1B6A9BA9}"/>
    <cellStyle name="40% - 강조색2 2 4 4" xfId="6390" xr:uid="{BD8CC000-66E7-42FC-981E-446454816F08}"/>
    <cellStyle name="40% - 강조색2 2 4 4 2" xfId="17419" xr:uid="{D234AAC1-FA3C-4430-9B5C-E4D84F53C56E}"/>
    <cellStyle name="40% - 강조색2 2 4 4 2 2" xfId="39468" xr:uid="{6C00D683-470A-45ED-ACFB-6FA1CA38F132}"/>
    <cellStyle name="40% - 강조색2 2 4 4 3" xfId="28448" xr:uid="{991E7395-7BDB-436C-9AE4-3CBEA456D369}"/>
    <cellStyle name="40% - 강조색2 2 4 4 4" xfId="54604" xr:uid="{D6E4DA50-00D7-4AA1-ABC0-2592680C068B}"/>
    <cellStyle name="40% - 강조색2 2 4 5" xfId="11909" xr:uid="{16F4A0C2-F54A-4617-845A-0C424554C151}"/>
    <cellStyle name="40% - 강조색2 2 4 5 2" xfId="33958" xr:uid="{720ED01A-4715-434E-BD13-8C7C2B2A6D6F}"/>
    <cellStyle name="40% - 강조색2 2 4 6" xfId="22938" xr:uid="{7757AE2F-DEA1-46B8-A9C8-3F21EAEAA89E}"/>
    <cellStyle name="40% - 강조색2 2 4 7" xfId="49095" xr:uid="{9727F4C8-A032-43FA-8132-95161547AED6}"/>
    <cellStyle name="40% - 강조색2 2 5" xfId="1531" xr:uid="{013BDC8C-63F9-470C-9308-A7C83AFC1B37}"/>
    <cellStyle name="40% - 강조색2 2 5 2" xfId="4307" xr:uid="{A26686CF-D11B-4C53-A352-58EC63952B00}"/>
    <cellStyle name="40% - 강조색2 2 5 2 2" xfId="9833" xr:uid="{0161417D-2F4E-4C85-946E-8A7A252DD808}"/>
    <cellStyle name="40% - 강조색2 2 5 2 2 2" xfId="20862" xr:uid="{D74493E8-7AB8-4650-A417-6E3704306FA4}"/>
    <cellStyle name="40% - 강조색2 2 5 2 2 2 2" xfId="42911" xr:uid="{6FDBD166-81BF-4E70-AD5C-0E40ACD68268}"/>
    <cellStyle name="40% - 강조색2 2 5 2 2 3" xfId="31891" xr:uid="{C5653723-BD37-46DB-B6FA-0DA929D2AD21}"/>
    <cellStyle name="40% - 강조색2 2 5 2 3" xfId="15352" xr:uid="{26F0AF8F-1D4C-4F42-9AF8-34A83B21616F}"/>
    <cellStyle name="40% - 강조색2 2 5 2 3 2" xfId="37401" xr:uid="{0B5E3D63-20C2-400A-85C0-F55CA7BD8036}"/>
    <cellStyle name="40% - 강조색2 2 5 2 4" xfId="26381" xr:uid="{FD04FA80-5A07-436E-B77B-387A5ABDB100}"/>
    <cellStyle name="40% - 강조색2 2 5 2 5" xfId="52539" xr:uid="{849C5BF4-C589-493E-BB7C-044FCF65E8BC}"/>
    <cellStyle name="40% - 강조색2 2 5 3" xfId="7078" xr:uid="{E8E4D548-FCA2-42A7-9300-37A72F129E41}"/>
    <cellStyle name="40% - 강조색2 2 5 3 2" xfId="18107" xr:uid="{232D52A0-68BD-4E87-AA9C-D498321E9DA7}"/>
    <cellStyle name="40% - 강조색2 2 5 3 2 2" xfId="40156" xr:uid="{059E1477-5928-47C2-9B65-065C9C0ACF30}"/>
    <cellStyle name="40% - 강조색2 2 5 3 3" xfId="29136" xr:uid="{47340ADE-1695-499B-B3DC-E20AA04A994A}"/>
    <cellStyle name="40% - 강조색2 2 5 4" xfId="12597" xr:uid="{35378ED0-7517-4124-85D1-A037B1D40104}"/>
    <cellStyle name="40% - 강조색2 2 5 4 2" xfId="34646" xr:uid="{CE7F0583-2760-456A-ABD2-59F33F0E0401}"/>
    <cellStyle name="40% - 강조색2 2 5 5" xfId="23626" xr:uid="{4DAF168E-7601-49E6-BE7F-D49B14687F6F}"/>
    <cellStyle name="40% - 강조색2 2 5 6" xfId="49784" xr:uid="{A26B4575-1851-454E-95F3-ABD5EC661903}"/>
    <cellStyle name="40% - 강조색2 2 6" xfId="2931" xr:uid="{3E8FBD27-47B2-4B2B-B541-135693BE8174}"/>
    <cellStyle name="40% - 강조색2 2 6 2" xfId="8457" xr:uid="{EA08E499-DDE4-4B2A-90CB-F843F95E77E2}"/>
    <cellStyle name="40% - 강조색2 2 6 2 2" xfId="19486" xr:uid="{050FC4DA-033E-471A-886B-A1FFB2F6B8A2}"/>
    <cellStyle name="40% - 강조색2 2 6 2 2 2" xfId="41535" xr:uid="{144AF702-2EE0-42D1-9989-5646756912D6}"/>
    <cellStyle name="40% - 강조색2 2 6 2 3" xfId="30515" xr:uid="{FDA59611-C68B-4636-8491-C011B3907173}"/>
    <cellStyle name="40% - 강조색2 2 6 3" xfId="13976" xr:uid="{41C22C8D-728E-431D-BCF4-15280028D12D}"/>
    <cellStyle name="40% - 강조색2 2 6 3 2" xfId="36025" xr:uid="{9E23C9BD-81B1-4C86-86F5-EFEFE4732EAB}"/>
    <cellStyle name="40% - 강조색2 2 6 4" xfId="25005" xr:uid="{651FA140-14CB-4683-BB73-2CD0A31C136C}"/>
    <cellStyle name="40% - 강조색2 2 6 5" xfId="51163" xr:uid="{8438A8A4-AD86-4166-B3CD-5E74726B56F8}"/>
    <cellStyle name="40% - 강조색2 2 7" xfId="5702" xr:uid="{0302EC6C-D0F3-4159-B40E-7CB9BE2EB43E}"/>
    <cellStyle name="40% - 강조색2 2 7 2" xfId="16731" xr:uid="{5F946AA9-B2A3-468E-B7AD-391575E23F42}"/>
    <cellStyle name="40% - 강조색2 2 7 2 2" xfId="38780" xr:uid="{29E92B8C-22C0-4090-86EB-BC8800EA2457}"/>
    <cellStyle name="40% - 강조색2 2 7 3" xfId="27760" xr:uid="{9DDAD2F7-E686-42B2-9635-6C45F3812A60}"/>
    <cellStyle name="40% - 강조색2 2 7 4" xfId="53917" xr:uid="{C10A303B-31A0-49B6-90E8-CF6233CAA1D2}"/>
    <cellStyle name="40% - 강조색2 2 8" xfId="11221" xr:uid="{8E982BBE-5D67-4050-9C7A-CA4F38648550}"/>
    <cellStyle name="40% - 강조색2 2 8 2" xfId="33270" xr:uid="{E9A41450-CD37-43D0-BE7F-EAD8641FC2CC}"/>
    <cellStyle name="40% - 강조색2 2 9" xfId="22250" xr:uid="{838585DB-D80C-47D6-8862-F9FD3AB2929B}"/>
    <cellStyle name="40% - 강조색2 20" xfId="2895" xr:uid="{CA2E20FD-7551-4515-B047-74FCFC593FE0}"/>
    <cellStyle name="40% - 강조색2 20 2" xfId="8432" xr:uid="{0B808AD4-9162-4ABC-873D-69CCDF374188}"/>
    <cellStyle name="40% - 강조색2 20 2 2" xfId="19461" xr:uid="{AAD05413-9112-4637-A446-0515E9DEBAF9}"/>
    <cellStyle name="40% - 강조색2 20 2 2 2" xfId="41510" xr:uid="{32019FDC-7844-4833-9AB3-1D2A512AD3D1}"/>
    <cellStyle name="40% - 강조색2 20 2 3" xfId="30490" xr:uid="{FFD3B72A-F256-4840-83A6-E8587C5064FE}"/>
    <cellStyle name="40% - 강조색2 20 3" xfId="13951" xr:uid="{15E5070C-7FF0-4D53-BCA3-C3CB219E3976}"/>
    <cellStyle name="40% - 강조색2 20 3 2" xfId="36000" xr:uid="{5932A1E1-D68C-4E95-BA07-6D4C6B65C5D4}"/>
    <cellStyle name="40% - 강조색2 20 4" xfId="24980" xr:uid="{279E8D69-21EC-475D-9CF3-5F92155DF453}"/>
    <cellStyle name="40% - 강조색2 20 5" xfId="51137" xr:uid="{BC984867-A427-44D5-A45C-6D66AC78B72E}"/>
    <cellStyle name="40% - 강조색2 21" xfId="5666" xr:uid="{6D513175-03A3-48A4-8BEB-18B3F43DD1F1}"/>
    <cellStyle name="40% - 강조색2 21 2" xfId="16706" xr:uid="{2948AE6B-ADAE-452D-A8BF-BF06672FE072}"/>
    <cellStyle name="40% - 강조색2 21 2 2" xfId="38755" xr:uid="{ACCCF2F2-032B-43D3-B374-83DFD3DC31B5}"/>
    <cellStyle name="40% - 강조색2 21 3" xfId="27735" xr:uid="{32984246-DE3F-48A9-ABD5-3A5D4CB57F9A}"/>
    <cellStyle name="40% - 강조색2 21 4" xfId="53897" xr:uid="{A7DD80C3-838F-467A-9FBF-7597CB72242E}"/>
    <cellStyle name="40% - 강조색2 22" xfId="11187" xr:uid="{AAE0017D-E876-48F4-B959-19AA3F7B24AB}"/>
    <cellStyle name="40% - 강조색2 22 2" xfId="33245" xr:uid="{ECEC8888-980A-43F2-BC48-61EE61ACF68F}"/>
    <cellStyle name="40% - 강조색2 23" xfId="22216" xr:uid="{3E4B9B99-A510-4C51-889A-8CC8A4132C64}"/>
    <cellStyle name="40% - 강조색2 24" xfId="44299" xr:uid="{1189CEE3-9ADE-474C-9CE1-ECC75ED39133}"/>
    <cellStyle name="40% - 강조색2 25" xfId="48388" xr:uid="{FBB62D14-0E69-41E8-8E58-65F60362DC7F}"/>
    <cellStyle name="40% - 강조색2 3" xfId="83" xr:uid="{00000000-0005-0000-0000-00005C010000}"/>
    <cellStyle name="40% - 강조색2 3 10" xfId="48421" xr:uid="{0D02B072-0DB6-4D17-AF8B-66689C5B0551}"/>
    <cellStyle name="40% - 강조색2 3 2" xfId="212" xr:uid="{00000000-0005-0000-0000-00005D010000}"/>
    <cellStyle name="40% - 강조색2 3 2 2" xfId="572" xr:uid="{00000000-0005-0000-0000-00005E010000}"/>
    <cellStyle name="40% - 강조색2 3 2 2 2" xfId="1309" xr:uid="{8B3DD92B-4CA1-4970-AC1C-CFB4B1820F7F}"/>
    <cellStyle name="40% - 강조색2 3 2 2 2 2" xfId="2703" xr:uid="{15AD3A28-11FE-4527-9013-A15ACBAB7B19}"/>
    <cellStyle name="40% - 강조색2 3 2 2 2 2 2" xfId="5479" xr:uid="{44200C23-6605-41F0-82E1-915732674A99}"/>
    <cellStyle name="40% - 강조색2 3 2 2 2 2 2 2" xfId="11005" xr:uid="{DF0265EF-404D-4E13-862B-15BD3F9CB9D5}"/>
    <cellStyle name="40% - 강조색2 3 2 2 2 2 2 2 2" xfId="22034" xr:uid="{633BDB59-D8E8-4E44-89F2-E9888FFA71D7}"/>
    <cellStyle name="40% - 강조색2 3 2 2 2 2 2 2 2 2" xfId="44083" xr:uid="{057D3D90-9979-4FC2-A8A2-9266C940BA78}"/>
    <cellStyle name="40% - 강조색2 3 2 2 2 2 2 2 3" xfId="33063" xr:uid="{52520020-B075-4BA8-9E0D-F4B622DA983E}"/>
    <cellStyle name="40% - 강조색2 3 2 2 2 2 2 3" xfId="16524" xr:uid="{2F19C601-BF0E-4207-BE97-9E3F4F806CD3}"/>
    <cellStyle name="40% - 강조색2 3 2 2 2 2 2 3 2" xfId="38573" xr:uid="{F86DCE2B-33DA-430B-8ABB-D9E2AB713C24}"/>
    <cellStyle name="40% - 강조색2 3 2 2 2 2 2 4" xfId="27553" xr:uid="{1D2E444A-67FE-4838-93E2-C2961E66B31A}"/>
    <cellStyle name="40% - 강조색2 3 2 2 2 2 2 5" xfId="53711" xr:uid="{293EFB01-7862-4E84-BE9A-AD49E9DEDF26}"/>
    <cellStyle name="40% - 강조색2 3 2 2 2 2 3" xfId="8250" xr:uid="{0177AADB-C88B-4B02-A601-248C5500F2A5}"/>
    <cellStyle name="40% - 강조색2 3 2 2 2 2 3 2" xfId="19279" xr:uid="{9FAA61FF-4C71-4930-9DD0-C79E0413069F}"/>
    <cellStyle name="40% - 강조색2 3 2 2 2 2 3 2 2" xfId="41328" xr:uid="{85BB39A9-CBED-49F8-A858-56F4522DD064}"/>
    <cellStyle name="40% - 강조색2 3 2 2 2 2 3 3" xfId="30308" xr:uid="{7A04B377-BFC3-4B87-9904-DE46ED54CC2E}"/>
    <cellStyle name="40% - 강조색2 3 2 2 2 2 4" xfId="13769" xr:uid="{9EF6CD44-B2F6-4561-BD41-937376F65147}"/>
    <cellStyle name="40% - 강조색2 3 2 2 2 2 4 2" xfId="35818" xr:uid="{19E4034A-D45D-4DC1-B6BE-6B3A4739A757}"/>
    <cellStyle name="40% - 강조색2 3 2 2 2 2 5" xfId="24798" xr:uid="{E4058E34-3AC8-4B97-9FF4-58B576C39975}"/>
    <cellStyle name="40% - 강조색2 3 2 2 2 2 6" xfId="50956" xr:uid="{D89AFDBE-6621-4581-B96C-B823B8DA72B8}"/>
    <cellStyle name="40% - 강조색2 3 2 2 2 3" xfId="4103" xr:uid="{8F0AF3DF-0C80-477E-ADD3-0E08536546EF}"/>
    <cellStyle name="40% - 강조색2 3 2 2 2 3 2" xfId="9629" xr:uid="{D3E6017C-5AC0-436A-A12E-335DBBD31E68}"/>
    <cellStyle name="40% - 강조색2 3 2 2 2 3 2 2" xfId="20658" xr:uid="{3B4F6742-A701-4BF9-B592-51A8AA7754C9}"/>
    <cellStyle name="40% - 강조색2 3 2 2 2 3 2 2 2" xfId="42707" xr:uid="{EDC372F0-D881-4B33-ADB0-23AE81279392}"/>
    <cellStyle name="40% - 강조색2 3 2 2 2 3 2 3" xfId="31687" xr:uid="{E4EFCB2E-3B1C-4BCA-916E-436927F90148}"/>
    <cellStyle name="40% - 강조색2 3 2 2 2 3 3" xfId="15148" xr:uid="{F7112336-C297-4D20-9DF4-AAB6E9DFAF56}"/>
    <cellStyle name="40% - 강조색2 3 2 2 2 3 3 2" xfId="37197" xr:uid="{4C3F19C3-3BEE-461A-9811-279E7E069133}"/>
    <cellStyle name="40% - 강조색2 3 2 2 2 3 4" xfId="26177" xr:uid="{0DDC6DDE-DF5F-454B-A25A-0F5DBBC15E75}"/>
    <cellStyle name="40% - 강조색2 3 2 2 2 3 5" xfId="52335" xr:uid="{BD053463-FE83-4F95-9096-554CF6C7492E}"/>
    <cellStyle name="40% - 강조색2 3 2 2 2 4" xfId="6874" xr:uid="{9E3AF3DA-2B30-45CE-9094-4CB92391D347}"/>
    <cellStyle name="40% - 강조색2 3 2 2 2 4 2" xfId="17903" xr:uid="{DFB7381D-7D9E-489C-BC20-6CC5B0451BB2}"/>
    <cellStyle name="40% - 강조색2 3 2 2 2 4 2 2" xfId="39952" xr:uid="{10A5488A-E5A2-45D1-9454-80C556C7A094}"/>
    <cellStyle name="40% - 강조색2 3 2 2 2 4 3" xfId="28932" xr:uid="{8904CC8F-749B-450D-BE20-FB8601326325}"/>
    <cellStyle name="40% - 강조색2 3 2 2 2 4 4" xfId="55088" xr:uid="{62E01A08-8412-4A2B-888E-3A14A2D87CF0}"/>
    <cellStyle name="40% - 강조색2 3 2 2 2 5" xfId="12393" xr:uid="{6E7582E9-E40F-4B8B-90DD-FA5CE280A2C1}"/>
    <cellStyle name="40% - 강조색2 3 2 2 2 5 2" xfId="34442" xr:uid="{FEC09574-4D2E-4580-B991-8175D2456F87}"/>
    <cellStyle name="40% - 강조색2 3 2 2 2 6" xfId="23422" xr:uid="{E2836235-E505-4CCD-89EB-0B1BBA0C1208}"/>
    <cellStyle name="40% - 강조색2 3 2 2 2 7" xfId="49579" xr:uid="{EA839B99-BD95-44D6-A449-55651D386979}"/>
    <cellStyle name="40% - 강조색2 3 2 2 3" xfId="2015" xr:uid="{67B6DBF9-E317-4E52-9C35-2E0B9505B577}"/>
    <cellStyle name="40% - 강조색2 3 2 2 3 2" xfId="4791" xr:uid="{E435F5B6-1E9C-48E4-94FD-92B536266D1D}"/>
    <cellStyle name="40% - 강조색2 3 2 2 3 2 2" xfId="10317" xr:uid="{8816E832-D1E3-408A-9D18-0ACE102C64A7}"/>
    <cellStyle name="40% - 강조색2 3 2 2 3 2 2 2" xfId="21346" xr:uid="{FC488F54-AE78-4CEE-B6EE-22ED35CED354}"/>
    <cellStyle name="40% - 강조색2 3 2 2 3 2 2 2 2" xfId="43395" xr:uid="{84379CA9-5EE3-4E1D-94EC-E94777865578}"/>
    <cellStyle name="40% - 강조색2 3 2 2 3 2 2 3" xfId="32375" xr:uid="{8A098BCC-81D9-4E81-A5D7-B7CDC81FCDCB}"/>
    <cellStyle name="40% - 강조색2 3 2 2 3 2 3" xfId="15836" xr:uid="{89DD577A-202B-484F-B9AB-39697A7DBD37}"/>
    <cellStyle name="40% - 강조색2 3 2 2 3 2 3 2" xfId="37885" xr:uid="{2D960231-1FE7-4CA2-9F1D-62EC0982A731}"/>
    <cellStyle name="40% - 강조색2 3 2 2 3 2 4" xfId="26865" xr:uid="{31741D08-79BF-4956-8FA6-F9F693B6C9F8}"/>
    <cellStyle name="40% - 강조색2 3 2 2 3 2 5" xfId="53023" xr:uid="{D8623399-2A32-469C-911E-A31ABE31D6E9}"/>
    <cellStyle name="40% - 강조색2 3 2 2 3 3" xfId="7562" xr:uid="{61AF9562-4A2A-4284-A6A3-D5E0DAB29AC6}"/>
    <cellStyle name="40% - 강조색2 3 2 2 3 3 2" xfId="18591" xr:uid="{AD273B0F-4A9F-4A6A-B4CF-65C9198BBFF2}"/>
    <cellStyle name="40% - 강조색2 3 2 2 3 3 2 2" xfId="40640" xr:uid="{2A67A72B-AADD-4AF8-B2CF-8EBD3D71D21E}"/>
    <cellStyle name="40% - 강조색2 3 2 2 3 3 3" xfId="29620" xr:uid="{25AB760E-BD7D-430C-9BF5-E7821A97D6E9}"/>
    <cellStyle name="40% - 강조색2 3 2 2 3 4" xfId="13081" xr:uid="{6C6889F4-1299-4226-9DA7-F195AB5B445B}"/>
    <cellStyle name="40% - 강조색2 3 2 2 3 4 2" xfId="35130" xr:uid="{C3FE3BBA-47EC-46BF-A2E4-F7B3A9F267F8}"/>
    <cellStyle name="40% - 강조색2 3 2 2 3 5" xfId="24110" xr:uid="{1EC1E0FF-EB12-4599-BD49-949AB555D4A3}"/>
    <cellStyle name="40% - 강조색2 3 2 2 3 6" xfId="50268" xr:uid="{FE8FB4B0-D298-48F8-9C38-B2A94EBEC31D}"/>
    <cellStyle name="40% - 강조색2 3 2 2 4" xfId="3415" xr:uid="{B2686A1D-190F-4417-A6CA-6C9925E8B3E9}"/>
    <cellStyle name="40% - 강조색2 3 2 2 4 2" xfId="8941" xr:uid="{BAABAC1B-2B5C-4599-82EB-B0AC9D2AFB9E}"/>
    <cellStyle name="40% - 강조색2 3 2 2 4 2 2" xfId="19970" xr:uid="{104C28E7-7332-4656-A345-992AF69B8F70}"/>
    <cellStyle name="40% - 강조색2 3 2 2 4 2 2 2" xfId="42019" xr:uid="{689AA32E-ED41-48FD-80DE-CC7FD1B23623}"/>
    <cellStyle name="40% - 강조색2 3 2 2 4 2 3" xfId="30999" xr:uid="{CC28C204-98CD-479E-8959-1441601CF769}"/>
    <cellStyle name="40% - 강조색2 3 2 2 4 3" xfId="14460" xr:uid="{C4499927-D216-4333-BFA4-76960FE1C544}"/>
    <cellStyle name="40% - 강조색2 3 2 2 4 3 2" xfId="36509" xr:uid="{C1869F5D-0E8B-4498-A22C-2314CCBBA8CE}"/>
    <cellStyle name="40% - 강조색2 3 2 2 4 4" xfId="25489" xr:uid="{B76F12EB-2510-4EF7-AC89-0A3F33B2B478}"/>
    <cellStyle name="40% - 강조색2 3 2 2 4 5" xfId="51647" xr:uid="{9BDA9620-952D-434D-9E7B-08752014C9E3}"/>
    <cellStyle name="40% - 강조색2 3 2 2 5" xfId="6186" xr:uid="{2F93C551-2C1A-43DB-808A-00C2DB1203DA}"/>
    <cellStyle name="40% - 강조색2 3 2 2 5 2" xfId="17215" xr:uid="{FB3C5814-D177-4246-B3B5-47D80F543669}"/>
    <cellStyle name="40% - 강조색2 3 2 2 5 2 2" xfId="39264" xr:uid="{E204C5CB-80A4-42D4-AD3F-20ACC07E6276}"/>
    <cellStyle name="40% - 강조색2 3 2 2 5 3" xfId="28244" xr:uid="{E9D691B9-7557-4558-9EA1-C9A73ED86CC1}"/>
    <cellStyle name="40% - 강조색2 3 2 2 5 4" xfId="54400" xr:uid="{91113AD4-2ABC-4C05-9C12-10651C2FD659}"/>
    <cellStyle name="40% - 강조색2 3 2 2 6" xfId="11705" xr:uid="{87245518-CABC-49EC-9E44-A5F3464133DC}"/>
    <cellStyle name="40% - 강조색2 3 2 2 6 2" xfId="33754" xr:uid="{5F8389D7-FDB7-4A9B-A5F5-C1D5DDDF1038}"/>
    <cellStyle name="40% - 강조색2 3 2 2 7" xfId="22734" xr:uid="{F1414CB6-55FB-403F-9988-6B8753B2D110}"/>
    <cellStyle name="40% - 강조색2 3 2 2 8" xfId="48891" xr:uid="{1CB351C7-94DB-4678-B59F-6A6A197A3020}"/>
    <cellStyle name="40% - 강조색2 3 2 3" xfId="967" xr:uid="{A482D536-6703-4F1A-B976-AAA79A866409}"/>
    <cellStyle name="40% - 강조색2 3 2 3 2" xfId="2361" xr:uid="{1470882E-43F4-4333-B39C-9D060B73615D}"/>
    <cellStyle name="40% - 강조색2 3 2 3 2 2" xfId="5137" xr:uid="{FB96BC27-5312-4D51-906D-87B2DE6C8F8A}"/>
    <cellStyle name="40% - 강조색2 3 2 3 2 2 2" xfId="10663" xr:uid="{25986725-D968-4A45-8180-E8F71CCE46BD}"/>
    <cellStyle name="40% - 강조색2 3 2 3 2 2 2 2" xfId="21692" xr:uid="{5603C3E8-323D-4CF2-971F-C054C1573F5B}"/>
    <cellStyle name="40% - 강조색2 3 2 3 2 2 2 2 2" xfId="43741" xr:uid="{F1C4F27D-E042-415B-98E3-BA767120B0E5}"/>
    <cellStyle name="40% - 강조색2 3 2 3 2 2 2 3" xfId="32721" xr:uid="{5BCEE204-8EE3-4ABF-A7F8-CB6EE1A2F54F}"/>
    <cellStyle name="40% - 강조색2 3 2 3 2 2 3" xfId="16182" xr:uid="{A96D07A9-F5E9-46AB-BEE0-09E30F4C48B6}"/>
    <cellStyle name="40% - 강조색2 3 2 3 2 2 3 2" xfId="38231" xr:uid="{E16F1D36-4DF2-4E41-ADF4-CCDD5164D191}"/>
    <cellStyle name="40% - 강조색2 3 2 3 2 2 4" xfId="27211" xr:uid="{1137CFB0-4915-4059-A607-52F2C284F095}"/>
    <cellStyle name="40% - 강조색2 3 2 3 2 2 5" xfId="53369" xr:uid="{48D21AE8-7649-4937-8171-BD410A313FE8}"/>
    <cellStyle name="40% - 강조색2 3 2 3 2 3" xfId="7908" xr:uid="{75CC3970-A7D6-4698-8AE9-998065FD3C46}"/>
    <cellStyle name="40% - 강조색2 3 2 3 2 3 2" xfId="18937" xr:uid="{4B28E6B6-31F3-4DC4-A9F7-581E3C849920}"/>
    <cellStyle name="40% - 강조색2 3 2 3 2 3 2 2" xfId="40986" xr:uid="{AA168BD1-222F-4B31-BCAC-998F55693886}"/>
    <cellStyle name="40% - 강조색2 3 2 3 2 3 3" xfId="29966" xr:uid="{5F661E26-F198-47D5-9FC7-A2C8AB03BB34}"/>
    <cellStyle name="40% - 강조색2 3 2 3 2 4" xfId="13427" xr:uid="{43EB7D1B-C13C-446C-B29F-9204F0B598F1}"/>
    <cellStyle name="40% - 강조색2 3 2 3 2 4 2" xfId="35476" xr:uid="{BCA42CA8-3DB3-4875-8962-54A150B9F3CC}"/>
    <cellStyle name="40% - 강조색2 3 2 3 2 5" xfId="24456" xr:uid="{6C207658-3FE6-4C79-9AD9-69023D31193C}"/>
    <cellStyle name="40% - 강조색2 3 2 3 2 6" xfId="50614" xr:uid="{9FC70542-8C5A-4BA1-AA2C-549C5F293CED}"/>
    <cellStyle name="40% - 강조색2 3 2 3 3" xfId="3761" xr:uid="{7FDA75F0-15AA-477A-9623-DA3749108F1F}"/>
    <cellStyle name="40% - 강조색2 3 2 3 3 2" xfId="9287" xr:uid="{027D0D8A-2182-4B2C-8568-70AFBF368CF1}"/>
    <cellStyle name="40% - 강조색2 3 2 3 3 2 2" xfId="20316" xr:uid="{E9262720-17DE-452C-8D4E-6E2AD4BDDF71}"/>
    <cellStyle name="40% - 강조색2 3 2 3 3 2 2 2" xfId="42365" xr:uid="{DDD9C3C0-2ED7-406D-9401-DDFBA064D7F8}"/>
    <cellStyle name="40% - 강조색2 3 2 3 3 2 3" xfId="31345" xr:uid="{A5227B55-D513-4F52-ADF8-540CC48E2033}"/>
    <cellStyle name="40% - 강조색2 3 2 3 3 3" xfId="14806" xr:uid="{ECCFEB18-561A-47A1-88BF-D45AEB32BB9B}"/>
    <cellStyle name="40% - 강조색2 3 2 3 3 3 2" xfId="36855" xr:uid="{3A1B0AB9-1823-4170-8F45-3AFFAF0DE650}"/>
    <cellStyle name="40% - 강조색2 3 2 3 3 4" xfId="25835" xr:uid="{0F9CCC79-23D1-46F4-8D5E-2585FBA03B0B}"/>
    <cellStyle name="40% - 강조색2 3 2 3 3 5" xfId="51993" xr:uid="{BDB3A1DE-0677-4E58-A85E-CC0101424538}"/>
    <cellStyle name="40% - 강조색2 3 2 3 4" xfId="6532" xr:uid="{D9D859B0-D88C-4EA9-9969-F6336EAB204E}"/>
    <cellStyle name="40% - 강조색2 3 2 3 4 2" xfId="17561" xr:uid="{084C9227-3443-4E63-93C8-EB402ED16ED4}"/>
    <cellStyle name="40% - 강조색2 3 2 3 4 2 2" xfId="39610" xr:uid="{60241C72-6012-455A-AFAC-E07709F8753C}"/>
    <cellStyle name="40% - 강조색2 3 2 3 4 3" xfId="28590" xr:uid="{8B1462C8-CF7C-4AA3-9EE9-7499C9BCF38C}"/>
    <cellStyle name="40% - 강조색2 3 2 3 4 4" xfId="54746" xr:uid="{2E0AAEE7-0250-4C6F-8285-D492E642787D}"/>
    <cellStyle name="40% - 강조색2 3 2 3 5" xfId="12051" xr:uid="{32802B3D-5DDE-435C-B728-A3068DCB4EA8}"/>
    <cellStyle name="40% - 강조색2 3 2 3 5 2" xfId="34100" xr:uid="{0A1A501B-A8AA-4AD6-85B2-E58663AF560E}"/>
    <cellStyle name="40% - 강조색2 3 2 3 6" xfId="23080" xr:uid="{0616CFA5-F1B6-4135-B25A-4801F11B74E2}"/>
    <cellStyle name="40% - 강조색2 3 2 3 7" xfId="49237" xr:uid="{2961660F-5B9A-4E85-B853-E93628C5DE14}"/>
    <cellStyle name="40% - 강조색2 3 2 4" xfId="1673" xr:uid="{1898D164-00CD-4BB6-8AB0-CAC9EF50F2BC}"/>
    <cellStyle name="40% - 강조색2 3 2 4 2" xfId="4449" xr:uid="{A9ADED4B-A49B-4CCB-8EF7-FAF7D9B05126}"/>
    <cellStyle name="40% - 강조색2 3 2 4 2 2" xfId="9975" xr:uid="{875822B6-A0AA-4E6B-92EB-5EEE39C210B6}"/>
    <cellStyle name="40% - 강조색2 3 2 4 2 2 2" xfId="21004" xr:uid="{17853A41-7D4E-418E-9331-6A82B40FA3D4}"/>
    <cellStyle name="40% - 강조색2 3 2 4 2 2 2 2" xfId="43053" xr:uid="{7051EAF2-26FA-4C70-B64A-DB4D6B52773D}"/>
    <cellStyle name="40% - 강조색2 3 2 4 2 2 3" xfId="32033" xr:uid="{A4F7FB6D-B07C-4911-80DD-A2B85205B832}"/>
    <cellStyle name="40% - 강조색2 3 2 4 2 3" xfId="15494" xr:uid="{885392D8-BDA3-40E2-947D-5E9CCA25E9D4}"/>
    <cellStyle name="40% - 강조색2 3 2 4 2 3 2" xfId="37543" xr:uid="{AF00542D-9F99-4FE0-BB15-B5BA8894FDB5}"/>
    <cellStyle name="40% - 강조색2 3 2 4 2 4" xfId="26523" xr:uid="{3AD1EA29-BACE-44D4-BB56-41AC06BDEB7E}"/>
    <cellStyle name="40% - 강조색2 3 2 4 2 5" xfId="52681" xr:uid="{AD575C6D-55A4-4FCE-ADC5-F668773F45EA}"/>
    <cellStyle name="40% - 강조색2 3 2 4 3" xfId="7220" xr:uid="{8A53FC4B-6454-4D9C-95BA-E27671E2E3FD}"/>
    <cellStyle name="40% - 강조색2 3 2 4 3 2" xfId="18249" xr:uid="{B1E43B2A-06DC-4E8A-8A43-3EA92D29F939}"/>
    <cellStyle name="40% - 강조색2 3 2 4 3 2 2" xfId="40298" xr:uid="{AE2F0FC4-5A45-411B-B28E-B49CC465B70B}"/>
    <cellStyle name="40% - 강조색2 3 2 4 3 3" xfId="29278" xr:uid="{97CAE2E3-F28C-47E9-9C8C-35D9F5987270}"/>
    <cellStyle name="40% - 강조색2 3 2 4 4" xfId="12739" xr:uid="{BB440FD1-B25F-4745-921C-B0075ADBCD4A}"/>
    <cellStyle name="40% - 강조색2 3 2 4 4 2" xfId="34788" xr:uid="{CAF4AA4A-6C78-423C-9D75-60F72C53FABC}"/>
    <cellStyle name="40% - 강조색2 3 2 4 5" xfId="23768" xr:uid="{68967F0D-6DDF-431B-BB9C-4E0A4349A214}"/>
    <cellStyle name="40% - 강조색2 3 2 4 6" xfId="49926" xr:uid="{6A556C06-8CE0-4D9B-AAEC-4908D0BD3937}"/>
    <cellStyle name="40% - 강조색2 3 2 5" xfId="3073" xr:uid="{8CF77D16-CB3E-4288-93FE-FC2A55D1902F}"/>
    <cellStyle name="40% - 강조색2 3 2 5 2" xfId="8599" xr:uid="{0C79F9D6-F7FB-470A-8368-5802EAD2261F}"/>
    <cellStyle name="40% - 강조색2 3 2 5 2 2" xfId="19628" xr:uid="{82C4A144-B0EC-4EB3-9954-431F2009725A}"/>
    <cellStyle name="40% - 강조색2 3 2 5 2 2 2" xfId="41677" xr:uid="{FBE753A0-431C-4E40-98C6-4DCF8F51E3F6}"/>
    <cellStyle name="40% - 강조색2 3 2 5 2 3" xfId="30657" xr:uid="{5355E359-7657-49C4-A72A-4A69FBCE4C8D}"/>
    <cellStyle name="40% - 강조색2 3 2 5 3" xfId="14118" xr:uid="{065F728D-64B1-4246-87C3-5D05BBD31A05}"/>
    <cellStyle name="40% - 강조색2 3 2 5 3 2" xfId="36167" xr:uid="{6547C195-559C-4E3C-857E-6414CA9F1C88}"/>
    <cellStyle name="40% - 강조색2 3 2 5 4" xfId="25147" xr:uid="{F05E34F7-2A3C-4923-82E0-3D936ECAC183}"/>
    <cellStyle name="40% - 강조색2 3 2 5 5" xfId="51305" xr:uid="{33F692BC-FD45-4A24-9709-84A9FF4D9E13}"/>
    <cellStyle name="40% - 강조색2 3 2 6" xfId="5844" xr:uid="{B5F77E30-BE1B-477E-B200-0C3E8BB7AD99}"/>
    <cellStyle name="40% - 강조색2 3 2 6 2" xfId="16873" xr:uid="{EFFF4D74-92BF-4912-88A8-1609F16A4B7D}"/>
    <cellStyle name="40% - 강조색2 3 2 6 2 2" xfId="38922" xr:uid="{7C7207F1-5A90-44FE-8218-EBDE58C0AE22}"/>
    <cellStyle name="40% - 강조색2 3 2 6 3" xfId="27902" xr:uid="{01A6D5C0-C226-4161-AD74-67DD4940A057}"/>
    <cellStyle name="40% - 강조색2 3 2 6 4" xfId="54059" xr:uid="{6EE724EE-9329-4501-8F24-EDBA5D952F50}"/>
    <cellStyle name="40% - 강조색2 3 2 7" xfId="11363" xr:uid="{65F8BBCA-791C-461D-BF8A-40DFE56844DC}"/>
    <cellStyle name="40% - 강조색2 3 2 7 2" xfId="33412" xr:uid="{27D4F21F-E5D7-43B3-AF12-981EFC267091}"/>
    <cellStyle name="40% - 강조색2 3 2 8" xfId="22392" xr:uid="{97BC9ED2-9A3C-4521-9DA1-09FC3243D103}"/>
    <cellStyle name="40% - 강조색2 3 2 9" xfId="48550" xr:uid="{DC12AE63-F528-411B-9C02-FB1898D76ADB}"/>
    <cellStyle name="40% - 강조색2 3 3" xfId="443" xr:uid="{00000000-0005-0000-0000-00005F010000}"/>
    <cellStyle name="40% - 강조색2 3 3 2" xfId="1180" xr:uid="{49656217-D41E-417F-B8ED-3A983341ECA6}"/>
    <cellStyle name="40% - 강조색2 3 3 2 2" xfId="2574" xr:uid="{7CB60196-4EA5-4F21-A978-8A4FFEDC0F7B}"/>
    <cellStyle name="40% - 강조색2 3 3 2 2 2" xfId="5350" xr:uid="{420357B4-6ADB-4CAB-B641-C4074AC0C548}"/>
    <cellStyle name="40% - 강조색2 3 3 2 2 2 2" xfId="10876" xr:uid="{452B90CA-3A28-403B-80EF-871D0561362D}"/>
    <cellStyle name="40% - 강조색2 3 3 2 2 2 2 2" xfId="21905" xr:uid="{B1D13041-78B8-4DD1-8B78-2A58E967AC10}"/>
    <cellStyle name="40% - 강조색2 3 3 2 2 2 2 2 2" xfId="43954" xr:uid="{3D5B6A76-93A6-4A6E-B8C8-382B3372D2AF}"/>
    <cellStyle name="40% - 강조색2 3 3 2 2 2 2 3" xfId="32934" xr:uid="{F1E7ACA8-E449-4108-B126-1C3E12F95A33}"/>
    <cellStyle name="40% - 강조색2 3 3 2 2 2 3" xfId="16395" xr:uid="{EA83C186-99F2-42F3-9570-074CE7FB2191}"/>
    <cellStyle name="40% - 강조색2 3 3 2 2 2 3 2" xfId="38444" xr:uid="{89184E71-0996-4BE5-88B6-1136671887F8}"/>
    <cellStyle name="40% - 강조색2 3 3 2 2 2 4" xfId="27424" xr:uid="{4EE1EC6F-7FBF-4320-BA5C-3786149D9193}"/>
    <cellStyle name="40% - 강조색2 3 3 2 2 2 5" xfId="53582" xr:uid="{A3255342-FCB0-4FB6-8930-35CC4BD44FEB}"/>
    <cellStyle name="40% - 강조색2 3 3 2 2 3" xfId="8121" xr:uid="{6D1D5BCE-F3FA-4A67-81F1-BABCD47B9F60}"/>
    <cellStyle name="40% - 강조색2 3 3 2 2 3 2" xfId="19150" xr:uid="{2015E20E-0472-41F9-A782-1C7FC62C5EE4}"/>
    <cellStyle name="40% - 강조색2 3 3 2 2 3 2 2" xfId="41199" xr:uid="{AF44B584-7E79-4444-88D2-57713E090A31}"/>
    <cellStyle name="40% - 강조색2 3 3 2 2 3 3" xfId="30179" xr:uid="{5B535F05-A7BC-424D-A4BC-18CC7E40CCE3}"/>
    <cellStyle name="40% - 강조색2 3 3 2 2 4" xfId="13640" xr:uid="{17A67307-F3C0-4A0F-9C25-4A6C56FA6B83}"/>
    <cellStyle name="40% - 강조색2 3 3 2 2 4 2" xfId="35689" xr:uid="{371581AE-666E-4E31-8503-097F5E6DA650}"/>
    <cellStyle name="40% - 강조색2 3 3 2 2 5" xfId="24669" xr:uid="{BA114589-4C45-4970-B659-837B207F9186}"/>
    <cellStyle name="40% - 강조색2 3 3 2 2 6" xfId="50827" xr:uid="{BA082F00-8580-4827-BD55-36873A16BB5F}"/>
    <cellStyle name="40% - 강조색2 3 3 2 3" xfId="3974" xr:uid="{0B9DF5D0-ED90-4ECC-9ED2-A0FC19BB82E2}"/>
    <cellStyle name="40% - 강조색2 3 3 2 3 2" xfId="9500" xr:uid="{AECCDC1F-90E6-49D5-87D3-D71745503A5B}"/>
    <cellStyle name="40% - 강조색2 3 3 2 3 2 2" xfId="20529" xr:uid="{71845D2D-8DC0-4B9F-9B0F-1CE0EFCADE78}"/>
    <cellStyle name="40% - 강조색2 3 3 2 3 2 2 2" xfId="42578" xr:uid="{FA123F6E-647E-44F9-A365-7EA05805D048}"/>
    <cellStyle name="40% - 강조색2 3 3 2 3 2 3" xfId="31558" xr:uid="{E365E57E-0C25-4C57-AC3C-D6C4B8940ADE}"/>
    <cellStyle name="40% - 강조색2 3 3 2 3 3" xfId="15019" xr:uid="{342E75B5-7601-4502-ABAC-29C9AF039D1E}"/>
    <cellStyle name="40% - 강조색2 3 3 2 3 3 2" xfId="37068" xr:uid="{350698ED-2B15-47BB-A11B-36D4ACA574DE}"/>
    <cellStyle name="40% - 강조색2 3 3 2 3 4" xfId="26048" xr:uid="{BEB6463F-3CC0-404C-BCBD-39DD1E012F69}"/>
    <cellStyle name="40% - 강조색2 3 3 2 3 5" xfId="52206" xr:uid="{32011744-D767-4FFF-9006-120CD1549936}"/>
    <cellStyle name="40% - 강조색2 3 3 2 4" xfId="6745" xr:uid="{BBC3815F-A020-45DF-96B9-B3BA9B94E9FF}"/>
    <cellStyle name="40% - 강조색2 3 3 2 4 2" xfId="17774" xr:uid="{ED7B85C9-37AD-45F8-87D7-18109346FA59}"/>
    <cellStyle name="40% - 강조색2 3 3 2 4 2 2" xfId="39823" xr:uid="{1741F211-06CA-4F43-A8C0-B6FAAF10C4E4}"/>
    <cellStyle name="40% - 강조색2 3 3 2 4 3" xfId="28803" xr:uid="{ABC712CF-18A6-4F7E-9DDB-6938766C89F8}"/>
    <cellStyle name="40% - 강조색2 3 3 2 4 4" xfId="54959" xr:uid="{12B7BF5C-C59C-4940-8B21-20DC09269DAD}"/>
    <cellStyle name="40% - 강조색2 3 3 2 5" xfId="12264" xr:uid="{4156B276-BD5C-4C46-BE28-A2972BF42D40}"/>
    <cellStyle name="40% - 강조색2 3 3 2 5 2" xfId="34313" xr:uid="{04D071A3-7169-46D8-8ABA-715CFF6B34DD}"/>
    <cellStyle name="40% - 강조색2 3 3 2 6" xfId="23293" xr:uid="{76FBA6BE-9EA2-450C-BE76-778011470B6C}"/>
    <cellStyle name="40% - 강조색2 3 3 2 7" xfId="49450" xr:uid="{68CCCF07-8A6C-4797-909F-B266C829843A}"/>
    <cellStyle name="40% - 강조색2 3 3 3" xfId="1886" xr:uid="{89CD7E81-5F2D-4046-A570-27A7DC784922}"/>
    <cellStyle name="40% - 강조색2 3 3 3 2" xfId="4662" xr:uid="{9579BEAD-92F5-4E7D-8C1C-638135681F4F}"/>
    <cellStyle name="40% - 강조색2 3 3 3 2 2" xfId="10188" xr:uid="{1365698D-9A47-4A0B-8C49-5F2A4C6FF393}"/>
    <cellStyle name="40% - 강조색2 3 3 3 2 2 2" xfId="21217" xr:uid="{BC834FA5-F579-4676-AE65-A24E725C2C1C}"/>
    <cellStyle name="40% - 강조색2 3 3 3 2 2 2 2" xfId="43266" xr:uid="{F603B3E0-6B4F-49C2-92D8-F40CFD8E863E}"/>
    <cellStyle name="40% - 강조색2 3 3 3 2 2 3" xfId="32246" xr:uid="{C6FEF2FE-C0F5-4CBA-B2F5-25291BAF65C2}"/>
    <cellStyle name="40% - 강조색2 3 3 3 2 3" xfId="15707" xr:uid="{E9F242DC-BE31-49A7-9FD7-D8D84E586393}"/>
    <cellStyle name="40% - 강조색2 3 3 3 2 3 2" xfId="37756" xr:uid="{DC2E594B-A0BA-4CC8-84C0-D39B65A5B3F7}"/>
    <cellStyle name="40% - 강조색2 3 3 3 2 4" xfId="26736" xr:uid="{396831E7-783B-4F62-ACD4-6DADC304C3D7}"/>
    <cellStyle name="40% - 강조색2 3 3 3 2 5" xfId="52894" xr:uid="{764823E2-B3F5-4EFA-B953-CD64C59D9BA2}"/>
    <cellStyle name="40% - 강조색2 3 3 3 3" xfId="7433" xr:uid="{7483F3B1-3CB3-4E59-B785-4D4B6785A40E}"/>
    <cellStyle name="40% - 강조색2 3 3 3 3 2" xfId="18462" xr:uid="{416DE5EE-BAEF-441C-8F1A-40CFF6065BAD}"/>
    <cellStyle name="40% - 강조색2 3 3 3 3 2 2" xfId="40511" xr:uid="{C45DD051-9B07-491B-92A6-C019A03B2CDF}"/>
    <cellStyle name="40% - 강조색2 3 3 3 3 3" xfId="29491" xr:uid="{C98B39A1-5C36-4955-A62C-EEA92114AB48}"/>
    <cellStyle name="40% - 강조색2 3 3 3 4" xfId="12952" xr:uid="{D4EF38F9-C612-4798-A279-942E2B203D32}"/>
    <cellStyle name="40% - 강조색2 3 3 3 4 2" xfId="35001" xr:uid="{7D44847B-B104-44C1-8FCE-1B360DEA2D83}"/>
    <cellStyle name="40% - 강조색2 3 3 3 5" xfId="23981" xr:uid="{EFE1FD88-0BF3-44FD-A284-96BDD3558370}"/>
    <cellStyle name="40% - 강조색2 3 3 3 6" xfId="50139" xr:uid="{A6534E6A-008C-44D2-9E69-4593C231C905}"/>
    <cellStyle name="40% - 강조색2 3 3 4" xfId="3286" xr:uid="{D2EA5AEA-4161-4743-88E6-793683977B7E}"/>
    <cellStyle name="40% - 강조색2 3 3 4 2" xfId="8812" xr:uid="{AC1A683A-E168-4B63-BDCB-94C857C80331}"/>
    <cellStyle name="40% - 강조색2 3 3 4 2 2" xfId="19841" xr:uid="{2D319B0B-F834-457A-A5D7-25249D13FEAA}"/>
    <cellStyle name="40% - 강조색2 3 3 4 2 2 2" xfId="41890" xr:uid="{665A569E-DAD6-4BA6-8EB2-A661F8B5D737}"/>
    <cellStyle name="40% - 강조색2 3 3 4 2 3" xfId="30870" xr:uid="{3071C636-36E0-4BFA-B2ED-13EE27C9EBCF}"/>
    <cellStyle name="40% - 강조색2 3 3 4 3" xfId="14331" xr:uid="{566DBCFC-C57D-466C-BE47-4C8B1AD30369}"/>
    <cellStyle name="40% - 강조색2 3 3 4 3 2" xfId="36380" xr:uid="{F99A79CF-220D-44A6-B259-84346CBFF79A}"/>
    <cellStyle name="40% - 강조색2 3 3 4 4" xfId="25360" xr:uid="{81517DB5-1CDA-4380-B993-A306DC5B79A4}"/>
    <cellStyle name="40% - 강조색2 3 3 4 5" xfId="51518" xr:uid="{5383F774-7795-4439-B958-DB5581C599E6}"/>
    <cellStyle name="40% - 강조색2 3 3 5" xfId="6057" xr:uid="{0F7F6F69-4C3B-43F9-8A5B-856362440AFA}"/>
    <cellStyle name="40% - 강조색2 3 3 5 2" xfId="17086" xr:uid="{24C50891-0874-4856-84E9-2814BB280BD9}"/>
    <cellStyle name="40% - 강조색2 3 3 5 2 2" xfId="39135" xr:uid="{84FBDF91-F622-4F00-97BC-7BEA4EA5213D}"/>
    <cellStyle name="40% - 강조색2 3 3 5 3" xfId="28115" xr:uid="{593B3F7E-3CC0-4DD3-8DB6-468686941C62}"/>
    <cellStyle name="40% - 강조색2 3 3 5 4" xfId="54271" xr:uid="{FC7A1E0B-DDAD-4F18-9DE9-C6735429833D}"/>
    <cellStyle name="40% - 강조색2 3 3 6" xfId="11576" xr:uid="{0ADA6140-B4D0-4459-9173-B6E24422E501}"/>
    <cellStyle name="40% - 강조색2 3 3 6 2" xfId="33625" xr:uid="{5D26510D-8A80-4400-B66F-439E45C09E8A}"/>
    <cellStyle name="40% - 강조색2 3 3 7" xfId="22605" xr:uid="{D50887E9-C619-4395-B2DE-1B89ACE5F588}"/>
    <cellStyle name="40% - 강조색2 3 3 8" xfId="48762" xr:uid="{E64CE3E8-2153-4CBE-AE74-3E4706E559F8}"/>
    <cellStyle name="40% - 강조색2 3 4" xfId="838" xr:uid="{57ED0735-1237-432B-9EB2-47D53220F4F0}"/>
    <cellStyle name="40% - 강조색2 3 4 2" xfId="2232" xr:uid="{41080EB5-E896-45BB-BC8B-94D598D1D2F4}"/>
    <cellStyle name="40% - 강조색2 3 4 2 2" xfId="5008" xr:uid="{7C581FE6-E4AE-404F-BF4E-D62010B30B1D}"/>
    <cellStyle name="40% - 강조색2 3 4 2 2 2" xfId="10534" xr:uid="{8F0B87E3-156F-41AE-8513-FFDF2624C579}"/>
    <cellStyle name="40% - 강조색2 3 4 2 2 2 2" xfId="21563" xr:uid="{EB3662C4-A7B6-4327-891A-3E0FDEF85805}"/>
    <cellStyle name="40% - 강조색2 3 4 2 2 2 2 2" xfId="43612" xr:uid="{561CE9CA-2C0E-488E-AD5D-D0AC41DFCD6C}"/>
    <cellStyle name="40% - 강조색2 3 4 2 2 2 3" xfId="32592" xr:uid="{C4B4169A-EAC4-4932-BBFB-6FDF09BF415C}"/>
    <cellStyle name="40% - 강조색2 3 4 2 2 3" xfId="16053" xr:uid="{040235ED-E521-4FC2-A340-8AA85370241C}"/>
    <cellStyle name="40% - 강조색2 3 4 2 2 3 2" xfId="38102" xr:uid="{8267D5C9-B54A-4BC3-B699-0B4E024958C9}"/>
    <cellStyle name="40% - 강조색2 3 4 2 2 4" xfId="27082" xr:uid="{3F691063-2BA3-41CE-AB31-3C113D3631D2}"/>
    <cellStyle name="40% - 강조색2 3 4 2 2 5" xfId="53240" xr:uid="{5829A3F0-9767-45E4-B082-5E61F9678430}"/>
    <cellStyle name="40% - 강조색2 3 4 2 3" xfId="7779" xr:uid="{F2B6A8E7-F8FF-4C0D-BC7A-AB79B2EED294}"/>
    <cellStyle name="40% - 강조색2 3 4 2 3 2" xfId="18808" xr:uid="{4B35D12A-F757-4C24-BB39-AAA5FBF15BDC}"/>
    <cellStyle name="40% - 강조색2 3 4 2 3 2 2" xfId="40857" xr:uid="{78897B5B-8FA7-45AF-8E9E-156CDBB524BC}"/>
    <cellStyle name="40% - 강조색2 3 4 2 3 3" xfId="29837" xr:uid="{13D73CAF-A15D-4C45-93CA-8AC019F59EA8}"/>
    <cellStyle name="40% - 강조색2 3 4 2 4" xfId="13298" xr:uid="{175B6DCE-915F-41CC-8E93-A267693D0D86}"/>
    <cellStyle name="40% - 강조색2 3 4 2 4 2" xfId="35347" xr:uid="{946D3B18-85A9-41CC-9FCE-C6C1BD676488}"/>
    <cellStyle name="40% - 강조색2 3 4 2 5" xfId="24327" xr:uid="{8EF640D1-D274-4A68-8C89-45BB9A98D61E}"/>
    <cellStyle name="40% - 강조색2 3 4 2 6" xfId="50485" xr:uid="{BE251C55-328F-4F4C-B0D3-70081FADCF3D}"/>
    <cellStyle name="40% - 강조색2 3 4 3" xfId="3632" xr:uid="{6447F4CB-B021-4B26-8FE6-464AF24245AC}"/>
    <cellStyle name="40% - 강조색2 3 4 3 2" xfId="9158" xr:uid="{C808EEBD-A154-422D-B3E4-06EB89ABC291}"/>
    <cellStyle name="40% - 강조색2 3 4 3 2 2" xfId="20187" xr:uid="{3E8E139D-7281-4439-83E5-AF19D8014EA9}"/>
    <cellStyle name="40% - 강조색2 3 4 3 2 2 2" xfId="42236" xr:uid="{8AE76285-52C6-4EBC-A73F-21416471D235}"/>
    <cellStyle name="40% - 강조색2 3 4 3 2 3" xfId="31216" xr:uid="{66A91E67-80FF-4448-8BDA-A00A91F89BC5}"/>
    <cellStyle name="40% - 강조색2 3 4 3 3" xfId="14677" xr:uid="{DB573346-A554-4EC1-9A11-56D6E2975ADF}"/>
    <cellStyle name="40% - 강조색2 3 4 3 3 2" xfId="36726" xr:uid="{EE46EB20-D19B-476A-952F-25429A644D21}"/>
    <cellStyle name="40% - 강조색2 3 4 3 4" xfId="25706" xr:uid="{408FFAE7-6831-49D8-B2B2-F33C5195D371}"/>
    <cellStyle name="40% - 강조색2 3 4 3 5" xfId="51864" xr:uid="{D52AA64E-8BEF-4C2C-BD7F-4F366C6E20C2}"/>
    <cellStyle name="40% - 강조색2 3 4 4" xfId="6403" xr:uid="{8BEE0A38-4524-48DA-A100-504DE9888D66}"/>
    <cellStyle name="40% - 강조색2 3 4 4 2" xfId="17432" xr:uid="{A5A8661F-E093-4CF8-B1F0-D5D3ED04094E}"/>
    <cellStyle name="40% - 강조색2 3 4 4 2 2" xfId="39481" xr:uid="{19CAFA2A-FAE4-4C01-ADBA-2984F27A8FE3}"/>
    <cellStyle name="40% - 강조색2 3 4 4 3" xfId="28461" xr:uid="{FB0DE03F-CA5A-4B6D-89A6-801E5067759F}"/>
    <cellStyle name="40% - 강조색2 3 4 4 4" xfId="54617" xr:uid="{FBA95FAF-454D-4A7E-8DF9-13221468FACF}"/>
    <cellStyle name="40% - 강조색2 3 4 5" xfId="11922" xr:uid="{0BCB117A-8E25-4314-AB3F-35F4645F45D7}"/>
    <cellStyle name="40% - 강조색2 3 4 5 2" xfId="33971" xr:uid="{44F1B4E7-782B-4034-9F1A-520FDB343AC5}"/>
    <cellStyle name="40% - 강조색2 3 4 6" xfId="22951" xr:uid="{7CCDA5F1-7619-4B7D-A105-71DD02066AC2}"/>
    <cellStyle name="40% - 강조색2 3 4 7" xfId="49108" xr:uid="{1B134FCA-B45D-47AA-BDE4-BCB4D1C407B6}"/>
    <cellStyle name="40% - 강조색2 3 5" xfId="1544" xr:uid="{C1D1D35D-A22A-4DD6-958D-CE87CFA7F54F}"/>
    <cellStyle name="40% - 강조색2 3 5 2" xfId="4320" xr:uid="{55D8127C-EC7A-46C3-9EE0-B13EFDAE40FD}"/>
    <cellStyle name="40% - 강조색2 3 5 2 2" xfId="9846" xr:uid="{DBD42B69-4B68-410A-8388-910B4D4C4E17}"/>
    <cellStyle name="40% - 강조색2 3 5 2 2 2" xfId="20875" xr:uid="{C27FEB4F-D2B5-4109-B0E9-581F9D7B56C8}"/>
    <cellStyle name="40% - 강조색2 3 5 2 2 2 2" xfId="42924" xr:uid="{3D3635F3-E09C-46C3-AFB2-7CB9D6816C9C}"/>
    <cellStyle name="40% - 강조색2 3 5 2 2 3" xfId="31904" xr:uid="{A0472F12-6A7B-496F-86C1-87C1F12E98CA}"/>
    <cellStyle name="40% - 강조색2 3 5 2 3" xfId="15365" xr:uid="{6CFDC9B5-CBC3-4D58-984C-0A393081B5EF}"/>
    <cellStyle name="40% - 강조색2 3 5 2 3 2" xfId="37414" xr:uid="{FDB04455-F4B2-4DD5-BB76-E370834CE553}"/>
    <cellStyle name="40% - 강조색2 3 5 2 4" xfId="26394" xr:uid="{891C342E-3914-48C7-BCD9-3C58AB34FCEE}"/>
    <cellStyle name="40% - 강조색2 3 5 2 5" xfId="52552" xr:uid="{16A86BDD-AEF0-468A-A357-4F49F6408C55}"/>
    <cellStyle name="40% - 강조색2 3 5 3" xfId="7091" xr:uid="{CB037376-D5FE-410B-BC8D-A231E6BBEA0C}"/>
    <cellStyle name="40% - 강조색2 3 5 3 2" xfId="18120" xr:uid="{58CEB5A9-CF7E-4715-8ECE-057937034EDE}"/>
    <cellStyle name="40% - 강조색2 3 5 3 2 2" xfId="40169" xr:uid="{F92F9854-13A3-4E37-9617-9BF6CB3D987A}"/>
    <cellStyle name="40% - 강조색2 3 5 3 3" xfId="29149" xr:uid="{42EC04AE-1AEB-41EA-96E1-4F2C0F2A1010}"/>
    <cellStyle name="40% - 강조색2 3 5 4" xfId="12610" xr:uid="{1D823FC6-471F-4485-93A4-BBCC244A4298}"/>
    <cellStyle name="40% - 강조색2 3 5 4 2" xfId="34659" xr:uid="{B7CEBAB5-4D80-435F-9647-1E5BEE994773}"/>
    <cellStyle name="40% - 강조색2 3 5 5" xfId="23639" xr:uid="{C984885F-A766-4D87-B8FB-4E4CEDBE325B}"/>
    <cellStyle name="40% - 강조색2 3 5 6" xfId="49797" xr:uid="{EFABEEED-3FFA-4A06-8FCD-7BE13D8E29A8}"/>
    <cellStyle name="40% - 강조색2 3 6" xfId="2944" xr:uid="{22BBD9CD-5468-47EB-9D11-C20879AA8DFC}"/>
    <cellStyle name="40% - 강조색2 3 6 2" xfId="8470" xr:uid="{D14A385C-E1CF-4685-AB92-FD1FB7B5DBBB}"/>
    <cellStyle name="40% - 강조색2 3 6 2 2" xfId="19499" xr:uid="{979EA509-1B82-413C-BF69-617E2BD3CC3A}"/>
    <cellStyle name="40% - 강조색2 3 6 2 2 2" xfId="41548" xr:uid="{98C8B081-7155-4B19-836D-EAB32CE301AC}"/>
    <cellStyle name="40% - 강조색2 3 6 2 3" xfId="30528" xr:uid="{CA547E16-ACEE-4FED-B230-FD9D2089DBB1}"/>
    <cellStyle name="40% - 강조색2 3 6 3" xfId="13989" xr:uid="{EA1EFE4E-068C-4B1E-B834-75559E0208DF}"/>
    <cellStyle name="40% - 강조색2 3 6 3 2" xfId="36038" xr:uid="{B611BDE7-FCF7-40C9-AE0E-B623D8A5DA18}"/>
    <cellStyle name="40% - 강조색2 3 6 4" xfId="25018" xr:uid="{FE1BCFD2-F23F-4D79-AFEE-A535C55F7BFB}"/>
    <cellStyle name="40% - 강조색2 3 6 5" xfId="51176" xr:uid="{590EF264-B5F0-4CE4-815B-9DB1738DFC08}"/>
    <cellStyle name="40% - 강조색2 3 7" xfId="5715" xr:uid="{531FBE9A-6769-4D72-9C28-D16AFCC123CF}"/>
    <cellStyle name="40% - 강조색2 3 7 2" xfId="16744" xr:uid="{3E992A98-35FE-44A4-BBE3-8B1C1F7F5281}"/>
    <cellStyle name="40% - 강조색2 3 7 2 2" xfId="38793" xr:uid="{652B7DDC-3C87-45F5-9D3D-FC0FAC2EE2DE}"/>
    <cellStyle name="40% - 강조색2 3 7 3" xfId="27773" xr:uid="{70CE1C94-3036-4CB3-B76D-5CCC67CAC4F9}"/>
    <cellStyle name="40% - 강조색2 3 7 4" xfId="53930" xr:uid="{968B20C4-BE01-4AB4-AB7F-2FF26ADF7D42}"/>
    <cellStyle name="40% - 강조색2 3 8" xfId="11234" xr:uid="{2129A7F3-0B20-4E88-8B6C-7EDF8AEABC3B}"/>
    <cellStyle name="40% - 강조색2 3 8 2" xfId="33283" xr:uid="{5EFCB320-4151-4C4E-89E2-18058CC9164B}"/>
    <cellStyle name="40% - 강조색2 3 9" xfId="22263" xr:uid="{2DBF6176-D086-4BC5-B77C-B794C461075B}"/>
    <cellStyle name="40% - 강조색2 4" xfId="96" xr:uid="{00000000-0005-0000-0000-000060010000}"/>
    <cellStyle name="40% - 강조색2 4 10" xfId="48434" xr:uid="{955BA707-2779-4143-ADD3-C1A1C690949E}"/>
    <cellStyle name="40% - 강조색2 4 2" xfId="225" xr:uid="{00000000-0005-0000-0000-000061010000}"/>
    <cellStyle name="40% - 강조색2 4 2 2" xfId="585" xr:uid="{00000000-0005-0000-0000-000062010000}"/>
    <cellStyle name="40% - 강조색2 4 2 2 2" xfId="1322" xr:uid="{306B4133-A56B-49FE-8E93-321EE012812D}"/>
    <cellStyle name="40% - 강조색2 4 2 2 2 2" xfId="2716" xr:uid="{10F231CD-51CD-4C8B-8A3E-1C3F6AEF9A8E}"/>
    <cellStyle name="40% - 강조색2 4 2 2 2 2 2" xfId="5492" xr:uid="{E2D06427-D70D-46AB-9B67-A65EE128604A}"/>
    <cellStyle name="40% - 강조색2 4 2 2 2 2 2 2" xfId="11018" xr:uid="{0B25902E-5C78-4CCF-9B54-8D9802F5338B}"/>
    <cellStyle name="40% - 강조색2 4 2 2 2 2 2 2 2" xfId="22047" xr:uid="{D3F55CE6-07A1-4967-B1DE-D7AFEA09C3C3}"/>
    <cellStyle name="40% - 강조색2 4 2 2 2 2 2 2 2 2" xfId="44096" xr:uid="{D4CA6C06-1CA4-462B-B2A3-B5FE87763701}"/>
    <cellStyle name="40% - 강조색2 4 2 2 2 2 2 2 3" xfId="33076" xr:uid="{58E3F59D-F904-4DCD-9295-68C6877EF7B8}"/>
    <cellStyle name="40% - 강조색2 4 2 2 2 2 2 3" xfId="16537" xr:uid="{226B1404-E8ED-46E5-8CC3-FFFC5753F863}"/>
    <cellStyle name="40% - 강조색2 4 2 2 2 2 2 3 2" xfId="38586" xr:uid="{F52596B4-DEBF-4251-9618-CE8590E6A04C}"/>
    <cellStyle name="40% - 강조색2 4 2 2 2 2 2 4" xfId="27566" xr:uid="{B78A4431-5579-4242-830C-2F5480B5E7D3}"/>
    <cellStyle name="40% - 강조색2 4 2 2 2 2 2 5" xfId="53724" xr:uid="{A6B721BE-09C9-4AFB-AC14-F38CC1E00394}"/>
    <cellStyle name="40% - 강조색2 4 2 2 2 2 3" xfId="8263" xr:uid="{41D32518-1583-4882-9560-FB08583CF99D}"/>
    <cellStyle name="40% - 강조색2 4 2 2 2 2 3 2" xfId="19292" xr:uid="{E5B2E56C-D04D-47F0-A594-035ECC596140}"/>
    <cellStyle name="40% - 강조색2 4 2 2 2 2 3 2 2" xfId="41341" xr:uid="{82EFB64A-2A66-467B-B523-E307BD174723}"/>
    <cellStyle name="40% - 강조색2 4 2 2 2 2 3 3" xfId="30321" xr:uid="{1438553A-A79D-45FE-9433-B7200BCD72A0}"/>
    <cellStyle name="40% - 강조색2 4 2 2 2 2 4" xfId="13782" xr:uid="{E1152D0B-EE1B-4A3E-BCFE-57B625917DBF}"/>
    <cellStyle name="40% - 강조색2 4 2 2 2 2 4 2" xfId="35831" xr:uid="{5690EFA0-3B28-45B2-ACEB-89F36C670DF9}"/>
    <cellStyle name="40% - 강조색2 4 2 2 2 2 5" xfId="24811" xr:uid="{230D5622-73CB-4D10-9B6A-A5AEEA78DAAB}"/>
    <cellStyle name="40% - 강조색2 4 2 2 2 2 6" xfId="50969" xr:uid="{C35D801E-0F30-4417-82A7-F449B0620B84}"/>
    <cellStyle name="40% - 강조색2 4 2 2 2 3" xfId="4116" xr:uid="{106DD43C-B2FC-44B1-BFD7-FE65E6C63BFA}"/>
    <cellStyle name="40% - 강조색2 4 2 2 2 3 2" xfId="9642" xr:uid="{EC819812-39E6-4670-AF57-69DE77763A44}"/>
    <cellStyle name="40% - 강조색2 4 2 2 2 3 2 2" xfId="20671" xr:uid="{A127E712-A31F-4551-A5AE-9DE7D644E1FD}"/>
    <cellStyle name="40% - 강조색2 4 2 2 2 3 2 2 2" xfId="42720" xr:uid="{3D4D7886-0433-4880-9AC1-D9BADDE63014}"/>
    <cellStyle name="40% - 강조색2 4 2 2 2 3 2 3" xfId="31700" xr:uid="{6027851D-87F9-4D28-AFDB-2F0704A07CBB}"/>
    <cellStyle name="40% - 강조색2 4 2 2 2 3 3" xfId="15161" xr:uid="{8BB48E9C-0B73-4E37-A3EC-3DF9AC9D5CC3}"/>
    <cellStyle name="40% - 강조색2 4 2 2 2 3 3 2" xfId="37210" xr:uid="{1CAC6767-1170-42F3-A3E7-E70EAD988EFE}"/>
    <cellStyle name="40% - 강조색2 4 2 2 2 3 4" xfId="26190" xr:uid="{F183FCF9-CD71-4125-816A-60098E2EA6F4}"/>
    <cellStyle name="40% - 강조색2 4 2 2 2 3 5" xfId="52348" xr:uid="{7A7059F5-FCA7-4A98-B084-96F04BE97DC3}"/>
    <cellStyle name="40% - 강조색2 4 2 2 2 4" xfId="6887" xr:uid="{44875B5B-50BF-4731-8813-FD7E1CC5F2CD}"/>
    <cellStyle name="40% - 강조색2 4 2 2 2 4 2" xfId="17916" xr:uid="{985DED20-9A3F-4AEA-BF0A-192AC456BFC1}"/>
    <cellStyle name="40% - 강조색2 4 2 2 2 4 2 2" xfId="39965" xr:uid="{1724929F-D101-4030-BC4E-9F755D2AB5A8}"/>
    <cellStyle name="40% - 강조색2 4 2 2 2 4 3" xfId="28945" xr:uid="{5E025D7B-2115-4FBC-B080-B206685D0D01}"/>
    <cellStyle name="40% - 강조색2 4 2 2 2 4 4" xfId="55101" xr:uid="{57D7FD9F-F26C-44CC-8C1B-4A5002D0B9C6}"/>
    <cellStyle name="40% - 강조색2 4 2 2 2 5" xfId="12406" xr:uid="{125086A2-704A-413E-A78A-25E3CDE58687}"/>
    <cellStyle name="40% - 강조색2 4 2 2 2 5 2" xfId="34455" xr:uid="{24E08258-91C5-4A57-AEAF-58F305D2AA3A}"/>
    <cellStyle name="40% - 강조색2 4 2 2 2 6" xfId="23435" xr:uid="{F7DCC444-AEE6-4DF2-93A8-B5F280128B57}"/>
    <cellStyle name="40% - 강조색2 4 2 2 2 7" xfId="49592" xr:uid="{78BD3BDC-195D-4D4F-8EE3-ED1B99069598}"/>
    <cellStyle name="40% - 강조색2 4 2 2 3" xfId="2028" xr:uid="{BB62991E-9A2B-4D63-946B-E939898D7445}"/>
    <cellStyle name="40% - 강조색2 4 2 2 3 2" xfId="4804" xr:uid="{30900563-0006-492C-9358-5EFFD6A4DEC4}"/>
    <cellStyle name="40% - 강조색2 4 2 2 3 2 2" xfId="10330" xr:uid="{B0B47456-C704-4121-8CB0-726C2E34E983}"/>
    <cellStyle name="40% - 강조색2 4 2 2 3 2 2 2" xfId="21359" xr:uid="{0AF5BC3D-A9AD-4751-A0CB-B264284700FC}"/>
    <cellStyle name="40% - 강조색2 4 2 2 3 2 2 2 2" xfId="43408" xr:uid="{BDC40DE1-8473-4C01-B711-F553708B39DB}"/>
    <cellStyle name="40% - 강조색2 4 2 2 3 2 2 3" xfId="32388" xr:uid="{AC7C0836-74D6-4059-8A68-C3DB8F1452BB}"/>
    <cellStyle name="40% - 강조색2 4 2 2 3 2 3" xfId="15849" xr:uid="{4C2DBB4C-0A35-4143-B66A-BCFA06D4958E}"/>
    <cellStyle name="40% - 강조색2 4 2 2 3 2 3 2" xfId="37898" xr:uid="{05A3B8F6-8AE0-4C09-A2B9-48750EA787A9}"/>
    <cellStyle name="40% - 강조색2 4 2 2 3 2 4" xfId="26878" xr:uid="{663EDE1C-B748-4A7F-98C7-D8B8E1326199}"/>
    <cellStyle name="40% - 강조색2 4 2 2 3 2 5" xfId="53036" xr:uid="{8E84A23C-3A3C-49BF-8A9C-B3224AD21AB3}"/>
    <cellStyle name="40% - 강조색2 4 2 2 3 3" xfId="7575" xr:uid="{267E30B2-93C6-43F7-896B-2858AF87069A}"/>
    <cellStyle name="40% - 강조색2 4 2 2 3 3 2" xfId="18604" xr:uid="{635B1542-C8F3-44B3-8499-434E8C3B6603}"/>
    <cellStyle name="40% - 강조색2 4 2 2 3 3 2 2" xfId="40653" xr:uid="{D0A5F519-6043-4141-BD19-0D4250D6F64E}"/>
    <cellStyle name="40% - 강조색2 4 2 2 3 3 3" xfId="29633" xr:uid="{77D2F41F-BF70-4B67-9F19-AEE9005D8507}"/>
    <cellStyle name="40% - 강조색2 4 2 2 3 4" xfId="13094" xr:uid="{9A1B3374-6D15-466E-8645-EE8439DDDEA6}"/>
    <cellStyle name="40% - 강조색2 4 2 2 3 4 2" xfId="35143" xr:uid="{D72E68BC-3C2C-40B5-B35A-BB185B576298}"/>
    <cellStyle name="40% - 강조색2 4 2 2 3 5" xfId="24123" xr:uid="{2D98F90F-88F7-4056-9286-675BC5679E0A}"/>
    <cellStyle name="40% - 강조색2 4 2 2 3 6" xfId="50281" xr:uid="{E6DC1A43-BA90-43AD-A816-77A3791E2B5E}"/>
    <cellStyle name="40% - 강조색2 4 2 2 4" xfId="3428" xr:uid="{A1CFA6EA-ED0B-4196-9299-027D4E9C24CC}"/>
    <cellStyle name="40% - 강조색2 4 2 2 4 2" xfId="8954" xr:uid="{CE9326A5-F0DC-4817-8C45-8E3208ACDFFF}"/>
    <cellStyle name="40% - 강조색2 4 2 2 4 2 2" xfId="19983" xr:uid="{D0C62426-29AE-459A-91A9-C5FE6F230AC5}"/>
    <cellStyle name="40% - 강조색2 4 2 2 4 2 2 2" xfId="42032" xr:uid="{50DEDD1D-28D7-4E24-A218-2B4A88C48106}"/>
    <cellStyle name="40% - 강조색2 4 2 2 4 2 3" xfId="31012" xr:uid="{5EBEB33F-D805-4AE3-8EAA-A3F6DE999AB5}"/>
    <cellStyle name="40% - 강조색2 4 2 2 4 3" xfId="14473" xr:uid="{5CB5DE0A-F1CF-4244-A88D-B32C5A9AA50B}"/>
    <cellStyle name="40% - 강조색2 4 2 2 4 3 2" xfId="36522" xr:uid="{DC44F42D-83D4-44D4-B3C5-F5572EB77149}"/>
    <cellStyle name="40% - 강조색2 4 2 2 4 4" xfId="25502" xr:uid="{4E939FDD-D805-43EE-A899-7CEE58F0286E}"/>
    <cellStyle name="40% - 강조색2 4 2 2 4 5" xfId="51660" xr:uid="{9E7B68F7-88EA-4FF4-8928-F0A75C907F4A}"/>
    <cellStyle name="40% - 강조색2 4 2 2 5" xfId="6199" xr:uid="{EE5D28D1-CEAD-4FAD-B168-11A0A8FF1633}"/>
    <cellStyle name="40% - 강조색2 4 2 2 5 2" xfId="17228" xr:uid="{0059CCCF-4A10-4E56-BD2E-4DD411075021}"/>
    <cellStyle name="40% - 강조색2 4 2 2 5 2 2" xfId="39277" xr:uid="{C6EB9BB5-6D6F-42C0-8964-9E7A8A092491}"/>
    <cellStyle name="40% - 강조색2 4 2 2 5 3" xfId="28257" xr:uid="{776BBD8E-700B-4F98-89B9-696B430648F7}"/>
    <cellStyle name="40% - 강조색2 4 2 2 5 4" xfId="54413" xr:uid="{BC796E89-5595-4232-A71E-0D5B6257A647}"/>
    <cellStyle name="40% - 강조색2 4 2 2 6" xfId="11718" xr:uid="{64B5BA82-727E-4CA0-B319-1C7C8D6F104B}"/>
    <cellStyle name="40% - 강조색2 4 2 2 6 2" xfId="33767" xr:uid="{CEFB3568-ED9B-4744-B771-2BDD32AA598E}"/>
    <cellStyle name="40% - 강조색2 4 2 2 7" xfId="22747" xr:uid="{BF65418F-EE4D-42D4-A18A-AEC05A4E4E80}"/>
    <cellStyle name="40% - 강조색2 4 2 2 8" xfId="48904" xr:uid="{49BB15DA-0230-4CE0-AAD2-148815A99ECC}"/>
    <cellStyle name="40% - 강조색2 4 2 3" xfId="980" xr:uid="{7002E245-2066-49DF-AC21-87649DF7A3EB}"/>
    <cellStyle name="40% - 강조색2 4 2 3 2" xfId="2374" xr:uid="{2A184B58-8118-4E71-B963-3AFB1797807A}"/>
    <cellStyle name="40% - 강조색2 4 2 3 2 2" xfId="5150" xr:uid="{EC6807ED-E099-42D9-9941-F44F26908B32}"/>
    <cellStyle name="40% - 강조색2 4 2 3 2 2 2" xfId="10676" xr:uid="{635AAD87-3E9B-45F8-9177-9ED93CDD0AFC}"/>
    <cellStyle name="40% - 강조색2 4 2 3 2 2 2 2" xfId="21705" xr:uid="{B79853E3-5DFC-490B-A47C-D65935F210D7}"/>
    <cellStyle name="40% - 강조색2 4 2 3 2 2 2 2 2" xfId="43754" xr:uid="{25F68362-99AC-4D3B-B9C7-9ED8932E83F9}"/>
    <cellStyle name="40% - 강조색2 4 2 3 2 2 2 3" xfId="32734" xr:uid="{2A7342C2-2DC3-4A20-8149-0ED6E643E848}"/>
    <cellStyle name="40% - 강조색2 4 2 3 2 2 3" xfId="16195" xr:uid="{0D292753-EE4D-4E1A-8BC0-C7571D5A668A}"/>
    <cellStyle name="40% - 강조색2 4 2 3 2 2 3 2" xfId="38244" xr:uid="{E42A7703-7A16-41F5-A9ED-B77962ACC03B}"/>
    <cellStyle name="40% - 강조색2 4 2 3 2 2 4" xfId="27224" xr:uid="{AFC86E09-37F5-46F2-8374-066001D9E041}"/>
    <cellStyle name="40% - 강조색2 4 2 3 2 2 5" xfId="53382" xr:uid="{332954B3-8781-4D87-965C-C3F6389ADF7B}"/>
    <cellStyle name="40% - 강조색2 4 2 3 2 3" xfId="7921" xr:uid="{C59B77F7-FEA4-4C64-94CF-13CB6ABAD214}"/>
    <cellStyle name="40% - 강조색2 4 2 3 2 3 2" xfId="18950" xr:uid="{3D8D2DE3-3C99-4990-A9AB-E41C5D1687FB}"/>
    <cellStyle name="40% - 강조색2 4 2 3 2 3 2 2" xfId="40999" xr:uid="{78D2A259-FC21-496E-8766-73B9307734C8}"/>
    <cellStyle name="40% - 강조색2 4 2 3 2 3 3" xfId="29979" xr:uid="{6F555A65-5EE0-42CD-8247-F0FB65667260}"/>
    <cellStyle name="40% - 강조색2 4 2 3 2 4" xfId="13440" xr:uid="{13D5A725-1D21-4564-B9F5-4F0066D83AEC}"/>
    <cellStyle name="40% - 강조색2 4 2 3 2 4 2" xfId="35489" xr:uid="{403BCC32-AB98-4A4F-B2A0-69798F4189CB}"/>
    <cellStyle name="40% - 강조색2 4 2 3 2 5" xfId="24469" xr:uid="{6D44677C-65FD-447A-A9C6-01E8226232C5}"/>
    <cellStyle name="40% - 강조색2 4 2 3 2 6" xfId="50627" xr:uid="{437F6C24-2E8A-420D-9EA2-F4693E9537B7}"/>
    <cellStyle name="40% - 강조색2 4 2 3 3" xfId="3774" xr:uid="{38B43E6F-B809-4C64-90B8-8FC97D443C11}"/>
    <cellStyle name="40% - 강조색2 4 2 3 3 2" xfId="9300" xr:uid="{BA0D71F5-8F81-4A3B-A4CF-02E1B2C53932}"/>
    <cellStyle name="40% - 강조색2 4 2 3 3 2 2" xfId="20329" xr:uid="{E35C1450-ECF9-47F8-B270-4E1063E83F8D}"/>
    <cellStyle name="40% - 강조색2 4 2 3 3 2 2 2" xfId="42378" xr:uid="{4B2715DF-CC94-4EEF-99A9-88451EFF0BD3}"/>
    <cellStyle name="40% - 강조색2 4 2 3 3 2 3" xfId="31358" xr:uid="{ABD1343D-BD06-4123-AE56-C73E92C6F46D}"/>
    <cellStyle name="40% - 강조색2 4 2 3 3 3" xfId="14819" xr:uid="{7DFF7E74-76AF-48AA-851D-27B706DBE8A9}"/>
    <cellStyle name="40% - 강조색2 4 2 3 3 3 2" xfId="36868" xr:uid="{63C31E26-7D8E-463C-8A39-58ED8836928C}"/>
    <cellStyle name="40% - 강조색2 4 2 3 3 4" xfId="25848" xr:uid="{52887254-C1F6-400E-9664-C31DB5E1CFB1}"/>
    <cellStyle name="40% - 강조색2 4 2 3 3 5" xfId="52006" xr:uid="{3421532D-188F-439C-A9F8-6D497553F4E2}"/>
    <cellStyle name="40% - 강조색2 4 2 3 4" xfId="6545" xr:uid="{420FE8CC-09BA-4030-986A-BD5CFA7AFB3A}"/>
    <cellStyle name="40% - 강조색2 4 2 3 4 2" xfId="17574" xr:uid="{BE8D4A30-C233-483A-ACC1-051D73C13531}"/>
    <cellStyle name="40% - 강조색2 4 2 3 4 2 2" xfId="39623" xr:uid="{51491FBE-5224-48A8-B871-131C26B1368D}"/>
    <cellStyle name="40% - 강조색2 4 2 3 4 3" xfId="28603" xr:uid="{E52EA964-C02C-4CEC-91C0-AFBF65D16DCD}"/>
    <cellStyle name="40% - 강조색2 4 2 3 4 4" xfId="54759" xr:uid="{A3F2A4F5-0290-4A09-87CB-8547448BB016}"/>
    <cellStyle name="40% - 강조색2 4 2 3 5" xfId="12064" xr:uid="{E0CBD208-5881-486F-8456-949380EDD2A4}"/>
    <cellStyle name="40% - 강조색2 4 2 3 5 2" xfId="34113" xr:uid="{3F28B9F4-3BD5-48CB-8DE1-22BC547C9BFE}"/>
    <cellStyle name="40% - 강조색2 4 2 3 6" xfId="23093" xr:uid="{1337B2AE-8AC2-4E1F-815E-F1438B78F9FC}"/>
    <cellStyle name="40% - 강조색2 4 2 3 7" xfId="49250" xr:uid="{D0B96F2C-A3ED-447F-B837-3BF02457F738}"/>
    <cellStyle name="40% - 강조색2 4 2 4" xfId="1686" xr:uid="{3240E5F5-0C11-42CF-8EEE-035DF85F46B0}"/>
    <cellStyle name="40% - 강조색2 4 2 4 2" xfId="4462" xr:uid="{2F5A9C1D-4A5B-4FF2-8A4E-04619E56845E}"/>
    <cellStyle name="40% - 강조색2 4 2 4 2 2" xfId="9988" xr:uid="{145CE775-464D-429A-AFB6-17E11D67D88A}"/>
    <cellStyle name="40% - 강조색2 4 2 4 2 2 2" xfId="21017" xr:uid="{B5EA4118-6B03-4058-962C-C0A1E974CD15}"/>
    <cellStyle name="40% - 강조색2 4 2 4 2 2 2 2" xfId="43066" xr:uid="{89FB9883-D795-43A4-89BB-89255BE76F6E}"/>
    <cellStyle name="40% - 강조색2 4 2 4 2 2 3" xfId="32046" xr:uid="{689AB7E3-D9BD-43F3-BE67-A0DA0E3F9C9D}"/>
    <cellStyle name="40% - 강조색2 4 2 4 2 3" xfId="15507" xr:uid="{C9C5979F-9D87-47C7-BFCB-BFBCC667E919}"/>
    <cellStyle name="40% - 강조색2 4 2 4 2 3 2" xfId="37556" xr:uid="{36B0D774-EA7A-4360-8BA0-6ABDC41D1A86}"/>
    <cellStyle name="40% - 강조색2 4 2 4 2 4" xfId="26536" xr:uid="{616F030F-8047-4655-BB2D-5A3575889229}"/>
    <cellStyle name="40% - 강조색2 4 2 4 2 5" xfId="52694" xr:uid="{A47DEDE3-35FA-4842-A639-73352DC8B51D}"/>
    <cellStyle name="40% - 강조색2 4 2 4 3" xfId="7233" xr:uid="{1DF58623-ABD1-4D74-A378-009C0A1ED364}"/>
    <cellStyle name="40% - 강조색2 4 2 4 3 2" xfId="18262" xr:uid="{D5C264B9-0B28-473C-9F80-7BCC2079875C}"/>
    <cellStyle name="40% - 강조색2 4 2 4 3 2 2" xfId="40311" xr:uid="{A565419E-3C6B-485E-818D-E6E74F2CF496}"/>
    <cellStyle name="40% - 강조색2 4 2 4 3 3" xfId="29291" xr:uid="{72748421-7B21-49B2-A42F-2FB96B55C7B9}"/>
    <cellStyle name="40% - 강조색2 4 2 4 4" xfId="12752" xr:uid="{592D2954-29A7-4497-BFD9-575893CF4065}"/>
    <cellStyle name="40% - 강조색2 4 2 4 4 2" xfId="34801" xr:uid="{4B698CA8-92B1-4A69-8200-B6739ADE4981}"/>
    <cellStyle name="40% - 강조색2 4 2 4 5" xfId="23781" xr:uid="{034C0BEE-8EA1-44E1-BC03-3574455A4945}"/>
    <cellStyle name="40% - 강조색2 4 2 4 6" xfId="49939" xr:uid="{2394DFC0-4A04-46A0-B8A9-B50F790C41F1}"/>
    <cellStyle name="40% - 강조색2 4 2 5" xfId="3086" xr:uid="{AC5FF6EB-77F3-41FF-B3A4-CC96A1CE2971}"/>
    <cellStyle name="40% - 강조색2 4 2 5 2" xfId="8612" xr:uid="{74E4236F-5071-4D9E-A60E-79EE91B32F94}"/>
    <cellStyle name="40% - 강조색2 4 2 5 2 2" xfId="19641" xr:uid="{F817808D-D39F-411A-BB9C-230F405E5A92}"/>
    <cellStyle name="40% - 강조색2 4 2 5 2 2 2" xfId="41690" xr:uid="{4A124A87-4388-4F9C-8EBE-C1C3EDED48F1}"/>
    <cellStyle name="40% - 강조색2 4 2 5 2 3" xfId="30670" xr:uid="{2697B617-3B3A-4EBB-B343-8996BAD56672}"/>
    <cellStyle name="40% - 강조색2 4 2 5 3" xfId="14131" xr:uid="{7E4EF036-CA7F-4F74-9E9E-780F1377F6E5}"/>
    <cellStyle name="40% - 강조색2 4 2 5 3 2" xfId="36180" xr:uid="{C905C84B-3427-4CE5-A552-B3778078332C}"/>
    <cellStyle name="40% - 강조색2 4 2 5 4" xfId="25160" xr:uid="{522057C6-B238-4FCF-B47A-BB591379ED59}"/>
    <cellStyle name="40% - 강조색2 4 2 5 5" xfId="51318" xr:uid="{F4B1B345-C617-4A68-A230-2FEC3A949CF9}"/>
    <cellStyle name="40% - 강조색2 4 2 6" xfId="5857" xr:uid="{CD2D3428-EBE9-4042-BF48-8476B9A66F08}"/>
    <cellStyle name="40% - 강조색2 4 2 6 2" xfId="16886" xr:uid="{347FCFE1-DB18-42B8-9F7B-FA80E88A1792}"/>
    <cellStyle name="40% - 강조색2 4 2 6 2 2" xfId="38935" xr:uid="{14252A92-5F83-4DD3-9F75-78FC69A49C4F}"/>
    <cellStyle name="40% - 강조색2 4 2 6 3" xfId="27915" xr:uid="{3C320AB2-E2BF-4D0E-93EC-7E427DC1EE42}"/>
    <cellStyle name="40% - 강조색2 4 2 6 4" xfId="54072" xr:uid="{A7195E35-E00F-41D4-9A4A-250593566DA2}"/>
    <cellStyle name="40% - 강조색2 4 2 7" xfId="11376" xr:uid="{598CAB1E-ECF1-4D8F-BD35-30A6AEAAD6CC}"/>
    <cellStyle name="40% - 강조색2 4 2 7 2" xfId="33425" xr:uid="{69705D56-FD47-4290-A3D6-52AF0119CDF2}"/>
    <cellStyle name="40% - 강조색2 4 2 8" xfId="22405" xr:uid="{8847313B-D559-43FA-93E3-F1B32F82935A}"/>
    <cellStyle name="40% - 강조색2 4 2 9" xfId="48563" xr:uid="{130B9D26-A46F-47D5-8B77-998453683325}"/>
    <cellStyle name="40% - 강조색2 4 3" xfId="456" xr:uid="{00000000-0005-0000-0000-000063010000}"/>
    <cellStyle name="40% - 강조색2 4 3 2" xfId="1193" xr:uid="{F5A936E4-F5A2-45F5-8E2E-0FE36F5CF2B6}"/>
    <cellStyle name="40% - 강조색2 4 3 2 2" xfId="2587" xr:uid="{F2A3A204-6E98-4896-AD50-ACBEE5245C15}"/>
    <cellStyle name="40% - 강조색2 4 3 2 2 2" xfId="5363" xr:uid="{0FEA1C28-A3F2-42CF-9A5B-6BEFE957C770}"/>
    <cellStyle name="40% - 강조색2 4 3 2 2 2 2" xfId="10889" xr:uid="{DC64FBA9-CEA7-4DCF-9E73-F60766C44850}"/>
    <cellStyle name="40% - 강조색2 4 3 2 2 2 2 2" xfId="21918" xr:uid="{1E3D9254-FA81-457E-92AB-3A7D922C5CE8}"/>
    <cellStyle name="40% - 강조색2 4 3 2 2 2 2 2 2" xfId="43967" xr:uid="{EB635C88-EA38-403E-9950-551AA7E97017}"/>
    <cellStyle name="40% - 강조색2 4 3 2 2 2 2 3" xfId="32947" xr:uid="{9C2139F6-1135-4C34-A093-6E484D72D38B}"/>
    <cellStyle name="40% - 강조색2 4 3 2 2 2 3" xfId="16408" xr:uid="{F01FD8A8-F8D2-46D0-98DA-D2FBDD259A1C}"/>
    <cellStyle name="40% - 강조색2 4 3 2 2 2 3 2" xfId="38457" xr:uid="{1EBC042A-4E27-4B81-B6B3-834491BDC4FF}"/>
    <cellStyle name="40% - 강조색2 4 3 2 2 2 4" xfId="27437" xr:uid="{68D8D184-6395-4581-9A29-BE7506423056}"/>
    <cellStyle name="40% - 강조색2 4 3 2 2 2 5" xfId="53595" xr:uid="{B374757B-84EC-42CB-8D97-118ED5C1795F}"/>
    <cellStyle name="40% - 강조색2 4 3 2 2 3" xfId="8134" xr:uid="{9DFA717E-197C-430A-8286-E32E0E1EDD1F}"/>
    <cellStyle name="40% - 강조색2 4 3 2 2 3 2" xfId="19163" xr:uid="{7EA1DC70-360E-4D35-B460-AE01A94E34F8}"/>
    <cellStyle name="40% - 강조색2 4 3 2 2 3 2 2" xfId="41212" xr:uid="{F635CE1E-4C35-42AF-B672-46347A55D50D}"/>
    <cellStyle name="40% - 강조색2 4 3 2 2 3 3" xfId="30192" xr:uid="{721628DE-7171-4C05-A514-94DA52E84AD5}"/>
    <cellStyle name="40% - 강조색2 4 3 2 2 4" xfId="13653" xr:uid="{5093AC46-5D46-4FA6-8EBA-0084CAEF0202}"/>
    <cellStyle name="40% - 강조색2 4 3 2 2 4 2" xfId="35702" xr:uid="{506D3FF0-D819-4AC7-AE5F-166FA481FE9B}"/>
    <cellStyle name="40% - 강조색2 4 3 2 2 5" xfId="24682" xr:uid="{CDB910FF-979A-4D99-81EE-56A7D6F40941}"/>
    <cellStyle name="40% - 강조색2 4 3 2 2 6" xfId="50840" xr:uid="{BC6C0D7F-D6C6-4827-A4E4-09E2FF4216A5}"/>
    <cellStyle name="40% - 강조색2 4 3 2 3" xfId="3987" xr:uid="{0664F070-202D-4B1F-BF54-E5C045FA0AF4}"/>
    <cellStyle name="40% - 강조색2 4 3 2 3 2" xfId="9513" xr:uid="{173A812D-6920-47EE-B828-1B07ACAD3AA5}"/>
    <cellStyle name="40% - 강조색2 4 3 2 3 2 2" xfId="20542" xr:uid="{A2DE3001-4801-41C0-B001-6E1462A2C947}"/>
    <cellStyle name="40% - 강조색2 4 3 2 3 2 2 2" xfId="42591" xr:uid="{AA933B9E-5687-43D7-B709-15D992823B16}"/>
    <cellStyle name="40% - 강조색2 4 3 2 3 2 3" xfId="31571" xr:uid="{46B0D437-C379-4CF7-8F2F-4808BC84E334}"/>
    <cellStyle name="40% - 강조색2 4 3 2 3 3" xfId="15032" xr:uid="{DDB9DB05-3801-4768-8B89-7970804DCDA6}"/>
    <cellStyle name="40% - 강조색2 4 3 2 3 3 2" xfId="37081" xr:uid="{8E2D6BCC-A6DE-4D82-BC38-F4994EAE2F42}"/>
    <cellStyle name="40% - 강조색2 4 3 2 3 4" xfId="26061" xr:uid="{97E63A9F-9A15-4E3E-8209-2251FB2B999C}"/>
    <cellStyle name="40% - 강조색2 4 3 2 3 5" xfId="52219" xr:uid="{B50F45D2-F296-44E6-BC25-ED47A0946DDA}"/>
    <cellStyle name="40% - 강조색2 4 3 2 4" xfId="6758" xr:uid="{CB20CC2A-B0FF-4D1F-AAED-C6B5F3276DF9}"/>
    <cellStyle name="40% - 강조색2 4 3 2 4 2" xfId="17787" xr:uid="{E459C7C8-9DBE-4D35-83C8-961CB1493453}"/>
    <cellStyle name="40% - 강조색2 4 3 2 4 2 2" xfId="39836" xr:uid="{504E4CB3-4173-4E74-9F48-55F97275F885}"/>
    <cellStyle name="40% - 강조색2 4 3 2 4 3" xfId="28816" xr:uid="{70E8D3D4-2E89-475D-97E9-028CF9FF3ABE}"/>
    <cellStyle name="40% - 강조색2 4 3 2 4 4" xfId="54972" xr:uid="{4C3BDDA9-B561-43F8-A08A-ADDE3D0C746A}"/>
    <cellStyle name="40% - 강조색2 4 3 2 5" xfId="12277" xr:uid="{24614221-733B-434C-AF3B-214312F776E6}"/>
    <cellStyle name="40% - 강조색2 4 3 2 5 2" xfId="34326" xr:uid="{6B9FCDD2-395B-4FAF-A825-1B0A232D00CF}"/>
    <cellStyle name="40% - 강조색2 4 3 2 6" xfId="23306" xr:uid="{3CB61625-794A-471C-B04E-2383E9DDAF0D}"/>
    <cellStyle name="40% - 강조색2 4 3 2 7" xfId="49463" xr:uid="{9995A7B2-925D-4D27-BB64-4EF8E334114B}"/>
    <cellStyle name="40% - 강조색2 4 3 3" xfId="1899" xr:uid="{1591D24B-40C5-4107-BF39-668AB93050F6}"/>
    <cellStyle name="40% - 강조색2 4 3 3 2" xfId="4675" xr:uid="{A6D0C41A-911B-4749-A6FA-EB904E8897EE}"/>
    <cellStyle name="40% - 강조색2 4 3 3 2 2" xfId="10201" xr:uid="{A0370113-70B8-466B-95FE-0D49CE0061DD}"/>
    <cellStyle name="40% - 강조색2 4 3 3 2 2 2" xfId="21230" xr:uid="{2D91AEB9-0B0F-4FEC-9EA7-6DDD08B105EB}"/>
    <cellStyle name="40% - 강조색2 4 3 3 2 2 2 2" xfId="43279" xr:uid="{7A27F575-991E-4582-849D-7DA4F4A2D90F}"/>
    <cellStyle name="40% - 강조색2 4 3 3 2 2 3" xfId="32259" xr:uid="{4AEAB8B7-1097-4BA1-80AE-9576F75FA602}"/>
    <cellStyle name="40% - 강조색2 4 3 3 2 3" xfId="15720" xr:uid="{138F5CEC-D6B7-45A0-A01C-2BA412FE485E}"/>
    <cellStyle name="40% - 강조색2 4 3 3 2 3 2" xfId="37769" xr:uid="{876F208D-B681-424D-ABFD-95858A3135EC}"/>
    <cellStyle name="40% - 강조색2 4 3 3 2 4" xfId="26749" xr:uid="{14508FC8-2424-4B01-B695-63C3F766F529}"/>
    <cellStyle name="40% - 강조색2 4 3 3 2 5" xfId="52907" xr:uid="{3CA5585F-680D-435A-A147-DFC31436A51A}"/>
    <cellStyle name="40% - 강조색2 4 3 3 3" xfId="7446" xr:uid="{A41B490D-2E8B-4E5F-A8A1-14B9A0551323}"/>
    <cellStyle name="40% - 강조색2 4 3 3 3 2" xfId="18475" xr:uid="{EA25F760-88D8-45D9-ADD7-79FDC37ABED0}"/>
    <cellStyle name="40% - 강조색2 4 3 3 3 2 2" xfId="40524" xr:uid="{3CC05C5E-A899-4E5E-BC17-72F80EE2FAB7}"/>
    <cellStyle name="40% - 강조색2 4 3 3 3 3" xfId="29504" xr:uid="{30B6DC73-B151-4BC1-9F3D-9E5AD9C467EB}"/>
    <cellStyle name="40% - 강조색2 4 3 3 4" xfId="12965" xr:uid="{8FBC72AE-9BA4-4752-9540-88F17A0BAD53}"/>
    <cellStyle name="40% - 강조색2 4 3 3 4 2" xfId="35014" xr:uid="{D14874D3-BEC7-4040-8696-E00BE68F9639}"/>
    <cellStyle name="40% - 강조색2 4 3 3 5" xfId="23994" xr:uid="{B97503E3-14E0-469F-B42C-347CAD212A30}"/>
    <cellStyle name="40% - 강조색2 4 3 3 6" xfId="50152" xr:uid="{AAB10E48-2929-49AA-8372-8953DB72EB1F}"/>
    <cellStyle name="40% - 강조색2 4 3 4" xfId="3299" xr:uid="{4A54CC97-E1DC-489F-AC7F-BCB940F13C63}"/>
    <cellStyle name="40% - 강조색2 4 3 4 2" xfId="8825" xr:uid="{70F45713-3A6E-4469-B0F4-DD8545C1E616}"/>
    <cellStyle name="40% - 강조색2 4 3 4 2 2" xfId="19854" xr:uid="{FD848EB1-B73D-41F1-96B8-27B596B559C8}"/>
    <cellStyle name="40% - 강조색2 4 3 4 2 2 2" xfId="41903" xr:uid="{5F79AA25-F8E8-4FE1-9BB8-8E82FAF27227}"/>
    <cellStyle name="40% - 강조색2 4 3 4 2 3" xfId="30883" xr:uid="{CB930877-770B-4B5C-A4EB-EBCCA0694325}"/>
    <cellStyle name="40% - 강조색2 4 3 4 3" xfId="14344" xr:uid="{E2E279E0-B67C-4B66-9F81-C8B2C118A9CE}"/>
    <cellStyle name="40% - 강조색2 4 3 4 3 2" xfId="36393" xr:uid="{C6BE4B84-E725-4693-9B96-F7C8842EA898}"/>
    <cellStyle name="40% - 강조색2 4 3 4 4" xfId="25373" xr:uid="{9C77F693-CC99-4FFB-88BD-CA2C6B1B1F4B}"/>
    <cellStyle name="40% - 강조색2 4 3 4 5" xfId="51531" xr:uid="{A4B8B496-FF6B-48B2-8580-C3FB5546A4CE}"/>
    <cellStyle name="40% - 강조색2 4 3 5" xfId="6070" xr:uid="{EFC16516-9277-4B92-90A0-A5933ED28626}"/>
    <cellStyle name="40% - 강조색2 4 3 5 2" xfId="17099" xr:uid="{79D6228F-BCAE-4F59-80EA-2B42EE3E4DF3}"/>
    <cellStyle name="40% - 강조색2 4 3 5 2 2" xfId="39148" xr:uid="{41A7B5CB-3491-4BAC-A3B5-6512D9032CF4}"/>
    <cellStyle name="40% - 강조색2 4 3 5 3" xfId="28128" xr:uid="{56ECD8E0-2793-44EB-9D85-E3BF39173086}"/>
    <cellStyle name="40% - 강조색2 4 3 5 4" xfId="54284" xr:uid="{8919C97D-C097-4C76-AF09-D95870091A3E}"/>
    <cellStyle name="40% - 강조색2 4 3 6" xfId="11589" xr:uid="{2AE467D3-7B69-4581-8AE1-F7F85E1BF03F}"/>
    <cellStyle name="40% - 강조색2 4 3 6 2" xfId="33638" xr:uid="{265B5432-A419-44CF-97D5-3F7E5773986E}"/>
    <cellStyle name="40% - 강조색2 4 3 7" xfId="22618" xr:uid="{042CD102-2FB6-41CB-972D-859ABFA314B5}"/>
    <cellStyle name="40% - 강조색2 4 3 8" xfId="48775" xr:uid="{418A1AA0-81E1-4347-B4F7-AE58004A7D8F}"/>
    <cellStyle name="40% - 강조색2 4 4" xfId="851" xr:uid="{969E783B-F61F-43A7-AD03-B1C8E1C6B17A}"/>
    <cellStyle name="40% - 강조색2 4 4 2" xfId="2245" xr:uid="{5AC5B76D-39A1-48C6-B247-CDB69D9570C8}"/>
    <cellStyle name="40% - 강조색2 4 4 2 2" xfId="5021" xr:uid="{D540FDA5-CCE7-430F-A598-10D876CA1F02}"/>
    <cellStyle name="40% - 강조색2 4 4 2 2 2" xfId="10547" xr:uid="{E4270172-DC1A-411A-B9D4-14813F0B04F7}"/>
    <cellStyle name="40% - 강조색2 4 4 2 2 2 2" xfId="21576" xr:uid="{0D7A5CAB-17FE-4F03-9BA9-F94541144313}"/>
    <cellStyle name="40% - 강조색2 4 4 2 2 2 2 2" xfId="43625" xr:uid="{635BF051-9A04-4AC3-AA4D-FDD3012ACEE6}"/>
    <cellStyle name="40% - 강조색2 4 4 2 2 2 3" xfId="32605" xr:uid="{57DE7900-123C-42E1-BF56-D22878594AF3}"/>
    <cellStyle name="40% - 강조색2 4 4 2 2 3" xfId="16066" xr:uid="{3683893D-C41D-45CA-B735-B8A5087F5E3C}"/>
    <cellStyle name="40% - 강조색2 4 4 2 2 3 2" xfId="38115" xr:uid="{3EC5336C-66D2-4733-9A1B-CE2D5A042B70}"/>
    <cellStyle name="40% - 강조색2 4 4 2 2 4" xfId="27095" xr:uid="{6A264559-85C4-4989-AE3A-9FE55AFA4B97}"/>
    <cellStyle name="40% - 강조색2 4 4 2 2 5" xfId="53253" xr:uid="{C5885D4C-C469-4FA7-BE21-7E3FED6BB0AF}"/>
    <cellStyle name="40% - 강조색2 4 4 2 3" xfId="7792" xr:uid="{24778B42-14B3-4C51-8F3B-4FF4BC37AF7B}"/>
    <cellStyle name="40% - 강조색2 4 4 2 3 2" xfId="18821" xr:uid="{FD4A372C-D30D-4F9E-87E6-02E7DCC9EF34}"/>
    <cellStyle name="40% - 강조색2 4 4 2 3 2 2" xfId="40870" xr:uid="{1BD38A31-0F06-4CBD-AF00-E5CA5377D945}"/>
    <cellStyle name="40% - 강조색2 4 4 2 3 3" xfId="29850" xr:uid="{69C86DFF-A996-4683-9AD8-E8B46341D0EE}"/>
    <cellStyle name="40% - 강조색2 4 4 2 4" xfId="13311" xr:uid="{B23DE71B-EC0D-48C8-9B3A-37E27B186C70}"/>
    <cellStyle name="40% - 강조색2 4 4 2 4 2" xfId="35360" xr:uid="{F9909289-DBD8-4209-96F4-A06B77A3F01E}"/>
    <cellStyle name="40% - 강조색2 4 4 2 5" xfId="24340" xr:uid="{B10576BE-9AB0-4AC5-882E-0C7D533AADA4}"/>
    <cellStyle name="40% - 강조색2 4 4 2 6" xfId="50498" xr:uid="{98FF60EF-ED23-41C3-82A8-F3C402814119}"/>
    <cellStyle name="40% - 강조색2 4 4 3" xfId="3645" xr:uid="{8BCDC377-B02A-4F4E-899B-4C3D94571E4F}"/>
    <cellStyle name="40% - 강조색2 4 4 3 2" xfId="9171" xr:uid="{C41B8D6A-FA06-4F94-9F7A-798D7DDA13FD}"/>
    <cellStyle name="40% - 강조색2 4 4 3 2 2" xfId="20200" xr:uid="{37A3CC3A-31F7-4145-90EC-BAB05F61DCF8}"/>
    <cellStyle name="40% - 강조색2 4 4 3 2 2 2" xfId="42249" xr:uid="{99267F2D-DC01-493A-8679-0F42694470A4}"/>
    <cellStyle name="40% - 강조색2 4 4 3 2 3" xfId="31229" xr:uid="{B4B36BB8-B676-4023-BD24-463C3CD578B0}"/>
    <cellStyle name="40% - 강조색2 4 4 3 3" xfId="14690" xr:uid="{899A31A6-A26F-4C87-9D52-A05063B22D3A}"/>
    <cellStyle name="40% - 강조색2 4 4 3 3 2" xfId="36739" xr:uid="{F41DF2FD-3A30-47E4-B058-40F76E667466}"/>
    <cellStyle name="40% - 강조색2 4 4 3 4" xfId="25719" xr:uid="{9169B997-4762-4AC5-8B86-012D0CE56857}"/>
    <cellStyle name="40% - 강조색2 4 4 3 5" xfId="51877" xr:uid="{BC4F67A6-FAA1-4DF0-BAC8-31D4CE3879BF}"/>
    <cellStyle name="40% - 강조색2 4 4 4" xfId="6416" xr:uid="{C22CD452-070E-4D11-A4EE-D8CB555FCB73}"/>
    <cellStyle name="40% - 강조색2 4 4 4 2" xfId="17445" xr:uid="{0DD2A7FB-C9CE-4CAA-AF86-1E44AF8B71DA}"/>
    <cellStyle name="40% - 강조색2 4 4 4 2 2" xfId="39494" xr:uid="{6C383292-A705-42CB-BE55-74EFE09240E6}"/>
    <cellStyle name="40% - 강조색2 4 4 4 3" xfId="28474" xr:uid="{80FD7862-B506-4436-8935-A75C96CF85D3}"/>
    <cellStyle name="40% - 강조색2 4 4 4 4" xfId="54630" xr:uid="{7EDD0B16-24FA-40EB-B842-D922EF64822A}"/>
    <cellStyle name="40% - 강조색2 4 4 5" xfId="11935" xr:uid="{60247D50-4A4F-4B2A-A051-E9039438A34C}"/>
    <cellStyle name="40% - 강조색2 4 4 5 2" xfId="33984" xr:uid="{DF098D7E-BE99-4C99-9B48-A648B4159A8D}"/>
    <cellStyle name="40% - 강조색2 4 4 6" xfId="22964" xr:uid="{208C1B54-9522-4898-B4F0-899C660F3BCA}"/>
    <cellStyle name="40% - 강조색2 4 4 7" xfId="49121" xr:uid="{B6D9CBAD-4C93-47EE-9D34-5AAB3C44C5E5}"/>
    <cellStyle name="40% - 강조색2 4 5" xfId="1557" xr:uid="{8604DED0-5488-4CAE-9E06-062A9C4A87D8}"/>
    <cellStyle name="40% - 강조색2 4 5 2" xfId="4333" xr:uid="{C4AD239D-4695-40BC-BCC1-C0B99C108C77}"/>
    <cellStyle name="40% - 강조색2 4 5 2 2" xfId="9859" xr:uid="{D67FF789-3251-493A-8D36-D4B954DD6D49}"/>
    <cellStyle name="40% - 강조색2 4 5 2 2 2" xfId="20888" xr:uid="{8F44EEF8-7DB3-484D-B64A-A61ADFB8EB95}"/>
    <cellStyle name="40% - 강조색2 4 5 2 2 2 2" xfId="42937" xr:uid="{899B9092-FEAA-4D94-8493-C69EA3FCD120}"/>
    <cellStyle name="40% - 강조색2 4 5 2 2 3" xfId="31917" xr:uid="{A34586DD-C33B-4D86-A587-393C310A3E51}"/>
    <cellStyle name="40% - 강조색2 4 5 2 3" xfId="15378" xr:uid="{5FB712BC-6FE8-4C9E-BA72-ECB733D002E7}"/>
    <cellStyle name="40% - 강조색2 4 5 2 3 2" xfId="37427" xr:uid="{FA91DA0D-FA49-4218-A164-6FC39BDE5974}"/>
    <cellStyle name="40% - 강조색2 4 5 2 4" xfId="26407" xr:uid="{CD9A1474-B4CB-4DA1-929E-F5790EAE9D34}"/>
    <cellStyle name="40% - 강조색2 4 5 2 5" xfId="52565" xr:uid="{661412BE-D57B-4EB9-8A3E-258340DBF335}"/>
    <cellStyle name="40% - 강조색2 4 5 3" xfId="7104" xr:uid="{CAA627CA-2D76-46B9-9E0E-AD9529A29BFE}"/>
    <cellStyle name="40% - 강조색2 4 5 3 2" xfId="18133" xr:uid="{E4B9E087-1D0F-4136-97B1-AB8E1E10BB3B}"/>
    <cellStyle name="40% - 강조색2 4 5 3 2 2" xfId="40182" xr:uid="{67286FE7-DF3A-455F-B84B-E54C32A58ADE}"/>
    <cellStyle name="40% - 강조색2 4 5 3 3" xfId="29162" xr:uid="{8447E252-A14B-4B80-BD92-71E90A250BAC}"/>
    <cellStyle name="40% - 강조색2 4 5 4" xfId="12623" xr:uid="{5EDEBE53-8700-4933-91B4-01085D4A7BBE}"/>
    <cellStyle name="40% - 강조색2 4 5 4 2" xfId="34672" xr:uid="{B9CA4872-7DC0-4435-808F-268DBEF261FE}"/>
    <cellStyle name="40% - 강조색2 4 5 5" xfId="23652" xr:uid="{73041181-76D2-4153-8842-A4F81611B0CE}"/>
    <cellStyle name="40% - 강조색2 4 5 6" xfId="49810" xr:uid="{F84EC779-CCE7-4321-8E75-C3911B925E1F}"/>
    <cellStyle name="40% - 강조색2 4 6" xfId="2957" xr:uid="{32C5E223-AAF6-439B-AABB-D69D4F9FC9BA}"/>
    <cellStyle name="40% - 강조색2 4 6 2" xfId="8483" xr:uid="{C6CFF5FD-9A50-446D-8B44-575CB00DBEAB}"/>
    <cellStyle name="40% - 강조색2 4 6 2 2" xfId="19512" xr:uid="{9FE96CEA-8665-4549-B055-0AA7B535AE15}"/>
    <cellStyle name="40% - 강조색2 4 6 2 2 2" xfId="41561" xr:uid="{21ED50A9-0C3E-4CC3-B7EA-D73E2C375EE0}"/>
    <cellStyle name="40% - 강조색2 4 6 2 3" xfId="30541" xr:uid="{C6701256-C90C-49C6-933F-033CED7AFB5D}"/>
    <cellStyle name="40% - 강조색2 4 6 3" xfId="14002" xr:uid="{4301D865-064B-4C1F-8758-3D1B82291D7F}"/>
    <cellStyle name="40% - 강조색2 4 6 3 2" xfId="36051" xr:uid="{6ABA63F5-2528-495F-BA3F-8819DE71B87A}"/>
    <cellStyle name="40% - 강조색2 4 6 4" xfId="25031" xr:uid="{1BF7D94F-0586-4790-B833-27519CCA9AD8}"/>
    <cellStyle name="40% - 강조색2 4 6 5" xfId="51189" xr:uid="{9F18491D-F809-4C8D-AE9C-BA9B4FFF7147}"/>
    <cellStyle name="40% - 강조색2 4 7" xfId="5728" xr:uid="{274D6DC9-D04B-43F9-B04E-F102CF8EFD43}"/>
    <cellStyle name="40% - 강조색2 4 7 2" xfId="16757" xr:uid="{1711E2A0-13DC-40DC-957E-782C68CC77FC}"/>
    <cellStyle name="40% - 강조색2 4 7 2 2" xfId="38806" xr:uid="{E478F489-1DED-45AC-AE06-BB639B6BF9DB}"/>
    <cellStyle name="40% - 강조색2 4 7 3" xfId="27786" xr:uid="{53B74700-709B-4F5D-ABC8-AA88296A867B}"/>
    <cellStyle name="40% - 강조색2 4 7 4" xfId="53943" xr:uid="{805E5F0C-83BC-42C7-9C3B-E211793DB355}"/>
    <cellStyle name="40% - 강조색2 4 8" xfId="11247" xr:uid="{DD07235A-2BFB-4161-91EE-B56C15401F00}"/>
    <cellStyle name="40% - 강조색2 4 8 2" xfId="33296" xr:uid="{F0C7C29C-A759-4CBA-B161-280DDD8FC4B7}"/>
    <cellStyle name="40% - 강조색2 4 9" xfId="22276" xr:uid="{1864165A-B2C1-4024-ACA6-D64B4D7E6BA5}"/>
    <cellStyle name="40% - 강조색2 5" xfId="109" xr:uid="{00000000-0005-0000-0000-000064010000}"/>
    <cellStyle name="40% - 강조색2 5 10" xfId="48447" xr:uid="{8B215929-FC0B-43C2-8C22-33EECA8F81D5}"/>
    <cellStyle name="40% - 강조색2 5 2" xfId="238" xr:uid="{00000000-0005-0000-0000-000065010000}"/>
    <cellStyle name="40% - 강조색2 5 2 2" xfId="598" xr:uid="{00000000-0005-0000-0000-000066010000}"/>
    <cellStyle name="40% - 강조색2 5 2 2 2" xfId="1335" xr:uid="{C66F553D-04B2-454B-9A2A-0AE13518C6DB}"/>
    <cellStyle name="40% - 강조색2 5 2 2 2 2" xfId="2729" xr:uid="{D3D0F3AA-2251-44B4-AA47-1B61BD0A8CAB}"/>
    <cellStyle name="40% - 강조색2 5 2 2 2 2 2" xfId="5505" xr:uid="{03978066-3114-45B5-9605-56D9B39C3BAC}"/>
    <cellStyle name="40% - 강조색2 5 2 2 2 2 2 2" xfId="11031" xr:uid="{D81833D5-01EC-4AAD-A5B6-B04E2C535ABE}"/>
    <cellStyle name="40% - 강조색2 5 2 2 2 2 2 2 2" xfId="22060" xr:uid="{054D16F9-9A60-46FD-BE28-16E202469AB8}"/>
    <cellStyle name="40% - 강조색2 5 2 2 2 2 2 2 2 2" xfId="44109" xr:uid="{368AC652-24DB-4093-A120-46EB8B2D3EDC}"/>
    <cellStyle name="40% - 강조색2 5 2 2 2 2 2 2 3" xfId="33089" xr:uid="{47580778-5255-4B4A-96B4-3F8A4F5D9EE4}"/>
    <cellStyle name="40% - 강조색2 5 2 2 2 2 2 3" xfId="16550" xr:uid="{4FB5929A-FD6F-4586-9220-F5C84D49B90C}"/>
    <cellStyle name="40% - 강조색2 5 2 2 2 2 2 3 2" xfId="38599" xr:uid="{DDC44615-8542-49F6-BAF1-26F9F0A98C57}"/>
    <cellStyle name="40% - 강조색2 5 2 2 2 2 2 4" xfId="27579" xr:uid="{0B20DB5B-EB63-4B47-8EF8-C9C224AAE39B}"/>
    <cellStyle name="40% - 강조색2 5 2 2 2 2 2 5" xfId="53737" xr:uid="{C796C927-1DA0-490A-B08B-BF98DE516494}"/>
    <cellStyle name="40% - 강조색2 5 2 2 2 2 3" xfId="8276" xr:uid="{CFF5DBB4-6386-41BE-97DB-E56329F0FDFE}"/>
    <cellStyle name="40% - 강조색2 5 2 2 2 2 3 2" xfId="19305" xr:uid="{13530C77-E28A-480B-B006-C3B5ADF3FF12}"/>
    <cellStyle name="40% - 강조색2 5 2 2 2 2 3 2 2" xfId="41354" xr:uid="{1363F797-AA1C-4995-909C-BC1648614B5F}"/>
    <cellStyle name="40% - 강조색2 5 2 2 2 2 3 3" xfId="30334" xr:uid="{DC2CA7C0-2AF2-447F-B523-A25EF8B30EFE}"/>
    <cellStyle name="40% - 강조색2 5 2 2 2 2 4" xfId="13795" xr:uid="{7202E770-F965-43EC-96B1-EF0DD58E6D49}"/>
    <cellStyle name="40% - 강조색2 5 2 2 2 2 4 2" xfId="35844" xr:uid="{59FA0F71-C833-469B-9057-3CA138240C94}"/>
    <cellStyle name="40% - 강조색2 5 2 2 2 2 5" xfId="24824" xr:uid="{06E51ADF-C832-432C-9D5A-B0EFE0D04925}"/>
    <cellStyle name="40% - 강조색2 5 2 2 2 2 6" xfId="50982" xr:uid="{EDF3C5DF-5230-41DC-B6C2-A211028C430F}"/>
    <cellStyle name="40% - 강조색2 5 2 2 2 3" xfId="4129" xr:uid="{94A6F613-D742-4BA0-BD58-4C1AECA7480D}"/>
    <cellStyle name="40% - 강조색2 5 2 2 2 3 2" xfId="9655" xr:uid="{5F51F96A-D184-495D-B2AA-6B685879D913}"/>
    <cellStyle name="40% - 강조색2 5 2 2 2 3 2 2" xfId="20684" xr:uid="{9234C9C3-217C-4301-91D7-D237D9CA834B}"/>
    <cellStyle name="40% - 강조색2 5 2 2 2 3 2 2 2" xfId="42733" xr:uid="{9A4B68BE-E066-4F90-94B1-DBD29E3B6FDB}"/>
    <cellStyle name="40% - 강조색2 5 2 2 2 3 2 3" xfId="31713" xr:uid="{1925B7E9-E3C8-4230-9583-8B7A15457291}"/>
    <cellStyle name="40% - 강조색2 5 2 2 2 3 3" xfId="15174" xr:uid="{FB7526B3-6657-4930-B3EC-8982E1C247F6}"/>
    <cellStyle name="40% - 강조색2 5 2 2 2 3 3 2" xfId="37223" xr:uid="{0CAFC2B3-12A1-42B4-94CC-B7FE5E539BBD}"/>
    <cellStyle name="40% - 강조색2 5 2 2 2 3 4" xfId="26203" xr:uid="{D5F361AA-1739-4190-88DB-83016E5492D0}"/>
    <cellStyle name="40% - 강조색2 5 2 2 2 3 5" xfId="52361" xr:uid="{C1F7D4F8-BBD2-4082-BAD4-5AFA5DD71E93}"/>
    <cellStyle name="40% - 강조색2 5 2 2 2 4" xfId="6900" xr:uid="{E26947D0-06A8-472A-B95D-28A0214D07E3}"/>
    <cellStyle name="40% - 강조색2 5 2 2 2 4 2" xfId="17929" xr:uid="{FFB71A7A-FB55-4D24-850F-69933CFED8B6}"/>
    <cellStyle name="40% - 강조색2 5 2 2 2 4 2 2" xfId="39978" xr:uid="{4A401DAE-20AC-438C-9E0E-9109F937BE67}"/>
    <cellStyle name="40% - 강조색2 5 2 2 2 4 3" xfId="28958" xr:uid="{48A60C7E-065B-4FB0-BA96-1F74D5B783FA}"/>
    <cellStyle name="40% - 강조색2 5 2 2 2 4 4" xfId="55114" xr:uid="{26B07CBD-1BA8-429F-B9F0-4C9A45CB0163}"/>
    <cellStyle name="40% - 강조색2 5 2 2 2 5" xfId="12419" xr:uid="{FEAABD0D-E285-4FC2-951A-EC5B2C6FED3A}"/>
    <cellStyle name="40% - 강조색2 5 2 2 2 5 2" xfId="34468" xr:uid="{ED5EFB20-3D37-4B65-BB6F-1631528D6F8C}"/>
    <cellStyle name="40% - 강조색2 5 2 2 2 6" xfId="23448" xr:uid="{0451FA19-5A36-41BF-A023-C97806D62110}"/>
    <cellStyle name="40% - 강조색2 5 2 2 2 7" xfId="49605" xr:uid="{C837DE65-8CFC-4C98-B17E-99E6DC383D5B}"/>
    <cellStyle name="40% - 강조색2 5 2 2 3" xfId="2041" xr:uid="{9A90E00A-B128-482C-882D-D7C9735EC84D}"/>
    <cellStyle name="40% - 강조색2 5 2 2 3 2" xfId="4817" xr:uid="{615A02ED-3395-437B-94D4-F0469976ACB0}"/>
    <cellStyle name="40% - 강조색2 5 2 2 3 2 2" xfId="10343" xr:uid="{7F1772BC-8743-4FC5-97CE-A255712C2311}"/>
    <cellStyle name="40% - 강조색2 5 2 2 3 2 2 2" xfId="21372" xr:uid="{675C7DE2-332A-4145-8680-AB16538CE7D5}"/>
    <cellStyle name="40% - 강조색2 5 2 2 3 2 2 2 2" xfId="43421" xr:uid="{7FAFBD6E-824F-4A8A-B479-50D27038ED18}"/>
    <cellStyle name="40% - 강조색2 5 2 2 3 2 2 3" xfId="32401" xr:uid="{9A2D23E6-9017-4144-89A1-0A58F0B5A969}"/>
    <cellStyle name="40% - 강조색2 5 2 2 3 2 3" xfId="15862" xr:uid="{EDA97ABF-1145-42CC-8D40-0D5354E9CF56}"/>
    <cellStyle name="40% - 강조색2 5 2 2 3 2 3 2" xfId="37911" xr:uid="{9D4755C5-5556-4651-AFF5-82FF3257EE1A}"/>
    <cellStyle name="40% - 강조색2 5 2 2 3 2 4" xfId="26891" xr:uid="{E8FB4370-6832-4F64-9BE8-533FA2E06D8D}"/>
    <cellStyle name="40% - 강조색2 5 2 2 3 2 5" xfId="53049" xr:uid="{025E4979-69CD-49A7-A6A3-A2274B79A1C8}"/>
    <cellStyle name="40% - 강조색2 5 2 2 3 3" xfId="7588" xr:uid="{D8320637-E724-415F-B389-DAE080A1F0B2}"/>
    <cellStyle name="40% - 강조색2 5 2 2 3 3 2" xfId="18617" xr:uid="{C7F616A3-5239-4D04-934B-4F47F30B6D76}"/>
    <cellStyle name="40% - 강조색2 5 2 2 3 3 2 2" xfId="40666" xr:uid="{B6D2E6A0-1BCD-443E-AA6C-2B28B1AB23D6}"/>
    <cellStyle name="40% - 강조색2 5 2 2 3 3 3" xfId="29646" xr:uid="{56670310-EE80-4F7D-BA1E-4E11F4A51B30}"/>
    <cellStyle name="40% - 강조색2 5 2 2 3 4" xfId="13107" xr:uid="{BF33A71E-1CBA-4792-9E87-33ACFD3C9620}"/>
    <cellStyle name="40% - 강조색2 5 2 2 3 4 2" xfId="35156" xr:uid="{8B73BC48-153D-4A18-8B03-0201061159AF}"/>
    <cellStyle name="40% - 강조색2 5 2 2 3 5" xfId="24136" xr:uid="{74389358-5FD9-4BC3-AEFC-85980026CE9C}"/>
    <cellStyle name="40% - 강조색2 5 2 2 3 6" xfId="50294" xr:uid="{8B2E0267-C9C5-4440-AF8F-7327036D62E6}"/>
    <cellStyle name="40% - 강조색2 5 2 2 4" xfId="3441" xr:uid="{33CCEBC7-7764-4A23-BEEC-A7F7F50C1E71}"/>
    <cellStyle name="40% - 강조색2 5 2 2 4 2" xfId="8967" xr:uid="{D7E409DF-8346-498C-ADD0-02E8EB5772FE}"/>
    <cellStyle name="40% - 강조색2 5 2 2 4 2 2" xfId="19996" xr:uid="{3FCCF8A0-4448-46ED-B04D-2914E408B1AF}"/>
    <cellStyle name="40% - 강조색2 5 2 2 4 2 2 2" xfId="42045" xr:uid="{CA4B13EC-A742-4E4A-A69D-75B80F2C1988}"/>
    <cellStyle name="40% - 강조색2 5 2 2 4 2 3" xfId="31025" xr:uid="{02807C4D-F37D-4193-9B58-33836BEC6948}"/>
    <cellStyle name="40% - 강조색2 5 2 2 4 3" xfId="14486" xr:uid="{9686FE06-9A7E-49CD-917B-217783B37C76}"/>
    <cellStyle name="40% - 강조색2 5 2 2 4 3 2" xfId="36535" xr:uid="{30C0BB23-E744-4B2C-84E8-4025D5A13B09}"/>
    <cellStyle name="40% - 강조색2 5 2 2 4 4" xfId="25515" xr:uid="{909DD085-2B3D-4F18-BA49-A9AF62F164CF}"/>
    <cellStyle name="40% - 강조색2 5 2 2 4 5" xfId="51673" xr:uid="{13C96A1A-9696-454E-AFEB-806DCF2A2656}"/>
    <cellStyle name="40% - 강조색2 5 2 2 5" xfId="6212" xr:uid="{CAA330FD-0E6D-4174-87F8-6E9931026397}"/>
    <cellStyle name="40% - 강조색2 5 2 2 5 2" xfId="17241" xr:uid="{2EF00CCB-4827-48AB-B64A-3D83FD033CDC}"/>
    <cellStyle name="40% - 강조색2 5 2 2 5 2 2" xfId="39290" xr:uid="{3E1A69D4-F240-4149-8545-40EE3ECAE477}"/>
    <cellStyle name="40% - 강조색2 5 2 2 5 3" xfId="28270" xr:uid="{F41A91BA-32F5-4AA4-93CC-C9D68730FF34}"/>
    <cellStyle name="40% - 강조색2 5 2 2 5 4" xfId="54426" xr:uid="{84E24689-4D73-4DAF-B89F-EC0B8D5DE4D8}"/>
    <cellStyle name="40% - 강조색2 5 2 2 6" xfId="11731" xr:uid="{A034548A-7900-4701-B386-4B8FC97C38F8}"/>
    <cellStyle name="40% - 강조색2 5 2 2 6 2" xfId="33780" xr:uid="{310B7C0C-46C8-44F3-9BC0-9F881E04C36B}"/>
    <cellStyle name="40% - 강조색2 5 2 2 7" xfId="22760" xr:uid="{552AE920-0B90-4CFE-B4CC-3AB2472E0C9B}"/>
    <cellStyle name="40% - 강조색2 5 2 2 8" xfId="48917" xr:uid="{E9F887C6-9AF8-40A8-816E-287A3AC04FEE}"/>
    <cellStyle name="40% - 강조색2 5 2 3" xfId="993" xr:uid="{53CB910D-5A1E-493A-A880-298D142AA8DA}"/>
    <cellStyle name="40% - 강조색2 5 2 3 2" xfId="2387" xr:uid="{176577B2-5587-4CD7-9FDF-44E74A1B4D9A}"/>
    <cellStyle name="40% - 강조색2 5 2 3 2 2" xfId="5163" xr:uid="{A3166344-9797-49B2-B341-58A11A44F0D6}"/>
    <cellStyle name="40% - 강조색2 5 2 3 2 2 2" xfId="10689" xr:uid="{2604857B-010E-415B-994C-D50F46CD30CC}"/>
    <cellStyle name="40% - 강조색2 5 2 3 2 2 2 2" xfId="21718" xr:uid="{D19DCCDB-9597-4881-9546-9EBE0FC3E097}"/>
    <cellStyle name="40% - 강조색2 5 2 3 2 2 2 2 2" xfId="43767" xr:uid="{06010176-A3DF-462C-B03F-081BEE398941}"/>
    <cellStyle name="40% - 강조색2 5 2 3 2 2 2 3" xfId="32747" xr:uid="{8CCF3334-BA0A-491C-A8D4-B2EC3E64285B}"/>
    <cellStyle name="40% - 강조색2 5 2 3 2 2 3" xfId="16208" xr:uid="{0F861F57-4CE9-4E0C-BD50-3FBD798A7A50}"/>
    <cellStyle name="40% - 강조색2 5 2 3 2 2 3 2" xfId="38257" xr:uid="{34B90B8B-2AFD-4AAC-9D6C-5EBD97323FA4}"/>
    <cellStyle name="40% - 강조색2 5 2 3 2 2 4" xfId="27237" xr:uid="{48BD387F-021E-4770-9874-1F8051DB748D}"/>
    <cellStyle name="40% - 강조색2 5 2 3 2 2 5" xfId="53395" xr:uid="{11352A36-63B7-456A-9B7B-A4DA0E6C48F1}"/>
    <cellStyle name="40% - 강조색2 5 2 3 2 3" xfId="7934" xr:uid="{8FF75340-3D9F-4A19-92C7-2FBB284DD90E}"/>
    <cellStyle name="40% - 강조색2 5 2 3 2 3 2" xfId="18963" xr:uid="{24491EEF-E5C2-4402-B373-CC83D95F2E11}"/>
    <cellStyle name="40% - 강조색2 5 2 3 2 3 2 2" xfId="41012" xr:uid="{4B6AB6CE-A415-43D2-BF7E-F42071A14FAB}"/>
    <cellStyle name="40% - 강조색2 5 2 3 2 3 3" xfId="29992" xr:uid="{6B5C3371-50AE-4C36-A06D-F9641E3F59AB}"/>
    <cellStyle name="40% - 강조색2 5 2 3 2 4" xfId="13453" xr:uid="{4EE28EA9-5A24-4FEF-A6D3-928549A6BEC1}"/>
    <cellStyle name="40% - 강조색2 5 2 3 2 4 2" xfId="35502" xr:uid="{3EC7629F-7A1D-4F8C-8F6B-36C04AF9DC60}"/>
    <cellStyle name="40% - 강조색2 5 2 3 2 5" xfId="24482" xr:uid="{06E8F744-A930-4745-AC31-3D88695628B7}"/>
    <cellStyle name="40% - 강조색2 5 2 3 2 6" xfId="50640" xr:uid="{A0505A0E-005A-4ED0-80DF-A895CC769A69}"/>
    <cellStyle name="40% - 강조색2 5 2 3 3" xfId="3787" xr:uid="{858AA408-5E0C-4ED0-91D6-CA1917E0C39E}"/>
    <cellStyle name="40% - 강조색2 5 2 3 3 2" xfId="9313" xr:uid="{5EDDFBAA-FEDC-482D-ADA9-AD14E245232A}"/>
    <cellStyle name="40% - 강조색2 5 2 3 3 2 2" xfId="20342" xr:uid="{8F4250A0-6A1C-4D72-B507-61B740EF02CD}"/>
    <cellStyle name="40% - 강조색2 5 2 3 3 2 2 2" xfId="42391" xr:uid="{176F80DF-A8A7-4BC7-894F-511A7AF381E8}"/>
    <cellStyle name="40% - 강조색2 5 2 3 3 2 3" xfId="31371" xr:uid="{F57423BE-17C7-45CD-9868-01B909585A6D}"/>
    <cellStyle name="40% - 강조색2 5 2 3 3 3" xfId="14832" xr:uid="{5781D05D-3D36-43F4-9B07-9D542EB2A087}"/>
    <cellStyle name="40% - 강조색2 5 2 3 3 3 2" xfId="36881" xr:uid="{6685D094-479D-4D72-88BC-B58A384CB8CF}"/>
    <cellStyle name="40% - 강조색2 5 2 3 3 4" xfId="25861" xr:uid="{0B93BEBF-39A4-4F00-8BD2-5BFD8784CA86}"/>
    <cellStyle name="40% - 강조색2 5 2 3 3 5" xfId="52019" xr:uid="{E4E7037C-8831-4BBA-B866-3CE777B8BDBB}"/>
    <cellStyle name="40% - 강조색2 5 2 3 4" xfId="6558" xr:uid="{66DAEEE2-4820-4BED-93F6-9E9365E9D187}"/>
    <cellStyle name="40% - 강조색2 5 2 3 4 2" xfId="17587" xr:uid="{BFF3EC9E-AF6C-486C-9275-7891451091B3}"/>
    <cellStyle name="40% - 강조색2 5 2 3 4 2 2" xfId="39636" xr:uid="{F9745514-F1D4-4FC9-A32D-F1C836090AA9}"/>
    <cellStyle name="40% - 강조색2 5 2 3 4 3" xfId="28616" xr:uid="{0BA25959-9DB2-4E5A-9002-57D82AB3791F}"/>
    <cellStyle name="40% - 강조색2 5 2 3 4 4" xfId="54772" xr:uid="{329EBA6D-19F3-492B-B794-12990D8E8FCB}"/>
    <cellStyle name="40% - 강조색2 5 2 3 5" xfId="12077" xr:uid="{3DAC9E03-4C60-4FFF-B656-4CB162D7B6FB}"/>
    <cellStyle name="40% - 강조색2 5 2 3 5 2" xfId="34126" xr:uid="{4C9F10FD-C28A-4650-8F6A-254D6ED5D20D}"/>
    <cellStyle name="40% - 강조색2 5 2 3 6" xfId="23106" xr:uid="{E47BB7BE-DB5F-445F-A1FB-9143229A89CD}"/>
    <cellStyle name="40% - 강조색2 5 2 3 7" xfId="49263" xr:uid="{1F9864D8-9302-4153-9A4F-F5BB4D083A68}"/>
    <cellStyle name="40% - 강조색2 5 2 4" xfId="1699" xr:uid="{8E78363E-FE15-40FC-B144-33B7F93D4D2F}"/>
    <cellStyle name="40% - 강조색2 5 2 4 2" xfId="4475" xr:uid="{3AC9B3B8-39B7-434A-8007-1CE7F9C8D34C}"/>
    <cellStyle name="40% - 강조색2 5 2 4 2 2" xfId="10001" xr:uid="{1F893DAE-B9A6-4170-B24F-C27B96B2A53B}"/>
    <cellStyle name="40% - 강조색2 5 2 4 2 2 2" xfId="21030" xr:uid="{83A7D2FB-DDDF-47E0-892C-B78C144EBA18}"/>
    <cellStyle name="40% - 강조색2 5 2 4 2 2 2 2" xfId="43079" xr:uid="{A7851F31-E749-4CD6-8019-67A9E7E52CAF}"/>
    <cellStyle name="40% - 강조색2 5 2 4 2 2 3" xfId="32059" xr:uid="{00FDA927-0C45-491F-9282-6D58CBC9E11A}"/>
    <cellStyle name="40% - 강조색2 5 2 4 2 3" xfId="15520" xr:uid="{36680100-AE62-4A27-AA7F-446AF04BA7CD}"/>
    <cellStyle name="40% - 강조색2 5 2 4 2 3 2" xfId="37569" xr:uid="{53B8DDF3-7272-431B-8E2F-6E40C7E1B8DB}"/>
    <cellStyle name="40% - 강조색2 5 2 4 2 4" xfId="26549" xr:uid="{DE8FDAD2-F2CA-4909-BB03-29F45915DD3A}"/>
    <cellStyle name="40% - 강조색2 5 2 4 2 5" xfId="52707" xr:uid="{23683DB5-A84D-4D2D-AB08-456301DE20AB}"/>
    <cellStyle name="40% - 강조색2 5 2 4 3" xfId="7246" xr:uid="{A00A66BF-78D9-4A9D-A0E5-C5703A691711}"/>
    <cellStyle name="40% - 강조색2 5 2 4 3 2" xfId="18275" xr:uid="{A9C40750-1F7A-44E7-ACDB-7404627F36AD}"/>
    <cellStyle name="40% - 강조색2 5 2 4 3 2 2" xfId="40324" xr:uid="{8B8E0A06-939B-458C-BFC1-2E5B63E62A74}"/>
    <cellStyle name="40% - 강조색2 5 2 4 3 3" xfId="29304" xr:uid="{CD844B76-B9AA-4C63-BD87-5226B6036D48}"/>
    <cellStyle name="40% - 강조색2 5 2 4 4" xfId="12765" xr:uid="{02B84260-9414-43A6-8E5F-B7EC92B92136}"/>
    <cellStyle name="40% - 강조색2 5 2 4 4 2" xfId="34814" xr:uid="{3595A765-C995-41CF-999E-8434E3F08740}"/>
    <cellStyle name="40% - 강조색2 5 2 4 5" xfId="23794" xr:uid="{F20046F8-46D4-4959-B65A-741AB517887A}"/>
    <cellStyle name="40% - 강조색2 5 2 4 6" xfId="49952" xr:uid="{676E4341-A00A-464E-8460-792D3AD5DBA2}"/>
    <cellStyle name="40% - 강조색2 5 2 5" xfId="3099" xr:uid="{A7216023-4A9E-4A7C-821B-5686DDFE375D}"/>
    <cellStyle name="40% - 강조색2 5 2 5 2" xfId="8625" xr:uid="{042B43AA-9DB1-42F3-A09B-51CF7992A62C}"/>
    <cellStyle name="40% - 강조색2 5 2 5 2 2" xfId="19654" xr:uid="{A2A419DF-4118-4D81-BA2C-86F03D1E65B4}"/>
    <cellStyle name="40% - 강조색2 5 2 5 2 2 2" xfId="41703" xr:uid="{4D467AF4-CC44-4C38-BA80-D6C1AC16AA55}"/>
    <cellStyle name="40% - 강조색2 5 2 5 2 3" xfId="30683" xr:uid="{109D6D98-DB09-49C2-BDD8-6C701ED4BF82}"/>
    <cellStyle name="40% - 강조색2 5 2 5 3" xfId="14144" xr:uid="{BE33AB81-FEA8-4F71-8394-C569F137316B}"/>
    <cellStyle name="40% - 강조색2 5 2 5 3 2" xfId="36193" xr:uid="{3CFD5412-4DA9-4125-B204-D0AB162ADF89}"/>
    <cellStyle name="40% - 강조색2 5 2 5 4" xfId="25173" xr:uid="{174395B3-E591-48B9-9FE6-9E633BCF2B13}"/>
    <cellStyle name="40% - 강조색2 5 2 5 5" xfId="51331" xr:uid="{45FD82C4-3AB7-4C76-BF9D-2AA33EE29260}"/>
    <cellStyle name="40% - 강조색2 5 2 6" xfId="5870" xr:uid="{925323A7-48EC-40B2-8309-009949297006}"/>
    <cellStyle name="40% - 강조색2 5 2 6 2" xfId="16899" xr:uid="{AE5EB0C7-172B-4909-B054-2E33A0E2C10C}"/>
    <cellStyle name="40% - 강조색2 5 2 6 2 2" xfId="38948" xr:uid="{0C4A42B2-3639-48E3-8BBB-FD6AFF1B61D1}"/>
    <cellStyle name="40% - 강조색2 5 2 6 3" xfId="27928" xr:uid="{6DDB9CB0-4A03-4BE5-BB05-9251E93A2723}"/>
    <cellStyle name="40% - 강조색2 5 2 6 4" xfId="54085" xr:uid="{AD8F4A2B-2C9D-46AB-8135-33A65AF1E10F}"/>
    <cellStyle name="40% - 강조색2 5 2 7" xfId="11389" xr:uid="{1A929363-9573-4DD5-AEFC-F8AEE78A6278}"/>
    <cellStyle name="40% - 강조색2 5 2 7 2" xfId="33438" xr:uid="{79038F25-EB9A-4A07-B2C6-41D35992EF2D}"/>
    <cellStyle name="40% - 강조색2 5 2 8" xfId="22418" xr:uid="{6B7CD7F1-84A8-46B9-9B93-0904C167D4E7}"/>
    <cellStyle name="40% - 강조색2 5 2 9" xfId="48576" xr:uid="{38E92A7E-E6FF-4E21-A0C6-C5AB461D7354}"/>
    <cellStyle name="40% - 강조색2 5 3" xfId="469" xr:uid="{00000000-0005-0000-0000-000067010000}"/>
    <cellStyle name="40% - 강조색2 5 3 2" xfId="1206" xr:uid="{71AAA165-C8DA-48A7-B682-D736A5AF2918}"/>
    <cellStyle name="40% - 강조색2 5 3 2 2" xfId="2600" xr:uid="{3D4B5126-D4AD-4F56-B8E7-4EAC1B62A92E}"/>
    <cellStyle name="40% - 강조색2 5 3 2 2 2" xfId="5376" xr:uid="{D5DDB91F-2BAA-4795-BE17-F19135DB2AFB}"/>
    <cellStyle name="40% - 강조색2 5 3 2 2 2 2" xfId="10902" xr:uid="{E1A697DC-0783-42F7-8A38-0AC830D207D7}"/>
    <cellStyle name="40% - 강조색2 5 3 2 2 2 2 2" xfId="21931" xr:uid="{C9B7A702-4FE1-44A2-A44E-40D84F1D31A8}"/>
    <cellStyle name="40% - 강조색2 5 3 2 2 2 2 2 2" xfId="43980" xr:uid="{4F93E1B0-CC0D-41A5-8F4A-F88623E65468}"/>
    <cellStyle name="40% - 강조색2 5 3 2 2 2 2 3" xfId="32960" xr:uid="{5937C1A9-884F-4FDA-AED0-31386B30147D}"/>
    <cellStyle name="40% - 강조색2 5 3 2 2 2 3" xfId="16421" xr:uid="{6E3CA395-BE37-4A93-84CD-32C05F287B99}"/>
    <cellStyle name="40% - 강조색2 5 3 2 2 2 3 2" xfId="38470" xr:uid="{A3F06E6E-E109-4D8F-B156-AF883EF80F13}"/>
    <cellStyle name="40% - 강조색2 5 3 2 2 2 4" xfId="27450" xr:uid="{3501CE36-E2EA-4F17-91F0-B7498314BDED}"/>
    <cellStyle name="40% - 강조색2 5 3 2 2 2 5" xfId="53608" xr:uid="{6C13290D-026E-465C-84BA-76F7EEE7065A}"/>
    <cellStyle name="40% - 강조색2 5 3 2 2 3" xfId="8147" xr:uid="{519BFE80-BD0E-4C43-A44F-CC2FB6028703}"/>
    <cellStyle name="40% - 강조색2 5 3 2 2 3 2" xfId="19176" xr:uid="{59B73911-1312-45A8-B36B-63BE4B4ED4C8}"/>
    <cellStyle name="40% - 강조색2 5 3 2 2 3 2 2" xfId="41225" xr:uid="{118467A2-767C-4C41-80DB-6B9E5B12A072}"/>
    <cellStyle name="40% - 강조색2 5 3 2 2 3 3" xfId="30205" xr:uid="{7D21F65F-3C0B-4F18-AD55-83D2CFBE7CA4}"/>
    <cellStyle name="40% - 강조색2 5 3 2 2 4" xfId="13666" xr:uid="{C6474689-038C-4AEE-B776-AB6588E5F3E7}"/>
    <cellStyle name="40% - 강조색2 5 3 2 2 4 2" xfId="35715" xr:uid="{2A474BD1-B5F5-4DA6-B8A2-F285EB2F962A}"/>
    <cellStyle name="40% - 강조색2 5 3 2 2 5" xfId="24695" xr:uid="{805A5E93-95FF-4B71-B7FE-63C9984C2E35}"/>
    <cellStyle name="40% - 강조색2 5 3 2 2 6" xfId="50853" xr:uid="{6F0DC39F-C7E1-4528-A230-A48ADC8F9205}"/>
    <cellStyle name="40% - 강조색2 5 3 2 3" xfId="4000" xr:uid="{CD4BBF7F-D9AE-45FC-9163-0C2538BC0892}"/>
    <cellStyle name="40% - 강조색2 5 3 2 3 2" xfId="9526" xr:uid="{39F071FE-1861-48E1-8D61-07A4558C8288}"/>
    <cellStyle name="40% - 강조색2 5 3 2 3 2 2" xfId="20555" xr:uid="{E91AC797-DA8C-4E2A-8364-22D3C2B91B66}"/>
    <cellStyle name="40% - 강조색2 5 3 2 3 2 2 2" xfId="42604" xr:uid="{E61B2C04-18DC-488C-B4B1-205DBCC124D0}"/>
    <cellStyle name="40% - 강조색2 5 3 2 3 2 3" xfId="31584" xr:uid="{37374317-6A81-4433-A3F3-76B9FE876B19}"/>
    <cellStyle name="40% - 강조색2 5 3 2 3 3" xfId="15045" xr:uid="{0F04E37B-3A5A-47C8-8361-CB9824236177}"/>
    <cellStyle name="40% - 강조색2 5 3 2 3 3 2" xfId="37094" xr:uid="{47204141-0688-4E15-B73F-D9BB9908795B}"/>
    <cellStyle name="40% - 강조색2 5 3 2 3 4" xfId="26074" xr:uid="{B61EA077-5055-4BB4-8C30-5194050A52DA}"/>
    <cellStyle name="40% - 강조색2 5 3 2 3 5" xfId="52232" xr:uid="{710AA628-A8C9-4C6A-9398-397B498BE61B}"/>
    <cellStyle name="40% - 강조색2 5 3 2 4" xfId="6771" xr:uid="{382F25E7-24F3-45B0-BB18-8CAC123533A7}"/>
    <cellStyle name="40% - 강조색2 5 3 2 4 2" xfId="17800" xr:uid="{FC36873C-0B53-4831-871B-9B99D7439DCF}"/>
    <cellStyle name="40% - 강조색2 5 3 2 4 2 2" xfId="39849" xr:uid="{C63A1F9B-3383-40EC-8FE2-E36CE9E685F7}"/>
    <cellStyle name="40% - 강조색2 5 3 2 4 3" xfId="28829" xr:uid="{4159F462-EFFE-4959-81F8-F310ADA1A4A8}"/>
    <cellStyle name="40% - 강조색2 5 3 2 4 4" xfId="54985" xr:uid="{13B956CC-CF5B-4968-AECA-1D34F4DFB8D4}"/>
    <cellStyle name="40% - 강조색2 5 3 2 5" xfId="12290" xr:uid="{F6BE134A-7D7E-466B-A95E-9E29C72DCA6E}"/>
    <cellStyle name="40% - 강조색2 5 3 2 5 2" xfId="34339" xr:uid="{0394112B-4BFB-4383-9BBB-56B0426807D5}"/>
    <cellStyle name="40% - 강조색2 5 3 2 6" xfId="23319" xr:uid="{6E621031-3B51-4361-9404-58ACEFA58282}"/>
    <cellStyle name="40% - 강조색2 5 3 2 7" xfId="49476" xr:uid="{528E08E7-BBEF-4F3A-B086-C6B814B76466}"/>
    <cellStyle name="40% - 강조색2 5 3 3" xfId="1912" xr:uid="{A76F0A4C-5408-4DC0-9B28-6C7AD51F82D7}"/>
    <cellStyle name="40% - 강조색2 5 3 3 2" xfId="4688" xr:uid="{A43B417C-BA6F-491D-BB97-E001E4F2FF20}"/>
    <cellStyle name="40% - 강조색2 5 3 3 2 2" xfId="10214" xr:uid="{85E3D4AC-525C-4192-BB08-A81DF821E648}"/>
    <cellStyle name="40% - 강조색2 5 3 3 2 2 2" xfId="21243" xr:uid="{950A98B8-E906-405E-A05B-E3C2C59E969C}"/>
    <cellStyle name="40% - 강조색2 5 3 3 2 2 2 2" xfId="43292" xr:uid="{5813C87B-7D57-49A3-B6F7-3998E0C43755}"/>
    <cellStyle name="40% - 강조색2 5 3 3 2 2 3" xfId="32272" xr:uid="{19A1F67C-1EEB-4AA5-8E23-C307522282CF}"/>
    <cellStyle name="40% - 강조색2 5 3 3 2 3" xfId="15733" xr:uid="{2BB949F3-8178-47C0-9905-05461E0779E4}"/>
    <cellStyle name="40% - 강조색2 5 3 3 2 3 2" xfId="37782" xr:uid="{955EB2C9-708D-49BF-9809-27987AD75F47}"/>
    <cellStyle name="40% - 강조색2 5 3 3 2 4" xfId="26762" xr:uid="{714E7B33-2760-461E-B505-BBE828C6E1BF}"/>
    <cellStyle name="40% - 강조색2 5 3 3 2 5" xfId="52920" xr:uid="{4B33F0E2-0AE6-4C1D-9032-7D52185A6242}"/>
    <cellStyle name="40% - 강조색2 5 3 3 3" xfId="7459" xr:uid="{6AC05AE3-3F52-4383-80F7-C0C2A94D9EB3}"/>
    <cellStyle name="40% - 강조색2 5 3 3 3 2" xfId="18488" xr:uid="{59FAC3A6-5118-4B0D-AFB6-2BEC0E9652A3}"/>
    <cellStyle name="40% - 강조색2 5 3 3 3 2 2" xfId="40537" xr:uid="{EF8A2CE9-A63B-48A8-917E-6DEAB12D46B3}"/>
    <cellStyle name="40% - 강조색2 5 3 3 3 3" xfId="29517" xr:uid="{1B1C1124-14C9-49CD-9F2E-98DAB3F4B2F2}"/>
    <cellStyle name="40% - 강조색2 5 3 3 4" xfId="12978" xr:uid="{71C80D6F-2F45-4DDB-9CCB-26BC82ABE143}"/>
    <cellStyle name="40% - 강조색2 5 3 3 4 2" xfId="35027" xr:uid="{D4F23942-C17E-497E-B23A-2D4847987D3C}"/>
    <cellStyle name="40% - 강조색2 5 3 3 5" xfId="24007" xr:uid="{7C836EB8-6EE4-44EB-9222-120F46548684}"/>
    <cellStyle name="40% - 강조색2 5 3 3 6" xfId="50165" xr:uid="{0EFCB1DB-3E7E-4D5D-BB07-945F4640F0A8}"/>
    <cellStyle name="40% - 강조색2 5 3 4" xfId="3312" xr:uid="{AE40DF5F-F556-41D8-B742-CEB9D335E2F1}"/>
    <cellStyle name="40% - 강조색2 5 3 4 2" xfId="8838" xr:uid="{DAA7471C-2C7A-47FB-A433-A5A855C56AAC}"/>
    <cellStyle name="40% - 강조색2 5 3 4 2 2" xfId="19867" xr:uid="{F827CFAC-10BC-4F99-979A-DD39ABEE2AD4}"/>
    <cellStyle name="40% - 강조색2 5 3 4 2 2 2" xfId="41916" xr:uid="{AEE563E3-31EC-45AD-926D-1114B42B1B61}"/>
    <cellStyle name="40% - 강조색2 5 3 4 2 3" xfId="30896" xr:uid="{32F09E29-8502-429C-86DB-89F81EAB7D45}"/>
    <cellStyle name="40% - 강조색2 5 3 4 3" xfId="14357" xr:uid="{1D645BA3-352E-4363-AB2B-105DE66CAAD0}"/>
    <cellStyle name="40% - 강조색2 5 3 4 3 2" xfId="36406" xr:uid="{A0640AFE-54A5-4C43-B8D4-63AB9B274DE5}"/>
    <cellStyle name="40% - 강조색2 5 3 4 4" xfId="25386" xr:uid="{1692267B-3730-4692-8384-384C9C397BAC}"/>
    <cellStyle name="40% - 강조색2 5 3 4 5" xfId="51544" xr:uid="{39C38F58-46B4-469D-BA53-0BFA220080B9}"/>
    <cellStyle name="40% - 강조색2 5 3 5" xfId="6083" xr:uid="{BDC59400-2AAB-4A6E-9187-C155B870C0C4}"/>
    <cellStyle name="40% - 강조색2 5 3 5 2" xfId="17112" xr:uid="{EE8E52E6-2B27-434D-8EAE-556F0E0DF620}"/>
    <cellStyle name="40% - 강조색2 5 3 5 2 2" xfId="39161" xr:uid="{B27E2077-BDB1-4128-A822-AA95FCB306C3}"/>
    <cellStyle name="40% - 강조색2 5 3 5 3" xfId="28141" xr:uid="{E61EC689-B0D3-48B5-845F-147FB6BD52A5}"/>
    <cellStyle name="40% - 강조색2 5 3 5 4" xfId="54297" xr:uid="{230A3B21-74D2-476B-A03D-FCFFA1771200}"/>
    <cellStyle name="40% - 강조색2 5 3 6" xfId="11602" xr:uid="{803B3CBF-B8B3-40D9-9B8C-541966B2D8D0}"/>
    <cellStyle name="40% - 강조색2 5 3 6 2" xfId="33651" xr:uid="{2023C8A7-905E-4F8F-A6E7-4D9E6D862555}"/>
    <cellStyle name="40% - 강조색2 5 3 7" xfId="22631" xr:uid="{C4337B8B-6A03-4245-BD35-F30A83862D58}"/>
    <cellStyle name="40% - 강조색2 5 3 8" xfId="48788" xr:uid="{032F4BEB-1D0F-4539-861B-52BEFB361CE5}"/>
    <cellStyle name="40% - 강조색2 5 4" xfId="864" xr:uid="{9D810A8D-9F4E-4E59-BA9A-F8CD43C37247}"/>
    <cellStyle name="40% - 강조색2 5 4 2" xfId="2258" xr:uid="{E4354BC8-3DED-407F-9543-E45317E61983}"/>
    <cellStyle name="40% - 강조색2 5 4 2 2" xfId="5034" xr:uid="{07873794-712E-4C4A-9D90-E6795D60C109}"/>
    <cellStyle name="40% - 강조색2 5 4 2 2 2" xfId="10560" xr:uid="{45A8E1E2-BB3D-4271-936E-AB953D5F38F6}"/>
    <cellStyle name="40% - 강조색2 5 4 2 2 2 2" xfId="21589" xr:uid="{64124041-9023-4382-9478-32C9CFB4B4CE}"/>
    <cellStyle name="40% - 강조색2 5 4 2 2 2 2 2" xfId="43638" xr:uid="{B3E49E95-ABD2-40F5-835C-5AD186F15CA0}"/>
    <cellStyle name="40% - 강조색2 5 4 2 2 2 3" xfId="32618" xr:uid="{4ABA1853-8719-451A-806C-83E3A9580B26}"/>
    <cellStyle name="40% - 강조색2 5 4 2 2 3" xfId="16079" xr:uid="{D7F30478-BC43-4508-BA0D-457415251EAF}"/>
    <cellStyle name="40% - 강조색2 5 4 2 2 3 2" xfId="38128" xr:uid="{528DE753-31FF-4FD2-A291-76CD29A51DDD}"/>
    <cellStyle name="40% - 강조색2 5 4 2 2 4" xfId="27108" xr:uid="{8B3A2926-7A9B-417F-88C4-B7D716C8ADBA}"/>
    <cellStyle name="40% - 강조색2 5 4 2 2 5" xfId="53266" xr:uid="{09D1A083-887F-4772-974C-43CE89FA70FD}"/>
    <cellStyle name="40% - 강조색2 5 4 2 3" xfId="7805" xr:uid="{D16ED141-ED28-467D-8147-B7E5E86A4177}"/>
    <cellStyle name="40% - 강조색2 5 4 2 3 2" xfId="18834" xr:uid="{8A9CD4C2-02D5-4214-9075-55D2C02BD072}"/>
    <cellStyle name="40% - 강조색2 5 4 2 3 2 2" xfId="40883" xr:uid="{6ECEA890-E9F4-43C8-9B07-595E07BF8594}"/>
    <cellStyle name="40% - 강조색2 5 4 2 3 3" xfId="29863" xr:uid="{C2DCC428-855B-4053-BD47-4DF365E14FCA}"/>
    <cellStyle name="40% - 강조색2 5 4 2 4" xfId="13324" xr:uid="{FA943466-87FA-4E58-8C5F-02B46EBF14B5}"/>
    <cellStyle name="40% - 강조색2 5 4 2 4 2" xfId="35373" xr:uid="{A36D3E86-8065-44DB-9348-D6B5BB400E19}"/>
    <cellStyle name="40% - 강조색2 5 4 2 5" xfId="24353" xr:uid="{6349B159-6C70-4227-805E-AB7400FAFD98}"/>
    <cellStyle name="40% - 강조색2 5 4 2 6" xfId="50511" xr:uid="{6326C7BB-FBE5-4886-9B69-D169985E419E}"/>
    <cellStyle name="40% - 강조색2 5 4 3" xfId="3658" xr:uid="{3486DC26-1AFC-4ED6-9020-3FEE49287DED}"/>
    <cellStyle name="40% - 강조색2 5 4 3 2" xfId="9184" xr:uid="{87B61684-1271-4188-A275-345A3C052097}"/>
    <cellStyle name="40% - 강조색2 5 4 3 2 2" xfId="20213" xr:uid="{B41D503A-1401-4421-8530-CD459640129B}"/>
    <cellStyle name="40% - 강조색2 5 4 3 2 2 2" xfId="42262" xr:uid="{99CB1ECC-2ED8-4EBC-9D50-591B7935DD18}"/>
    <cellStyle name="40% - 강조색2 5 4 3 2 3" xfId="31242" xr:uid="{F848C2FA-B207-4A47-8896-0570BA933411}"/>
    <cellStyle name="40% - 강조색2 5 4 3 3" xfId="14703" xr:uid="{457F099A-8E93-477E-942B-D1A37BDE1DC3}"/>
    <cellStyle name="40% - 강조색2 5 4 3 3 2" xfId="36752" xr:uid="{F142EBE4-FF98-4901-A0B2-4F0851ADE626}"/>
    <cellStyle name="40% - 강조색2 5 4 3 4" xfId="25732" xr:uid="{C1F54D12-07AB-471D-A223-6F1EC50D51D4}"/>
    <cellStyle name="40% - 강조색2 5 4 3 5" xfId="51890" xr:uid="{DAE5A288-D580-466D-9857-37ABE124AB06}"/>
    <cellStyle name="40% - 강조색2 5 4 4" xfId="6429" xr:uid="{0310CF59-5C36-43DF-81A8-384BE18FE7B7}"/>
    <cellStyle name="40% - 강조색2 5 4 4 2" xfId="17458" xr:uid="{BD8BA54E-2BFA-42FA-8830-8A12EFDA526E}"/>
    <cellStyle name="40% - 강조색2 5 4 4 2 2" xfId="39507" xr:uid="{8E317886-B6BC-472F-84A5-EDE9115C490A}"/>
    <cellStyle name="40% - 강조색2 5 4 4 3" xfId="28487" xr:uid="{0C92139D-D387-4547-9FDC-3EE51F249149}"/>
    <cellStyle name="40% - 강조색2 5 4 4 4" xfId="54643" xr:uid="{53CDB316-826C-4A49-8D95-C6AFD0FC03A7}"/>
    <cellStyle name="40% - 강조색2 5 4 5" xfId="11948" xr:uid="{ABFE976C-4025-4F7F-A20B-9FD973A4877F}"/>
    <cellStyle name="40% - 강조색2 5 4 5 2" xfId="33997" xr:uid="{3752AB6E-0272-4063-B2E0-975AAA1293D4}"/>
    <cellStyle name="40% - 강조색2 5 4 6" xfId="22977" xr:uid="{DDAD50E4-03D1-486A-A00D-10EB6D339825}"/>
    <cellStyle name="40% - 강조색2 5 4 7" xfId="49134" xr:uid="{02323433-9DDC-422E-901B-2B2C77C5A714}"/>
    <cellStyle name="40% - 강조색2 5 5" xfId="1570" xr:uid="{B42E1FA5-E36F-440C-B14B-19A036BF25E3}"/>
    <cellStyle name="40% - 강조색2 5 5 2" xfId="4346" xr:uid="{C140FA24-E126-47D9-A677-EB327B8AFA4E}"/>
    <cellStyle name="40% - 강조색2 5 5 2 2" xfId="9872" xr:uid="{4BAF2F06-8E3A-4095-B066-E46C7C6C1710}"/>
    <cellStyle name="40% - 강조색2 5 5 2 2 2" xfId="20901" xr:uid="{0AB02E0C-3747-4229-92B3-E74BB3B94157}"/>
    <cellStyle name="40% - 강조색2 5 5 2 2 2 2" xfId="42950" xr:uid="{9A5E355A-C995-4A41-9E87-2CF96FA32D79}"/>
    <cellStyle name="40% - 강조색2 5 5 2 2 3" xfId="31930" xr:uid="{D392E108-DD1D-4E6A-B9C1-59C17873F2BE}"/>
    <cellStyle name="40% - 강조색2 5 5 2 3" xfId="15391" xr:uid="{0E57939B-F3B4-475F-A3EE-98CB311D4E75}"/>
    <cellStyle name="40% - 강조색2 5 5 2 3 2" xfId="37440" xr:uid="{8D3766F4-1F4D-4544-A948-61F77739FD65}"/>
    <cellStyle name="40% - 강조색2 5 5 2 4" xfId="26420" xr:uid="{323F652E-1C66-42D9-BEF3-EB8F7C5B661A}"/>
    <cellStyle name="40% - 강조색2 5 5 2 5" xfId="52578" xr:uid="{58409BC1-C29A-4847-B340-19C1B0D49F11}"/>
    <cellStyle name="40% - 강조색2 5 5 3" xfId="7117" xr:uid="{68A17DC7-5AAC-47F8-BE41-445C0A476CFF}"/>
    <cellStyle name="40% - 강조색2 5 5 3 2" xfId="18146" xr:uid="{89E0B70B-E5AE-4569-8FAD-F02295B237A7}"/>
    <cellStyle name="40% - 강조색2 5 5 3 2 2" xfId="40195" xr:uid="{3A354D0B-9BA2-4670-AAD9-FC6269034BEA}"/>
    <cellStyle name="40% - 강조색2 5 5 3 3" xfId="29175" xr:uid="{3103D86F-F1D6-400F-9155-907975C39361}"/>
    <cellStyle name="40% - 강조색2 5 5 4" xfId="12636" xr:uid="{AA3E550D-C7AD-42FE-A0FC-5F97AA61BA06}"/>
    <cellStyle name="40% - 강조색2 5 5 4 2" xfId="34685" xr:uid="{BDB67106-FB7F-4E72-BF4C-C096110CE7BC}"/>
    <cellStyle name="40% - 강조색2 5 5 5" xfId="23665" xr:uid="{3EC00E42-0CED-4811-903A-01E80F6EEF11}"/>
    <cellStyle name="40% - 강조색2 5 5 6" xfId="49823" xr:uid="{B2F41EEB-70E9-439D-9776-97AC5F59DC17}"/>
    <cellStyle name="40% - 강조색2 5 6" xfId="2970" xr:uid="{4B8A9BC7-0E03-464A-9131-C9A548C67EA2}"/>
    <cellStyle name="40% - 강조색2 5 6 2" xfId="8496" xr:uid="{D5ED6ACE-A044-452F-9C21-3F5E6FEA0105}"/>
    <cellStyle name="40% - 강조색2 5 6 2 2" xfId="19525" xr:uid="{DADBACA5-09EE-48C5-8EFC-66416F31C967}"/>
    <cellStyle name="40% - 강조색2 5 6 2 2 2" xfId="41574" xr:uid="{5D679F6C-5989-4414-B108-631EF6D02649}"/>
    <cellStyle name="40% - 강조색2 5 6 2 3" xfId="30554" xr:uid="{DF20E611-E0C6-4033-B8D9-2FAB0ECCC2C0}"/>
    <cellStyle name="40% - 강조색2 5 6 3" xfId="14015" xr:uid="{8D89D3D8-B8F5-4D2C-AE95-02B432AD435E}"/>
    <cellStyle name="40% - 강조색2 5 6 3 2" xfId="36064" xr:uid="{AB49F67C-6F0D-4ED0-B7C6-7E7288B9C39A}"/>
    <cellStyle name="40% - 강조색2 5 6 4" xfId="25044" xr:uid="{C141A106-966C-4BD4-84B1-5CF3FD564019}"/>
    <cellStyle name="40% - 강조색2 5 6 5" xfId="51202" xr:uid="{5C51DBC4-DF33-4F81-847E-7D64505A6980}"/>
    <cellStyle name="40% - 강조색2 5 7" xfId="5741" xr:uid="{C2EAEEB7-1168-425A-A3DD-9F34AAB4C98C}"/>
    <cellStyle name="40% - 강조색2 5 7 2" xfId="16770" xr:uid="{B68277E3-D2C1-4E65-ABB3-AFCFA4D64DFF}"/>
    <cellStyle name="40% - 강조색2 5 7 2 2" xfId="38819" xr:uid="{820E93DF-6344-4794-8531-9F594E5C29A8}"/>
    <cellStyle name="40% - 강조색2 5 7 3" xfId="27799" xr:uid="{94E9F050-1EBB-40B4-9445-9ADE4E71CB1D}"/>
    <cellStyle name="40% - 강조색2 5 7 4" xfId="53956" xr:uid="{54910FF0-41DE-4FD4-9746-F1EAFB0D6D83}"/>
    <cellStyle name="40% - 강조색2 5 8" xfId="11260" xr:uid="{D5E91F61-3555-4943-931C-A49FD117ECC9}"/>
    <cellStyle name="40% - 강조색2 5 8 2" xfId="33309" xr:uid="{59609D41-A196-437E-9A94-FD06A850F612}"/>
    <cellStyle name="40% - 강조색2 5 9" xfId="22289" xr:uid="{F7BC6704-0B95-4A47-A3A8-4DFE9BD4F35F}"/>
    <cellStyle name="40% - 강조색2 6" xfId="123" xr:uid="{00000000-0005-0000-0000-000068010000}"/>
    <cellStyle name="40% - 강조색2 6 10" xfId="48461" xr:uid="{09DD77B6-BB4B-45A9-BDF2-15A45D5CF400}"/>
    <cellStyle name="40% - 강조색2 6 2" xfId="252" xr:uid="{00000000-0005-0000-0000-000069010000}"/>
    <cellStyle name="40% - 강조색2 6 2 2" xfId="612" xr:uid="{00000000-0005-0000-0000-00006A010000}"/>
    <cellStyle name="40% - 강조색2 6 2 2 2" xfId="1349" xr:uid="{3B8106BA-E4E5-4A5C-B1EE-17BA5CAFBD78}"/>
    <cellStyle name="40% - 강조색2 6 2 2 2 2" xfId="2743" xr:uid="{2F13866F-EBDB-4432-841B-864AC6B55A28}"/>
    <cellStyle name="40% - 강조색2 6 2 2 2 2 2" xfId="5519" xr:uid="{63C3C7CA-269C-46CD-8377-87B46A0016F2}"/>
    <cellStyle name="40% - 강조색2 6 2 2 2 2 2 2" xfId="11045" xr:uid="{9A7174D5-0077-4AA9-A9F6-EF69E0C39A54}"/>
    <cellStyle name="40% - 강조색2 6 2 2 2 2 2 2 2" xfId="22074" xr:uid="{113D9E03-0976-4342-A5D9-E1A5E0858DB1}"/>
    <cellStyle name="40% - 강조색2 6 2 2 2 2 2 2 2 2" xfId="44123" xr:uid="{A0D017BD-8330-49D4-A69A-2AD1BF2F4BCF}"/>
    <cellStyle name="40% - 강조색2 6 2 2 2 2 2 2 3" xfId="33103" xr:uid="{5840AAA8-0D9B-4B61-8752-62E50013D222}"/>
    <cellStyle name="40% - 강조색2 6 2 2 2 2 2 3" xfId="16564" xr:uid="{297978C6-ED30-4EB5-9AF1-C5B52421128A}"/>
    <cellStyle name="40% - 강조색2 6 2 2 2 2 2 3 2" xfId="38613" xr:uid="{9C1998CC-DA76-491D-BA49-4605E9A02E6D}"/>
    <cellStyle name="40% - 강조색2 6 2 2 2 2 2 4" xfId="27593" xr:uid="{E08E0539-675D-45BC-93B0-EB7DC3353ACE}"/>
    <cellStyle name="40% - 강조색2 6 2 2 2 2 2 5" xfId="53751" xr:uid="{6D7353FA-4E33-4E6A-B303-3501936D00AB}"/>
    <cellStyle name="40% - 강조색2 6 2 2 2 2 3" xfId="8290" xr:uid="{2EE7EC0A-1BA3-42C7-B569-A96AAB06C56E}"/>
    <cellStyle name="40% - 강조색2 6 2 2 2 2 3 2" xfId="19319" xr:uid="{29C5F2C1-D9FB-4F65-8002-671A8A3A51A6}"/>
    <cellStyle name="40% - 강조색2 6 2 2 2 2 3 2 2" xfId="41368" xr:uid="{818F2F30-500C-4D0C-A3CB-5069637BE0DA}"/>
    <cellStyle name="40% - 강조색2 6 2 2 2 2 3 3" xfId="30348" xr:uid="{EA3A07B8-A4B9-47C9-980E-C8AF4EA3C695}"/>
    <cellStyle name="40% - 강조색2 6 2 2 2 2 4" xfId="13809" xr:uid="{D20BE814-D1E6-4885-81EB-99F3F2E2385B}"/>
    <cellStyle name="40% - 강조색2 6 2 2 2 2 4 2" xfId="35858" xr:uid="{1C56AE52-3284-4758-9D0D-A201516843EE}"/>
    <cellStyle name="40% - 강조색2 6 2 2 2 2 5" xfId="24838" xr:uid="{D26C64D0-A60D-4B4F-AE2A-9A2F45300649}"/>
    <cellStyle name="40% - 강조색2 6 2 2 2 2 6" xfId="50996" xr:uid="{AFD0D822-8BE1-43FE-9301-EF305C3C4F68}"/>
    <cellStyle name="40% - 강조색2 6 2 2 2 3" xfId="4143" xr:uid="{5DA99FD7-6EFE-4170-9FE4-FBC8D22F5751}"/>
    <cellStyle name="40% - 강조색2 6 2 2 2 3 2" xfId="9669" xr:uid="{399A360B-2B60-4048-A520-98F191A56EB4}"/>
    <cellStyle name="40% - 강조색2 6 2 2 2 3 2 2" xfId="20698" xr:uid="{3BDCFBD6-43B9-46CD-9552-926DE19B4DA9}"/>
    <cellStyle name="40% - 강조색2 6 2 2 2 3 2 2 2" xfId="42747" xr:uid="{4567C0D5-6799-4C5B-9B61-17C1C761B410}"/>
    <cellStyle name="40% - 강조색2 6 2 2 2 3 2 3" xfId="31727" xr:uid="{DCD441F9-F15D-4A5E-AFCC-D401C75D81A3}"/>
    <cellStyle name="40% - 강조색2 6 2 2 2 3 3" xfId="15188" xr:uid="{A178297A-95A7-4CBD-AC2A-B78D75B76A25}"/>
    <cellStyle name="40% - 강조색2 6 2 2 2 3 3 2" xfId="37237" xr:uid="{C2309519-9743-4265-ACAB-8DE82CE9A752}"/>
    <cellStyle name="40% - 강조색2 6 2 2 2 3 4" xfId="26217" xr:uid="{EF884E6F-56C4-4B6F-BDA8-650B30B22C51}"/>
    <cellStyle name="40% - 강조색2 6 2 2 2 3 5" xfId="52375" xr:uid="{6C5D1ECC-88C6-470F-8476-DDAD3893F989}"/>
    <cellStyle name="40% - 강조색2 6 2 2 2 4" xfId="6914" xr:uid="{FF5552AD-CF8C-4711-9F6B-89C40D620976}"/>
    <cellStyle name="40% - 강조색2 6 2 2 2 4 2" xfId="17943" xr:uid="{13F0CEDC-FF59-4E68-AE00-BD417C7614F6}"/>
    <cellStyle name="40% - 강조색2 6 2 2 2 4 2 2" xfId="39992" xr:uid="{7701BD58-8C22-41E1-AD80-C73509A980F0}"/>
    <cellStyle name="40% - 강조색2 6 2 2 2 4 3" xfId="28972" xr:uid="{2F90EE74-5F39-47D3-A4C4-3B57E42DF243}"/>
    <cellStyle name="40% - 강조색2 6 2 2 2 4 4" xfId="55128" xr:uid="{B5A3BECC-4B02-497B-B24C-5E2A3DCF2A95}"/>
    <cellStyle name="40% - 강조색2 6 2 2 2 5" xfId="12433" xr:uid="{6A554D51-115F-4494-9336-3D58B79C4588}"/>
    <cellStyle name="40% - 강조색2 6 2 2 2 5 2" xfId="34482" xr:uid="{816A63AE-6EA2-42AF-A057-21F1FBDB147C}"/>
    <cellStyle name="40% - 강조색2 6 2 2 2 6" xfId="23462" xr:uid="{ECD64A4A-7954-4D7F-A0B3-CC5A7B9E32DB}"/>
    <cellStyle name="40% - 강조색2 6 2 2 2 7" xfId="49619" xr:uid="{C0ECD134-CCCB-4B1E-A771-14705D7D9426}"/>
    <cellStyle name="40% - 강조색2 6 2 2 3" xfId="2055" xr:uid="{709424B2-DE48-4CC8-B217-C3C636790EF8}"/>
    <cellStyle name="40% - 강조색2 6 2 2 3 2" xfId="4831" xr:uid="{D797940C-57C8-46B2-92C3-640A0CB13780}"/>
    <cellStyle name="40% - 강조색2 6 2 2 3 2 2" xfId="10357" xr:uid="{5AD76A2B-AC1F-4A13-8F32-AB92F28DF369}"/>
    <cellStyle name="40% - 강조색2 6 2 2 3 2 2 2" xfId="21386" xr:uid="{D242393C-48A9-4E95-9B14-66C7172F9207}"/>
    <cellStyle name="40% - 강조색2 6 2 2 3 2 2 2 2" xfId="43435" xr:uid="{B5778098-FD0E-4926-BF92-721C2D92C64B}"/>
    <cellStyle name="40% - 강조색2 6 2 2 3 2 2 3" xfId="32415" xr:uid="{8588A265-42BD-43BD-A18E-1C0469EB3953}"/>
    <cellStyle name="40% - 강조색2 6 2 2 3 2 3" xfId="15876" xr:uid="{059A6D99-0C05-4DFC-BF97-98B0D7D5EDA5}"/>
    <cellStyle name="40% - 강조색2 6 2 2 3 2 3 2" xfId="37925" xr:uid="{5F9F83DB-CDAE-4A44-B3C8-066879B66BCB}"/>
    <cellStyle name="40% - 강조색2 6 2 2 3 2 4" xfId="26905" xr:uid="{78B79DDD-649E-443B-AB60-1516A7A6906B}"/>
    <cellStyle name="40% - 강조색2 6 2 2 3 2 5" xfId="53063" xr:uid="{0A44D2B2-735A-4474-8B74-A15B486CAB5B}"/>
    <cellStyle name="40% - 강조색2 6 2 2 3 3" xfId="7602" xr:uid="{DBB60381-A88C-4BF5-8D22-93B542092D8F}"/>
    <cellStyle name="40% - 강조색2 6 2 2 3 3 2" xfId="18631" xr:uid="{D120BE3E-5847-42FB-89B3-272E5B96599E}"/>
    <cellStyle name="40% - 강조색2 6 2 2 3 3 2 2" xfId="40680" xr:uid="{29AB32EA-E414-4F5D-ADC8-89E707EDE9E7}"/>
    <cellStyle name="40% - 강조색2 6 2 2 3 3 3" xfId="29660" xr:uid="{C4BD4B96-2DD0-43E8-823B-94100BEBE056}"/>
    <cellStyle name="40% - 강조색2 6 2 2 3 4" xfId="13121" xr:uid="{5116FB20-6A38-4A5A-8E1B-E5ECBA0E0B7E}"/>
    <cellStyle name="40% - 강조색2 6 2 2 3 4 2" xfId="35170" xr:uid="{A88AB665-FD35-46A5-B832-92BEFD505D96}"/>
    <cellStyle name="40% - 강조색2 6 2 2 3 5" xfId="24150" xr:uid="{921F034A-1B61-48A1-B44C-339580AE0803}"/>
    <cellStyle name="40% - 강조색2 6 2 2 3 6" xfId="50308" xr:uid="{32513C15-0786-462E-980F-A0357865985C}"/>
    <cellStyle name="40% - 강조색2 6 2 2 4" xfId="3455" xr:uid="{4B300496-F587-4458-8E1C-AD3AB1DF1913}"/>
    <cellStyle name="40% - 강조색2 6 2 2 4 2" xfId="8981" xr:uid="{FC21CD24-9C8A-49A3-B93E-35B2D6694F9F}"/>
    <cellStyle name="40% - 강조색2 6 2 2 4 2 2" xfId="20010" xr:uid="{03C7000A-BCC6-4E98-A7E9-0D901C1E7CD9}"/>
    <cellStyle name="40% - 강조색2 6 2 2 4 2 2 2" xfId="42059" xr:uid="{FCFF438F-5BE4-4690-9D29-CA35D2A2F2E6}"/>
    <cellStyle name="40% - 강조색2 6 2 2 4 2 3" xfId="31039" xr:uid="{4D068742-18E2-4AAC-8492-4FB3D5BC0B8F}"/>
    <cellStyle name="40% - 강조색2 6 2 2 4 3" xfId="14500" xr:uid="{B82D7A4A-548D-48F4-81EB-DF6756D4C8B2}"/>
    <cellStyle name="40% - 강조색2 6 2 2 4 3 2" xfId="36549" xr:uid="{97FBAA60-C98B-4189-92A3-A6CD36DD9D36}"/>
    <cellStyle name="40% - 강조색2 6 2 2 4 4" xfId="25529" xr:uid="{64BCA39E-9EDA-468C-8ABB-ABD2E6833CC0}"/>
    <cellStyle name="40% - 강조색2 6 2 2 4 5" xfId="51687" xr:uid="{A3164319-2CBB-4785-AEF9-62B353FAD4A7}"/>
    <cellStyle name="40% - 강조색2 6 2 2 5" xfId="6226" xr:uid="{7B1217ED-3B46-48E5-AE2E-85A7A91D8FE2}"/>
    <cellStyle name="40% - 강조색2 6 2 2 5 2" xfId="17255" xr:uid="{0102F62F-D604-4176-9A1A-E251EF2A836D}"/>
    <cellStyle name="40% - 강조색2 6 2 2 5 2 2" xfId="39304" xr:uid="{BA1CEDA9-E50D-4A46-B229-6FF03F868B5F}"/>
    <cellStyle name="40% - 강조색2 6 2 2 5 3" xfId="28284" xr:uid="{730ACAC3-87B4-46EA-A0BF-705CE32C0EAA}"/>
    <cellStyle name="40% - 강조색2 6 2 2 5 4" xfId="54440" xr:uid="{1CDCD758-1A31-446C-849F-9C295A021FE8}"/>
    <cellStyle name="40% - 강조색2 6 2 2 6" xfId="11745" xr:uid="{985AB046-F2E4-48EB-98EA-B47DB74A1CB8}"/>
    <cellStyle name="40% - 강조색2 6 2 2 6 2" xfId="33794" xr:uid="{C6804A0B-DC20-4A2A-9F5F-627187189C7D}"/>
    <cellStyle name="40% - 강조색2 6 2 2 7" xfId="22774" xr:uid="{9396B603-9807-4DAD-8413-88B43542D9D8}"/>
    <cellStyle name="40% - 강조색2 6 2 2 8" xfId="48931" xr:uid="{6806C6E3-3762-4119-9167-DF0F027CD89B}"/>
    <cellStyle name="40% - 강조색2 6 2 3" xfId="1007" xr:uid="{CCCC2715-AF06-4CFF-86F2-AC066DB10580}"/>
    <cellStyle name="40% - 강조색2 6 2 3 2" xfId="2401" xr:uid="{8D3A92E6-B007-4A87-85D1-9115AA4CD467}"/>
    <cellStyle name="40% - 강조색2 6 2 3 2 2" xfId="5177" xr:uid="{26D52FD8-E154-4502-A48E-1E594A061677}"/>
    <cellStyle name="40% - 강조색2 6 2 3 2 2 2" xfId="10703" xr:uid="{91C3A196-8018-45B4-861A-8C06DC03B24D}"/>
    <cellStyle name="40% - 강조색2 6 2 3 2 2 2 2" xfId="21732" xr:uid="{E34DB0F4-084C-43FD-9FCC-38E728D21C65}"/>
    <cellStyle name="40% - 강조색2 6 2 3 2 2 2 2 2" xfId="43781" xr:uid="{B1B0C097-4A69-4539-AD9A-87032CD4FEE8}"/>
    <cellStyle name="40% - 강조색2 6 2 3 2 2 2 3" xfId="32761" xr:uid="{A8A9D14D-02B3-452D-A9B8-31ACF7DC7DBB}"/>
    <cellStyle name="40% - 강조색2 6 2 3 2 2 3" xfId="16222" xr:uid="{8010E8DA-1561-4B67-B0F1-1C39F8F040A1}"/>
    <cellStyle name="40% - 강조색2 6 2 3 2 2 3 2" xfId="38271" xr:uid="{32DDD94C-22CB-4F24-AACD-9C28D5440794}"/>
    <cellStyle name="40% - 강조색2 6 2 3 2 2 4" xfId="27251" xr:uid="{1269E2EF-C99B-48CA-8B9A-36574653CAD2}"/>
    <cellStyle name="40% - 강조색2 6 2 3 2 2 5" xfId="53409" xr:uid="{DC4CE5E6-F1C8-401A-94FE-C741172B82CF}"/>
    <cellStyle name="40% - 강조색2 6 2 3 2 3" xfId="7948" xr:uid="{04746502-AFAD-4104-A7AE-4EA2E9BB8890}"/>
    <cellStyle name="40% - 강조색2 6 2 3 2 3 2" xfId="18977" xr:uid="{05D8148B-9A98-4FA6-8F38-915593E765D0}"/>
    <cellStyle name="40% - 강조색2 6 2 3 2 3 2 2" xfId="41026" xr:uid="{0DDE2C6C-849F-4E01-935D-23B11D879D26}"/>
    <cellStyle name="40% - 강조색2 6 2 3 2 3 3" xfId="30006" xr:uid="{D14BB901-6463-4D0A-BBD4-6AAB767E1B45}"/>
    <cellStyle name="40% - 강조색2 6 2 3 2 4" xfId="13467" xr:uid="{16ED705E-FDB4-426E-947F-4D0597C8504A}"/>
    <cellStyle name="40% - 강조색2 6 2 3 2 4 2" xfId="35516" xr:uid="{1D8FE350-8AD3-4EAF-805A-ADAA41FC48FE}"/>
    <cellStyle name="40% - 강조색2 6 2 3 2 5" xfId="24496" xr:uid="{B80BCADF-13A3-4FA3-8430-6F4FA723E377}"/>
    <cellStyle name="40% - 강조색2 6 2 3 2 6" xfId="50654" xr:uid="{AB7C2310-12FA-4F01-8588-25B7F2A46F0F}"/>
    <cellStyle name="40% - 강조색2 6 2 3 3" xfId="3801" xr:uid="{2BD7A5B9-F517-4D5B-A09A-83C0F0E3BD20}"/>
    <cellStyle name="40% - 강조색2 6 2 3 3 2" xfId="9327" xr:uid="{56858958-A7FD-4831-8C43-18BD2C0FBF19}"/>
    <cellStyle name="40% - 강조색2 6 2 3 3 2 2" xfId="20356" xr:uid="{6758148F-B6FF-430D-BCA8-A9FFCACE4EE4}"/>
    <cellStyle name="40% - 강조색2 6 2 3 3 2 2 2" xfId="42405" xr:uid="{68E77305-A48A-4A36-A782-41D64903E668}"/>
    <cellStyle name="40% - 강조색2 6 2 3 3 2 3" xfId="31385" xr:uid="{6FB36AAA-2345-4707-89AD-32CF0067D0F5}"/>
    <cellStyle name="40% - 강조색2 6 2 3 3 3" xfId="14846" xr:uid="{20258A54-8DA1-496A-AD61-1D43AD0EA594}"/>
    <cellStyle name="40% - 강조색2 6 2 3 3 3 2" xfId="36895" xr:uid="{0429446F-5288-4FC9-9AB8-840F31AB169F}"/>
    <cellStyle name="40% - 강조색2 6 2 3 3 4" xfId="25875" xr:uid="{36502CC3-2F67-4C63-8FC4-9604FA8CF365}"/>
    <cellStyle name="40% - 강조색2 6 2 3 3 5" xfId="52033" xr:uid="{31DAB0A9-FC66-433C-BF54-D97DF70F3A7D}"/>
    <cellStyle name="40% - 강조색2 6 2 3 4" xfId="6572" xr:uid="{E710B0FC-B619-45F3-8D40-C7B792F5FE19}"/>
    <cellStyle name="40% - 강조색2 6 2 3 4 2" xfId="17601" xr:uid="{BE2FC42E-2B27-4708-80B2-11AE5F50CED0}"/>
    <cellStyle name="40% - 강조색2 6 2 3 4 2 2" xfId="39650" xr:uid="{0914B624-50E4-42DD-B5DB-6147054D718C}"/>
    <cellStyle name="40% - 강조색2 6 2 3 4 3" xfId="28630" xr:uid="{D8DA0E83-1C26-4396-A067-C39D4433088A}"/>
    <cellStyle name="40% - 강조색2 6 2 3 4 4" xfId="54786" xr:uid="{23960C56-EC3F-498A-90C6-DD0318CFA550}"/>
    <cellStyle name="40% - 강조색2 6 2 3 5" xfId="12091" xr:uid="{E0FB4AEF-49D5-4263-BD5B-B3C2C97D2DC9}"/>
    <cellStyle name="40% - 강조색2 6 2 3 5 2" xfId="34140" xr:uid="{1E0090FE-C677-4A8B-A083-5E57C0DC4571}"/>
    <cellStyle name="40% - 강조색2 6 2 3 6" xfId="23120" xr:uid="{1203C540-9BD7-4451-A35D-04696FFD0F12}"/>
    <cellStyle name="40% - 강조색2 6 2 3 7" xfId="49277" xr:uid="{DE5AC3F6-1192-4B96-B5C2-79898697CABF}"/>
    <cellStyle name="40% - 강조색2 6 2 4" xfId="1713" xr:uid="{4A0FE82E-14B9-473B-AB48-E67A1923DF23}"/>
    <cellStyle name="40% - 강조색2 6 2 4 2" xfId="4489" xr:uid="{6D5B786A-2739-489A-868C-FE3A96AF5957}"/>
    <cellStyle name="40% - 강조색2 6 2 4 2 2" xfId="10015" xr:uid="{6F9942A7-DBDA-4E72-82E3-67265735AD73}"/>
    <cellStyle name="40% - 강조색2 6 2 4 2 2 2" xfId="21044" xr:uid="{95EDC838-9C00-49E0-AA1A-DBE7DC5367DB}"/>
    <cellStyle name="40% - 강조색2 6 2 4 2 2 2 2" xfId="43093" xr:uid="{0FC6712E-9B11-427E-B1AE-4FAB7449BF51}"/>
    <cellStyle name="40% - 강조색2 6 2 4 2 2 3" xfId="32073" xr:uid="{C46BBCE2-9E4E-4EDD-9ED7-FA61A808F1ED}"/>
    <cellStyle name="40% - 강조색2 6 2 4 2 3" xfId="15534" xr:uid="{CBBC8EE9-5623-45A5-B40E-A81C1BC304E6}"/>
    <cellStyle name="40% - 강조색2 6 2 4 2 3 2" xfId="37583" xr:uid="{99D66AB3-DEF1-4D8F-B587-25B4D246309D}"/>
    <cellStyle name="40% - 강조색2 6 2 4 2 4" xfId="26563" xr:uid="{47D59F5D-585C-4C52-9C94-1287FEBEC070}"/>
    <cellStyle name="40% - 강조색2 6 2 4 2 5" xfId="52721" xr:uid="{94071FEF-6D6F-438B-8F55-DC571A54C00C}"/>
    <cellStyle name="40% - 강조색2 6 2 4 3" xfId="7260" xr:uid="{B4CD7504-812F-4A4F-9F68-C653307F608D}"/>
    <cellStyle name="40% - 강조색2 6 2 4 3 2" xfId="18289" xr:uid="{44223439-B225-426D-ACCD-AAD5F6596FB0}"/>
    <cellStyle name="40% - 강조색2 6 2 4 3 2 2" xfId="40338" xr:uid="{58DE1EF7-04CB-42FA-9166-A1EE4F229872}"/>
    <cellStyle name="40% - 강조색2 6 2 4 3 3" xfId="29318" xr:uid="{8743E476-CF9D-41EF-9E37-0A3D519FC1AA}"/>
    <cellStyle name="40% - 강조색2 6 2 4 4" xfId="12779" xr:uid="{C16720C5-3388-4410-8B48-32556A3B3678}"/>
    <cellStyle name="40% - 강조색2 6 2 4 4 2" xfId="34828" xr:uid="{40154D72-85B0-4632-B291-7DD5DFFC7357}"/>
    <cellStyle name="40% - 강조색2 6 2 4 5" xfId="23808" xr:uid="{1D752A90-3566-4BE5-8819-EA4867CA4DB9}"/>
    <cellStyle name="40% - 강조색2 6 2 4 6" xfId="49966" xr:uid="{41F8A000-E1D8-41BB-8F0D-F30DD01D0CB6}"/>
    <cellStyle name="40% - 강조색2 6 2 5" xfId="3113" xr:uid="{992B07C5-E4CD-40E0-8155-0AF8319EA99E}"/>
    <cellStyle name="40% - 강조색2 6 2 5 2" xfId="8639" xr:uid="{11156978-13CD-4DF3-AC3F-DE396AE2E159}"/>
    <cellStyle name="40% - 강조색2 6 2 5 2 2" xfId="19668" xr:uid="{B65C3DD0-2EC8-4114-B719-F22FC4FCE754}"/>
    <cellStyle name="40% - 강조색2 6 2 5 2 2 2" xfId="41717" xr:uid="{EFD3B001-26CC-4FE4-B37B-C485B659B14B}"/>
    <cellStyle name="40% - 강조색2 6 2 5 2 3" xfId="30697" xr:uid="{17D054E8-0D8D-4063-92D4-899BA1F238A0}"/>
    <cellStyle name="40% - 강조색2 6 2 5 3" xfId="14158" xr:uid="{4131FDCF-EF7F-4339-A0FA-37D8F0F39166}"/>
    <cellStyle name="40% - 강조색2 6 2 5 3 2" xfId="36207" xr:uid="{B6A4F8CA-2333-436E-9733-443A70321FE5}"/>
    <cellStyle name="40% - 강조색2 6 2 5 4" xfId="25187" xr:uid="{A8AEF2F5-690E-4670-B1B7-BB4E7A5EEF37}"/>
    <cellStyle name="40% - 강조색2 6 2 5 5" xfId="51345" xr:uid="{8B8726A8-BFAD-4F08-B510-44E702AED432}"/>
    <cellStyle name="40% - 강조색2 6 2 6" xfId="5884" xr:uid="{EF699F85-20F6-4CC0-B308-7F272C80D783}"/>
    <cellStyle name="40% - 강조색2 6 2 6 2" xfId="16913" xr:uid="{0465971D-D88B-4F9B-9B86-DA60A911DAC6}"/>
    <cellStyle name="40% - 강조색2 6 2 6 2 2" xfId="38962" xr:uid="{42BC2845-2CE9-4231-8CBB-D930B46AF2A0}"/>
    <cellStyle name="40% - 강조색2 6 2 6 3" xfId="27942" xr:uid="{85883995-3DA0-41FC-A917-27F68B6DC1C3}"/>
    <cellStyle name="40% - 강조색2 6 2 6 4" xfId="54099" xr:uid="{D490B5CB-EBBD-4963-BD94-17B7CE846176}"/>
    <cellStyle name="40% - 강조색2 6 2 7" xfId="11403" xr:uid="{E6174803-EE9B-45F0-B763-4FC01B324E74}"/>
    <cellStyle name="40% - 강조색2 6 2 7 2" xfId="33452" xr:uid="{9E193ED1-81B8-4139-83CB-7E147D154590}"/>
    <cellStyle name="40% - 강조색2 6 2 8" xfId="22432" xr:uid="{688EBC74-C54E-4EAD-A8DF-01009B3D723D}"/>
    <cellStyle name="40% - 강조색2 6 2 9" xfId="48590" xr:uid="{5F8BD378-9BCE-4B8E-94CC-694B17380AFD}"/>
    <cellStyle name="40% - 강조색2 6 3" xfId="483" xr:uid="{00000000-0005-0000-0000-00006B010000}"/>
    <cellStyle name="40% - 강조색2 6 3 2" xfId="1220" xr:uid="{CFA5FE6C-9A94-4BDD-81D0-90FEB5529671}"/>
    <cellStyle name="40% - 강조색2 6 3 2 2" xfId="2614" xr:uid="{E4859644-AEBC-4557-9E50-40EFC15B7DD8}"/>
    <cellStyle name="40% - 강조색2 6 3 2 2 2" xfId="5390" xr:uid="{AD918643-2E98-4606-9719-68050E32C716}"/>
    <cellStyle name="40% - 강조색2 6 3 2 2 2 2" xfId="10916" xr:uid="{0834991C-AD57-4A0A-B120-38A6FC3F3EE8}"/>
    <cellStyle name="40% - 강조색2 6 3 2 2 2 2 2" xfId="21945" xr:uid="{67106B9A-4B55-49B7-A7BE-33D4FCF70E03}"/>
    <cellStyle name="40% - 강조색2 6 3 2 2 2 2 2 2" xfId="43994" xr:uid="{FF84B139-873B-4DD7-AC37-1FF3ED701EE5}"/>
    <cellStyle name="40% - 강조색2 6 3 2 2 2 2 3" xfId="32974" xr:uid="{0F95F261-F58E-45AF-9A39-A38266085A8C}"/>
    <cellStyle name="40% - 강조색2 6 3 2 2 2 3" xfId="16435" xr:uid="{6EBCC2B9-64CA-45F7-9BFB-8BB75DB958BD}"/>
    <cellStyle name="40% - 강조색2 6 3 2 2 2 3 2" xfId="38484" xr:uid="{ABCE4E1D-2CC5-44C7-9725-9CF8D48109BD}"/>
    <cellStyle name="40% - 강조색2 6 3 2 2 2 4" xfId="27464" xr:uid="{E9688CC2-56BD-47B5-9050-ED710DA42BBE}"/>
    <cellStyle name="40% - 강조색2 6 3 2 2 2 5" xfId="53622" xr:uid="{254B22DE-B986-46A1-B0F8-8B91F2AD2484}"/>
    <cellStyle name="40% - 강조색2 6 3 2 2 3" xfId="8161" xr:uid="{81BC8A3C-41DA-458D-996A-B72DC762D7A6}"/>
    <cellStyle name="40% - 강조색2 6 3 2 2 3 2" xfId="19190" xr:uid="{99F70C51-1057-424F-8A18-D85017C91E27}"/>
    <cellStyle name="40% - 강조색2 6 3 2 2 3 2 2" xfId="41239" xr:uid="{353F4F6C-1B0E-465E-BED5-2080117C7069}"/>
    <cellStyle name="40% - 강조색2 6 3 2 2 3 3" xfId="30219" xr:uid="{8987F15C-697F-49F8-A199-22D30894FCAD}"/>
    <cellStyle name="40% - 강조색2 6 3 2 2 4" xfId="13680" xr:uid="{D36C52FA-F7C3-464E-B993-9F40B1F8510B}"/>
    <cellStyle name="40% - 강조색2 6 3 2 2 4 2" xfId="35729" xr:uid="{854EB841-A736-4202-BE54-0F90C44BB8A8}"/>
    <cellStyle name="40% - 강조색2 6 3 2 2 5" xfId="24709" xr:uid="{9E8C4A64-2B60-4AAC-A3B1-8F147AA314CF}"/>
    <cellStyle name="40% - 강조색2 6 3 2 2 6" xfId="50867" xr:uid="{2C6BC1E7-DA22-4F78-ABB8-B39BB0AFC635}"/>
    <cellStyle name="40% - 강조색2 6 3 2 3" xfId="4014" xr:uid="{4A42E5DE-B975-4BAD-B4A7-DEA16E58EFBB}"/>
    <cellStyle name="40% - 강조색2 6 3 2 3 2" xfId="9540" xr:uid="{39D3A8DA-FF7B-410F-BA34-338D118BD3B9}"/>
    <cellStyle name="40% - 강조색2 6 3 2 3 2 2" xfId="20569" xr:uid="{FB50DB01-2E5A-47EC-A60E-30F8052DE457}"/>
    <cellStyle name="40% - 강조색2 6 3 2 3 2 2 2" xfId="42618" xr:uid="{08E64861-8286-48E7-8B5D-4E2B4AA90505}"/>
    <cellStyle name="40% - 강조색2 6 3 2 3 2 3" xfId="31598" xr:uid="{C50AEE0A-D090-4A16-B99A-2AB9A694EE35}"/>
    <cellStyle name="40% - 강조색2 6 3 2 3 3" xfId="15059" xr:uid="{DA85FF5F-D129-464E-A306-953F66028B81}"/>
    <cellStyle name="40% - 강조색2 6 3 2 3 3 2" xfId="37108" xr:uid="{14A9DA9A-6BFF-47C7-AE74-8D5778F2CA51}"/>
    <cellStyle name="40% - 강조색2 6 3 2 3 4" xfId="26088" xr:uid="{07DC6616-C894-4E2E-8AB8-8B2B139C71A2}"/>
    <cellStyle name="40% - 강조색2 6 3 2 3 5" xfId="52246" xr:uid="{A5914723-92FD-4CC2-BE2A-2A60D8A999FB}"/>
    <cellStyle name="40% - 강조색2 6 3 2 4" xfId="6785" xr:uid="{84B393E3-6EE3-4B81-9C75-DC6AD8485CE4}"/>
    <cellStyle name="40% - 강조색2 6 3 2 4 2" xfId="17814" xr:uid="{B1011DE6-B1FD-43F9-8F1B-ABBC7634F789}"/>
    <cellStyle name="40% - 강조색2 6 3 2 4 2 2" xfId="39863" xr:uid="{751AABF2-7B6F-47E1-AE2A-FC8F064B89DA}"/>
    <cellStyle name="40% - 강조색2 6 3 2 4 3" xfId="28843" xr:uid="{40C01B68-FFEB-419B-AEC9-B2EFE5FF18D1}"/>
    <cellStyle name="40% - 강조색2 6 3 2 4 4" xfId="54999" xr:uid="{45BE29C7-37D4-4B98-82E7-D20558B076AF}"/>
    <cellStyle name="40% - 강조색2 6 3 2 5" xfId="12304" xr:uid="{F218136D-49EF-46DF-ACBE-C1E5CD030DDA}"/>
    <cellStyle name="40% - 강조색2 6 3 2 5 2" xfId="34353" xr:uid="{ADE0871C-8CC3-445D-A9D6-6992B1C2BABC}"/>
    <cellStyle name="40% - 강조색2 6 3 2 6" xfId="23333" xr:uid="{7008C7CF-B1F2-49A3-83EB-DA3A008783A9}"/>
    <cellStyle name="40% - 강조색2 6 3 2 7" xfId="49490" xr:uid="{39195F70-F79C-4D71-80BA-FCE1A1B3A270}"/>
    <cellStyle name="40% - 강조색2 6 3 3" xfId="1926" xr:uid="{915C0735-1C6A-485C-B702-8A98BA866188}"/>
    <cellStyle name="40% - 강조색2 6 3 3 2" xfId="4702" xr:uid="{2EB7B1B6-DD8A-4F4D-9B42-D1D4642285B4}"/>
    <cellStyle name="40% - 강조색2 6 3 3 2 2" xfId="10228" xr:uid="{626EB8BB-B73C-4E4F-9909-CD01361A92AC}"/>
    <cellStyle name="40% - 강조색2 6 3 3 2 2 2" xfId="21257" xr:uid="{056A4D4A-5E11-4F15-B91E-44173280A43C}"/>
    <cellStyle name="40% - 강조색2 6 3 3 2 2 2 2" xfId="43306" xr:uid="{72376F1D-A07D-4B49-9862-B97AA0F6CD80}"/>
    <cellStyle name="40% - 강조색2 6 3 3 2 2 3" xfId="32286" xr:uid="{4794197C-4A0E-4678-A4B0-59CB9239DFAE}"/>
    <cellStyle name="40% - 강조색2 6 3 3 2 3" xfId="15747" xr:uid="{23C7CA72-2760-4BE6-B1B1-E9C207D5C80A}"/>
    <cellStyle name="40% - 강조색2 6 3 3 2 3 2" xfId="37796" xr:uid="{F0209457-81E4-4211-A70E-72EF5023E052}"/>
    <cellStyle name="40% - 강조색2 6 3 3 2 4" xfId="26776" xr:uid="{4CC798A3-7A85-402C-9210-2FEEBC94F39F}"/>
    <cellStyle name="40% - 강조색2 6 3 3 2 5" xfId="52934" xr:uid="{B1E0FCC3-E271-4C17-ABB1-7B27BAB98258}"/>
    <cellStyle name="40% - 강조색2 6 3 3 3" xfId="7473" xr:uid="{7B00E216-D626-43A7-B9D5-9DD7B51BF7DC}"/>
    <cellStyle name="40% - 강조색2 6 3 3 3 2" xfId="18502" xr:uid="{7341C280-7E4C-43B6-A7C7-13453FEF0431}"/>
    <cellStyle name="40% - 강조색2 6 3 3 3 2 2" xfId="40551" xr:uid="{F04BFD4F-A6E3-43BE-9753-536D4C02A600}"/>
    <cellStyle name="40% - 강조색2 6 3 3 3 3" xfId="29531" xr:uid="{BCCBC7CF-9C90-475F-BB01-25A89D7EFA9E}"/>
    <cellStyle name="40% - 강조색2 6 3 3 4" xfId="12992" xr:uid="{55AF6B20-0A62-4C0C-AD11-EC8859A4B28F}"/>
    <cellStyle name="40% - 강조색2 6 3 3 4 2" xfId="35041" xr:uid="{824B1E85-6EC0-4E6F-AF6B-422014BB7777}"/>
    <cellStyle name="40% - 강조색2 6 3 3 5" xfId="24021" xr:uid="{7D6941C3-A98D-4CE8-BF5F-4AAABD770254}"/>
    <cellStyle name="40% - 강조색2 6 3 3 6" xfId="50179" xr:uid="{F5B5013C-59CC-499A-A587-F308809385C4}"/>
    <cellStyle name="40% - 강조색2 6 3 4" xfId="3326" xr:uid="{C5554C77-FD07-4A72-8DBD-5E1F1E8281B2}"/>
    <cellStyle name="40% - 강조색2 6 3 4 2" xfId="8852" xr:uid="{C8EB8A52-4760-48C2-95B0-7D3C41BCE177}"/>
    <cellStyle name="40% - 강조색2 6 3 4 2 2" xfId="19881" xr:uid="{152DC252-70E1-4F4F-8B8F-91143A7E6396}"/>
    <cellStyle name="40% - 강조색2 6 3 4 2 2 2" xfId="41930" xr:uid="{A267B5FA-3225-4C13-859D-38DD420F17B1}"/>
    <cellStyle name="40% - 강조색2 6 3 4 2 3" xfId="30910" xr:uid="{C721518D-1E82-47E7-8212-06FF5160D65C}"/>
    <cellStyle name="40% - 강조색2 6 3 4 3" xfId="14371" xr:uid="{1904C81C-D5D5-4E16-8BCD-6D63F8B935D8}"/>
    <cellStyle name="40% - 강조색2 6 3 4 3 2" xfId="36420" xr:uid="{F3E200FB-4BF1-40B3-82F6-511ADDA19AA4}"/>
    <cellStyle name="40% - 강조색2 6 3 4 4" xfId="25400" xr:uid="{F2943C01-9E1B-4BE9-915F-D8B1930B2672}"/>
    <cellStyle name="40% - 강조색2 6 3 4 5" xfId="51558" xr:uid="{11776626-44D9-4F05-AABC-4AB190EA787B}"/>
    <cellStyle name="40% - 강조색2 6 3 5" xfId="6097" xr:uid="{5679A6D9-3075-4458-8C2F-08B7F9361BD7}"/>
    <cellStyle name="40% - 강조색2 6 3 5 2" xfId="17126" xr:uid="{FC597820-4964-4661-92BD-289C08679BEC}"/>
    <cellStyle name="40% - 강조색2 6 3 5 2 2" xfId="39175" xr:uid="{33CC659E-3388-48D4-88CD-7B66B54EE133}"/>
    <cellStyle name="40% - 강조색2 6 3 5 3" xfId="28155" xr:uid="{6ADA8C0C-4D8E-48BF-8C23-E4AF8183F02F}"/>
    <cellStyle name="40% - 강조색2 6 3 5 4" xfId="54311" xr:uid="{7373EC8C-EA3A-4EE8-ABF2-A08D3BE576BA}"/>
    <cellStyle name="40% - 강조색2 6 3 6" xfId="11616" xr:uid="{199CD1F2-7A3D-4163-A9C0-12D392FB3D28}"/>
    <cellStyle name="40% - 강조색2 6 3 6 2" xfId="33665" xr:uid="{E980392D-A0EE-44D6-B81C-688313788715}"/>
    <cellStyle name="40% - 강조색2 6 3 7" xfId="22645" xr:uid="{65648403-A503-4E73-8BAF-942D527DC183}"/>
    <cellStyle name="40% - 강조색2 6 3 8" xfId="48802" xr:uid="{8479F3EA-C1E6-4A2E-9AFB-E49591F6CE5C}"/>
    <cellStyle name="40% - 강조색2 6 4" xfId="878" xr:uid="{63709566-4E79-461F-A63D-2A5722F73F3C}"/>
    <cellStyle name="40% - 강조색2 6 4 2" xfId="2272" xr:uid="{17FC7ACB-A5D9-4EC7-B26C-268792B57CB2}"/>
    <cellStyle name="40% - 강조색2 6 4 2 2" xfId="5048" xr:uid="{07147BD9-4F46-43B0-8FE5-1B3D8E8BC7EF}"/>
    <cellStyle name="40% - 강조색2 6 4 2 2 2" xfId="10574" xr:uid="{D339141D-A4B0-4BD8-8EE8-A1519283445A}"/>
    <cellStyle name="40% - 강조색2 6 4 2 2 2 2" xfId="21603" xr:uid="{57087F10-9F40-4131-A5FA-A142F77AFB00}"/>
    <cellStyle name="40% - 강조색2 6 4 2 2 2 2 2" xfId="43652" xr:uid="{52973B01-02A7-45CB-A460-5D9277DE66C4}"/>
    <cellStyle name="40% - 강조색2 6 4 2 2 2 3" xfId="32632" xr:uid="{3E5B3E58-455D-40B0-99C0-D410884D7652}"/>
    <cellStyle name="40% - 강조색2 6 4 2 2 3" xfId="16093" xr:uid="{D8DD2286-EBAE-4DC0-94C7-B988B162E8E6}"/>
    <cellStyle name="40% - 강조색2 6 4 2 2 3 2" xfId="38142" xr:uid="{4E577556-62F1-4334-AA98-C2C311141774}"/>
    <cellStyle name="40% - 강조색2 6 4 2 2 4" xfId="27122" xr:uid="{B2A128D3-27B5-406F-B541-F20BEA820434}"/>
    <cellStyle name="40% - 강조색2 6 4 2 2 5" xfId="53280" xr:uid="{EE7639A2-A4A9-4E24-B7D1-D72C88D95531}"/>
    <cellStyle name="40% - 강조색2 6 4 2 3" xfId="7819" xr:uid="{7FDF1F98-DF57-42C4-AADE-37E19D391386}"/>
    <cellStyle name="40% - 강조색2 6 4 2 3 2" xfId="18848" xr:uid="{03A0C654-1149-4608-9A82-2BCBF992F616}"/>
    <cellStyle name="40% - 강조색2 6 4 2 3 2 2" xfId="40897" xr:uid="{4ECD5328-F13F-4FE1-9B7B-32E06813881B}"/>
    <cellStyle name="40% - 강조색2 6 4 2 3 3" xfId="29877" xr:uid="{2EFA18F8-7C4B-41E7-B200-D6E650EEF826}"/>
    <cellStyle name="40% - 강조색2 6 4 2 4" xfId="13338" xr:uid="{8C13D6E9-7353-4F92-998D-0190E47DD57E}"/>
    <cellStyle name="40% - 강조색2 6 4 2 4 2" xfId="35387" xr:uid="{6EFFFC1D-2AD2-4BC7-82E8-C67F99AD85BA}"/>
    <cellStyle name="40% - 강조색2 6 4 2 5" xfId="24367" xr:uid="{E128BF19-9BEE-4260-ADE1-20C3ED411A41}"/>
    <cellStyle name="40% - 강조색2 6 4 2 6" xfId="50525" xr:uid="{1A550052-AA9B-4AA1-91BE-ACA6D0BD96B7}"/>
    <cellStyle name="40% - 강조색2 6 4 3" xfId="3672" xr:uid="{3714C3D7-F35F-4A00-B352-DB6B6DC03CCF}"/>
    <cellStyle name="40% - 강조색2 6 4 3 2" xfId="9198" xr:uid="{1E2AEA1B-B8E3-499B-98C4-3882A2E7B70A}"/>
    <cellStyle name="40% - 강조색2 6 4 3 2 2" xfId="20227" xr:uid="{D96FA2C1-BCE4-421C-8ED0-C88F9B92781A}"/>
    <cellStyle name="40% - 강조색2 6 4 3 2 2 2" xfId="42276" xr:uid="{0C2730EF-7681-43C5-A8CF-DAC7F89EB569}"/>
    <cellStyle name="40% - 강조색2 6 4 3 2 3" xfId="31256" xr:uid="{58EB6DFA-1FE9-4A2E-85FC-F196CD502325}"/>
    <cellStyle name="40% - 강조색2 6 4 3 3" xfId="14717" xr:uid="{36E77BB3-A7D3-4A93-AAD0-5AB2FE7DC760}"/>
    <cellStyle name="40% - 강조색2 6 4 3 3 2" xfId="36766" xr:uid="{68C68EDE-AEF8-4451-8A12-EAC19934E898}"/>
    <cellStyle name="40% - 강조색2 6 4 3 4" xfId="25746" xr:uid="{A86EA295-83DE-4CC7-A6E6-A975314DC3D2}"/>
    <cellStyle name="40% - 강조색2 6 4 3 5" xfId="51904" xr:uid="{40F949C3-1502-4E12-A781-E04ECC154B75}"/>
    <cellStyle name="40% - 강조색2 6 4 4" xfId="6443" xr:uid="{5AE62770-557F-4639-81FD-36BDDCCE514F}"/>
    <cellStyle name="40% - 강조색2 6 4 4 2" xfId="17472" xr:uid="{C0881793-2664-4FE1-837B-215AB1F116F5}"/>
    <cellStyle name="40% - 강조색2 6 4 4 2 2" xfId="39521" xr:uid="{1F378C23-4F42-4F20-835F-1AF98F9CD4E8}"/>
    <cellStyle name="40% - 강조색2 6 4 4 3" xfId="28501" xr:uid="{758ABE31-E0C3-4B4D-A7ED-FDD1D9D1884A}"/>
    <cellStyle name="40% - 강조색2 6 4 4 4" xfId="54657" xr:uid="{32E35F63-89BF-4B5F-925E-54D865E81D93}"/>
    <cellStyle name="40% - 강조색2 6 4 5" xfId="11962" xr:uid="{E0F9759A-9AB6-4EDF-852C-84CF93972C94}"/>
    <cellStyle name="40% - 강조색2 6 4 5 2" xfId="34011" xr:uid="{1CED84E3-6C1A-4C8C-8AAF-584F743DC26B}"/>
    <cellStyle name="40% - 강조색2 6 4 6" xfId="22991" xr:uid="{0750E845-C560-4B9E-83E5-C90642EAD607}"/>
    <cellStyle name="40% - 강조색2 6 4 7" xfId="49148" xr:uid="{8C833B0E-8992-4CA5-BE78-71FDFF739A04}"/>
    <cellStyle name="40% - 강조색2 6 5" xfId="1584" xr:uid="{762589F5-F1D8-418B-8575-B24C1170A13A}"/>
    <cellStyle name="40% - 강조색2 6 5 2" xfId="4360" xr:uid="{4871B810-9E5B-4B7C-930D-2AEA422EF4D9}"/>
    <cellStyle name="40% - 강조색2 6 5 2 2" xfId="9886" xr:uid="{D1A829FA-23EF-471E-8291-8C37BAE37ECB}"/>
    <cellStyle name="40% - 강조색2 6 5 2 2 2" xfId="20915" xr:uid="{724DFE0F-94CD-44A4-833F-661BDFC3D80B}"/>
    <cellStyle name="40% - 강조색2 6 5 2 2 2 2" xfId="42964" xr:uid="{BD8A9DDB-AC54-47A2-96C9-D199A8BDA2F6}"/>
    <cellStyle name="40% - 강조색2 6 5 2 2 3" xfId="31944" xr:uid="{7069C75F-D668-49F8-B250-DB854FE4BFB8}"/>
    <cellStyle name="40% - 강조색2 6 5 2 3" xfId="15405" xr:uid="{A8B13C62-49E7-4356-A7C5-568BDA3E94C9}"/>
    <cellStyle name="40% - 강조색2 6 5 2 3 2" xfId="37454" xr:uid="{A9C28F4F-DE26-46FC-8935-842BA4E0795A}"/>
    <cellStyle name="40% - 강조색2 6 5 2 4" xfId="26434" xr:uid="{CEBCA888-AB4C-434B-85EE-0F73972F3980}"/>
    <cellStyle name="40% - 강조색2 6 5 2 5" xfId="52592" xr:uid="{D1AD85DE-F889-4734-AAF4-F7679FD96E06}"/>
    <cellStyle name="40% - 강조색2 6 5 3" xfId="7131" xr:uid="{3F2474DE-ED14-4299-9355-C4361A958D34}"/>
    <cellStyle name="40% - 강조색2 6 5 3 2" xfId="18160" xr:uid="{844228C3-788C-4BD3-B126-1A788CCDE0FB}"/>
    <cellStyle name="40% - 강조색2 6 5 3 2 2" xfId="40209" xr:uid="{39F51AF3-0BCF-4F66-B26B-E2E71EAA7D08}"/>
    <cellStyle name="40% - 강조색2 6 5 3 3" xfId="29189" xr:uid="{ECE8E05C-65ED-4944-90DA-3544BE0B081B}"/>
    <cellStyle name="40% - 강조색2 6 5 4" xfId="12650" xr:uid="{90673C8C-B098-4ABC-AC3C-1576A8AB326A}"/>
    <cellStyle name="40% - 강조색2 6 5 4 2" xfId="34699" xr:uid="{7AB9855C-F8AE-405D-97D9-53E49730AA6F}"/>
    <cellStyle name="40% - 강조색2 6 5 5" xfId="23679" xr:uid="{1B356314-3617-4769-88B5-E15170A7F904}"/>
    <cellStyle name="40% - 강조색2 6 5 6" xfId="49837" xr:uid="{43DE657B-0730-44EA-8CBB-55A0153B12D1}"/>
    <cellStyle name="40% - 강조색2 6 6" xfId="2984" xr:uid="{4A87564D-9D03-4F1D-B3AF-A6A017D5BB5F}"/>
    <cellStyle name="40% - 강조색2 6 6 2" xfId="8510" xr:uid="{BBFC2C9E-FAA4-4BB7-A161-2053467C7717}"/>
    <cellStyle name="40% - 강조색2 6 6 2 2" xfId="19539" xr:uid="{7A2B7FAC-9EB5-4B95-AF53-6F0BC4C017B7}"/>
    <cellStyle name="40% - 강조색2 6 6 2 2 2" xfId="41588" xr:uid="{4654E6BE-9EEF-40FD-AF44-6ACFBA5FF2C7}"/>
    <cellStyle name="40% - 강조색2 6 6 2 3" xfId="30568" xr:uid="{180B1B78-0E2F-4B16-84B7-ABAA7CD69246}"/>
    <cellStyle name="40% - 강조색2 6 6 3" xfId="14029" xr:uid="{581C0AD0-FA4E-4C6D-B2B0-16DDD49D81CB}"/>
    <cellStyle name="40% - 강조색2 6 6 3 2" xfId="36078" xr:uid="{D0481AA6-EEE8-43DD-8B31-2EBC8233045F}"/>
    <cellStyle name="40% - 강조색2 6 6 4" xfId="25058" xr:uid="{483A63B3-790C-4435-A68D-773C8A00B449}"/>
    <cellStyle name="40% - 강조색2 6 6 5" xfId="51216" xr:uid="{8FEE019B-1854-4146-9D66-49A8925FC8DF}"/>
    <cellStyle name="40% - 강조색2 6 7" xfId="5755" xr:uid="{F5789E82-AE52-4626-986D-254DEC28EB52}"/>
    <cellStyle name="40% - 강조색2 6 7 2" xfId="16784" xr:uid="{D9181E5A-1B48-4A3B-BBE5-B2D17F9C8426}"/>
    <cellStyle name="40% - 강조색2 6 7 2 2" xfId="38833" xr:uid="{124DECAB-B8FF-4854-9D10-CE9724807F79}"/>
    <cellStyle name="40% - 강조색2 6 7 3" xfId="27813" xr:uid="{933A6B4C-E63B-406A-9665-C5D91918B9EA}"/>
    <cellStyle name="40% - 강조색2 6 7 4" xfId="53970" xr:uid="{A8502E64-CE73-44B7-AAC4-64FDB61582E5}"/>
    <cellStyle name="40% - 강조색2 6 8" xfId="11274" xr:uid="{D36F72F0-AEDF-4E19-AFE7-D473DE2510D4}"/>
    <cellStyle name="40% - 강조색2 6 8 2" xfId="33323" xr:uid="{5246C841-3890-4363-9CDB-8D53CE21CB4E}"/>
    <cellStyle name="40% - 강조색2 6 9" xfId="22303" xr:uid="{FC104A97-9D0B-47F4-BCF3-9F38958A125C}"/>
    <cellStyle name="40% - 강조색2 7" xfId="136" xr:uid="{00000000-0005-0000-0000-00006C010000}"/>
    <cellStyle name="40% - 강조색2 7 10" xfId="48474" xr:uid="{C590AB7A-F094-4E5F-84BC-77881F34B1FF}"/>
    <cellStyle name="40% - 강조색2 7 2" xfId="265" xr:uid="{00000000-0005-0000-0000-00006D010000}"/>
    <cellStyle name="40% - 강조색2 7 2 2" xfId="625" xr:uid="{00000000-0005-0000-0000-00006E010000}"/>
    <cellStyle name="40% - 강조색2 7 2 2 2" xfId="1362" xr:uid="{074C0F93-85A5-4E4F-A33A-9E4E521CDD64}"/>
    <cellStyle name="40% - 강조색2 7 2 2 2 2" xfId="2756" xr:uid="{B532AD6D-80F1-4B8B-8534-AFD14BFCED62}"/>
    <cellStyle name="40% - 강조색2 7 2 2 2 2 2" xfId="5532" xr:uid="{E3882546-B33D-4D82-8BEC-9AA82A970C78}"/>
    <cellStyle name="40% - 강조색2 7 2 2 2 2 2 2" xfId="11058" xr:uid="{6CE2C307-5D79-465C-BAD6-275F0B2EDB09}"/>
    <cellStyle name="40% - 강조색2 7 2 2 2 2 2 2 2" xfId="22087" xr:uid="{A1CA2CB6-0C83-458D-B3A2-7A8263A69FB8}"/>
    <cellStyle name="40% - 강조색2 7 2 2 2 2 2 2 2 2" xfId="44136" xr:uid="{24336B4E-3B6D-4EDE-A557-3D92DD3B30DE}"/>
    <cellStyle name="40% - 강조색2 7 2 2 2 2 2 2 3" xfId="33116" xr:uid="{C55D121C-7FDA-4649-84FA-FB1A9FBB9DF5}"/>
    <cellStyle name="40% - 강조색2 7 2 2 2 2 2 3" xfId="16577" xr:uid="{079DE6AA-4EC8-4D38-8D4D-6B7D8FBA1D4A}"/>
    <cellStyle name="40% - 강조색2 7 2 2 2 2 2 3 2" xfId="38626" xr:uid="{58F78D11-EF16-40CD-8660-D0E86CC91F8B}"/>
    <cellStyle name="40% - 강조색2 7 2 2 2 2 2 4" xfId="27606" xr:uid="{39AAA600-6EB5-4A0E-BCA8-B228CCE8A7B5}"/>
    <cellStyle name="40% - 강조색2 7 2 2 2 2 2 5" xfId="53764" xr:uid="{8AD95F39-BB0D-48EC-A48C-7085419A0D88}"/>
    <cellStyle name="40% - 강조색2 7 2 2 2 2 3" xfId="8303" xr:uid="{553927B5-4E1E-44F3-8C91-8DB4B0F31BC5}"/>
    <cellStyle name="40% - 강조색2 7 2 2 2 2 3 2" xfId="19332" xr:uid="{8254F196-9D3E-4F35-B0D7-F562854B34A2}"/>
    <cellStyle name="40% - 강조색2 7 2 2 2 2 3 2 2" xfId="41381" xr:uid="{9E7831B6-4E01-4E19-97D1-3391C0BA51F8}"/>
    <cellStyle name="40% - 강조색2 7 2 2 2 2 3 3" xfId="30361" xr:uid="{28B05DEC-AC9F-4FE0-9FE4-6ACF65406A81}"/>
    <cellStyle name="40% - 강조색2 7 2 2 2 2 4" xfId="13822" xr:uid="{556C1974-D6EA-476E-973E-5BF262CCF66B}"/>
    <cellStyle name="40% - 강조색2 7 2 2 2 2 4 2" xfId="35871" xr:uid="{892AA5FA-5BDD-4021-A7D2-CB117EDBCF27}"/>
    <cellStyle name="40% - 강조색2 7 2 2 2 2 5" xfId="24851" xr:uid="{C6D5568A-801C-40C1-9101-8EC03D4E5B37}"/>
    <cellStyle name="40% - 강조색2 7 2 2 2 2 6" xfId="51009" xr:uid="{34CD1EB8-1B34-4F25-A3F6-A45DBDDA823E}"/>
    <cellStyle name="40% - 강조색2 7 2 2 2 3" xfId="4156" xr:uid="{147F183E-1CB4-4E0A-B92B-94D2C890482C}"/>
    <cellStyle name="40% - 강조색2 7 2 2 2 3 2" xfId="9682" xr:uid="{D5CF9D1C-2F6C-432C-A712-C7DB0F2573C8}"/>
    <cellStyle name="40% - 강조색2 7 2 2 2 3 2 2" xfId="20711" xr:uid="{3315CFDE-D169-4E9F-B1FC-C68F80AFEFF2}"/>
    <cellStyle name="40% - 강조색2 7 2 2 2 3 2 2 2" xfId="42760" xr:uid="{D0E673D0-6DD9-49D9-932A-5595EB3CD31A}"/>
    <cellStyle name="40% - 강조색2 7 2 2 2 3 2 3" xfId="31740" xr:uid="{59DF2172-37B1-4108-86A1-1A3753405738}"/>
    <cellStyle name="40% - 강조색2 7 2 2 2 3 3" xfId="15201" xr:uid="{20AFB007-8F67-467F-9967-134D15886770}"/>
    <cellStyle name="40% - 강조색2 7 2 2 2 3 3 2" xfId="37250" xr:uid="{03CF8C8F-1255-4A3C-BF62-64BCD3F4E720}"/>
    <cellStyle name="40% - 강조색2 7 2 2 2 3 4" xfId="26230" xr:uid="{F323DE84-17DD-4120-AF9D-7DED234B72D2}"/>
    <cellStyle name="40% - 강조색2 7 2 2 2 3 5" xfId="52388" xr:uid="{6A3B841D-B04C-4A19-8F5E-6FCF9DE1C3E4}"/>
    <cellStyle name="40% - 강조색2 7 2 2 2 4" xfId="6927" xr:uid="{36FF31A8-C3FF-433E-9EF3-1631C791238B}"/>
    <cellStyle name="40% - 강조색2 7 2 2 2 4 2" xfId="17956" xr:uid="{02E62CEF-1AD2-4A94-BA7A-62CA93713742}"/>
    <cellStyle name="40% - 강조색2 7 2 2 2 4 2 2" xfId="40005" xr:uid="{92C8FF4B-FA3E-4142-ACBE-4AD840CAA49E}"/>
    <cellStyle name="40% - 강조색2 7 2 2 2 4 3" xfId="28985" xr:uid="{F555C39F-8955-4BAC-B41B-A32FC582638E}"/>
    <cellStyle name="40% - 강조색2 7 2 2 2 4 4" xfId="55141" xr:uid="{2E956810-FF57-4A04-8D1B-19D481CFD8F2}"/>
    <cellStyle name="40% - 강조색2 7 2 2 2 5" xfId="12446" xr:uid="{D6E0401B-7F1B-45A8-82D4-1FB4646740CB}"/>
    <cellStyle name="40% - 강조색2 7 2 2 2 5 2" xfId="34495" xr:uid="{9E5DF1D6-B63C-4A4C-88E3-16C254380C76}"/>
    <cellStyle name="40% - 강조색2 7 2 2 2 6" xfId="23475" xr:uid="{92A8CC12-D1E5-43E4-A8BF-47515ED2D3C6}"/>
    <cellStyle name="40% - 강조색2 7 2 2 2 7" xfId="49632" xr:uid="{805E80B1-C499-478F-8C65-F9E20EB61920}"/>
    <cellStyle name="40% - 강조색2 7 2 2 3" xfId="2068" xr:uid="{C5F5C195-AFEB-40FC-97CB-6A0B37C46F74}"/>
    <cellStyle name="40% - 강조색2 7 2 2 3 2" xfId="4844" xr:uid="{DC623DE9-3F23-4B71-95F3-D8812113F6E0}"/>
    <cellStyle name="40% - 강조색2 7 2 2 3 2 2" xfId="10370" xr:uid="{F551CA6B-1F10-4EF0-9B47-2E9450C04836}"/>
    <cellStyle name="40% - 강조색2 7 2 2 3 2 2 2" xfId="21399" xr:uid="{9EE22E08-F6CB-446F-B8FF-8DA9F31F0C59}"/>
    <cellStyle name="40% - 강조색2 7 2 2 3 2 2 2 2" xfId="43448" xr:uid="{5E29A1D0-FE10-4DCD-A056-1C3CB8135D0B}"/>
    <cellStyle name="40% - 강조색2 7 2 2 3 2 2 3" xfId="32428" xr:uid="{5688A3A7-DF77-408A-8224-44417CE18511}"/>
    <cellStyle name="40% - 강조색2 7 2 2 3 2 3" xfId="15889" xr:uid="{34818499-B785-4922-A4B4-AAD69AEE9D49}"/>
    <cellStyle name="40% - 강조색2 7 2 2 3 2 3 2" xfId="37938" xr:uid="{A14C382C-6230-42B0-A477-0C85E01C50FB}"/>
    <cellStyle name="40% - 강조색2 7 2 2 3 2 4" xfId="26918" xr:uid="{11CBA815-6FB0-493C-BFF0-33C506939EE4}"/>
    <cellStyle name="40% - 강조색2 7 2 2 3 2 5" xfId="53076" xr:uid="{3B097798-0A5C-459F-BCAD-810C3CCC44AB}"/>
    <cellStyle name="40% - 강조색2 7 2 2 3 3" xfId="7615" xr:uid="{A15C42DD-ED91-4B75-91B6-FEFF78B56A49}"/>
    <cellStyle name="40% - 강조색2 7 2 2 3 3 2" xfId="18644" xr:uid="{B8D8D618-0FEF-4C0C-8AE8-586982DA60CE}"/>
    <cellStyle name="40% - 강조색2 7 2 2 3 3 2 2" xfId="40693" xr:uid="{7301326A-C915-4F8C-B811-308B3FAB7B69}"/>
    <cellStyle name="40% - 강조색2 7 2 2 3 3 3" xfId="29673" xr:uid="{CF2BD641-4D99-40F7-9A93-6997B3C6DF85}"/>
    <cellStyle name="40% - 강조색2 7 2 2 3 4" xfId="13134" xr:uid="{7FB07BB6-DAB8-48AC-A4F2-DC46180A9E45}"/>
    <cellStyle name="40% - 강조색2 7 2 2 3 4 2" xfId="35183" xr:uid="{46DF192C-EA2B-4E29-8896-A9C157956DB7}"/>
    <cellStyle name="40% - 강조색2 7 2 2 3 5" xfId="24163" xr:uid="{9F14102D-BB73-49E5-B216-113AAC142EFC}"/>
    <cellStyle name="40% - 강조색2 7 2 2 3 6" xfId="50321" xr:uid="{5656E1DD-3865-4906-A5EB-606CFC394D07}"/>
    <cellStyle name="40% - 강조색2 7 2 2 4" xfId="3468" xr:uid="{1F1DCED7-DD32-4538-8811-8B266DB5A860}"/>
    <cellStyle name="40% - 강조색2 7 2 2 4 2" xfId="8994" xr:uid="{4DA0730E-DF80-440D-9BB3-A661814A59B2}"/>
    <cellStyle name="40% - 강조색2 7 2 2 4 2 2" xfId="20023" xr:uid="{05178D3D-893B-42C8-B96D-F37A96B756B9}"/>
    <cellStyle name="40% - 강조색2 7 2 2 4 2 2 2" xfId="42072" xr:uid="{2DE11AC0-9ED0-43CF-866E-7A7013551898}"/>
    <cellStyle name="40% - 강조색2 7 2 2 4 2 3" xfId="31052" xr:uid="{84263832-9550-417C-9C45-1006EA8C54C3}"/>
    <cellStyle name="40% - 강조색2 7 2 2 4 3" xfId="14513" xr:uid="{FCFF6EEB-7002-4E26-B8FF-F864F56D08C2}"/>
    <cellStyle name="40% - 강조색2 7 2 2 4 3 2" xfId="36562" xr:uid="{7A378D42-6078-4025-B752-BB59BDA9B090}"/>
    <cellStyle name="40% - 강조색2 7 2 2 4 4" xfId="25542" xr:uid="{12EADC84-969B-4413-8250-8680F2F20A73}"/>
    <cellStyle name="40% - 강조색2 7 2 2 4 5" xfId="51700" xr:uid="{B429F3A9-4361-4262-B655-589CFAA01550}"/>
    <cellStyle name="40% - 강조색2 7 2 2 5" xfId="6239" xr:uid="{233EED56-3F6A-46B7-8081-A064373CDC79}"/>
    <cellStyle name="40% - 강조색2 7 2 2 5 2" xfId="17268" xr:uid="{0F60064A-52FF-4536-9D80-E8889BBB2C4B}"/>
    <cellStyle name="40% - 강조색2 7 2 2 5 2 2" xfId="39317" xr:uid="{C7B6C0B7-72AF-4ADA-BD2B-BC4EF89454D3}"/>
    <cellStyle name="40% - 강조색2 7 2 2 5 3" xfId="28297" xr:uid="{5BFB8EA4-920A-4358-98BD-3B3D96C425EC}"/>
    <cellStyle name="40% - 강조색2 7 2 2 5 4" xfId="54453" xr:uid="{F52BAF68-F5C2-46CB-8A27-F5E05FAD783B}"/>
    <cellStyle name="40% - 강조색2 7 2 2 6" xfId="11758" xr:uid="{843FD7C6-0237-41EB-B43A-546A99917742}"/>
    <cellStyle name="40% - 강조색2 7 2 2 6 2" xfId="33807" xr:uid="{BE08CF61-C5C7-49A1-AFBC-E604943C5537}"/>
    <cellStyle name="40% - 강조색2 7 2 2 7" xfId="22787" xr:uid="{17E999D0-C335-46CB-8347-C75AABEFC166}"/>
    <cellStyle name="40% - 강조색2 7 2 2 8" xfId="48944" xr:uid="{F72E10DD-868D-46DC-8C22-0CCA0CF9B876}"/>
    <cellStyle name="40% - 강조색2 7 2 3" xfId="1020" xr:uid="{CD0A9BED-1C36-48A3-AD1A-6FA531D2AD31}"/>
    <cellStyle name="40% - 강조색2 7 2 3 2" xfId="2414" xr:uid="{EE478DF2-E133-406D-AA8D-5B0F464014F4}"/>
    <cellStyle name="40% - 강조색2 7 2 3 2 2" xfId="5190" xr:uid="{07821A3C-CA70-49D1-AA85-AE24163B79C3}"/>
    <cellStyle name="40% - 강조색2 7 2 3 2 2 2" xfId="10716" xr:uid="{6EB7BF91-71A7-4DBB-B13B-F1342E291D31}"/>
    <cellStyle name="40% - 강조색2 7 2 3 2 2 2 2" xfId="21745" xr:uid="{8FFC51C5-884B-45C3-A174-C011AEB0DB13}"/>
    <cellStyle name="40% - 강조색2 7 2 3 2 2 2 2 2" xfId="43794" xr:uid="{A06789A5-BE55-4E5F-B625-9A735AF8A5CD}"/>
    <cellStyle name="40% - 강조색2 7 2 3 2 2 2 3" xfId="32774" xr:uid="{33439440-339B-4E7A-BEDA-FA5540B1A023}"/>
    <cellStyle name="40% - 강조색2 7 2 3 2 2 3" xfId="16235" xr:uid="{7C6A889B-9BFA-4C43-8E9E-7EFC5EA4AB5C}"/>
    <cellStyle name="40% - 강조색2 7 2 3 2 2 3 2" xfId="38284" xr:uid="{2D58A613-64A3-4531-986C-09E021222049}"/>
    <cellStyle name="40% - 강조색2 7 2 3 2 2 4" xfId="27264" xr:uid="{B34B600C-61C5-4555-9C9F-1C88E0D94634}"/>
    <cellStyle name="40% - 강조색2 7 2 3 2 2 5" xfId="53422" xr:uid="{07DAF9D8-1F83-46DA-A107-FD013E8792A1}"/>
    <cellStyle name="40% - 강조색2 7 2 3 2 3" xfId="7961" xr:uid="{9EE1DD67-6D51-4D26-AD7F-F0765EB3C13C}"/>
    <cellStyle name="40% - 강조색2 7 2 3 2 3 2" xfId="18990" xr:uid="{5FC0DC6E-DDE5-4576-BE74-FBC11D718D2F}"/>
    <cellStyle name="40% - 강조색2 7 2 3 2 3 2 2" xfId="41039" xr:uid="{9FB88664-C369-49BE-9691-ED96CDF22791}"/>
    <cellStyle name="40% - 강조색2 7 2 3 2 3 3" xfId="30019" xr:uid="{1BB21576-7333-4126-B0C6-13255872D733}"/>
    <cellStyle name="40% - 강조색2 7 2 3 2 4" xfId="13480" xr:uid="{EB8FED3E-455C-4992-89B8-B9B2F13589FB}"/>
    <cellStyle name="40% - 강조색2 7 2 3 2 4 2" xfId="35529" xr:uid="{8F576590-36FC-4078-88C8-7EE70D85BB61}"/>
    <cellStyle name="40% - 강조색2 7 2 3 2 5" xfId="24509" xr:uid="{8A7D0ED5-5B9B-4E80-861F-0A46DE2026D3}"/>
    <cellStyle name="40% - 강조색2 7 2 3 2 6" xfId="50667" xr:uid="{3B4BCF92-33A0-4932-9638-9BF73D24B6CA}"/>
    <cellStyle name="40% - 강조색2 7 2 3 3" xfId="3814" xr:uid="{6B6BC3C3-2F4B-445E-91A6-4F4CDCE2A445}"/>
    <cellStyle name="40% - 강조색2 7 2 3 3 2" xfId="9340" xr:uid="{C6FD6D7B-3F45-455F-9E25-C104A19A1567}"/>
    <cellStyle name="40% - 강조색2 7 2 3 3 2 2" xfId="20369" xr:uid="{AB242B6A-5831-4070-B085-FA4803F7EBDA}"/>
    <cellStyle name="40% - 강조색2 7 2 3 3 2 2 2" xfId="42418" xr:uid="{CDDEA0E7-D84C-4320-900D-94FDD4A1D65D}"/>
    <cellStyle name="40% - 강조색2 7 2 3 3 2 3" xfId="31398" xr:uid="{A39AAB36-D486-4FB4-9492-07D900640684}"/>
    <cellStyle name="40% - 강조색2 7 2 3 3 3" xfId="14859" xr:uid="{7D3A65A9-CF21-4B59-BB1C-9E2488D1B0CE}"/>
    <cellStyle name="40% - 강조색2 7 2 3 3 3 2" xfId="36908" xr:uid="{E1E10E01-3DED-49A7-9945-3483E4960ABA}"/>
    <cellStyle name="40% - 강조색2 7 2 3 3 4" xfId="25888" xr:uid="{74A6C95A-E32A-4C22-83BB-E6A936BBC3F7}"/>
    <cellStyle name="40% - 강조색2 7 2 3 3 5" xfId="52046" xr:uid="{66FB9062-1436-479C-AD93-9C4B1CA366ED}"/>
    <cellStyle name="40% - 강조색2 7 2 3 4" xfId="6585" xr:uid="{B6A7F3E2-2435-4F3B-BFF9-6984430171EF}"/>
    <cellStyle name="40% - 강조색2 7 2 3 4 2" xfId="17614" xr:uid="{E29FB933-08B1-46A9-9564-264894637790}"/>
    <cellStyle name="40% - 강조색2 7 2 3 4 2 2" xfId="39663" xr:uid="{AF04F01B-5BF2-4B7F-BDAE-515AB768D011}"/>
    <cellStyle name="40% - 강조색2 7 2 3 4 3" xfId="28643" xr:uid="{B15806CB-8C69-43D2-96DC-F6A821C3823F}"/>
    <cellStyle name="40% - 강조색2 7 2 3 4 4" xfId="54799" xr:uid="{859042F8-4461-419A-A2E5-6200FDBD3747}"/>
    <cellStyle name="40% - 강조색2 7 2 3 5" xfId="12104" xr:uid="{4FF018E0-5719-4F12-B5C4-FACA84100334}"/>
    <cellStyle name="40% - 강조색2 7 2 3 5 2" xfId="34153" xr:uid="{0692EFD9-11D7-46A7-81FF-47090929100F}"/>
    <cellStyle name="40% - 강조색2 7 2 3 6" xfId="23133" xr:uid="{CF3E9035-0C06-4530-909C-80A01A1305AA}"/>
    <cellStyle name="40% - 강조색2 7 2 3 7" xfId="49290" xr:uid="{A7FAB338-A370-4E8C-9516-744FEE0E0BF6}"/>
    <cellStyle name="40% - 강조색2 7 2 4" xfId="1726" xr:uid="{3D176386-2BFA-40DB-B3E0-140E8C576D9B}"/>
    <cellStyle name="40% - 강조색2 7 2 4 2" xfId="4502" xr:uid="{C702AD8A-4BE0-4BE5-B287-7389B303F2CF}"/>
    <cellStyle name="40% - 강조색2 7 2 4 2 2" xfId="10028" xr:uid="{232D966D-BDFD-4F0B-90B5-EFA54F902269}"/>
    <cellStyle name="40% - 강조색2 7 2 4 2 2 2" xfId="21057" xr:uid="{6CB0799A-B84E-4413-A369-F4A84FE6BB9C}"/>
    <cellStyle name="40% - 강조색2 7 2 4 2 2 2 2" xfId="43106" xr:uid="{551F2B8C-4C03-4579-849F-540E422FEBE4}"/>
    <cellStyle name="40% - 강조색2 7 2 4 2 2 3" xfId="32086" xr:uid="{3C19F440-4EC2-4793-AD48-832301A76DF8}"/>
    <cellStyle name="40% - 강조색2 7 2 4 2 3" xfId="15547" xr:uid="{BC949C78-20B1-4B58-9C3C-EB119924F940}"/>
    <cellStyle name="40% - 강조색2 7 2 4 2 3 2" xfId="37596" xr:uid="{C728E39E-0717-44B5-85D8-938FA68862B7}"/>
    <cellStyle name="40% - 강조색2 7 2 4 2 4" xfId="26576" xr:uid="{3412E487-0CE7-4D43-BC2E-D7BBD29703BA}"/>
    <cellStyle name="40% - 강조색2 7 2 4 2 5" xfId="52734" xr:uid="{97392D00-44A4-4423-AABB-9D87D079ED8B}"/>
    <cellStyle name="40% - 강조색2 7 2 4 3" xfId="7273" xr:uid="{DEE4BD39-A435-4B41-A64A-D24FBD4E63F1}"/>
    <cellStyle name="40% - 강조색2 7 2 4 3 2" xfId="18302" xr:uid="{63E43FB6-CA96-42A1-B29F-02CFAD158B04}"/>
    <cellStyle name="40% - 강조색2 7 2 4 3 2 2" xfId="40351" xr:uid="{F7955856-CE3D-4C4F-9F8D-953E131048AE}"/>
    <cellStyle name="40% - 강조색2 7 2 4 3 3" xfId="29331" xr:uid="{18353DD6-693B-419F-ACC2-2423B6568BC4}"/>
    <cellStyle name="40% - 강조색2 7 2 4 4" xfId="12792" xr:uid="{0E0DEAB5-8E3E-466A-BF5C-8647EFE47D2C}"/>
    <cellStyle name="40% - 강조색2 7 2 4 4 2" xfId="34841" xr:uid="{A6772D38-D2BA-4195-A057-DE7B2940D7EB}"/>
    <cellStyle name="40% - 강조색2 7 2 4 5" xfId="23821" xr:uid="{18DC6C7F-BD9D-49BF-906F-8F6EE061AD80}"/>
    <cellStyle name="40% - 강조색2 7 2 4 6" xfId="49979" xr:uid="{4585FA3A-E85A-49CE-8496-3113F009CBAF}"/>
    <cellStyle name="40% - 강조색2 7 2 5" xfId="3126" xr:uid="{351FE769-83CE-4760-BCFC-E2A976F8DA7A}"/>
    <cellStyle name="40% - 강조색2 7 2 5 2" xfId="8652" xr:uid="{94A3D49A-0209-46FC-90F2-B7BFEF3EEE9C}"/>
    <cellStyle name="40% - 강조색2 7 2 5 2 2" xfId="19681" xr:uid="{151D03D8-4486-4DB0-8A90-8D80565BDCA8}"/>
    <cellStyle name="40% - 강조색2 7 2 5 2 2 2" xfId="41730" xr:uid="{32F181CE-5D14-4EC0-A178-707002E75817}"/>
    <cellStyle name="40% - 강조색2 7 2 5 2 3" xfId="30710" xr:uid="{DE060319-7C22-4E89-8B01-F8DE1D22C577}"/>
    <cellStyle name="40% - 강조색2 7 2 5 3" xfId="14171" xr:uid="{AD00D6D5-CB18-4811-9BD1-77A90ABF2F41}"/>
    <cellStyle name="40% - 강조색2 7 2 5 3 2" xfId="36220" xr:uid="{4E092A43-FC89-4537-A0A8-5795E7AD907B}"/>
    <cellStyle name="40% - 강조색2 7 2 5 4" xfId="25200" xr:uid="{A23D30B0-7CE4-4F1D-93DF-A174D48684EF}"/>
    <cellStyle name="40% - 강조색2 7 2 5 5" xfId="51358" xr:uid="{0F9F0CF3-920B-4EF1-ACE5-4A5542612207}"/>
    <cellStyle name="40% - 강조색2 7 2 6" xfId="5897" xr:uid="{C11FEA3A-31BA-44A4-9E9A-F99F099D9937}"/>
    <cellStyle name="40% - 강조색2 7 2 6 2" xfId="16926" xr:uid="{3AE80FB5-67C5-477F-9FF1-CC7598A71B60}"/>
    <cellStyle name="40% - 강조색2 7 2 6 2 2" xfId="38975" xr:uid="{0360F0B3-AB4A-4EA7-A25C-DAB8667E6104}"/>
    <cellStyle name="40% - 강조색2 7 2 6 3" xfId="27955" xr:uid="{D39B17C9-1A14-42F1-9EA6-132AD360E18A}"/>
    <cellStyle name="40% - 강조색2 7 2 6 4" xfId="54112" xr:uid="{5C817848-41DF-410A-BE47-75D351FDC5EB}"/>
    <cellStyle name="40% - 강조색2 7 2 7" xfId="11416" xr:uid="{9845DB0B-2462-4E96-ADB7-E151F0F8660A}"/>
    <cellStyle name="40% - 강조색2 7 2 7 2" xfId="33465" xr:uid="{F7135EAF-A94A-4DA1-B9C4-86C26020EFD5}"/>
    <cellStyle name="40% - 강조색2 7 2 8" xfId="22445" xr:uid="{7ACCF5A5-B95C-4999-AE8E-227A702F0B0F}"/>
    <cellStyle name="40% - 강조색2 7 2 9" xfId="48603" xr:uid="{A20BA866-F058-4166-B8DB-B741F6D151A8}"/>
    <cellStyle name="40% - 강조색2 7 3" xfId="496" xr:uid="{00000000-0005-0000-0000-00006F010000}"/>
    <cellStyle name="40% - 강조색2 7 3 2" xfId="1233" xr:uid="{1AE3C61A-446B-4D17-94D5-CDA86AAEB097}"/>
    <cellStyle name="40% - 강조색2 7 3 2 2" xfId="2627" xr:uid="{8DBE3607-E4E0-40D4-9A10-1AD6E9D01940}"/>
    <cellStyle name="40% - 강조색2 7 3 2 2 2" xfId="5403" xr:uid="{C0FCA91D-0699-4BDE-9064-4EAF9C45CBD7}"/>
    <cellStyle name="40% - 강조색2 7 3 2 2 2 2" xfId="10929" xr:uid="{335B4AB6-800C-400B-87CD-4EB9E35102AF}"/>
    <cellStyle name="40% - 강조색2 7 3 2 2 2 2 2" xfId="21958" xr:uid="{05486215-F305-4CEB-86BB-D840A23DF1D4}"/>
    <cellStyle name="40% - 강조색2 7 3 2 2 2 2 2 2" xfId="44007" xr:uid="{E47666F1-30DB-481F-BAFA-9AA575F8A8B8}"/>
    <cellStyle name="40% - 강조색2 7 3 2 2 2 2 3" xfId="32987" xr:uid="{602B93D4-2BC2-4BF5-AB0D-F4FF11476B9C}"/>
    <cellStyle name="40% - 강조색2 7 3 2 2 2 3" xfId="16448" xr:uid="{5F87AFD0-5861-4000-B665-702754BC8029}"/>
    <cellStyle name="40% - 강조색2 7 3 2 2 2 3 2" xfId="38497" xr:uid="{9D76FA03-8D58-4296-A00B-DF8A1F0ADE3B}"/>
    <cellStyle name="40% - 강조색2 7 3 2 2 2 4" xfId="27477" xr:uid="{313602FC-28DD-4EC5-8C77-4AD3696CB178}"/>
    <cellStyle name="40% - 강조색2 7 3 2 2 2 5" xfId="53635" xr:uid="{41CDBC4E-68E9-43D9-97CC-05B46E1864B9}"/>
    <cellStyle name="40% - 강조색2 7 3 2 2 3" xfId="8174" xr:uid="{5FF34175-6998-4A80-84C3-E02808B4668B}"/>
    <cellStyle name="40% - 강조색2 7 3 2 2 3 2" xfId="19203" xr:uid="{3474C58E-B311-4E56-AD78-1BC63B65FE54}"/>
    <cellStyle name="40% - 강조색2 7 3 2 2 3 2 2" xfId="41252" xr:uid="{D7F39761-A31F-484D-B790-8ED7CC0BA7FF}"/>
    <cellStyle name="40% - 강조색2 7 3 2 2 3 3" xfId="30232" xr:uid="{59A15502-3EAD-452B-B903-363BC3DB54D2}"/>
    <cellStyle name="40% - 강조색2 7 3 2 2 4" xfId="13693" xr:uid="{6AE4B1E8-88EF-472A-937F-A82CE7133F4E}"/>
    <cellStyle name="40% - 강조색2 7 3 2 2 4 2" xfId="35742" xr:uid="{6409E07F-9E10-400C-A241-3E1A20931C38}"/>
    <cellStyle name="40% - 강조색2 7 3 2 2 5" xfId="24722" xr:uid="{DA4193B6-0027-4CA1-93DC-AFCEAF297A02}"/>
    <cellStyle name="40% - 강조색2 7 3 2 2 6" xfId="50880" xr:uid="{5EC47E4E-9444-45B7-B68D-E2751C61716D}"/>
    <cellStyle name="40% - 강조색2 7 3 2 3" xfId="4027" xr:uid="{8A5D22E8-E596-4F52-A99D-6FA455B112C7}"/>
    <cellStyle name="40% - 강조색2 7 3 2 3 2" xfId="9553" xr:uid="{50C6071D-0D9E-424F-BF65-14D7FC7763FE}"/>
    <cellStyle name="40% - 강조색2 7 3 2 3 2 2" xfId="20582" xr:uid="{9BD5DCDC-918F-45FE-90AC-E288A7D9A8D6}"/>
    <cellStyle name="40% - 강조색2 7 3 2 3 2 2 2" xfId="42631" xr:uid="{4A8E20B0-9053-45EE-8695-3A22164D46D0}"/>
    <cellStyle name="40% - 강조색2 7 3 2 3 2 3" xfId="31611" xr:uid="{EDEC7650-11F0-4337-8B3D-76F5A17A2FC6}"/>
    <cellStyle name="40% - 강조색2 7 3 2 3 3" xfId="15072" xr:uid="{52947E49-8B11-4FF9-9142-4331B75C88FB}"/>
    <cellStyle name="40% - 강조색2 7 3 2 3 3 2" xfId="37121" xr:uid="{736416CA-CE79-43FE-973E-C69899C62281}"/>
    <cellStyle name="40% - 강조색2 7 3 2 3 4" xfId="26101" xr:uid="{BA977589-0F0D-48E3-8AE0-97D37C100189}"/>
    <cellStyle name="40% - 강조색2 7 3 2 3 5" xfId="52259" xr:uid="{5B1749FE-0373-4D7A-B6F9-5484E4FA3B64}"/>
    <cellStyle name="40% - 강조색2 7 3 2 4" xfId="6798" xr:uid="{7E460BE6-B536-46F1-9ED7-D34AF47476C5}"/>
    <cellStyle name="40% - 강조색2 7 3 2 4 2" xfId="17827" xr:uid="{FE70F103-E13E-4F74-A5EB-D3EF333AF0C2}"/>
    <cellStyle name="40% - 강조색2 7 3 2 4 2 2" xfId="39876" xr:uid="{526EC7C9-AD41-4559-A41B-D56C0D0C4252}"/>
    <cellStyle name="40% - 강조색2 7 3 2 4 3" xfId="28856" xr:uid="{1C62E429-8FFE-4A9A-8C4E-EFDCF5402FF1}"/>
    <cellStyle name="40% - 강조색2 7 3 2 4 4" xfId="55012" xr:uid="{046577BA-2B82-40F6-BFCE-31F0FAE1DF72}"/>
    <cellStyle name="40% - 강조색2 7 3 2 5" xfId="12317" xr:uid="{B6C046BA-F0B5-44CA-BC06-1776C2D00522}"/>
    <cellStyle name="40% - 강조색2 7 3 2 5 2" xfId="34366" xr:uid="{7A98DA1A-63C3-427B-884E-6232849F0830}"/>
    <cellStyle name="40% - 강조색2 7 3 2 6" xfId="23346" xr:uid="{151282C9-F1D3-43FC-9025-086D70EF9367}"/>
    <cellStyle name="40% - 강조색2 7 3 2 7" xfId="49503" xr:uid="{7A9D1711-4DB9-4B07-ABEE-F3D8C21E9BDE}"/>
    <cellStyle name="40% - 강조색2 7 3 3" xfId="1939" xr:uid="{D146BA1E-DF2A-4AC8-8AE9-C638AB520226}"/>
    <cellStyle name="40% - 강조색2 7 3 3 2" xfId="4715" xr:uid="{E2A4E7FF-5351-43CF-88F8-169ED0C0B7F3}"/>
    <cellStyle name="40% - 강조색2 7 3 3 2 2" xfId="10241" xr:uid="{E8781657-2D66-43D4-926B-A7BEBD63F7ED}"/>
    <cellStyle name="40% - 강조색2 7 3 3 2 2 2" xfId="21270" xr:uid="{56404BE0-9DFB-474B-9B42-DD2D6EF4A817}"/>
    <cellStyle name="40% - 강조색2 7 3 3 2 2 2 2" xfId="43319" xr:uid="{FFF84C47-56E5-44C3-B7D3-210C0C60D9A1}"/>
    <cellStyle name="40% - 강조색2 7 3 3 2 2 3" xfId="32299" xr:uid="{EE2FE2FF-24C2-494F-9B5D-8E3AFD351C1A}"/>
    <cellStyle name="40% - 강조색2 7 3 3 2 3" xfId="15760" xr:uid="{EC334029-DF90-4058-A00E-EF43A54656FA}"/>
    <cellStyle name="40% - 강조색2 7 3 3 2 3 2" xfId="37809" xr:uid="{E9034C9F-CC7A-472D-A269-166B66655DF1}"/>
    <cellStyle name="40% - 강조색2 7 3 3 2 4" xfId="26789" xr:uid="{A7AC1DEE-736E-40EF-99A7-374B39451AA4}"/>
    <cellStyle name="40% - 강조색2 7 3 3 2 5" xfId="52947" xr:uid="{DCC3538C-8CE1-447C-8C43-7673ACAEDBF5}"/>
    <cellStyle name="40% - 강조색2 7 3 3 3" xfId="7486" xr:uid="{45A9971F-9D22-4ABF-80E6-BEC3CE408F7C}"/>
    <cellStyle name="40% - 강조색2 7 3 3 3 2" xfId="18515" xr:uid="{C128F44A-9719-4E74-9F83-73BCBD3A8D8B}"/>
    <cellStyle name="40% - 강조색2 7 3 3 3 2 2" xfId="40564" xr:uid="{7408B25C-C495-4B26-82CC-2C4DA3469169}"/>
    <cellStyle name="40% - 강조색2 7 3 3 3 3" xfId="29544" xr:uid="{6AEDB86C-A713-4B06-91DE-D98500CA0762}"/>
    <cellStyle name="40% - 강조색2 7 3 3 4" xfId="13005" xr:uid="{DAB2C9CC-3177-4C9B-A9DE-B241DD2330B6}"/>
    <cellStyle name="40% - 강조색2 7 3 3 4 2" xfId="35054" xr:uid="{C4C4EAB6-511D-477D-857E-54CC4A198EF3}"/>
    <cellStyle name="40% - 강조색2 7 3 3 5" xfId="24034" xr:uid="{1BB23D30-111B-4114-852D-1C95006D7A96}"/>
    <cellStyle name="40% - 강조색2 7 3 3 6" xfId="50192" xr:uid="{96D9251A-2418-448E-A1F0-CF9EDBB74419}"/>
    <cellStyle name="40% - 강조색2 7 3 4" xfId="3339" xr:uid="{CA131A6A-8374-45BB-A9DE-5DF075E4455B}"/>
    <cellStyle name="40% - 강조색2 7 3 4 2" xfId="8865" xr:uid="{77FC1956-C116-4908-8555-B2B454D90C6E}"/>
    <cellStyle name="40% - 강조색2 7 3 4 2 2" xfId="19894" xr:uid="{ABFDDA47-D9EC-4419-B382-B1D9F68A7C76}"/>
    <cellStyle name="40% - 강조색2 7 3 4 2 2 2" xfId="41943" xr:uid="{594DA91E-D901-44A5-8569-6299F3A4ED39}"/>
    <cellStyle name="40% - 강조색2 7 3 4 2 3" xfId="30923" xr:uid="{F9480D69-6661-4CE6-B6CE-4B8F0963F91F}"/>
    <cellStyle name="40% - 강조색2 7 3 4 3" xfId="14384" xr:uid="{CC03649A-B4C5-4DBF-AC94-0413809628EE}"/>
    <cellStyle name="40% - 강조색2 7 3 4 3 2" xfId="36433" xr:uid="{768E4767-D3F2-4022-836D-7F9A5AA0F132}"/>
    <cellStyle name="40% - 강조색2 7 3 4 4" xfId="25413" xr:uid="{94FE98D5-88D5-48FE-992B-A64A0AD6C33E}"/>
    <cellStyle name="40% - 강조색2 7 3 4 5" xfId="51571" xr:uid="{705D89EB-79F8-4599-B518-212D74E51C69}"/>
    <cellStyle name="40% - 강조색2 7 3 5" xfId="6110" xr:uid="{4D288D4D-88EF-4D8B-B3BE-0669004A0D8F}"/>
    <cellStyle name="40% - 강조색2 7 3 5 2" xfId="17139" xr:uid="{8BDDA96D-0670-4FB7-B55A-C71452538A0C}"/>
    <cellStyle name="40% - 강조색2 7 3 5 2 2" xfId="39188" xr:uid="{E01EE975-E18C-4E69-A8F0-08D1EA73F00F}"/>
    <cellStyle name="40% - 강조색2 7 3 5 3" xfId="28168" xr:uid="{BE1E4EF3-A6BD-446E-974F-AC170BD7FE6D}"/>
    <cellStyle name="40% - 강조색2 7 3 5 4" xfId="54324" xr:uid="{F3802810-B7BE-4C87-964C-E24C505F24E6}"/>
    <cellStyle name="40% - 강조색2 7 3 6" xfId="11629" xr:uid="{37F3110A-043E-4E02-AA2C-C4D12866F2E3}"/>
    <cellStyle name="40% - 강조색2 7 3 6 2" xfId="33678" xr:uid="{FBB21DB7-DA95-4E5B-81E3-DB7EAC8C0521}"/>
    <cellStyle name="40% - 강조색2 7 3 7" xfId="22658" xr:uid="{338545AB-8A21-4449-9A9D-53C85D4DDFA5}"/>
    <cellStyle name="40% - 강조색2 7 3 8" xfId="48815" xr:uid="{28A4663A-D6BE-4A71-8DED-C25062C48F6B}"/>
    <cellStyle name="40% - 강조색2 7 4" xfId="891" xr:uid="{3A4D9BDF-971C-4E59-9E13-934C33B27339}"/>
    <cellStyle name="40% - 강조색2 7 4 2" xfId="2285" xr:uid="{CA2C98AC-9774-4493-8FDF-4F19B8AA0591}"/>
    <cellStyle name="40% - 강조색2 7 4 2 2" xfId="5061" xr:uid="{136BDEEA-5E18-4C26-BDC8-7447535CC374}"/>
    <cellStyle name="40% - 강조색2 7 4 2 2 2" xfId="10587" xr:uid="{622B32C7-2BE8-44A8-9E1E-C2B53B587BB2}"/>
    <cellStyle name="40% - 강조색2 7 4 2 2 2 2" xfId="21616" xr:uid="{EF3B2FDA-ACF1-46FA-A7AD-88121AF6D2AE}"/>
    <cellStyle name="40% - 강조색2 7 4 2 2 2 2 2" xfId="43665" xr:uid="{8D4626BA-E2DA-48A9-8354-710340491CA3}"/>
    <cellStyle name="40% - 강조색2 7 4 2 2 2 3" xfId="32645" xr:uid="{5524150F-24C5-4AAD-8C01-A19538E908F9}"/>
    <cellStyle name="40% - 강조색2 7 4 2 2 3" xfId="16106" xr:uid="{CB407166-026D-4183-B261-C25F793D5A50}"/>
    <cellStyle name="40% - 강조색2 7 4 2 2 3 2" xfId="38155" xr:uid="{9BD1FC6A-52CB-4C8F-BF14-26EFBDB9812B}"/>
    <cellStyle name="40% - 강조색2 7 4 2 2 4" xfId="27135" xr:uid="{887E7869-CC30-40FF-942C-B2285AFCAC24}"/>
    <cellStyle name="40% - 강조색2 7 4 2 2 5" xfId="53293" xr:uid="{44C25736-08C0-4F90-92D5-5665DB01D9F8}"/>
    <cellStyle name="40% - 강조색2 7 4 2 3" xfId="7832" xr:uid="{7BAFDEEE-98F0-48E1-859D-4F93950CC0CA}"/>
    <cellStyle name="40% - 강조색2 7 4 2 3 2" xfId="18861" xr:uid="{695C04E3-4DC7-45AD-8FC3-BEF231A8B607}"/>
    <cellStyle name="40% - 강조색2 7 4 2 3 2 2" xfId="40910" xr:uid="{158EFC6D-DA09-4349-A1DB-0D05F6F2D752}"/>
    <cellStyle name="40% - 강조색2 7 4 2 3 3" xfId="29890" xr:uid="{E4B561B2-EA29-41E7-A4C9-D85DCE499045}"/>
    <cellStyle name="40% - 강조색2 7 4 2 4" xfId="13351" xr:uid="{3802F19B-FEBB-47F1-92C6-754637205A72}"/>
    <cellStyle name="40% - 강조색2 7 4 2 4 2" xfId="35400" xr:uid="{C9DA8297-FB3D-4751-8F93-EB7171CC886A}"/>
    <cellStyle name="40% - 강조색2 7 4 2 5" xfId="24380" xr:uid="{FCC9CF9E-AE39-401E-A5F4-90985012DA2C}"/>
    <cellStyle name="40% - 강조색2 7 4 2 6" xfId="50538" xr:uid="{D3442D83-A650-4A99-A038-4F5A3280CAB3}"/>
    <cellStyle name="40% - 강조색2 7 4 3" xfId="3685" xr:uid="{49BF4F65-3006-4B71-9685-58A67963C0FB}"/>
    <cellStyle name="40% - 강조색2 7 4 3 2" xfId="9211" xr:uid="{2B2156E9-A3C8-40A0-911D-B81B9E473608}"/>
    <cellStyle name="40% - 강조색2 7 4 3 2 2" xfId="20240" xr:uid="{5B93BAF6-BE4A-4BEA-9DE8-570E27C22268}"/>
    <cellStyle name="40% - 강조색2 7 4 3 2 2 2" xfId="42289" xr:uid="{73D826DA-0358-41FC-AD00-C06387F03D52}"/>
    <cellStyle name="40% - 강조색2 7 4 3 2 3" xfId="31269" xr:uid="{28418A03-842D-44B6-8195-FBBFB8602B04}"/>
    <cellStyle name="40% - 강조색2 7 4 3 3" xfId="14730" xr:uid="{1C7E9C87-FE68-4C9D-9057-EFDB4D6F54CB}"/>
    <cellStyle name="40% - 강조색2 7 4 3 3 2" xfId="36779" xr:uid="{99A931F3-3041-4376-AEA7-A0273DCE93E4}"/>
    <cellStyle name="40% - 강조색2 7 4 3 4" xfId="25759" xr:uid="{B527B532-E883-4144-BA4F-59A9B95AEFED}"/>
    <cellStyle name="40% - 강조색2 7 4 3 5" xfId="51917" xr:uid="{4BB3BD61-A193-4706-8DD5-AB2D2AA823EC}"/>
    <cellStyle name="40% - 강조색2 7 4 4" xfId="6456" xr:uid="{F0391B79-E3D5-428C-8587-63B6BB9AD7E1}"/>
    <cellStyle name="40% - 강조색2 7 4 4 2" xfId="17485" xr:uid="{6BB61F73-1814-4F32-880F-117D59EABEDC}"/>
    <cellStyle name="40% - 강조색2 7 4 4 2 2" xfId="39534" xr:uid="{B56D993D-8FC7-4C7B-A699-22172B1648D6}"/>
    <cellStyle name="40% - 강조색2 7 4 4 3" xfId="28514" xr:uid="{0EFF2887-4F0F-4ED2-AB41-21633EDBF94C}"/>
    <cellStyle name="40% - 강조색2 7 4 4 4" xfId="54670" xr:uid="{F80559B0-2371-417E-AF52-FF9E52E28A46}"/>
    <cellStyle name="40% - 강조색2 7 4 5" xfId="11975" xr:uid="{3ECC8580-DDB9-434A-AC73-8D27CF9B3C75}"/>
    <cellStyle name="40% - 강조색2 7 4 5 2" xfId="34024" xr:uid="{C4509A4A-B3D4-4BE1-BAF6-648549769519}"/>
    <cellStyle name="40% - 강조색2 7 4 6" xfId="23004" xr:uid="{5A855B39-A23A-4DF6-B0FB-EA83D2206010}"/>
    <cellStyle name="40% - 강조색2 7 4 7" xfId="49161" xr:uid="{716B90C3-297A-4F95-B7BB-4BF36E0036C8}"/>
    <cellStyle name="40% - 강조색2 7 5" xfId="1597" xr:uid="{88FBD622-7736-4658-8698-4E8D0115A78B}"/>
    <cellStyle name="40% - 강조색2 7 5 2" xfId="4373" xr:uid="{8B2D9AEB-276A-45E9-B4F6-D24144C7653D}"/>
    <cellStyle name="40% - 강조색2 7 5 2 2" xfId="9899" xr:uid="{68B84F8F-AB70-4C81-BC30-D603DB86ECD1}"/>
    <cellStyle name="40% - 강조색2 7 5 2 2 2" xfId="20928" xr:uid="{1D1FC45B-9C24-4BEA-8F4F-5C449CECB27C}"/>
    <cellStyle name="40% - 강조색2 7 5 2 2 2 2" xfId="42977" xr:uid="{12FCFE3B-D298-4A6A-9336-2C2DC989EA65}"/>
    <cellStyle name="40% - 강조색2 7 5 2 2 3" xfId="31957" xr:uid="{305B137E-2C0E-474B-BD4B-BA1EE0E434E5}"/>
    <cellStyle name="40% - 강조색2 7 5 2 3" xfId="15418" xr:uid="{5AAF8ACA-0060-4118-8591-304D4FAECF66}"/>
    <cellStyle name="40% - 강조색2 7 5 2 3 2" xfId="37467" xr:uid="{4AD78D83-2265-4449-B991-B39C9DFF9021}"/>
    <cellStyle name="40% - 강조색2 7 5 2 4" xfId="26447" xr:uid="{E7D99007-E524-4F9B-B71A-03DF6AC4CF31}"/>
    <cellStyle name="40% - 강조색2 7 5 2 5" xfId="52605" xr:uid="{9F24AFE5-92D5-4583-9373-71F9E53C57B7}"/>
    <cellStyle name="40% - 강조색2 7 5 3" xfId="7144" xr:uid="{4AFA76E0-DB59-4AAD-A735-7685A858EDC2}"/>
    <cellStyle name="40% - 강조색2 7 5 3 2" xfId="18173" xr:uid="{0E8336A5-0B8B-48CB-904F-B4F83A1686CA}"/>
    <cellStyle name="40% - 강조색2 7 5 3 2 2" xfId="40222" xr:uid="{03801C13-540A-4FB3-A492-34DBEF2FD0E0}"/>
    <cellStyle name="40% - 강조색2 7 5 3 3" xfId="29202" xr:uid="{447A0762-8F0F-414F-85A1-DC40EF36438C}"/>
    <cellStyle name="40% - 강조색2 7 5 4" xfId="12663" xr:uid="{C479318C-5E4B-43A8-BDFB-E20C9B5ADB38}"/>
    <cellStyle name="40% - 강조색2 7 5 4 2" xfId="34712" xr:uid="{C909C2E4-8B22-4152-9026-F53F5BDE1F4D}"/>
    <cellStyle name="40% - 강조색2 7 5 5" xfId="23692" xr:uid="{6567EEFD-33D6-4AC7-B1AC-05C19431A5B0}"/>
    <cellStyle name="40% - 강조색2 7 5 6" xfId="49850" xr:uid="{F647B5BC-33E0-4D03-BF16-B8457903D97F}"/>
    <cellStyle name="40% - 강조색2 7 6" xfId="2997" xr:uid="{67A443A5-3D10-49E7-8108-EA653A1C9AE2}"/>
    <cellStyle name="40% - 강조색2 7 6 2" xfId="8523" xr:uid="{FD3F56D0-AAE1-438F-B757-8715CEAA3CC8}"/>
    <cellStyle name="40% - 강조색2 7 6 2 2" xfId="19552" xr:uid="{8CEEAEC1-9674-4017-8E7B-917E66B35216}"/>
    <cellStyle name="40% - 강조색2 7 6 2 2 2" xfId="41601" xr:uid="{E7AC6AAE-9110-4F13-803A-42D6DF408F33}"/>
    <cellStyle name="40% - 강조색2 7 6 2 3" xfId="30581" xr:uid="{72F7D009-9A49-4C34-BF87-FDBCD965ABE1}"/>
    <cellStyle name="40% - 강조색2 7 6 3" xfId="14042" xr:uid="{4BF6210E-6540-4B8D-AB89-9263E904C93B}"/>
    <cellStyle name="40% - 강조색2 7 6 3 2" xfId="36091" xr:uid="{60054BD0-AEBC-4E66-BFB6-886E85B18919}"/>
    <cellStyle name="40% - 강조색2 7 6 4" xfId="25071" xr:uid="{DC1BADC4-4AC6-47C2-8C56-377065C2C0A0}"/>
    <cellStyle name="40% - 강조색2 7 6 5" xfId="51229" xr:uid="{582062D2-39F9-4C2A-8CBC-A889A46734CB}"/>
    <cellStyle name="40% - 강조색2 7 7" xfId="5768" xr:uid="{1858D0B3-F99C-4EBC-830B-FD21DA76C3DD}"/>
    <cellStyle name="40% - 강조색2 7 7 2" xfId="16797" xr:uid="{BB79D5D8-2A8D-4F65-BBDD-4E80FD5A9163}"/>
    <cellStyle name="40% - 강조색2 7 7 2 2" xfId="38846" xr:uid="{C523A357-9F9E-450C-81D7-632916CECA03}"/>
    <cellStyle name="40% - 강조색2 7 7 3" xfId="27826" xr:uid="{344A88EB-0C92-4884-A52D-626DC66A810B}"/>
    <cellStyle name="40% - 강조색2 7 7 4" xfId="53983" xr:uid="{3BA2869D-FF80-4264-80F2-1D0DCC89B15F}"/>
    <cellStyle name="40% - 강조색2 7 8" xfId="11287" xr:uid="{07968EB1-227D-45DA-93AB-A466DD27AAD2}"/>
    <cellStyle name="40% - 강조색2 7 8 2" xfId="33336" xr:uid="{A14AA026-EB4B-409A-BE55-48C6652DE7CB}"/>
    <cellStyle name="40% - 강조색2 7 9" xfId="22316" xr:uid="{58C79562-FB21-467D-838C-C1BEA56ADC1D}"/>
    <cellStyle name="40% - 강조색2 8" xfId="149" xr:uid="{00000000-0005-0000-0000-000070010000}"/>
    <cellStyle name="40% - 강조색2 8 10" xfId="48487" xr:uid="{4B7B67D1-CD59-4D3C-B981-758D8A100C98}"/>
    <cellStyle name="40% - 강조색2 8 2" xfId="278" xr:uid="{00000000-0005-0000-0000-000071010000}"/>
    <cellStyle name="40% - 강조색2 8 2 2" xfId="638" xr:uid="{00000000-0005-0000-0000-000072010000}"/>
    <cellStyle name="40% - 강조색2 8 2 2 2" xfId="1375" xr:uid="{4CC7D8C0-37B6-43C2-82EC-AF7B4044EB1C}"/>
    <cellStyle name="40% - 강조색2 8 2 2 2 2" xfId="2769" xr:uid="{7A8C48EE-76FE-4A14-84BB-4754E2456DD8}"/>
    <cellStyle name="40% - 강조색2 8 2 2 2 2 2" xfId="5545" xr:uid="{4C0A3806-624D-4DFE-BC5D-5EBF3C2A18B3}"/>
    <cellStyle name="40% - 강조색2 8 2 2 2 2 2 2" xfId="11071" xr:uid="{757F8CA1-F134-4AAA-BB51-25E00D57E8AD}"/>
    <cellStyle name="40% - 강조색2 8 2 2 2 2 2 2 2" xfId="22100" xr:uid="{391B89DC-9A29-4CFF-AAAF-9DEBB97A75EE}"/>
    <cellStyle name="40% - 강조색2 8 2 2 2 2 2 2 2 2" xfId="44149" xr:uid="{CC67B32A-1F09-4AC5-BD9B-6236C451521B}"/>
    <cellStyle name="40% - 강조색2 8 2 2 2 2 2 2 3" xfId="33129" xr:uid="{47B41FE4-1947-48BB-AE0A-449E351A2783}"/>
    <cellStyle name="40% - 강조색2 8 2 2 2 2 2 3" xfId="16590" xr:uid="{60BC3881-E3CA-4158-A46B-83944F5ED11A}"/>
    <cellStyle name="40% - 강조색2 8 2 2 2 2 2 3 2" xfId="38639" xr:uid="{A86CB578-B446-45C3-B6F8-C7CA16FC9558}"/>
    <cellStyle name="40% - 강조색2 8 2 2 2 2 2 4" xfId="27619" xr:uid="{E5810862-4213-4DD1-B126-12B8DADE609D}"/>
    <cellStyle name="40% - 강조색2 8 2 2 2 2 2 5" xfId="53777" xr:uid="{46B96CC8-16A7-47B6-93BA-05576A169E80}"/>
    <cellStyle name="40% - 강조색2 8 2 2 2 2 3" xfId="8316" xr:uid="{BAAD0077-BAD9-49A3-8CC0-2B86B4DF4437}"/>
    <cellStyle name="40% - 강조색2 8 2 2 2 2 3 2" xfId="19345" xr:uid="{B9A7548B-647C-4E2F-BD66-9B1075DCB985}"/>
    <cellStyle name="40% - 강조색2 8 2 2 2 2 3 2 2" xfId="41394" xr:uid="{797CE239-F882-486F-B9DB-8F5C8154EF7C}"/>
    <cellStyle name="40% - 강조색2 8 2 2 2 2 3 3" xfId="30374" xr:uid="{23CE6266-2151-461C-A2EC-D1062297BB0F}"/>
    <cellStyle name="40% - 강조색2 8 2 2 2 2 4" xfId="13835" xr:uid="{3B7ED90E-6E5D-46FA-A971-7EB5E093CE11}"/>
    <cellStyle name="40% - 강조색2 8 2 2 2 2 4 2" xfId="35884" xr:uid="{6F361203-1429-4138-B146-81AA3B73AC89}"/>
    <cellStyle name="40% - 강조색2 8 2 2 2 2 5" xfId="24864" xr:uid="{EC9CE0BD-EC6F-4031-B3C8-13E1DC4753B0}"/>
    <cellStyle name="40% - 강조색2 8 2 2 2 2 6" xfId="51022" xr:uid="{B1A6C419-42EB-414C-89E0-9723340119BA}"/>
    <cellStyle name="40% - 강조색2 8 2 2 2 3" xfId="4169" xr:uid="{F4AD4F51-03F1-4CB2-929F-5BDF6C961009}"/>
    <cellStyle name="40% - 강조색2 8 2 2 2 3 2" xfId="9695" xr:uid="{D3DCCB6D-5F8D-47C0-819B-76CA57D8A36E}"/>
    <cellStyle name="40% - 강조색2 8 2 2 2 3 2 2" xfId="20724" xr:uid="{EA9F1512-E553-4AB0-A7B8-916C427E94FD}"/>
    <cellStyle name="40% - 강조색2 8 2 2 2 3 2 2 2" xfId="42773" xr:uid="{9A87EB5F-C2BF-4B33-BFA3-F7E171074CF7}"/>
    <cellStyle name="40% - 강조색2 8 2 2 2 3 2 3" xfId="31753" xr:uid="{D5D2CE89-798D-423F-9D1E-F861F25D5566}"/>
    <cellStyle name="40% - 강조색2 8 2 2 2 3 3" xfId="15214" xr:uid="{FE0F7F7D-4ED3-4DDF-9A65-070CC22562E3}"/>
    <cellStyle name="40% - 강조색2 8 2 2 2 3 3 2" xfId="37263" xr:uid="{634A34C1-EABF-4149-B796-C2C0A6E7B05D}"/>
    <cellStyle name="40% - 강조색2 8 2 2 2 3 4" xfId="26243" xr:uid="{E01FAD15-7FC6-4457-AF82-ADA3616B2748}"/>
    <cellStyle name="40% - 강조색2 8 2 2 2 3 5" xfId="52401" xr:uid="{1F56B31A-808C-4913-937B-D85711DFFA41}"/>
    <cellStyle name="40% - 강조색2 8 2 2 2 4" xfId="6940" xr:uid="{C87F13E1-F362-4137-86B6-6AB5DD8C3EC1}"/>
    <cellStyle name="40% - 강조색2 8 2 2 2 4 2" xfId="17969" xr:uid="{4F4BC9A2-72CB-44C6-8394-07C6F14C3CE4}"/>
    <cellStyle name="40% - 강조색2 8 2 2 2 4 2 2" xfId="40018" xr:uid="{EEA075D4-5AED-48EF-8511-67B027306530}"/>
    <cellStyle name="40% - 강조색2 8 2 2 2 4 3" xfId="28998" xr:uid="{F2F78187-146D-42DC-A73C-574C6A9045AC}"/>
    <cellStyle name="40% - 강조색2 8 2 2 2 4 4" xfId="55154" xr:uid="{C5F9D95B-39AE-4206-A992-7C27B89B36E1}"/>
    <cellStyle name="40% - 강조색2 8 2 2 2 5" xfId="12459" xr:uid="{9A98D81E-7D4C-4194-82F5-4D938F882BFD}"/>
    <cellStyle name="40% - 강조색2 8 2 2 2 5 2" xfId="34508" xr:uid="{D29E3E64-1D04-482A-A5C6-99F912BBC6B0}"/>
    <cellStyle name="40% - 강조색2 8 2 2 2 6" xfId="23488" xr:uid="{F4C7CEF7-2EAA-458B-B957-BBAC81293368}"/>
    <cellStyle name="40% - 강조색2 8 2 2 2 7" xfId="49645" xr:uid="{544506F6-758A-4330-BF2E-99AAC84BCE7E}"/>
    <cellStyle name="40% - 강조색2 8 2 2 3" xfId="2081" xr:uid="{D9A37BE9-95B6-49A2-B9F3-DC5B2E238943}"/>
    <cellStyle name="40% - 강조색2 8 2 2 3 2" xfId="4857" xr:uid="{DDC332D9-07C3-41A3-9308-5BC51ABE0892}"/>
    <cellStyle name="40% - 강조색2 8 2 2 3 2 2" xfId="10383" xr:uid="{8417A871-2DD8-486B-9531-701CC88F81BC}"/>
    <cellStyle name="40% - 강조색2 8 2 2 3 2 2 2" xfId="21412" xr:uid="{90C6AE87-BB80-4167-B506-E60059BB1F1B}"/>
    <cellStyle name="40% - 강조색2 8 2 2 3 2 2 2 2" xfId="43461" xr:uid="{4AF4EEDC-36E9-4262-BBD5-505557A5CEEE}"/>
    <cellStyle name="40% - 강조색2 8 2 2 3 2 2 3" xfId="32441" xr:uid="{82395506-9D15-476A-8591-247C2E26F616}"/>
    <cellStyle name="40% - 강조색2 8 2 2 3 2 3" xfId="15902" xr:uid="{55FB3F3D-9D5C-4A4C-864A-9F48D8FEA82B}"/>
    <cellStyle name="40% - 강조색2 8 2 2 3 2 3 2" xfId="37951" xr:uid="{2B4F8831-B167-49F8-9932-C2E6E619F3AB}"/>
    <cellStyle name="40% - 강조색2 8 2 2 3 2 4" xfId="26931" xr:uid="{5E35DE37-30A8-4E42-9EEB-78D29A4DC64F}"/>
    <cellStyle name="40% - 강조색2 8 2 2 3 2 5" xfId="53089" xr:uid="{9A8B6D8B-A70F-40A4-B884-3F5FCFD99528}"/>
    <cellStyle name="40% - 강조색2 8 2 2 3 3" xfId="7628" xr:uid="{D9DCBA75-89F2-4662-BCD7-BE45EA2C395D}"/>
    <cellStyle name="40% - 강조색2 8 2 2 3 3 2" xfId="18657" xr:uid="{F4DA7919-D874-4624-8618-3A75C7DD698D}"/>
    <cellStyle name="40% - 강조색2 8 2 2 3 3 2 2" xfId="40706" xr:uid="{7BCC9A27-0B22-4F24-8C60-3D7EC61608BD}"/>
    <cellStyle name="40% - 강조색2 8 2 2 3 3 3" xfId="29686" xr:uid="{99360A45-8BBD-4023-9F83-47DB22FBF6CA}"/>
    <cellStyle name="40% - 강조색2 8 2 2 3 4" xfId="13147" xr:uid="{6F13F29B-D571-4201-8F52-878250A449AA}"/>
    <cellStyle name="40% - 강조색2 8 2 2 3 4 2" xfId="35196" xr:uid="{7588B2BD-8EFA-4667-929B-5EA3574B7522}"/>
    <cellStyle name="40% - 강조색2 8 2 2 3 5" xfId="24176" xr:uid="{856335C8-D414-40E5-9383-83D709349F2D}"/>
    <cellStyle name="40% - 강조색2 8 2 2 3 6" xfId="50334" xr:uid="{2F17337F-CC0D-4D54-9B78-4459051C83CA}"/>
    <cellStyle name="40% - 강조색2 8 2 2 4" xfId="3481" xr:uid="{F021E88E-73E3-4CF2-AF80-FA2D0DF310CF}"/>
    <cellStyle name="40% - 강조색2 8 2 2 4 2" xfId="9007" xr:uid="{85D4B9AD-AD64-406C-9A97-7596B387790F}"/>
    <cellStyle name="40% - 강조색2 8 2 2 4 2 2" xfId="20036" xr:uid="{3168ED6E-5CE7-4EC7-9692-AFD062E74E5D}"/>
    <cellStyle name="40% - 강조색2 8 2 2 4 2 2 2" xfId="42085" xr:uid="{EAB5C120-64BD-417B-9A15-BEC04973BF5B}"/>
    <cellStyle name="40% - 강조색2 8 2 2 4 2 3" xfId="31065" xr:uid="{4A6E3F86-B9E9-482F-A8C7-0B98FBE9656B}"/>
    <cellStyle name="40% - 강조색2 8 2 2 4 3" xfId="14526" xr:uid="{14A4FF44-F733-4383-953B-F8E22C4DEE28}"/>
    <cellStyle name="40% - 강조색2 8 2 2 4 3 2" xfId="36575" xr:uid="{05B8800E-27A5-425B-B100-AB05B84CDEFA}"/>
    <cellStyle name="40% - 강조색2 8 2 2 4 4" xfId="25555" xr:uid="{A18050E0-72FF-4CB1-BAE7-6C655987E90E}"/>
    <cellStyle name="40% - 강조색2 8 2 2 4 5" xfId="51713" xr:uid="{C9F1CC6B-FF71-4BD4-A1D4-AE54371B3C86}"/>
    <cellStyle name="40% - 강조색2 8 2 2 5" xfId="6252" xr:uid="{E4D59581-3367-4936-B60E-47CAFC0B7D81}"/>
    <cellStyle name="40% - 강조색2 8 2 2 5 2" xfId="17281" xr:uid="{0D8E36A1-1963-4C17-891D-86CCDC20A1B1}"/>
    <cellStyle name="40% - 강조색2 8 2 2 5 2 2" xfId="39330" xr:uid="{D6D03EB7-84CD-4F8E-9F05-1D3432715FB2}"/>
    <cellStyle name="40% - 강조색2 8 2 2 5 3" xfId="28310" xr:uid="{D1C79A4F-5B45-49A4-8AD3-D75DE5E8B79D}"/>
    <cellStyle name="40% - 강조색2 8 2 2 5 4" xfId="54466" xr:uid="{01E1BF80-7C60-4CCE-BEBE-26231A12BC43}"/>
    <cellStyle name="40% - 강조색2 8 2 2 6" xfId="11771" xr:uid="{F44F535B-5F35-4D13-8807-41B3D16A9D05}"/>
    <cellStyle name="40% - 강조색2 8 2 2 6 2" xfId="33820" xr:uid="{F8070AE5-9771-46FC-AF26-BF03A973F88D}"/>
    <cellStyle name="40% - 강조색2 8 2 2 7" xfId="22800" xr:uid="{7B471C15-0F96-492D-A97E-8503DC2C22B7}"/>
    <cellStyle name="40% - 강조색2 8 2 2 8" xfId="48957" xr:uid="{B5B94233-0ED1-440C-84FF-DA4B4558166C}"/>
    <cellStyle name="40% - 강조색2 8 2 3" xfId="1033" xr:uid="{DCBDDCDC-CB4F-4D25-AFCC-4338857495A7}"/>
    <cellStyle name="40% - 강조색2 8 2 3 2" xfId="2427" xr:uid="{B1381FF3-E1B8-49E7-AF22-1AE852205508}"/>
    <cellStyle name="40% - 강조색2 8 2 3 2 2" xfId="5203" xr:uid="{EDE7E759-C6BF-484A-9C7F-4164867F7B9B}"/>
    <cellStyle name="40% - 강조색2 8 2 3 2 2 2" xfId="10729" xr:uid="{48DF8096-5536-41FF-B223-EC19B0C7E16B}"/>
    <cellStyle name="40% - 강조색2 8 2 3 2 2 2 2" xfId="21758" xr:uid="{772EFA1C-B0B4-441E-9E5D-DBE0296D6527}"/>
    <cellStyle name="40% - 강조색2 8 2 3 2 2 2 2 2" xfId="43807" xr:uid="{BEB57369-D276-4EDC-846A-4BAC3247B5FA}"/>
    <cellStyle name="40% - 강조색2 8 2 3 2 2 2 3" xfId="32787" xr:uid="{562FAC64-C182-41B2-8075-05AF51C81F26}"/>
    <cellStyle name="40% - 강조색2 8 2 3 2 2 3" xfId="16248" xr:uid="{825688FC-E320-4DB9-822F-EEDB97D04773}"/>
    <cellStyle name="40% - 강조색2 8 2 3 2 2 3 2" xfId="38297" xr:uid="{EC3D6CAB-1E5B-41AB-8CF3-905887485F87}"/>
    <cellStyle name="40% - 강조색2 8 2 3 2 2 4" xfId="27277" xr:uid="{ADFA5D2E-213F-4887-AED6-0B06E7B52C7E}"/>
    <cellStyle name="40% - 강조색2 8 2 3 2 2 5" xfId="53435" xr:uid="{E6F46976-1A79-4B3E-9657-0A97F3A11407}"/>
    <cellStyle name="40% - 강조색2 8 2 3 2 3" xfId="7974" xr:uid="{3B1D11B1-AECE-48CD-82C4-2293C1767098}"/>
    <cellStyle name="40% - 강조색2 8 2 3 2 3 2" xfId="19003" xr:uid="{AFA68B5B-6A3B-4CB2-A183-0C870BD0902C}"/>
    <cellStyle name="40% - 강조색2 8 2 3 2 3 2 2" xfId="41052" xr:uid="{C9D3E336-FE39-4FFA-AC79-156FB2600AE7}"/>
    <cellStyle name="40% - 강조색2 8 2 3 2 3 3" xfId="30032" xr:uid="{79A8C834-CBD3-427D-B6C8-6C9325137AE2}"/>
    <cellStyle name="40% - 강조색2 8 2 3 2 4" xfId="13493" xr:uid="{5F8BAF72-BB05-436D-AF80-CAA0F1B064B8}"/>
    <cellStyle name="40% - 강조색2 8 2 3 2 4 2" xfId="35542" xr:uid="{B96AE11E-31AB-4F15-8E1A-C0B9621D3FF3}"/>
    <cellStyle name="40% - 강조색2 8 2 3 2 5" xfId="24522" xr:uid="{20533041-8FB1-4ACB-8FC1-57CF0F5929BF}"/>
    <cellStyle name="40% - 강조색2 8 2 3 2 6" xfId="50680" xr:uid="{8A6EC2F9-1BEE-48AC-853D-14BE4EBDD84B}"/>
    <cellStyle name="40% - 강조색2 8 2 3 3" xfId="3827" xr:uid="{2BF78457-04A4-42A8-AA3B-DC1B6BA602F5}"/>
    <cellStyle name="40% - 강조색2 8 2 3 3 2" xfId="9353" xr:uid="{EC50F347-7AE8-44EF-8031-DBAF727D490F}"/>
    <cellStyle name="40% - 강조색2 8 2 3 3 2 2" xfId="20382" xr:uid="{2F5ABEC7-9D6E-4D68-BA04-5C58B6D9E541}"/>
    <cellStyle name="40% - 강조색2 8 2 3 3 2 2 2" xfId="42431" xr:uid="{4CC39AB7-BFBD-4454-A4EF-A58DAFEDA5D8}"/>
    <cellStyle name="40% - 강조색2 8 2 3 3 2 3" xfId="31411" xr:uid="{E3803C1B-21D6-48D2-93FC-2B1CCB86CE1B}"/>
    <cellStyle name="40% - 강조색2 8 2 3 3 3" xfId="14872" xr:uid="{7D290120-1931-4537-B1F2-530FE174663A}"/>
    <cellStyle name="40% - 강조색2 8 2 3 3 3 2" xfId="36921" xr:uid="{0658B2DF-268A-48B0-AF5E-B38173F94446}"/>
    <cellStyle name="40% - 강조색2 8 2 3 3 4" xfId="25901" xr:uid="{8F65AA87-5918-4303-A7FD-A3AEF494C239}"/>
    <cellStyle name="40% - 강조색2 8 2 3 3 5" xfId="52059" xr:uid="{74341421-36F7-47EB-B476-5276F6226B78}"/>
    <cellStyle name="40% - 강조색2 8 2 3 4" xfId="6598" xr:uid="{57B1297B-88AA-4A06-932E-6C06C6A5B638}"/>
    <cellStyle name="40% - 강조색2 8 2 3 4 2" xfId="17627" xr:uid="{47DA158B-D7F7-4D6C-8824-A461D49C08C4}"/>
    <cellStyle name="40% - 강조색2 8 2 3 4 2 2" xfId="39676" xr:uid="{65CE8B40-FED2-4FE0-AEE2-D764D86A0667}"/>
    <cellStyle name="40% - 강조색2 8 2 3 4 3" xfId="28656" xr:uid="{9DFFA03A-FB03-4127-90B4-0246A047F98F}"/>
    <cellStyle name="40% - 강조색2 8 2 3 4 4" xfId="54812" xr:uid="{3EDEE9E1-22B8-45D0-B52C-185C5DD9625E}"/>
    <cellStyle name="40% - 강조색2 8 2 3 5" xfId="12117" xr:uid="{C05F8625-461B-4A76-A836-87CA9AA72823}"/>
    <cellStyle name="40% - 강조색2 8 2 3 5 2" xfId="34166" xr:uid="{E54F0BE5-4A9F-4E68-AFB1-C188BABC24BE}"/>
    <cellStyle name="40% - 강조색2 8 2 3 6" xfId="23146" xr:uid="{6DD7F5ED-EEE7-479C-911B-13F4B46786D2}"/>
    <cellStyle name="40% - 강조색2 8 2 3 7" xfId="49303" xr:uid="{D782E7DE-5093-43EB-BA2C-F28CACF3FB02}"/>
    <cellStyle name="40% - 강조색2 8 2 4" xfId="1739" xr:uid="{6F4E6ABE-3F0B-4D8E-881C-E9D98C3B88D0}"/>
    <cellStyle name="40% - 강조색2 8 2 4 2" xfId="4515" xr:uid="{5F692BC5-D73C-4DFF-801F-00E033B46008}"/>
    <cellStyle name="40% - 강조색2 8 2 4 2 2" xfId="10041" xr:uid="{A2B5AB91-7406-4354-86E9-4D2479556A39}"/>
    <cellStyle name="40% - 강조색2 8 2 4 2 2 2" xfId="21070" xr:uid="{E3946766-F768-429B-B620-CC97D6C8D286}"/>
    <cellStyle name="40% - 강조색2 8 2 4 2 2 2 2" xfId="43119" xr:uid="{E9CD1F84-6BB5-4E12-9419-AE341728751A}"/>
    <cellStyle name="40% - 강조색2 8 2 4 2 2 3" xfId="32099" xr:uid="{5E832200-4A67-437E-91A3-18F7023A6CE7}"/>
    <cellStyle name="40% - 강조색2 8 2 4 2 3" xfId="15560" xr:uid="{16583DDC-B4CB-4506-9A69-EEE72D636600}"/>
    <cellStyle name="40% - 강조색2 8 2 4 2 3 2" xfId="37609" xr:uid="{6626CC7A-894B-46B4-A6F5-4C88041C72F9}"/>
    <cellStyle name="40% - 강조색2 8 2 4 2 4" xfId="26589" xr:uid="{0FCFF10B-83DB-4666-9C17-22094B1FF1EF}"/>
    <cellStyle name="40% - 강조색2 8 2 4 2 5" xfId="52747" xr:uid="{FFE1B7C7-D73F-4ADF-8203-E9C695D19441}"/>
    <cellStyle name="40% - 강조색2 8 2 4 3" xfId="7286" xr:uid="{1C1FFC3B-5C98-4E76-A7C6-2EF341606248}"/>
    <cellStyle name="40% - 강조색2 8 2 4 3 2" xfId="18315" xr:uid="{FC266CDC-7F68-451E-AC9A-B4EBA18E8E7F}"/>
    <cellStyle name="40% - 강조색2 8 2 4 3 2 2" xfId="40364" xr:uid="{551C5427-8F7A-44F5-8FEC-ECD81A8D0458}"/>
    <cellStyle name="40% - 강조색2 8 2 4 3 3" xfId="29344" xr:uid="{627B5630-F012-4D81-B6F8-9C14E5D4660B}"/>
    <cellStyle name="40% - 강조색2 8 2 4 4" xfId="12805" xr:uid="{8C9B1275-3E38-49F2-B783-C1C77A0F03F1}"/>
    <cellStyle name="40% - 강조색2 8 2 4 4 2" xfId="34854" xr:uid="{2DC208CB-4B4A-42B7-B857-CBB466D1DCD9}"/>
    <cellStyle name="40% - 강조색2 8 2 4 5" xfId="23834" xr:uid="{6E26D4C4-207C-4A9F-BD14-31B6B8B36250}"/>
    <cellStyle name="40% - 강조색2 8 2 4 6" xfId="49992" xr:uid="{9C03A994-4235-4E62-897D-5D282DF991B5}"/>
    <cellStyle name="40% - 강조색2 8 2 5" xfId="3139" xr:uid="{06D86CCE-3F21-4F45-ACC0-1E4DE26819A9}"/>
    <cellStyle name="40% - 강조색2 8 2 5 2" xfId="8665" xr:uid="{D3D4259F-5430-4B63-9EF9-DAC5AD7E312C}"/>
    <cellStyle name="40% - 강조색2 8 2 5 2 2" xfId="19694" xr:uid="{3E676E9E-C5F4-4232-A7C6-7D0C1409DFD5}"/>
    <cellStyle name="40% - 강조색2 8 2 5 2 2 2" xfId="41743" xr:uid="{90996649-0AFC-45BD-A4E4-E7FE3A259EFA}"/>
    <cellStyle name="40% - 강조색2 8 2 5 2 3" xfId="30723" xr:uid="{59D47C12-29A4-4D2D-A95D-AF4BE4A8A6E9}"/>
    <cellStyle name="40% - 강조색2 8 2 5 3" xfId="14184" xr:uid="{8446CCAF-4646-4096-8979-33DDF3BAFDB6}"/>
    <cellStyle name="40% - 강조색2 8 2 5 3 2" xfId="36233" xr:uid="{57BCED7F-1FC0-45DE-BE07-FB0A6D0CD227}"/>
    <cellStyle name="40% - 강조색2 8 2 5 4" xfId="25213" xr:uid="{3CB3976C-26C4-42F5-B2AA-1E4F0F7ECED5}"/>
    <cellStyle name="40% - 강조색2 8 2 5 5" xfId="51371" xr:uid="{D0B07438-4EF0-4260-9E13-6DE3BD425A1C}"/>
    <cellStyle name="40% - 강조색2 8 2 6" xfId="5910" xr:uid="{AB59CB59-9077-41FE-900C-F3CFABDA1F15}"/>
    <cellStyle name="40% - 강조색2 8 2 6 2" xfId="16939" xr:uid="{10322CAA-8806-4BE9-8638-722105C707DE}"/>
    <cellStyle name="40% - 강조색2 8 2 6 2 2" xfId="38988" xr:uid="{B4466A36-ED21-41D1-87A0-5A8AD34E463E}"/>
    <cellStyle name="40% - 강조색2 8 2 6 3" xfId="27968" xr:uid="{9638ED49-4A67-4EB5-A73B-B3C9BBB431DE}"/>
    <cellStyle name="40% - 강조색2 8 2 6 4" xfId="54125" xr:uid="{1D9A0281-F381-46BA-8009-CBF16CD7B79D}"/>
    <cellStyle name="40% - 강조색2 8 2 7" xfId="11429" xr:uid="{A0C5513C-DB07-4E5C-B881-DD7C573CBBCB}"/>
    <cellStyle name="40% - 강조색2 8 2 7 2" xfId="33478" xr:uid="{BBCE1BE8-941A-4A0D-91DC-307269870632}"/>
    <cellStyle name="40% - 강조색2 8 2 8" xfId="22458" xr:uid="{F87438A2-F069-4F80-80A6-396ED321CB9D}"/>
    <cellStyle name="40% - 강조색2 8 2 9" xfId="48616" xr:uid="{96D1D8C3-22B3-44F6-9783-84941D80C1BC}"/>
    <cellStyle name="40% - 강조색2 8 3" xfId="509" xr:uid="{00000000-0005-0000-0000-000073010000}"/>
    <cellStyle name="40% - 강조색2 8 3 2" xfId="1246" xr:uid="{6D38DC26-FF2F-44A6-A68D-C5F9FF27F221}"/>
    <cellStyle name="40% - 강조색2 8 3 2 2" xfId="2640" xr:uid="{D6CC0B28-30E6-45A9-9882-6C7C43487955}"/>
    <cellStyle name="40% - 강조색2 8 3 2 2 2" xfId="5416" xr:uid="{5584CCAC-E82A-43F2-8860-F1B378FE4D9C}"/>
    <cellStyle name="40% - 강조색2 8 3 2 2 2 2" xfId="10942" xr:uid="{845EEA3D-A1B2-4E0E-8E3C-88BDCECDF1EB}"/>
    <cellStyle name="40% - 강조색2 8 3 2 2 2 2 2" xfId="21971" xr:uid="{78E5D782-0EC5-4581-ACF0-2D6DD4CF9B30}"/>
    <cellStyle name="40% - 강조색2 8 3 2 2 2 2 2 2" xfId="44020" xr:uid="{623FFC5F-A349-4D27-B21D-62CD9596E750}"/>
    <cellStyle name="40% - 강조색2 8 3 2 2 2 2 3" xfId="33000" xr:uid="{E7D76B10-231D-4A83-B928-3FDA5C169CFB}"/>
    <cellStyle name="40% - 강조색2 8 3 2 2 2 3" xfId="16461" xr:uid="{5BF291F8-D9E6-45AE-9154-8587D350E6EF}"/>
    <cellStyle name="40% - 강조색2 8 3 2 2 2 3 2" xfId="38510" xr:uid="{737146F3-99E4-420B-A3F3-A1A2279B239F}"/>
    <cellStyle name="40% - 강조색2 8 3 2 2 2 4" xfId="27490" xr:uid="{7EF598E9-7AA7-4024-A148-D1C0FE3E2FBD}"/>
    <cellStyle name="40% - 강조색2 8 3 2 2 2 5" xfId="53648" xr:uid="{333C6267-A882-4B82-97BE-1BE986BFE6AD}"/>
    <cellStyle name="40% - 강조색2 8 3 2 2 3" xfId="8187" xr:uid="{E5EC8CFC-9012-461A-82C0-1D4995FB1054}"/>
    <cellStyle name="40% - 강조색2 8 3 2 2 3 2" xfId="19216" xr:uid="{65D618C1-26ED-4240-A0F4-0B48693E1FB9}"/>
    <cellStyle name="40% - 강조색2 8 3 2 2 3 2 2" xfId="41265" xr:uid="{CC9C9650-B4B8-4E8A-ACF9-9AC80772A0D9}"/>
    <cellStyle name="40% - 강조색2 8 3 2 2 3 3" xfId="30245" xr:uid="{68648BB6-4562-42EC-A194-E3F510A82D7A}"/>
    <cellStyle name="40% - 강조색2 8 3 2 2 4" xfId="13706" xr:uid="{4D1963F3-E34A-46AC-8001-79B92E90D8EC}"/>
    <cellStyle name="40% - 강조색2 8 3 2 2 4 2" xfId="35755" xr:uid="{C2218896-F22D-4FEF-91F2-3E5753D2F08D}"/>
    <cellStyle name="40% - 강조색2 8 3 2 2 5" xfId="24735" xr:uid="{78F91836-A8E0-4FDF-A31A-3A52FC09119C}"/>
    <cellStyle name="40% - 강조색2 8 3 2 2 6" xfId="50893" xr:uid="{47F9FF15-A744-44A4-ABF7-DEFB8EE187E5}"/>
    <cellStyle name="40% - 강조색2 8 3 2 3" xfId="4040" xr:uid="{D643D71A-25CC-4188-B798-F528133129AB}"/>
    <cellStyle name="40% - 강조색2 8 3 2 3 2" xfId="9566" xr:uid="{1AA994EC-8803-4972-9025-D9ECF6591065}"/>
    <cellStyle name="40% - 강조색2 8 3 2 3 2 2" xfId="20595" xr:uid="{002E490B-699E-40D7-B995-8217C357B8FF}"/>
    <cellStyle name="40% - 강조색2 8 3 2 3 2 2 2" xfId="42644" xr:uid="{1C7523D6-E04C-4EF6-A350-C16CAC2F59EE}"/>
    <cellStyle name="40% - 강조색2 8 3 2 3 2 3" xfId="31624" xr:uid="{A4F2CAD7-48B4-4DE0-87E1-1090C9167ECE}"/>
    <cellStyle name="40% - 강조색2 8 3 2 3 3" xfId="15085" xr:uid="{32358A64-031A-48E4-8193-EC6B75C22164}"/>
    <cellStyle name="40% - 강조색2 8 3 2 3 3 2" xfId="37134" xr:uid="{87CA1341-D66C-4CF0-A975-0C55ED8CFC67}"/>
    <cellStyle name="40% - 강조색2 8 3 2 3 4" xfId="26114" xr:uid="{02B6D721-F5A7-45CF-8EF6-5297475EE289}"/>
    <cellStyle name="40% - 강조색2 8 3 2 3 5" xfId="52272" xr:uid="{ACD3F6E5-B93B-44C4-800E-EA60A705F731}"/>
    <cellStyle name="40% - 강조색2 8 3 2 4" xfId="6811" xr:uid="{76C4F468-F5C8-41B2-9517-27F313078F2A}"/>
    <cellStyle name="40% - 강조색2 8 3 2 4 2" xfId="17840" xr:uid="{BDC12679-E0FC-4AE5-ACFF-6B5FC95BBBEE}"/>
    <cellStyle name="40% - 강조색2 8 3 2 4 2 2" xfId="39889" xr:uid="{3BD4A110-7C3E-465B-AB62-5A2B55FD686C}"/>
    <cellStyle name="40% - 강조색2 8 3 2 4 3" xfId="28869" xr:uid="{1363D3AA-6D7E-4892-88EE-D99BCE26F862}"/>
    <cellStyle name="40% - 강조색2 8 3 2 4 4" xfId="55025" xr:uid="{BBB02DB2-9F34-4810-9FC5-932D01F4F858}"/>
    <cellStyle name="40% - 강조색2 8 3 2 5" xfId="12330" xr:uid="{D853C547-57FD-4AAF-98FF-3FC14B93C15E}"/>
    <cellStyle name="40% - 강조색2 8 3 2 5 2" xfId="34379" xr:uid="{25E830CB-874D-4009-9F43-A67351B0916D}"/>
    <cellStyle name="40% - 강조색2 8 3 2 6" xfId="23359" xr:uid="{A047FF7C-21AA-4C29-A0B0-393393341BEB}"/>
    <cellStyle name="40% - 강조색2 8 3 2 7" xfId="49516" xr:uid="{BF249824-46D4-46D7-AB70-4690C4B48830}"/>
    <cellStyle name="40% - 강조색2 8 3 3" xfId="1952" xr:uid="{1FA1ACEF-34E6-409D-B7B8-0E1C68FB8E68}"/>
    <cellStyle name="40% - 강조색2 8 3 3 2" xfId="4728" xr:uid="{37C211B1-F781-46E8-99D5-1139AA8AB400}"/>
    <cellStyle name="40% - 강조색2 8 3 3 2 2" xfId="10254" xr:uid="{C4471A3E-7201-4D67-BA5A-25A966106E33}"/>
    <cellStyle name="40% - 강조색2 8 3 3 2 2 2" xfId="21283" xr:uid="{C6A8CA3E-4AF5-4617-A2D1-8313C9A70BD5}"/>
    <cellStyle name="40% - 강조색2 8 3 3 2 2 2 2" xfId="43332" xr:uid="{B6BE38D2-DF85-47EF-A628-7C5BF4B8EF9F}"/>
    <cellStyle name="40% - 강조색2 8 3 3 2 2 3" xfId="32312" xr:uid="{EC1FD325-2509-46C2-9026-9998FAC5735C}"/>
    <cellStyle name="40% - 강조색2 8 3 3 2 3" xfId="15773" xr:uid="{E368AFC6-816A-4BB2-9D24-8579292781CF}"/>
    <cellStyle name="40% - 강조색2 8 3 3 2 3 2" xfId="37822" xr:uid="{A27FC1C9-F1A2-4B7B-B85E-4AC08142BEB9}"/>
    <cellStyle name="40% - 강조색2 8 3 3 2 4" xfId="26802" xr:uid="{9D5495A2-378F-499A-84ED-CD95F199FC24}"/>
    <cellStyle name="40% - 강조색2 8 3 3 2 5" xfId="52960" xr:uid="{F4BDECFD-1F31-4E26-833D-C42B4145B18D}"/>
    <cellStyle name="40% - 강조색2 8 3 3 3" xfId="7499" xr:uid="{F7C7E07B-A428-4455-BFCC-396EC41A8D14}"/>
    <cellStyle name="40% - 강조색2 8 3 3 3 2" xfId="18528" xr:uid="{E9DFED9C-174D-40ED-B83A-9BD4E239A992}"/>
    <cellStyle name="40% - 강조색2 8 3 3 3 2 2" xfId="40577" xr:uid="{9FFE58BC-E538-45FC-A1E6-4AA517D1601C}"/>
    <cellStyle name="40% - 강조색2 8 3 3 3 3" xfId="29557" xr:uid="{7DBE4C50-B5A0-41B8-8482-7CBCF4BF2254}"/>
    <cellStyle name="40% - 강조색2 8 3 3 4" xfId="13018" xr:uid="{D304614B-757E-4D92-A363-7AA638F21A15}"/>
    <cellStyle name="40% - 강조색2 8 3 3 4 2" xfId="35067" xr:uid="{50E4DD4A-B6A8-455E-AD3E-DC54F2FE5DC2}"/>
    <cellStyle name="40% - 강조색2 8 3 3 5" xfId="24047" xr:uid="{15E1CD83-A599-45D1-AEA2-27D968598778}"/>
    <cellStyle name="40% - 강조색2 8 3 3 6" xfId="50205" xr:uid="{C49142E5-9D40-4855-B727-B052A4BE593C}"/>
    <cellStyle name="40% - 강조색2 8 3 4" xfId="3352" xr:uid="{61A58336-284B-4E2E-AEF4-F5347042FFE4}"/>
    <cellStyle name="40% - 강조색2 8 3 4 2" xfId="8878" xr:uid="{A5D02568-D607-4C07-BEFE-2B97180FEA68}"/>
    <cellStyle name="40% - 강조색2 8 3 4 2 2" xfId="19907" xr:uid="{DA467B34-D922-44D9-BC7B-5A945CAC42E9}"/>
    <cellStyle name="40% - 강조색2 8 3 4 2 2 2" xfId="41956" xr:uid="{88CF5631-4D86-41C0-A7AF-161B52B3A1F8}"/>
    <cellStyle name="40% - 강조색2 8 3 4 2 3" xfId="30936" xr:uid="{4BB07620-5039-49C9-8591-139277EF22AD}"/>
    <cellStyle name="40% - 강조색2 8 3 4 3" xfId="14397" xr:uid="{E9C244E1-4FF0-4313-A66E-70C92D264905}"/>
    <cellStyle name="40% - 강조색2 8 3 4 3 2" xfId="36446" xr:uid="{32D30074-6109-42E5-845D-80DF19118F50}"/>
    <cellStyle name="40% - 강조색2 8 3 4 4" xfId="25426" xr:uid="{BF046A68-6690-4F07-BF2C-FB7C5AE7C7D7}"/>
    <cellStyle name="40% - 강조색2 8 3 4 5" xfId="51584" xr:uid="{6A38805F-64D8-4590-8144-F2D64CD31B78}"/>
    <cellStyle name="40% - 강조색2 8 3 5" xfId="6123" xr:uid="{381FD585-AE65-49FE-9ED0-AAAB8754FCC4}"/>
    <cellStyle name="40% - 강조색2 8 3 5 2" xfId="17152" xr:uid="{EBDC5CEF-4283-4B04-B0F3-F4AD2C898460}"/>
    <cellStyle name="40% - 강조색2 8 3 5 2 2" xfId="39201" xr:uid="{9855C181-0BC2-455E-B3EE-7F1DAD7FDF07}"/>
    <cellStyle name="40% - 강조색2 8 3 5 3" xfId="28181" xr:uid="{1D140840-005E-429F-AE63-F7D8B44D8280}"/>
    <cellStyle name="40% - 강조색2 8 3 5 4" xfId="54337" xr:uid="{D2910353-34DB-4B68-9678-087A9DA7E524}"/>
    <cellStyle name="40% - 강조색2 8 3 6" xfId="11642" xr:uid="{91F59A00-54F9-41FF-BE38-18DC40ED10F7}"/>
    <cellStyle name="40% - 강조색2 8 3 6 2" xfId="33691" xr:uid="{5BEE654E-C18A-484E-BD32-D30912FC16BA}"/>
    <cellStyle name="40% - 강조색2 8 3 7" xfId="22671" xr:uid="{C1919DA2-5BFC-41A4-A49E-AFB0C6CCA391}"/>
    <cellStyle name="40% - 강조색2 8 3 8" xfId="48828" xr:uid="{E5C012C9-7530-4FAD-BBB0-2CEEB00814EB}"/>
    <cellStyle name="40% - 강조색2 8 4" xfId="904" xr:uid="{67528947-C589-4816-ACE8-1606DADB1FDA}"/>
    <cellStyle name="40% - 강조색2 8 4 2" xfId="2298" xr:uid="{FFBFD389-285A-4F0B-8F03-34D84A06A55E}"/>
    <cellStyle name="40% - 강조색2 8 4 2 2" xfId="5074" xr:uid="{25BC9B7B-ED92-4708-97B0-D20561C6CEE8}"/>
    <cellStyle name="40% - 강조색2 8 4 2 2 2" xfId="10600" xr:uid="{BAD3B641-F8D6-4FCA-A9D0-C57C91527840}"/>
    <cellStyle name="40% - 강조색2 8 4 2 2 2 2" xfId="21629" xr:uid="{E9AA86A3-19CC-4E5A-8D5A-1BD9F205B15B}"/>
    <cellStyle name="40% - 강조색2 8 4 2 2 2 2 2" xfId="43678" xr:uid="{ABCCE6E7-BB72-4A07-B4CD-EA80E7997A9A}"/>
    <cellStyle name="40% - 강조색2 8 4 2 2 2 3" xfId="32658" xr:uid="{5C9E5CD1-68A1-411E-84FA-C2A52AAF7CFD}"/>
    <cellStyle name="40% - 강조색2 8 4 2 2 3" xfId="16119" xr:uid="{9249BCD6-5BB2-4A3D-A3F0-7C7B01CEFE6E}"/>
    <cellStyle name="40% - 강조색2 8 4 2 2 3 2" xfId="38168" xr:uid="{E6E7E20F-14F2-4AE1-A034-F82CDC4AAF20}"/>
    <cellStyle name="40% - 강조색2 8 4 2 2 4" xfId="27148" xr:uid="{CC60C50B-2F2D-41B1-8505-F7CF0D18739F}"/>
    <cellStyle name="40% - 강조색2 8 4 2 2 5" xfId="53306" xr:uid="{F42ADE70-C109-4151-A4FB-67285A69A238}"/>
    <cellStyle name="40% - 강조색2 8 4 2 3" xfId="7845" xr:uid="{F4A1B69A-EB8F-4E73-93DF-B9225F107C6C}"/>
    <cellStyle name="40% - 강조색2 8 4 2 3 2" xfId="18874" xr:uid="{8A6D6C33-54DF-49D4-BBDB-4A6F01465D5A}"/>
    <cellStyle name="40% - 강조색2 8 4 2 3 2 2" xfId="40923" xr:uid="{27E6D329-4213-4350-B36E-837B812FC369}"/>
    <cellStyle name="40% - 강조색2 8 4 2 3 3" xfId="29903" xr:uid="{E3515BD3-8DDB-405A-8846-58A3BD593367}"/>
    <cellStyle name="40% - 강조색2 8 4 2 4" xfId="13364" xr:uid="{39172A32-43C7-45C2-B880-431AF57E44A7}"/>
    <cellStyle name="40% - 강조색2 8 4 2 4 2" xfId="35413" xr:uid="{D1A0D1F6-9044-4076-A7F6-A7A9C6958209}"/>
    <cellStyle name="40% - 강조색2 8 4 2 5" xfId="24393" xr:uid="{71250570-A42F-4C3A-879C-6CF0F8D8F0EB}"/>
    <cellStyle name="40% - 강조색2 8 4 2 6" xfId="50551" xr:uid="{5A05EA64-5D46-49AE-8C7C-72E72C990E3C}"/>
    <cellStyle name="40% - 강조색2 8 4 3" xfId="3698" xr:uid="{FE3E0A14-F541-4566-A828-0857B6BA04C0}"/>
    <cellStyle name="40% - 강조색2 8 4 3 2" xfId="9224" xr:uid="{2398DCFA-9D02-4DF2-BD90-87A3C46E5094}"/>
    <cellStyle name="40% - 강조색2 8 4 3 2 2" xfId="20253" xr:uid="{C5060980-27EA-45ED-9F87-06EB0AF9BC6B}"/>
    <cellStyle name="40% - 강조색2 8 4 3 2 2 2" xfId="42302" xr:uid="{B588269F-72A9-417C-81E5-02398C6DB867}"/>
    <cellStyle name="40% - 강조색2 8 4 3 2 3" xfId="31282" xr:uid="{674F5D23-D22E-41BB-B077-EE29A93FB63B}"/>
    <cellStyle name="40% - 강조색2 8 4 3 3" xfId="14743" xr:uid="{F94651EB-FBBB-4765-AD55-A6ED4A4B65F0}"/>
    <cellStyle name="40% - 강조색2 8 4 3 3 2" xfId="36792" xr:uid="{EAB4013F-CAE4-495C-BF13-4E0BDDCF369C}"/>
    <cellStyle name="40% - 강조색2 8 4 3 4" xfId="25772" xr:uid="{43B05E39-E240-4043-A921-A08DD9761854}"/>
    <cellStyle name="40% - 강조색2 8 4 3 5" xfId="51930" xr:uid="{C7EDDFD6-AEAD-442C-97A0-CB1085CEB3B5}"/>
    <cellStyle name="40% - 강조색2 8 4 4" xfId="6469" xr:uid="{CDCEA852-6225-41DE-B0EA-C9D9CDA9FDF9}"/>
    <cellStyle name="40% - 강조색2 8 4 4 2" xfId="17498" xr:uid="{FE9B16E4-D57F-4CEE-82EC-D9EE11060F31}"/>
    <cellStyle name="40% - 강조색2 8 4 4 2 2" xfId="39547" xr:uid="{D1A39E25-FDCA-4ADD-B038-3AF06CC8C80C}"/>
    <cellStyle name="40% - 강조색2 8 4 4 3" xfId="28527" xr:uid="{2D53073F-CE48-40FF-8951-FC79AD280472}"/>
    <cellStyle name="40% - 강조색2 8 4 4 4" xfId="54683" xr:uid="{2E0E2A01-D819-4394-B5C5-DDE190B669EB}"/>
    <cellStyle name="40% - 강조색2 8 4 5" xfId="11988" xr:uid="{575B21DE-0BA0-4979-9278-424C6F98556C}"/>
    <cellStyle name="40% - 강조색2 8 4 5 2" xfId="34037" xr:uid="{A03BAD28-00A4-426E-B3BB-BB521E5E8E0D}"/>
    <cellStyle name="40% - 강조색2 8 4 6" xfId="23017" xr:uid="{8DC246C9-5677-4E60-9AE7-E56B9ED3F6F9}"/>
    <cellStyle name="40% - 강조색2 8 4 7" xfId="49174" xr:uid="{8168A006-BE2E-4184-955D-903EBF8DBAC6}"/>
    <cellStyle name="40% - 강조색2 8 5" xfId="1610" xr:uid="{0E764E71-CF0B-4FEC-B298-69E78A8C8DC0}"/>
    <cellStyle name="40% - 강조색2 8 5 2" xfId="4386" xr:uid="{273A9826-442C-46F8-B77E-F3F159DFAB4F}"/>
    <cellStyle name="40% - 강조색2 8 5 2 2" xfId="9912" xr:uid="{AC14CB1E-3080-4354-B51A-178D4A0084A1}"/>
    <cellStyle name="40% - 강조색2 8 5 2 2 2" xfId="20941" xr:uid="{F1588595-984A-4CBE-B20B-9F69F49DCEC7}"/>
    <cellStyle name="40% - 강조색2 8 5 2 2 2 2" xfId="42990" xr:uid="{54491E82-2A7D-42C5-ACFD-196761858F29}"/>
    <cellStyle name="40% - 강조색2 8 5 2 2 3" xfId="31970" xr:uid="{F046512A-3D6D-4E49-9C5C-E85729D75032}"/>
    <cellStyle name="40% - 강조색2 8 5 2 3" xfId="15431" xr:uid="{24CBDA39-0692-42B3-8606-E1418A6598D1}"/>
    <cellStyle name="40% - 강조색2 8 5 2 3 2" xfId="37480" xr:uid="{020F80CC-98C5-4365-AD0F-A47F3E2C74AD}"/>
    <cellStyle name="40% - 강조색2 8 5 2 4" xfId="26460" xr:uid="{0AE2C27B-7E9E-49F4-8F01-24A56912399F}"/>
    <cellStyle name="40% - 강조색2 8 5 2 5" xfId="52618" xr:uid="{D4463187-3FD8-4670-8E29-6C18B51DB7D3}"/>
    <cellStyle name="40% - 강조색2 8 5 3" xfId="7157" xr:uid="{50B9C0F2-42AE-4827-A9B6-9979A70DE937}"/>
    <cellStyle name="40% - 강조색2 8 5 3 2" xfId="18186" xr:uid="{BD9F6C5B-EC09-4EED-A67F-8DA4C3AAEE63}"/>
    <cellStyle name="40% - 강조색2 8 5 3 2 2" xfId="40235" xr:uid="{01157D97-DD93-496A-A839-0E427B0D5757}"/>
    <cellStyle name="40% - 강조색2 8 5 3 3" xfId="29215" xr:uid="{D500028E-929B-4477-98F5-7F25151AFDE2}"/>
    <cellStyle name="40% - 강조색2 8 5 4" xfId="12676" xr:uid="{C21A5696-2BFA-48B9-BFE3-3A63FC46035D}"/>
    <cellStyle name="40% - 강조색2 8 5 4 2" xfId="34725" xr:uid="{6CCAEAFB-B912-43F1-A86D-B0332C738C46}"/>
    <cellStyle name="40% - 강조색2 8 5 5" xfId="23705" xr:uid="{EF36FC54-5ADA-43B1-955B-2123AC130DBB}"/>
    <cellStyle name="40% - 강조색2 8 5 6" xfId="49863" xr:uid="{30F4479A-338D-46B7-B1FB-7596A2498052}"/>
    <cellStyle name="40% - 강조색2 8 6" xfId="3010" xr:uid="{16F9CCF0-9BC2-44FA-B200-6561710495DA}"/>
    <cellStyle name="40% - 강조색2 8 6 2" xfId="8536" xr:uid="{1EA8FDA2-360F-4DD4-B2B4-7C3B95F75225}"/>
    <cellStyle name="40% - 강조색2 8 6 2 2" xfId="19565" xr:uid="{8122CB7A-E4D0-44EF-9AA3-BE4425647649}"/>
    <cellStyle name="40% - 강조색2 8 6 2 2 2" xfId="41614" xr:uid="{F06874D9-8FD9-46F3-8B09-F5EBC8FF01B2}"/>
    <cellStyle name="40% - 강조색2 8 6 2 3" xfId="30594" xr:uid="{5571EB34-67B3-476D-B6F5-FBCD20885B4F}"/>
    <cellStyle name="40% - 강조색2 8 6 3" xfId="14055" xr:uid="{BEC4BCD3-F0CB-45F5-9EB7-C1963F086A11}"/>
    <cellStyle name="40% - 강조색2 8 6 3 2" xfId="36104" xr:uid="{D85478E3-1E4E-4E31-AD3C-218E3345AB1C}"/>
    <cellStyle name="40% - 강조색2 8 6 4" xfId="25084" xr:uid="{08201298-3AD6-4B8E-AB9E-BA15B7CD966E}"/>
    <cellStyle name="40% - 강조색2 8 6 5" xfId="51242" xr:uid="{49C4FDE2-9D6B-4467-90AC-EA3E8AC4534F}"/>
    <cellStyle name="40% - 강조색2 8 7" xfId="5781" xr:uid="{0A1312F3-F870-419D-8AD0-DD754F84D658}"/>
    <cellStyle name="40% - 강조색2 8 7 2" xfId="16810" xr:uid="{69D346BA-561C-4B93-8B04-95CDEDC31223}"/>
    <cellStyle name="40% - 강조색2 8 7 2 2" xfId="38859" xr:uid="{79DB20DE-1474-4F56-AB3A-8E1541260CCE}"/>
    <cellStyle name="40% - 강조색2 8 7 3" xfId="27839" xr:uid="{FE23149E-89F9-47C5-B630-5F567E5F16BE}"/>
    <cellStyle name="40% - 강조색2 8 7 4" xfId="53996" xr:uid="{865A53FC-A008-4D35-AE60-B2FBB3CC5B6D}"/>
    <cellStyle name="40% - 강조색2 8 8" xfId="11300" xr:uid="{893C2EAE-70C3-4406-9C54-3580658C80B9}"/>
    <cellStyle name="40% - 강조색2 8 8 2" xfId="33349" xr:uid="{C3C827CA-3304-4031-94F2-ADED2B197C4C}"/>
    <cellStyle name="40% - 강조색2 8 9" xfId="22329" xr:uid="{E680EEDB-D1B6-49E5-A8B5-69EAB4B17BC5}"/>
    <cellStyle name="40% - 강조색2 9" xfId="162" xr:uid="{00000000-0005-0000-0000-000074010000}"/>
    <cellStyle name="40% - 강조색2 9 10" xfId="48500" xr:uid="{541421B1-54B0-4296-971E-5832957125D3}"/>
    <cellStyle name="40% - 강조색2 9 2" xfId="291" xr:uid="{00000000-0005-0000-0000-000075010000}"/>
    <cellStyle name="40% - 강조색2 9 2 2" xfId="651" xr:uid="{00000000-0005-0000-0000-000076010000}"/>
    <cellStyle name="40% - 강조색2 9 2 2 2" xfId="1388" xr:uid="{E2A25E7F-36F7-4D78-8C79-EFC7D8647C38}"/>
    <cellStyle name="40% - 강조색2 9 2 2 2 2" xfId="2782" xr:uid="{1A4C0913-BB71-4450-96EE-8945DE64FE89}"/>
    <cellStyle name="40% - 강조색2 9 2 2 2 2 2" xfId="5558" xr:uid="{E7567C8A-9412-4712-AF96-8DFA1BCEED24}"/>
    <cellStyle name="40% - 강조색2 9 2 2 2 2 2 2" xfId="11084" xr:uid="{F0164406-BBB0-4C28-B093-1C13C936660B}"/>
    <cellStyle name="40% - 강조색2 9 2 2 2 2 2 2 2" xfId="22113" xr:uid="{CDBEE7CA-3DD9-494A-8A1C-38DBD608FD82}"/>
    <cellStyle name="40% - 강조색2 9 2 2 2 2 2 2 2 2" xfId="44162" xr:uid="{2006E5DA-8F63-45E0-8A86-0616AC8D58B2}"/>
    <cellStyle name="40% - 강조색2 9 2 2 2 2 2 2 3" xfId="33142" xr:uid="{30598BC9-7D92-4DFC-9603-3510FD9BE06F}"/>
    <cellStyle name="40% - 강조색2 9 2 2 2 2 2 3" xfId="16603" xr:uid="{593501BD-740D-45D4-B239-BC380E465779}"/>
    <cellStyle name="40% - 강조색2 9 2 2 2 2 2 3 2" xfId="38652" xr:uid="{0463A946-5AC4-4990-A820-84F1F2822457}"/>
    <cellStyle name="40% - 강조색2 9 2 2 2 2 2 4" xfId="27632" xr:uid="{11D96AAA-0FF5-439C-B819-76B05B5AEF10}"/>
    <cellStyle name="40% - 강조색2 9 2 2 2 2 2 5" xfId="53790" xr:uid="{C0655AB8-A5A6-404D-8893-B5FDC3EEDD42}"/>
    <cellStyle name="40% - 강조색2 9 2 2 2 2 3" xfId="8329" xr:uid="{34934015-D1BC-48DC-A8C5-3AD8D05071BA}"/>
    <cellStyle name="40% - 강조색2 9 2 2 2 2 3 2" xfId="19358" xr:uid="{110965BB-B3C2-4C1D-A021-3CB66EAAF76A}"/>
    <cellStyle name="40% - 강조색2 9 2 2 2 2 3 2 2" xfId="41407" xr:uid="{88186694-A739-4130-BAD0-6348CF289261}"/>
    <cellStyle name="40% - 강조색2 9 2 2 2 2 3 3" xfId="30387" xr:uid="{C8CF005F-79FE-4D26-9A95-2018B9503064}"/>
    <cellStyle name="40% - 강조색2 9 2 2 2 2 4" xfId="13848" xr:uid="{4BF0FC9D-EFEC-44DD-99A5-68AA62A3E2C0}"/>
    <cellStyle name="40% - 강조색2 9 2 2 2 2 4 2" xfId="35897" xr:uid="{FAC1D7C0-1A67-4A01-8B6B-7D038635925F}"/>
    <cellStyle name="40% - 강조색2 9 2 2 2 2 5" xfId="24877" xr:uid="{E6032F12-BD0D-4B8E-9B1A-2DB20017A7ED}"/>
    <cellStyle name="40% - 강조색2 9 2 2 2 2 6" xfId="51035" xr:uid="{1E9601C7-8524-47B0-8304-A6A661F27BFA}"/>
    <cellStyle name="40% - 강조색2 9 2 2 2 3" xfId="4182" xr:uid="{BA6507B0-AD23-4512-A42E-C978760D037A}"/>
    <cellStyle name="40% - 강조색2 9 2 2 2 3 2" xfId="9708" xr:uid="{10E9CE4E-6C25-4478-AF06-DDF86282D137}"/>
    <cellStyle name="40% - 강조색2 9 2 2 2 3 2 2" xfId="20737" xr:uid="{57C3630C-20E5-4030-B889-97F5A08ECF1F}"/>
    <cellStyle name="40% - 강조색2 9 2 2 2 3 2 2 2" xfId="42786" xr:uid="{6A7FB9F8-B702-41B7-A92E-D34A1FA3C582}"/>
    <cellStyle name="40% - 강조색2 9 2 2 2 3 2 3" xfId="31766" xr:uid="{EFA76448-947E-4B12-9B58-E28D2D826E50}"/>
    <cellStyle name="40% - 강조색2 9 2 2 2 3 3" xfId="15227" xr:uid="{47629D36-6349-482B-9E69-2BF60697EC49}"/>
    <cellStyle name="40% - 강조색2 9 2 2 2 3 3 2" xfId="37276" xr:uid="{0DDAE345-7AD2-44CC-9F60-D53F2D4025AD}"/>
    <cellStyle name="40% - 강조색2 9 2 2 2 3 4" xfId="26256" xr:uid="{7AB18378-FAAC-476E-9E5F-622CCAF3BCDD}"/>
    <cellStyle name="40% - 강조색2 9 2 2 2 3 5" xfId="52414" xr:uid="{DE9A2198-EDE1-4CAD-8292-7A89479A61D0}"/>
    <cellStyle name="40% - 강조색2 9 2 2 2 4" xfId="6953" xr:uid="{E3BD5CBD-4949-41F9-B225-AE596B929001}"/>
    <cellStyle name="40% - 강조색2 9 2 2 2 4 2" xfId="17982" xr:uid="{C2B8DE9B-2AA7-43F0-888D-AA9C8E81ED06}"/>
    <cellStyle name="40% - 강조색2 9 2 2 2 4 2 2" xfId="40031" xr:uid="{7C735BEB-B2C3-4B57-BA1C-FD37A95F110E}"/>
    <cellStyle name="40% - 강조색2 9 2 2 2 4 3" xfId="29011" xr:uid="{0A86602E-2D20-4726-8703-2D48D1563DE4}"/>
    <cellStyle name="40% - 강조색2 9 2 2 2 4 4" xfId="55167" xr:uid="{4517CA05-46CA-4F48-B24C-69C3ABD3B87C}"/>
    <cellStyle name="40% - 강조색2 9 2 2 2 5" xfId="12472" xr:uid="{125642AC-10E7-4278-99A5-620F40427A27}"/>
    <cellStyle name="40% - 강조색2 9 2 2 2 5 2" xfId="34521" xr:uid="{ECB0AB8B-8287-421F-A31C-8816F5066278}"/>
    <cellStyle name="40% - 강조색2 9 2 2 2 6" xfId="23501" xr:uid="{C5A0581C-51C4-4C4B-9C43-03B748B52EA3}"/>
    <cellStyle name="40% - 강조색2 9 2 2 2 7" xfId="49658" xr:uid="{63A0EA97-372D-4130-B115-6CAD91E55D5C}"/>
    <cellStyle name="40% - 강조색2 9 2 2 3" xfId="2094" xr:uid="{7BADC0DA-A2DD-4CE7-929C-C0C7D324677E}"/>
    <cellStyle name="40% - 강조색2 9 2 2 3 2" xfId="4870" xr:uid="{A35E35E6-2FAD-4EE1-BCAE-4428AEBE73CB}"/>
    <cellStyle name="40% - 강조색2 9 2 2 3 2 2" xfId="10396" xr:uid="{B6FCA5A9-FDF7-4F97-AC71-61F5DDF26653}"/>
    <cellStyle name="40% - 강조색2 9 2 2 3 2 2 2" xfId="21425" xr:uid="{B6B970D5-E9A1-4714-9AD9-966176BAD6BD}"/>
    <cellStyle name="40% - 강조색2 9 2 2 3 2 2 2 2" xfId="43474" xr:uid="{F34804EE-07B8-4F3A-9D1D-647EFE7D9C88}"/>
    <cellStyle name="40% - 강조색2 9 2 2 3 2 2 3" xfId="32454" xr:uid="{A0260FBB-7112-431B-AB41-25002963F83B}"/>
    <cellStyle name="40% - 강조색2 9 2 2 3 2 3" xfId="15915" xr:uid="{6744A9D1-E840-4AE5-A13C-3F63E9DA83DC}"/>
    <cellStyle name="40% - 강조색2 9 2 2 3 2 3 2" xfId="37964" xr:uid="{D9C02CFB-C64D-4638-9D64-DA0A33ECC748}"/>
    <cellStyle name="40% - 강조색2 9 2 2 3 2 4" xfId="26944" xr:uid="{A7AD2A2B-150E-41CD-B693-6FDB75F2E8AC}"/>
    <cellStyle name="40% - 강조색2 9 2 2 3 2 5" xfId="53102" xr:uid="{89DBE880-FC18-43BA-A4A1-EE59BAFA7672}"/>
    <cellStyle name="40% - 강조색2 9 2 2 3 3" xfId="7641" xr:uid="{CC8E7A59-3318-48D5-8774-A1F8B9953B5F}"/>
    <cellStyle name="40% - 강조색2 9 2 2 3 3 2" xfId="18670" xr:uid="{378FEF68-1072-43ED-BCE9-2EB66F28FD99}"/>
    <cellStyle name="40% - 강조색2 9 2 2 3 3 2 2" xfId="40719" xr:uid="{6547319F-E91B-4C46-B3B4-4DD2C8C62ECC}"/>
    <cellStyle name="40% - 강조색2 9 2 2 3 3 3" xfId="29699" xr:uid="{504B5726-E090-4FE7-A73A-2679242DC74E}"/>
    <cellStyle name="40% - 강조색2 9 2 2 3 4" xfId="13160" xr:uid="{0B9FD5A3-7709-4D87-BE00-5D48DE159CC2}"/>
    <cellStyle name="40% - 강조색2 9 2 2 3 4 2" xfId="35209" xr:uid="{347DE695-19FF-4BB5-996C-8B3DB386E936}"/>
    <cellStyle name="40% - 강조색2 9 2 2 3 5" xfId="24189" xr:uid="{A4B7FDDF-8E99-4042-9F9B-71AA6CAF1718}"/>
    <cellStyle name="40% - 강조색2 9 2 2 3 6" xfId="50347" xr:uid="{FBA5EF64-A16A-426E-B37D-D8558774264B}"/>
    <cellStyle name="40% - 강조색2 9 2 2 4" xfId="3494" xr:uid="{34A2765E-4AA3-4B4D-AF1A-5186DECCF922}"/>
    <cellStyle name="40% - 강조색2 9 2 2 4 2" xfId="9020" xr:uid="{FDE789D4-41DD-4DD6-BAEE-49F22AD8234F}"/>
    <cellStyle name="40% - 강조색2 9 2 2 4 2 2" xfId="20049" xr:uid="{DCACF16C-68BB-47AD-B277-9C531B910BBE}"/>
    <cellStyle name="40% - 강조색2 9 2 2 4 2 2 2" xfId="42098" xr:uid="{AA7DF4F8-D01B-4C37-83DA-6316E3E92F5B}"/>
    <cellStyle name="40% - 강조색2 9 2 2 4 2 3" xfId="31078" xr:uid="{84EE52FB-ACE8-4A85-B469-6528E98B0F9E}"/>
    <cellStyle name="40% - 강조색2 9 2 2 4 3" xfId="14539" xr:uid="{C4651915-4CD1-4354-9BD7-15F3517683CA}"/>
    <cellStyle name="40% - 강조색2 9 2 2 4 3 2" xfId="36588" xr:uid="{E657B265-75FC-4DD2-AB85-A8117ED15AFD}"/>
    <cellStyle name="40% - 강조색2 9 2 2 4 4" xfId="25568" xr:uid="{E145D86E-56A3-4DB2-A862-1B55AE40CC77}"/>
    <cellStyle name="40% - 강조색2 9 2 2 4 5" xfId="51726" xr:uid="{0BA5A192-B021-48EE-B13B-1BB146CC421C}"/>
    <cellStyle name="40% - 강조색2 9 2 2 5" xfId="6265" xr:uid="{D06BF91C-FDF0-4B14-8B57-43771607106C}"/>
    <cellStyle name="40% - 강조색2 9 2 2 5 2" xfId="17294" xr:uid="{44B7BB52-FD2C-4A54-ADEB-7102056C2265}"/>
    <cellStyle name="40% - 강조색2 9 2 2 5 2 2" xfId="39343" xr:uid="{8F3C5C84-B8B5-41B0-9C42-6BF95748754D}"/>
    <cellStyle name="40% - 강조색2 9 2 2 5 3" xfId="28323" xr:uid="{5BD664B0-BA02-4A49-8672-563A08D6F6A0}"/>
    <cellStyle name="40% - 강조색2 9 2 2 5 4" xfId="54479" xr:uid="{0A999B2E-0603-4643-B366-5712B6756AFA}"/>
    <cellStyle name="40% - 강조색2 9 2 2 6" xfId="11784" xr:uid="{D12227AA-D546-4642-96CB-DCBC0CBF1809}"/>
    <cellStyle name="40% - 강조색2 9 2 2 6 2" xfId="33833" xr:uid="{21E2EB68-2D0E-40E9-9286-8AD90F023E94}"/>
    <cellStyle name="40% - 강조색2 9 2 2 7" xfId="22813" xr:uid="{5908C219-34D1-413A-BF8C-21410DDA3762}"/>
    <cellStyle name="40% - 강조색2 9 2 2 8" xfId="48970" xr:uid="{2B1BD494-E91D-44BE-B40A-2E8401310640}"/>
    <cellStyle name="40% - 강조색2 9 2 3" xfId="1046" xr:uid="{C172B239-14D0-475E-B52B-5294F62347B1}"/>
    <cellStyle name="40% - 강조색2 9 2 3 2" xfId="2440" xr:uid="{67A69218-B447-4479-B1AB-723C41270333}"/>
    <cellStyle name="40% - 강조색2 9 2 3 2 2" xfId="5216" xr:uid="{2BC959D5-1702-495E-9018-60FDAC7C92A1}"/>
    <cellStyle name="40% - 강조색2 9 2 3 2 2 2" xfId="10742" xr:uid="{E0DD5A8A-ED94-4411-BB80-7E982596644C}"/>
    <cellStyle name="40% - 강조색2 9 2 3 2 2 2 2" xfId="21771" xr:uid="{FB462297-748F-4CF3-A55B-59CAC6E36079}"/>
    <cellStyle name="40% - 강조색2 9 2 3 2 2 2 2 2" xfId="43820" xr:uid="{C91BEE88-3E03-42AD-BCAD-D3678B4C0B5A}"/>
    <cellStyle name="40% - 강조색2 9 2 3 2 2 2 3" xfId="32800" xr:uid="{074BBBFE-3583-4764-857F-50B637CDD899}"/>
    <cellStyle name="40% - 강조색2 9 2 3 2 2 3" xfId="16261" xr:uid="{745B8568-8609-4906-BA85-FC7FC0EFDF91}"/>
    <cellStyle name="40% - 강조색2 9 2 3 2 2 3 2" xfId="38310" xr:uid="{E9B301E6-B101-4322-8E2F-2E151B104748}"/>
    <cellStyle name="40% - 강조색2 9 2 3 2 2 4" xfId="27290" xr:uid="{96E850F0-9508-4FF6-B64B-91080579DA16}"/>
    <cellStyle name="40% - 강조색2 9 2 3 2 2 5" xfId="53448" xr:uid="{058E01D3-4D57-4A5F-8C70-5CA4ECADAE00}"/>
    <cellStyle name="40% - 강조색2 9 2 3 2 3" xfId="7987" xr:uid="{84196B89-4801-412D-8F8D-4860ABCC7A81}"/>
    <cellStyle name="40% - 강조색2 9 2 3 2 3 2" xfId="19016" xr:uid="{9832E4CD-5DD7-4454-AD55-90469DFF810A}"/>
    <cellStyle name="40% - 강조색2 9 2 3 2 3 2 2" xfId="41065" xr:uid="{C0AE1643-161C-4F16-8EA3-81EF6AD4AEB4}"/>
    <cellStyle name="40% - 강조색2 9 2 3 2 3 3" xfId="30045" xr:uid="{E579A582-748F-4E0D-8AB8-ADEEA7509E18}"/>
    <cellStyle name="40% - 강조색2 9 2 3 2 4" xfId="13506" xr:uid="{6EDBB3F1-6676-490B-A9A6-72BB23CBAAC2}"/>
    <cellStyle name="40% - 강조색2 9 2 3 2 4 2" xfId="35555" xr:uid="{8CA0AE90-A019-4465-84FA-E8BFB03BE543}"/>
    <cellStyle name="40% - 강조색2 9 2 3 2 5" xfId="24535" xr:uid="{AD26F645-5233-4910-A227-821D32991878}"/>
    <cellStyle name="40% - 강조색2 9 2 3 2 6" xfId="50693" xr:uid="{D114D0F2-B156-4E62-A45E-444AF5BFB600}"/>
    <cellStyle name="40% - 강조색2 9 2 3 3" xfId="3840" xr:uid="{E43D6C73-F701-436B-A1B4-4C2221731FF4}"/>
    <cellStyle name="40% - 강조색2 9 2 3 3 2" xfId="9366" xr:uid="{446B716A-F513-4ACA-8022-22B5655A0DCA}"/>
    <cellStyle name="40% - 강조색2 9 2 3 3 2 2" xfId="20395" xr:uid="{D7C397E9-6513-4391-B5A6-64D85E361024}"/>
    <cellStyle name="40% - 강조색2 9 2 3 3 2 2 2" xfId="42444" xr:uid="{254404B9-B6CE-48AF-8666-9554E7B340E4}"/>
    <cellStyle name="40% - 강조색2 9 2 3 3 2 3" xfId="31424" xr:uid="{9A49EC64-310E-4923-B072-327C3E2A152B}"/>
    <cellStyle name="40% - 강조색2 9 2 3 3 3" xfId="14885" xr:uid="{A0EEDABB-2FFC-4C95-AD6A-731FA3B9F1EE}"/>
    <cellStyle name="40% - 강조색2 9 2 3 3 3 2" xfId="36934" xr:uid="{AE27E30B-5DFA-4F9A-8428-F4ECD219EF81}"/>
    <cellStyle name="40% - 강조색2 9 2 3 3 4" xfId="25914" xr:uid="{1F604983-9A77-473B-99D1-02E14CA3B182}"/>
    <cellStyle name="40% - 강조색2 9 2 3 3 5" xfId="52072" xr:uid="{70AEDCFC-ABC8-4C89-B107-61874C08AD82}"/>
    <cellStyle name="40% - 강조색2 9 2 3 4" xfId="6611" xr:uid="{2CB9CA0C-0204-4A69-9627-5D532B156733}"/>
    <cellStyle name="40% - 강조색2 9 2 3 4 2" xfId="17640" xr:uid="{406F78C1-72D5-4EB6-8B45-B49E3074712A}"/>
    <cellStyle name="40% - 강조색2 9 2 3 4 2 2" xfId="39689" xr:uid="{4BEEA217-55EB-4D1D-838C-4707960C0C8E}"/>
    <cellStyle name="40% - 강조색2 9 2 3 4 3" xfId="28669" xr:uid="{66D944A4-AE25-4997-A1F2-D76C682DA4F6}"/>
    <cellStyle name="40% - 강조색2 9 2 3 4 4" xfId="54825" xr:uid="{11E94A11-81F6-4C37-87B4-83853234BF5B}"/>
    <cellStyle name="40% - 강조색2 9 2 3 5" xfId="12130" xr:uid="{FCDDA053-E961-4932-AE35-479178FCF33E}"/>
    <cellStyle name="40% - 강조색2 9 2 3 5 2" xfId="34179" xr:uid="{4A8E9B97-B7B8-49DB-83A0-8B57C10A9568}"/>
    <cellStyle name="40% - 강조색2 9 2 3 6" xfId="23159" xr:uid="{EA5913BA-184F-4C0C-9AC8-176FE04AC19E}"/>
    <cellStyle name="40% - 강조색2 9 2 3 7" xfId="49316" xr:uid="{6B2F3628-5C8F-474E-A260-F4648EAB9041}"/>
    <cellStyle name="40% - 강조색2 9 2 4" xfId="1752" xr:uid="{AEDD2197-6B16-4193-ADC7-3E2F24532855}"/>
    <cellStyle name="40% - 강조색2 9 2 4 2" xfId="4528" xr:uid="{8BD6259B-7758-4670-B602-9AC2CC78B0AA}"/>
    <cellStyle name="40% - 강조색2 9 2 4 2 2" xfId="10054" xr:uid="{293DE060-D451-4685-8315-D0C7838AB00A}"/>
    <cellStyle name="40% - 강조색2 9 2 4 2 2 2" xfId="21083" xr:uid="{F19DFCA3-045B-4ADE-8D83-5B89C5844226}"/>
    <cellStyle name="40% - 강조색2 9 2 4 2 2 2 2" xfId="43132" xr:uid="{B4DE8627-089C-467A-8583-2AED3ADBE02A}"/>
    <cellStyle name="40% - 강조색2 9 2 4 2 2 3" xfId="32112" xr:uid="{0D54CAC3-D79F-40E3-865E-E369F638A6D0}"/>
    <cellStyle name="40% - 강조색2 9 2 4 2 3" xfId="15573" xr:uid="{8DA054D8-629C-4BA5-A9A4-E6BDD0A23F66}"/>
    <cellStyle name="40% - 강조색2 9 2 4 2 3 2" xfId="37622" xr:uid="{0AFD2A41-EC26-4FD2-BE61-AA2F3DA3D13D}"/>
    <cellStyle name="40% - 강조색2 9 2 4 2 4" xfId="26602" xr:uid="{25C58481-71C7-41B2-85DD-6205E45E003F}"/>
    <cellStyle name="40% - 강조색2 9 2 4 2 5" xfId="52760" xr:uid="{F04E34BA-51CA-446D-A1B0-899E24724997}"/>
    <cellStyle name="40% - 강조색2 9 2 4 3" xfId="7299" xr:uid="{452EDEB2-E704-4ABA-BBB3-6986868EFEF9}"/>
    <cellStyle name="40% - 강조색2 9 2 4 3 2" xfId="18328" xr:uid="{E8616A74-BCD2-4458-BFFE-4EA29A32C10B}"/>
    <cellStyle name="40% - 강조색2 9 2 4 3 2 2" xfId="40377" xr:uid="{96891896-1B7A-498A-8D9C-D7E633A2D1E2}"/>
    <cellStyle name="40% - 강조색2 9 2 4 3 3" xfId="29357" xr:uid="{4F28BF2F-F8E2-44E6-892C-A76438D3DAE5}"/>
    <cellStyle name="40% - 강조색2 9 2 4 4" xfId="12818" xr:uid="{C0B4A817-6C93-423C-AFD8-EB4AD05C6DA0}"/>
    <cellStyle name="40% - 강조색2 9 2 4 4 2" xfId="34867" xr:uid="{55DFBCD1-B58F-4CBE-98AB-75329AD095E5}"/>
    <cellStyle name="40% - 강조색2 9 2 4 5" xfId="23847" xr:uid="{0DF974A6-DE8D-4812-A5EE-796DFD9881C6}"/>
    <cellStyle name="40% - 강조색2 9 2 4 6" xfId="50005" xr:uid="{D370B979-37D0-4593-9BD7-31A715243844}"/>
    <cellStyle name="40% - 강조색2 9 2 5" xfId="3152" xr:uid="{C52FAC65-A9C6-4A2D-A5CB-D0F7931F2A98}"/>
    <cellStyle name="40% - 강조색2 9 2 5 2" xfId="8678" xr:uid="{59A5CC53-F83E-4572-9A61-8FCD4F68886D}"/>
    <cellStyle name="40% - 강조색2 9 2 5 2 2" xfId="19707" xr:uid="{9E047E86-B823-4E02-8C9A-4E6BB5500F8F}"/>
    <cellStyle name="40% - 강조색2 9 2 5 2 2 2" xfId="41756" xr:uid="{0C61B73E-CEE6-47C9-9DB0-269DB406320C}"/>
    <cellStyle name="40% - 강조색2 9 2 5 2 3" xfId="30736" xr:uid="{2502BF96-9700-456F-8241-F751B8DE3475}"/>
    <cellStyle name="40% - 강조색2 9 2 5 3" xfId="14197" xr:uid="{8D101423-3897-4A29-BFC1-EC28589E72B8}"/>
    <cellStyle name="40% - 강조색2 9 2 5 3 2" xfId="36246" xr:uid="{8FCD0CE6-2B48-4C58-A6D2-8F097A8F52E1}"/>
    <cellStyle name="40% - 강조색2 9 2 5 4" xfId="25226" xr:uid="{E83406C3-5E24-4915-AB65-14BEA2F94F0C}"/>
    <cellStyle name="40% - 강조색2 9 2 5 5" xfId="51384" xr:uid="{07A5D555-7512-46CC-A323-46BC22DA39DA}"/>
    <cellStyle name="40% - 강조색2 9 2 6" xfId="5923" xr:uid="{7C7A26CF-B11F-4C10-AE3A-FF2945A59738}"/>
    <cellStyle name="40% - 강조색2 9 2 6 2" xfId="16952" xr:uid="{3E2DA89C-D1C5-45EB-9658-71A7D83B9043}"/>
    <cellStyle name="40% - 강조색2 9 2 6 2 2" xfId="39001" xr:uid="{3019B5FD-527A-4E97-B5D7-155F98977141}"/>
    <cellStyle name="40% - 강조색2 9 2 6 3" xfId="27981" xr:uid="{5CCF01B0-D234-4B2D-9914-BA2BDCFE0778}"/>
    <cellStyle name="40% - 강조색2 9 2 6 4" xfId="54138" xr:uid="{6225F550-A0AE-455D-B0DF-A24AFE1CF483}"/>
    <cellStyle name="40% - 강조색2 9 2 7" xfId="11442" xr:uid="{C1682838-EABB-482D-B3CD-E5E3D131A950}"/>
    <cellStyle name="40% - 강조색2 9 2 7 2" xfId="33491" xr:uid="{5FD42CD9-FBBE-4AC7-9C72-D1CAF4C83143}"/>
    <cellStyle name="40% - 강조색2 9 2 8" xfId="22471" xr:uid="{A426D3A7-ECA3-416C-8454-D9643884044F}"/>
    <cellStyle name="40% - 강조색2 9 2 9" xfId="48629" xr:uid="{804063F7-A61B-4228-B20A-471FA752AF30}"/>
    <cellStyle name="40% - 강조색2 9 3" xfId="522" xr:uid="{00000000-0005-0000-0000-000077010000}"/>
    <cellStyle name="40% - 강조색2 9 3 2" xfId="1259" xr:uid="{B01CB997-F10C-400D-9701-0C95B21182F3}"/>
    <cellStyle name="40% - 강조색2 9 3 2 2" xfId="2653" xr:uid="{137D201C-E64E-4529-8FE9-301D466B6A97}"/>
    <cellStyle name="40% - 강조색2 9 3 2 2 2" xfId="5429" xr:uid="{EB50C564-3276-474D-A321-E912275A76CF}"/>
    <cellStyle name="40% - 강조색2 9 3 2 2 2 2" xfId="10955" xr:uid="{8AA725AE-7E13-445F-A4B6-C105F068F2D3}"/>
    <cellStyle name="40% - 강조색2 9 3 2 2 2 2 2" xfId="21984" xr:uid="{9E6362F9-A840-491E-A9FE-F8C90F61481C}"/>
    <cellStyle name="40% - 강조색2 9 3 2 2 2 2 2 2" xfId="44033" xr:uid="{867D5C15-F3D9-4A8E-9868-BDEFB43E4832}"/>
    <cellStyle name="40% - 강조색2 9 3 2 2 2 2 3" xfId="33013" xr:uid="{522C453D-8F25-4C19-9089-F8C391D87C6E}"/>
    <cellStyle name="40% - 강조색2 9 3 2 2 2 3" xfId="16474" xr:uid="{CFA1BF38-9D7D-4A89-B44C-119ED5DE387C}"/>
    <cellStyle name="40% - 강조색2 9 3 2 2 2 3 2" xfId="38523" xr:uid="{049FAE1A-AFF9-4FB7-85D4-8E56B23923D1}"/>
    <cellStyle name="40% - 강조색2 9 3 2 2 2 4" xfId="27503" xr:uid="{65F21D22-8CFD-46AB-9275-F518F7FFE689}"/>
    <cellStyle name="40% - 강조색2 9 3 2 2 2 5" xfId="53661" xr:uid="{AD12CF52-EC5D-42E9-941F-09BCD288EF93}"/>
    <cellStyle name="40% - 강조색2 9 3 2 2 3" xfId="8200" xr:uid="{24E03B72-E25C-4D17-8F89-6F8D7E85A77F}"/>
    <cellStyle name="40% - 강조색2 9 3 2 2 3 2" xfId="19229" xr:uid="{6DBF2012-E893-4E3F-98FC-3C3AE37AD97B}"/>
    <cellStyle name="40% - 강조색2 9 3 2 2 3 2 2" xfId="41278" xr:uid="{CE951696-596D-4FC3-B9B0-40D07255B2B8}"/>
    <cellStyle name="40% - 강조색2 9 3 2 2 3 3" xfId="30258" xr:uid="{13D44C2D-CE52-41C4-B0A9-1015BA785600}"/>
    <cellStyle name="40% - 강조색2 9 3 2 2 4" xfId="13719" xr:uid="{9D5F9DE7-58EB-4083-A22E-1250A485831B}"/>
    <cellStyle name="40% - 강조색2 9 3 2 2 4 2" xfId="35768" xr:uid="{4651CD90-2F64-45C0-8A9F-BB201AE04EAB}"/>
    <cellStyle name="40% - 강조색2 9 3 2 2 5" xfId="24748" xr:uid="{0065C129-8F85-4D24-A2AF-D6DC5D931448}"/>
    <cellStyle name="40% - 강조색2 9 3 2 2 6" xfId="50906" xr:uid="{52EE1F60-C479-4CCB-A447-5FAB2E99A502}"/>
    <cellStyle name="40% - 강조색2 9 3 2 3" xfId="4053" xr:uid="{CA908149-39F8-452B-8524-653ADF134F81}"/>
    <cellStyle name="40% - 강조색2 9 3 2 3 2" xfId="9579" xr:uid="{D9E362E0-8FD2-4A64-B5E8-962BE021CE17}"/>
    <cellStyle name="40% - 강조색2 9 3 2 3 2 2" xfId="20608" xr:uid="{3C2FF238-07B4-4E6D-ACEB-4B53882BD28F}"/>
    <cellStyle name="40% - 강조색2 9 3 2 3 2 2 2" xfId="42657" xr:uid="{ED08A4F6-DEA6-4CC1-A8F2-8867F1D2F223}"/>
    <cellStyle name="40% - 강조색2 9 3 2 3 2 3" xfId="31637" xr:uid="{5B64CF20-2B0C-4054-89CC-A77BB9D4A5CF}"/>
    <cellStyle name="40% - 강조색2 9 3 2 3 3" xfId="15098" xr:uid="{2C6A1CF7-69B2-454E-8986-B0BBAE395EDF}"/>
    <cellStyle name="40% - 강조색2 9 3 2 3 3 2" xfId="37147" xr:uid="{C5987B2B-9C96-4F10-BCB2-FE8FD65E940A}"/>
    <cellStyle name="40% - 강조색2 9 3 2 3 4" xfId="26127" xr:uid="{A4F32F18-D32F-4E85-B4F4-399556923AE8}"/>
    <cellStyle name="40% - 강조색2 9 3 2 3 5" xfId="52285" xr:uid="{F9A624A6-6330-4832-996D-230FF9094042}"/>
    <cellStyle name="40% - 강조색2 9 3 2 4" xfId="6824" xr:uid="{77B5ACF7-0598-4272-9BA2-1146842379A3}"/>
    <cellStyle name="40% - 강조색2 9 3 2 4 2" xfId="17853" xr:uid="{DBB94BA2-E030-4ED3-9C24-E97828833907}"/>
    <cellStyle name="40% - 강조색2 9 3 2 4 2 2" xfId="39902" xr:uid="{88CBCF9C-ACDA-4F65-97F5-B34A326098F9}"/>
    <cellStyle name="40% - 강조색2 9 3 2 4 3" xfId="28882" xr:uid="{3F1DD195-7031-4668-9A97-A264F454668D}"/>
    <cellStyle name="40% - 강조색2 9 3 2 4 4" xfId="55038" xr:uid="{FEA41CED-238B-4D59-8EEF-B988D03B1B44}"/>
    <cellStyle name="40% - 강조색2 9 3 2 5" xfId="12343" xr:uid="{6FE492B7-68F0-4581-A795-C4CA126AF0B7}"/>
    <cellStyle name="40% - 강조색2 9 3 2 5 2" xfId="34392" xr:uid="{B05C2B51-D51B-474A-8441-60D8CDB57B37}"/>
    <cellStyle name="40% - 강조색2 9 3 2 6" xfId="23372" xr:uid="{C1F6553C-87FF-4B35-8B83-FC42F702DB12}"/>
    <cellStyle name="40% - 강조색2 9 3 2 7" xfId="49529" xr:uid="{7AF9E05F-05CB-4453-96E8-102D26D36698}"/>
    <cellStyle name="40% - 강조색2 9 3 3" xfId="1965" xr:uid="{AB594829-BD8F-4E7A-B913-3C3715F6D399}"/>
    <cellStyle name="40% - 강조색2 9 3 3 2" xfId="4741" xr:uid="{7759F244-8361-43E1-B529-440E8176F5A1}"/>
    <cellStyle name="40% - 강조색2 9 3 3 2 2" xfId="10267" xr:uid="{D098FB12-63F5-4941-A8E6-D232F29E6750}"/>
    <cellStyle name="40% - 강조색2 9 3 3 2 2 2" xfId="21296" xr:uid="{4F72D724-66CF-401C-8382-840B3C73492D}"/>
    <cellStyle name="40% - 강조색2 9 3 3 2 2 2 2" xfId="43345" xr:uid="{9F9797AF-381A-404D-A3A5-EE26D1DD787D}"/>
    <cellStyle name="40% - 강조색2 9 3 3 2 2 3" xfId="32325" xr:uid="{72EE12EB-E7C0-4689-9BAE-8583799F5B58}"/>
    <cellStyle name="40% - 강조색2 9 3 3 2 3" xfId="15786" xr:uid="{C24C9108-3CA2-406B-BFCB-02FC1AF3EC60}"/>
    <cellStyle name="40% - 강조색2 9 3 3 2 3 2" xfId="37835" xr:uid="{F2C03979-1266-43DD-8A1D-EE23DF4D3510}"/>
    <cellStyle name="40% - 강조색2 9 3 3 2 4" xfId="26815" xr:uid="{B0E07882-0A3F-4C7C-A260-D220E45E872F}"/>
    <cellStyle name="40% - 강조색2 9 3 3 2 5" xfId="52973" xr:uid="{531C9EE8-4D45-44A8-9E38-DABA6DA07D81}"/>
    <cellStyle name="40% - 강조색2 9 3 3 3" xfId="7512" xr:uid="{1D7F8D76-970F-4A54-8C9A-28F7801968C3}"/>
    <cellStyle name="40% - 강조색2 9 3 3 3 2" xfId="18541" xr:uid="{ECC09E39-BF8A-4CD5-B59A-CBA21861EA83}"/>
    <cellStyle name="40% - 강조색2 9 3 3 3 2 2" xfId="40590" xr:uid="{B80336FD-1319-4FEB-9934-F1FBCAD623C7}"/>
    <cellStyle name="40% - 강조색2 9 3 3 3 3" xfId="29570" xr:uid="{4B2CDB43-B804-49D9-AB28-C155F43573E5}"/>
    <cellStyle name="40% - 강조색2 9 3 3 4" xfId="13031" xr:uid="{7F5E837E-A827-4C88-AA58-1299BBDA79B6}"/>
    <cellStyle name="40% - 강조색2 9 3 3 4 2" xfId="35080" xr:uid="{9F3BE629-02D1-466E-A1D0-E63A07E39CB8}"/>
    <cellStyle name="40% - 강조색2 9 3 3 5" xfId="24060" xr:uid="{31E1FD3D-5049-4223-87DC-3FB4B38F4E6F}"/>
    <cellStyle name="40% - 강조색2 9 3 3 6" xfId="50218" xr:uid="{1339B3A7-C762-4635-AB03-24792CCB532F}"/>
    <cellStyle name="40% - 강조색2 9 3 4" xfId="3365" xr:uid="{65039037-EC80-4DB2-B9F2-6B3109AE2713}"/>
    <cellStyle name="40% - 강조색2 9 3 4 2" xfId="8891" xr:uid="{006A2E30-92E7-4646-8924-E52BD0148C03}"/>
    <cellStyle name="40% - 강조색2 9 3 4 2 2" xfId="19920" xr:uid="{9142D4E0-331D-4716-80EA-9ECE4EE46912}"/>
    <cellStyle name="40% - 강조색2 9 3 4 2 2 2" xfId="41969" xr:uid="{7E59F4F6-FDE0-4D4B-894A-E978A520A928}"/>
    <cellStyle name="40% - 강조색2 9 3 4 2 3" xfId="30949" xr:uid="{4AC43EF3-06DB-49C6-BD92-F59C61F5EA8C}"/>
    <cellStyle name="40% - 강조색2 9 3 4 3" xfId="14410" xr:uid="{02ACA9E6-B49D-460B-8B2F-A7E32C2B4252}"/>
    <cellStyle name="40% - 강조색2 9 3 4 3 2" xfId="36459" xr:uid="{94367E07-A93A-47E9-9666-ECE71E5F6DE8}"/>
    <cellStyle name="40% - 강조색2 9 3 4 4" xfId="25439" xr:uid="{7A4DE014-D885-4D11-ACFE-5A6DB7FA9DA1}"/>
    <cellStyle name="40% - 강조색2 9 3 4 5" xfId="51597" xr:uid="{82E3AD6B-F140-4ECD-AB46-817D48CEF04D}"/>
    <cellStyle name="40% - 강조색2 9 3 5" xfId="6136" xr:uid="{FB22FBAD-0E7F-4DF8-A0C4-B2791C8B8DF0}"/>
    <cellStyle name="40% - 강조색2 9 3 5 2" xfId="17165" xr:uid="{ABAB07DF-6749-472E-BD0A-774260E295EA}"/>
    <cellStyle name="40% - 강조색2 9 3 5 2 2" xfId="39214" xr:uid="{09E79C94-6866-4D7C-A41A-3C027B99160A}"/>
    <cellStyle name="40% - 강조색2 9 3 5 3" xfId="28194" xr:uid="{EBBC2CE8-021A-4637-BCAC-E53D145993BD}"/>
    <cellStyle name="40% - 강조색2 9 3 5 4" xfId="54350" xr:uid="{5D2687CF-AC08-4456-9E6E-2D089ED49170}"/>
    <cellStyle name="40% - 강조색2 9 3 6" xfId="11655" xr:uid="{29CD7A17-D06C-466B-88CE-580767BCE319}"/>
    <cellStyle name="40% - 강조색2 9 3 6 2" xfId="33704" xr:uid="{1ED6A86F-A5FB-4D36-8B9F-62E0D08D6550}"/>
    <cellStyle name="40% - 강조색2 9 3 7" xfId="22684" xr:uid="{3BFD224B-3469-447F-A606-F68412215C31}"/>
    <cellStyle name="40% - 강조색2 9 3 8" xfId="48841" xr:uid="{FC714666-03BB-4510-8FEA-0099E02AF375}"/>
    <cellStyle name="40% - 강조색2 9 4" xfId="917" xr:uid="{DF33B380-A348-49B6-85F4-0C5395D48030}"/>
    <cellStyle name="40% - 강조색2 9 4 2" xfId="2311" xr:uid="{AA8CECF6-66EF-4BA3-8B96-D3C22F83F4F2}"/>
    <cellStyle name="40% - 강조색2 9 4 2 2" xfId="5087" xr:uid="{7BF93A3E-9B00-43FA-B2DA-85878361D0E4}"/>
    <cellStyle name="40% - 강조색2 9 4 2 2 2" xfId="10613" xr:uid="{6BD82769-F79F-4277-BFAB-739E89514593}"/>
    <cellStyle name="40% - 강조색2 9 4 2 2 2 2" xfId="21642" xr:uid="{E22A5F14-C596-4B90-9772-DC2FBCAC4B65}"/>
    <cellStyle name="40% - 강조색2 9 4 2 2 2 2 2" xfId="43691" xr:uid="{98B21A7A-E1B9-4FA8-8C66-E83CFE1832A9}"/>
    <cellStyle name="40% - 강조색2 9 4 2 2 2 3" xfId="32671" xr:uid="{DA2F496C-2498-4ADC-91DF-FD80B35A2DBB}"/>
    <cellStyle name="40% - 강조색2 9 4 2 2 3" xfId="16132" xr:uid="{449F2BA1-6612-434D-A7F6-FAE71F805E61}"/>
    <cellStyle name="40% - 강조색2 9 4 2 2 3 2" xfId="38181" xr:uid="{173EF33B-F2DF-4905-AB95-D10D02500C5D}"/>
    <cellStyle name="40% - 강조색2 9 4 2 2 4" xfId="27161" xr:uid="{261D1C5B-FE20-4F0E-A711-1989A473FA59}"/>
    <cellStyle name="40% - 강조색2 9 4 2 2 5" xfId="53319" xr:uid="{1CBFF5C6-5C54-4658-8BB9-3D3BA06AC890}"/>
    <cellStyle name="40% - 강조색2 9 4 2 3" xfId="7858" xr:uid="{4000EA5C-ACE7-42AA-985D-D5D729FE8F2D}"/>
    <cellStyle name="40% - 강조색2 9 4 2 3 2" xfId="18887" xr:uid="{2C95DF6E-BCBC-4F7F-9E00-7CFBEAE5E02F}"/>
    <cellStyle name="40% - 강조색2 9 4 2 3 2 2" xfId="40936" xr:uid="{6F381659-2060-43E7-BFB3-5D0FE6993C31}"/>
    <cellStyle name="40% - 강조색2 9 4 2 3 3" xfId="29916" xr:uid="{21ABCD0B-BD30-4D37-BFBC-E49903308D13}"/>
    <cellStyle name="40% - 강조색2 9 4 2 4" xfId="13377" xr:uid="{6921D895-8D43-498F-A743-571F87832A3A}"/>
    <cellStyle name="40% - 강조색2 9 4 2 4 2" xfId="35426" xr:uid="{923186C2-3C78-4724-AE9A-31405C91774A}"/>
    <cellStyle name="40% - 강조색2 9 4 2 5" xfId="24406" xr:uid="{3982A53A-62FB-4D6C-A6EB-1C8C8613C107}"/>
    <cellStyle name="40% - 강조색2 9 4 2 6" xfId="50564" xr:uid="{51AA7ACD-E601-4CEF-91E1-23EDC75E6B94}"/>
    <cellStyle name="40% - 강조색2 9 4 3" xfId="3711" xr:uid="{2FBDBBD7-9331-4F4D-87A7-E6C5DC185846}"/>
    <cellStyle name="40% - 강조색2 9 4 3 2" xfId="9237" xr:uid="{42E59CE1-DAFB-4D8A-B7B9-ABB8A1F53B15}"/>
    <cellStyle name="40% - 강조색2 9 4 3 2 2" xfId="20266" xr:uid="{9D96C93F-EB2E-4CD3-B243-518D968D3D17}"/>
    <cellStyle name="40% - 강조색2 9 4 3 2 2 2" xfId="42315" xr:uid="{E0A7619A-1942-4FCF-96CE-941264DCFCF9}"/>
    <cellStyle name="40% - 강조색2 9 4 3 2 3" xfId="31295" xr:uid="{5DE92CC1-2950-4465-B458-C0259D901AFA}"/>
    <cellStyle name="40% - 강조색2 9 4 3 3" xfId="14756" xr:uid="{476F5F14-C2C8-490C-80C2-75E02A052D90}"/>
    <cellStyle name="40% - 강조색2 9 4 3 3 2" xfId="36805" xr:uid="{5396B604-A6E5-481B-8169-34B32E6AE33F}"/>
    <cellStyle name="40% - 강조색2 9 4 3 4" xfId="25785" xr:uid="{79F11F41-54E5-45DB-8EA1-EB9437F7D947}"/>
    <cellStyle name="40% - 강조색2 9 4 3 5" xfId="51943" xr:uid="{F36C90AA-9866-43D4-B647-F00631B93154}"/>
    <cellStyle name="40% - 강조색2 9 4 4" xfId="6482" xr:uid="{2AD6D7EC-7373-4A7D-B4ED-5CA9E809ADFA}"/>
    <cellStyle name="40% - 강조색2 9 4 4 2" xfId="17511" xr:uid="{01B4F737-223D-4B1F-8FDD-085F170129D4}"/>
    <cellStyle name="40% - 강조색2 9 4 4 2 2" xfId="39560" xr:uid="{CFD9DDFC-B5F6-4E88-87B7-E228953CBFA6}"/>
    <cellStyle name="40% - 강조색2 9 4 4 3" xfId="28540" xr:uid="{26888A81-C690-448A-8836-A575D2643B4B}"/>
    <cellStyle name="40% - 강조색2 9 4 4 4" xfId="54696" xr:uid="{CC88D299-2C8A-4442-93B0-8C6AC9BA898F}"/>
    <cellStyle name="40% - 강조색2 9 4 5" xfId="12001" xr:uid="{6311F79A-757E-4CB0-8071-6CA4601C6658}"/>
    <cellStyle name="40% - 강조색2 9 4 5 2" xfId="34050" xr:uid="{57512754-18DE-479B-90CB-441EC9F61FEC}"/>
    <cellStyle name="40% - 강조색2 9 4 6" xfId="23030" xr:uid="{4D9DA297-95EF-44AC-9B2D-575848DF0B8F}"/>
    <cellStyle name="40% - 강조색2 9 4 7" xfId="49187" xr:uid="{17F6BFA9-F085-4CE3-939B-268C62ED5167}"/>
    <cellStyle name="40% - 강조색2 9 5" xfId="1623" xr:uid="{085E12FC-C8CB-4B4B-9925-F0B889A460A4}"/>
    <cellStyle name="40% - 강조색2 9 5 2" xfId="4399" xr:uid="{ADBA358C-3068-4C4F-94A1-6969312B7BDB}"/>
    <cellStyle name="40% - 강조색2 9 5 2 2" xfId="9925" xr:uid="{8EB9ABE3-E3A8-4650-B40C-1899255039FB}"/>
    <cellStyle name="40% - 강조색2 9 5 2 2 2" xfId="20954" xr:uid="{A0DAED9B-02E8-40A9-A908-1B11BFF48C4F}"/>
    <cellStyle name="40% - 강조색2 9 5 2 2 2 2" xfId="43003" xr:uid="{69C548F5-DACD-44A5-9CE8-1CFBAD913A09}"/>
    <cellStyle name="40% - 강조색2 9 5 2 2 3" xfId="31983" xr:uid="{717F9E95-18D9-4F40-9EE6-CE5A474EE6DC}"/>
    <cellStyle name="40% - 강조색2 9 5 2 3" xfId="15444" xr:uid="{5E2E0372-5DF7-4BAF-B805-12F2DDA70EDE}"/>
    <cellStyle name="40% - 강조색2 9 5 2 3 2" xfId="37493" xr:uid="{1F339A3B-6BF6-407E-B611-44533E2492DC}"/>
    <cellStyle name="40% - 강조색2 9 5 2 4" xfId="26473" xr:uid="{FE474505-0199-4F03-96C6-85EE668867A9}"/>
    <cellStyle name="40% - 강조색2 9 5 2 5" xfId="52631" xr:uid="{9C7395B1-7CA7-46BD-8584-6F2C2792AF30}"/>
    <cellStyle name="40% - 강조색2 9 5 3" xfId="7170" xr:uid="{C5FA361F-B181-4D3A-8249-7BC943D3B72F}"/>
    <cellStyle name="40% - 강조색2 9 5 3 2" xfId="18199" xr:uid="{D6E762EB-8C19-4E05-888C-5F74364BD299}"/>
    <cellStyle name="40% - 강조색2 9 5 3 2 2" xfId="40248" xr:uid="{837CBA3F-2828-4A7D-BEA1-A09234D33313}"/>
    <cellStyle name="40% - 강조색2 9 5 3 3" xfId="29228" xr:uid="{613E4CFA-4F34-4593-B21F-B4C61084CF4D}"/>
    <cellStyle name="40% - 강조색2 9 5 4" xfId="12689" xr:uid="{52B387CC-8CCA-458E-9D08-8FFB935FB843}"/>
    <cellStyle name="40% - 강조색2 9 5 4 2" xfId="34738" xr:uid="{22AF4F31-9F63-41F6-8BF0-89B0DBC36938}"/>
    <cellStyle name="40% - 강조색2 9 5 5" xfId="23718" xr:uid="{6D7F1D3F-A23A-4774-A2F8-51CDE8D27F76}"/>
    <cellStyle name="40% - 강조색2 9 5 6" xfId="49876" xr:uid="{27FB5B43-5043-4D15-B4FA-F015BE5F5A64}"/>
    <cellStyle name="40% - 강조색2 9 6" xfId="3023" xr:uid="{B2E6C6C1-CFC3-4C4E-A839-74AF1102D6A5}"/>
    <cellStyle name="40% - 강조색2 9 6 2" xfId="8549" xr:uid="{52E4BCA2-53E1-4B20-AC58-AA8C10E12A7A}"/>
    <cellStyle name="40% - 강조색2 9 6 2 2" xfId="19578" xr:uid="{5E2EABC6-6BF8-4D04-A5AA-088E021D3177}"/>
    <cellStyle name="40% - 강조색2 9 6 2 2 2" xfId="41627" xr:uid="{7B056B51-0865-4097-9E62-B13BBD21AD8D}"/>
    <cellStyle name="40% - 강조색2 9 6 2 3" xfId="30607" xr:uid="{1F37FC94-AC17-4EA1-A449-F80FFD03AC7B}"/>
    <cellStyle name="40% - 강조색2 9 6 3" xfId="14068" xr:uid="{6D4C2473-BD80-4A6D-9BD8-01A60A44896A}"/>
    <cellStyle name="40% - 강조색2 9 6 3 2" xfId="36117" xr:uid="{FDE11D91-A4EF-4551-8043-288E1914C91F}"/>
    <cellStyle name="40% - 강조색2 9 6 4" xfId="25097" xr:uid="{832ADA16-72A6-44EA-BB9D-60CFABDB9FAA}"/>
    <cellStyle name="40% - 강조색2 9 6 5" xfId="51255" xr:uid="{09FD46CA-DA2E-4E32-B45F-443329F2DF3E}"/>
    <cellStyle name="40% - 강조색2 9 7" xfId="5794" xr:uid="{0E9916BA-0D9B-495A-8351-3F4D3A123C79}"/>
    <cellStyle name="40% - 강조색2 9 7 2" xfId="16823" xr:uid="{82A28C8C-6585-4206-A610-9BA0CAAEAA5D}"/>
    <cellStyle name="40% - 강조색2 9 7 2 2" xfId="38872" xr:uid="{9E2B744A-7894-4386-B038-CDD429634DA7}"/>
    <cellStyle name="40% - 강조색2 9 7 3" xfId="27852" xr:uid="{884490A2-D863-4C9D-B531-D8EAEC83AF35}"/>
    <cellStyle name="40% - 강조색2 9 7 4" xfId="54009" xr:uid="{E015B44E-1AC8-4C04-9D3C-A157CB4D9527}"/>
    <cellStyle name="40% - 강조색2 9 8" xfId="11313" xr:uid="{EE245619-765C-417C-861D-F10F53807A74}"/>
    <cellStyle name="40% - 강조색2 9 8 2" xfId="33362" xr:uid="{88B17AEC-4E5C-437D-BFC5-9CA721E3F03F}"/>
    <cellStyle name="40% - 강조색2 9 9" xfId="22342" xr:uid="{AD614EC9-10F6-4A6E-842C-C46AEFD8C257}"/>
    <cellStyle name="40% - 강조색3" xfId="38" builtinId="39" customBuiltin="1"/>
    <cellStyle name="40% - 강조색3 10" xfId="180" xr:uid="{00000000-0005-0000-0000-000079010000}"/>
    <cellStyle name="40% - 강조색3 10 2" xfId="540" xr:uid="{00000000-0005-0000-0000-00007A010000}"/>
    <cellStyle name="40% - 강조색3 10 2 2" xfId="1277" xr:uid="{A837C1B6-3688-45D0-8C84-796613D8FD3F}"/>
    <cellStyle name="40% - 강조색3 10 2 2 2" xfId="2671" xr:uid="{0D33D8E4-956F-4115-9CEB-2BFE154F4E4C}"/>
    <cellStyle name="40% - 강조색3 10 2 2 2 2" xfId="5447" xr:uid="{8903926E-4E7B-44B8-AA55-0CC576AB8198}"/>
    <cellStyle name="40% - 강조색3 10 2 2 2 2 2" xfId="10973" xr:uid="{FC7DDA57-503D-405A-B276-505728BE2ED2}"/>
    <cellStyle name="40% - 강조색3 10 2 2 2 2 2 2" xfId="22002" xr:uid="{915D10D3-9639-4ABD-B9EA-28071DEA20D5}"/>
    <cellStyle name="40% - 강조색3 10 2 2 2 2 2 2 2" xfId="44051" xr:uid="{E505D899-8853-430B-A0DA-9B7DBECDDCF1}"/>
    <cellStyle name="40% - 강조색3 10 2 2 2 2 2 3" xfId="33031" xr:uid="{AE5A1538-DEC0-4DC1-B838-E5013E782523}"/>
    <cellStyle name="40% - 강조색3 10 2 2 2 2 3" xfId="16492" xr:uid="{48AA7731-FC86-4AD9-B70A-97F28A3E0E7A}"/>
    <cellStyle name="40% - 강조색3 10 2 2 2 2 3 2" xfId="38541" xr:uid="{CE8D4694-6ED9-419F-A176-399AC79D656D}"/>
    <cellStyle name="40% - 강조색3 10 2 2 2 2 4" xfId="27521" xr:uid="{78476245-F2A9-4263-AB1C-53EFB88BF478}"/>
    <cellStyle name="40% - 강조색3 10 2 2 2 2 5" xfId="53679" xr:uid="{38674C59-3C1C-4F62-AAA6-10001C31D154}"/>
    <cellStyle name="40% - 강조색3 10 2 2 2 3" xfId="8218" xr:uid="{CC8618EB-DADE-4777-906D-A6AB228CDF2A}"/>
    <cellStyle name="40% - 강조색3 10 2 2 2 3 2" xfId="19247" xr:uid="{E9B62318-8AB5-4214-AC2C-76FB94912D4A}"/>
    <cellStyle name="40% - 강조색3 10 2 2 2 3 2 2" xfId="41296" xr:uid="{4A7F1BDE-447C-47D3-BBD0-95BB0B1B07F1}"/>
    <cellStyle name="40% - 강조색3 10 2 2 2 3 3" xfId="30276" xr:uid="{693648D8-B2E2-4DB9-B58A-3ED3B24D3EC5}"/>
    <cellStyle name="40% - 강조색3 10 2 2 2 4" xfId="13737" xr:uid="{A317929A-1F5B-4DD9-976F-0F64154CE514}"/>
    <cellStyle name="40% - 강조색3 10 2 2 2 4 2" xfId="35786" xr:uid="{40818EDA-9DA7-4B30-BFEE-2DD2C1DF7777}"/>
    <cellStyle name="40% - 강조색3 10 2 2 2 5" xfId="24766" xr:uid="{D5432AFF-8699-496B-AD32-E368B4F46E15}"/>
    <cellStyle name="40% - 강조색3 10 2 2 2 6" xfId="50924" xr:uid="{A3432795-1F71-4C21-8D00-7A1D2A9499E6}"/>
    <cellStyle name="40% - 강조색3 10 2 2 3" xfId="4071" xr:uid="{070C436E-488F-4673-A0EF-73CA8DD35D7C}"/>
    <cellStyle name="40% - 강조색3 10 2 2 3 2" xfId="9597" xr:uid="{056C3F89-64D1-4B0B-B452-7A1CA72B5B36}"/>
    <cellStyle name="40% - 강조색3 10 2 2 3 2 2" xfId="20626" xr:uid="{83CECC42-76F6-48CF-93FE-13351D68B804}"/>
    <cellStyle name="40% - 강조색3 10 2 2 3 2 2 2" xfId="42675" xr:uid="{C3C2D99E-9E5B-4835-BDC3-7E85C16F8337}"/>
    <cellStyle name="40% - 강조색3 10 2 2 3 2 3" xfId="31655" xr:uid="{FCA9F715-7EC9-45A0-8BA8-15B5E5257258}"/>
    <cellStyle name="40% - 강조색3 10 2 2 3 3" xfId="15116" xr:uid="{D45543A8-E46B-4631-8990-A126967DAFF1}"/>
    <cellStyle name="40% - 강조색3 10 2 2 3 3 2" xfId="37165" xr:uid="{33DABE95-0061-440B-B947-27B828F2DDA2}"/>
    <cellStyle name="40% - 강조색3 10 2 2 3 4" xfId="26145" xr:uid="{DCC3E730-8488-4404-AD43-45ED7AF41BFA}"/>
    <cellStyle name="40% - 강조색3 10 2 2 3 5" xfId="52303" xr:uid="{811A5ACC-616C-4569-8794-BC07037AC1C8}"/>
    <cellStyle name="40% - 강조색3 10 2 2 4" xfId="6842" xr:uid="{78B963BC-648F-4831-8134-31E1CEB1D314}"/>
    <cellStyle name="40% - 강조색3 10 2 2 4 2" xfId="17871" xr:uid="{647A55E9-4310-4D2B-9C95-A6FC4721F220}"/>
    <cellStyle name="40% - 강조색3 10 2 2 4 2 2" xfId="39920" xr:uid="{E1A85522-D59C-4FD6-9099-C1BC7D928CA6}"/>
    <cellStyle name="40% - 강조색3 10 2 2 4 3" xfId="28900" xr:uid="{0FD8C863-2A1D-43FB-BC23-99EE838BB687}"/>
    <cellStyle name="40% - 강조색3 10 2 2 4 4" xfId="55056" xr:uid="{1D153132-948C-4CE8-ACDD-81C16DB547B4}"/>
    <cellStyle name="40% - 강조색3 10 2 2 5" xfId="12361" xr:uid="{BFE3829F-5C72-4390-98D7-6C6BC36AD450}"/>
    <cellStyle name="40% - 강조색3 10 2 2 5 2" xfId="34410" xr:uid="{A3B86071-9105-4638-B96A-2AD64F21F81E}"/>
    <cellStyle name="40% - 강조색3 10 2 2 6" xfId="23390" xr:uid="{3C5CA152-692E-4B71-89C9-11D4120F2D05}"/>
    <cellStyle name="40% - 강조색3 10 2 2 7" xfId="49547" xr:uid="{F6780F59-1B15-4477-AB32-5CEBA886F449}"/>
    <cellStyle name="40% - 강조색3 10 2 3" xfId="1983" xr:uid="{0B5DEF08-FB02-4A31-80E2-E2E6C9EA6ADF}"/>
    <cellStyle name="40% - 강조색3 10 2 3 2" xfId="4759" xr:uid="{EBFF93EE-06B2-4169-A427-E3390F929CB9}"/>
    <cellStyle name="40% - 강조색3 10 2 3 2 2" xfId="10285" xr:uid="{42097EF3-92E1-4128-B0E3-4B036734DD3A}"/>
    <cellStyle name="40% - 강조색3 10 2 3 2 2 2" xfId="21314" xr:uid="{45D9313B-CFF1-47FC-AD15-6E5A3C09ED69}"/>
    <cellStyle name="40% - 강조색3 10 2 3 2 2 2 2" xfId="43363" xr:uid="{7B30C685-5E40-41F4-ABAE-46FEDEC3AD1B}"/>
    <cellStyle name="40% - 강조색3 10 2 3 2 2 3" xfId="32343" xr:uid="{BCF50060-D58C-4646-9294-C4D6EA61ACBA}"/>
    <cellStyle name="40% - 강조색3 10 2 3 2 3" xfId="15804" xr:uid="{24DCD682-5453-4D3D-9B41-3CBCC1D994F3}"/>
    <cellStyle name="40% - 강조색3 10 2 3 2 3 2" xfId="37853" xr:uid="{538905E1-9792-465F-B6A6-F62486D12773}"/>
    <cellStyle name="40% - 강조색3 10 2 3 2 4" xfId="26833" xr:uid="{2DCA0B64-F3CD-4FCE-8D04-D9C27B8D769E}"/>
    <cellStyle name="40% - 강조색3 10 2 3 2 5" xfId="52991" xr:uid="{84E9B912-B1E9-47A0-AC72-A32353C78A5A}"/>
    <cellStyle name="40% - 강조색3 10 2 3 3" xfId="7530" xr:uid="{5418820B-92CD-46BB-9F9F-5DBAAB9CEC1A}"/>
    <cellStyle name="40% - 강조색3 10 2 3 3 2" xfId="18559" xr:uid="{23950043-DFFB-4B53-ACF6-A6B4CFD8F6EE}"/>
    <cellStyle name="40% - 강조색3 10 2 3 3 2 2" xfId="40608" xr:uid="{FE4BB2F1-F960-41FB-8015-4E26502630CD}"/>
    <cellStyle name="40% - 강조색3 10 2 3 3 3" xfId="29588" xr:uid="{B32B9970-BB3E-4192-85C4-38867EDD2400}"/>
    <cellStyle name="40% - 강조색3 10 2 3 4" xfId="13049" xr:uid="{BE4E5D1D-2A04-4632-97C8-B4D89722F47B}"/>
    <cellStyle name="40% - 강조색3 10 2 3 4 2" xfId="35098" xr:uid="{7EBE85AB-E040-43DB-B8B2-F5CD8EA715F2}"/>
    <cellStyle name="40% - 강조색3 10 2 3 5" xfId="24078" xr:uid="{51774B90-9FA1-4154-A9C0-5C0458DAFB6A}"/>
    <cellStyle name="40% - 강조색3 10 2 3 6" xfId="50236" xr:uid="{71C15885-582E-4830-8A1E-0CDFF46894AA}"/>
    <cellStyle name="40% - 강조색3 10 2 4" xfId="3383" xr:uid="{8036C69A-CA5D-4C99-8AF1-437BECF180EE}"/>
    <cellStyle name="40% - 강조색3 10 2 4 2" xfId="8909" xr:uid="{A5CDFEAC-66FD-4C7E-BBC4-CF5FAC02A522}"/>
    <cellStyle name="40% - 강조색3 10 2 4 2 2" xfId="19938" xr:uid="{615CB285-9635-4FA9-B3C0-CC0E7B437030}"/>
    <cellStyle name="40% - 강조색3 10 2 4 2 2 2" xfId="41987" xr:uid="{4BCEF211-D23A-40BC-B6D4-C70DF42BF72B}"/>
    <cellStyle name="40% - 강조색3 10 2 4 2 3" xfId="30967" xr:uid="{2D905E98-24EA-443B-9EEA-2F455B8866B1}"/>
    <cellStyle name="40% - 강조색3 10 2 4 3" xfId="14428" xr:uid="{3D01ABBD-378F-4477-847C-D5877F6F33E9}"/>
    <cellStyle name="40% - 강조색3 10 2 4 3 2" xfId="36477" xr:uid="{F32E3E9B-AD94-4EAE-B3A2-AEFA7A92B310}"/>
    <cellStyle name="40% - 강조색3 10 2 4 4" xfId="25457" xr:uid="{2DD05B46-3CE6-4BD1-B188-5E180F8C1454}"/>
    <cellStyle name="40% - 강조색3 10 2 4 5" xfId="51615" xr:uid="{2C41B8D8-EC51-4F38-A408-F286FF734872}"/>
    <cellStyle name="40% - 강조색3 10 2 5" xfId="6154" xr:uid="{0DA99C49-EC44-445F-B832-7DD83B8AFC34}"/>
    <cellStyle name="40% - 강조색3 10 2 5 2" xfId="17183" xr:uid="{42A4D620-0FE0-4F2A-9726-F3A96DC81C15}"/>
    <cellStyle name="40% - 강조색3 10 2 5 2 2" xfId="39232" xr:uid="{1D3AC2C7-972B-4B6C-B315-D9442B3EAF19}"/>
    <cellStyle name="40% - 강조색3 10 2 5 3" xfId="28212" xr:uid="{968F60AB-96B1-4F8A-ACCE-C001C37B3172}"/>
    <cellStyle name="40% - 강조색3 10 2 5 4" xfId="54368" xr:uid="{D157F87C-5C35-4224-9224-5916FBD688B0}"/>
    <cellStyle name="40% - 강조색3 10 2 6" xfId="11673" xr:uid="{6FEFE547-18B7-4970-8E86-20F067848FDA}"/>
    <cellStyle name="40% - 강조색3 10 2 6 2" xfId="33722" xr:uid="{53C0CB0A-31F2-4483-B3E2-97233B4B9274}"/>
    <cellStyle name="40% - 강조색3 10 2 7" xfId="22702" xr:uid="{324F0218-8A86-464E-9341-CC62E5243838}"/>
    <cellStyle name="40% - 강조색3 10 2 8" xfId="48859" xr:uid="{5EF41F67-0043-4301-B120-89E781C712EB}"/>
    <cellStyle name="40% - 강조색3 10 3" xfId="935" xr:uid="{D3074567-6670-4123-A20F-254A9D779195}"/>
    <cellStyle name="40% - 강조색3 10 3 2" xfId="2329" xr:uid="{B7E381BC-A3A0-4A0A-B979-B67A344B5904}"/>
    <cellStyle name="40% - 강조색3 10 3 2 2" xfId="5105" xr:uid="{F6DD3625-A070-4715-BBA1-B742F6652A5C}"/>
    <cellStyle name="40% - 강조색3 10 3 2 2 2" xfId="10631" xr:uid="{FC9C5CAD-27F1-4C78-AE22-7832CAE70871}"/>
    <cellStyle name="40% - 강조색3 10 3 2 2 2 2" xfId="21660" xr:uid="{D9A9FE3E-53F1-4F50-86B6-1700FE96AEEF}"/>
    <cellStyle name="40% - 강조색3 10 3 2 2 2 2 2" xfId="43709" xr:uid="{A965C7DF-E4DA-49B7-919B-D22556E7744C}"/>
    <cellStyle name="40% - 강조색3 10 3 2 2 2 3" xfId="32689" xr:uid="{936895CE-4FAB-45AE-86C7-98A1E673FA2A}"/>
    <cellStyle name="40% - 강조색3 10 3 2 2 3" xfId="16150" xr:uid="{11F701E2-A638-469D-B096-804B66AED7DA}"/>
    <cellStyle name="40% - 강조색3 10 3 2 2 3 2" xfId="38199" xr:uid="{84B7EDC4-FB76-4BF2-B475-63B625F5744D}"/>
    <cellStyle name="40% - 강조색3 10 3 2 2 4" xfId="27179" xr:uid="{4664BA5A-F3A3-4473-9C7E-87A1B94FB0DF}"/>
    <cellStyle name="40% - 강조색3 10 3 2 2 5" xfId="53337" xr:uid="{8A5ECF44-BAFB-46BF-A795-675EC35F326D}"/>
    <cellStyle name="40% - 강조색3 10 3 2 3" xfId="7876" xr:uid="{4EE21147-DFDD-4E1B-A3AD-3ECB6F00AC42}"/>
    <cellStyle name="40% - 강조색3 10 3 2 3 2" xfId="18905" xr:uid="{54F1D5D3-31C5-45FD-8A16-6E2DDA27926A}"/>
    <cellStyle name="40% - 강조색3 10 3 2 3 2 2" xfId="40954" xr:uid="{D3BECA74-5DCE-4C35-8BCB-B713DFC3C110}"/>
    <cellStyle name="40% - 강조색3 10 3 2 3 3" xfId="29934" xr:uid="{BCD84892-ECBA-48AE-9F18-6B836836D7CB}"/>
    <cellStyle name="40% - 강조색3 10 3 2 4" xfId="13395" xr:uid="{8155BD88-61FC-43E0-A966-76B5F8371B7A}"/>
    <cellStyle name="40% - 강조색3 10 3 2 4 2" xfId="35444" xr:uid="{2EF36B3A-DC93-43B5-B9E4-0F8CC4D2FDE5}"/>
    <cellStyle name="40% - 강조색3 10 3 2 5" xfId="24424" xr:uid="{DD41F824-D6E8-4375-B16D-82E17C7BA293}"/>
    <cellStyle name="40% - 강조색3 10 3 2 6" xfId="50582" xr:uid="{15DF83DA-D771-420E-A65D-6A0EBD993D06}"/>
    <cellStyle name="40% - 강조색3 10 3 3" xfId="3729" xr:uid="{41C8F6E9-72B0-425E-A996-D1604AE03B61}"/>
    <cellStyle name="40% - 강조색3 10 3 3 2" xfId="9255" xr:uid="{8EB7575D-BBB7-4AC1-A517-E7232BC17A4C}"/>
    <cellStyle name="40% - 강조색3 10 3 3 2 2" xfId="20284" xr:uid="{6C9DCCF1-CC53-4241-9ECB-3D04335111D0}"/>
    <cellStyle name="40% - 강조색3 10 3 3 2 2 2" xfId="42333" xr:uid="{FECE73E2-D5D3-4AB4-A94F-F534914361BD}"/>
    <cellStyle name="40% - 강조색3 10 3 3 2 3" xfId="31313" xr:uid="{1B72E77B-A077-4D2C-82EB-71932761A0D8}"/>
    <cellStyle name="40% - 강조색3 10 3 3 3" xfId="14774" xr:uid="{CBEF56A6-A0A8-46E4-A49B-F0B8DF3E50AD}"/>
    <cellStyle name="40% - 강조색3 10 3 3 3 2" xfId="36823" xr:uid="{62CC9787-3018-41F9-B331-53F270D462FD}"/>
    <cellStyle name="40% - 강조색3 10 3 3 4" xfId="25803" xr:uid="{708A3185-F6FE-4E61-B384-6F86935038CF}"/>
    <cellStyle name="40% - 강조색3 10 3 3 5" xfId="51961" xr:uid="{BAFC5C4B-154D-4E59-9B22-A658E894D9AC}"/>
    <cellStyle name="40% - 강조색3 10 3 4" xfId="6500" xr:uid="{4E92FC59-41D5-40A0-94B5-8DF8CAEFA4EA}"/>
    <cellStyle name="40% - 강조색3 10 3 4 2" xfId="17529" xr:uid="{A9C2878E-2BB8-4B82-8879-63A8C1F9DADA}"/>
    <cellStyle name="40% - 강조색3 10 3 4 2 2" xfId="39578" xr:uid="{8E2074FD-5CD4-44BD-A8A8-3EE539BA741B}"/>
    <cellStyle name="40% - 강조색3 10 3 4 3" xfId="28558" xr:uid="{3F244A08-56D7-41EF-B438-D1610CE4B399}"/>
    <cellStyle name="40% - 강조색3 10 3 4 4" xfId="54714" xr:uid="{AE0200A7-23F6-4C78-A341-13DE4DC8EDC2}"/>
    <cellStyle name="40% - 강조색3 10 3 5" xfId="12019" xr:uid="{FCA1C0E6-4A45-4AD0-9FF2-D3A8C68F7597}"/>
    <cellStyle name="40% - 강조색3 10 3 5 2" xfId="34068" xr:uid="{496F8A44-8C62-44A2-8634-112ABF657C05}"/>
    <cellStyle name="40% - 강조색3 10 3 6" xfId="23048" xr:uid="{D2BC6B3E-34B3-4A75-8F84-2EA03C7FA4E7}"/>
    <cellStyle name="40% - 강조색3 10 3 7" xfId="49205" xr:uid="{4E243FBB-1AF2-4F48-9EC8-CDFF53DFA719}"/>
    <cellStyle name="40% - 강조색3 10 4" xfId="1641" xr:uid="{FB789582-4999-43EE-8F92-50FB2B44D789}"/>
    <cellStyle name="40% - 강조색3 10 4 2" xfId="4417" xr:uid="{F6193F7D-1571-4B38-B4CB-D01F9580B346}"/>
    <cellStyle name="40% - 강조색3 10 4 2 2" xfId="9943" xr:uid="{B034CF50-59F7-4E67-A500-AA6B51A75824}"/>
    <cellStyle name="40% - 강조색3 10 4 2 2 2" xfId="20972" xr:uid="{8681B973-A93E-4AB7-80FD-876C856766FC}"/>
    <cellStyle name="40% - 강조색3 10 4 2 2 2 2" xfId="43021" xr:uid="{C1A2EAA8-B923-4EDD-A7AF-06313617E635}"/>
    <cellStyle name="40% - 강조색3 10 4 2 2 3" xfId="32001" xr:uid="{74B6F340-09C9-4FEE-9462-6280890B9E98}"/>
    <cellStyle name="40% - 강조색3 10 4 2 3" xfId="15462" xr:uid="{2B0856CF-E571-403F-B9B1-2EED6FAA8E17}"/>
    <cellStyle name="40% - 강조색3 10 4 2 3 2" xfId="37511" xr:uid="{640C0465-2DC2-4847-90B9-6AC9BDC80205}"/>
    <cellStyle name="40% - 강조색3 10 4 2 4" xfId="26491" xr:uid="{11B377B6-C1E6-4F04-A725-B93A28EF2F31}"/>
    <cellStyle name="40% - 강조색3 10 4 2 5" xfId="52649" xr:uid="{B9CA624C-034B-4E63-B646-02CBDB5B72F8}"/>
    <cellStyle name="40% - 강조색3 10 4 3" xfId="7188" xr:uid="{2515894F-96C6-4076-A2AD-586052440D48}"/>
    <cellStyle name="40% - 강조색3 10 4 3 2" xfId="18217" xr:uid="{8CD116F5-2F5C-4631-B783-F2D93B33C80F}"/>
    <cellStyle name="40% - 강조색3 10 4 3 2 2" xfId="40266" xr:uid="{C35547AD-B269-433D-9F55-AEFD5C35A8B9}"/>
    <cellStyle name="40% - 강조색3 10 4 3 3" xfId="29246" xr:uid="{3F8C10EC-74FF-4F7D-A8F6-76782911D6D0}"/>
    <cellStyle name="40% - 강조색3 10 4 4" xfId="12707" xr:uid="{580887B6-2D9C-4272-9A10-F1BF63620A35}"/>
    <cellStyle name="40% - 강조색3 10 4 4 2" xfId="34756" xr:uid="{296EBB0C-1AD8-4CC5-BAAF-744D745198EC}"/>
    <cellStyle name="40% - 강조색3 10 4 5" xfId="23736" xr:uid="{9F37160B-EB94-4237-B5A0-627DECB1DF8E}"/>
    <cellStyle name="40% - 강조색3 10 4 6" xfId="49894" xr:uid="{04E6FA5B-DA66-4E17-88D0-602706DF5994}"/>
    <cellStyle name="40% - 강조색3 10 5" xfId="3041" xr:uid="{0C31B381-AF23-4F80-A2CB-77DF8066B4A0}"/>
    <cellStyle name="40% - 강조색3 10 5 2" xfId="8567" xr:uid="{9F81F985-ED9F-4DC1-8E8A-8E04927EF6DF}"/>
    <cellStyle name="40% - 강조색3 10 5 2 2" xfId="19596" xr:uid="{0DE6876B-70BC-43D5-AE98-C3C445BEA3FA}"/>
    <cellStyle name="40% - 강조색3 10 5 2 2 2" xfId="41645" xr:uid="{FDC019F1-F274-4278-AF11-CCA4311D7333}"/>
    <cellStyle name="40% - 강조색3 10 5 2 3" xfId="30625" xr:uid="{B2A5A641-1A29-442A-A965-BEDEE31727B7}"/>
    <cellStyle name="40% - 강조색3 10 5 3" xfId="14086" xr:uid="{72BFCDAE-45B3-4490-970A-43873C70849D}"/>
    <cellStyle name="40% - 강조색3 10 5 3 2" xfId="36135" xr:uid="{F343F82C-C67A-4829-BD7F-CB0F54E91EB8}"/>
    <cellStyle name="40% - 강조색3 10 5 4" xfId="25115" xr:uid="{7772A33D-2B4E-4485-A20F-45F54F20D1A1}"/>
    <cellStyle name="40% - 강조색3 10 5 5" xfId="51273" xr:uid="{96338EA3-0BC3-462A-9461-8F2D2C6946BD}"/>
    <cellStyle name="40% - 강조색3 10 6" xfId="5812" xr:uid="{EE30C41B-F1B8-44CB-B288-D38E0D55FEE0}"/>
    <cellStyle name="40% - 강조색3 10 6 2" xfId="16841" xr:uid="{D3893F1A-4F1B-44E5-B836-09FDA5094862}"/>
    <cellStyle name="40% - 강조색3 10 6 2 2" xfId="38890" xr:uid="{8C99291B-E783-4021-AEDD-7ADFD0927A92}"/>
    <cellStyle name="40% - 강조색3 10 6 3" xfId="27870" xr:uid="{1FB61377-DB6C-4475-919F-181D2EE534AC}"/>
    <cellStyle name="40% - 강조색3 10 6 4" xfId="54027" xr:uid="{08AC50E9-EE09-4A8E-812E-4A2E46F4D4BA}"/>
    <cellStyle name="40% - 강조색3 10 7" xfId="11331" xr:uid="{2E4E8CBF-1EC8-4F77-A93C-DE5668564CF8}"/>
    <cellStyle name="40% - 강조색3 10 7 2" xfId="33380" xr:uid="{F3EB11DC-7EC6-4E34-955E-9BB950215F1C}"/>
    <cellStyle name="40% - 강조색3 10 8" xfId="22360" xr:uid="{7926E32C-45AF-42F3-BBBC-5D4FED454ABC}"/>
    <cellStyle name="40% - 강조색3 10 9" xfId="48518" xr:uid="{F6606E77-BCFB-49EA-A78D-0FB282FCDE78}"/>
    <cellStyle name="40% - 강조색3 11" xfId="306" xr:uid="{00000000-0005-0000-0000-00007B010000}"/>
    <cellStyle name="40% - 강조색3 11 2" xfId="666" xr:uid="{00000000-0005-0000-0000-00007C010000}"/>
    <cellStyle name="40% - 강조색3 11 2 2" xfId="1403" xr:uid="{A6F92325-A778-4977-A0BE-D9DE163FC6B2}"/>
    <cellStyle name="40% - 강조색3 11 2 2 2" xfId="2797" xr:uid="{7550A275-3403-4CDC-AEA6-B6A6A0220327}"/>
    <cellStyle name="40% - 강조색3 11 2 2 2 2" xfId="5573" xr:uid="{E09FF958-2C9C-4EA8-97AF-4DFB73503327}"/>
    <cellStyle name="40% - 강조색3 11 2 2 2 2 2" xfId="11099" xr:uid="{996F246A-DDFC-45D5-9F3D-A87510564B3B}"/>
    <cellStyle name="40% - 강조색3 11 2 2 2 2 2 2" xfId="22128" xr:uid="{E036D14F-FF82-4E81-BF8E-09BFBDBF9097}"/>
    <cellStyle name="40% - 강조색3 11 2 2 2 2 2 2 2" xfId="44177" xr:uid="{F4E472F1-E475-46CA-8889-7518138EC0F9}"/>
    <cellStyle name="40% - 강조색3 11 2 2 2 2 2 3" xfId="33157" xr:uid="{3D31B252-FB3A-45A7-AD9A-9399F2AF097B}"/>
    <cellStyle name="40% - 강조색3 11 2 2 2 2 3" xfId="16618" xr:uid="{6F7B828D-3E9C-43CC-9A84-958CD8078EBD}"/>
    <cellStyle name="40% - 강조색3 11 2 2 2 2 3 2" xfId="38667" xr:uid="{0DFC21BC-5B28-403F-9185-248A026C439E}"/>
    <cellStyle name="40% - 강조색3 11 2 2 2 2 4" xfId="27647" xr:uid="{14A423A3-70CC-481C-A2B4-C6F8FF5B90DE}"/>
    <cellStyle name="40% - 강조색3 11 2 2 2 2 5" xfId="53805" xr:uid="{E7ABB251-889A-476C-BA00-078021381DAC}"/>
    <cellStyle name="40% - 강조색3 11 2 2 2 3" xfId="8344" xr:uid="{AA4E96D0-C205-43F9-B893-0F403A720AD3}"/>
    <cellStyle name="40% - 강조색3 11 2 2 2 3 2" xfId="19373" xr:uid="{D0DDA747-E446-42DC-89A3-E5DE62880CF3}"/>
    <cellStyle name="40% - 강조색3 11 2 2 2 3 2 2" xfId="41422" xr:uid="{0DEAF86C-A80F-4AC2-A714-28F6651C8C0E}"/>
    <cellStyle name="40% - 강조색3 11 2 2 2 3 3" xfId="30402" xr:uid="{A99B8835-64A5-4246-AD3C-45D7127BA2D4}"/>
    <cellStyle name="40% - 강조색3 11 2 2 2 4" xfId="13863" xr:uid="{F935A498-F570-45CD-B428-204B00AB03CD}"/>
    <cellStyle name="40% - 강조색3 11 2 2 2 4 2" xfId="35912" xr:uid="{D0894315-866C-4005-A4DE-21F1CBD8D20D}"/>
    <cellStyle name="40% - 강조색3 11 2 2 2 5" xfId="24892" xr:uid="{4689ADFA-59AC-4C7F-B0AD-711C7BE8A7E7}"/>
    <cellStyle name="40% - 강조색3 11 2 2 2 6" xfId="51050" xr:uid="{1246763F-AE9A-48C0-8EA9-83AFCBD56D09}"/>
    <cellStyle name="40% - 강조색3 11 2 2 3" xfId="4197" xr:uid="{5FEBDAAE-D7ED-4080-A54A-257DB053EC1F}"/>
    <cellStyle name="40% - 강조색3 11 2 2 3 2" xfId="9723" xr:uid="{27A54AE7-CB79-41E3-84A7-510575B39189}"/>
    <cellStyle name="40% - 강조색3 11 2 2 3 2 2" xfId="20752" xr:uid="{4F093E90-2207-40E4-B57E-61F75AB29D7E}"/>
    <cellStyle name="40% - 강조색3 11 2 2 3 2 2 2" xfId="42801" xr:uid="{26ACC587-F8FF-4C13-8477-F872D3B790AC}"/>
    <cellStyle name="40% - 강조색3 11 2 2 3 2 3" xfId="31781" xr:uid="{F0D6E501-3D88-497E-87EB-186EC89C4DDC}"/>
    <cellStyle name="40% - 강조색3 11 2 2 3 3" xfId="15242" xr:uid="{912B1675-FED5-4694-A0C4-E1850BC03811}"/>
    <cellStyle name="40% - 강조색3 11 2 2 3 3 2" xfId="37291" xr:uid="{6D873A68-2FB4-444F-9210-CFE8862EBB1F}"/>
    <cellStyle name="40% - 강조색3 11 2 2 3 4" xfId="26271" xr:uid="{40726096-5A66-4B6A-AD10-8FD76E1E9A22}"/>
    <cellStyle name="40% - 강조색3 11 2 2 3 5" xfId="52429" xr:uid="{A9A3BDE3-39FE-4CA2-82AE-00F8447614F7}"/>
    <cellStyle name="40% - 강조색3 11 2 2 4" xfId="6968" xr:uid="{1CA26954-0A8E-4801-B326-6A4852568D20}"/>
    <cellStyle name="40% - 강조색3 11 2 2 4 2" xfId="17997" xr:uid="{40D483F8-A2C9-45AA-8143-A302CCBDCCA8}"/>
    <cellStyle name="40% - 강조색3 11 2 2 4 2 2" xfId="40046" xr:uid="{888C7511-DC67-4CC8-930D-4C9987A66282}"/>
    <cellStyle name="40% - 강조색3 11 2 2 4 3" xfId="29026" xr:uid="{A647D97F-3897-4ABB-B5F1-E06A30C271F9}"/>
    <cellStyle name="40% - 강조색3 11 2 2 4 4" xfId="55182" xr:uid="{28593F3E-5E1A-40B0-B768-216092E4009B}"/>
    <cellStyle name="40% - 강조색3 11 2 2 5" xfId="12487" xr:uid="{49D43837-7D22-4713-A928-1DEB72979D10}"/>
    <cellStyle name="40% - 강조색3 11 2 2 5 2" xfId="34536" xr:uid="{3A4C8224-EE7C-446D-B253-3E8B3728E901}"/>
    <cellStyle name="40% - 강조색3 11 2 2 6" xfId="23516" xr:uid="{513C2C01-75D1-4266-8FB3-4DAA20067AB5}"/>
    <cellStyle name="40% - 강조색3 11 2 2 7" xfId="49673" xr:uid="{51A3A2E0-2037-4C43-A038-129E35D3939F}"/>
    <cellStyle name="40% - 강조색3 11 2 3" xfId="2109" xr:uid="{CBA86189-B68D-4429-A512-0DF5DBDC09FF}"/>
    <cellStyle name="40% - 강조색3 11 2 3 2" xfId="4885" xr:uid="{DD523810-598B-4A3D-A9C7-15E994377C85}"/>
    <cellStyle name="40% - 강조색3 11 2 3 2 2" xfId="10411" xr:uid="{5C575FC0-B7A7-4ECA-82F8-4C5AA261607C}"/>
    <cellStyle name="40% - 강조색3 11 2 3 2 2 2" xfId="21440" xr:uid="{489B5F4D-02ED-4384-ADF4-A688C6051361}"/>
    <cellStyle name="40% - 강조색3 11 2 3 2 2 2 2" xfId="43489" xr:uid="{F8B4DE4F-0577-403A-A915-DBD77A661FAE}"/>
    <cellStyle name="40% - 강조색3 11 2 3 2 2 3" xfId="32469" xr:uid="{5ECB6907-E487-4425-81EB-15F64E2E03D0}"/>
    <cellStyle name="40% - 강조색3 11 2 3 2 3" xfId="15930" xr:uid="{2495ACB4-6B5A-4C66-A0D8-D3C8D3FAB35F}"/>
    <cellStyle name="40% - 강조색3 11 2 3 2 3 2" xfId="37979" xr:uid="{B1985B34-BCCD-4CCC-9612-3D748C0DF630}"/>
    <cellStyle name="40% - 강조색3 11 2 3 2 4" xfId="26959" xr:uid="{E679F04E-CB5B-458A-A3F1-2FA7AE6209FB}"/>
    <cellStyle name="40% - 강조색3 11 2 3 2 5" xfId="53117" xr:uid="{779D4A59-87C6-498A-ADFC-75AD3D835598}"/>
    <cellStyle name="40% - 강조색3 11 2 3 3" xfId="7656" xr:uid="{01622690-252F-40BD-9D6D-D97A54CD3E1E}"/>
    <cellStyle name="40% - 강조색3 11 2 3 3 2" xfId="18685" xr:uid="{2340B856-FAEC-4E84-91B5-CD800ED086F5}"/>
    <cellStyle name="40% - 강조색3 11 2 3 3 2 2" xfId="40734" xr:uid="{869BD105-9A2A-4889-A796-5098B554B49A}"/>
    <cellStyle name="40% - 강조색3 11 2 3 3 3" xfId="29714" xr:uid="{BC105DDA-5BA1-4667-9DA2-C967DE608E3D}"/>
    <cellStyle name="40% - 강조색3 11 2 3 4" xfId="13175" xr:uid="{C268D8DB-E750-48A1-BDB9-F1CC53412CA4}"/>
    <cellStyle name="40% - 강조색3 11 2 3 4 2" xfId="35224" xr:uid="{01AB3CCD-A704-4734-AA4E-D1D550C7D26E}"/>
    <cellStyle name="40% - 강조색3 11 2 3 5" xfId="24204" xr:uid="{279D8CDF-DAC7-4ADE-84F1-436B0154D40B}"/>
    <cellStyle name="40% - 강조색3 11 2 3 6" xfId="50362" xr:uid="{5165AFE0-46E6-4FF3-B903-55FF0126177A}"/>
    <cellStyle name="40% - 강조색3 11 2 4" xfId="3509" xr:uid="{12DA7625-55BC-4408-898C-5ADBC6B89513}"/>
    <cellStyle name="40% - 강조색3 11 2 4 2" xfId="9035" xr:uid="{D98C0C0B-67D8-45E3-BE91-560AA41C2119}"/>
    <cellStyle name="40% - 강조색3 11 2 4 2 2" xfId="20064" xr:uid="{E882F613-975B-4804-A36A-AF656DC06519}"/>
    <cellStyle name="40% - 강조색3 11 2 4 2 2 2" xfId="42113" xr:uid="{7DB2113A-C749-4E1E-A157-126C3D62711B}"/>
    <cellStyle name="40% - 강조색3 11 2 4 2 3" xfId="31093" xr:uid="{B293DEAF-899E-4741-83A6-78A2A2EDF3DB}"/>
    <cellStyle name="40% - 강조색3 11 2 4 3" xfId="14554" xr:uid="{12D8575D-BF79-45F6-91D3-3FF88E9D2A1D}"/>
    <cellStyle name="40% - 강조색3 11 2 4 3 2" xfId="36603" xr:uid="{6BD10027-6FE1-4768-8A5E-2CD54875E78B}"/>
    <cellStyle name="40% - 강조색3 11 2 4 4" xfId="25583" xr:uid="{7474D46F-B1E2-4CCE-ADD3-5D42C0530214}"/>
    <cellStyle name="40% - 강조색3 11 2 4 5" xfId="51741" xr:uid="{4B3058F0-E3D0-4916-B18F-2DE4BA8B9FBA}"/>
    <cellStyle name="40% - 강조색3 11 2 5" xfId="6280" xr:uid="{AA3DE28D-555D-485D-B1A5-CA7E7333302B}"/>
    <cellStyle name="40% - 강조색3 11 2 5 2" xfId="17309" xr:uid="{D0F0C9DA-3C02-46DA-96D1-67A25B90AE51}"/>
    <cellStyle name="40% - 강조색3 11 2 5 2 2" xfId="39358" xr:uid="{1C83C016-C640-4FEE-AFD4-2FE91159B410}"/>
    <cellStyle name="40% - 강조색3 11 2 5 3" xfId="28338" xr:uid="{AA799957-051C-4C9A-AABF-F1E55CC642AE}"/>
    <cellStyle name="40% - 강조색3 11 2 5 4" xfId="54494" xr:uid="{C0C0B030-0370-4EDF-A806-9E65E4110AFF}"/>
    <cellStyle name="40% - 강조색3 11 2 6" xfId="11799" xr:uid="{2C46F4CF-D8CD-4637-BB22-7E5026C4EE7E}"/>
    <cellStyle name="40% - 강조색3 11 2 6 2" xfId="33848" xr:uid="{E9C8207B-CAB8-496F-A0FE-49151C22F459}"/>
    <cellStyle name="40% - 강조색3 11 2 7" xfId="22828" xr:uid="{36DBCF74-7FE0-480C-91C2-E967AC61F2C7}"/>
    <cellStyle name="40% - 강조색3 11 2 8" xfId="48985" xr:uid="{C25857E0-6EFC-4329-9F7C-28C5195E04AE}"/>
    <cellStyle name="40% - 강조색3 11 3" xfId="1061" xr:uid="{D7966D5F-67E1-4BA1-9702-CB67E671727F}"/>
    <cellStyle name="40% - 강조색3 11 3 2" xfId="2455" xr:uid="{6CB678C0-774C-43D0-AD42-477E970E6328}"/>
    <cellStyle name="40% - 강조색3 11 3 2 2" xfId="5231" xr:uid="{4860B8B5-49A4-4A86-9BF9-75B959A1A271}"/>
    <cellStyle name="40% - 강조색3 11 3 2 2 2" xfId="10757" xr:uid="{00933C21-F407-410F-95D6-A62FD719102A}"/>
    <cellStyle name="40% - 강조색3 11 3 2 2 2 2" xfId="21786" xr:uid="{F155E9DE-534E-49FF-8100-DE92EB01C20B}"/>
    <cellStyle name="40% - 강조색3 11 3 2 2 2 2 2" xfId="43835" xr:uid="{8A0436A1-B0EC-4A8E-8DCD-8278C54A3527}"/>
    <cellStyle name="40% - 강조색3 11 3 2 2 2 3" xfId="32815" xr:uid="{0A77EA2C-E175-45F2-B265-D3EE643374A2}"/>
    <cellStyle name="40% - 강조색3 11 3 2 2 3" xfId="16276" xr:uid="{28DE6DDB-8B82-4A22-BDF6-C8DB9CC96B5E}"/>
    <cellStyle name="40% - 강조색3 11 3 2 2 3 2" xfId="38325" xr:uid="{8B09694C-A4C2-4991-9B99-9218930E3219}"/>
    <cellStyle name="40% - 강조색3 11 3 2 2 4" xfId="27305" xr:uid="{A6D9AE16-2DE0-41F9-B25A-1CA377B437EC}"/>
    <cellStyle name="40% - 강조색3 11 3 2 2 5" xfId="53463" xr:uid="{2D016587-DF4A-41FE-9EB4-275303F5D22A}"/>
    <cellStyle name="40% - 강조색3 11 3 2 3" xfId="8002" xr:uid="{25B6EDB1-8F6C-4830-89A7-DBA48161A3C8}"/>
    <cellStyle name="40% - 강조색3 11 3 2 3 2" xfId="19031" xr:uid="{FB864232-45BD-4559-94DB-08F67BC36D24}"/>
    <cellStyle name="40% - 강조색3 11 3 2 3 2 2" xfId="41080" xr:uid="{6C4F1E3A-27D8-4136-BDA8-979317BB3839}"/>
    <cellStyle name="40% - 강조색3 11 3 2 3 3" xfId="30060" xr:uid="{89ADDBE5-5008-40DE-B36F-B39BE65C0B68}"/>
    <cellStyle name="40% - 강조색3 11 3 2 4" xfId="13521" xr:uid="{44C4818C-7E5A-4933-A2E4-5B407BE228C2}"/>
    <cellStyle name="40% - 강조색3 11 3 2 4 2" xfId="35570" xr:uid="{CD7BDC65-68BF-43D2-9751-374230F3B434}"/>
    <cellStyle name="40% - 강조색3 11 3 2 5" xfId="24550" xr:uid="{4D3CF331-727D-4070-AE74-45EE2618BFB7}"/>
    <cellStyle name="40% - 강조색3 11 3 2 6" xfId="50708" xr:uid="{59AB344F-8ECD-4FB2-B2A4-5635B3DB83B2}"/>
    <cellStyle name="40% - 강조색3 11 3 3" xfId="3855" xr:uid="{E697FBB6-644E-47E9-A1A8-1713F78A658D}"/>
    <cellStyle name="40% - 강조색3 11 3 3 2" xfId="9381" xr:uid="{5CA77971-C827-4E4B-9CD1-66E86A47D035}"/>
    <cellStyle name="40% - 강조색3 11 3 3 2 2" xfId="20410" xr:uid="{6C5E698E-4F9D-489F-B93B-A412F0D8220E}"/>
    <cellStyle name="40% - 강조색3 11 3 3 2 2 2" xfId="42459" xr:uid="{36184AED-9B11-463E-A937-930A50F35FAA}"/>
    <cellStyle name="40% - 강조색3 11 3 3 2 3" xfId="31439" xr:uid="{05E09CE5-7372-44E4-8382-159F1FE46077}"/>
    <cellStyle name="40% - 강조색3 11 3 3 3" xfId="14900" xr:uid="{A74D987C-FBCC-4404-89C5-D6A0EE588C4B}"/>
    <cellStyle name="40% - 강조색3 11 3 3 3 2" xfId="36949" xr:uid="{9C8F5A37-EED7-43BC-A7E2-94E471D2CD5F}"/>
    <cellStyle name="40% - 강조색3 11 3 3 4" xfId="25929" xr:uid="{CAF71DF3-BA13-4C68-BF42-82C2803C99A2}"/>
    <cellStyle name="40% - 강조색3 11 3 3 5" xfId="52087" xr:uid="{588280A4-8040-493B-8741-B17D9B10F055}"/>
    <cellStyle name="40% - 강조색3 11 3 4" xfId="6626" xr:uid="{236018A1-FAE3-4938-9548-52358217816D}"/>
    <cellStyle name="40% - 강조색3 11 3 4 2" xfId="17655" xr:uid="{69E41D67-A62C-4C00-9893-5DBDE3F772DD}"/>
    <cellStyle name="40% - 강조색3 11 3 4 2 2" xfId="39704" xr:uid="{A37F63C4-31BC-49A5-BD40-26A2E1F0970A}"/>
    <cellStyle name="40% - 강조색3 11 3 4 3" xfId="28684" xr:uid="{A33565A6-DFCA-4415-B72B-A0D503AFF77A}"/>
    <cellStyle name="40% - 강조색3 11 3 4 4" xfId="54840" xr:uid="{37089C05-9C69-452A-8754-67E4DA2F0BAA}"/>
    <cellStyle name="40% - 강조색3 11 3 5" xfId="12145" xr:uid="{B90C9CCA-A25C-456C-8EA9-0A860E5D6E1B}"/>
    <cellStyle name="40% - 강조색3 11 3 5 2" xfId="34194" xr:uid="{E9ABB77B-EFFA-4274-915A-3932F94F0FDA}"/>
    <cellStyle name="40% - 강조색3 11 3 6" xfId="23174" xr:uid="{151AC0FC-D02E-48B8-A6E9-BE25E992354B}"/>
    <cellStyle name="40% - 강조색3 11 3 7" xfId="49331" xr:uid="{D14C9EEE-9285-4853-B0E1-FC05F43E3E6B}"/>
    <cellStyle name="40% - 강조색3 11 4" xfId="1767" xr:uid="{EFF41445-0F8D-4F87-A672-7F469D007A29}"/>
    <cellStyle name="40% - 강조색3 11 4 2" xfId="4543" xr:uid="{5A4081F7-B2B7-4F75-AB80-FBA05BCB41EF}"/>
    <cellStyle name="40% - 강조색3 11 4 2 2" xfId="10069" xr:uid="{97941A53-2A4D-40B4-A580-8CA15E24919E}"/>
    <cellStyle name="40% - 강조색3 11 4 2 2 2" xfId="21098" xr:uid="{513B7AAB-CDA4-4337-9738-383CA2A82CA0}"/>
    <cellStyle name="40% - 강조색3 11 4 2 2 2 2" xfId="43147" xr:uid="{B5003BE6-2EB4-42C5-B36E-48C215A7811A}"/>
    <cellStyle name="40% - 강조색3 11 4 2 2 3" xfId="32127" xr:uid="{51E3DE9C-BEA8-42A5-B1A8-71B0A1A9DB7B}"/>
    <cellStyle name="40% - 강조색3 11 4 2 3" xfId="15588" xr:uid="{F23DD75B-6631-4B24-9033-BD73044E250F}"/>
    <cellStyle name="40% - 강조색3 11 4 2 3 2" xfId="37637" xr:uid="{A7FFC943-555C-4EB6-8A7D-6C40D383CBD2}"/>
    <cellStyle name="40% - 강조색3 11 4 2 4" xfId="26617" xr:uid="{6B4B307C-9E1B-45B8-85B7-49396158C8DF}"/>
    <cellStyle name="40% - 강조색3 11 4 2 5" xfId="52775" xr:uid="{CB842C29-8213-43E4-AC9A-51EDD213535E}"/>
    <cellStyle name="40% - 강조색3 11 4 3" xfId="7314" xr:uid="{77E4A397-7D53-4279-B0BE-28BC08B8952C}"/>
    <cellStyle name="40% - 강조색3 11 4 3 2" xfId="18343" xr:uid="{9DBC7E18-6BCA-481A-B976-D94F820AD218}"/>
    <cellStyle name="40% - 강조색3 11 4 3 2 2" xfId="40392" xr:uid="{FE66ABF0-1A54-4410-8BE2-E3BDAA3A3DDF}"/>
    <cellStyle name="40% - 강조색3 11 4 3 3" xfId="29372" xr:uid="{DA0225A7-8784-40F7-B7D9-69216FC54538}"/>
    <cellStyle name="40% - 강조색3 11 4 4" xfId="12833" xr:uid="{48F12AFC-0DC9-41FC-8817-0F5407A42350}"/>
    <cellStyle name="40% - 강조색3 11 4 4 2" xfId="34882" xr:uid="{EECFF330-18BD-458D-ADB0-F843192CFB93}"/>
    <cellStyle name="40% - 강조색3 11 4 5" xfId="23862" xr:uid="{D457934F-B212-4F29-A92F-C2769FD3A08E}"/>
    <cellStyle name="40% - 강조색3 11 4 6" xfId="50020" xr:uid="{AAFEFFEE-E246-45B1-ADD8-C4180292FA79}"/>
    <cellStyle name="40% - 강조색3 11 5" xfId="3167" xr:uid="{61383275-E48C-4135-981D-58E3EB07C810}"/>
    <cellStyle name="40% - 강조색3 11 5 2" xfId="8693" xr:uid="{B7C854A3-012F-40A9-8BA1-83E4D33BBE95}"/>
    <cellStyle name="40% - 강조색3 11 5 2 2" xfId="19722" xr:uid="{70486E04-E2E6-4B33-A174-D103073C0B42}"/>
    <cellStyle name="40% - 강조색3 11 5 2 2 2" xfId="41771" xr:uid="{236C8543-97A1-4C0A-9A9E-E3088964A8AB}"/>
    <cellStyle name="40% - 강조색3 11 5 2 3" xfId="30751" xr:uid="{0F73B96D-A391-49D2-943F-BDF9013BC5B4}"/>
    <cellStyle name="40% - 강조색3 11 5 3" xfId="14212" xr:uid="{D3EECD0A-81F1-43B6-B705-93BA9553B7B8}"/>
    <cellStyle name="40% - 강조색3 11 5 3 2" xfId="36261" xr:uid="{41B9D885-CA34-48BE-9E25-7E3636CA3429}"/>
    <cellStyle name="40% - 강조색3 11 5 4" xfId="25241" xr:uid="{4C218B58-E4A1-4C1A-89E6-96EC884189C5}"/>
    <cellStyle name="40% - 강조색3 11 5 5" xfId="51399" xr:uid="{D8A2AE54-E9FF-42D8-A334-DE7239D5C707}"/>
    <cellStyle name="40% - 강조색3 11 6" xfId="5938" xr:uid="{EBBD9332-29B3-4C68-AF71-7BA728A6CAC2}"/>
    <cellStyle name="40% - 강조색3 11 6 2" xfId="16967" xr:uid="{F11E65AE-93E9-4152-9E19-89DB28730371}"/>
    <cellStyle name="40% - 강조색3 11 6 2 2" xfId="39016" xr:uid="{46E9085C-03FD-4AD1-8E0F-EBD2F10A3F39}"/>
    <cellStyle name="40% - 강조색3 11 6 3" xfId="27996" xr:uid="{B81344C8-B0B0-4706-8A15-29A34FF25DC1}"/>
    <cellStyle name="40% - 강조색3 11 6 4" xfId="54153" xr:uid="{B3B37450-7CE6-4677-82A8-9A6861D1CA1C}"/>
    <cellStyle name="40% - 강조색3 11 7" xfId="11457" xr:uid="{361FB96D-1D8D-4422-B5BA-4AC19B495625}"/>
    <cellStyle name="40% - 강조색3 11 7 2" xfId="33506" xr:uid="{952E72C5-70D6-43AC-B27C-20BE0E857D32}"/>
    <cellStyle name="40% - 강조색3 11 8" xfId="22486" xr:uid="{6163A6D6-B890-458F-B9EC-D2EA5CF95B51}"/>
    <cellStyle name="40% - 강조색3 11 9" xfId="48644" xr:uid="{3ED534DE-6D68-4226-AFC5-96D70A2FF811}"/>
    <cellStyle name="40% - 강조색3 12" xfId="321" xr:uid="{00000000-0005-0000-0000-00007D010000}"/>
    <cellStyle name="40% - 강조색3 12 2" xfId="681" xr:uid="{00000000-0005-0000-0000-00007E010000}"/>
    <cellStyle name="40% - 강조색3 12 2 2" xfId="1418" xr:uid="{C8FA647C-15F9-4283-8A9D-5BE16CEF7674}"/>
    <cellStyle name="40% - 강조색3 12 2 2 2" xfId="2812" xr:uid="{62A11AE9-8AFD-4F3D-84BF-1858E67FD16D}"/>
    <cellStyle name="40% - 강조색3 12 2 2 2 2" xfId="5588" xr:uid="{A4871C27-5126-43B2-A141-62324B32FB01}"/>
    <cellStyle name="40% - 강조색3 12 2 2 2 2 2" xfId="11114" xr:uid="{55984E4B-2AD3-4AE3-8260-7CA2623B43B0}"/>
    <cellStyle name="40% - 강조색3 12 2 2 2 2 2 2" xfId="22143" xr:uid="{4128628E-1572-453C-9F41-A8E0DB95BB00}"/>
    <cellStyle name="40% - 강조색3 12 2 2 2 2 2 2 2" xfId="44192" xr:uid="{C73D4DDB-293F-4D0B-A0E8-95138ACC2612}"/>
    <cellStyle name="40% - 강조색3 12 2 2 2 2 2 3" xfId="33172" xr:uid="{F43F0D03-0A44-485D-BA49-A88298726618}"/>
    <cellStyle name="40% - 강조색3 12 2 2 2 2 3" xfId="16633" xr:uid="{ECADF03B-94D9-44A8-8533-4EA65CA38DE4}"/>
    <cellStyle name="40% - 강조색3 12 2 2 2 2 3 2" xfId="38682" xr:uid="{6E6DC365-894F-42E7-B863-E66343D79932}"/>
    <cellStyle name="40% - 강조색3 12 2 2 2 2 4" xfId="27662" xr:uid="{0B212D4D-0584-4C0F-939F-C03D3D90CEDB}"/>
    <cellStyle name="40% - 강조색3 12 2 2 2 2 5" xfId="53820" xr:uid="{23275C59-BA4F-4E5F-A152-CFE595C5FDF2}"/>
    <cellStyle name="40% - 강조색3 12 2 2 2 3" xfId="8359" xr:uid="{83CA5FF9-85EB-4F75-A676-7592FC779625}"/>
    <cellStyle name="40% - 강조색3 12 2 2 2 3 2" xfId="19388" xr:uid="{0D2F392D-98C9-4E68-A88B-8226334460A6}"/>
    <cellStyle name="40% - 강조색3 12 2 2 2 3 2 2" xfId="41437" xr:uid="{B390B627-C435-4865-A9A4-3D7A98B5C860}"/>
    <cellStyle name="40% - 강조색3 12 2 2 2 3 3" xfId="30417" xr:uid="{16C600D7-9810-4028-A797-EC501CE8CC40}"/>
    <cellStyle name="40% - 강조색3 12 2 2 2 4" xfId="13878" xr:uid="{FF149692-10FC-46D6-BAE8-F5B7F227563D}"/>
    <cellStyle name="40% - 강조색3 12 2 2 2 4 2" xfId="35927" xr:uid="{90B6133C-F6E6-41BA-AD59-A54FB13A7249}"/>
    <cellStyle name="40% - 강조색3 12 2 2 2 5" xfId="24907" xr:uid="{8F776D77-4F1A-43F5-A17C-78EF137B26D3}"/>
    <cellStyle name="40% - 강조색3 12 2 2 2 6" xfId="51065" xr:uid="{12412F95-8F40-4D7F-BD94-6DDD0E3A78B8}"/>
    <cellStyle name="40% - 강조색3 12 2 2 3" xfId="4212" xr:uid="{DB2386C0-21BB-4EC7-AEDA-CE8007703BE4}"/>
    <cellStyle name="40% - 강조색3 12 2 2 3 2" xfId="9738" xr:uid="{FAD38073-61FA-4750-971D-55A7081A6249}"/>
    <cellStyle name="40% - 강조색3 12 2 2 3 2 2" xfId="20767" xr:uid="{CE5FEA3A-A2B1-4E78-ACF7-F231C6EAE6E7}"/>
    <cellStyle name="40% - 강조색3 12 2 2 3 2 2 2" xfId="42816" xr:uid="{51433AF1-DC76-413B-9167-51648846EA87}"/>
    <cellStyle name="40% - 강조색3 12 2 2 3 2 3" xfId="31796" xr:uid="{A5352438-A1E5-49BB-9671-BF8A89A99138}"/>
    <cellStyle name="40% - 강조색3 12 2 2 3 3" xfId="15257" xr:uid="{9F686CBC-CDE5-4F28-A8CA-3664B61F09E8}"/>
    <cellStyle name="40% - 강조색3 12 2 2 3 3 2" xfId="37306" xr:uid="{8F77E1B7-64F2-4C86-AF0D-3611D25E46B4}"/>
    <cellStyle name="40% - 강조색3 12 2 2 3 4" xfId="26286" xr:uid="{A6FD8594-8C1E-49DF-BD71-A2748ABB8858}"/>
    <cellStyle name="40% - 강조색3 12 2 2 3 5" xfId="52444" xr:uid="{9175E57D-5DB1-4736-91F8-F17843745B46}"/>
    <cellStyle name="40% - 강조색3 12 2 2 4" xfId="6983" xr:uid="{7A499531-6407-4F15-9695-536615580FB8}"/>
    <cellStyle name="40% - 강조색3 12 2 2 4 2" xfId="18012" xr:uid="{3A24F7D7-BF19-4FB8-835F-26D87A969720}"/>
    <cellStyle name="40% - 강조색3 12 2 2 4 2 2" xfId="40061" xr:uid="{94A86392-BD57-4009-A7DF-AFAAF57333FF}"/>
    <cellStyle name="40% - 강조색3 12 2 2 4 3" xfId="29041" xr:uid="{9FC3042C-87EE-41B7-82B7-8161B791E300}"/>
    <cellStyle name="40% - 강조색3 12 2 2 4 4" xfId="55197" xr:uid="{891102EE-8312-486F-AB18-4BC5E323A94F}"/>
    <cellStyle name="40% - 강조색3 12 2 2 5" xfId="12502" xr:uid="{E4B13D2E-3A71-4C6E-AC6E-9C6BB3B48521}"/>
    <cellStyle name="40% - 강조색3 12 2 2 5 2" xfId="34551" xr:uid="{017FEE8D-A223-4B8B-B8E5-37AE2E6FFED5}"/>
    <cellStyle name="40% - 강조색3 12 2 2 6" xfId="23531" xr:uid="{E305D2C1-9BE5-4CB5-BA64-5299946D7E2B}"/>
    <cellStyle name="40% - 강조색3 12 2 2 7" xfId="49688" xr:uid="{2F7671B7-FD84-4C7D-966B-DB81F3A04634}"/>
    <cellStyle name="40% - 강조색3 12 2 3" xfId="2124" xr:uid="{25F6DF27-CDAC-4991-A2FB-22B1B792F48C}"/>
    <cellStyle name="40% - 강조색3 12 2 3 2" xfId="4900" xr:uid="{D0F89A92-039C-4386-8ACC-37C3C6A9B77D}"/>
    <cellStyle name="40% - 강조색3 12 2 3 2 2" xfId="10426" xr:uid="{362BD0E5-B367-4E37-BCCA-91F5923CD5DA}"/>
    <cellStyle name="40% - 강조색3 12 2 3 2 2 2" xfId="21455" xr:uid="{33DBF8AC-4781-4F8E-86DC-E53F64C81EB8}"/>
    <cellStyle name="40% - 강조색3 12 2 3 2 2 2 2" xfId="43504" xr:uid="{810FDE34-690A-47A2-87A0-1DCCF2228530}"/>
    <cellStyle name="40% - 강조색3 12 2 3 2 2 3" xfId="32484" xr:uid="{77FE60F7-8D68-437B-97AF-FEEF7AD4D648}"/>
    <cellStyle name="40% - 강조색3 12 2 3 2 3" xfId="15945" xr:uid="{50DECB3E-EA4D-44A7-83F2-C4A92DDB507D}"/>
    <cellStyle name="40% - 강조색3 12 2 3 2 3 2" xfId="37994" xr:uid="{6DC7D4EF-E233-4DB4-9F07-A19CE06ACB74}"/>
    <cellStyle name="40% - 강조색3 12 2 3 2 4" xfId="26974" xr:uid="{2AECF851-D54A-4F31-AA6B-F189AA8A5D7A}"/>
    <cellStyle name="40% - 강조색3 12 2 3 2 5" xfId="53132" xr:uid="{0F0F601E-3CDA-4859-86A3-1E4E126D1BE2}"/>
    <cellStyle name="40% - 강조색3 12 2 3 3" xfId="7671" xr:uid="{43E6E18E-0D76-4AAC-9D16-E92F4AB86F6B}"/>
    <cellStyle name="40% - 강조색3 12 2 3 3 2" xfId="18700" xr:uid="{2E00CB5E-C2FD-478C-B788-86FC1BFEC3F6}"/>
    <cellStyle name="40% - 강조색3 12 2 3 3 2 2" xfId="40749" xr:uid="{DA939E92-6333-40F8-B72C-DAE6C2248BED}"/>
    <cellStyle name="40% - 강조색3 12 2 3 3 3" xfId="29729" xr:uid="{9E6B5E8C-A704-45F8-847E-AE96B3D0D98D}"/>
    <cellStyle name="40% - 강조색3 12 2 3 4" xfId="13190" xr:uid="{3BF9E9D2-AA28-43B5-884E-09E8C4500EF9}"/>
    <cellStyle name="40% - 강조색3 12 2 3 4 2" xfId="35239" xr:uid="{0E56EEC4-EE6B-4662-B10D-EDADF17B4D9B}"/>
    <cellStyle name="40% - 강조색3 12 2 3 5" xfId="24219" xr:uid="{B8C0B6EC-3C05-4D0D-9913-3CEFACB1BD4F}"/>
    <cellStyle name="40% - 강조색3 12 2 3 6" xfId="50377" xr:uid="{FD207716-B13B-41C3-A9EC-30AF27D9DDC7}"/>
    <cellStyle name="40% - 강조색3 12 2 4" xfId="3524" xr:uid="{8FDDACD7-9C78-47D2-A7A8-6C375A12F491}"/>
    <cellStyle name="40% - 강조색3 12 2 4 2" xfId="9050" xr:uid="{2D6D0162-D56C-4E8A-9F1F-982EF54FBEE0}"/>
    <cellStyle name="40% - 강조색3 12 2 4 2 2" xfId="20079" xr:uid="{91E9AC78-EF1E-4397-BA06-599E78DF47A1}"/>
    <cellStyle name="40% - 강조색3 12 2 4 2 2 2" xfId="42128" xr:uid="{F2DB8A5C-C240-49B7-B915-668DD8C7C42F}"/>
    <cellStyle name="40% - 강조색3 12 2 4 2 3" xfId="31108" xr:uid="{FA27483A-C7CF-4184-ADE3-CAEB900577D3}"/>
    <cellStyle name="40% - 강조색3 12 2 4 3" xfId="14569" xr:uid="{801A7759-D63D-43AF-8F3D-B53E08BCE32D}"/>
    <cellStyle name="40% - 강조색3 12 2 4 3 2" xfId="36618" xr:uid="{F1DCAFAC-8B44-433C-8ED1-8BD8BBFFE88F}"/>
    <cellStyle name="40% - 강조색3 12 2 4 4" xfId="25598" xr:uid="{10B6FFC2-6534-48A3-9A1E-2DC17C375103}"/>
    <cellStyle name="40% - 강조색3 12 2 4 5" xfId="51756" xr:uid="{FF17292E-9C80-492D-8721-507D5F85C65E}"/>
    <cellStyle name="40% - 강조색3 12 2 5" xfId="6295" xr:uid="{0D6783CE-E691-4B41-A8EF-6D3B8DA7CCF2}"/>
    <cellStyle name="40% - 강조색3 12 2 5 2" xfId="17324" xr:uid="{461EB309-1141-4014-A647-B4A8C9827C31}"/>
    <cellStyle name="40% - 강조색3 12 2 5 2 2" xfId="39373" xr:uid="{4A0E905C-7A63-4E0E-A6EA-CEDA98F413A9}"/>
    <cellStyle name="40% - 강조색3 12 2 5 3" xfId="28353" xr:uid="{7901F9F9-1493-417E-AD69-EF3B352A863C}"/>
    <cellStyle name="40% - 강조색3 12 2 5 4" xfId="54509" xr:uid="{FE299DBB-AEE6-4C98-A0B5-1E2D56B16A7B}"/>
    <cellStyle name="40% - 강조색3 12 2 6" xfId="11814" xr:uid="{C1339820-6D41-4EE2-B0EA-33B09AF5DA8D}"/>
    <cellStyle name="40% - 강조색3 12 2 6 2" xfId="33863" xr:uid="{737339D9-79FE-46FD-8488-ADF9E06F534E}"/>
    <cellStyle name="40% - 강조색3 12 2 7" xfId="22843" xr:uid="{70AB113A-F443-4ADE-A705-B6661EA7AE80}"/>
    <cellStyle name="40% - 강조색3 12 2 8" xfId="49000" xr:uid="{883249DC-F741-4C46-BFBA-BD12639E1E20}"/>
    <cellStyle name="40% - 강조색3 12 3" xfId="1076" xr:uid="{0D72529E-6B96-47D4-B7A7-8E8FD567F60A}"/>
    <cellStyle name="40% - 강조색3 12 3 2" xfId="2470" xr:uid="{CAA2CE7C-837D-4CC1-80FD-E42B44833A9B}"/>
    <cellStyle name="40% - 강조색3 12 3 2 2" xfId="5246" xr:uid="{4321E772-B728-4C7F-A8FC-469E7DC30F7E}"/>
    <cellStyle name="40% - 강조색3 12 3 2 2 2" xfId="10772" xr:uid="{A8769056-7B72-4724-B5CB-E3F30DA42D47}"/>
    <cellStyle name="40% - 강조색3 12 3 2 2 2 2" xfId="21801" xr:uid="{46C8379A-DF1E-45FF-9808-E9419F002585}"/>
    <cellStyle name="40% - 강조색3 12 3 2 2 2 2 2" xfId="43850" xr:uid="{14BE02B0-ADD4-40EC-AACE-B13B899724FD}"/>
    <cellStyle name="40% - 강조색3 12 3 2 2 2 3" xfId="32830" xr:uid="{187EFC5C-C2A8-40CF-AC06-4FACFFBA0263}"/>
    <cellStyle name="40% - 강조색3 12 3 2 2 3" xfId="16291" xr:uid="{AC13B153-2BF2-42BE-8C7D-ED0C0BCCCE62}"/>
    <cellStyle name="40% - 강조색3 12 3 2 2 3 2" xfId="38340" xr:uid="{804AA726-1522-4531-9A85-F90788784A21}"/>
    <cellStyle name="40% - 강조색3 12 3 2 2 4" xfId="27320" xr:uid="{92F022E4-572D-4E13-9F98-0F58FA6769EB}"/>
    <cellStyle name="40% - 강조색3 12 3 2 2 5" xfId="53478" xr:uid="{3910FF58-82BF-4D9B-B3EE-33590F5FEB64}"/>
    <cellStyle name="40% - 강조색3 12 3 2 3" xfId="8017" xr:uid="{F22F3164-3B12-4203-AFCC-D831ACB1F77E}"/>
    <cellStyle name="40% - 강조색3 12 3 2 3 2" xfId="19046" xr:uid="{8EFB3D5D-CB98-42A0-A35E-AFF30FA04312}"/>
    <cellStyle name="40% - 강조색3 12 3 2 3 2 2" xfId="41095" xr:uid="{ECC7E49D-B44D-424A-9539-F24DBE713B49}"/>
    <cellStyle name="40% - 강조색3 12 3 2 3 3" xfId="30075" xr:uid="{83589AB1-D3DA-4CE9-991F-B69D043FE546}"/>
    <cellStyle name="40% - 강조색3 12 3 2 4" xfId="13536" xr:uid="{2E5566B0-DA8A-43CF-9FE8-BF700AC31C24}"/>
    <cellStyle name="40% - 강조색3 12 3 2 4 2" xfId="35585" xr:uid="{EE6D987A-BCED-4E34-ADFD-CB1737A63B67}"/>
    <cellStyle name="40% - 강조색3 12 3 2 5" xfId="24565" xr:uid="{252B0C44-CC06-4A85-9A5D-233C5C6975BD}"/>
    <cellStyle name="40% - 강조색3 12 3 2 6" xfId="50723" xr:uid="{5DE02CFD-2E2D-4FF6-9D26-B8A375DDE042}"/>
    <cellStyle name="40% - 강조색3 12 3 3" xfId="3870" xr:uid="{AE7F4478-5519-452D-8A7C-EC510D36B051}"/>
    <cellStyle name="40% - 강조색3 12 3 3 2" xfId="9396" xr:uid="{5A70AB24-6C79-4D46-B4E3-ABFEBD662789}"/>
    <cellStyle name="40% - 강조색3 12 3 3 2 2" xfId="20425" xr:uid="{532789D5-AD53-4274-ACAA-89398BDF370E}"/>
    <cellStyle name="40% - 강조색3 12 3 3 2 2 2" xfId="42474" xr:uid="{ECEED510-048D-4A2F-847C-DFD8629E38ED}"/>
    <cellStyle name="40% - 강조색3 12 3 3 2 3" xfId="31454" xr:uid="{ADED7CB7-4357-4059-9807-A501C9E88E3C}"/>
    <cellStyle name="40% - 강조색3 12 3 3 3" xfId="14915" xr:uid="{9FCCCD9E-A42F-4E65-8694-A6E8499D2B93}"/>
    <cellStyle name="40% - 강조색3 12 3 3 3 2" xfId="36964" xr:uid="{6D4D5048-B9C3-4D73-A1E1-6C623A2C4C5D}"/>
    <cellStyle name="40% - 강조색3 12 3 3 4" xfId="25944" xr:uid="{97363EE8-C801-4E6F-AB3F-10F75A4B27C2}"/>
    <cellStyle name="40% - 강조색3 12 3 3 5" xfId="52102" xr:uid="{5BA1D4FE-3236-436C-929F-F8F2FE331A23}"/>
    <cellStyle name="40% - 강조색3 12 3 4" xfId="6641" xr:uid="{7721C53C-91A6-4DBD-84C9-DCEE88BD34FC}"/>
    <cellStyle name="40% - 강조색3 12 3 4 2" xfId="17670" xr:uid="{41715EAC-A012-4D42-A12C-40A9D2C15668}"/>
    <cellStyle name="40% - 강조색3 12 3 4 2 2" xfId="39719" xr:uid="{7EE35DB6-199E-4B4E-8627-5F1FD7A515A0}"/>
    <cellStyle name="40% - 강조색3 12 3 4 3" xfId="28699" xr:uid="{F2D41313-2958-4C70-B290-2A2048A4AF81}"/>
    <cellStyle name="40% - 강조색3 12 3 4 4" xfId="54855" xr:uid="{31C61E46-2E46-4ED0-86E0-830B7E0B2B53}"/>
    <cellStyle name="40% - 강조색3 12 3 5" xfId="12160" xr:uid="{310EDDB7-659C-4936-A5CD-A24BF4194EAE}"/>
    <cellStyle name="40% - 강조색3 12 3 5 2" xfId="34209" xr:uid="{0F065613-1AE5-4E6E-B677-C27FF3CB85F3}"/>
    <cellStyle name="40% - 강조색3 12 3 6" xfId="23189" xr:uid="{AB766824-BCFF-4C9A-BE63-7C7B2567453F}"/>
    <cellStyle name="40% - 강조색3 12 3 7" xfId="49346" xr:uid="{D44B1794-3791-4631-8E37-D6DF638D7203}"/>
    <cellStyle name="40% - 강조색3 12 4" xfId="1782" xr:uid="{9AAD1AD1-BEEF-475F-8B23-F27B1EFBFDB6}"/>
    <cellStyle name="40% - 강조색3 12 4 2" xfId="4558" xr:uid="{F16C7BC7-4C62-4A33-8ED6-61D93F407502}"/>
    <cellStyle name="40% - 강조색3 12 4 2 2" xfId="10084" xr:uid="{C000EE9E-F60C-48B4-B926-8BA2334EC664}"/>
    <cellStyle name="40% - 강조색3 12 4 2 2 2" xfId="21113" xr:uid="{574ECD4F-F024-41A4-B01B-16A5B91D5F86}"/>
    <cellStyle name="40% - 강조색3 12 4 2 2 2 2" xfId="43162" xr:uid="{23B2B3E4-856A-4DA2-9B08-D3004F5D0B87}"/>
    <cellStyle name="40% - 강조색3 12 4 2 2 3" xfId="32142" xr:uid="{66BBB59B-8616-49F5-8143-866C1691BBDA}"/>
    <cellStyle name="40% - 강조색3 12 4 2 3" xfId="15603" xr:uid="{6BF297D8-62C0-4D98-9ABB-ABAE9B2317A3}"/>
    <cellStyle name="40% - 강조색3 12 4 2 3 2" xfId="37652" xr:uid="{2D515978-815E-4C10-B73A-4ABC5DE4C3EE}"/>
    <cellStyle name="40% - 강조색3 12 4 2 4" xfId="26632" xr:uid="{2577F759-610D-4A7F-99EE-50DF99F230F4}"/>
    <cellStyle name="40% - 강조색3 12 4 2 5" xfId="52790" xr:uid="{678E6DE2-96B3-4BFA-B2D4-C7B167A45D3D}"/>
    <cellStyle name="40% - 강조색3 12 4 3" xfId="7329" xr:uid="{0DC17D6A-B5E1-4243-814C-54501D289F9D}"/>
    <cellStyle name="40% - 강조색3 12 4 3 2" xfId="18358" xr:uid="{AEF0A278-E392-4737-A69B-AFE27A2A827F}"/>
    <cellStyle name="40% - 강조색3 12 4 3 2 2" xfId="40407" xr:uid="{3AC8CBCA-98CC-41BA-9995-BC669B7890A9}"/>
    <cellStyle name="40% - 강조색3 12 4 3 3" xfId="29387" xr:uid="{492CE5CB-E044-42BE-B451-3D295F0C937B}"/>
    <cellStyle name="40% - 강조색3 12 4 4" xfId="12848" xr:uid="{8C4FBE6C-4EA3-4946-ADDD-969F1FB8A80D}"/>
    <cellStyle name="40% - 강조색3 12 4 4 2" xfId="34897" xr:uid="{16B5A7DF-0423-45FE-9182-C39EB5405DBB}"/>
    <cellStyle name="40% - 강조색3 12 4 5" xfId="23877" xr:uid="{667D64CA-99C1-4719-8067-F668F97E2578}"/>
    <cellStyle name="40% - 강조색3 12 4 6" xfId="50035" xr:uid="{C61239F5-FBB1-4D7D-8771-03029FBAE18A}"/>
    <cellStyle name="40% - 강조색3 12 5" xfId="3182" xr:uid="{B52CFCC1-65BB-4B99-8048-D248FAA18266}"/>
    <cellStyle name="40% - 강조색3 12 5 2" xfId="8708" xr:uid="{B60CFD76-D247-44BA-9A88-2C71842F386B}"/>
    <cellStyle name="40% - 강조색3 12 5 2 2" xfId="19737" xr:uid="{9BA8045F-6004-4918-B85F-3B7224B5BFD8}"/>
    <cellStyle name="40% - 강조색3 12 5 2 2 2" xfId="41786" xr:uid="{B44B9C08-3EDE-4B9C-941F-9A754A5FE146}"/>
    <cellStyle name="40% - 강조색3 12 5 2 3" xfId="30766" xr:uid="{4C240162-2B48-41AE-A0F9-66F0594AD33E}"/>
    <cellStyle name="40% - 강조색3 12 5 3" xfId="14227" xr:uid="{6A31CC01-0565-4743-9603-E95FE50328DF}"/>
    <cellStyle name="40% - 강조색3 12 5 3 2" xfId="36276" xr:uid="{564D67CC-26D7-4680-8D57-9EAFBC1F1994}"/>
    <cellStyle name="40% - 강조색3 12 5 4" xfId="25256" xr:uid="{A2FDC27B-32A1-4FF7-BF39-038718592885}"/>
    <cellStyle name="40% - 강조색3 12 5 5" xfId="51414" xr:uid="{C6AAB375-D3E6-40DA-B9C8-2333780DB182}"/>
    <cellStyle name="40% - 강조색3 12 6" xfId="5953" xr:uid="{044146FD-EEB4-4CDF-858F-5EEB393D5863}"/>
    <cellStyle name="40% - 강조색3 12 6 2" xfId="16982" xr:uid="{306224B9-9590-4444-B887-0BB23B6BBFB9}"/>
    <cellStyle name="40% - 강조색3 12 6 2 2" xfId="39031" xr:uid="{7B2E26FA-6477-409D-BE3D-31C79F608BA0}"/>
    <cellStyle name="40% - 강조색3 12 6 3" xfId="28011" xr:uid="{2B3928E8-3F3A-4581-A08A-118D3CA4DAF6}"/>
    <cellStyle name="40% - 강조색3 12 6 4" xfId="54168" xr:uid="{F1B63131-64D8-4A05-BF47-A2AAE0D70C25}"/>
    <cellStyle name="40% - 강조색3 12 7" xfId="11472" xr:uid="{19C01A3F-7EBA-4A7A-9BDF-92A732E3BB45}"/>
    <cellStyle name="40% - 강조색3 12 7 2" xfId="33521" xr:uid="{AA1006DF-163C-4847-B35C-11031E5404C9}"/>
    <cellStyle name="40% - 강조색3 12 8" xfId="22501" xr:uid="{97A46E26-89D1-4493-9827-0C09E898A0A8}"/>
    <cellStyle name="40% - 강조색3 12 9" xfId="48659" xr:uid="{29527A31-B761-4BE1-97C7-53F1B1F69265}"/>
    <cellStyle name="40% - 강조색3 13" xfId="334" xr:uid="{00000000-0005-0000-0000-00007F010000}"/>
    <cellStyle name="40% - 강조색3 13 2" xfId="694" xr:uid="{00000000-0005-0000-0000-000080010000}"/>
    <cellStyle name="40% - 강조색3 13 2 2" xfId="1431" xr:uid="{0DC4F15D-DF26-4BBC-8737-CFBB8025252A}"/>
    <cellStyle name="40% - 강조색3 13 2 2 2" xfId="2825" xr:uid="{8BFCDF23-D13D-4D34-9B8E-6E8DAACBC607}"/>
    <cellStyle name="40% - 강조색3 13 2 2 2 2" xfId="5601" xr:uid="{038C0C28-1363-4271-B836-ACF3778CE62E}"/>
    <cellStyle name="40% - 강조색3 13 2 2 2 2 2" xfId="11127" xr:uid="{86935845-A521-41B2-89AD-3942DE1008DE}"/>
    <cellStyle name="40% - 강조색3 13 2 2 2 2 2 2" xfId="22156" xr:uid="{2F0FE27C-8674-4B87-BAC4-B4B42FE1746D}"/>
    <cellStyle name="40% - 강조색3 13 2 2 2 2 2 2 2" xfId="44205" xr:uid="{7AFF73CD-EFD2-4667-8542-7A7F70A1E539}"/>
    <cellStyle name="40% - 강조색3 13 2 2 2 2 2 3" xfId="33185" xr:uid="{D1E386DD-01FA-4A60-BCEA-2740205681CD}"/>
    <cellStyle name="40% - 강조색3 13 2 2 2 2 3" xfId="16646" xr:uid="{D51E10D1-172C-41C6-A999-F09FE6C9C42A}"/>
    <cellStyle name="40% - 강조색3 13 2 2 2 2 3 2" xfId="38695" xr:uid="{71A86ACB-8F8C-4A8E-B070-2FF9CFFF7C27}"/>
    <cellStyle name="40% - 강조색3 13 2 2 2 2 4" xfId="27675" xr:uid="{4063E252-DFC8-43F0-B4A0-1DA147DF5656}"/>
    <cellStyle name="40% - 강조색3 13 2 2 2 2 5" xfId="53833" xr:uid="{B52AA73C-E66B-4071-A768-0DC1826756F5}"/>
    <cellStyle name="40% - 강조색3 13 2 2 2 3" xfId="8372" xr:uid="{D9296CA2-EA95-4E65-AA4C-4BC3414D82AB}"/>
    <cellStyle name="40% - 강조색3 13 2 2 2 3 2" xfId="19401" xr:uid="{0245CAA8-81BB-44A2-8962-324693A00482}"/>
    <cellStyle name="40% - 강조색3 13 2 2 2 3 2 2" xfId="41450" xr:uid="{EE5A7267-61F4-4F10-94ED-C734A16170D6}"/>
    <cellStyle name="40% - 강조색3 13 2 2 2 3 3" xfId="30430" xr:uid="{B1E4E84B-3F71-4060-86D1-59B4223217F4}"/>
    <cellStyle name="40% - 강조색3 13 2 2 2 4" xfId="13891" xr:uid="{7125116B-12E1-4941-B984-3EFBF6EC63E7}"/>
    <cellStyle name="40% - 강조색3 13 2 2 2 4 2" xfId="35940" xr:uid="{560FEB82-ADE6-4309-A528-6ACBFA3A0F5F}"/>
    <cellStyle name="40% - 강조색3 13 2 2 2 5" xfId="24920" xr:uid="{65A08590-B512-4011-9E27-CD88D09147C2}"/>
    <cellStyle name="40% - 강조색3 13 2 2 2 6" xfId="51078" xr:uid="{21CDE3F6-1A40-49AF-9BBD-9950AD02BDD8}"/>
    <cellStyle name="40% - 강조색3 13 2 2 3" xfId="4225" xr:uid="{ED8871E2-7440-4940-A7EE-3A3B97FAB636}"/>
    <cellStyle name="40% - 강조색3 13 2 2 3 2" xfId="9751" xr:uid="{7B4199C8-5EBC-4F69-85C8-0E811ABF261D}"/>
    <cellStyle name="40% - 강조색3 13 2 2 3 2 2" xfId="20780" xr:uid="{82F98792-1FB6-4F8E-8283-CDCF1276FB71}"/>
    <cellStyle name="40% - 강조색3 13 2 2 3 2 2 2" xfId="42829" xr:uid="{2AB53651-C834-4CCD-8F72-1907B5926BFF}"/>
    <cellStyle name="40% - 강조색3 13 2 2 3 2 3" xfId="31809" xr:uid="{EAEDE7E4-33B3-494F-85F1-6F46265781D0}"/>
    <cellStyle name="40% - 강조색3 13 2 2 3 3" xfId="15270" xr:uid="{755E06EC-8880-4DBE-999E-6C70CF995578}"/>
    <cellStyle name="40% - 강조색3 13 2 2 3 3 2" xfId="37319" xr:uid="{BDDDC4C1-E730-4CD0-9DE7-5FBDBA2A940A}"/>
    <cellStyle name="40% - 강조색3 13 2 2 3 4" xfId="26299" xr:uid="{CD5E15F3-441B-43FC-911C-E0747773FB05}"/>
    <cellStyle name="40% - 강조색3 13 2 2 3 5" xfId="52457" xr:uid="{F0AA34FE-0594-4367-9E71-B496255A4008}"/>
    <cellStyle name="40% - 강조색3 13 2 2 4" xfId="6996" xr:uid="{CA3D53A9-ECF9-424B-BE55-EAD4AAE80679}"/>
    <cellStyle name="40% - 강조색3 13 2 2 4 2" xfId="18025" xr:uid="{561F0E17-0C53-407E-BB01-37812BDBEF98}"/>
    <cellStyle name="40% - 강조색3 13 2 2 4 2 2" xfId="40074" xr:uid="{4485C038-1CE7-4EE8-8B91-8C58F0E9A30E}"/>
    <cellStyle name="40% - 강조색3 13 2 2 4 3" xfId="29054" xr:uid="{B3D30D15-51D5-419A-BC42-28454A281264}"/>
    <cellStyle name="40% - 강조색3 13 2 2 4 4" xfId="55210" xr:uid="{8B83C923-2035-4751-81B6-12AED2CF5B22}"/>
    <cellStyle name="40% - 강조색3 13 2 2 5" xfId="12515" xr:uid="{902C34B4-7FE4-4D2D-B4B2-CE80C070EA21}"/>
    <cellStyle name="40% - 강조색3 13 2 2 5 2" xfId="34564" xr:uid="{2DBDCA91-A713-492B-8411-27FEB3B765AF}"/>
    <cellStyle name="40% - 강조색3 13 2 2 6" xfId="23544" xr:uid="{61A7EFBA-320D-4EFB-9BB3-CEAD7C664A58}"/>
    <cellStyle name="40% - 강조색3 13 2 2 7" xfId="49701" xr:uid="{6FD254E8-99D1-4E25-BDF6-E0EFA2BB60CD}"/>
    <cellStyle name="40% - 강조색3 13 2 3" xfId="2137" xr:uid="{3A438729-A0E6-41E0-8D4A-FCAFD31E1CEE}"/>
    <cellStyle name="40% - 강조색3 13 2 3 2" xfId="4913" xr:uid="{D9DD4B45-1B52-419C-9167-70752E04CF58}"/>
    <cellStyle name="40% - 강조색3 13 2 3 2 2" xfId="10439" xr:uid="{32A68366-571E-4215-BDC7-5D626A83B787}"/>
    <cellStyle name="40% - 강조색3 13 2 3 2 2 2" xfId="21468" xr:uid="{0323DC89-8975-4248-89E7-7C9ED0C89033}"/>
    <cellStyle name="40% - 강조색3 13 2 3 2 2 2 2" xfId="43517" xr:uid="{F5F4A414-5982-4D60-BC55-1C46ADC4E549}"/>
    <cellStyle name="40% - 강조색3 13 2 3 2 2 3" xfId="32497" xr:uid="{37788D4B-C583-46A9-8BA8-0711715DBBE5}"/>
    <cellStyle name="40% - 강조색3 13 2 3 2 3" xfId="15958" xr:uid="{8BE2B500-1C06-4486-816A-7A5C02166BB8}"/>
    <cellStyle name="40% - 강조색3 13 2 3 2 3 2" xfId="38007" xr:uid="{C5277E41-583F-40F0-8B31-44DF7C27CD85}"/>
    <cellStyle name="40% - 강조색3 13 2 3 2 4" xfId="26987" xr:uid="{0428592F-B7D2-48D7-9269-02AD9D4DFC33}"/>
    <cellStyle name="40% - 강조색3 13 2 3 2 5" xfId="53145" xr:uid="{51981866-DAEA-4DAF-884E-A92EFD891731}"/>
    <cellStyle name="40% - 강조색3 13 2 3 3" xfId="7684" xr:uid="{04D87CC4-90D4-432D-BC1E-A1AAC5B70DD2}"/>
    <cellStyle name="40% - 강조색3 13 2 3 3 2" xfId="18713" xr:uid="{35E805B8-FB2F-4BE8-9223-ACCF90B15D45}"/>
    <cellStyle name="40% - 강조색3 13 2 3 3 2 2" xfId="40762" xr:uid="{EB2BAFE6-AF4A-4F87-BA65-F1FC29B543F3}"/>
    <cellStyle name="40% - 강조색3 13 2 3 3 3" xfId="29742" xr:uid="{F411256D-FE79-4FAF-8613-8FA36D02B897}"/>
    <cellStyle name="40% - 강조색3 13 2 3 4" xfId="13203" xr:uid="{54857FC2-AA86-4735-AFDD-25D54641BDD9}"/>
    <cellStyle name="40% - 강조색3 13 2 3 4 2" xfId="35252" xr:uid="{F8321ADA-069D-4D06-A070-93FAA73CEE33}"/>
    <cellStyle name="40% - 강조색3 13 2 3 5" xfId="24232" xr:uid="{CE8D6C1E-60B6-4A9D-9A0F-986803308010}"/>
    <cellStyle name="40% - 강조색3 13 2 3 6" xfId="50390" xr:uid="{0A55F811-B020-479F-A1B6-3E0F94EB0617}"/>
    <cellStyle name="40% - 강조색3 13 2 4" xfId="3537" xr:uid="{1A7F087D-4AA2-4D6F-9C07-954819B57180}"/>
    <cellStyle name="40% - 강조색3 13 2 4 2" xfId="9063" xr:uid="{2BA8BA54-470C-4676-A07D-99952296E21A}"/>
    <cellStyle name="40% - 강조색3 13 2 4 2 2" xfId="20092" xr:uid="{357A5D4B-8999-43D2-8435-0E12588E5721}"/>
    <cellStyle name="40% - 강조색3 13 2 4 2 2 2" xfId="42141" xr:uid="{2601E2F8-645A-4330-A1BB-FED98C86185E}"/>
    <cellStyle name="40% - 강조색3 13 2 4 2 3" xfId="31121" xr:uid="{0C03847A-79D8-4559-9E9A-3791998DF040}"/>
    <cellStyle name="40% - 강조색3 13 2 4 3" xfId="14582" xr:uid="{EB4CE211-36C3-4177-B77E-BD3F3FECCF11}"/>
    <cellStyle name="40% - 강조색3 13 2 4 3 2" xfId="36631" xr:uid="{AD542AC9-6E2B-49D3-92BC-9E2353E53662}"/>
    <cellStyle name="40% - 강조색3 13 2 4 4" xfId="25611" xr:uid="{E402658C-3560-4C7D-83BC-A3BFB64D1A5F}"/>
    <cellStyle name="40% - 강조색3 13 2 4 5" xfId="51769" xr:uid="{4EC75016-9A18-4F71-BDCA-210A74C2136C}"/>
    <cellStyle name="40% - 강조색3 13 2 5" xfId="6308" xr:uid="{9C112950-16E2-4E7D-B1F2-4440B54A2F77}"/>
    <cellStyle name="40% - 강조색3 13 2 5 2" xfId="17337" xr:uid="{1D3F0A76-4A3F-4464-A1A1-B978DA05283A}"/>
    <cellStyle name="40% - 강조색3 13 2 5 2 2" xfId="39386" xr:uid="{F06A77BF-1EE5-4677-9302-74328B3BB529}"/>
    <cellStyle name="40% - 강조색3 13 2 5 3" xfId="28366" xr:uid="{41E534A8-5CF1-4BFD-AC9E-6CAE3F6871F1}"/>
    <cellStyle name="40% - 강조색3 13 2 5 4" xfId="54522" xr:uid="{2810ED1B-A721-477E-81F7-21B9FEB212B2}"/>
    <cellStyle name="40% - 강조색3 13 2 6" xfId="11827" xr:uid="{DFADF95B-36BB-4257-B196-BCCE0FEDBB5D}"/>
    <cellStyle name="40% - 강조색3 13 2 6 2" xfId="33876" xr:uid="{B5F72F0F-9AF0-4526-A9EF-F2FE0F13BA1E}"/>
    <cellStyle name="40% - 강조색3 13 2 7" xfId="22856" xr:uid="{E42D4C06-F09E-4048-AE3A-5D8CC6E6892C}"/>
    <cellStyle name="40% - 강조색3 13 2 8" xfId="49013" xr:uid="{8E8FE844-92D5-4C7F-8F79-B0EEDF10E8AC}"/>
    <cellStyle name="40% - 강조색3 13 3" xfId="1089" xr:uid="{2B0F39E5-EA6F-40AA-8916-33C7D42CAA60}"/>
    <cellStyle name="40% - 강조색3 13 3 2" xfId="2483" xr:uid="{6D15869B-78BC-4C30-A8FA-63DC567ED10D}"/>
    <cellStyle name="40% - 강조색3 13 3 2 2" xfId="5259" xr:uid="{325389A4-C4FB-4F45-9E40-ACA90B1876EE}"/>
    <cellStyle name="40% - 강조색3 13 3 2 2 2" xfId="10785" xr:uid="{C7DD5D57-5F10-453E-8922-56A976885CCD}"/>
    <cellStyle name="40% - 강조색3 13 3 2 2 2 2" xfId="21814" xr:uid="{EA07F174-74E7-446A-BE34-8EDAB5562AE4}"/>
    <cellStyle name="40% - 강조색3 13 3 2 2 2 2 2" xfId="43863" xr:uid="{B5E55503-20CE-4E86-8C97-39E8A9C6C08F}"/>
    <cellStyle name="40% - 강조색3 13 3 2 2 2 3" xfId="32843" xr:uid="{C8BB154E-BF12-4411-9E6C-DA18CE478D48}"/>
    <cellStyle name="40% - 강조색3 13 3 2 2 3" xfId="16304" xr:uid="{21898928-CBE9-43B6-8324-6CB62E743679}"/>
    <cellStyle name="40% - 강조색3 13 3 2 2 3 2" xfId="38353" xr:uid="{1C5C241D-519A-471B-A70D-D3B027432697}"/>
    <cellStyle name="40% - 강조색3 13 3 2 2 4" xfId="27333" xr:uid="{21375AC6-17AC-4F6F-B11D-0392782F3788}"/>
    <cellStyle name="40% - 강조색3 13 3 2 2 5" xfId="53491" xr:uid="{C28BE4EA-B23B-458D-95DC-6AE651601C57}"/>
    <cellStyle name="40% - 강조색3 13 3 2 3" xfId="8030" xr:uid="{CDD23FBD-62CD-4F79-9B01-5FB1DE2F14D1}"/>
    <cellStyle name="40% - 강조색3 13 3 2 3 2" xfId="19059" xr:uid="{A3C42619-5F10-4B35-B86A-19A9FCEE81AB}"/>
    <cellStyle name="40% - 강조색3 13 3 2 3 2 2" xfId="41108" xr:uid="{4086183E-EF60-4E00-A5D9-94052BD76083}"/>
    <cellStyle name="40% - 강조색3 13 3 2 3 3" xfId="30088" xr:uid="{41FAAD82-2DDD-477E-A116-A0497B1D0D46}"/>
    <cellStyle name="40% - 강조색3 13 3 2 4" xfId="13549" xr:uid="{480BAA6A-C696-41AF-8361-B6FA5F7561F8}"/>
    <cellStyle name="40% - 강조색3 13 3 2 4 2" xfId="35598" xr:uid="{5B8CBC79-234B-4588-9DF8-87570A3D31F3}"/>
    <cellStyle name="40% - 강조색3 13 3 2 5" xfId="24578" xr:uid="{ED256D0B-7913-4505-BA1C-0AE93559EA45}"/>
    <cellStyle name="40% - 강조색3 13 3 2 6" xfId="50736" xr:uid="{C68EC471-15DB-4E2A-B2A4-5619C58A8D27}"/>
    <cellStyle name="40% - 강조색3 13 3 3" xfId="3883" xr:uid="{26488EFE-9816-4464-B48B-4B681F647A6A}"/>
    <cellStyle name="40% - 강조색3 13 3 3 2" xfId="9409" xr:uid="{1B798E88-742D-49AE-9229-FF508B21AF7A}"/>
    <cellStyle name="40% - 강조색3 13 3 3 2 2" xfId="20438" xr:uid="{85F8FDEC-AB74-4595-B20C-402F39937595}"/>
    <cellStyle name="40% - 강조색3 13 3 3 2 2 2" xfId="42487" xr:uid="{5B892BAE-6FAA-484D-B0CB-91A5B249ED62}"/>
    <cellStyle name="40% - 강조색3 13 3 3 2 3" xfId="31467" xr:uid="{A7A660B9-A759-4B84-B998-8E9CBBBC4D94}"/>
    <cellStyle name="40% - 강조색3 13 3 3 3" xfId="14928" xr:uid="{688E20CE-92AD-4CFE-8604-C29E3073376C}"/>
    <cellStyle name="40% - 강조색3 13 3 3 3 2" xfId="36977" xr:uid="{7F6E4C87-4EC3-493D-94B9-A4E2F1B4FCB0}"/>
    <cellStyle name="40% - 강조색3 13 3 3 4" xfId="25957" xr:uid="{C71C077A-4F39-4CAD-92E0-556D03F3DA9D}"/>
    <cellStyle name="40% - 강조색3 13 3 3 5" xfId="52115" xr:uid="{28D2009E-B358-49AF-BEE9-0DEAD020886F}"/>
    <cellStyle name="40% - 강조색3 13 3 4" xfId="6654" xr:uid="{63068538-A6E8-4FFA-A2D9-202C0EAABCBC}"/>
    <cellStyle name="40% - 강조색3 13 3 4 2" xfId="17683" xr:uid="{26FFD19F-2FAF-4E2B-B89A-11AAA2E72E17}"/>
    <cellStyle name="40% - 강조색3 13 3 4 2 2" xfId="39732" xr:uid="{2F6ACF6C-7078-408F-8EF5-65B3B8A552D6}"/>
    <cellStyle name="40% - 강조색3 13 3 4 3" xfId="28712" xr:uid="{73564C1A-D035-4E7D-AA65-7A882BD07FD3}"/>
    <cellStyle name="40% - 강조색3 13 3 4 4" xfId="54868" xr:uid="{636C60F0-61DC-4BBE-A614-3B1C1460C27F}"/>
    <cellStyle name="40% - 강조색3 13 3 5" xfId="12173" xr:uid="{6E99944A-952D-45B6-8AE1-65437A9B5D6A}"/>
    <cellStyle name="40% - 강조색3 13 3 5 2" xfId="34222" xr:uid="{64A5C987-86B5-4F69-A327-75EB1437716E}"/>
    <cellStyle name="40% - 강조색3 13 3 6" xfId="23202" xr:uid="{7FB63E66-17BA-45C2-A9FE-63BC72A016CB}"/>
    <cellStyle name="40% - 강조색3 13 3 7" xfId="49359" xr:uid="{F2093C54-9CC0-458E-8D32-2AC7118F60A0}"/>
    <cellStyle name="40% - 강조색3 13 4" xfId="1795" xr:uid="{DA2FF776-C893-4873-A931-DADEB244C887}"/>
    <cellStyle name="40% - 강조색3 13 4 2" xfId="4571" xr:uid="{386D34D4-216A-4E28-88B1-700BC04180F0}"/>
    <cellStyle name="40% - 강조색3 13 4 2 2" xfId="10097" xr:uid="{C198DC9D-E740-484C-86A4-92F8AE2EB345}"/>
    <cellStyle name="40% - 강조색3 13 4 2 2 2" xfId="21126" xr:uid="{F1FC6801-4F04-40F9-8E6A-9FAC41E3F740}"/>
    <cellStyle name="40% - 강조색3 13 4 2 2 2 2" xfId="43175" xr:uid="{0A485D4E-F871-49B9-909C-9EC0FB4578B8}"/>
    <cellStyle name="40% - 강조색3 13 4 2 2 3" xfId="32155" xr:uid="{4F818430-8529-465F-8B63-6F80301202CD}"/>
    <cellStyle name="40% - 강조색3 13 4 2 3" xfId="15616" xr:uid="{5F8EB4C0-C765-4B2C-80E6-625B9FDA36BA}"/>
    <cellStyle name="40% - 강조색3 13 4 2 3 2" xfId="37665" xr:uid="{C58D5E01-679B-4D64-8911-43C49176BC77}"/>
    <cellStyle name="40% - 강조색3 13 4 2 4" xfId="26645" xr:uid="{9E733805-9EC2-4698-AF86-F2EBF5833AB2}"/>
    <cellStyle name="40% - 강조색3 13 4 2 5" xfId="52803" xr:uid="{52CD6AF6-E6FB-4E88-83B6-4133858DB66E}"/>
    <cellStyle name="40% - 강조색3 13 4 3" xfId="7342" xr:uid="{F9722A06-8D88-45B8-83D0-A5D3E8FF5DF1}"/>
    <cellStyle name="40% - 강조색3 13 4 3 2" xfId="18371" xr:uid="{FC761393-7EE3-486F-BCE7-BCA1A07FE979}"/>
    <cellStyle name="40% - 강조색3 13 4 3 2 2" xfId="40420" xr:uid="{618417CF-04B5-4F00-8F4C-AA9A6EF620BE}"/>
    <cellStyle name="40% - 강조색3 13 4 3 3" xfId="29400" xr:uid="{64A667A0-3991-4C6C-B3D5-C717BBD039A3}"/>
    <cellStyle name="40% - 강조색3 13 4 4" xfId="12861" xr:uid="{1AAC5278-94CD-460B-B56F-9985ADC2643E}"/>
    <cellStyle name="40% - 강조색3 13 4 4 2" xfId="34910" xr:uid="{9C3F0A22-D6DA-47EF-A92D-7BDCA2DC960C}"/>
    <cellStyle name="40% - 강조색3 13 4 5" xfId="23890" xr:uid="{1E136AF4-3297-4BF3-8454-508ECED1BE63}"/>
    <cellStyle name="40% - 강조색3 13 4 6" xfId="50048" xr:uid="{959FC001-2A88-4540-B79F-DAD93347F282}"/>
    <cellStyle name="40% - 강조색3 13 5" xfId="3195" xr:uid="{C8D44487-0490-4DEB-9061-363289695E81}"/>
    <cellStyle name="40% - 강조색3 13 5 2" xfId="8721" xr:uid="{108125AC-E34E-42C9-B0F6-EFBAB7DFBBD7}"/>
    <cellStyle name="40% - 강조색3 13 5 2 2" xfId="19750" xr:uid="{9F184A8C-25C4-43E9-9B1E-A65C4B890A3C}"/>
    <cellStyle name="40% - 강조색3 13 5 2 2 2" xfId="41799" xr:uid="{A69A1709-F46E-4615-A4A4-8B3A2BC0E87A}"/>
    <cellStyle name="40% - 강조색3 13 5 2 3" xfId="30779" xr:uid="{75184EDD-DC44-49CA-AB45-FF9D8C0C4EA8}"/>
    <cellStyle name="40% - 강조색3 13 5 3" xfId="14240" xr:uid="{2737D781-12AD-4686-BF73-1A489AB0608E}"/>
    <cellStyle name="40% - 강조색3 13 5 3 2" xfId="36289" xr:uid="{6AD1688F-9B8B-4A77-B955-4CA4BE031C3A}"/>
    <cellStyle name="40% - 강조색3 13 5 4" xfId="25269" xr:uid="{5B8592A1-77A6-45AB-9D9D-8EA29DAFFC32}"/>
    <cellStyle name="40% - 강조색3 13 5 5" xfId="51427" xr:uid="{C1F88A2A-94AF-497D-BD47-1588F935C4D1}"/>
    <cellStyle name="40% - 강조색3 13 6" xfId="5966" xr:uid="{50AB9C08-4997-451F-8414-A9BA0AE44097}"/>
    <cellStyle name="40% - 강조색3 13 6 2" xfId="16995" xr:uid="{77D695C3-0098-41F4-9F32-CAD7AD252D53}"/>
    <cellStyle name="40% - 강조색3 13 6 2 2" xfId="39044" xr:uid="{A548CD5B-3752-4D6E-B1D5-2F94E1163940}"/>
    <cellStyle name="40% - 강조색3 13 6 3" xfId="28024" xr:uid="{57577480-0CC5-40FC-BC85-40469E084DD6}"/>
    <cellStyle name="40% - 강조색3 13 6 4" xfId="54181" xr:uid="{4A142831-306A-49EA-A6EA-EE81DE6BF9A4}"/>
    <cellStyle name="40% - 강조색3 13 7" xfId="11485" xr:uid="{92E45654-094B-4758-BDC9-B069F6359F1F}"/>
    <cellStyle name="40% - 강조색3 13 7 2" xfId="33534" xr:uid="{B719C584-7B35-44C3-BD7B-E37BC38B6857}"/>
    <cellStyle name="40% - 강조색3 13 8" xfId="22514" xr:uid="{D4065232-14C3-4C33-80A6-4D5D8B1F6EB6}"/>
    <cellStyle name="40% - 강조색3 13 9" xfId="48672" xr:uid="{C7097517-F28C-4B6F-A0C6-9B28349AB73E}"/>
    <cellStyle name="40% - 강조색3 14" xfId="362" xr:uid="{00000000-0005-0000-0000-000081010000}"/>
    <cellStyle name="40% - 강조색3 14 2" xfId="719" xr:uid="{00000000-0005-0000-0000-000082010000}"/>
    <cellStyle name="40% - 강조색3 14 2 2" xfId="1455" xr:uid="{951A4F81-1F3A-4DED-9055-34DDC3397C53}"/>
    <cellStyle name="40% - 강조색3 14 2 2 2" xfId="2849" xr:uid="{0A50FBEA-825F-4973-B40E-0ED2CABC00B6}"/>
    <cellStyle name="40% - 강조색3 14 2 2 2 2" xfId="5625" xr:uid="{DF7B1316-0E11-47A9-AA55-D94F223D2B3D}"/>
    <cellStyle name="40% - 강조색3 14 2 2 2 2 2" xfId="11151" xr:uid="{8CDB59DD-D238-4C50-97BD-FBF6CF8867AE}"/>
    <cellStyle name="40% - 강조색3 14 2 2 2 2 2 2" xfId="22180" xr:uid="{F3E15AAB-7683-4DDF-98DB-36FED1A5C1D5}"/>
    <cellStyle name="40% - 강조색3 14 2 2 2 2 2 2 2" xfId="44229" xr:uid="{153EE2AC-0C99-4F8D-9907-FEF7E005E39D}"/>
    <cellStyle name="40% - 강조색3 14 2 2 2 2 2 3" xfId="33209" xr:uid="{365AEC79-EB01-4D44-8C79-95BADAE2633F}"/>
    <cellStyle name="40% - 강조색3 14 2 2 2 2 3" xfId="16670" xr:uid="{C53A3E4D-79B6-426C-8C9A-DA3EF7506AC2}"/>
    <cellStyle name="40% - 강조색3 14 2 2 2 2 3 2" xfId="38719" xr:uid="{1A3C6D86-D833-438A-B271-F8592444F487}"/>
    <cellStyle name="40% - 강조색3 14 2 2 2 2 4" xfId="27699" xr:uid="{DDF4E0D0-52C6-4F7F-9E13-CF65E2A58387}"/>
    <cellStyle name="40% - 강조색3 14 2 2 2 2 5" xfId="53857" xr:uid="{6F2BA76F-189C-4C58-A2E0-A9895303A02C}"/>
    <cellStyle name="40% - 강조색3 14 2 2 2 3" xfId="8396" xr:uid="{6AED8B00-B7AD-470C-9B14-13FCCACD3980}"/>
    <cellStyle name="40% - 강조색3 14 2 2 2 3 2" xfId="19425" xr:uid="{194F7056-E4A7-46C1-8C37-79C2C9BDD375}"/>
    <cellStyle name="40% - 강조색3 14 2 2 2 3 2 2" xfId="41474" xr:uid="{CEE26299-14E1-47B1-AA2A-30AD03830AFE}"/>
    <cellStyle name="40% - 강조색3 14 2 2 2 3 3" xfId="30454" xr:uid="{1AF1E94A-5173-4AF7-A3EF-8A5284872115}"/>
    <cellStyle name="40% - 강조색3 14 2 2 2 4" xfId="13915" xr:uid="{52564F97-1D35-47ED-968D-1B22BB3967D9}"/>
    <cellStyle name="40% - 강조색3 14 2 2 2 4 2" xfId="35964" xr:uid="{47C62F03-5248-4A9C-A9EC-BBF5CFB65BDC}"/>
    <cellStyle name="40% - 강조색3 14 2 2 2 5" xfId="24944" xr:uid="{8D02F086-C029-42D9-89A3-AB3365B58523}"/>
    <cellStyle name="40% - 강조색3 14 2 2 2 6" xfId="51102" xr:uid="{11F74D42-A7BD-4A74-ABEC-EACB673998F3}"/>
    <cellStyle name="40% - 강조색3 14 2 2 3" xfId="4249" xr:uid="{3BCD25AA-F09D-4F9D-A73F-10958335AB62}"/>
    <cellStyle name="40% - 강조색3 14 2 2 3 2" xfId="9775" xr:uid="{63E1355E-2D9D-46DE-8750-71F464119E33}"/>
    <cellStyle name="40% - 강조색3 14 2 2 3 2 2" xfId="20804" xr:uid="{220BF29A-4E31-48F6-9357-F68BBCD0FF2D}"/>
    <cellStyle name="40% - 강조색3 14 2 2 3 2 2 2" xfId="42853" xr:uid="{BDB700D4-1713-4CBD-80B8-2CE3E6F6700C}"/>
    <cellStyle name="40% - 강조색3 14 2 2 3 2 3" xfId="31833" xr:uid="{BA02EBE9-BA99-41D2-B8E7-CB42B94ECA88}"/>
    <cellStyle name="40% - 강조색3 14 2 2 3 3" xfId="15294" xr:uid="{283D94C2-4107-4DCD-8B3F-E0CEAC68F4E9}"/>
    <cellStyle name="40% - 강조색3 14 2 2 3 3 2" xfId="37343" xr:uid="{163D697F-5F93-47C2-8646-BBA816F1D87B}"/>
    <cellStyle name="40% - 강조색3 14 2 2 3 4" xfId="26323" xr:uid="{01AF8924-E329-4394-8C21-F98E86A4179F}"/>
    <cellStyle name="40% - 강조색3 14 2 2 3 5" xfId="52481" xr:uid="{20579889-E6E8-4AAC-A417-15FF9B803F07}"/>
    <cellStyle name="40% - 강조색3 14 2 2 4" xfId="7020" xr:uid="{6C8D9A72-9968-48C6-BD55-BC79AB48D3EC}"/>
    <cellStyle name="40% - 강조색3 14 2 2 4 2" xfId="18049" xr:uid="{F9B42EBB-FCF2-4D9A-A1C5-858812D17D6A}"/>
    <cellStyle name="40% - 강조색3 14 2 2 4 2 2" xfId="40098" xr:uid="{E565115D-A6D8-4E81-90D2-77521FD54B42}"/>
    <cellStyle name="40% - 강조색3 14 2 2 4 3" xfId="29078" xr:uid="{DECD31B5-EFFA-4518-A445-26A8B1C080E6}"/>
    <cellStyle name="40% - 강조색3 14 2 2 4 4" xfId="55234" xr:uid="{1088C594-14B9-4954-A0C2-1F940F057737}"/>
    <cellStyle name="40% - 강조색3 14 2 2 5" xfId="12539" xr:uid="{A5C2DEEB-52D2-41BD-A284-5B41FA724D63}"/>
    <cellStyle name="40% - 강조색3 14 2 2 5 2" xfId="34588" xr:uid="{32045CC9-8B9D-4475-9483-588C006EEA5C}"/>
    <cellStyle name="40% - 강조색3 14 2 2 6" xfId="23568" xr:uid="{C4DDBEA5-D745-4A63-BCDD-A0081561268A}"/>
    <cellStyle name="40% - 강조색3 14 2 2 7" xfId="49725" xr:uid="{E5F4082D-D37C-49CF-AF7C-AA0124263D54}"/>
    <cellStyle name="40% - 강조색3 14 2 3" xfId="2161" xr:uid="{04A879BA-D3E9-473D-B748-C59B7B6E66E2}"/>
    <cellStyle name="40% - 강조색3 14 2 3 2" xfId="4937" xr:uid="{2F24939F-6AD2-4FB9-8868-54F8ED447445}"/>
    <cellStyle name="40% - 강조색3 14 2 3 2 2" xfId="10463" xr:uid="{C0D270D6-811F-4EE0-9918-1A76632A5641}"/>
    <cellStyle name="40% - 강조색3 14 2 3 2 2 2" xfId="21492" xr:uid="{7DA04CB1-FD12-4547-9784-FB9435394E54}"/>
    <cellStyle name="40% - 강조색3 14 2 3 2 2 2 2" xfId="43541" xr:uid="{89C52A51-DB9E-4BB7-9944-8A2BC1742E40}"/>
    <cellStyle name="40% - 강조색3 14 2 3 2 2 3" xfId="32521" xr:uid="{321ADA4D-D9AF-46B8-8C1D-2DCB426804A6}"/>
    <cellStyle name="40% - 강조색3 14 2 3 2 3" xfId="15982" xr:uid="{904EAA53-D3DF-4DCA-B0D6-D1FBECF6A256}"/>
    <cellStyle name="40% - 강조색3 14 2 3 2 3 2" xfId="38031" xr:uid="{E647BBDD-6C48-4B26-AE91-8C435D862BFC}"/>
    <cellStyle name="40% - 강조색3 14 2 3 2 4" xfId="27011" xr:uid="{D8359E9C-71D6-4F98-9DCF-CE5916709717}"/>
    <cellStyle name="40% - 강조색3 14 2 3 2 5" xfId="53169" xr:uid="{79B83F0D-B4DC-4C48-BBF8-C615EB889ED0}"/>
    <cellStyle name="40% - 강조색3 14 2 3 3" xfId="7708" xr:uid="{02949629-DA6B-4C85-9A55-5EB3E40ADCAF}"/>
    <cellStyle name="40% - 강조색3 14 2 3 3 2" xfId="18737" xr:uid="{AAE1C1C4-A733-46C5-A391-CD907B3C1795}"/>
    <cellStyle name="40% - 강조색3 14 2 3 3 2 2" xfId="40786" xr:uid="{48360433-3ABE-41D8-812B-BB7C0BDD1AE3}"/>
    <cellStyle name="40% - 강조색3 14 2 3 3 3" xfId="29766" xr:uid="{F8180409-3466-4788-9F3F-8890FE2A1046}"/>
    <cellStyle name="40% - 강조색3 14 2 3 4" xfId="13227" xr:uid="{2057A6B1-9E27-42D4-B820-28419959404A}"/>
    <cellStyle name="40% - 강조색3 14 2 3 4 2" xfId="35276" xr:uid="{6912FA50-4509-4D40-8014-476E152F9614}"/>
    <cellStyle name="40% - 강조색3 14 2 3 5" xfId="24256" xr:uid="{22373697-F430-46FC-958D-BC5F959FC65F}"/>
    <cellStyle name="40% - 강조색3 14 2 3 6" xfId="50414" xr:uid="{5A6BBE09-E66B-402C-9EB4-1DCC5AE4F289}"/>
    <cellStyle name="40% - 강조색3 14 2 4" xfId="3561" xr:uid="{FA9FFE97-7E51-423D-BCF7-C323C2C49E25}"/>
    <cellStyle name="40% - 강조색3 14 2 4 2" xfId="9087" xr:uid="{CE63DBD2-6CD8-495C-A15E-702BB295D42E}"/>
    <cellStyle name="40% - 강조색3 14 2 4 2 2" xfId="20116" xr:uid="{4C80FEC1-FC4B-4C61-8F53-EFABEF014A90}"/>
    <cellStyle name="40% - 강조색3 14 2 4 2 2 2" xfId="42165" xr:uid="{FD50543C-BDAF-4233-B188-E060D25C3FF9}"/>
    <cellStyle name="40% - 강조색3 14 2 4 2 3" xfId="31145" xr:uid="{CFA023F9-0DF8-46E0-B78A-228CB3A85F4E}"/>
    <cellStyle name="40% - 강조색3 14 2 4 3" xfId="14606" xr:uid="{4438A94F-5AF3-424E-9D65-FD59A17D14D5}"/>
    <cellStyle name="40% - 강조색3 14 2 4 3 2" xfId="36655" xr:uid="{1F84E9FA-8150-4FC8-A2FF-DD593748E783}"/>
    <cellStyle name="40% - 강조색3 14 2 4 4" xfId="25635" xr:uid="{8B61B88D-B9A6-47B2-B032-DAA9A91DF7C2}"/>
    <cellStyle name="40% - 강조색3 14 2 4 5" xfId="51793" xr:uid="{99D3DB2A-53E6-4B4B-88DE-EF8F4EA59791}"/>
    <cellStyle name="40% - 강조색3 14 2 5" xfId="6332" xr:uid="{0EAAD781-CE8A-4274-9F6C-DC580EC79DA1}"/>
    <cellStyle name="40% - 강조색3 14 2 5 2" xfId="17361" xr:uid="{C695064E-5829-4C01-890B-FF682AF66907}"/>
    <cellStyle name="40% - 강조색3 14 2 5 2 2" xfId="39410" xr:uid="{E55C4AD0-3090-414C-A8EA-4C80B7A187DC}"/>
    <cellStyle name="40% - 강조색3 14 2 5 3" xfId="28390" xr:uid="{C4B925CA-085F-42F2-BFCB-848DB7C308F7}"/>
    <cellStyle name="40% - 강조색3 14 2 5 4" xfId="54546" xr:uid="{1830655A-08CA-4149-B2C4-970D15CAEFD1}"/>
    <cellStyle name="40% - 강조색3 14 2 6" xfId="11851" xr:uid="{FB2C4E93-0B40-47BA-AEC7-E2CB4F64E133}"/>
    <cellStyle name="40% - 강조색3 14 2 6 2" xfId="33900" xr:uid="{15EE2AE8-1D1E-4978-8B0B-AE59B0962417}"/>
    <cellStyle name="40% - 강조색3 14 2 7" xfId="22880" xr:uid="{17D49E45-6A44-4D52-A664-EE4667133559}"/>
    <cellStyle name="40% - 강조색3 14 2 8" xfId="49037" xr:uid="{F9CD04C3-DB49-41FB-94F9-B056917C9930}"/>
    <cellStyle name="40% - 강조색3 14 3" xfId="1113" xr:uid="{A520163F-40B0-49EE-88C8-F415B65CCC59}"/>
    <cellStyle name="40% - 강조색3 14 3 2" xfId="2507" xr:uid="{415F4888-2961-4F8B-9C63-C2636AF0EAF3}"/>
    <cellStyle name="40% - 강조색3 14 3 2 2" xfId="5283" xr:uid="{FD1E4AE5-26BF-4412-9223-00520EC706BE}"/>
    <cellStyle name="40% - 강조색3 14 3 2 2 2" xfId="10809" xr:uid="{CA348095-8625-4DFF-A94F-BAC273E14A04}"/>
    <cellStyle name="40% - 강조색3 14 3 2 2 2 2" xfId="21838" xr:uid="{86DCED44-DC63-4526-B771-2E08B8B09CFF}"/>
    <cellStyle name="40% - 강조색3 14 3 2 2 2 2 2" xfId="43887" xr:uid="{DCB46F21-335E-4599-91CD-1E5674FF910B}"/>
    <cellStyle name="40% - 강조색3 14 3 2 2 2 3" xfId="32867" xr:uid="{0CC45625-8DDA-472E-8789-940CC5B8469B}"/>
    <cellStyle name="40% - 강조색3 14 3 2 2 3" xfId="16328" xr:uid="{C28EBDE6-2879-49BF-A793-0839B1D27EB7}"/>
    <cellStyle name="40% - 강조색3 14 3 2 2 3 2" xfId="38377" xr:uid="{75634F87-6ADA-4028-A315-D58C956EE77C}"/>
    <cellStyle name="40% - 강조색3 14 3 2 2 4" xfId="27357" xr:uid="{B28C5521-1D8B-452A-A7A7-8285E21DCBC7}"/>
    <cellStyle name="40% - 강조색3 14 3 2 2 5" xfId="53515" xr:uid="{8402D687-BE16-48D0-8319-8DB9D7F7893C}"/>
    <cellStyle name="40% - 강조색3 14 3 2 3" xfId="8054" xr:uid="{CD7383EB-96FF-437F-B93F-50F4517C7C86}"/>
    <cellStyle name="40% - 강조색3 14 3 2 3 2" xfId="19083" xr:uid="{CF84BFFE-63BA-44A7-BAF9-19555ACCBFA8}"/>
    <cellStyle name="40% - 강조색3 14 3 2 3 2 2" xfId="41132" xr:uid="{AE3B78AD-F122-4EBB-A842-2C797C33A648}"/>
    <cellStyle name="40% - 강조색3 14 3 2 3 3" xfId="30112" xr:uid="{A9B5B269-CC0A-477E-A137-E6EC2C54EB65}"/>
    <cellStyle name="40% - 강조색3 14 3 2 4" xfId="13573" xr:uid="{B51A0791-4811-4BAE-8D16-32C8C775E9D1}"/>
    <cellStyle name="40% - 강조색3 14 3 2 4 2" xfId="35622" xr:uid="{5D7D0BD2-791F-407D-A6F3-027EB604A84E}"/>
    <cellStyle name="40% - 강조색3 14 3 2 5" xfId="24602" xr:uid="{585B724A-D5CA-4559-AEE1-4F2AFCED1E4F}"/>
    <cellStyle name="40% - 강조색3 14 3 2 6" xfId="50760" xr:uid="{75D6361F-E276-4E69-82DC-934797822E7A}"/>
    <cellStyle name="40% - 강조색3 14 3 3" xfId="3907" xr:uid="{FD371241-E439-4A14-8D68-89E326B3A2B7}"/>
    <cellStyle name="40% - 강조색3 14 3 3 2" xfId="9433" xr:uid="{EE97BBD8-99C1-4243-B58C-090A148F3E0A}"/>
    <cellStyle name="40% - 강조색3 14 3 3 2 2" xfId="20462" xr:uid="{763CE1FB-89ED-4DBB-A257-194C48E02841}"/>
    <cellStyle name="40% - 강조색3 14 3 3 2 2 2" xfId="42511" xr:uid="{2B4BEB31-BCEB-45A2-A93A-0DEBEDCD9A66}"/>
    <cellStyle name="40% - 강조색3 14 3 3 2 3" xfId="31491" xr:uid="{61B0F4CD-F44B-44EE-8B52-F9A2CDD6414A}"/>
    <cellStyle name="40% - 강조색3 14 3 3 3" xfId="14952" xr:uid="{3B74D5F3-3FDE-4B22-BCEF-19C1AECFC050}"/>
    <cellStyle name="40% - 강조색3 14 3 3 3 2" xfId="37001" xr:uid="{E4B73E1B-03B1-406E-ABEF-D50077CD85FF}"/>
    <cellStyle name="40% - 강조색3 14 3 3 4" xfId="25981" xr:uid="{0A0D796D-D87D-429D-B7A3-209A8FD56853}"/>
    <cellStyle name="40% - 강조색3 14 3 3 5" xfId="52139" xr:uid="{C60EAB21-A0E4-41CE-AF4A-FB3728F23137}"/>
    <cellStyle name="40% - 강조색3 14 3 4" xfId="6678" xr:uid="{2CEED4CE-068D-41D1-BB6E-BB67B09CA70D}"/>
    <cellStyle name="40% - 강조색3 14 3 4 2" xfId="17707" xr:uid="{7209DD5D-C618-45A4-AF94-8CA220AE960B}"/>
    <cellStyle name="40% - 강조색3 14 3 4 2 2" xfId="39756" xr:uid="{B2B2F759-13D7-4026-9757-50A302A5F792}"/>
    <cellStyle name="40% - 강조색3 14 3 4 3" xfId="28736" xr:uid="{76AF714B-F715-49F6-9EF8-964980DD5EC3}"/>
    <cellStyle name="40% - 강조색3 14 3 4 4" xfId="54892" xr:uid="{C4456BBD-FE44-422D-B659-84A6D8C63391}"/>
    <cellStyle name="40% - 강조색3 14 3 5" xfId="12197" xr:uid="{CC281B66-746D-48B7-A94D-FAC6FA1729F6}"/>
    <cellStyle name="40% - 강조색3 14 3 5 2" xfId="34246" xr:uid="{16EF7142-6085-4D03-B9FE-B31BE59B9D96}"/>
    <cellStyle name="40% - 강조색3 14 3 6" xfId="23226" xr:uid="{AAB381B0-9A69-455E-8454-F7BA81213027}"/>
    <cellStyle name="40% - 강조색3 14 3 7" xfId="49383" xr:uid="{6184CF60-599D-4BDC-8067-7DCC5F462DA4}"/>
    <cellStyle name="40% - 강조색3 14 4" xfId="1819" xr:uid="{E9333E41-E629-423F-A6F2-7D58A8895E83}"/>
    <cellStyle name="40% - 강조색3 14 4 2" xfId="4595" xr:uid="{3E035D70-063B-4D78-84E0-1016CAEA55D0}"/>
    <cellStyle name="40% - 강조색3 14 4 2 2" xfId="10121" xr:uid="{8386331E-4A2E-42FB-90CC-F246E1E5D950}"/>
    <cellStyle name="40% - 강조색3 14 4 2 2 2" xfId="21150" xr:uid="{2895A95A-1BAA-43B9-A23F-63889E72F162}"/>
    <cellStyle name="40% - 강조색3 14 4 2 2 2 2" xfId="43199" xr:uid="{51394B1B-A6C8-4D99-8BE8-7179B7042E6F}"/>
    <cellStyle name="40% - 강조색3 14 4 2 2 3" xfId="32179" xr:uid="{70B0E938-95C9-4DBD-B4CC-5ECC13FB2797}"/>
    <cellStyle name="40% - 강조색3 14 4 2 3" xfId="15640" xr:uid="{978B52C6-AB9C-4DCF-B92B-CD27B9E419BB}"/>
    <cellStyle name="40% - 강조색3 14 4 2 3 2" xfId="37689" xr:uid="{B196D49D-6F5C-4232-95EF-FB929386BCD9}"/>
    <cellStyle name="40% - 강조색3 14 4 2 4" xfId="26669" xr:uid="{640A1083-D2FF-4754-9F04-2EAB0E2FE802}"/>
    <cellStyle name="40% - 강조색3 14 4 2 5" xfId="52827" xr:uid="{2BB7CD31-0E47-4C56-B422-902A180C8B02}"/>
    <cellStyle name="40% - 강조색3 14 4 3" xfId="7366" xr:uid="{B8F3082F-87F3-410C-A9D0-0F171354F386}"/>
    <cellStyle name="40% - 강조색3 14 4 3 2" xfId="18395" xr:uid="{91D8FAA2-A90B-413A-BF15-3179BAA27824}"/>
    <cellStyle name="40% - 강조색3 14 4 3 2 2" xfId="40444" xr:uid="{71A56252-C9EB-4F11-9656-661B02117A64}"/>
    <cellStyle name="40% - 강조색3 14 4 3 3" xfId="29424" xr:uid="{5C9124A7-E86B-4F70-BFAA-303F3F28693F}"/>
    <cellStyle name="40% - 강조색3 14 4 4" xfId="12885" xr:uid="{69F0AD2F-9BA1-4E70-B693-3F2F14BCE2C4}"/>
    <cellStyle name="40% - 강조색3 14 4 4 2" xfId="34934" xr:uid="{59D267CA-9152-459C-AE21-ABD8E38B7775}"/>
    <cellStyle name="40% - 강조색3 14 4 5" xfId="23914" xr:uid="{BECB6CB3-5BAC-47A5-B911-32DB12011C48}"/>
    <cellStyle name="40% - 강조색3 14 4 6" xfId="50072" xr:uid="{881C2648-BBD5-4A57-B657-666597A1DBA2}"/>
    <cellStyle name="40% - 강조색3 14 5" xfId="3219" xr:uid="{CDF405BA-FD04-466A-ADF0-D0AC6E6B3AD0}"/>
    <cellStyle name="40% - 강조색3 14 5 2" xfId="8745" xr:uid="{93B34258-DFFA-480B-8627-26FD108BF331}"/>
    <cellStyle name="40% - 강조색3 14 5 2 2" xfId="19774" xr:uid="{560EA138-6BCF-4DFD-B315-5FC3C6FEBF03}"/>
    <cellStyle name="40% - 강조색3 14 5 2 2 2" xfId="41823" xr:uid="{280116C1-05AB-4D8F-87B1-E2A2D7859267}"/>
    <cellStyle name="40% - 강조색3 14 5 2 3" xfId="30803" xr:uid="{5AC26BB6-59B3-4611-87E6-43BA526C53AE}"/>
    <cellStyle name="40% - 강조색3 14 5 3" xfId="14264" xr:uid="{440EC760-288D-4F43-A5B7-7275894C3E8D}"/>
    <cellStyle name="40% - 강조색3 14 5 3 2" xfId="36313" xr:uid="{C3B5D631-70AD-4BB4-AA3A-3E2E73DE4A62}"/>
    <cellStyle name="40% - 강조색3 14 5 4" xfId="25293" xr:uid="{DC8F6E70-5CB5-45FF-9BB4-B5FD85E66AA5}"/>
    <cellStyle name="40% - 강조색3 14 5 5" xfId="51451" xr:uid="{AA4F4B5D-BE8F-4917-B501-FE731AF9F3C2}"/>
    <cellStyle name="40% - 강조색3 14 6" xfId="5990" xr:uid="{A9D10FFF-A6C6-4A31-BDD8-C4CCB10CB044}"/>
    <cellStyle name="40% - 강조색3 14 6 2" xfId="17019" xr:uid="{ACF2E50C-E99A-4806-A987-5D85439067F5}"/>
    <cellStyle name="40% - 강조색3 14 6 2 2" xfId="39068" xr:uid="{B2CF02DB-EA66-40D3-8C15-42800B00B794}"/>
    <cellStyle name="40% - 강조색3 14 6 3" xfId="28048" xr:uid="{85E8446D-C0F8-415D-92D1-263D036B0D4C}"/>
    <cellStyle name="40% - 강조색3 14 6 4" xfId="54204" xr:uid="{3EA9A3E4-E353-473F-9068-01F4BC828777}"/>
    <cellStyle name="40% - 강조색3 14 7" xfId="11509" xr:uid="{DC7B6E29-F832-462A-9157-EEB1AA0A757A}"/>
    <cellStyle name="40% - 강조색3 14 7 2" xfId="33558" xr:uid="{9F287AE2-0F7F-4101-BCCE-974373FAA9E7}"/>
    <cellStyle name="40% - 강조색3 14 8" xfId="22538" xr:uid="{B325EAB4-5350-4B97-BA4B-58F6CEC1F379}"/>
    <cellStyle name="40% - 강조색3 14 9" xfId="48695" xr:uid="{76B12490-6441-4D0A-9A11-F8586B29EAA9}"/>
    <cellStyle name="40% - 강조색3 15" xfId="376" xr:uid="{00000000-0005-0000-0000-000083010000}"/>
    <cellStyle name="40% - 강조색3 15 2" xfId="733" xr:uid="{00000000-0005-0000-0000-000084010000}"/>
    <cellStyle name="40% - 강조색3 15 2 2" xfId="1469" xr:uid="{CAAF736D-3AB9-436E-B2A6-876706D8E4D1}"/>
    <cellStyle name="40% - 강조색3 15 2 2 2" xfId="2863" xr:uid="{82EF7F24-1C31-4C11-A453-0D55136F0C1F}"/>
    <cellStyle name="40% - 강조색3 15 2 2 2 2" xfId="5639" xr:uid="{8F71AF9B-CCEC-42EA-8073-C85ACFA01C28}"/>
    <cellStyle name="40% - 강조색3 15 2 2 2 2 2" xfId="11165" xr:uid="{83F4A79F-CB8D-4139-ACEF-61759D4D061C}"/>
    <cellStyle name="40% - 강조색3 15 2 2 2 2 2 2" xfId="22194" xr:uid="{35B63C9D-3E55-4CE4-934C-C244763438CB}"/>
    <cellStyle name="40% - 강조색3 15 2 2 2 2 2 2 2" xfId="44243" xr:uid="{FF88BFEE-724C-41B4-A24C-616E5BB29C8A}"/>
    <cellStyle name="40% - 강조색3 15 2 2 2 2 2 3" xfId="33223" xr:uid="{634AE802-85A6-4ECA-BD6C-CBE2F896F83E}"/>
    <cellStyle name="40% - 강조색3 15 2 2 2 2 3" xfId="16684" xr:uid="{65A32E73-16A8-4138-8C50-FD994345D522}"/>
    <cellStyle name="40% - 강조색3 15 2 2 2 2 3 2" xfId="38733" xr:uid="{8D09EBEE-C5D5-4164-8C7B-7EB287F02940}"/>
    <cellStyle name="40% - 강조색3 15 2 2 2 2 4" xfId="27713" xr:uid="{B3060104-3DA4-4B0D-A469-D59023020352}"/>
    <cellStyle name="40% - 강조색3 15 2 2 2 2 5" xfId="53871" xr:uid="{23494EE7-EA6E-4EFF-AE85-74F2313B570A}"/>
    <cellStyle name="40% - 강조색3 15 2 2 2 3" xfId="8410" xr:uid="{23AD3407-A5DA-401D-8B91-BFD34A686B1F}"/>
    <cellStyle name="40% - 강조색3 15 2 2 2 3 2" xfId="19439" xr:uid="{BF48B34B-12BF-4D7F-B98B-CF1E5809DC62}"/>
    <cellStyle name="40% - 강조색3 15 2 2 2 3 2 2" xfId="41488" xr:uid="{5342416F-D405-4B31-8C6D-BB786C6B37F1}"/>
    <cellStyle name="40% - 강조색3 15 2 2 2 3 3" xfId="30468" xr:uid="{A11ED806-0F3F-4C9A-86D1-3E41423AEF75}"/>
    <cellStyle name="40% - 강조색3 15 2 2 2 4" xfId="13929" xr:uid="{6A997240-4E92-432B-A1D6-A81B871694C4}"/>
    <cellStyle name="40% - 강조색3 15 2 2 2 4 2" xfId="35978" xr:uid="{2673AE98-1A1A-4742-9EC8-47A0553114E8}"/>
    <cellStyle name="40% - 강조색3 15 2 2 2 5" xfId="24958" xr:uid="{13016E84-F18C-4752-B5D0-74579A8DD735}"/>
    <cellStyle name="40% - 강조색3 15 2 2 2 6" xfId="51116" xr:uid="{63CA1305-9A06-478A-95A4-49540C7934C1}"/>
    <cellStyle name="40% - 강조색3 15 2 2 3" xfId="4263" xr:uid="{83737F6F-8A7B-4369-8681-E27CC5C6CB85}"/>
    <cellStyle name="40% - 강조색3 15 2 2 3 2" xfId="9789" xr:uid="{29FF173D-B290-49D0-B551-7EF5FC172029}"/>
    <cellStyle name="40% - 강조색3 15 2 2 3 2 2" xfId="20818" xr:uid="{89541EC2-6F2E-4C04-85F9-792788ABF6E1}"/>
    <cellStyle name="40% - 강조색3 15 2 2 3 2 2 2" xfId="42867" xr:uid="{CB66F159-920D-4B5E-BDA7-A1B41FB48937}"/>
    <cellStyle name="40% - 강조색3 15 2 2 3 2 3" xfId="31847" xr:uid="{BCD08214-20F8-458C-AC5E-D0818F5AA7ED}"/>
    <cellStyle name="40% - 강조색3 15 2 2 3 3" xfId="15308" xr:uid="{285D9787-0ADB-4E79-A765-2441E009C1B7}"/>
    <cellStyle name="40% - 강조색3 15 2 2 3 3 2" xfId="37357" xr:uid="{45DA013F-5210-45AE-94D3-49C1D8A582D8}"/>
    <cellStyle name="40% - 강조색3 15 2 2 3 4" xfId="26337" xr:uid="{33A4AC35-6108-4C01-A565-09611CC546CE}"/>
    <cellStyle name="40% - 강조색3 15 2 2 3 5" xfId="52495" xr:uid="{2E257C86-F565-4D8E-8482-2A6EC34839C3}"/>
    <cellStyle name="40% - 강조색3 15 2 2 4" xfId="7034" xr:uid="{9A478946-04DB-4F09-B25F-9AC88BC613B7}"/>
    <cellStyle name="40% - 강조색3 15 2 2 4 2" xfId="18063" xr:uid="{8E6104EC-317A-412D-A5BB-0E53CB06EBEB}"/>
    <cellStyle name="40% - 강조색3 15 2 2 4 2 2" xfId="40112" xr:uid="{385FE976-381C-4F4A-974F-04AC81F73AA8}"/>
    <cellStyle name="40% - 강조색3 15 2 2 4 3" xfId="29092" xr:uid="{801A94EB-2FBD-41DC-94B2-2CA541348113}"/>
    <cellStyle name="40% - 강조색3 15 2 2 4 4" xfId="55248" xr:uid="{EBEF951B-AF2D-47B3-888B-43E09A906985}"/>
    <cellStyle name="40% - 강조색3 15 2 2 5" xfId="12553" xr:uid="{5A13CBBB-3DDC-4BAE-AEEB-655782B3100A}"/>
    <cellStyle name="40% - 강조색3 15 2 2 5 2" xfId="34602" xr:uid="{D89AB1B1-4FD7-485E-90F7-651950893CE4}"/>
    <cellStyle name="40% - 강조색3 15 2 2 6" xfId="23582" xr:uid="{4FA7564B-A5E0-49D3-A001-AAE848922189}"/>
    <cellStyle name="40% - 강조색3 15 2 2 7" xfId="49739" xr:uid="{93E4603E-C768-4704-870C-AF435C06A45C}"/>
    <cellStyle name="40% - 강조색3 15 2 3" xfId="2175" xr:uid="{8B9BCC90-97F9-4016-8116-19F9AF29CB78}"/>
    <cellStyle name="40% - 강조색3 15 2 3 2" xfId="4951" xr:uid="{6ABB6EBC-0530-4507-895E-9DA59CEC2F8A}"/>
    <cellStyle name="40% - 강조색3 15 2 3 2 2" xfId="10477" xr:uid="{6C3FC12C-BA77-4D87-A795-99A669D76B4D}"/>
    <cellStyle name="40% - 강조색3 15 2 3 2 2 2" xfId="21506" xr:uid="{B5C904E8-27A7-4753-B0E7-CC91C65C01DE}"/>
    <cellStyle name="40% - 강조색3 15 2 3 2 2 2 2" xfId="43555" xr:uid="{A2DAC6A0-B087-4CF1-82F0-50FC82569DA3}"/>
    <cellStyle name="40% - 강조색3 15 2 3 2 2 3" xfId="32535" xr:uid="{45EC3CE7-41A0-4CC3-8F78-9C3EE38C5CBD}"/>
    <cellStyle name="40% - 강조색3 15 2 3 2 3" xfId="15996" xr:uid="{B800F724-789B-49B4-9228-233B3DEC5DA0}"/>
    <cellStyle name="40% - 강조색3 15 2 3 2 3 2" xfId="38045" xr:uid="{1F8AABE6-9646-4A96-9880-88E275C0DD29}"/>
    <cellStyle name="40% - 강조색3 15 2 3 2 4" xfId="27025" xr:uid="{8DF6D63A-34C1-4008-A217-6627C1B92C52}"/>
    <cellStyle name="40% - 강조색3 15 2 3 2 5" xfId="53183" xr:uid="{0070900C-DAA6-4700-87DF-98FF17C6EDBE}"/>
    <cellStyle name="40% - 강조색3 15 2 3 3" xfId="7722" xr:uid="{A039E866-716A-4EFD-B9EB-55551D515B7B}"/>
    <cellStyle name="40% - 강조색3 15 2 3 3 2" xfId="18751" xr:uid="{393ADC15-8498-404F-B2F3-45B90416A72F}"/>
    <cellStyle name="40% - 강조색3 15 2 3 3 2 2" xfId="40800" xr:uid="{1D53C828-A53C-41D8-93BF-08A92B494465}"/>
    <cellStyle name="40% - 강조색3 15 2 3 3 3" xfId="29780" xr:uid="{849AACE3-F238-4EED-9958-AEC6D139122A}"/>
    <cellStyle name="40% - 강조색3 15 2 3 4" xfId="13241" xr:uid="{A5DDB541-4736-4851-8FDD-1977997DE5A7}"/>
    <cellStyle name="40% - 강조색3 15 2 3 4 2" xfId="35290" xr:uid="{A0418A8F-1495-424B-B3D2-8DC6AF490A16}"/>
    <cellStyle name="40% - 강조색3 15 2 3 5" xfId="24270" xr:uid="{3E4CF0B7-0799-4996-920A-23D2791D4EB2}"/>
    <cellStyle name="40% - 강조색3 15 2 3 6" xfId="50428" xr:uid="{26D2208D-2F2F-4235-9339-C4E5C70BF7CD}"/>
    <cellStyle name="40% - 강조색3 15 2 4" xfId="3575" xr:uid="{5B7D73F9-9B48-4459-A749-8523450A10DE}"/>
    <cellStyle name="40% - 강조색3 15 2 4 2" xfId="9101" xr:uid="{AA552FC9-93ED-4784-817F-01733B8D1F31}"/>
    <cellStyle name="40% - 강조색3 15 2 4 2 2" xfId="20130" xr:uid="{7BBB9AE1-382F-42D6-A30E-2F8D3D7FD088}"/>
    <cellStyle name="40% - 강조색3 15 2 4 2 2 2" xfId="42179" xr:uid="{CE9ABE5D-0199-4624-9D19-3CDE1EA1276F}"/>
    <cellStyle name="40% - 강조색3 15 2 4 2 3" xfId="31159" xr:uid="{350BCA05-D8B8-4458-9EBE-F94B3353F007}"/>
    <cellStyle name="40% - 강조색3 15 2 4 3" xfId="14620" xr:uid="{F65D3CEC-E74F-4793-BB6B-B364D682EB0C}"/>
    <cellStyle name="40% - 강조색3 15 2 4 3 2" xfId="36669" xr:uid="{8E642696-F07E-4249-9A70-DF0D8F888A11}"/>
    <cellStyle name="40% - 강조색3 15 2 4 4" xfId="25649" xr:uid="{41B3C14C-C5F3-4692-BC04-832A73880555}"/>
    <cellStyle name="40% - 강조색3 15 2 4 5" xfId="51807" xr:uid="{39E0C164-22F7-4E38-9F33-DCDAF54B4472}"/>
    <cellStyle name="40% - 강조색3 15 2 5" xfId="6346" xr:uid="{7D0ACFC9-E06F-4BCC-923D-B20F9242970C}"/>
    <cellStyle name="40% - 강조색3 15 2 5 2" xfId="17375" xr:uid="{48585FB7-D2EF-4425-B106-11654BF76BDC}"/>
    <cellStyle name="40% - 강조색3 15 2 5 2 2" xfId="39424" xr:uid="{50EF3C3D-D16E-416A-8B44-3E05A264E10E}"/>
    <cellStyle name="40% - 강조색3 15 2 5 3" xfId="28404" xr:uid="{B51029C3-8342-41C7-93EC-36A2EF04BEAD}"/>
    <cellStyle name="40% - 강조색3 15 2 5 4" xfId="54560" xr:uid="{8ABA5B1A-F6C7-4337-B242-9B57670729C4}"/>
    <cellStyle name="40% - 강조색3 15 2 6" xfId="11865" xr:uid="{1D5D2166-FCFE-42A5-8A9E-49274FA7BD8D}"/>
    <cellStyle name="40% - 강조색3 15 2 6 2" xfId="33914" xr:uid="{E3EAD0E3-0728-4568-843D-809BA6118909}"/>
    <cellStyle name="40% - 강조색3 15 2 7" xfId="22894" xr:uid="{84267B88-5378-4BE8-BE88-225F433F0DC5}"/>
    <cellStyle name="40% - 강조색3 15 2 8" xfId="49051" xr:uid="{652A5179-1132-4159-AC8B-D60A5E9232F6}"/>
    <cellStyle name="40% - 강조색3 15 3" xfId="1127" xr:uid="{D1E56D25-6859-4755-BC71-F567BF8F33B7}"/>
    <cellStyle name="40% - 강조색3 15 3 2" xfId="2521" xr:uid="{4299517E-DC65-4822-90F2-BFED547C9DD1}"/>
    <cellStyle name="40% - 강조색3 15 3 2 2" xfId="5297" xr:uid="{A1288702-D38D-4F1B-8029-4500E93E36D3}"/>
    <cellStyle name="40% - 강조색3 15 3 2 2 2" xfId="10823" xr:uid="{042BCA3C-CE47-4B6B-94B8-7056DB578A06}"/>
    <cellStyle name="40% - 강조색3 15 3 2 2 2 2" xfId="21852" xr:uid="{A11770B6-CA38-4E80-89AD-B9BC8AC7E62F}"/>
    <cellStyle name="40% - 강조색3 15 3 2 2 2 2 2" xfId="43901" xr:uid="{82276F18-5C26-4C7E-A7A6-5AE1F2253242}"/>
    <cellStyle name="40% - 강조색3 15 3 2 2 2 3" xfId="32881" xr:uid="{1296B8FE-D805-4CF2-8D3C-24E51D1D569F}"/>
    <cellStyle name="40% - 강조색3 15 3 2 2 3" xfId="16342" xr:uid="{379067CB-FDF8-455C-85F5-F5F0D42895D4}"/>
    <cellStyle name="40% - 강조색3 15 3 2 2 3 2" xfId="38391" xr:uid="{8CC98C04-0426-4703-86F4-A8CE08D60AB2}"/>
    <cellStyle name="40% - 강조색3 15 3 2 2 4" xfId="27371" xr:uid="{AED2C0B6-05BC-4237-827B-4EEFEFF610A2}"/>
    <cellStyle name="40% - 강조색3 15 3 2 2 5" xfId="53529" xr:uid="{97817652-99DB-4AA3-80AD-74F15B87ABFC}"/>
    <cellStyle name="40% - 강조색3 15 3 2 3" xfId="8068" xr:uid="{F8BE9EC8-ECB2-4DAF-B65A-72162714F431}"/>
    <cellStyle name="40% - 강조색3 15 3 2 3 2" xfId="19097" xr:uid="{3ACA2AB5-1B69-44E4-BB4A-B26A652153EA}"/>
    <cellStyle name="40% - 강조색3 15 3 2 3 2 2" xfId="41146" xr:uid="{A83F849C-F454-4CD1-9ABB-35138268FE91}"/>
    <cellStyle name="40% - 강조색3 15 3 2 3 3" xfId="30126" xr:uid="{159CD638-7357-48DF-A39D-1FD403BB8D32}"/>
    <cellStyle name="40% - 강조색3 15 3 2 4" xfId="13587" xr:uid="{57AAB4AC-659F-4AF6-91CE-85DAE9399522}"/>
    <cellStyle name="40% - 강조색3 15 3 2 4 2" xfId="35636" xr:uid="{143BB1FF-4410-404E-A6A9-96BE578C4DF2}"/>
    <cellStyle name="40% - 강조색3 15 3 2 5" xfId="24616" xr:uid="{3E284460-D064-4579-9005-6780992584F1}"/>
    <cellStyle name="40% - 강조색3 15 3 2 6" xfId="50774" xr:uid="{6F7992CB-0143-42D8-A8E5-E3B490BF0D87}"/>
    <cellStyle name="40% - 강조색3 15 3 3" xfId="3921" xr:uid="{41CAC1BB-B4D2-4AD6-BF2A-A6F8FA21B31D}"/>
    <cellStyle name="40% - 강조색3 15 3 3 2" xfId="9447" xr:uid="{FE25C912-529E-4985-BFCB-B3C480CECF5C}"/>
    <cellStyle name="40% - 강조색3 15 3 3 2 2" xfId="20476" xr:uid="{083BF913-E425-4152-A16E-4303CDD1C6BB}"/>
    <cellStyle name="40% - 강조색3 15 3 3 2 2 2" xfId="42525" xr:uid="{E497851C-D44A-4BDD-8810-B273A65F31B9}"/>
    <cellStyle name="40% - 강조색3 15 3 3 2 3" xfId="31505" xr:uid="{D8644808-FD85-400B-A55E-C879357E9FC1}"/>
    <cellStyle name="40% - 강조색3 15 3 3 3" xfId="14966" xr:uid="{B8A26B8C-72E5-4807-8EAF-6EF67A9BE74B}"/>
    <cellStyle name="40% - 강조색3 15 3 3 3 2" xfId="37015" xr:uid="{54A9BBC7-7A8B-49AA-BF3B-BFD2C09498D3}"/>
    <cellStyle name="40% - 강조색3 15 3 3 4" xfId="25995" xr:uid="{D2054DD4-8AD1-432C-9E68-B0B54FC18C93}"/>
    <cellStyle name="40% - 강조색3 15 3 3 5" xfId="52153" xr:uid="{7E3906F0-A749-48F0-9CCB-97178A753C6B}"/>
    <cellStyle name="40% - 강조색3 15 3 4" xfId="6692" xr:uid="{E9206DB7-707A-4EA1-8263-52D1C0A29E74}"/>
    <cellStyle name="40% - 강조색3 15 3 4 2" xfId="17721" xr:uid="{AD23ABCE-3E34-4B9D-A39F-76FED70723FC}"/>
    <cellStyle name="40% - 강조색3 15 3 4 2 2" xfId="39770" xr:uid="{A080F976-6D3F-4617-948A-E207E3A57DB4}"/>
    <cellStyle name="40% - 강조색3 15 3 4 3" xfId="28750" xr:uid="{1F8E27D3-4B3D-4A17-B813-40AB9747ED81}"/>
    <cellStyle name="40% - 강조색3 15 3 4 4" xfId="54906" xr:uid="{D7FDB205-A607-42CE-A9F2-899383CD0D80}"/>
    <cellStyle name="40% - 강조색3 15 3 5" xfId="12211" xr:uid="{85D53B3C-094F-4C52-8EED-F4672F3584C5}"/>
    <cellStyle name="40% - 강조색3 15 3 5 2" xfId="34260" xr:uid="{17434053-19BD-4811-993F-795892BCECEB}"/>
    <cellStyle name="40% - 강조색3 15 3 6" xfId="23240" xr:uid="{BD5EAE6E-CB5F-4771-90B6-F834BADD3A73}"/>
    <cellStyle name="40% - 강조색3 15 3 7" xfId="49397" xr:uid="{15762E62-5925-406C-A480-053A2F7D7F86}"/>
    <cellStyle name="40% - 강조색3 15 4" xfId="1833" xr:uid="{C60FF426-68BC-4B9C-96C7-774A1D45EAA9}"/>
    <cellStyle name="40% - 강조색3 15 4 2" xfId="4609" xr:uid="{D182F16A-BB27-4A51-8382-23E4AE7C074B}"/>
    <cellStyle name="40% - 강조색3 15 4 2 2" xfId="10135" xr:uid="{5BDB95DC-D288-42BD-9D91-D3619BD9CD13}"/>
    <cellStyle name="40% - 강조색3 15 4 2 2 2" xfId="21164" xr:uid="{CC956985-9919-4138-9DEA-E76C7B12FE6A}"/>
    <cellStyle name="40% - 강조색3 15 4 2 2 2 2" xfId="43213" xr:uid="{35D66DD3-60C3-4901-9017-E0BA07292B91}"/>
    <cellStyle name="40% - 강조색3 15 4 2 2 3" xfId="32193" xr:uid="{6D92BD98-4CB6-4CC1-8C43-FA910A2A9026}"/>
    <cellStyle name="40% - 강조색3 15 4 2 3" xfId="15654" xr:uid="{A7B66B2F-8F66-4E27-B0E7-7AE0D0AE4242}"/>
    <cellStyle name="40% - 강조색3 15 4 2 3 2" xfId="37703" xr:uid="{522747C7-EDB1-4EEE-8B34-DA1D22B0BF0B}"/>
    <cellStyle name="40% - 강조색3 15 4 2 4" xfId="26683" xr:uid="{DCBA9FEE-BD3F-4C96-A03B-B9AFDE46F918}"/>
    <cellStyle name="40% - 강조색3 15 4 2 5" xfId="52841" xr:uid="{518152F0-7DE7-4214-AF8C-74D0D19C2704}"/>
    <cellStyle name="40% - 강조색3 15 4 3" xfId="7380" xr:uid="{C88851D9-3786-4756-8C0B-8D4637113D71}"/>
    <cellStyle name="40% - 강조색3 15 4 3 2" xfId="18409" xr:uid="{1D1078E2-96BB-4A29-908E-763C7D6C2F29}"/>
    <cellStyle name="40% - 강조색3 15 4 3 2 2" xfId="40458" xr:uid="{CAF6ABB0-EEDF-456B-893A-62731FE118DF}"/>
    <cellStyle name="40% - 강조색3 15 4 3 3" xfId="29438" xr:uid="{2FD9C05B-EBB5-4FC8-BFCE-B58C976937D8}"/>
    <cellStyle name="40% - 강조색3 15 4 4" xfId="12899" xr:uid="{91A3C5D5-9A44-434C-8457-7DE2E79EF59E}"/>
    <cellStyle name="40% - 강조색3 15 4 4 2" xfId="34948" xr:uid="{130C7B46-23C6-47EC-BC89-902E8094A55D}"/>
    <cellStyle name="40% - 강조색3 15 4 5" xfId="23928" xr:uid="{CD60AD77-7D03-4B1F-8CE2-B5607E971B63}"/>
    <cellStyle name="40% - 강조색3 15 4 6" xfId="50086" xr:uid="{E59213C4-5E81-4573-86FF-5CDD7AF5A709}"/>
    <cellStyle name="40% - 강조색3 15 5" xfId="3233" xr:uid="{7955E506-5183-4304-8260-2FE53038E157}"/>
    <cellStyle name="40% - 강조색3 15 5 2" xfId="8759" xr:uid="{5243B503-9239-4840-9792-7F2C68428E83}"/>
    <cellStyle name="40% - 강조색3 15 5 2 2" xfId="19788" xr:uid="{8126761D-0F57-449F-8C3E-673274619165}"/>
    <cellStyle name="40% - 강조색3 15 5 2 2 2" xfId="41837" xr:uid="{BC92CF8D-F749-4A0F-9691-FE625543C138}"/>
    <cellStyle name="40% - 강조색3 15 5 2 3" xfId="30817" xr:uid="{B03460FA-BF39-41AF-91A3-55B4FA2B7CBB}"/>
    <cellStyle name="40% - 강조색3 15 5 3" xfId="14278" xr:uid="{8734E42A-B803-4B81-AFAA-D57B3F0A1D1F}"/>
    <cellStyle name="40% - 강조색3 15 5 3 2" xfId="36327" xr:uid="{1AD577DF-1E7F-4FF2-A093-2674D4E24D58}"/>
    <cellStyle name="40% - 강조색3 15 5 4" xfId="25307" xr:uid="{C836799D-D85B-4535-A253-7FA1B43293AB}"/>
    <cellStyle name="40% - 강조색3 15 5 5" xfId="51465" xr:uid="{5BA9C4A2-C123-4737-9A8B-9069BDE9FCC4}"/>
    <cellStyle name="40% - 강조색3 15 6" xfId="6004" xr:uid="{1CDC021E-1608-4139-8951-F613788E4356}"/>
    <cellStyle name="40% - 강조색3 15 6 2" xfId="17033" xr:uid="{FA15D3E4-E51A-4297-B768-45D612A5BEBE}"/>
    <cellStyle name="40% - 강조색3 15 6 2 2" xfId="39082" xr:uid="{96C4C312-EB77-4537-B9CF-FB3FA29186F8}"/>
    <cellStyle name="40% - 강조색3 15 6 3" xfId="28062" xr:uid="{8A9E4D17-5CA0-460F-BBBE-AB6B63D8B585}"/>
    <cellStyle name="40% - 강조색3 15 6 4" xfId="54218" xr:uid="{AAA06E77-1FAC-43A1-BBAE-B19B42B8F210}"/>
    <cellStyle name="40% - 강조색3 15 7" xfId="11523" xr:uid="{C49F1B02-6AF6-40E6-BB89-494CD8B45A69}"/>
    <cellStyle name="40% - 강조색3 15 7 2" xfId="33572" xr:uid="{DFB37173-206B-4D6E-8DE0-49AB05C11FCF}"/>
    <cellStyle name="40% - 강조색3 15 8" xfId="22552" xr:uid="{D0B65314-472E-4899-9F7C-38B4CF52DCB7}"/>
    <cellStyle name="40% - 강조색3 15 9" xfId="48709" xr:uid="{DFB79402-63AE-42FF-880C-8BCBDC1426BE}"/>
    <cellStyle name="40% - 강조색3 16" xfId="408" xr:uid="{00000000-0005-0000-0000-000085010000}"/>
    <cellStyle name="40% - 강조색3 16 2" xfId="1148" xr:uid="{64024D29-227D-4548-B763-A55DCC1DE9D2}"/>
    <cellStyle name="40% - 강조색3 16 2 2" xfId="2542" xr:uid="{F96EB5A1-EBEF-4A21-B6AA-6007C8A1BDD0}"/>
    <cellStyle name="40% - 강조색3 16 2 2 2" xfId="5318" xr:uid="{4221C828-D894-47DA-9D9E-EECEA2468C5E}"/>
    <cellStyle name="40% - 강조색3 16 2 2 2 2" xfId="10844" xr:uid="{C396271D-718A-4013-B600-A99DA15028C9}"/>
    <cellStyle name="40% - 강조색3 16 2 2 2 2 2" xfId="21873" xr:uid="{F5324C23-A051-4693-8255-5D1C673D8EE4}"/>
    <cellStyle name="40% - 강조색3 16 2 2 2 2 2 2" xfId="43922" xr:uid="{3685F15D-53BA-49B0-9ECA-F18354F7438F}"/>
    <cellStyle name="40% - 강조색3 16 2 2 2 2 3" xfId="32902" xr:uid="{1E98C9BF-333E-49B3-AB75-F3432A8A189E}"/>
    <cellStyle name="40% - 강조색3 16 2 2 2 3" xfId="16363" xr:uid="{98D832C3-6D48-46F6-94E5-6486C4F4F946}"/>
    <cellStyle name="40% - 강조색3 16 2 2 2 3 2" xfId="38412" xr:uid="{2BCF48D4-A6BE-4172-B7DA-91035EACF7B4}"/>
    <cellStyle name="40% - 강조색3 16 2 2 2 4" xfId="27392" xr:uid="{BC47D314-BE33-49AF-8AA8-4196C57CD726}"/>
    <cellStyle name="40% - 강조색3 16 2 2 2 5" xfId="53550" xr:uid="{592543C4-0A86-4490-BE1E-04D1E4287AC4}"/>
    <cellStyle name="40% - 강조색3 16 2 2 3" xfId="8089" xr:uid="{8930A0D2-B501-45BC-A0BE-B5B33C72D397}"/>
    <cellStyle name="40% - 강조색3 16 2 2 3 2" xfId="19118" xr:uid="{4E72C85C-0CAE-4248-8713-B5B92EF4C704}"/>
    <cellStyle name="40% - 강조색3 16 2 2 3 2 2" xfId="41167" xr:uid="{9EBB6113-704F-4E17-8DF3-3856CA8F9842}"/>
    <cellStyle name="40% - 강조색3 16 2 2 3 3" xfId="30147" xr:uid="{5141A29F-AB35-45E2-97A3-8F3131BB406B}"/>
    <cellStyle name="40% - 강조색3 16 2 2 4" xfId="13608" xr:uid="{5E1E495D-FE01-4E7B-8C2D-1A5C8D6A53FF}"/>
    <cellStyle name="40% - 강조색3 16 2 2 4 2" xfId="35657" xr:uid="{8BB8A549-4374-4880-B2AB-53D824C1F2CD}"/>
    <cellStyle name="40% - 강조색3 16 2 2 5" xfId="24637" xr:uid="{3E421CBF-A3FB-43D9-9E68-696DF4B22910}"/>
    <cellStyle name="40% - 강조색3 16 2 2 6" xfId="50795" xr:uid="{1E004A99-665B-4A36-9047-A2EEAE7E4DFC}"/>
    <cellStyle name="40% - 강조색3 16 2 3" xfId="3942" xr:uid="{C0DC2894-454A-4178-8783-0403D86F103F}"/>
    <cellStyle name="40% - 강조색3 16 2 3 2" xfId="9468" xr:uid="{3D4F9044-1A94-4460-AFEA-22BD18C0FB15}"/>
    <cellStyle name="40% - 강조색3 16 2 3 2 2" xfId="20497" xr:uid="{932B6A3B-B2BA-4C80-AFD4-04AC3F0D8367}"/>
    <cellStyle name="40% - 강조색3 16 2 3 2 2 2" xfId="42546" xr:uid="{435327A4-902C-4A43-84B5-6A0D6656A48A}"/>
    <cellStyle name="40% - 강조색3 16 2 3 2 3" xfId="31526" xr:uid="{10986198-34DD-4306-B244-7F0CF5A17695}"/>
    <cellStyle name="40% - 강조색3 16 2 3 3" xfId="14987" xr:uid="{F13EAFB6-A978-4816-AAB6-FB8B6BBA4219}"/>
    <cellStyle name="40% - 강조색3 16 2 3 3 2" xfId="37036" xr:uid="{A7543C90-A459-44B1-9B7C-1C170C4A903C}"/>
    <cellStyle name="40% - 강조색3 16 2 3 4" xfId="26016" xr:uid="{FB24C8DE-4855-4624-9BC3-CADE894EAB04}"/>
    <cellStyle name="40% - 강조색3 16 2 3 5" xfId="52174" xr:uid="{38787309-A687-4E68-8355-A08E36F46101}"/>
    <cellStyle name="40% - 강조색3 16 2 4" xfId="6713" xr:uid="{24C6E377-1094-4167-AAFD-CA1E77474FC9}"/>
    <cellStyle name="40% - 강조색3 16 2 4 2" xfId="17742" xr:uid="{34E539B0-4E86-4AB7-AAA3-6E9D686C4A8C}"/>
    <cellStyle name="40% - 강조색3 16 2 4 2 2" xfId="39791" xr:uid="{74E1892A-3985-4180-A961-8E341F9F321C}"/>
    <cellStyle name="40% - 강조색3 16 2 4 3" xfId="28771" xr:uid="{331B7BFB-7D31-4709-B15E-C3E9CEF62756}"/>
    <cellStyle name="40% - 강조색3 16 2 4 4" xfId="54927" xr:uid="{60E9660C-8CD1-4317-8970-CD365AED3768}"/>
    <cellStyle name="40% - 강조색3 16 2 5" xfId="12232" xr:uid="{6FED2BBB-A528-4FDA-B9E8-A946D0C8404C}"/>
    <cellStyle name="40% - 강조색3 16 2 5 2" xfId="34281" xr:uid="{A21796A0-8A27-4C61-8BDE-30D52AADA1CA}"/>
    <cellStyle name="40% - 강조색3 16 2 6" xfId="23261" xr:uid="{B636A260-AB4D-4F1C-8D77-8FF4F677F1DB}"/>
    <cellStyle name="40% - 강조색3 16 2 7" xfId="49418" xr:uid="{6B562EB2-E9A1-437A-8344-D950C22C1517}"/>
    <cellStyle name="40% - 강조색3 16 3" xfId="1854" xr:uid="{9E174984-5591-4135-9605-A5E625CE1B16}"/>
    <cellStyle name="40% - 강조색3 16 3 2" xfId="4630" xr:uid="{01227EDE-FCEC-4797-BC6D-E046324EAD42}"/>
    <cellStyle name="40% - 강조색3 16 3 2 2" xfId="10156" xr:uid="{658C0A32-6BF5-44FF-826A-5F6D7DAA1B19}"/>
    <cellStyle name="40% - 강조색3 16 3 2 2 2" xfId="21185" xr:uid="{656AC682-14FE-4732-833B-A6BB90402961}"/>
    <cellStyle name="40% - 강조색3 16 3 2 2 2 2" xfId="43234" xr:uid="{7D7BB024-0558-4B47-A84E-29EA97B7A6FE}"/>
    <cellStyle name="40% - 강조색3 16 3 2 2 3" xfId="32214" xr:uid="{839F3C98-DD18-4583-88F7-243ECAB19AE4}"/>
    <cellStyle name="40% - 강조색3 16 3 2 3" xfId="15675" xr:uid="{A2CEA426-2477-4BAE-948B-EDAEB5B8D4C3}"/>
    <cellStyle name="40% - 강조색3 16 3 2 3 2" xfId="37724" xr:uid="{09EC4D53-5AE1-4D2C-B42F-E6B0080F25A7}"/>
    <cellStyle name="40% - 강조색3 16 3 2 4" xfId="26704" xr:uid="{EA429F22-274F-4F1B-8C49-0001C0FBF100}"/>
    <cellStyle name="40% - 강조색3 16 3 2 5" xfId="52862" xr:uid="{3FEDC74D-85F3-4573-AB61-C8ADFDBFC28D}"/>
    <cellStyle name="40% - 강조색3 16 3 3" xfId="7401" xr:uid="{AE44CD9E-B894-467D-81D0-075192042DB8}"/>
    <cellStyle name="40% - 강조색3 16 3 3 2" xfId="18430" xr:uid="{0D9AEF73-6372-4A5D-AB66-A55823EDF7C2}"/>
    <cellStyle name="40% - 강조색3 16 3 3 2 2" xfId="40479" xr:uid="{78DF03E8-01E4-47F9-A75F-6C271891736E}"/>
    <cellStyle name="40% - 강조색3 16 3 3 3" xfId="29459" xr:uid="{9ABBFCA2-FF9F-47D5-9D39-5B343212AED3}"/>
    <cellStyle name="40% - 강조색3 16 3 4" xfId="12920" xr:uid="{F3AEF732-59C1-4762-BEE8-5FFC8046952E}"/>
    <cellStyle name="40% - 강조색3 16 3 4 2" xfId="34969" xr:uid="{8624E336-EE18-4FA9-A397-9E82F434756D}"/>
    <cellStyle name="40% - 강조색3 16 3 5" xfId="23949" xr:uid="{DB7930A7-59D0-4BB1-8ED1-E58B5B438E3B}"/>
    <cellStyle name="40% - 강조색3 16 3 6" xfId="50107" xr:uid="{C77B549A-156E-4766-9054-53076D093EE1}"/>
    <cellStyle name="40% - 강조색3 16 4" xfId="3254" xr:uid="{2D06D2FA-8BB5-4674-B61D-1507576F915D}"/>
    <cellStyle name="40% - 강조색3 16 4 2" xfId="8780" xr:uid="{FB693AB0-31B1-4815-8EB7-45D82652E95E}"/>
    <cellStyle name="40% - 강조색3 16 4 2 2" xfId="19809" xr:uid="{599906AF-D81B-4B2A-8E02-29DD2050D94A}"/>
    <cellStyle name="40% - 강조색3 16 4 2 2 2" xfId="41858" xr:uid="{E6407498-B468-412D-9A0C-38EA5553C590}"/>
    <cellStyle name="40% - 강조색3 16 4 2 3" xfId="30838" xr:uid="{B6C9A0C6-E624-42C2-B08C-7D491B5A8378}"/>
    <cellStyle name="40% - 강조색3 16 4 3" xfId="14299" xr:uid="{B522084B-4C9B-43CD-A94F-26748BC7EE61}"/>
    <cellStyle name="40% - 강조색3 16 4 3 2" xfId="36348" xr:uid="{D7F55F34-4DBA-4EFA-8C85-FE5DF48117F0}"/>
    <cellStyle name="40% - 강조색3 16 4 4" xfId="25328" xr:uid="{10487FC6-99B3-4611-9A13-46B59E5312AD}"/>
    <cellStyle name="40% - 강조색3 16 4 5" xfId="51486" xr:uid="{C7A2BF2A-96FD-41D8-9650-A4A7731AB605}"/>
    <cellStyle name="40% - 강조색3 16 5" xfId="6025" xr:uid="{3E3EA5C1-E83C-451F-9B41-05DA87F1E654}"/>
    <cellStyle name="40% - 강조색3 16 5 2" xfId="17054" xr:uid="{7C5CE2C5-EB0B-461A-9044-FD326CFE592F}"/>
    <cellStyle name="40% - 강조색3 16 5 2 2" xfId="39103" xr:uid="{B5D749FE-80AE-4709-92EC-1D79F84ABC81}"/>
    <cellStyle name="40% - 강조색3 16 5 3" xfId="28083" xr:uid="{0D5300FD-22AC-4F47-B850-17E2A22359E7}"/>
    <cellStyle name="40% - 강조색3 16 5 4" xfId="54239" xr:uid="{98C4E825-4600-4A38-A5D0-4F31DD4124F1}"/>
    <cellStyle name="40% - 강조색3 16 6" xfId="11544" xr:uid="{B49240FA-6A0B-4EBE-837B-C3C31A1D9AA8}"/>
    <cellStyle name="40% - 강조색3 16 6 2" xfId="33593" xr:uid="{9E94CC03-EBB5-4380-99D9-771737D845ED}"/>
    <cellStyle name="40% - 강조색3 16 7" xfId="22573" xr:uid="{043021AB-9C68-40BB-94E9-2D561CD9B824}"/>
    <cellStyle name="40% - 강조색3 16 8" xfId="48730" xr:uid="{C3A23E85-2244-49BC-8426-579BA54D733B}"/>
    <cellStyle name="40% - 강조색3 17" xfId="399" xr:uid="{00000000-0005-0000-0000-000086010000}"/>
    <cellStyle name="40% - 강조색3 18" xfId="791" xr:uid="{0C6F8122-3584-4E25-9F27-DEBBBBCA2ECB}"/>
    <cellStyle name="40% - 강조색3 18 2" xfId="2196" xr:uid="{BCC0ED97-4EFE-4CFC-A982-1DA3DC4D3AC6}"/>
    <cellStyle name="40% - 강조색3 18 2 2" xfId="4972" xr:uid="{DB61EE5B-35DD-4899-8A29-41D58E90CAD9}"/>
    <cellStyle name="40% - 강조색3 18 2 2 2" xfId="10498" xr:uid="{4E727FDF-3E4B-4757-961A-B437996DDF61}"/>
    <cellStyle name="40% - 강조색3 18 2 2 2 2" xfId="21527" xr:uid="{E3B48D76-EEF4-48E6-930F-357A38751C48}"/>
    <cellStyle name="40% - 강조색3 18 2 2 2 2 2" xfId="43576" xr:uid="{B7B0126E-7143-411A-962F-43DB5E5393A8}"/>
    <cellStyle name="40% - 강조색3 18 2 2 2 3" xfId="32556" xr:uid="{28AA63A3-22B4-48F1-AD29-2CAC2832EF8E}"/>
    <cellStyle name="40% - 강조색3 18 2 2 3" xfId="16017" xr:uid="{6AC17099-B655-4D7D-AC30-049F03833861}"/>
    <cellStyle name="40% - 강조색3 18 2 2 3 2" xfId="38066" xr:uid="{D29F9765-8635-4A52-98A0-A78DC4653995}"/>
    <cellStyle name="40% - 강조색3 18 2 2 4" xfId="27046" xr:uid="{574FD4A2-5791-4552-919B-81677446D7F9}"/>
    <cellStyle name="40% - 강조색3 18 2 2 5" xfId="53204" xr:uid="{EACE9481-E556-4DBE-A7B6-F927C196C208}"/>
    <cellStyle name="40% - 강조색3 18 2 3" xfId="7743" xr:uid="{996D5232-296E-4D18-AFD1-0F6FCDADE723}"/>
    <cellStyle name="40% - 강조색3 18 2 3 2" xfId="18772" xr:uid="{A6A3F54D-CF1C-4A03-BF98-12F1C67BE26E}"/>
    <cellStyle name="40% - 강조색3 18 2 3 2 2" xfId="40821" xr:uid="{7E3366E3-B26A-461C-8D80-093F2371FE95}"/>
    <cellStyle name="40% - 강조색3 18 2 3 3" xfId="29801" xr:uid="{A1ACBBCF-4CB6-49DC-A048-29CDFE7E576D}"/>
    <cellStyle name="40% - 강조색3 18 2 4" xfId="13262" xr:uid="{584AB18A-D5FE-48EA-9300-8F6506E8F405}"/>
    <cellStyle name="40% - 강조색3 18 2 4 2" xfId="35311" xr:uid="{CA2EA47F-A899-4EF9-B434-35808CE10FCB}"/>
    <cellStyle name="40% - 강조색3 18 2 5" xfId="24291" xr:uid="{B52C1D3B-1C46-4926-B288-FA18D3F84AC1}"/>
    <cellStyle name="40% - 강조색3 18 2 6" xfId="50449" xr:uid="{041BD270-5CE1-4F39-BD2D-2E67192155ED}"/>
    <cellStyle name="40% - 강조색3 18 3" xfId="3596" xr:uid="{971E2C4E-A1E5-4A14-86D5-1551E61A8F82}"/>
    <cellStyle name="40% - 강조색3 18 3 2" xfId="9122" xr:uid="{4CB5E64A-E195-49D9-835F-A17E9B513B1D}"/>
    <cellStyle name="40% - 강조색3 18 3 2 2" xfId="20151" xr:uid="{E79BBEE5-42BF-49F1-9778-7512CFDE9DD8}"/>
    <cellStyle name="40% - 강조색3 18 3 2 2 2" xfId="42200" xr:uid="{9A8254F5-6F66-42AC-8FB3-F4E3B2D3F507}"/>
    <cellStyle name="40% - 강조색3 18 3 2 3" xfId="31180" xr:uid="{082505B1-C922-4F3B-B858-2397725F2982}"/>
    <cellStyle name="40% - 강조색3 18 3 3" xfId="14641" xr:uid="{58FFD9F7-920C-43CB-850D-B9B320DE3246}"/>
    <cellStyle name="40% - 강조색3 18 3 3 2" xfId="36690" xr:uid="{28531DD8-E627-44B5-9F66-9F3BAEF38E11}"/>
    <cellStyle name="40% - 강조색3 18 3 4" xfId="25670" xr:uid="{0A13FEE0-558F-415B-A957-D71F62E3AB58}"/>
    <cellStyle name="40% - 강조색3 18 3 5" xfId="51828" xr:uid="{23A3CADD-488A-4BBD-848E-3D1799BAAC48}"/>
    <cellStyle name="40% - 강조색3 18 4" xfId="6367" xr:uid="{863FD6A8-DC41-4994-8DC0-C5D5E2CB5CB7}"/>
    <cellStyle name="40% - 강조색3 18 4 2" xfId="17396" xr:uid="{6D8D668B-2282-46B5-AC63-D48DD51AD480}"/>
    <cellStyle name="40% - 강조색3 18 4 2 2" xfId="39445" xr:uid="{31EA6FF6-C8D5-4046-B3E4-EDB6CCD846B4}"/>
    <cellStyle name="40% - 강조색3 18 4 3" xfId="28425" xr:uid="{DBF506FC-4053-46F5-9F08-C00CD4E471AB}"/>
    <cellStyle name="40% - 강조색3 18 4 4" xfId="54581" xr:uid="{2999CC02-15AD-4A35-B5EB-B1CF33FEE9AE}"/>
    <cellStyle name="40% - 강조색3 18 5" xfId="11886" xr:uid="{156A2CDC-8075-4B44-8E74-1E41FEEB167A}"/>
    <cellStyle name="40% - 강조색3 18 5 2" xfId="33935" xr:uid="{9151977B-56EA-4F34-812D-C999FA183464}"/>
    <cellStyle name="40% - 강조색3 18 6" xfId="22915" xr:uid="{F65A6156-7622-49DC-B6E7-25E87AA2E27D}"/>
    <cellStyle name="40% - 강조색3 18 7" xfId="49072" xr:uid="{5680B4CB-4F66-472E-BDD6-F7AEB0E5B2CD}"/>
    <cellStyle name="40% - 강조색3 19" xfId="1499" xr:uid="{D145DDF8-C5ED-4B50-AC13-CFCD28FC3F9D}"/>
    <cellStyle name="40% - 강조색3 19 2" xfId="4284" xr:uid="{65B3D1FC-0F17-445C-8BF1-4D828D2C1C16}"/>
    <cellStyle name="40% - 강조색3 19 2 2" xfId="9810" xr:uid="{271741EB-A092-4B7C-864C-3D390A8F8683}"/>
    <cellStyle name="40% - 강조색3 19 2 2 2" xfId="20839" xr:uid="{1CBA1A72-C65C-49D0-AE12-6A42BD29F1E1}"/>
    <cellStyle name="40% - 강조색3 19 2 2 2 2" xfId="42888" xr:uid="{5DD03F2B-5993-469D-9835-5D9490108868}"/>
    <cellStyle name="40% - 강조색3 19 2 2 3" xfId="31868" xr:uid="{87082AC8-A07D-4766-BD0D-A581B5855539}"/>
    <cellStyle name="40% - 강조색3 19 2 3" xfId="15329" xr:uid="{7A382A87-9072-4A5A-8D62-4CFEEE75D698}"/>
    <cellStyle name="40% - 강조색3 19 2 3 2" xfId="37378" xr:uid="{59667977-FC1F-4601-ADC3-2261FCE9FF70}"/>
    <cellStyle name="40% - 강조색3 19 2 4" xfId="26358" xr:uid="{FD24C6D5-DC4A-4455-9E2C-543F37FAAD75}"/>
    <cellStyle name="40% - 강조색3 19 2 5" xfId="52516" xr:uid="{79BC3D0A-FF0C-49BC-A898-AD537E62871A}"/>
    <cellStyle name="40% - 강조색3 19 3" xfId="7055" xr:uid="{8C48D32D-CA12-4A34-996A-7E442CBB8800}"/>
    <cellStyle name="40% - 강조색3 19 3 2" xfId="18084" xr:uid="{C1C95C7D-0342-4F90-8389-3A9CE6426FD3}"/>
    <cellStyle name="40% - 강조색3 19 3 2 2" xfId="40133" xr:uid="{61ACC020-2093-4BFC-AEBE-73DA7B8066E5}"/>
    <cellStyle name="40% - 강조색3 19 3 3" xfId="29113" xr:uid="{32C11A8F-9D19-4CD8-A41F-70B83E28C1D9}"/>
    <cellStyle name="40% - 강조색3 19 4" xfId="12574" xr:uid="{21235C8B-314D-491A-A15E-84D91A8CDC04}"/>
    <cellStyle name="40% - 강조색3 19 4 2" xfId="34623" xr:uid="{B74F3085-9E76-41B4-80B7-B6837B596897}"/>
    <cellStyle name="40% - 강조색3 19 5" xfId="23603" xr:uid="{6F223FBA-4DCC-4015-948D-6F1953DF9B81}"/>
    <cellStyle name="40% - 강조색3 19 6" xfId="49760" xr:uid="{D368AC18-CF62-48DF-818F-EAC144271B8C}"/>
    <cellStyle name="40% - 강조색3 2" xfId="72" xr:uid="{00000000-0005-0000-0000-000087010000}"/>
    <cellStyle name="40% - 강조색3 2 10" xfId="48410" xr:uid="{626EC10A-3312-4AC4-9FFD-28C27A827D07}"/>
    <cellStyle name="40% - 강조색3 2 2" xfId="201" xr:uid="{00000000-0005-0000-0000-000088010000}"/>
    <cellStyle name="40% - 강조색3 2 2 2" xfId="561" xr:uid="{00000000-0005-0000-0000-000089010000}"/>
    <cellStyle name="40% - 강조색3 2 2 2 2" xfId="1298" xr:uid="{FCF653EF-16FA-4459-AA7A-3D3095654766}"/>
    <cellStyle name="40% - 강조색3 2 2 2 2 2" xfId="2692" xr:uid="{C3498973-8C1F-4A52-9E2B-2FA0E3505EB8}"/>
    <cellStyle name="40% - 강조색3 2 2 2 2 2 2" xfId="5468" xr:uid="{762DA3EA-60E0-44C0-A51A-6C7C6DC8A3F9}"/>
    <cellStyle name="40% - 강조색3 2 2 2 2 2 2 2" xfId="10994" xr:uid="{ACC2E8B8-FAC6-4CCB-B1B4-BBE0B55C99DD}"/>
    <cellStyle name="40% - 강조색3 2 2 2 2 2 2 2 2" xfId="22023" xr:uid="{F01EA49B-58B9-4E54-801B-1C25EAA67C55}"/>
    <cellStyle name="40% - 강조색3 2 2 2 2 2 2 2 2 2" xfId="44072" xr:uid="{640B86DA-980D-4206-B291-2E6328D9B2A0}"/>
    <cellStyle name="40% - 강조색3 2 2 2 2 2 2 2 3" xfId="33052" xr:uid="{DCFE74FB-C3BC-4FF6-AF21-DEE28B518B68}"/>
    <cellStyle name="40% - 강조색3 2 2 2 2 2 2 3" xfId="16513" xr:uid="{9B100F30-F01E-4BA7-A5D2-99B08E4A6088}"/>
    <cellStyle name="40% - 강조색3 2 2 2 2 2 2 3 2" xfId="38562" xr:uid="{A4FBB1BC-5E13-4985-89D1-915F93FEDC7E}"/>
    <cellStyle name="40% - 강조색3 2 2 2 2 2 2 4" xfId="27542" xr:uid="{9C55AF5B-4805-4E0F-B9DD-783E38C0169C}"/>
    <cellStyle name="40% - 강조색3 2 2 2 2 2 2 5" xfId="53700" xr:uid="{7C47B854-E2EF-4E92-B0FB-376D2DC597C9}"/>
    <cellStyle name="40% - 강조색3 2 2 2 2 2 3" xfId="8239" xr:uid="{B1885B7B-621B-4012-ABA6-6F574470E485}"/>
    <cellStyle name="40% - 강조색3 2 2 2 2 2 3 2" xfId="19268" xr:uid="{E831918D-3E0C-482B-A719-EF1F0E20A604}"/>
    <cellStyle name="40% - 강조색3 2 2 2 2 2 3 2 2" xfId="41317" xr:uid="{0441AEF6-070F-454B-8090-F77A314B60CB}"/>
    <cellStyle name="40% - 강조색3 2 2 2 2 2 3 3" xfId="30297" xr:uid="{76D56CEB-2552-467C-AD89-870209C02DFA}"/>
    <cellStyle name="40% - 강조색3 2 2 2 2 2 4" xfId="13758" xr:uid="{88546D2C-4FE0-4AFC-BC84-904A01B2CA6E}"/>
    <cellStyle name="40% - 강조색3 2 2 2 2 2 4 2" xfId="35807" xr:uid="{D54145CC-5842-44A3-B9DB-5869DA35D1FE}"/>
    <cellStyle name="40% - 강조색3 2 2 2 2 2 5" xfId="24787" xr:uid="{2EA4FA9C-1B27-4FB4-A508-9C926D3CF0CD}"/>
    <cellStyle name="40% - 강조색3 2 2 2 2 2 6" xfId="50945" xr:uid="{951C863A-1BE0-4A06-95D4-4BF50C6AB251}"/>
    <cellStyle name="40% - 강조색3 2 2 2 2 3" xfId="4092" xr:uid="{9A94F9F0-9A77-4360-B83D-6BE8265F9C64}"/>
    <cellStyle name="40% - 강조색3 2 2 2 2 3 2" xfId="9618" xr:uid="{3D7FD826-1688-41E2-9717-A13806253EC4}"/>
    <cellStyle name="40% - 강조색3 2 2 2 2 3 2 2" xfId="20647" xr:uid="{EF0816A2-191B-4370-9E9C-B3D9FA76029C}"/>
    <cellStyle name="40% - 강조색3 2 2 2 2 3 2 2 2" xfId="42696" xr:uid="{7FA13D5D-5AE4-4898-88FF-7B6C0B9BAE51}"/>
    <cellStyle name="40% - 강조색3 2 2 2 2 3 2 3" xfId="31676" xr:uid="{0B6DC831-DB14-4818-9A5E-26183C595095}"/>
    <cellStyle name="40% - 강조색3 2 2 2 2 3 3" xfId="15137" xr:uid="{8CEA80DF-0170-404C-9593-2B0D22547296}"/>
    <cellStyle name="40% - 강조색3 2 2 2 2 3 3 2" xfId="37186" xr:uid="{941ECD02-946E-4B31-B133-260DD21B8FAD}"/>
    <cellStyle name="40% - 강조색3 2 2 2 2 3 4" xfId="26166" xr:uid="{680308D0-B49A-4941-9841-CD3D86032F11}"/>
    <cellStyle name="40% - 강조색3 2 2 2 2 3 5" xfId="52324" xr:uid="{74A907BF-5654-468C-B04F-CEEFDC1643C1}"/>
    <cellStyle name="40% - 강조색3 2 2 2 2 4" xfId="6863" xr:uid="{8B39D969-256D-4F6C-A3A8-7B6F116D7C6D}"/>
    <cellStyle name="40% - 강조색3 2 2 2 2 4 2" xfId="17892" xr:uid="{1E0D87AE-2A70-4C46-A596-E4555B21C24F}"/>
    <cellStyle name="40% - 강조색3 2 2 2 2 4 2 2" xfId="39941" xr:uid="{A9C5762E-F457-4961-BB3B-A5318C640F16}"/>
    <cellStyle name="40% - 강조색3 2 2 2 2 4 3" xfId="28921" xr:uid="{22FE6CF4-7BF8-4AF9-BF5C-EEBF18230F98}"/>
    <cellStyle name="40% - 강조색3 2 2 2 2 4 4" xfId="55077" xr:uid="{92897946-2530-4C49-8765-81E738FB98AA}"/>
    <cellStyle name="40% - 강조색3 2 2 2 2 5" xfId="12382" xr:uid="{8D109DC7-C00B-4050-B8B9-2314E7A4D570}"/>
    <cellStyle name="40% - 강조색3 2 2 2 2 5 2" xfId="34431" xr:uid="{2C8DF55D-4A66-42A5-BA64-FF26F31D1C9E}"/>
    <cellStyle name="40% - 강조색3 2 2 2 2 6" xfId="23411" xr:uid="{F4B40C2C-FE33-4503-BEE2-313ECBD4AD8B}"/>
    <cellStyle name="40% - 강조색3 2 2 2 2 7" xfId="49568" xr:uid="{FA5EFB0F-36A5-4480-BADE-C13923D94C13}"/>
    <cellStyle name="40% - 강조색3 2 2 2 3" xfId="2004" xr:uid="{B6090283-40B9-4761-8B05-56E91332E556}"/>
    <cellStyle name="40% - 강조색3 2 2 2 3 2" xfId="4780" xr:uid="{EEF63D91-8763-4744-8BF9-44645CD7E077}"/>
    <cellStyle name="40% - 강조색3 2 2 2 3 2 2" xfId="10306" xr:uid="{ECB9DF50-1FDB-49A8-BB19-AAFE9D2302B8}"/>
    <cellStyle name="40% - 강조색3 2 2 2 3 2 2 2" xfId="21335" xr:uid="{7FD5CDCF-3367-48C7-B0B9-A773DB6FA84F}"/>
    <cellStyle name="40% - 강조색3 2 2 2 3 2 2 2 2" xfId="43384" xr:uid="{5C358324-C7FA-4355-9C33-D8D3725C63FE}"/>
    <cellStyle name="40% - 강조색3 2 2 2 3 2 2 3" xfId="32364" xr:uid="{B791CABA-28E2-4825-A3F4-C9EDFA78AC8C}"/>
    <cellStyle name="40% - 강조색3 2 2 2 3 2 3" xfId="15825" xr:uid="{F1393697-D4D4-4957-A5ED-4552C27000C5}"/>
    <cellStyle name="40% - 강조색3 2 2 2 3 2 3 2" xfId="37874" xr:uid="{2FCA5B5B-CCE7-4EC7-AA2F-A735FD7CFBB6}"/>
    <cellStyle name="40% - 강조색3 2 2 2 3 2 4" xfId="26854" xr:uid="{1F564786-DE5D-4CE8-88A1-442FBEE5E50C}"/>
    <cellStyle name="40% - 강조색3 2 2 2 3 2 5" xfId="53012" xr:uid="{E317C642-E4BF-4C4D-9164-FEC91000D7A8}"/>
    <cellStyle name="40% - 강조색3 2 2 2 3 3" xfId="7551" xr:uid="{044B3B44-8653-4B9A-A4C2-C398600292A5}"/>
    <cellStyle name="40% - 강조색3 2 2 2 3 3 2" xfId="18580" xr:uid="{C19392D0-384B-43AB-9F43-E7C534A2B4DB}"/>
    <cellStyle name="40% - 강조색3 2 2 2 3 3 2 2" xfId="40629" xr:uid="{5442FFDD-2077-470C-B380-6359D531B51A}"/>
    <cellStyle name="40% - 강조색3 2 2 2 3 3 3" xfId="29609" xr:uid="{E3E61433-DC89-4AE4-862F-896E3A2E2B1C}"/>
    <cellStyle name="40% - 강조색3 2 2 2 3 4" xfId="13070" xr:uid="{F66BBFCD-D7A3-4531-BABF-65D9E72CB9EE}"/>
    <cellStyle name="40% - 강조색3 2 2 2 3 4 2" xfId="35119" xr:uid="{01D5D554-8091-40A6-A875-E49413980CDB}"/>
    <cellStyle name="40% - 강조색3 2 2 2 3 5" xfId="24099" xr:uid="{2FB55D0E-2AAC-4F88-A6C3-947D3F06FDF9}"/>
    <cellStyle name="40% - 강조색3 2 2 2 3 6" xfId="50257" xr:uid="{F5908681-12B2-4D9D-834C-5A97E6E3D356}"/>
    <cellStyle name="40% - 강조색3 2 2 2 4" xfId="3404" xr:uid="{15D527FD-9DAD-46B8-9A4C-3D76FD177E97}"/>
    <cellStyle name="40% - 강조색3 2 2 2 4 2" xfId="8930" xr:uid="{EAC9F1E4-289F-42E4-BBAF-CFC13F3094E0}"/>
    <cellStyle name="40% - 강조색3 2 2 2 4 2 2" xfId="19959" xr:uid="{23628569-598A-4EF0-A031-E3C2C445E327}"/>
    <cellStyle name="40% - 강조색3 2 2 2 4 2 2 2" xfId="42008" xr:uid="{693F353E-7317-47D5-BB01-38ECF281A384}"/>
    <cellStyle name="40% - 강조색3 2 2 2 4 2 3" xfId="30988" xr:uid="{F42DB1DF-B5E4-4F7B-BDF2-4AF0DB7A815E}"/>
    <cellStyle name="40% - 강조색3 2 2 2 4 3" xfId="14449" xr:uid="{DFAE6131-88F2-4D61-B846-4A8ABC3EDA83}"/>
    <cellStyle name="40% - 강조색3 2 2 2 4 3 2" xfId="36498" xr:uid="{B129596F-2836-4184-BDD0-A7D939DE894C}"/>
    <cellStyle name="40% - 강조색3 2 2 2 4 4" xfId="25478" xr:uid="{DD42C0E4-22C4-4B4B-9678-338B29D43F76}"/>
    <cellStyle name="40% - 강조색3 2 2 2 4 5" xfId="51636" xr:uid="{F8A19945-DB40-4D52-BF40-978B063BAFF5}"/>
    <cellStyle name="40% - 강조색3 2 2 2 5" xfId="6175" xr:uid="{418F0128-D1E3-4FE6-AD57-D1BC82B1503D}"/>
    <cellStyle name="40% - 강조색3 2 2 2 5 2" xfId="17204" xr:uid="{003C628A-D2DE-41E2-8A30-B120E51C2B85}"/>
    <cellStyle name="40% - 강조색3 2 2 2 5 2 2" xfId="39253" xr:uid="{37FC180E-FFDD-4332-BBB7-30491B8AA9CB}"/>
    <cellStyle name="40% - 강조색3 2 2 2 5 3" xfId="28233" xr:uid="{BBE3D8A9-E9AF-46BA-9BE0-25C80E707DE8}"/>
    <cellStyle name="40% - 강조색3 2 2 2 5 4" xfId="54389" xr:uid="{5CBDBE6B-65CA-49C5-AD1C-E7A9E2D9417C}"/>
    <cellStyle name="40% - 강조색3 2 2 2 6" xfId="11694" xr:uid="{94DDDB41-D792-4B61-9A12-68B09D260D88}"/>
    <cellStyle name="40% - 강조색3 2 2 2 6 2" xfId="33743" xr:uid="{699805A0-7CDC-4033-9CBF-8B651484106F}"/>
    <cellStyle name="40% - 강조색3 2 2 2 7" xfId="22723" xr:uid="{EE53970D-E66B-46CD-A60A-7B621FA150F2}"/>
    <cellStyle name="40% - 강조색3 2 2 2 8" xfId="48880" xr:uid="{B987B4AF-05AA-4819-8E69-3FB044056FE0}"/>
    <cellStyle name="40% - 강조색3 2 2 3" xfId="956" xr:uid="{D6E59547-D0E6-4072-BF5A-C1C11702B8A9}"/>
    <cellStyle name="40% - 강조색3 2 2 3 2" xfId="2350" xr:uid="{F9C7F2E4-9765-4B5B-BC9C-231F3EE00FAD}"/>
    <cellStyle name="40% - 강조색3 2 2 3 2 2" xfId="5126" xr:uid="{F3C66467-F890-4636-BFA0-3EFDC7EACF71}"/>
    <cellStyle name="40% - 강조색3 2 2 3 2 2 2" xfId="10652" xr:uid="{51750E28-4426-4A5D-BEA7-53145F88C098}"/>
    <cellStyle name="40% - 강조색3 2 2 3 2 2 2 2" xfId="21681" xr:uid="{2901D54A-E778-4FC3-9A92-CB6A068AA057}"/>
    <cellStyle name="40% - 강조색3 2 2 3 2 2 2 2 2" xfId="43730" xr:uid="{6C775FE6-9538-47D6-B9AC-C27F2CFAA348}"/>
    <cellStyle name="40% - 강조색3 2 2 3 2 2 2 3" xfId="32710" xr:uid="{B14496F3-E347-4DB3-AA95-E852E4D592F9}"/>
    <cellStyle name="40% - 강조색3 2 2 3 2 2 3" xfId="16171" xr:uid="{78614455-226F-45F2-9120-16225E1BD71F}"/>
    <cellStyle name="40% - 강조색3 2 2 3 2 2 3 2" xfId="38220" xr:uid="{11AF53D0-012F-4EAA-A3C6-876136D4C329}"/>
    <cellStyle name="40% - 강조색3 2 2 3 2 2 4" xfId="27200" xr:uid="{1927D0F8-8DEE-4504-AD48-02A64DD5B4FF}"/>
    <cellStyle name="40% - 강조색3 2 2 3 2 2 5" xfId="53358" xr:uid="{9A1D67F7-DDD3-44E6-9BB0-CBB69F8CEF58}"/>
    <cellStyle name="40% - 강조색3 2 2 3 2 3" xfId="7897" xr:uid="{CA191C3D-DD6D-4FC8-BF0D-9B295B0397A2}"/>
    <cellStyle name="40% - 강조색3 2 2 3 2 3 2" xfId="18926" xr:uid="{83AC3D8C-C49D-4507-B63A-C6AC06D42ADA}"/>
    <cellStyle name="40% - 강조색3 2 2 3 2 3 2 2" xfId="40975" xr:uid="{C85E3D9C-F48C-44CB-BA74-640B74757613}"/>
    <cellStyle name="40% - 강조색3 2 2 3 2 3 3" xfId="29955" xr:uid="{C37EB4F5-C0A7-48B1-9897-2189C018F7CF}"/>
    <cellStyle name="40% - 강조색3 2 2 3 2 4" xfId="13416" xr:uid="{FC6188FE-7AA3-4736-B8DA-4E65543309FD}"/>
    <cellStyle name="40% - 강조색3 2 2 3 2 4 2" xfId="35465" xr:uid="{F8961F4C-C660-4AC2-A934-0CCE41BD7D0D}"/>
    <cellStyle name="40% - 강조색3 2 2 3 2 5" xfId="24445" xr:uid="{7FE2F35D-A0DC-4F15-89A3-96A25569892B}"/>
    <cellStyle name="40% - 강조색3 2 2 3 2 6" xfId="50603" xr:uid="{DDE8BC32-0FE8-4EE6-8AAD-EEBCB9047606}"/>
    <cellStyle name="40% - 강조색3 2 2 3 3" xfId="3750" xr:uid="{F55DC1F8-1386-41D7-938E-C77AD21E14CA}"/>
    <cellStyle name="40% - 강조색3 2 2 3 3 2" xfId="9276" xr:uid="{936A6DC5-37D3-4DF1-A54F-B2181DF1FC7D}"/>
    <cellStyle name="40% - 강조색3 2 2 3 3 2 2" xfId="20305" xr:uid="{F6516399-09A1-4714-A674-0FF765DEAFEB}"/>
    <cellStyle name="40% - 강조색3 2 2 3 3 2 2 2" xfId="42354" xr:uid="{5B901955-3B61-4A9F-8382-08E188A82803}"/>
    <cellStyle name="40% - 강조색3 2 2 3 3 2 3" xfId="31334" xr:uid="{5C6E4280-1663-4A03-A5FF-876BF4E75294}"/>
    <cellStyle name="40% - 강조색3 2 2 3 3 3" xfId="14795" xr:uid="{DDBB4C16-3D28-4C60-B561-5CDFFAEFB697}"/>
    <cellStyle name="40% - 강조색3 2 2 3 3 3 2" xfId="36844" xr:uid="{424068A0-5D58-4A86-BBA4-3084E226010C}"/>
    <cellStyle name="40% - 강조색3 2 2 3 3 4" xfId="25824" xr:uid="{CD23583F-5BBA-4916-9537-2016806829C5}"/>
    <cellStyle name="40% - 강조색3 2 2 3 3 5" xfId="51982" xr:uid="{399146D6-E913-4270-A370-E2491ED9F75C}"/>
    <cellStyle name="40% - 강조색3 2 2 3 4" xfId="6521" xr:uid="{5DEF4556-E15B-4EBE-B4B7-D60054CB2A3E}"/>
    <cellStyle name="40% - 강조색3 2 2 3 4 2" xfId="17550" xr:uid="{2EDF28AD-50EA-45A3-8043-84F83A4EAF61}"/>
    <cellStyle name="40% - 강조색3 2 2 3 4 2 2" xfId="39599" xr:uid="{8C85AA8C-D699-46C0-9A8C-EA512F383DF1}"/>
    <cellStyle name="40% - 강조색3 2 2 3 4 3" xfId="28579" xr:uid="{608DD82B-2D61-469A-B239-FEC97A69A2D7}"/>
    <cellStyle name="40% - 강조색3 2 2 3 4 4" xfId="54735" xr:uid="{9230C585-3D16-4949-AEAD-A50684850B67}"/>
    <cellStyle name="40% - 강조색3 2 2 3 5" xfId="12040" xr:uid="{282AEE10-9309-4BB0-AB8E-F03C3AA43795}"/>
    <cellStyle name="40% - 강조색3 2 2 3 5 2" xfId="34089" xr:uid="{4C4168C7-ED22-4E3F-898F-EBA913DFB21D}"/>
    <cellStyle name="40% - 강조색3 2 2 3 6" xfId="23069" xr:uid="{0F93DE30-CFA3-4584-BC57-862773463BD0}"/>
    <cellStyle name="40% - 강조색3 2 2 3 7" xfId="49226" xr:uid="{2AC3C3B2-D046-4B1B-B9D3-6FFA0A5FF9F7}"/>
    <cellStyle name="40% - 강조색3 2 2 4" xfId="1662" xr:uid="{B3360ED4-4884-4546-9AA1-F946CA61DF34}"/>
    <cellStyle name="40% - 강조색3 2 2 4 2" xfId="4438" xr:uid="{1F132F4D-7000-4BE7-8ED7-1A572F140286}"/>
    <cellStyle name="40% - 강조색3 2 2 4 2 2" xfId="9964" xr:uid="{E59F997C-907A-4BE1-B2A1-0F7F1799CFD5}"/>
    <cellStyle name="40% - 강조색3 2 2 4 2 2 2" xfId="20993" xr:uid="{B30625DF-67B2-407D-8290-C7C48ABBD392}"/>
    <cellStyle name="40% - 강조색3 2 2 4 2 2 2 2" xfId="43042" xr:uid="{3E89739E-FC6B-47BF-B292-D9E7AF5E6798}"/>
    <cellStyle name="40% - 강조색3 2 2 4 2 2 3" xfId="32022" xr:uid="{0DB3B76B-B02A-46CC-A771-3565CBE0686E}"/>
    <cellStyle name="40% - 강조색3 2 2 4 2 3" xfId="15483" xr:uid="{54B6FDB0-E319-4394-90AB-8F6C80F6C3B8}"/>
    <cellStyle name="40% - 강조색3 2 2 4 2 3 2" xfId="37532" xr:uid="{C7187438-75CA-4910-89B2-871ACFED7261}"/>
    <cellStyle name="40% - 강조색3 2 2 4 2 4" xfId="26512" xr:uid="{EB559C59-10F6-46DE-8B88-AD7B7252527A}"/>
    <cellStyle name="40% - 강조색3 2 2 4 2 5" xfId="52670" xr:uid="{0DA44891-8A48-41FC-8CE3-BF3734BADD2E}"/>
    <cellStyle name="40% - 강조색3 2 2 4 3" xfId="7209" xr:uid="{15AFDB5D-DAC2-4C3F-A5EE-A7EC49D6DA21}"/>
    <cellStyle name="40% - 강조색3 2 2 4 3 2" xfId="18238" xr:uid="{F63DA252-F8BC-471B-A000-662979DBDA1B}"/>
    <cellStyle name="40% - 강조색3 2 2 4 3 2 2" xfId="40287" xr:uid="{567838A9-A328-4A7B-8DAF-C51D048DCDF8}"/>
    <cellStyle name="40% - 강조색3 2 2 4 3 3" xfId="29267" xr:uid="{5085E28A-0193-4B16-AE68-0628E42596DB}"/>
    <cellStyle name="40% - 강조색3 2 2 4 4" xfId="12728" xr:uid="{D091F61B-B19A-429D-A278-FF09E667E5C3}"/>
    <cellStyle name="40% - 강조색3 2 2 4 4 2" xfId="34777" xr:uid="{6E5858B7-5A9F-4462-810D-4C4FC0990532}"/>
    <cellStyle name="40% - 강조색3 2 2 4 5" xfId="23757" xr:uid="{E72DEA59-7FA8-4E49-93D3-B843F4709AC4}"/>
    <cellStyle name="40% - 강조색3 2 2 4 6" xfId="49915" xr:uid="{2EF07C9E-2D08-44BF-BCA9-C4286CB8B25C}"/>
    <cellStyle name="40% - 강조색3 2 2 5" xfId="3062" xr:uid="{7C24B5F8-E53E-40D4-A627-2837AC20B28B}"/>
    <cellStyle name="40% - 강조색3 2 2 5 2" xfId="8588" xr:uid="{B9CD88A0-7910-4A14-9433-83977C64074D}"/>
    <cellStyle name="40% - 강조색3 2 2 5 2 2" xfId="19617" xr:uid="{CE2656AC-2E35-428A-B326-D572ED4B8D77}"/>
    <cellStyle name="40% - 강조색3 2 2 5 2 2 2" xfId="41666" xr:uid="{65620CBC-0CC2-464C-BA76-20CC0675629D}"/>
    <cellStyle name="40% - 강조색3 2 2 5 2 3" xfId="30646" xr:uid="{06B5A215-5CAF-4D8B-8AA5-494483E87871}"/>
    <cellStyle name="40% - 강조색3 2 2 5 3" xfId="14107" xr:uid="{309844A7-B0ED-43F3-BF8D-2F5B6CB3E4C1}"/>
    <cellStyle name="40% - 강조색3 2 2 5 3 2" xfId="36156" xr:uid="{818B3583-3D47-43EC-A981-8DCA3CFB0FA7}"/>
    <cellStyle name="40% - 강조색3 2 2 5 4" xfId="25136" xr:uid="{0E1B8BAE-DF85-41FB-B375-566F6FFEC45C}"/>
    <cellStyle name="40% - 강조색3 2 2 5 5" xfId="51294" xr:uid="{151A2756-921A-4CEE-9E7A-CE7C1429473F}"/>
    <cellStyle name="40% - 강조색3 2 2 6" xfId="5833" xr:uid="{D581D4C9-2730-4E5A-B3BB-2265C7F74F34}"/>
    <cellStyle name="40% - 강조색3 2 2 6 2" xfId="16862" xr:uid="{F18B32D3-E262-45FB-A5D8-2C57EA353BE0}"/>
    <cellStyle name="40% - 강조색3 2 2 6 2 2" xfId="38911" xr:uid="{EAEC5A04-F4BD-4C0A-A1C5-D456A405E305}"/>
    <cellStyle name="40% - 강조색3 2 2 6 3" xfId="27891" xr:uid="{B0DEE13C-4ABE-4F2D-9047-0586A6D2D18D}"/>
    <cellStyle name="40% - 강조색3 2 2 6 4" xfId="54048" xr:uid="{F510A539-FF9A-4EDE-8C0F-448E67BEE269}"/>
    <cellStyle name="40% - 강조색3 2 2 7" xfId="11352" xr:uid="{381340E9-0F24-4CD5-B2F0-F2538E94F0B3}"/>
    <cellStyle name="40% - 강조색3 2 2 7 2" xfId="33401" xr:uid="{7DB2D522-220D-4857-9CA1-40F1EC28B1D4}"/>
    <cellStyle name="40% - 강조색3 2 2 8" xfId="22381" xr:uid="{5FB5853D-4FCD-4FBB-8A38-9F6F0C599FA3}"/>
    <cellStyle name="40% - 강조색3 2 2 9" xfId="48539" xr:uid="{65E3901A-F46E-4843-9660-DC429A5D7517}"/>
    <cellStyle name="40% - 강조색3 2 3" xfId="432" xr:uid="{00000000-0005-0000-0000-00008A010000}"/>
    <cellStyle name="40% - 강조색3 2 3 2" xfId="1169" xr:uid="{65AA125C-30B4-456D-B680-BA32B5E34943}"/>
    <cellStyle name="40% - 강조색3 2 3 2 2" xfId="2563" xr:uid="{7DD69A72-FE29-4298-824E-F1CA297007C7}"/>
    <cellStyle name="40% - 강조색3 2 3 2 2 2" xfId="5339" xr:uid="{E4BDA4A7-0C9D-4482-A67F-6A931918696E}"/>
    <cellStyle name="40% - 강조색3 2 3 2 2 2 2" xfId="10865" xr:uid="{BB9501A1-E30D-47E7-BEA0-053DDAFE1AC4}"/>
    <cellStyle name="40% - 강조색3 2 3 2 2 2 2 2" xfId="21894" xr:uid="{0B61FAA4-1961-4D61-8172-603EC356021D}"/>
    <cellStyle name="40% - 강조색3 2 3 2 2 2 2 2 2" xfId="43943" xr:uid="{F1E0AFCC-5E59-4A44-8D05-391145B0F146}"/>
    <cellStyle name="40% - 강조색3 2 3 2 2 2 2 3" xfId="32923" xr:uid="{70D98F64-7FDB-4C46-9F0F-6304FF688A08}"/>
    <cellStyle name="40% - 강조색3 2 3 2 2 2 3" xfId="16384" xr:uid="{58C91131-9D82-487E-846A-74BA4F3D1E07}"/>
    <cellStyle name="40% - 강조색3 2 3 2 2 2 3 2" xfId="38433" xr:uid="{222F3BBD-63CD-4CCF-AF26-E6A75C83FB4F}"/>
    <cellStyle name="40% - 강조색3 2 3 2 2 2 4" xfId="27413" xr:uid="{1B8DD28D-BFAB-43E3-AC82-E0CD78A53CA0}"/>
    <cellStyle name="40% - 강조색3 2 3 2 2 2 5" xfId="53571" xr:uid="{88657749-C69F-463E-9AC3-B70F33084BBC}"/>
    <cellStyle name="40% - 강조색3 2 3 2 2 3" xfId="8110" xr:uid="{5812CB8C-EE95-44B2-B90A-372FC868F920}"/>
    <cellStyle name="40% - 강조색3 2 3 2 2 3 2" xfId="19139" xr:uid="{A64640A8-155E-4C6F-85D6-E011FDE8CACC}"/>
    <cellStyle name="40% - 강조색3 2 3 2 2 3 2 2" xfId="41188" xr:uid="{E0E82A58-0B30-4FA2-8312-328B74079D79}"/>
    <cellStyle name="40% - 강조색3 2 3 2 2 3 3" xfId="30168" xr:uid="{EC5A6BA2-A6FF-4FC4-B5A1-0246865F51CE}"/>
    <cellStyle name="40% - 강조색3 2 3 2 2 4" xfId="13629" xr:uid="{07B0DF8B-2038-41AB-BCF1-2771668B677A}"/>
    <cellStyle name="40% - 강조색3 2 3 2 2 4 2" xfId="35678" xr:uid="{45D83A5C-E8CD-4A62-971C-A86B9C8397F6}"/>
    <cellStyle name="40% - 강조색3 2 3 2 2 5" xfId="24658" xr:uid="{6A8E4AB2-6A9E-4691-9A2D-CFC97ED7E8AB}"/>
    <cellStyle name="40% - 강조색3 2 3 2 2 6" xfId="50816" xr:uid="{162FDEA7-9C4A-4273-AED8-D1F55285F412}"/>
    <cellStyle name="40% - 강조색3 2 3 2 3" xfId="3963" xr:uid="{88A77B2F-E664-41E7-AAF9-F876DEFAF0E5}"/>
    <cellStyle name="40% - 강조색3 2 3 2 3 2" xfId="9489" xr:uid="{BAAF8CFC-7BF3-4AA4-9572-7AAA12C72DC1}"/>
    <cellStyle name="40% - 강조색3 2 3 2 3 2 2" xfId="20518" xr:uid="{89681C0F-7853-406F-8D6D-9162924E73F7}"/>
    <cellStyle name="40% - 강조색3 2 3 2 3 2 2 2" xfId="42567" xr:uid="{B386C87F-C79F-4668-B9D8-9EF1CBC45A69}"/>
    <cellStyle name="40% - 강조색3 2 3 2 3 2 3" xfId="31547" xr:uid="{3FA695A1-1EFB-4660-8470-4C2DDC03CD40}"/>
    <cellStyle name="40% - 강조색3 2 3 2 3 3" xfId="15008" xr:uid="{5164A8D1-0D66-458A-8CF5-FEC5C4FA5F11}"/>
    <cellStyle name="40% - 강조색3 2 3 2 3 3 2" xfId="37057" xr:uid="{077365BB-287E-4308-9244-6AF7214915AB}"/>
    <cellStyle name="40% - 강조색3 2 3 2 3 4" xfId="26037" xr:uid="{BBBDFA19-BFCA-44A8-BDEC-1769C558A25E}"/>
    <cellStyle name="40% - 강조색3 2 3 2 3 5" xfId="52195" xr:uid="{D78BD966-89C2-4C23-B476-986FB6F47648}"/>
    <cellStyle name="40% - 강조색3 2 3 2 4" xfId="6734" xr:uid="{8C92A686-FA07-4FC4-A4E5-A9C9BAA89484}"/>
    <cellStyle name="40% - 강조색3 2 3 2 4 2" xfId="17763" xr:uid="{8B51A41D-821F-4AA1-855B-D5E701670456}"/>
    <cellStyle name="40% - 강조색3 2 3 2 4 2 2" xfId="39812" xr:uid="{1594A773-D697-458D-83E7-A3BC11925F72}"/>
    <cellStyle name="40% - 강조색3 2 3 2 4 3" xfId="28792" xr:uid="{9606CCE6-7683-4825-A19A-31186BC33E1E}"/>
    <cellStyle name="40% - 강조색3 2 3 2 4 4" xfId="54948" xr:uid="{B822BE8C-4968-4984-A4E2-4D72E1ED17D5}"/>
    <cellStyle name="40% - 강조색3 2 3 2 5" xfId="12253" xr:uid="{005A4B66-DD7E-4A6B-BA29-38B54BF4A2AD}"/>
    <cellStyle name="40% - 강조색3 2 3 2 5 2" xfId="34302" xr:uid="{BE274088-F5B6-4FDB-B478-4D05E94FA348}"/>
    <cellStyle name="40% - 강조색3 2 3 2 6" xfId="23282" xr:uid="{A18373F5-7ACD-4033-BBCE-45843329CB93}"/>
    <cellStyle name="40% - 강조색3 2 3 2 7" xfId="49439" xr:uid="{92B1BD2F-EAB1-4FFE-B71D-3471443B2EA7}"/>
    <cellStyle name="40% - 강조색3 2 3 3" xfId="1875" xr:uid="{893BA629-BB57-43D7-B22C-9B128D4B2A16}"/>
    <cellStyle name="40% - 강조색3 2 3 3 2" xfId="4651" xr:uid="{9265C1D4-7937-42C1-8C5D-A15D49429459}"/>
    <cellStyle name="40% - 강조색3 2 3 3 2 2" xfId="10177" xr:uid="{746CA26D-F5A4-4AE2-9BE0-BF9F6FE9523C}"/>
    <cellStyle name="40% - 강조색3 2 3 3 2 2 2" xfId="21206" xr:uid="{9D35D915-076D-4798-BA46-E390758F50FA}"/>
    <cellStyle name="40% - 강조색3 2 3 3 2 2 2 2" xfId="43255" xr:uid="{003CE1B4-DD72-4DD3-AF8B-B95F0BCF01FA}"/>
    <cellStyle name="40% - 강조색3 2 3 3 2 2 3" xfId="32235" xr:uid="{7EAA3049-4D51-43D7-B314-0F21E9D38DAA}"/>
    <cellStyle name="40% - 강조색3 2 3 3 2 3" xfId="15696" xr:uid="{B167C42B-B9B4-4431-A031-F9EDFB935FC6}"/>
    <cellStyle name="40% - 강조색3 2 3 3 2 3 2" xfId="37745" xr:uid="{1DCB3361-CE72-4C4E-BCF3-99CE6BEA48F1}"/>
    <cellStyle name="40% - 강조색3 2 3 3 2 4" xfId="26725" xr:uid="{2E7AA172-DC4E-491C-A58C-BAD73ADDEA67}"/>
    <cellStyle name="40% - 강조색3 2 3 3 2 5" xfId="52883" xr:uid="{E24ED457-23B3-4AD0-9785-24A85D4FB5BC}"/>
    <cellStyle name="40% - 강조색3 2 3 3 3" xfId="7422" xr:uid="{843F20D0-BE8A-49EC-A053-1CCDF1CCF5A0}"/>
    <cellStyle name="40% - 강조색3 2 3 3 3 2" xfId="18451" xr:uid="{0959B1DE-820E-440E-993E-BD001997ADD9}"/>
    <cellStyle name="40% - 강조색3 2 3 3 3 2 2" xfId="40500" xr:uid="{57C8D835-538D-4F4B-8A71-A2223ECA6AC7}"/>
    <cellStyle name="40% - 강조색3 2 3 3 3 3" xfId="29480" xr:uid="{2EF6AC6C-A4A6-4E33-81B9-0B1E1A9F704D}"/>
    <cellStyle name="40% - 강조색3 2 3 3 4" xfId="12941" xr:uid="{C78703A3-12D9-4D11-B7AB-E1C9CCA1687E}"/>
    <cellStyle name="40% - 강조색3 2 3 3 4 2" xfId="34990" xr:uid="{E59B6B67-3B16-4E26-B936-E182089ADCA1}"/>
    <cellStyle name="40% - 강조색3 2 3 3 5" xfId="23970" xr:uid="{8C9D9262-2586-4C4A-997E-ACE2297E0F76}"/>
    <cellStyle name="40% - 강조색3 2 3 3 6" xfId="50128" xr:uid="{FD87B272-BA92-465C-99C5-39D3397788B1}"/>
    <cellStyle name="40% - 강조색3 2 3 4" xfId="3275" xr:uid="{614AD84C-C0B0-467F-B439-EFBDA3069EBF}"/>
    <cellStyle name="40% - 강조색3 2 3 4 2" xfId="8801" xr:uid="{D3510967-32F0-477D-9EF8-F4CACBF75522}"/>
    <cellStyle name="40% - 강조색3 2 3 4 2 2" xfId="19830" xr:uid="{DD8FA21A-1EEE-4BA5-B090-B47661C0070E}"/>
    <cellStyle name="40% - 강조색3 2 3 4 2 2 2" xfId="41879" xr:uid="{F6D462C0-1708-48EA-869C-203ABDBDF3FB}"/>
    <cellStyle name="40% - 강조색3 2 3 4 2 3" xfId="30859" xr:uid="{E6E5CC53-48B8-4700-8399-F94585D5C7C5}"/>
    <cellStyle name="40% - 강조색3 2 3 4 3" xfId="14320" xr:uid="{16D6B07C-6999-4310-B01A-5F60C510002A}"/>
    <cellStyle name="40% - 강조색3 2 3 4 3 2" xfId="36369" xr:uid="{2D09E9EA-A1A4-4FFC-83CF-7009CA70BB63}"/>
    <cellStyle name="40% - 강조색3 2 3 4 4" xfId="25349" xr:uid="{B4600098-23BC-4F82-B93C-8F2F09758500}"/>
    <cellStyle name="40% - 강조색3 2 3 4 5" xfId="51507" xr:uid="{AE0FF576-5AAB-4B96-9893-ABEE324F73B1}"/>
    <cellStyle name="40% - 강조색3 2 3 5" xfId="6046" xr:uid="{DA8CE54E-8905-4C4B-8A8D-2BB661DDCA8C}"/>
    <cellStyle name="40% - 강조색3 2 3 5 2" xfId="17075" xr:uid="{D2DE2333-B485-4CF7-9262-C6C8F2B60EC0}"/>
    <cellStyle name="40% - 강조색3 2 3 5 2 2" xfId="39124" xr:uid="{EEA452E1-8774-48D6-BAE9-6041E2AD79B3}"/>
    <cellStyle name="40% - 강조색3 2 3 5 3" xfId="28104" xr:uid="{F99B04C1-5450-443C-95B9-2001D0FE4B2C}"/>
    <cellStyle name="40% - 강조색3 2 3 5 4" xfId="54260" xr:uid="{6F443E84-E03E-4BDC-80BC-A9AAAD1C0551}"/>
    <cellStyle name="40% - 강조색3 2 3 6" xfId="11565" xr:uid="{1F565438-214F-4227-A212-A16C4E318990}"/>
    <cellStyle name="40% - 강조색3 2 3 6 2" xfId="33614" xr:uid="{4C7601B2-0BEC-4F3D-9576-3A8947250BD2}"/>
    <cellStyle name="40% - 강조색3 2 3 7" xfId="22594" xr:uid="{65EFE2E5-BB06-4EDC-A36B-214DD3CF6CC5}"/>
    <cellStyle name="40% - 강조색3 2 3 8" xfId="48751" xr:uid="{52D6BE71-98D5-44DA-B54D-F0600244439B}"/>
    <cellStyle name="40% - 강조색3 2 4" xfId="827" xr:uid="{F472B131-C66F-459F-8FDD-8DBBFDD1C7F2}"/>
    <cellStyle name="40% - 강조색3 2 4 2" xfId="2221" xr:uid="{89CABC3B-6F38-496D-8A66-4A2F2B424540}"/>
    <cellStyle name="40% - 강조색3 2 4 2 2" xfId="4997" xr:uid="{0FE0C190-85E5-4871-8839-F4A619EE8A6D}"/>
    <cellStyle name="40% - 강조색3 2 4 2 2 2" xfId="10523" xr:uid="{C0B11B0B-6A97-4269-ADFD-C118087B2C6E}"/>
    <cellStyle name="40% - 강조색3 2 4 2 2 2 2" xfId="21552" xr:uid="{D1CD3833-109F-42F4-A1E2-F88305470D3A}"/>
    <cellStyle name="40% - 강조색3 2 4 2 2 2 2 2" xfId="43601" xr:uid="{C55FBAE7-D0AA-492D-997E-325E75CA6D4F}"/>
    <cellStyle name="40% - 강조색3 2 4 2 2 2 3" xfId="32581" xr:uid="{B613D39C-A127-4EF7-A372-8699F6A6EBAF}"/>
    <cellStyle name="40% - 강조색3 2 4 2 2 3" xfId="16042" xr:uid="{666DC8EA-1FD1-404C-87C5-2DB348C105BF}"/>
    <cellStyle name="40% - 강조색3 2 4 2 2 3 2" xfId="38091" xr:uid="{AE7493AD-8298-4CA0-B03B-49D425EC4F26}"/>
    <cellStyle name="40% - 강조색3 2 4 2 2 4" xfId="27071" xr:uid="{A722D769-A450-4EB8-B0CB-DCAEF0A449FA}"/>
    <cellStyle name="40% - 강조색3 2 4 2 2 5" xfId="53229" xr:uid="{310C5773-E174-4599-BF9A-9940271D69E9}"/>
    <cellStyle name="40% - 강조색3 2 4 2 3" xfId="7768" xr:uid="{D4182C94-D33E-4924-81A6-1CD59C852808}"/>
    <cellStyle name="40% - 강조색3 2 4 2 3 2" xfId="18797" xr:uid="{E5FB14EE-B61A-4DED-8C9F-72A07256E65E}"/>
    <cellStyle name="40% - 강조색3 2 4 2 3 2 2" xfId="40846" xr:uid="{F40D5C54-DCAB-4612-9119-B632D519C8B9}"/>
    <cellStyle name="40% - 강조색3 2 4 2 3 3" xfId="29826" xr:uid="{18063F98-A09E-4152-B798-812BE54CB012}"/>
    <cellStyle name="40% - 강조색3 2 4 2 4" xfId="13287" xr:uid="{75BF7CF2-AAED-42FF-9CBB-C0EE81C8BADD}"/>
    <cellStyle name="40% - 강조색3 2 4 2 4 2" xfId="35336" xr:uid="{6F38A2F1-7660-42BB-8E30-30383942583F}"/>
    <cellStyle name="40% - 강조색3 2 4 2 5" xfId="24316" xr:uid="{2C92F0BB-FD7D-4DFC-ABE9-D37FBEE06019}"/>
    <cellStyle name="40% - 강조색3 2 4 2 6" xfId="50474" xr:uid="{CCF05463-4031-4D77-83F8-B32F01564C97}"/>
    <cellStyle name="40% - 강조색3 2 4 3" xfId="3621" xr:uid="{E6C30FDD-54C4-495B-9FC0-CAE240CE074B}"/>
    <cellStyle name="40% - 강조색3 2 4 3 2" xfId="9147" xr:uid="{ABCB111E-451A-47D2-8F76-02276413362A}"/>
    <cellStyle name="40% - 강조색3 2 4 3 2 2" xfId="20176" xr:uid="{8C707688-42C6-4AFC-BEDE-C36AD088283E}"/>
    <cellStyle name="40% - 강조색3 2 4 3 2 2 2" xfId="42225" xr:uid="{2F6BE27A-2FC9-4E9C-AA41-15100AD1D521}"/>
    <cellStyle name="40% - 강조색3 2 4 3 2 3" xfId="31205" xr:uid="{63C4EB93-8483-4E37-AD53-64BE12D796BA}"/>
    <cellStyle name="40% - 강조색3 2 4 3 3" xfId="14666" xr:uid="{8CABD585-33F1-4130-8F68-D7628D1F8142}"/>
    <cellStyle name="40% - 강조색3 2 4 3 3 2" xfId="36715" xr:uid="{62DBE508-2AB0-4C50-9DD1-CA39FDCAA650}"/>
    <cellStyle name="40% - 강조색3 2 4 3 4" xfId="25695" xr:uid="{71C2CE3B-0B96-4CC0-9C44-2ACBB8DF81AF}"/>
    <cellStyle name="40% - 강조색3 2 4 3 5" xfId="51853" xr:uid="{EBF14676-C08B-4044-A849-EF54A8514306}"/>
    <cellStyle name="40% - 강조색3 2 4 4" xfId="6392" xr:uid="{26DDFC44-D467-4717-8775-245CE811042E}"/>
    <cellStyle name="40% - 강조색3 2 4 4 2" xfId="17421" xr:uid="{44263F27-857A-44D8-8CF6-E99352F4CBD8}"/>
    <cellStyle name="40% - 강조색3 2 4 4 2 2" xfId="39470" xr:uid="{DBCABB6B-BF2B-4104-9594-E4DE61529623}"/>
    <cellStyle name="40% - 강조색3 2 4 4 3" xfId="28450" xr:uid="{F30E3540-045B-43FC-BF1A-4B97A2433ED3}"/>
    <cellStyle name="40% - 강조색3 2 4 4 4" xfId="54606" xr:uid="{13F3EDEA-CC26-4AE2-8DB5-68A588C437EB}"/>
    <cellStyle name="40% - 강조색3 2 4 5" xfId="11911" xr:uid="{3226B3FE-B609-4DED-A009-F7B54E997EE4}"/>
    <cellStyle name="40% - 강조색3 2 4 5 2" xfId="33960" xr:uid="{2431FF24-AFD5-4AD8-AE0F-DF92686768E3}"/>
    <cellStyle name="40% - 강조색3 2 4 6" xfId="22940" xr:uid="{2E54D3A1-C652-46A7-A68C-D48A33A64BD3}"/>
    <cellStyle name="40% - 강조색3 2 4 7" xfId="49097" xr:uid="{3C96C06F-2E18-426A-8D40-933361D567AE}"/>
    <cellStyle name="40% - 강조색3 2 5" xfId="1533" xr:uid="{AD001EF9-FCEE-4F10-A0BE-8676422E27EE}"/>
    <cellStyle name="40% - 강조색3 2 5 2" xfId="4309" xr:uid="{62DEAC94-0414-4462-A13C-FB34316DA495}"/>
    <cellStyle name="40% - 강조색3 2 5 2 2" xfId="9835" xr:uid="{F2ABB37E-A747-4845-8AC1-F44C937A380B}"/>
    <cellStyle name="40% - 강조색3 2 5 2 2 2" xfId="20864" xr:uid="{A2504C1C-38D0-4FEC-98F9-6462325C2A09}"/>
    <cellStyle name="40% - 강조색3 2 5 2 2 2 2" xfId="42913" xr:uid="{EFE545D9-9E87-4AF9-A409-F88A14DFC593}"/>
    <cellStyle name="40% - 강조색3 2 5 2 2 3" xfId="31893" xr:uid="{A5652A65-86E1-4AC7-9C4B-37DA65871EA7}"/>
    <cellStyle name="40% - 강조색3 2 5 2 3" xfId="15354" xr:uid="{80845614-EC3B-4273-BDFA-19836D72F350}"/>
    <cellStyle name="40% - 강조색3 2 5 2 3 2" xfId="37403" xr:uid="{807DBECE-89AA-484A-9A88-DBD13FDA691A}"/>
    <cellStyle name="40% - 강조색3 2 5 2 4" xfId="26383" xr:uid="{21211F79-E930-4F1D-97B1-0479955DBC8B}"/>
    <cellStyle name="40% - 강조색3 2 5 2 5" xfId="52541" xr:uid="{D6543106-A3F8-49D6-9685-106EDA2DA223}"/>
    <cellStyle name="40% - 강조색3 2 5 3" xfId="7080" xr:uid="{02044DAE-03C8-48F0-8DC8-FB98FF95F293}"/>
    <cellStyle name="40% - 강조색3 2 5 3 2" xfId="18109" xr:uid="{84769CCA-160F-4F41-827E-48160376EB86}"/>
    <cellStyle name="40% - 강조색3 2 5 3 2 2" xfId="40158" xr:uid="{F1A1DFB6-82E8-4E37-B9BF-64A2DC508DD9}"/>
    <cellStyle name="40% - 강조색3 2 5 3 3" xfId="29138" xr:uid="{093941FF-F93B-4FD5-9BEF-FE137F096794}"/>
    <cellStyle name="40% - 강조색3 2 5 4" xfId="12599" xr:uid="{98EF70AC-8D10-408C-8AEC-3AA1E0B546E0}"/>
    <cellStyle name="40% - 강조색3 2 5 4 2" xfId="34648" xr:uid="{F2B680D1-79EF-4460-BE41-C2E4D7BEDD41}"/>
    <cellStyle name="40% - 강조색3 2 5 5" xfId="23628" xr:uid="{A5289DA1-CF0F-4F5E-B7FD-CE4BC5E60B0E}"/>
    <cellStyle name="40% - 강조색3 2 5 6" xfId="49786" xr:uid="{25A2194D-F773-466B-AC73-D7BC4475932B}"/>
    <cellStyle name="40% - 강조색3 2 6" xfId="2933" xr:uid="{F7DE3305-67A1-428C-8C45-276FB8DDFB60}"/>
    <cellStyle name="40% - 강조색3 2 6 2" xfId="8459" xr:uid="{C922F325-55B0-402A-87A8-B370B32366D9}"/>
    <cellStyle name="40% - 강조색3 2 6 2 2" xfId="19488" xr:uid="{686B324F-7342-441C-8981-9E9A152E356B}"/>
    <cellStyle name="40% - 강조색3 2 6 2 2 2" xfId="41537" xr:uid="{F82ED713-97DC-4420-9AA3-BD785AF9D377}"/>
    <cellStyle name="40% - 강조색3 2 6 2 3" xfId="30517" xr:uid="{75D4ADAA-7CFE-4A2B-973D-B24F76051716}"/>
    <cellStyle name="40% - 강조색3 2 6 3" xfId="13978" xr:uid="{D0F25913-352B-40DB-9686-B6A1ABB1D231}"/>
    <cellStyle name="40% - 강조색3 2 6 3 2" xfId="36027" xr:uid="{7EFE2327-4121-4D88-B74C-4D74BEDF32E6}"/>
    <cellStyle name="40% - 강조색3 2 6 4" xfId="25007" xr:uid="{37D464BE-BEF7-4332-8FC6-EE38D92E958F}"/>
    <cellStyle name="40% - 강조색3 2 6 5" xfId="51165" xr:uid="{4586DEFF-BC72-4A37-B2FA-3EA08DDC52E2}"/>
    <cellStyle name="40% - 강조색3 2 7" xfId="5704" xr:uid="{185A6BCE-B702-417C-8E33-613FA43D4FE7}"/>
    <cellStyle name="40% - 강조색3 2 7 2" xfId="16733" xr:uid="{CBDE5C25-E2D8-4169-94A4-F3A4BA5A599A}"/>
    <cellStyle name="40% - 강조색3 2 7 2 2" xfId="38782" xr:uid="{890EAF72-C0A1-4CD5-8DAA-DA408C62BED3}"/>
    <cellStyle name="40% - 강조색3 2 7 3" xfId="27762" xr:uid="{37B424DA-E0BE-4B7E-B38B-5DA59EAA859A}"/>
    <cellStyle name="40% - 강조색3 2 7 4" xfId="53919" xr:uid="{2D7E076B-B881-4284-B80D-995F60A9B438}"/>
    <cellStyle name="40% - 강조색3 2 8" xfId="11223" xr:uid="{AA25EE4E-B528-43C8-BF2F-B773A62FC0E4}"/>
    <cellStyle name="40% - 강조색3 2 8 2" xfId="33272" xr:uid="{DC6D56B7-28C3-4C4B-81E2-E1D67AF1A343}"/>
    <cellStyle name="40% - 강조색3 2 9" xfId="22252" xr:uid="{368C9E26-8925-4208-80AB-30F6EBAD9D29}"/>
    <cellStyle name="40% - 강조색3 20" xfId="2897" xr:uid="{12EF871A-F427-4D73-8105-E0C04BB39AB5}"/>
    <cellStyle name="40% - 강조색3 20 2" xfId="8434" xr:uid="{8795A355-55E7-4682-812C-4E54A47F7DE3}"/>
    <cellStyle name="40% - 강조색3 20 2 2" xfId="19463" xr:uid="{4FF247F2-46CC-4AF4-84A2-D2FDE88BA004}"/>
    <cellStyle name="40% - 강조색3 20 2 2 2" xfId="41512" xr:uid="{687B765D-EFC4-49DC-80DB-C3492A3AB11F}"/>
    <cellStyle name="40% - 강조색3 20 2 3" xfId="30492" xr:uid="{C03A3EEF-4C1A-4F50-AE33-8D0A23D9CFFA}"/>
    <cellStyle name="40% - 강조색3 20 3" xfId="13953" xr:uid="{D597AE31-71BC-4A04-8ACE-33C360D36CDD}"/>
    <cellStyle name="40% - 강조색3 20 3 2" xfId="36002" xr:uid="{F5BC2959-E970-4648-81AF-7B1D87AB201F}"/>
    <cellStyle name="40% - 강조색3 20 4" xfId="24982" xr:uid="{F04C56C6-E094-4072-8CFD-B48ED0ADAF95}"/>
    <cellStyle name="40% - 강조색3 20 5" xfId="51139" xr:uid="{38DAE56D-8248-433A-BFD0-4A3ECE10681A}"/>
    <cellStyle name="40% - 강조색3 21" xfId="5668" xr:uid="{AD87C41D-8FF3-4688-8730-71F877F54D97}"/>
    <cellStyle name="40% - 강조색3 21 2" xfId="16708" xr:uid="{E71F99A5-59A4-4578-91D6-86587167EDF8}"/>
    <cellStyle name="40% - 강조색3 21 2 2" xfId="38757" xr:uid="{EC8E0575-3C06-404A-A3F8-13D47E728B7D}"/>
    <cellStyle name="40% - 강조색3 21 3" xfId="27737" xr:uid="{2E35A3E2-B35C-4AA3-8C8A-5DCEB821512B}"/>
    <cellStyle name="40% - 강조색3 21 4" xfId="53899" xr:uid="{95D5E558-CAFE-442C-AE65-F77F5455B738}"/>
    <cellStyle name="40% - 강조색3 22" xfId="11189" xr:uid="{7D5DAEA7-8DC2-4301-AE15-66C4ECEEBB10}"/>
    <cellStyle name="40% - 강조색3 22 2" xfId="33247" xr:uid="{BCEFE9F2-46DF-4BF3-9FA4-7AB66A386F46}"/>
    <cellStyle name="40% - 강조색3 23" xfId="22218" xr:uid="{DFC2CDA9-F55E-45C9-8799-17E3DD6144C9}"/>
    <cellStyle name="40% - 강조색3 24" xfId="44303" xr:uid="{55B2EC7B-E873-4AA3-984F-12A9583D5A07}"/>
    <cellStyle name="40% - 강조색3 25" xfId="48390" xr:uid="{B91ECFDD-362B-4B6A-A8A1-B0C39DD6B17F}"/>
    <cellStyle name="40% - 강조색3 3" xfId="85" xr:uid="{00000000-0005-0000-0000-00008B010000}"/>
    <cellStyle name="40% - 강조색3 3 10" xfId="48423" xr:uid="{EF817D58-8EB1-441A-893D-CA475E13B36E}"/>
    <cellStyle name="40% - 강조색3 3 2" xfId="214" xr:uid="{00000000-0005-0000-0000-00008C010000}"/>
    <cellStyle name="40% - 강조색3 3 2 2" xfId="574" xr:uid="{00000000-0005-0000-0000-00008D010000}"/>
    <cellStyle name="40% - 강조색3 3 2 2 2" xfId="1311" xr:uid="{B9A4069A-DD5E-4ABE-9C06-8204FD49BEAC}"/>
    <cellStyle name="40% - 강조색3 3 2 2 2 2" xfId="2705" xr:uid="{CE18E8EF-ED13-4596-B26A-2FCB1430B2F2}"/>
    <cellStyle name="40% - 강조색3 3 2 2 2 2 2" xfId="5481" xr:uid="{4BF366BE-2D39-4081-A0E3-0FD272B9E5B8}"/>
    <cellStyle name="40% - 강조색3 3 2 2 2 2 2 2" xfId="11007" xr:uid="{B1DA7EF1-F370-4450-8EA3-66DFA7604688}"/>
    <cellStyle name="40% - 강조색3 3 2 2 2 2 2 2 2" xfId="22036" xr:uid="{00169A86-9175-4184-B850-84F42983D8DC}"/>
    <cellStyle name="40% - 강조색3 3 2 2 2 2 2 2 2 2" xfId="44085" xr:uid="{2D2BA808-6E35-4404-BE4A-A274B7BAF241}"/>
    <cellStyle name="40% - 강조색3 3 2 2 2 2 2 2 3" xfId="33065" xr:uid="{1CBE9700-8031-42DF-881D-ADFDE789C029}"/>
    <cellStyle name="40% - 강조색3 3 2 2 2 2 2 3" xfId="16526" xr:uid="{D108D137-BDCC-434A-B3A9-E57A4F809FD6}"/>
    <cellStyle name="40% - 강조색3 3 2 2 2 2 2 3 2" xfId="38575" xr:uid="{1B0B4905-4449-416E-ACAF-49FAC8D26EB0}"/>
    <cellStyle name="40% - 강조색3 3 2 2 2 2 2 4" xfId="27555" xr:uid="{AD694137-1B0E-45BF-A0EA-7366F55A4638}"/>
    <cellStyle name="40% - 강조색3 3 2 2 2 2 2 5" xfId="53713" xr:uid="{EF8CC111-AE91-4314-BAFE-C4A9D21310D2}"/>
    <cellStyle name="40% - 강조색3 3 2 2 2 2 3" xfId="8252" xr:uid="{1FFE4CB6-17BA-4C9A-9717-C19A09C78A14}"/>
    <cellStyle name="40% - 강조색3 3 2 2 2 2 3 2" xfId="19281" xr:uid="{3D2BA61A-ED13-4F4E-B06A-00058790FBD9}"/>
    <cellStyle name="40% - 강조색3 3 2 2 2 2 3 2 2" xfId="41330" xr:uid="{35D0BC89-1776-433F-8017-152327411EE9}"/>
    <cellStyle name="40% - 강조색3 3 2 2 2 2 3 3" xfId="30310" xr:uid="{9623019A-902D-400A-A56F-FC1C523528EA}"/>
    <cellStyle name="40% - 강조색3 3 2 2 2 2 4" xfId="13771" xr:uid="{CCADB74F-C591-4692-9E8F-CD224A3AB8E0}"/>
    <cellStyle name="40% - 강조색3 3 2 2 2 2 4 2" xfId="35820" xr:uid="{61899480-D683-4508-A5E8-CC567B017218}"/>
    <cellStyle name="40% - 강조색3 3 2 2 2 2 5" xfId="24800" xr:uid="{5C52E680-10F0-4CE6-BC9E-BE50F6295A16}"/>
    <cellStyle name="40% - 강조색3 3 2 2 2 2 6" xfId="50958" xr:uid="{DE444E7F-17CA-451A-A0C3-2727D313E51B}"/>
    <cellStyle name="40% - 강조색3 3 2 2 2 3" xfId="4105" xr:uid="{5A75CE12-D038-4520-86F3-16C67F2B32B9}"/>
    <cellStyle name="40% - 강조색3 3 2 2 2 3 2" xfId="9631" xr:uid="{50354E7B-3958-4FC8-99A9-3E472D0B633A}"/>
    <cellStyle name="40% - 강조색3 3 2 2 2 3 2 2" xfId="20660" xr:uid="{1420C56E-7253-4FCB-A5B1-38519A57B2D5}"/>
    <cellStyle name="40% - 강조색3 3 2 2 2 3 2 2 2" xfId="42709" xr:uid="{0F5D8FB0-482B-4EFE-8B05-FCEADD41CC8C}"/>
    <cellStyle name="40% - 강조색3 3 2 2 2 3 2 3" xfId="31689" xr:uid="{740CAC8B-528F-40A9-8B0B-16AFDE62E9DD}"/>
    <cellStyle name="40% - 강조색3 3 2 2 2 3 3" xfId="15150" xr:uid="{4694E1DF-D6EF-4E5F-8F24-FB5A2D862F08}"/>
    <cellStyle name="40% - 강조색3 3 2 2 2 3 3 2" xfId="37199" xr:uid="{3FC40C07-EA65-4799-A9D4-7BC017C20E80}"/>
    <cellStyle name="40% - 강조색3 3 2 2 2 3 4" xfId="26179" xr:uid="{8DD61ABF-990F-47BC-9138-FBE449514A32}"/>
    <cellStyle name="40% - 강조색3 3 2 2 2 3 5" xfId="52337" xr:uid="{6D598CC2-F1BE-4F89-87F0-29BD5B54A3CC}"/>
    <cellStyle name="40% - 강조색3 3 2 2 2 4" xfId="6876" xr:uid="{E93A9CE5-EDE8-4165-857A-0F5CCFD55A82}"/>
    <cellStyle name="40% - 강조색3 3 2 2 2 4 2" xfId="17905" xr:uid="{9E639C0A-E4D1-4004-81A7-D96981E122CD}"/>
    <cellStyle name="40% - 강조색3 3 2 2 2 4 2 2" xfId="39954" xr:uid="{666FB987-F097-4921-AD63-467F109F0493}"/>
    <cellStyle name="40% - 강조색3 3 2 2 2 4 3" xfId="28934" xr:uid="{4D23BF94-8AC8-470B-9C27-E7FE08AB2A1F}"/>
    <cellStyle name="40% - 강조색3 3 2 2 2 4 4" xfId="55090" xr:uid="{7462EEF2-27C4-4A8C-9BA9-A0E5867E6F3A}"/>
    <cellStyle name="40% - 강조색3 3 2 2 2 5" xfId="12395" xr:uid="{34C5ED3E-66B0-4248-ADCC-7026238ED55A}"/>
    <cellStyle name="40% - 강조색3 3 2 2 2 5 2" xfId="34444" xr:uid="{7CEC4B2E-7286-4E4E-B902-55CB00E83FF7}"/>
    <cellStyle name="40% - 강조색3 3 2 2 2 6" xfId="23424" xr:uid="{957C1FA2-3B53-4870-9259-E7BFAF64A287}"/>
    <cellStyle name="40% - 강조색3 3 2 2 2 7" xfId="49581" xr:uid="{C61ADD81-63C6-40AA-B288-881EC3674AB7}"/>
    <cellStyle name="40% - 강조색3 3 2 2 3" xfId="2017" xr:uid="{3155B323-D0E3-4CA2-BCDB-5694BF540D15}"/>
    <cellStyle name="40% - 강조색3 3 2 2 3 2" xfId="4793" xr:uid="{EAB24C48-CAD8-43B1-8680-08BE27ACBA50}"/>
    <cellStyle name="40% - 강조색3 3 2 2 3 2 2" xfId="10319" xr:uid="{234A6F96-7FBA-4C6F-8870-380845BE3D43}"/>
    <cellStyle name="40% - 강조색3 3 2 2 3 2 2 2" xfId="21348" xr:uid="{C1FDB75D-FD63-49C4-8BC5-EDDC392855E8}"/>
    <cellStyle name="40% - 강조색3 3 2 2 3 2 2 2 2" xfId="43397" xr:uid="{461C48CD-72FB-4A7D-B00E-A3789F39A265}"/>
    <cellStyle name="40% - 강조색3 3 2 2 3 2 2 3" xfId="32377" xr:uid="{EA3D75FF-6781-48AF-B01F-368EDB8EB4DB}"/>
    <cellStyle name="40% - 강조색3 3 2 2 3 2 3" xfId="15838" xr:uid="{EF7CE51E-8C8D-4391-B2A7-2FFEDC8D0326}"/>
    <cellStyle name="40% - 강조색3 3 2 2 3 2 3 2" xfId="37887" xr:uid="{C6E89F94-0306-4287-8448-0A802A217AEA}"/>
    <cellStyle name="40% - 강조색3 3 2 2 3 2 4" xfId="26867" xr:uid="{E840351F-91BF-45C5-93B4-2C5C507A7E56}"/>
    <cellStyle name="40% - 강조색3 3 2 2 3 2 5" xfId="53025" xr:uid="{6B65916C-2F5E-478F-9DDA-55FB963D7E44}"/>
    <cellStyle name="40% - 강조색3 3 2 2 3 3" xfId="7564" xr:uid="{32B233AC-2F0C-4DA0-AD80-41516CC035C3}"/>
    <cellStyle name="40% - 강조색3 3 2 2 3 3 2" xfId="18593" xr:uid="{1A2E1B1E-FFB9-4B31-A5B6-B85BB0806576}"/>
    <cellStyle name="40% - 강조색3 3 2 2 3 3 2 2" xfId="40642" xr:uid="{4A4E5C6A-484E-4162-A3DF-9EB702B634BE}"/>
    <cellStyle name="40% - 강조색3 3 2 2 3 3 3" xfId="29622" xr:uid="{844A07E4-50E0-45F8-94B7-53D37F5396C0}"/>
    <cellStyle name="40% - 강조색3 3 2 2 3 4" xfId="13083" xr:uid="{43107B3E-2C87-4501-9FD7-3120E22F0156}"/>
    <cellStyle name="40% - 강조색3 3 2 2 3 4 2" xfId="35132" xr:uid="{DF9843AA-BA3C-4823-A306-6EA68559E989}"/>
    <cellStyle name="40% - 강조색3 3 2 2 3 5" xfId="24112" xr:uid="{B8E89037-0A4E-4D70-953C-93A1DDC093D3}"/>
    <cellStyle name="40% - 강조색3 3 2 2 3 6" xfId="50270" xr:uid="{5E3DFAED-D9A5-452C-87A4-19FBB235D9FF}"/>
    <cellStyle name="40% - 강조색3 3 2 2 4" xfId="3417" xr:uid="{B6FB4477-E898-40B5-AF2B-9C74A7D51EAA}"/>
    <cellStyle name="40% - 강조색3 3 2 2 4 2" xfId="8943" xr:uid="{2A185C98-F9F6-4679-9C8C-F991869D212F}"/>
    <cellStyle name="40% - 강조색3 3 2 2 4 2 2" xfId="19972" xr:uid="{34951CC6-FFD1-4C7B-B967-9176990D51E5}"/>
    <cellStyle name="40% - 강조색3 3 2 2 4 2 2 2" xfId="42021" xr:uid="{D6C5D83A-81B0-4B79-B7A2-E323455E6F58}"/>
    <cellStyle name="40% - 강조색3 3 2 2 4 2 3" xfId="31001" xr:uid="{E58B6949-C080-4F8F-854B-0D164CACD021}"/>
    <cellStyle name="40% - 강조색3 3 2 2 4 3" xfId="14462" xr:uid="{DD427815-3D23-42AA-A004-8A40926091B2}"/>
    <cellStyle name="40% - 강조색3 3 2 2 4 3 2" xfId="36511" xr:uid="{1D3838C3-8BFA-4431-8355-8CA543CE5B13}"/>
    <cellStyle name="40% - 강조색3 3 2 2 4 4" xfId="25491" xr:uid="{9A2E010E-A80B-4C85-AAC0-F90B0C579B07}"/>
    <cellStyle name="40% - 강조색3 3 2 2 4 5" xfId="51649" xr:uid="{22A530FF-A668-4B8F-8B75-E922E35DB291}"/>
    <cellStyle name="40% - 강조색3 3 2 2 5" xfId="6188" xr:uid="{F6D2D15E-DFEA-4ACE-9513-13EB8EC9D8FE}"/>
    <cellStyle name="40% - 강조색3 3 2 2 5 2" xfId="17217" xr:uid="{96C371A9-CB11-47F3-A309-117A500B6749}"/>
    <cellStyle name="40% - 강조색3 3 2 2 5 2 2" xfId="39266" xr:uid="{CAF6F3CA-64B7-4EEB-B056-88203A9020CB}"/>
    <cellStyle name="40% - 강조색3 3 2 2 5 3" xfId="28246" xr:uid="{DA87CF4A-FA7E-4065-BB2F-63275F0366FE}"/>
    <cellStyle name="40% - 강조색3 3 2 2 5 4" xfId="54402" xr:uid="{F8D98925-3EB4-447E-83B4-44172546E90D}"/>
    <cellStyle name="40% - 강조색3 3 2 2 6" xfId="11707" xr:uid="{147DF237-8237-4296-8E79-37E880FC69AA}"/>
    <cellStyle name="40% - 강조색3 3 2 2 6 2" xfId="33756" xr:uid="{FE798467-81EC-4FC5-A710-3FBAD4BCFED7}"/>
    <cellStyle name="40% - 강조색3 3 2 2 7" xfId="22736" xr:uid="{92ADEAD2-9541-42B0-B711-6033088443E4}"/>
    <cellStyle name="40% - 강조색3 3 2 2 8" xfId="48893" xr:uid="{E9B2E0E9-DD0D-4C91-B83D-C9355FB3502D}"/>
    <cellStyle name="40% - 강조색3 3 2 3" xfId="969" xr:uid="{C552C494-514D-4FFB-962F-31ECD0BDC849}"/>
    <cellStyle name="40% - 강조색3 3 2 3 2" xfId="2363" xr:uid="{E45E0F17-0F30-4C73-8B5C-FFA1D14844F4}"/>
    <cellStyle name="40% - 강조색3 3 2 3 2 2" xfId="5139" xr:uid="{E86A554B-4CE1-4DA9-A1D8-1384229A8361}"/>
    <cellStyle name="40% - 강조색3 3 2 3 2 2 2" xfId="10665" xr:uid="{D417A030-5E36-486D-9DA0-7C598081A0AE}"/>
    <cellStyle name="40% - 강조색3 3 2 3 2 2 2 2" xfId="21694" xr:uid="{71B6D12F-D1E9-45F4-AD27-680F6AC9C0CC}"/>
    <cellStyle name="40% - 강조색3 3 2 3 2 2 2 2 2" xfId="43743" xr:uid="{9E6216E9-2995-464D-A1E1-477BA35F7FC9}"/>
    <cellStyle name="40% - 강조색3 3 2 3 2 2 2 3" xfId="32723" xr:uid="{6C72F6A5-70E3-4D23-B989-256CDB094C30}"/>
    <cellStyle name="40% - 강조색3 3 2 3 2 2 3" xfId="16184" xr:uid="{35630C52-96F7-49CD-AE82-767B1777CCAE}"/>
    <cellStyle name="40% - 강조색3 3 2 3 2 2 3 2" xfId="38233" xr:uid="{2E48CFEC-926C-421E-BDCC-33D4A7F24A49}"/>
    <cellStyle name="40% - 강조색3 3 2 3 2 2 4" xfId="27213" xr:uid="{47611518-A54C-4916-9026-87E18AE553AE}"/>
    <cellStyle name="40% - 강조색3 3 2 3 2 2 5" xfId="53371" xr:uid="{89BA80EC-BB11-4316-9FF7-C0872259FC91}"/>
    <cellStyle name="40% - 강조색3 3 2 3 2 3" xfId="7910" xr:uid="{1647DE8B-E1BC-48B9-B2AC-FAD1211D283C}"/>
    <cellStyle name="40% - 강조색3 3 2 3 2 3 2" xfId="18939" xr:uid="{155FDFCF-5065-4C24-8EAD-8E6088DB99CB}"/>
    <cellStyle name="40% - 강조색3 3 2 3 2 3 2 2" xfId="40988" xr:uid="{C62BE2F6-BE12-4CB6-B29B-E8F58FB96EEA}"/>
    <cellStyle name="40% - 강조색3 3 2 3 2 3 3" xfId="29968" xr:uid="{6A5E1F2E-CA25-4412-BB01-13C926C45D1C}"/>
    <cellStyle name="40% - 강조색3 3 2 3 2 4" xfId="13429" xr:uid="{F146C4C7-B6F4-4343-90CC-F91B6E85B9EE}"/>
    <cellStyle name="40% - 강조색3 3 2 3 2 4 2" xfId="35478" xr:uid="{6332D5B1-AFE5-4873-A6F6-D8DF0B1A2FDA}"/>
    <cellStyle name="40% - 강조색3 3 2 3 2 5" xfId="24458" xr:uid="{B1C63A9F-EEA5-4A99-979F-2C441B7CE55C}"/>
    <cellStyle name="40% - 강조색3 3 2 3 2 6" xfId="50616" xr:uid="{1F3DCFCD-350D-43F3-93EE-CE2E44D62A1C}"/>
    <cellStyle name="40% - 강조색3 3 2 3 3" xfId="3763" xr:uid="{42B5DA48-8BC9-4937-9768-35977E59D7D6}"/>
    <cellStyle name="40% - 강조색3 3 2 3 3 2" xfId="9289" xr:uid="{FF23D59A-B143-4E75-A1C4-801FF4734BAB}"/>
    <cellStyle name="40% - 강조색3 3 2 3 3 2 2" xfId="20318" xr:uid="{8240D78F-675D-4DBD-9E08-F73AD34761F4}"/>
    <cellStyle name="40% - 강조색3 3 2 3 3 2 2 2" xfId="42367" xr:uid="{C5EA6C2C-079E-4C21-860C-1D6FA54F5BE3}"/>
    <cellStyle name="40% - 강조색3 3 2 3 3 2 3" xfId="31347" xr:uid="{DF85F704-E817-4137-8584-2DDBB7E1713B}"/>
    <cellStyle name="40% - 강조색3 3 2 3 3 3" xfId="14808" xr:uid="{3A8F6915-6F4B-46D3-9BBC-4E3EFBEA21A6}"/>
    <cellStyle name="40% - 강조색3 3 2 3 3 3 2" xfId="36857" xr:uid="{E9698B38-FBE6-474F-B978-E0593B4F9A01}"/>
    <cellStyle name="40% - 강조색3 3 2 3 3 4" xfId="25837" xr:uid="{6224FB8F-F566-4915-ABB6-A754C75D2C46}"/>
    <cellStyle name="40% - 강조색3 3 2 3 3 5" xfId="51995" xr:uid="{2CE51615-3683-48C0-92EB-C73709BEF449}"/>
    <cellStyle name="40% - 강조색3 3 2 3 4" xfId="6534" xr:uid="{3EFAF669-8905-4529-9E29-0181E257AB0A}"/>
    <cellStyle name="40% - 강조색3 3 2 3 4 2" xfId="17563" xr:uid="{48EDF0A0-B6B5-434B-BF78-8DBCCE89489C}"/>
    <cellStyle name="40% - 강조색3 3 2 3 4 2 2" xfId="39612" xr:uid="{BA0A0EDC-BCDD-452C-A0EF-C59A4EEEA110}"/>
    <cellStyle name="40% - 강조색3 3 2 3 4 3" xfId="28592" xr:uid="{87E93C41-7DE6-431E-90AD-457D7342C5E9}"/>
    <cellStyle name="40% - 강조색3 3 2 3 4 4" xfId="54748" xr:uid="{FC15ACB8-FD3A-4D50-93E3-8FEE8C12A230}"/>
    <cellStyle name="40% - 강조색3 3 2 3 5" xfId="12053" xr:uid="{6DF08738-4F15-46B0-A1DE-712F4EC6120E}"/>
    <cellStyle name="40% - 강조색3 3 2 3 5 2" xfId="34102" xr:uid="{46FD0D10-EC51-45C4-A459-888DD7C7C614}"/>
    <cellStyle name="40% - 강조색3 3 2 3 6" xfId="23082" xr:uid="{465C9DB1-2205-4291-BE4E-88D342FBBA4A}"/>
    <cellStyle name="40% - 강조색3 3 2 3 7" xfId="49239" xr:uid="{1D2AE89B-E26C-4E5C-A221-C80E7070EE50}"/>
    <cellStyle name="40% - 강조색3 3 2 4" xfId="1675" xr:uid="{C33D64CF-D035-41F1-AC9D-1D964F1F4874}"/>
    <cellStyle name="40% - 강조색3 3 2 4 2" xfId="4451" xr:uid="{C4631B1D-7462-4E30-8223-E8731192D31F}"/>
    <cellStyle name="40% - 강조색3 3 2 4 2 2" xfId="9977" xr:uid="{478FE8AD-464C-49E4-BB2C-918064E41544}"/>
    <cellStyle name="40% - 강조색3 3 2 4 2 2 2" xfId="21006" xr:uid="{75A01012-7B14-4E8F-99E3-742427D6B020}"/>
    <cellStyle name="40% - 강조색3 3 2 4 2 2 2 2" xfId="43055" xr:uid="{CFB92DC4-7385-4D53-8E63-C38E9D9E1728}"/>
    <cellStyle name="40% - 강조색3 3 2 4 2 2 3" xfId="32035" xr:uid="{9E122F65-B03C-4A57-9CC8-59A80EEEA5A7}"/>
    <cellStyle name="40% - 강조색3 3 2 4 2 3" xfId="15496" xr:uid="{B32F2D47-36D0-415A-95DF-B60CEAAAD7BE}"/>
    <cellStyle name="40% - 강조색3 3 2 4 2 3 2" xfId="37545" xr:uid="{37860EA9-2BC9-4EFC-9BF3-69B3EDEEB167}"/>
    <cellStyle name="40% - 강조색3 3 2 4 2 4" xfId="26525" xr:uid="{6D8C5326-2FEA-4672-8DC2-BEA85246FC40}"/>
    <cellStyle name="40% - 강조색3 3 2 4 2 5" xfId="52683" xr:uid="{98ACA7B4-19DB-4E7A-8255-60C032490989}"/>
    <cellStyle name="40% - 강조색3 3 2 4 3" xfId="7222" xr:uid="{CE3CDA0C-E446-4333-A5A2-8F4750DEA9BD}"/>
    <cellStyle name="40% - 강조색3 3 2 4 3 2" xfId="18251" xr:uid="{AE82448B-2E97-46ED-8D65-57BDA77800AE}"/>
    <cellStyle name="40% - 강조색3 3 2 4 3 2 2" xfId="40300" xr:uid="{CF8171F0-7DB4-4B39-B910-4396D01B5FF2}"/>
    <cellStyle name="40% - 강조색3 3 2 4 3 3" xfId="29280" xr:uid="{99955F35-88F6-4F46-A1BA-3AC601F77BBC}"/>
    <cellStyle name="40% - 강조색3 3 2 4 4" xfId="12741" xr:uid="{E93DC011-6742-4BD1-94F3-E730AA53E9CD}"/>
    <cellStyle name="40% - 강조색3 3 2 4 4 2" xfId="34790" xr:uid="{C9258B63-E314-43B7-82B1-484765948095}"/>
    <cellStyle name="40% - 강조색3 3 2 4 5" xfId="23770" xr:uid="{64310837-89F7-4D30-A82D-CB7E10135B2D}"/>
    <cellStyle name="40% - 강조색3 3 2 4 6" xfId="49928" xr:uid="{09990B32-18CE-4310-AF37-AAB5C7C75C05}"/>
    <cellStyle name="40% - 강조색3 3 2 5" xfId="3075" xr:uid="{52F6CC9F-0688-4A7F-9B10-393035ABF496}"/>
    <cellStyle name="40% - 강조색3 3 2 5 2" xfId="8601" xr:uid="{B0BF3CD5-8955-4836-978E-B08BEDC69294}"/>
    <cellStyle name="40% - 강조색3 3 2 5 2 2" xfId="19630" xr:uid="{0AC4D670-6688-4FF0-B538-B3A5257479D5}"/>
    <cellStyle name="40% - 강조색3 3 2 5 2 2 2" xfId="41679" xr:uid="{7B2E5103-5E40-4111-9FC1-007318538096}"/>
    <cellStyle name="40% - 강조색3 3 2 5 2 3" xfId="30659" xr:uid="{A99DCD38-2B04-4065-BA98-E2F86F8DDB1A}"/>
    <cellStyle name="40% - 강조색3 3 2 5 3" xfId="14120" xr:uid="{AC1B9AC9-C5ED-4A2E-B743-9CBCB090E56E}"/>
    <cellStyle name="40% - 강조색3 3 2 5 3 2" xfId="36169" xr:uid="{414C7CBB-523D-4EED-BC83-6CAC8D69295E}"/>
    <cellStyle name="40% - 강조색3 3 2 5 4" xfId="25149" xr:uid="{35D86DFE-8338-4802-AAA9-2F95D2A35B28}"/>
    <cellStyle name="40% - 강조색3 3 2 5 5" xfId="51307" xr:uid="{3AE5ADA5-94ED-431B-840E-0E4B2C6DF16C}"/>
    <cellStyle name="40% - 강조색3 3 2 6" xfId="5846" xr:uid="{016AA647-191F-4C8C-BCEB-00A65526C2F7}"/>
    <cellStyle name="40% - 강조색3 3 2 6 2" xfId="16875" xr:uid="{887797B6-5856-4ACC-AC3F-EB6C01934A8E}"/>
    <cellStyle name="40% - 강조색3 3 2 6 2 2" xfId="38924" xr:uid="{FB57907B-7045-40E6-AF96-A8ECE9EAC663}"/>
    <cellStyle name="40% - 강조색3 3 2 6 3" xfId="27904" xr:uid="{72802494-A3E5-4B76-8EC5-A59FFDF10A83}"/>
    <cellStyle name="40% - 강조색3 3 2 6 4" xfId="54061" xr:uid="{EE8AEE70-92D3-42D8-B78A-17CC10D4A74F}"/>
    <cellStyle name="40% - 강조색3 3 2 7" xfId="11365" xr:uid="{95FB5577-AEEA-4D84-B067-4AABF2F046FA}"/>
    <cellStyle name="40% - 강조색3 3 2 7 2" xfId="33414" xr:uid="{D9382540-8E10-4A9A-886F-BF261816032A}"/>
    <cellStyle name="40% - 강조색3 3 2 8" xfId="22394" xr:uid="{EE145C33-DECD-4017-AA15-86A4764C861C}"/>
    <cellStyle name="40% - 강조색3 3 2 9" xfId="48552" xr:uid="{0814023D-C28A-4284-B0D4-4A03E0674C42}"/>
    <cellStyle name="40% - 강조색3 3 3" xfId="445" xr:uid="{00000000-0005-0000-0000-00008E010000}"/>
    <cellStyle name="40% - 강조색3 3 3 2" xfId="1182" xr:uid="{6D2C032C-2448-4E26-83ED-ACBE9DECB102}"/>
    <cellStyle name="40% - 강조색3 3 3 2 2" xfId="2576" xr:uid="{2549D838-AB9F-4336-A786-B417A4D1C3CD}"/>
    <cellStyle name="40% - 강조색3 3 3 2 2 2" xfId="5352" xr:uid="{483B26C7-54C7-4873-BF1A-34526C949E28}"/>
    <cellStyle name="40% - 강조색3 3 3 2 2 2 2" xfId="10878" xr:uid="{5ED35C01-F615-4587-8B43-00DAE9963EA9}"/>
    <cellStyle name="40% - 강조색3 3 3 2 2 2 2 2" xfId="21907" xr:uid="{EF6A4839-D9A4-4971-BC1F-15F73848A55E}"/>
    <cellStyle name="40% - 강조색3 3 3 2 2 2 2 2 2" xfId="43956" xr:uid="{A0FC25BA-F0A1-43F1-A672-3BDECDDC2E82}"/>
    <cellStyle name="40% - 강조색3 3 3 2 2 2 2 3" xfId="32936" xr:uid="{647FD239-C0C5-44C8-8C10-853FCB891FB7}"/>
    <cellStyle name="40% - 강조색3 3 3 2 2 2 3" xfId="16397" xr:uid="{CB9E7A69-C3F7-4528-B605-E2859A73D69C}"/>
    <cellStyle name="40% - 강조색3 3 3 2 2 2 3 2" xfId="38446" xr:uid="{4FD42986-34F4-4898-B830-5F4592C0F8FD}"/>
    <cellStyle name="40% - 강조색3 3 3 2 2 2 4" xfId="27426" xr:uid="{7C25C9D2-443C-4548-BAA3-F40CC01F7A17}"/>
    <cellStyle name="40% - 강조색3 3 3 2 2 2 5" xfId="53584" xr:uid="{83FF72D9-675C-4C87-96CD-E521A4DBBFF9}"/>
    <cellStyle name="40% - 강조색3 3 3 2 2 3" xfId="8123" xr:uid="{3B2AC08D-1B48-499F-B458-BC2053BE2EB1}"/>
    <cellStyle name="40% - 강조색3 3 3 2 2 3 2" xfId="19152" xr:uid="{AD870AF5-6E10-47CE-9E7B-CBD2DA6BE2E4}"/>
    <cellStyle name="40% - 강조색3 3 3 2 2 3 2 2" xfId="41201" xr:uid="{B3821854-8236-405E-8923-08D6023B613E}"/>
    <cellStyle name="40% - 강조색3 3 3 2 2 3 3" xfId="30181" xr:uid="{AA79E4C2-AFC6-4CF9-91A7-135C37B2385A}"/>
    <cellStyle name="40% - 강조색3 3 3 2 2 4" xfId="13642" xr:uid="{C97AD4AC-CC27-4075-B4AE-5615E14A476A}"/>
    <cellStyle name="40% - 강조색3 3 3 2 2 4 2" xfId="35691" xr:uid="{8B0844B7-CBEB-448C-BADA-F01372D356BC}"/>
    <cellStyle name="40% - 강조색3 3 3 2 2 5" xfId="24671" xr:uid="{CBCD75FF-E75D-4A21-A3A2-9792782E9563}"/>
    <cellStyle name="40% - 강조색3 3 3 2 2 6" xfId="50829" xr:uid="{6C435E96-8C8B-4428-92FD-85E1FDAA1AED}"/>
    <cellStyle name="40% - 강조색3 3 3 2 3" xfId="3976" xr:uid="{02E42DB4-7899-4990-882D-CD9BF16FEF79}"/>
    <cellStyle name="40% - 강조색3 3 3 2 3 2" xfId="9502" xr:uid="{39523F0C-4586-4430-919C-D063B242D4F5}"/>
    <cellStyle name="40% - 강조색3 3 3 2 3 2 2" xfId="20531" xr:uid="{C5966132-F7B2-4732-81C8-30BDECE3FA0D}"/>
    <cellStyle name="40% - 강조색3 3 3 2 3 2 2 2" xfId="42580" xr:uid="{7B0EE9B5-700B-4D7C-8931-0D948B828C06}"/>
    <cellStyle name="40% - 강조색3 3 3 2 3 2 3" xfId="31560" xr:uid="{8A35B90F-5898-4F91-8284-AB037BA55620}"/>
    <cellStyle name="40% - 강조색3 3 3 2 3 3" xfId="15021" xr:uid="{E0A7BA75-F1F9-4FD7-9C53-151850583ACB}"/>
    <cellStyle name="40% - 강조색3 3 3 2 3 3 2" xfId="37070" xr:uid="{C8F22B60-DA6E-493D-881F-62C0E5869609}"/>
    <cellStyle name="40% - 강조색3 3 3 2 3 4" xfId="26050" xr:uid="{DFBAD191-84C8-42EF-B39F-A72F3435528D}"/>
    <cellStyle name="40% - 강조색3 3 3 2 3 5" xfId="52208" xr:uid="{2547B8FA-D25D-4EDB-BA0F-4181AEC7C32C}"/>
    <cellStyle name="40% - 강조색3 3 3 2 4" xfId="6747" xr:uid="{048B0019-6090-4469-B5F8-4AA76EFB4D5A}"/>
    <cellStyle name="40% - 강조색3 3 3 2 4 2" xfId="17776" xr:uid="{EC998B55-BB75-4D3D-8A88-7A726C9CA14E}"/>
    <cellStyle name="40% - 강조색3 3 3 2 4 2 2" xfId="39825" xr:uid="{F350B422-2BEE-49C1-8DE4-D6FB14D52F72}"/>
    <cellStyle name="40% - 강조색3 3 3 2 4 3" xfId="28805" xr:uid="{3DC04296-EDAD-47BB-94A7-CAC6B343D70F}"/>
    <cellStyle name="40% - 강조색3 3 3 2 4 4" xfId="54961" xr:uid="{5C573191-9C21-4200-A098-1046FFA41BEA}"/>
    <cellStyle name="40% - 강조색3 3 3 2 5" xfId="12266" xr:uid="{A4CBD622-6E42-4440-9080-62F5CC047017}"/>
    <cellStyle name="40% - 강조색3 3 3 2 5 2" xfId="34315" xr:uid="{B23BEF3E-A721-476E-8D71-21FAC5BB0A0C}"/>
    <cellStyle name="40% - 강조색3 3 3 2 6" xfId="23295" xr:uid="{FE2D31EF-F156-4628-A776-4EDB9EF55B59}"/>
    <cellStyle name="40% - 강조색3 3 3 2 7" xfId="49452" xr:uid="{ACC214D8-0DBC-404F-A05C-4BCBDF13AE3C}"/>
    <cellStyle name="40% - 강조색3 3 3 3" xfId="1888" xr:uid="{03B9435F-12D9-431D-B29A-99A42C7B3420}"/>
    <cellStyle name="40% - 강조색3 3 3 3 2" xfId="4664" xr:uid="{C7F460A2-687E-47C5-A108-89C4184B5F1F}"/>
    <cellStyle name="40% - 강조색3 3 3 3 2 2" xfId="10190" xr:uid="{C5152E45-882C-4BBD-95EE-8AD744112848}"/>
    <cellStyle name="40% - 강조색3 3 3 3 2 2 2" xfId="21219" xr:uid="{DB7D3A9E-56FF-4FCC-8D44-E7EC3E98FB79}"/>
    <cellStyle name="40% - 강조색3 3 3 3 2 2 2 2" xfId="43268" xr:uid="{3EF6D24A-6632-4204-AA31-8DABEC4C1851}"/>
    <cellStyle name="40% - 강조색3 3 3 3 2 2 3" xfId="32248" xr:uid="{74836314-D64F-42E0-B01C-81B78BF7411D}"/>
    <cellStyle name="40% - 강조색3 3 3 3 2 3" xfId="15709" xr:uid="{3AA7C249-C339-416E-A3F9-D3FEFDE17F64}"/>
    <cellStyle name="40% - 강조색3 3 3 3 2 3 2" xfId="37758" xr:uid="{4C901B85-195E-4E84-914B-C433280BC23F}"/>
    <cellStyle name="40% - 강조색3 3 3 3 2 4" xfId="26738" xr:uid="{F521C12A-A8B2-4328-B291-B6458D0EC612}"/>
    <cellStyle name="40% - 강조색3 3 3 3 2 5" xfId="52896" xr:uid="{4B3408AF-D0C1-43C9-BA46-38B1578BC30F}"/>
    <cellStyle name="40% - 강조색3 3 3 3 3" xfId="7435" xr:uid="{04F84A11-BAF8-400F-8DF1-E5F7449FE1BD}"/>
    <cellStyle name="40% - 강조색3 3 3 3 3 2" xfId="18464" xr:uid="{F3BD9054-329D-4C20-8342-D3B34F227A3A}"/>
    <cellStyle name="40% - 강조색3 3 3 3 3 2 2" xfId="40513" xr:uid="{E5747694-D923-4EA2-8EA7-297713A74E13}"/>
    <cellStyle name="40% - 강조색3 3 3 3 3 3" xfId="29493" xr:uid="{88B91A99-48F1-4BC9-99C8-93FAD7CBE7B7}"/>
    <cellStyle name="40% - 강조색3 3 3 3 4" xfId="12954" xr:uid="{4E901BE3-10AA-4CAD-9033-93D6442F6A44}"/>
    <cellStyle name="40% - 강조색3 3 3 3 4 2" xfId="35003" xr:uid="{88A99761-365D-4B1C-88F7-A0FE6E0EDF5A}"/>
    <cellStyle name="40% - 강조색3 3 3 3 5" xfId="23983" xr:uid="{FA3FAF68-E61C-4CD4-B224-D594BC71E6C1}"/>
    <cellStyle name="40% - 강조색3 3 3 3 6" xfId="50141" xr:uid="{535A7FF8-5F9A-4478-8AE0-B8B5BF9C77E5}"/>
    <cellStyle name="40% - 강조색3 3 3 4" xfId="3288" xr:uid="{2F07E851-B66C-41AA-9396-68AED4722653}"/>
    <cellStyle name="40% - 강조색3 3 3 4 2" xfId="8814" xr:uid="{11F8A350-AD6C-4040-AB30-BB24A571BDE8}"/>
    <cellStyle name="40% - 강조색3 3 3 4 2 2" xfId="19843" xr:uid="{6D40F285-838C-47CD-9BE8-F586985FA89E}"/>
    <cellStyle name="40% - 강조색3 3 3 4 2 2 2" xfId="41892" xr:uid="{128B861F-B831-4042-8BEB-8AD7CDF1DCFE}"/>
    <cellStyle name="40% - 강조색3 3 3 4 2 3" xfId="30872" xr:uid="{59BFA5D7-034F-4C97-BA76-3CF8A185F8E5}"/>
    <cellStyle name="40% - 강조색3 3 3 4 3" xfId="14333" xr:uid="{10BFA358-90D1-4C5B-AA55-E3884DF1441F}"/>
    <cellStyle name="40% - 강조색3 3 3 4 3 2" xfId="36382" xr:uid="{6D906FD8-E111-40B6-B9BC-236347ABE422}"/>
    <cellStyle name="40% - 강조색3 3 3 4 4" xfId="25362" xr:uid="{89436E4A-AE77-45C2-96FB-104C8CE5B2EB}"/>
    <cellStyle name="40% - 강조색3 3 3 4 5" xfId="51520" xr:uid="{F8D27F18-3097-4A2F-9ED3-BD35B92726BA}"/>
    <cellStyle name="40% - 강조색3 3 3 5" xfId="6059" xr:uid="{39B87C5E-620B-4283-B78E-D6B6A17D5289}"/>
    <cellStyle name="40% - 강조색3 3 3 5 2" xfId="17088" xr:uid="{F7349CCF-E58F-4455-832F-7CE2F6D1947A}"/>
    <cellStyle name="40% - 강조색3 3 3 5 2 2" xfId="39137" xr:uid="{28731D19-8A2B-477D-83F1-0FDF39C8F7AC}"/>
    <cellStyle name="40% - 강조색3 3 3 5 3" xfId="28117" xr:uid="{AE07B248-DB54-4EBD-8AB8-CDDA580C1772}"/>
    <cellStyle name="40% - 강조색3 3 3 5 4" xfId="54273" xr:uid="{D115997D-9372-4B8B-9757-88D0028AE41A}"/>
    <cellStyle name="40% - 강조색3 3 3 6" xfId="11578" xr:uid="{40FE6D16-20CB-4194-BB21-0F74ECBD81C7}"/>
    <cellStyle name="40% - 강조색3 3 3 6 2" xfId="33627" xr:uid="{0806AEAB-D39F-42F3-95ED-9E7350326637}"/>
    <cellStyle name="40% - 강조색3 3 3 7" xfId="22607" xr:uid="{D2E4695C-43FE-46F0-8A5F-A8E6C0AEE025}"/>
    <cellStyle name="40% - 강조색3 3 3 8" xfId="48764" xr:uid="{E1031907-95AB-41CE-B2AA-EA9B06533E9D}"/>
    <cellStyle name="40% - 강조색3 3 4" xfId="840" xr:uid="{E59CC417-5687-45DF-9F81-451CCF5AA4E4}"/>
    <cellStyle name="40% - 강조색3 3 4 2" xfId="2234" xr:uid="{82606C0F-DECA-4447-9012-6E46C4465987}"/>
    <cellStyle name="40% - 강조색3 3 4 2 2" xfId="5010" xr:uid="{77ECC5F4-FD74-4383-BEF6-5C4BF395290C}"/>
    <cellStyle name="40% - 강조색3 3 4 2 2 2" xfId="10536" xr:uid="{51C7D517-BAD6-4EE8-BC5A-84F710C568BA}"/>
    <cellStyle name="40% - 강조색3 3 4 2 2 2 2" xfId="21565" xr:uid="{F96C312A-CCCF-48E7-A3C8-B8A880D2B3A3}"/>
    <cellStyle name="40% - 강조색3 3 4 2 2 2 2 2" xfId="43614" xr:uid="{D8943BB6-D48A-40F7-A912-5FF6A095B071}"/>
    <cellStyle name="40% - 강조색3 3 4 2 2 2 3" xfId="32594" xr:uid="{4FAC6B1C-94B2-4831-93B8-AE10D3FB16CE}"/>
    <cellStyle name="40% - 강조색3 3 4 2 2 3" xfId="16055" xr:uid="{E896F73E-31D1-425F-867B-FB0174493511}"/>
    <cellStyle name="40% - 강조색3 3 4 2 2 3 2" xfId="38104" xr:uid="{1C9926F6-6814-4D6E-A578-1C8EA0BEA5E5}"/>
    <cellStyle name="40% - 강조색3 3 4 2 2 4" xfId="27084" xr:uid="{755BC9DE-044F-4522-B52F-771442A319AF}"/>
    <cellStyle name="40% - 강조색3 3 4 2 2 5" xfId="53242" xr:uid="{E8F8C13E-A2EC-4A87-A182-ACDC2BD9E568}"/>
    <cellStyle name="40% - 강조색3 3 4 2 3" xfId="7781" xr:uid="{485EEA6A-83E0-4EB0-9ABA-A2542D1300E7}"/>
    <cellStyle name="40% - 강조색3 3 4 2 3 2" xfId="18810" xr:uid="{A33E6AD0-98AB-412C-9ED0-EB03264B5101}"/>
    <cellStyle name="40% - 강조색3 3 4 2 3 2 2" xfId="40859" xr:uid="{2A6964CA-7B63-4BAC-A638-BD29C2ED8746}"/>
    <cellStyle name="40% - 강조색3 3 4 2 3 3" xfId="29839" xr:uid="{59F8061A-9A49-4C24-9357-1332F15D6F73}"/>
    <cellStyle name="40% - 강조색3 3 4 2 4" xfId="13300" xr:uid="{9A20C1F4-7FAB-4643-9E04-E0E34F2E3BEA}"/>
    <cellStyle name="40% - 강조색3 3 4 2 4 2" xfId="35349" xr:uid="{86F4D653-A45A-4698-8350-D60712C59B3D}"/>
    <cellStyle name="40% - 강조색3 3 4 2 5" xfId="24329" xr:uid="{02750B8A-E8A4-477D-8818-BF3509276E7C}"/>
    <cellStyle name="40% - 강조색3 3 4 2 6" xfId="50487" xr:uid="{33584219-2914-4B8D-8B66-F553134B2C33}"/>
    <cellStyle name="40% - 강조색3 3 4 3" xfId="3634" xr:uid="{B2F495B2-1C93-4245-9D19-A9971F36DC37}"/>
    <cellStyle name="40% - 강조색3 3 4 3 2" xfId="9160" xr:uid="{B4A60250-529D-4327-BCBA-2BC5074453AD}"/>
    <cellStyle name="40% - 강조색3 3 4 3 2 2" xfId="20189" xr:uid="{856E8F19-43BD-46FB-8BB2-2A6D85DFE151}"/>
    <cellStyle name="40% - 강조색3 3 4 3 2 2 2" xfId="42238" xr:uid="{EBBC1448-1CC2-4BAA-9209-69BB7B6A16F6}"/>
    <cellStyle name="40% - 강조색3 3 4 3 2 3" xfId="31218" xr:uid="{68FFEF7C-291B-4C80-A079-C3FE63B2B502}"/>
    <cellStyle name="40% - 강조색3 3 4 3 3" xfId="14679" xr:uid="{960D54D8-345B-4CEB-ABBC-2858EC0185B1}"/>
    <cellStyle name="40% - 강조색3 3 4 3 3 2" xfId="36728" xr:uid="{30621364-BCE8-491D-8486-177703C069EE}"/>
    <cellStyle name="40% - 강조색3 3 4 3 4" xfId="25708" xr:uid="{BBE2BA5B-8318-4721-94C8-5C7BE67E230B}"/>
    <cellStyle name="40% - 강조색3 3 4 3 5" xfId="51866" xr:uid="{E10B7CD3-3014-4553-B834-6A3445654368}"/>
    <cellStyle name="40% - 강조색3 3 4 4" xfId="6405" xr:uid="{10B2B9D8-EA33-4D5F-80B0-253A65B57E23}"/>
    <cellStyle name="40% - 강조색3 3 4 4 2" xfId="17434" xr:uid="{C99D649A-3E15-43E3-AEC2-FBDEFED69DED}"/>
    <cellStyle name="40% - 강조색3 3 4 4 2 2" xfId="39483" xr:uid="{DE9248CF-663E-44E6-AE87-E873421A3BE5}"/>
    <cellStyle name="40% - 강조색3 3 4 4 3" xfId="28463" xr:uid="{58793CE2-D17A-4340-BC86-E6B6DFDBE4C4}"/>
    <cellStyle name="40% - 강조색3 3 4 4 4" xfId="54619" xr:uid="{B26F9B03-14EA-4533-81D4-BD2AE11EEEA3}"/>
    <cellStyle name="40% - 강조색3 3 4 5" xfId="11924" xr:uid="{C5054170-B03B-4FB0-A8A8-E702B7571289}"/>
    <cellStyle name="40% - 강조색3 3 4 5 2" xfId="33973" xr:uid="{08F69A45-8D58-49AA-A248-20A2A0EBEFF4}"/>
    <cellStyle name="40% - 강조색3 3 4 6" xfId="22953" xr:uid="{1B1176CE-B8F6-4202-9A1B-AAE2DBFCBE36}"/>
    <cellStyle name="40% - 강조색3 3 4 7" xfId="49110" xr:uid="{9CF4E392-CF64-4941-A195-2ADACCE51C7A}"/>
    <cellStyle name="40% - 강조색3 3 5" xfId="1546" xr:uid="{602A3446-1312-4869-ACE9-B445A9C9DCA3}"/>
    <cellStyle name="40% - 강조색3 3 5 2" xfId="4322" xr:uid="{4BE96575-8673-4A7B-BDC5-EC7319721795}"/>
    <cellStyle name="40% - 강조색3 3 5 2 2" xfId="9848" xr:uid="{A62FC70C-2F9E-4333-BDA0-2025EC5C01DD}"/>
    <cellStyle name="40% - 강조색3 3 5 2 2 2" xfId="20877" xr:uid="{5596ABC1-988F-44E7-9068-89FC6E0A8753}"/>
    <cellStyle name="40% - 강조색3 3 5 2 2 2 2" xfId="42926" xr:uid="{40C29E05-C9F3-4FEC-B86F-0BCD7CE4D5C6}"/>
    <cellStyle name="40% - 강조색3 3 5 2 2 3" xfId="31906" xr:uid="{F0511C78-6B1A-4D78-AA6D-97AE852632C6}"/>
    <cellStyle name="40% - 강조색3 3 5 2 3" xfId="15367" xr:uid="{FC1A1835-8835-46CF-8C14-066786FBF700}"/>
    <cellStyle name="40% - 강조색3 3 5 2 3 2" xfId="37416" xr:uid="{27A97D2F-F415-4106-86D5-4B36E868717A}"/>
    <cellStyle name="40% - 강조색3 3 5 2 4" xfId="26396" xr:uid="{6DEB09D4-FC39-4302-ABED-E89184587182}"/>
    <cellStyle name="40% - 강조색3 3 5 2 5" xfId="52554" xr:uid="{F5EB98F4-A315-483A-8044-7E799BA390F5}"/>
    <cellStyle name="40% - 강조색3 3 5 3" xfId="7093" xr:uid="{FC4C2766-4E32-45B8-8D02-6BE61BCAA907}"/>
    <cellStyle name="40% - 강조색3 3 5 3 2" xfId="18122" xr:uid="{4F5D6B9C-DA0F-47FF-9E80-123720081737}"/>
    <cellStyle name="40% - 강조색3 3 5 3 2 2" xfId="40171" xr:uid="{0B0D2D2E-39F6-40B5-BC44-5E568B3BF9CE}"/>
    <cellStyle name="40% - 강조색3 3 5 3 3" xfId="29151" xr:uid="{CE49275F-3B86-453F-9D3E-2A619A29BC17}"/>
    <cellStyle name="40% - 강조색3 3 5 4" xfId="12612" xr:uid="{805FAA05-18D5-44D4-A595-BEEB2AA9DEA1}"/>
    <cellStyle name="40% - 강조색3 3 5 4 2" xfId="34661" xr:uid="{4DB7E2B0-67C3-40FF-8C64-4C222470D628}"/>
    <cellStyle name="40% - 강조색3 3 5 5" xfId="23641" xr:uid="{ED6727B3-C685-4608-AA73-BC4DABA1756B}"/>
    <cellStyle name="40% - 강조색3 3 5 6" xfId="49799" xr:uid="{ABBCE7A6-3848-4426-BE21-0F5F41664AAF}"/>
    <cellStyle name="40% - 강조색3 3 6" xfId="2946" xr:uid="{E972F8DF-3CA2-45CD-90A4-830AC310DD99}"/>
    <cellStyle name="40% - 강조색3 3 6 2" xfId="8472" xr:uid="{721F6470-25A4-47B0-AB0E-1F6C0427765B}"/>
    <cellStyle name="40% - 강조색3 3 6 2 2" xfId="19501" xr:uid="{43FBABE4-4190-4BBF-A284-1BAFCC693898}"/>
    <cellStyle name="40% - 강조색3 3 6 2 2 2" xfId="41550" xr:uid="{84F05912-6711-41DD-901B-3EC54368B23C}"/>
    <cellStyle name="40% - 강조색3 3 6 2 3" xfId="30530" xr:uid="{548ED078-C815-4595-9D19-06687075A30F}"/>
    <cellStyle name="40% - 강조색3 3 6 3" xfId="13991" xr:uid="{18EAAE50-9E93-415C-870B-3A6E388E976D}"/>
    <cellStyle name="40% - 강조색3 3 6 3 2" xfId="36040" xr:uid="{17E2E92C-4C76-40B0-99F8-3D950DC7310A}"/>
    <cellStyle name="40% - 강조색3 3 6 4" xfId="25020" xr:uid="{F0DF1D2E-F952-44BB-A0A9-8B71BA3FA89C}"/>
    <cellStyle name="40% - 강조색3 3 6 5" xfId="51178" xr:uid="{17FC37A6-C007-44D6-9915-6740707E369C}"/>
    <cellStyle name="40% - 강조색3 3 7" xfId="5717" xr:uid="{52E8A304-DD8B-4623-A4C6-BD7B1BA0402B}"/>
    <cellStyle name="40% - 강조색3 3 7 2" xfId="16746" xr:uid="{A9F6320F-06EA-49E6-AAE8-C72DB108B3D8}"/>
    <cellStyle name="40% - 강조색3 3 7 2 2" xfId="38795" xr:uid="{0DEB5897-786F-4CED-8750-F6DEB9A5ED24}"/>
    <cellStyle name="40% - 강조색3 3 7 3" xfId="27775" xr:uid="{FDE1B981-EC3F-4C60-B93A-4122694AAED7}"/>
    <cellStyle name="40% - 강조색3 3 7 4" xfId="53932" xr:uid="{C82D0D98-8385-4273-8DC7-4C83BD02D59C}"/>
    <cellStyle name="40% - 강조색3 3 8" xfId="11236" xr:uid="{9E2BAFB1-8003-414E-9B7E-952C4D46D0CB}"/>
    <cellStyle name="40% - 강조색3 3 8 2" xfId="33285" xr:uid="{0634C93E-2BFA-4D35-A40F-7563771E60F9}"/>
    <cellStyle name="40% - 강조색3 3 9" xfId="22265" xr:uid="{9F23CE76-58DB-427B-9B32-A6B0E701D46A}"/>
    <cellStyle name="40% - 강조색3 4" xfId="98" xr:uid="{00000000-0005-0000-0000-00008F010000}"/>
    <cellStyle name="40% - 강조색3 4 10" xfId="48436" xr:uid="{73B88217-318B-4897-917B-7F6292F37AD6}"/>
    <cellStyle name="40% - 강조색3 4 2" xfId="227" xr:uid="{00000000-0005-0000-0000-000090010000}"/>
    <cellStyle name="40% - 강조색3 4 2 2" xfId="587" xr:uid="{00000000-0005-0000-0000-000091010000}"/>
    <cellStyle name="40% - 강조색3 4 2 2 2" xfId="1324" xr:uid="{8A91F534-73B8-4264-8377-659C5BC6D15E}"/>
    <cellStyle name="40% - 강조색3 4 2 2 2 2" xfId="2718" xr:uid="{F00EC772-18B5-480E-8221-E819F6610555}"/>
    <cellStyle name="40% - 강조색3 4 2 2 2 2 2" xfId="5494" xr:uid="{BE21F01D-BFD1-4836-98E8-675485990640}"/>
    <cellStyle name="40% - 강조색3 4 2 2 2 2 2 2" xfId="11020" xr:uid="{C02D1615-BB09-40C7-A1D9-22A9BB93E19A}"/>
    <cellStyle name="40% - 강조색3 4 2 2 2 2 2 2 2" xfId="22049" xr:uid="{DCB2AED8-B71A-45A0-92AF-583609AF43DD}"/>
    <cellStyle name="40% - 강조색3 4 2 2 2 2 2 2 2 2" xfId="44098" xr:uid="{9BE61BE7-538E-43D0-BC81-DFAC6B171D5F}"/>
    <cellStyle name="40% - 강조색3 4 2 2 2 2 2 2 3" xfId="33078" xr:uid="{ABB9D86E-B890-472C-8130-A5654FD37531}"/>
    <cellStyle name="40% - 강조색3 4 2 2 2 2 2 3" xfId="16539" xr:uid="{71EB1A19-0ABE-446D-B45A-DB6F20735B8E}"/>
    <cellStyle name="40% - 강조색3 4 2 2 2 2 2 3 2" xfId="38588" xr:uid="{7A3B9367-2F67-4F08-ACB9-9589A3F55F3A}"/>
    <cellStyle name="40% - 강조색3 4 2 2 2 2 2 4" xfId="27568" xr:uid="{04D72186-3B22-4ADC-8650-A27D46A290DD}"/>
    <cellStyle name="40% - 강조색3 4 2 2 2 2 2 5" xfId="53726" xr:uid="{51466888-7E9A-4D46-9A39-54C49E9993F0}"/>
    <cellStyle name="40% - 강조색3 4 2 2 2 2 3" xfId="8265" xr:uid="{7ABBB471-C054-4F81-9965-E619E0426750}"/>
    <cellStyle name="40% - 강조색3 4 2 2 2 2 3 2" xfId="19294" xr:uid="{D666F22F-0295-4744-A0D4-42B65AF343E0}"/>
    <cellStyle name="40% - 강조색3 4 2 2 2 2 3 2 2" xfId="41343" xr:uid="{F2F3D785-9523-4C13-9D4E-D1209D9C429C}"/>
    <cellStyle name="40% - 강조색3 4 2 2 2 2 3 3" xfId="30323" xr:uid="{5039A0B6-7D65-4A88-9143-31EEA4AE880F}"/>
    <cellStyle name="40% - 강조색3 4 2 2 2 2 4" xfId="13784" xr:uid="{A57AF8F7-1C17-4A42-BCEC-D24F840B4E8C}"/>
    <cellStyle name="40% - 강조색3 4 2 2 2 2 4 2" xfId="35833" xr:uid="{744459D5-FCCF-4234-9255-D97F609782F1}"/>
    <cellStyle name="40% - 강조색3 4 2 2 2 2 5" xfId="24813" xr:uid="{C6A4B502-6CC1-4A13-BC8C-D0EFCE360A34}"/>
    <cellStyle name="40% - 강조색3 4 2 2 2 2 6" xfId="50971" xr:uid="{EE17948B-FA08-4E33-ABC2-FF065997AF9F}"/>
    <cellStyle name="40% - 강조색3 4 2 2 2 3" xfId="4118" xr:uid="{CD3CA996-28CE-4461-831E-94392C98B59D}"/>
    <cellStyle name="40% - 강조색3 4 2 2 2 3 2" xfId="9644" xr:uid="{0956BC45-9E0A-4A25-B198-B8996DB50177}"/>
    <cellStyle name="40% - 강조색3 4 2 2 2 3 2 2" xfId="20673" xr:uid="{854018D3-02BC-49E9-B6F6-199642FD4D9B}"/>
    <cellStyle name="40% - 강조색3 4 2 2 2 3 2 2 2" xfId="42722" xr:uid="{9C8E181D-E831-469D-8458-DF7576ADB148}"/>
    <cellStyle name="40% - 강조색3 4 2 2 2 3 2 3" xfId="31702" xr:uid="{3CC1F55A-F34C-4E15-A69D-77D99BA7336E}"/>
    <cellStyle name="40% - 강조색3 4 2 2 2 3 3" xfId="15163" xr:uid="{24FC94CA-B1B3-477D-A627-D8772013D10C}"/>
    <cellStyle name="40% - 강조색3 4 2 2 2 3 3 2" xfId="37212" xr:uid="{9BD7F470-8093-4B93-8F6E-7DB32C287410}"/>
    <cellStyle name="40% - 강조색3 4 2 2 2 3 4" xfId="26192" xr:uid="{8F586F99-5FC7-4B81-B7AF-213FED7DB93B}"/>
    <cellStyle name="40% - 강조색3 4 2 2 2 3 5" xfId="52350" xr:uid="{EFEFAAE0-5CDB-4F2C-A824-0C83AA56A0B9}"/>
    <cellStyle name="40% - 강조색3 4 2 2 2 4" xfId="6889" xr:uid="{C75A6D5B-D33A-4048-A547-1FBA01073246}"/>
    <cellStyle name="40% - 강조색3 4 2 2 2 4 2" xfId="17918" xr:uid="{444D462A-CBDA-4C53-B740-FA29AE78D73F}"/>
    <cellStyle name="40% - 강조색3 4 2 2 2 4 2 2" xfId="39967" xr:uid="{2869D422-756F-493B-ADD9-3DE203E5A973}"/>
    <cellStyle name="40% - 강조색3 4 2 2 2 4 3" xfId="28947" xr:uid="{F110491E-24A8-4F0D-8706-85E99B5730AE}"/>
    <cellStyle name="40% - 강조색3 4 2 2 2 4 4" xfId="55103" xr:uid="{FE3B706A-64A4-4AAC-8371-0A1A5363DE7B}"/>
    <cellStyle name="40% - 강조색3 4 2 2 2 5" xfId="12408" xr:uid="{1BB79723-D523-48E2-8BF4-6F1C2E514B67}"/>
    <cellStyle name="40% - 강조색3 4 2 2 2 5 2" xfId="34457" xr:uid="{1C6292CD-E5D3-41D2-BEDA-E9F45CA6EDC6}"/>
    <cellStyle name="40% - 강조색3 4 2 2 2 6" xfId="23437" xr:uid="{D8E891C0-403D-45A0-B2E5-DACC544BF07B}"/>
    <cellStyle name="40% - 강조색3 4 2 2 2 7" xfId="49594" xr:uid="{A8E49ACB-D7C3-421E-8ADB-E58DE7FE363C}"/>
    <cellStyle name="40% - 강조색3 4 2 2 3" xfId="2030" xr:uid="{C0B4E49D-E0D0-4885-90B6-59139A703726}"/>
    <cellStyle name="40% - 강조색3 4 2 2 3 2" xfId="4806" xr:uid="{4C0E0096-9D41-46F0-BA04-32EB42A9B48E}"/>
    <cellStyle name="40% - 강조색3 4 2 2 3 2 2" xfId="10332" xr:uid="{55288142-18D0-4BAA-8486-2DA7621909DF}"/>
    <cellStyle name="40% - 강조색3 4 2 2 3 2 2 2" xfId="21361" xr:uid="{D506CA3F-5120-4803-B9DF-038FE7E63C41}"/>
    <cellStyle name="40% - 강조색3 4 2 2 3 2 2 2 2" xfId="43410" xr:uid="{5D102660-17C9-42B3-9A15-7311473E4613}"/>
    <cellStyle name="40% - 강조색3 4 2 2 3 2 2 3" xfId="32390" xr:uid="{D3DEBAAB-2237-4A41-BBCF-B9274CAEFDEB}"/>
    <cellStyle name="40% - 강조색3 4 2 2 3 2 3" xfId="15851" xr:uid="{1CF78C0F-3177-48D8-9F79-648A72E66852}"/>
    <cellStyle name="40% - 강조색3 4 2 2 3 2 3 2" xfId="37900" xr:uid="{3C8ED0AF-E9B8-4C43-BD4C-D4A612E09503}"/>
    <cellStyle name="40% - 강조색3 4 2 2 3 2 4" xfId="26880" xr:uid="{EC77C4F3-E80F-4CBD-A6BF-28DF72016608}"/>
    <cellStyle name="40% - 강조색3 4 2 2 3 2 5" xfId="53038" xr:uid="{8ECAA929-4C9B-454B-B15B-C7955005B387}"/>
    <cellStyle name="40% - 강조색3 4 2 2 3 3" xfId="7577" xr:uid="{E86567F0-205C-4A1E-8D44-CFA3829F2AD1}"/>
    <cellStyle name="40% - 강조색3 4 2 2 3 3 2" xfId="18606" xr:uid="{94EA8EE3-6008-4EF5-8A17-D9F6E56F0746}"/>
    <cellStyle name="40% - 강조색3 4 2 2 3 3 2 2" xfId="40655" xr:uid="{87094C23-95D6-41CB-8755-1D84941B500A}"/>
    <cellStyle name="40% - 강조색3 4 2 2 3 3 3" xfId="29635" xr:uid="{BB9990B4-030F-49D7-8ED6-45DF118109E9}"/>
    <cellStyle name="40% - 강조색3 4 2 2 3 4" xfId="13096" xr:uid="{14DFAE64-96CB-4BB7-BBB8-10C10B1726A3}"/>
    <cellStyle name="40% - 강조색3 4 2 2 3 4 2" xfId="35145" xr:uid="{FDE51732-0D8A-4463-92CB-70BDE0DFAB07}"/>
    <cellStyle name="40% - 강조색3 4 2 2 3 5" xfId="24125" xr:uid="{86BAEB2C-BA22-4F93-BC11-879BB7E40211}"/>
    <cellStyle name="40% - 강조색3 4 2 2 3 6" xfId="50283" xr:uid="{F4045E8B-ED8F-4C77-8B15-0AF0D1CA0CC5}"/>
    <cellStyle name="40% - 강조색3 4 2 2 4" xfId="3430" xr:uid="{DD61F472-1D62-402F-B6B6-2C15C0CAB234}"/>
    <cellStyle name="40% - 강조색3 4 2 2 4 2" xfId="8956" xr:uid="{A440D491-7135-4C87-9A92-EC92ECE33BDE}"/>
    <cellStyle name="40% - 강조색3 4 2 2 4 2 2" xfId="19985" xr:uid="{83DC7AA6-0835-4F7A-99D8-CF79C9C82984}"/>
    <cellStyle name="40% - 강조색3 4 2 2 4 2 2 2" xfId="42034" xr:uid="{F62EA9E1-2326-448D-9AF8-3BFBCC15FA65}"/>
    <cellStyle name="40% - 강조색3 4 2 2 4 2 3" xfId="31014" xr:uid="{502317B3-03C9-4DB9-86A5-CF027B678797}"/>
    <cellStyle name="40% - 강조색3 4 2 2 4 3" xfId="14475" xr:uid="{65F74441-2A08-4DA2-8060-BEC46B0398D5}"/>
    <cellStyle name="40% - 강조색3 4 2 2 4 3 2" xfId="36524" xr:uid="{4F94679D-35EB-4A73-8289-6824E6F44DD5}"/>
    <cellStyle name="40% - 강조색3 4 2 2 4 4" xfId="25504" xr:uid="{97145132-37AF-46B6-8E93-EE8816720987}"/>
    <cellStyle name="40% - 강조색3 4 2 2 4 5" xfId="51662" xr:uid="{726E7C86-33CB-414C-832D-72B9C086E432}"/>
    <cellStyle name="40% - 강조색3 4 2 2 5" xfId="6201" xr:uid="{2A867A66-8B77-4F60-B581-387DB6F2B6A0}"/>
    <cellStyle name="40% - 강조색3 4 2 2 5 2" xfId="17230" xr:uid="{13CBE81D-8CE2-4C14-86AE-0B42A9D511FF}"/>
    <cellStyle name="40% - 강조색3 4 2 2 5 2 2" xfId="39279" xr:uid="{EF6FE685-1962-476F-8B57-DA874B761567}"/>
    <cellStyle name="40% - 강조색3 4 2 2 5 3" xfId="28259" xr:uid="{FD31D6C8-E656-4A84-BBF8-7747B665A864}"/>
    <cellStyle name="40% - 강조색3 4 2 2 5 4" xfId="54415" xr:uid="{0E2A80AB-9E13-4DDB-A649-5F0EB213FF83}"/>
    <cellStyle name="40% - 강조색3 4 2 2 6" xfId="11720" xr:uid="{A383CAED-C5E6-4543-8243-78A39BAD593C}"/>
    <cellStyle name="40% - 강조색3 4 2 2 6 2" xfId="33769" xr:uid="{F8DA9B19-DDDD-492A-8720-A70BBA9E1C06}"/>
    <cellStyle name="40% - 강조색3 4 2 2 7" xfId="22749" xr:uid="{F1ED5CD9-461C-411D-9216-8DFAA27DE603}"/>
    <cellStyle name="40% - 강조색3 4 2 2 8" xfId="48906" xr:uid="{8C4E9E2D-96C8-4AF3-8CDC-85F7CC964B67}"/>
    <cellStyle name="40% - 강조색3 4 2 3" xfId="982" xr:uid="{B2C759FA-BBDC-49D2-95AB-661CEC5892F2}"/>
    <cellStyle name="40% - 강조색3 4 2 3 2" xfId="2376" xr:uid="{3AE8DC7F-2474-4CFF-9F1C-FA1BEF725980}"/>
    <cellStyle name="40% - 강조색3 4 2 3 2 2" xfId="5152" xr:uid="{5EB70ED7-278D-49AA-B507-EC9D9A7830EA}"/>
    <cellStyle name="40% - 강조색3 4 2 3 2 2 2" xfId="10678" xr:uid="{7B06C7E2-81C8-4952-9CC3-6F3EAC551215}"/>
    <cellStyle name="40% - 강조색3 4 2 3 2 2 2 2" xfId="21707" xr:uid="{C4FF027F-C21D-45D0-857C-073D0FF8AAA6}"/>
    <cellStyle name="40% - 강조색3 4 2 3 2 2 2 2 2" xfId="43756" xr:uid="{7AD9C466-3EA6-414F-872F-C44DF68592E2}"/>
    <cellStyle name="40% - 강조색3 4 2 3 2 2 2 3" xfId="32736" xr:uid="{987A7938-82EF-4789-963C-24B47A7A5995}"/>
    <cellStyle name="40% - 강조색3 4 2 3 2 2 3" xfId="16197" xr:uid="{10155181-343A-4E0C-9663-0F492E5777DA}"/>
    <cellStyle name="40% - 강조색3 4 2 3 2 2 3 2" xfId="38246" xr:uid="{DF833A8C-96A0-4374-8EF4-BC55145413FB}"/>
    <cellStyle name="40% - 강조색3 4 2 3 2 2 4" xfId="27226" xr:uid="{B9690BCC-04E9-4310-A61B-B8CCEE9E9C23}"/>
    <cellStyle name="40% - 강조색3 4 2 3 2 2 5" xfId="53384" xr:uid="{E8990A16-13C5-4486-8142-951C6FA6B92C}"/>
    <cellStyle name="40% - 강조색3 4 2 3 2 3" xfId="7923" xr:uid="{AA636AB3-4683-497C-99F9-8F0287D4C8F3}"/>
    <cellStyle name="40% - 강조색3 4 2 3 2 3 2" xfId="18952" xr:uid="{236A8990-8A28-4CED-A42F-E2D23FA901B1}"/>
    <cellStyle name="40% - 강조색3 4 2 3 2 3 2 2" xfId="41001" xr:uid="{3D0D1F14-4789-41F9-AEBC-0F78B050FD52}"/>
    <cellStyle name="40% - 강조색3 4 2 3 2 3 3" xfId="29981" xr:uid="{1B34BA48-9F0C-41FF-A9D1-DA79451F678C}"/>
    <cellStyle name="40% - 강조색3 4 2 3 2 4" xfId="13442" xr:uid="{1317EA92-8F2D-490F-AE06-5FF940EE2CFD}"/>
    <cellStyle name="40% - 강조색3 4 2 3 2 4 2" xfId="35491" xr:uid="{32E9F74E-5945-4C47-8342-142A28F89EB7}"/>
    <cellStyle name="40% - 강조색3 4 2 3 2 5" xfId="24471" xr:uid="{85290AED-AA52-41F6-8817-EE7B618EB7D8}"/>
    <cellStyle name="40% - 강조색3 4 2 3 2 6" xfId="50629" xr:uid="{03BED108-B265-4A85-91CF-5CB77A0BEFB9}"/>
    <cellStyle name="40% - 강조색3 4 2 3 3" xfId="3776" xr:uid="{BBD4584C-0704-4ED7-BFB2-0343CE106620}"/>
    <cellStyle name="40% - 강조색3 4 2 3 3 2" xfId="9302" xr:uid="{0B4D111B-F1BB-41F2-A674-C8247D592168}"/>
    <cellStyle name="40% - 강조색3 4 2 3 3 2 2" xfId="20331" xr:uid="{FF8D0664-8C44-48DA-843C-2A72D4649E11}"/>
    <cellStyle name="40% - 강조색3 4 2 3 3 2 2 2" xfId="42380" xr:uid="{6F1ED58E-FC60-448F-9C99-3CB12D041574}"/>
    <cellStyle name="40% - 강조색3 4 2 3 3 2 3" xfId="31360" xr:uid="{BF4177F5-2D33-4B1B-81EA-E8BE4E90000A}"/>
    <cellStyle name="40% - 강조색3 4 2 3 3 3" xfId="14821" xr:uid="{1A995A3B-1682-403A-9297-EA3F8A42BFEF}"/>
    <cellStyle name="40% - 강조색3 4 2 3 3 3 2" xfId="36870" xr:uid="{B2783128-46AA-4105-A0F5-CC74E22A8434}"/>
    <cellStyle name="40% - 강조색3 4 2 3 3 4" xfId="25850" xr:uid="{76A8778F-0C06-4738-BC7C-E8DE996962F1}"/>
    <cellStyle name="40% - 강조색3 4 2 3 3 5" xfId="52008" xr:uid="{CC66305D-FED0-4290-B6B4-0F87A4FB2D0B}"/>
    <cellStyle name="40% - 강조색3 4 2 3 4" xfId="6547" xr:uid="{B80EF694-01A8-4342-A8FC-33EBC6991783}"/>
    <cellStyle name="40% - 강조색3 4 2 3 4 2" xfId="17576" xr:uid="{589B98C6-A944-47E2-B9DA-FC750592DEBE}"/>
    <cellStyle name="40% - 강조색3 4 2 3 4 2 2" xfId="39625" xr:uid="{08B6EF99-9475-4680-8FFE-7EF0F35D6A25}"/>
    <cellStyle name="40% - 강조색3 4 2 3 4 3" xfId="28605" xr:uid="{A1F6B337-2BCD-4791-8CA6-FDD144DD35AD}"/>
    <cellStyle name="40% - 강조색3 4 2 3 4 4" xfId="54761" xr:uid="{06CEED37-B70C-498B-B11B-6FEACD4B9BCA}"/>
    <cellStyle name="40% - 강조색3 4 2 3 5" xfId="12066" xr:uid="{C6811035-C618-47A9-808A-47880D19D1BD}"/>
    <cellStyle name="40% - 강조색3 4 2 3 5 2" xfId="34115" xr:uid="{F9F3F9C1-06E7-4FB5-99DD-7B9E4D50540B}"/>
    <cellStyle name="40% - 강조색3 4 2 3 6" xfId="23095" xr:uid="{DC06227A-D9E3-4DBE-B55F-457917CDF453}"/>
    <cellStyle name="40% - 강조색3 4 2 3 7" xfId="49252" xr:uid="{8EEE3ED8-20F2-4A2C-AB05-F86A84301009}"/>
    <cellStyle name="40% - 강조색3 4 2 4" xfId="1688" xr:uid="{80E4A18F-05E9-463D-B846-D60009A0D454}"/>
    <cellStyle name="40% - 강조색3 4 2 4 2" xfId="4464" xr:uid="{C86D5BE2-BB18-4667-8686-3782494CDB2C}"/>
    <cellStyle name="40% - 강조색3 4 2 4 2 2" xfId="9990" xr:uid="{D52E37CE-6DBB-445C-91E2-F2FB8E4E72B6}"/>
    <cellStyle name="40% - 강조색3 4 2 4 2 2 2" xfId="21019" xr:uid="{F137B99A-AA52-4735-B3A2-4CF5959B6C7C}"/>
    <cellStyle name="40% - 강조색3 4 2 4 2 2 2 2" xfId="43068" xr:uid="{1D04CFAA-52C8-4268-B011-37DD881456C2}"/>
    <cellStyle name="40% - 강조색3 4 2 4 2 2 3" xfId="32048" xr:uid="{AD0D1C89-2DEC-4401-82A0-D91780996A11}"/>
    <cellStyle name="40% - 강조색3 4 2 4 2 3" xfId="15509" xr:uid="{BEFB7DD6-CB20-46B6-A443-B21D25EDF1D1}"/>
    <cellStyle name="40% - 강조색3 4 2 4 2 3 2" xfId="37558" xr:uid="{842F86F4-7001-4A45-A240-71CB92E57AE8}"/>
    <cellStyle name="40% - 강조색3 4 2 4 2 4" xfId="26538" xr:uid="{E990428A-1928-46F0-AEC5-3EE06FDF7FB5}"/>
    <cellStyle name="40% - 강조색3 4 2 4 2 5" xfId="52696" xr:uid="{4926F25D-ECA8-482B-8315-A8DEC0AB24E8}"/>
    <cellStyle name="40% - 강조색3 4 2 4 3" xfId="7235" xr:uid="{407A75B3-3126-4C02-BF80-5625CAC23974}"/>
    <cellStyle name="40% - 강조색3 4 2 4 3 2" xfId="18264" xr:uid="{6EFBCBF8-9BDB-45DB-A6A3-E54AE70C90EC}"/>
    <cellStyle name="40% - 강조색3 4 2 4 3 2 2" xfId="40313" xr:uid="{6C5AA6F3-41FE-4FE2-AC43-C0EF3A98814E}"/>
    <cellStyle name="40% - 강조색3 4 2 4 3 3" xfId="29293" xr:uid="{B7874BDC-1EB9-426B-865A-76351756B82D}"/>
    <cellStyle name="40% - 강조색3 4 2 4 4" xfId="12754" xr:uid="{353A0A3F-09D3-47E6-9B30-C297BA26F3DB}"/>
    <cellStyle name="40% - 강조색3 4 2 4 4 2" xfId="34803" xr:uid="{7748C5F4-DBDE-4708-81CE-54C9D334164E}"/>
    <cellStyle name="40% - 강조색3 4 2 4 5" xfId="23783" xr:uid="{A1F30EE1-040E-4E6A-84BE-F5E5ED693B76}"/>
    <cellStyle name="40% - 강조색3 4 2 4 6" xfId="49941" xr:uid="{780BDC64-E28D-47E4-B0C0-81B211215BB6}"/>
    <cellStyle name="40% - 강조색3 4 2 5" xfId="3088" xr:uid="{20F7CCE6-507A-49F3-8BF7-92BA96ED1E7E}"/>
    <cellStyle name="40% - 강조색3 4 2 5 2" xfId="8614" xr:uid="{ED7D35FB-3D9B-481F-92BA-D74E9534D489}"/>
    <cellStyle name="40% - 강조색3 4 2 5 2 2" xfId="19643" xr:uid="{644250D0-3FC1-44EC-AEF4-C6C297ACEC67}"/>
    <cellStyle name="40% - 강조색3 4 2 5 2 2 2" xfId="41692" xr:uid="{DF16FAF7-F6CE-4E9A-A59F-4727500DCE9D}"/>
    <cellStyle name="40% - 강조색3 4 2 5 2 3" xfId="30672" xr:uid="{3B0E85B7-E543-4DE4-A6BF-B8021A0DEE26}"/>
    <cellStyle name="40% - 강조색3 4 2 5 3" xfId="14133" xr:uid="{2A9C23EA-2476-4B55-AA22-92A21C0626AE}"/>
    <cellStyle name="40% - 강조색3 4 2 5 3 2" xfId="36182" xr:uid="{D3FEE03E-4036-413B-8BDC-D7E6F03E7146}"/>
    <cellStyle name="40% - 강조색3 4 2 5 4" xfId="25162" xr:uid="{DA9B7E79-DA53-4D60-82B4-72DD65E7417B}"/>
    <cellStyle name="40% - 강조색3 4 2 5 5" xfId="51320" xr:uid="{CA44499F-5146-4E4E-9DAA-99C256EDEDEE}"/>
    <cellStyle name="40% - 강조색3 4 2 6" xfId="5859" xr:uid="{ED59FE6D-F075-4F8B-93EF-1710FC9164E0}"/>
    <cellStyle name="40% - 강조색3 4 2 6 2" xfId="16888" xr:uid="{5B184D11-0D94-4908-9485-AE2CF049B2BB}"/>
    <cellStyle name="40% - 강조색3 4 2 6 2 2" xfId="38937" xr:uid="{2663E92A-9773-4A12-8374-5E91C102706A}"/>
    <cellStyle name="40% - 강조색3 4 2 6 3" xfId="27917" xr:uid="{1BC97364-F00B-418C-9BAB-9A26C696DB93}"/>
    <cellStyle name="40% - 강조색3 4 2 6 4" xfId="54074" xr:uid="{3D4D0407-37B7-4E97-ADD0-E09082273385}"/>
    <cellStyle name="40% - 강조색3 4 2 7" xfId="11378" xr:uid="{A9D92974-0FCD-435F-A679-2D008938CA69}"/>
    <cellStyle name="40% - 강조색3 4 2 7 2" xfId="33427" xr:uid="{DF0603E9-6452-46B3-9F5E-F6E60A88D324}"/>
    <cellStyle name="40% - 강조색3 4 2 8" xfId="22407" xr:uid="{62D2EE48-7D25-47F9-8262-A93D53ACBD55}"/>
    <cellStyle name="40% - 강조색3 4 2 9" xfId="48565" xr:uid="{486FEE41-B278-41FD-AFD5-0B392C6DDA96}"/>
    <cellStyle name="40% - 강조색3 4 3" xfId="458" xr:uid="{00000000-0005-0000-0000-000092010000}"/>
    <cellStyle name="40% - 강조색3 4 3 2" xfId="1195" xr:uid="{0BE48E9A-D61E-4215-9D1C-B2D3DE31E8A5}"/>
    <cellStyle name="40% - 강조색3 4 3 2 2" xfId="2589" xr:uid="{2905AA3B-2791-430F-876E-33A3C86E60DE}"/>
    <cellStyle name="40% - 강조색3 4 3 2 2 2" xfId="5365" xr:uid="{8FB509F6-5174-4A4B-A57D-F41C26284E46}"/>
    <cellStyle name="40% - 강조색3 4 3 2 2 2 2" xfId="10891" xr:uid="{476B7225-AC3A-4634-BA58-5683F9ED4835}"/>
    <cellStyle name="40% - 강조색3 4 3 2 2 2 2 2" xfId="21920" xr:uid="{9F762288-86ED-4DAA-92F6-30BABF4370F2}"/>
    <cellStyle name="40% - 강조색3 4 3 2 2 2 2 2 2" xfId="43969" xr:uid="{E7BC04EE-BF0C-44D7-9AEE-3D7145EF21D3}"/>
    <cellStyle name="40% - 강조색3 4 3 2 2 2 2 3" xfId="32949" xr:uid="{F5E67FC8-00EE-4463-89A2-BE6F8705BEE2}"/>
    <cellStyle name="40% - 강조색3 4 3 2 2 2 3" xfId="16410" xr:uid="{DFFFC476-CE53-4B7D-9DA5-E787A9B94DD1}"/>
    <cellStyle name="40% - 강조색3 4 3 2 2 2 3 2" xfId="38459" xr:uid="{40E80A64-24AB-40E4-A079-B22BF5D41E2A}"/>
    <cellStyle name="40% - 강조색3 4 3 2 2 2 4" xfId="27439" xr:uid="{5F45ACE9-DF2E-4651-B217-128D16849A86}"/>
    <cellStyle name="40% - 강조색3 4 3 2 2 2 5" xfId="53597" xr:uid="{A38DBEA9-5DDC-4FB8-9546-5E91E0706C39}"/>
    <cellStyle name="40% - 강조색3 4 3 2 2 3" xfId="8136" xr:uid="{70CCFAE5-E7F1-4473-9205-25496C3A5DEC}"/>
    <cellStyle name="40% - 강조색3 4 3 2 2 3 2" xfId="19165" xr:uid="{01C3045B-7BCB-4310-A9C3-FFCF5F76D129}"/>
    <cellStyle name="40% - 강조색3 4 3 2 2 3 2 2" xfId="41214" xr:uid="{18CA5B14-0CA8-4FDA-9172-F9258ABD57FD}"/>
    <cellStyle name="40% - 강조색3 4 3 2 2 3 3" xfId="30194" xr:uid="{37E99D27-552D-46FE-B7BF-4057F740E4A9}"/>
    <cellStyle name="40% - 강조색3 4 3 2 2 4" xfId="13655" xr:uid="{39186BE1-CC34-4A43-8B65-6202BB59DDB5}"/>
    <cellStyle name="40% - 강조색3 4 3 2 2 4 2" xfId="35704" xr:uid="{147B04DE-AB0E-4C8D-8652-422C0635FFD0}"/>
    <cellStyle name="40% - 강조색3 4 3 2 2 5" xfId="24684" xr:uid="{77D79EBF-82FE-4761-BC50-F4F588ECBDDE}"/>
    <cellStyle name="40% - 강조색3 4 3 2 2 6" xfId="50842" xr:uid="{F6A8ACE0-3496-4976-8C89-6901CCEF7D59}"/>
    <cellStyle name="40% - 강조색3 4 3 2 3" xfId="3989" xr:uid="{C7470364-CAAE-4F8B-9766-DCDB11550BA9}"/>
    <cellStyle name="40% - 강조색3 4 3 2 3 2" xfId="9515" xr:uid="{C3F10E11-5447-4FF7-85C6-3E6B79EA8002}"/>
    <cellStyle name="40% - 강조색3 4 3 2 3 2 2" xfId="20544" xr:uid="{486DE403-4B09-4949-90CB-1B2C7DDBEF54}"/>
    <cellStyle name="40% - 강조색3 4 3 2 3 2 2 2" xfId="42593" xr:uid="{821E8335-5914-40C1-BEE1-2B68F60C0191}"/>
    <cellStyle name="40% - 강조색3 4 3 2 3 2 3" xfId="31573" xr:uid="{EC6522C1-B292-47F2-BE01-E0896547F9E4}"/>
    <cellStyle name="40% - 강조색3 4 3 2 3 3" xfId="15034" xr:uid="{D874B5AB-F9C1-4A1C-AF4E-2CCEC1F644C9}"/>
    <cellStyle name="40% - 강조색3 4 3 2 3 3 2" xfId="37083" xr:uid="{1C763B9E-8211-45ED-B44F-671239A90613}"/>
    <cellStyle name="40% - 강조색3 4 3 2 3 4" xfId="26063" xr:uid="{7D9F77FB-1E18-4CA7-8C1E-ADEE5783BD37}"/>
    <cellStyle name="40% - 강조색3 4 3 2 3 5" xfId="52221" xr:uid="{E0C0D424-883E-4701-AC12-2DFEBC51EFEA}"/>
    <cellStyle name="40% - 강조색3 4 3 2 4" xfId="6760" xr:uid="{A841C36D-0108-45B5-B924-61BAC465CFC6}"/>
    <cellStyle name="40% - 강조색3 4 3 2 4 2" xfId="17789" xr:uid="{F441A7D7-72C9-42B8-AF57-AA14A359FB31}"/>
    <cellStyle name="40% - 강조색3 4 3 2 4 2 2" xfId="39838" xr:uid="{D1DDBBB9-E52B-4948-B3CE-1F2FB355813C}"/>
    <cellStyle name="40% - 강조색3 4 3 2 4 3" xfId="28818" xr:uid="{4EF40A0C-AC26-4C2B-BC13-60AE3914A58A}"/>
    <cellStyle name="40% - 강조색3 4 3 2 4 4" xfId="54974" xr:uid="{C367B2D9-C436-4A6F-A0E4-4A1FBD3A8A74}"/>
    <cellStyle name="40% - 강조색3 4 3 2 5" xfId="12279" xr:uid="{8F390709-5473-4F50-A9F3-84D192683635}"/>
    <cellStyle name="40% - 강조색3 4 3 2 5 2" xfId="34328" xr:uid="{7D525094-9562-4F70-9749-38F2D99DB15E}"/>
    <cellStyle name="40% - 강조색3 4 3 2 6" xfId="23308" xr:uid="{37F4B9B2-324F-4EC6-BA93-E21068BDC9F0}"/>
    <cellStyle name="40% - 강조색3 4 3 2 7" xfId="49465" xr:uid="{1B839345-A37F-4B70-82E1-1F2A5D9D4CAC}"/>
    <cellStyle name="40% - 강조색3 4 3 3" xfId="1901" xr:uid="{9E2BB958-48D9-40D0-8C4D-B9CAA98CFF34}"/>
    <cellStyle name="40% - 강조색3 4 3 3 2" xfId="4677" xr:uid="{81DEAFF7-8820-4D56-B7EA-E088E2BE3604}"/>
    <cellStyle name="40% - 강조색3 4 3 3 2 2" xfId="10203" xr:uid="{2C10CF1E-B5F9-4DC3-939B-264B76EE6F76}"/>
    <cellStyle name="40% - 강조색3 4 3 3 2 2 2" xfId="21232" xr:uid="{E180EC2B-59CF-4DAB-AB3E-7BFB9A0E5483}"/>
    <cellStyle name="40% - 강조색3 4 3 3 2 2 2 2" xfId="43281" xr:uid="{8B18681B-9085-44C1-B2CF-5DDE5FCA8150}"/>
    <cellStyle name="40% - 강조색3 4 3 3 2 2 3" xfId="32261" xr:uid="{1C9DF114-BBF2-434A-934E-6B24ADB9ED17}"/>
    <cellStyle name="40% - 강조색3 4 3 3 2 3" xfId="15722" xr:uid="{BBE61A1B-F947-4523-8B51-105D4D81D94E}"/>
    <cellStyle name="40% - 강조색3 4 3 3 2 3 2" xfId="37771" xr:uid="{7AA2ECFF-E4D3-4829-AD15-0837B6301280}"/>
    <cellStyle name="40% - 강조색3 4 3 3 2 4" xfId="26751" xr:uid="{52346EA8-DF38-4301-93DA-A0F303AF3AA6}"/>
    <cellStyle name="40% - 강조색3 4 3 3 2 5" xfId="52909" xr:uid="{9658FF3F-7BCE-486C-B475-316B215625BA}"/>
    <cellStyle name="40% - 강조색3 4 3 3 3" xfId="7448" xr:uid="{2855CDDA-79CC-4BA2-8837-D513947BF830}"/>
    <cellStyle name="40% - 강조색3 4 3 3 3 2" xfId="18477" xr:uid="{4562AB56-06C4-46D1-AFE6-7FE36CD428D4}"/>
    <cellStyle name="40% - 강조색3 4 3 3 3 2 2" xfId="40526" xr:uid="{EB61F4AD-8B5C-4650-91DB-4CE293CA5E27}"/>
    <cellStyle name="40% - 강조색3 4 3 3 3 3" xfId="29506" xr:uid="{7B01312C-C89F-4D7A-A143-6E86AD2E0730}"/>
    <cellStyle name="40% - 강조색3 4 3 3 4" xfId="12967" xr:uid="{703A8B02-4752-477D-8709-A181B1EB83ED}"/>
    <cellStyle name="40% - 강조색3 4 3 3 4 2" xfId="35016" xr:uid="{4A342495-08A4-4C42-9A11-914F7C7D7B79}"/>
    <cellStyle name="40% - 강조색3 4 3 3 5" xfId="23996" xr:uid="{F1755036-669D-44DD-A6DB-7AC6A28CBE25}"/>
    <cellStyle name="40% - 강조색3 4 3 3 6" xfId="50154" xr:uid="{AE1D3A8B-B35B-4CCB-8CBA-6511F8536CDB}"/>
    <cellStyle name="40% - 강조색3 4 3 4" xfId="3301" xr:uid="{1E8E1941-3970-46E6-ABA7-C2A8240CA337}"/>
    <cellStyle name="40% - 강조색3 4 3 4 2" xfId="8827" xr:uid="{D73F9DE3-AFE8-45EB-A2BB-044679953A44}"/>
    <cellStyle name="40% - 강조색3 4 3 4 2 2" xfId="19856" xr:uid="{0E8E96E9-684B-4B8D-8819-D9A5CB4E023D}"/>
    <cellStyle name="40% - 강조색3 4 3 4 2 2 2" xfId="41905" xr:uid="{1CB01224-459B-49F2-B83B-D1C7E6BA796D}"/>
    <cellStyle name="40% - 강조색3 4 3 4 2 3" xfId="30885" xr:uid="{91F68AE8-9EB4-4E5F-A53A-40B6527E9606}"/>
    <cellStyle name="40% - 강조색3 4 3 4 3" xfId="14346" xr:uid="{57EF7E6F-84F7-4C7F-A778-58E67CA5D2B9}"/>
    <cellStyle name="40% - 강조색3 4 3 4 3 2" xfId="36395" xr:uid="{88DB79FA-3A0D-4661-A048-0D2350A762A6}"/>
    <cellStyle name="40% - 강조색3 4 3 4 4" xfId="25375" xr:uid="{52760F06-D8FC-423A-BE4E-ED62D8DD7EBC}"/>
    <cellStyle name="40% - 강조색3 4 3 4 5" xfId="51533" xr:uid="{0158FE44-81A8-4762-A127-160836459FB9}"/>
    <cellStyle name="40% - 강조색3 4 3 5" xfId="6072" xr:uid="{128654C7-DE38-417B-ADE8-157C475D2840}"/>
    <cellStyle name="40% - 강조색3 4 3 5 2" xfId="17101" xr:uid="{B258882E-2135-4952-95E3-035021894D77}"/>
    <cellStyle name="40% - 강조색3 4 3 5 2 2" xfId="39150" xr:uid="{9E9FE002-C220-475F-B43E-D9926F8035D8}"/>
    <cellStyle name="40% - 강조색3 4 3 5 3" xfId="28130" xr:uid="{AAAC41D1-715C-4571-8B6D-3759AD3DA4CB}"/>
    <cellStyle name="40% - 강조색3 4 3 5 4" xfId="54286" xr:uid="{79CDC0D5-B757-457F-B894-9C939E0F49F7}"/>
    <cellStyle name="40% - 강조색3 4 3 6" xfId="11591" xr:uid="{FFBE4192-0D2B-453F-BCC8-779620DFDBB0}"/>
    <cellStyle name="40% - 강조색3 4 3 6 2" xfId="33640" xr:uid="{2E42955D-1094-46A3-B473-B8639BA90913}"/>
    <cellStyle name="40% - 강조색3 4 3 7" xfId="22620" xr:uid="{D5002B26-7329-48C8-82C3-E8FE523B2EB7}"/>
    <cellStyle name="40% - 강조색3 4 3 8" xfId="48777" xr:uid="{DBAFF239-C73D-4337-B454-F3EFF640D321}"/>
    <cellStyle name="40% - 강조색3 4 4" xfId="853" xr:uid="{C380E556-42FB-4A6E-BB0B-CABA774AF2D8}"/>
    <cellStyle name="40% - 강조색3 4 4 2" xfId="2247" xr:uid="{6C892166-8271-4B89-BBED-455467DF81A3}"/>
    <cellStyle name="40% - 강조색3 4 4 2 2" xfId="5023" xr:uid="{8FD3DA08-FFED-408A-965D-85219AAF3784}"/>
    <cellStyle name="40% - 강조색3 4 4 2 2 2" xfId="10549" xr:uid="{05ADAA4C-2ECD-49BB-9977-9E704694F743}"/>
    <cellStyle name="40% - 강조색3 4 4 2 2 2 2" xfId="21578" xr:uid="{289ADF69-2EA3-483A-A45C-6BE576DD72ED}"/>
    <cellStyle name="40% - 강조색3 4 4 2 2 2 2 2" xfId="43627" xr:uid="{0254925D-39DB-4DC9-8B66-C0DC517D984B}"/>
    <cellStyle name="40% - 강조색3 4 4 2 2 2 3" xfId="32607" xr:uid="{CAC8ACA0-A3FE-4218-B6FB-D9056523AD3F}"/>
    <cellStyle name="40% - 강조색3 4 4 2 2 3" xfId="16068" xr:uid="{AB73E41F-CEA1-4577-B25F-0060D9C01C7C}"/>
    <cellStyle name="40% - 강조색3 4 4 2 2 3 2" xfId="38117" xr:uid="{422657EE-A854-449C-BE42-3898AEA638B2}"/>
    <cellStyle name="40% - 강조색3 4 4 2 2 4" xfId="27097" xr:uid="{6502F203-73D5-4177-BAA4-3BE840BAE66C}"/>
    <cellStyle name="40% - 강조색3 4 4 2 2 5" xfId="53255" xr:uid="{8D211763-5032-4368-869D-DAD2D5472015}"/>
    <cellStyle name="40% - 강조색3 4 4 2 3" xfId="7794" xr:uid="{F3C3AEA8-86E5-4773-AA5A-4561FAF893C3}"/>
    <cellStyle name="40% - 강조색3 4 4 2 3 2" xfId="18823" xr:uid="{0E47EBF9-2798-49C8-88FC-62FFB13BFF04}"/>
    <cellStyle name="40% - 강조색3 4 4 2 3 2 2" xfId="40872" xr:uid="{A88AFEEB-00D6-440A-8699-5DC2AD652408}"/>
    <cellStyle name="40% - 강조색3 4 4 2 3 3" xfId="29852" xr:uid="{569A517C-D13F-46E2-B082-C39D3A7EA4B8}"/>
    <cellStyle name="40% - 강조색3 4 4 2 4" xfId="13313" xr:uid="{7F376DCB-6A8F-40D7-8835-0AF485FC41F5}"/>
    <cellStyle name="40% - 강조색3 4 4 2 4 2" xfId="35362" xr:uid="{633A388E-D43E-44C0-BBEB-C3AF8507B517}"/>
    <cellStyle name="40% - 강조색3 4 4 2 5" xfId="24342" xr:uid="{DCEB8886-42E3-40C5-922F-776A9E9636EF}"/>
    <cellStyle name="40% - 강조색3 4 4 2 6" xfId="50500" xr:uid="{0037E20D-45D5-4015-815E-264474025AF5}"/>
    <cellStyle name="40% - 강조색3 4 4 3" xfId="3647" xr:uid="{6860E917-DB2B-4AD1-A1C4-B5116D32DC27}"/>
    <cellStyle name="40% - 강조색3 4 4 3 2" xfId="9173" xr:uid="{1429909D-C025-445E-BB10-DEEF7649EC89}"/>
    <cellStyle name="40% - 강조색3 4 4 3 2 2" xfId="20202" xr:uid="{8258D848-7920-423D-BF1F-C95E6F9C932A}"/>
    <cellStyle name="40% - 강조색3 4 4 3 2 2 2" xfId="42251" xr:uid="{A47B9458-1B45-46CC-BC91-CC8CCE0C50A8}"/>
    <cellStyle name="40% - 강조색3 4 4 3 2 3" xfId="31231" xr:uid="{1BA90E6F-9D65-45D7-A907-FA4C656291B6}"/>
    <cellStyle name="40% - 강조색3 4 4 3 3" xfId="14692" xr:uid="{4CF969BA-52B6-4080-9BA0-AEA13CC016C1}"/>
    <cellStyle name="40% - 강조색3 4 4 3 3 2" xfId="36741" xr:uid="{86558A36-86DE-4594-BC87-8FF1BB74E23B}"/>
    <cellStyle name="40% - 강조색3 4 4 3 4" xfId="25721" xr:uid="{4931DB93-3D82-4DE3-A7A6-8BD55A9BE0F9}"/>
    <cellStyle name="40% - 강조색3 4 4 3 5" xfId="51879" xr:uid="{36D0EE28-7D5A-4524-9935-8CDDA4100BE4}"/>
    <cellStyle name="40% - 강조색3 4 4 4" xfId="6418" xr:uid="{802E8707-0160-43AF-9977-28B53342C7D4}"/>
    <cellStyle name="40% - 강조색3 4 4 4 2" xfId="17447" xr:uid="{80AC73A8-527F-4677-B278-1E3202450FB0}"/>
    <cellStyle name="40% - 강조색3 4 4 4 2 2" xfId="39496" xr:uid="{CD45DA10-C9B3-4299-8CFE-DCEAEE30003F}"/>
    <cellStyle name="40% - 강조색3 4 4 4 3" xfId="28476" xr:uid="{18F75CC4-2ACC-456F-AEBB-C2DC7F31BB74}"/>
    <cellStyle name="40% - 강조색3 4 4 4 4" xfId="54632" xr:uid="{73C6F776-7A6E-4120-8315-C946A0A7A8D5}"/>
    <cellStyle name="40% - 강조색3 4 4 5" xfId="11937" xr:uid="{1C600428-212A-4966-B5A7-1AFE5FA80CDD}"/>
    <cellStyle name="40% - 강조색3 4 4 5 2" xfId="33986" xr:uid="{4DB4A96B-936D-4B10-8CCE-95E3CEE8439C}"/>
    <cellStyle name="40% - 강조색3 4 4 6" xfId="22966" xr:uid="{1A28EA77-DDFE-4CFB-9FCF-2E4C3A1A90CA}"/>
    <cellStyle name="40% - 강조색3 4 4 7" xfId="49123" xr:uid="{4EA9ACAA-A97C-4697-8E53-F6DFC7C93131}"/>
    <cellStyle name="40% - 강조색3 4 5" xfId="1559" xr:uid="{8F2B4B4E-CE7B-472A-9A9C-C57565226BCE}"/>
    <cellStyle name="40% - 강조색3 4 5 2" xfId="4335" xr:uid="{D4D7C3C5-3785-434A-B881-B207CCF6B16B}"/>
    <cellStyle name="40% - 강조색3 4 5 2 2" xfId="9861" xr:uid="{78574FEC-BBAE-45EF-A4E9-D1A0EF9B763B}"/>
    <cellStyle name="40% - 강조색3 4 5 2 2 2" xfId="20890" xr:uid="{75E7B7B0-CA82-4A16-85DA-04B128AED77E}"/>
    <cellStyle name="40% - 강조색3 4 5 2 2 2 2" xfId="42939" xr:uid="{9FA3C1BE-8E41-4B56-9B29-3C29CE900906}"/>
    <cellStyle name="40% - 강조색3 4 5 2 2 3" xfId="31919" xr:uid="{20755AB4-6053-407B-8FE4-D23CEA328E59}"/>
    <cellStyle name="40% - 강조색3 4 5 2 3" xfId="15380" xr:uid="{E5AE927B-1E33-4956-B0DE-E751A33CB979}"/>
    <cellStyle name="40% - 강조색3 4 5 2 3 2" xfId="37429" xr:uid="{CC440D64-110F-494B-9B6C-742E7B213971}"/>
    <cellStyle name="40% - 강조색3 4 5 2 4" xfId="26409" xr:uid="{8096DE0B-5C20-428E-893D-66EA35A6119A}"/>
    <cellStyle name="40% - 강조색3 4 5 2 5" xfId="52567" xr:uid="{93050E26-32DE-407A-B83A-3382266C2CFA}"/>
    <cellStyle name="40% - 강조색3 4 5 3" xfId="7106" xr:uid="{CF0C6D45-4240-47C6-B342-776E00988EB9}"/>
    <cellStyle name="40% - 강조색3 4 5 3 2" xfId="18135" xr:uid="{72C95F22-E732-4EE6-89A1-CDF532A13764}"/>
    <cellStyle name="40% - 강조색3 4 5 3 2 2" xfId="40184" xr:uid="{D7160EED-83A4-4C5C-B6E2-A270AD19C126}"/>
    <cellStyle name="40% - 강조색3 4 5 3 3" xfId="29164" xr:uid="{C14940C8-248B-4CFF-B5FE-D593C2D80B95}"/>
    <cellStyle name="40% - 강조색3 4 5 4" xfId="12625" xr:uid="{AD642A8C-2FC3-468D-8B0D-2157AE44A3AB}"/>
    <cellStyle name="40% - 강조색3 4 5 4 2" xfId="34674" xr:uid="{327DA0EB-6C6F-4CB1-8B41-DF68A076F824}"/>
    <cellStyle name="40% - 강조색3 4 5 5" xfId="23654" xr:uid="{3C07058E-4D7C-4E9C-B36A-58F5EEEE3F7B}"/>
    <cellStyle name="40% - 강조색3 4 5 6" xfId="49812" xr:uid="{1149009D-D238-4ADB-806E-12010313BECF}"/>
    <cellStyle name="40% - 강조색3 4 6" xfId="2959" xr:uid="{F6363996-EC96-43E6-9109-9B5327A96FB0}"/>
    <cellStyle name="40% - 강조색3 4 6 2" xfId="8485" xr:uid="{8A2FAE74-6B10-4FFB-ADEE-0E458A43C613}"/>
    <cellStyle name="40% - 강조색3 4 6 2 2" xfId="19514" xr:uid="{E637EB7B-0C1E-47AA-8EA2-CC245BA472F3}"/>
    <cellStyle name="40% - 강조색3 4 6 2 2 2" xfId="41563" xr:uid="{998779E5-5534-4E12-B907-146741E9FC1C}"/>
    <cellStyle name="40% - 강조색3 4 6 2 3" xfId="30543" xr:uid="{DC3075A4-9187-4E27-80E6-BFBFC2490BF1}"/>
    <cellStyle name="40% - 강조색3 4 6 3" xfId="14004" xr:uid="{DBA8466A-FF18-4626-B8C6-C71AB0A0EC67}"/>
    <cellStyle name="40% - 강조색3 4 6 3 2" xfId="36053" xr:uid="{A2E4C910-990B-4F96-82B1-E98341FD5D14}"/>
    <cellStyle name="40% - 강조색3 4 6 4" xfId="25033" xr:uid="{B5EC002B-9ED4-41CC-B03C-3746980F0B6B}"/>
    <cellStyle name="40% - 강조색3 4 6 5" xfId="51191" xr:uid="{E879C6DE-E732-4D8C-AC2F-FF673F18AAE4}"/>
    <cellStyle name="40% - 강조색3 4 7" xfId="5730" xr:uid="{3F19F4C8-1803-47A7-83E6-F0899D5434FA}"/>
    <cellStyle name="40% - 강조색3 4 7 2" xfId="16759" xr:uid="{89F9D10D-AA7D-4CAB-AD8D-A6F5B4E1195C}"/>
    <cellStyle name="40% - 강조색3 4 7 2 2" xfId="38808" xr:uid="{E3FA3E55-3327-4CE6-B527-424681206A44}"/>
    <cellStyle name="40% - 강조색3 4 7 3" xfId="27788" xr:uid="{FD36A26F-7D9E-4D91-857B-68E9602D064F}"/>
    <cellStyle name="40% - 강조색3 4 7 4" xfId="53945" xr:uid="{2051AA61-E7CE-4836-B39F-E0AB4ED7A50D}"/>
    <cellStyle name="40% - 강조색3 4 8" xfId="11249" xr:uid="{22784191-865E-4E8E-B04D-5AF437F2D079}"/>
    <cellStyle name="40% - 강조색3 4 8 2" xfId="33298" xr:uid="{033EDDE6-5AFC-4296-952A-F879F0DE992C}"/>
    <cellStyle name="40% - 강조색3 4 9" xfId="22278" xr:uid="{7AB02141-7057-4CE8-9D4C-32170FEF9AD1}"/>
    <cellStyle name="40% - 강조색3 5" xfId="111" xr:uid="{00000000-0005-0000-0000-000093010000}"/>
    <cellStyle name="40% - 강조색3 5 10" xfId="48449" xr:uid="{356CE9A5-E86A-45BF-8336-38E0DE0722C8}"/>
    <cellStyle name="40% - 강조색3 5 2" xfId="240" xr:uid="{00000000-0005-0000-0000-000094010000}"/>
    <cellStyle name="40% - 강조색3 5 2 2" xfId="600" xr:uid="{00000000-0005-0000-0000-000095010000}"/>
    <cellStyle name="40% - 강조색3 5 2 2 2" xfId="1337" xr:uid="{FC679D96-4F49-424F-885D-F15FB5BDBF99}"/>
    <cellStyle name="40% - 강조색3 5 2 2 2 2" xfId="2731" xr:uid="{070D3ACD-2221-445F-8D1C-305E9F4A70B1}"/>
    <cellStyle name="40% - 강조색3 5 2 2 2 2 2" xfId="5507" xr:uid="{EEC28080-67E7-4319-B6E3-8C5691C43D79}"/>
    <cellStyle name="40% - 강조색3 5 2 2 2 2 2 2" xfId="11033" xr:uid="{EDDC575C-4553-4C5A-9847-82E4B9CA95C2}"/>
    <cellStyle name="40% - 강조색3 5 2 2 2 2 2 2 2" xfId="22062" xr:uid="{A8DCCD97-4E7F-48CD-8B49-9292CB9CB1A9}"/>
    <cellStyle name="40% - 강조색3 5 2 2 2 2 2 2 2 2" xfId="44111" xr:uid="{8D4F6AFC-6CAE-4B71-859C-B6CDC24B0D47}"/>
    <cellStyle name="40% - 강조색3 5 2 2 2 2 2 2 3" xfId="33091" xr:uid="{9A571113-0938-4350-A9BA-463E69A15C32}"/>
    <cellStyle name="40% - 강조색3 5 2 2 2 2 2 3" xfId="16552" xr:uid="{556D7555-DBD6-4F5F-844D-E5EF5DEF8E53}"/>
    <cellStyle name="40% - 강조색3 5 2 2 2 2 2 3 2" xfId="38601" xr:uid="{275AFDBD-9512-4FCA-B2E7-F5B7DD0BD74B}"/>
    <cellStyle name="40% - 강조색3 5 2 2 2 2 2 4" xfId="27581" xr:uid="{A0174719-8850-4198-8957-6EB5A20DCDD5}"/>
    <cellStyle name="40% - 강조색3 5 2 2 2 2 2 5" xfId="53739" xr:uid="{F109698C-BDD1-48A2-9AD2-CB8EA2C39125}"/>
    <cellStyle name="40% - 강조색3 5 2 2 2 2 3" xfId="8278" xr:uid="{8089602B-1257-416A-ABB7-C7B068E49A13}"/>
    <cellStyle name="40% - 강조색3 5 2 2 2 2 3 2" xfId="19307" xr:uid="{50A0E4FA-A373-432C-A3CB-9DB9493F7E47}"/>
    <cellStyle name="40% - 강조색3 5 2 2 2 2 3 2 2" xfId="41356" xr:uid="{FF9E90A1-E22D-47B4-96BD-8900DBB159BC}"/>
    <cellStyle name="40% - 강조색3 5 2 2 2 2 3 3" xfId="30336" xr:uid="{3AB029D7-80E9-4688-A381-8EE04E8F4D9D}"/>
    <cellStyle name="40% - 강조색3 5 2 2 2 2 4" xfId="13797" xr:uid="{730AFC50-3B51-46F1-9A7A-09A99FAC7FED}"/>
    <cellStyle name="40% - 강조색3 5 2 2 2 2 4 2" xfId="35846" xr:uid="{C2D1BBE1-8F86-4094-817F-892308D3AF68}"/>
    <cellStyle name="40% - 강조색3 5 2 2 2 2 5" xfId="24826" xr:uid="{10B2F0F4-3DA5-4FFB-88FE-0DAB5AB8863C}"/>
    <cellStyle name="40% - 강조색3 5 2 2 2 2 6" xfId="50984" xr:uid="{6367737C-9E30-4409-BC28-783E6AC3609D}"/>
    <cellStyle name="40% - 강조색3 5 2 2 2 3" xfId="4131" xr:uid="{8437AD10-EFD7-445F-B3BA-423A8497BB4B}"/>
    <cellStyle name="40% - 강조색3 5 2 2 2 3 2" xfId="9657" xr:uid="{F87E5F54-6AA8-4732-AAC7-C654F615F84F}"/>
    <cellStyle name="40% - 강조색3 5 2 2 2 3 2 2" xfId="20686" xr:uid="{49AD62EF-BDD9-438C-A4D7-6221491D7187}"/>
    <cellStyle name="40% - 강조색3 5 2 2 2 3 2 2 2" xfId="42735" xr:uid="{F7AA0F86-670D-4985-83FC-360B7C1E9745}"/>
    <cellStyle name="40% - 강조색3 5 2 2 2 3 2 3" xfId="31715" xr:uid="{3FE6C8B3-1AA0-48F0-A32C-CE1F1D21172E}"/>
    <cellStyle name="40% - 강조색3 5 2 2 2 3 3" xfId="15176" xr:uid="{A8A5FBE8-73C5-4F56-96EC-96484C103A4D}"/>
    <cellStyle name="40% - 강조색3 5 2 2 2 3 3 2" xfId="37225" xr:uid="{DFDEF9C0-2A80-4E9D-94C8-16BCA52433F8}"/>
    <cellStyle name="40% - 강조색3 5 2 2 2 3 4" xfId="26205" xr:uid="{E7D23FD4-A7D2-4F58-ACB5-A294F9069049}"/>
    <cellStyle name="40% - 강조색3 5 2 2 2 3 5" xfId="52363" xr:uid="{3DD716F9-D8B6-497D-9B8E-B4C8A970AA99}"/>
    <cellStyle name="40% - 강조색3 5 2 2 2 4" xfId="6902" xr:uid="{71EE1013-6E66-4BA8-B5E7-D259BC004BF1}"/>
    <cellStyle name="40% - 강조색3 5 2 2 2 4 2" xfId="17931" xr:uid="{39A3AFCD-D16A-4706-B8DF-8EBCD736559E}"/>
    <cellStyle name="40% - 강조색3 5 2 2 2 4 2 2" xfId="39980" xr:uid="{B559A8A4-4544-4FD9-9FD3-EDEE9C9C4C3C}"/>
    <cellStyle name="40% - 강조색3 5 2 2 2 4 3" xfId="28960" xr:uid="{36CD3120-9494-4D94-BAD2-761C62AF333C}"/>
    <cellStyle name="40% - 강조색3 5 2 2 2 4 4" xfId="55116" xr:uid="{99913DDC-AF19-4580-A8C9-5537DA3E52EB}"/>
    <cellStyle name="40% - 강조색3 5 2 2 2 5" xfId="12421" xr:uid="{18622C15-662C-4A5B-9FC9-A02C6501C0E0}"/>
    <cellStyle name="40% - 강조색3 5 2 2 2 5 2" xfId="34470" xr:uid="{1FA14535-958C-4D2C-9D9A-3C3C1C595FE3}"/>
    <cellStyle name="40% - 강조색3 5 2 2 2 6" xfId="23450" xr:uid="{2D4D36A6-E22C-48C0-B1BF-57CCDE6DBEEB}"/>
    <cellStyle name="40% - 강조색3 5 2 2 2 7" xfId="49607" xr:uid="{2664E40C-E38D-411C-8A47-0BF403CFCE91}"/>
    <cellStyle name="40% - 강조색3 5 2 2 3" xfId="2043" xr:uid="{701E2B31-C7CA-4698-B5AF-8FE64014F514}"/>
    <cellStyle name="40% - 강조색3 5 2 2 3 2" xfId="4819" xr:uid="{6B711B5B-CACC-4C79-AFC7-2913E2573B91}"/>
    <cellStyle name="40% - 강조색3 5 2 2 3 2 2" xfId="10345" xr:uid="{9C4D6A34-FE81-474B-A708-951109A111D2}"/>
    <cellStyle name="40% - 강조색3 5 2 2 3 2 2 2" xfId="21374" xr:uid="{25C34DD1-2A6C-4363-9C14-D99218AB2F76}"/>
    <cellStyle name="40% - 강조색3 5 2 2 3 2 2 2 2" xfId="43423" xr:uid="{73EDB187-0DF3-483B-842D-ABD5066D2B2A}"/>
    <cellStyle name="40% - 강조색3 5 2 2 3 2 2 3" xfId="32403" xr:uid="{633E9122-00E8-4119-8EDA-555FE1E9C7EB}"/>
    <cellStyle name="40% - 강조색3 5 2 2 3 2 3" xfId="15864" xr:uid="{1089F0D0-D362-4AA1-AB53-32ED54B6C1A7}"/>
    <cellStyle name="40% - 강조색3 5 2 2 3 2 3 2" xfId="37913" xr:uid="{E0AB28C3-1AD6-4D95-BF46-6FD6C30B18CD}"/>
    <cellStyle name="40% - 강조색3 5 2 2 3 2 4" xfId="26893" xr:uid="{2A0FFDC8-AE96-4D3E-9E8A-F7B49E8BA3E4}"/>
    <cellStyle name="40% - 강조색3 5 2 2 3 2 5" xfId="53051" xr:uid="{12C4C216-8B7B-4195-B710-798028460122}"/>
    <cellStyle name="40% - 강조색3 5 2 2 3 3" xfId="7590" xr:uid="{E5B16D26-E7B8-4566-92B5-9F8C9EFEBD74}"/>
    <cellStyle name="40% - 강조색3 5 2 2 3 3 2" xfId="18619" xr:uid="{808D93FF-6A02-4D8C-B626-8EB5B76665A2}"/>
    <cellStyle name="40% - 강조색3 5 2 2 3 3 2 2" xfId="40668" xr:uid="{24F6F546-6652-445D-8743-010D8D7ED571}"/>
    <cellStyle name="40% - 강조색3 5 2 2 3 3 3" xfId="29648" xr:uid="{0811A321-4589-48ED-9030-DF9AE68A76FE}"/>
    <cellStyle name="40% - 강조색3 5 2 2 3 4" xfId="13109" xr:uid="{DF051462-E518-479E-B49D-A082B2DBB5D2}"/>
    <cellStyle name="40% - 강조색3 5 2 2 3 4 2" xfId="35158" xr:uid="{D464F063-6758-4D13-923C-D00422F2C741}"/>
    <cellStyle name="40% - 강조색3 5 2 2 3 5" xfId="24138" xr:uid="{1D8371E8-BD40-4665-ACE0-260094693378}"/>
    <cellStyle name="40% - 강조색3 5 2 2 3 6" xfId="50296" xr:uid="{F249F9D2-890F-4370-A8FA-57D50753DC3C}"/>
    <cellStyle name="40% - 강조색3 5 2 2 4" xfId="3443" xr:uid="{4D216082-D4E9-4D3B-A8B4-29D55CE29C40}"/>
    <cellStyle name="40% - 강조색3 5 2 2 4 2" xfId="8969" xr:uid="{2E960F1F-3077-47EE-95D2-CB2982244359}"/>
    <cellStyle name="40% - 강조색3 5 2 2 4 2 2" xfId="19998" xr:uid="{0BF8E2B3-78CF-4A32-AFEC-4544E1A4146E}"/>
    <cellStyle name="40% - 강조색3 5 2 2 4 2 2 2" xfId="42047" xr:uid="{A368B111-7145-4B2E-B47B-1E02FDC1867B}"/>
    <cellStyle name="40% - 강조색3 5 2 2 4 2 3" xfId="31027" xr:uid="{3037D53C-42D0-4436-AB6B-23A897064C9E}"/>
    <cellStyle name="40% - 강조색3 5 2 2 4 3" xfId="14488" xr:uid="{30C62EE7-B9EF-44A2-8854-A9E2B47D3D9E}"/>
    <cellStyle name="40% - 강조색3 5 2 2 4 3 2" xfId="36537" xr:uid="{BF2304D5-0EB3-4C6A-9D8C-25E16C42EA29}"/>
    <cellStyle name="40% - 강조색3 5 2 2 4 4" xfId="25517" xr:uid="{9581D14F-5811-4876-AD01-8B5DF6BC4CA4}"/>
    <cellStyle name="40% - 강조색3 5 2 2 4 5" xfId="51675" xr:uid="{5CD54A27-1AD4-4AB0-A826-4315F62FCE4E}"/>
    <cellStyle name="40% - 강조색3 5 2 2 5" xfId="6214" xr:uid="{696268E1-E7C2-49D2-B741-2D84D90ECA85}"/>
    <cellStyle name="40% - 강조색3 5 2 2 5 2" xfId="17243" xr:uid="{060C7537-B8AD-46D9-AC11-9E59F8C8A6BD}"/>
    <cellStyle name="40% - 강조색3 5 2 2 5 2 2" xfId="39292" xr:uid="{0ADAC711-D256-49A4-BDC6-5510E47ECB35}"/>
    <cellStyle name="40% - 강조색3 5 2 2 5 3" xfId="28272" xr:uid="{FB65EEEE-0149-4931-81B7-21FA6EFD6F44}"/>
    <cellStyle name="40% - 강조색3 5 2 2 5 4" xfId="54428" xr:uid="{283FEC5A-44E2-4002-8B9F-0F9E6A176DBF}"/>
    <cellStyle name="40% - 강조색3 5 2 2 6" xfId="11733" xr:uid="{EAED828A-7425-4E47-9287-695D819E64AD}"/>
    <cellStyle name="40% - 강조색3 5 2 2 6 2" xfId="33782" xr:uid="{E60E421C-3280-477F-A1FC-9B7469BCCF82}"/>
    <cellStyle name="40% - 강조색3 5 2 2 7" xfId="22762" xr:uid="{D9BC531A-1F0A-4836-A075-09E3804F5476}"/>
    <cellStyle name="40% - 강조색3 5 2 2 8" xfId="48919" xr:uid="{C31D80F6-3AE0-42D2-A227-CEFE98AA312E}"/>
    <cellStyle name="40% - 강조색3 5 2 3" xfId="995" xr:uid="{74226EAE-5245-4A02-A5C6-5EEB232D85B4}"/>
    <cellStyle name="40% - 강조색3 5 2 3 2" xfId="2389" xr:uid="{44A7EC85-0AF9-446C-881E-D3D5250C3CDF}"/>
    <cellStyle name="40% - 강조색3 5 2 3 2 2" xfId="5165" xr:uid="{C830ADCF-4B6C-43FE-BCA9-E3C1F10249D7}"/>
    <cellStyle name="40% - 강조색3 5 2 3 2 2 2" xfId="10691" xr:uid="{13A22504-28F9-4C0A-A35D-3DBFB4BEFB6E}"/>
    <cellStyle name="40% - 강조색3 5 2 3 2 2 2 2" xfId="21720" xr:uid="{FA6C15A7-D98F-4B5D-BD07-F3C5E3C4FCED}"/>
    <cellStyle name="40% - 강조색3 5 2 3 2 2 2 2 2" xfId="43769" xr:uid="{172277FB-A1F6-433B-B3F1-220E0CE4FB7D}"/>
    <cellStyle name="40% - 강조색3 5 2 3 2 2 2 3" xfId="32749" xr:uid="{70C0E2A0-5B2A-4BA1-8361-58800C9133D3}"/>
    <cellStyle name="40% - 강조색3 5 2 3 2 2 3" xfId="16210" xr:uid="{946C1302-95A3-4BDD-88EB-003913FE7415}"/>
    <cellStyle name="40% - 강조색3 5 2 3 2 2 3 2" xfId="38259" xr:uid="{C56DB3BE-325E-422D-B8ED-0F89D29F797F}"/>
    <cellStyle name="40% - 강조색3 5 2 3 2 2 4" xfId="27239" xr:uid="{6ED3D7D1-CFF7-4D67-8AF9-28710B9E72A7}"/>
    <cellStyle name="40% - 강조색3 5 2 3 2 2 5" xfId="53397" xr:uid="{E1B212A0-540B-41A3-88D4-B6F700B26723}"/>
    <cellStyle name="40% - 강조색3 5 2 3 2 3" xfId="7936" xr:uid="{952FCD36-93F9-47F0-819E-46D5A88ECC1A}"/>
    <cellStyle name="40% - 강조색3 5 2 3 2 3 2" xfId="18965" xr:uid="{E58653E2-BE04-4172-9103-D9D1BFF3FEC7}"/>
    <cellStyle name="40% - 강조색3 5 2 3 2 3 2 2" xfId="41014" xr:uid="{F2F121D5-D467-4489-B686-D8B0B7C30A9A}"/>
    <cellStyle name="40% - 강조색3 5 2 3 2 3 3" xfId="29994" xr:uid="{0E326AC0-9851-49BF-B4F4-754AD189822D}"/>
    <cellStyle name="40% - 강조색3 5 2 3 2 4" xfId="13455" xr:uid="{D09761B9-D168-4C48-8C98-DDD0BF94014F}"/>
    <cellStyle name="40% - 강조색3 5 2 3 2 4 2" xfId="35504" xr:uid="{BD95F88A-AC49-49F3-8A7A-03DDCC3EC895}"/>
    <cellStyle name="40% - 강조색3 5 2 3 2 5" xfId="24484" xr:uid="{D7829956-14CF-4A76-946B-4C84B018B439}"/>
    <cellStyle name="40% - 강조색3 5 2 3 2 6" xfId="50642" xr:uid="{39CB83A3-807B-4B14-B89D-71B0C6A4F488}"/>
    <cellStyle name="40% - 강조색3 5 2 3 3" xfId="3789" xr:uid="{162B0247-F999-4935-A81B-1A24B956E435}"/>
    <cellStyle name="40% - 강조색3 5 2 3 3 2" xfId="9315" xr:uid="{CA32646A-14CD-409D-A08E-C710AB6DDFB2}"/>
    <cellStyle name="40% - 강조색3 5 2 3 3 2 2" xfId="20344" xr:uid="{A3EDFEE7-5C2F-48EA-B454-26564027E73B}"/>
    <cellStyle name="40% - 강조색3 5 2 3 3 2 2 2" xfId="42393" xr:uid="{0F170D9A-FD0B-47CE-9D0D-FF3139240AAB}"/>
    <cellStyle name="40% - 강조색3 5 2 3 3 2 3" xfId="31373" xr:uid="{716911F9-3B4A-4FD3-A256-A6BE6199A43D}"/>
    <cellStyle name="40% - 강조색3 5 2 3 3 3" xfId="14834" xr:uid="{3CE94E41-284D-4236-9CB6-7E7E56411C60}"/>
    <cellStyle name="40% - 강조색3 5 2 3 3 3 2" xfId="36883" xr:uid="{4BB0B7AC-209B-4C32-82F2-1CE2321FEA14}"/>
    <cellStyle name="40% - 강조색3 5 2 3 3 4" xfId="25863" xr:uid="{C7FC2E9E-D53D-473D-A801-F4EFDB638026}"/>
    <cellStyle name="40% - 강조색3 5 2 3 3 5" xfId="52021" xr:uid="{6503F760-9697-4351-ABE4-36F1255A6C7E}"/>
    <cellStyle name="40% - 강조색3 5 2 3 4" xfId="6560" xr:uid="{C5259D18-C9F2-414B-BEA3-4BE203958DAA}"/>
    <cellStyle name="40% - 강조색3 5 2 3 4 2" xfId="17589" xr:uid="{82A4F46D-E781-4575-92B1-5E2EC5436F56}"/>
    <cellStyle name="40% - 강조색3 5 2 3 4 2 2" xfId="39638" xr:uid="{1320B863-D430-4012-B9F8-BC5E01F792B0}"/>
    <cellStyle name="40% - 강조색3 5 2 3 4 3" xfId="28618" xr:uid="{39A3E7EF-E81B-4DDC-AC6C-2F3040B4248A}"/>
    <cellStyle name="40% - 강조색3 5 2 3 4 4" xfId="54774" xr:uid="{8022BF4C-D1E3-48CE-8EBD-31028F067168}"/>
    <cellStyle name="40% - 강조색3 5 2 3 5" xfId="12079" xr:uid="{F103D265-0D6E-4BAD-BF23-A737655AAD21}"/>
    <cellStyle name="40% - 강조색3 5 2 3 5 2" xfId="34128" xr:uid="{4F7DD96D-A9D7-444E-8205-195413DAB6FF}"/>
    <cellStyle name="40% - 강조색3 5 2 3 6" xfId="23108" xr:uid="{0C582B7F-17FC-483D-AC5F-27495B5CA90D}"/>
    <cellStyle name="40% - 강조색3 5 2 3 7" xfId="49265" xr:uid="{23921665-B355-427D-BC1D-AB0A48148B83}"/>
    <cellStyle name="40% - 강조색3 5 2 4" xfId="1701" xr:uid="{C45A56BB-C6BA-4230-BFDA-67BE15407A3D}"/>
    <cellStyle name="40% - 강조색3 5 2 4 2" xfId="4477" xr:uid="{35F618CD-32C3-4235-9877-EAE4507D7BF1}"/>
    <cellStyle name="40% - 강조색3 5 2 4 2 2" xfId="10003" xr:uid="{34709AEC-C4B8-42E3-9B97-4DF7E5C8A5AA}"/>
    <cellStyle name="40% - 강조색3 5 2 4 2 2 2" xfId="21032" xr:uid="{C52EC906-DFE7-40E9-8C56-B5E75CE928A7}"/>
    <cellStyle name="40% - 강조색3 5 2 4 2 2 2 2" xfId="43081" xr:uid="{800400A0-9142-4717-9B2B-BBEA28FC0858}"/>
    <cellStyle name="40% - 강조색3 5 2 4 2 2 3" xfId="32061" xr:uid="{676AF2A7-49EE-4B7E-9216-EA428BC0FED9}"/>
    <cellStyle name="40% - 강조색3 5 2 4 2 3" xfId="15522" xr:uid="{41417DA5-B6FB-41D3-99FF-37505BD2102F}"/>
    <cellStyle name="40% - 강조색3 5 2 4 2 3 2" xfId="37571" xr:uid="{FFD5B024-E195-41CC-B09E-CE535B306CD2}"/>
    <cellStyle name="40% - 강조색3 5 2 4 2 4" xfId="26551" xr:uid="{A6E6333D-526B-4DF8-9600-C2F74A31C258}"/>
    <cellStyle name="40% - 강조색3 5 2 4 2 5" xfId="52709" xr:uid="{30464C31-A70E-4D40-9797-0D6D0A9FBE2B}"/>
    <cellStyle name="40% - 강조색3 5 2 4 3" xfId="7248" xr:uid="{F189F00D-7ED9-47DA-882A-E35684E79FE6}"/>
    <cellStyle name="40% - 강조색3 5 2 4 3 2" xfId="18277" xr:uid="{9CAB0696-55E8-47C6-9931-B67FE113465B}"/>
    <cellStyle name="40% - 강조색3 5 2 4 3 2 2" xfId="40326" xr:uid="{40C3FA67-F9B1-4718-81EC-6ED265741816}"/>
    <cellStyle name="40% - 강조색3 5 2 4 3 3" xfId="29306" xr:uid="{14E3DB6F-3637-40E0-AE38-200AD307976E}"/>
    <cellStyle name="40% - 강조색3 5 2 4 4" xfId="12767" xr:uid="{CDA8511A-A519-4376-91ED-0206C0BF1496}"/>
    <cellStyle name="40% - 강조색3 5 2 4 4 2" xfId="34816" xr:uid="{3C317D75-1F15-4036-BA47-12CB8E8295E7}"/>
    <cellStyle name="40% - 강조색3 5 2 4 5" xfId="23796" xr:uid="{1D58F65B-AF5D-425D-9BC9-058F917B1424}"/>
    <cellStyle name="40% - 강조색3 5 2 4 6" xfId="49954" xr:uid="{64499C95-7575-4AC2-9292-80500F87E19D}"/>
    <cellStyle name="40% - 강조색3 5 2 5" xfId="3101" xr:uid="{DE1AC57C-F56E-42C3-BEDF-7C0997D1CA7A}"/>
    <cellStyle name="40% - 강조색3 5 2 5 2" xfId="8627" xr:uid="{8F676614-0EF7-44A2-84C5-1577143F1EF5}"/>
    <cellStyle name="40% - 강조색3 5 2 5 2 2" xfId="19656" xr:uid="{8F675D6F-B0EC-42BE-99A5-3BFF88378013}"/>
    <cellStyle name="40% - 강조색3 5 2 5 2 2 2" xfId="41705" xr:uid="{0E57C6FF-31C3-4A8E-A861-4AAAA8AD96CE}"/>
    <cellStyle name="40% - 강조색3 5 2 5 2 3" xfId="30685" xr:uid="{B206FCD7-C333-4273-A77E-A93713CA184E}"/>
    <cellStyle name="40% - 강조색3 5 2 5 3" xfId="14146" xr:uid="{0C6ED91F-F3B7-4C2A-BD87-6DC89BD8618E}"/>
    <cellStyle name="40% - 강조색3 5 2 5 3 2" xfId="36195" xr:uid="{EE50271F-A257-4738-B44D-34EA2A92DF20}"/>
    <cellStyle name="40% - 강조색3 5 2 5 4" xfId="25175" xr:uid="{34A4B7FF-32D5-4D13-A1D8-DEDA5011717C}"/>
    <cellStyle name="40% - 강조색3 5 2 5 5" xfId="51333" xr:uid="{25DF6B2E-FA7A-4602-AB5B-7EB80FF3FE59}"/>
    <cellStyle name="40% - 강조색3 5 2 6" xfId="5872" xr:uid="{33C01441-7AB6-4DF2-BBE7-2434FF549E3B}"/>
    <cellStyle name="40% - 강조색3 5 2 6 2" xfId="16901" xr:uid="{5CD5FE28-33FB-4264-9084-1B9D216FDF07}"/>
    <cellStyle name="40% - 강조색3 5 2 6 2 2" xfId="38950" xr:uid="{53AD749E-0714-4F81-9D07-25927BB2C6C4}"/>
    <cellStyle name="40% - 강조색3 5 2 6 3" xfId="27930" xr:uid="{581FD727-3E8A-4F13-A198-DFA6E96CB981}"/>
    <cellStyle name="40% - 강조색3 5 2 6 4" xfId="54087" xr:uid="{726000AF-87C6-4C7C-BE01-70256161C65C}"/>
    <cellStyle name="40% - 강조색3 5 2 7" xfId="11391" xr:uid="{EEC791C5-50E9-419A-A952-C42DE35EC8FE}"/>
    <cellStyle name="40% - 강조색3 5 2 7 2" xfId="33440" xr:uid="{4F61B2D8-3424-491F-877D-A813EE0FD4C4}"/>
    <cellStyle name="40% - 강조색3 5 2 8" xfId="22420" xr:uid="{8CE290D7-B472-4C3D-988C-0137DE224B59}"/>
    <cellStyle name="40% - 강조색3 5 2 9" xfId="48578" xr:uid="{2A0CCE30-A25D-439A-A6FB-FBAD9709C882}"/>
    <cellStyle name="40% - 강조색3 5 3" xfId="471" xr:uid="{00000000-0005-0000-0000-000096010000}"/>
    <cellStyle name="40% - 강조색3 5 3 2" xfId="1208" xr:uid="{CC9984AA-F8D6-4B0D-B97F-AAA3DFA96954}"/>
    <cellStyle name="40% - 강조색3 5 3 2 2" xfId="2602" xr:uid="{97940782-DF41-48F9-8F6E-AB38EBCDCDF0}"/>
    <cellStyle name="40% - 강조색3 5 3 2 2 2" xfId="5378" xr:uid="{5234565D-A7B7-4AFB-88FB-C472A2F9E4D8}"/>
    <cellStyle name="40% - 강조색3 5 3 2 2 2 2" xfId="10904" xr:uid="{D2F98F8A-0564-4B3F-8D8E-994362AB1717}"/>
    <cellStyle name="40% - 강조색3 5 3 2 2 2 2 2" xfId="21933" xr:uid="{23C6FD58-8AAE-4C87-9DD0-DA465B29F4B2}"/>
    <cellStyle name="40% - 강조색3 5 3 2 2 2 2 2 2" xfId="43982" xr:uid="{24138E33-7429-44A3-A5B0-C68DDB8050DB}"/>
    <cellStyle name="40% - 강조색3 5 3 2 2 2 2 3" xfId="32962" xr:uid="{78B9EC1C-905F-45BB-ABB3-5E0CB50B6F56}"/>
    <cellStyle name="40% - 강조색3 5 3 2 2 2 3" xfId="16423" xr:uid="{ADE1E6B0-6FAC-4B10-B4B0-5411840EABB7}"/>
    <cellStyle name="40% - 강조색3 5 3 2 2 2 3 2" xfId="38472" xr:uid="{8C09A14E-9768-4892-8F15-CA4CE1DA5E0F}"/>
    <cellStyle name="40% - 강조색3 5 3 2 2 2 4" xfId="27452" xr:uid="{2D0D909C-04C1-4FB6-83C9-0CDEC08BBC9A}"/>
    <cellStyle name="40% - 강조색3 5 3 2 2 2 5" xfId="53610" xr:uid="{5FDE10A0-8E64-4295-AEB0-8AEA0F7A7014}"/>
    <cellStyle name="40% - 강조색3 5 3 2 2 3" xfId="8149" xr:uid="{FD8C7EAC-323B-4FF9-A215-89596377066E}"/>
    <cellStyle name="40% - 강조색3 5 3 2 2 3 2" xfId="19178" xr:uid="{5AB9A9D8-41A5-46B8-A828-F80D7B807DA5}"/>
    <cellStyle name="40% - 강조색3 5 3 2 2 3 2 2" xfId="41227" xr:uid="{F1000C21-6A76-49EE-B08C-959307E1F7BA}"/>
    <cellStyle name="40% - 강조색3 5 3 2 2 3 3" xfId="30207" xr:uid="{414BFEE9-1E8C-45C4-BAC2-F3024E7BDF89}"/>
    <cellStyle name="40% - 강조색3 5 3 2 2 4" xfId="13668" xr:uid="{D0CA72FB-DC5A-4B5A-98A4-B243FDE4D6FB}"/>
    <cellStyle name="40% - 강조색3 5 3 2 2 4 2" xfId="35717" xr:uid="{5050AF21-7635-47A0-B944-559638D96386}"/>
    <cellStyle name="40% - 강조색3 5 3 2 2 5" xfId="24697" xr:uid="{DDE4FFC1-2A22-4B13-894C-1E69F3A3F03A}"/>
    <cellStyle name="40% - 강조색3 5 3 2 2 6" xfId="50855" xr:uid="{2B087AD4-75C9-4673-B307-9C0709667427}"/>
    <cellStyle name="40% - 강조색3 5 3 2 3" xfId="4002" xr:uid="{3C2BD084-33C9-4D7C-A606-75F1664CB603}"/>
    <cellStyle name="40% - 강조색3 5 3 2 3 2" xfId="9528" xr:uid="{20A0D3FC-1292-44F6-A3CB-BDE6AC98043F}"/>
    <cellStyle name="40% - 강조색3 5 3 2 3 2 2" xfId="20557" xr:uid="{175C193F-0DDE-4D93-9D09-78840881A7B4}"/>
    <cellStyle name="40% - 강조색3 5 3 2 3 2 2 2" xfId="42606" xr:uid="{84EB82C9-0901-4942-90DD-4A28C0CF1C46}"/>
    <cellStyle name="40% - 강조색3 5 3 2 3 2 3" xfId="31586" xr:uid="{B055A132-EE88-4C8F-9A1A-20AED4F30EEF}"/>
    <cellStyle name="40% - 강조색3 5 3 2 3 3" xfId="15047" xr:uid="{C8731422-3054-4EBA-861A-CF0916DBA139}"/>
    <cellStyle name="40% - 강조색3 5 3 2 3 3 2" xfId="37096" xr:uid="{4BD165F8-EFE4-4649-803D-6854271E42F8}"/>
    <cellStyle name="40% - 강조색3 5 3 2 3 4" xfId="26076" xr:uid="{0B8C9758-8C15-43F1-900B-BA9F34CFBCC2}"/>
    <cellStyle name="40% - 강조색3 5 3 2 3 5" xfId="52234" xr:uid="{4FC5790B-5934-4A5F-98A8-037885B4A954}"/>
    <cellStyle name="40% - 강조색3 5 3 2 4" xfId="6773" xr:uid="{B3570F0F-5506-41A0-AFB4-CF915F185B8B}"/>
    <cellStyle name="40% - 강조색3 5 3 2 4 2" xfId="17802" xr:uid="{0B6CD575-DBD2-4C07-BDD9-9D65A01A03D4}"/>
    <cellStyle name="40% - 강조색3 5 3 2 4 2 2" xfId="39851" xr:uid="{6E5793E8-18FE-42ED-9CCC-29958B11C39D}"/>
    <cellStyle name="40% - 강조색3 5 3 2 4 3" xfId="28831" xr:uid="{5A3638B5-3762-4DE4-B79D-C7562B32F145}"/>
    <cellStyle name="40% - 강조색3 5 3 2 4 4" xfId="54987" xr:uid="{40817D37-F236-4261-8820-6BDDC5C87692}"/>
    <cellStyle name="40% - 강조색3 5 3 2 5" xfId="12292" xr:uid="{5467E93C-8BD1-4144-B6D4-C5377E3C22F3}"/>
    <cellStyle name="40% - 강조색3 5 3 2 5 2" xfId="34341" xr:uid="{DE2183D6-4E77-4142-AF1C-56678C381ECA}"/>
    <cellStyle name="40% - 강조색3 5 3 2 6" xfId="23321" xr:uid="{59B4D160-C582-4AC8-8B6F-D550988ED5DE}"/>
    <cellStyle name="40% - 강조색3 5 3 2 7" xfId="49478" xr:uid="{157539E7-B3B3-473C-B09E-2BFBA6141CFE}"/>
    <cellStyle name="40% - 강조색3 5 3 3" xfId="1914" xr:uid="{E9F2C9A2-D336-4AF1-9055-EA9F9D803C12}"/>
    <cellStyle name="40% - 강조색3 5 3 3 2" xfId="4690" xr:uid="{1235A433-A357-4CA2-AA11-29692914891E}"/>
    <cellStyle name="40% - 강조색3 5 3 3 2 2" xfId="10216" xr:uid="{F6A84BEE-B9F8-4CD9-91DB-53D499CA356F}"/>
    <cellStyle name="40% - 강조색3 5 3 3 2 2 2" xfId="21245" xr:uid="{D9C5ED16-D6CF-41B7-8F0B-8CF66225E709}"/>
    <cellStyle name="40% - 강조색3 5 3 3 2 2 2 2" xfId="43294" xr:uid="{644D3E07-F530-4936-BFAE-A19399E9AB50}"/>
    <cellStyle name="40% - 강조색3 5 3 3 2 2 3" xfId="32274" xr:uid="{0BB7D5CC-CCCC-4EB8-86C3-268289544B64}"/>
    <cellStyle name="40% - 강조색3 5 3 3 2 3" xfId="15735" xr:uid="{AD3A67BE-94E4-48F4-80A9-49EE1F78D915}"/>
    <cellStyle name="40% - 강조색3 5 3 3 2 3 2" xfId="37784" xr:uid="{0E8A9FBD-E77F-49C9-BCD3-FF0D60D673ED}"/>
    <cellStyle name="40% - 강조색3 5 3 3 2 4" xfId="26764" xr:uid="{830C2AEB-9376-4AC0-8881-D7D78493505D}"/>
    <cellStyle name="40% - 강조색3 5 3 3 2 5" xfId="52922" xr:uid="{25406770-ABBE-4ADA-B7CC-92D734204BE9}"/>
    <cellStyle name="40% - 강조색3 5 3 3 3" xfId="7461" xr:uid="{CEE538C9-0ACB-4B3A-AA54-E9F894F3CB80}"/>
    <cellStyle name="40% - 강조색3 5 3 3 3 2" xfId="18490" xr:uid="{81FB249C-7014-47FB-B987-837260C78069}"/>
    <cellStyle name="40% - 강조색3 5 3 3 3 2 2" xfId="40539" xr:uid="{BBE24802-2D36-4CC4-874A-3C7CCBC56E0A}"/>
    <cellStyle name="40% - 강조색3 5 3 3 3 3" xfId="29519" xr:uid="{663E6DD5-2658-40F0-A3B1-2F5B7A5792F9}"/>
    <cellStyle name="40% - 강조색3 5 3 3 4" xfId="12980" xr:uid="{C5E10433-AB5C-427E-A5A2-A836EA013C39}"/>
    <cellStyle name="40% - 강조색3 5 3 3 4 2" xfId="35029" xr:uid="{666425F4-235B-4376-8DFD-CEF97C2BC9E0}"/>
    <cellStyle name="40% - 강조색3 5 3 3 5" xfId="24009" xr:uid="{3C5CD6C2-66EF-4F1D-8AFA-C0EF79F8FB76}"/>
    <cellStyle name="40% - 강조색3 5 3 3 6" xfId="50167" xr:uid="{BDCD47BD-C56B-41D1-AEF7-D1BCDF9C2F41}"/>
    <cellStyle name="40% - 강조색3 5 3 4" xfId="3314" xr:uid="{77AF11F0-5525-41B9-90FB-AD5EE5322E4A}"/>
    <cellStyle name="40% - 강조색3 5 3 4 2" xfId="8840" xr:uid="{44E40FE2-F45C-48BC-8D6F-652DBFC0F0A4}"/>
    <cellStyle name="40% - 강조색3 5 3 4 2 2" xfId="19869" xr:uid="{477809DE-857A-43F5-A750-FDEF1585EBA3}"/>
    <cellStyle name="40% - 강조색3 5 3 4 2 2 2" xfId="41918" xr:uid="{8661DF0D-AB31-4032-B121-60CB3750DB2B}"/>
    <cellStyle name="40% - 강조색3 5 3 4 2 3" xfId="30898" xr:uid="{39847161-3753-43D4-B950-4C600C27B896}"/>
    <cellStyle name="40% - 강조색3 5 3 4 3" xfId="14359" xr:uid="{8DA94C2C-C7D2-4D23-A24B-356419587800}"/>
    <cellStyle name="40% - 강조색3 5 3 4 3 2" xfId="36408" xr:uid="{1F1EE4AB-1C51-4B0B-81B2-CA8F2BFDF80D}"/>
    <cellStyle name="40% - 강조색3 5 3 4 4" xfId="25388" xr:uid="{D57B4482-9DA6-443A-8E8A-550D28AC3638}"/>
    <cellStyle name="40% - 강조색3 5 3 4 5" xfId="51546" xr:uid="{6157063E-A3AB-44F8-BB75-4AC6B0334C71}"/>
    <cellStyle name="40% - 강조색3 5 3 5" xfId="6085" xr:uid="{E2300127-86B2-490B-B5C3-D44C49290CF0}"/>
    <cellStyle name="40% - 강조색3 5 3 5 2" xfId="17114" xr:uid="{5E218629-F69B-4050-811D-1F3E90B5412E}"/>
    <cellStyle name="40% - 강조색3 5 3 5 2 2" xfId="39163" xr:uid="{7536AF6A-712B-44EE-9589-DA635DCE1A68}"/>
    <cellStyle name="40% - 강조색3 5 3 5 3" xfId="28143" xr:uid="{0B6F3602-3A4A-4B93-9F2F-47FA083F4F08}"/>
    <cellStyle name="40% - 강조색3 5 3 5 4" xfId="54299" xr:uid="{B8BB7786-9A54-4E9A-BDBC-C46314C6EEED}"/>
    <cellStyle name="40% - 강조색3 5 3 6" xfId="11604" xr:uid="{DDF96F4F-0E28-40FC-8515-A1E3DBB167A3}"/>
    <cellStyle name="40% - 강조색3 5 3 6 2" xfId="33653" xr:uid="{CEA0770C-52E3-417E-8FA2-5A80261F2AFD}"/>
    <cellStyle name="40% - 강조색3 5 3 7" xfId="22633" xr:uid="{316BE7B5-6E85-4405-941D-5B600AD9A9C8}"/>
    <cellStyle name="40% - 강조색3 5 3 8" xfId="48790" xr:uid="{E5BD3722-1A6D-4610-AD79-0F5E03BC58A2}"/>
    <cellStyle name="40% - 강조색3 5 4" xfId="866" xr:uid="{12650701-5404-4F49-A66A-D5D33FF36695}"/>
    <cellStyle name="40% - 강조색3 5 4 2" xfId="2260" xr:uid="{3A97FFE0-94F8-44D5-BFE7-445109C80269}"/>
    <cellStyle name="40% - 강조색3 5 4 2 2" xfId="5036" xr:uid="{C0406AB2-2F4D-4715-B6A9-5F9F60A5BAF0}"/>
    <cellStyle name="40% - 강조색3 5 4 2 2 2" xfId="10562" xr:uid="{CB25E681-F901-4B56-981D-EB0B15B4B5BC}"/>
    <cellStyle name="40% - 강조색3 5 4 2 2 2 2" xfId="21591" xr:uid="{E390D2B6-D5AF-4019-8F69-21C8505C6BF0}"/>
    <cellStyle name="40% - 강조색3 5 4 2 2 2 2 2" xfId="43640" xr:uid="{45032B1E-C9FB-4E37-98D8-BA543E854AA3}"/>
    <cellStyle name="40% - 강조색3 5 4 2 2 2 3" xfId="32620" xr:uid="{A060C937-860B-4B70-A9BD-3D159395188F}"/>
    <cellStyle name="40% - 강조색3 5 4 2 2 3" xfId="16081" xr:uid="{52458AB1-1595-4B01-8B2D-325B79B1384F}"/>
    <cellStyle name="40% - 강조색3 5 4 2 2 3 2" xfId="38130" xr:uid="{FD0ACA08-EF3C-40A8-8A74-1AB1F9132FBA}"/>
    <cellStyle name="40% - 강조색3 5 4 2 2 4" xfId="27110" xr:uid="{39631B84-D461-4BAA-9F48-BDE6B5629F1B}"/>
    <cellStyle name="40% - 강조색3 5 4 2 2 5" xfId="53268" xr:uid="{25BE0725-9788-499C-A595-C6C506FC955C}"/>
    <cellStyle name="40% - 강조색3 5 4 2 3" xfId="7807" xr:uid="{235B553D-FECC-4426-BBD5-4031A40AF807}"/>
    <cellStyle name="40% - 강조색3 5 4 2 3 2" xfId="18836" xr:uid="{B09AA142-8689-4882-B7A9-00348FBEEBEC}"/>
    <cellStyle name="40% - 강조색3 5 4 2 3 2 2" xfId="40885" xr:uid="{71CDC698-82A9-4340-9472-9E5BE58F834D}"/>
    <cellStyle name="40% - 강조색3 5 4 2 3 3" xfId="29865" xr:uid="{46318980-47E4-468C-998D-014DA9ED1075}"/>
    <cellStyle name="40% - 강조색3 5 4 2 4" xfId="13326" xr:uid="{DCE95706-451E-40DE-8877-F3E1F23B2191}"/>
    <cellStyle name="40% - 강조색3 5 4 2 4 2" xfId="35375" xr:uid="{347D2A54-155D-4922-B815-FB39E690618E}"/>
    <cellStyle name="40% - 강조색3 5 4 2 5" xfId="24355" xr:uid="{B3A81D06-1EBD-4E0B-B30B-56FC397CC3CD}"/>
    <cellStyle name="40% - 강조색3 5 4 2 6" xfId="50513" xr:uid="{93001C92-FDCC-47D9-9B72-EECB7D17B0E9}"/>
    <cellStyle name="40% - 강조색3 5 4 3" xfId="3660" xr:uid="{7C6C7FBD-68F7-4866-B95F-2D3B101C94A7}"/>
    <cellStyle name="40% - 강조색3 5 4 3 2" xfId="9186" xr:uid="{14F33DA5-8A14-4875-8AB8-32A02DE4EEF4}"/>
    <cellStyle name="40% - 강조색3 5 4 3 2 2" xfId="20215" xr:uid="{739BD13A-CB22-4E03-AB74-78B7A2E26A3D}"/>
    <cellStyle name="40% - 강조색3 5 4 3 2 2 2" xfId="42264" xr:uid="{B05D41F7-3F4B-4446-81C0-0AF3C71AD992}"/>
    <cellStyle name="40% - 강조색3 5 4 3 2 3" xfId="31244" xr:uid="{3D86B1A6-6D2F-42A3-B70E-E7C1D6113217}"/>
    <cellStyle name="40% - 강조색3 5 4 3 3" xfId="14705" xr:uid="{05B36512-4E85-4388-9DC6-EFF63BCB4901}"/>
    <cellStyle name="40% - 강조색3 5 4 3 3 2" xfId="36754" xr:uid="{9F981685-17B4-4A14-B7DB-84C46E912ED9}"/>
    <cellStyle name="40% - 강조색3 5 4 3 4" xfId="25734" xr:uid="{F2943673-34FD-4AE4-A504-4EFF6B938051}"/>
    <cellStyle name="40% - 강조색3 5 4 3 5" xfId="51892" xr:uid="{1DB36F7A-8C5A-42D9-9C57-C4976C04B305}"/>
    <cellStyle name="40% - 강조색3 5 4 4" xfId="6431" xr:uid="{6ADE61BE-538D-4C05-B9DA-98DF059DCC8B}"/>
    <cellStyle name="40% - 강조색3 5 4 4 2" xfId="17460" xr:uid="{63AE6720-75BE-4E64-BEF9-CD08FF53F140}"/>
    <cellStyle name="40% - 강조색3 5 4 4 2 2" xfId="39509" xr:uid="{87D621E2-4BCD-488D-9CE6-C96CB4360045}"/>
    <cellStyle name="40% - 강조색3 5 4 4 3" xfId="28489" xr:uid="{879AD063-7786-4F74-968D-35E12223ED5F}"/>
    <cellStyle name="40% - 강조색3 5 4 4 4" xfId="54645" xr:uid="{FF142FB9-62FC-474D-9336-FAA646A34A56}"/>
    <cellStyle name="40% - 강조색3 5 4 5" xfId="11950" xr:uid="{D943B85C-3C6F-4FD7-AB23-37570E903CB1}"/>
    <cellStyle name="40% - 강조색3 5 4 5 2" xfId="33999" xr:uid="{3F55B9EE-8309-489A-B0D0-CF55447FE1F5}"/>
    <cellStyle name="40% - 강조색3 5 4 6" xfId="22979" xr:uid="{87680A07-0C61-4FB9-89EC-FDF6F9854407}"/>
    <cellStyle name="40% - 강조색3 5 4 7" xfId="49136" xr:uid="{7498C2FA-5097-4A03-8986-219A0AA7A059}"/>
    <cellStyle name="40% - 강조색3 5 5" xfId="1572" xr:uid="{430C08EF-E6F4-46B5-90B3-DDD1093E67C7}"/>
    <cellStyle name="40% - 강조색3 5 5 2" xfId="4348" xr:uid="{3CE6A997-54C9-49F1-8127-B439E87751F6}"/>
    <cellStyle name="40% - 강조색3 5 5 2 2" xfId="9874" xr:uid="{038061C2-C1B5-4632-B46D-873384F68024}"/>
    <cellStyle name="40% - 강조색3 5 5 2 2 2" xfId="20903" xr:uid="{588B402F-709B-4462-8A24-FD52D3EAD3EB}"/>
    <cellStyle name="40% - 강조색3 5 5 2 2 2 2" xfId="42952" xr:uid="{1FBDA71F-9259-4626-927F-85B83C1A194D}"/>
    <cellStyle name="40% - 강조색3 5 5 2 2 3" xfId="31932" xr:uid="{DEBB71F8-838C-4849-9E07-2DD1F0A33FF1}"/>
    <cellStyle name="40% - 강조색3 5 5 2 3" xfId="15393" xr:uid="{E786F97C-D12C-478D-915C-5872FD30E1BF}"/>
    <cellStyle name="40% - 강조색3 5 5 2 3 2" xfId="37442" xr:uid="{87DCFC34-CA3C-40FB-8B52-B26652E34343}"/>
    <cellStyle name="40% - 강조색3 5 5 2 4" xfId="26422" xr:uid="{74D4EA36-8C08-4AB4-93F4-B25FC0D1702E}"/>
    <cellStyle name="40% - 강조색3 5 5 2 5" xfId="52580" xr:uid="{FD9E6A1F-9646-428B-8FA0-D41064DC5734}"/>
    <cellStyle name="40% - 강조색3 5 5 3" xfId="7119" xr:uid="{AA15F7A4-34E7-440F-BDB3-6BDBD1E76C64}"/>
    <cellStyle name="40% - 강조색3 5 5 3 2" xfId="18148" xr:uid="{FB18621E-F1AE-482B-948A-0E6B006DA74E}"/>
    <cellStyle name="40% - 강조색3 5 5 3 2 2" xfId="40197" xr:uid="{95CBDFF8-3523-4208-B3CC-5EB62B6DEF06}"/>
    <cellStyle name="40% - 강조색3 5 5 3 3" xfId="29177" xr:uid="{C25A8742-6C6E-44B3-BD94-1F78C5038886}"/>
    <cellStyle name="40% - 강조색3 5 5 4" xfId="12638" xr:uid="{FDE27E3D-190A-497E-891C-C29C779D82AF}"/>
    <cellStyle name="40% - 강조색3 5 5 4 2" xfId="34687" xr:uid="{747825D5-2B8F-46F1-8966-B01A85325B9B}"/>
    <cellStyle name="40% - 강조색3 5 5 5" xfId="23667" xr:uid="{069C927B-3F87-49FC-A174-61863F349EA9}"/>
    <cellStyle name="40% - 강조색3 5 5 6" xfId="49825" xr:uid="{D254A7C1-077C-4CA6-B9D6-BFA77CE61165}"/>
    <cellStyle name="40% - 강조색3 5 6" xfId="2972" xr:uid="{BF0C05F9-AA98-4BC7-BCFE-927383C2481B}"/>
    <cellStyle name="40% - 강조색3 5 6 2" xfId="8498" xr:uid="{4CB29E3D-F4D5-4D05-ABF3-4AAB10301159}"/>
    <cellStyle name="40% - 강조색3 5 6 2 2" xfId="19527" xr:uid="{7701390F-7387-45AD-86E2-9124487FC45D}"/>
    <cellStyle name="40% - 강조색3 5 6 2 2 2" xfId="41576" xr:uid="{BDACAC2D-51E1-48C3-A908-248E814FF618}"/>
    <cellStyle name="40% - 강조색3 5 6 2 3" xfId="30556" xr:uid="{B880BB19-7308-4D0B-89B1-6E72970EAAC4}"/>
    <cellStyle name="40% - 강조색3 5 6 3" xfId="14017" xr:uid="{63169F1E-B1EB-4AE6-8545-0D9FF812A0C9}"/>
    <cellStyle name="40% - 강조색3 5 6 3 2" xfId="36066" xr:uid="{2605034D-5F50-492A-B26E-A28085F9CEAB}"/>
    <cellStyle name="40% - 강조색3 5 6 4" xfId="25046" xr:uid="{58E5B82E-95FB-4D5B-A086-AF9532DAA573}"/>
    <cellStyle name="40% - 강조색3 5 6 5" xfId="51204" xr:uid="{5ABF48F9-53CE-4F2F-BDD8-77C268F6BC8F}"/>
    <cellStyle name="40% - 강조색3 5 7" xfId="5743" xr:uid="{C2A0219F-9B7F-41EE-8621-ABF22963BD97}"/>
    <cellStyle name="40% - 강조색3 5 7 2" xfId="16772" xr:uid="{E49DA217-976B-44FA-BF8D-B10A76ABE9DC}"/>
    <cellStyle name="40% - 강조색3 5 7 2 2" xfId="38821" xr:uid="{0E8D8F59-E585-4BF8-9F1B-E5BC9C5883C4}"/>
    <cellStyle name="40% - 강조색3 5 7 3" xfId="27801" xr:uid="{1173318A-5590-4E2D-9743-5B648F06F43C}"/>
    <cellStyle name="40% - 강조색3 5 7 4" xfId="53958" xr:uid="{45E1CFCD-1E32-4465-8939-E9DD68E7AE7D}"/>
    <cellStyle name="40% - 강조색3 5 8" xfId="11262" xr:uid="{0E0E14BB-7417-4D6D-8A4B-4C6F91716912}"/>
    <cellStyle name="40% - 강조색3 5 8 2" xfId="33311" xr:uid="{3ACC24A7-23B0-401F-B3B2-133AE559B0BA}"/>
    <cellStyle name="40% - 강조색3 5 9" xfId="22291" xr:uid="{F3F7D18B-0ABA-4ACB-8BFB-8478F197D03B}"/>
    <cellStyle name="40% - 강조색3 6" xfId="125" xr:uid="{00000000-0005-0000-0000-000097010000}"/>
    <cellStyle name="40% - 강조색3 6 10" xfId="48463" xr:uid="{EF0353A2-8928-4287-8FC8-28FAA8F9CDEB}"/>
    <cellStyle name="40% - 강조색3 6 2" xfId="254" xr:uid="{00000000-0005-0000-0000-000098010000}"/>
    <cellStyle name="40% - 강조색3 6 2 2" xfId="614" xr:uid="{00000000-0005-0000-0000-000099010000}"/>
    <cellStyle name="40% - 강조색3 6 2 2 2" xfId="1351" xr:uid="{B1C0F348-BF38-41B0-B3E9-1CF36837345C}"/>
    <cellStyle name="40% - 강조색3 6 2 2 2 2" xfId="2745" xr:uid="{270DF14E-10D0-45A3-87FB-24A18E556F16}"/>
    <cellStyle name="40% - 강조색3 6 2 2 2 2 2" xfId="5521" xr:uid="{4961196C-31A9-449A-9D41-4ECD9DCC7DE5}"/>
    <cellStyle name="40% - 강조색3 6 2 2 2 2 2 2" xfId="11047" xr:uid="{9610CAF7-A743-4CE9-A7F2-7E116B7DAF1F}"/>
    <cellStyle name="40% - 강조색3 6 2 2 2 2 2 2 2" xfId="22076" xr:uid="{801AF080-FD8C-490B-914A-A3FD5B2C2C38}"/>
    <cellStyle name="40% - 강조색3 6 2 2 2 2 2 2 2 2" xfId="44125" xr:uid="{51C6453D-007F-41A8-87E9-EB3796A3DEF7}"/>
    <cellStyle name="40% - 강조색3 6 2 2 2 2 2 2 3" xfId="33105" xr:uid="{223665C1-6D11-4C76-B03A-603B71EBF802}"/>
    <cellStyle name="40% - 강조색3 6 2 2 2 2 2 3" xfId="16566" xr:uid="{FAF4F549-47FA-4BC7-B88E-8DD23EBF77D8}"/>
    <cellStyle name="40% - 강조색3 6 2 2 2 2 2 3 2" xfId="38615" xr:uid="{76EDB62C-EFDF-4AF7-8673-CA26BF80B324}"/>
    <cellStyle name="40% - 강조색3 6 2 2 2 2 2 4" xfId="27595" xr:uid="{6ADB0FD5-E2EC-4E03-AB0A-4551344BA91A}"/>
    <cellStyle name="40% - 강조색3 6 2 2 2 2 2 5" xfId="53753" xr:uid="{C262584A-8C77-46F4-9CAD-1C4182082D43}"/>
    <cellStyle name="40% - 강조색3 6 2 2 2 2 3" xfId="8292" xr:uid="{315F38CC-C130-47B4-B8FA-9496DA7A1BCF}"/>
    <cellStyle name="40% - 강조색3 6 2 2 2 2 3 2" xfId="19321" xr:uid="{9724D0EC-387E-4B54-B183-144DA2136016}"/>
    <cellStyle name="40% - 강조색3 6 2 2 2 2 3 2 2" xfId="41370" xr:uid="{57CEE4EB-10CA-404D-9755-0A85436C8531}"/>
    <cellStyle name="40% - 강조색3 6 2 2 2 2 3 3" xfId="30350" xr:uid="{76E122CC-9C4D-47FB-AB8F-788BA0F65E87}"/>
    <cellStyle name="40% - 강조색3 6 2 2 2 2 4" xfId="13811" xr:uid="{8758F4E4-D3A6-485A-90BC-B0B5F7753085}"/>
    <cellStyle name="40% - 강조색3 6 2 2 2 2 4 2" xfId="35860" xr:uid="{2F966D8C-C3F5-4476-BA99-B16880D50382}"/>
    <cellStyle name="40% - 강조색3 6 2 2 2 2 5" xfId="24840" xr:uid="{2F7F1BE7-6507-4F27-A213-C2600BF86389}"/>
    <cellStyle name="40% - 강조색3 6 2 2 2 2 6" xfId="50998" xr:uid="{8B628BC9-B3E2-4448-AFBC-373C27091D5A}"/>
    <cellStyle name="40% - 강조색3 6 2 2 2 3" xfId="4145" xr:uid="{2135166F-C3B6-4E2D-A05F-B194DF4D5A48}"/>
    <cellStyle name="40% - 강조색3 6 2 2 2 3 2" xfId="9671" xr:uid="{F04FDD39-6871-4ED0-B25D-AB5C4F477B60}"/>
    <cellStyle name="40% - 강조색3 6 2 2 2 3 2 2" xfId="20700" xr:uid="{A460F3C1-DF30-4C11-8105-99D7A81D5262}"/>
    <cellStyle name="40% - 강조색3 6 2 2 2 3 2 2 2" xfId="42749" xr:uid="{32E61AB6-A5BB-4363-B748-E06B2C634C1C}"/>
    <cellStyle name="40% - 강조색3 6 2 2 2 3 2 3" xfId="31729" xr:uid="{0E652C15-3257-4E2B-B513-D2F11692C3E0}"/>
    <cellStyle name="40% - 강조색3 6 2 2 2 3 3" xfId="15190" xr:uid="{D80EE53A-B8FF-48C3-BBDE-05E0252D723B}"/>
    <cellStyle name="40% - 강조색3 6 2 2 2 3 3 2" xfId="37239" xr:uid="{E72FC311-E5A3-461A-A1F8-BEA4F1C69D5E}"/>
    <cellStyle name="40% - 강조색3 6 2 2 2 3 4" xfId="26219" xr:uid="{3AC95664-7284-4036-9BBC-6654FE745B7B}"/>
    <cellStyle name="40% - 강조색3 6 2 2 2 3 5" xfId="52377" xr:uid="{9AEDE669-8E69-4DEB-8842-6AE5F289DF37}"/>
    <cellStyle name="40% - 강조색3 6 2 2 2 4" xfId="6916" xr:uid="{5065B6B4-C81F-4016-BA20-37AEC2AE4018}"/>
    <cellStyle name="40% - 강조색3 6 2 2 2 4 2" xfId="17945" xr:uid="{A7FC665E-FEC5-40EC-A5E6-22E4E4CBCD7E}"/>
    <cellStyle name="40% - 강조색3 6 2 2 2 4 2 2" xfId="39994" xr:uid="{56C3367D-6C74-4A29-8315-E1A7395A5023}"/>
    <cellStyle name="40% - 강조색3 6 2 2 2 4 3" xfId="28974" xr:uid="{030BF44B-2177-4828-88C2-A619CBCCEC21}"/>
    <cellStyle name="40% - 강조색3 6 2 2 2 4 4" xfId="55130" xr:uid="{04A23935-043C-4766-BAD9-F9ECB6F25CBE}"/>
    <cellStyle name="40% - 강조색3 6 2 2 2 5" xfId="12435" xr:uid="{C797BC2C-FA9D-4BDB-8397-A05137BF5BAB}"/>
    <cellStyle name="40% - 강조색3 6 2 2 2 5 2" xfId="34484" xr:uid="{091AE52C-3CBE-4BC7-BC75-55236FFE13BE}"/>
    <cellStyle name="40% - 강조색3 6 2 2 2 6" xfId="23464" xr:uid="{FA3564EF-DE3D-4529-A367-D945979C3A04}"/>
    <cellStyle name="40% - 강조색3 6 2 2 2 7" xfId="49621" xr:uid="{3AE38793-7650-4A87-B22E-9FA8CFC21107}"/>
    <cellStyle name="40% - 강조색3 6 2 2 3" xfId="2057" xr:uid="{31240FF5-106A-499A-89D0-7F46A9BF646E}"/>
    <cellStyle name="40% - 강조색3 6 2 2 3 2" xfId="4833" xr:uid="{C7A557A2-77F3-47C2-98CD-321C9FA81AF6}"/>
    <cellStyle name="40% - 강조색3 6 2 2 3 2 2" xfId="10359" xr:uid="{2C6FFA72-097C-447F-BF07-810317E39CC4}"/>
    <cellStyle name="40% - 강조색3 6 2 2 3 2 2 2" xfId="21388" xr:uid="{37FBD940-AEC7-4521-9411-D7805A727850}"/>
    <cellStyle name="40% - 강조색3 6 2 2 3 2 2 2 2" xfId="43437" xr:uid="{65D61EAE-80EB-4E76-BF8B-C6B4273DD666}"/>
    <cellStyle name="40% - 강조색3 6 2 2 3 2 2 3" xfId="32417" xr:uid="{47F58485-2847-42C3-9CDC-F326478F907C}"/>
    <cellStyle name="40% - 강조색3 6 2 2 3 2 3" xfId="15878" xr:uid="{2618685C-36DA-4BDB-BDC5-96B0988C1CD8}"/>
    <cellStyle name="40% - 강조색3 6 2 2 3 2 3 2" xfId="37927" xr:uid="{045CA370-7C17-43D2-AD49-36F8A9306762}"/>
    <cellStyle name="40% - 강조색3 6 2 2 3 2 4" xfId="26907" xr:uid="{566AC437-1971-4206-98EB-4FCBEB1F7824}"/>
    <cellStyle name="40% - 강조색3 6 2 2 3 2 5" xfId="53065" xr:uid="{F0FEECEB-F591-46A0-89CF-705C4F767409}"/>
    <cellStyle name="40% - 강조색3 6 2 2 3 3" xfId="7604" xr:uid="{BF119691-E788-4EAD-8E1D-6A430FF05178}"/>
    <cellStyle name="40% - 강조색3 6 2 2 3 3 2" xfId="18633" xr:uid="{C4DF80EF-6B33-44AE-98D4-5BD17FB386AA}"/>
    <cellStyle name="40% - 강조색3 6 2 2 3 3 2 2" xfId="40682" xr:uid="{DF842906-4886-4DA2-859E-3C1D899EABE5}"/>
    <cellStyle name="40% - 강조색3 6 2 2 3 3 3" xfId="29662" xr:uid="{E7439795-EAA6-44C2-9D30-4D3C1BA50865}"/>
    <cellStyle name="40% - 강조색3 6 2 2 3 4" xfId="13123" xr:uid="{3942CF7F-B7FA-4D52-BDDA-E1043750CAD4}"/>
    <cellStyle name="40% - 강조색3 6 2 2 3 4 2" xfId="35172" xr:uid="{73892F78-E6E0-4405-9222-0E405DB9F8CF}"/>
    <cellStyle name="40% - 강조색3 6 2 2 3 5" xfId="24152" xr:uid="{7FD9A921-6C54-4027-BD06-0101289549CB}"/>
    <cellStyle name="40% - 강조색3 6 2 2 3 6" xfId="50310" xr:uid="{04E51EC3-88D9-4731-90D1-12ADE42DB38B}"/>
    <cellStyle name="40% - 강조색3 6 2 2 4" xfId="3457" xr:uid="{201B457C-3D46-406D-A89E-19C0CCF6157C}"/>
    <cellStyle name="40% - 강조색3 6 2 2 4 2" xfId="8983" xr:uid="{72141805-4805-4999-A6A3-84B5BAAA4F85}"/>
    <cellStyle name="40% - 강조색3 6 2 2 4 2 2" xfId="20012" xr:uid="{E67AD73C-805A-457E-9CC3-3CDCD3306F31}"/>
    <cellStyle name="40% - 강조색3 6 2 2 4 2 2 2" xfId="42061" xr:uid="{CDA859E7-C1D1-4C95-BA76-DEB7E03AC6EF}"/>
    <cellStyle name="40% - 강조색3 6 2 2 4 2 3" xfId="31041" xr:uid="{BC1F0C73-C016-4692-A175-2FB3B6CE6211}"/>
    <cellStyle name="40% - 강조색3 6 2 2 4 3" xfId="14502" xr:uid="{0DAEACFF-450E-4B73-9A94-B20015F7ED60}"/>
    <cellStyle name="40% - 강조색3 6 2 2 4 3 2" xfId="36551" xr:uid="{9F32DB64-8E61-4038-B054-CAD23F93251A}"/>
    <cellStyle name="40% - 강조색3 6 2 2 4 4" xfId="25531" xr:uid="{F3D7EE2E-15D5-4AA6-9ECB-B527E8329D60}"/>
    <cellStyle name="40% - 강조색3 6 2 2 4 5" xfId="51689" xr:uid="{6A1FC1AC-0B3F-472E-8935-FDF95A89F965}"/>
    <cellStyle name="40% - 강조색3 6 2 2 5" xfId="6228" xr:uid="{433D325F-B440-4642-BD96-1751D625A858}"/>
    <cellStyle name="40% - 강조색3 6 2 2 5 2" xfId="17257" xr:uid="{34A98D70-BE1B-4018-9720-886DCF3177E4}"/>
    <cellStyle name="40% - 강조색3 6 2 2 5 2 2" xfId="39306" xr:uid="{60716CDD-D5F4-40D0-944F-50E5F578F357}"/>
    <cellStyle name="40% - 강조색3 6 2 2 5 3" xfId="28286" xr:uid="{2F27EC3C-3017-477D-A2F3-F19F99CF1958}"/>
    <cellStyle name="40% - 강조색3 6 2 2 5 4" xfId="54442" xr:uid="{8B4D1F0E-95E0-49E3-9E66-9CDEFC0577F2}"/>
    <cellStyle name="40% - 강조색3 6 2 2 6" xfId="11747" xr:uid="{DC560578-315A-46E3-BBDA-67F0FB15CD64}"/>
    <cellStyle name="40% - 강조색3 6 2 2 6 2" xfId="33796" xr:uid="{DBDC8F46-0A37-492D-B5D3-10063CED9366}"/>
    <cellStyle name="40% - 강조색3 6 2 2 7" xfId="22776" xr:uid="{796D36D4-A595-4C26-892A-E9029DD091A2}"/>
    <cellStyle name="40% - 강조색3 6 2 2 8" xfId="48933" xr:uid="{C104A693-006C-4F08-9800-BCE8A6A71900}"/>
    <cellStyle name="40% - 강조색3 6 2 3" xfId="1009" xr:uid="{777298EF-26A2-48AE-8F57-5E658188BAEE}"/>
    <cellStyle name="40% - 강조색3 6 2 3 2" xfId="2403" xr:uid="{87B7F0DD-DA1C-4ABA-AB34-EC4645AF7322}"/>
    <cellStyle name="40% - 강조색3 6 2 3 2 2" xfId="5179" xr:uid="{83496F23-AA16-4AC5-9407-4742F21FF19F}"/>
    <cellStyle name="40% - 강조색3 6 2 3 2 2 2" xfId="10705" xr:uid="{632283BF-8418-4621-B26C-A3E8769E1181}"/>
    <cellStyle name="40% - 강조색3 6 2 3 2 2 2 2" xfId="21734" xr:uid="{A7DE0158-BA69-46F5-8EC6-2B35670D2C72}"/>
    <cellStyle name="40% - 강조색3 6 2 3 2 2 2 2 2" xfId="43783" xr:uid="{FFB0A500-CCA9-40DA-83A0-E875323C8DA3}"/>
    <cellStyle name="40% - 강조색3 6 2 3 2 2 2 3" xfId="32763" xr:uid="{9340C314-2C38-452F-AFB2-7830A863C482}"/>
    <cellStyle name="40% - 강조색3 6 2 3 2 2 3" xfId="16224" xr:uid="{582C01D2-4903-426F-8995-4914568341B0}"/>
    <cellStyle name="40% - 강조색3 6 2 3 2 2 3 2" xfId="38273" xr:uid="{3E20F245-82A8-4FEC-83D6-2677506D6204}"/>
    <cellStyle name="40% - 강조색3 6 2 3 2 2 4" xfId="27253" xr:uid="{3D596A7D-71CB-4D8C-BCC9-5D05C6203F95}"/>
    <cellStyle name="40% - 강조색3 6 2 3 2 2 5" xfId="53411" xr:uid="{46FF53F1-716B-4C11-92D3-BEE7DBF8656A}"/>
    <cellStyle name="40% - 강조색3 6 2 3 2 3" xfId="7950" xr:uid="{F0D828E3-B662-4FE9-BEA5-030B8A4C639D}"/>
    <cellStyle name="40% - 강조색3 6 2 3 2 3 2" xfId="18979" xr:uid="{FC8EE513-ABC5-4C47-80B7-C0B4EAF3E783}"/>
    <cellStyle name="40% - 강조색3 6 2 3 2 3 2 2" xfId="41028" xr:uid="{0E9C002D-F066-4224-A793-777C3330425A}"/>
    <cellStyle name="40% - 강조색3 6 2 3 2 3 3" xfId="30008" xr:uid="{4EF90DD5-4B33-4116-9CA4-5EF0A5B00B9B}"/>
    <cellStyle name="40% - 강조색3 6 2 3 2 4" xfId="13469" xr:uid="{B8F2CD22-25D1-4CDA-88E0-57F42CCCB241}"/>
    <cellStyle name="40% - 강조색3 6 2 3 2 4 2" xfId="35518" xr:uid="{B5A233B4-5402-4668-9830-EE0072E88E0B}"/>
    <cellStyle name="40% - 강조색3 6 2 3 2 5" xfId="24498" xr:uid="{B3E9CA01-949A-4C5B-8883-82716939588F}"/>
    <cellStyle name="40% - 강조색3 6 2 3 2 6" xfId="50656" xr:uid="{A3241DA7-BFC9-44BB-A0DB-A6F62E3158BF}"/>
    <cellStyle name="40% - 강조색3 6 2 3 3" xfId="3803" xr:uid="{9AB98A36-17DF-46C1-9AD5-6A52993C6397}"/>
    <cellStyle name="40% - 강조색3 6 2 3 3 2" xfId="9329" xr:uid="{4AE81ECF-56AC-42DE-933D-038EA16F8696}"/>
    <cellStyle name="40% - 강조색3 6 2 3 3 2 2" xfId="20358" xr:uid="{65B385E2-585F-4466-813B-F879E559CEBF}"/>
    <cellStyle name="40% - 강조색3 6 2 3 3 2 2 2" xfId="42407" xr:uid="{AEEAF422-6C43-427D-8F66-D25A3CF1F3C3}"/>
    <cellStyle name="40% - 강조색3 6 2 3 3 2 3" xfId="31387" xr:uid="{040CFCD5-9AFC-46D1-B2C9-88A2D2AED78A}"/>
    <cellStyle name="40% - 강조색3 6 2 3 3 3" xfId="14848" xr:uid="{352E0343-4417-4BAB-9E52-8F7063B5764D}"/>
    <cellStyle name="40% - 강조색3 6 2 3 3 3 2" xfId="36897" xr:uid="{95D3BB36-06E2-4360-A831-6CE7A6A1CD39}"/>
    <cellStyle name="40% - 강조색3 6 2 3 3 4" xfId="25877" xr:uid="{2FB28B03-6825-4BC4-9D10-D45B2D7FF54B}"/>
    <cellStyle name="40% - 강조색3 6 2 3 3 5" xfId="52035" xr:uid="{7404FE58-FFCC-42A7-A9AF-BEF1E7ED51B9}"/>
    <cellStyle name="40% - 강조색3 6 2 3 4" xfId="6574" xr:uid="{6B2A386A-1D6A-412F-B091-EF1DC259EFBC}"/>
    <cellStyle name="40% - 강조색3 6 2 3 4 2" xfId="17603" xr:uid="{E0032D51-5A2D-476B-9994-36AF6F02BF5C}"/>
    <cellStyle name="40% - 강조색3 6 2 3 4 2 2" xfId="39652" xr:uid="{6E9E2363-30EB-4D49-A76B-60319861783F}"/>
    <cellStyle name="40% - 강조색3 6 2 3 4 3" xfId="28632" xr:uid="{BF55E9C1-5C9A-496F-9416-7B22745714AB}"/>
    <cellStyle name="40% - 강조색3 6 2 3 4 4" xfId="54788" xr:uid="{4028CC1A-FC14-4D9D-B677-743A47146EF6}"/>
    <cellStyle name="40% - 강조색3 6 2 3 5" xfId="12093" xr:uid="{CCCA264E-A5D1-4F66-B423-5463534D6052}"/>
    <cellStyle name="40% - 강조색3 6 2 3 5 2" xfId="34142" xr:uid="{7A15209F-7F3E-453A-AA09-4448E0C3F1C3}"/>
    <cellStyle name="40% - 강조색3 6 2 3 6" xfId="23122" xr:uid="{A2AF0ACF-D159-4A06-9E04-77897E230F07}"/>
    <cellStyle name="40% - 강조색3 6 2 3 7" xfId="49279" xr:uid="{60E5D720-5E32-49E7-BCBB-A3392CC79B85}"/>
    <cellStyle name="40% - 강조색3 6 2 4" xfId="1715" xr:uid="{26040F3E-3D04-4893-957C-35313F9EC164}"/>
    <cellStyle name="40% - 강조색3 6 2 4 2" xfId="4491" xr:uid="{E551CD85-DDB7-42E3-9CBF-C450DDC13D90}"/>
    <cellStyle name="40% - 강조색3 6 2 4 2 2" xfId="10017" xr:uid="{C97B0556-0A57-4839-837A-0A8ADC67DC7C}"/>
    <cellStyle name="40% - 강조색3 6 2 4 2 2 2" xfId="21046" xr:uid="{387782EA-E2C4-42A2-87F8-5C5AE39895E4}"/>
    <cellStyle name="40% - 강조색3 6 2 4 2 2 2 2" xfId="43095" xr:uid="{A096D53B-BE70-4120-8D7E-27AF6CA16D1E}"/>
    <cellStyle name="40% - 강조색3 6 2 4 2 2 3" xfId="32075" xr:uid="{ECCCF21D-2EEC-40CF-BC73-6F77EA462D4A}"/>
    <cellStyle name="40% - 강조색3 6 2 4 2 3" xfId="15536" xr:uid="{220A05FA-2FB7-4DDD-8290-562C9C46BF68}"/>
    <cellStyle name="40% - 강조색3 6 2 4 2 3 2" xfId="37585" xr:uid="{3E0F3DC2-B080-49E9-80FE-D6E624DDF00D}"/>
    <cellStyle name="40% - 강조색3 6 2 4 2 4" xfId="26565" xr:uid="{FA092715-A0E4-43AF-8488-BF01BBE76D95}"/>
    <cellStyle name="40% - 강조색3 6 2 4 2 5" xfId="52723" xr:uid="{8BB3C255-1AAF-49D5-9D36-C1EE33C907AB}"/>
    <cellStyle name="40% - 강조색3 6 2 4 3" xfId="7262" xr:uid="{4AC14DD0-2E4D-4019-851E-AD5FDA18B4B8}"/>
    <cellStyle name="40% - 강조색3 6 2 4 3 2" xfId="18291" xr:uid="{2F683811-DCD9-4932-B1F3-C08AAF92230B}"/>
    <cellStyle name="40% - 강조색3 6 2 4 3 2 2" xfId="40340" xr:uid="{997700F6-87DE-426A-92A0-F5C0083C4767}"/>
    <cellStyle name="40% - 강조색3 6 2 4 3 3" xfId="29320" xr:uid="{B7A94394-BE6D-495C-AD39-ABF8932382E2}"/>
    <cellStyle name="40% - 강조색3 6 2 4 4" xfId="12781" xr:uid="{627E5AD9-F562-4A10-ADB6-9FC680E1C412}"/>
    <cellStyle name="40% - 강조색3 6 2 4 4 2" xfId="34830" xr:uid="{19EE1766-BFBD-4C3C-B484-1E8733C647F8}"/>
    <cellStyle name="40% - 강조색3 6 2 4 5" xfId="23810" xr:uid="{31AB1A41-DEE6-4F48-9798-91FF15BC81D1}"/>
    <cellStyle name="40% - 강조색3 6 2 4 6" xfId="49968" xr:uid="{F58D91FA-5139-4302-A36A-67A34F678700}"/>
    <cellStyle name="40% - 강조색3 6 2 5" xfId="3115" xr:uid="{CAAB9C35-BD69-422A-8DD8-EDB051EB17F2}"/>
    <cellStyle name="40% - 강조색3 6 2 5 2" xfId="8641" xr:uid="{C96B6FDD-8C34-4DC7-B026-900CE75358CE}"/>
    <cellStyle name="40% - 강조색3 6 2 5 2 2" xfId="19670" xr:uid="{497039C0-6065-42E3-8375-0CC7ED9C4C3C}"/>
    <cellStyle name="40% - 강조색3 6 2 5 2 2 2" xfId="41719" xr:uid="{EEAB02F1-9443-4BF0-B3D8-6D41CD9A8A44}"/>
    <cellStyle name="40% - 강조색3 6 2 5 2 3" xfId="30699" xr:uid="{DE864E60-73EC-4D7D-AE3C-17FB666870BC}"/>
    <cellStyle name="40% - 강조색3 6 2 5 3" xfId="14160" xr:uid="{BFDB019B-E5DC-42B4-B7BA-32C175486649}"/>
    <cellStyle name="40% - 강조색3 6 2 5 3 2" xfId="36209" xr:uid="{03FFFD6D-0FE0-4C84-9547-EBACCB29A444}"/>
    <cellStyle name="40% - 강조색3 6 2 5 4" xfId="25189" xr:uid="{A349A0BA-8A9E-4D98-AD12-76A5AF9B08F5}"/>
    <cellStyle name="40% - 강조색3 6 2 5 5" xfId="51347" xr:uid="{6526268C-102E-451E-920F-ADF3BCFDC16A}"/>
    <cellStyle name="40% - 강조색3 6 2 6" xfId="5886" xr:uid="{0F2A40E2-BD90-44E8-880A-F75EB7F2969B}"/>
    <cellStyle name="40% - 강조색3 6 2 6 2" xfId="16915" xr:uid="{E1F7553A-26C8-464D-8154-7AA53E0DB21C}"/>
    <cellStyle name="40% - 강조색3 6 2 6 2 2" xfId="38964" xr:uid="{F29B1C5D-A028-43D2-AC33-8E284DD2AAD3}"/>
    <cellStyle name="40% - 강조색3 6 2 6 3" xfId="27944" xr:uid="{C89BCEB7-808C-448A-BB2F-26A5AA555BF2}"/>
    <cellStyle name="40% - 강조색3 6 2 6 4" xfId="54101" xr:uid="{F8B990BB-581F-4BE9-A975-0167A96B2663}"/>
    <cellStyle name="40% - 강조색3 6 2 7" xfId="11405" xr:uid="{BB8C37ED-7D6E-4412-8A6E-EF36F9907CE7}"/>
    <cellStyle name="40% - 강조색3 6 2 7 2" xfId="33454" xr:uid="{C35A9F7B-63BA-4277-A5F8-42C7C8E327F2}"/>
    <cellStyle name="40% - 강조색3 6 2 8" xfId="22434" xr:uid="{3833446A-DE78-4E92-BE54-D6F0471F4150}"/>
    <cellStyle name="40% - 강조색3 6 2 9" xfId="48592" xr:uid="{5DF4025D-0737-45C1-A994-C819310B691D}"/>
    <cellStyle name="40% - 강조색3 6 3" xfId="485" xr:uid="{00000000-0005-0000-0000-00009A010000}"/>
    <cellStyle name="40% - 강조색3 6 3 2" xfId="1222" xr:uid="{4F5CDC80-8D15-4E2C-9CAF-42CAA6F60CD4}"/>
    <cellStyle name="40% - 강조색3 6 3 2 2" xfId="2616" xr:uid="{29803E34-AC4B-4F9B-A63D-21541048AD3D}"/>
    <cellStyle name="40% - 강조색3 6 3 2 2 2" xfId="5392" xr:uid="{61B6A634-1711-471D-BD2D-BBEEB6E0E37D}"/>
    <cellStyle name="40% - 강조색3 6 3 2 2 2 2" xfId="10918" xr:uid="{83B9A365-68CF-441C-A9DC-5ADCDC1A655E}"/>
    <cellStyle name="40% - 강조색3 6 3 2 2 2 2 2" xfId="21947" xr:uid="{C2E31C0B-77DE-4BE5-95AC-5404E74FE7AB}"/>
    <cellStyle name="40% - 강조색3 6 3 2 2 2 2 2 2" xfId="43996" xr:uid="{64203447-140C-41D0-A817-A4BAF22BDD4C}"/>
    <cellStyle name="40% - 강조색3 6 3 2 2 2 2 3" xfId="32976" xr:uid="{D9BD7C54-2224-486E-8BDF-2B3C54CF36B7}"/>
    <cellStyle name="40% - 강조색3 6 3 2 2 2 3" xfId="16437" xr:uid="{0BB256AC-3F90-4909-9FE6-E1B6E8709EAA}"/>
    <cellStyle name="40% - 강조색3 6 3 2 2 2 3 2" xfId="38486" xr:uid="{F195A77C-75AA-4223-A82E-37204AD783C2}"/>
    <cellStyle name="40% - 강조색3 6 3 2 2 2 4" xfId="27466" xr:uid="{E901EFC8-6BAF-40F6-870F-FA698C2C2EE0}"/>
    <cellStyle name="40% - 강조색3 6 3 2 2 2 5" xfId="53624" xr:uid="{03680412-63F5-44D7-81DC-CA89B342F9B2}"/>
    <cellStyle name="40% - 강조색3 6 3 2 2 3" xfId="8163" xr:uid="{BE21D4BC-937F-4BB1-A39B-BB909BD61286}"/>
    <cellStyle name="40% - 강조색3 6 3 2 2 3 2" xfId="19192" xr:uid="{72E009FC-EE2A-4B6E-AF96-DA06CF3DBD11}"/>
    <cellStyle name="40% - 강조색3 6 3 2 2 3 2 2" xfId="41241" xr:uid="{E763F6A1-AAFB-4700-B9C2-857BD702D2FC}"/>
    <cellStyle name="40% - 강조색3 6 3 2 2 3 3" xfId="30221" xr:uid="{E614097F-18CB-4160-BE6E-5023DB34C027}"/>
    <cellStyle name="40% - 강조색3 6 3 2 2 4" xfId="13682" xr:uid="{940E44B5-5094-474C-98B8-CF5A31F3FED0}"/>
    <cellStyle name="40% - 강조색3 6 3 2 2 4 2" xfId="35731" xr:uid="{54289AFE-F8D4-4749-BB42-BF31DBD7EB3A}"/>
    <cellStyle name="40% - 강조색3 6 3 2 2 5" xfId="24711" xr:uid="{3D2296AF-0664-433E-8A15-C78BE97B3E53}"/>
    <cellStyle name="40% - 강조색3 6 3 2 2 6" xfId="50869" xr:uid="{DCC491A6-9450-4F28-B95A-828BF0B34B40}"/>
    <cellStyle name="40% - 강조색3 6 3 2 3" xfId="4016" xr:uid="{C4F22FA8-4A05-48FD-8038-238E05122CF0}"/>
    <cellStyle name="40% - 강조색3 6 3 2 3 2" xfId="9542" xr:uid="{2EE48980-4128-48D7-8D83-42099AB52444}"/>
    <cellStyle name="40% - 강조색3 6 3 2 3 2 2" xfId="20571" xr:uid="{D7A1187D-C1A8-4A1C-9F0A-76948D451CA4}"/>
    <cellStyle name="40% - 강조색3 6 3 2 3 2 2 2" xfId="42620" xr:uid="{F8299183-6435-4F87-998E-B6F0C9F78975}"/>
    <cellStyle name="40% - 강조색3 6 3 2 3 2 3" xfId="31600" xr:uid="{BC2AEC86-4617-4600-A55E-155CFB42DBB1}"/>
    <cellStyle name="40% - 강조색3 6 3 2 3 3" xfId="15061" xr:uid="{15E54173-1F8D-44A0-A883-2A2F677CB042}"/>
    <cellStyle name="40% - 강조색3 6 3 2 3 3 2" xfId="37110" xr:uid="{732A2D29-A618-40A8-BCBD-63C808EF65F5}"/>
    <cellStyle name="40% - 강조색3 6 3 2 3 4" xfId="26090" xr:uid="{33CC28F5-72DC-44C5-816A-408800000609}"/>
    <cellStyle name="40% - 강조색3 6 3 2 3 5" xfId="52248" xr:uid="{5DAE828C-5C21-4F6E-8FFA-E0F67DDD9696}"/>
    <cellStyle name="40% - 강조색3 6 3 2 4" xfId="6787" xr:uid="{C7D95D59-EC8C-48DD-B446-216655D23607}"/>
    <cellStyle name="40% - 강조색3 6 3 2 4 2" xfId="17816" xr:uid="{DA29E5B2-CF1E-4FB8-83EE-67D2FE54E3E0}"/>
    <cellStyle name="40% - 강조색3 6 3 2 4 2 2" xfId="39865" xr:uid="{0899441B-118C-4EB6-85B0-3FB827AF0F40}"/>
    <cellStyle name="40% - 강조색3 6 3 2 4 3" xfId="28845" xr:uid="{36173EC6-9A7B-4E81-B377-BCF999A4E8C6}"/>
    <cellStyle name="40% - 강조색3 6 3 2 4 4" xfId="55001" xr:uid="{21D21D22-EFE6-4593-9F63-EF8912F775C3}"/>
    <cellStyle name="40% - 강조색3 6 3 2 5" xfId="12306" xr:uid="{47E06E5A-64BE-4E5F-97B2-0CBB33805992}"/>
    <cellStyle name="40% - 강조색3 6 3 2 5 2" xfId="34355" xr:uid="{9115F508-C5CB-45A9-82FE-33DA6843BD72}"/>
    <cellStyle name="40% - 강조색3 6 3 2 6" xfId="23335" xr:uid="{FBB37222-3106-495A-A192-6C6E24E337BC}"/>
    <cellStyle name="40% - 강조색3 6 3 2 7" xfId="49492" xr:uid="{16DFE310-FA76-4D65-9EF4-60FE17952053}"/>
    <cellStyle name="40% - 강조색3 6 3 3" xfId="1928" xr:uid="{747F4ACD-FC93-48DA-9C6D-4F127F2E07EE}"/>
    <cellStyle name="40% - 강조색3 6 3 3 2" xfId="4704" xr:uid="{BDA136D5-CA65-4219-9136-1ADC6D2AD5F4}"/>
    <cellStyle name="40% - 강조색3 6 3 3 2 2" xfId="10230" xr:uid="{D2A3F244-1E71-4C19-957C-520E42E03F0E}"/>
    <cellStyle name="40% - 강조색3 6 3 3 2 2 2" xfId="21259" xr:uid="{1466302F-0BB2-40B2-B6B1-FF9A6D580B28}"/>
    <cellStyle name="40% - 강조색3 6 3 3 2 2 2 2" xfId="43308" xr:uid="{203933B4-5F85-4AC8-88AF-20A86CAE7842}"/>
    <cellStyle name="40% - 강조색3 6 3 3 2 2 3" xfId="32288" xr:uid="{2775BECD-9ECC-4B73-AE7D-50FCC469E74D}"/>
    <cellStyle name="40% - 강조색3 6 3 3 2 3" xfId="15749" xr:uid="{71F5A764-809B-4812-BA0B-9C868C33141D}"/>
    <cellStyle name="40% - 강조색3 6 3 3 2 3 2" xfId="37798" xr:uid="{DEC56D1B-62A2-40D5-96FF-64D277994C77}"/>
    <cellStyle name="40% - 강조색3 6 3 3 2 4" xfId="26778" xr:uid="{5FEC078A-D65F-4E54-9416-B528354C2080}"/>
    <cellStyle name="40% - 강조색3 6 3 3 2 5" xfId="52936" xr:uid="{0832D249-2FF1-4312-A74B-CA98C312A54B}"/>
    <cellStyle name="40% - 강조색3 6 3 3 3" xfId="7475" xr:uid="{042BFE8E-7EC8-49A5-B184-C793DDE4AD28}"/>
    <cellStyle name="40% - 강조색3 6 3 3 3 2" xfId="18504" xr:uid="{EFD84274-063F-4302-AA85-2661B5A82B41}"/>
    <cellStyle name="40% - 강조색3 6 3 3 3 2 2" xfId="40553" xr:uid="{8F6947EC-1F7F-40CF-B2AA-72E18881DFCE}"/>
    <cellStyle name="40% - 강조색3 6 3 3 3 3" xfId="29533" xr:uid="{40C3DB45-D391-4215-BBC7-471FC0204E40}"/>
    <cellStyle name="40% - 강조색3 6 3 3 4" xfId="12994" xr:uid="{21CE9E15-5F22-4EFB-949F-F11147AAACE4}"/>
    <cellStyle name="40% - 강조색3 6 3 3 4 2" xfId="35043" xr:uid="{A89F62F6-3620-4407-A806-97D653C82983}"/>
    <cellStyle name="40% - 강조색3 6 3 3 5" xfId="24023" xr:uid="{A680E391-2575-435F-B98A-27CDB453372F}"/>
    <cellStyle name="40% - 강조색3 6 3 3 6" xfId="50181" xr:uid="{5D86E941-2BB4-49B5-937F-4B7AF17BCF1E}"/>
    <cellStyle name="40% - 강조색3 6 3 4" xfId="3328" xr:uid="{977C5021-F00C-4B59-926C-16119AB432DE}"/>
    <cellStyle name="40% - 강조색3 6 3 4 2" xfId="8854" xr:uid="{61CEC462-6563-4605-B1EE-2F22D3C4407D}"/>
    <cellStyle name="40% - 강조색3 6 3 4 2 2" xfId="19883" xr:uid="{C1EBE20C-AEED-4E70-B9A6-FDADE2BCA5A6}"/>
    <cellStyle name="40% - 강조색3 6 3 4 2 2 2" xfId="41932" xr:uid="{3CD9EC24-5A9F-416F-8177-206BEE66220A}"/>
    <cellStyle name="40% - 강조색3 6 3 4 2 3" xfId="30912" xr:uid="{ED668CF7-F705-4723-835B-CAC634C1811A}"/>
    <cellStyle name="40% - 강조색3 6 3 4 3" xfId="14373" xr:uid="{8EFF65B3-028D-498A-8F6E-A6AE2DCA5056}"/>
    <cellStyle name="40% - 강조색3 6 3 4 3 2" xfId="36422" xr:uid="{B40C410C-A3D4-49F9-9EC2-D4AC8E44097F}"/>
    <cellStyle name="40% - 강조색3 6 3 4 4" xfId="25402" xr:uid="{7F0BCCE2-0054-4B5F-975B-E6D3C6B9ED0F}"/>
    <cellStyle name="40% - 강조색3 6 3 4 5" xfId="51560" xr:uid="{B2B4D5EE-FF37-489C-A7D2-5659FC525010}"/>
    <cellStyle name="40% - 강조색3 6 3 5" xfId="6099" xr:uid="{7F255711-A8C4-410F-BCE3-D4890A7E0344}"/>
    <cellStyle name="40% - 강조색3 6 3 5 2" xfId="17128" xr:uid="{64790B9D-8771-40AC-8046-440113571BCD}"/>
    <cellStyle name="40% - 강조색3 6 3 5 2 2" xfId="39177" xr:uid="{72F30CDA-E051-4E44-A6C0-BF13B1D7FD80}"/>
    <cellStyle name="40% - 강조색3 6 3 5 3" xfId="28157" xr:uid="{8BB24970-BFEB-45B0-839E-90F3D42C80BE}"/>
    <cellStyle name="40% - 강조색3 6 3 5 4" xfId="54313" xr:uid="{EF8CC1EF-503D-46FB-A0BB-8D9310749285}"/>
    <cellStyle name="40% - 강조색3 6 3 6" xfId="11618" xr:uid="{926F78DE-95B1-4B89-AA78-8DED1E6E467F}"/>
    <cellStyle name="40% - 강조색3 6 3 6 2" xfId="33667" xr:uid="{4B651562-CBDC-480E-A6C3-3FB25013CDC2}"/>
    <cellStyle name="40% - 강조색3 6 3 7" xfId="22647" xr:uid="{699606E5-98F1-4012-83C2-A490391488E9}"/>
    <cellStyle name="40% - 강조색3 6 3 8" xfId="48804" xr:uid="{6013F0A7-D3AC-4E6C-99E2-B490BA3DE55E}"/>
    <cellStyle name="40% - 강조색3 6 4" xfId="880" xr:uid="{A223CD39-AD1C-41B2-A324-D367692B3C5A}"/>
    <cellStyle name="40% - 강조색3 6 4 2" xfId="2274" xr:uid="{89E04003-3F01-4C25-96FA-EEC72AEDF322}"/>
    <cellStyle name="40% - 강조색3 6 4 2 2" xfId="5050" xr:uid="{8E15B624-C9CE-413D-8FC1-6AB783EA0B01}"/>
    <cellStyle name="40% - 강조색3 6 4 2 2 2" xfId="10576" xr:uid="{8D2B6352-76A0-48CD-877E-6921EEB93A33}"/>
    <cellStyle name="40% - 강조색3 6 4 2 2 2 2" xfId="21605" xr:uid="{2E1E43EA-3146-4876-B831-1B0E2E26BCB3}"/>
    <cellStyle name="40% - 강조색3 6 4 2 2 2 2 2" xfId="43654" xr:uid="{0213D8B0-B00B-42C0-B7B5-9C5002156F3A}"/>
    <cellStyle name="40% - 강조색3 6 4 2 2 2 3" xfId="32634" xr:uid="{C9C4BF72-8597-402A-BFF4-5A366E5AABEF}"/>
    <cellStyle name="40% - 강조색3 6 4 2 2 3" xfId="16095" xr:uid="{18E20C7E-6DB0-45BE-9308-428F0194D442}"/>
    <cellStyle name="40% - 강조색3 6 4 2 2 3 2" xfId="38144" xr:uid="{40686B98-8BA0-4F71-9727-14CF054E7D42}"/>
    <cellStyle name="40% - 강조색3 6 4 2 2 4" xfId="27124" xr:uid="{5259C237-6FDA-44A3-9314-8BD6C603A144}"/>
    <cellStyle name="40% - 강조색3 6 4 2 2 5" xfId="53282" xr:uid="{0EA1980F-6474-43F8-A095-5E3C96033EED}"/>
    <cellStyle name="40% - 강조색3 6 4 2 3" xfId="7821" xr:uid="{A91E8633-DCB9-458C-8609-222F88CA4A58}"/>
    <cellStyle name="40% - 강조색3 6 4 2 3 2" xfId="18850" xr:uid="{87F48943-A70F-4848-97AC-A7DA89D22E4C}"/>
    <cellStyle name="40% - 강조색3 6 4 2 3 2 2" xfId="40899" xr:uid="{44653624-17A2-4B41-B46E-E49C59BD4209}"/>
    <cellStyle name="40% - 강조색3 6 4 2 3 3" xfId="29879" xr:uid="{492E3C4B-914D-4C42-A0CD-E4AB1C643B11}"/>
    <cellStyle name="40% - 강조색3 6 4 2 4" xfId="13340" xr:uid="{D8D54325-2F73-4C47-92DE-13FFEA051338}"/>
    <cellStyle name="40% - 강조색3 6 4 2 4 2" xfId="35389" xr:uid="{87B145C2-247B-47F5-993F-8CC2714F1DE9}"/>
    <cellStyle name="40% - 강조색3 6 4 2 5" xfId="24369" xr:uid="{3AFB9F38-5820-4441-908B-35B5F8FF5450}"/>
    <cellStyle name="40% - 강조색3 6 4 2 6" xfId="50527" xr:uid="{AB49B40C-60E3-45DB-853F-A09FF8E2E0B2}"/>
    <cellStyle name="40% - 강조색3 6 4 3" xfId="3674" xr:uid="{9DA311AE-C527-45DC-9408-19DFF662C024}"/>
    <cellStyle name="40% - 강조색3 6 4 3 2" xfId="9200" xr:uid="{8ABBF278-5926-4F95-AC00-B9D57966C6CD}"/>
    <cellStyle name="40% - 강조색3 6 4 3 2 2" xfId="20229" xr:uid="{F8E5D08D-C312-4732-B0FB-EB5887F335F6}"/>
    <cellStyle name="40% - 강조색3 6 4 3 2 2 2" xfId="42278" xr:uid="{A3974A86-81E6-436C-8774-9DBDE6A61F9A}"/>
    <cellStyle name="40% - 강조색3 6 4 3 2 3" xfId="31258" xr:uid="{112B205F-71C2-413E-AB5A-52A10E0237D8}"/>
    <cellStyle name="40% - 강조색3 6 4 3 3" xfId="14719" xr:uid="{86B7CABC-BABA-4DA3-B7C5-B96A287FF2C0}"/>
    <cellStyle name="40% - 강조색3 6 4 3 3 2" xfId="36768" xr:uid="{E4865606-0395-4D22-9B4F-C025A3E49222}"/>
    <cellStyle name="40% - 강조색3 6 4 3 4" xfId="25748" xr:uid="{5090759A-10CB-445D-9996-3DF4A7C94688}"/>
    <cellStyle name="40% - 강조색3 6 4 3 5" xfId="51906" xr:uid="{BCE2668E-5C0C-4CB1-8B37-9B39621AF4E9}"/>
    <cellStyle name="40% - 강조색3 6 4 4" xfId="6445" xr:uid="{8A7B06CB-E5C7-49F3-BEBC-EBFF4C79BE47}"/>
    <cellStyle name="40% - 강조색3 6 4 4 2" xfId="17474" xr:uid="{F30B1B8D-412C-4FD9-BF29-60C0D6F4643D}"/>
    <cellStyle name="40% - 강조색3 6 4 4 2 2" xfId="39523" xr:uid="{AC59A7CB-65DE-488A-AE8B-436C1B7145A1}"/>
    <cellStyle name="40% - 강조색3 6 4 4 3" xfId="28503" xr:uid="{81A814AE-6CCD-4D4C-ABF4-6AD80434D94C}"/>
    <cellStyle name="40% - 강조색3 6 4 4 4" xfId="54659" xr:uid="{47EA78FB-A316-4AE0-B18B-86A93178AA35}"/>
    <cellStyle name="40% - 강조색3 6 4 5" xfId="11964" xr:uid="{EA9D9DDA-523B-427B-803A-FC5AA2154590}"/>
    <cellStyle name="40% - 강조색3 6 4 5 2" xfId="34013" xr:uid="{43AE7C07-5C34-4B45-830B-C458AC91E576}"/>
    <cellStyle name="40% - 강조색3 6 4 6" xfId="22993" xr:uid="{B3B67DD2-E319-407C-8589-00F9D35681A4}"/>
    <cellStyle name="40% - 강조색3 6 4 7" xfId="49150" xr:uid="{D4F4EB38-E65E-4E70-853E-48F3EFFF036B}"/>
    <cellStyle name="40% - 강조색3 6 5" xfId="1586" xr:uid="{FAAD173C-AB76-401A-ADA7-BCA30220F670}"/>
    <cellStyle name="40% - 강조색3 6 5 2" xfId="4362" xr:uid="{01B4D7E5-6356-4CA2-B047-CBF825BBAA8E}"/>
    <cellStyle name="40% - 강조색3 6 5 2 2" xfId="9888" xr:uid="{E845C10E-A991-487F-B83C-210E97B4BA1E}"/>
    <cellStyle name="40% - 강조색3 6 5 2 2 2" xfId="20917" xr:uid="{CCA6299C-7D4D-4D48-A7BA-FBA2E8A947F5}"/>
    <cellStyle name="40% - 강조색3 6 5 2 2 2 2" xfId="42966" xr:uid="{1FB91785-5A4D-474E-9A33-C2A08125FA9D}"/>
    <cellStyle name="40% - 강조색3 6 5 2 2 3" xfId="31946" xr:uid="{8241F9CB-5FD4-4423-B1AB-55AD78D913A6}"/>
    <cellStyle name="40% - 강조색3 6 5 2 3" xfId="15407" xr:uid="{45A138B3-A62E-4D1A-B722-AFCF76E02CDF}"/>
    <cellStyle name="40% - 강조색3 6 5 2 3 2" xfId="37456" xr:uid="{5AA259DA-BC4F-4061-8EC3-2C4396399268}"/>
    <cellStyle name="40% - 강조색3 6 5 2 4" xfId="26436" xr:uid="{86C6A627-D580-441E-9C60-B77A390FF61C}"/>
    <cellStyle name="40% - 강조색3 6 5 2 5" xfId="52594" xr:uid="{5C3D14FE-57CD-42D5-BE8C-C5D7F973607E}"/>
    <cellStyle name="40% - 강조색3 6 5 3" xfId="7133" xr:uid="{3B583E2F-93B4-4F84-B398-9B6A343A74E4}"/>
    <cellStyle name="40% - 강조색3 6 5 3 2" xfId="18162" xr:uid="{DA12A3FB-8128-4130-AA08-A4C5F4446D75}"/>
    <cellStyle name="40% - 강조색3 6 5 3 2 2" xfId="40211" xr:uid="{60CF65C1-1B22-4D50-8697-73567C9B3BB5}"/>
    <cellStyle name="40% - 강조색3 6 5 3 3" xfId="29191" xr:uid="{1D6D62D5-C569-41C4-B026-66CBA8930938}"/>
    <cellStyle name="40% - 강조색3 6 5 4" xfId="12652" xr:uid="{98C8370A-6E14-41BB-8B3A-BE1F448D96CF}"/>
    <cellStyle name="40% - 강조색3 6 5 4 2" xfId="34701" xr:uid="{6CF324C8-08FD-4853-9A04-EBADF58AEB5A}"/>
    <cellStyle name="40% - 강조색3 6 5 5" xfId="23681" xr:uid="{9FFCE4F4-4716-451F-AC93-4DC852E4779C}"/>
    <cellStyle name="40% - 강조색3 6 5 6" xfId="49839" xr:uid="{1FB1B1A8-394A-42AC-A335-85B9F14409D2}"/>
    <cellStyle name="40% - 강조색3 6 6" xfId="2986" xr:uid="{2C54F41C-2F51-4613-9FA3-4C7F8A7A1B32}"/>
    <cellStyle name="40% - 강조색3 6 6 2" xfId="8512" xr:uid="{1CC4C717-2E0A-4BF4-84F6-7E9BF1A8D22E}"/>
    <cellStyle name="40% - 강조색3 6 6 2 2" xfId="19541" xr:uid="{D7456B83-8FB3-42E6-B4F2-4777026F37F7}"/>
    <cellStyle name="40% - 강조색3 6 6 2 2 2" xfId="41590" xr:uid="{BB6F4063-2CBA-4099-AF02-07433C1DA25F}"/>
    <cellStyle name="40% - 강조색3 6 6 2 3" xfId="30570" xr:uid="{66C6452E-783E-4506-AB71-FDB5DC27D848}"/>
    <cellStyle name="40% - 강조색3 6 6 3" xfId="14031" xr:uid="{E585A273-BB8A-4682-898F-0B067890954A}"/>
    <cellStyle name="40% - 강조색3 6 6 3 2" xfId="36080" xr:uid="{EC19183D-8939-45D7-9F3D-6A58367109F7}"/>
    <cellStyle name="40% - 강조색3 6 6 4" xfId="25060" xr:uid="{002DDD81-8F1E-4117-A96B-7590CED8CA48}"/>
    <cellStyle name="40% - 강조색3 6 6 5" xfId="51218" xr:uid="{9E2CD005-4180-4FEE-B566-9C42866E2B65}"/>
    <cellStyle name="40% - 강조색3 6 7" xfId="5757" xr:uid="{E74496AE-4E1C-49FF-A3F9-237C15C35C4A}"/>
    <cellStyle name="40% - 강조색3 6 7 2" xfId="16786" xr:uid="{EE455ECC-9223-4AB5-B44E-8A6CAEFFB7B7}"/>
    <cellStyle name="40% - 강조색3 6 7 2 2" xfId="38835" xr:uid="{580175FD-03E7-4865-A0C8-57C38336D64C}"/>
    <cellStyle name="40% - 강조색3 6 7 3" xfId="27815" xr:uid="{F84224DA-41F1-460A-BFC4-D42004E38804}"/>
    <cellStyle name="40% - 강조색3 6 7 4" xfId="53972" xr:uid="{DA6AAE21-AC6A-4273-92E8-277A105553EA}"/>
    <cellStyle name="40% - 강조색3 6 8" xfId="11276" xr:uid="{47B5834F-E4B0-46C4-A62A-FEAF9CB99D6F}"/>
    <cellStyle name="40% - 강조색3 6 8 2" xfId="33325" xr:uid="{092C8CC4-A946-43A4-8E97-3A27513FF5D5}"/>
    <cellStyle name="40% - 강조색3 6 9" xfId="22305" xr:uid="{DA7050B8-07FA-4911-BF66-55E503C7803A}"/>
    <cellStyle name="40% - 강조색3 7" xfId="138" xr:uid="{00000000-0005-0000-0000-00009B010000}"/>
    <cellStyle name="40% - 강조색3 7 10" xfId="48476" xr:uid="{8D3B32A6-75BD-4FF5-8B46-050DF6782708}"/>
    <cellStyle name="40% - 강조색3 7 2" xfId="267" xr:uid="{00000000-0005-0000-0000-00009C010000}"/>
    <cellStyle name="40% - 강조색3 7 2 2" xfId="627" xr:uid="{00000000-0005-0000-0000-00009D010000}"/>
    <cellStyle name="40% - 강조색3 7 2 2 2" xfId="1364" xr:uid="{EEDEE203-EB22-4AE6-8DDE-85055287A2D9}"/>
    <cellStyle name="40% - 강조색3 7 2 2 2 2" xfId="2758" xr:uid="{F7564B3A-B14C-42D3-852E-235572DC1B9C}"/>
    <cellStyle name="40% - 강조색3 7 2 2 2 2 2" xfId="5534" xr:uid="{26265374-4E8B-43E3-A5A7-B40CABF5A2E7}"/>
    <cellStyle name="40% - 강조색3 7 2 2 2 2 2 2" xfId="11060" xr:uid="{6DB3AD63-53E9-4354-9245-4965C7CE4573}"/>
    <cellStyle name="40% - 강조색3 7 2 2 2 2 2 2 2" xfId="22089" xr:uid="{A0F0F84C-9693-4668-B1A0-03E959ED931F}"/>
    <cellStyle name="40% - 강조색3 7 2 2 2 2 2 2 2 2" xfId="44138" xr:uid="{5BE7056E-183E-4BF1-8921-0C755D1277BA}"/>
    <cellStyle name="40% - 강조색3 7 2 2 2 2 2 2 3" xfId="33118" xr:uid="{5ABE6CCB-937D-4BC0-8450-B176CC18D7FC}"/>
    <cellStyle name="40% - 강조색3 7 2 2 2 2 2 3" xfId="16579" xr:uid="{9976AE84-122C-4425-8403-9D4B3DAF5D98}"/>
    <cellStyle name="40% - 강조색3 7 2 2 2 2 2 3 2" xfId="38628" xr:uid="{7BD0A6D7-4921-4F68-9957-4186C91D0255}"/>
    <cellStyle name="40% - 강조색3 7 2 2 2 2 2 4" xfId="27608" xr:uid="{EE04A861-7FD1-4F1A-9D76-AD5FBABA6DB7}"/>
    <cellStyle name="40% - 강조색3 7 2 2 2 2 2 5" xfId="53766" xr:uid="{C68398DC-F54D-454B-B7F9-7D3B2C3B978D}"/>
    <cellStyle name="40% - 강조색3 7 2 2 2 2 3" xfId="8305" xr:uid="{E0DE4011-C47B-4FC4-8053-5E8385A716BE}"/>
    <cellStyle name="40% - 강조색3 7 2 2 2 2 3 2" xfId="19334" xr:uid="{8B5DBA89-C9A9-48B5-870E-B1DCE48504E9}"/>
    <cellStyle name="40% - 강조색3 7 2 2 2 2 3 2 2" xfId="41383" xr:uid="{0D739A2B-9C88-4156-A68B-448C6A367C98}"/>
    <cellStyle name="40% - 강조색3 7 2 2 2 2 3 3" xfId="30363" xr:uid="{E5FA11CC-F183-4DC3-B7F9-A193C83F2EB1}"/>
    <cellStyle name="40% - 강조색3 7 2 2 2 2 4" xfId="13824" xr:uid="{99002812-6FCE-453A-89F5-8A9C31064B71}"/>
    <cellStyle name="40% - 강조색3 7 2 2 2 2 4 2" xfId="35873" xr:uid="{1A4D771B-99F9-4911-B7E9-E83A96EDA39C}"/>
    <cellStyle name="40% - 강조색3 7 2 2 2 2 5" xfId="24853" xr:uid="{FFCBCCA6-7FEB-461C-AAE1-55B6E3C9B3F2}"/>
    <cellStyle name="40% - 강조색3 7 2 2 2 2 6" xfId="51011" xr:uid="{A2F3B75C-B8EC-4D7C-B883-3E68ED08B547}"/>
    <cellStyle name="40% - 강조색3 7 2 2 2 3" xfId="4158" xr:uid="{035DEF20-6459-4E5E-9178-9F79AF1118F0}"/>
    <cellStyle name="40% - 강조색3 7 2 2 2 3 2" xfId="9684" xr:uid="{BD9012F5-3764-4B5D-94D0-EFC2745BEEC7}"/>
    <cellStyle name="40% - 강조색3 7 2 2 2 3 2 2" xfId="20713" xr:uid="{33AE0078-E758-40B3-AA71-F7ACF2B36A22}"/>
    <cellStyle name="40% - 강조색3 7 2 2 2 3 2 2 2" xfId="42762" xr:uid="{E12DA2C4-D3B3-4822-BDE1-990220262127}"/>
    <cellStyle name="40% - 강조색3 7 2 2 2 3 2 3" xfId="31742" xr:uid="{0D01C60A-55E5-41D5-AEC0-13A830947919}"/>
    <cellStyle name="40% - 강조색3 7 2 2 2 3 3" xfId="15203" xr:uid="{F1445405-0372-42ED-85D6-668F8ADBF137}"/>
    <cellStyle name="40% - 강조색3 7 2 2 2 3 3 2" xfId="37252" xr:uid="{6D0288CB-77C9-4916-AA07-7A20B5453D9E}"/>
    <cellStyle name="40% - 강조색3 7 2 2 2 3 4" xfId="26232" xr:uid="{A70707B0-B2BE-41A3-A094-C9C7BF0DEC27}"/>
    <cellStyle name="40% - 강조색3 7 2 2 2 3 5" xfId="52390" xr:uid="{B0BE1816-1C8D-4211-972E-4766DEEADAE4}"/>
    <cellStyle name="40% - 강조색3 7 2 2 2 4" xfId="6929" xr:uid="{82251740-6FA6-4BE6-BB97-AFB734EBE9EB}"/>
    <cellStyle name="40% - 강조색3 7 2 2 2 4 2" xfId="17958" xr:uid="{4F8814D9-BBB6-4C50-A0AF-B91374A134E3}"/>
    <cellStyle name="40% - 강조색3 7 2 2 2 4 2 2" xfId="40007" xr:uid="{3582E8D5-3CE8-44E0-80E6-3B50E12409E5}"/>
    <cellStyle name="40% - 강조색3 7 2 2 2 4 3" xfId="28987" xr:uid="{F1ABD83B-6A17-4F0F-95B6-4483E21ABBCC}"/>
    <cellStyle name="40% - 강조색3 7 2 2 2 4 4" xfId="55143" xr:uid="{5C90E466-43B6-4242-BA1E-4E55C6C81FDC}"/>
    <cellStyle name="40% - 강조색3 7 2 2 2 5" xfId="12448" xr:uid="{D4548EBA-AA1D-4989-A237-DD3DA3DB3A01}"/>
    <cellStyle name="40% - 강조색3 7 2 2 2 5 2" xfId="34497" xr:uid="{A59A5E34-C1FF-4D37-9792-F0ECC5992D2A}"/>
    <cellStyle name="40% - 강조색3 7 2 2 2 6" xfId="23477" xr:uid="{476225AE-95B1-4DB4-A0E3-2D752E547E7F}"/>
    <cellStyle name="40% - 강조색3 7 2 2 2 7" xfId="49634" xr:uid="{2857143D-1DE7-4B30-BC94-6D230CB7EB66}"/>
    <cellStyle name="40% - 강조색3 7 2 2 3" xfId="2070" xr:uid="{EB07D33C-D7EA-4740-A24D-DDDBCB3BCAC1}"/>
    <cellStyle name="40% - 강조색3 7 2 2 3 2" xfId="4846" xr:uid="{8FFAB451-9CCF-407E-AA12-7E699438F599}"/>
    <cellStyle name="40% - 강조색3 7 2 2 3 2 2" xfId="10372" xr:uid="{DE7B86D2-4447-43C1-BFD5-6BAB2836E462}"/>
    <cellStyle name="40% - 강조색3 7 2 2 3 2 2 2" xfId="21401" xr:uid="{49AFE3CE-C6CA-4096-9A7C-AFE6C1554CDD}"/>
    <cellStyle name="40% - 강조색3 7 2 2 3 2 2 2 2" xfId="43450" xr:uid="{87E8F5D5-CA1D-4F3E-9542-A9E8C5CCE215}"/>
    <cellStyle name="40% - 강조색3 7 2 2 3 2 2 3" xfId="32430" xr:uid="{D6C7E5DA-6348-4BCE-845B-F805AB9DDD4A}"/>
    <cellStyle name="40% - 강조색3 7 2 2 3 2 3" xfId="15891" xr:uid="{D555B5CE-C2B5-4802-8667-739D642A5C5D}"/>
    <cellStyle name="40% - 강조색3 7 2 2 3 2 3 2" xfId="37940" xr:uid="{6BF0C901-7284-4875-B377-886BA4A9C816}"/>
    <cellStyle name="40% - 강조색3 7 2 2 3 2 4" xfId="26920" xr:uid="{23C3A41E-5BFD-4DC7-B6AD-6B1389694AA0}"/>
    <cellStyle name="40% - 강조색3 7 2 2 3 2 5" xfId="53078" xr:uid="{5E136D6D-2A09-48B9-8F81-88E1A97914AF}"/>
    <cellStyle name="40% - 강조색3 7 2 2 3 3" xfId="7617" xr:uid="{BB468EFF-A8B8-4ACF-A0A3-260830D5E3FD}"/>
    <cellStyle name="40% - 강조색3 7 2 2 3 3 2" xfId="18646" xr:uid="{D3876E91-B36D-4C72-B843-E3B839CBDF4B}"/>
    <cellStyle name="40% - 강조색3 7 2 2 3 3 2 2" xfId="40695" xr:uid="{673450AF-446A-45F7-AC82-4DC2C19D1BF0}"/>
    <cellStyle name="40% - 강조색3 7 2 2 3 3 3" xfId="29675" xr:uid="{A3CE6FBB-D067-4AC4-A5A6-C5880B249A91}"/>
    <cellStyle name="40% - 강조색3 7 2 2 3 4" xfId="13136" xr:uid="{FF780470-9A40-435D-9D5F-10EDA8286759}"/>
    <cellStyle name="40% - 강조색3 7 2 2 3 4 2" xfId="35185" xr:uid="{183B350E-9F43-4112-9C11-A97F3D12016E}"/>
    <cellStyle name="40% - 강조색3 7 2 2 3 5" xfId="24165" xr:uid="{5CA241C7-53D3-4AFF-B212-B9E6F7833FEB}"/>
    <cellStyle name="40% - 강조색3 7 2 2 3 6" xfId="50323" xr:uid="{BB9B501E-2D0C-4166-B122-184C1AAE64EF}"/>
    <cellStyle name="40% - 강조색3 7 2 2 4" xfId="3470" xr:uid="{58E44391-9631-4BC0-BECC-DA0680A047C1}"/>
    <cellStyle name="40% - 강조색3 7 2 2 4 2" xfId="8996" xr:uid="{849B765B-F101-42CB-A91E-D8CB20420E69}"/>
    <cellStyle name="40% - 강조색3 7 2 2 4 2 2" xfId="20025" xr:uid="{D5FFA82E-A0EB-4056-B621-E80B8DA63758}"/>
    <cellStyle name="40% - 강조색3 7 2 2 4 2 2 2" xfId="42074" xr:uid="{CD71B3C3-023E-4492-9279-B4EDCC61C398}"/>
    <cellStyle name="40% - 강조색3 7 2 2 4 2 3" xfId="31054" xr:uid="{A8B67125-3653-4875-8124-9582D9FAA707}"/>
    <cellStyle name="40% - 강조색3 7 2 2 4 3" xfId="14515" xr:uid="{CBA01F7D-26EF-432B-8C5F-496F1D9ACFC6}"/>
    <cellStyle name="40% - 강조색3 7 2 2 4 3 2" xfId="36564" xr:uid="{FF2A2953-1483-4E4A-91D4-F277077F5014}"/>
    <cellStyle name="40% - 강조색3 7 2 2 4 4" xfId="25544" xr:uid="{1801A6F4-6CC3-4AD1-9D3C-23C437C6FA45}"/>
    <cellStyle name="40% - 강조색3 7 2 2 4 5" xfId="51702" xr:uid="{DBF81227-84A3-413F-8535-F82D17C82EA7}"/>
    <cellStyle name="40% - 강조색3 7 2 2 5" xfId="6241" xr:uid="{F6A56B3D-2B2F-43D0-ACB1-3FA082BF0B8E}"/>
    <cellStyle name="40% - 강조색3 7 2 2 5 2" xfId="17270" xr:uid="{A56A5315-412B-4F89-9052-A27EE1D74905}"/>
    <cellStyle name="40% - 강조색3 7 2 2 5 2 2" xfId="39319" xr:uid="{D1FC50A9-E48C-4956-9F3F-7D10AE3BDC85}"/>
    <cellStyle name="40% - 강조색3 7 2 2 5 3" xfId="28299" xr:uid="{7CCF4F4F-EAAE-492C-82C7-6DA49CB84D83}"/>
    <cellStyle name="40% - 강조색3 7 2 2 5 4" xfId="54455" xr:uid="{B2DCA524-842D-4AA5-A707-2BCB8A3E1AC5}"/>
    <cellStyle name="40% - 강조색3 7 2 2 6" xfId="11760" xr:uid="{B72F656F-249E-461B-92F5-94638BF89A81}"/>
    <cellStyle name="40% - 강조색3 7 2 2 6 2" xfId="33809" xr:uid="{5BB5E279-8A31-48E2-A43A-92350D2FCDF7}"/>
    <cellStyle name="40% - 강조색3 7 2 2 7" xfId="22789" xr:uid="{185AB1D9-06FB-4287-B605-B707B80C0442}"/>
    <cellStyle name="40% - 강조색3 7 2 2 8" xfId="48946" xr:uid="{A5A509EB-3D5E-4926-A0F7-EFFEADEDDB17}"/>
    <cellStyle name="40% - 강조색3 7 2 3" xfId="1022" xr:uid="{80DCA4DE-0974-4130-AF88-E4423D839765}"/>
    <cellStyle name="40% - 강조색3 7 2 3 2" xfId="2416" xr:uid="{C9CEEE78-704B-4AEB-BF5A-80E870DD479A}"/>
    <cellStyle name="40% - 강조색3 7 2 3 2 2" xfId="5192" xr:uid="{D935534C-1BE6-40E0-9DD5-B8D77F66E9E3}"/>
    <cellStyle name="40% - 강조색3 7 2 3 2 2 2" xfId="10718" xr:uid="{0390155E-FB92-4ECF-AC51-C8F5A03B5C0F}"/>
    <cellStyle name="40% - 강조색3 7 2 3 2 2 2 2" xfId="21747" xr:uid="{FC8646BA-2AED-4742-8E3A-A889170977CA}"/>
    <cellStyle name="40% - 강조색3 7 2 3 2 2 2 2 2" xfId="43796" xr:uid="{399B9483-A8CB-4925-90AA-D1E55329FE09}"/>
    <cellStyle name="40% - 강조색3 7 2 3 2 2 2 3" xfId="32776" xr:uid="{ACCDDA91-D3A3-4754-B94C-9C7B9B677CCC}"/>
    <cellStyle name="40% - 강조색3 7 2 3 2 2 3" xfId="16237" xr:uid="{56B20E95-53C2-4094-AB6F-F9EB1EB7EC46}"/>
    <cellStyle name="40% - 강조색3 7 2 3 2 2 3 2" xfId="38286" xr:uid="{7FA5C5DE-769C-4503-A9B4-CA60BD1B85E2}"/>
    <cellStyle name="40% - 강조색3 7 2 3 2 2 4" xfId="27266" xr:uid="{C98E4BDD-A2AB-4827-9D4F-19B8278EF365}"/>
    <cellStyle name="40% - 강조색3 7 2 3 2 2 5" xfId="53424" xr:uid="{927220B4-71E2-45C9-8DF0-8BCA80A40425}"/>
    <cellStyle name="40% - 강조색3 7 2 3 2 3" xfId="7963" xr:uid="{DE85C5B8-E23F-4C79-91D7-32F106C791B1}"/>
    <cellStyle name="40% - 강조색3 7 2 3 2 3 2" xfId="18992" xr:uid="{D24FE24F-AFC8-410A-AEF0-8B8A34054ECC}"/>
    <cellStyle name="40% - 강조색3 7 2 3 2 3 2 2" xfId="41041" xr:uid="{A9EC2261-FFC5-408F-998E-63ACCB6E8FE2}"/>
    <cellStyle name="40% - 강조색3 7 2 3 2 3 3" xfId="30021" xr:uid="{A00F6A9E-2DD4-4E1A-85E0-45FB92E02AE8}"/>
    <cellStyle name="40% - 강조색3 7 2 3 2 4" xfId="13482" xr:uid="{814BA2D0-9832-4AB5-A12A-C0680035995C}"/>
    <cellStyle name="40% - 강조색3 7 2 3 2 4 2" xfId="35531" xr:uid="{7469867B-4929-4764-9B95-A7A58CA263E7}"/>
    <cellStyle name="40% - 강조색3 7 2 3 2 5" xfId="24511" xr:uid="{FAB26B1F-7B9E-478C-8B8D-4FF5DF2A3CA9}"/>
    <cellStyle name="40% - 강조색3 7 2 3 2 6" xfId="50669" xr:uid="{E6FB8C90-2C3A-47ED-A9A9-B176A52AE08C}"/>
    <cellStyle name="40% - 강조색3 7 2 3 3" xfId="3816" xr:uid="{D1E8CB0E-0B26-4693-A918-E39B755B1F25}"/>
    <cellStyle name="40% - 강조색3 7 2 3 3 2" xfId="9342" xr:uid="{9838CB93-96AA-487D-A8A2-DF64662FED52}"/>
    <cellStyle name="40% - 강조색3 7 2 3 3 2 2" xfId="20371" xr:uid="{440154A0-5A9C-4F7C-B3DA-209ABF362D05}"/>
    <cellStyle name="40% - 강조색3 7 2 3 3 2 2 2" xfId="42420" xr:uid="{EE758E86-0FC5-4A85-A814-450DBF67CB12}"/>
    <cellStyle name="40% - 강조색3 7 2 3 3 2 3" xfId="31400" xr:uid="{A2E6ACB9-5D89-4067-ADA6-75B1D7219398}"/>
    <cellStyle name="40% - 강조색3 7 2 3 3 3" xfId="14861" xr:uid="{D84590AC-3964-4E5A-91E7-7C4F81B771D8}"/>
    <cellStyle name="40% - 강조색3 7 2 3 3 3 2" xfId="36910" xr:uid="{809E3E29-837E-4FAB-83EB-C883E36C9EA3}"/>
    <cellStyle name="40% - 강조색3 7 2 3 3 4" xfId="25890" xr:uid="{80723A87-AEF0-4097-8C79-4B7597DF6BF3}"/>
    <cellStyle name="40% - 강조색3 7 2 3 3 5" xfId="52048" xr:uid="{88E36CB4-B47A-45DD-A688-0627DED659F8}"/>
    <cellStyle name="40% - 강조색3 7 2 3 4" xfId="6587" xr:uid="{F0A78470-B2DB-41E7-9EC2-08BC8809787B}"/>
    <cellStyle name="40% - 강조색3 7 2 3 4 2" xfId="17616" xr:uid="{DB0A7856-831F-48FE-8218-589B207158A8}"/>
    <cellStyle name="40% - 강조색3 7 2 3 4 2 2" xfId="39665" xr:uid="{B03E2B95-4F77-4DF8-9597-86F5717D79DA}"/>
    <cellStyle name="40% - 강조색3 7 2 3 4 3" xfId="28645" xr:uid="{A46F5327-981C-4F0E-B121-62738F012593}"/>
    <cellStyle name="40% - 강조색3 7 2 3 4 4" xfId="54801" xr:uid="{A2187151-3F09-47A1-8880-6DD6E8FF0707}"/>
    <cellStyle name="40% - 강조색3 7 2 3 5" xfId="12106" xr:uid="{53B1D71E-F645-4DC2-8577-58C9E61AE935}"/>
    <cellStyle name="40% - 강조색3 7 2 3 5 2" xfId="34155" xr:uid="{756D5BA1-EBE1-4177-A1F6-B9BD380FD420}"/>
    <cellStyle name="40% - 강조색3 7 2 3 6" xfId="23135" xr:uid="{8BAA4493-B4D9-461F-A400-AB4CB97D41AA}"/>
    <cellStyle name="40% - 강조색3 7 2 3 7" xfId="49292" xr:uid="{78191B8B-8FDD-421F-8AA9-D37A764DA12B}"/>
    <cellStyle name="40% - 강조색3 7 2 4" xfId="1728" xr:uid="{0395A6FA-D4B7-498D-A704-4C316570CB87}"/>
    <cellStyle name="40% - 강조색3 7 2 4 2" xfId="4504" xr:uid="{64328598-EADA-4DF4-ACCB-1148DFEEFC67}"/>
    <cellStyle name="40% - 강조색3 7 2 4 2 2" xfId="10030" xr:uid="{DB11B1A3-5B2E-4A83-AF1E-5A6E31DCCFD2}"/>
    <cellStyle name="40% - 강조색3 7 2 4 2 2 2" xfId="21059" xr:uid="{A270C06F-CFFA-4E5A-9026-43433E8806DB}"/>
    <cellStyle name="40% - 강조색3 7 2 4 2 2 2 2" xfId="43108" xr:uid="{CF92CEAF-AC0D-48B8-8B06-77072CB0301F}"/>
    <cellStyle name="40% - 강조색3 7 2 4 2 2 3" xfId="32088" xr:uid="{4A7A9881-A6D6-4E18-AC4E-71B42B7A5EEF}"/>
    <cellStyle name="40% - 강조색3 7 2 4 2 3" xfId="15549" xr:uid="{FF8DC9A7-966C-4510-B3A2-D10452D48506}"/>
    <cellStyle name="40% - 강조색3 7 2 4 2 3 2" xfId="37598" xr:uid="{1BA5EAD6-2365-423D-B611-4E770935D306}"/>
    <cellStyle name="40% - 강조색3 7 2 4 2 4" xfId="26578" xr:uid="{F2A683BD-E139-4126-98D3-F9F600CA9FA2}"/>
    <cellStyle name="40% - 강조색3 7 2 4 2 5" xfId="52736" xr:uid="{FEDBD11D-4D21-49DA-9110-ABF18194B47B}"/>
    <cellStyle name="40% - 강조색3 7 2 4 3" xfId="7275" xr:uid="{2DA4AEB5-D768-4FE0-936C-4A0CBC10E1A6}"/>
    <cellStyle name="40% - 강조색3 7 2 4 3 2" xfId="18304" xr:uid="{D45DF3D3-8456-4ABB-9FC6-B8AB5DDF7338}"/>
    <cellStyle name="40% - 강조색3 7 2 4 3 2 2" xfId="40353" xr:uid="{4B76E45D-7D11-4514-9A4E-87F6FBC69E1A}"/>
    <cellStyle name="40% - 강조색3 7 2 4 3 3" xfId="29333" xr:uid="{5ECCE2A9-FAC1-492C-99AE-BEDB9D834D75}"/>
    <cellStyle name="40% - 강조색3 7 2 4 4" xfId="12794" xr:uid="{A38C5904-7CED-4AC7-B9BF-E98D22633ADA}"/>
    <cellStyle name="40% - 강조색3 7 2 4 4 2" xfId="34843" xr:uid="{6C236511-C675-4B4C-8D1B-90B37E732685}"/>
    <cellStyle name="40% - 강조색3 7 2 4 5" xfId="23823" xr:uid="{951FF975-19A1-4A64-B038-E745FD1AC46A}"/>
    <cellStyle name="40% - 강조색3 7 2 4 6" xfId="49981" xr:uid="{DAA327AF-175B-443E-BD1B-5CA2AEC24016}"/>
    <cellStyle name="40% - 강조색3 7 2 5" xfId="3128" xr:uid="{98BA8EBF-6276-4095-A7E8-C9F400A71371}"/>
    <cellStyle name="40% - 강조색3 7 2 5 2" xfId="8654" xr:uid="{056EB3C7-49D6-4D9A-93CC-9506868B945E}"/>
    <cellStyle name="40% - 강조색3 7 2 5 2 2" xfId="19683" xr:uid="{207C739E-0D2B-48A2-891F-EF2C54CA4E42}"/>
    <cellStyle name="40% - 강조색3 7 2 5 2 2 2" xfId="41732" xr:uid="{C619520F-AEFA-42F1-9F07-858DB8320635}"/>
    <cellStyle name="40% - 강조색3 7 2 5 2 3" xfId="30712" xr:uid="{B6799406-1013-43BD-9B8D-65940C62AECC}"/>
    <cellStyle name="40% - 강조색3 7 2 5 3" xfId="14173" xr:uid="{A72B4CA4-4CA8-46FB-A475-AB60A633267C}"/>
    <cellStyle name="40% - 강조색3 7 2 5 3 2" xfId="36222" xr:uid="{F448EBF8-A94F-4D55-BE6A-CF569B502A43}"/>
    <cellStyle name="40% - 강조색3 7 2 5 4" xfId="25202" xr:uid="{AFE138CF-61CA-4703-96A1-5FFFD9047510}"/>
    <cellStyle name="40% - 강조색3 7 2 5 5" xfId="51360" xr:uid="{19E11B12-4337-4A08-8EAE-E8A5FCDD94D5}"/>
    <cellStyle name="40% - 강조색3 7 2 6" xfId="5899" xr:uid="{BA33FA92-8188-40CF-B08C-41EAF59DBBAC}"/>
    <cellStyle name="40% - 강조색3 7 2 6 2" xfId="16928" xr:uid="{18D5D1BB-36B7-4600-95DD-55F4CA188275}"/>
    <cellStyle name="40% - 강조색3 7 2 6 2 2" xfId="38977" xr:uid="{93E80F68-24D6-4B37-BF2C-978E2C040580}"/>
    <cellStyle name="40% - 강조색3 7 2 6 3" xfId="27957" xr:uid="{951F725A-AE24-4795-9F64-10708D7C3016}"/>
    <cellStyle name="40% - 강조색3 7 2 6 4" xfId="54114" xr:uid="{6295EECF-AC93-492A-8F83-192D595EF6DA}"/>
    <cellStyle name="40% - 강조색3 7 2 7" xfId="11418" xr:uid="{7F9C8CC9-C260-4D2A-A3ED-6ABACF6C7E64}"/>
    <cellStyle name="40% - 강조색3 7 2 7 2" xfId="33467" xr:uid="{5916FE85-2ECC-4288-BA79-64354EEAD287}"/>
    <cellStyle name="40% - 강조색3 7 2 8" xfId="22447" xr:uid="{2DDCEB2A-D865-46E5-8DFB-282E482C830C}"/>
    <cellStyle name="40% - 강조색3 7 2 9" xfId="48605" xr:uid="{79D83E00-0AE0-4997-9710-90E74FD926DE}"/>
    <cellStyle name="40% - 강조색3 7 3" xfId="498" xr:uid="{00000000-0005-0000-0000-00009E010000}"/>
    <cellStyle name="40% - 강조색3 7 3 2" xfId="1235" xr:uid="{39055010-8410-4C79-AC30-A22CC1338959}"/>
    <cellStyle name="40% - 강조색3 7 3 2 2" xfId="2629" xr:uid="{98574ACC-2D23-4AE5-9E5F-D7918EC8E380}"/>
    <cellStyle name="40% - 강조색3 7 3 2 2 2" xfId="5405" xr:uid="{33DCB64A-F010-42AD-941C-9D4A8FA7CE9E}"/>
    <cellStyle name="40% - 강조색3 7 3 2 2 2 2" xfId="10931" xr:uid="{B93ABC14-1D7C-4A40-89EA-BF1A26482DBA}"/>
    <cellStyle name="40% - 강조색3 7 3 2 2 2 2 2" xfId="21960" xr:uid="{B2446827-D120-44A9-B547-958FB5658257}"/>
    <cellStyle name="40% - 강조색3 7 3 2 2 2 2 2 2" xfId="44009" xr:uid="{C43B26D9-1E5D-471C-9756-ACB9EAA8CD66}"/>
    <cellStyle name="40% - 강조색3 7 3 2 2 2 2 3" xfId="32989" xr:uid="{873F6C8B-340A-459B-A495-A1506F3AE73D}"/>
    <cellStyle name="40% - 강조색3 7 3 2 2 2 3" xfId="16450" xr:uid="{8152901F-035C-437F-BBEB-6E4BC09D7C36}"/>
    <cellStyle name="40% - 강조색3 7 3 2 2 2 3 2" xfId="38499" xr:uid="{51104EC8-74ED-46ED-B21D-2D0FC82607CE}"/>
    <cellStyle name="40% - 강조색3 7 3 2 2 2 4" xfId="27479" xr:uid="{B7BA93B3-3D1C-4BB3-A8D0-A66EF6FDCF29}"/>
    <cellStyle name="40% - 강조색3 7 3 2 2 2 5" xfId="53637" xr:uid="{D5FB82C9-ADBE-4571-9DDA-933F8BA7D5D3}"/>
    <cellStyle name="40% - 강조색3 7 3 2 2 3" xfId="8176" xr:uid="{285B9057-3E08-4AD4-BE8C-BE7BAC7A23B9}"/>
    <cellStyle name="40% - 강조색3 7 3 2 2 3 2" xfId="19205" xr:uid="{02EC1E74-6A92-4D2D-AC7B-7118161144AD}"/>
    <cellStyle name="40% - 강조색3 7 3 2 2 3 2 2" xfId="41254" xr:uid="{0F8DD3C8-3E3F-4F93-B003-AE4513C08898}"/>
    <cellStyle name="40% - 강조색3 7 3 2 2 3 3" xfId="30234" xr:uid="{136B8C2E-BA9B-47AD-918A-C6EB23456F6F}"/>
    <cellStyle name="40% - 강조색3 7 3 2 2 4" xfId="13695" xr:uid="{EF89C4BF-FE5C-4514-8751-EEA44E1B0900}"/>
    <cellStyle name="40% - 강조색3 7 3 2 2 4 2" xfId="35744" xr:uid="{A476539C-823D-495E-BCCE-24FD04B2061E}"/>
    <cellStyle name="40% - 강조색3 7 3 2 2 5" xfId="24724" xr:uid="{C984A7BC-B947-4F08-AA46-CF5C79945481}"/>
    <cellStyle name="40% - 강조색3 7 3 2 2 6" xfId="50882" xr:uid="{26AD2440-050F-4A31-B6CE-045471E92ED2}"/>
    <cellStyle name="40% - 강조색3 7 3 2 3" xfId="4029" xr:uid="{EFCE87DA-AFF7-432D-976D-707FA3E21F89}"/>
    <cellStyle name="40% - 강조색3 7 3 2 3 2" xfId="9555" xr:uid="{D064F019-446E-4C0C-9B5D-1009B94F9DBF}"/>
    <cellStyle name="40% - 강조색3 7 3 2 3 2 2" xfId="20584" xr:uid="{0E809EC6-B43A-4BCD-87E4-A2AE6C084C0D}"/>
    <cellStyle name="40% - 강조색3 7 3 2 3 2 2 2" xfId="42633" xr:uid="{0BCE2253-52BA-4EE4-9D93-D298017BDBF8}"/>
    <cellStyle name="40% - 강조색3 7 3 2 3 2 3" xfId="31613" xr:uid="{4CA933F3-5803-41E0-A450-746F438350EC}"/>
    <cellStyle name="40% - 강조색3 7 3 2 3 3" xfId="15074" xr:uid="{8DCC77E4-A388-46E7-96F2-B08940ACD462}"/>
    <cellStyle name="40% - 강조색3 7 3 2 3 3 2" xfId="37123" xr:uid="{9385C341-D662-4CB1-AA29-CB691F941CD4}"/>
    <cellStyle name="40% - 강조색3 7 3 2 3 4" xfId="26103" xr:uid="{DCCEA9D6-FA9E-4BDE-80CC-24F526753313}"/>
    <cellStyle name="40% - 강조색3 7 3 2 3 5" xfId="52261" xr:uid="{056F1615-7C90-4CCB-84E6-45C6948A4D1F}"/>
    <cellStyle name="40% - 강조색3 7 3 2 4" xfId="6800" xr:uid="{8B9DFBED-8194-432F-A67C-34A2891FF645}"/>
    <cellStyle name="40% - 강조색3 7 3 2 4 2" xfId="17829" xr:uid="{420B3CFA-BF59-49DB-9C17-5532A1A6E0C5}"/>
    <cellStyle name="40% - 강조색3 7 3 2 4 2 2" xfId="39878" xr:uid="{91FC9483-7DF5-4750-A823-F6945AD2BAA1}"/>
    <cellStyle name="40% - 강조색3 7 3 2 4 3" xfId="28858" xr:uid="{D2F1002B-18F7-432D-BE8D-532F14B4B83D}"/>
    <cellStyle name="40% - 강조색3 7 3 2 4 4" xfId="55014" xr:uid="{370211DA-374A-47F2-86A4-6667BDFC8731}"/>
    <cellStyle name="40% - 강조색3 7 3 2 5" xfId="12319" xr:uid="{D1CE10CA-214D-4A24-A40C-ACC52590A49C}"/>
    <cellStyle name="40% - 강조색3 7 3 2 5 2" xfId="34368" xr:uid="{81A29AEB-E5EB-419A-AA8C-A5A4F440917A}"/>
    <cellStyle name="40% - 강조색3 7 3 2 6" xfId="23348" xr:uid="{1A6DF123-7BFE-4A71-9751-31E65296E66E}"/>
    <cellStyle name="40% - 강조색3 7 3 2 7" xfId="49505" xr:uid="{81A9B87F-5500-46C1-942C-9361AE89819F}"/>
    <cellStyle name="40% - 강조색3 7 3 3" xfId="1941" xr:uid="{470E9A5C-D4D1-4D11-AC08-E11CD7E0EE5B}"/>
    <cellStyle name="40% - 강조색3 7 3 3 2" xfId="4717" xr:uid="{D2B10DA0-D7E3-41EF-B183-1C7670FED123}"/>
    <cellStyle name="40% - 강조색3 7 3 3 2 2" xfId="10243" xr:uid="{F576E77F-9576-4E45-BD8E-1710470666CE}"/>
    <cellStyle name="40% - 강조색3 7 3 3 2 2 2" xfId="21272" xr:uid="{38FDE32B-96A7-4A56-B3C4-B119E9534D17}"/>
    <cellStyle name="40% - 강조색3 7 3 3 2 2 2 2" xfId="43321" xr:uid="{8C06CBBB-FE22-4121-8CDC-57EF93AC9F67}"/>
    <cellStyle name="40% - 강조색3 7 3 3 2 2 3" xfId="32301" xr:uid="{5FE2DF35-F360-4AF0-B67B-D2E373CB240B}"/>
    <cellStyle name="40% - 강조색3 7 3 3 2 3" xfId="15762" xr:uid="{08B51D76-E4B7-446B-A08F-CEF234114135}"/>
    <cellStyle name="40% - 강조색3 7 3 3 2 3 2" xfId="37811" xr:uid="{535C7ABA-BC84-462E-97C7-9C0762D14D5A}"/>
    <cellStyle name="40% - 강조색3 7 3 3 2 4" xfId="26791" xr:uid="{6C1770D3-5A78-474E-B7BB-EBF7C066369D}"/>
    <cellStyle name="40% - 강조색3 7 3 3 2 5" xfId="52949" xr:uid="{90E7C026-77C3-4DEF-9344-99D179A67BCB}"/>
    <cellStyle name="40% - 강조색3 7 3 3 3" xfId="7488" xr:uid="{8DB619AF-8C25-4CDA-BAFA-A72399D6091D}"/>
    <cellStyle name="40% - 강조색3 7 3 3 3 2" xfId="18517" xr:uid="{1529DC1A-6613-44A5-958B-A1C301956838}"/>
    <cellStyle name="40% - 강조색3 7 3 3 3 2 2" xfId="40566" xr:uid="{303B73B5-1504-49F0-A7B9-7F77719E2341}"/>
    <cellStyle name="40% - 강조색3 7 3 3 3 3" xfId="29546" xr:uid="{05044A12-B9F8-4B93-97D1-3EE69727F08C}"/>
    <cellStyle name="40% - 강조색3 7 3 3 4" xfId="13007" xr:uid="{5FD22545-DB17-42D6-8895-A4D378E5C164}"/>
    <cellStyle name="40% - 강조색3 7 3 3 4 2" xfId="35056" xr:uid="{876959F2-B12D-44E4-A0D0-287BE6943F42}"/>
    <cellStyle name="40% - 강조색3 7 3 3 5" xfId="24036" xr:uid="{C1BCB188-89C1-45F5-BA0C-4805A7C07C6F}"/>
    <cellStyle name="40% - 강조색3 7 3 3 6" xfId="50194" xr:uid="{23EE489A-C03F-4019-B5DF-F9F0E7092033}"/>
    <cellStyle name="40% - 강조색3 7 3 4" xfId="3341" xr:uid="{12068E0B-B870-4841-BE48-E3FF2A955E00}"/>
    <cellStyle name="40% - 강조색3 7 3 4 2" xfId="8867" xr:uid="{EED2A9C1-C16D-43A7-B376-AFD23170E60C}"/>
    <cellStyle name="40% - 강조색3 7 3 4 2 2" xfId="19896" xr:uid="{F4C94CC4-0A42-4DE1-BCFF-67273AB5D890}"/>
    <cellStyle name="40% - 강조색3 7 3 4 2 2 2" xfId="41945" xr:uid="{18B50DB8-F615-42C8-A6AF-F7542B36D8B5}"/>
    <cellStyle name="40% - 강조색3 7 3 4 2 3" xfId="30925" xr:uid="{B04C1B84-D27E-47F6-B86C-D1DC239307D4}"/>
    <cellStyle name="40% - 강조색3 7 3 4 3" xfId="14386" xr:uid="{D01FF6F4-7E72-4C7C-B8C0-4DF040B390AA}"/>
    <cellStyle name="40% - 강조색3 7 3 4 3 2" xfId="36435" xr:uid="{8DA5A5B3-9FD3-4D9A-8ADA-26EE03F2665B}"/>
    <cellStyle name="40% - 강조색3 7 3 4 4" xfId="25415" xr:uid="{4CAE12ED-6794-4285-A8E8-89277D8081A4}"/>
    <cellStyle name="40% - 강조색3 7 3 4 5" xfId="51573" xr:uid="{9F910645-AA54-4A1C-9642-E5797A4CBCF2}"/>
    <cellStyle name="40% - 강조색3 7 3 5" xfId="6112" xr:uid="{711E1F68-E31E-4333-8648-56CCE718C8D4}"/>
    <cellStyle name="40% - 강조색3 7 3 5 2" xfId="17141" xr:uid="{4F69DC9A-6034-44D4-8BAE-923315763E08}"/>
    <cellStyle name="40% - 강조색3 7 3 5 2 2" xfId="39190" xr:uid="{449A3316-C80D-4596-9B18-97F78DFC6EFE}"/>
    <cellStyle name="40% - 강조색3 7 3 5 3" xfId="28170" xr:uid="{C1C390E9-DBA2-4450-9D1D-DD6728C68826}"/>
    <cellStyle name="40% - 강조색3 7 3 5 4" xfId="54326" xr:uid="{B5667E62-7D86-45EA-9399-864E3F9674E5}"/>
    <cellStyle name="40% - 강조색3 7 3 6" xfId="11631" xr:uid="{1BAFE6D1-8C46-4C99-9B62-7186AB0579AE}"/>
    <cellStyle name="40% - 강조색3 7 3 6 2" xfId="33680" xr:uid="{1BC90D45-EAFC-45E3-932E-39D981F99EAA}"/>
    <cellStyle name="40% - 강조색3 7 3 7" xfId="22660" xr:uid="{73CC91B4-6D7B-410C-8F3E-50B4691B0B22}"/>
    <cellStyle name="40% - 강조색3 7 3 8" xfId="48817" xr:uid="{3A8F438D-C463-45AA-8A1F-EB1A0C23FD75}"/>
    <cellStyle name="40% - 강조색3 7 4" xfId="893" xr:uid="{D60FCEDA-B969-4C25-8747-ED832517D127}"/>
    <cellStyle name="40% - 강조색3 7 4 2" xfId="2287" xr:uid="{F980B2C2-8255-4285-A4ED-719ED46305C6}"/>
    <cellStyle name="40% - 강조색3 7 4 2 2" xfId="5063" xr:uid="{5E4DC4AB-B07D-4E97-AE13-712BD90EB0CD}"/>
    <cellStyle name="40% - 강조색3 7 4 2 2 2" xfId="10589" xr:uid="{6ACDFC76-C5F9-4B4F-9FE2-50B3BB1E5BAC}"/>
    <cellStyle name="40% - 강조색3 7 4 2 2 2 2" xfId="21618" xr:uid="{034E4A69-E9CC-4B74-A0AE-92093C4F88C2}"/>
    <cellStyle name="40% - 강조색3 7 4 2 2 2 2 2" xfId="43667" xr:uid="{70FFB218-1E19-4882-8DC2-F35B34EA09B8}"/>
    <cellStyle name="40% - 강조색3 7 4 2 2 2 3" xfId="32647" xr:uid="{6113FD10-EAB8-4EF2-91D6-AE53E1C1C357}"/>
    <cellStyle name="40% - 강조색3 7 4 2 2 3" xfId="16108" xr:uid="{6B2ED7C9-5087-4916-B134-4CBD482F43C2}"/>
    <cellStyle name="40% - 강조색3 7 4 2 2 3 2" xfId="38157" xr:uid="{5A87D0E8-CA52-40E5-B0CB-0474CD7FA469}"/>
    <cellStyle name="40% - 강조색3 7 4 2 2 4" xfId="27137" xr:uid="{B51C22AE-EE05-4806-8F94-3BC34EA8874D}"/>
    <cellStyle name="40% - 강조색3 7 4 2 2 5" xfId="53295" xr:uid="{09AE0D2B-0DCB-4CAE-88E6-1BFF64EB47B9}"/>
    <cellStyle name="40% - 강조색3 7 4 2 3" xfId="7834" xr:uid="{2EC7CA1B-6A7A-4A68-A513-D38E4ED015F7}"/>
    <cellStyle name="40% - 강조색3 7 4 2 3 2" xfId="18863" xr:uid="{0F9BD303-F35B-4E97-AC11-28F97A5E1F44}"/>
    <cellStyle name="40% - 강조색3 7 4 2 3 2 2" xfId="40912" xr:uid="{A6290650-477C-42D2-BF0E-83F1DADEA542}"/>
    <cellStyle name="40% - 강조색3 7 4 2 3 3" xfId="29892" xr:uid="{CE6B919C-9420-46D4-94DB-AA53018C3DC0}"/>
    <cellStyle name="40% - 강조색3 7 4 2 4" xfId="13353" xr:uid="{99E7FBAD-AA8A-4BA5-9AE9-45DAF77175FD}"/>
    <cellStyle name="40% - 강조색3 7 4 2 4 2" xfId="35402" xr:uid="{7F8255CC-62C3-40A6-8AED-1CE982B116DA}"/>
    <cellStyle name="40% - 강조색3 7 4 2 5" xfId="24382" xr:uid="{AEB180E5-9E81-4F47-9671-CCFAEFDD8965}"/>
    <cellStyle name="40% - 강조색3 7 4 2 6" xfId="50540" xr:uid="{7DDF6D68-B241-4E75-A62F-25B28E89680F}"/>
    <cellStyle name="40% - 강조색3 7 4 3" xfId="3687" xr:uid="{194CC03B-4B5B-44EB-8CDF-30C48E3B7583}"/>
    <cellStyle name="40% - 강조색3 7 4 3 2" xfId="9213" xr:uid="{43687C08-EE9C-4764-BAFC-C82FE6DC8026}"/>
    <cellStyle name="40% - 강조색3 7 4 3 2 2" xfId="20242" xr:uid="{D7E7C5BE-EBB9-4B6C-B44B-1DDD0190EEDA}"/>
    <cellStyle name="40% - 강조색3 7 4 3 2 2 2" xfId="42291" xr:uid="{3D04ABBA-F6D7-444D-B9A9-3D54B7D8D743}"/>
    <cellStyle name="40% - 강조색3 7 4 3 2 3" xfId="31271" xr:uid="{E1EED6F0-8AFF-4FDE-A013-2CBFA45E573D}"/>
    <cellStyle name="40% - 강조색3 7 4 3 3" xfId="14732" xr:uid="{E5DC7DF0-4FED-490B-82BE-6599E6E14ECF}"/>
    <cellStyle name="40% - 강조색3 7 4 3 3 2" xfId="36781" xr:uid="{EEBA7CA5-47EC-4064-9107-8FACB7E8A250}"/>
    <cellStyle name="40% - 강조색3 7 4 3 4" xfId="25761" xr:uid="{42EE0B07-34E7-48E7-BE23-B5DF623C64CE}"/>
    <cellStyle name="40% - 강조색3 7 4 3 5" xfId="51919" xr:uid="{75515FDD-4DD3-4C37-8F8E-F4E3A6C351D3}"/>
    <cellStyle name="40% - 강조색3 7 4 4" xfId="6458" xr:uid="{2B47E26E-5E72-4729-BEE2-2A7B27100943}"/>
    <cellStyle name="40% - 강조색3 7 4 4 2" xfId="17487" xr:uid="{BA601AED-8C7D-4357-AD6E-3B6D5A3CB8FE}"/>
    <cellStyle name="40% - 강조색3 7 4 4 2 2" xfId="39536" xr:uid="{13B45041-CD84-40EE-99E4-92607853A51B}"/>
    <cellStyle name="40% - 강조색3 7 4 4 3" xfId="28516" xr:uid="{F21D82CE-4020-4518-B0CB-DB1237329FEF}"/>
    <cellStyle name="40% - 강조색3 7 4 4 4" xfId="54672" xr:uid="{5AA394CB-140E-4527-B643-F8E4FE983481}"/>
    <cellStyle name="40% - 강조색3 7 4 5" xfId="11977" xr:uid="{D54C8254-107B-47B4-BEFD-2DBAB39B0E11}"/>
    <cellStyle name="40% - 강조색3 7 4 5 2" xfId="34026" xr:uid="{4653DE40-468E-4F42-A0EE-DBA62E61143C}"/>
    <cellStyle name="40% - 강조색3 7 4 6" xfId="23006" xr:uid="{2EC82CEA-F73A-4E25-9422-A4033831438A}"/>
    <cellStyle name="40% - 강조색3 7 4 7" xfId="49163" xr:uid="{A04D812C-94D5-4D9E-B60C-BB9FBC232BE9}"/>
    <cellStyle name="40% - 강조색3 7 5" xfId="1599" xr:uid="{7AC8A040-827E-46A6-BA08-7F012A4D8AAA}"/>
    <cellStyle name="40% - 강조색3 7 5 2" xfId="4375" xr:uid="{B230CCC0-BD8B-4E94-95B1-7043308CD0A1}"/>
    <cellStyle name="40% - 강조색3 7 5 2 2" xfId="9901" xr:uid="{63BCF494-8E5D-4F8D-B7D8-0B241E9D7454}"/>
    <cellStyle name="40% - 강조색3 7 5 2 2 2" xfId="20930" xr:uid="{4B7A3D93-ABFB-4F6B-B344-E90282E43C1A}"/>
    <cellStyle name="40% - 강조색3 7 5 2 2 2 2" xfId="42979" xr:uid="{8EF3F51D-C121-4C18-B5C2-6513FF99FB25}"/>
    <cellStyle name="40% - 강조색3 7 5 2 2 3" xfId="31959" xr:uid="{08BDA19A-C1FF-4C52-92BF-16E16AF89139}"/>
    <cellStyle name="40% - 강조색3 7 5 2 3" xfId="15420" xr:uid="{9E684824-151D-4EDE-BA0A-8AE9E30C072F}"/>
    <cellStyle name="40% - 강조색3 7 5 2 3 2" xfId="37469" xr:uid="{6FD1D228-F7F7-4738-A64B-2FE097509436}"/>
    <cellStyle name="40% - 강조색3 7 5 2 4" xfId="26449" xr:uid="{A56F127F-FC03-458C-B21F-2E128BEFB6E0}"/>
    <cellStyle name="40% - 강조색3 7 5 2 5" xfId="52607" xr:uid="{11AEEB36-72FC-4282-8D5B-39DB25014321}"/>
    <cellStyle name="40% - 강조색3 7 5 3" xfId="7146" xr:uid="{57AEE142-079E-463F-A57B-1731EFA48598}"/>
    <cellStyle name="40% - 강조색3 7 5 3 2" xfId="18175" xr:uid="{12C5A108-1D4E-4B96-ABEB-405F885F25CA}"/>
    <cellStyle name="40% - 강조색3 7 5 3 2 2" xfId="40224" xr:uid="{EEF5D68E-AD79-45C2-A37C-E2E50399E73B}"/>
    <cellStyle name="40% - 강조색3 7 5 3 3" xfId="29204" xr:uid="{2BEF0B08-711A-431C-BC1B-5A3538B0C0FA}"/>
    <cellStyle name="40% - 강조색3 7 5 4" xfId="12665" xr:uid="{D0C2E699-5CBD-4B58-A9FB-E50AE0FF6D92}"/>
    <cellStyle name="40% - 강조색3 7 5 4 2" xfId="34714" xr:uid="{2C90FDDA-9665-4B3D-A2BB-C16016DE049D}"/>
    <cellStyle name="40% - 강조색3 7 5 5" xfId="23694" xr:uid="{BA1A60FB-B349-49B5-AEEE-06A1267BA54F}"/>
    <cellStyle name="40% - 강조색3 7 5 6" xfId="49852" xr:uid="{1DFDB39E-C934-4981-AE47-E8FA87B672E9}"/>
    <cellStyle name="40% - 강조색3 7 6" xfId="2999" xr:uid="{560D8E79-3D63-47C9-8C06-24A477C3C451}"/>
    <cellStyle name="40% - 강조색3 7 6 2" xfId="8525" xr:uid="{6AD3D83E-66F2-44C7-922B-5469929F0CE2}"/>
    <cellStyle name="40% - 강조색3 7 6 2 2" xfId="19554" xr:uid="{8B881392-34E6-44BC-A080-35304EC5B3D0}"/>
    <cellStyle name="40% - 강조색3 7 6 2 2 2" xfId="41603" xr:uid="{286691B5-BAB4-454E-8155-1F4CBE89425E}"/>
    <cellStyle name="40% - 강조색3 7 6 2 3" xfId="30583" xr:uid="{557A8C3B-8BF5-4437-8CD6-1CBB5B7B5E37}"/>
    <cellStyle name="40% - 강조색3 7 6 3" xfId="14044" xr:uid="{215E5C0D-B425-46FF-BFDD-9CB2D418DDE5}"/>
    <cellStyle name="40% - 강조색3 7 6 3 2" xfId="36093" xr:uid="{39D03E6E-5ED1-4CA8-B89A-2E7D04A95A01}"/>
    <cellStyle name="40% - 강조색3 7 6 4" xfId="25073" xr:uid="{90AF92B2-CB4B-4B42-B899-5642D681D032}"/>
    <cellStyle name="40% - 강조색3 7 6 5" xfId="51231" xr:uid="{CD76A3E0-45DE-4286-A823-F4AEA78923FB}"/>
    <cellStyle name="40% - 강조색3 7 7" xfId="5770" xr:uid="{9C62CCF6-DCA5-44B9-969F-4D84E1BE302A}"/>
    <cellStyle name="40% - 강조색3 7 7 2" xfId="16799" xr:uid="{E2FDF98D-2708-490C-8736-C25D9ECAD4A0}"/>
    <cellStyle name="40% - 강조색3 7 7 2 2" xfId="38848" xr:uid="{FBA0C855-53BA-451A-BEC6-3A9BCE1C7D4B}"/>
    <cellStyle name="40% - 강조색3 7 7 3" xfId="27828" xr:uid="{9E35A616-4FDD-4B0E-95C7-36D10840B9AF}"/>
    <cellStyle name="40% - 강조색3 7 7 4" xfId="53985" xr:uid="{0CF69580-0AF7-4DD5-AA56-C84C323F9598}"/>
    <cellStyle name="40% - 강조색3 7 8" xfId="11289" xr:uid="{4D07226A-E60C-4C25-9742-E4B381BE9370}"/>
    <cellStyle name="40% - 강조색3 7 8 2" xfId="33338" xr:uid="{121052EB-4F85-453A-8E5E-7038CCFE10CA}"/>
    <cellStyle name="40% - 강조색3 7 9" xfId="22318" xr:uid="{29BEA442-3087-4D0C-AB92-6E98C3617CF7}"/>
    <cellStyle name="40% - 강조색3 8" xfId="151" xr:uid="{00000000-0005-0000-0000-00009F010000}"/>
    <cellStyle name="40% - 강조색3 8 10" xfId="48489" xr:uid="{797E36EA-1570-4759-B059-CAB3CAB322B8}"/>
    <cellStyle name="40% - 강조색3 8 2" xfId="280" xr:uid="{00000000-0005-0000-0000-0000A0010000}"/>
    <cellStyle name="40% - 강조색3 8 2 2" xfId="640" xr:uid="{00000000-0005-0000-0000-0000A1010000}"/>
    <cellStyle name="40% - 강조색3 8 2 2 2" xfId="1377" xr:uid="{2EC19570-2DDB-4AF0-BE37-0473DCBB5892}"/>
    <cellStyle name="40% - 강조색3 8 2 2 2 2" xfId="2771" xr:uid="{9C157EA2-0B8E-4D46-93DF-62FE4667A796}"/>
    <cellStyle name="40% - 강조색3 8 2 2 2 2 2" xfId="5547" xr:uid="{0DE8F273-192F-4CF2-89A9-877636D4471B}"/>
    <cellStyle name="40% - 강조색3 8 2 2 2 2 2 2" xfId="11073" xr:uid="{087B8C0C-D2EB-415F-A502-5123F8A4D3FE}"/>
    <cellStyle name="40% - 강조색3 8 2 2 2 2 2 2 2" xfId="22102" xr:uid="{8AE4AA1E-6779-4F9A-9847-9C14E04742B5}"/>
    <cellStyle name="40% - 강조색3 8 2 2 2 2 2 2 2 2" xfId="44151" xr:uid="{CC161A35-4359-4BE4-AB15-71748FE52B69}"/>
    <cellStyle name="40% - 강조색3 8 2 2 2 2 2 2 3" xfId="33131" xr:uid="{F27A9ED0-0DC5-419F-AD34-F58FAF0CB0AB}"/>
    <cellStyle name="40% - 강조색3 8 2 2 2 2 2 3" xfId="16592" xr:uid="{E95AD6AD-8675-434F-B665-D645935B85BC}"/>
    <cellStyle name="40% - 강조색3 8 2 2 2 2 2 3 2" xfId="38641" xr:uid="{F5FDEBE4-43C3-4272-A9AA-9359ED80FC92}"/>
    <cellStyle name="40% - 강조색3 8 2 2 2 2 2 4" xfId="27621" xr:uid="{9D884542-2418-4F2E-8C73-8E5518BA3E77}"/>
    <cellStyle name="40% - 강조색3 8 2 2 2 2 2 5" xfId="53779" xr:uid="{1035DCFC-3CCF-4954-8CE0-2CFA75CF257F}"/>
    <cellStyle name="40% - 강조색3 8 2 2 2 2 3" xfId="8318" xr:uid="{4715F03D-3935-4963-BF76-76A23DC27DD1}"/>
    <cellStyle name="40% - 강조색3 8 2 2 2 2 3 2" xfId="19347" xr:uid="{3CD7623B-EE9D-449B-A032-147D7D3A9FE7}"/>
    <cellStyle name="40% - 강조색3 8 2 2 2 2 3 2 2" xfId="41396" xr:uid="{D0BFF626-B4C2-4C6F-80D1-2B5900BA54B4}"/>
    <cellStyle name="40% - 강조색3 8 2 2 2 2 3 3" xfId="30376" xr:uid="{B7B3E72E-F898-4B67-A47D-29AD049BBAF2}"/>
    <cellStyle name="40% - 강조색3 8 2 2 2 2 4" xfId="13837" xr:uid="{EC7F8CFA-1342-4591-B224-76F334B01BFB}"/>
    <cellStyle name="40% - 강조색3 8 2 2 2 2 4 2" xfId="35886" xr:uid="{8C6F55C5-A382-4663-93BD-E3E55778CE8D}"/>
    <cellStyle name="40% - 강조색3 8 2 2 2 2 5" xfId="24866" xr:uid="{9AE2072A-CC59-4CD3-9F04-048BDB9EFE27}"/>
    <cellStyle name="40% - 강조색3 8 2 2 2 2 6" xfId="51024" xr:uid="{46165AFA-5438-4F7F-8A7E-930443D1ED11}"/>
    <cellStyle name="40% - 강조색3 8 2 2 2 3" xfId="4171" xr:uid="{4645B2CE-92CC-4399-B918-95299AFD74F6}"/>
    <cellStyle name="40% - 강조색3 8 2 2 2 3 2" xfId="9697" xr:uid="{C62EBA6D-05EE-412A-B999-3EC9655A8256}"/>
    <cellStyle name="40% - 강조색3 8 2 2 2 3 2 2" xfId="20726" xr:uid="{BAC395C8-E477-4A13-B742-AE4945829E99}"/>
    <cellStyle name="40% - 강조색3 8 2 2 2 3 2 2 2" xfId="42775" xr:uid="{F1E662C0-1CEB-4894-9655-0A2E2FAC1F6F}"/>
    <cellStyle name="40% - 강조색3 8 2 2 2 3 2 3" xfId="31755" xr:uid="{B4E325D9-8D42-45A5-AB48-B7A7A15A04C4}"/>
    <cellStyle name="40% - 강조색3 8 2 2 2 3 3" xfId="15216" xr:uid="{04BA5227-8E73-4C71-B716-A22049E82256}"/>
    <cellStyle name="40% - 강조색3 8 2 2 2 3 3 2" xfId="37265" xr:uid="{EF25AA57-896F-441D-A122-70C2F23F1117}"/>
    <cellStyle name="40% - 강조색3 8 2 2 2 3 4" xfId="26245" xr:uid="{BAF78CA4-A751-42DD-A41A-D80070CC77E7}"/>
    <cellStyle name="40% - 강조색3 8 2 2 2 3 5" xfId="52403" xr:uid="{3A390ADE-1D1F-4653-8EF6-4C3F6AC7CFD2}"/>
    <cellStyle name="40% - 강조색3 8 2 2 2 4" xfId="6942" xr:uid="{FA9B20D2-E4AC-441B-AF77-D1508A1F5051}"/>
    <cellStyle name="40% - 강조색3 8 2 2 2 4 2" xfId="17971" xr:uid="{7E956712-CC4B-4E72-B4CA-08AF1C4E59A5}"/>
    <cellStyle name="40% - 강조색3 8 2 2 2 4 2 2" xfId="40020" xr:uid="{876D2A01-6FEF-46BE-9CFC-A55DE94FBF55}"/>
    <cellStyle name="40% - 강조색3 8 2 2 2 4 3" xfId="29000" xr:uid="{4DE7AD6B-7B97-47F5-8823-D4BDE5E53C6C}"/>
    <cellStyle name="40% - 강조색3 8 2 2 2 4 4" xfId="55156" xr:uid="{367DE762-DCB3-450C-A1D1-378255F89918}"/>
    <cellStyle name="40% - 강조색3 8 2 2 2 5" xfId="12461" xr:uid="{0CCCAB44-B820-4900-BFF1-D1E5C9CB2D0E}"/>
    <cellStyle name="40% - 강조색3 8 2 2 2 5 2" xfId="34510" xr:uid="{6B7F5536-2BA3-4FC9-B259-89EEF8B2356A}"/>
    <cellStyle name="40% - 강조색3 8 2 2 2 6" xfId="23490" xr:uid="{D55FC308-1E3C-42F8-8BB6-7B3DE6640F8E}"/>
    <cellStyle name="40% - 강조색3 8 2 2 2 7" xfId="49647" xr:uid="{C779953B-D5BB-4623-BD69-DA983CB68A7D}"/>
    <cellStyle name="40% - 강조색3 8 2 2 3" xfId="2083" xr:uid="{B7A30600-7180-406E-A2F8-187536DC1B51}"/>
    <cellStyle name="40% - 강조색3 8 2 2 3 2" xfId="4859" xr:uid="{56BF57B4-6698-461C-A6BD-ED4FADE4B96A}"/>
    <cellStyle name="40% - 강조색3 8 2 2 3 2 2" xfId="10385" xr:uid="{5DD9A530-2EFE-4F1B-9507-59C004E84ED6}"/>
    <cellStyle name="40% - 강조색3 8 2 2 3 2 2 2" xfId="21414" xr:uid="{F3AE7769-3673-4F7F-AF9D-E38C1CD49B3C}"/>
    <cellStyle name="40% - 강조색3 8 2 2 3 2 2 2 2" xfId="43463" xr:uid="{6678FA19-ED2C-48F7-8DF5-8EE4D8D20E2C}"/>
    <cellStyle name="40% - 강조색3 8 2 2 3 2 2 3" xfId="32443" xr:uid="{5818916F-63C1-457F-805B-4F8BD80C1B5D}"/>
    <cellStyle name="40% - 강조색3 8 2 2 3 2 3" xfId="15904" xr:uid="{0A5918BA-229E-43B8-9974-8CB8793EF6EC}"/>
    <cellStyle name="40% - 강조색3 8 2 2 3 2 3 2" xfId="37953" xr:uid="{D20914D4-CAE4-4305-96B0-8DD8171F6BB0}"/>
    <cellStyle name="40% - 강조색3 8 2 2 3 2 4" xfId="26933" xr:uid="{8E68F405-3914-4079-AA9C-B185B08577F2}"/>
    <cellStyle name="40% - 강조색3 8 2 2 3 2 5" xfId="53091" xr:uid="{83ECA8A6-B367-4DFF-8C45-C647D8B93F68}"/>
    <cellStyle name="40% - 강조색3 8 2 2 3 3" xfId="7630" xr:uid="{0051BED1-70A9-46CE-8226-40AE5EE52805}"/>
    <cellStyle name="40% - 강조색3 8 2 2 3 3 2" xfId="18659" xr:uid="{83B792F0-2490-48B3-8CD3-99B8A21196FA}"/>
    <cellStyle name="40% - 강조색3 8 2 2 3 3 2 2" xfId="40708" xr:uid="{BB91B8EE-D8BC-4C5D-B64A-7449076EFC66}"/>
    <cellStyle name="40% - 강조색3 8 2 2 3 3 3" xfId="29688" xr:uid="{A96FF9BE-A96C-43BE-91A6-5EE611F8B001}"/>
    <cellStyle name="40% - 강조색3 8 2 2 3 4" xfId="13149" xr:uid="{82EAF487-C23E-411E-860C-A18796657C72}"/>
    <cellStyle name="40% - 강조색3 8 2 2 3 4 2" xfId="35198" xr:uid="{06B0E752-B460-456C-B7C1-4DE90343F5CA}"/>
    <cellStyle name="40% - 강조색3 8 2 2 3 5" xfId="24178" xr:uid="{694CCBA9-E26D-40A4-8A6C-772F2AFFB173}"/>
    <cellStyle name="40% - 강조색3 8 2 2 3 6" xfId="50336" xr:uid="{284FBF60-BD81-4D4C-A81D-9D95DED90378}"/>
    <cellStyle name="40% - 강조색3 8 2 2 4" xfId="3483" xr:uid="{0C6E13F2-7F13-483E-8ADF-9CCF185A6CE6}"/>
    <cellStyle name="40% - 강조색3 8 2 2 4 2" xfId="9009" xr:uid="{595A7567-3F1D-4384-8984-F20DE63042AF}"/>
    <cellStyle name="40% - 강조색3 8 2 2 4 2 2" xfId="20038" xr:uid="{A33C8C32-6C81-45B6-9634-C7B77702B01D}"/>
    <cellStyle name="40% - 강조색3 8 2 2 4 2 2 2" xfId="42087" xr:uid="{9132A91B-B546-42F7-B7EA-6BBD673B8178}"/>
    <cellStyle name="40% - 강조색3 8 2 2 4 2 3" xfId="31067" xr:uid="{EC6CC69C-B39F-439E-B603-366FBB5A55E3}"/>
    <cellStyle name="40% - 강조색3 8 2 2 4 3" xfId="14528" xr:uid="{59F62041-8C3E-42E3-9AD8-E02E0473A976}"/>
    <cellStyle name="40% - 강조색3 8 2 2 4 3 2" xfId="36577" xr:uid="{F1DCE626-1222-405D-AA69-C7918A5AE86B}"/>
    <cellStyle name="40% - 강조색3 8 2 2 4 4" xfId="25557" xr:uid="{640C1268-556F-4072-AB08-9A555661C106}"/>
    <cellStyle name="40% - 강조색3 8 2 2 4 5" xfId="51715" xr:uid="{D192AF85-8FD6-41F8-A0A4-DC9A60EF2635}"/>
    <cellStyle name="40% - 강조색3 8 2 2 5" xfId="6254" xr:uid="{E6341B93-11C1-45FB-80D3-DC4AB0895CAF}"/>
    <cellStyle name="40% - 강조색3 8 2 2 5 2" xfId="17283" xr:uid="{CB87B38B-51CA-453E-81A5-E2F1B2EEB33E}"/>
    <cellStyle name="40% - 강조색3 8 2 2 5 2 2" xfId="39332" xr:uid="{08E2DAAA-2CF3-437A-B2CC-B706614FE5D9}"/>
    <cellStyle name="40% - 강조색3 8 2 2 5 3" xfId="28312" xr:uid="{A5C9119D-E659-49AA-87B9-F3D49E223157}"/>
    <cellStyle name="40% - 강조색3 8 2 2 5 4" xfId="54468" xr:uid="{CBD4E149-200E-4C12-80A5-0C013076C1A0}"/>
    <cellStyle name="40% - 강조색3 8 2 2 6" xfId="11773" xr:uid="{1F2B57C8-A651-400B-9FB4-B2181B84F33E}"/>
    <cellStyle name="40% - 강조색3 8 2 2 6 2" xfId="33822" xr:uid="{66A86BB4-7B45-4450-8ABC-8FE9B32C9016}"/>
    <cellStyle name="40% - 강조색3 8 2 2 7" xfId="22802" xr:uid="{982910B5-428D-43BD-91EE-EF72ACE45E3E}"/>
    <cellStyle name="40% - 강조색3 8 2 2 8" xfId="48959" xr:uid="{B85A8C32-5F5B-4BCB-9788-453444BC1068}"/>
    <cellStyle name="40% - 강조색3 8 2 3" xfId="1035" xr:uid="{770FC210-33EF-4109-881C-6B3ED3CC6B67}"/>
    <cellStyle name="40% - 강조색3 8 2 3 2" xfId="2429" xr:uid="{7A7C2CC5-7F3E-493F-92F3-94CE80070DD0}"/>
    <cellStyle name="40% - 강조색3 8 2 3 2 2" xfId="5205" xr:uid="{9BFD44CC-46D8-4F47-A795-092171908094}"/>
    <cellStyle name="40% - 강조색3 8 2 3 2 2 2" xfId="10731" xr:uid="{57BE6FB2-F9B8-4190-B570-96A84162BD89}"/>
    <cellStyle name="40% - 강조색3 8 2 3 2 2 2 2" xfId="21760" xr:uid="{05298C32-DDB4-4D40-B0D4-CC5F63DB477B}"/>
    <cellStyle name="40% - 강조색3 8 2 3 2 2 2 2 2" xfId="43809" xr:uid="{BE9D9FD1-1AFD-46ED-B9F4-4F224806E7CB}"/>
    <cellStyle name="40% - 강조색3 8 2 3 2 2 2 3" xfId="32789" xr:uid="{A7C000CE-B7D4-4A2B-A55C-DCD659C5CF33}"/>
    <cellStyle name="40% - 강조색3 8 2 3 2 2 3" xfId="16250" xr:uid="{6D23A2D6-1D01-4485-93B3-3756C1E081F0}"/>
    <cellStyle name="40% - 강조색3 8 2 3 2 2 3 2" xfId="38299" xr:uid="{905CC18B-18FF-4BDC-854A-807B104402E7}"/>
    <cellStyle name="40% - 강조색3 8 2 3 2 2 4" xfId="27279" xr:uid="{71EF5A03-4A0B-478B-9C5F-20D44059BE73}"/>
    <cellStyle name="40% - 강조색3 8 2 3 2 2 5" xfId="53437" xr:uid="{5CA0D9EA-700E-4BC4-882C-4502B85E1051}"/>
    <cellStyle name="40% - 강조색3 8 2 3 2 3" xfId="7976" xr:uid="{288110C5-4447-4EFC-B9EA-DACE8F600364}"/>
    <cellStyle name="40% - 강조색3 8 2 3 2 3 2" xfId="19005" xr:uid="{6A94EF23-BE3E-451D-9A39-139ECA54DE78}"/>
    <cellStyle name="40% - 강조색3 8 2 3 2 3 2 2" xfId="41054" xr:uid="{11129C8A-2BE4-47D8-A33D-2C365713B09A}"/>
    <cellStyle name="40% - 강조색3 8 2 3 2 3 3" xfId="30034" xr:uid="{AD44A0CC-9C38-41EF-B5FD-AEC4AA7A4637}"/>
    <cellStyle name="40% - 강조색3 8 2 3 2 4" xfId="13495" xr:uid="{7AB66AA9-7A5A-46EC-82B1-60D035909728}"/>
    <cellStyle name="40% - 강조색3 8 2 3 2 4 2" xfId="35544" xr:uid="{3FB2D037-8053-4BE7-BA67-F5024F98A87E}"/>
    <cellStyle name="40% - 강조색3 8 2 3 2 5" xfId="24524" xr:uid="{C6C5896C-4D23-4B47-95D8-BE96409EE64D}"/>
    <cellStyle name="40% - 강조색3 8 2 3 2 6" xfId="50682" xr:uid="{6F85C277-1583-453C-8821-D063B234AEAF}"/>
    <cellStyle name="40% - 강조색3 8 2 3 3" xfId="3829" xr:uid="{F2B1BACE-959C-46BF-A72F-0D9BE8DF57ED}"/>
    <cellStyle name="40% - 강조색3 8 2 3 3 2" xfId="9355" xr:uid="{502EF3D5-4BE2-4D38-946C-BCC71CA1EE43}"/>
    <cellStyle name="40% - 강조색3 8 2 3 3 2 2" xfId="20384" xr:uid="{7A23388F-150E-47C6-8F29-2FB834BFF7EF}"/>
    <cellStyle name="40% - 강조색3 8 2 3 3 2 2 2" xfId="42433" xr:uid="{961EEB29-4689-41AA-A058-635BEBDB841A}"/>
    <cellStyle name="40% - 강조색3 8 2 3 3 2 3" xfId="31413" xr:uid="{7C5E2F36-B52C-4917-BCD1-6C9C6034908D}"/>
    <cellStyle name="40% - 강조색3 8 2 3 3 3" xfId="14874" xr:uid="{4A37F1D5-03BD-4F8D-91D9-4DE066CACCFC}"/>
    <cellStyle name="40% - 강조색3 8 2 3 3 3 2" xfId="36923" xr:uid="{61C5FAA2-E152-4E56-AEB4-EF25E0D4D970}"/>
    <cellStyle name="40% - 강조색3 8 2 3 3 4" xfId="25903" xr:uid="{838693D5-3119-4A32-A5A5-9904AC62EE19}"/>
    <cellStyle name="40% - 강조색3 8 2 3 3 5" xfId="52061" xr:uid="{5549F834-28E5-446E-A1A2-1EF288BF8150}"/>
    <cellStyle name="40% - 강조색3 8 2 3 4" xfId="6600" xr:uid="{129FD168-01E0-49A3-87EF-8D618C649797}"/>
    <cellStyle name="40% - 강조색3 8 2 3 4 2" xfId="17629" xr:uid="{59AB3723-5BA7-495D-A87E-7E0BD01C09B9}"/>
    <cellStyle name="40% - 강조색3 8 2 3 4 2 2" xfId="39678" xr:uid="{4BA0A3CA-9132-47DD-8995-8AB0CD585D3A}"/>
    <cellStyle name="40% - 강조색3 8 2 3 4 3" xfId="28658" xr:uid="{7211F217-84F4-4207-8DBF-2BF4A568D531}"/>
    <cellStyle name="40% - 강조색3 8 2 3 4 4" xfId="54814" xr:uid="{3B49691E-7C96-4C88-9707-498E6863B7D9}"/>
    <cellStyle name="40% - 강조색3 8 2 3 5" xfId="12119" xr:uid="{584FF2C6-DEFA-441E-A480-ED88411F8B4E}"/>
    <cellStyle name="40% - 강조색3 8 2 3 5 2" xfId="34168" xr:uid="{5AE3EBD8-CAB9-49B3-A3DF-670DDF19F259}"/>
    <cellStyle name="40% - 강조색3 8 2 3 6" xfId="23148" xr:uid="{F1B4B317-4982-4F01-8517-A286A7124B58}"/>
    <cellStyle name="40% - 강조색3 8 2 3 7" xfId="49305" xr:uid="{DDBEDCFD-13A3-45ED-B984-FD53F25B0299}"/>
    <cellStyle name="40% - 강조색3 8 2 4" xfId="1741" xr:uid="{77F092DF-89E6-4D70-9BBF-AA521D31E87E}"/>
    <cellStyle name="40% - 강조색3 8 2 4 2" xfId="4517" xr:uid="{38F34A72-7813-464A-8900-119F130DDBF4}"/>
    <cellStyle name="40% - 강조색3 8 2 4 2 2" xfId="10043" xr:uid="{D2619B8F-625F-4CAF-8413-D45F4DD2E5FF}"/>
    <cellStyle name="40% - 강조색3 8 2 4 2 2 2" xfId="21072" xr:uid="{4EFE849B-EDA5-4507-BE62-36357576BD42}"/>
    <cellStyle name="40% - 강조색3 8 2 4 2 2 2 2" xfId="43121" xr:uid="{79228095-6D17-4B5F-9CC8-913E93BA3DA7}"/>
    <cellStyle name="40% - 강조색3 8 2 4 2 2 3" xfId="32101" xr:uid="{F87A120B-0335-4F69-8CA5-8207842B2B14}"/>
    <cellStyle name="40% - 강조색3 8 2 4 2 3" xfId="15562" xr:uid="{9B69EA1B-CD82-45F3-B7AF-4FE5D445A249}"/>
    <cellStyle name="40% - 강조색3 8 2 4 2 3 2" xfId="37611" xr:uid="{E3DCD7BC-2D28-4228-96E1-D37D37FBF384}"/>
    <cellStyle name="40% - 강조색3 8 2 4 2 4" xfId="26591" xr:uid="{84196BEA-4251-4FD5-9878-7B3107D34E55}"/>
    <cellStyle name="40% - 강조색3 8 2 4 2 5" xfId="52749" xr:uid="{21CBD5D9-0AB5-481C-AD7B-E11254BFDAB3}"/>
    <cellStyle name="40% - 강조색3 8 2 4 3" xfId="7288" xr:uid="{7BB8B68F-ECD1-43E1-8B64-CE8387F39147}"/>
    <cellStyle name="40% - 강조색3 8 2 4 3 2" xfId="18317" xr:uid="{4E25DF57-0949-4D35-82B1-7C6A813E850D}"/>
    <cellStyle name="40% - 강조색3 8 2 4 3 2 2" xfId="40366" xr:uid="{31C4D844-FFA9-4725-ACE6-33C7943BACC2}"/>
    <cellStyle name="40% - 강조색3 8 2 4 3 3" xfId="29346" xr:uid="{6B425A02-7C1F-46A4-A0A6-82A3C8B61860}"/>
    <cellStyle name="40% - 강조색3 8 2 4 4" xfId="12807" xr:uid="{711436AA-8A42-4D43-ACD6-10B555EFAA79}"/>
    <cellStyle name="40% - 강조색3 8 2 4 4 2" xfId="34856" xr:uid="{73EF5CF7-B442-4D4D-A9F1-58CCCB5C6486}"/>
    <cellStyle name="40% - 강조색3 8 2 4 5" xfId="23836" xr:uid="{28CDB57E-87C4-4FA8-A93D-98980979267E}"/>
    <cellStyle name="40% - 강조색3 8 2 4 6" xfId="49994" xr:uid="{B567DDAD-66E8-4758-890F-6F7BFC52BC36}"/>
    <cellStyle name="40% - 강조색3 8 2 5" xfId="3141" xr:uid="{DF853F48-98CF-4EB9-B185-A1A6594BBA0E}"/>
    <cellStyle name="40% - 강조색3 8 2 5 2" xfId="8667" xr:uid="{0EE23194-A2EE-474E-A477-E11BF916A87D}"/>
    <cellStyle name="40% - 강조색3 8 2 5 2 2" xfId="19696" xr:uid="{1C65AD0F-5381-4590-8428-7C5DC07A23BA}"/>
    <cellStyle name="40% - 강조색3 8 2 5 2 2 2" xfId="41745" xr:uid="{98FD4371-967F-410A-8C0B-16E6AE96198E}"/>
    <cellStyle name="40% - 강조색3 8 2 5 2 3" xfId="30725" xr:uid="{51F8E436-429D-4DCC-BEEE-0C288B611B95}"/>
    <cellStyle name="40% - 강조색3 8 2 5 3" xfId="14186" xr:uid="{A0C5A10A-3D11-489B-9597-793D7A522AC6}"/>
    <cellStyle name="40% - 강조색3 8 2 5 3 2" xfId="36235" xr:uid="{77335052-83E7-4191-8848-82E5D6AEC70F}"/>
    <cellStyle name="40% - 강조색3 8 2 5 4" xfId="25215" xr:uid="{1BE6E6BC-73CD-4242-87B6-33997CFDB8C0}"/>
    <cellStyle name="40% - 강조색3 8 2 5 5" xfId="51373" xr:uid="{DE41B7C7-C6AB-47EC-BDEE-8ED4BD0E417D}"/>
    <cellStyle name="40% - 강조색3 8 2 6" xfId="5912" xr:uid="{1EA422DB-ADE3-4252-A84D-89CE7488EAA7}"/>
    <cellStyle name="40% - 강조색3 8 2 6 2" xfId="16941" xr:uid="{32A47614-2CE9-41AC-9319-69C4B87B507D}"/>
    <cellStyle name="40% - 강조색3 8 2 6 2 2" xfId="38990" xr:uid="{70893FAA-03F7-47B3-9550-16E8F449EA9C}"/>
    <cellStyle name="40% - 강조색3 8 2 6 3" xfId="27970" xr:uid="{AD815E83-9D2D-482E-AFAF-3BCD9902127D}"/>
    <cellStyle name="40% - 강조색3 8 2 6 4" xfId="54127" xr:uid="{9C5680EF-B6C3-4D59-9120-4BC3DE164A7D}"/>
    <cellStyle name="40% - 강조색3 8 2 7" xfId="11431" xr:uid="{E7B8AA39-007B-48D6-9541-13E41F81A06F}"/>
    <cellStyle name="40% - 강조색3 8 2 7 2" xfId="33480" xr:uid="{74A15404-D786-4585-A9F7-57109932D095}"/>
    <cellStyle name="40% - 강조색3 8 2 8" xfId="22460" xr:uid="{3A9AEDAE-9AFF-4D8B-A616-4D5E7C4651F3}"/>
    <cellStyle name="40% - 강조색3 8 2 9" xfId="48618" xr:uid="{DE409ABB-7BBD-427E-90F2-F8E0C52B4A27}"/>
    <cellStyle name="40% - 강조색3 8 3" xfId="511" xr:uid="{00000000-0005-0000-0000-0000A2010000}"/>
    <cellStyle name="40% - 강조색3 8 3 2" xfId="1248" xr:uid="{4E232F0E-6570-4894-A2AB-52F694904190}"/>
    <cellStyle name="40% - 강조색3 8 3 2 2" xfId="2642" xr:uid="{030B5FD4-6278-4ECF-8D6C-BEAB5456F050}"/>
    <cellStyle name="40% - 강조색3 8 3 2 2 2" xfId="5418" xr:uid="{20B8543C-207A-47E0-AB08-88C172DF4C2D}"/>
    <cellStyle name="40% - 강조색3 8 3 2 2 2 2" xfId="10944" xr:uid="{8FA5D961-3068-4247-934C-86D79927C4D8}"/>
    <cellStyle name="40% - 강조색3 8 3 2 2 2 2 2" xfId="21973" xr:uid="{660B92D9-8BCC-4BEA-B664-448A606C2285}"/>
    <cellStyle name="40% - 강조색3 8 3 2 2 2 2 2 2" xfId="44022" xr:uid="{7F232C66-00C2-4A2A-8998-228537F4A0D1}"/>
    <cellStyle name="40% - 강조색3 8 3 2 2 2 2 3" xfId="33002" xr:uid="{8661EFF7-5CE5-4882-BA46-496E7CFAF5EE}"/>
    <cellStyle name="40% - 강조색3 8 3 2 2 2 3" xfId="16463" xr:uid="{697F7C6A-4E1D-49FF-85BC-427189C1B202}"/>
    <cellStyle name="40% - 강조색3 8 3 2 2 2 3 2" xfId="38512" xr:uid="{7E78E007-6758-4F22-8368-F6AD836C98F9}"/>
    <cellStyle name="40% - 강조색3 8 3 2 2 2 4" xfId="27492" xr:uid="{C5011CBF-7B3F-40F4-A95D-F83B8F7A6B9E}"/>
    <cellStyle name="40% - 강조색3 8 3 2 2 2 5" xfId="53650" xr:uid="{1D645D5E-29E1-4CDA-8926-08CBD41387F4}"/>
    <cellStyle name="40% - 강조색3 8 3 2 2 3" xfId="8189" xr:uid="{828012B5-3A2C-4EDA-82CB-DE1581DDC1FC}"/>
    <cellStyle name="40% - 강조색3 8 3 2 2 3 2" xfId="19218" xr:uid="{DC90EE7A-0E52-4EAB-B3CF-87BDA01A6F9C}"/>
    <cellStyle name="40% - 강조색3 8 3 2 2 3 2 2" xfId="41267" xr:uid="{B5C91916-A51C-4D52-B05A-F886AC3B08D9}"/>
    <cellStyle name="40% - 강조색3 8 3 2 2 3 3" xfId="30247" xr:uid="{24F4B41A-889B-4BC8-BBBE-63C4410B105B}"/>
    <cellStyle name="40% - 강조색3 8 3 2 2 4" xfId="13708" xr:uid="{2D1F9009-5212-4562-A5D9-7A1CF1F3BF98}"/>
    <cellStyle name="40% - 강조색3 8 3 2 2 4 2" xfId="35757" xr:uid="{B2C6C1DB-E2F6-4775-8CE0-9B9CDEC21030}"/>
    <cellStyle name="40% - 강조색3 8 3 2 2 5" xfId="24737" xr:uid="{F92A4F90-D2D5-4230-B220-477DC935AAE0}"/>
    <cellStyle name="40% - 강조색3 8 3 2 2 6" xfId="50895" xr:uid="{4ECBE3C2-CECD-4790-8F30-843DDB207647}"/>
    <cellStyle name="40% - 강조색3 8 3 2 3" xfId="4042" xr:uid="{0A8ED2E9-1594-413C-B9AB-D21A258A7B99}"/>
    <cellStyle name="40% - 강조색3 8 3 2 3 2" xfId="9568" xr:uid="{FD81C2A3-70A8-4BB9-8D75-8F3E19349335}"/>
    <cellStyle name="40% - 강조색3 8 3 2 3 2 2" xfId="20597" xr:uid="{D9857469-6907-481D-A66E-E08F10CC1E18}"/>
    <cellStyle name="40% - 강조색3 8 3 2 3 2 2 2" xfId="42646" xr:uid="{F136FC22-B84A-4E88-89F6-433592094835}"/>
    <cellStyle name="40% - 강조색3 8 3 2 3 2 3" xfId="31626" xr:uid="{1E30A9EA-2C50-4720-9DFA-19597C1ABB1B}"/>
    <cellStyle name="40% - 강조색3 8 3 2 3 3" xfId="15087" xr:uid="{849563F3-22E9-4800-B7FE-233B5BFF8D40}"/>
    <cellStyle name="40% - 강조색3 8 3 2 3 3 2" xfId="37136" xr:uid="{C7A55610-2F6F-4C18-A1AB-414D085A2845}"/>
    <cellStyle name="40% - 강조색3 8 3 2 3 4" xfId="26116" xr:uid="{2F063C4E-78E8-4662-8A64-D8A7BCA1D37A}"/>
    <cellStyle name="40% - 강조색3 8 3 2 3 5" xfId="52274" xr:uid="{60F4F917-A494-4511-9055-505CAFAC17E0}"/>
    <cellStyle name="40% - 강조색3 8 3 2 4" xfId="6813" xr:uid="{69D2E8BD-5262-4A99-9C6B-9541FE3DEF16}"/>
    <cellStyle name="40% - 강조색3 8 3 2 4 2" xfId="17842" xr:uid="{B5C180C3-DBBA-4436-8906-AD2790AB0D1C}"/>
    <cellStyle name="40% - 강조색3 8 3 2 4 2 2" xfId="39891" xr:uid="{6BEF62FB-11F2-41C0-A3DE-A666A2EB81D3}"/>
    <cellStyle name="40% - 강조색3 8 3 2 4 3" xfId="28871" xr:uid="{E1F7675D-F198-45CD-AC22-6C5CFB760234}"/>
    <cellStyle name="40% - 강조색3 8 3 2 4 4" xfId="55027" xr:uid="{B99D56C8-41CD-4BE2-8B4F-9882D53866A4}"/>
    <cellStyle name="40% - 강조색3 8 3 2 5" xfId="12332" xr:uid="{7640A1DD-0CD2-4321-B591-AE74C4384D8E}"/>
    <cellStyle name="40% - 강조색3 8 3 2 5 2" xfId="34381" xr:uid="{126AA4CB-4300-4FCC-BDA5-1DBD1ACE727F}"/>
    <cellStyle name="40% - 강조색3 8 3 2 6" xfId="23361" xr:uid="{EED31CA2-5128-4492-A598-0511CCC5BE75}"/>
    <cellStyle name="40% - 강조색3 8 3 2 7" xfId="49518" xr:uid="{4A48A66D-9BDA-4025-AE6F-B35EDF73B69D}"/>
    <cellStyle name="40% - 강조색3 8 3 3" xfId="1954" xr:uid="{F014B725-16C2-4AC5-95FB-D8451FAA2B44}"/>
    <cellStyle name="40% - 강조색3 8 3 3 2" xfId="4730" xr:uid="{6C2CEEE0-240D-4912-8C64-062CE5BAF959}"/>
    <cellStyle name="40% - 강조색3 8 3 3 2 2" xfId="10256" xr:uid="{FA9389DB-C771-4AED-A48E-1F7A920522AC}"/>
    <cellStyle name="40% - 강조색3 8 3 3 2 2 2" xfId="21285" xr:uid="{EC206D89-3873-45E2-B1A6-78A246D668C0}"/>
    <cellStyle name="40% - 강조색3 8 3 3 2 2 2 2" xfId="43334" xr:uid="{0ABE92C4-023D-410A-848E-F8EA4CEB2EFD}"/>
    <cellStyle name="40% - 강조색3 8 3 3 2 2 3" xfId="32314" xr:uid="{436228C0-A691-476E-9C71-CAC5DA1328A9}"/>
    <cellStyle name="40% - 강조색3 8 3 3 2 3" xfId="15775" xr:uid="{E02F6833-47A4-458C-9EE9-016DF752B9E6}"/>
    <cellStyle name="40% - 강조색3 8 3 3 2 3 2" xfId="37824" xr:uid="{BE41EA78-BE51-4BB6-80D3-4838CE948589}"/>
    <cellStyle name="40% - 강조색3 8 3 3 2 4" xfId="26804" xr:uid="{3C87C8EE-04B7-4668-9336-CC80CA0CC24A}"/>
    <cellStyle name="40% - 강조색3 8 3 3 2 5" xfId="52962" xr:uid="{9922D238-FF7C-4575-B2B0-BD3629B83A62}"/>
    <cellStyle name="40% - 강조색3 8 3 3 3" xfId="7501" xr:uid="{D0273003-B13E-4522-9B7F-112F841F6B12}"/>
    <cellStyle name="40% - 강조색3 8 3 3 3 2" xfId="18530" xr:uid="{B971E0FF-A76B-4BCA-8DC5-EEFF2E25C84B}"/>
    <cellStyle name="40% - 강조색3 8 3 3 3 2 2" xfId="40579" xr:uid="{91FD6427-36B8-43E9-8991-C01F0CA87E70}"/>
    <cellStyle name="40% - 강조색3 8 3 3 3 3" xfId="29559" xr:uid="{73C38477-483C-4F89-8E88-B99773352441}"/>
    <cellStyle name="40% - 강조색3 8 3 3 4" xfId="13020" xr:uid="{63C465A5-215A-4E14-B6C6-C302111538CF}"/>
    <cellStyle name="40% - 강조색3 8 3 3 4 2" xfId="35069" xr:uid="{EF3D41AF-5DA0-4B77-A4E0-4DEFE23A2308}"/>
    <cellStyle name="40% - 강조색3 8 3 3 5" xfId="24049" xr:uid="{D07D7405-9D6E-42B6-A82C-E76A380CF1CE}"/>
    <cellStyle name="40% - 강조색3 8 3 3 6" xfId="50207" xr:uid="{2BE90DCD-B9AA-4565-BD4C-6F72EF3FC55E}"/>
    <cellStyle name="40% - 강조색3 8 3 4" xfId="3354" xr:uid="{3DEA6CAA-E5F5-4F90-8988-049D87653D17}"/>
    <cellStyle name="40% - 강조색3 8 3 4 2" xfId="8880" xr:uid="{C9DFAE3B-49D7-4B19-88CE-31C4F9973E54}"/>
    <cellStyle name="40% - 강조색3 8 3 4 2 2" xfId="19909" xr:uid="{69403C20-1145-4071-95A3-DE646F36F5A1}"/>
    <cellStyle name="40% - 강조색3 8 3 4 2 2 2" xfId="41958" xr:uid="{BD6EEE74-89AF-4241-BBF1-81A44895311F}"/>
    <cellStyle name="40% - 강조색3 8 3 4 2 3" xfId="30938" xr:uid="{DCC3BD6B-5FC8-482D-93A4-AE469AE2F4B1}"/>
    <cellStyle name="40% - 강조색3 8 3 4 3" xfId="14399" xr:uid="{69667ACF-2F1F-4230-8CAB-F55DADFD9038}"/>
    <cellStyle name="40% - 강조색3 8 3 4 3 2" xfId="36448" xr:uid="{11305F14-50B8-48EE-B49F-760E6F640BD7}"/>
    <cellStyle name="40% - 강조색3 8 3 4 4" xfId="25428" xr:uid="{C20B99E6-03BF-414B-9002-F124E253F6C0}"/>
    <cellStyle name="40% - 강조색3 8 3 4 5" xfId="51586" xr:uid="{EF22B353-118A-4E65-81B4-BD8C163DC935}"/>
    <cellStyle name="40% - 강조색3 8 3 5" xfId="6125" xr:uid="{FF649459-2D9E-4AD6-BFC3-F7696F4E0F92}"/>
    <cellStyle name="40% - 강조색3 8 3 5 2" xfId="17154" xr:uid="{D38A760D-7FD9-4827-B00F-B2EC90AE06B1}"/>
    <cellStyle name="40% - 강조색3 8 3 5 2 2" xfId="39203" xr:uid="{6826C7D0-110C-4358-913E-DE725439C547}"/>
    <cellStyle name="40% - 강조색3 8 3 5 3" xfId="28183" xr:uid="{F8198C7B-ECC4-45C8-B1AC-F93C6260DA30}"/>
    <cellStyle name="40% - 강조색3 8 3 5 4" xfId="54339" xr:uid="{EB5BD1F1-9B3B-49DD-ACFE-C86A97B8DD17}"/>
    <cellStyle name="40% - 강조색3 8 3 6" xfId="11644" xr:uid="{3678AC49-8A03-4AB3-9BC6-2ED06AE2F223}"/>
    <cellStyle name="40% - 강조색3 8 3 6 2" xfId="33693" xr:uid="{7ACDDEA8-D851-4035-B6B5-D2C78A33DCA5}"/>
    <cellStyle name="40% - 강조색3 8 3 7" xfId="22673" xr:uid="{FE5CFF60-B423-42AD-8DF0-8BDDB89B80B8}"/>
    <cellStyle name="40% - 강조색3 8 3 8" xfId="48830" xr:uid="{ED2A0416-14DE-43CB-B1EF-8B80663D0F4A}"/>
    <cellStyle name="40% - 강조색3 8 4" xfId="906" xr:uid="{63909877-46BE-438C-A0F8-24A2B501CFEB}"/>
    <cellStyle name="40% - 강조색3 8 4 2" xfId="2300" xr:uid="{51E76707-FD41-4AF5-8FF4-8CEE05EF7B4E}"/>
    <cellStyle name="40% - 강조색3 8 4 2 2" xfId="5076" xr:uid="{3778B8F0-73E4-4D76-A523-06500E0E4968}"/>
    <cellStyle name="40% - 강조색3 8 4 2 2 2" xfId="10602" xr:uid="{3C60396C-4504-477E-AE8C-D5B3343CD7E6}"/>
    <cellStyle name="40% - 강조색3 8 4 2 2 2 2" xfId="21631" xr:uid="{63A13871-E676-4331-BC39-FF6C26F67D15}"/>
    <cellStyle name="40% - 강조색3 8 4 2 2 2 2 2" xfId="43680" xr:uid="{1944A4EA-AB65-4594-B92D-59D6E10D20FB}"/>
    <cellStyle name="40% - 강조색3 8 4 2 2 2 3" xfId="32660" xr:uid="{95F4DB50-596C-4F36-B6B6-70613DC38369}"/>
    <cellStyle name="40% - 강조색3 8 4 2 2 3" xfId="16121" xr:uid="{DB9B69AD-5C5C-4A13-8614-11D7BE26EC35}"/>
    <cellStyle name="40% - 강조색3 8 4 2 2 3 2" xfId="38170" xr:uid="{5E66DC48-C633-438F-BF87-5E554144097B}"/>
    <cellStyle name="40% - 강조색3 8 4 2 2 4" xfId="27150" xr:uid="{831B5C84-D793-4268-B8BA-A1BA13914590}"/>
    <cellStyle name="40% - 강조색3 8 4 2 2 5" xfId="53308" xr:uid="{D86EC7AD-D49A-4CAB-9958-2646CF3B1F5A}"/>
    <cellStyle name="40% - 강조색3 8 4 2 3" xfId="7847" xr:uid="{02BA06F5-69BD-4E76-9E4F-0904F5B53882}"/>
    <cellStyle name="40% - 강조색3 8 4 2 3 2" xfId="18876" xr:uid="{1F89BBC3-6E60-475D-B478-94D69EFD9020}"/>
    <cellStyle name="40% - 강조색3 8 4 2 3 2 2" xfId="40925" xr:uid="{ABB9E44B-838D-424E-99F2-9BD85EEC2C95}"/>
    <cellStyle name="40% - 강조색3 8 4 2 3 3" xfId="29905" xr:uid="{57572A56-09BB-4837-B031-A260A8FFA254}"/>
    <cellStyle name="40% - 강조색3 8 4 2 4" xfId="13366" xr:uid="{8DA22F16-0358-41CD-8196-6097F5661AE1}"/>
    <cellStyle name="40% - 강조색3 8 4 2 4 2" xfId="35415" xr:uid="{F7839C1C-EC4C-4DF0-A397-8EB1162893C0}"/>
    <cellStyle name="40% - 강조색3 8 4 2 5" xfId="24395" xr:uid="{CBFDA1DE-FD30-4EC7-8695-F0754C170D0B}"/>
    <cellStyle name="40% - 강조색3 8 4 2 6" xfId="50553" xr:uid="{FE9B62D3-A6D1-49B2-886F-9E1CB0B98C1C}"/>
    <cellStyle name="40% - 강조색3 8 4 3" xfId="3700" xr:uid="{830D95DB-103D-44F5-B2E4-1F1601FFFDAA}"/>
    <cellStyle name="40% - 강조색3 8 4 3 2" xfId="9226" xr:uid="{7E981F94-A0EE-4EF9-BF4B-05A3C9FC9F6D}"/>
    <cellStyle name="40% - 강조색3 8 4 3 2 2" xfId="20255" xr:uid="{EDBCD748-C9FC-4C94-AE0F-7B5066C53B02}"/>
    <cellStyle name="40% - 강조색3 8 4 3 2 2 2" xfId="42304" xr:uid="{58DF5679-88F7-4DCF-B726-EA55CA741F18}"/>
    <cellStyle name="40% - 강조색3 8 4 3 2 3" xfId="31284" xr:uid="{2FA67EBF-8A6D-4E13-B1A7-FF551EE0A19A}"/>
    <cellStyle name="40% - 강조색3 8 4 3 3" xfId="14745" xr:uid="{7E993F2D-8196-4477-BBFD-A0478348DE98}"/>
    <cellStyle name="40% - 강조색3 8 4 3 3 2" xfId="36794" xr:uid="{2EE32AC3-6042-4ED7-AB52-5EE5B3A6D10A}"/>
    <cellStyle name="40% - 강조색3 8 4 3 4" xfId="25774" xr:uid="{7C9E6DA1-FC04-47B4-8AD9-F7078AC325DB}"/>
    <cellStyle name="40% - 강조색3 8 4 3 5" xfId="51932" xr:uid="{B64E82C2-3006-48B6-80D3-7B59C5F2C457}"/>
    <cellStyle name="40% - 강조색3 8 4 4" xfId="6471" xr:uid="{9F54155E-55A5-4B18-ABFB-02D92507F0B2}"/>
    <cellStyle name="40% - 강조색3 8 4 4 2" xfId="17500" xr:uid="{D8F4D44C-89F2-4571-89C5-88B8681E1FD0}"/>
    <cellStyle name="40% - 강조색3 8 4 4 2 2" xfId="39549" xr:uid="{C818F273-5FE2-4FF1-962A-79E0208D82F5}"/>
    <cellStyle name="40% - 강조색3 8 4 4 3" xfId="28529" xr:uid="{9F366934-16FF-4893-B0F1-27A632B6278D}"/>
    <cellStyle name="40% - 강조색3 8 4 4 4" xfId="54685" xr:uid="{2FBA8574-51AF-4043-959E-11CCB769F05E}"/>
    <cellStyle name="40% - 강조색3 8 4 5" xfId="11990" xr:uid="{CBBBC547-03DB-4832-9C17-7F99BCD64675}"/>
    <cellStyle name="40% - 강조색3 8 4 5 2" xfId="34039" xr:uid="{1D21003D-54D6-4DC6-BADB-EF9834FE2871}"/>
    <cellStyle name="40% - 강조색3 8 4 6" xfId="23019" xr:uid="{496F14E1-54E5-409D-8133-6F9E92AEC3C9}"/>
    <cellStyle name="40% - 강조색3 8 4 7" xfId="49176" xr:uid="{95E3DEFE-1A40-46EA-8DBF-98291E06A49F}"/>
    <cellStyle name="40% - 강조색3 8 5" xfId="1612" xr:uid="{4575DE5D-A89B-4D75-81D4-0BEDC83CDD03}"/>
    <cellStyle name="40% - 강조색3 8 5 2" xfId="4388" xr:uid="{C0D0FE53-444B-44C8-ABB2-8201F4558942}"/>
    <cellStyle name="40% - 강조색3 8 5 2 2" xfId="9914" xr:uid="{E30D9553-D882-4058-BF88-3128F2F7E32B}"/>
    <cellStyle name="40% - 강조색3 8 5 2 2 2" xfId="20943" xr:uid="{5862BA78-8D42-4623-8783-E56073599A42}"/>
    <cellStyle name="40% - 강조색3 8 5 2 2 2 2" xfId="42992" xr:uid="{9B7B8F18-B795-4898-82A8-F26C2B5ECBE6}"/>
    <cellStyle name="40% - 강조색3 8 5 2 2 3" xfId="31972" xr:uid="{5B916602-D56A-40AA-9C23-69726EF5664B}"/>
    <cellStyle name="40% - 강조색3 8 5 2 3" xfId="15433" xr:uid="{85749DFE-F705-4956-97D0-56A698BD0733}"/>
    <cellStyle name="40% - 강조색3 8 5 2 3 2" xfId="37482" xr:uid="{7C6FC8BB-2778-4CF4-9BF3-DF9780BB043D}"/>
    <cellStyle name="40% - 강조색3 8 5 2 4" xfId="26462" xr:uid="{DA5FE5F1-B2BB-4530-983C-90C18339231D}"/>
    <cellStyle name="40% - 강조색3 8 5 2 5" xfId="52620" xr:uid="{611F67E0-A848-4B58-801C-421D93972F3D}"/>
    <cellStyle name="40% - 강조색3 8 5 3" xfId="7159" xr:uid="{DB6E3B93-A3FC-464D-9CD5-8482489D3D9E}"/>
    <cellStyle name="40% - 강조색3 8 5 3 2" xfId="18188" xr:uid="{852BCF44-E6D7-4071-8AA2-F04C44FEED09}"/>
    <cellStyle name="40% - 강조색3 8 5 3 2 2" xfId="40237" xr:uid="{1D3AE8CB-C5C5-4A54-A7EB-08F882394F28}"/>
    <cellStyle name="40% - 강조색3 8 5 3 3" xfId="29217" xr:uid="{5ADA3B21-04AA-436E-ABDC-11A1477D0DF4}"/>
    <cellStyle name="40% - 강조색3 8 5 4" xfId="12678" xr:uid="{DE1B02C5-7C01-453B-9CF1-051A42D47210}"/>
    <cellStyle name="40% - 강조색3 8 5 4 2" xfId="34727" xr:uid="{C4D60EA5-F1C5-4F7D-9DCA-4F8E3F68CD04}"/>
    <cellStyle name="40% - 강조색3 8 5 5" xfId="23707" xr:uid="{4DE68B2C-3535-43B7-98F8-8CB5712CBBCD}"/>
    <cellStyle name="40% - 강조색3 8 5 6" xfId="49865" xr:uid="{9F52BA5C-CF11-4602-8B01-E1B171470328}"/>
    <cellStyle name="40% - 강조색3 8 6" xfId="3012" xr:uid="{2CA6984E-E318-43B8-8FB7-A56DD8A1ED03}"/>
    <cellStyle name="40% - 강조색3 8 6 2" xfId="8538" xr:uid="{DB7AEDC7-B1A8-4561-B739-297BC903E092}"/>
    <cellStyle name="40% - 강조색3 8 6 2 2" xfId="19567" xr:uid="{DD641D37-A312-4B80-8A4B-C4D86232ED77}"/>
    <cellStyle name="40% - 강조색3 8 6 2 2 2" xfId="41616" xr:uid="{1AD0002F-97BA-42D1-BBFC-2BD01D1289CB}"/>
    <cellStyle name="40% - 강조색3 8 6 2 3" xfId="30596" xr:uid="{25EC4AA9-D60F-4693-979F-86D4EF27A2BA}"/>
    <cellStyle name="40% - 강조색3 8 6 3" xfId="14057" xr:uid="{33592513-9A32-43FB-B5E1-1841195E431F}"/>
    <cellStyle name="40% - 강조색3 8 6 3 2" xfId="36106" xr:uid="{9BD53741-2CF3-455C-80A9-96463CCC504A}"/>
    <cellStyle name="40% - 강조색3 8 6 4" xfId="25086" xr:uid="{EAC455DD-A9C2-4DEF-AFDE-2E76BF8BEF70}"/>
    <cellStyle name="40% - 강조색3 8 6 5" xfId="51244" xr:uid="{BFABC424-4E19-4955-8A9D-CDE121B4E7FB}"/>
    <cellStyle name="40% - 강조색3 8 7" xfId="5783" xr:uid="{8657D841-5E1B-4D26-A399-EFEB8C0148A9}"/>
    <cellStyle name="40% - 강조색3 8 7 2" xfId="16812" xr:uid="{78834556-ADB2-4227-A104-FBCA7F73CC63}"/>
    <cellStyle name="40% - 강조색3 8 7 2 2" xfId="38861" xr:uid="{600C505D-B76A-468A-B6BD-70F069523B48}"/>
    <cellStyle name="40% - 강조색3 8 7 3" xfId="27841" xr:uid="{34B6989C-DA38-446F-88D3-F59616A0C78A}"/>
    <cellStyle name="40% - 강조색3 8 7 4" xfId="53998" xr:uid="{D86876A9-979E-4C8E-82E5-3FEC2ECFFB79}"/>
    <cellStyle name="40% - 강조색3 8 8" xfId="11302" xr:uid="{8D478C67-4A21-4777-AF04-5282BE9B5DA0}"/>
    <cellStyle name="40% - 강조색3 8 8 2" xfId="33351" xr:uid="{D3E8D55D-FC30-42B9-871A-53E12AFB57D6}"/>
    <cellStyle name="40% - 강조색3 8 9" xfId="22331" xr:uid="{74582B35-1F46-4037-9EED-3AB3723A450C}"/>
    <cellStyle name="40% - 강조색3 9" xfId="164" xr:uid="{00000000-0005-0000-0000-0000A3010000}"/>
    <cellStyle name="40% - 강조색3 9 10" xfId="48502" xr:uid="{5597953D-C2A3-4D3B-930A-2327F97859A2}"/>
    <cellStyle name="40% - 강조색3 9 2" xfId="293" xr:uid="{00000000-0005-0000-0000-0000A4010000}"/>
    <cellStyle name="40% - 강조색3 9 2 2" xfId="653" xr:uid="{00000000-0005-0000-0000-0000A5010000}"/>
    <cellStyle name="40% - 강조색3 9 2 2 2" xfId="1390" xr:uid="{89FFCF9C-F37B-43E6-8AED-4292D04061B0}"/>
    <cellStyle name="40% - 강조색3 9 2 2 2 2" xfId="2784" xr:uid="{3DD66336-DBC4-426A-B46E-F761BCFFD0A8}"/>
    <cellStyle name="40% - 강조색3 9 2 2 2 2 2" xfId="5560" xr:uid="{2AEC3718-2ADF-467A-97AA-316DC1B88E8A}"/>
    <cellStyle name="40% - 강조색3 9 2 2 2 2 2 2" xfId="11086" xr:uid="{21EA6F57-8BB2-46C2-ABBD-1FBC01E2B53B}"/>
    <cellStyle name="40% - 강조색3 9 2 2 2 2 2 2 2" xfId="22115" xr:uid="{A34CB1F5-472E-4D7A-966E-8AB7997FB4D5}"/>
    <cellStyle name="40% - 강조색3 9 2 2 2 2 2 2 2 2" xfId="44164" xr:uid="{053DA084-A279-465C-998F-131B20FE3BB0}"/>
    <cellStyle name="40% - 강조색3 9 2 2 2 2 2 2 3" xfId="33144" xr:uid="{17B34B3C-949C-4D5C-9B3F-A8A1BE26F45B}"/>
    <cellStyle name="40% - 강조색3 9 2 2 2 2 2 3" xfId="16605" xr:uid="{6ACC6510-4AA5-4B86-AFB8-926E1FD3A2C4}"/>
    <cellStyle name="40% - 강조색3 9 2 2 2 2 2 3 2" xfId="38654" xr:uid="{DB573590-57D2-4902-98DC-399EF55BBEA6}"/>
    <cellStyle name="40% - 강조색3 9 2 2 2 2 2 4" xfId="27634" xr:uid="{CDF4DE4E-62E3-4564-86D4-0DDC01BBD44C}"/>
    <cellStyle name="40% - 강조색3 9 2 2 2 2 2 5" xfId="53792" xr:uid="{242C27F4-5072-4503-80DC-D762CE64820D}"/>
    <cellStyle name="40% - 강조색3 9 2 2 2 2 3" xfId="8331" xr:uid="{8798CDE7-EF4C-4EAC-B11B-0F5DAA4C8FF2}"/>
    <cellStyle name="40% - 강조색3 9 2 2 2 2 3 2" xfId="19360" xr:uid="{306ED6C3-16F4-4194-BEA4-7EB508804C74}"/>
    <cellStyle name="40% - 강조색3 9 2 2 2 2 3 2 2" xfId="41409" xr:uid="{7357E0CD-A327-4A54-8BF1-0B6FAF3F3D33}"/>
    <cellStyle name="40% - 강조색3 9 2 2 2 2 3 3" xfId="30389" xr:uid="{C33F16A3-6E66-4ADD-ADCF-8CB1710CBFC9}"/>
    <cellStyle name="40% - 강조색3 9 2 2 2 2 4" xfId="13850" xr:uid="{0E13A888-1AC0-46BF-9E40-1F38121E6A03}"/>
    <cellStyle name="40% - 강조색3 9 2 2 2 2 4 2" xfId="35899" xr:uid="{9D47B2B8-A2A1-4F29-948E-9FE4519FF384}"/>
    <cellStyle name="40% - 강조색3 9 2 2 2 2 5" xfId="24879" xr:uid="{C1E6ADCA-E097-4CA8-B958-EC5E1167B729}"/>
    <cellStyle name="40% - 강조색3 9 2 2 2 2 6" xfId="51037" xr:uid="{807EC78C-BA42-474E-8536-111105D55B0F}"/>
    <cellStyle name="40% - 강조색3 9 2 2 2 3" xfId="4184" xr:uid="{5D97576E-5401-4AC4-843B-B368908CF45F}"/>
    <cellStyle name="40% - 강조색3 9 2 2 2 3 2" xfId="9710" xr:uid="{5062C0CE-5613-43A8-BC02-3441BC020111}"/>
    <cellStyle name="40% - 강조색3 9 2 2 2 3 2 2" xfId="20739" xr:uid="{E278EB86-2130-4228-AB35-2D9FFA65FFDB}"/>
    <cellStyle name="40% - 강조색3 9 2 2 2 3 2 2 2" xfId="42788" xr:uid="{A4323F59-76B6-471D-B078-646664E06E1B}"/>
    <cellStyle name="40% - 강조색3 9 2 2 2 3 2 3" xfId="31768" xr:uid="{4316DB70-77B6-4123-AC2A-1D0E4EBBFBAC}"/>
    <cellStyle name="40% - 강조색3 9 2 2 2 3 3" xfId="15229" xr:uid="{13D9CAA6-A5EE-4486-976E-CA5ED12790F1}"/>
    <cellStyle name="40% - 강조색3 9 2 2 2 3 3 2" xfId="37278" xr:uid="{A289EA3E-12BA-4929-8E34-24221BA5B505}"/>
    <cellStyle name="40% - 강조색3 9 2 2 2 3 4" xfId="26258" xr:uid="{7973EBB1-EDD2-46B8-9EDC-A8199AF4B2E2}"/>
    <cellStyle name="40% - 강조색3 9 2 2 2 3 5" xfId="52416" xr:uid="{D567FC85-F999-40F1-B394-2D8CE8D9E250}"/>
    <cellStyle name="40% - 강조색3 9 2 2 2 4" xfId="6955" xr:uid="{0C6ED250-5F0E-4A8D-8512-C960BA867B06}"/>
    <cellStyle name="40% - 강조색3 9 2 2 2 4 2" xfId="17984" xr:uid="{3622DCDB-0783-4472-A3E9-66A46B937754}"/>
    <cellStyle name="40% - 강조색3 9 2 2 2 4 2 2" xfId="40033" xr:uid="{B15AB6D0-997F-4ED9-BDAA-21EDEC3A6373}"/>
    <cellStyle name="40% - 강조색3 9 2 2 2 4 3" xfId="29013" xr:uid="{BE173CF9-E847-4874-B470-884726037DB1}"/>
    <cellStyle name="40% - 강조색3 9 2 2 2 4 4" xfId="55169" xr:uid="{1003B8DF-27C5-4B66-96BD-53D6DA025153}"/>
    <cellStyle name="40% - 강조색3 9 2 2 2 5" xfId="12474" xr:uid="{37AE23D5-F427-471F-B769-50EA43C6AE78}"/>
    <cellStyle name="40% - 강조색3 9 2 2 2 5 2" xfId="34523" xr:uid="{E55E8F44-C215-44ED-8F3A-F4128830A4B3}"/>
    <cellStyle name="40% - 강조색3 9 2 2 2 6" xfId="23503" xr:uid="{8C5071F2-31EF-43F2-A142-FD1A58E346E6}"/>
    <cellStyle name="40% - 강조색3 9 2 2 2 7" xfId="49660" xr:uid="{08D74CD3-1F90-42F5-8340-B1859C34E17F}"/>
    <cellStyle name="40% - 강조색3 9 2 2 3" xfId="2096" xr:uid="{2DB037CE-1B3B-4880-AB3B-EE8CF1349A0E}"/>
    <cellStyle name="40% - 강조색3 9 2 2 3 2" xfId="4872" xr:uid="{AFCAD969-EAE3-48BA-8C9A-5804598DCD53}"/>
    <cellStyle name="40% - 강조색3 9 2 2 3 2 2" xfId="10398" xr:uid="{8E928868-DFE1-4A5B-8D5B-3CFC78453CFF}"/>
    <cellStyle name="40% - 강조색3 9 2 2 3 2 2 2" xfId="21427" xr:uid="{80A9948B-1B18-48A6-9A09-CE3C1FA1D633}"/>
    <cellStyle name="40% - 강조색3 9 2 2 3 2 2 2 2" xfId="43476" xr:uid="{B43A66AB-5154-4B3C-98D9-2F6EBB03D0D2}"/>
    <cellStyle name="40% - 강조색3 9 2 2 3 2 2 3" xfId="32456" xr:uid="{DD1BE05D-4C3F-4DDC-A6A4-196BF61DE685}"/>
    <cellStyle name="40% - 강조색3 9 2 2 3 2 3" xfId="15917" xr:uid="{9A05F279-BE23-4B6E-9B26-AD26D0854E54}"/>
    <cellStyle name="40% - 강조색3 9 2 2 3 2 3 2" xfId="37966" xr:uid="{80DD4044-F253-43F1-8EA0-4031916AF508}"/>
    <cellStyle name="40% - 강조색3 9 2 2 3 2 4" xfId="26946" xr:uid="{5813F50E-1638-434E-859A-19920BAD0DF3}"/>
    <cellStyle name="40% - 강조색3 9 2 2 3 2 5" xfId="53104" xr:uid="{911C448A-7594-4221-929D-5FA60987D3AD}"/>
    <cellStyle name="40% - 강조색3 9 2 2 3 3" xfId="7643" xr:uid="{07F4CD2D-4150-4F8A-9434-469306AB42BA}"/>
    <cellStyle name="40% - 강조색3 9 2 2 3 3 2" xfId="18672" xr:uid="{48BE83F2-AB97-4987-BA4F-64D50AD23B66}"/>
    <cellStyle name="40% - 강조색3 9 2 2 3 3 2 2" xfId="40721" xr:uid="{0FBAB035-C2DF-40FE-9226-2348223A289E}"/>
    <cellStyle name="40% - 강조색3 9 2 2 3 3 3" xfId="29701" xr:uid="{36C40C37-690F-4FB2-8195-C8A09375A77E}"/>
    <cellStyle name="40% - 강조색3 9 2 2 3 4" xfId="13162" xr:uid="{FE3F569B-1075-4A6A-834D-684979363AFD}"/>
    <cellStyle name="40% - 강조색3 9 2 2 3 4 2" xfId="35211" xr:uid="{A6F0EF2D-2BFA-4FF0-83C6-2501BB5A5B2D}"/>
    <cellStyle name="40% - 강조색3 9 2 2 3 5" xfId="24191" xr:uid="{D51B0C75-C10F-4FBF-8E55-483DDF8D6744}"/>
    <cellStyle name="40% - 강조색3 9 2 2 3 6" xfId="50349" xr:uid="{B0D623AE-1FE2-4D01-BDD6-876F89F3EDF6}"/>
    <cellStyle name="40% - 강조색3 9 2 2 4" xfId="3496" xr:uid="{10F6F148-A35E-412D-9E15-88CEE80E28B2}"/>
    <cellStyle name="40% - 강조색3 9 2 2 4 2" xfId="9022" xr:uid="{9CD93F79-B738-4F01-A3D5-0ED2F0E44376}"/>
    <cellStyle name="40% - 강조색3 9 2 2 4 2 2" xfId="20051" xr:uid="{96BDB7E3-C436-48AF-8760-530B39177FA8}"/>
    <cellStyle name="40% - 강조색3 9 2 2 4 2 2 2" xfId="42100" xr:uid="{7059EAE0-AE02-4B2F-8423-5ACE9CB20B40}"/>
    <cellStyle name="40% - 강조색3 9 2 2 4 2 3" xfId="31080" xr:uid="{EAED3675-E206-4094-8D3B-C4A90B7F574C}"/>
    <cellStyle name="40% - 강조색3 9 2 2 4 3" xfId="14541" xr:uid="{341FE7BA-6EBA-4B19-B459-87E90BB5D452}"/>
    <cellStyle name="40% - 강조색3 9 2 2 4 3 2" xfId="36590" xr:uid="{EF628B05-7926-46CE-9533-5E771C27D00C}"/>
    <cellStyle name="40% - 강조색3 9 2 2 4 4" xfId="25570" xr:uid="{83F6E45F-EC01-4267-A858-42458947646F}"/>
    <cellStyle name="40% - 강조색3 9 2 2 4 5" xfId="51728" xr:uid="{9D6A3518-E6F9-49F7-B9BB-278F26D1F806}"/>
    <cellStyle name="40% - 강조색3 9 2 2 5" xfId="6267" xr:uid="{25FC3175-B261-4914-B88F-E81F1245869B}"/>
    <cellStyle name="40% - 강조색3 9 2 2 5 2" xfId="17296" xr:uid="{D6A5C5CA-4344-4891-881B-584A70787BD3}"/>
    <cellStyle name="40% - 강조색3 9 2 2 5 2 2" xfId="39345" xr:uid="{87DA6995-72D5-42A1-94CB-780BFB73A2BC}"/>
    <cellStyle name="40% - 강조색3 9 2 2 5 3" xfId="28325" xr:uid="{C46B071F-029F-4C09-BED9-A2B9E473D1B2}"/>
    <cellStyle name="40% - 강조색3 9 2 2 5 4" xfId="54481" xr:uid="{A6D46179-DC09-4F49-89FF-8241E0147E42}"/>
    <cellStyle name="40% - 강조색3 9 2 2 6" xfId="11786" xr:uid="{C5CC8628-0414-4804-839A-9162D5F02195}"/>
    <cellStyle name="40% - 강조색3 9 2 2 6 2" xfId="33835" xr:uid="{6F8C2443-92B5-4878-AAC3-86EF75B845F2}"/>
    <cellStyle name="40% - 강조색3 9 2 2 7" xfId="22815" xr:uid="{5D8F2E66-301E-4E27-8999-7FA6CA194149}"/>
    <cellStyle name="40% - 강조색3 9 2 2 8" xfId="48972" xr:uid="{5D8A9810-0097-467D-97F9-6412087A8192}"/>
    <cellStyle name="40% - 강조색3 9 2 3" xfId="1048" xr:uid="{7069306F-823B-4DE3-BC25-E5725F36FEA8}"/>
    <cellStyle name="40% - 강조색3 9 2 3 2" xfId="2442" xr:uid="{A678061B-73D7-4D47-A778-D35522ADFC09}"/>
    <cellStyle name="40% - 강조색3 9 2 3 2 2" xfId="5218" xr:uid="{E9A8D415-031F-4FCB-A24B-1B92007DDB4F}"/>
    <cellStyle name="40% - 강조색3 9 2 3 2 2 2" xfId="10744" xr:uid="{193F4490-6578-40B7-8E17-665EB572CB20}"/>
    <cellStyle name="40% - 강조색3 9 2 3 2 2 2 2" xfId="21773" xr:uid="{6FAE0E40-AEB3-47FA-ACD2-53DDB144BD05}"/>
    <cellStyle name="40% - 강조색3 9 2 3 2 2 2 2 2" xfId="43822" xr:uid="{61C8E283-BFF6-4629-9D94-6F5079C9F6BB}"/>
    <cellStyle name="40% - 강조색3 9 2 3 2 2 2 3" xfId="32802" xr:uid="{C70B4F75-27FC-4AE7-9F3D-C11471E928D8}"/>
    <cellStyle name="40% - 강조색3 9 2 3 2 2 3" xfId="16263" xr:uid="{7865598A-C6AA-4FF5-92D3-DB98C8842BE2}"/>
    <cellStyle name="40% - 강조색3 9 2 3 2 2 3 2" xfId="38312" xr:uid="{9AD17B9F-E8F7-4C71-8553-589CDBCC8313}"/>
    <cellStyle name="40% - 강조색3 9 2 3 2 2 4" xfId="27292" xr:uid="{6A86A0B1-D322-42D4-A8FC-E17639E9E384}"/>
    <cellStyle name="40% - 강조색3 9 2 3 2 2 5" xfId="53450" xr:uid="{59B26AA8-BFD0-4CC4-A2FD-199C017D1A3D}"/>
    <cellStyle name="40% - 강조색3 9 2 3 2 3" xfId="7989" xr:uid="{9703EDEB-51FC-4A6D-8B20-C7BE93895A91}"/>
    <cellStyle name="40% - 강조색3 9 2 3 2 3 2" xfId="19018" xr:uid="{748199B9-DD96-465D-AD77-DE76A11B0228}"/>
    <cellStyle name="40% - 강조색3 9 2 3 2 3 2 2" xfId="41067" xr:uid="{57480DB9-988C-440F-86F6-7A8771BC8FD1}"/>
    <cellStyle name="40% - 강조색3 9 2 3 2 3 3" xfId="30047" xr:uid="{72FDAAB8-C24A-4B37-AC08-231B0B9A480E}"/>
    <cellStyle name="40% - 강조색3 9 2 3 2 4" xfId="13508" xr:uid="{7FEE9593-4546-4E61-B9EE-3AC3EA739B5C}"/>
    <cellStyle name="40% - 강조색3 9 2 3 2 4 2" xfId="35557" xr:uid="{C63BE21B-0EAB-4947-93A8-B0DC1802F7E5}"/>
    <cellStyle name="40% - 강조색3 9 2 3 2 5" xfId="24537" xr:uid="{C905A85B-2A15-42A9-AEB9-A2F2BDB3302E}"/>
    <cellStyle name="40% - 강조색3 9 2 3 2 6" xfId="50695" xr:uid="{3932EBD5-3E7B-4689-AB36-E5E91AB08DCD}"/>
    <cellStyle name="40% - 강조색3 9 2 3 3" xfId="3842" xr:uid="{DBE7B9E8-041A-44B6-B39B-77AFC2A8E4B4}"/>
    <cellStyle name="40% - 강조색3 9 2 3 3 2" xfId="9368" xr:uid="{D6B91C61-436C-45F8-8A0E-495DAD4F8368}"/>
    <cellStyle name="40% - 강조색3 9 2 3 3 2 2" xfId="20397" xr:uid="{8DB3FBC8-FC95-4979-9B72-BC636797D20B}"/>
    <cellStyle name="40% - 강조색3 9 2 3 3 2 2 2" xfId="42446" xr:uid="{EE806719-B659-4E0F-B7C2-C105746AE010}"/>
    <cellStyle name="40% - 강조색3 9 2 3 3 2 3" xfId="31426" xr:uid="{FABCA1D9-FC04-4E9A-AF57-F49E22CE1465}"/>
    <cellStyle name="40% - 강조색3 9 2 3 3 3" xfId="14887" xr:uid="{CE5C6B5A-D0A9-475F-BBE6-BFACD52573A5}"/>
    <cellStyle name="40% - 강조색3 9 2 3 3 3 2" xfId="36936" xr:uid="{C376057E-F2FC-4CCE-8949-894FD5B89688}"/>
    <cellStyle name="40% - 강조색3 9 2 3 3 4" xfId="25916" xr:uid="{0BA232B4-B4D7-4444-871E-BB827192DD6B}"/>
    <cellStyle name="40% - 강조색3 9 2 3 3 5" xfId="52074" xr:uid="{CC101245-BCBC-44BE-8985-990D2C6AD592}"/>
    <cellStyle name="40% - 강조색3 9 2 3 4" xfId="6613" xr:uid="{07CCC070-4BB6-459C-A7CB-851D9ED6028B}"/>
    <cellStyle name="40% - 강조색3 9 2 3 4 2" xfId="17642" xr:uid="{07323F26-2EAA-4FE8-B332-353D10087565}"/>
    <cellStyle name="40% - 강조색3 9 2 3 4 2 2" xfId="39691" xr:uid="{AE2E56D8-8BAF-471E-A276-C5994C9D290F}"/>
    <cellStyle name="40% - 강조색3 9 2 3 4 3" xfId="28671" xr:uid="{EAB4849E-330F-4DAC-9387-61DCA6266708}"/>
    <cellStyle name="40% - 강조색3 9 2 3 4 4" xfId="54827" xr:uid="{2C300F35-D818-43E0-9B70-FE4AF7978B24}"/>
    <cellStyle name="40% - 강조색3 9 2 3 5" xfId="12132" xr:uid="{00195D1F-36E7-4DBA-9C06-812668C4289C}"/>
    <cellStyle name="40% - 강조색3 9 2 3 5 2" xfId="34181" xr:uid="{D11E02AB-E291-47F4-9CE0-C9B9D38DD0D3}"/>
    <cellStyle name="40% - 강조색3 9 2 3 6" xfId="23161" xr:uid="{241050B4-56C1-47F2-A64C-D55074D4B0AA}"/>
    <cellStyle name="40% - 강조색3 9 2 3 7" xfId="49318" xr:uid="{39FBD76F-3597-4900-A420-4A5569D38C7E}"/>
    <cellStyle name="40% - 강조색3 9 2 4" xfId="1754" xr:uid="{D72A1168-B4F3-413A-B65E-1A2158DE350C}"/>
    <cellStyle name="40% - 강조색3 9 2 4 2" xfId="4530" xr:uid="{418ECA9A-E2FA-4904-987F-861FCDC13D42}"/>
    <cellStyle name="40% - 강조색3 9 2 4 2 2" xfId="10056" xr:uid="{58F3847D-AED4-4186-BA30-4B3532B7A301}"/>
    <cellStyle name="40% - 강조색3 9 2 4 2 2 2" xfId="21085" xr:uid="{2CE6286D-D175-4ACB-9078-D02D4C143443}"/>
    <cellStyle name="40% - 강조색3 9 2 4 2 2 2 2" xfId="43134" xr:uid="{CF33A246-3B5F-4EB3-AA61-28C80C0EFF57}"/>
    <cellStyle name="40% - 강조색3 9 2 4 2 2 3" xfId="32114" xr:uid="{C3CE6ECF-240C-47A4-B28C-574B8D147E61}"/>
    <cellStyle name="40% - 강조색3 9 2 4 2 3" xfId="15575" xr:uid="{28104F77-4DE7-4FEB-ACAA-E60360B105EE}"/>
    <cellStyle name="40% - 강조색3 9 2 4 2 3 2" xfId="37624" xr:uid="{AF862507-4BC2-4318-8F3E-CE76A23FE893}"/>
    <cellStyle name="40% - 강조색3 9 2 4 2 4" xfId="26604" xr:uid="{E8B54A93-B903-4E5D-BE1F-FC51C02FA3D2}"/>
    <cellStyle name="40% - 강조색3 9 2 4 2 5" xfId="52762" xr:uid="{852CC04E-BF84-40EC-9661-47A1636DCF0A}"/>
    <cellStyle name="40% - 강조색3 9 2 4 3" xfId="7301" xr:uid="{157EB48B-5CAA-4864-ABF4-87D7DB04FB07}"/>
    <cellStyle name="40% - 강조색3 9 2 4 3 2" xfId="18330" xr:uid="{C2B670C0-479A-4827-8099-62759369B324}"/>
    <cellStyle name="40% - 강조색3 9 2 4 3 2 2" xfId="40379" xr:uid="{628E33C3-E25C-489A-8216-1D2C9C8E9552}"/>
    <cellStyle name="40% - 강조색3 9 2 4 3 3" xfId="29359" xr:uid="{268A80E5-21A0-4ED9-B923-8633A81CC602}"/>
    <cellStyle name="40% - 강조색3 9 2 4 4" xfId="12820" xr:uid="{AD14E0FC-1388-4460-9908-02ED2C4841C8}"/>
    <cellStyle name="40% - 강조색3 9 2 4 4 2" xfId="34869" xr:uid="{3FD2CB35-F566-4838-8C91-D6E755F50EC8}"/>
    <cellStyle name="40% - 강조색3 9 2 4 5" xfId="23849" xr:uid="{D140F202-1FED-4114-AB5C-4EE33B404BA7}"/>
    <cellStyle name="40% - 강조색3 9 2 4 6" xfId="50007" xr:uid="{298BF5F2-4027-42F7-A13A-862DED682C09}"/>
    <cellStyle name="40% - 강조색3 9 2 5" xfId="3154" xr:uid="{18F102E6-1700-402A-98B6-05A5F2F2C9CE}"/>
    <cellStyle name="40% - 강조색3 9 2 5 2" xfId="8680" xr:uid="{7039EF42-1808-4E3C-974D-444E77FEF4AE}"/>
    <cellStyle name="40% - 강조색3 9 2 5 2 2" xfId="19709" xr:uid="{C6DD3990-5D6A-4D0D-80F9-77DBB29C931F}"/>
    <cellStyle name="40% - 강조색3 9 2 5 2 2 2" xfId="41758" xr:uid="{A7FFF554-5477-4E72-939D-9ADF802D1C32}"/>
    <cellStyle name="40% - 강조색3 9 2 5 2 3" xfId="30738" xr:uid="{9AD2C993-EE99-448D-B3A3-9261CA9119B3}"/>
    <cellStyle name="40% - 강조색3 9 2 5 3" xfId="14199" xr:uid="{A750FEA8-D6D0-4BD0-AFD5-14E94117C1BA}"/>
    <cellStyle name="40% - 강조색3 9 2 5 3 2" xfId="36248" xr:uid="{82E66FC2-7814-4494-BD84-AF168AEEB738}"/>
    <cellStyle name="40% - 강조색3 9 2 5 4" xfId="25228" xr:uid="{AB18C7BC-8E30-4AFF-A755-9D1C400CF8F1}"/>
    <cellStyle name="40% - 강조색3 9 2 5 5" xfId="51386" xr:uid="{77484AD7-9432-440A-A73E-C292D8D27593}"/>
    <cellStyle name="40% - 강조색3 9 2 6" xfId="5925" xr:uid="{D9E7E744-A6B7-45C0-9E1C-AA724CAAB820}"/>
    <cellStyle name="40% - 강조색3 9 2 6 2" xfId="16954" xr:uid="{1D93C03E-E727-4A7E-9248-8DB6925133BC}"/>
    <cellStyle name="40% - 강조색3 9 2 6 2 2" xfId="39003" xr:uid="{D5E0A9F8-AFE2-410C-BCB7-544F8272AA7A}"/>
    <cellStyle name="40% - 강조색3 9 2 6 3" xfId="27983" xr:uid="{54E1587F-4A6D-46E3-B9A8-022152A6F397}"/>
    <cellStyle name="40% - 강조색3 9 2 6 4" xfId="54140" xr:uid="{C7391738-3631-4BB8-AD69-35E43BF090F5}"/>
    <cellStyle name="40% - 강조색3 9 2 7" xfId="11444" xr:uid="{F84BEA15-C313-427D-81A4-8464755653D0}"/>
    <cellStyle name="40% - 강조색3 9 2 7 2" xfId="33493" xr:uid="{BF601016-075D-4B06-B49E-1B76BDD63917}"/>
    <cellStyle name="40% - 강조색3 9 2 8" xfId="22473" xr:uid="{CF77DCAD-7C45-4C1C-B315-02AC2A28B51B}"/>
    <cellStyle name="40% - 강조색3 9 2 9" xfId="48631" xr:uid="{F45749FA-17E1-4657-B152-8E8EE1538F3C}"/>
    <cellStyle name="40% - 강조색3 9 3" xfId="524" xr:uid="{00000000-0005-0000-0000-0000A6010000}"/>
    <cellStyle name="40% - 강조색3 9 3 2" xfId="1261" xr:uid="{3B0FFDCB-EBEE-4B28-950E-1ED48D0A6A72}"/>
    <cellStyle name="40% - 강조색3 9 3 2 2" xfId="2655" xr:uid="{4B4E9257-8AE8-405B-B891-E05DD81FD102}"/>
    <cellStyle name="40% - 강조색3 9 3 2 2 2" xfId="5431" xr:uid="{124A61D8-C432-4994-B2E4-4DD31FFBD462}"/>
    <cellStyle name="40% - 강조색3 9 3 2 2 2 2" xfId="10957" xr:uid="{861BB2A8-EC57-460A-B2CE-2D30D98B3071}"/>
    <cellStyle name="40% - 강조색3 9 3 2 2 2 2 2" xfId="21986" xr:uid="{843FBC09-987B-4E48-81EF-6517ED030BE0}"/>
    <cellStyle name="40% - 강조색3 9 3 2 2 2 2 2 2" xfId="44035" xr:uid="{58E17C59-60F6-442E-B2B7-272FC0290FCC}"/>
    <cellStyle name="40% - 강조색3 9 3 2 2 2 2 3" xfId="33015" xr:uid="{E4628F5D-0B8B-4167-A507-04025B47F675}"/>
    <cellStyle name="40% - 강조색3 9 3 2 2 2 3" xfId="16476" xr:uid="{3FA10817-72A2-4A34-A183-98FC352BF951}"/>
    <cellStyle name="40% - 강조색3 9 3 2 2 2 3 2" xfId="38525" xr:uid="{ADC9C9B1-5CC2-473D-8067-3DD7C170B8A9}"/>
    <cellStyle name="40% - 강조색3 9 3 2 2 2 4" xfId="27505" xr:uid="{76D64CF5-E64D-4513-A2B0-F73A1B4E323A}"/>
    <cellStyle name="40% - 강조색3 9 3 2 2 2 5" xfId="53663" xr:uid="{D4139154-69F9-4350-988B-361F29FD68D7}"/>
    <cellStyle name="40% - 강조색3 9 3 2 2 3" xfId="8202" xr:uid="{E02A3847-AD94-4425-A5B6-6A716D158898}"/>
    <cellStyle name="40% - 강조색3 9 3 2 2 3 2" xfId="19231" xr:uid="{932694D9-B883-4AA2-8E9F-41733F0E20B0}"/>
    <cellStyle name="40% - 강조색3 9 3 2 2 3 2 2" xfId="41280" xr:uid="{EAA6E125-A86F-411C-AB08-8AEE311E9471}"/>
    <cellStyle name="40% - 강조색3 9 3 2 2 3 3" xfId="30260" xr:uid="{A031516A-8A7D-42D6-A493-7D4DCC8821A5}"/>
    <cellStyle name="40% - 강조색3 9 3 2 2 4" xfId="13721" xr:uid="{AAD07222-A735-4C7B-A2A7-93863CE837BA}"/>
    <cellStyle name="40% - 강조색3 9 3 2 2 4 2" xfId="35770" xr:uid="{EC987A32-E730-4067-9837-66B075E1B99D}"/>
    <cellStyle name="40% - 강조색3 9 3 2 2 5" xfId="24750" xr:uid="{5579478F-927E-4612-9903-9DD9470D58C8}"/>
    <cellStyle name="40% - 강조색3 9 3 2 2 6" xfId="50908" xr:uid="{42C9C724-F7A6-4906-AC1A-5A5BD81D80C8}"/>
    <cellStyle name="40% - 강조색3 9 3 2 3" xfId="4055" xr:uid="{E022A2A2-1BBA-40FD-B2D6-09E24FE38915}"/>
    <cellStyle name="40% - 강조색3 9 3 2 3 2" xfId="9581" xr:uid="{08322625-EFB4-475B-B11E-820A6BA532D5}"/>
    <cellStyle name="40% - 강조색3 9 3 2 3 2 2" xfId="20610" xr:uid="{0F182865-34B9-41B3-BF3F-6CA6D05D735A}"/>
    <cellStyle name="40% - 강조색3 9 3 2 3 2 2 2" xfId="42659" xr:uid="{4801E078-A71F-4FFD-B6A1-BD620D21F37B}"/>
    <cellStyle name="40% - 강조색3 9 3 2 3 2 3" xfId="31639" xr:uid="{5F404792-D409-443B-8FCF-A932375979A6}"/>
    <cellStyle name="40% - 강조색3 9 3 2 3 3" xfId="15100" xr:uid="{C9214047-F176-4591-AB0C-BD2955DF945B}"/>
    <cellStyle name="40% - 강조색3 9 3 2 3 3 2" xfId="37149" xr:uid="{DED19B4A-899A-4222-9842-20B87868334D}"/>
    <cellStyle name="40% - 강조색3 9 3 2 3 4" xfId="26129" xr:uid="{ECE50813-695A-4D93-862F-B9E7AC4291DD}"/>
    <cellStyle name="40% - 강조색3 9 3 2 3 5" xfId="52287" xr:uid="{EFC9073C-42E8-401F-88F1-A29DE65750D9}"/>
    <cellStyle name="40% - 강조색3 9 3 2 4" xfId="6826" xr:uid="{38019A2F-90DA-4C97-9027-E4D5F1CCA3EB}"/>
    <cellStyle name="40% - 강조색3 9 3 2 4 2" xfId="17855" xr:uid="{622EC68F-0DFF-4E34-ADEA-2A230A038763}"/>
    <cellStyle name="40% - 강조색3 9 3 2 4 2 2" xfId="39904" xr:uid="{50088B6B-B4AA-48F9-931B-B80673DA6887}"/>
    <cellStyle name="40% - 강조색3 9 3 2 4 3" xfId="28884" xr:uid="{AFD02A0C-0287-4DB6-8EC8-5076A20FE5B2}"/>
    <cellStyle name="40% - 강조색3 9 3 2 4 4" xfId="55040" xr:uid="{1CC16EE4-CDAF-4B62-9156-4EC55FAA70AA}"/>
    <cellStyle name="40% - 강조색3 9 3 2 5" xfId="12345" xr:uid="{964F68A2-A38A-42E1-BAF9-228157612EE1}"/>
    <cellStyle name="40% - 강조색3 9 3 2 5 2" xfId="34394" xr:uid="{E271DA82-B81C-4885-8EA3-B2A14A8819D8}"/>
    <cellStyle name="40% - 강조색3 9 3 2 6" xfId="23374" xr:uid="{78F29571-E687-41E4-B26E-A819ED5A8874}"/>
    <cellStyle name="40% - 강조색3 9 3 2 7" xfId="49531" xr:uid="{55ACF43B-BC83-4D3E-927D-D84AB1EC69E3}"/>
    <cellStyle name="40% - 강조색3 9 3 3" xfId="1967" xr:uid="{F7D52A92-9F30-46A4-972A-1ED0EC2F6ABB}"/>
    <cellStyle name="40% - 강조색3 9 3 3 2" xfId="4743" xr:uid="{1597AB1D-D61B-47EB-BD0D-1F2D5F2E6B62}"/>
    <cellStyle name="40% - 강조색3 9 3 3 2 2" xfId="10269" xr:uid="{B21A3D8E-6ACE-415A-92AF-A5ED3E1BC565}"/>
    <cellStyle name="40% - 강조색3 9 3 3 2 2 2" xfId="21298" xr:uid="{452669A2-5882-430F-B812-DDB49427D35F}"/>
    <cellStyle name="40% - 강조색3 9 3 3 2 2 2 2" xfId="43347" xr:uid="{EB2EA015-A998-4C42-BEDD-B6C425F55EE4}"/>
    <cellStyle name="40% - 강조색3 9 3 3 2 2 3" xfId="32327" xr:uid="{B3F3CD0B-656E-4CB4-9F7E-4E8325BE9D6D}"/>
    <cellStyle name="40% - 강조색3 9 3 3 2 3" xfId="15788" xr:uid="{B2BF283D-2051-46FB-9946-24D5D529FB50}"/>
    <cellStyle name="40% - 강조색3 9 3 3 2 3 2" xfId="37837" xr:uid="{A4A956A1-4342-48C1-B4A7-B11D880A9DBC}"/>
    <cellStyle name="40% - 강조색3 9 3 3 2 4" xfId="26817" xr:uid="{6A56B538-C435-4CD7-8683-CF6CAA565317}"/>
    <cellStyle name="40% - 강조색3 9 3 3 2 5" xfId="52975" xr:uid="{955B1A76-0799-450F-9E36-43D6AB033361}"/>
    <cellStyle name="40% - 강조색3 9 3 3 3" xfId="7514" xr:uid="{00EC5762-BBB6-4167-8095-A5BACA3CF88E}"/>
    <cellStyle name="40% - 강조색3 9 3 3 3 2" xfId="18543" xr:uid="{F5B87515-3259-476C-A458-FA294442AAF2}"/>
    <cellStyle name="40% - 강조색3 9 3 3 3 2 2" xfId="40592" xr:uid="{30C31F04-2667-47FE-8A03-13FB6DFEB026}"/>
    <cellStyle name="40% - 강조색3 9 3 3 3 3" xfId="29572" xr:uid="{17A6E133-D10C-4A10-8D37-97BB69C53E1F}"/>
    <cellStyle name="40% - 강조색3 9 3 3 4" xfId="13033" xr:uid="{AD810A7D-AF22-49DC-A633-0D429AAD0C55}"/>
    <cellStyle name="40% - 강조색3 9 3 3 4 2" xfId="35082" xr:uid="{48BD74AD-76B9-4600-A462-793E09239A2E}"/>
    <cellStyle name="40% - 강조색3 9 3 3 5" xfId="24062" xr:uid="{57048447-0590-4017-BC1F-115845C8F176}"/>
    <cellStyle name="40% - 강조색3 9 3 3 6" xfId="50220" xr:uid="{7E7CEACE-8735-4D7A-8747-5926B27C04D6}"/>
    <cellStyle name="40% - 강조색3 9 3 4" xfId="3367" xr:uid="{DE53D439-3146-4709-8F16-E7AD2465EE54}"/>
    <cellStyle name="40% - 강조색3 9 3 4 2" xfId="8893" xr:uid="{E1894F5A-1684-469C-87CD-84733F344F71}"/>
    <cellStyle name="40% - 강조색3 9 3 4 2 2" xfId="19922" xr:uid="{C5262A69-D926-4A11-9687-A6D2CE6515BE}"/>
    <cellStyle name="40% - 강조색3 9 3 4 2 2 2" xfId="41971" xr:uid="{BDA52C59-05E9-48CC-9C7E-11D46B59FB11}"/>
    <cellStyle name="40% - 강조색3 9 3 4 2 3" xfId="30951" xr:uid="{B605EBAF-6FE4-426E-B9CD-02D38B1B3EAF}"/>
    <cellStyle name="40% - 강조색3 9 3 4 3" xfId="14412" xr:uid="{961E06FF-AF61-4088-8688-27B124F1E840}"/>
    <cellStyle name="40% - 강조색3 9 3 4 3 2" xfId="36461" xr:uid="{2656F5D2-B300-467D-8CBE-B80F621860EA}"/>
    <cellStyle name="40% - 강조색3 9 3 4 4" xfId="25441" xr:uid="{6A30F3EF-0BA6-43BC-A28B-545D059933F9}"/>
    <cellStyle name="40% - 강조색3 9 3 4 5" xfId="51599" xr:uid="{0905A6B6-509C-4025-8BE6-8911C352DAA2}"/>
    <cellStyle name="40% - 강조색3 9 3 5" xfId="6138" xr:uid="{FC29F08D-9A76-4EB5-A5CC-72EC79C333E7}"/>
    <cellStyle name="40% - 강조색3 9 3 5 2" xfId="17167" xr:uid="{741B1DBA-82EE-473A-9D04-56EEF0F10779}"/>
    <cellStyle name="40% - 강조색3 9 3 5 2 2" xfId="39216" xr:uid="{87C4E721-2912-40E9-8788-0516F2EB7D7A}"/>
    <cellStyle name="40% - 강조색3 9 3 5 3" xfId="28196" xr:uid="{D7CDA0D8-43C1-4B31-976F-7E3EC162C7DD}"/>
    <cellStyle name="40% - 강조색3 9 3 5 4" xfId="54352" xr:uid="{83116AA8-72DE-49DD-8220-A4ACDB631478}"/>
    <cellStyle name="40% - 강조색3 9 3 6" xfId="11657" xr:uid="{0FA54F3C-AAA2-48C5-A1B8-E8D094CDB0C1}"/>
    <cellStyle name="40% - 강조색3 9 3 6 2" xfId="33706" xr:uid="{7A0E6440-B0F5-42E1-A696-D3589A01E379}"/>
    <cellStyle name="40% - 강조색3 9 3 7" xfId="22686" xr:uid="{BB5367AF-4BE9-4ED6-AE42-D7A2C69C1B38}"/>
    <cellStyle name="40% - 강조색3 9 3 8" xfId="48843" xr:uid="{02BFD234-69BA-4F82-B256-9817FA0FAB18}"/>
    <cellStyle name="40% - 강조색3 9 4" xfId="919" xr:uid="{23CFCCE3-CFDA-48D3-9113-9436AA629248}"/>
    <cellStyle name="40% - 강조색3 9 4 2" xfId="2313" xr:uid="{C663CD31-DDF4-4CB0-BCD2-3FF7F04B0012}"/>
    <cellStyle name="40% - 강조색3 9 4 2 2" xfId="5089" xr:uid="{FA574431-2B8B-4134-A498-00A62CCA8F52}"/>
    <cellStyle name="40% - 강조색3 9 4 2 2 2" xfId="10615" xr:uid="{930E4DFB-E0AC-49F9-9652-950F5CE4E0A0}"/>
    <cellStyle name="40% - 강조색3 9 4 2 2 2 2" xfId="21644" xr:uid="{7AB8E5E5-F6BE-4419-BBA9-66DD4859166A}"/>
    <cellStyle name="40% - 강조색3 9 4 2 2 2 2 2" xfId="43693" xr:uid="{A9CE24FC-414D-4A2A-858D-01862035D818}"/>
    <cellStyle name="40% - 강조색3 9 4 2 2 2 3" xfId="32673" xr:uid="{B8F450ED-5E8A-4515-9C77-087E31C87D51}"/>
    <cellStyle name="40% - 강조색3 9 4 2 2 3" xfId="16134" xr:uid="{39AD1C95-ACE2-418E-AEC1-B16175477A5F}"/>
    <cellStyle name="40% - 강조색3 9 4 2 2 3 2" xfId="38183" xr:uid="{CF62F884-F484-4323-AAEC-FB694AA84200}"/>
    <cellStyle name="40% - 강조색3 9 4 2 2 4" xfId="27163" xr:uid="{1BB4C957-E022-48DE-9212-8B0ABAFA6251}"/>
    <cellStyle name="40% - 강조색3 9 4 2 2 5" xfId="53321" xr:uid="{6FC1AC4A-118D-4CF8-8B76-46342CEA19E8}"/>
    <cellStyle name="40% - 강조색3 9 4 2 3" xfId="7860" xr:uid="{306DE7B6-756F-4109-8AEE-F3402BB582F2}"/>
    <cellStyle name="40% - 강조색3 9 4 2 3 2" xfId="18889" xr:uid="{528992C8-33AD-4F45-A0B3-6B1295C0F08B}"/>
    <cellStyle name="40% - 강조색3 9 4 2 3 2 2" xfId="40938" xr:uid="{4BB3679D-6DDD-43C9-BBFC-A9B101C91FD1}"/>
    <cellStyle name="40% - 강조색3 9 4 2 3 3" xfId="29918" xr:uid="{97FE27BA-00B3-4296-AF37-884A67B924DD}"/>
    <cellStyle name="40% - 강조색3 9 4 2 4" xfId="13379" xr:uid="{FAE58467-79DC-4929-B910-D5CDF4CB3B72}"/>
    <cellStyle name="40% - 강조색3 9 4 2 4 2" xfId="35428" xr:uid="{F17B498D-3655-4AAA-9C45-51A0B0F8B0DC}"/>
    <cellStyle name="40% - 강조색3 9 4 2 5" xfId="24408" xr:uid="{75DD5138-8F42-4FD6-85F7-634F72B3906A}"/>
    <cellStyle name="40% - 강조색3 9 4 2 6" xfId="50566" xr:uid="{D24E6985-FF09-416C-82EB-EAB6EFFED7E3}"/>
    <cellStyle name="40% - 강조색3 9 4 3" xfId="3713" xr:uid="{BB58C27B-4256-456B-BC80-7C9F4653252A}"/>
    <cellStyle name="40% - 강조색3 9 4 3 2" xfId="9239" xr:uid="{8BED29F2-A016-4F07-94EA-FECAB6AE666D}"/>
    <cellStyle name="40% - 강조색3 9 4 3 2 2" xfId="20268" xr:uid="{3C6BE516-DC8C-494B-8887-FC6D4E0A11C4}"/>
    <cellStyle name="40% - 강조색3 9 4 3 2 2 2" xfId="42317" xr:uid="{C8AA5709-9CAD-4475-975D-417D0D1BAA7F}"/>
    <cellStyle name="40% - 강조색3 9 4 3 2 3" xfId="31297" xr:uid="{A24302BC-FD0D-41DB-BAFD-6942CB29BC5B}"/>
    <cellStyle name="40% - 강조색3 9 4 3 3" xfId="14758" xr:uid="{F5876781-10FE-4BD3-9948-6C0BCE86375D}"/>
    <cellStyle name="40% - 강조색3 9 4 3 3 2" xfId="36807" xr:uid="{98319D51-B9A5-48CA-AC16-A3DDC4DFD202}"/>
    <cellStyle name="40% - 강조색3 9 4 3 4" xfId="25787" xr:uid="{5E2CFA31-644B-48C5-9B64-727B1177CB36}"/>
    <cellStyle name="40% - 강조색3 9 4 3 5" xfId="51945" xr:uid="{C63A9EEB-4E28-40B1-BA16-814AEA478E10}"/>
    <cellStyle name="40% - 강조색3 9 4 4" xfId="6484" xr:uid="{03075E0E-AFB6-4550-91FE-E0C79C0C9EB3}"/>
    <cellStyle name="40% - 강조색3 9 4 4 2" xfId="17513" xr:uid="{D8400C23-1F9A-4A79-9C37-654A40C0F5FB}"/>
    <cellStyle name="40% - 강조색3 9 4 4 2 2" xfId="39562" xr:uid="{C0A84F53-1B49-41F6-9A86-2C2CF4DA34F4}"/>
    <cellStyle name="40% - 강조색3 9 4 4 3" xfId="28542" xr:uid="{25F1A762-491B-4022-BE37-4B70B2DC9625}"/>
    <cellStyle name="40% - 강조색3 9 4 4 4" xfId="54698" xr:uid="{FAA13424-284A-49B0-A8A7-E9948A5EEF98}"/>
    <cellStyle name="40% - 강조색3 9 4 5" xfId="12003" xr:uid="{C85189A1-92A8-4A83-A1D3-9F8D8A915C19}"/>
    <cellStyle name="40% - 강조색3 9 4 5 2" xfId="34052" xr:uid="{68D86DF3-991E-4F68-8950-7CA98C794380}"/>
    <cellStyle name="40% - 강조색3 9 4 6" xfId="23032" xr:uid="{D737FC41-5AEE-41DD-B2C0-8CE85F24269A}"/>
    <cellStyle name="40% - 강조색3 9 4 7" xfId="49189" xr:uid="{DD9ED39B-D27A-4B04-8192-AFD17D9D4C7B}"/>
    <cellStyle name="40% - 강조색3 9 5" xfId="1625" xr:uid="{086DF2C9-36E7-445B-944C-AFDEB94EC532}"/>
    <cellStyle name="40% - 강조색3 9 5 2" xfId="4401" xr:uid="{27655E25-C888-446A-AB05-A6EAC29C4361}"/>
    <cellStyle name="40% - 강조색3 9 5 2 2" xfId="9927" xr:uid="{A109434A-C950-44A7-806C-1F614B550974}"/>
    <cellStyle name="40% - 강조색3 9 5 2 2 2" xfId="20956" xr:uid="{AA072458-0B9B-474F-928D-2D84E2999BF3}"/>
    <cellStyle name="40% - 강조색3 9 5 2 2 2 2" xfId="43005" xr:uid="{19AB72FA-D06E-48A6-AB7F-159D9B2EFCEE}"/>
    <cellStyle name="40% - 강조색3 9 5 2 2 3" xfId="31985" xr:uid="{4F6B918C-8BE1-4EFA-B028-ABF4E9009DD5}"/>
    <cellStyle name="40% - 강조색3 9 5 2 3" xfId="15446" xr:uid="{463F39D9-60D1-4A7A-904C-237C458E7FCF}"/>
    <cellStyle name="40% - 강조색3 9 5 2 3 2" xfId="37495" xr:uid="{95CCFF86-DFC7-4945-8D67-EEFEFC677EDA}"/>
    <cellStyle name="40% - 강조색3 9 5 2 4" xfId="26475" xr:uid="{3F0661F0-7A7C-4154-A3C0-95B955083EB7}"/>
    <cellStyle name="40% - 강조색3 9 5 2 5" xfId="52633" xr:uid="{45CBA6BB-423F-4376-8F95-16CCDF2A0DE0}"/>
    <cellStyle name="40% - 강조색3 9 5 3" xfId="7172" xr:uid="{5AEE6502-E7D3-4287-B70D-A68C43E925D4}"/>
    <cellStyle name="40% - 강조색3 9 5 3 2" xfId="18201" xr:uid="{0339BA60-4437-42FD-AEB3-8A9E5151252C}"/>
    <cellStyle name="40% - 강조색3 9 5 3 2 2" xfId="40250" xr:uid="{5534AA2E-70C2-4D3A-AB4B-86090E3A87E2}"/>
    <cellStyle name="40% - 강조색3 9 5 3 3" xfId="29230" xr:uid="{58C6C2AE-B3B3-4580-A39E-AD0A1626FED1}"/>
    <cellStyle name="40% - 강조색3 9 5 4" xfId="12691" xr:uid="{EA2B6BC0-447D-41FC-8AA3-AC39DABD57F3}"/>
    <cellStyle name="40% - 강조색3 9 5 4 2" xfId="34740" xr:uid="{DE1ED223-11B4-4D75-9483-C265EB24C217}"/>
    <cellStyle name="40% - 강조색3 9 5 5" xfId="23720" xr:uid="{0F1181DF-93DE-4AC5-AC65-18247753B00A}"/>
    <cellStyle name="40% - 강조색3 9 5 6" xfId="49878" xr:uid="{BFA63468-D5F1-4F6C-9787-A4EB11D6934E}"/>
    <cellStyle name="40% - 강조색3 9 6" xfId="3025" xr:uid="{1782C396-EFDA-470E-B3FF-F24100C3F117}"/>
    <cellStyle name="40% - 강조색3 9 6 2" xfId="8551" xr:uid="{AAEB1A2F-AB25-45B5-9BDC-0A388E57ED23}"/>
    <cellStyle name="40% - 강조색3 9 6 2 2" xfId="19580" xr:uid="{09070CDE-428F-4279-9414-C7D73B0BC149}"/>
    <cellStyle name="40% - 강조색3 9 6 2 2 2" xfId="41629" xr:uid="{A0D2B508-4478-401A-86DF-18E875FC9884}"/>
    <cellStyle name="40% - 강조색3 9 6 2 3" xfId="30609" xr:uid="{7DB53247-55F7-4826-83B1-3784C17046B4}"/>
    <cellStyle name="40% - 강조색3 9 6 3" xfId="14070" xr:uid="{946B0FDF-E573-48EC-A31D-25F1439BF748}"/>
    <cellStyle name="40% - 강조색3 9 6 3 2" xfId="36119" xr:uid="{31324420-8E19-415E-B250-9AB946A0A263}"/>
    <cellStyle name="40% - 강조색3 9 6 4" xfId="25099" xr:uid="{D18F1BD4-F421-4164-993B-30F11BB5EE55}"/>
    <cellStyle name="40% - 강조색3 9 6 5" xfId="51257" xr:uid="{EB204109-C855-4BF3-89BD-DCD495548AA2}"/>
    <cellStyle name="40% - 강조색3 9 7" xfId="5796" xr:uid="{0F5573A6-608F-4730-8624-E2205250DBA8}"/>
    <cellStyle name="40% - 강조색3 9 7 2" xfId="16825" xr:uid="{938F4F2D-D789-4961-ACB4-B40002E1E217}"/>
    <cellStyle name="40% - 강조색3 9 7 2 2" xfId="38874" xr:uid="{5ED53FFF-EA5C-4B82-B81F-0DCDDB2E8E68}"/>
    <cellStyle name="40% - 강조색3 9 7 3" xfId="27854" xr:uid="{22E0F558-0A35-4CF9-AC2D-0252887A432A}"/>
    <cellStyle name="40% - 강조색3 9 7 4" xfId="54011" xr:uid="{1998ED13-614B-4166-B4AA-DF322A1B4FF7}"/>
    <cellStyle name="40% - 강조색3 9 8" xfId="11315" xr:uid="{94394A81-D5B6-40F3-9CBA-B2D1FFE1BFD8}"/>
    <cellStyle name="40% - 강조색3 9 8 2" xfId="33364" xr:uid="{BB6A843F-25D5-413D-8D54-8A09E834A874}"/>
    <cellStyle name="40% - 강조색3 9 9" xfId="22344" xr:uid="{56DE915F-3779-4251-A0F4-8E77D98B8FB4}"/>
    <cellStyle name="40% - 강조색4" xfId="42" builtinId="43" customBuiltin="1"/>
    <cellStyle name="40% - 강조색4 10" xfId="182" xr:uid="{00000000-0005-0000-0000-0000A8010000}"/>
    <cellStyle name="40% - 강조색4 10 2" xfId="542" xr:uid="{00000000-0005-0000-0000-0000A9010000}"/>
    <cellStyle name="40% - 강조색4 10 2 2" xfId="1279" xr:uid="{758D06A9-64D4-4857-BF8A-740B0EE6217E}"/>
    <cellStyle name="40% - 강조색4 10 2 2 2" xfId="2673" xr:uid="{D878F8C4-20D5-45C9-8F10-0E0FB84B0E8A}"/>
    <cellStyle name="40% - 강조색4 10 2 2 2 2" xfId="5449" xr:uid="{E8FCEFE2-7A9C-408D-A3DD-B06D063BDEBB}"/>
    <cellStyle name="40% - 강조색4 10 2 2 2 2 2" xfId="10975" xr:uid="{A25E9B6C-12CB-4C84-8679-91A1404BAF08}"/>
    <cellStyle name="40% - 강조색4 10 2 2 2 2 2 2" xfId="22004" xr:uid="{C8656A33-C379-41BC-B346-483BE11C1532}"/>
    <cellStyle name="40% - 강조색4 10 2 2 2 2 2 2 2" xfId="44053" xr:uid="{5371874C-5CEC-4EED-A8C5-11F9C121E585}"/>
    <cellStyle name="40% - 강조색4 10 2 2 2 2 2 3" xfId="33033" xr:uid="{0022B2F9-712C-4FE8-A145-EE1F4934D24E}"/>
    <cellStyle name="40% - 강조색4 10 2 2 2 2 3" xfId="16494" xr:uid="{530D6818-F62F-42A7-AAC4-796691DE98F6}"/>
    <cellStyle name="40% - 강조색4 10 2 2 2 2 3 2" xfId="38543" xr:uid="{04B6F383-E326-41F9-B16E-2FF8F8697F60}"/>
    <cellStyle name="40% - 강조색4 10 2 2 2 2 4" xfId="27523" xr:uid="{2051E5EC-474E-4404-8840-8E99CD1A9750}"/>
    <cellStyle name="40% - 강조색4 10 2 2 2 2 5" xfId="53681" xr:uid="{EFFE917B-4613-49D8-BAAB-658013634417}"/>
    <cellStyle name="40% - 강조색4 10 2 2 2 3" xfId="8220" xr:uid="{C49474E6-2728-4E2B-A985-AB5D2B896863}"/>
    <cellStyle name="40% - 강조색4 10 2 2 2 3 2" xfId="19249" xr:uid="{2613D19C-AD91-45BF-AB17-D8D46D4DE8C9}"/>
    <cellStyle name="40% - 강조색4 10 2 2 2 3 2 2" xfId="41298" xr:uid="{FA01A1EF-4286-41E9-8477-99CE61B8119D}"/>
    <cellStyle name="40% - 강조색4 10 2 2 2 3 3" xfId="30278" xr:uid="{633B1620-E131-4010-98B6-02904B1428E5}"/>
    <cellStyle name="40% - 강조색4 10 2 2 2 4" xfId="13739" xr:uid="{3DCE45F7-E4AD-4F73-B740-364621ABC68E}"/>
    <cellStyle name="40% - 강조색4 10 2 2 2 4 2" xfId="35788" xr:uid="{0E425630-C4DF-4651-87CC-BB8BD2D4D46A}"/>
    <cellStyle name="40% - 강조색4 10 2 2 2 5" xfId="24768" xr:uid="{7D4B15AE-AE02-4741-BC9C-B76503F9AB9F}"/>
    <cellStyle name="40% - 강조색4 10 2 2 2 6" xfId="50926" xr:uid="{48B16F67-7E6A-4221-B1D2-A8775943F0C5}"/>
    <cellStyle name="40% - 강조색4 10 2 2 3" xfId="4073" xr:uid="{4784C704-0A8F-4EAE-A216-C708FE4FC8D8}"/>
    <cellStyle name="40% - 강조색4 10 2 2 3 2" xfId="9599" xr:uid="{C9AACDAC-5C5F-4C38-8332-B8F82E010AA1}"/>
    <cellStyle name="40% - 강조색4 10 2 2 3 2 2" xfId="20628" xr:uid="{6D113FEB-4E94-4BE7-A60A-249DE129AE5B}"/>
    <cellStyle name="40% - 강조색4 10 2 2 3 2 2 2" xfId="42677" xr:uid="{35E7B3CE-1C63-4A34-9FEF-FDEA9D37DB86}"/>
    <cellStyle name="40% - 강조색4 10 2 2 3 2 3" xfId="31657" xr:uid="{0BEF3266-3EDA-4F01-B796-C6C025C38E0F}"/>
    <cellStyle name="40% - 강조색4 10 2 2 3 3" xfId="15118" xr:uid="{573597C0-4378-40E7-B614-0ED4F98462F9}"/>
    <cellStyle name="40% - 강조색4 10 2 2 3 3 2" xfId="37167" xr:uid="{6C876B6E-40A9-4ED3-A010-C1FC1BDEF144}"/>
    <cellStyle name="40% - 강조색4 10 2 2 3 4" xfId="26147" xr:uid="{D38705C8-4D76-495D-945D-26FE3EDB6AA2}"/>
    <cellStyle name="40% - 강조색4 10 2 2 3 5" xfId="52305" xr:uid="{6C64ACA3-F6E4-43C7-810D-B0785D929143}"/>
    <cellStyle name="40% - 강조색4 10 2 2 4" xfId="6844" xr:uid="{C2490AA9-FA9B-475F-A10A-51DAC2B529C5}"/>
    <cellStyle name="40% - 강조색4 10 2 2 4 2" xfId="17873" xr:uid="{845C9C09-BF52-4A78-AF07-4DA8CDE0AD79}"/>
    <cellStyle name="40% - 강조색4 10 2 2 4 2 2" xfId="39922" xr:uid="{2322091D-C962-4B1C-AC41-810FD04A8CFD}"/>
    <cellStyle name="40% - 강조색4 10 2 2 4 3" xfId="28902" xr:uid="{1B48E1CA-8B68-44EF-B4FD-E223BFFA0BD1}"/>
    <cellStyle name="40% - 강조색4 10 2 2 4 4" xfId="55058" xr:uid="{71551442-8FE4-4D9D-A2E0-79FDA2591D91}"/>
    <cellStyle name="40% - 강조색4 10 2 2 5" xfId="12363" xr:uid="{C20E0369-DDFB-492B-BFF2-57BD79900122}"/>
    <cellStyle name="40% - 강조색4 10 2 2 5 2" xfId="34412" xr:uid="{95B42AAC-6F93-4DFA-9BB8-EECA6557A5C1}"/>
    <cellStyle name="40% - 강조색4 10 2 2 6" xfId="23392" xr:uid="{56FDC2B3-95CB-4709-9EC6-4FA70A0A6320}"/>
    <cellStyle name="40% - 강조색4 10 2 2 7" xfId="49549" xr:uid="{0B85BD68-2AF3-470B-9993-636B059A4379}"/>
    <cellStyle name="40% - 강조색4 10 2 3" xfId="1985" xr:uid="{AF72222F-54D0-411F-BA59-07973FC8B556}"/>
    <cellStyle name="40% - 강조색4 10 2 3 2" xfId="4761" xr:uid="{4494AB3F-F9E6-4A45-B028-B0DF51879772}"/>
    <cellStyle name="40% - 강조색4 10 2 3 2 2" xfId="10287" xr:uid="{522D1DEA-5504-428D-AA56-82359D9E03B9}"/>
    <cellStyle name="40% - 강조색4 10 2 3 2 2 2" xfId="21316" xr:uid="{A6953C52-170F-4D36-81E7-60C0ECCBFD8A}"/>
    <cellStyle name="40% - 강조색4 10 2 3 2 2 2 2" xfId="43365" xr:uid="{8B5D7D58-0E80-4221-A716-7589DAA10D25}"/>
    <cellStyle name="40% - 강조색4 10 2 3 2 2 3" xfId="32345" xr:uid="{F2F2334A-30D0-4A1D-9B46-A8036F2549FF}"/>
    <cellStyle name="40% - 강조색4 10 2 3 2 3" xfId="15806" xr:uid="{CFDE4388-33D4-4515-8C55-2F55F654313A}"/>
    <cellStyle name="40% - 강조색4 10 2 3 2 3 2" xfId="37855" xr:uid="{5966653E-849C-4BD2-839C-1A7A4B484D68}"/>
    <cellStyle name="40% - 강조색4 10 2 3 2 4" xfId="26835" xr:uid="{06136F1F-98F9-411B-A4B9-D4ECA327667B}"/>
    <cellStyle name="40% - 강조색4 10 2 3 2 5" xfId="52993" xr:uid="{A57CE492-D7C1-4D79-9834-831C45E44A0F}"/>
    <cellStyle name="40% - 강조색4 10 2 3 3" xfId="7532" xr:uid="{1C9BAE2F-76C3-4F47-81BB-3224B577039A}"/>
    <cellStyle name="40% - 강조색4 10 2 3 3 2" xfId="18561" xr:uid="{218FC0C4-FDB4-46F4-AB29-814998EAB4C3}"/>
    <cellStyle name="40% - 강조색4 10 2 3 3 2 2" xfId="40610" xr:uid="{DB655FAC-D999-4BC6-91FD-9971C7FE4252}"/>
    <cellStyle name="40% - 강조색4 10 2 3 3 3" xfId="29590" xr:uid="{256F4174-B2D6-420A-B92F-03E01FC2E531}"/>
    <cellStyle name="40% - 강조색4 10 2 3 4" xfId="13051" xr:uid="{68B9FBC3-A32D-4C68-8C00-7FA19359BB6E}"/>
    <cellStyle name="40% - 강조색4 10 2 3 4 2" xfId="35100" xr:uid="{3FCC8E20-C257-4442-8787-96347AC84EBB}"/>
    <cellStyle name="40% - 강조색4 10 2 3 5" xfId="24080" xr:uid="{5499888D-6150-40A5-B616-ADDAA0233D8C}"/>
    <cellStyle name="40% - 강조색4 10 2 3 6" xfId="50238" xr:uid="{FE982C15-D238-47BA-9AAF-592359EEC490}"/>
    <cellStyle name="40% - 강조색4 10 2 4" xfId="3385" xr:uid="{150CA2E3-4E67-416F-815E-C34593B120AC}"/>
    <cellStyle name="40% - 강조색4 10 2 4 2" xfId="8911" xr:uid="{3F46CDCF-5001-4646-BD57-FB863011A221}"/>
    <cellStyle name="40% - 강조색4 10 2 4 2 2" xfId="19940" xr:uid="{9FB928D5-B217-4E87-8074-EAA83ED7AA30}"/>
    <cellStyle name="40% - 강조색4 10 2 4 2 2 2" xfId="41989" xr:uid="{483A866D-A823-4CD2-ADC5-366B1A51D374}"/>
    <cellStyle name="40% - 강조색4 10 2 4 2 3" xfId="30969" xr:uid="{44893741-1FC1-4A06-8B86-5DB68F9BFEAC}"/>
    <cellStyle name="40% - 강조색4 10 2 4 3" xfId="14430" xr:uid="{EA785676-D8EE-4AD9-8E9E-A0509F77D871}"/>
    <cellStyle name="40% - 강조색4 10 2 4 3 2" xfId="36479" xr:uid="{47640DE1-264D-4565-B13A-01CC26B2EED0}"/>
    <cellStyle name="40% - 강조색4 10 2 4 4" xfId="25459" xr:uid="{B8EB689A-1A2D-4240-9CEF-032B355D0372}"/>
    <cellStyle name="40% - 강조색4 10 2 4 5" xfId="51617" xr:uid="{B6CE2298-63B4-489F-A3E6-D78D08788F1B}"/>
    <cellStyle name="40% - 강조색4 10 2 5" xfId="6156" xr:uid="{AAEB6CBF-40DF-478E-8DF7-0FB1B663729B}"/>
    <cellStyle name="40% - 강조색4 10 2 5 2" xfId="17185" xr:uid="{5082A3A0-273C-45D3-B329-ABBEBED821AE}"/>
    <cellStyle name="40% - 강조색4 10 2 5 2 2" xfId="39234" xr:uid="{13CFE7EE-5DD2-4FDF-AA35-A4500D9317C6}"/>
    <cellStyle name="40% - 강조색4 10 2 5 3" xfId="28214" xr:uid="{CDEF6836-0DE3-410C-B9EA-E7B8C999DA2F}"/>
    <cellStyle name="40% - 강조색4 10 2 5 4" xfId="54370" xr:uid="{EF415EC0-5F44-48F9-9C7E-CAB3240E18C2}"/>
    <cellStyle name="40% - 강조색4 10 2 6" xfId="11675" xr:uid="{4C312BFB-3939-4E68-BD72-4C5654588ADE}"/>
    <cellStyle name="40% - 강조색4 10 2 6 2" xfId="33724" xr:uid="{55E2F5F4-64AB-43A6-BDEA-56B1B5AFAD51}"/>
    <cellStyle name="40% - 강조색4 10 2 7" xfId="22704" xr:uid="{44481D2C-02E3-4D17-BF9A-2D518841EFCD}"/>
    <cellStyle name="40% - 강조색4 10 2 8" xfId="48861" xr:uid="{FFAD8C94-BD3F-4497-A5D7-4178D665C293}"/>
    <cellStyle name="40% - 강조색4 10 3" xfId="937" xr:uid="{2CECA6DC-BC33-48B3-8E9B-CC1E300C3037}"/>
    <cellStyle name="40% - 강조색4 10 3 2" xfId="2331" xr:uid="{03AC358D-4F84-49B9-9C8A-E8A062ABA69E}"/>
    <cellStyle name="40% - 강조색4 10 3 2 2" xfId="5107" xr:uid="{822025A4-8C34-4164-BD3E-A304BE5654AE}"/>
    <cellStyle name="40% - 강조색4 10 3 2 2 2" xfId="10633" xr:uid="{F47F8E76-4355-4C98-A735-8A92B6A8D77D}"/>
    <cellStyle name="40% - 강조색4 10 3 2 2 2 2" xfId="21662" xr:uid="{1158C077-A828-46C6-9957-18156617F551}"/>
    <cellStyle name="40% - 강조색4 10 3 2 2 2 2 2" xfId="43711" xr:uid="{CC4AF926-ED2D-455C-9ADA-89B627EA211E}"/>
    <cellStyle name="40% - 강조색4 10 3 2 2 2 3" xfId="32691" xr:uid="{0B7BEA02-DC17-4BE3-946E-956B58729B3A}"/>
    <cellStyle name="40% - 강조색4 10 3 2 2 3" xfId="16152" xr:uid="{497D6B43-FC68-4428-B5B0-0FBEB3F1349A}"/>
    <cellStyle name="40% - 강조색4 10 3 2 2 3 2" xfId="38201" xr:uid="{25CB18FB-8373-4A04-95C0-FAFC5DE9A867}"/>
    <cellStyle name="40% - 강조색4 10 3 2 2 4" xfId="27181" xr:uid="{DB72AFC5-347D-4F5A-B40F-ECFEE22F9F88}"/>
    <cellStyle name="40% - 강조색4 10 3 2 2 5" xfId="53339" xr:uid="{F2C3748E-25E5-4D49-91C5-2244631A3290}"/>
    <cellStyle name="40% - 강조색4 10 3 2 3" xfId="7878" xr:uid="{477B2A0D-5681-4E88-837F-405FAA2A1F7F}"/>
    <cellStyle name="40% - 강조색4 10 3 2 3 2" xfId="18907" xr:uid="{AE42F5D4-1B8D-4E36-B80D-957765BF62A0}"/>
    <cellStyle name="40% - 강조색4 10 3 2 3 2 2" xfId="40956" xr:uid="{26831DE2-FBB0-46B7-B015-BC3D387527D6}"/>
    <cellStyle name="40% - 강조색4 10 3 2 3 3" xfId="29936" xr:uid="{0F409917-0AF7-4ECC-A54B-E2B9E74A613A}"/>
    <cellStyle name="40% - 강조색4 10 3 2 4" xfId="13397" xr:uid="{AB85E6CB-5858-46C3-A60A-8BDAF949912B}"/>
    <cellStyle name="40% - 강조색4 10 3 2 4 2" xfId="35446" xr:uid="{A753DA8D-EA62-4EC6-8705-EF0EECF75804}"/>
    <cellStyle name="40% - 강조색4 10 3 2 5" xfId="24426" xr:uid="{FE9D034A-4392-45C5-A088-3922223B98AC}"/>
    <cellStyle name="40% - 강조색4 10 3 2 6" xfId="50584" xr:uid="{8A1E921C-8065-4457-A4BE-10A9604B6717}"/>
    <cellStyle name="40% - 강조색4 10 3 3" xfId="3731" xr:uid="{B0A65B3E-9F0B-4589-B625-355436426785}"/>
    <cellStyle name="40% - 강조색4 10 3 3 2" xfId="9257" xr:uid="{1C2E1C97-A65E-404B-AFDA-3F3D4AF8C49D}"/>
    <cellStyle name="40% - 강조색4 10 3 3 2 2" xfId="20286" xr:uid="{D7BDEC2F-1736-4434-8A86-A4051B689A64}"/>
    <cellStyle name="40% - 강조색4 10 3 3 2 2 2" xfId="42335" xr:uid="{C19B3F54-16A1-480B-89AC-CE32C7DD4F7C}"/>
    <cellStyle name="40% - 강조색4 10 3 3 2 3" xfId="31315" xr:uid="{B18BEE2D-80A3-42E2-A67E-3C18E76EDFD8}"/>
    <cellStyle name="40% - 강조색4 10 3 3 3" xfId="14776" xr:uid="{61A3B783-9DAD-43B8-97EE-403964099E87}"/>
    <cellStyle name="40% - 강조색4 10 3 3 3 2" xfId="36825" xr:uid="{52094FCC-72F6-4399-BA92-7FF6962C8276}"/>
    <cellStyle name="40% - 강조색4 10 3 3 4" xfId="25805" xr:uid="{3E3ACF5B-91F4-4B06-8989-C512E19F40FF}"/>
    <cellStyle name="40% - 강조색4 10 3 3 5" xfId="51963" xr:uid="{1B50B695-F192-4076-9F0E-02DC457BDF55}"/>
    <cellStyle name="40% - 강조색4 10 3 4" xfId="6502" xr:uid="{C38A363F-3E80-49FE-B6C8-576B002FF493}"/>
    <cellStyle name="40% - 강조색4 10 3 4 2" xfId="17531" xr:uid="{EB11EACF-CBF9-4BA8-A80D-6792CB953AEC}"/>
    <cellStyle name="40% - 강조색4 10 3 4 2 2" xfId="39580" xr:uid="{77B55495-A774-47D2-A1B6-F480635171B8}"/>
    <cellStyle name="40% - 강조색4 10 3 4 3" xfId="28560" xr:uid="{029CD3A5-932A-4479-9E30-7B3E499EFD98}"/>
    <cellStyle name="40% - 강조색4 10 3 4 4" xfId="54716" xr:uid="{26AADDB5-FE03-49EA-A79D-BD466B2BBD24}"/>
    <cellStyle name="40% - 강조색4 10 3 5" xfId="12021" xr:uid="{431E5401-0A02-4CFE-A633-6B32EFF18511}"/>
    <cellStyle name="40% - 강조색4 10 3 5 2" xfId="34070" xr:uid="{8E796D04-9723-4A3C-99F9-EB5D9962A0C3}"/>
    <cellStyle name="40% - 강조색4 10 3 6" xfId="23050" xr:uid="{62B887B3-8402-4191-9947-8136EF1E0B4C}"/>
    <cellStyle name="40% - 강조색4 10 3 7" xfId="49207" xr:uid="{65D889FF-1227-4FAD-B58C-40196E587C09}"/>
    <cellStyle name="40% - 강조색4 10 4" xfId="1643" xr:uid="{7B0CFD93-0387-4E5F-9A05-48D8B0E0E099}"/>
    <cellStyle name="40% - 강조색4 10 4 2" xfId="4419" xr:uid="{13FCAA85-269B-4D11-90F4-5066D41CE6B2}"/>
    <cellStyle name="40% - 강조색4 10 4 2 2" xfId="9945" xr:uid="{16F25E83-95B0-4E22-B7B0-D4CEB86C8B4D}"/>
    <cellStyle name="40% - 강조색4 10 4 2 2 2" xfId="20974" xr:uid="{68FA6685-B4E7-4EB0-8E19-AB657A0CB0C0}"/>
    <cellStyle name="40% - 강조색4 10 4 2 2 2 2" xfId="43023" xr:uid="{D7C1DBE1-9252-43D5-B17C-D51F61A523A9}"/>
    <cellStyle name="40% - 강조색4 10 4 2 2 3" xfId="32003" xr:uid="{0AE5BAAE-68BE-49B4-B5C7-226BE5B4ECFE}"/>
    <cellStyle name="40% - 강조색4 10 4 2 3" xfId="15464" xr:uid="{B40B7D5E-C13C-4743-97FD-D7050AB485CA}"/>
    <cellStyle name="40% - 강조색4 10 4 2 3 2" xfId="37513" xr:uid="{39F02906-6B92-4DE3-B153-B59611100CFD}"/>
    <cellStyle name="40% - 강조색4 10 4 2 4" xfId="26493" xr:uid="{A303B1D8-629B-4ADB-BC0A-2EB4FD989D0C}"/>
    <cellStyle name="40% - 강조색4 10 4 2 5" xfId="52651" xr:uid="{0F25B121-D8B1-4355-8330-A7FD27DBB604}"/>
    <cellStyle name="40% - 강조색4 10 4 3" xfId="7190" xr:uid="{B74E22CA-915C-4B46-A847-1E996F255A84}"/>
    <cellStyle name="40% - 강조색4 10 4 3 2" xfId="18219" xr:uid="{76FAADE1-B98D-484C-BDA3-CAEA9A6B1428}"/>
    <cellStyle name="40% - 강조색4 10 4 3 2 2" xfId="40268" xr:uid="{F30AFFCA-07E0-4E46-B20B-CB3CB26BB031}"/>
    <cellStyle name="40% - 강조색4 10 4 3 3" xfId="29248" xr:uid="{5377EB50-56CD-41D8-AEF3-9BDF02D1C846}"/>
    <cellStyle name="40% - 강조색4 10 4 4" xfId="12709" xr:uid="{F2047439-DDF0-4016-9D35-EE10D5D3CE08}"/>
    <cellStyle name="40% - 강조색4 10 4 4 2" xfId="34758" xr:uid="{A7393E66-4ED6-4D98-B89C-1B60998D1B3F}"/>
    <cellStyle name="40% - 강조색4 10 4 5" xfId="23738" xr:uid="{80823E6C-28BF-48F0-A7BF-4EF280300A14}"/>
    <cellStyle name="40% - 강조색4 10 4 6" xfId="49896" xr:uid="{BE2C9577-3297-4361-AC69-10154765460E}"/>
    <cellStyle name="40% - 강조색4 10 5" xfId="3043" xr:uid="{0499126C-01A0-4950-852E-37B456B6580D}"/>
    <cellStyle name="40% - 강조색4 10 5 2" xfId="8569" xr:uid="{C90033A6-702A-4794-8475-107833C503E4}"/>
    <cellStyle name="40% - 강조색4 10 5 2 2" xfId="19598" xr:uid="{3FE457AF-6C14-4190-BB10-BE7AAED3E840}"/>
    <cellStyle name="40% - 강조색4 10 5 2 2 2" xfId="41647" xr:uid="{B1298FD4-57C7-4D6F-B8E0-FD5D791C89E7}"/>
    <cellStyle name="40% - 강조색4 10 5 2 3" xfId="30627" xr:uid="{5522AC1C-A10A-4727-A0B2-7B221B8BE20A}"/>
    <cellStyle name="40% - 강조색4 10 5 3" xfId="14088" xr:uid="{E74E37EC-76C3-43C0-9233-42F3A0D22971}"/>
    <cellStyle name="40% - 강조색4 10 5 3 2" xfId="36137" xr:uid="{21738527-1C06-415A-A5B9-A49E59AC9798}"/>
    <cellStyle name="40% - 강조색4 10 5 4" xfId="25117" xr:uid="{4A4F9497-A0E4-456A-9A95-E0C87125D93A}"/>
    <cellStyle name="40% - 강조색4 10 5 5" xfId="51275" xr:uid="{2856EA0A-7100-40AC-A4F9-FA72D3376A7C}"/>
    <cellStyle name="40% - 강조색4 10 6" xfId="5814" xr:uid="{93DD6387-D4F3-4DAB-9D2C-2FF4524BBF2C}"/>
    <cellStyle name="40% - 강조색4 10 6 2" xfId="16843" xr:uid="{933B9E3B-9A1B-4AD8-8D9E-1752D949F298}"/>
    <cellStyle name="40% - 강조색4 10 6 2 2" xfId="38892" xr:uid="{C990FFE5-AEE1-49A1-B6F6-2DF40BA3F888}"/>
    <cellStyle name="40% - 강조색4 10 6 3" xfId="27872" xr:uid="{348BF56B-54D8-4705-ADBE-16A8773BD28B}"/>
    <cellStyle name="40% - 강조색4 10 6 4" xfId="54029" xr:uid="{1BF816E7-72A3-40AE-9EA7-743DDBDC13E8}"/>
    <cellStyle name="40% - 강조색4 10 7" xfId="11333" xr:uid="{C7592BCD-1178-4A38-A302-9A4AF546AD1E}"/>
    <cellStyle name="40% - 강조색4 10 7 2" xfId="33382" xr:uid="{07237340-B90D-4ECD-B6BD-42350B4E3553}"/>
    <cellStyle name="40% - 강조색4 10 8" xfId="22362" xr:uid="{DCEFB861-DF1B-4CFB-8519-11E2AA51E066}"/>
    <cellStyle name="40% - 강조색4 10 9" xfId="48520" xr:uid="{19F67B48-511E-4596-8E94-313232BCF1A9}"/>
    <cellStyle name="40% - 강조색4 11" xfId="308" xr:uid="{00000000-0005-0000-0000-0000AA010000}"/>
    <cellStyle name="40% - 강조색4 11 2" xfId="668" xr:uid="{00000000-0005-0000-0000-0000AB010000}"/>
    <cellStyle name="40% - 강조색4 11 2 2" xfId="1405" xr:uid="{E0FF6133-A59B-4F82-99FA-E31E23EB9CC6}"/>
    <cellStyle name="40% - 강조색4 11 2 2 2" xfId="2799" xr:uid="{D930D019-1999-4047-A7F0-F8B61B0DC010}"/>
    <cellStyle name="40% - 강조색4 11 2 2 2 2" xfId="5575" xr:uid="{A54279EA-6A58-4734-9087-BD24F50DA41F}"/>
    <cellStyle name="40% - 강조색4 11 2 2 2 2 2" xfId="11101" xr:uid="{6D59DBD4-B76C-4723-8304-F16D7F4353C7}"/>
    <cellStyle name="40% - 강조색4 11 2 2 2 2 2 2" xfId="22130" xr:uid="{DDBCB562-3A19-4C40-814E-C6ADDEC26894}"/>
    <cellStyle name="40% - 강조색4 11 2 2 2 2 2 2 2" xfId="44179" xr:uid="{6A60F4C3-5915-441E-A0B0-001B74FA064B}"/>
    <cellStyle name="40% - 강조색4 11 2 2 2 2 2 3" xfId="33159" xr:uid="{F4483651-4B4E-4253-8B53-2B1891CE7D99}"/>
    <cellStyle name="40% - 강조색4 11 2 2 2 2 3" xfId="16620" xr:uid="{ABC86C5A-9C92-4C86-8EC3-0A049F45B105}"/>
    <cellStyle name="40% - 강조색4 11 2 2 2 2 3 2" xfId="38669" xr:uid="{23317350-BA9C-4C78-9B0A-75BED2609A0D}"/>
    <cellStyle name="40% - 강조색4 11 2 2 2 2 4" xfId="27649" xr:uid="{F7889C61-E4BD-4D7B-9F71-3F99D8663916}"/>
    <cellStyle name="40% - 강조색4 11 2 2 2 2 5" xfId="53807" xr:uid="{819D48BC-A9B7-489D-9522-10C1C549D50D}"/>
    <cellStyle name="40% - 강조색4 11 2 2 2 3" xfId="8346" xr:uid="{6242F535-2754-4579-B6E7-2EE9333E1D42}"/>
    <cellStyle name="40% - 강조색4 11 2 2 2 3 2" xfId="19375" xr:uid="{0374FCD1-6082-4CB5-B0EC-BA2501987A6A}"/>
    <cellStyle name="40% - 강조색4 11 2 2 2 3 2 2" xfId="41424" xr:uid="{D30C7576-C3CB-4CC1-8B77-6A6C9AEB82B3}"/>
    <cellStyle name="40% - 강조색4 11 2 2 2 3 3" xfId="30404" xr:uid="{143BDF44-4767-4346-9212-BF5DAF0AF2EC}"/>
    <cellStyle name="40% - 강조색4 11 2 2 2 4" xfId="13865" xr:uid="{27CB4354-7461-49F9-A289-17B739177AA0}"/>
    <cellStyle name="40% - 강조색4 11 2 2 2 4 2" xfId="35914" xr:uid="{D59879BA-F161-4A8E-B007-7891619C1D09}"/>
    <cellStyle name="40% - 강조색4 11 2 2 2 5" xfId="24894" xr:uid="{9143CE1C-B144-46EA-89EB-C0CA142AD16F}"/>
    <cellStyle name="40% - 강조색4 11 2 2 2 6" xfId="51052" xr:uid="{BC2F4549-BFD3-45B7-B092-A3A5FD194567}"/>
    <cellStyle name="40% - 강조색4 11 2 2 3" xfId="4199" xr:uid="{9B67F306-A026-4E0C-84F3-E5B722FD82F5}"/>
    <cellStyle name="40% - 강조색4 11 2 2 3 2" xfId="9725" xr:uid="{70DA36B2-C1CE-4720-B634-D2AFB1E1E799}"/>
    <cellStyle name="40% - 강조색4 11 2 2 3 2 2" xfId="20754" xr:uid="{9F067D0E-4342-4448-82E2-57B4023135CC}"/>
    <cellStyle name="40% - 강조색4 11 2 2 3 2 2 2" xfId="42803" xr:uid="{AF3C46DE-EDEF-4A12-9DEB-B6B6EDF207CF}"/>
    <cellStyle name="40% - 강조색4 11 2 2 3 2 3" xfId="31783" xr:uid="{97A55066-9EFB-4A48-A63F-3B9D2D34E3E9}"/>
    <cellStyle name="40% - 강조색4 11 2 2 3 3" xfId="15244" xr:uid="{1560E9D0-4765-4913-8459-B1A29EDC133E}"/>
    <cellStyle name="40% - 강조색4 11 2 2 3 3 2" xfId="37293" xr:uid="{42403FAC-BE01-4E9F-89BC-C32A568EE2E5}"/>
    <cellStyle name="40% - 강조색4 11 2 2 3 4" xfId="26273" xr:uid="{6F6FC64D-6064-48D8-8F37-BAD30BCA14A9}"/>
    <cellStyle name="40% - 강조색4 11 2 2 3 5" xfId="52431" xr:uid="{D19851A0-165D-438F-AFEB-9A7B3A8E277E}"/>
    <cellStyle name="40% - 강조색4 11 2 2 4" xfId="6970" xr:uid="{2C79C290-4391-4FC9-A7E0-56AA79525247}"/>
    <cellStyle name="40% - 강조색4 11 2 2 4 2" xfId="17999" xr:uid="{876E57FA-57FE-4DBB-8C7B-B06235A2B6C0}"/>
    <cellStyle name="40% - 강조색4 11 2 2 4 2 2" xfId="40048" xr:uid="{C1A36894-60D3-45C0-82A5-669F39CB8C5E}"/>
    <cellStyle name="40% - 강조색4 11 2 2 4 3" xfId="29028" xr:uid="{E66345F1-67A3-4D3F-8CCE-1C1D7D45E031}"/>
    <cellStyle name="40% - 강조색4 11 2 2 4 4" xfId="55184" xr:uid="{C9F22048-0B14-449C-8751-336F520C660B}"/>
    <cellStyle name="40% - 강조색4 11 2 2 5" xfId="12489" xr:uid="{2D734386-EF7A-4C05-B73C-BD99CB7DD346}"/>
    <cellStyle name="40% - 강조색4 11 2 2 5 2" xfId="34538" xr:uid="{E00D081F-7849-411D-A7A4-7AD0ECC0F54B}"/>
    <cellStyle name="40% - 강조색4 11 2 2 6" xfId="23518" xr:uid="{AE96F62A-D8D1-4E6F-9D04-52AB02B4B3D7}"/>
    <cellStyle name="40% - 강조색4 11 2 2 7" xfId="49675" xr:uid="{7EF67C67-B204-4B6E-B849-FB362E407A59}"/>
    <cellStyle name="40% - 강조색4 11 2 3" xfId="2111" xr:uid="{5CC358B5-BBDD-452B-BF32-08C6390299C0}"/>
    <cellStyle name="40% - 강조색4 11 2 3 2" xfId="4887" xr:uid="{9B58C5EE-7145-46DD-97EF-E2BA87C71CEC}"/>
    <cellStyle name="40% - 강조색4 11 2 3 2 2" xfId="10413" xr:uid="{26B717DE-865B-46A9-BCD0-2C320F1F067B}"/>
    <cellStyle name="40% - 강조색4 11 2 3 2 2 2" xfId="21442" xr:uid="{AD54C064-25DD-4DAC-8228-24F2AE478D1F}"/>
    <cellStyle name="40% - 강조색4 11 2 3 2 2 2 2" xfId="43491" xr:uid="{727D2B74-3AD6-432D-87AE-4759C7D936FF}"/>
    <cellStyle name="40% - 강조색4 11 2 3 2 2 3" xfId="32471" xr:uid="{27B6060A-671A-483D-BB28-832BC46A1A36}"/>
    <cellStyle name="40% - 강조색4 11 2 3 2 3" xfId="15932" xr:uid="{D45FD749-9179-4212-ABEE-3386E955D486}"/>
    <cellStyle name="40% - 강조색4 11 2 3 2 3 2" xfId="37981" xr:uid="{E3723E3F-D960-45D1-A1D4-84A27D2A62BB}"/>
    <cellStyle name="40% - 강조색4 11 2 3 2 4" xfId="26961" xr:uid="{FC8523D7-233B-4F2D-90E9-FB6BBDB1C691}"/>
    <cellStyle name="40% - 강조색4 11 2 3 2 5" xfId="53119" xr:uid="{0D8C1F98-FAC6-4987-90F3-79BBD5EA84A8}"/>
    <cellStyle name="40% - 강조색4 11 2 3 3" xfId="7658" xr:uid="{5BB4960E-3894-48B3-BFF1-40E077882572}"/>
    <cellStyle name="40% - 강조색4 11 2 3 3 2" xfId="18687" xr:uid="{89F9BBCB-41A1-4B11-8BFB-35D653F3B8F3}"/>
    <cellStyle name="40% - 강조색4 11 2 3 3 2 2" xfId="40736" xr:uid="{79202943-5457-4FC9-A855-4A6EB619983B}"/>
    <cellStyle name="40% - 강조색4 11 2 3 3 3" xfId="29716" xr:uid="{B9805780-2C31-4C2C-8342-8DAA63961DFD}"/>
    <cellStyle name="40% - 강조색4 11 2 3 4" xfId="13177" xr:uid="{D2B9C82E-C6A2-43D4-A4CD-7A74A4B295D0}"/>
    <cellStyle name="40% - 강조색4 11 2 3 4 2" xfId="35226" xr:uid="{1FD13868-AD9F-4739-85B0-9B991EF0EC2F}"/>
    <cellStyle name="40% - 강조색4 11 2 3 5" xfId="24206" xr:uid="{6B61B6D5-B05F-46AC-B153-68297F95461C}"/>
    <cellStyle name="40% - 강조색4 11 2 3 6" xfId="50364" xr:uid="{632895CD-2B1C-496B-96DF-CE4A0174129F}"/>
    <cellStyle name="40% - 강조색4 11 2 4" xfId="3511" xr:uid="{9CB7D7F6-F541-47B6-A79D-9AD26E644273}"/>
    <cellStyle name="40% - 강조색4 11 2 4 2" xfId="9037" xr:uid="{DD5A5B23-52AA-4257-90F8-0DD0129DEA05}"/>
    <cellStyle name="40% - 강조색4 11 2 4 2 2" xfId="20066" xr:uid="{1DB7F72C-5F4C-4558-A259-57FDEC2CF8F2}"/>
    <cellStyle name="40% - 강조색4 11 2 4 2 2 2" xfId="42115" xr:uid="{EE61D678-A8CF-4DBC-A7FD-B3A381656CE9}"/>
    <cellStyle name="40% - 강조색4 11 2 4 2 3" xfId="31095" xr:uid="{ACBDBF84-3266-4487-A3FA-2B79FCBB3D8E}"/>
    <cellStyle name="40% - 강조색4 11 2 4 3" xfId="14556" xr:uid="{9E9729B6-1B9E-4E11-A9C5-41165AE1663B}"/>
    <cellStyle name="40% - 강조색4 11 2 4 3 2" xfId="36605" xr:uid="{8C30C0DF-23E6-40B4-84C8-8C7EBCA26FCD}"/>
    <cellStyle name="40% - 강조색4 11 2 4 4" xfId="25585" xr:uid="{ECDF06EB-3235-4B9D-B198-E40641332A73}"/>
    <cellStyle name="40% - 강조색4 11 2 4 5" xfId="51743" xr:uid="{A2CCBEAB-7111-4D89-800E-2F3C33AB3AC0}"/>
    <cellStyle name="40% - 강조색4 11 2 5" xfId="6282" xr:uid="{4EBDC398-C1D9-4051-B66E-5F9DBCB8A6FA}"/>
    <cellStyle name="40% - 강조색4 11 2 5 2" xfId="17311" xr:uid="{5E754B82-9EF6-42D4-AE5F-C35178397EED}"/>
    <cellStyle name="40% - 강조색4 11 2 5 2 2" xfId="39360" xr:uid="{3DAE0512-9758-4809-A4E6-7DB46613DABE}"/>
    <cellStyle name="40% - 강조색4 11 2 5 3" xfId="28340" xr:uid="{D9FF72AF-29F3-441B-A9F5-4C7E7AEB03FA}"/>
    <cellStyle name="40% - 강조색4 11 2 5 4" xfId="54496" xr:uid="{3E332BB1-D5C1-45CB-98AE-8AD24BDC7E31}"/>
    <cellStyle name="40% - 강조색4 11 2 6" xfId="11801" xr:uid="{628E50FD-9129-4B9B-BE7B-FDA2B60EB162}"/>
    <cellStyle name="40% - 강조색4 11 2 6 2" xfId="33850" xr:uid="{D9F5175E-BD41-4689-8584-5CF75A0FBEBA}"/>
    <cellStyle name="40% - 강조색4 11 2 7" xfId="22830" xr:uid="{1282C8C5-8111-4AB3-8F37-98DBCE84EAC8}"/>
    <cellStyle name="40% - 강조색4 11 2 8" xfId="48987" xr:uid="{18277987-8154-4E33-AACB-1FDF523CF5FF}"/>
    <cellStyle name="40% - 강조색4 11 3" xfId="1063" xr:uid="{A49BB296-C390-493C-8158-EF6A9024A0FC}"/>
    <cellStyle name="40% - 강조색4 11 3 2" xfId="2457" xr:uid="{3B1AA868-1BDB-4ADC-8C5F-5490205D5A88}"/>
    <cellStyle name="40% - 강조색4 11 3 2 2" xfId="5233" xr:uid="{1DB04BB3-75BB-4A57-94CD-8626A964D26B}"/>
    <cellStyle name="40% - 강조색4 11 3 2 2 2" xfId="10759" xr:uid="{1CC7E3E7-B22B-47FE-A3F1-A90F049AA09D}"/>
    <cellStyle name="40% - 강조색4 11 3 2 2 2 2" xfId="21788" xr:uid="{EDEBCA05-F420-431E-92E0-28E75224CCD1}"/>
    <cellStyle name="40% - 강조색4 11 3 2 2 2 2 2" xfId="43837" xr:uid="{69D41C62-BCDD-43FF-B819-0F94C67B7E10}"/>
    <cellStyle name="40% - 강조색4 11 3 2 2 2 3" xfId="32817" xr:uid="{B1E34CE7-6859-47F8-9C6C-8F0E09518B89}"/>
    <cellStyle name="40% - 강조색4 11 3 2 2 3" xfId="16278" xr:uid="{6201B22E-5B51-4978-BEBC-C4AFAFA1892F}"/>
    <cellStyle name="40% - 강조색4 11 3 2 2 3 2" xfId="38327" xr:uid="{36B8F687-5B57-44D4-B00B-CF789F214DCF}"/>
    <cellStyle name="40% - 강조색4 11 3 2 2 4" xfId="27307" xr:uid="{D57DC54C-32DA-4AA1-B804-798D60EE02A1}"/>
    <cellStyle name="40% - 강조색4 11 3 2 2 5" xfId="53465" xr:uid="{608AAFBF-11D2-4C99-B1F5-1238C20E9D28}"/>
    <cellStyle name="40% - 강조색4 11 3 2 3" xfId="8004" xr:uid="{CC44C025-FE46-4E28-8B04-CE9C511F2148}"/>
    <cellStyle name="40% - 강조색4 11 3 2 3 2" xfId="19033" xr:uid="{7BDB7257-32B3-4FFC-8D68-52AFA763C366}"/>
    <cellStyle name="40% - 강조색4 11 3 2 3 2 2" xfId="41082" xr:uid="{4A2D2BB0-62D7-4784-90C3-872D506EA7BC}"/>
    <cellStyle name="40% - 강조색4 11 3 2 3 3" xfId="30062" xr:uid="{D0DA0622-77DF-48F0-A87F-71A246BD51C2}"/>
    <cellStyle name="40% - 강조색4 11 3 2 4" xfId="13523" xr:uid="{18EC2C70-F732-427C-ACE4-91B828E1318A}"/>
    <cellStyle name="40% - 강조색4 11 3 2 4 2" xfId="35572" xr:uid="{82D11527-814F-4A9D-BDA7-1F654786F545}"/>
    <cellStyle name="40% - 강조색4 11 3 2 5" xfId="24552" xr:uid="{D5880F5D-B90E-440F-B819-15C325C54621}"/>
    <cellStyle name="40% - 강조색4 11 3 2 6" xfId="50710" xr:uid="{53C8AADA-EB4C-4711-9757-DE59CF4BE6B4}"/>
    <cellStyle name="40% - 강조색4 11 3 3" xfId="3857" xr:uid="{A55346AD-C69A-4AE0-8DF6-BF790EE31B44}"/>
    <cellStyle name="40% - 강조색4 11 3 3 2" xfId="9383" xr:uid="{7AF525C4-1399-4001-8AAD-BBAC92FD0B1E}"/>
    <cellStyle name="40% - 강조색4 11 3 3 2 2" xfId="20412" xr:uid="{E5F967FC-9387-427C-ADB0-CD0AC2107205}"/>
    <cellStyle name="40% - 강조색4 11 3 3 2 2 2" xfId="42461" xr:uid="{CC79DE97-0F23-42EB-96AE-9388D1B7701D}"/>
    <cellStyle name="40% - 강조색4 11 3 3 2 3" xfId="31441" xr:uid="{20E518FF-728C-497A-BC76-373759597340}"/>
    <cellStyle name="40% - 강조색4 11 3 3 3" xfId="14902" xr:uid="{86238418-FF88-4F0A-834F-F6F4B04A274A}"/>
    <cellStyle name="40% - 강조색4 11 3 3 3 2" xfId="36951" xr:uid="{876AA57F-E70B-45E2-8351-04D72F88F92E}"/>
    <cellStyle name="40% - 강조색4 11 3 3 4" xfId="25931" xr:uid="{A7A6FBEC-E280-4CD7-91C2-4D00F8F41B6F}"/>
    <cellStyle name="40% - 강조색4 11 3 3 5" xfId="52089" xr:uid="{25FE0804-E71C-4016-8CE6-38A4594F2AAC}"/>
    <cellStyle name="40% - 강조색4 11 3 4" xfId="6628" xr:uid="{3351F0F6-7842-4769-BAC7-C6D929166576}"/>
    <cellStyle name="40% - 강조색4 11 3 4 2" xfId="17657" xr:uid="{E1739AC0-7EF5-410A-8208-6F84F0D1ABB4}"/>
    <cellStyle name="40% - 강조색4 11 3 4 2 2" xfId="39706" xr:uid="{A28FF228-0986-45D3-96F5-E82901C876EB}"/>
    <cellStyle name="40% - 강조색4 11 3 4 3" xfId="28686" xr:uid="{378BE86E-FDD7-4ACA-94FE-5DA256B309A0}"/>
    <cellStyle name="40% - 강조색4 11 3 4 4" xfId="54842" xr:uid="{56DD5245-7A15-4986-B1AE-40C0C9B8B032}"/>
    <cellStyle name="40% - 강조색4 11 3 5" xfId="12147" xr:uid="{18796960-38F7-4F69-ADED-7208975B8FB1}"/>
    <cellStyle name="40% - 강조색4 11 3 5 2" xfId="34196" xr:uid="{D8537F8A-FC41-4C44-BE24-D86E40FA92F4}"/>
    <cellStyle name="40% - 강조색4 11 3 6" xfId="23176" xr:uid="{40B1B296-5618-49A7-BE33-B0928A72EC44}"/>
    <cellStyle name="40% - 강조색4 11 3 7" xfId="49333" xr:uid="{6F759787-B5D6-4D2B-BDC9-B2C368E37AA4}"/>
    <cellStyle name="40% - 강조색4 11 4" xfId="1769" xr:uid="{1CD675AB-52EA-4779-AF7C-D07F66397349}"/>
    <cellStyle name="40% - 강조색4 11 4 2" xfId="4545" xr:uid="{300468D0-E34E-46F0-88F2-32F1FE64401B}"/>
    <cellStyle name="40% - 강조색4 11 4 2 2" xfId="10071" xr:uid="{D951E0B2-069C-4451-979C-6A5B2521C438}"/>
    <cellStyle name="40% - 강조색4 11 4 2 2 2" xfId="21100" xr:uid="{272E79E5-FBEC-495B-8621-A32106626F66}"/>
    <cellStyle name="40% - 강조색4 11 4 2 2 2 2" xfId="43149" xr:uid="{F3A25F7E-A9B7-4710-9B61-A59F53B8C20B}"/>
    <cellStyle name="40% - 강조색4 11 4 2 2 3" xfId="32129" xr:uid="{04754085-A6FA-4612-911F-FDE229354898}"/>
    <cellStyle name="40% - 강조색4 11 4 2 3" xfId="15590" xr:uid="{D36F7646-A147-4B6B-95EF-5C31A3020092}"/>
    <cellStyle name="40% - 강조색4 11 4 2 3 2" xfId="37639" xr:uid="{B425033B-9EF0-4E13-A657-EEA14264781D}"/>
    <cellStyle name="40% - 강조색4 11 4 2 4" xfId="26619" xr:uid="{FB03B43E-4754-400A-8BDD-A3EAEE42DB5C}"/>
    <cellStyle name="40% - 강조색4 11 4 2 5" xfId="52777" xr:uid="{7EB819A8-0B53-4050-9D69-F581365C131C}"/>
    <cellStyle name="40% - 강조색4 11 4 3" xfId="7316" xr:uid="{81A79D85-C1C0-448B-B444-06B855CE5E70}"/>
    <cellStyle name="40% - 강조색4 11 4 3 2" xfId="18345" xr:uid="{1B33D031-F544-4226-A4E4-61DF56BACDFF}"/>
    <cellStyle name="40% - 강조색4 11 4 3 2 2" xfId="40394" xr:uid="{043BC9DC-D279-49B0-81E8-2FB0FCBC69D7}"/>
    <cellStyle name="40% - 강조색4 11 4 3 3" xfId="29374" xr:uid="{A42436AE-9116-48F6-922F-266C8FECC7C2}"/>
    <cellStyle name="40% - 강조색4 11 4 4" xfId="12835" xr:uid="{606C36E1-E25F-45F2-B6C8-273341C93CC3}"/>
    <cellStyle name="40% - 강조색4 11 4 4 2" xfId="34884" xr:uid="{12F2CD6F-32B1-4C4A-BA13-EF88A98BE9CE}"/>
    <cellStyle name="40% - 강조색4 11 4 5" xfId="23864" xr:uid="{F6C43D83-273A-4D65-A6D0-60A613BEFD21}"/>
    <cellStyle name="40% - 강조색4 11 4 6" xfId="50022" xr:uid="{2C4CDA24-17EF-4DF8-BFB8-FC63185ED364}"/>
    <cellStyle name="40% - 강조색4 11 5" xfId="3169" xr:uid="{BD7D59EB-144F-4977-B621-C6275025B03B}"/>
    <cellStyle name="40% - 강조색4 11 5 2" xfId="8695" xr:uid="{F4013F1D-8DC5-4561-ABCA-D51D9F9F5A6C}"/>
    <cellStyle name="40% - 강조색4 11 5 2 2" xfId="19724" xr:uid="{C5BEAAFC-03BC-4023-AEF6-00D5BD52B0C1}"/>
    <cellStyle name="40% - 강조색4 11 5 2 2 2" xfId="41773" xr:uid="{6DFEA0C2-8A70-45FC-B5DD-602C5FF1ED9A}"/>
    <cellStyle name="40% - 강조색4 11 5 2 3" xfId="30753" xr:uid="{EF9D0848-BE2E-4974-B42E-D7D912DEDC05}"/>
    <cellStyle name="40% - 강조색4 11 5 3" xfId="14214" xr:uid="{785E1FE1-9F72-47A0-B5B8-0FCB227E2C41}"/>
    <cellStyle name="40% - 강조색4 11 5 3 2" xfId="36263" xr:uid="{8918EAE2-F726-4BCF-8892-6C2F219EA4FE}"/>
    <cellStyle name="40% - 강조색4 11 5 4" xfId="25243" xr:uid="{9F3732AC-08B1-4A0F-BBDA-253768DE56FC}"/>
    <cellStyle name="40% - 강조색4 11 5 5" xfId="51401" xr:uid="{0DB1159B-870B-48F4-9F18-F5208723CE27}"/>
    <cellStyle name="40% - 강조색4 11 6" xfId="5940" xr:uid="{32A9F58C-891D-4939-BFDD-8BAE66D8E607}"/>
    <cellStyle name="40% - 강조색4 11 6 2" xfId="16969" xr:uid="{827CDAAB-093D-4B0D-BDA7-2848AE50D696}"/>
    <cellStyle name="40% - 강조색4 11 6 2 2" xfId="39018" xr:uid="{8439940E-C7B1-4D71-B6AB-F6E56017FDF1}"/>
    <cellStyle name="40% - 강조색4 11 6 3" xfId="27998" xr:uid="{9100D55C-6FF7-48B7-A9D8-4FC1E23E161B}"/>
    <cellStyle name="40% - 강조색4 11 6 4" xfId="54155" xr:uid="{05C7C019-A94F-4C24-9ED0-C9F19AF18FC4}"/>
    <cellStyle name="40% - 강조색4 11 7" xfId="11459" xr:uid="{E53FBC2D-F07C-4886-A84E-DEB11510A9C7}"/>
    <cellStyle name="40% - 강조색4 11 7 2" xfId="33508" xr:uid="{9CE44D72-3605-4332-A775-44B957E2582C}"/>
    <cellStyle name="40% - 강조색4 11 8" xfId="22488" xr:uid="{E13823DF-39AA-4219-8885-86DF40F0B619}"/>
    <cellStyle name="40% - 강조색4 11 9" xfId="48646" xr:uid="{99351A4E-255B-448B-BB48-DD844B360DAC}"/>
    <cellStyle name="40% - 강조색4 12" xfId="323" xr:uid="{00000000-0005-0000-0000-0000AC010000}"/>
    <cellStyle name="40% - 강조색4 12 2" xfId="683" xr:uid="{00000000-0005-0000-0000-0000AD010000}"/>
    <cellStyle name="40% - 강조색4 12 2 2" xfId="1420" xr:uid="{F06E7A96-5311-497B-BD27-57BBC3F17393}"/>
    <cellStyle name="40% - 강조색4 12 2 2 2" xfId="2814" xr:uid="{E40630C6-22A3-4A75-8F5C-5CB76DFC962D}"/>
    <cellStyle name="40% - 강조색4 12 2 2 2 2" xfId="5590" xr:uid="{78BA40D0-A4FE-4DAA-BE2A-C57610940633}"/>
    <cellStyle name="40% - 강조색4 12 2 2 2 2 2" xfId="11116" xr:uid="{EC3D69DD-275B-4E81-9386-F24E5157EC81}"/>
    <cellStyle name="40% - 강조색4 12 2 2 2 2 2 2" xfId="22145" xr:uid="{E48F8F22-54B0-4D42-9E65-87296CD0DD76}"/>
    <cellStyle name="40% - 강조색4 12 2 2 2 2 2 2 2" xfId="44194" xr:uid="{8FB3521A-514B-4533-85F6-0196E69CAC8B}"/>
    <cellStyle name="40% - 강조색4 12 2 2 2 2 2 3" xfId="33174" xr:uid="{EB926FD2-AD19-4808-8D2B-0EDB29A27FCD}"/>
    <cellStyle name="40% - 강조색4 12 2 2 2 2 3" xfId="16635" xr:uid="{BD48E3DA-F8D8-46FE-93E4-0B5A16DCF291}"/>
    <cellStyle name="40% - 강조색4 12 2 2 2 2 3 2" xfId="38684" xr:uid="{C6F7A98A-A8CC-494A-A1FB-0648167E3101}"/>
    <cellStyle name="40% - 강조색4 12 2 2 2 2 4" xfId="27664" xr:uid="{CE51EC89-3D0A-4509-A9AD-86F5CE938535}"/>
    <cellStyle name="40% - 강조색4 12 2 2 2 2 5" xfId="53822" xr:uid="{C8968C2F-5362-49F1-8779-4030BE73AF38}"/>
    <cellStyle name="40% - 강조색4 12 2 2 2 3" xfId="8361" xr:uid="{ABCFF90F-7521-4133-A594-8BBAC188ABA2}"/>
    <cellStyle name="40% - 강조색4 12 2 2 2 3 2" xfId="19390" xr:uid="{C27DC030-0A77-409B-91A7-177EDA5EBE03}"/>
    <cellStyle name="40% - 강조색4 12 2 2 2 3 2 2" xfId="41439" xr:uid="{6F3EC7DA-C90E-45D5-A3A6-0C2F7436B407}"/>
    <cellStyle name="40% - 강조색4 12 2 2 2 3 3" xfId="30419" xr:uid="{6D53A235-F0E5-4CCF-BB71-F61AF24C7519}"/>
    <cellStyle name="40% - 강조색4 12 2 2 2 4" xfId="13880" xr:uid="{F412F633-D3C3-4941-9F16-25C397990EAB}"/>
    <cellStyle name="40% - 강조색4 12 2 2 2 4 2" xfId="35929" xr:uid="{6C808612-37C9-4A4C-8060-4B76D0FC7BB0}"/>
    <cellStyle name="40% - 강조색4 12 2 2 2 5" xfId="24909" xr:uid="{F54E841B-5637-48AA-BFB8-86B33F9DEE33}"/>
    <cellStyle name="40% - 강조색4 12 2 2 2 6" xfId="51067" xr:uid="{23022130-55E2-4BCC-8570-DEAA5FE7E717}"/>
    <cellStyle name="40% - 강조색4 12 2 2 3" xfId="4214" xr:uid="{2C3B7558-612B-47B6-B774-888B76F56E04}"/>
    <cellStyle name="40% - 강조색4 12 2 2 3 2" xfId="9740" xr:uid="{CDE71048-805A-4C1A-94F2-4B856791A82D}"/>
    <cellStyle name="40% - 강조색4 12 2 2 3 2 2" xfId="20769" xr:uid="{0B980D1F-FF4A-48C3-83F4-824EBA142585}"/>
    <cellStyle name="40% - 강조색4 12 2 2 3 2 2 2" xfId="42818" xr:uid="{F03876E9-5036-4428-B17B-A90E385228C3}"/>
    <cellStyle name="40% - 강조색4 12 2 2 3 2 3" xfId="31798" xr:uid="{1C8C576A-4394-44E0-8DB2-CD064E7BA757}"/>
    <cellStyle name="40% - 강조색4 12 2 2 3 3" xfId="15259" xr:uid="{3C13DBB2-878F-4D3A-8595-F4B3B78861F5}"/>
    <cellStyle name="40% - 강조색4 12 2 2 3 3 2" xfId="37308" xr:uid="{C5887052-379D-4991-BCA2-41AD71145512}"/>
    <cellStyle name="40% - 강조색4 12 2 2 3 4" xfId="26288" xr:uid="{EA67E8A4-E6DE-4ED3-8C41-65F1A4E928E7}"/>
    <cellStyle name="40% - 강조색4 12 2 2 3 5" xfId="52446" xr:uid="{F679E904-B21B-4E70-A183-492D5C37B968}"/>
    <cellStyle name="40% - 강조색4 12 2 2 4" xfId="6985" xr:uid="{3627CD80-BD83-4FFE-A846-7BE781D30C67}"/>
    <cellStyle name="40% - 강조색4 12 2 2 4 2" xfId="18014" xr:uid="{6182FACB-A93A-4556-BEBC-534972FBB13E}"/>
    <cellStyle name="40% - 강조색4 12 2 2 4 2 2" xfId="40063" xr:uid="{20086D02-DDA5-407D-A8AC-255AD5698229}"/>
    <cellStyle name="40% - 강조색4 12 2 2 4 3" xfId="29043" xr:uid="{BB622EF1-91CB-4A48-9B3A-8F1A803A893B}"/>
    <cellStyle name="40% - 강조색4 12 2 2 4 4" xfId="55199" xr:uid="{D7BC05C0-DC32-4680-B8C6-0787679C74BD}"/>
    <cellStyle name="40% - 강조색4 12 2 2 5" xfId="12504" xr:uid="{973105A4-0602-4C90-8267-B47819EA7E52}"/>
    <cellStyle name="40% - 강조색4 12 2 2 5 2" xfId="34553" xr:uid="{683B4909-022A-4C05-8002-4BB46C2B22D6}"/>
    <cellStyle name="40% - 강조색4 12 2 2 6" xfId="23533" xr:uid="{5D1DE609-21CC-4DC5-829E-62779B7AB3EF}"/>
    <cellStyle name="40% - 강조색4 12 2 2 7" xfId="49690" xr:uid="{EB13F094-6828-4216-93BE-0CEFD613FB9A}"/>
    <cellStyle name="40% - 강조색4 12 2 3" xfId="2126" xr:uid="{26004E30-DF4A-4D95-A4C2-EF9260ECFAE7}"/>
    <cellStyle name="40% - 강조색4 12 2 3 2" xfId="4902" xr:uid="{96B7A597-8B09-4231-922A-9B47C55D59B4}"/>
    <cellStyle name="40% - 강조색4 12 2 3 2 2" xfId="10428" xr:uid="{A0A065E8-6D7B-47B9-B987-46C2681F3E63}"/>
    <cellStyle name="40% - 강조색4 12 2 3 2 2 2" xfId="21457" xr:uid="{3FD00B00-47F5-46AE-9966-584F171C0D6D}"/>
    <cellStyle name="40% - 강조색4 12 2 3 2 2 2 2" xfId="43506" xr:uid="{9E290C83-89D7-4BE6-9B70-9189F3A83FEB}"/>
    <cellStyle name="40% - 강조색4 12 2 3 2 2 3" xfId="32486" xr:uid="{4F722B8C-23F9-4A1F-A322-9D411B0C1674}"/>
    <cellStyle name="40% - 강조색4 12 2 3 2 3" xfId="15947" xr:uid="{DEE46E48-B56B-421A-B1AF-6DE99839D340}"/>
    <cellStyle name="40% - 강조색4 12 2 3 2 3 2" xfId="37996" xr:uid="{7FDD644C-5E0C-468C-8764-67309A751CC8}"/>
    <cellStyle name="40% - 강조색4 12 2 3 2 4" xfId="26976" xr:uid="{8C26E828-9975-44D3-A98F-998558A47D41}"/>
    <cellStyle name="40% - 강조색4 12 2 3 2 5" xfId="53134" xr:uid="{228996A2-519E-4322-9D57-799210D5499B}"/>
    <cellStyle name="40% - 강조색4 12 2 3 3" xfId="7673" xr:uid="{4DD807F1-C070-48F1-843A-7ED59FFC8476}"/>
    <cellStyle name="40% - 강조색4 12 2 3 3 2" xfId="18702" xr:uid="{BB8C48C3-0E7B-42BE-99B2-6770F0D620B6}"/>
    <cellStyle name="40% - 강조색4 12 2 3 3 2 2" xfId="40751" xr:uid="{1E0F36BA-F2CA-490E-A1D9-0BC5CCA334C9}"/>
    <cellStyle name="40% - 강조색4 12 2 3 3 3" xfId="29731" xr:uid="{AC80420F-73EA-4146-9291-9F134C7C9E73}"/>
    <cellStyle name="40% - 강조색4 12 2 3 4" xfId="13192" xr:uid="{F53F4965-DC73-44D2-88DA-F235264BB019}"/>
    <cellStyle name="40% - 강조색4 12 2 3 4 2" xfId="35241" xr:uid="{6C28145A-B577-4DB6-A089-10B44B6F6B9F}"/>
    <cellStyle name="40% - 강조색4 12 2 3 5" xfId="24221" xr:uid="{EFE0597D-1B5A-4F20-9E23-71D28452F1C0}"/>
    <cellStyle name="40% - 강조색4 12 2 3 6" xfId="50379" xr:uid="{C0D6EE88-40AC-41F7-912D-99F0889F380C}"/>
    <cellStyle name="40% - 강조색4 12 2 4" xfId="3526" xr:uid="{4CC6637A-BD6F-483F-A122-0F97407A741E}"/>
    <cellStyle name="40% - 강조색4 12 2 4 2" xfId="9052" xr:uid="{0209765B-C4BE-4985-8973-B041273CB16B}"/>
    <cellStyle name="40% - 강조색4 12 2 4 2 2" xfId="20081" xr:uid="{A1E4A956-CC12-4864-99AF-CF96219B4EC6}"/>
    <cellStyle name="40% - 강조색4 12 2 4 2 2 2" xfId="42130" xr:uid="{E5878998-6C0D-44F1-9729-FE5A4D6CA161}"/>
    <cellStyle name="40% - 강조색4 12 2 4 2 3" xfId="31110" xr:uid="{37FBFDD9-BD1A-45FD-A566-C65A55328CFB}"/>
    <cellStyle name="40% - 강조색4 12 2 4 3" xfId="14571" xr:uid="{61F0EF39-ABF7-4D30-A9BC-7A66BF007A72}"/>
    <cellStyle name="40% - 강조색4 12 2 4 3 2" xfId="36620" xr:uid="{0F77E889-50FD-4AA4-96FC-FDBFD8091C13}"/>
    <cellStyle name="40% - 강조색4 12 2 4 4" xfId="25600" xr:uid="{3F0EF067-3208-4C05-ACE0-267ED3168113}"/>
    <cellStyle name="40% - 강조색4 12 2 4 5" xfId="51758" xr:uid="{74AB10D4-0CB0-41B2-A5B6-FF8DCD218921}"/>
    <cellStyle name="40% - 강조색4 12 2 5" xfId="6297" xr:uid="{EA9E660D-4ECC-48B2-BFA5-F9A905AFBE1E}"/>
    <cellStyle name="40% - 강조색4 12 2 5 2" xfId="17326" xr:uid="{30E2FC2F-5E06-40A0-8286-253D088BEFC7}"/>
    <cellStyle name="40% - 강조색4 12 2 5 2 2" xfId="39375" xr:uid="{50DB805B-DFFC-470F-9A17-A7624688C3FD}"/>
    <cellStyle name="40% - 강조색4 12 2 5 3" xfId="28355" xr:uid="{8F7B0810-1731-4E7C-BAE0-2562CE551649}"/>
    <cellStyle name="40% - 강조색4 12 2 5 4" xfId="54511" xr:uid="{A6DEEDF5-7C26-456F-ADCA-FA1744D25EE9}"/>
    <cellStyle name="40% - 강조색4 12 2 6" xfId="11816" xr:uid="{0474176D-896B-45BB-95DB-64F3B9AC4E3B}"/>
    <cellStyle name="40% - 강조색4 12 2 6 2" xfId="33865" xr:uid="{F982FD2D-AD78-47D7-825D-AC6F344C333C}"/>
    <cellStyle name="40% - 강조색4 12 2 7" xfId="22845" xr:uid="{203E90B0-D88E-4CE4-8389-7A411B7AB2D8}"/>
    <cellStyle name="40% - 강조색4 12 2 8" xfId="49002" xr:uid="{72224C01-41EF-4985-8C53-BC8FE8439EC7}"/>
    <cellStyle name="40% - 강조색4 12 3" xfId="1078" xr:uid="{2A2EA318-D144-402B-B882-F0DD0B21049E}"/>
    <cellStyle name="40% - 강조색4 12 3 2" xfId="2472" xr:uid="{6DC480A3-8F62-4749-A740-1F1BCB500F7B}"/>
    <cellStyle name="40% - 강조색4 12 3 2 2" xfId="5248" xr:uid="{EE38813B-E5B2-4B22-B423-84EC903326B2}"/>
    <cellStyle name="40% - 강조색4 12 3 2 2 2" xfId="10774" xr:uid="{732AEA19-CF98-46D9-B74E-94B822403CF5}"/>
    <cellStyle name="40% - 강조색4 12 3 2 2 2 2" xfId="21803" xr:uid="{02F31CB8-A833-4E76-A6EE-70FF722FF155}"/>
    <cellStyle name="40% - 강조색4 12 3 2 2 2 2 2" xfId="43852" xr:uid="{95E701DD-B8EE-4B6F-853C-008AEF900701}"/>
    <cellStyle name="40% - 강조색4 12 3 2 2 2 3" xfId="32832" xr:uid="{20CD1D9E-C688-48CD-A788-CC5E050BA051}"/>
    <cellStyle name="40% - 강조색4 12 3 2 2 3" xfId="16293" xr:uid="{6E01FF98-D908-445E-9758-4AFAA53FCF06}"/>
    <cellStyle name="40% - 강조색4 12 3 2 2 3 2" xfId="38342" xr:uid="{0BBC583B-021C-4EFC-900F-8029D0939664}"/>
    <cellStyle name="40% - 강조색4 12 3 2 2 4" xfId="27322" xr:uid="{8A3CF32A-7945-4A31-9B60-91B3593C9C8C}"/>
    <cellStyle name="40% - 강조색4 12 3 2 2 5" xfId="53480" xr:uid="{205E1170-C71A-4367-9C4E-9352B1ACB674}"/>
    <cellStyle name="40% - 강조색4 12 3 2 3" xfId="8019" xr:uid="{A4122FFA-56CF-43C6-B83F-D7E769ADBEE4}"/>
    <cellStyle name="40% - 강조색4 12 3 2 3 2" xfId="19048" xr:uid="{C4C25681-A327-4116-ADFD-64CFF6387352}"/>
    <cellStyle name="40% - 강조색4 12 3 2 3 2 2" xfId="41097" xr:uid="{C5088C06-41C1-48C1-949C-34F705ABF313}"/>
    <cellStyle name="40% - 강조색4 12 3 2 3 3" xfId="30077" xr:uid="{51F0080E-19F5-4A95-8852-D3DF71BB21BD}"/>
    <cellStyle name="40% - 강조색4 12 3 2 4" xfId="13538" xr:uid="{FDB1986F-68DC-4C02-B8B8-8E6B6D3EB867}"/>
    <cellStyle name="40% - 강조색4 12 3 2 4 2" xfId="35587" xr:uid="{0F4623EB-4925-43F3-9BB2-CC5D4F9B46A8}"/>
    <cellStyle name="40% - 강조색4 12 3 2 5" xfId="24567" xr:uid="{219D5BDD-7F55-4C89-B8A7-C07B2F996E5A}"/>
    <cellStyle name="40% - 강조색4 12 3 2 6" xfId="50725" xr:uid="{089BBD71-65B8-43D3-B6F7-56D68AD243E6}"/>
    <cellStyle name="40% - 강조색4 12 3 3" xfId="3872" xr:uid="{39D716FA-CEAD-43B5-83E2-889CCAC3F3C1}"/>
    <cellStyle name="40% - 강조색4 12 3 3 2" xfId="9398" xr:uid="{76FBD9CC-1B24-4075-BA5B-E03C2E98CC93}"/>
    <cellStyle name="40% - 강조색4 12 3 3 2 2" xfId="20427" xr:uid="{19D08FC0-E484-4B21-A393-1583D39E8D90}"/>
    <cellStyle name="40% - 강조색4 12 3 3 2 2 2" xfId="42476" xr:uid="{F2A5EFB6-E345-4045-8416-2907AB7CA96F}"/>
    <cellStyle name="40% - 강조색4 12 3 3 2 3" xfId="31456" xr:uid="{F9768973-C3D3-46E7-AE1E-E41D22AEA8AF}"/>
    <cellStyle name="40% - 강조색4 12 3 3 3" xfId="14917" xr:uid="{DB6538B8-AB85-4CE6-9C9E-25003B7BD9DF}"/>
    <cellStyle name="40% - 강조색4 12 3 3 3 2" xfId="36966" xr:uid="{F7A40D4A-6BD5-4FA9-8982-2DBEA2A38EC7}"/>
    <cellStyle name="40% - 강조색4 12 3 3 4" xfId="25946" xr:uid="{467821A4-731B-49DE-8A46-62E1CBA6C0C0}"/>
    <cellStyle name="40% - 강조색4 12 3 3 5" xfId="52104" xr:uid="{EC2DF7FF-1101-4B53-BE60-43D7DC8AA1E0}"/>
    <cellStyle name="40% - 강조색4 12 3 4" xfId="6643" xr:uid="{220FAF33-C2B1-42BB-996A-4F85EE65D147}"/>
    <cellStyle name="40% - 강조색4 12 3 4 2" xfId="17672" xr:uid="{537A101C-8375-4B21-BA6D-07C2B105411B}"/>
    <cellStyle name="40% - 강조색4 12 3 4 2 2" xfId="39721" xr:uid="{187E7BAB-BB04-4804-9AF1-33A3B47027DF}"/>
    <cellStyle name="40% - 강조색4 12 3 4 3" xfId="28701" xr:uid="{E3B9B67D-A6E6-4E23-AA52-4B3CF473F0ED}"/>
    <cellStyle name="40% - 강조색4 12 3 4 4" xfId="54857" xr:uid="{CF2F4C6C-9F34-4B82-9340-71BE43AE558A}"/>
    <cellStyle name="40% - 강조색4 12 3 5" xfId="12162" xr:uid="{1C07F4A9-4DC3-4881-9596-1FDF2618ADBB}"/>
    <cellStyle name="40% - 강조색4 12 3 5 2" xfId="34211" xr:uid="{2F5DAA29-C9E1-4F02-9481-001F1E5F58E5}"/>
    <cellStyle name="40% - 강조색4 12 3 6" xfId="23191" xr:uid="{9D274B89-173B-4BB4-A60B-D259D0F1EDB0}"/>
    <cellStyle name="40% - 강조색4 12 3 7" xfId="49348" xr:uid="{0AA405FA-8154-4DD9-87AE-332F2024E7A9}"/>
    <cellStyle name="40% - 강조색4 12 4" xfId="1784" xr:uid="{90C0507A-118D-4ECE-B289-E2FA97480615}"/>
    <cellStyle name="40% - 강조색4 12 4 2" xfId="4560" xr:uid="{51322B70-A7F5-42A5-82D0-0B959DF33B44}"/>
    <cellStyle name="40% - 강조색4 12 4 2 2" xfId="10086" xr:uid="{B644DCA6-6564-455E-B2A2-34809C4C5A68}"/>
    <cellStyle name="40% - 강조색4 12 4 2 2 2" xfId="21115" xr:uid="{573D5433-8F22-494E-B5BC-F4446D3A15A4}"/>
    <cellStyle name="40% - 강조색4 12 4 2 2 2 2" xfId="43164" xr:uid="{730D1FA8-F16A-4636-8F5E-43905D47BB10}"/>
    <cellStyle name="40% - 강조색4 12 4 2 2 3" xfId="32144" xr:uid="{6BC6DBE9-9241-405C-9803-97C502721873}"/>
    <cellStyle name="40% - 강조색4 12 4 2 3" xfId="15605" xr:uid="{E9821FDE-2813-4B82-8954-D2B6490FA9E9}"/>
    <cellStyle name="40% - 강조색4 12 4 2 3 2" xfId="37654" xr:uid="{04EF9F1D-7DAF-4175-BFA7-D3DE06CE4B40}"/>
    <cellStyle name="40% - 강조색4 12 4 2 4" xfId="26634" xr:uid="{E3851E4C-EAA1-4B08-8CE6-0064AA777BF5}"/>
    <cellStyle name="40% - 강조색4 12 4 2 5" xfId="52792" xr:uid="{6F8D1561-FFF1-4EAF-BAF1-9C5D183F55F1}"/>
    <cellStyle name="40% - 강조색4 12 4 3" xfId="7331" xr:uid="{761F1FEC-0A34-43E0-9825-D14A6E5B78FD}"/>
    <cellStyle name="40% - 강조색4 12 4 3 2" xfId="18360" xr:uid="{285ECEFA-8336-4813-90BC-E3427A0B7103}"/>
    <cellStyle name="40% - 강조색4 12 4 3 2 2" xfId="40409" xr:uid="{34164B23-3A75-42BF-8276-7BAED9FA6EF6}"/>
    <cellStyle name="40% - 강조색4 12 4 3 3" xfId="29389" xr:uid="{1DA9C977-21DE-4F50-9C37-03E4457CE201}"/>
    <cellStyle name="40% - 강조색4 12 4 4" xfId="12850" xr:uid="{1E1F9E05-DB22-461D-B8EA-746DECCA01B2}"/>
    <cellStyle name="40% - 강조색4 12 4 4 2" xfId="34899" xr:uid="{6DD79EFA-08E3-43A3-B7E1-1B800FB1381B}"/>
    <cellStyle name="40% - 강조색4 12 4 5" xfId="23879" xr:uid="{78F372FF-77B1-4456-920D-C4FA097DC1B9}"/>
    <cellStyle name="40% - 강조색4 12 4 6" xfId="50037" xr:uid="{68458B5D-98F2-4755-B6FB-ECE9D8DF58B7}"/>
    <cellStyle name="40% - 강조색4 12 5" xfId="3184" xr:uid="{5F60AE13-2372-4FA2-BBB8-CB70DF086F2B}"/>
    <cellStyle name="40% - 강조색4 12 5 2" xfId="8710" xr:uid="{6A4F5953-7F3C-4786-ABCB-5D69506C1BD8}"/>
    <cellStyle name="40% - 강조색4 12 5 2 2" xfId="19739" xr:uid="{4C7C23D6-4C3A-4C82-BA26-8A73244EC75D}"/>
    <cellStyle name="40% - 강조색4 12 5 2 2 2" xfId="41788" xr:uid="{D1D27A8D-D7B0-4329-B78B-0EBFE8F01101}"/>
    <cellStyle name="40% - 강조색4 12 5 2 3" xfId="30768" xr:uid="{2433A2D9-09EC-47A3-841A-585DF3921FFA}"/>
    <cellStyle name="40% - 강조색4 12 5 3" xfId="14229" xr:uid="{E02B125B-3644-44AA-9045-EE50964A1BD9}"/>
    <cellStyle name="40% - 강조색4 12 5 3 2" xfId="36278" xr:uid="{D9F90C74-14CB-4BD8-9833-7419F78CA758}"/>
    <cellStyle name="40% - 강조색4 12 5 4" xfId="25258" xr:uid="{8F0A0FB5-58F1-48E5-BD81-6D7B8D40F5A0}"/>
    <cellStyle name="40% - 강조색4 12 5 5" xfId="51416" xr:uid="{508DFD8E-55AF-4210-B622-1EB813120732}"/>
    <cellStyle name="40% - 강조색4 12 6" xfId="5955" xr:uid="{27581B7A-3F1F-46A6-BD52-B7677CCB983D}"/>
    <cellStyle name="40% - 강조색4 12 6 2" xfId="16984" xr:uid="{635A9501-FF91-4594-979C-BEEE4D755F55}"/>
    <cellStyle name="40% - 강조색4 12 6 2 2" xfId="39033" xr:uid="{FA47A11C-BACE-4ECC-95FF-6652B910D1CF}"/>
    <cellStyle name="40% - 강조색4 12 6 3" xfId="28013" xr:uid="{4386C6E7-73DD-49FD-B90C-C9C44FD9D944}"/>
    <cellStyle name="40% - 강조색4 12 6 4" xfId="54170" xr:uid="{9AC2637F-AB1C-4121-9A3F-22C97D189ECD}"/>
    <cellStyle name="40% - 강조색4 12 7" xfId="11474" xr:uid="{1D6E1902-ECEA-4CCA-8999-DDEC8EEE5F21}"/>
    <cellStyle name="40% - 강조색4 12 7 2" xfId="33523" xr:uid="{0551A023-D87A-4649-A113-8CAE9A506C27}"/>
    <cellStyle name="40% - 강조색4 12 8" xfId="22503" xr:uid="{ACF2B00C-A7AD-45EB-A478-4362CE462051}"/>
    <cellStyle name="40% - 강조색4 12 9" xfId="48661" xr:uid="{108C28CB-938E-4CF7-95DE-0428686D8153}"/>
    <cellStyle name="40% - 강조색4 13" xfId="336" xr:uid="{00000000-0005-0000-0000-0000AE010000}"/>
    <cellStyle name="40% - 강조색4 13 2" xfId="696" xr:uid="{00000000-0005-0000-0000-0000AF010000}"/>
    <cellStyle name="40% - 강조색4 13 2 2" xfId="1433" xr:uid="{C75AC65B-9F1D-4A74-B251-5EE64A21D51E}"/>
    <cellStyle name="40% - 강조색4 13 2 2 2" xfId="2827" xr:uid="{D364173B-0991-4880-9412-9452CA9A9B34}"/>
    <cellStyle name="40% - 강조색4 13 2 2 2 2" xfId="5603" xr:uid="{8D888E31-7A90-4FD3-8812-51B862684739}"/>
    <cellStyle name="40% - 강조색4 13 2 2 2 2 2" xfId="11129" xr:uid="{32B92037-563A-49A2-B1A5-674CC1B680EF}"/>
    <cellStyle name="40% - 강조색4 13 2 2 2 2 2 2" xfId="22158" xr:uid="{7BAFD62A-DBF9-4638-A597-58D652B87255}"/>
    <cellStyle name="40% - 강조색4 13 2 2 2 2 2 2 2" xfId="44207" xr:uid="{C49AB0E5-016D-4EB7-847D-12C68E4101EB}"/>
    <cellStyle name="40% - 강조색4 13 2 2 2 2 2 3" xfId="33187" xr:uid="{75F4D26A-7D4A-4951-BFF7-8208F1F13AC9}"/>
    <cellStyle name="40% - 강조색4 13 2 2 2 2 3" xfId="16648" xr:uid="{9E7D4E03-ACCE-45C4-B0C5-638C0C92E881}"/>
    <cellStyle name="40% - 강조색4 13 2 2 2 2 3 2" xfId="38697" xr:uid="{9411FDAA-4F1A-4100-9A8C-019400C2467E}"/>
    <cellStyle name="40% - 강조색4 13 2 2 2 2 4" xfId="27677" xr:uid="{40833AEC-23D2-4707-B745-ED3D042BDB54}"/>
    <cellStyle name="40% - 강조색4 13 2 2 2 2 5" xfId="53835" xr:uid="{B3D37559-7C7D-4CFD-9DB3-EB4DA34A029E}"/>
    <cellStyle name="40% - 강조색4 13 2 2 2 3" xfId="8374" xr:uid="{FE5A1B52-2207-4727-92F6-43CA6CB123AA}"/>
    <cellStyle name="40% - 강조색4 13 2 2 2 3 2" xfId="19403" xr:uid="{68C918CC-F4DE-4903-B32C-633955FD379D}"/>
    <cellStyle name="40% - 강조색4 13 2 2 2 3 2 2" xfId="41452" xr:uid="{F640DA4A-1BE3-4275-9E86-100404FE0B8C}"/>
    <cellStyle name="40% - 강조색4 13 2 2 2 3 3" xfId="30432" xr:uid="{A194DE98-B0B4-4AF4-8944-62EEF42C129C}"/>
    <cellStyle name="40% - 강조색4 13 2 2 2 4" xfId="13893" xr:uid="{896A5B3C-B2E3-477F-8A2C-F426B9382814}"/>
    <cellStyle name="40% - 강조색4 13 2 2 2 4 2" xfId="35942" xr:uid="{A5E01A25-5D91-49C6-9ACC-2D65C7681FC7}"/>
    <cellStyle name="40% - 강조색4 13 2 2 2 5" xfId="24922" xr:uid="{C027F0BD-171A-48B3-9D38-80FE6E818874}"/>
    <cellStyle name="40% - 강조색4 13 2 2 2 6" xfId="51080" xr:uid="{FFF74F93-0FDF-4BF5-8413-BAEAC084025F}"/>
    <cellStyle name="40% - 강조색4 13 2 2 3" xfId="4227" xr:uid="{71E25E38-20D6-418A-8AB5-1816277F5E0B}"/>
    <cellStyle name="40% - 강조색4 13 2 2 3 2" xfId="9753" xr:uid="{CE4DBB41-45EE-4BC1-8FEC-7F72B71AB7C0}"/>
    <cellStyle name="40% - 강조색4 13 2 2 3 2 2" xfId="20782" xr:uid="{C7F110B1-0560-4E79-A477-056EAFB98EBA}"/>
    <cellStyle name="40% - 강조색4 13 2 2 3 2 2 2" xfId="42831" xr:uid="{C4D2A47B-1CC8-49CD-AA8A-337FDB397917}"/>
    <cellStyle name="40% - 강조색4 13 2 2 3 2 3" xfId="31811" xr:uid="{0F985FF9-53C9-4A32-B459-770B6222519F}"/>
    <cellStyle name="40% - 강조색4 13 2 2 3 3" xfId="15272" xr:uid="{923BA115-E3FC-4067-8752-A0CCFD17FBF5}"/>
    <cellStyle name="40% - 강조색4 13 2 2 3 3 2" xfId="37321" xr:uid="{315407F3-0AD9-4AB9-B84A-274BAAA21642}"/>
    <cellStyle name="40% - 강조색4 13 2 2 3 4" xfId="26301" xr:uid="{6239F12E-22B8-4A12-8C32-CDF33DACC415}"/>
    <cellStyle name="40% - 강조색4 13 2 2 3 5" xfId="52459" xr:uid="{31267325-AB8D-4695-9149-6EB93DB2A87D}"/>
    <cellStyle name="40% - 강조색4 13 2 2 4" xfId="6998" xr:uid="{A0F987B2-34C5-4D78-A595-359634081CE6}"/>
    <cellStyle name="40% - 강조색4 13 2 2 4 2" xfId="18027" xr:uid="{30BE1F2C-E2DD-4AAC-BFC8-7FAED0AD4AA6}"/>
    <cellStyle name="40% - 강조색4 13 2 2 4 2 2" xfId="40076" xr:uid="{58A335BA-86AD-4D57-982E-86F4596009B3}"/>
    <cellStyle name="40% - 강조색4 13 2 2 4 3" xfId="29056" xr:uid="{706C00E1-5589-4F06-B333-939A4E4FA5C9}"/>
    <cellStyle name="40% - 강조색4 13 2 2 4 4" xfId="55212" xr:uid="{7DE42800-A7D4-424D-9C56-7AF7DED105C8}"/>
    <cellStyle name="40% - 강조색4 13 2 2 5" xfId="12517" xr:uid="{03F390ED-CC96-436E-9B1B-8D761E80FD88}"/>
    <cellStyle name="40% - 강조색4 13 2 2 5 2" xfId="34566" xr:uid="{15B62C0D-AADD-4DFF-ABC8-DD615D80ED4C}"/>
    <cellStyle name="40% - 강조색4 13 2 2 6" xfId="23546" xr:uid="{DF56C252-DDC0-4F28-B970-49C93B43C19D}"/>
    <cellStyle name="40% - 강조색4 13 2 2 7" xfId="49703" xr:uid="{3701D62E-C2B3-49DE-A561-0D378A5C08C7}"/>
    <cellStyle name="40% - 강조색4 13 2 3" xfId="2139" xr:uid="{EF345A44-FE6F-40B7-8B12-8BFAAEC5719B}"/>
    <cellStyle name="40% - 강조색4 13 2 3 2" xfId="4915" xr:uid="{ABC8F89C-9AF0-4C76-942C-649974904A43}"/>
    <cellStyle name="40% - 강조색4 13 2 3 2 2" xfId="10441" xr:uid="{A09194AA-D2D5-4B31-BCCF-CB8F87BC51F8}"/>
    <cellStyle name="40% - 강조색4 13 2 3 2 2 2" xfId="21470" xr:uid="{A7BFADD1-7B28-4893-8A48-710115056041}"/>
    <cellStyle name="40% - 강조색4 13 2 3 2 2 2 2" xfId="43519" xr:uid="{F5FC409F-32E2-4630-8FC0-90532FE1E4A1}"/>
    <cellStyle name="40% - 강조색4 13 2 3 2 2 3" xfId="32499" xr:uid="{1732384C-62B0-43FD-A7F9-11FF48E600CB}"/>
    <cellStyle name="40% - 강조색4 13 2 3 2 3" xfId="15960" xr:uid="{E9BA5B9A-48D2-428D-8908-BBC8C9CCA5ED}"/>
    <cellStyle name="40% - 강조색4 13 2 3 2 3 2" xfId="38009" xr:uid="{52FDAB3D-E8FA-4100-A196-00D839886AA1}"/>
    <cellStyle name="40% - 강조색4 13 2 3 2 4" xfId="26989" xr:uid="{05FBB4DB-2071-4CAF-8582-B591DC694966}"/>
    <cellStyle name="40% - 강조색4 13 2 3 2 5" xfId="53147" xr:uid="{65D718AF-B63E-48DD-981E-1D390F8BD389}"/>
    <cellStyle name="40% - 강조색4 13 2 3 3" xfId="7686" xr:uid="{CC1F886B-B73A-41C0-AF5C-1D16C4553276}"/>
    <cellStyle name="40% - 강조색4 13 2 3 3 2" xfId="18715" xr:uid="{20307EA6-F549-4AC9-A6D2-1E087F8D38E7}"/>
    <cellStyle name="40% - 강조색4 13 2 3 3 2 2" xfId="40764" xr:uid="{8B941E6B-5000-4513-9468-2625B0C50EA5}"/>
    <cellStyle name="40% - 강조색4 13 2 3 3 3" xfId="29744" xr:uid="{723ED416-598A-4899-BC56-DD1198FCA9D2}"/>
    <cellStyle name="40% - 강조색4 13 2 3 4" xfId="13205" xr:uid="{7B8AC40A-3D57-432E-AF90-0EDA2E7A59DA}"/>
    <cellStyle name="40% - 강조색4 13 2 3 4 2" xfId="35254" xr:uid="{A4906F3A-A473-4C64-9326-48CFA622AAA9}"/>
    <cellStyle name="40% - 강조색4 13 2 3 5" xfId="24234" xr:uid="{2D00A184-13DA-48DB-A173-A1F1012015BE}"/>
    <cellStyle name="40% - 강조색4 13 2 3 6" xfId="50392" xr:uid="{91CA09CF-D7AD-416F-9AA6-B6B02CA2F134}"/>
    <cellStyle name="40% - 강조색4 13 2 4" xfId="3539" xr:uid="{A4540348-F858-4815-80DE-0FB98665BA85}"/>
    <cellStyle name="40% - 강조색4 13 2 4 2" xfId="9065" xr:uid="{3ACA1F6D-FC1E-4838-A618-675B301C9F0E}"/>
    <cellStyle name="40% - 강조색4 13 2 4 2 2" xfId="20094" xr:uid="{0AE7697E-2EAD-4158-B214-9935AC38AB89}"/>
    <cellStyle name="40% - 강조색4 13 2 4 2 2 2" xfId="42143" xr:uid="{D2ED5B6B-A739-44C9-9864-4D16DF38432E}"/>
    <cellStyle name="40% - 강조색4 13 2 4 2 3" xfId="31123" xr:uid="{3D03ECD6-85FE-47C0-9A8B-848E1DBBBF8B}"/>
    <cellStyle name="40% - 강조색4 13 2 4 3" xfId="14584" xr:uid="{F2A4511D-8530-44C7-8252-DFADA00A41BA}"/>
    <cellStyle name="40% - 강조색4 13 2 4 3 2" xfId="36633" xr:uid="{D61E275E-0977-4AB4-8D59-0F8054704199}"/>
    <cellStyle name="40% - 강조색4 13 2 4 4" xfId="25613" xr:uid="{62AE22BA-CA72-4F46-9330-2DACB811299F}"/>
    <cellStyle name="40% - 강조색4 13 2 4 5" xfId="51771" xr:uid="{DBA11703-74B0-4A64-9C7D-73F5E9B3B9F4}"/>
    <cellStyle name="40% - 강조색4 13 2 5" xfId="6310" xr:uid="{5250C2A7-9BA1-4DC1-A178-23B6F4BE1F61}"/>
    <cellStyle name="40% - 강조색4 13 2 5 2" xfId="17339" xr:uid="{EFBA8C6F-B781-48E8-9C27-FB69F8F06C40}"/>
    <cellStyle name="40% - 강조색4 13 2 5 2 2" xfId="39388" xr:uid="{47F1B393-A29A-4B2F-B86C-24DC179132B8}"/>
    <cellStyle name="40% - 강조색4 13 2 5 3" xfId="28368" xr:uid="{C8BFA07B-2F2C-4F8D-AF8D-553DC4B9DD2A}"/>
    <cellStyle name="40% - 강조색4 13 2 5 4" xfId="54524" xr:uid="{8E0E266B-B2A6-4DAF-B2B3-36450C38542B}"/>
    <cellStyle name="40% - 강조색4 13 2 6" xfId="11829" xr:uid="{4B45B712-B0CF-4C6C-B594-D6EB3EC80723}"/>
    <cellStyle name="40% - 강조색4 13 2 6 2" xfId="33878" xr:uid="{0878F5A5-4195-407E-BB68-37FD95EA1193}"/>
    <cellStyle name="40% - 강조색4 13 2 7" xfId="22858" xr:uid="{31E19EA2-BD64-4FB5-98A9-E1AFE42D4FCC}"/>
    <cellStyle name="40% - 강조색4 13 2 8" xfId="49015" xr:uid="{254ACD05-4C48-40C9-95A4-87A58E4A4214}"/>
    <cellStyle name="40% - 강조색4 13 3" xfId="1091" xr:uid="{76354154-5734-4AEA-922A-26B1B41E2DB9}"/>
    <cellStyle name="40% - 강조색4 13 3 2" xfId="2485" xr:uid="{3062E892-A7F6-4DD9-A938-5CC76854CAA5}"/>
    <cellStyle name="40% - 강조색4 13 3 2 2" xfId="5261" xr:uid="{B5AA468A-35D5-492E-BAFC-EDE7D5B1A4D8}"/>
    <cellStyle name="40% - 강조색4 13 3 2 2 2" xfId="10787" xr:uid="{81BB10B5-EAFB-4BBA-AC21-30B379A52996}"/>
    <cellStyle name="40% - 강조색4 13 3 2 2 2 2" xfId="21816" xr:uid="{144F7D65-BF7F-4667-9F29-7439211FC5D0}"/>
    <cellStyle name="40% - 강조색4 13 3 2 2 2 2 2" xfId="43865" xr:uid="{F050E0BF-5DA7-469D-B49D-6DD1C670D161}"/>
    <cellStyle name="40% - 강조색4 13 3 2 2 2 3" xfId="32845" xr:uid="{4398E9F0-B2C7-4475-9F31-BCAC785F4C26}"/>
    <cellStyle name="40% - 강조색4 13 3 2 2 3" xfId="16306" xr:uid="{EFCCB53C-D129-4617-9075-E0B023CD9C39}"/>
    <cellStyle name="40% - 강조색4 13 3 2 2 3 2" xfId="38355" xr:uid="{C423EB62-5F3D-40B9-8547-3A1AFC7F9CA0}"/>
    <cellStyle name="40% - 강조색4 13 3 2 2 4" xfId="27335" xr:uid="{FB27188D-6135-43ED-9C1F-C0BB1501972C}"/>
    <cellStyle name="40% - 강조색4 13 3 2 2 5" xfId="53493" xr:uid="{66A4F2B9-4405-4BD8-B307-92AAF3F39578}"/>
    <cellStyle name="40% - 강조색4 13 3 2 3" xfId="8032" xr:uid="{8D58AECB-986A-4879-BE82-B6981D4B104E}"/>
    <cellStyle name="40% - 강조색4 13 3 2 3 2" xfId="19061" xr:uid="{E620AD3E-BA65-4E05-968D-83FBB474D52F}"/>
    <cellStyle name="40% - 강조색4 13 3 2 3 2 2" xfId="41110" xr:uid="{425F7B61-CBE5-4AF8-8645-25D3E5D7FB06}"/>
    <cellStyle name="40% - 강조색4 13 3 2 3 3" xfId="30090" xr:uid="{DECFE86B-15AA-4ECE-8AAF-7E8F52501E73}"/>
    <cellStyle name="40% - 강조색4 13 3 2 4" xfId="13551" xr:uid="{7576B78D-2FA6-4F2F-A8E4-5370B2BAD380}"/>
    <cellStyle name="40% - 강조색4 13 3 2 4 2" xfId="35600" xr:uid="{F8899890-B2F9-494F-AB58-54131CAB2B1E}"/>
    <cellStyle name="40% - 강조색4 13 3 2 5" xfId="24580" xr:uid="{91B74CCE-D82C-40EA-9CFF-9966FBB554DD}"/>
    <cellStyle name="40% - 강조색4 13 3 2 6" xfId="50738" xr:uid="{677B49EB-BD87-44E0-B5F9-79E3B09C5687}"/>
    <cellStyle name="40% - 강조색4 13 3 3" xfId="3885" xr:uid="{EDDAAB2C-AF49-4AB5-9DAB-987199EC592A}"/>
    <cellStyle name="40% - 강조색4 13 3 3 2" xfId="9411" xr:uid="{AF7477FA-090F-4D3B-903B-119344C5587A}"/>
    <cellStyle name="40% - 강조색4 13 3 3 2 2" xfId="20440" xr:uid="{7A2E6788-5EB7-4069-BF06-4677AA12FCC4}"/>
    <cellStyle name="40% - 강조색4 13 3 3 2 2 2" xfId="42489" xr:uid="{4952B3AB-AA49-48E3-A61C-34045F9EA6EF}"/>
    <cellStyle name="40% - 강조색4 13 3 3 2 3" xfId="31469" xr:uid="{B61C1212-0F0D-4546-AD69-6122544AE8DB}"/>
    <cellStyle name="40% - 강조색4 13 3 3 3" xfId="14930" xr:uid="{0C16E5C0-B593-41B7-9330-2D93D3C10CCA}"/>
    <cellStyle name="40% - 강조색4 13 3 3 3 2" xfId="36979" xr:uid="{51C4E42F-CABA-43C4-AE1A-2056AE72A915}"/>
    <cellStyle name="40% - 강조색4 13 3 3 4" xfId="25959" xr:uid="{70365FD6-95F5-4477-BC5C-CD4228944C2C}"/>
    <cellStyle name="40% - 강조색4 13 3 3 5" xfId="52117" xr:uid="{D91FA65A-35C7-4DEE-B503-FD8263278E41}"/>
    <cellStyle name="40% - 강조색4 13 3 4" xfId="6656" xr:uid="{E39FDFB6-FA79-492F-A08B-0F0E07A73CF5}"/>
    <cellStyle name="40% - 강조색4 13 3 4 2" xfId="17685" xr:uid="{CDCEC8B2-5C0F-43DB-A1A5-1BCBB528E553}"/>
    <cellStyle name="40% - 강조색4 13 3 4 2 2" xfId="39734" xr:uid="{48017E28-5E5B-4559-BAEE-62742AD4DD7E}"/>
    <cellStyle name="40% - 강조색4 13 3 4 3" xfId="28714" xr:uid="{E5F720ED-9C54-4E24-996A-E623502B8928}"/>
    <cellStyle name="40% - 강조색4 13 3 4 4" xfId="54870" xr:uid="{D51878E2-C83F-4E5B-8883-9591B9930D20}"/>
    <cellStyle name="40% - 강조색4 13 3 5" xfId="12175" xr:uid="{21385AD8-3380-488B-AE92-2CA29532574A}"/>
    <cellStyle name="40% - 강조색4 13 3 5 2" xfId="34224" xr:uid="{13BA9C6E-5AD5-4CEA-9746-65E785FCE206}"/>
    <cellStyle name="40% - 강조색4 13 3 6" xfId="23204" xr:uid="{52A2E202-BF67-41C6-B97D-D88E4CB5C1C2}"/>
    <cellStyle name="40% - 강조색4 13 3 7" xfId="49361" xr:uid="{EE7D585D-4ED3-46E4-8D37-689DDF7DC3C6}"/>
    <cellStyle name="40% - 강조색4 13 4" xfId="1797" xr:uid="{C0C18516-8EDC-4D64-8510-E6A59F54B197}"/>
    <cellStyle name="40% - 강조색4 13 4 2" xfId="4573" xr:uid="{5771C66F-7788-477A-B41E-780A7B313936}"/>
    <cellStyle name="40% - 강조색4 13 4 2 2" xfId="10099" xr:uid="{982CB514-1D7B-4471-83F7-3E4EE0832D2A}"/>
    <cellStyle name="40% - 강조색4 13 4 2 2 2" xfId="21128" xr:uid="{BCB0D29D-87BD-4833-BCE4-9A50725FE412}"/>
    <cellStyle name="40% - 강조색4 13 4 2 2 2 2" xfId="43177" xr:uid="{643B9B3D-3BCD-4B64-AAF5-201776992DCD}"/>
    <cellStyle name="40% - 강조색4 13 4 2 2 3" xfId="32157" xr:uid="{BD944425-9E18-4D9F-BB38-1DE2EC4873DB}"/>
    <cellStyle name="40% - 강조색4 13 4 2 3" xfId="15618" xr:uid="{ABB4F72C-8319-4F01-8D92-2C3CCC16855A}"/>
    <cellStyle name="40% - 강조색4 13 4 2 3 2" xfId="37667" xr:uid="{30F24EF6-D2E3-4F58-A1AA-A7E99FB662EF}"/>
    <cellStyle name="40% - 강조색4 13 4 2 4" xfId="26647" xr:uid="{6A4B4F68-3019-49BA-A30A-303CD5442524}"/>
    <cellStyle name="40% - 강조색4 13 4 2 5" xfId="52805" xr:uid="{47F022E4-4D42-4F9B-9DB3-F2DE0387C7B4}"/>
    <cellStyle name="40% - 강조색4 13 4 3" xfId="7344" xr:uid="{EC1A6DD7-1041-4479-83B4-FC1111BB5058}"/>
    <cellStyle name="40% - 강조색4 13 4 3 2" xfId="18373" xr:uid="{1485FA2C-C69C-4A78-80CA-44E020F10256}"/>
    <cellStyle name="40% - 강조색4 13 4 3 2 2" xfId="40422" xr:uid="{D20C754B-65D4-4B4B-A5A4-8AAB2EA77C49}"/>
    <cellStyle name="40% - 강조색4 13 4 3 3" xfId="29402" xr:uid="{6BAF7626-4EFB-4805-82BC-4BD36E0D7CB3}"/>
    <cellStyle name="40% - 강조색4 13 4 4" xfId="12863" xr:uid="{ABDFCF4E-052A-4A4B-8C40-34409869FA38}"/>
    <cellStyle name="40% - 강조색4 13 4 4 2" xfId="34912" xr:uid="{6A8EBB37-E58A-4C9A-88BB-104AFC906855}"/>
    <cellStyle name="40% - 강조색4 13 4 5" xfId="23892" xr:uid="{AD33C891-2162-485B-A550-379B23DCF747}"/>
    <cellStyle name="40% - 강조색4 13 4 6" xfId="50050" xr:uid="{94DF990E-AF89-4E62-B33A-EB033FF5AA39}"/>
    <cellStyle name="40% - 강조색4 13 5" xfId="3197" xr:uid="{1C5483B1-417D-4AE6-A44D-4E0224AB4E49}"/>
    <cellStyle name="40% - 강조색4 13 5 2" xfId="8723" xr:uid="{AB79C34B-EB2D-4799-B68E-B675594789E4}"/>
    <cellStyle name="40% - 강조색4 13 5 2 2" xfId="19752" xr:uid="{D53AB104-7129-4640-A0E2-6AE5070BC7C0}"/>
    <cellStyle name="40% - 강조색4 13 5 2 2 2" xfId="41801" xr:uid="{3C64542C-AF24-4BE1-995A-3104CF27F26E}"/>
    <cellStyle name="40% - 강조색4 13 5 2 3" xfId="30781" xr:uid="{FDA87642-C997-4F05-8E0F-22839A173D0C}"/>
    <cellStyle name="40% - 강조색4 13 5 3" xfId="14242" xr:uid="{7EDA2F3A-D8C0-46D5-BEF7-12435C6362D5}"/>
    <cellStyle name="40% - 강조색4 13 5 3 2" xfId="36291" xr:uid="{3E903F99-56C4-4FF4-A9FC-CEDD2EEEE756}"/>
    <cellStyle name="40% - 강조색4 13 5 4" xfId="25271" xr:uid="{A28A96FF-47C2-4C25-B6F1-F80C4D220D5B}"/>
    <cellStyle name="40% - 강조색4 13 5 5" xfId="51429" xr:uid="{182C2CFF-F855-472F-81E3-91463E1D719C}"/>
    <cellStyle name="40% - 강조색4 13 6" xfId="5968" xr:uid="{9EE31295-F5ED-484E-A485-4B9C1709E135}"/>
    <cellStyle name="40% - 강조색4 13 6 2" xfId="16997" xr:uid="{DD000E63-887D-4D11-A625-12C5E2C85011}"/>
    <cellStyle name="40% - 강조색4 13 6 2 2" xfId="39046" xr:uid="{AB73C689-9D58-4FF1-AD49-040DC34246EC}"/>
    <cellStyle name="40% - 강조색4 13 6 3" xfId="28026" xr:uid="{64E1FC92-17D0-4AD1-9D9F-CC5E354401CC}"/>
    <cellStyle name="40% - 강조색4 13 6 4" xfId="54183" xr:uid="{280C2B0D-4183-44D0-9599-2045929DE735}"/>
    <cellStyle name="40% - 강조색4 13 7" xfId="11487" xr:uid="{87A5920B-24B1-41FD-829A-123B3884F4EB}"/>
    <cellStyle name="40% - 강조색4 13 7 2" xfId="33536" xr:uid="{0804BD00-5AC6-49A2-AF0C-64223278201D}"/>
    <cellStyle name="40% - 강조색4 13 8" xfId="22516" xr:uid="{E8109B1F-DA9D-44EC-86D4-BA46E98DCF0D}"/>
    <cellStyle name="40% - 강조색4 13 9" xfId="48674" xr:uid="{08272945-2AD0-4103-9F21-1E2FAC093FFD}"/>
    <cellStyle name="40% - 강조색4 14" xfId="364" xr:uid="{00000000-0005-0000-0000-0000B0010000}"/>
    <cellStyle name="40% - 강조색4 14 2" xfId="721" xr:uid="{00000000-0005-0000-0000-0000B1010000}"/>
    <cellStyle name="40% - 강조색4 14 2 2" xfId="1457" xr:uid="{30578E51-63F8-43AF-9A0D-F86B6DFA66FA}"/>
    <cellStyle name="40% - 강조색4 14 2 2 2" xfId="2851" xr:uid="{4101672D-7C11-4521-B8CC-C092FA021849}"/>
    <cellStyle name="40% - 강조색4 14 2 2 2 2" xfId="5627" xr:uid="{0A174073-B3DB-4C2D-A712-EF8CEDFD36B8}"/>
    <cellStyle name="40% - 강조색4 14 2 2 2 2 2" xfId="11153" xr:uid="{9F5AF428-C139-488E-9924-46F7C529F552}"/>
    <cellStyle name="40% - 강조색4 14 2 2 2 2 2 2" xfId="22182" xr:uid="{CCA757F5-2100-4581-B11B-4FB934CF07CB}"/>
    <cellStyle name="40% - 강조색4 14 2 2 2 2 2 2 2" xfId="44231" xr:uid="{D01D2B6C-EDC0-4401-8DFB-3F5492A6D0AF}"/>
    <cellStyle name="40% - 강조색4 14 2 2 2 2 2 3" xfId="33211" xr:uid="{05CCEC8C-5631-4AD7-84F8-8D91FBD3EBFF}"/>
    <cellStyle name="40% - 강조색4 14 2 2 2 2 3" xfId="16672" xr:uid="{9528FBC6-7E83-4FBD-A38C-A49590AD269F}"/>
    <cellStyle name="40% - 강조색4 14 2 2 2 2 3 2" xfId="38721" xr:uid="{7B45BA4D-1B2D-4E7C-AFF2-5414A6FC7A22}"/>
    <cellStyle name="40% - 강조색4 14 2 2 2 2 4" xfId="27701" xr:uid="{DB9DB113-96C1-491E-A5D8-46764F7D60DC}"/>
    <cellStyle name="40% - 강조색4 14 2 2 2 2 5" xfId="53859" xr:uid="{316B2D7C-1908-44F7-AD33-D56F9F507474}"/>
    <cellStyle name="40% - 강조색4 14 2 2 2 3" xfId="8398" xr:uid="{AEE68E67-8F18-43C1-AB7F-A8171C7465AF}"/>
    <cellStyle name="40% - 강조색4 14 2 2 2 3 2" xfId="19427" xr:uid="{CDA45033-9EAA-418A-A5F3-3288327E0D8B}"/>
    <cellStyle name="40% - 강조색4 14 2 2 2 3 2 2" xfId="41476" xr:uid="{6565D309-37CF-4FA1-8639-32B7C6E3D0F2}"/>
    <cellStyle name="40% - 강조색4 14 2 2 2 3 3" xfId="30456" xr:uid="{4750C5D4-D087-48C2-A3B1-C2D2249AB1A4}"/>
    <cellStyle name="40% - 강조색4 14 2 2 2 4" xfId="13917" xr:uid="{CF8BAB50-E15C-4D0E-A329-DE2ECE62D9DA}"/>
    <cellStyle name="40% - 강조색4 14 2 2 2 4 2" xfId="35966" xr:uid="{D645445C-592B-4530-9CCB-BECC16E3EB92}"/>
    <cellStyle name="40% - 강조색4 14 2 2 2 5" xfId="24946" xr:uid="{F0C58B94-22DB-4151-B885-FB4031686BED}"/>
    <cellStyle name="40% - 강조색4 14 2 2 2 6" xfId="51104" xr:uid="{AE708AC7-065B-4644-BA6C-24D7869601AC}"/>
    <cellStyle name="40% - 강조색4 14 2 2 3" xfId="4251" xr:uid="{6227E1C6-B839-472D-9BFF-9D6AF0350157}"/>
    <cellStyle name="40% - 강조색4 14 2 2 3 2" xfId="9777" xr:uid="{E7598C54-60B7-433D-89B4-002D40F87AE9}"/>
    <cellStyle name="40% - 강조색4 14 2 2 3 2 2" xfId="20806" xr:uid="{E827BFC2-B0C3-4791-956A-CF13F090C98B}"/>
    <cellStyle name="40% - 강조색4 14 2 2 3 2 2 2" xfId="42855" xr:uid="{7713426A-6D06-4F28-87D2-B62A4D875A8A}"/>
    <cellStyle name="40% - 강조색4 14 2 2 3 2 3" xfId="31835" xr:uid="{73C5EF99-F6DF-4695-B62E-594EEC416643}"/>
    <cellStyle name="40% - 강조색4 14 2 2 3 3" xfId="15296" xr:uid="{0CB198F9-F12D-41A0-A297-D6A12AF546CD}"/>
    <cellStyle name="40% - 강조색4 14 2 2 3 3 2" xfId="37345" xr:uid="{C1AFFD75-2843-4457-9DAD-8C1FEE1B5974}"/>
    <cellStyle name="40% - 강조색4 14 2 2 3 4" xfId="26325" xr:uid="{9EBC5D1F-3851-41DD-95AE-47BDFFEDA217}"/>
    <cellStyle name="40% - 강조색4 14 2 2 3 5" xfId="52483" xr:uid="{37167DBA-BB88-416D-8DA5-4D758BC32242}"/>
    <cellStyle name="40% - 강조색4 14 2 2 4" xfId="7022" xr:uid="{D45F3C0E-D1DF-4C1C-8608-D70F6103CD2B}"/>
    <cellStyle name="40% - 강조색4 14 2 2 4 2" xfId="18051" xr:uid="{9607595F-C069-49FE-9789-E3ED7E961452}"/>
    <cellStyle name="40% - 강조색4 14 2 2 4 2 2" xfId="40100" xr:uid="{863C6741-DB3F-4E59-B23D-D117E52B4590}"/>
    <cellStyle name="40% - 강조색4 14 2 2 4 3" xfId="29080" xr:uid="{021F8B71-5EF4-4B74-9D11-AADE3C14D50A}"/>
    <cellStyle name="40% - 강조색4 14 2 2 4 4" xfId="55236" xr:uid="{1565A671-C111-449A-A691-260B4EA9301C}"/>
    <cellStyle name="40% - 강조색4 14 2 2 5" xfId="12541" xr:uid="{C20AACB4-5F7A-4CA9-9FC8-8DB946036199}"/>
    <cellStyle name="40% - 강조색4 14 2 2 5 2" xfId="34590" xr:uid="{EE606B81-01A7-4675-800E-9A96FBA98905}"/>
    <cellStyle name="40% - 강조색4 14 2 2 6" xfId="23570" xr:uid="{EFE999D3-321E-4231-AB48-82EE18B5D6EA}"/>
    <cellStyle name="40% - 강조색4 14 2 2 7" xfId="49727" xr:uid="{4442C2CD-53E7-43BD-875A-A72B8BB94047}"/>
    <cellStyle name="40% - 강조색4 14 2 3" xfId="2163" xr:uid="{A0FEA511-F42B-4926-9AB3-8D7FCD743F63}"/>
    <cellStyle name="40% - 강조색4 14 2 3 2" xfId="4939" xr:uid="{4B870DDC-7FC3-447E-A82B-7B5CAAC148CF}"/>
    <cellStyle name="40% - 강조색4 14 2 3 2 2" xfId="10465" xr:uid="{0C2BBF30-FF27-4D22-8EB0-0B2195D26CD3}"/>
    <cellStyle name="40% - 강조색4 14 2 3 2 2 2" xfId="21494" xr:uid="{AF9EEF2A-69B9-4911-853F-50BC5A7DB999}"/>
    <cellStyle name="40% - 강조색4 14 2 3 2 2 2 2" xfId="43543" xr:uid="{5AE86227-79A0-4CC3-A66F-AD63C096F398}"/>
    <cellStyle name="40% - 강조색4 14 2 3 2 2 3" xfId="32523" xr:uid="{538C29B4-61A6-4442-8DE3-EF9FFA5C1D5F}"/>
    <cellStyle name="40% - 강조색4 14 2 3 2 3" xfId="15984" xr:uid="{EDA6E9DF-2EDE-4F68-920C-15914B3BC267}"/>
    <cellStyle name="40% - 강조색4 14 2 3 2 3 2" xfId="38033" xr:uid="{AD5737CD-022D-4BFA-8E48-58C621634728}"/>
    <cellStyle name="40% - 강조색4 14 2 3 2 4" xfId="27013" xr:uid="{B1CC1608-B830-4141-916B-43C76C34D644}"/>
    <cellStyle name="40% - 강조색4 14 2 3 2 5" xfId="53171" xr:uid="{883E6EB1-515F-44A6-B3F0-272DF11A9DE8}"/>
    <cellStyle name="40% - 강조색4 14 2 3 3" xfId="7710" xr:uid="{4C76786F-F0C6-4472-8D1B-83F22D45DE75}"/>
    <cellStyle name="40% - 강조색4 14 2 3 3 2" xfId="18739" xr:uid="{C1862163-C504-4A37-A9DF-6C632C3164B6}"/>
    <cellStyle name="40% - 강조색4 14 2 3 3 2 2" xfId="40788" xr:uid="{4A22929A-E9F7-4C22-A707-6A69A462BE0F}"/>
    <cellStyle name="40% - 강조색4 14 2 3 3 3" xfId="29768" xr:uid="{6EFE086E-E121-41AF-B7E9-A77CE72AEC35}"/>
    <cellStyle name="40% - 강조색4 14 2 3 4" xfId="13229" xr:uid="{56AC276B-D476-4B3A-9F04-2593E3A2ADDE}"/>
    <cellStyle name="40% - 강조색4 14 2 3 4 2" xfId="35278" xr:uid="{BA2D96E0-3DB5-4CD3-9284-FECB89A01C63}"/>
    <cellStyle name="40% - 강조색4 14 2 3 5" xfId="24258" xr:uid="{F14B5B38-A478-4571-8727-266CBF6CE692}"/>
    <cellStyle name="40% - 강조색4 14 2 3 6" xfId="50416" xr:uid="{66BAEE05-F0A5-403E-9E0F-79ED6987FEE9}"/>
    <cellStyle name="40% - 강조색4 14 2 4" xfId="3563" xr:uid="{FCB236C7-116E-46C3-ACDA-7D785B1EE208}"/>
    <cellStyle name="40% - 강조색4 14 2 4 2" xfId="9089" xr:uid="{2E7E26BA-0491-48D6-8DB9-8F499A96F847}"/>
    <cellStyle name="40% - 강조색4 14 2 4 2 2" xfId="20118" xr:uid="{D4D6CAED-C106-4B8A-904A-CDD3190792D0}"/>
    <cellStyle name="40% - 강조색4 14 2 4 2 2 2" xfId="42167" xr:uid="{91F60B9C-47E6-408B-96BC-6DA634707460}"/>
    <cellStyle name="40% - 강조색4 14 2 4 2 3" xfId="31147" xr:uid="{F05B4825-02DE-4FBF-BAC5-DC55C9A9A047}"/>
    <cellStyle name="40% - 강조색4 14 2 4 3" xfId="14608" xr:uid="{C1E3D2BB-CEDD-4B59-97D9-89348F6E4F44}"/>
    <cellStyle name="40% - 강조색4 14 2 4 3 2" xfId="36657" xr:uid="{EEF7FB24-2EB4-42FD-BC6B-8648F8A13544}"/>
    <cellStyle name="40% - 강조색4 14 2 4 4" xfId="25637" xr:uid="{718D2FF1-A5C7-451B-9A9D-069A4F8CDD2A}"/>
    <cellStyle name="40% - 강조색4 14 2 4 5" xfId="51795" xr:uid="{96C97004-AB96-47C0-8596-AD364F143623}"/>
    <cellStyle name="40% - 강조색4 14 2 5" xfId="6334" xr:uid="{FD00020E-8500-4440-97DE-80FF081BE724}"/>
    <cellStyle name="40% - 강조색4 14 2 5 2" xfId="17363" xr:uid="{0C26222A-F18D-4D9D-BEFD-A920E26629FF}"/>
    <cellStyle name="40% - 강조색4 14 2 5 2 2" xfId="39412" xr:uid="{AA55896C-2C49-47E3-B76B-3E1D253503A9}"/>
    <cellStyle name="40% - 강조색4 14 2 5 3" xfId="28392" xr:uid="{A5B08F8C-4DD9-4F41-B7E1-D18EED31386B}"/>
    <cellStyle name="40% - 강조색4 14 2 5 4" xfId="54548" xr:uid="{8CE9C711-E7F9-4E27-A107-65B7BDDC001C}"/>
    <cellStyle name="40% - 강조색4 14 2 6" xfId="11853" xr:uid="{2DDFF5DE-F809-48EA-B691-4BAE8BBB28FC}"/>
    <cellStyle name="40% - 강조색4 14 2 6 2" xfId="33902" xr:uid="{252D0BAC-754E-42AA-A46D-DF7CD67DDB17}"/>
    <cellStyle name="40% - 강조색4 14 2 7" xfId="22882" xr:uid="{6D15F5A9-3F2D-4B88-8543-F04E7BB2EF30}"/>
    <cellStyle name="40% - 강조색4 14 2 8" xfId="49039" xr:uid="{8141DBCB-313F-44FB-BFF6-358407B2E7BA}"/>
    <cellStyle name="40% - 강조색4 14 3" xfId="1115" xr:uid="{74AC7AED-0F2D-4C34-BDB8-926A91519343}"/>
    <cellStyle name="40% - 강조색4 14 3 2" xfId="2509" xr:uid="{AC0E27E6-FDF1-4CB9-A1C9-A2F089037CEA}"/>
    <cellStyle name="40% - 강조색4 14 3 2 2" xfId="5285" xr:uid="{B9067383-BCE2-431B-85ED-E457715B07CE}"/>
    <cellStyle name="40% - 강조색4 14 3 2 2 2" xfId="10811" xr:uid="{753D1199-F561-4433-9AB5-7AF2C68457BE}"/>
    <cellStyle name="40% - 강조색4 14 3 2 2 2 2" xfId="21840" xr:uid="{7E131888-9AE0-43DD-8DE1-EC937952D739}"/>
    <cellStyle name="40% - 강조색4 14 3 2 2 2 2 2" xfId="43889" xr:uid="{187EAADA-8497-410F-A335-65F361C52FFE}"/>
    <cellStyle name="40% - 강조색4 14 3 2 2 2 3" xfId="32869" xr:uid="{103201A8-D121-40C1-BA9D-823625436347}"/>
    <cellStyle name="40% - 강조색4 14 3 2 2 3" xfId="16330" xr:uid="{A12B36DE-CE3C-4F51-BAD9-1C3499D6FEF3}"/>
    <cellStyle name="40% - 강조색4 14 3 2 2 3 2" xfId="38379" xr:uid="{8BCB042C-C23C-4594-8920-FC59D9F94903}"/>
    <cellStyle name="40% - 강조색4 14 3 2 2 4" xfId="27359" xr:uid="{C2E6EAC8-8310-46E9-ADD6-E710D27AAC9B}"/>
    <cellStyle name="40% - 강조색4 14 3 2 2 5" xfId="53517" xr:uid="{BB6B521D-3B10-4DB8-B24D-6B3C31F4CFA3}"/>
    <cellStyle name="40% - 강조색4 14 3 2 3" xfId="8056" xr:uid="{50090DAD-3D7C-4C9E-A0D7-4973807A754F}"/>
    <cellStyle name="40% - 강조색4 14 3 2 3 2" xfId="19085" xr:uid="{11812A26-1A24-45D0-9D34-20E35CED1C53}"/>
    <cellStyle name="40% - 강조색4 14 3 2 3 2 2" xfId="41134" xr:uid="{E12EE9CD-D3C0-4BC3-B93C-DD05DF429FA6}"/>
    <cellStyle name="40% - 강조색4 14 3 2 3 3" xfId="30114" xr:uid="{1D7C96FC-2C07-4DFF-A25C-6EC5E5982AB3}"/>
    <cellStyle name="40% - 강조색4 14 3 2 4" xfId="13575" xr:uid="{DF0B722D-A0EC-497B-9D81-AC8F77F0F958}"/>
    <cellStyle name="40% - 강조색4 14 3 2 4 2" xfId="35624" xr:uid="{C8DA9122-1FDC-4323-84C7-349774198AE4}"/>
    <cellStyle name="40% - 강조색4 14 3 2 5" xfId="24604" xr:uid="{1DD5CF5F-C648-4C85-856E-C3112E217450}"/>
    <cellStyle name="40% - 강조색4 14 3 2 6" xfId="50762" xr:uid="{6F608539-993C-41A1-B934-9C353DB68549}"/>
    <cellStyle name="40% - 강조색4 14 3 3" xfId="3909" xr:uid="{E59AACD9-AC03-449E-B529-554EBEA1A63B}"/>
    <cellStyle name="40% - 강조색4 14 3 3 2" xfId="9435" xr:uid="{429DFE4C-1307-4C68-8E5C-13C87C88E3EF}"/>
    <cellStyle name="40% - 강조색4 14 3 3 2 2" xfId="20464" xr:uid="{A04E1C1B-EB74-4142-97B8-03FCD5297075}"/>
    <cellStyle name="40% - 강조색4 14 3 3 2 2 2" xfId="42513" xr:uid="{F78426C2-00EA-4AF7-BB88-93722F02C531}"/>
    <cellStyle name="40% - 강조색4 14 3 3 2 3" xfId="31493" xr:uid="{944E8F30-A98E-4DC5-9450-F26AA554AB66}"/>
    <cellStyle name="40% - 강조색4 14 3 3 3" xfId="14954" xr:uid="{84D47CA5-04DA-4426-84D3-32E98838F8B7}"/>
    <cellStyle name="40% - 강조색4 14 3 3 3 2" xfId="37003" xr:uid="{0D05031B-8FC5-4EFE-BFF6-AF58074124EF}"/>
    <cellStyle name="40% - 강조색4 14 3 3 4" xfId="25983" xr:uid="{88F85AAA-2AD5-4E78-A08A-005B56034BF7}"/>
    <cellStyle name="40% - 강조색4 14 3 3 5" xfId="52141" xr:uid="{7461B0F7-3C84-4C1C-9852-91C8628F110A}"/>
    <cellStyle name="40% - 강조색4 14 3 4" xfId="6680" xr:uid="{05E5BD38-7B15-4B0D-A940-00A9BA94A7CB}"/>
    <cellStyle name="40% - 강조색4 14 3 4 2" xfId="17709" xr:uid="{F82E10ED-36E0-4773-9BAD-8F88BC52BA76}"/>
    <cellStyle name="40% - 강조색4 14 3 4 2 2" xfId="39758" xr:uid="{0A92B6E8-0B12-4C17-A56D-7B348B4C2684}"/>
    <cellStyle name="40% - 강조색4 14 3 4 3" xfId="28738" xr:uid="{2F38F4D0-CF91-48F4-9405-5C2F4777192F}"/>
    <cellStyle name="40% - 강조색4 14 3 4 4" xfId="54894" xr:uid="{798B0CFC-2CF9-474E-8AA2-819D69F2781A}"/>
    <cellStyle name="40% - 강조색4 14 3 5" xfId="12199" xr:uid="{D415CAA4-B0D7-40A5-8433-7F50682A1055}"/>
    <cellStyle name="40% - 강조색4 14 3 5 2" xfId="34248" xr:uid="{676E6335-FBFA-42D0-B5CC-8AD1A494094B}"/>
    <cellStyle name="40% - 강조색4 14 3 6" xfId="23228" xr:uid="{5DD6C121-E5D9-4C0A-9083-440671EE1978}"/>
    <cellStyle name="40% - 강조색4 14 3 7" xfId="49385" xr:uid="{360888AF-0344-4C81-BB35-BF16FEB57439}"/>
    <cellStyle name="40% - 강조색4 14 4" xfId="1821" xr:uid="{72272EF6-87EC-43B9-A203-4FF4216FD8B5}"/>
    <cellStyle name="40% - 강조색4 14 4 2" xfId="4597" xr:uid="{62BD45AE-992E-48D9-9F13-95988EE452AD}"/>
    <cellStyle name="40% - 강조색4 14 4 2 2" xfId="10123" xr:uid="{A239F279-5E8B-484F-B2E4-2D0231B31148}"/>
    <cellStyle name="40% - 강조색4 14 4 2 2 2" xfId="21152" xr:uid="{CF76B297-C694-4B09-9AD5-5D3DBBC76E14}"/>
    <cellStyle name="40% - 강조색4 14 4 2 2 2 2" xfId="43201" xr:uid="{933069BE-9E63-44A7-8BFE-F20BD527C1F5}"/>
    <cellStyle name="40% - 강조색4 14 4 2 2 3" xfId="32181" xr:uid="{08A2CA96-A78C-47D5-9DB8-73175503CEA8}"/>
    <cellStyle name="40% - 강조색4 14 4 2 3" xfId="15642" xr:uid="{F43913B1-708B-4002-881B-06567273CC6F}"/>
    <cellStyle name="40% - 강조색4 14 4 2 3 2" xfId="37691" xr:uid="{EE75359A-11D7-4329-BD91-216389C5A412}"/>
    <cellStyle name="40% - 강조색4 14 4 2 4" xfId="26671" xr:uid="{43A566A3-9564-4641-98C3-FC13DA1B2D9A}"/>
    <cellStyle name="40% - 강조색4 14 4 2 5" xfId="52829" xr:uid="{108A9E4D-FBBB-43BF-9DF4-92790B8E0BEE}"/>
    <cellStyle name="40% - 강조색4 14 4 3" xfId="7368" xr:uid="{AFFB98EA-E090-4885-AD24-B9279ED18D7C}"/>
    <cellStyle name="40% - 강조색4 14 4 3 2" xfId="18397" xr:uid="{C0C32547-E289-40F9-B50D-902E7B2168EE}"/>
    <cellStyle name="40% - 강조색4 14 4 3 2 2" xfId="40446" xr:uid="{6DA9AB9B-C5A0-48E6-A399-A5AD89988FAA}"/>
    <cellStyle name="40% - 강조색4 14 4 3 3" xfId="29426" xr:uid="{AC634175-A0E3-4538-A0EC-7D7B1CCC2D42}"/>
    <cellStyle name="40% - 강조색4 14 4 4" xfId="12887" xr:uid="{3F58131D-7D64-42F7-BA95-79043C68D72E}"/>
    <cellStyle name="40% - 강조색4 14 4 4 2" xfId="34936" xr:uid="{1526F6E3-F103-4741-B315-ED1F0B9B4DBC}"/>
    <cellStyle name="40% - 강조색4 14 4 5" xfId="23916" xr:uid="{5A7F5457-3AAD-45B5-AD16-4C28DC1880E1}"/>
    <cellStyle name="40% - 강조색4 14 4 6" xfId="50074" xr:uid="{627914B5-D20F-44C5-BF44-86C636BF3D02}"/>
    <cellStyle name="40% - 강조색4 14 5" xfId="3221" xr:uid="{80CC94D7-D908-4DFE-9A81-5DDB4C5D7418}"/>
    <cellStyle name="40% - 강조색4 14 5 2" xfId="8747" xr:uid="{685568AC-6149-42F1-AD20-C59886625997}"/>
    <cellStyle name="40% - 강조색4 14 5 2 2" xfId="19776" xr:uid="{48F020B3-1F6E-4DC7-BCD2-D53801FD5C41}"/>
    <cellStyle name="40% - 강조색4 14 5 2 2 2" xfId="41825" xr:uid="{2531D124-8158-4B15-9BEF-48166F9654C1}"/>
    <cellStyle name="40% - 강조색4 14 5 2 3" xfId="30805" xr:uid="{20BE3C1B-EF41-4C48-9998-A63F6C3C4041}"/>
    <cellStyle name="40% - 강조색4 14 5 3" xfId="14266" xr:uid="{D033818C-0271-47D2-9B2B-8EBA20251D94}"/>
    <cellStyle name="40% - 강조색4 14 5 3 2" xfId="36315" xr:uid="{6DD28C52-8251-4E24-B2E9-16DA8A62A34B}"/>
    <cellStyle name="40% - 강조색4 14 5 4" xfId="25295" xr:uid="{B50CE79E-5F43-4838-BC5B-8B7AD03BAAE4}"/>
    <cellStyle name="40% - 강조색4 14 5 5" xfId="51453" xr:uid="{D6CFD84A-70CB-4A05-A0BB-88B7AC5C373F}"/>
    <cellStyle name="40% - 강조색4 14 6" xfId="5992" xr:uid="{933E3BAB-8F4E-4E6A-A8FE-457CF19CBBA1}"/>
    <cellStyle name="40% - 강조색4 14 6 2" xfId="17021" xr:uid="{07142ECC-4BDB-48E6-8CCB-B91DD2B9AB83}"/>
    <cellStyle name="40% - 강조색4 14 6 2 2" xfId="39070" xr:uid="{1D93DF1F-A47C-4DCD-AD6B-63FDAEA3235A}"/>
    <cellStyle name="40% - 강조색4 14 6 3" xfId="28050" xr:uid="{473229A8-3646-489E-AFFC-508101530607}"/>
    <cellStyle name="40% - 강조색4 14 6 4" xfId="54206" xr:uid="{ECBAEF71-03E0-486E-A8B9-14CCB4703717}"/>
    <cellStyle name="40% - 강조색4 14 7" xfId="11511" xr:uid="{73173CA7-8B0A-4375-B356-B7BC5A34F119}"/>
    <cellStyle name="40% - 강조색4 14 7 2" xfId="33560" xr:uid="{876DE18A-5785-4499-BACC-4019A97B2CFA}"/>
    <cellStyle name="40% - 강조색4 14 8" xfId="22540" xr:uid="{E46F3F4F-5FA6-4FE7-891A-1861BF324A14}"/>
    <cellStyle name="40% - 강조색4 14 9" xfId="48697" xr:uid="{0D68E812-FE8D-4C8B-8824-E926B1E91AA5}"/>
    <cellStyle name="40% - 강조색4 15" xfId="378" xr:uid="{00000000-0005-0000-0000-0000B2010000}"/>
    <cellStyle name="40% - 강조색4 15 2" xfId="735" xr:uid="{00000000-0005-0000-0000-0000B3010000}"/>
    <cellStyle name="40% - 강조색4 15 2 2" xfId="1471" xr:uid="{7795774E-5F19-464B-BCB8-E5DFC03FC01A}"/>
    <cellStyle name="40% - 강조색4 15 2 2 2" xfId="2865" xr:uid="{C11346F9-F21F-4803-960A-3090F22566B4}"/>
    <cellStyle name="40% - 강조색4 15 2 2 2 2" xfId="5641" xr:uid="{88BA04CE-28B8-47D6-813A-6FAAE3B8A88D}"/>
    <cellStyle name="40% - 강조색4 15 2 2 2 2 2" xfId="11167" xr:uid="{4C9C15A2-2A3A-4FC0-954E-1A9A9AA9E7ED}"/>
    <cellStyle name="40% - 강조색4 15 2 2 2 2 2 2" xfId="22196" xr:uid="{A65A29AD-2803-4277-A646-4027D2252EFB}"/>
    <cellStyle name="40% - 강조색4 15 2 2 2 2 2 2 2" xfId="44245" xr:uid="{7D98B829-FDCD-4558-AED6-8367A4C4EFF4}"/>
    <cellStyle name="40% - 강조색4 15 2 2 2 2 2 3" xfId="33225" xr:uid="{9CC02773-2002-47AA-8220-542257593ABD}"/>
    <cellStyle name="40% - 강조색4 15 2 2 2 2 3" xfId="16686" xr:uid="{7F01052C-C74F-40E1-8139-7FBFB60D06E7}"/>
    <cellStyle name="40% - 강조색4 15 2 2 2 2 3 2" xfId="38735" xr:uid="{AB551971-35AC-4E1E-8948-994B3E235919}"/>
    <cellStyle name="40% - 강조색4 15 2 2 2 2 4" xfId="27715" xr:uid="{DF643DC9-D759-403A-82BF-61E4C7988A99}"/>
    <cellStyle name="40% - 강조색4 15 2 2 2 2 5" xfId="53873" xr:uid="{B940DF4F-ABD4-4F69-AE56-F768D3BC86E0}"/>
    <cellStyle name="40% - 강조색4 15 2 2 2 3" xfId="8412" xr:uid="{A589FDF0-FAB0-4BA7-81C5-DB9BA5CE5378}"/>
    <cellStyle name="40% - 강조색4 15 2 2 2 3 2" xfId="19441" xr:uid="{2A8CF7A1-5AB5-4846-87C1-791DEAC4503A}"/>
    <cellStyle name="40% - 강조색4 15 2 2 2 3 2 2" xfId="41490" xr:uid="{4929F803-5EBE-4BFD-A222-8928B0DFAFBA}"/>
    <cellStyle name="40% - 강조색4 15 2 2 2 3 3" xfId="30470" xr:uid="{FC60B0A2-A2F9-4AC4-B176-48C7A6DF770B}"/>
    <cellStyle name="40% - 강조색4 15 2 2 2 4" xfId="13931" xr:uid="{F950B469-3E26-4566-BF53-B1A2BC8E3BEC}"/>
    <cellStyle name="40% - 강조색4 15 2 2 2 4 2" xfId="35980" xr:uid="{89C7A739-78BA-4950-958C-9BBA4C7495DF}"/>
    <cellStyle name="40% - 강조색4 15 2 2 2 5" xfId="24960" xr:uid="{782EFD17-83D2-40E2-A638-6D1EFF2E3A65}"/>
    <cellStyle name="40% - 강조색4 15 2 2 2 6" xfId="51118" xr:uid="{17CFBF14-928B-4D1A-AEBE-D47B5A50219D}"/>
    <cellStyle name="40% - 강조색4 15 2 2 3" xfId="4265" xr:uid="{6B166A86-01D1-4C01-A0CC-CECB3DA3FD7F}"/>
    <cellStyle name="40% - 강조색4 15 2 2 3 2" xfId="9791" xr:uid="{E287026D-E92E-4830-B54C-D5ED7EE3EF44}"/>
    <cellStyle name="40% - 강조색4 15 2 2 3 2 2" xfId="20820" xr:uid="{5BBE816D-1736-4229-B172-8EB6C287B992}"/>
    <cellStyle name="40% - 강조색4 15 2 2 3 2 2 2" xfId="42869" xr:uid="{16761C9D-DA01-4259-8A0B-AE750093A6C9}"/>
    <cellStyle name="40% - 강조색4 15 2 2 3 2 3" xfId="31849" xr:uid="{894B421A-23A2-4743-8581-F50B3D0BF1EF}"/>
    <cellStyle name="40% - 강조색4 15 2 2 3 3" xfId="15310" xr:uid="{72628994-7FBC-49D2-945D-020198097055}"/>
    <cellStyle name="40% - 강조색4 15 2 2 3 3 2" xfId="37359" xr:uid="{59B297A5-C96E-471D-AC61-F2F712D428E7}"/>
    <cellStyle name="40% - 강조색4 15 2 2 3 4" xfId="26339" xr:uid="{9DB5C785-4A5B-4371-9B7A-98EEDC831998}"/>
    <cellStyle name="40% - 강조색4 15 2 2 3 5" xfId="52497" xr:uid="{F236457F-6101-43C1-AB35-309743EDF525}"/>
    <cellStyle name="40% - 강조색4 15 2 2 4" xfId="7036" xr:uid="{EC9920AB-6B32-4115-98B2-30DB73049CD3}"/>
    <cellStyle name="40% - 강조색4 15 2 2 4 2" xfId="18065" xr:uid="{210CF6F6-6302-49D4-9540-8FCCE3B1825D}"/>
    <cellStyle name="40% - 강조색4 15 2 2 4 2 2" xfId="40114" xr:uid="{70197736-9FE8-4E30-B6BE-921D6C37AC53}"/>
    <cellStyle name="40% - 강조색4 15 2 2 4 3" xfId="29094" xr:uid="{A53CF3E7-2E47-45E8-A82F-89D70AA4EAB8}"/>
    <cellStyle name="40% - 강조색4 15 2 2 4 4" xfId="55250" xr:uid="{9671BE67-0FCF-454B-BAC6-71E3C46BB095}"/>
    <cellStyle name="40% - 강조색4 15 2 2 5" xfId="12555" xr:uid="{AD3B688D-18B4-499D-9054-1FFE7B642730}"/>
    <cellStyle name="40% - 강조색4 15 2 2 5 2" xfId="34604" xr:uid="{C3A62203-A8E8-4C47-8184-787AC3434AD3}"/>
    <cellStyle name="40% - 강조색4 15 2 2 6" xfId="23584" xr:uid="{0C0EF335-8923-4BC6-AB87-A5635B297A8C}"/>
    <cellStyle name="40% - 강조색4 15 2 2 7" xfId="49741" xr:uid="{CA76C63A-8D07-4954-AB9A-063FD59E3EDB}"/>
    <cellStyle name="40% - 강조색4 15 2 3" xfId="2177" xr:uid="{AA1F5B24-23F5-4322-93C3-AD3BBA70E91F}"/>
    <cellStyle name="40% - 강조색4 15 2 3 2" xfId="4953" xr:uid="{2EF53B62-D021-4580-80C4-E906ABE687F4}"/>
    <cellStyle name="40% - 강조색4 15 2 3 2 2" xfId="10479" xr:uid="{D9668123-4045-476E-B379-D1DD3A8AC645}"/>
    <cellStyle name="40% - 강조색4 15 2 3 2 2 2" xfId="21508" xr:uid="{54197F1C-ECBC-462A-AADF-67605D3C3A92}"/>
    <cellStyle name="40% - 강조색4 15 2 3 2 2 2 2" xfId="43557" xr:uid="{30A0E9BC-636E-479D-9628-2D4678137E7A}"/>
    <cellStyle name="40% - 강조색4 15 2 3 2 2 3" xfId="32537" xr:uid="{48C9899E-D9B0-4F26-BA51-9D24ABBFA81B}"/>
    <cellStyle name="40% - 강조색4 15 2 3 2 3" xfId="15998" xr:uid="{7510E581-7299-4AAC-8FB8-3F80B9F36B92}"/>
    <cellStyle name="40% - 강조색4 15 2 3 2 3 2" xfId="38047" xr:uid="{AB3E1353-300D-4E0B-944A-2239BCD35C10}"/>
    <cellStyle name="40% - 강조색4 15 2 3 2 4" xfId="27027" xr:uid="{1B707C75-1AD3-4302-9A69-0C549E4C6196}"/>
    <cellStyle name="40% - 강조색4 15 2 3 2 5" xfId="53185" xr:uid="{B6C65601-E2EF-4E6A-9686-8DEB91D2FF1F}"/>
    <cellStyle name="40% - 강조색4 15 2 3 3" xfId="7724" xr:uid="{707E0FCF-ABF5-42B8-B4AF-6DDDA29D7B55}"/>
    <cellStyle name="40% - 강조색4 15 2 3 3 2" xfId="18753" xr:uid="{022AA218-F7A0-4DEC-AA2D-C314BC3DF876}"/>
    <cellStyle name="40% - 강조색4 15 2 3 3 2 2" xfId="40802" xr:uid="{BA6D6A8B-81E8-49F7-9857-DF57A097066A}"/>
    <cellStyle name="40% - 강조색4 15 2 3 3 3" xfId="29782" xr:uid="{758E20EA-8B38-4665-B091-B338931C0F45}"/>
    <cellStyle name="40% - 강조색4 15 2 3 4" xfId="13243" xr:uid="{6F803036-8DB6-4281-8BE7-06A7B4CC71A4}"/>
    <cellStyle name="40% - 강조색4 15 2 3 4 2" xfId="35292" xr:uid="{0DEA3B22-6CCA-4554-8AB1-4B80B43C7968}"/>
    <cellStyle name="40% - 강조색4 15 2 3 5" xfId="24272" xr:uid="{1A628DA1-05F2-4FAE-A814-5BEDD87FE27F}"/>
    <cellStyle name="40% - 강조색4 15 2 3 6" xfId="50430" xr:uid="{8EB384E7-6376-44C6-B6ED-A3268748D72D}"/>
    <cellStyle name="40% - 강조색4 15 2 4" xfId="3577" xr:uid="{1BEFDBCB-C139-44FE-8C0C-81B75C30EBE6}"/>
    <cellStyle name="40% - 강조색4 15 2 4 2" xfId="9103" xr:uid="{831A03DE-991B-4EB6-A1ED-9792C760E579}"/>
    <cellStyle name="40% - 강조색4 15 2 4 2 2" xfId="20132" xr:uid="{DC3EE93B-C51A-4767-8AD0-ADE3C493B8E1}"/>
    <cellStyle name="40% - 강조색4 15 2 4 2 2 2" xfId="42181" xr:uid="{017C72C3-3B56-41EC-ABF2-F27CE8C80AF5}"/>
    <cellStyle name="40% - 강조색4 15 2 4 2 3" xfId="31161" xr:uid="{874BAD79-025C-4046-BE9D-4B6882AA8F81}"/>
    <cellStyle name="40% - 강조색4 15 2 4 3" xfId="14622" xr:uid="{E220C232-6773-4E09-9A81-6AA4BCDD187B}"/>
    <cellStyle name="40% - 강조색4 15 2 4 3 2" xfId="36671" xr:uid="{880633FA-2372-4F21-9DE6-1406CADB2C9B}"/>
    <cellStyle name="40% - 강조색4 15 2 4 4" xfId="25651" xr:uid="{659196B3-A7B4-4CEB-B987-AB7B252B99F6}"/>
    <cellStyle name="40% - 강조색4 15 2 4 5" xfId="51809" xr:uid="{A7D08A09-EC92-4B65-9513-FF51FD3FFA20}"/>
    <cellStyle name="40% - 강조색4 15 2 5" xfId="6348" xr:uid="{88BBCBAB-EB40-4098-8F81-0294606AC46B}"/>
    <cellStyle name="40% - 강조색4 15 2 5 2" xfId="17377" xr:uid="{8611E214-9FBD-49BE-A6D5-7C2EAAE71794}"/>
    <cellStyle name="40% - 강조색4 15 2 5 2 2" xfId="39426" xr:uid="{46AC2E73-0699-4B3A-8DC7-C0DF01F20AAC}"/>
    <cellStyle name="40% - 강조색4 15 2 5 3" xfId="28406" xr:uid="{BC08283E-DBA2-435C-8A04-2EB8DDBD7CAD}"/>
    <cellStyle name="40% - 강조색4 15 2 5 4" xfId="54562" xr:uid="{002F2280-BA7B-46E1-91AD-673751483C27}"/>
    <cellStyle name="40% - 강조색4 15 2 6" xfId="11867" xr:uid="{15DE1EB6-4F80-4EB6-BAE2-E0A5ECBA6A1A}"/>
    <cellStyle name="40% - 강조색4 15 2 6 2" xfId="33916" xr:uid="{FF6CD9C6-4673-4112-8D9A-15DE667AF79C}"/>
    <cellStyle name="40% - 강조색4 15 2 7" xfId="22896" xr:uid="{55DE70DE-A4CF-4F2A-8D72-286D808D21A0}"/>
    <cellStyle name="40% - 강조색4 15 2 8" xfId="49053" xr:uid="{C217F08F-9870-4B13-92CA-A4BBC5229168}"/>
    <cellStyle name="40% - 강조색4 15 3" xfId="1129" xr:uid="{FB059C9A-BBF5-4371-9B9F-5F83CF41082C}"/>
    <cellStyle name="40% - 강조색4 15 3 2" xfId="2523" xr:uid="{0B6D76CF-FA3F-4E57-BE01-FEAC8D24D604}"/>
    <cellStyle name="40% - 강조색4 15 3 2 2" xfId="5299" xr:uid="{F60A8988-97A2-4829-AF26-649F8CE781C0}"/>
    <cellStyle name="40% - 강조색4 15 3 2 2 2" xfId="10825" xr:uid="{08C09FBA-3626-4BC9-ADAA-B36F193E6699}"/>
    <cellStyle name="40% - 강조색4 15 3 2 2 2 2" xfId="21854" xr:uid="{3C451488-390A-4E1B-8C85-B05129005F81}"/>
    <cellStyle name="40% - 강조색4 15 3 2 2 2 2 2" xfId="43903" xr:uid="{B352AA47-94B8-45FC-B799-19FA1D55D5A0}"/>
    <cellStyle name="40% - 강조색4 15 3 2 2 2 3" xfId="32883" xr:uid="{683CA03D-DAD0-4D42-9AD9-AE8DD632052C}"/>
    <cellStyle name="40% - 강조색4 15 3 2 2 3" xfId="16344" xr:uid="{A5B7CAF6-8AF5-4C45-93DE-89FC4DFADCDE}"/>
    <cellStyle name="40% - 강조색4 15 3 2 2 3 2" xfId="38393" xr:uid="{4EBB18A5-B23F-4C35-9DF8-E7E29EAA13B2}"/>
    <cellStyle name="40% - 강조색4 15 3 2 2 4" xfId="27373" xr:uid="{D07968C2-CF9C-4754-9DEE-F8D3B0CE659F}"/>
    <cellStyle name="40% - 강조색4 15 3 2 2 5" xfId="53531" xr:uid="{E22723DD-EA87-4739-8442-4803A7883A19}"/>
    <cellStyle name="40% - 강조색4 15 3 2 3" xfId="8070" xr:uid="{2C44D70E-7ABC-4BA1-B107-8ED485FC854C}"/>
    <cellStyle name="40% - 강조색4 15 3 2 3 2" xfId="19099" xr:uid="{AD5036F6-D870-4DA8-BEE5-203C847015A5}"/>
    <cellStyle name="40% - 강조색4 15 3 2 3 2 2" xfId="41148" xr:uid="{BDA69753-36BB-4B06-8452-CB814DF8563C}"/>
    <cellStyle name="40% - 강조색4 15 3 2 3 3" xfId="30128" xr:uid="{B46EEECD-394D-4C8D-B4FA-26367E1DC49A}"/>
    <cellStyle name="40% - 강조색4 15 3 2 4" xfId="13589" xr:uid="{6D139B5C-CB98-4837-9B51-EC1337CDA2D5}"/>
    <cellStyle name="40% - 강조색4 15 3 2 4 2" xfId="35638" xr:uid="{ED006643-A846-4552-8251-D71C599A71A6}"/>
    <cellStyle name="40% - 강조색4 15 3 2 5" xfId="24618" xr:uid="{EB672FC0-841A-4C95-ACB5-1628AD8314F1}"/>
    <cellStyle name="40% - 강조색4 15 3 2 6" xfId="50776" xr:uid="{36A1691A-7154-42E7-BBCE-B33186BEE9F9}"/>
    <cellStyle name="40% - 강조색4 15 3 3" xfId="3923" xr:uid="{98B0F64A-7123-4EDF-90FA-CD1D1E73DB46}"/>
    <cellStyle name="40% - 강조색4 15 3 3 2" xfId="9449" xr:uid="{E9BC1EB4-F4B0-49D9-906A-5A84676D89DE}"/>
    <cellStyle name="40% - 강조색4 15 3 3 2 2" xfId="20478" xr:uid="{0AF3B703-9CFD-43ED-9F87-D267F4B616AC}"/>
    <cellStyle name="40% - 강조색4 15 3 3 2 2 2" xfId="42527" xr:uid="{CC4F7A8D-E7B1-44D5-AEDA-043DDA9AC036}"/>
    <cellStyle name="40% - 강조색4 15 3 3 2 3" xfId="31507" xr:uid="{64721E32-8A77-4D0C-B296-4012CD121769}"/>
    <cellStyle name="40% - 강조색4 15 3 3 3" xfId="14968" xr:uid="{92A504D8-5B5F-41B1-B22F-BFCEFC1155FE}"/>
    <cellStyle name="40% - 강조색4 15 3 3 3 2" xfId="37017" xr:uid="{C5CC97D8-A0FC-4BAF-B80A-FFDD644801E2}"/>
    <cellStyle name="40% - 강조색4 15 3 3 4" xfId="25997" xr:uid="{372C56A3-C5CB-4270-B8B0-1F78821D167B}"/>
    <cellStyle name="40% - 강조색4 15 3 3 5" xfId="52155" xr:uid="{006F68DA-AA27-4649-8C28-A6ADB944B0BB}"/>
    <cellStyle name="40% - 강조색4 15 3 4" xfId="6694" xr:uid="{7480A2A8-7720-4B01-9DAD-F0261F7AE4FF}"/>
    <cellStyle name="40% - 강조색4 15 3 4 2" xfId="17723" xr:uid="{C048CDDD-7129-4999-BF76-46F4A542B226}"/>
    <cellStyle name="40% - 강조색4 15 3 4 2 2" xfId="39772" xr:uid="{800CBD9F-24F0-4D1E-833A-4C07704BA3F0}"/>
    <cellStyle name="40% - 강조색4 15 3 4 3" xfId="28752" xr:uid="{2C04B68F-541B-4541-AB9E-A4FA4F0DD6D5}"/>
    <cellStyle name="40% - 강조색4 15 3 4 4" xfId="54908" xr:uid="{87C06232-20CF-41A9-AFF6-80845A51841D}"/>
    <cellStyle name="40% - 강조색4 15 3 5" xfId="12213" xr:uid="{7E9CA6E9-5DE0-467C-8345-9AD34670323C}"/>
    <cellStyle name="40% - 강조색4 15 3 5 2" xfId="34262" xr:uid="{8A2E525A-164F-4C02-9BED-4DF214C3BD60}"/>
    <cellStyle name="40% - 강조색4 15 3 6" xfId="23242" xr:uid="{B4714A29-DAB5-47A3-9226-295CAB19E787}"/>
    <cellStyle name="40% - 강조색4 15 3 7" xfId="49399" xr:uid="{E8256338-E14C-40FC-AF53-CD3ADDF53B2E}"/>
    <cellStyle name="40% - 강조색4 15 4" xfId="1835" xr:uid="{74AB6F91-A8F3-42E4-9CDE-E840AA52993B}"/>
    <cellStyle name="40% - 강조색4 15 4 2" xfId="4611" xr:uid="{DEF0138B-57BD-4BCB-8F99-904814378A8C}"/>
    <cellStyle name="40% - 강조색4 15 4 2 2" xfId="10137" xr:uid="{7B54EC1C-9BD0-42CF-8377-4246233CF72B}"/>
    <cellStyle name="40% - 강조색4 15 4 2 2 2" xfId="21166" xr:uid="{B6226238-ACEE-4BDB-BF47-8D0ABFBA4E91}"/>
    <cellStyle name="40% - 강조색4 15 4 2 2 2 2" xfId="43215" xr:uid="{AF40B567-0A8E-42B1-917A-5591E2827D1B}"/>
    <cellStyle name="40% - 강조색4 15 4 2 2 3" xfId="32195" xr:uid="{4DD8776B-4B13-4E20-A8BC-40B3D90F01CB}"/>
    <cellStyle name="40% - 강조색4 15 4 2 3" xfId="15656" xr:uid="{E2BE4C42-D004-433B-969B-3E6EAE431851}"/>
    <cellStyle name="40% - 강조색4 15 4 2 3 2" xfId="37705" xr:uid="{E90E850A-C8BB-4B19-A80A-59B876572832}"/>
    <cellStyle name="40% - 강조색4 15 4 2 4" xfId="26685" xr:uid="{8198DF69-C4A3-4DF7-8969-6D63928FDD8F}"/>
    <cellStyle name="40% - 강조색4 15 4 2 5" xfId="52843" xr:uid="{747C499C-C4BA-4C83-8DD9-0C9893EC202A}"/>
    <cellStyle name="40% - 강조색4 15 4 3" xfId="7382" xr:uid="{36EA670B-CC97-4192-9A64-54A0F6DC0D83}"/>
    <cellStyle name="40% - 강조색4 15 4 3 2" xfId="18411" xr:uid="{B6B0FE17-1DE0-4EDD-BC5C-1486BCEF111C}"/>
    <cellStyle name="40% - 강조색4 15 4 3 2 2" xfId="40460" xr:uid="{576CA787-9AD8-4352-A79D-38C53E42C225}"/>
    <cellStyle name="40% - 강조색4 15 4 3 3" xfId="29440" xr:uid="{AE8480D1-366B-46D8-A06F-0BFEF45E13DA}"/>
    <cellStyle name="40% - 강조색4 15 4 4" xfId="12901" xr:uid="{264B19B6-9D9E-4A3C-A033-FAB9F1EF9FC2}"/>
    <cellStyle name="40% - 강조색4 15 4 4 2" xfId="34950" xr:uid="{D2C63C85-A9AA-4695-A2AD-C75E91843347}"/>
    <cellStyle name="40% - 강조색4 15 4 5" xfId="23930" xr:uid="{0DE1F4AB-A16B-4F29-A7FA-AE40F4B4BD07}"/>
    <cellStyle name="40% - 강조색4 15 4 6" xfId="50088" xr:uid="{BCB50360-7C2D-4657-AE88-15C830298C11}"/>
    <cellStyle name="40% - 강조색4 15 5" xfId="3235" xr:uid="{B4136542-578A-4D90-976F-AE6731A232E7}"/>
    <cellStyle name="40% - 강조색4 15 5 2" xfId="8761" xr:uid="{4FE15312-E6EE-4989-A1E0-6B9A55D58538}"/>
    <cellStyle name="40% - 강조색4 15 5 2 2" xfId="19790" xr:uid="{12E49667-73F0-42A8-9A8D-A71E5106BDA5}"/>
    <cellStyle name="40% - 강조색4 15 5 2 2 2" xfId="41839" xr:uid="{756A91D9-B744-4C6B-8DB1-7A412EA7B779}"/>
    <cellStyle name="40% - 강조색4 15 5 2 3" xfId="30819" xr:uid="{BC410EFF-AEBA-4CD2-B0CA-6C7CEDD61409}"/>
    <cellStyle name="40% - 강조색4 15 5 3" xfId="14280" xr:uid="{7CEC2150-A83E-40B9-97B5-2B69C7563F0C}"/>
    <cellStyle name="40% - 강조색4 15 5 3 2" xfId="36329" xr:uid="{6D42ED7F-1228-4325-80ED-3BD914C32905}"/>
    <cellStyle name="40% - 강조색4 15 5 4" xfId="25309" xr:uid="{BB539807-3A6A-4E54-8C16-7714DE3C6441}"/>
    <cellStyle name="40% - 강조색4 15 5 5" xfId="51467" xr:uid="{02275680-3EF5-461E-9258-6FCB334E341D}"/>
    <cellStyle name="40% - 강조색4 15 6" xfId="6006" xr:uid="{9A7D3718-6EE4-4903-8F17-5FA1CCF7DA9F}"/>
    <cellStyle name="40% - 강조색4 15 6 2" xfId="17035" xr:uid="{91457833-C292-40B5-BB7A-4D193CFD673D}"/>
    <cellStyle name="40% - 강조색4 15 6 2 2" xfId="39084" xr:uid="{B87C3BBC-DFFA-423B-A69E-0CCDE1A4D10E}"/>
    <cellStyle name="40% - 강조색4 15 6 3" xfId="28064" xr:uid="{0A14A4F5-F59A-4C79-ADF0-1095F3DA8BB4}"/>
    <cellStyle name="40% - 강조색4 15 6 4" xfId="54220" xr:uid="{348EEE2C-A89F-423C-8D4C-2F618D106DB1}"/>
    <cellStyle name="40% - 강조색4 15 7" xfId="11525" xr:uid="{1D16E122-8C8A-44C9-B92E-B5FB821364CF}"/>
    <cellStyle name="40% - 강조색4 15 7 2" xfId="33574" xr:uid="{B74C26E5-AC26-49C7-B665-0B0B570ABE7E}"/>
    <cellStyle name="40% - 강조색4 15 8" xfId="22554" xr:uid="{E580C4D0-3ED8-4E8A-A3A3-1335D3C97CFC}"/>
    <cellStyle name="40% - 강조색4 15 9" xfId="48711" xr:uid="{4636DCD0-D1E0-4C73-85AC-2EFCC9693FB1}"/>
    <cellStyle name="40% - 강조색4 16" xfId="410" xr:uid="{00000000-0005-0000-0000-0000B4010000}"/>
    <cellStyle name="40% - 강조색4 16 2" xfId="1150" xr:uid="{8D172374-8544-407E-87C0-F328CF113589}"/>
    <cellStyle name="40% - 강조색4 16 2 2" xfId="2544" xr:uid="{1028BBAD-DD96-4D4E-9539-65AF65FEDABB}"/>
    <cellStyle name="40% - 강조색4 16 2 2 2" xfId="5320" xr:uid="{4908B844-55EF-4E40-97B8-6CCE59111015}"/>
    <cellStyle name="40% - 강조색4 16 2 2 2 2" xfId="10846" xr:uid="{69DAEC56-D7C8-48B1-9034-C2E47857C241}"/>
    <cellStyle name="40% - 강조색4 16 2 2 2 2 2" xfId="21875" xr:uid="{45489E35-1638-46EC-B9C5-31D629F9D273}"/>
    <cellStyle name="40% - 강조색4 16 2 2 2 2 2 2" xfId="43924" xr:uid="{37827ADA-3834-4AC3-8B27-2C14A8A4FF26}"/>
    <cellStyle name="40% - 강조색4 16 2 2 2 2 3" xfId="32904" xr:uid="{403AF011-FCAE-4204-A803-8377B1E96E5E}"/>
    <cellStyle name="40% - 강조색4 16 2 2 2 3" xfId="16365" xr:uid="{A7D944C9-133A-473B-9B3D-AF49848B3231}"/>
    <cellStyle name="40% - 강조색4 16 2 2 2 3 2" xfId="38414" xr:uid="{9E330784-53BA-4209-8357-C8CF8749FCB1}"/>
    <cellStyle name="40% - 강조색4 16 2 2 2 4" xfId="27394" xr:uid="{EE2AC45E-D33D-42B7-A54D-146415E6E964}"/>
    <cellStyle name="40% - 강조색4 16 2 2 2 5" xfId="53552" xr:uid="{C856503D-973F-4ECC-B5AD-6D799DB92597}"/>
    <cellStyle name="40% - 강조색4 16 2 2 3" xfId="8091" xr:uid="{AF4A1537-0CE2-43E5-8BFE-1BA33121A438}"/>
    <cellStyle name="40% - 강조색4 16 2 2 3 2" xfId="19120" xr:uid="{363B6B6C-6810-4C24-B57D-C33070BEDEF1}"/>
    <cellStyle name="40% - 강조색4 16 2 2 3 2 2" xfId="41169" xr:uid="{A08852B1-B592-4D63-8B3F-A79A28AE7C58}"/>
    <cellStyle name="40% - 강조색4 16 2 2 3 3" xfId="30149" xr:uid="{B45F5BA5-9B79-4EE9-8F4A-A70ABAC91CC0}"/>
    <cellStyle name="40% - 강조색4 16 2 2 4" xfId="13610" xr:uid="{C6C1CD4A-C2A6-4CD6-92C7-38C519DD369B}"/>
    <cellStyle name="40% - 강조색4 16 2 2 4 2" xfId="35659" xr:uid="{0FEE95CE-C8D5-4171-BBEC-65E2D4CEE697}"/>
    <cellStyle name="40% - 강조색4 16 2 2 5" xfId="24639" xr:uid="{BD34A3AA-CE9C-451E-99BE-E0CAB2AA26D7}"/>
    <cellStyle name="40% - 강조색4 16 2 2 6" xfId="50797" xr:uid="{7C6EB58C-8878-4F9F-8430-95AB8271750E}"/>
    <cellStyle name="40% - 강조색4 16 2 3" xfId="3944" xr:uid="{05518D08-7757-4108-9F50-52A7FD2C0156}"/>
    <cellStyle name="40% - 강조색4 16 2 3 2" xfId="9470" xr:uid="{1E8B6813-F24B-4DB3-977C-2C069D2EB3A7}"/>
    <cellStyle name="40% - 강조색4 16 2 3 2 2" xfId="20499" xr:uid="{24727662-D85F-42C2-A393-9048932D2152}"/>
    <cellStyle name="40% - 강조색4 16 2 3 2 2 2" xfId="42548" xr:uid="{F58A2356-9F70-4716-AF91-55BA344BCD6F}"/>
    <cellStyle name="40% - 강조색4 16 2 3 2 3" xfId="31528" xr:uid="{459AADF6-2A39-4804-8E80-C7618BC652FD}"/>
    <cellStyle name="40% - 강조색4 16 2 3 3" xfId="14989" xr:uid="{081753EE-1FBD-4EC7-80DC-3268D691F442}"/>
    <cellStyle name="40% - 강조색4 16 2 3 3 2" xfId="37038" xr:uid="{5799371E-33DE-48AB-9324-48099618FA91}"/>
    <cellStyle name="40% - 강조색4 16 2 3 4" xfId="26018" xr:uid="{3C430EBD-19F5-4C15-B5D3-617682916B2C}"/>
    <cellStyle name="40% - 강조색4 16 2 3 5" xfId="52176" xr:uid="{17DA7E96-A315-4A87-A249-791A0EDA7C3B}"/>
    <cellStyle name="40% - 강조색4 16 2 4" xfId="6715" xr:uid="{4C453B15-57FC-405E-9F3E-23B5A665906B}"/>
    <cellStyle name="40% - 강조색4 16 2 4 2" xfId="17744" xr:uid="{4005841C-E22D-4431-AC21-59DDB007304D}"/>
    <cellStyle name="40% - 강조색4 16 2 4 2 2" xfId="39793" xr:uid="{CADCBC30-F21C-446D-95F4-990A86CCC27C}"/>
    <cellStyle name="40% - 강조색4 16 2 4 3" xfId="28773" xr:uid="{5423B47D-8ED1-4F1C-B617-4F23511C2D88}"/>
    <cellStyle name="40% - 강조색4 16 2 4 4" xfId="54929" xr:uid="{88BC5563-1C1E-4BAF-A074-07C555C40AAF}"/>
    <cellStyle name="40% - 강조색4 16 2 5" xfId="12234" xr:uid="{F21AEBA0-8768-4D49-AA33-3EC1FF408021}"/>
    <cellStyle name="40% - 강조색4 16 2 5 2" xfId="34283" xr:uid="{0376D7E4-EE12-4EAC-A584-53618E273B47}"/>
    <cellStyle name="40% - 강조색4 16 2 6" xfId="23263" xr:uid="{0CE00538-C186-4F4A-AF3C-608B3AD50A9A}"/>
    <cellStyle name="40% - 강조색4 16 2 7" xfId="49420" xr:uid="{CA32A3AA-C949-49AF-ACCB-23CA2E2A56C0}"/>
    <cellStyle name="40% - 강조색4 16 3" xfId="1856" xr:uid="{3DEEDCE0-5411-4119-A7CB-9F865C2957CB}"/>
    <cellStyle name="40% - 강조색4 16 3 2" xfId="4632" xr:uid="{577E00A4-44EC-4F69-B836-6D887E095F67}"/>
    <cellStyle name="40% - 강조색4 16 3 2 2" xfId="10158" xr:uid="{A160EF88-1F9A-4371-9621-562F4CBC2F8B}"/>
    <cellStyle name="40% - 강조색4 16 3 2 2 2" xfId="21187" xr:uid="{2027E056-BB76-4BDC-B974-49F14B467B46}"/>
    <cellStyle name="40% - 강조색4 16 3 2 2 2 2" xfId="43236" xr:uid="{EC6DCF52-63EC-41A1-B448-3D08B25297DD}"/>
    <cellStyle name="40% - 강조색4 16 3 2 2 3" xfId="32216" xr:uid="{5E3B0F8B-FE32-4F8B-B1D3-DD986D4D4E73}"/>
    <cellStyle name="40% - 강조색4 16 3 2 3" xfId="15677" xr:uid="{A74C13F0-77F9-44BD-9F37-BF1C4488C93C}"/>
    <cellStyle name="40% - 강조색4 16 3 2 3 2" xfId="37726" xr:uid="{F26DA036-3130-4EC9-BEE7-BD48AD9B63E7}"/>
    <cellStyle name="40% - 강조색4 16 3 2 4" xfId="26706" xr:uid="{6CA2A965-9B6F-4CF7-B9A5-4639A2D13FA5}"/>
    <cellStyle name="40% - 강조색4 16 3 2 5" xfId="52864" xr:uid="{09817197-7A53-495A-91B2-DDD26B57B277}"/>
    <cellStyle name="40% - 강조색4 16 3 3" xfId="7403" xr:uid="{3C9C7AAC-FE3D-4D11-BF96-84258C1A080F}"/>
    <cellStyle name="40% - 강조색4 16 3 3 2" xfId="18432" xr:uid="{8EE33BA3-9D28-41E9-9642-0BC843412FCB}"/>
    <cellStyle name="40% - 강조색4 16 3 3 2 2" xfId="40481" xr:uid="{ACD1CC5F-DEE7-47FB-B909-0AC812C98232}"/>
    <cellStyle name="40% - 강조색4 16 3 3 3" xfId="29461" xr:uid="{9E853EEB-205C-4317-BCFB-57548F66B1EA}"/>
    <cellStyle name="40% - 강조색4 16 3 4" xfId="12922" xr:uid="{D7961ABF-CC0A-4F11-934D-EA460D778740}"/>
    <cellStyle name="40% - 강조색4 16 3 4 2" xfId="34971" xr:uid="{B549EC9A-5599-4AC0-99AE-C3A436334BA0}"/>
    <cellStyle name="40% - 강조색4 16 3 5" xfId="23951" xr:uid="{415CC927-5CAD-4215-9D79-69E244F28EB0}"/>
    <cellStyle name="40% - 강조색4 16 3 6" xfId="50109" xr:uid="{32F88711-8895-4FB3-9B50-18B1BF680A3F}"/>
    <cellStyle name="40% - 강조색4 16 4" xfId="3256" xr:uid="{89AE3B42-9DA1-48D9-A1F8-EE3DFB725C1F}"/>
    <cellStyle name="40% - 강조색4 16 4 2" xfId="8782" xr:uid="{00D30092-7124-4AA7-9124-DA33BC93AD81}"/>
    <cellStyle name="40% - 강조색4 16 4 2 2" xfId="19811" xr:uid="{C2C51813-7D94-4A7F-B44D-C44D0704CAC7}"/>
    <cellStyle name="40% - 강조색4 16 4 2 2 2" xfId="41860" xr:uid="{67231000-DE91-4D40-AE84-C2D43B6A9DB8}"/>
    <cellStyle name="40% - 강조색4 16 4 2 3" xfId="30840" xr:uid="{D667EF71-B737-4A5B-986A-6341DA91E36C}"/>
    <cellStyle name="40% - 강조색4 16 4 3" xfId="14301" xr:uid="{4085D69B-8E21-4931-AF01-8F0B6403194D}"/>
    <cellStyle name="40% - 강조색4 16 4 3 2" xfId="36350" xr:uid="{2D3DC469-C94E-44D7-B80C-90B3E60C618E}"/>
    <cellStyle name="40% - 강조색4 16 4 4" xfId="25330" xr:uid="{58AF2562-F226-43C4-9655-AD3141D64F96}"/>
    <cellStyle name="40% - 강조색4 16 4 5" xfId="51488" xr:uid="{2C4CCFC9-3C7A-49A9-A243-D9867534744D}"/>
    <cellStyle name="40% - 강조색4 16 5" xfId="6027" xr:uid="{CA5D3BE1-E8FE-46E4-BB3E-9EAFEF1EB63F}"/>
    <cellStyle name="40% - 강조색4 16 5 2" xfId="17056" xr:uid="{55409688-CF78-4D9F-952B-3EA1E67E0317}"/>
    <cellStyle name="40% - 강조색4 16 5 2 2" xfId="39105" xr:uid="{FCBB92DF-2839-404B-B54D-E055254F830E}"/>
    <cellStyle name="40% - 강조색4 16 5 3" xfId="28085" xr:uid="{A608AB93-2268-49FD-AC48-53906288FED6}"/>
    <cellStyle name="40% - 강조색4 16 5 4" xfId="54241" xr:uid="{64D6F0D3-CE3B-4DEA-A4B4-C8DA044EE502}"/>
    <cellStyle name="40% - 강조색4 16 6" xfId="11546" xr:uid="{6E2B1E59-2E88-492B-B724-1219ED21B06B}"/>
    <cellStyle name="40% - 강조색4 16 6 2" xfId="33595" xr:uid="{3697A963-6E20-43F5-AE14-396212FF00E1}"/>
    <cellStyle name="40% - 강조색4 16 7" xfId="22575" xr:uid="{94DB9CC4-0AA4-4D14-BF99-01CD43968B9A}"/>
    <cellStyle name="40% - 강조색4 16 8" xfId="48732" xr:uid="{CD629641-A22C-46E2-A54C-9E7298C9E7EC}"/>
    <cellStyle name="40% - 강조색4 17" xfId="748" xr:uid="{00000000-0005-0000-0000-0000B5010000}"/>
    <cellStyle name="40% - 강조색4 18" xfId="793" xr:uid="{EBBE0357-5C8E-424E-96A4-81D04A92FB70}"/>
    <cellStyle name="40% - 강조색4 18 2" xfId="2198" xr:uid="{9450C635-B796-4804-8665-5296539C00EA}"/>
    <cellStyle name="40% - 강조색4 18 2 2" xfId="4974" xr:uid="{D54F8CB0-2C3F-4D9D-BDE0-6FA11FD74E35}"/>
    <cellStyle name="40% - 강조색4 18 2 2 2" xfId="10500" xr:uid="{196FC9BF-7DEC-4E17-AB2E-950B8CA17907}"/>
    <cellStyle name="40% - 강조색4 18 2 2 2 2" xfId="21529" xr:uid="{2BFBD143-EC47-49BA-90FB-D56C87EB5B17}"/>
    <cellStyle name="40% - 강조색4 18 2 2 2 2 2" xfId="43578" xr:uid="{098E54CC-6090-49AB-B8D2-DC79272BDD86}"/>
    <cellStyle name="40% - 강조색4 18 2 2 2 3" xfId="32558" xr:uid="{83E74F52-869A-49C0-925A-33C072928243}"/>
    <cellStyle name="40% - 강조색4 18 2 2 3" xfId="16019" xr:uid="{A4FE0D65-08B7-47CB-A2EF-858F5E5B5CB7}"/>
    <cellStyle name="40% - 강조색4 18 2 2 3 2" xfId="38068" xr:uid="{F41BBFB9-9471-46BC-8E0A-DDD07E049F22}"/>
    <cellStyle name="40% - 강조색4 18 2 2 4" xfId="27048" xr:uid="{46E07C14-E55D-4A20-A938-DF342E8DDB61}"/>
    <cellStyle name="40% - 강조색4 18 2 2 5" xfId="53206" xr:uid="{067D249A-3DD0-4E0A-89C5-DC45800D96E8}"/>
    <cellStyle name="40% - 강조색4 18 2 3" xfId="7745" xr:uid="{2537049F-50F7-4145-8505-47FC160081EA}"/>
    <cellStyle name="40% - 강조색4 18 2 3 2" xfId="18774" xr:uid="{7BA13737-207A-42A1-9F0E-303F242C71F9}"/>
    <cellStyle name="40% - 강조색4 18 2 3 2 2" xfId="40823" xr:uid="{C1DCEC7D-68CD-4A5F-BC49-54420DBFF9BD}"/>
    <cellStyle name="40% - 강조색4 18 2 3 3" xfId="29803" xr:uid="{8096DDFE-2ECC-478E-A931-43D62EE836C0}"/>
    <cellStyle name="40% - 강조색4 18 2 4" xfId="13264" xr:uid="{D2C14C1D-590E-4CAA-9520-ABF30A1200E2}"/>
    <cellStyle name="40% - 강조색4 18 2 4 2" xfId="35313" xr:uid="{D5065178-2D74-4D55-BB6B-0DCE3043BC5A}"/>
    <cellStyle name="40% - 강조색4 18 2 5" xfId="24293" xr:uid="{BB10A3D5-AFA2-4A27-B30A-8023CCFF9F9A}"/>
    <cellStyle name="40% - 강조색4 18 2 6" xfId="50451" xr:uid="{CD637C56-7E33-4E0C-A205-273DED5CA76B}"/>
    <cellStyle name="40% - 강조색4 18 3" xfId="3598" xr:uid="{E13BA44A-F790-45BA-ADB5-CFC91839ABC6}"/>
    <cellStyle name="40% - 강조색4 18 3 2" xfId="9124" xr:uid="{F10EFDA5-BF3D-4CD8-B67C-A560E3F02D71}"/>
    <cellStyle name="40% - 강조색4 18 3 2 2" xfId="20153" xr:uid="{BDB388E0-1A81-41C1-9143-185BBF6050FE}"/>
    <cellStyle name="40% - 강조색4 18 3 2 2 2" xfId="42202" xr:uid="{C6112A3E-07B4-4EF7-9201-33ECB974E3AF}"/>
    <cellStyle name="40% - 강조색4 18 3 2 3" xfId="31182" xr:uid="{9A02E439-7208-41E2-9970-0E18165D6567}"/>
    <cellStyle name="40% - 강조색4 18 3 3" xfId="14643" xr:uid="{3689401C-4CD8-4A3E-A301-F8AB58D37D4C}"/>
    <cellStyle name="40% - 강조색4 18 3 3 2" xfId="36692" xr:uid="{FC79035E-5155-4F45-8F3C-6887EFF35D12}"/>
    <cellStyle name="40% - 강조색4 18 3 4" xfId="25672" xr:uid="{ADAEC9CF-F3DB-4042-9655-08014165A47F}"/>
    <cellStyle name="40% - 강조색4 18 3 5" xfId="51830" xr:uid="{F5F948ED-8193-4CAB-B368-C780062EC8BD}"/>
    <cellStyle name="40% - 강조색4 18 4" xfId="6369" xr:uid="{7AC12C1A-3C06-46CA-A7B4-7F91642B1577}"/>
    <cellStyle name="40% - 강조색4 18 4 2" xfId="17398" xr:uid="{23955402-0EC6-4A12-B49B-E370439D50FE}"/>
    <cellStyle name="40% - 강조색4 18 4 2 2" xfId="39447" xr:uid="{D9C0FAEF-B0BB-489E-9C63-C9C889D412E1}"/>
    <cellStyle name="40% - 강조색4 18 4 3" xfId="28427" xr:uid="{4A9EB00F-41F3-416F-AB4A-18FDD772A439}"/>
    <cellStyle name="40% - 강조색4 18 4 4" xfId="54583" xr:uid="{EA3CDEC5-3AB3-4750-890C-75025EE35724}"/>
    <cellStyle name="40% - 강조색4 18 5" xfId="11888" xr:uid="{7E4181C0-5DC1-47DF-85EA-0BBBA8EA044E}"/>
    <cellStyle name="40% - 강조색4 18 5 2" xfId="33937" xr:uid="{DD35F97E-2D5D-4687-A4DA-F76496DD9AA4}"/>
    <cellStyle name="40% - 강조색4 18 6" xfId="22917" xr:uid="{6E36663D-E4FE-445D-B0A4-5CA18BDC5F18}"/>
    <cellStyle name="40% - 강조색4 18 7" xfId="49074" xr:uid="{7C9DE617-F2E2-4354-932F-95B82D62B8EE}"/>
    <cellStyle name="40% - 강조색4 19" xfId="1501" xr:uid="{6FEE6D11-C71A-4436-96D7-5672469C4814}"/>
    <cellStyle name="40% - 강조색4 19 2" xfId="4286" xr:uid="{1692466B-4AAB-4E3E-B7E3-A24B141B96FB}"/>
    <cellStyle name="40% - 강조색4 19 2 2" xfId="9812" xr:uid="{4EBC038E-0CB4-4DBD-8196-901BA27126EA}"/>
    <cellStyle name="40% - 강조색4 19 2 2 2" xfId="20841" xr:uid="{88D4A758-E7D9-420D-83D0-588715A4C2D9}"/>
    <cellStyle name="40% - 강조색4 19 2 2 2 2" xfId="42890" xr:uid="{A91D70B8-4E89-4479-89DA-8E7613A15C2D}"/>
    <cellStyle name="40% - 강조색4 19 2 2 3" xfId="31870" xr:uid="{A72C25F9-6D9A-427D-933D-27AFEA694B68}"/>
    <cellStyle name="40% - 강조색4 19 2 3" xfId="15331" xr:uid="{D3F18D96-9B95-406D-AD9F-304202E62BA7}"/>
    <cellStyle name="40% - 강조색4 19 2 3 2" xfId="37380" xr:uid="{C7DEC27D-A51D-4ACA-A5B5-7A87F712F38E}"/>
    <cellStyle name="40% - 강조색4 19 2 4" xfId="26360" xr:uid="{ED44CBB8-9D2F-4E50-AD48-C828F16FB4AB}"/>
    <cellStyle name="40% - 강조색4 19 2 5" xfId="52518" xr:uid="{3B4BA439-DB3C-4D4C-8308-6F033DA64509}"/>
    <cellStyle name="40% - 강조색4 19 3" xfId="7057" xr:uid="{4273AD4C-B106-4C8C-BC20-E55FA19DFF84}"/>
    <cellStyle name="40% - 강조색4 19 3 2" xfId="18086" xr:uid="{EB1CA8D6-E484-477F-B857-B888B7486F7C}"/>
    <cellStyle name="40% - 강조색4 19 3 2 2" xfId="40135" xr:uid="{0DDE1E34-0BB8-4D74-92FD-1A3994A90AC3}"/>
    <cellStyle name="40% - 강조색4 19 3 3" xfId="29115" xr:uid="{F44D58A9-52CC-43B0-B0A8-63AF8992C909}"/>
    <cellStyle name="40% - 강조색4 19 4" xfId="12576" xr:uid="{7B2174CF-FA52-4CA6-9EBE-B1BECFCA2E5C}"/>
    <cellStyle name="40% - 강조색4 19 4 2" xfId="34625" xr:uid="{807612BB-C71B-4DB4-9110-38931F957679}"/>
    <cellStyle name="40% - 강조색4 19 5" xfId="23605" xr:uid="{903EC701-4254-4811-9AAE-CBE43A79BCE6}"/>
    <cellStyle name="40% - 강조색4 19 6" xfId="49762" xr:uid="{2AE6B367-DFC1-4788-8D6F-C46ACADD7F36}"/>
    <cellStyle name="40% - 강조색4 2" xfId="74" xr:uid="{00000000-0005-0000-0000-0000B6010000}"/>
    <cellStyle name="40% - 강조색4 2 10" xfId="48412" xr:uid="{6A57F900-A6F8-4C77-93AD-260C8CE7C47D}"/>
    <cellStyle name="40% - 강조색4 2 2" xfId="203" xr:uid="{00000000-0005-0000-0000-0000B7010000}"/>
    <cellStyle name="40% - 강조색4 2 2 2" xfId="563" xr:uid="{00000000-0005-0000-0000-0000B8010000}"/>
    <cellStyle name="40% - 강조색4 2 2 2 2" xfId="1300" xr:uid="{9BB55942-F790-4E0F-BB1B-AF1755E755C5}"/>
    <cellStyle name="40% - 강조색4 2 2 2 2 2" xfId="2694" xr:uid="{CF108B49-5A69-4DDB-907C-A83756153382}"/>
    <cellStyle name="40% - 강조색4 2 2 2 2 2 2" xfId="5470" xr:uid="{9CC9E1F0-DFF3-4341-ADCE-FB2863FFF71E}"/>
    <cellStyle name="40% - 강조색4 2 2 2 2 2 2 2" xfId="10996" xr:uid="{5D72C4D4-7ED1-46E3-8FB6-93349A31D8A0}"/>
    <cellStyle name="40% - 강조색4 2 2 2 2 2 2 2 2" xfId="22025" xr:uid="{1993784F-F2F0-4A43-95FE-444B6EC40496}"/>
    <cellStyle name="40% - 강조색4 2 2 2 2 2 2 2 2 2" xfId="44074" xr:uid="{243CD07F-1348-4703-AD41-215D24891E02}"/>
    <cellStyle name="40% - 강조색4 2 2 2 2 2 2 2 3" xfId="33054" xr:uid="{59C04A5F-37B3-4065-A083-3B176A1A8216}"/>
    <cellStyle name="40% - 강조색4 2 2 2 2 2 2 3" xfId="16515" xr:uid="{CF8B9FC5-811A-4C57-8270-1F26DC36EDE7}"/>
    <cellStyle name="40% - 강조색4 2 2 2 2 2 2 3 2" xfId="38564" xr:uid="{ECE587C2-1AF2-4781-B598-F0E52CC69ED7}"/>
    <cellStyle name="40% - 강조색4 2 2 2 2 2 2 4" xfId="27544" xr:uid="{C5A13360-A903-435A-9C24-E7DE1E27BAF6}"/>
    <cellStyle name="40% - 강조색4 2 2 2 2 2 2 5" xfId="53702" xr:uid="{CEFCB4F8-99F5-414D-A019-5EBE378F134D}"/>
    <cellStyle name="40% - 강조색4 2 2 2 2 2 3" xfId="8241" xr:uid="{44074928-3134-4D88-9D8E-E8BAA3930FAB}"/>
    <cellStyle name="40% - 강조색4 2 2 2 2 2 3 2" xfId="19270" xr:uid="{C6C6E22F-0743-4A59-AA5D-F2341F74A6DB}"/>
    <cellStyle name="40% - 강조색4 2 2 2 2 2 3 2 2" xfId="41319" xr:uid="{93CF725C-70FF-4967-A337-7036551292C6}"/>
    <cellStyle name="40% - 강조색4 2 2 2 2 2 3 3" xfId="30299" xr:uid="{0CB261F7-1922-4C4D-ABD6-C0B14261B419}"/>
    <cellStyle name="40% - 강조색4 2 2 2 2 2 4" xfId="13760" xr:uid="{9A4AE5D1-9117-4BEB-97E2-4E18FB2ED6CF}"/>
    <cellStyle name="40% - 강조색4 2 2 2 2 2 4 2" xfId="35809" xr:uid="{9F928E01-3D32-4B6F-8A48-9BF6A23F29AF}"/>
    <cellStyle name="40% - 강조색4 2 2 2 2 2 5" xfId="24789" xr:uid="{A9592CDC-A215-473C-B2AA-A0894E046479}"/>
    <cellStyle name="40% - 강조색4 2 2 2 2 2 6" xfId="50947" xr:uid="{B43BE7B0-B965-482A-8823-D55DD5B0B458}"/>
    <cellStyle name="40% - 강조색4 2 2 2 2 3" xfId="4094" xr:uid="{D9525337-5E15-4690-AB17-5C3F01E37610}"/>
    <cellStyle name="40% - 강조색4 2 2 2 2 3 2" xfId="9620" xr:uid="{104DBA98-5E05-44D3-923E-54F3CFD20CCA}"/>
    <cellStyle name="40% - 강조색4 2 2 2 2 3 2 2" xfId="20649" xr:uid="{09C3E605-8F75-4BF2-93BA-863BC1EB084B}"/>
    <cellStyle name="40% - 강조색4 2 2 2 2 3 2 2 2" xfId="42698" xr:uid="{C7E6C068-4595-41E3-8EC3-B7474649E4C4}"/>
    <cellStyle name="40% - 강조색4 2 2 2 2 3 2 3" xfId="31678" xr:uid="{72522B7F-3422-424A-9E0B-193269DE0BBA}"/>
    <cellStyle name="40% - 강조색4 2 2 2 2 3 3" xfId="15139" xr:uid="{E3A64F93-91DD-4BFB-804C-B9444B498C0C}"/>
    <cellStyle name="40% - 강조색4 2 2 2 2 3 3 2" xfId="37188" xr:uid="{43987EC9-6213-4DF6-964C-B07FEEB074BB}"/>
    <cellStyle name="40% - 강조색4 2 2 2 2 3 4" xfId="26168" xr:uid="{9BE69244-2881-4577-8ABB-58A802C8C27B}"/>
    <cellStyle name="40% - 강조색4 2 2 2 2 3 5" xfId="52326" xr:uid="{579CE50D-E427-4FE6-8AB1-5761AC6105E1}"/>
    <cellStyle name="40% - 강조색4 2 2 2 2 4" xfId="6865" xr:uid="{6F4ECD9B-9DD0-4986-BD78-EE72EC15131B}"/>
    <cellStyle name="40% - 강조색4 2 2 2 2 4 2" xfId="17894" xr:uid="{0A188900-2E63-417D-A8BA-D6D4924B0C7D}"/>
    <cellStyle name="40% - 강조색4 2 2 2 2 4 2 2" xfId="39943" xr:uid="{EC5EEE22-B63A-4B0E-8FDE-1E600F714C27}"/>
    <cellStyle name="40% - 강조색4 2 2 2 2 4 3" xfId="28923" xr:uid="{048A6F31-2684-40CC-9C0E-9B0896CBD7A3}"/>
    <cellStyle name="40% - 강조색4 2 2 2 2 4 4" xfId="55079" xr:uid="{605414DE-D199-42BE-B83B-0688034F7CD9}"/>
    <cellStyle name="40% - 강조색4 2 2 2 2 5" xfId="12384" xr:uid="{151ACD96-3998-474F-9360-7FAC6226F175}"/>
    <cellStyle name="40% - 강조색4 2 2 2 2 5 2" xfId="34433" xr:uid="{A58B1DCC-C746-4BDE-A292-4EBCBCE45510}"/>
    <cellStyle name="40% - 강조색4 2 2 2 2 6" xfId="23413" xr:uid="{B550D059-D551-4466-9045-DDCF5C024BC2}"/>
    <cellStyle name="40% - 강조색4 2 2 2 2 7" xfId="49570" xr:uid="{FEDEFC8C-0001-4DF3-B8C4-94FBBD4DA59A}"/>
    <cellStyle name="40% - 강조색4 2 2 2 3" xfId="2006" xr:uid="{8A3CF3F4-9E84-44CF-BA0E-0282494EDE3C}"/>
    <cellStyle name="40% - 강조색4 2 2 2 3 2" xfId="4782" xr:uid="{56A6D990-D150-4779-A0AA-71B3A8B7CE8E}"/>
    <cellStyle name="40% - 강조색4 2 2 2 3 2 2" xfId="10308" xr:uid="{DB4ED1A8-1A74-4B3A-940A-2F15BB56EA6C}"/>
    <cellStyle name="40% - 강조색4 2 2 2 3 2 2 2" xfId="21337" xr:uid="{FEC5AB1E-7DF7-4750-A4F4-A88FDFE1B622}"/>
    <cellStyle name="40% - 강조색4 2 2 2 3 2 2 2 2" xfId="43386" xr:uid="{1586FA86-1CEF-4D56-A2DE-BAEC6E9EA92E}"/>
    <cellStyle name="40% - 강조색4 2 2 2 3 2 2 3" xfId="32366" xr:uid="{3C3E5C0B-3D30-460D-957D-D159D90C6BB7}"/>
    <cellStyle name="40% - 강조색4 2 2 2 3 2 3" xfId="15827" xr:uid="{12868924-CEB4-4964-9474-85AE31F8D7FB}"/>
    <cellStyle name="40% - 강조색4 2 2 2 3 2 3 2" xfId="37876" xr:uid="{ACD0BE55-ED6E-44FB-8204-C14E7D205B8C}"/>
    <cellStyle name="40% - 강조색4 2 2 2 3 2 4" xfId="26856" xr:uid="{6F35A4CF-D23C-44B3-A801-77DE9DC34214}"/>
    <cellStyle name="40% - 강조색4 2 2 2 3 2 5" xfId="53014" xr:uid="{F432707D-D371-4DFA-BE44-EE455BCCDAFB}"/>
    <cellStyle name="40% - 강조색4 2 2 2 3 3" xfId="7553" xr:uid="{8BE30D44-5403-4E97-AF68-F357E78C740E}"/>
    <cellStyle name="40% - 강조색4 2 2 2 3 3 2" xfId="18582" xr:uid="{6395FE71-9A30-40B0-AF08-701CCA06D381}"/>
    <cellStyle name="40% - 강조색4 2 2 2 3 3 2 2" xfId="40631" xr:uid="{D15FDF76-C354-4051-9A0B-F3A11F0CE631}"/>
    <cellStyle name="40% - 강조색4 2 2 2 3 3 3" xfId="29611" xr:uid="{3A3F07E8-02BB-4031-83B0-CDC82DBA5E87}"/>
    <cellStyle name="40% - 강조색4 2 2 2 3 4" xfId="13072" xr:uid="{E974F088-3298-4FB9-96E0-0359B2AF9D2C}"/>
    <cellStyle name="40% - 강조색4 2 2 2 3 4 2" xfId="35121" xr:uid="{1FCA3EB1-6F6D-4924-8B22-7E62B494173F}"/>
    <cellStyle name="40% - 강조색4 2 2 2 3 5" xfId="24101" xr:uid="{BCD68CAC-FF51-4C1E-AB13-7407783360DB}"/>
    <cellStyle name="40% - 강조색4 2 2 2 3 6" xfId="50259" xr:uid="{BD939968-46C3-4550-80CA-71C732D707C7}"/>
    <cellStyle name="40% - 강조색4 2 2 2 4" xfId="3406" xr:uid="{F660DEE4-AE61-4BAD-8D1F-BFB8501E4FA1}"/>
    <cellStyle name="40% - 강조색4 2 2 2 4 2" xfId="8932" xr:uid="{790A8078-E4F4-42C1-9261-DB55577CFC69}"/>
    <cellStyle name="40% - 강조색4 2 2 2 4 2 2" xfId="19961" xr:uid="{CFE93AA8-0274-42FB-887C-140571C391D7}"/>
    <cellStyle name="40% - 강조색4 2 2 2 4 2 2 2" xfId="42010" xr:uid="{10EC88CF-A318-4CA0-85A2-267D7FE640BA}"/>
    <cellStyle name="40% - 강조색4 2 2 2 4 2 3" xfId="30990" xr:uid="{71B70E85-474F-47B7-A721-00046B10C669}"/>
    <cellStyle name="40% - 강조색4 2 2 2 4 3" xfId="14451" xr:uid="{755D1C97-6650-490C-A210-81C679548C03}"/>
    <cellStyle name="40% - 강조색4 2 2 2 4 3 2" xfId="36500" xr:uid="{61EAA6BD-D712-42DC-AA03-384B8DE3C662}"/>
    <cellStyle name="40% - 강조색4 2 2 2 4 4" xfId="25480" xr:uid="{A816E47C-7141-4755-9E71-D5392C167F85}"/>
    <cellStyle name="40% - 강조색4 2 2 2 4 5" xfId="51638" xr:uid="{E1222BD9-FB70-48D5-8CE0-0F0C1F2C9805}"/>
    <cellStyle name="40% - 강조색4 2 2 2 5" xfId="6177" xr:uid="{39885A42-C49C-438A-A2F7-333C1EEE495D}"/>
    <cellStyle name="40% - 강조색4 2 2 2 5 2" xfId="17206" xr:uid="{5C819DF7-95B8-42EE-BF2C-E456C3C13A20}"/>
    <cellStyle name="40% - 강조색4 2 2 2 5 2 2" xfId="39255" xr:uid="{B61C187E-F025-44BD-B2C9-9015E06F082F}"/>
    <cellStyle name="40% - 강조색4 2 2 2 5 3" xfId="28235" xr:uid="{CAC8B544-09E8-4423-9692-A101F18CB6B0}"/>
    <cellStyle name="40% - 강조색4 2 2 2 5 4" xfId="54391" xr:uid="{2460E907-6E7C-412F-8A61-2BB570AAB984}"/>
    <cellStyle name="40% - 강조색4 2 2 2 6" xfId="11696" xr:uid="{77D94F47-C54D-47DE-8EE9-813B0FD05C36}"/>
    <cellStyle name="40% - 강조색4 2 2 2 6 2" xfId="33745" xr:uid="{75B88500-4BC7-4280-896D-2FBAECE272CF}"/>
    <cellStyle name="40% - 강조색4 2 2 2 7" xfId="22725" xr:uid="{794ADDE4-A59E-4C34-B356-2695947BF3A8}"/>
    <cellStyle name="40% - 강조색4 2 2 2 8" xfId="48882" xr:uid="{ACF6762C-02CE-462C-A9DD-D03E1AEBDB42}"/>
    <cellStyle name="40% - 강조색4 2 2 3" xfId="958" xr:uid="{9EF594AD-15BF-42EB-8055-56CDAB947D61}"/>
    <cellStyle name="40% - 강조색4 2 2 3 2" xfId="2352" xr:uid="{D0EF599E-A6DC-4148-838C-74BD9562E3A0}"/>
    <cellStyle name="40% - 강조색4 2 2 3 2 2" xfId="5128" xr:uid="{33B2E473-6045-4B05-8D59-93F3429BB0A7}"/>
    <cellStyle name="40% - 강조색4 2 2 3 2 2 2" xfId="10654" xr:uid="{5B7F9840-038E-409B-A920-1B4036309B3F}"/>
    <cellStyle name="40% - 강조색4 2 2 3 2 2 2 2" xfId="21683" xr:uid="{862C68D2-3D9B-4BE0-89A1-B1FFACBFE5E7}"/>
    <cellStyle name="40% - 강조색4 2 2 3 2 2 2 2 2" xfId="43732" xr:uid="{1A7249D5-FEA7-4F66-BD10-05738F746A94}"/>
    <cellStyle name="40% - 강조색4 2 2 3 2 2 2 3" xfId="32712" xr:uid="{25486CFB-9C94-49FC-82E9-2E5E68ECD194}"/>
    <cellStyle name="40% - 강조색4 2 2 3 2 2 3" xfId="16173" xr:uid="{2506C9A2-6BFE-44AB-814C-DE4ED7AF66D2}"/>
    <cellStyle name="40% - 강조색4 2 2 3 2 2 3 2" xfId="38222" xr:uid="{15B9ED6D-9B53-4DB1-861C-D6F22824A23E}"/>
    <cellStyle name="40% - 강조색4 2 2 3 2 2 4" xfId="27202" xr:uid="{77DE4956-415E-4553-9D23-448D98F211DB}"/>
    <cellStyle name="40% - 강조색4 2 2 3 2 2 5" xfId="53360" xr:uid="{3D3BC994-E203-4839-8F02-A004149ED216}"/>
    <cellStyle name="40% - 강조색4 2 2 3 2 3" xfId="7899" xr:uid="{365874DF-A196-414D-91E3-CEF613D3251E}"/>
    <cellStyle name="40% - 강조색4 2 2 3 2 3 2" xfId="18928" xr:uid="{8341B3C4-4FA0-4EDA-B9DC-EB5174066497}"/>
    <cellStyle name="40% - 강조색4 2 2 3 2 3 2 2" xfId="40977" xr:uid="{CEF397B0-0671-4DD6-AEB9-AA9111AFD003}"/>
    <cellStyle name="40% - 강조색4 2 2 3 2 3 3" xfId="29957" xr:uid="{BA62F529-CF74-4A48-9428-4E2979CD29A9}"/>
    <cellStyle name="40% - 강조색4 2 2 3 2 4" xfId="13418" xr:uid="{7803A324-3A2E-408E-907A-5B45DA3040E1}"/>
    <cellStyle name="40% - 강조색4 2 2 3 2 4 2" xfId="35467" xr:uid="{3874D89C-C3E6-41CB-BB3D-66532600CF36}"/>
    <cellStyle name="40% - 강조색4 2 2 3 2 5" xfId="24447" xr:uid="{46D57FD4-1323-4052-ADB7-EA175B62B184}"/>
    <cellStyle name="40% - 강조색4 2 2 3 2 6" xfId="50605" xr:uid="{46068A60-8733-4333-B0BD-C1AB87A0869D}"/>
    <cellStyle name="40% - 강조색4 2 2 3 3" xfId="3752" xr:uid="{B4E2E170-61F9-436B-89BD-9DE6504D1214}"/>
    <cellStyle name="40% - 강조색4 2 2 3 3 2" xfId="9278" xr:uid="{601F9A49-1862-4A95-AFD5-3F4AF9BF03E0}"/>
    <cellStyle name="40% - 강조색4 2 2 3 3 2 2" xfId="20307" xr:uid="{85E4A3F8-369C-4F94-84A9-D0FCAB079511}"/>
    <cellStyle name="40% - 강조색4 2 2 3 3 2 2 2" xfId="42356" xr:uid="{6F767467-1AA1-4630-95CB-45B1F0875466}"/>
    <cellStyle name="40% - 강조색4 2 2 3 3 2 3" xfId="31336" xr:uid="{266C6BBE-5BE2-4B8C-9B70-C981C3A8E3A8}"/>
    <cellStyle name="40% - 강조색4 2 2 3 3 3" xfId="14797" xr:uid="{0E71F735-52B7-4373-AF66-A58B120EC9C8}"/>
    <cellStyle name="40% - 강조색4 2 2 3 3 3 2" xfId="36846" xr:uid="{0E46C7D0-21CA-4A1F-9900-68E83C7E55B5}"/>
    <cellStyle name="40% - 강조색4 2 2 3 3 4" xfId="25826" xr:uid="{5A130EB2-C67A-44E3-80B4-1E988F570981}"/>
    <cellStyle name="40% - 강조색4 2 2 3 3 5" xfId="51984" xr:uid="{A060F9F6-399A-4D97-AD79-936367CF7B8F}"/>
    <cellStyle name="40% - 강조색4 2 2 3 4" xfId="6523" xr:uid="{2C488783-E5D8-491B-AEBF-A89476271D9B}"/>
    <cellStyle name="40% - 강조색4 2 2 3 4 2" xfId="17552" xr:uid="{DE0BE6E8-8295-43BD-9046-356AB4B13AFC}"/>
    <cellStyle name="40% - 강조색4 2 2 3 4 2 2" xfId="39601" xr:uid="{9E6FA68E-C933-4BC6-9310-3C7AA497FBAC}"/>
    <cellStyle name="40% - 강조색4 2 2 3 4 3" xfId="28581" xr:uid="{0E35B230-C7AA-4900-8CD2-8CF114ED0626}"/>
    <cellStyle name="40% - 강조색4 2 2 3 4 4" xfId="54737" xr:uid="{4943E012-D3FF-4E37-B54B-C716BE4F9488}"/>
    <cellStyle name="40% - 강조색4 2 2 3 5" xfId="12042" xr:uid="{A978E070-42C9-4C2E-8186-65A412019BE2}"/>
    <cellStyle name="40% - 강조색4 2 2 3 5 2" xfId="34091" xr:uid="{643FCAE4-E6B1-469E-B56F-22D80A05EDAC}"/>
    <cellStyle name="40% - 강조색4 2 2 3 6" xfId="23071" xr:uid="{B05DEF06-26E8-4652-98BF-D0E72D179918}"/>
    <cellStyle name="40% - 강조색4 2 2 3 7" xfId="49228" xr:uid="{9CFB1452-1658-492A-B154-0A9FD7AD4341}"/>
    <cellStyle name="40% - 강조색4 2 2 4" xfId="1664" xr:uid="{E53A6134-EB44-4F1B-ABA8-4474B9EDE27D}"/>
    <cellStyle name="40% - 강조색4 2 2 4 2" xfId="4440" xr:uid="{79BBBA2C-7A6E-4432-B22F-7736A6564DE2}"/>
    <cellStyle name="40% - 강조색4 2 2 4 2 2" xfId="9966" xr:uid="{8CEEE6D5-7908-4069-874D-B3FEE4959AC1}"/>
    <cellStyle name="40% - 강조색4 2 2 4 2 2 2" xfId="20995" xr:uid="{41F61E4B-D9B1-425C-BD0E-C2B699A748B3}"/>
    <cellStyle name="40% - 강조색4 2 2 4 2 2 2 2" xfId="43044" xr:uid="{2D12E930-C644-4CB0-987B-129A4A7525BA}"/>
    <cellStyle name="40% - 강조색4 2 2 4 2 2 3" xfId="32024" xr:uid="{3266E28E-91A0-424F-BEEA-54FD3F75C02E}"/>
    <cellStyle name="40% - 강조색4 2 2 4 2 3" xfId="15485" xr:uid="{3E225708-56ED-4DBF-A3E2-9C01D18D01AA}"/>
    <cellStyle name="40% - 강조색4 2 2 4 2 3 2" xfId="37534" xr:uid="{2C61A166-D405-4089-B388-68D7CEFB1887}"/>
    <cellStyle name="40% - 강조색4 2 2 4 2 4" xfId="26514" xr:uid="{83A19B9E-EA56-4DBE-8775-9B78C7AA5F1C}"/>
    <cellStyle name="40% - 강조색4 2 2 4 2 5" xfId="52672" xr:uid="{7A7B2B3B-EC7D-40F1-9548-701B18EE8DED}"/>
    <cellStyle name="40% - 강조색4 2 2 4 3" xfId="7211" xr:uid="{48A45652-D707-4E18-8649-63BC499C5239}"/>
    <cellStyle name="40% - 강조색4 2 2 4 3 2" xfId="18240" xr:uid="{ADB89600-6B69-4613-9ABF-12872BC803E3}"/>
    <cellStyle name="40% - 강조색4 2 2 4 3 2 2" xfId="40289" xr:uid="{0AE2143A-8A0F-40B8-9EE2-0C5C8A716F24}"/>
    <cellStyle name="40% - 강조색4 2 2 4 3 3" xfId="29269" xr:uid="{D0B0755B-411A-4C71-87BB-53A2B7CC5066}"/>
    <cellStyle name="40% - 강조색4 2 2 4 4" xfId="12730" xr:uid="{B54B0BB9-8545-486E-AB78-EC9FE9AD09C8}"/>
    <cellStyle name="40% - 강조색4 2 2 4 4 2" xfId="34779" xr:uid="{9AD34322-26A4-4BE7-8F03-7B5B7E437A0C}"/>
    <cellStyle name="40% - 강조색4 2 2 4 5" xfId="23759" xr:uid="{771766B1-AD85-45AA-8673-450842367A1A}"/>
    <cellStyle name="40% - 강조색4 2 2 4 6" xfId="49917" xr:uid="{CD756CC6-C3A1-487D-9D26-52E2232F33A5}"/>
    <cellStyle name="40% - 강조색4 2 2 5" xfId="3064" xr:uid="{34285092-78C6-478A-AAAF-3C9B264AD2B2}"/>
    <cellStyle name="40% - 강조색4 2 2 5 2" xfId="8590" xr:uid="{9FA4580D-488F-4A88-8BDF-D2C96B7D06E3}"/>
    <cellStyle name="40% - 강조색4 2 2 5 2 2" xfId="19619" xr:uid="{80AE2519-9770-4963-B124-4047C826C3C6}"/>
    <cellStyle name="40% - 강조색4 2 2 5 2 2 2" xfId="41668" xr:uid="{9622D34F-040C-429D-9E2F-21A402D2319C}"/>
    <cellStyle name="40% - 강조색4 2 2 5 2 3" xfId="30648" xr:uid="{AEC440A3-3310-483E-82EE-F94293CB83E5}"/>
    <cellStyle name="40% - 강조색4 2 2 5 3" xfId="14109" xr:uid="{BA7F7BB6-BCFD-494E-8EB7-825892226453}"/>
    <cellStyle name="40% - 강조색4 2 2 5 3 2" xfId="36158" xr:uid="{C75FE322-E81B-4B99-B81F-BB85D4DDFB27}"/>
    <cellStyle name="40% - 강조색4 2 2 5 4" xfId="25138" xr:uid="{EA3A30DC-5D5A-4A27-A938-B5748682D3C1}"/>
    <cellStyle name="40% - 강조색4 2 2 5 5" xfId="51296" xr:uid="{97D07485-F8B1-41B7-844F-42ACDD4FEC3D}"/>
    <cellStyle name="40% - 강조색4 2 2 6" xfId="5835" xr:uid="{C72F9842-FBE7-444E-A0F0-507FD8F9BC96}"/>
    <cellStyle name="40% - 강조색4 2 2 6 2" xfId="16864" xr:uid="{6AB28CA1-53F5-4D9C-A4DB-79E481AB8978}"/>
    <cellStyle name="40% - 강조색4 2 2 6 2 2" xfId="38913" xr:uid="{20A23EB6-7460-4BA0-8E40-A9D5A54D59AA}"/>
    <cellStyle name="40% - 강조색4 2 2 6 3" xfId="27893" xr:uid="{8B381823-20DE-4BE0-A4BC-19A99FF33A02}"/>
    <cellStyle name="40% - 강조색4 2 2 6 4" xfId="54050" xr:uid="{25C9F720-0A3B-4853-95C3-6B2A68547A26}"/>
    <cellStyle name="40% - 강조색4 2 2 7" xfId="11354" xr:uid="{317CCC91-811B-4E37-BC55-8B9B68DF1D2A}"/>
    <cellStyle name="40% - 강조색4 2 2 7 2" xfId="33403" xr:uid="{2131BF2B-37D3-41CC-8D62-D090AC43063C}"/>
    <cellStyle name="40% - 강조색4 2 2 8" xfId="22383" xr:uid="{65B139A8-3EEB-494F-BC99-595D1EBE72EF}"/>
    <cellStyle name="40% - 강조색4 2 2 9" xfId="48541" xr:uid="{DB57FBDB-7A34-4CE4-ACA9-B8B1771249C7}"/>
    <cellStyle name="40% - 강조색4 2 3" xfId="434" xr:uid="{00000000-0005-0000-0000-0000B9010000}"/>
    <cellStyle name="40% - 강조색4 2 3 2" xfId="1171" xr:uid="{F273352D-53B1-45DF-A014-5163E0B815DF}"/>
    <cellStyle name="40% - 강조색4 2 3 2 2" xfId="2565" xr:uid="{D8B2235E-94BC-4912-9D12-BDED9417B178}"/>
    <cellStyle name="40% - 강조색4 2 3 2 2 2" xfId="5341" xr:uid="{FD15F666-64D0-4192-9D28-7983056FFFD8}"/>
    <cellStyle name="40% - 강조색4 2 3 2 2 2 2" xfId="10867" xr:uid="{7165D922-83AC-48D1-8D03-8E31D12937C1}"/>
    <cellStyle name="40% - 강조색4 2 3 2 2 2 2 2" xfId="21896" xr:uid="{8EC248E7-DB43-4257-8252-2F06384D22A9}"/>
    <cellStyle name="40% - 강조색4 2 3 2 2 2 2 2 2" xfId="43945" xr:uid="{96763FE0-B9ED-424C-9C88-169949077484}"/>
    <cellStyle name="40% - 강조색4 2 3 2 2 2 2 3" xfId="32925" xr:uid="{5A9E3551-8B29-45AD-B65F-92093360DB1C}"/>
    <cellStyle name="40% - 강조색4 2 3 2 2 2 3" xfId="16386" xr:uid="{D6D10F50-3049-4550-9C9F-3E21039CF55A}"/>
    <cellStyle name="40% - 강조색4 2 3 2 2 2 3 2" xfId="38435" xr:uid="{1B9F064A-7FD2-4873-9418-A8AF169D6E8D}"/>
    <cellStyle name="40% - 강조색4 2 3 2 2 2 4" xfId="27415" xr:uid="{9B81257E-3EE6-4E62-87F9-131D68847FB1}"/>
    <cellStyle name="40% - 강조색4 2 3 2 2 2 5" xfId="53573" xr:uid="{D78DC1B7-FCFF-486D-AB7B-5A49B5F89504}"/>
    <cellStyle name="40% - 강조색4 2 3 2 2 3" xfId="8112" xr:uid="{99B4E323-1EAC-4A0A-90F8-E9D17A893637}"/>
    <cellStyle name="40% - 강조색4 2 3 2 2 3 2" xfId="19141" xr:uid="{80605E1C-502A-417C-969E-AFB9923D281C}"/>
    <cellStyle name="40% - 강조색4 2 3 2 2 3 2 2" xfId="41190" xr:uid="{74E323B3-CADF-4B2C-A11D-8A6F6067F19F}"/>
    <cellStyle name="40% - 강조색4 2 3 2 2 3 3" xfId="30170" xr:uid="{2EF6D2B0-C03F-43E8-BF84-AB497F788A5F}"/>
    <cellStyle name="40% - 강조색4 2 3 2 2 4" xfId="13631" xr:uid="{CEF99C04-2A09-4AE7-93B0-3661F830F0E3}"/>
    <cellStyle name="40% - 강조색4 2 3 2 2 4 2" xfId="35680" xr:uid="{0B8524C6-727F-444F-AE65-817BA215C5E3}"/>
    <cellStyle name="40% - 강조색4 2 3 2 2 5" xfId="24660" xr:uid="{501520D0-F6AE-4580-AD5F-77BBD18A1C59}"/>
    <cellStyle name="40% - 강조색4 2 3 2 2 6" xfId="50818" xr:uid="{4AB46E9E-4B44-4AB7-BC5A-BC91BFDEC039}"/>
    <cellStyle name="40% - 강조색4 2 3 2 3" xfId="3965" xr:uid="{6DE21304-A93C-470D-972A-C087805A20E4}"/>
    <cellStyle name="40% - 강조색4 2 3 2 3 2" xfId="9491" xr:uid="{AB4E4057-E8EB-41E9-9BEF-8E94C79082F8}"/>
    <cellStyle name="40% - 강조색4 2 3 2 3 2 2" xfId="20520" xr:uid="{E8D22155-71F0-4B10-B6A6-A16556E825F9}"/>
    <cellStyle name="40% - 강조색4 2 3 2 3 2 2 2" xfId="42569" xr:uid="{DD113C33-DE6F-40A0-9254-265C5B3D9EDB}"/>
    <cellStyle name="40% - 강조색4 2 3 2 3 2 3" xfId="31549" xr:uid="{18FD2F5D-7A11-427C-A49A-CBE22D6C0FF9}"/>
    <cellStyle name="40% - 강조색4 2 3 2 3 3" xfId="15010" xr:uid="{C09AA193-3673-42BA-938A-FC46DB4C2419}"/>
    <cellStyle name="40% - 강조색4 2 3 2 3 3 2" xfId="37059" xr:uid="{500ED5F7-F4DF-4A0A-9F36-DC51BD49E0DC}"/>
    <cellStyle name="40% - 강조색4 2 3 2 3 4" xfId="26039" xr:uid="{3DCFCA33-1A2F-4340-9ADE-63C5ADDCF4FC}"/>
    <cellStyle name="40% - 강조색4 2 3 2 3 5" xfId="52197" xr:uid="{7B9B308E-6E86-4D1B-9365-C79C26677896}"/>
    <cellStyle name="40% - 강조색4 2 3 2 4" xfId="6736" xr:uid="{EA4F8740-4FA5-4B9A-9014-17021B662B82}"/>
    <cellStyle name="40% - 강조색4 2 3 2 4 2" xfId="17765" xr:uid="{92F12A0B-13DB-4BD2-8BEA-D6A9DA8018B6}"/>
    <cellStyle name="40% - 강조색4 2 3 2 4 2 2" xfId="39814" xr:uid="{05EA7769-C264-44E6-B159-CF75FB65444D}"/>
    <cellStyle name="40% - 강조색4 2 3 2 4 3" xfId="28794" xr:uid="{3F89EC54-DC8F-43A2-AE8F-6B5492792518}"/>
    <cellStyle name="40% - 강조색4 2 3 2 4 4" xfId="54950" xr:uid="{0EB066B7-00F0-475F-8273-FF11F0359468}"/>
    <cellStyle name="40% - 강조색4 2 3 2 5" xfId="12255" xr:uid="{8629FCB7-3F25-4B13-82CF-E1C8267FB63B}"/>
    <cellStyle name="40% - 강조색4 2 3 2 5 2" xfId="34304" xr:uid="{BCCBD14F-08BD-4EE8-8FC5-8D16960D80EE}"/>
    <cellStyle name="40% - 강조색4 2 3 2 6" xfId="23284" xr:uid="{ABC0B97D-3D16-40C8-9645-983A968B3D14}"/>
    <cellStyle name="40% - 강조색4 2 3 2 7" xfId="49441" xr:uid="{C8E42690-C059-42C9-B51E-5C5B849A9038}"/>
    <cellStyle name="40% - 강조색4 2 3 3" xfId="1877" xr:uid="{98BD7B75-8724-4D18-B2DC-3A78EEA403F1}"/>
    <cellStyle name="40% - 강조색4 2 3 3 2" xfId="4653" xr:uid="{F287F2C8-10E6-4105-90E7-C900F8239BF3}"/>
    <cellStyle name="40% - 강조색4 2 3 3 2 2" xfId="10179" xr:uid="{302582AF-CE91-4833-AF71-36DBBA6C6E75}"/>
    <cellStyle name="40% - 강조색4 2 3 3 2 2 2" xfId="21208" xr:uid="{73DD04AF-D7B8-4A3D-BB72-C1D6A38677C4}"/>
    <cellStyle name="40% - 강조색4 2 3 3 2 2 2 2" xfId="43257" xr:uid="{5C018181-99D0-435F-99C8-3388BE724BE5}"/>
    <cellStyle name="40% - 강조색4 2 3 3 2 2 3" xfId="32237" xr:uid="{B7790ECF-DC38-4A2C-ACD0-D4B6B2FECEF2}"/>
    <cellStyle name="40% - 강조색4 2 3 3 2 3" xfId="15698" xr:uid="{495F2E64-7CBD-4AD1-BF4A-CC6050844FFA}"/>
    <cellStyle name="40% - 강조색4 2 3 3 2 3 2" xfId="37747" xr:uid="{84D12A82-74D6-466F-A539-2858C6CF420A}"/>
    <cellStyle name="40% - 강조색4 2 3 3 2 4" xfId="26727" xr:uid="{8F0FDD66-B23D-4189-B5E9-0C43FC0F5F43}"/>
    <cellStyle name="40% - 강조색4 2 3 3 2 5" xfId="52885" xr:uid="{AA3DA7F3-5A90-4507-A1F3-B537C603F936}"/>
    <cellStyle name="40% - 강조색4 2 3 3 3" xfId="7424" xr:uid="{6EBAE06E-417C-4A93-BAEB-B3AE755F4950}"/>
    <cellStyle name="40% - 강조색4 2 3 3 3 2" xfId="18453" xr:uid="{463230C8-E1A6-4020-B1C4-4B927CEC6916}"/>
    <cellStyle name="40% - 강조색4 2 3 3 3 2 2" xfId="40502" xr:uid="{461444AC-FD30-4092-9974-FBB858AF6B2A}"/>
    <cellStyle name="40% - 강조색4 2 3 3 3 3" xfId="29482" xr:uid="{CE2CE292-50BD-4C94-B631-447C58D55A25}"/>
    <cellStyle name="40% - 강조색4 2 3 3 4" xfId="12943" xr:uid="{2B4124A8-B169-4F97-854E-D24592A031C5}"/>
    <cellStyle name="40% - 강조색4 2 3 3 4 2" xfId="34992" xr:uid="{0E571E4F-14C8-4D36-90DA-393A154D663C}"/>
    <cellStyle name="40% - 강조색4 2 3 3 5" xfId="23972" xr:uid="{F3DCE25A-E17F-4CD7-A855-C66CF86F10F3}"/>
    <cellStyle name="40% - 강조색4 2 3 3 6" xfId="50130" xr:uid="{26C18B23-DF23-4A9F-A5F2-6DB0D9B88E14}"/>
    <cellStyle name="40% - 강조색4 2 3 4" xfId="3277" xr:uid="{5666BBFD-DC6D-43CA-9ED3-93A547029A3D}"/>
    <cellStyle name="40% - 강조색4 2 3 4 2" xfId="8803" xr:uid="{8E514C37-38AC-41CE-A437-C758AC8BA66C}"/>
    <cellStyle name="40% - 강조색4 2 3 4 2 2" xfId="19832" xr:uid="{34CE6E70-AD48-44FA-BF3A-3FC12414A2CC}"/>
    <cellStyle name="40% - 강조색4 2 3 4 2 2 2" xfId="41881" xr:uid="{901A5E93-10E5-40BD-8873-46BABC396A8B}"/>
    <cellStyle name="40% - 강조색4 2 3 4 2 3" xfId="30861" xr:uid="{AEEDF593-2AF9-4321-8011-3F3FFE2D7CCE}"/>
    <cellStyle name="40% - 강조색4 2 3 4 3" xfId="14322" xr:uid="{765B25DD-0E54-4956-80A8-26E5070A778B}"/>
    <cellStyle name="40% - 강조색4 2 3 4 3 2" xfId="36371" xr:uid="{4F7811C3-2446-4985-A826-40CE67DEAF9D}"/>
    <cellStyle name="40% - 강조색4 2 3 4 4" xfId="25351" xr:uid="{ED8AFA20-BA03-4EB9-A40E-E9A64128B644}"/>
    <cellStyle name="40% - 강조색4 2 3 4 5" xfId="51509" xr:uid="{C61A936D-4A9A-4535-8805-A04B0292984D}"/>
    <cellStyle name="40% - 강조색4 2 3 5" xfId="6048" xr:uid="{6CF30F06-6E0C-4061-A1A2-5D7DEDBC189E}"/>
    <cellStyle name="40% - 강조색4 2 3 5 2" xfId="17077" xr:uid="{A440A902-320C-4DC2-B402-7DB2FE8095EA}"/>
    <cellStyle name="40% - 강조색4 2 3 5 2 2" xfId="39126" xr:uid="{EB85289F-4120-4804-A9A0-26540F7B5049}"/>
    <cellStyle name="40% - 강조색4 2 3 5 3" xfId="28106" xr:uid="{DFCF30F2-6A5A-4AF8-B82A-57461F9F05EB}"/>
    <cellStyle name="40% - 강조색4 2 3 5 4" xfId="54262" xr:uid="{807E937F-B434-45F8-AE19-4D21AF8D9D88}"/>
    <cellStyle name="40% - 강조색4 2 3 6" xfId="11567" xr:uid="{31C6BD78-3208-4EC8-84B9-85960C3A33B0}"/>
    <cellStyle name="40% - 강조색4 2 3 6 2" xfId="33616" xr:uid="{60AC1B76-3905-445D-9DDC-FC55B1CB83FD}"/>
    <cellStyle name="40% - 강조색4 2 3 7" xfId="22596" xr:uid="{B01F2A5F-500B-4940-9E2D-D2EF968899D2}"/>
    <cellStyle name="40% - 강조색4 2 3 8" xfId="48753" xr:uid="{76C702CE-E1C0-40E2-AB8F-400F362BB0A8}"/>
    <cellStyle name="40% - 강조색4 2 4" xfId="829" xr:uid="{0992A072-007C-4BCE-AEB0-EB5446B9540A}"/>
    <cellStyle name="40% - 강조색4 2 4 2" xfId="2223" xr:uid="{94813F61-7500-43A0-B4D5-9E8E2EF4FED7}"/>
    <cellStyle name="40% - 강조색4 2 4 2 2" xfId="4999" xr:uid="{5EB8F04D-237E-4160-A002-5495F54BD748}"/>
    <cellStyle name="40% - 강조색4 2 4 2 2 2" xfId="10525" xr:uid="{D0AF17F3-C72A-44F8-8B66-BAAC0C232A20}"/>
    <cellStyle name="40% - 강조색4 2 4 2 2 2 2" xfId="21554" xr:uid="{B9837871-08E8-413F-A761-BFC173E75BEB}"/>
    <cellStyle name="40% - 강조색4 2 4 2 2 2 2 2" xfId="43603" xr:uid="{D17CAEDE-B0F1-4C0F-9CB3-F21AF6FDEA24}"/>
    <cellStyle name="40% - 강조색4 2 4 2 2 2 3" xfId="32583" xr:uid="{FCCDF007-A59F-4A16-805C-B45F86B4351E}"/>
    <cellStyle name="40% - 강조색4 2 4 2 2 3" xfId="16044" xr:uid="{CD20BF23-E8BA-4F35-BDEF-AF39B95A685E}"/>
    <cellStyle name="40% - 강조색4 2 4 2 2 3 2" xfId="38093" xr:uid="{D139BB5D-FE56-42C4-BD72-645AD840C8F7}"/>
    <cellStyle name="40% - 강조색4 2 4 2 2 4" xfId="27073" xr:uid="{536C400D-5F66-4E6F-B64E-4DCD7A2DC288}"/>
    <cellStyle name="40% - 강조색4 2 4 2 2 5" xfId="53231" xr:uid="{85B1A92C-FF5C-4B00-BEFA-B8522CB2F055}"/>
    <cellStyle name="40% - 강조색4 2 4 2 3" xfId="7770" xr:uid="{49A37FC2-18C8-496A-925E-9337BF5EA01C}"/>
    <cellStyle name="40% - 강조색4 2 4 2 3 2" xfId="18799" xr:uid="{63395DBE-6553-4C36-8138-D0A448D736A1}"/>
    <cellStyle name="40% - 강조색4 2 4 2 3 2 2" xfId="40848" xr:uid="{3B11DD27-BDBB-406B-8C5B-D2883529E62C}"/>
    <cellStyle name="40% - 강조색4 2 4 2 3 3" xfId="29828" xr:uid="{C79FD2F9-0359-421C-888F-F1FDD0730D51}"/>
    <cellStyle name="40% - 강조색4 2 4 2 4" xfId="13289" xr:uid="{6C7D1532-CF08-4B0A-A51B-EA753520AC28}"/>
    <cellStyle name="40% - 강조색4 2 4 2 4 2" xfId="35338" xr:uid="{9DF26C29-BB61-4816-9A13-538C68638E1E}"/>
    <cellStyle name="40% - 강조색4 2 4 2 5" xfId="24318" xr:uid="{43DFA3B7-8406-46E6-81F7-0956B97DB883}"/>
    <cellStyle name="40% - 강조색4 2 4 2 6" xfId="50476" xr:uid="{59175ACB-088B-4579-B50C-A77D2251835F}"/>
    <cellStyle name="40% - 강조색4 2 4 3" xfId="3623" xr:uid="{E5E31782-8C5B-4576-ACFB-28B7EFA531B4}"/>
    <cellStyle name="40% - 강조색4 2 4 3 2" xfId="9149" xr:uid="{D943CA24-3047-40AD-B413-164F5D2531E9}"/>
    <cellStyle name="40% - 강조색4 2 4 3 2 2" xfId="20178" xr:uid="{93D3B8CF-927D-4E91-8BCC-EE73F57F58B8}"/>
    <cellStyle name="40% - 강조색4 2 4 3 2 2 2" xfId="42227" xr:uid="{1666AA7D-3699-4750-92DB-AA0980382E42}"/>
    <cellStyle name="40% - 강조색4 2 4 3 2 3" xfId="31207" xr:uid="{41B5DBED-0D9F-4DCB-9918-D6F5C4626FA4}"/>
    <cellStyle name="40% - 강조색4 2 4 3 3" xfId="14668" xr:uid="{AFBED862-64AF-42C2-A7BE-4E4A349CC4DF}"/>
    <cellStyle name="40% - 강조색4 2 4 3 3 2" xfId="36717" xr:uid="{1B5E6DFE-3759-4422-ABEA-D82C8EDC9975}"/>
    <cellStyle name="40% - 강조색4 2 4 3 4" xfId="25697" xr:uid="{07C33EBE-434F-4813-A324-B7DC426CA62F}"/>
    <cellStyle name="40% - 강조색4 2 4 3 5" xfId="51855" xr:uid="{31129C48-9D9D-4C93-8F69-1F6102BB5650}"/>
    <cellStyle name="40% - 강조색4 2 4 4" xfId="6394" xr:uid="{E3CDA032-9B78-4D17-BE96-0F31A9863737}"/>
    <cellStyle name="40% - 강조색4 2 4 4 2" xfId="17423" xr:uid="{877F7D53-E965-4002-A373-43D5B1930AD5}"/>
    <cellStyle name="40% - 강조색4 2 4 4 2 2" xfId="39472" xr:uid="{181DA18F-C913-4C75-A565-570412322DF6}"/>
    <cellStyle name="40% - 강조색4 2 4 4 3" xfId="28452" xr:uid="{17FFDBA7-C41F-44DA-BE7B-EE2210703D2A}"/>
    <cellStyle name="40% - 강조색4 2 4 4 4" xfId="54608" xr:uid="{43874102-F959-44DC-90AE-FD6A2EA5C7F1}"/>
    <cellStyle name="40% - 강조색4 2 4 5" xfId="11913" xr:uid="{E07CD743-85D1-4AD0-BC4E-C40181D9B29A}"/>
    <cellStyle name="40% - 강조색4 2 4 5 2" xfId="33962" xr:uid="{61EE08DE-CFC9-48FC-A13E-12E3B1820079}"/>
    <cellStyle name="40% - 강조색4 2 4 6" xfId="22942" xr:uid="{2D405370-0FC9-40D8-A781-9707D3460865}"/>
    <cellStyle name="40% - 강조색4 2 4 7" xfId="49099" xr:uid="{0E3BB64E-72B2-4A3C-9796-497D7A760D2A}"/>
    <cellStyle name="40% - 강조색4 2 5" xfId="1535" xr:uid="{2B8F5E54-D442-46D5-A57F-068249C0475B}"/>
    <cellStyle name="40% - 강조색4 2 5 2" xfId="4311" xr:uid="{A4D6915E-BF05-403A-8E8E-F0C19C88FC12}"/>
    <cellStyle name="40% - 강조색4 2 5 2 2" xfId="9837" xr:uid="{A80EFEDB-7ACA-4F72-9B88-10B4E0A94304}"/>
    <cellStyle name="40% - 강조색4 2 5 2 2 2" xfId="20866" xr:uid="{89A254EF-FFFD-4969-B59D-C70A8B65A8EB}"/>
    <cellStyle name="40% - 강조색4 2 5 2 2 2 2" xfId="42915" xr:uid="{E89F3D37-EC1A-42F6-8702-C011BBD2FBBC}"/>
    <cellStyle name="40% - 강조색4 2 5 2 2 3" xfId="31895" xr:uid="{14850164-25A5-4C38-BD2A-0A3450CC419A}"/>
    <cellStyle name="40% - 강조색4 2 5 2 3" xfId="15356" xr:uid="{D8331A84-309B-4B7D-94AC-B32FAA44442D}"/>
    <cellStyle name="40% - 강조색4 2 5 2 3 2" xfId="37405" xr:uid="{ACA23D2B-F02C-4D3E-8EC3-716BAB9B2F63}"/>
    <cellStyle name="40% - 강조색4 2 5 2 4" xfId="26385" xr:uid="{6F62B1E8-77FD-4DE1-8952-2893682FC52E}"/>
    <cellStyle name="40% - 강조색4 2 5 2 5" xfId="52543" xr:uid="{E4515B57-8C7A-4B2B-A552-0BEE1E47EB94}"/>
    <cellStyle name="40% - 강조색4 2 5 3" xfId="7082" xr:uid="{2E52AA66-F1FB-41B5-8B06-6596846E57CF}"/>
    <cellStyle name="40% - 강조색4 2 5 3 2" xfId="18111" xr:uid="{3A8AA0E6-2CC4-4BA4-B4C6-F0D7B1785F80}"/>
    <cellStyle name="40% - 강조색4 2 5 3 2 2" xfId="40160" xr:uid="{6D618299-84E8-4125-A568-B29753EE57D7}"/>
    <cellStyle name="40% - 강조색4 2 5 3 3" xfId="29140" xr:uid="{54269B44-88D4-4BBD-8077-A1236470ED86}"/>
    <cellStyle name="40% - 강조색4 2 5 4" xfId="12601" xr:uid="{2FD2D9EF-5F45-403F-95FF-955C578E75A1}"/>
    <cellStyle name="40% - 강조색4 2 5 4 2" xfId="34650" xr:uid="{04B4B066-3D11-498B-9C09-1038525C16AC}"/>
    <cellStyle name="40% - 강조색4 2 5 5" xfId="23630" xr:uid="{7A4AAE8F-622E-45B0-B00B-762543180595}"/>
    <cellStyle name="40% - 강조색4 2 5 6" xfId="49788" xr:uid="{68AD73CF-0BF8-4843-9A28-111726F00AD1}"/>
    <cellStyle name="40% - 강조색4 2 6" xfId="2935" xr:uid="{F33227C6-A301-498F-BDB6-F698FB452D45}"/>
    <cellStyle name="40% - 강조색4 2 6 2" xfId="8461" xr:uid="{FE0BCBFA-C379-4F6A-92CC-3F8F303FE909}"/>
    <cellStyle name="40% - 강조색4 2 6 2 2" xfId="19490" xr:uid="{4434E88C-A4AE-47AE-9DA7-47067F42475E}"/>
    <cellStyle name="40% - 강조색4 2 6 2 2 2" xfId="41539" xr:uid="{3DE4173A-9F32-4F24-8E36-C9BF57B672F0}"/>
    <cellStyle name="40% - 강조색4 2 6 2 3" xfId="30519" xr:uid="{B4D2CCCF-6A7A-4CA0-84C7-5C8998F3BCAD}"/>
    <cellStyle name="40% - 강조색4 2 6 3" xfId="13980" xr:uid="{73288380-21F6-4A74-BDB2-A7B83ED91B75}"/>
    <cellStyle name="40% - 강조색4 2 6 3 2" xfId="36029" xr:uid="{403A303F-52E1-445D-B3EF-AF37F9CBB940}"/>
    <cellStyle name="40% - 강조색4 2 6 4" xfId="25009" xr:uid="{A88756F0-21F8-4557-BA6A-592CD83A2CAF}"/>
    <cellStyle name="40% - 강조색4 2 6 5" xfId="51167" xr:uid="{9DCEE2BD-5D5C-4D6C-93AF-6B4D35223B6E}"/>
    <cellStyle name="40% - 강조색4 2 7" xfId="5706" xr:uid="{E13C43AA-A0AA-4161-AFB0-C5B90028D312}"/>
    <cellStyle name="40% - 강조색4 2 7 2" xfId="16735" xr:uid="{16006D93-A7D5-4AB8-852C-E2791A211AF0}"/>
    <cellStyle name="40% - 강조색4 2 7 2 2" xfId="38784" xr:uid="{59C6265E-2DC6-4A6F-8547-74DCD100A10B}"/>
    <cellStyle name="40% - 강조색4 2 7 3" xfId="27764" xr:uid="{2BB46992-6F77-4DF3-9A31-D5EBB7D6006E}"/>
    <cellStyle name="40% - 강조색4 2 7 4" xfId="53921" xr:uid="{5C559BB8-6553-4DFA-B819-DE4B39CDFD93}"/>
    <cellStyle name="40% - 강조색4 2 8" xfId="11225" xr:uid="{1F30F57F-7FF9-415D-A926-4F06B97856E1}"/>
    <cellStyle name="40% - 강조색4 2 8 2" xfId="33274" xr:uid="{D58B763E-33BC-4DEC-8027-5FBA77834000}"/>
    <cellStyle name="40% - 강조색4 2 9" xfId="22254" xr:uid="{F0654EED-5346-4B1E-9B45-78CF7CC8C531}"/>
    <cellStyle name="40% - 강조색4 20" xfId="2899" xr:uid="{1532B0D7-4D5F-4CD9-ACB6-F29580339D23}"/>
    <cellStyle name="40% - 강조색4 20 2" xfId="8436" xr:uid="{50EB1962-0E46-4565-8C3F-D500EE22B869}"/>
    <cellStyle name="40% - 강조색4 20 2 2" xfId="19465" xr:uid="{20F82C53-506A-4A52-9F2E-96260B718FF0}"/>
    <cellStyle name="40% - 강조색4 20 2 2 2" xfId="41514" xr:uid="{4757884D-AFDB-45A7-8284-D21F4F8859A3}"/>
    <cellStyle name="40% - 강조색4 20 2 3" xfId="30494" xr:uid="{DC0CA4B0-3A9E-40DB-A692-4E599EF44F58}"/>
    <cellStyle name="40% - 강조색4 20 3" xfId="13955" xr:uid="{5A5DBD88-475C-4756-9251-C76B356DC38A}"/>
    <cellStyle name="40% - 강조색4 20 3 2" xfId="36004" xr:uid="{F159F95D-CD86-469B-81E7-ED24023FE6BD}"/>
    <cellStyle name="40% - 강조색4 20 4" xfId="24984" xr:uid="{DD6EFE61-E045-4AC5-94CC-B5862D873F86}"/>
    <cellStyle name="40% - 강조색4 20 5" xfId="51141" xr:uid="{5D4D38FE-9C39-453D-A674-C33346FADF7F}"/>
    <cellStyle name="40% - 강조색4 21" xfId="5670" xr:uid="{42C3551C-182F-4DB5-8E13-6C631FF34327}"/>
    <cellStyle name="40% - 강조색4 21 2" xfId="16710" xr:uid="{A0C39B18-373A-428C-83E5-C56AAC231010}"/>
    <cellStyle name="40% - 강조색4 21 2 2" xfId="38759" xr:uid="{AA9A8715-B418-4B7A-AEBE-4E41433C64D8}"/>
    <cellStyle name="40% - 강조색4 21 3" xfId="27739" xr:uid="{3EA07437-7978-409C-AAE3-AC08C62A073B}"/>
    <cellStyle name="40% - 강조색4 21 4" xfId="53901" xr:uid="{01E2967B-E4A2-4FEF-896C-EC4F677EA4D0}"/>
    <cellStyle name="40% - 강조색4 22" xfId="11191" xr:uid="{8ECD0705-2B18-4D1C-847D-9F403701ABAE}"/>
    <cellStyle name="40% - 강조색4 22 2" xfId="33249" xr:uid="{0065A665-14C0-4493-B294-473FDD0B7429}"/>
    <cellStyle name="40% - 강조색4 23" xfId="22220" xr:uid="{55211427-AF55-401B-ABE5-4907AE7C2587}"/>
    <cellStyle name="40% - 강조색4 24" xfId="44307" xr:uid="{5ABD2678-73E7-4507-85F4-4EBBD2331A35}"/>
    <cellStyle name="40% - 강조색4 25" xfId="48392" xr:uid="{771AC14A-D59B-4153-AEDD-C5F3E3408CEA}"/>
    <cellStyle name="40% - 강조색4 3" xfId="87" xr:uid="{00000000-0005-0000-0000-0000BA010000}"/>
    <cellStyle name="40% - 강조색4 3 10" xfId="48425" xr:uid="{2E688FB7-16ED-4289-929B-CDD8ED14AD7D}"/>
    <cellStyle name="40% - 강조색4 3 2" xfId="216" xr:uid="{00000000-0005-0000-0000-0000BB010000}"/>
    <cellStyle name="40% - 강조색4 3 2 2" xfId="576" xr:uid="{00000000-0005-0000-0000-0000BC010000}"/>
    <cellStyle name="40% - 강조색4 3 2 2 2" xfId="1313" xr:uid="{9ED16799-7E97-455A-806E-E33C120F72FE}"/>
    <cellStyle name="40% - 강조색4 3 2 2 2 2" xfId="2707" xr:uid="{EB1D385F-2DF3-4DE0-A885-41008578797C}"/>
    <cellStyle name="40% - 강조색4 3 2 2 2 2 2" xfId="5483" xr:uid="{4DCB15E8-89FF-45B4-89A0-49DD8B9B314B}"/>
    <cellStyle name="40% - 강조색4 3 2 2 2 2 2 2" xfId="11009" xr:uid="{EA9D08F9-B063-4F5D-B4B0-E1A25AC529C0}"/>
    <cellStyle name="40% - 강조색4 3 2 2 2 2 2 2 2" xfId="22038" xr:uid="{DED5D1C3-3823-451B-B26C-DB921CAA9E62}"/>
    <cellStyle name="40% - 강조색4 3 2 2 2 2 2 2 2 2" xfId="44087" xr:uid="{28193FF8-833F-45A8-86B6-AB71CD7D20C9}"/>
    <cellStyle name="40% - 강조색4 3 2 2 2 2 2 2 3" xfId="33067" xr:uid="{5B9378D1-0619-4619-AEEB-78F7E14AF169}"/>
    <cellStyle name="40% - 강조색4 3 2 2 2 2 2 3" xfId="16528" xr:uid="{108E0111-686B-4362-B634-67628A8DD67A}"/>
    <cellStyle name="40% - 강조색4 3 2 2 2 2 2 3 2" xfId="38577" xr:uid="{18033D29-B8EB-436B-8A41-77E068600077}"/>
    <cellStyle name="40% - 강조색4 3 2 2 2 2 2 4" xfId="27557" xr:uid="{E0CA6396-9788-43AE-BD91-64E4139273A2}"/>
    <cellStyle name="40% - 강조색4 3 2 2 2 2 2 5" xfId="53715" xr:uid="{B5301A6E-1DC1-455C-8CC9-30FC53F870A7}"/>
    <cellStyle name="40% - 강조색4 3 2 2 2 2 3" xfId="8254" xr:uid="{FD857719-BF3D-4289-A5B6-A9F954423116}"/>
    <cellStyle name="40% - 강조색4 3 2 2 2 2 3 2" xfId="19283" xr:uid="{16348560-F6D4-47C1-A7D3-15D863EFF0E3}"/>
    <cellStyle name="40% - 강조색4 3 2 2 2 2 3 2 2" xfId="41332" xr:uid="{7D05E597-EB6C-4BEB-972F-6BD40A29F3FE}"/>
    <cellStyle name="40% - 강조색4 3 2 2 2 2 3 3" xfId="30312" xr:uid="{4A72B694-779F-4746-AF9C-9613EF52FF55}"/>
    <cellStyle name="40% - 강조색4 3 2 2 2 2 4" xfId="13773" xr:uid="{6CFD31CC-45A9-439B-BC59-F7F624FD5464}"/>
    <cellStyle name="40% - 강조색4 3 2 2 2 2 4 2" xfId="35822" xr:uid="{F6A6E85E-36E5-4831-95D9-4B06E54E806E}"/>
    <cellStyle name="40% - 강조색4 3 2 2 2 2 5" xfId="24802" xr:uid="{F6BB9CC9-4FD9-4DEE-B7AF-6B3E2A062ADE}"/>
    <cellStyle name="40% - 강조색4 3 2 2 2 2 6" xfId="50960" xr:uid="{7AF47757-CBD8-4EE9-BDDD-C9E82376AA25}"/>
    <cellStyle name="40% - 강조색4 3 2 2 2 3" xfId="4107" xr:uid="{65992EE9-8858-49C1-B89A-0A589040F4FC}"/>
    <cellStyle name="40% - 강조색4 3 2 2 2 3 2" xfId="9633" xr:uid="{B6DB759F-BFA9-4749-95BD-23638728E484}"/>
    <cellStyle name="40% - 강조색4 3 2 2 2 3 2 2" xfId="20662" xr:uid="{074E0BD5-C659-4619-94F7-956F89972BE8}"/>
    <cellStyle name="40% - 강조색4 3 2 2 2 3 2 2 2" xfId="42711" xr:uid="{04E20E38-0043-453D-9772-1069D4276B89}"/>
    <cellStyle name="40% - 강조색4 3 2 2 2 3 2 3" xfId="31691" xr:uid="{058DDCBB-708C-4FFA-A3C4-8BF5D7C1A940}"/>
    <cellStyle name="40% - 강조색4 3 2 2 2 3 3" xfId="15152" xr:uid="{BD11B7AF-4485-4AD9-9136-A0223B048C70}"/>
    <cellStyle name="40% - 강조색4 3 2 2 2 3 3 2" xfId="37201" xr:uid="{CFDE9106-A60A-40DD-A3C9-90BC1F9BCCFD}"/>
    <cellStyle name="40% - 강조색4 3 2 2 2 3 4" xfId="26181" xr:uid="{AA83131C-E9F9-42C6-A207-C66A505571D8}"/>
    <cellStyle name="40% - 강조색4 3 2 2 2 3 5" xfId="52339" xr:uid="{5488799D-35F8-4A71-8E21-F9824A4735DD}"/>
    <cellStyle name="40% - 강조색4 3 2 2 2 4" xfId="6878" xr:uid="{6D372C5E-D493-41D7-B724-57F684DEB579}"/>
    <cellStyle name="40% - 강조색4 3 2 2 2 4 2" xfId="17907" xr:uid="{72AF82F5-A692-462A-B0EE-9726DAD6FD77}"/>
    <cellStyle name="40% - 강조색4 3 2 2 2 4 2 2" xfId="39956" xr:uid="{1B6A198F-3797-4BDB-B896-B227E658CB75}"/>
    <cellStyle name="40% - 강조색4 3 2 2 2 4 3" xfId="28936" xr:uid="{7E1A82F4-0D0F-4CA8-B7AB-3105142A4EFF}"/>
    <cellStyle name="40% - 강조색4 3 2 2 2 4 4" xfId="55092" xr:uid="{2070016F-4EBB-4413-A8A6-BA8CEB9BA6DA}"/>
    <cellStyle name="40% - 강조색4 3 2 2 2 5" xfId="12397" xr:uid="{91204686-5E97-43E5-8DA2-C6E1AB873D89}"/>
    <cellStyle name="40% - 강조색4 3 2 2 2 5 2" xfId="34446" xr:uid="{B24BC396-4A3A-4184-9C03-359634BE9B33}"/>
    <cellStyle name="40% - 강조색4 3 2 2 2 6" xfId="23426" xr:uid="{B00C9902-3B6C-42CC-8EA1-7C9F63250440}"/>
    <cellStyle name="40% - 강조색4 3 2 2 2 7" xfId="49583" xr:uid="{280203FC-FDDC-4764-A50D-097C76B1D302}"/>
    <cellStyle name="40% - 강조색4 3 2 2 3" xfId="2019" xr:uid="{D5B31AFA-8824-45E4-939D-F96180D049CE}"/>
    <cellStyle name="40% - 강조색4 3 2 2 3 2" xfId="4795" xr:uid="{108A6151-0363-44C9-B570-0DBC22644495}"/>
    <cellStyle name="40% - 강조색4 3 2 2 3 2 2" xfId="10321" xr:uid="{D0CF78BA-ABA7-4D82-929A-F8558C63393C}"/>
    <cellStyle name="40% - 강조색4 3 2 2 3 2 2 2" xfId="21350" xr:uid="{1F10E1F0-EDE2-4D2C-A864-C376CFDE5B9F}"/>
    <cellStyle name="40% - 강조색4 3 2 2 3 2 2 2 2" xfId="43399" xr:uid="{2F5D3B21-1557-4208-8936-5E0528B4E3F8}"/>
    <cellStyle name="40% - 강조색4 3 2 2 3 2 2 3" xfId="32379" xr:uid="{8C6BB67F-D22A-4C02-AD4A-1F30D102922E}"/>
    <cellStyle name="40% - 강조색4 3 2 2 3 2 3" xfId="15840" xr:uid="{081DBBF2-D2AB-4BC4-BF86-0C7807A5E111}"/>
    <cellStyle name="40% - 강조색4 3 2 2 3 2 3 2" xfId="37889" xr:uid="{48D04881-61AD-4688-89CA-81900E658369}"/>
    <cellStyle name="40% - 강조색4 3 2 2 3 2 4" xfId="26869" xr:uid="{E12DA9E5-F964-4E28-81AA-7171F8FCDD3B}"/>
    <cellStyle name="40% - 강조색4 3 2 2 3 2 5" xfId="53027" xr:uid="{52CE56DD-552F-4BCC-AA32-06B2016F6523}"/>
    <cellStyle name="40% - 강조색4 3 2 2 3 3" xfId="7566" xr:uid="{39F2266F-2EEA-42D6-BD9E-9E5FA900C0C6}"/>
    <cellStyle name="40% - 강조색4 3 2 2 3 3 2" xfId="18595" xr:uid="{D1668C4E-B626-4CC4-B4B0-85B27024D13F}"/>
    <cellStyle name="40% - 강조색4 3 2 2 3 3 2 2" xfId="40644" xr:uid="{2F065E3C-16CB-43E1-BBCA-A051645ED6C1}"/>
    <cellStyle name="40% - 강조색4 3 2 2 3 3 3" xfId="29624" xr:uid="{B863CC5A-4286-422F-B0F6-695D2CF40B14}"/>
    <cellStyle name="40% - 강조색4 3 2 2 3 4" xfId="13085" xr:uid="{48889B9C-4482-422A-9F1A-C5E1FBD990BA}"/>
    <cellStyle name="40% - 강조색4 3 2 2 3 4 2" xfId="35134" xr:uid="{51514E14-00A3-479C-A0EB-28C060A824FC}"/>
    <cellStyle name="40% - 강조색4 3 2 2 3 5" xfId="24114" xr:uid="{4B7735A6-DA88-4BFA-9F13-2807DBDEC11F}"/>
    <cellStyle name="40% - 강조색4 3 2 2 3 6" xfId="50272" xr:uid="{ABA6CB21-7F82-482A-B045-3C0EB4DDC555}"/>
    <cellStyle name="40% - 강조색4 3 2 2 4" xfId="3419" xr:uid="{23F357AA-1F22-4E8C-AA4F-1554FA2B1A77}"/>
    <cellStyle name="40% - 강조색4 3 2 2 4 2" xfId="8945" xr:uid="{BC6C32FB-A35A-4C4D-AA19-EA3944550AAA}"/>
    <cellStyle name="40% - 강조색4 3 2 2 4 2 2" xfId="19974" xr:uid="{2C81400E-82DC-46E5-BB64-6E7B275FC2AD}"/>
    <cellStyle name="40% - 강조색4 3 2 2 4 2 2 2" xfId="42023" xr:uid="{A5495C91-18B7-4D0C-A817-8DE83B2C2A5B}"/>
    <cellStyle name="40% - 강조색4 3 2 2 4 2 3" xfId="31003" xr:uid="{C8554532-E98E-4751-9EEC-8C2B2416CA4E}"/>
    <cellStyle name="40% - 강조색4 3 2 2 4 3" xfId="14464" xr:uid="{DE43A4F4-2B02-4A0C-AA28-8BF796B8AFC5}"/>
    <cellStyle name="40% - 강조색4 3 2 2 4 3 2" xfId="36513" xr:uid="{E0A27878-4D33-487B-B9D4-0340E1CAFC28}"/>
    <cellStyle name="40% - 강조색4 3 2 2 4 4" xfId="25493" xr:uid="{BE30AAEF-6921-4079-9A03-2641764F0B7D}"/>
    <cellStyle name="40% - 강조색4 3 2 2 4 5" xfId="51651" xr:uid="{551A62D0-CA08-414E-B373-68B7FE3C6FE0}"/>
    <cellStyle name="40% - 강조색4 3 2 2 5" xfId="6190" xr:uid="{BFE95346-E4B9-4A1D-B021-3114699514F4}"/>
    <cellStyle name="40% - 강조색4 3 2 2 5 2" xfId="17219" xr:uid="{4E48E599-9367-4B77-928B-8E6821EDAA8E}"/>
    <cellStyle name="40% - 강조색4 3 2 2 5 2 2" xfId="39268" xr:uid="{679820ED-091E-41BE-9A44-7FC1A1703855}"/>
    <cellStyle name="40% - 강조색4 3 2 2 5 3" xfId="28248" xr:uid="{9041C178-92A8-4230-A46E-E0268152D1AD}"/>
    <cellStyle name="40% - 강조색4 3 2 2 5 4" xfId="54404" xr:uid="{1D19ADD2-90BA-4B11-A7B4-2D69C0084109}"/>
    <cellStyle name="40% - 강조색4 3 2 2 6" xfId="11709" xr:uid="{776733F5-51C5-4ADF-A843-E49680D4A66F}"/>
    <cellStyle name="40% - 강조색4 3 2 2 6 2" xfId="33758" xr:uid="{64FE1AC3-96C8-4A47-8122-9AA711FA31BF}"/>
    <cellStyle name="40% - 강조색4 3 2 2 7" xfId="22738" xr:uid="{8F92E73C-7C87-4E9D-8935-B3770BD7CD6C}"/>
    <cellStyle name="40% - 강조색4 3 2 2 8" xfId="48895" xr:uid="{31305E74-182B-4514-AA9C-B355C45E75E3}"/>
    <cellStyle name="40% - 강조색4 3 2 3" xfId="971" xr:uid="{FB07E24E-09E9-4A17-AD30-060B784141AC}"/>
    <cellStyle name="40% - 강조색4 3 2 3 2" xfId="2365" xr:uid="{A38403F3-860D-41DF-8AE0-BBE5016CB473}"/>
    <cellStyle name="40% - 강조색4 3 2 3 2 2" xfId="5141" xr:uid="{CF1FF600-6F30-4A8B-99EE-EEF3ED86CB79}"/>
    <cellStyle name="40% - 강조색4 3 2 3 2 2 2" xfId="10667" xr:uid="{4D55CA6B-A25D-42A6-842D-48B6AA520FFA}"/>
    <cellStyle name="40% - 강조색4 3 2 3 2 2 2 2" xfId="21696" xr:uid="{9C561A0F-2911-4B2F-A385-2BB472CDD209}"/>
    <cellStyle name="40% - 강조색4 3 2 3 2 2 2 2 2" xfId="43745" xr:uid="{580C2E71-1978-4440-8A69-9CA1843F41C2}"/>
    <cellStyle name="40% - 강조색4 3 2 3 2 2 2 3" xfId="32725" xr:uid="{B6B18126-6AC9-4B15-B267-7D8AF6C81C48}"/>
    <cellStyle name="40% - 강조색4 3 2 3 2 2 3" xfId="16186" xr:uid="{3B4561CE-8A78-4621-964C-465B00B714B5}"/>
    <cellStyle name="40% - 강조색4 3 2 3 2 2 3 2" xfId="38235" xr:uid="{F18A17CC-06AE-48CB-9588-B7A9B0A686C8}"/>
    <cellStyle name="40% - 강조색4 3 2 3 2 2 4" xfId="27215" xr:uid="{FC41FFF4-3DC9-4FA5-B4D6-AD98CDF9275A}"/>
    <cellStyle name="40% - 강조색4 3 2 3 2 2 5" xfId="53373" xr:uid="{166D3C70-5CCB-442D-8082-6431473143DC}"/>
    <cellStyle name="40% - 강조색4 3 2 3 2 3" xfId="7912" xr:uid="{A615A3BA-22BB-40A4-823D-AD9355A4A933}"/>
    <cellStyle name="40% - 강조색4 3 2 3 2 3 2" xfId="18941" xr:uid="{4CED57E1-4D87-46C5-BF77-602E49AE543D}"/>
    <cellStyle name="40% - 강조색4 3 2 3 2 3 2 2" xfId="40990" xr:uid="{BBE67350-EE04-458C-9DAD-CA55A25DB53D}"/>
    <cellStyle name="40% - 강조색4 3 2 3 2 3 3" xfId="29970" xr:uid="{7AC5C7E3-3D56-4736-8DBA-5EF1B03579BE}"/>
    <cellStyle name="40% - 강조색4 3 2 3 2 4" xfId="13431" xr:uid="{EAEC8761-464F-419F-B861-97EF1A41A2C5}"/>
    <cellStyle name="40% - 강조색4 3 2 3 2 4 2" xfId="35480" xr:uid="{18A874B3-E078-4AB3-B87F-ADC3600C1F1C}"/>
    <cellStyle name="40% - 강조색4 3 2 3 2 5" xfId="24460" xr:uid="{2B989CC8-76DB-487F-801C-F449B2EC94EF}"/>
    <cellStyle name="40% - 강조색4 3 2 3 2 6" xfId="50618" xr:uid="{2078B472-A260-4EFB-A27C-58A6495F20D7}"/>
    <cellStyle name="40% - 강조색4 3 2 3 3" xfId="3765" xr:uid="{FEFCA413-C247-410B-A681-586C6D790CE9}"/>
    <cellStyle name="40% - 강조색4 3 2 3 3 2" xfId="9291" xr:uid="{77A66171-5DA5-4738-AE52-33A05E6F9572}"/>
    <cellStyle name="40% - 강조색4 3 2 3 3 2 2" xfId="20320" xr:uid="{4DCD2937-A259-4841-9F53-A969AB3648C4}"/>
    <cellStyle name="40% - 강조색4 3 2 3 3 2 2 2" xfId="42369" xr:uid="{27B1DDF7-1104-477D-874A-D942AAD5E177}"/>
    <cellStyle name="40% - 강조색4 3 2 3 3 2 3" xfId="31349" xr:uid="{A25355ED-06F5-4EA2-A582-4BAC22247273}"/>
    <cellStyle name="40% - 강조색4 3 2 3 3 3" xfId="14810" xr:uid="{511D6E59-EBF8-4297-A6BC-855B7995E8C8}"/>
    <cellStyle name="40% - 강조색4 3 2 3 3 3 2" xfId="36859" xr:uid="{38E1180D-D80D-458A-8650-68388CF53B84}"/>
    <cellStyle name="40% - 강조색4 3 2 3 3 4" xfId="25839" xr:uid="{F17FC097-1013-4B1E-AEEF-31E437BB48B6}"/>
    <cellStyle name="40% - 강조색4 3 2 3 3 5" xfId="51997" xr:uid="{0BA092D9-3E0F-4DFA-B230-A9D580CC098C}"/>
    <cellStyle name="40% - 강조색4 3 2 3 4" xfId="6536" xr:uid="{9657CCB0-C5B4-4815-A602-C465AFF1FB1B}"/>
    <cellStyle name="40% - 강조색4 3 2 3 4 2" xfId="17565" xr:uid="{4B32C2D2-94EB-4E4D-AABB-38A641451CCE}"/>
    <cellStyle name="40% - 강조색4 3 2 3 4 2 2" xfId="39614" xr:uid="{74ED7D69-AAEF-43AF-8FB6-313E7DA8C26C}"/>
    <cellStyle name="40% - 강조색4 3 2 3 4 3" xfId="28594" xr:uid="{B112DCD0-604E-48D5-91E7-154A2071AAB3}"/>
    <cellStyle name="40% - 강조색4 3 2 3 4 4" xfId="54750" xr:uid="{66C93AE5-9ABA-45D7-B6FE-8D28DB91B195}"/>
    <cellStyle name="40% - 강조색4 3 2 3 5" xfId="12055" xr:uid="{3A9A06FD-F8A8-4624-A9C1-75AF47A4357B}"/>
    <cellStyle name="40% - 강조색4 3 2 3 5 2" xfId="34104" xr:uid="{ACCF209C-BDFB-46F1-8D43-2AD228F96092}"/>
    <cellStyle name="40% - 강조색4 3 2 3 6" xfId="23084" xr:uid="{EED963DB-01B4-424F-9ACF-18059BF52B8D}"/>
    <cellStyle name="40% - 강조색4 3 2 3 7" xfId="49241" xr:uid="{140F1D1C-2E16-4A6E-A01F-6DF1E52ED2BD}"/>
    <cellStyle name="40% - 강조색4 3 2 4" xfId="1677" xr:uid="{B76E8921-8A99-4541-8872-6937FD72CA25}"/>
    <cellStyle name="40% - 강조색4 3 2 4 2" xfId="4453" xr:uid="{A2AFAD69-0EA6-4413-8F2D-3233DA5DC177}"/>
    <cellStyle name="40% - 강조색4 3 2 4 2 2" xfId="9979" xr:uid="{60997F0F-5779-42CD-944F-D98812F78028}"/>
    <cellStyle name="40% - 강조색4 3 2 4 2 2 2" xfId="21008" xr:uid="{9884A8C8-B5B4-4E7F-9385-C740D9B642C5}"/>
    <cellStyle name="40% - 강조색4 3 2 4 2 2 2 2" xfId="43057" xr:uid="{5B59C9D2-7F25-4A0A-A058-5500FFF72D6C}"/>
    <cellStyle name="40% - 강조색4 3 2 4 2 2 3" xfId="32037" xr:uid="{39443576-906C-4FA0-9BC5-5715021FD808}"/>
    <cellStyle name="40% - 강조색4 3 2 4 2 3" xfId="15498" xr:uid="{47D98A37-7649-49DC-A987-DA9BABE04F43}"/>
    <cellStyle name="40% - 강조색4 3 2 4 2 3 2" xfId="37547" xr:uid="{13D00D68-B1FF-4564-90ED-7C19C2AD9718}"/>
    <cellStyle name="40% - 강조색4 3 2 4 2 4" xfId="26527" xr:uid="{EB598D29-53EB-4EC0-AB89-8E90FE4590B9}"/>
    <cellStyle name="40% - 강조색4 3 2 4 2 5" xfId="52685" xr:uid="{0F1FA8C7-5323-423F-9B22-3D016BAB2468}"/>
    <cellStyle name="40% - 강조색4 3 2 4 3" xfId="7224" xr:uid="{7E85660D-B051-4C0D-BE14-D66C79D284F0}"/>
    <cellStyle name="40% - 강조색4 3 2 4 3 2" xfId="18253" xr:uid="{3DE0DC07-1311-41F1-8949-723D1E5EDAF1}"/>
    <cellStyle name="40% - 강조색4 3 2 4 3 2 2" xfId="40302" xr:uid="{A15F6A7F-4ECE-4F2D-A437-1B69BE744D3E}"/>
    <cellStyle name="40% - 강조색4 3 2 4 3 3" xfId="29282" xr:uid="{B59C510F-EC04-4AB8-8A71-DB8F842BED71}"/>
    <cellStyle name="40% - 강조색4 3 2 4 4" xfId="12743" xr:uid="{BDBA2448-0404-4665-B1DC-F28781AE9228}"/>
    <cellStyle name="40% - 강조색4 3 2 4 4 2" xfId="34792" xr:uid="{84AC53F7-AFDF-4C6D-9587-AE677262723E}"/>
    <cellStyle name="40% - 강조색4 3 2 4 5" xfId="23772" xr:uid="{C2C6D658-5F07-44C8-8D7A-3BC917C246C4}"/>
    <cellStyle name="40% - 강조색4 3 2 4 6" xfId="49930" xr:uid="{8FC4B0D4-23C2-47A8-99D9-C46699844929}"/>
    <cellStyle name="40% - 강조색4 3 2 5" xfId="3077" xr:uid="{CD970894-094C-4D1E-BE33-834D123460CB}"/>
    <cellStyle name="40% - 강조색4 3 2 5 2" xfId="8603" xr:uid="{72CD8462-577D-4CBC-8EB7-E969A6BBE55A}"/>
    <cellStyle name="40% - 강조색4 3 2 5 2 2" xfId="19632" xr:uid="{06039BDD-6DF8-4B65-B387-229F9EDF5218}"/>
    <cellStyle name="40% - 강조색4 3 2 5 2 2 2" xfId="41681" xr:uid="{DD6CB775-6269-4B79-9896-3CF838B2062A}"/>
    <cellStyle name="40% - 강조색4 3 2 5 2 3" xfId="30661" xr:uid="{B454232D-4ED0-4288-B7FA-739C2F4D15C9}"/>
    <cellStyle name="40% - 강조색4 3 2 5 3" xfId="14122" xr:uid="{69DAC3C2-0430-47C9-9FB5-339C7B15C3B6}"/>
    <cellStyle name="40% - 강조색4 3 2 5 3 2" xfId="36171" xr:uid="{E31AFEA7-F6F1-479D-A23A-FAEAADA60BD8}"/>
    <cellStyle name="40% - 강조색4 3 2 5 4" xfId="25151" xr:uid="{D5098C70-C83A-4026-A70B-B4222EAB31F8}"/>
    <cellStyle name="40% - 강조색4 3 2 5 5" xfId="51309" xr:uid="{5C4D6024-708A-4694-B9C2-21C26D7594B4}"/>
    <cellStyle name="40% - 강조색4 3 2 6" xfId="5848" xr:uid="{373D2F96-8D34-47C1-80BB-8F7C04F731D4}"/>
    <cellStyle name="40% - 강조색4 3 2 6 2" xfId="16877" xr:uid="{0DBE176C-264C-474F-A0FB-1B09A501E558}"/>
    <cellStyle name="40% - 강조색4 3 2 6 2 2" xfId="38926" xr:uid="{15EB14BA-7236-456C-8B64-DCF5E3D035F7}"/>
    <cellStyle name="40% - 강조색4 3 2 6 3" xfId="27906" xr:uid="{222C7028-AF21-4478-ADC6-CB52228B71B1}"/>
    <cellStyle name="40% - 강조색4 3 2 6 4" xfId="54063" xr:uid="{627FEBA5-F9F9-45C6-A146-40ADD4929B43}"/>
    <cellStyle name="40% - 강조색4 3 2 7" xfId="11367" xr:uid="{6ED093BB-CC3C-497D-AF67-26A1FFFC00E9}"/>
    <cellStyle name="40% - 강조색4 3 2 7 2" xfId="33416" xr:uid="{7591EDAF-1386-4168-B81A-6C96C4E353F1}"/>
    <cellStyle name="40% - 강조색4 3 2 8" xfId="22396" xr:uid="{D1F36E88-2F93-4B1C-99E2-5E9D95264007}"/>
    <cellStyle name="40% - 강조색4 3 2 9" xfId="48554" xr:uid="{685302D9-FBB3-45E0-9C68-33B94AA36D15}"/>
    <cellStyle name="40% - 강조색4 3 3" xfId="447" xr:uid="{00000000-0005-0000-0000-0000BD010000}"/>
    <cellStyle name="40% - 강조색4 3 3 2" xfId="1184" xr:uid="{E73BD9D3-9FEE-4B0F-9075-CE36EA54310C}"/>
    <cellStyle name="40% - 강조색4 3 3 2 2" xfId="2578" xr:uid="{A755A6F2-15DC-4C89-B6D8-8B02A0CEFD20}"/>
    <cellStyle name="40% - 강조색4 3 3 2 2 2" xfId="5354" xr:uid="{6F93903D-C442-4DDC-AB3A-0E4B00C61FC7}"/>
    <cellStyle name="40% - 강조색4 3 3 2 2 2 2" xfId="10880" xr:uid="{6C2E8687-5B68-4A59-85B7-7D51FB81A372}"/>
    <cellStyle name="40% - 강조색4 3 3 2 2 2 2 2" xfId="21909" xr:uid="{5635ADCC-AEFA-4057-A4E9-A619F40A419C}"/>
    <cellStyle name="40% - 강조색4 3 3 2 2 2 2 2 2" xfId="43958" xr:uid="{8791F786-8A41-4C35-A4EE-5C1ECA7EFCE5}"/>
    <cellStyle name="40% - 강조색4 3 3 2 2 2 2 3" xfId="32938" xr:uid="{04B0D3A2-6744-4AD2-B58D-82F1712F50D5}"/>
    <cellStyle name="40% - 강조색4 3 3 2 2 2 3" xfId="16399" xr:uid="{51683247-3A08-4FD8-9847-063CDD61CB50}"/>
    <cellStyle name="40% - 강조색4 3 3 2 2 2 3 2" xfId="38448" xr:uid="{F023B70A-F057-4D59-B3BA-825BC61FD2C4}"/>
    <cellStyle name="40% - 강조색4 3 3 2 2 2 4" xfId="27428" xr:uid="{BDC92BE7-5007-4200-BA49-5B1DB2C9C592}"/>
    <cellStyle name="40% - 강조색4 3 3 2 2 2 5" xfId="53586" xr:uid="{5732798F-5DBF-4D74-AC5B-6978630F05E6}"/>
    <cellStyle name="40% - 강조색4 3 3 2 2 3" xfId="8125" xr:uid="{047B1F19-768B-4A58-ACB0-D9EB6ED93148}"/>
    <cellStyle name="40% - 강조색4 3 3 2 2 3 2" xfId="19154" xr:uid="{6983E4DF-642D-46C9-BF27-75615DFC8FC7}"/>
    <cellStyle name="40% - 강조색4 3 3 2 2 3 2 2" xfId="41203" xr:uid="{79D2C068-9243-4822-BC1A-FB479C7C3F53}"/>
    <cellStyle name="40% - 강조색4 3 3 2 2 3 3" xfId="30183" xr:uid="{05238EAE-0A74-4E8C-B764-705F4DB9B12E}"/>
    <cellStyle name="40% - 강조색4 3 3 2 2 4" xfId="13644" xr:uid="{89B136E1-9C77-410A-85FB-04A8ABCB4A84}"/>
    <cellStyle name="40% - 강조색4 3 3 2 2 4 2" xfId="35693" xr:uid="{5A53D919-E844-4C94-B54D-4A38733AB970}"/>
    <cellStyle name="40% - 강조색4 3 3 2 2 5" xfId="24673" xr:uid="{C1DADC6B-BD8F-4625-AAFC-C0C76235C93E}"/>
    <cellStyle name="40% - 강조색4 3 3 2 2 6" xfId="50831" xr:uid="{86D0C2C0-7733-42C7-B049-99B2CDCC8D70}"/>
    <cellStyle name="40% - 강조색4 3 3 2 3" xfId="3978" xr:uid="{16866AE7-AB1B-41CA-9D9B-FEE8B8A8D650}"/>
    <cellStyle name="40% - 강조색4 3 3 2 3 2" xfId="9504" xr:uid="{8A21217A-489E-4F07-9F7C-D0FF2A30BBE8}"/>
    <cellStyle name="40% - 강조색4 3 3 2 3 2 2" xfId="20533" xr:uid="{1BAA5A3B-2059-481A-A90E-E411227B9E5F}"/>
    <cellStyle name="40% - 강조색4 3 3 2 3 2 2 2" xfId="42582" xr:uid="{CEAA00B7-7109-4854-9699-574429088AF6}"/>
    <cellStyle name="40% - 강조색4 3 3 2 3 2 3" xfId="31562" xr:uid="{B4AC9731-D2DD-40EE-9BC0-471ABA3FA7EA}"/>
    <cellStyle name="40% - 강조색4 3 3 2 3 3" xfId="15023" xr:uid="{DA35B319-29C3-41E8-BF22-5CE56491820F}"/>
    <cellStyle name="40% - 강조색4 3 3 2 3 3 2" xfId="37072" xr:uid="{7E50640D-75A4-4FF9-A35D-729E0AE740B5}"/>
    <cellStyle name="40% - 강조색4 3 3 2 3 4" xfId="26052" xr:uid="{A28C371D-F952-4518-845F-4C878371FC3A}"/>
    <cellStyle name="40% - 강조색4 3 3 2 3 5" xfId="52210" xr:uid="{94CABAD3-6144-42DF-BAC5-DBFB81117449}"/>
    <cellStyle name="40% - 강조색4 3 3 2 4" xfId="6749" xr:uid="{7E487580-F32C-49A4-8104-778D931C6B63}"/>
    <cellStyle name="40% - 강조색4 3 3 2 4 2" xfId="17778" xr:uid="{DEC34DDF-D519-4392-892E-28C5314DE00D}"/>
    <cellStyle name="40% - 강조색4 3 3 2 4 2 2" xfId="39827" xr:uid="{A6F3993D-F766-4185-9FB6-3FDA8095D6A8}"/>
    <cellStyle name="40% - 강조색4 3 3 2 4 3" xfId="28807" xr:uid="{46E02294-8947-4515-AE89-1A21CA73085E}"/>
    <cellStyle name="40% - 강조색4 3 3 2 4 4" xfId="54963" xr:uid="{18CD870A-5671-4EC6-9EDA-8A017D5614FB}"/>
    <cellStyle name="40% - 강조색4 3 3 2 5" xfId="12268" xr:uid="{30555C33-5F1C-4DC0-B30E-777657DA8D64}"/>
    <cellStyle name="40% - 강조색4 3 3 2 5 2" xfId="34317" xr:uid="{A11AA49D-5F79-4D20-80F0-D2B9286070FE}"/>
    <cellStyle name="40% - 강조색4 3 3 2 6" xfId="23297" xr:uid="{6B9D942A-F849-47E3-BF58-5DE0FDD80E38}"/>
    <cellStyle name="40% - 강조색4 3 3 2 7" xfId="49454" xr:uid="{B1F3C4E8-879E-4A95-9CA7-FD99C844BA53}"/>
    <cellStyle name="40% - 강조색4 3 3 3" xfId="1890" xr:uid="{F771BD1D-E41F-4409-84B2-4AEA39C77E48}"/>
    <cellStyle name="40% - 강조색4 3 3 3 2" xfId="4666" xr:uid="{A3D55168-79D6-4E9D-B0D2-6AC304ABE28B}"/>
    <cellStyle name="40% - 강조색4 3 3 3 2 2" xfId="10192" xr:uid="{A64326D9-2BEF-404B-B10F-651DDC44DD3C}"/>
    <cellStyle name="40% - 강조색4 3 3 3 2 2 2" xfId="21221" xr:uid="{023ED91E-1C73-45C6-A6D7-72037A4B22B5}"/>
    <cellStyle name="40% - 강조색4 3 3 3 2 2 2 2" xfId="43270" xr:uid="{921838E1-E53A-4921-8391-59D4D8792823}"/>
    <cellStyle name="40% - 강조색4 3 3 3 2 2 3" xfId="32250" xr:uid="{B0C7BA67-3F4A-4F6F-AD99-A7E4CE805414}"/>
    <cellStyle name="40% - 강조색4 3 3 3 2 3" xfId="15711" xr:uid="{90AA2AC4-22BE-4D27-BC20-2A9BBBF468C0}"/>
    <cellStyle name="40% - 강조색4 3 3 3 2 3 2" xfId="37760" xr:uid="{F3A92857-A062-4A42-A10E-35278A29E1AA}"/>
    <cellStyle name="40% - 강조색4 3 3 3 2 4" xfId="26740" xr:uid="{DFF097BF-0909-4AF0-AB11-56D52776CAB2}"/>
    <cellStyle name="40% - 강조색4 3 3 3 2 5" xfId="52898" xr:uid="{E64CEA37-F779-4F6B-BF3E-7205110529F2}"/>
    <cellStyle name="40% - 강조색4 3 3 3 3" xfId="7437" xr:uid="{175F5FA5-93F3-4F2D-AC5A-C01D2C583A55}"/>
    <cellStyle name="40% - 강조색4 3 3 3 3 2" xfId="18466" xr:uid="{3404C9AD-6BC7-4C92-9152-852074995040}"/>
    <cellStyle name="40% - 강조색4 3 3 3 3 2 2" xfId="40515" xr:uid="{0ABB025F-61CB-4C5D-8A24-7AC6A7FFACE5}"/>
    <cellStyle name="40% - 강조색4 3 3 3 3 3" xfId="29495" xr:uid="{06286B78-6D41-40E5-9D15-3B1BCE1AA075}"/>
    <cellStyle name="40% - 강조색4 3 3 3 4" xfId="12956" xr:uid="{E8BC141B-5264-4DA5-A229-A6613509C2CC}"/>
    <cellStyle name="40% - 강조색4 3 3 3 4 2" xfId="35005" xr:uid="{A9A7A1C4-90E9-450F-B435-CB4C978DD291}"/>
    <cellStyle name="40% - 강조색4 3 3 3 5" xfId="23985" xr:uid="{D016DBEA-7266-49EE-9096-BD51F6B9D7F7}"/>
    <cellStyle name="40% - 강조색4 3 3 3 6" xfId="50143" xr:uid="{AE0120BB-66F2-4B63-8368-32E52B8111C7}"/>
    <cellStyle name="40% - 강조색4 3 3 4" xfId="3290" xr:uid="{FA7E0DC7-831C-4E41-8BFD-71CB8287F7B9}"/>
    <cellStyle name="40% - 강조색4 3 3 4 2" xfId="8816" xr:uid="{41652692-96C4-4FE8-A3E7-61A1CF9234F6}"/>
    <cellStyle name="40% - 강조색4 3 3 4 2 2" xfId="19845" xr:uid="{0E4D8A43-FEC1-4A3B-9F6C-DB842DF29014}"/>
    <cellStyle name="40% - 강조색4 3 3 4 2 2 2" xfId="41894" xr:uid="{C4E20A2A-E26B-46F2-B2AD-CCA668B276B0}"/>
    <cellStyle name="40% - 강조색4 3 3 4 2 3" xfId="30874" xr:uid="{E5EDB19A-4C2D-4942-ABB7-39236B880722}"/>
    <cellStyle name="40% - 강조색4 3 3 4 3" xfId="14335" xr:uid="{68F5CFEC-E0EB-47CF-B607-1938F83D991E}"/>
    <cellStyle name="40% - 강조색4 3 3 4 3 2" xfId="36384" xr:uid="{85F8F337-FF08-48D0-9429-F207840B459B}"/>
    <cellStyle name="40% - 강조색4 3 3 4 4" xfId="25364" xr:uid="{6A4CCA48-912B-457A-B1F8-F38930ADC3DC}"/>
    <cellStyle name="40% - 강조색4 3 3 4 5" xfId="51522" xr:uid="{445AF136-9055-4F0A-8689-0DD96413CB39}"/>
    <cellStyle name="40% - 강조색4 3 3 5" xfId="6061" xr:uid="{A62E32C4-F7E9-4C9E-897F-364A88F1B030}"/>
    <cellStyle name="40% - 강조색4 3 3 5 2" xfId="17090" xr:uid="{7E6F8CDF-7FE6-4154-85AF-97850D23773A}"/>
    <cellStyle name="40% - 강조색4 3 3 5 2 2" xfId="39139" xr:uid="{981C8AB6-392A-4219-A38C-986B1808C07A}"/>
    <cellStyle name="40% - 강조색4 3 3 5 3" xfId="28119" xr:uid="{622E2527-C905-4ABB-A5F7-7B983F3F320D}"/>
    <cellStyle name="40% - 강조색4 3 3 5 4" xfId="54275" xr:uid="{189BBDA5-01C6-4E58-B64D-4611D3C61B29}"/>
    <cellStyle name="40% - 강조색4 3 3 6" xfId="11580" xr:uid="{8906121F-6966-4FF3-B532-10775E56A2BC}"/>
    <cellStyle name="40% - 강조색4 3 3 6 2" xfId="33629" xr:uid="{42DAB18C-950B-4715-BB21-462BA2367972}"/>
    <cellStyle name="40% - 강조색4 3 3 7" xfId="22609" xr:uid="{E1FE08A8-24B5-4F08-B544-45F8DFB2474F}"/>
    <cellStyle name="40% - 강조색4 3 3 8" xfId="48766" xr:uid="{DAF20293-6A95-4627-AEBB-CCCC7D434B91}"/>
    <cellStyle name="40% - 강조색4 3 4" xfId="842" xr:uid="{06FA1D79-3839-4183-A780-45C5B1294132}"/>
    <cellStyle name="40% - 강조색4 3 4 2" xfId="2236" xr:uid="{279C9DDF-91F0-4C10-932D-99EC8037971B}"/>
    <cellStyle name="40% - 강조색4 3 4 2 2" xfId="5012" xr:uid="{783F91D7-D48D-4196-9F2B-D6A213D3D7C8}"/>
    <cellStyle name="40% - 강조색4 3 4 2 2 2" xfId="10538" xr:uid="{D8B9CA14-E00C-4156-B7E3-2E42DA9831AD}"/>
    <cellStyle name="40% - 강조색4 3 4 2 2 2 2" xfId="21567" xr:uid="{21A8C670-491D-41FF-806D-7ACD8107CAD2}"/>
    <cellStyle name="40% - 강조색4 3 4 2 2 2 2 2" xfId="43616" xr:uid="{97ACBE4C-3331-4054-975D-72E1702EBDD7}"/>
    <cellStyle name="40% - 강조색4 3 4 2 2 2 3" xfId="32596" xr:uid="{7C5DB70D-E226-4D70-81E3-9B557B3DC474}"/>
    <cellStyle name="40% - 강조색4 3 4 2 2 3" xfId="16057" xr:uid="{F4EA35B2-4221-425C-B8DA-6AA941F19D1C}"/>
    <cellStyle name="40% - 강조색4 3 4 2 2 3 2" xfId="38106" xr:uid="{CCED6F01-A0BE-4F7F-A550-FE6C100B18D1}"/>
    <cellStyle name="40% - 강조색4 3 4 2 2 4" xfId="27086" xr:uid="{0CAD1EBF-3DA0-4884-8897-AC937D0E41D8}"/>
    <cellStyle name="40% - 강조색4 3 4 2 2 5" xfId="53244" xr:uid="{412FEA09-2007-41C5-8AA9-25E55C3A0B8F}"/>
    <cellStyle name="40% - 강조색4 3 4 2 3" xfId="7783" xr:uid="{CE5E8E49-E432-4454-8ECB-8C481E82D022}"/>
    <cellStyle name="40% - 강조색4 3 4 2 3 2" xfId="18812" xr:uid="{B71A2600-5EAD-4708-8B3D-919E74D70E2F}"/>
    <cellStyle name="40% - 강조색4 3 4 2 3 2 2" xfId="40861" xr:uid="{8C319981-A4C8-4B59-AA71-5E376BA66638}"/>
    <cellStyle name="40% - 강조색4 3 4 2 3 3" xfId="29841" xr:uid="{5205528E-8356-4829-8919-143FE1671457}"/>
    <cellStyle name="40% - 강조색4 3 4 2 4" xfId="13302" xr:uid="{39210199-3C5E-47D7-9F6D-1003249B3622}"/>
    <cellStyle name="40% - 강조색4 3 4 2 4 2" xfId="35351" xr:uid="{43A79BF8-975D-4BD6-9296-FE493E615178}"/>
    <cellStyle name="40% - 강조색4 3 4 2 5" xfId="24331" xr:uid="{4A357D90-09A8-44C4-A1B1-91BB142B0268}"/>
    <cellStyle name="40% - 강조색4 3 4 2 6" xfId="50489" xr:uid="{0F8D3038-AD9A-4D4D-A248-9D3A919F2F38}"/>
    <cellStyle name="40% - 강조색4 3 4 3" xfId="3636" xr:uid="{619AE508-2992-41D6-859E-821149577A52}"/>
    <cellStyle name="40% - 강조색4 3 4 3 2" xfId="9162" xr:uid="{F61DF96D-2287-4266-99FF-D27A25F00CD0}"/>
    <cellStyle name="40% - 강조색4 3 4 3 2 2" xfId="20191" xr:uid="{2B3CF148-C284-4D60-AE4E-CBD44400F897}"/>
    <cellStyle name="40% - 강조색4 3 4 3 2 2 2" xfId="42240" xr:uid="{26B2EC65-D1A8-4381-BDD7-306A74092F46}"/>
    <cellStyle name="40% - 강조색4 3 4 3 2 3" xfId="31220" xr:uid="{CB8CB10F-BA25-4F68-942A-CFA7C85ECB1C}"/>
    <cellStyle name="40% - 강조색4 3 4 3 3" xfId="14681" xr:uid="{6204D72E-D5E7-47DA-B599-31B91C058B26}"/>
    <cellStyle name="40% - 강조색4 3 4 3 3 2" xfId="36730" xr:uid="{7C8741C2-6351-4480-9166-0E1FB445D09D}"/>
    <cellStyle name="40% - 강조색4 3 4 3 4" xfId="25710" xr:uid="{41D9FF4D-3E7C-448A-B1B3-FACA8C108665}"/>
    <cellStyle name="40% - 강조색4 3 4 3 5" xfId="51868" xr:uid="{CAB98465-6BCD-4809-87E7-5F42DF212D57}"/>
    <cellStyle name="40% - 강조색4 3 4 4" xfId="6407" xr:uid="{15D1C195-D56C-4D49-9FFC-A43821FCDD27}"/>
    <cellStyle name="40% - 강조색4 3 4 4 2" xfId="17436" xr:uid="{00925F67-B7CC-499D-AA42-7CBE94B1BB31}"/>
    <cellStyle name="40% - 강조색4 3 4 4 2 2" xfId="39485" xr:uid="{297B84ED-9DD2-4BBC-883C-5F33F6AD7FEB}"/>
    <cellStyle name="40% - 강조색4 3 4 4 3" xfId="28465" xr:uid="{27E22EAD-E66D-4293-A8B2-4174B7D3AB34}"/>
    <cellStyle name="40% - 강조색4 3 4 4 4" xfId="54621" xr:uid="{F361548B-31A3-4183-80BD-7877DEBE3C91}"/>
    <cellStyle name="40% - 강조색4 3 4 5" xfId="11926" xr:uid="{027277AD-004F-4E8D-97E5-104D606D37BB}"/>
    <cellStyle name="40% - 강조색4 3 4 5 2" xfId="33975" xr:uid="{54576A7F-A32F-4184-9B41-AFD3D7942148}"/>
    <cellStyle name="40% - 강조색4 3 4 6" xfId="22955" xr:uid="{FB52F9C7-8FA0-40F9-8D83-9736ED482696}"/>
    <cellStyle name="40% - 강조색4 3 4 7" xfId="49112" xr:uid="{F2DDE69D-22D7-41B0-AC31-DFF35F42B866}"/>
    <cellStyle name="40% - 강조색4 3 5" xfId="1548" xr:uid="{A57E601E-FB77-4537-8DA9-9A8205805FDB}"/>
    <cellStyle name="40% - 강조색4 3 5 2" xfId="4324" xr:uid="{04CB1993-00CA-4A7F-AD5E-4D7892BF1ABF}"/>
    <cellStyle name="40% - 강조색4 3 5 2 2" xfId="9850" xr:uid="{6DC625E4-DFB6-462A-BE21-38D6DB347615}"/>
    <cellStyle name="40% - 강조색4 3 5 2 2 2" xfId="20879" xr:uid="{DC03CBD4-A4EB-41C7-8EC4-1B73A57858C9}"/>
    <cellStyle name="40% - 강조색4 3 5 2 2 2 2" xfId="42928" xr:uid="{FFBEC83C-1AFD-4578-8A2C-646BD0A22E89}"/>
    <cellStyle name="40% - 강조색4 3 5 2 2 3" xfId="31908" xr:uid="{31FFED87-26C3-4A55-B6FD-60C0370159A3}"/>
    <cellStyle name="40% - 강조색4 3 5 2 3" xfId="15369" xr:uid="{AD7A45CD-8F0A-49C3-9901-60B623742BF8}"/>
    <cellStyle name="40% - 강조색4 3 5 2 3 2" xfId="37418" xr:uid="{1E9FA7F0-5273-4AF3-8388-E55B6033F8BB}"/>
    <cellStyle name="40% - 강조색4 3 5 2 4" xfId="26398" xr:uid="{BEBFFC18-BF08-45C5-B244-734665B29E2C}"/>
    <cellStyle name="40% - 강조색4 3 5 2 5" xfId="52556" xr:uid="{C9A89B29-4A84-40C0-B9D9-C17EFB80A923}"/>
    <cellStyle name="40% - 강조색4 3 5 3" xfId="7095" xr:uid="{B3BAAB83-1AC2-4426-800A-9DA34B71AD23}"/>
    <cellStyle name="40% - 강조색4 3 5 3 2" xfId="18124" xr:uid="{F2BA5785-FC58-4A6C-9C63-DB530EAC5C69}"/>
    <cellStyle name="40% - 강조색4 3 5 3 2 2" xfId="40173" xr:uid="{A7203AFC-9954-4CC7-B779-777B4277EBFE}"/>
    <cellStyle name="40% - 강조색4 3 5 3 3" xfId="29153" xr:uid="{A9439FC5-A324-4CAB-8917-179569FCF9CB}"/>
    <cellStyle name="40% - 강조색4 3 5 4" xfId="12614" xr:uid="{98D207DC-5DBC-492D-ABB7-C7611CA26575}"/>
    <cellStyle name="40% - 강조색4 3 5 4 2" xfId="34663" xr:uid="{9237ECBE-2AE9-4940-928A-3A90B1DD1E1D}"/>
    <cellStyle name="40% - 강조색4 3 5 5" xfId="23643" xr:uid="{D7940E64-F4EE-4B21-9066-BBB720D5CD13}"/>
    <cellStyle name="40% - 강조색4 3 5 6" xfId="49801" xr:uid="{B9F06847-4D3B-479A-AC59-507EAEF30B25}"/>
    <cellStyle name="40% - 강조색4 3 6" xfId="2948" xr:uid="{C971127C-1095-4544-B856-0BCD600E0EBF}"/>
    <cellStyle name="40% - 강조색4 3 6 2" xfId="8474" xr:uid="{1DF7999A-8BF0-4810-9463-D77A3214A985}"/>
    <cellStyle name="40% - 강조색4 3 6 2 2" xfId="19503" xr:uid="{20D8E62C-6756-444E-96AC-869F38BA679C}"/>
    <cellStyle name="40% - 강조색4 3 6 2 2 2" xfId="41552" xr:uid="{2BF674EF-1C42-44AC-9743-D9A9D5DF1431}"/>
    <cellStyle name="40% - 강조색4 3 6 2 3" xfId="30532" xr:uid="{A9F6BBD2-2104-45B1-A52A-6A4203F8D0A9}"/>
    <cellStyle name="40% - 강조색4 3 6 3" xfId="13993" xr:uid="{CE94FEB1-5147-4E94-8611-AC0985690628}"/>
    <cellStyle name="40% - 강조색4 3 6 3 2" xfId="36042" xr:uid="{59B81EBB-DCB3-4BE7-9C6E-9AA85CD49576}"/>
    <cellStyle name="40% - 강조색4 3 6 4" xfId="25022" xr:uid="{F19F7F54-FAF4-4184-A687-6444701C1208}"/>
    <cellStyle name="40% - 강조색4 3 6 5" xfId="51180" xr:uid="{F574578A-B03B-45D5-9502-FB8A8B2D8A49}"/>
    <cellStyle name="40% - 강조색4 3 7" xfId="5719" xr:uid="{D6F637FE-1178-4E9B-B680-DB9095078FCB}"/>
    <cellStyle name="40% - 강조색4 3 7 2" xfId="16748" xr:uid="{2E8C093B-85E0-4C58-BED3-44863E50ABB1}"/>
    <cellStyle name="40% - 강조색4 3 7 2 2" xfId="38797" xr:uid="{C8EE8C95-7FE9-40DB-A258-2BF450EE4B9D}"/>
    <cellStyle name="40% - 강조색4 3 7 3" xfId="27777" xr:uid="{1A0F0498-024B-43FE-8114-C27CA6737298}"/>
    <cellStyle name="40% - 강조색4 3 7 4" xfId="53934" xr:uid="{AFF3EC16-27AF-4D53-B029-6E768A2B1C62}"/>
    <cellStyle name="40% - 강조색4 3 8" xfId="11238" xr:uid="{C7067F1F-4B8E-4B74-85B3-C28C73783DD6}"/>
    <cellStyle name="40% - 강조색4 3 8 2" xfId="33287" xr:uid="{E6ADFA1C-0996-487F-9F72-078E3A77B857}"/>
    <cellStyle name="40% - 강조색4 3 9" xfId="22267" xr:uid="{E7690F50-EFBB-445D-A4E8-5E4D2A2A0A9C}"/>
    <cellStyle name="40% - 강조색4 4" xfId="100" xr:uid="{00000000-0005-0000-0000-0000BE010000}"/>
    <cellStyle name="40% - 강조색4 4 10" xfId="48438" xr:uid="{F7AE55FE-5E86-413B-BF38-3C01411FC74B}"/>
    <cellStyle name="40% - 강조색4 4 2" xfId="229" xr:uid="{00000000-0005-0000-0000-0000BF010000}"/>
    <cellStyle name="40% - 강조색4 4 2 2" xfId="589" xr:uid="{00000000-0005-0000-0000-0000C0010000}"/>
    <cellStyle name="40% - 강조색4 4 2 2 2" xfId="1326" xr:uid="{FF4DFA71-158C-4B1A-A7A2-AFE10FA7E55B}"/>
    <cellStyle name="40% - 강조색4 4 2 2 2 2" xfId="2720" xr:uid="{F21C2CA5-F0EF-4554-BE2E-03394BBBF17C}"/>
    <cellStyle name="40% - 강조색4 4 2 2 2 2 2" xfId="5496" xr:uid="{875AD25A-715A-4ACB-9D99-8BF4A8743032}"/>
    <cellStyle name="40% - 강조색4 4 2 2 2 2 2 2" xfId="11022" xr:uid="{55AA20D2-9515-4DF8-A1FF-3F806CC361B4}"/>
    <cellStyle name="40% - 강조색4 4 2 2 2 2 2 2 2" xfId="22051" xr:uid="{D902840C-CD1D-417B-9FC7-2F64B9FA7A33}"/>
    <cellStyle name="40% - 강조색4 4 2 2 2 2 2 2 2 2" xfId="44100" xr:uid="{A1A4451F-39F2-4EDC-A3E6-4A8782E74268}"/>
    <cellStyle name="40% - 강조색4 4 2 2 2 2 2 2 3" xfId="33080" xr:uid="{CB971434-41A7-4019-B968-BA6BE4F3F92E}"/>
    <cellStyle name="40% - 강조색4 4 2 2 2 2 2 3" xfId="16541" xr:uid="{CADCB483-FD8E-4DED-99D7-B7942C5582EC}"/>
    <cellStyle name="40% - 강조색4 4 2 2 2 2 2 3 2" xfId="38590" xr:uid="{308CE115-1F5E-417E-8356-88C38EF4B5C4}"/>
    <cellStyle name="40% - 강조색4 4 2 2 2 2 2 4" xfId="27570" xr:uid="{5B8ACD3B-C7F2-455B-B92D-F23BDCC226B4}"/>
    <cellStyle name="40% - 강조색4 4 2 2 2 2 2 5" xfId="53728" xr:uid="{991722D3-1052-426B-8F28-C149B3313C1A}"/>
    <cellStyle name="40% - 강조색4 4 2 2 2 2 3" xfId="8267" xr:uid="{6DFB78BF-B542-479B-897D-87A5FAE87FF5}"/>
    <cellStyle name="40% - 강조색4 4 2 2 2 2 3 2" xfId="19296" xr:uid="{26213221-A0C4-478B-9789-474CAED2B064}"/>
    <cellStyle name="40% - 강조색4 4 2 2 2 2 3 2 2" xfId="41345" xr:uid="{00896D29-2238-49B5-B251-2FB7508BA956}"/>
    <cellStyle name="40% - 강조색4 4 2 2 2 2 3 3" xfId="30325" xr:uid="{CC2AA3D7-465C-4C5F-929E-70650FBEA950}"/>
    <cellStyle name="40% - 강조색4 4 2 2 2 2 4" xfId="13786" xr:uid="{227E41AB-1F99-4C69-AD36-5CDD41D0C885}"/>
    <cellStyle name="40% - 강조색4 4 2 2 2 2 4 2" xfId="35835" xr:uid="{A795B102-7807-459C-992C-1E1F9F895344}"/>
    <cellStyle name="40% - 강조색4 4 2 2 2 2 5" xfId="24815" xr:uid="{00C36F62-70CE-438B-8362-FDCB93FC6708}"/>
    <cellStyle name="40% - 강조색4 4 2 2 2 2 6" xfId="50973" xr:uid="{88C0E6C2-882D-4572-B488-A63473B00566}"/>
    <cellStyle name="40% - 강조색4 4 2 2 2 3" xfId="4120" xr:uid="{CE949E3D-E738-4F4F-9155-128D19E49738}"/>
    <cellStyle name="40% - 강조색4 4 2 2 2 3 2" xfId="9646" xr:uid="{0EC024AB-D7FD-49A4-9594-86694B558ACA}"/>
    <cellStyle name="40% - 강조색4 4 2 2 2 3 2 2" xfId="20675" xr:uid="{91258EAF-B042-4908-A086-23CE75A3CD8A}"/>
    <cellStyle name="40% - 강조색4 4 2 2 2 3 2 2 2" xfId="42724" xr:uid="{AD1BFC1C-3B57-433C-BD69-872DEA89C46B}"/>
    <cellStyle name="40% - 강조색4 4 2 2 2 3 2 3" xfId="31704" xr:uid="{5A164E89-9E1A-4C19-9DFC-36152FBD396A}"/>
    <cellStyle name="40% - 강조색4 4 2 2 2 3 3" xfId="15165" xr:uid="{BD00118F-8991-436F-92B7-119B4DACD0AF}"/>
    <cellStyle name="40% - 강조색4 4 2 2 2 3 3 2" xfId="37214" xr:uid="{501FE841-D03A-47A1-AB55-735C9D2BD8BF}"/>
    <cellStyle name="40% - 강조색4 4 2 2 2 3 4" xfId="26194" xr:uid="{27BA3181-1C02-4FE1-872C-8100C98FC838}"/>
    <cellStyle name="40% - 강조색4 4 2 2 2 3 5" xfId="52352" xr:uid="{15D685EC-544C-4C14-B3F9-A4C3D8268F59}"/>
    <cellStyle name="40% - 강조색4 4 2 2 2 4" xfId="6891" xr:uid="{0B8F98D7-DB48-4239-8058-692C780E556E}"/>
    <cellStyle name="40% - 강조색4 4 2 2 2 4 2" xfId="17920" xr:uid="{E8B977E7-29A0-49DD-98AC-71280ACEB263}"/>
    <cellStyle name="40% - 강조색4 4 2 2 2 4 2 2" xfId="39969" xr:uid="{9AAD0072-E421-4B96-A9C0-0D81B2665B4E}"/>
    <cellStyle name="40% - 강조색4 4 2 2 2 4 3" xfId="28949" xr:uid="{FCCBE347-0C80-4922-BD0D-02C9984D7D81}"/>
    <cellStyle name="40% - 강조색4 4 2 2 2 4 4" xfId="55105" xr:uid="{27A6F4FE-03F5-45FE-9E45-D15C21C6DD7C}"/>
    <cellStyle name="40% - 강조색4 4 2 2 2 5" xfId="12410" xr:uid="{68E34AB0-E1FC-4F09-A01E-793DD7CAE20B}"/>
    <cellStyle name="40% - 강조색4 4 2 2 2 5 2" xfId="34459" xr:uid="{20FF2DDC-3CAE-4016-AA9B-12439A9DC23F}"/>
    <cellStyle name="40% - 강조색4 4 2 2 2 6" xfId="23439" xr:uid="{F1AB0E08-A6ED-4661-ABDE-72E727E64994}"/>
    <cellStyle name="40% - 강조색4 4 2 2 2 7" xfId="49596" xr:uid="{7EB83554-6A3E-45AE-8E5B-291D97710AAF}"/>
    <cellStyle name="40% - 강조색4 4 2 2 3" xfId="2032" xr:uid="{31ACC3E4-102E-4A2A-8C7E-109B823250A4}"/>
    <cellStyle name="40% - 강조색4 4 2 2 3 2" xfId="4808" xr:uid="{71CDC0BF-B7AC-4899-A60C-1095D52C1F86}"/>
    <cellStyle name="40% - 강조색4 4 2 2 3 2 2" xfId="10334" xr:uid="{E7CC63BB-92E9-42A1-BD6B-F9445B8DBB8E}"/>
    <cellStyle name="40% - 강조색4 4 2 2 3 2 2 2" xfId="21363" xr:uid="{D402F43D-6BD6-423F-A488-8B160C81961A}"/>
    <cellStyle name="40% - 강조색4 4 2 2 3 2 2 2 2" xfId="43412" xr:uid="{537DAA1F-FF6A-472D-B7D1-5E6651CC1682}"/>
    <cellStyle name="40% - 강조색4 4 2 2 3 2 2 3" xfId="32392" xr:uid="{348EC0A7-AD6F-4C73-92B2-212277DEE69F}"/>
    <cellStyle name="40% - 강조색4 4 2 2 3 2 3" xfId="15853" xr:uid="{DB9204E7-9CEC-43DF-A28A-5B7EA81DEB41}"/>
    <cellStyle name="40% - 강조색4 4 2 2 3 2 3 2" xfId="37902" xr:uid="{ED8FDDE4-7016-4A47-91AF-EBD952061588}"/>
    <cellStyle name="40% - 강조색4 4 2 2 3 2 4" xfId="26882" xr:uid="{8635DA07-B2CD-4EDB-A73A-7C7B56110D5A}"/>
    <cellStyle name="40% - 강조색4 4 2 2 3 2 5" xfId="53040" xr:uid="{9BB80A5A-B661-4768-B773-F6AA715D36E9}"/>
    <cellStyle name="40% - 강조색4 4 2 2 3 3" xfId="7579" xr:uid="{376817C7-F546-46B0-9D3A-8056012FDA1D}"/>
    <cellStyle name="40% - 강조색4 4 2 2 3 3 2" xfId="18608" xr:uid="{8D96B599-5C96-4E7E-AEC4-51FFD08B0722}"/>
    <cellStyle name="40% - 강조색4 4 2 2 3 3 2 2" xfId="40657" xr:uid="{3169BD2F-2D38-4806-B2B8-F32C34B2CB94}"/>
    <cellStyle name="40% - 강조색4 4 2 2 3 3 3" xfId="29637" xr:uid="{45D4C289-03D4-4691-93E3-C571EB128324}"/>
    <cellStyle name="40% - 강조색4 4 2 2 3 4" xfId="13098" xr:uid="{3664945C-9631-4D78-829D-84641100B35B}"/>
    <cellStyle name="40% - 강조색4 4 2 2 3 4 2" xfId="35147" xr:uid="{8256473F-AD87-4DD0-A7B8-6FC3A8FAD723}"/>
    <cellStyle name="40% - 강조색4 4 2 2 3 5" xfId="24127" xr:uid="{FB0B2B00-5B97-4B1D-8069-F19BE087F4BD}"/>
    <cellStyle name="40% - 강조색4 4 2 2 3 6" xfId="50285" xr:uid="{6A377F7C-302A-47E0-AC43-B29A3A7B8715}"/>
    <cellStyle name="40% - 강조색4 4 2 2 4" xfId="3432" xr:uid="{5FC36879-5BB3-4DB5-BDD8-8F4AF806E463}"/>
    <cellStyle name="40% - 강조색4 4 2 2 4 2" xfId="8958" xr:uid="{76DF384F-20D2-4391-8ABD-D8B6C6E85661}"/>
    <cellStyle name="40% - 강조색4 4 2 2 4 2 2" xfId="19987" xr:uid="{7907557E-EC45-481F-9CA5-5D9753CE7DE4}"/>
    <cellStyle name="40% - 강조색4 4 2 2 4 2 2 2" xfId="42036" xr:uid="{6C175BF2-14D0-40B9-B163-1A50E038C38C}"/>
    <cellStyle name="40% - 강조색4 4 2 2 4 2 3" xfId="31016" xr:uid="{A0EE9ECB-C8EE-4599-8AFB-D3322599560E}"/>
    <cellStyle name="40% - 강조색4 4 2 2 4 3" xfId="14477" xr:uid="{582C66A7-B5E9-4EA3-96A5-6D9B62711D0D}"/>
    <cellStyle name="40% - 강조색4 4 2 2 4 3 2" xfId="36526" xr:uid="{A1B1052C-104E-4826-8338-DDA5A73C08AA}"/>
    <cellStyle name="40% - 강조색4 4 2 2 4 4" xfId="25506" xr:uid="{BF4637CC-4AB9-4B70-9663-A965991F13BB}"/>
    <cellStyle name="40% - 강조색4 4 2 2 4 5" xfId="51664" xr:uid="{C71DE185-E3D2-4693-A043-85F72DC175A2}"/>
    <cellStyle name="40% - 강조색4 4 2 2 5" xfId="6203" xr:uid="{666ADED1-FF68-4909-8F92-5DF634B654B0}"/>
    <cellStyle name="40% - 강조색4 4 2 2 5 2" xfId="17232" xr:uid="{08A91EF3-23C6-4D2B-9C87-AC119BD8ADE3}"/>
    <cellStyle name="40% - 강조색4 4 2 2 5 2 2" xfId="39281" xr:uid="{C606E79F-ED06-4CC6-B308-240750BDD834}"/>
    <cellStyle name="40% - 강조색4 4 2 2 5 3" xfId="28261" xr:uid="{01F52AF3-E4A7-413B-95F7-0E19C47906A2}"/>
    <cellStyle name="40% - 강조색4 4 2 2 5 4" xfId="54417" xr:uid="{64CCE63C-B2C0-4E14-8B34-C541133385BF}"/>
    <cellStyle name="40% - 강조색4 4 2 2 6" xfId="11722" xr:uid="{F6204122-0FF6-4848-81F2-95FC15E44544}"/>
    <cellStyle name="40% - 강조색4 4 2 2 6 2" xfId="33771" xr:uid="{E2F42391-926C-467F-BBCB-C983382AD0D1}"/>
    <cellStyle name="40% - 강조색4 4 2 2 7" xfId="22751" xr:uid="{06FC01CF-0AA8-464A-935B-FDB5BE7B0CAA}"/>
    <cellStyle name="40% - 강조색4 4 2 2 8" xfId="48908" xr:uid="{83EFC226-F746-4373-B0EB-F6A47C6DF3B3}"/>
    <cellStyle name="40% - 강조색4 4 2 3" xfId="984" xr:uid="{BCD1E71F-7C96-4E1D-BB73-16751248AF99}"/>
    <cellStyle name="40% - 강조색4 4 2 3 2" xfId="2378" xr:uid="{322CDCDE-70C5-47BE-AEC6-B49B6895174F}"/>
    <cellStyle name="40% - 강조색4 4 2 3 2 2" xfId="5154" xr:uid="{106D2573-ADBF-49B0-9F52-7E7A3C07904E}"/>
    <cellStyle name="40% - 강조색4 4 2 3 2 2 2" xfId="10680" xr:uid="{18076EBB-80EF-477A-8959-4CCFDBC32EC1}"/>
    <cellStyle name="40% - 강조색4 4 2 3 2 2 2 2" xfId="21709" xr:uid="{D5ACBD51-5CE3-4730-B0E8-078489D33176}"/>
    <cellStyle name="40% - 강조색4 4 2 3 2 2 2 2 2" xfId="43758" xr:uid="{494748BB-A011-4ABB-8A25-40273CCFCB1D}"/>
    <cellStyle name="40% - 강조색4 4 2 3 2 2 2 3" xfId="32738" xr:uid="{D7C33B64-4B6A-48ED-B642-D83E78D30A7C}"/>
    <cellStyle name="40% - 강조색4 4 2 3 2 2 3" xfId="16199" xr:uid="{0C1AA938-4D3A-4DB7-AD4B-573C54446DF3}"/>
    <cellStyle name="40% - 강조색4 4 2 3 2 2 3 2" xfId="38248" xr:uid="{5970FC8A-1D48-4385-B330-547B599B814E}"/>
    <cellStyle name="40% - 강조색4 4 2 3 2 2 4" xfId="27228" xr:uid="{44CC76FC-E35F-4071-9DE0-70FFBBC650AF}"/>
    <cellStyle name="40% - 강조색4 4 2 3 2 2 5" xfId="53386" xr:uid="{09B0CE52-0248-4BB1-B478-2E5ABE8DDA50}"/>
    <cellStyle name="40% - 강조색4 4 2 3 2 3" xfId="7925" xr:uid="{7F28ECFF-1A83-4DDA-965C-3A55C3C07971}"/>
    <cellStyle name="40% - 강조색4 4 2 3 2 3 2" xfId="18954" xr:uid="{E444E485-C535-4A0D-97A7-78D5817A9C8B}"/>
    <cellStyle name="40% - 강조색4 4 2 3 2 3 2 2" xfId="41003" xr:uid="{55F0379B-5914-4FB2-80D6-007053AB6EDA}"/>
    <cellStyle name="40% - 강조색4 4 2 3 2 3 3" xfId="29983" xr:uid="{B65FC8B9-2037-46E5-83C9-5EE745B827FA}"/>
    <cellStyle name="40% - 강조색4 4 2 3 2 4" xfId="13444" xr:uid="{FA2507A6-15E4-484B-90F8-60D2E757A602}"/>
    <cellStyle name="40% - 강조색4 4 2 3 2 4 2" xfId="35493" xr:uid="{20726CB4-7A2D-4D87-87F8-60C74FE9FB9A}"/>
    <cellStyle name="40% - 강조색4 4 2 3 2 5" xfId="24473" xr:uid="{77E9A7F4-C0B1-4219-A794-913B77D30182}"/>
    <cellStyle name="40% - 강조색4 4 2 3 2 6" xfId="50631" xr:uid="{B310AD6F-6F05-452C-A82A-01D2B8E0C229}"/>
    <cellStyle name="40% - 강조색4 4 2 3 3" xfId="3778" xr:uid="{20BA20B0-87DF-4E3C-B7CD-B78A1B30B7B2}"/>
    <cellStyle name="40% - 강조색4 4 2 3 3 2" xfId="9304" xr:uid="{33FC95EC-44CA-4236-A156-D3845D828441}"/>
    <cellStyle name="40% - 강조색4 4 2 3 3 2 2" xfId="20333" xr:uid="{6F1EF658-CE6F-4D14-A656-9236640594D9}"/>
    <cellStyle name="40% - 강조색4 4 2 3 3 2 2 2" xfId="42382" xr:uid="{A37D7177-04F0-4256-9493-43BAD68ED510}"/>
    <cellStyle name="40% - 강조색4 4 2 3 3 2 3" xfId="31362" xr:uid="{0242AE17-BC76-45A0-9C8D-86967A34F650}"/>
    <cellStyle name="40% - 강조색4 4 2 3 3 3" xfId="14823" xr:uid="{60879A0B-33C2-4703-99D6-5E1E6395A26F}"/>
    <cellStyle name="40% - 강조색4 4 2 3 3 3 2" xfId="36872" xr:uid="{EA46C228-EF72-46DA-BC7C-577CDAF58594}"/>
    <cellStyle name="40% - 강조색4 4 2 3 3 4" xfId="25852" xr:uid="{68B26BD6-DAF6-4284-94A6-D85977F5393E}"/>
    <cellStyle name="40% - 강조색4 4 2 3 3 5" xfId="52010" xr:uid="{6CE0AC6E-63FB-461E-BCA9-86C6C595B979}"/>
    <cellStyle name="40% - 강조색4 4 2 3 4" xfId="6549" xr:uid="{5399B980-5F9C-45C3-ACF5-77962F63C550}"/>
    <cellStyle name="40% - 강조색4 4 2 3 4 2" xfId="17578" xr:uid="{321312FA-4BDD-42CA-8090-C7272FAF4653}"/>
    <cellStyle name="40% - 강조색4 4 2 3 4 2 2" xfId="39627" xr:uid="{183CFAFC-FC98-4173-9E07-1AF8ABE1CFEB}"/>
    <cellStyle name="40% - 강조색4 4 2 3 4 3" xfId="28607" xr:uid="{768ABD0F-0A59-4A24-AC45-3FF988465131}"/>
    <cellStyle name="40% - 강조색4 4 2 3 4 4" xfId="54763" xr:uid="{245CBD56-26C2-4E53-8B46-15D43BD4660F}"/>
    <cellStyle name="40% - 강조색4 4 2 3 5" xfId="12068" xr:uid="{001A5D8E-856C-4D03-99BC-D5A0BEEDAAE2}"/>
    <cellStyle name="40% - 강조색4 4 2 3 5 2" xfId="34117" xr:uid="{C200D182-B252-4D13-B6AC-22B0DD86A1AF}"/>
    <cellStyle name="40% - 강조색4 4 2 3 6" xfId="23097" xr:uid="{155260A5-AE24-45DB-B9A1-904CA2651DD9}"/>
    <cellStyle name="40% - 강조색4 4 2 3 7" xfId="49254" xr:uid="{5AA557AB-DE86-4F06-961D-B4D7566712FD}"/>
    <cellStyle name="40% - 강조색4 4 2 4" xfId="1690" xr:uid="{5D74537F-158F-417C-9AAE-3030DE51F61C}"/>
    <cellStyle name="40% - 강조색4 4 2 4 2" xfId="4466" xr:uid="{4812B4EB-E6AC-486A-A556-41C6CE0A34CE}"/>
    <cellStyle name="40% - 강조색4 4 2 4 2 2" xfId="9992" xr:uid="{6AF7CF6A-7439-4CC2-BFCA-BE97940D1BDD}"/>
    <cellStyle name="40% - 강조색4 4 2 4 2 2 2" xfId="21021" xr:uid="{85BC87B0-4BF0-4662-997E-555A9BC230D9}"/>
    <cellStyle name="40% - 강조색4 4 2 4 2 2 2 2" xfId="43070" xr:uid="{2330D68C-7DB6-4140-86C5-641D118DA7DC}"/>
    <cellStyle name="40% - 강조색4 4 2 4 2 2 3" xfId="32050" xr:uid="{3CB906B4-11D3-4791-88AA-9AF789934E95}"/>
    <cellStyle name="40% - 강조색4 4 2 4 2 3" xfId="15511" xr:uid="{84B95242-EF36-4481-B35E-E359750F1BB1}"/>
    <cellStyle name="40% - 강조색4 4 2 4 2 3 2" xfId="37560" xr:uid="{E3285156-C705-4C8F-B846-699759FEDF09}"/>
    <cellStyle name="40% - 강조색4 4 2 4 2 4" xfId="26540" xr:uid="{937B42D0-8CB8-4529-9491-C7BF78B50C63}"/>
    <cellStyle name="40% - 강조색4 4 2 4 2 5" xfId="52698" xr:uid="{63C8A1E0-77E7-4CA0-AF8D-5B46391E3D3F}"/>
    <cellStyle name="40% - 강조색4 4 2 4 3" xfId="7237" xr:uid="{EBE79F73-2496-485D-B1AD-067270289D7C}"/>
    <cellStyle name="40% - 강조색4 4 2 4 3 2" xfId="18266" xr:uid="{FEC56107-74B2-4BCC-A4E5-8A82F89325E8}"/>
    <cellStyle name="40% - 강조색4 4 2 4 3 2 2" xfId="40315" xr:uid="{749EB3B9-B723-479F-9212-0486D1F4DFF5}"/>
    <cellStyle name="40% - 강조색4 4 2 4 3 3" xfId="29295" xr:uid="{0A01F349-C5D3-43E5-8CB6-7C2CEE93FB62}"/>
    <cellStyle name="40% - 강조색4 4 2 4 4" xfId="12756" xr:uid="{830781E9-4AEF-470E-B654-144E05F58F5A}"/>
    <cellStyle name="40% - 강조색4 4 2 4 4 2" xfId="34805" xr:uid="{78E16D1D-CB8B-4683-93B5-C62D6B1FBE14}"/>
    <cellStyle name="40% - 강조색4 4 2 4 5" xfId="23785" xr:uid="{082249F1-E3E7-4655-81A1-E4B9558BD1C5}"/>
    <cellStyle name="40% - 강조색4 4 2 4 6" xfId="49943" xr:uid="{33364564-C14F-4030-B24D-C749D5362258}"/>
    <cellStyle name="40% - 강조색4 4 2 5" xfId="3090" xr:uid="{22E33791-B82A-4810-866F-884F71C15AC1}"/>
    <cellStyle name="40% - 강조색4 4 2 5 2" xfId="8616" xr:uid="{338A55AD-3B4D-4561-8BAE-603550D3EF84}"/>
    <cellStyle name="40% - 강조색4 4 2 5 2 2" xfId="19645" xr:uid="{9D62614E-09C3-4AE9-9BCF-BD433697AE42}"/>
    <cellStyle name="40% - 강조색4 4 2 5 2 2 2" xfId="41694" xr:uid="{918891BF-67DC-4E61-A79D-1E3F4808E6D6}"/>
    <cellStyle name="40% - 강조색4 4 2 5 2 3" xfId="30674" xr:uid="{2E7210D6-819D-463D-8CF0-759917AD6069}"/>
    <cellStyle name="40% - 강조색4 4 2 5 3" xfId="14135" xr:uid="{842B45CE-C787-4C9F-B537-CCCB9C337DE1}"/>
    <cellStyle name="40% - 강조색4 4 2 5 3 2" xfId="36184" xr:uid="{A6BFC18B-1BDD-43ED-81EF-1FED3126E1AA}"/>
    <cellStyle name="40% - 강조색4 4 2 5 4" xfId="25164" xr:uid="{FCE3E262-0937-4AF0-98CC-061210823854}"/>
    <cellStyle name="40% - 강조색4 4 2 5 5" xfId="51322" xr:uid="{D33B21AB-DA62-4472-98B1-4F3D1AAB78EE}"/>
    <cellStyle name="40% - 강조색4 4 2 6" xfId="5861" xr:uid="{1BF62773-7991-450B-B143-F0B34B69944B}"/>
    <cellStyle name="40% - 강조색4 4 2 6 2" xfId="16890" xr:uid="{275531DE-6352-4F97-8728-44CF27403A94}"/>
    <cellStyle name="40% - 강조색4 4 2 6 2 2" xfId="38939" xr:uid="{88CE8458-2CE1-4A53-A64E-6FBB09DC55D7}"/>
    <cellStyle name="40% - 강조색4 4 2 6 3" xfId="27919" xr:uid="{A14E25E5-3CDC-444F-8A6A-1D45BC6B3ECD}"/>
    <cellStyle name="40% - 강조색4 4 2 6 4" xfId="54076" xr:uid="{02E9D5BC-7408-4DE8-ADD6-30CE0F209198}"/>
    <cellStyle name="40% - 강조색4 4 2 7" xfId="11380" xr:uid="{A376A8B6-AC14-4636-886F-DC0F3A735325}"/>
    <cellStyle name="40% - 강조색4 4 2 7 2" xfId="33429" xr:uid="{DBE3DF17-783D-42FC-81F4-4C69E9A4607C}"/>
    <cellStyle name="40% - 강조색4 4 2 8" xfId="22409" xr:uid="{C220AF73-49B0-48EF-8D7F-B590CBD6DF0C}"/>
    <cellStyle name="40% - 강조색4 4 2 9" xfId="48567" xr:uid="{D3AD13A3-C0CC-4779-ADC4-0604DE2B857B}"/>
    <cellStyle name="40% - 강조색4 4 3" xfId="460" xr:uid="{00000000-0005-0000-0000-0000C1010000}"/>
    <cellStyle name="40% - 강조색4 4 3 2" xfId="1197" xr:uid="{4AD8E51E-5AD0-472B-84E5-C71657DF2329}"/>
    <cellStyle name="40% - 강조색4 4 3 2 2" xfId="2591" xr:uid="{46A3E3CC-8CB8-4F31-8DAE-6C1B4C84FD40}"/>
    <cellStyle name="40% - 강조색4 4 3 2 2 2" xfId="5367" xr:uid="{0C01DC90-7097-4F73-9F74-42B1FC4E35EB}"/>
    <cellStyle name="40% - 강조색4 4 3 2 2 2 2" xfId="10893" xr:uid="{C73376ED-F97C-4402-AB58-18B59E451A53}"/>
    <cellStyle name="40% - 강조색4 4 3 2 2 2 2 2" xfId="21922" xr:uid="{CDD01628-A8BE-47F4-B742-51D70B97629D}"/>
    <cellStyle name="40% - 강조색4 4 3 2 2 2 2 2 2" xfId="43971" xr:uid="{8B12A008-B55D-4A0A-9C20-93D63D68B36B}"/>
    <cellStyle name="40% - 강조색4 4 3 2 2 2 2 3" xfId="32951" xr:uid="{02D50D5A-AED3-4AEA-919D-F389621DB4E9}"/>
    <cellStyle name="40% - 강조색4 4 3 2 2 2 3" xfId="16412" xr:uid="{8007D05E-1BF1-474D-8213-3D7264322AD2}"/>
    <cellStyle name="40% - 강조색4 4 3 2 2 2 3 2" xfId="38461" xr:uid="{5E8F9BB5-A67E-4169-9C18-3912AA57886B}"/>
    <cellStyle name="40% - 강조색4 4 3 2 2 2 4" xfId="27441" xr:uid="{0EA9B46E-F06B-4114-95C5-94AAFC7D7BE5}"/>
    <cellStyle name="40% - 강조색4 4 3 2 2 2 5" xfId="53599" xr:uid="{781E6520-4E3C-4DD1-A4C4-4B4A50CD6FCB}"/>
    <cellStyle name="40% - 강조색4 4 3 2 2 3" xfId="8138" xr:uid="{6E1CD099-B2F8-4185-8ED5-5AFEB5A1C4CC}"/>
    <cellStyle name="40% - 강조색4 4 3 2 2 3 2" xfId="19167" xr:uid="{41F1BA47-6E28-4411-9AFC-B260038D493F}"/>
    <cellStyle name="40% - 강조색4 4 3 2 2 3 2 2" xfId="41216" xr:uid="{A04BDB6A-9261-4E8C-8E7C-417B01382762}"/>
    <cellStyle name="40% - 강조색4 4 3 2 2 3 3" xfId="30196" xr:uid="{AE32921E-DCA3-4C1E-9EBC-FE520A2D40FE}"/>
    <cellStyle name="40% - 강조색4 4 3 2 2 4" xfId="13657" xr:uid="{20148720-8613-44AB-B93B-ED5AE637B92A}"/>
    <cellStyle name="40% - 강조색4 4 3 2 2 4 2" xfId="35706" xr:uid="{2D93602D-FBC7-41E9-868C-50EE1FB40986}"/>
    <cellStyle name="40% - 강조색4 4 3 2 2 5" xfId="24686" xr:uid="{B81EF40D-F195-4D5C-9CA7-7AFC2DF3706C}"/>
    <cellStyle name="40% - 강조색4 4 3 2 2 6" xfId="50844" xr:uid="{7CB5D117-8BED-4A01-A506-96F89938F719}"/>
    <cellStyle name="40% - 강조색4 4 3 2 3" xfId="3991" xr:uid="{C1835B61-4A75-49E3-8278-7C72B6DE9690}"/>
    <cellStyle name="40% - 강조색4 4 3 2 3 2" xfId="9517" xr:uid="{F4ED6BE3-F5F2-47D7-B937-4893B359F9DD}"/>
    <cellStyle name="40% - 강조색4 4 3 2 3 2 2" xfId="20546" xr:uid="{91D2AA40-732F-4DF0-9FCE-8891EB887B0F}"/>
    <cellStyle name="40% - 강조색4 4 3 2 3 2 2 2" xfId="42595" xr:uid="{53AA3574-C9B6-4582-AC60-7C23C833A373}"/>
    <cellStyle name="40% - 강조색4 4 3 2 3 2 3" xfId="31575" xr:uid="{12C1DC64-468B-42E2-9DA9-AD3DF5849340}"/>
    <cellStyle name="40% - 강조색4 4 3 2 3 3" xfId="15036" xr:uid="{325FB564-8BE5-4A40-B413-27FB6A621DCA}"/>
    <cellStyle name="40% - 강조색4 4 3 2 3 3 2" xfId="37085" xr:uid="{53914EDD-2F61-4B4F-A829-61AB7FDAF427}"/>
    <cellStyle name="40% - 강조색4 4 3 2 3 4" xfId="26065" xr:uid="{DE400984-FED5-40DE-9534-C93AB1AD97B3}"/>
    <cellStyle name="40% - 강조색4 4 3 2 3 5" xfId="52223" xr:uid="{1B56F03F-7523-46E8-A58F-541D5259105D}"/>
    <cellStyle name="40% - 강조색4 4 3 2 4" xfId="6762" xr:uid="{02079B34-F125-4B82-9C5E-11F79FC3283F}"/>
    <cellStyle name="40% - 강조색4 4 3 2 4 2" xfId="17791" xr:uid="{223E8B59-6EC8-4A0F-958A-E3F3CDE10E63}"/>
    <cellStyle name="40% - 강조색4 4 3 2 4 2 2" xfId="39840" xr:uid="{D5876348-C23B-4C17-800C-D4D522041B4A}"/>
    <cellStyle name="40% - 강조색4 4 3 2 4 3" xfId="28820" xr:uid="{9D8B7782-4F3C-4779-AC47-D5A4509DBAC6}"/>
    <cellStyle name="40% - 강조색4 4 3 2 4 4" xfId="54976" xr:uid="{F91CCA13-5C8E-40EE-A663-EBEE5EA2C9BA}"/>
    <cellStyle name="40% - 강조색4 4 3 2 5" xfId="12281" xr:uid="{D30800C0-9F09-4A0D-958C-B3322BDD6F8B}"/>
    <cellStyle name="40% - 강조색4 4 3 2 5 2" xfId="34330" xr:uid="{746DEBE8-52ED-4FB8-80A1-C1610368F4AB}"/>
    <cellStyle name="40% - 강조색4 4 3 2 6" xfId="23310" xr:uid="{D183E59D-4A42-46D9-BEEE-62F0A70A1C03}"/>
    <cellStyle name="40% - 강조색4 4 3 2 7" xfId="49467" xr:uid="{D14B4151-E691-4569-B8EC-CA494577AB82}"/>
    <cellStyle name="40% - 강조색4 4 3 3" xfId="1903" xr:uid="{DE1A0085-1025-4F24-AACB-BB36FAFD74D1}"/>
    <cellStyle name="40% - 강조색4 4 3 3 2" xfId="4679" xr:uid="{AAF6C409-8444-49E1-BC32-3742E0B4B5F3}"/>
    <cellStyle name="40% - 강조색4 4 3 3 2 2" xfId="10205" xr:uid="{F2A08A15-9FFE-4F05-8C33-186AA032E1DA}"/>
    <cellStyle name="40% - 강조색4 4 3 3 2 2 2" xfId="21234" xr:uid="{077029A9-3D66-4188-8560-CCD40D7AE1F9}"/>
    <cellStyle name="40% - 강조색4 4 3 3 2 2 2 2" xfId="43283" xr:uid="{83E2D960-ECD3-470F-B7F2-D95782F119A4}"/>
    <cellStyle name="40% - 강조색4 4 3 3 2 2 3" xfId="32263" xr:uid="{5DC7311F-7238-40F3-A200-77AA2C5028F2}"/>
    <cellStyle name="40% - 강조색4 4 3 3 2 3" xfId="15724" xr:uid="{1FABF55D-4EF4-4286-8B7D-FB9BA28B62D3}"/>
    <cellStyle name="40% - 강조색4 4 3 3 2 3 2" xfId="37773" xr:uid="{35F6CD76-8252-4E76-BF97-3871AB1E552E}"/>
    <cellStyle name="40% - 강조색4 4 3 3 2 4" xfId="26753" xr:uid="{1F9AF400-DA19-4927-BA37-50BFA2D12BA0}"/>
    <cellStyle name="40% - 강조색4 4 3 3 2 5" xfId="52911" xr:uid="{BD1A6405-6C83-4B10-A193-25CA07EE0D0B}"/>
    <cellStyle name="40% - 강조색4 4 3 3 3" xfId="7450" xr:uid="{262EDE05-F14D-421F-ADD8-8093EDB8E581}"/>
    <cellStyle name="40% - 강조색4 4 3 3 3 2" xfId="18479" xr:uid="{B302886A-0D85-44D6-82B6-D5C694618378}"/>
    <cellStyle name="40% - 강조색4 4 3 3 3 2 2" xfId="40528" xr:uid="{313CA72F-8DA9-4AD9-9A3A-821A78ACBEFD}"/>
    <cellStyle name="40% - 강조색4 4 3 3 3 3" xfId="29508" xr:uid="{374D5466-8525-4D89-881B-FE7E97CFDF1B}"/>
    <cellStyle name="40% - 강조색4 4 3 3 4" xfId="12969" xr:uid="{1E6058D0-3657-4314-9D1A-FFB5E7D56BD5}"/>
    <cellStyle name="40% - 강조색4 4 3 3 4 2" xfId="35018" xr:uid="{40CFDCC5-9A8D-41B7-8345-62DEF060C884}"/>
    <cellStyle name="40% - 강조색4 4 3 3 5" xfId="23998" xr:uid="{0F4EF9A1-36DA-449E-81C1-4907326C2294}"/>
    <cellStyle name="40% - 강조색4 4 3 3 6" xfId="50156" xr:uid="{366C5C34-2EEF-4EA3-AB60-56BDFFFAC294}"/>
    <cellStyle name="40% - 강조색4 4 3 4" xfId="3303" xr:uid="{EE323FB3-14BA-4BF6-A469-7C48B161C20B}"/>
    <cellStyle name="40% - 강조색4 4 3 4 2" xfId="8829" xr:uid="{6D61FDBA-EAAE-4D58-82AC-FC3D15C5DB79}"/>
    <cellStyle name="40% - 강조색4 4 3 4 2 2" xfId="19858" xr:uid="{C3839986-1360-42C2-B66F-76A81EAA911F}"/>
    <cellStyle name="40% - 강조색4 4 3 4 2 2 2" xfId="41907" xr:uid="{42DED341-2CDA-4FE0-8B94-FBF21D1E6069}"/>
    <cellStyle name="40% - 강조색4 4 3 4 2 3" xfId="30887" xr:uid="{4E18245A-0BCE-4193-86F5-88200B5C4F7E}"/>
    <cellStyle name="40% - 강조색4 4 3 4 3" xfId="14348" xr:uid="{7185DFCE-8151-4981-958E-7E08E2E66400}"/>
    <cellStyle name="40% - 강조색4 4 3 4 3 2" xfId="36397" xr:uid="{BBE01627-3AE9-47ED-A9E6-73CFC30932A0}"/>
    <cellStyle name="40% - 강조색4 4 3 4 4" xfId="25377" xr:uid="{911DEFF1-FBC8-4629-AA40-09A4DBE82BF1}"/>
    <cellStyle name="40% - 강조색4 4 3 4 5" xfId="51535" xr:uid="{59683259-964A-4BFE-A8D8-5C261751347B}"/>
    <cellStyle name="40% - 강조색4 4 3 5" xfId="6074" xr:uid="{F0A1E5AE-5BF6-4F7B-9D7C-A4C3F8217072}"/>
    <cellStyle name="40% - 강조색4 4 3 5 2" xfId="17103" xr:uid="{C73C2A96-9B05-4E1C-8151-1F77EAB564B2}"/>
    <cellStyle name="40% - 강조색4 4 3 5 2 2" xfId="39152" xr:uid="{33DEF626-E473-4230-920C-7397EDE56072}"/>
    <cellStyle name="40% - 강조색4 4 3 5 3" xfId="28132" xr:uid="{79CD6CA8-54F0-4CE7-970E-E68EE2453D69}"/>
    <cellStyle name="40% - 강조색4 4 3 5 4" xfId="54288" xr:uid="{CE4406FF-440D-474C-9568-2EBD2FFB53A5}"/>
    <cellStyle name="40% - 강조색4 4 3 6" xfId="11593" xr:uid="{C0BE6569-1FF0-48AB-B3B5-ACAA92C0ACA3}"/>
    <cellStyle name="40% - 강조색4 4 3 6 2" xfId="33642" xr:uid="{F30B9A9E-F37F-4047-AF0B-BA8159FA4FAB}"/>
    <cellStyle name="40% - 강조색4 4 3 7" xfId="22622" xr:uid="{C644D54E-5463-401B-B5E2-5388E4E2F6AD}"/>
    <cellStyle name="40% - 강조색4 4 3 8" xfId="48779" xr:uid="{061FAE67-5728-4C01-A6E1-BEC5DC137DE3}"/>
    <cellStyle name="40% - 강조색4 4 4" xfId="855" xr:uid="{DB3A1D07-4493-4E2D-93B4-9F76CA1E5F1E}"/>
    <cellStyle name="40% - 강조색4 4 4 2" xfId="2249" xr:uid="{FD8E92DA-2089-488D-A6D2-A477BAD4A131}"/>
    <cellStyle name="40% - 강조색4 4 4 2 2" xfId="5025" xr:uid="{082DFE09-2FA2-4662-B17F-D087E853013D}"/>
    <cellStyle name="40% - 강조색4 4 4 2 2 2" xfId="10551" xr:uid="{43A2B030-702B-4605-9FBD-7D466F2FF70F}"/>
    <cellStyle name="40% - 강조색4 4 4 2 2 2 2" xfId="21580" xr:uid="{9F3CBE75-1D2A-45DF-B2DC-A0CBFABDBDCD}"/>
    <cellStyle name="40% - 강조색4 4 4 2 2 2 2 2" xfId="43629" xr:uid="{200F9196-C6D3-4EA7-9399-2726CC332C28}"/>
    <cellStyle name="40% - 강조색4 4 4 2 2 2 3" xfId="32609" xr:uid="{501E2BBB-5666-457E-951F-5B441CE8B5DC}"/>
    <cellStyle name="40% - 강조색4 4 4 2 2 3" xfId="16070" xr:uid="{D1885B4F-F8CE-487B-A09E-F354A6704ADD}"/>
    <cellStyle name="40% - 강조색4 4 4 2 2 3 2" xfId="38119" xr:uid="{1CDF696F-C8F8-428E-B371-18E5FD451A68}"/>
    <cellStyle name="40% - 강조색4 4 4 2 2 4" xfId="27099" xr:uid="{8C9E99D6-42BC-4126-91DA-622F74CEBE3E}"/>
    <cellStyle name="40% - 강조색4 4 4 2 2 5" xfId="53257" xr:uid="{2D65E47E-525F-4FBE-8476-11E4D536A140}"/>
    <cellStyle name="40% - 강조색4 4 4 2 3" xfId="7796" xr:uid="{36C37B2D-D0F4-414B-BF13-9ED68BADF5B4}"/>
    <cellStyle name="40% - 강조색4 4 4 2 3 2" xfId="18825" xr:uid="{C753EEBA-F369-474A-93F0-2DD34878B04D}"/>
    <cellStyle name="40% - 강조색4 4 4 2 3 2 2" xfId="40874" xr:uid="{F58DDB6D-7D1A-4E14-A33F-50A20E635327}"/>
    <cellStyle name="40% - 강조색4 4 4 2 3 3" xfId="29854" xr:uid="{D2E2B048-8CE1-4E80-97DD-F66412D100AB}"/>
    <cellStyle name="40% - 강조색4 4 4 2 4" xfId="13315" xr:uid="{06EF6209-6019-499F-91A5-4296B4375547}"/>
    <cellStyle name="40% - 강조색4 4 4 2 4 2" xfId="35364" xr:uid="{D1034C32-BFF8-455A-9851-01424A9E4734}"/>
    <cellStyle name="40% - 강조색4 4 4 2 5" xfId="24344" xr:uid="{4B829627-7731-434A-A131-4DD7591E194A}"/>
    <cellStyle name="40% - 강조색4 4 4 2 6" xfId="50502" xr:uid="{7BF9E4D5-8B0B-4AEC-BFD8-1230D2EE597F}"/>
    <cellStyle name="40% - 강조색4 4 4 3" xfId="3649" xr:uid="{FEE4E7F5-6C2A-4DC1-B387-44DA8472CBED}"/>
    <cellStyle name="40% - 강조색4 4 4 3 2" xfId="9175" xr:uid="{3D1D98B2-7FB5-40C8-9110-E0BD03F08D18}"/>
    <cellStyle name="40% - 강조색4 4 4 3 2 2" xfId="20204" xr:uid="{F9EA7468-4875-45CE-A1F3-D7E9413BFAB1}"/>
    <cellStyle name="40% - 강조색4 4 4 3 2 2 2" xfId="42253" xr:uid="{0C6F5192-DDEC-44C7-8CB9-A09A2B68FEC5}"/>
    <cellStyle name="40% - 강조색4 4 4 3 2 3" xfId="31233" xr:uid="{79F8049B-C22E-4EB7-B9F3-10CF5AD34125}"/>
    <cellStyle name="40% - 강조색4 4 4 3 3" xfId="14694" xr:uid="{CC49C969-989D-4AA8-9E17-1EFF9887356B}"/>
    <cellStyle name="40% - 강조색4 4 4 3 3 2" xfId="36743" xr:uid="{711426F5-B5BA-4FA4-88FC-1F6AB34B2235}"/>
    <cellStyle name="40% - 강조색4 4 4 3 4" xfId="25723" xr:uid="{689CAB09-8F64-4519-9B90-A56AF7E4DA58}"/>
    <cellStyle name="40% - 강조색4 4 4 3 5" xfId="51881" xr:uid="{FAF74077-F957-43CD-AC7F-618A0F8F2880}"/>
    <cellStyle name="40% - 강조색4 4 4 4" xfId="6420" xr:uid="{B5BF1EC7-785C-4196-A3EB-AA2C0E970A98}"/>
    <cellStyle name="40% - 강조색4 4 4 4 2" xfId="17449" xr:uid="{2F086AB7-A61B-46DB-8529-B45818A9AE9C}"/>
    <cellStyle name="40% - 강조색4 4 4 4 2 2" xfId="39498" xr:uid="{71C44CC4-A5C3-43C9-B92A-FB6C3B44A076}"/>
    <cellStyle name="40% - 강조색4 4 4 4 3" xfId="28478" xr:uid="{D4ACA710-EE79-41D6-B8F9-B19DB047BF0A}"/>
    <cellStyle name="40% - 강조색4 4 4 4 4" xfId="54634" xr:uid="{285E8C78-C1E6-4FE7-A5BB-C6CD9EC5491F}"/>
    <cellStyle name="40% - 강조색4 4 4 5" xfId="11939" xr:uid="{91769A07-EBED-4E18-857F-7CD051508EF6}"/>
    <cellStyle name="40% - 강조색4 4 4 5 2" xfId="33988" xr:uid="{6BEAFFD6-3B7C-4239-B23E-58282326C846}"/>
    <cellStyle name="40% - 강조색4 4 4 6" xfId="22968" xr:uid="{1266CE36-F406-4CA2-BCB7-F56D77231A9A}"/>
    <cellStyle name="40% - 강조색4 4 4 7" xfId="49125" xr:uid="{18855468-8842-4F56-AE3A-B8952E9F4F2F}"/>
    <cellStyle name="40% - 강조색4 4 5" xfId="1561" xr:uid="{073DE6D0-A7B4-406A-8EEA-B6F2AD50D30F}"/>
    <cellStyle name="40% - 강조색4 4 5 2" xfId="4337" xr:uid="{10F679A0-5230-476D-BDC9-C642CB893B18}"/>
    <cellStyle name="40% - 강조색4 4 5 2 2" xfId="9863" xr:uid="{9A30F186-E4D5-4254-912D-B1E57D9406EE}"/>
    <cellStyle name="40% - 강조색4 4 5 2 2 2" xfId="20892" xr:uid="{9910F0C9-BCCC-4511-856C-AA9153D52A75}"/>
    <cellStyle name="40% - 강조색4 4 5 2 2 2 2" xfId="42941" xr:uid="{15509602-11DF-4C57-B1B7-F32D6274B931}"/>
    <cellStyle name="40% - 강조색4 4 5 2 2 3" xfId="31921" xr:uid="{EDED1955-FDDB-473E-9B6B-39DB0EF2DCAE}"/>
    <cellStyle name="40% - 강조색4 4 5 2 3" xfId="15382" xr:uid="{E951A277-6C39-4297-8ADC-BAE148D56765}"/>
    <cellStyle name="40% - 강조색4 4 5 2 3 2" xfId="37431" xr:uid="{FE1D60F0-12BF-4CDB-AADF-E7945B5C2993}"/>
    <cellStyle name="40% - 강조색4 4 5 2 4" xfId="26411" xr:uid="{D6566D52-2795-43F8-889B-9EA7BED5EC6A}"/>
    <cellStyle name="40% - 강조색4 4 5 2 5" xfId="52569" xr:uid="{EB975D36-168A-4ED6-A75C-621292E0BF4C}"/>
    <cellStyle name="40% - 강조색4 4 5 3" xfId="7108" xr:uid="{5D4C336C-ACF6-4CF7-8B8C-F4B7BE14CBE0}"/>
    <cellStyle name="40% - 강조색4 4 5 3 2" xfId="18137" xr:uid="{C0F1F2AA-6A3D-4D32-97FF-13DB90B14212}"/>
    <cellStyle name="40% - 강조색4 4 5 3 2 2" xfId="40186" xr:uid="{051DAB08-F27F-4603-B849-77BBF7E87462}"/>
    <cellStyle name="40% - 강조색4 4 5 3 3" xfId="29166" xr:uid="{43BBA591-534A-49E1-B120-49FE25DF635F}"/>
    <cellStyle name="40% - 강조색4 4 5 4" xfId="12627" xr:uid="{9FA30133-2009-463F-9FFF-128CD773D2ED}"/>
    <cellStyle name="40% - 강조색4 4 5 4 2" xfId="34676" xr:uid="{60036CC8-DA55-4FA9-B07D-DC92CD004DBA}"/>
    <cellStyle name="40% - 강조색4 4 5 5" xfId="23656" xr:uid="{09ED5D96-E404-4384-94B8-99A99C7180E9}"/>
    <cellStyle name="40% - 강조색4 4 5 6" xfId="49814" xr:uid="{9A999622-CF9D-424C-AC41-F112ECCE6FFB}"/>
    <cellStyle name="40% - 강조색4 4 6" xfId="2961" xr:uid="{F17C307A-EB2E-48A7-8A70-A0982AE98C14}"/>
    <cellStyle name="40% - 강조색4 4 6 2" xfId="8487" xr:uid="{B5C8A706-4976-4185-AD50-0F2E8FDC7760}"/>
    <cellStyle name="40% - 강조색4 4 6 2 2" xfId="19516" xr:uid="{A1A617F4-0566-4E46-B572-9AC8FFA9F106}"/>
    <cellStyle name="40% - 강조색4 4 6 2 2 2" xfId="41565" xr:uid="{A616462D-90E3-44E2-A7FF-CE63B879E689}"/>
    <cellStyle name="40% - 강조색4 4 6 2 3" xfId="30545" xr:uid="{581F6301-93F6-4AD5-B20F-600A5DF14E51}"/>
    <cellStyle name="40% - 강조색4 4 6 3" xfId="14006" xr:uid="{D88E414D-501D-4C50-99D6-4A3193B547F2}"/>
    <cellStyle name="40% - 강조색4 4 6 3 2" xfId="36055" xr:uid="{3BAF3811-7346-445D-A877-1A75502B4EE0}"/>
    <cellStyle name="40% - 강조색4 4 6 4" xfId="25035" xr:uid="{7B678FA0-F719-497B-ADD5-A6C0C15A43C0}"/>
    <cellStyle name="40% - 강조색4 4 6 5" xfId="51193" xr:uid="{256AF2CE-431F-48B3-9FBE-84BD4B7A9567}"/>
    <cellStyle name="40% - 강조색4 4 7" xfId="5732" xr:uid="{1AEDD51E-E7F1-40BE-B151-746DD7D726F5}"/>
    <cellStyle name="40% - 강조색4 4 7 2" xfId="16761" xr:uid="{D91E1599-A425-4309-AC92-9E47331B8F9B}"/>
    <cellStyle name="40% - 강조색4 4 7 2 2" xfId="38810" xr:uid="{F1A8E6E2-DDA0-44F5-BA92-E25202B8C37C}"/>
    <cellStyle name="40% - 강조색4 4 7 3" xfId="27790" xr:uid="{FEC75830-1FD8-4A44-8598-4F9366D86B45}"/>
    <cellStyle name="40% - 강조색4 4 7 4" xfId="53947" xr:uid="{C9116D8A-F793-4B0A-BC8F-C934B8814F1A}"/>
    <cellStyle name="40% - 강조색4 4 8" xfId="11251" xr:uid="{07FAE6C7-C24E-4642-9726-3811C977021C}"/>
    <cellStyle name="40% - 강조색4 4 8 2" xfId="33300" xr:uid="{0E1E0AC1-5496-412F-9BD6-C3AEC34B83E8}"/>
    <cellStyle name="40% - 강조색4 4 9" xfId="22280" xr:uid="{C4B79581-B895-4A6E-932B-3CA14AA68727}"/>
    <cellStyle name="40% - 강조색4 5" xfId="113" xr:uid="{00000000-0005-0000-0000-0000C2010000}"/>
    <cellStyle name="40% - 강조색4 5 10" xfId="48451" xr:uid="{0F8AB991-5050-4E1E-B1D6-90C92687D099}"/>
    <cellStyle name="40% - 강조색4 5 2" xfId="242" xr:uid="{00000000-0005-0000-0000-0000C3010000}"/>
    <cellStyle name="40% - 강조색4 5 2 2" xfId="602" xr:uid="{00000000-0005-0000-0000-0000C4010000}"/>
    <cellStyle name="40% - 강조색4 5 2 2 2" xfId="1339" xr:uid="{687AFBCA-3539-4BCB-82BA-08B09DD37DDA}"/>
    <cellStyle name="40% - 강조색4 5 2 2 2 2" xfId="2733" xr:uid="{4E1BA2C8-1E13-4F6D-B199-5E5EA9B8FB05}"/>
    <cellStyle name="40% - 강조색4 5 2 2 2 2 2" xfId="5509" xr:uid="{A4780D18-61CB-44C6-A250-3B66354DC27D}"/>
    <cellStyle name="40% - 강조색4 5 2 2 2 2 2 2" xfId="11035" xr:uid="{7AFD0452-CA49-4F7D-8309-A9740F51755F}"/>
    <cellStyle name="40% - 강조색4 5 2 2 2 2 2 2 2" xfId="22064" xr:uid="{9C4C9AF8-E459-4760-9CBA-921458A1FB98}"/>
    <cellStyle name="40% - 강조색4 5 2 2 2 2 2 2 2 2" xfId="44113" xr:uid="{F9EF4132-654E-4A33-992D-CC227830D2F8}"/>
    <cellStyle name="40% - 강조색4 5 2 2 2 2 2 2 3" xfId="33093" xr:uid="{66CC6661-9F87-441F-A701-EE5EEDBBCEC4}"/>
    <cellStyle name="40% - 강조색4 5 2 2 2 2 2 3" xfId="16554" xr:uid="{E4EB125C-7603-45B9-84E8-D41A58762FFC}"/>
    <cellStyle name="40% - 강조색4 5 2 2 2 2 2 3 2" xfId="38603" xr:uid="{B2356A1A-9237-4742-A73D-689358EFF8B6}"/>
    <cellStyle name="40% - 강조색4 5 2 2 2 2 2 4" xfId="27583" xr:uid="{97ADBBA0-6127-4262-95D2-FB1D8020F01D}"/>
    <cellStyle name="40% - 강조색4 5 2 2 2 2 2 5" xfId="53741" xr:uid="{7A226BEE-EFA3-4F42-97A7-29F61F25EC48}"/>
    <cellStyle name="40% - 강조색4 5 2 2 2 2 3" xfId="8280" xr:uid="{8CB74BD4-622E-4139-B183-AE0AB677796B}"/>
    <cellStyle name="40% - 강조색4 5 2 2 2 2 3 2" xfId="19309" xr:uid="{26BA1209-96A5-4068-81F0-A8DDB30AEE40}"/>
    <cellStyle name="40% - 강조색4 5 2 2 2 2 3 2 2" xfId="41358" xr:uid="{E767D600-EB70-41FE-80B6-BAEC9204BD14}"/>
    <cellStyle name="40% - 강조색4 5 2 2 2 2 3 3" xfId="30338" xr:uid="{5F552B03-364E-4974-BD07-F66500BBC165}"/>
    <cellStyle name="40% - 강조색4 5 2 2 2 2 4" xfId="13799" xr:uid="{E0BD7A85-665A-43D0-84A1-93BE7C76AD65}"/>
    <cellStyle name="40% - 강조색4 5 2 2 2 2 4 2" xfId="35848" xr:uid="{22B635F1-BF1E-4232-A58E-8C0A58F139E2}"/>
    <cellStyle name="40% - 강조색4 5 2 2 2 2 5" xfId="24828" xr:uid="{C4786B74-0B96-4DB1-ABDA-B5CB298A524C}"/>
    <cellStyle name="40% - 강조색4 5 2 2 2 2 6" xfId="50986" xr:uid="{FBF83B71-7DA2-49AA-9B78-41902F060604}"/>
    <cellStyle name="40% - 강조색4 5 2 2 2 3" xfId="4133" xr:uid="{3D4CE4B8-F9C5-4AC3-9F2B-38289364C2D9}"/>
    <cellStyle name="40% - 강조색4 5 2 2 2 3 2" xfId="9659" xr:uid="{F22C6CB0-65AD-42B2-BE5B-3D9DC8FD5322}"/>
    <cellStyle name="40% - 강조색4 5 2 2 2 3 2 2" xfId="20688" xr:uid="{117ACBE5-4D70-4825-9621-F57E804FEF2D}"/>
    <cellStyle name="40% - 강조색4 5 2 2 2 3 2 2 2" xfId="42737" xr:uid="{89C700F0-151C-4354-AA37-6BB315AC4394}"/>
    <cellStyle name="40% - 강조색4 5 2 2 2 3 2 3" xfId="31717" xr:uid="{62C9822F-8035-4FAB-A4FF-DFE40A4A7ED4}"/>
    <cellStyle name="40% - 강조색4 5 2 2 2 3 3" xfId="15178" xr:uid="{DDCD7044-94D9-4BD6-9E04-29D1DD1CB8D5}"/>
    <cellStyle name="40% - 강조색4 5 2 2 2 3 3 2" xfId="37227" xr:uid="{C18D293F-6930-46CA-9CDF-4532D126014A}"/>
    <cellStyle name="40% - 강조색4 5 2 2 2 3 4" xfId="26207" xr:uid="{CD05C453-89C1-48D7-A12A-56BBF4BA905E}"/>
    <cellStyle name="40% - 강조색4 5 2 2 2 3 5" xfId="52365" xr:uid="{0BDF7B2A-9BEC-4495-8148-0551E3F3C70F}"/>
    <cellStyle name="40% - 강조색4 5 2 2 2 4" xfId="6904" xr:uid="{3EC38F21-9EBE-4EB1-9EF2-3A7FC03D8468}"/>
    <cellStyle name="40% - 강조색4 5 2 2 2 4 2" xfId="17933" xr:uid="{BA0C3CC8-AAFA-4F8C-8425-7ED1DEB34F6B}"/>
    <cellStyle name="40% - 강조색4 5 2 2 2 4 2 2" xfId="39982" xr:uid="{7C717A7A-9FDE-4551-9396-15DADCB1E3FB}"/>
    <cellStyle name="40% - 강조색4 5 2 2 2 4 3" xfId="28962" xr:uid="{9E61D6F5-0ED6-453A-8092-59070C0F4CDB}"/>
    <cellStyle name="40% - 강조색4 5 2 2 2 4 4" xfId="55118" xr:uid="{17028BCD-6321-461F-96B9-80E3400FE261}"/>
    <cellStyle name="40% - 강조색4 5 2 2 2 5" xfId="12423" xr:uid="{A05CEE82-A9F0-4FED-9500-3C4E90A09AAD}"/>
    <cellStyle name="40% - 강조색4 5 2 2 2 5 2" xfId="34472" xr:uid="{707B0096-EC70-45BD-AD9C-0A5EC459AA36}"/>
    <cellStyle name="40% - 강조색4 5 2 2 2 6" xfId="23452" xr:uid="{58BC37FC-7F7E-458E-A136-5F34E2285D60}"/>
    <cellStyle name="40% - 강조색4 5 2 2 2 7" xfId="49609" xr:uid="{63053716-4A57-44B0-9F95-12DA0B5D47C4}"/>
    <cellStyle name="40% - 강조색4 5 2 2 3" xfId="2045" xr:uid="{D20BB87A-1D9D-4D88-9E4A-296BE6441CF7}"/>
    <cellStyle name="40% - 강조색4 5 2 2 3 2" xfId="4821" xr:uid="{064B70DE-95E8-4CC6-B2C3-C9C53686ECBE}"/>
    <cellStyle name="40% - 강조색4 5 2 2 3 2 2" xfId="10347" xr:uid="{7A806F4F-6B99-4E5E-BCD7-B837BBE1A2E9}"/>
    <cellStyle name="40% - 강조색4 5 2 2 3 2 2 2" xfId="21376" xr:uid="{D774C0B3-699A-4B38-BDF6-46F5220DDB0F}"/>
    <cellStyle name="40% - 강조색4 5 2 2 3 2 2 2 2" xfId="43425" xr:uid="{3892532F-193D-4EEE-A692-F63139A47A15}"/>
    <cellStyle name="40% - 강조색4 5 2 2 3 2 2 3" xfId="32405" xr:uid="{EC88A880-0224-4B3F-BE54-78B3FAD7851A}"/>
    <cellStyle name="40% - 강조색4 5 2 2 3 2 3" xfId="15866" xr:uid="{206EA16C-7F5E-4F2B-8849-80BEFF6A6D8A}"/>
    <cellStyle name="40% - 강조색4 5 2 2 3 2 3 2" xfId="37915" xr:uid="{06ED7E10-8830-4E43-BD15-D917D740164F}"/>
    <cellStyle name="40% - 강조색4 5 2 2 3 2 4" xfId="26895" xr:uid="{BC2F3F7E-2609-48C2-9AF4-06D4BEFF503C}"/>
    <cellStyle name="40% - 강조색4 5 2 2 3 2 5" xfId="53053" xr:uid="{EC81066A-8C4F-4F84-9CC4-A84C6FACECF1}"/>
    <cellStyle name="40% - 강조색4 5 2 2 3 3" xfId="7592" xr:uid="{D9D34326-B873-4572-863D-6B3625B4718D}"/>
    <cellStyle name="40% - 강조색4 5 2 2 3 3 2" xfId="18621" xr:uid="{3882DDB8-803A-4A58-B10B-60D17D7C1541}"/>
    <cellStyle name="40% - 강조색4 5 2 2 3 3 2 2" xfId="40670" xr:uid="{F81D3508-07A2-4F92-B1D1-DD33E61AC39C}"/>
    <cellStyle name="40% - 강조색4 5 2 2 3 3 3" xfId="29650" xr:uid="{939C3B0A-2DD1-408C-9C27-FC52EA4748B9}"/>
    <cellStyle name="40% - 강조색4 5 2 2 3 4" xfId="13111" xr:uid="{2DDF1C74-7BBA-40D4-9012-49DE6CC492F6}"/>
    <cellStyle name="40% - 강조색4 5 2 2 3 4 2" xfId="35160" xr:uid="{F30D43F9-42B3-4FBF-B318-2AA38C089DE1}"/>
    <cellStyle name="40% - 강조색4 5 2 2 3 5" xfId="24140" xr:uid="{ED168DE3-505A-4085-9B60-9FB330C6D6AF}"/>
    <cellStyle name="40% - 강조색4 5 2 2 3 6" xfId="50298" xr:uid="{77951E97-34CD-4418-A1E5-FC760AFF578F}"/>
    <cellStyle name="40% - 강조색4 5 2 2 4" xfId="3445" xr:uid="{A473C8DE-5816-4CF3-A6A3-49C7E93EAFB4}"/>
    <cellStyle name="40% - 강조색4 5 2 2 4 2" xfId="8971" xr:uid="{58448A2B-7BEA-4239-B36B-97D3B5CC02D2}"/>
    <cellStyle name="40% - 강조색4 5 2 2 4 2 2" xfId="20000" xr:uid="{E29B7D6C-E134-46FC-AC5C-B923F5E57216}"/>
    <cellStyle name="40% - 강조색4 5 2 2 4 2 2 2" xfId="42049" xr:uid="{F643207F-E191-4E0F-BB3A-E952B3A38AE1}"/>
    <cellStyle name="40% - 강조색4 5 2 2 4 2 3" xfId="31029" xr:uid="{8A19C04C-15FD-43F3-8667-D953C2566504}"/>
    <cellStyle name="40% - 강조색4 5 2 2 4 3" xfId="14490" xr:uid="{42DDA7BA-0AEF-48EC-A282-C0B32CA0F95B}"/>
    <cellStyle name="40% - 강조색4 5 2 2 4 3 2" xfId="36539" xr:uid="{9904170E-A161-47D0-B9E7-50E0133EBE19}"/>
    <cellStyle name="40% - 강조색4 5 2 2 4 4" xfId="25519" xr:uid="{86510D21-7976-47C6-842A-79202CDFB282}"/>
    <cellStyle name="40% - 강조색4 5 2 2 4 5" xfId="51677" xr:uid="{897EB37B-F169-4458-B83F-89B2CEE3BA94}"/>
    <cellStyle name="40% - 강조색4 5 2 2 5" xfId="6216" xr:uid="{ADA8F488-2FF5-4D49-BCB6-8E157CE6B1A2}"/>
    <cellStyle name="40% - 강조색4 5 2 2 5 2" xfId="17245" xr:uid="{54079E8D-FCD7-4498-A9E0-8F44803DAF2F}"/>
    <cellStyle name="40% - 강조색4 5 2 2 5 2 2" xfId="39294" xr:uid="{EEE4BC93-6D8A-45A0-BD9F-6BB3796BA0F3}"/>
    <cellStyle name="40% - 강조색4 5 2 2 5 3" xfId="28274" xr:uid="{47A6EC70-2DBB-4EFE-9713-07C0DC501460}"/>
    <cellStyle name="40% - 강조색4 5 2 2 5 4" xfId="54430" xr:uid="{0F30CFD6-0807-444C-83E4-C89823A3C14B}"/>
    <cellStyle name="40% - 강조색4 5 2 2 6" xfId="11735" xr:uid="{371CED30-B2FD-425B-AAC2-42E877772127}"/>
    <cellStyle name="40% - 강조색4 5 2 2 6 2" xfId="33784" xr:uid="{716C98B9-0075-4A15-98D9-70CE10F56332}"/>
    <cellStyle name="40% - 강조색4 5 2 2 7" xfId="22764" xr:uid="{172312C4-E5EA-4807-883B-63428B88D63C}"/>
    <cellStyle name="40% - 강조색4 5 2 2 8" xfId="48921" xr:uid="{B9935D99-FE60-4083-A456-2EC59268021E}"/>
    <cellStyle name="40% - 강조색4 5 2 3" xfId="997" xr:uid="{52D318ED-2E09-4E16-BA67-6A0AEE6841D1}"/>
    <cellStyle name="40% - 강조색4 5 2 3 2" xfId="2391" xr:uid="{15710AB2-F5E4-4F35-BA81-145DFAD4DCDF}"/>
    <cellStyle name="40% - 강조색4 5 2 3 2 2" xfId="5167" xr:uid="{FB2679CF-0C0A-40DB-B826-EAA34CBCE073}"/>
    <cellStyle name="40% - 강조색4 5 2 3 2 2 2" xfId="10693" xr:uid="{7CC6248E-9AB8-4BF6-A306-3209CC83E954}"/>
    <cellStyle name="40% - 강조색4 5 2 3 2 2 2 2" xfId="21722" xr:uid="{AC7C0B07-C02B-4277-B3AA-6D167D9EC73C}"/>
    <cellStyle name="40% - 강조색4 5 2 3 2 2 2 2 2" xfId="43771" xr:uid="{18EBE52F-EA14-45CD-A7FD-AA11C6400863}"/>
    <cellStyle name="40% - 강조색4 5 2 3 2 2 2 3" xfId="32751" xr:uid="{25697A46-4080-4113-AC27-4BD156587BC5}"/>
    <cellStyle name="40% - 강조색4 5 2 3 2 2 3" xfId="16212" xr:uid="{225ED8DD-1A2C-47AB-9A24-092EDF204DB3}"/>
    <cellStyle name="40% - 강조색4 5 2 3 2 2 3 2" xfId="38261" xr:uid="{79761DA4-6D7B-42D5-B8F4-963D059C3E16}"/>
    <cellStyle name="40% - 강조색4 5 2 3 2 2 4" xfId="27241" xr:uid="{437F5743-C4B0-471C-B13F-650477E3F96A}"/>
    <cellStyle name="40% - 강조색4 5 2 3 2 2 5" xfId="53399" xr:uid="{9A88D65C-E004-4DAB-927D-897638A1A706}"/>
    <cellStyle name="40% - 강조색4 5 2 3 2 3" xfId="7938" xr:uid="{394EC77F-055A-4240-A90D-04B6F242A3DA}"/>
    <cellStyle name="40% - 강조색4 5 2 3 2 3 2" xfId="18967" xr:uid="{16EE9DD9-5EA8-4217-BC73-0775DA3D678A}"/>
    <cellStyle name="40% - 강조색4 5 2 3 2 3 2 2" xfId="41016" xr:uid="{B50D8A05-385D-4BD8-8631-5932EDD0466A}"/>
    <cellStyle name="40% - 강조색4 5 2 3 2 3 3" xfId="29996" xr:uid="{E6627E83-D6CC-4D03-AC8C-ACC4AD48E970}"/>
    <cellStyle name="40% - 강조색4 5 2 3 2 4" xfId="13457" xr:uid="{FEB8F77A-9A50-422E-8EDD-7C079E3B3483}"/>
    <cellStyle name="40% - 강조색4 5 2 3 2 4 2" xfId="35506" xr:uid="{11D18AF6-EA3D-47BB-B699-6E43A5275FBB}"/>
    <cellStyle name="40% - 강조색4 5 2 3 2 5" xfId="24486" xr:uid="{25568E32-146F-444D-9721-1F76309C3D2F}"/>
    <cellStyle name="40% - 강조색4 5 2 3 2 6" xfId="50644" xr:uid="{36AF9623-2E4A-4AEC-B077-8564626B0709}"/>
    <cellStyle name="40% - 강조색4 5 2 3 3" xfId="3791" xr:uid="{AEFF47F0-C9B3-4DE3-8EA0-683EDB789CAB}"/>
    <cellStyle name="40% - 강조색4 5 2 3 3 2" xfId="9317" xr:uid="{D05540F6-6465-403E-8F2B-426668A4B9CB}"/>
    <cellStyle name="40% - 강조색4 5 2 3 3 2 2" xfId="20346" xr:uid="{994992BD-4CB1-4A9F-AD65-74E227A647D3}"/>
    <cellStyle name="40% - 강조색4 5 2 3 3 2 2 2" xfId="42395" xr:uid="{5C816988-4362-4F91-B4EF-C9051885E9B5}"/>
    <cellStyle name="40% - 강조색4 5 2 3 3 2 3" xfId="31375" xr:uid="{E5C4FB42-922E-4897-B812-17D658BAED62}"/>
    <cellStyle name="40% - 강조색4 5 2 3 3 3" xfId="14836" xr:uid="{BA0BCFCA-A379-482E-9095-ABB67A5CE022}"/>
    <cellStyle name="40% - 강조색4 5 2 3 3 3 2" xfId="36885" xr:uid="{22C96A0D-4C23-4399-85CF-87BEA71829A9}"/>
    <cellStyle name="40% - 강조색4 5 2 3 3 4" xfId="25865" xr:uid="{96E289BC-881B-4DF9-B754-76681B410A8B}"/>
    <cellStyle name="40% - 강조색4 5 2 3 3 5" xfId="52023" xr:uid="{5DBB8878-FC65-4E56-B9A7-1E0AF78AB7F6}"/>
    <cellStyle name="40% - 강조색4 5 2 3 4" xfId="6562" xr:uid="{409481F8-4118-4CC0-A32B-55D32A0FE2B8}"/>
    <cellStyle name="40% - 강조색4 5 2 3 4 2" xfId="17591" xr:uid="{359433FD-673B-43C9-9905-9099D455E903}"/>
    <cellStyle name="40% - 강조색4 5 2 3 4 2 2" xfId="39640" xr:uid="{0827D25E-DB78-4229-BE7D-82D532F3F1AA}"/>
    <cellStyle name="40% - 강조색4 5 2 3 4 3" xfId="28620" xr:uid="{938FB55F-FF9A-424A-8B06-3E00E2E3D4B6}"/>
    <cellStyle name="40% - 강조색4 5 2 3 4 4" xfId="54776" xr:uid="{1B182126-0037-45C4-907B-35DE66A7F2BF}"/>
    <cellStyle name="40% - 강조색4 5 2 3 5" xfId="12081" xr:uid="{E9341FFA-1B2E-4933-B51C-6FB76D07C4C9}"/>
    <cellStyle name="40% - 강조색4 5 2 3 5 2" xfId="34130" xr:uid="{65FECCA2-262E-485F-8035-37A5ACBA2F19}"/>
    <cellStyle name="40% - 강조색4 5 2 3 6" xfId="23110" xr:uid="{3329FB35-D335-46B4-82F1-5D31532F59ED}"/>
    <cellStyle name="40% - 강조색4 5 2 3 7" xfId="49267" xr:uid="{829863E1-ECB6-4F54-9B9B-0F81E36C671F}"/>
    <cellStyle name="40% - 강조색4 5 2 4" xfId="1703" xr:uid="{7BA6B1BE-B57D-4DCC-831C-77E01B12FE21}"/>
    <cellStyle name="40% - 강조색4 5 2 4 2" xfId="4479" xr:uid="{FC3371A8-09B0-4841-B89D-351A3AEABFA3}"/>
    <cellStyle name="40% - 강조색4 5 2 4 2 2" xfId="10005" xr:uid="{838028BE-66B6-4507-B8E0-C8B4199FD4F3}"/>
    <cellStyle name="40% - 강조색4 5 2 4 2 2 2" xfId="21034" xr:uid="{30D2100E-1573-4779-8102-537912A092E0}"/>
    <cellStyle name="40% - 강조색4 5 2 4 2 2 2 2" xfId="43083" xr:uid="{67054A2F-378E-404E-B195-B3A9E9884EFE}"/>
    <cellStyle name="40% - 강조색4 5 2 4 2 2 3" xfId="32063" xr:uid="{745ED907-8ABE-40A1-B16C-1F1115028249}"/>
    <cellStyle name="40% - 강조색4 5 2 4 2 3" xfId="15524" xr:uid="{FE3B47A3-54B4-4023-BCA7-D588C011FD59}"/>
    <cellStyle name="40% - 강조색4 5 2 4 2 3 2" xfId="37573" xr:uid="{7888A6D2-C0CB-409A-ACF1-5D0DDFAC2FAC}"/>
    <cellStyle name="40% - 강조색4 5 2 4 2 4" xfId="26553" xr:uid="{18607E63-8F29-49DA-B4F7-8ADB359A497E}"/>
    <cellStyle name="40% - 강조색4 5 2 4 2 5" xfId="52711" xr:uid="{10C28F1F-9225-45F8-A526-E256027A857D}"/>
    <cellStyle name="40% - 강조색4 5 2 4 3" xfId="7250" xr:uid="{9EA4D8A3-9F97-487F-B12A-6042479F18E8}"/>
    <cellStyle name="40% - 강조색4 5 2 4 3 2" xfId="18279" xr:uid="{BD75A58A-37A0-4C1A-A035-48CEC5A15459}"/>
    <cellStyle name="40% - 강조색4 5 2 4 3 2 2" xfId="40328" xr:uid="{CF19ADF3-18F3-4B7A-A555-C1EB3F0A87AE}"/>
    <cellStyle name="40% - 강조색4 5 2 4 3 3" xfId="29308" xr:uid="{3B47EB1C-4CBD-470D-A473-E3DF26910E5E}"/>
    <cellStyle name="40% - 강조색4 5 2 4 4" xfId="12769" xr:uid="{17BBAA5A-2326-4B4C-9D88-9B5A7F332F10}"/>
    <cellStyle name="40% - 강조색4 5 2 4 4 2" xfId="34818" xr:uid="{1B95C2DD-CD2A-4AE3-8E1F-B4B8DF2C6E54}"/>
    <cellStyle name="40% - 강조색4 5 2 4 5" xfId="23798" xr:uid="{83C110E5-BF69-42B2-8D2F-6630A07E6165}"/>
    <cellStyle name="40% - 강조색4 5 2 4 6" xfId="49956" xr:uid="{0809B05B-FE82-4B89-AB86-78276D0B5697}"/>
    <cellStyle name="40% - 강조색4 5 2 5" xfId="3103" xr:uid="{426443E1-5582-4F6A-B53D-8EEE54AF917E}"/>
    <cellStyle name="40% - 강조색4 5 2 5 2" xfId="8629" xr:uid="{4F76ABBA-42FB-4826-8B08-9277F1BFC8DD}"/>
    <cellStyle name="40% - 강조색4 5 2 5 2 2" xfId="19658" xr:uid="{38E316AC-E8AD-4EC0-BCAC-E3841B8C0122}"/>
    <cellStyle name="40% - 강조색4 5 2 5 2 2 2" xfId="41707" xr:uid="{2B5659E3-77AD-410F-82F9-7DE2E9C4A153}"/>
    <cellStyle name="40% - 강조색4 5 2 5 2 3" xfId="30687" xr:uid="{5C435B28-7980-4B21-93EF-0ADBA93763CA}"/>
    <cellStyle name="40% - 강조색4 5 2 5 3" xfId="14148" xr:uid="{649AC633-1B28-457A-A40D-0FC52FD2B841}"/>
    <cellStyle name="40% - 강조색4 5 2 5 3 2" xfId="36197" xr:uid="{5A6518D9-B7DF-4ECF-977D-2731A6CA3853}"/>
    <cellStyle name="40% - 강조색4 5 2 5 4" xfId="25177" xr:uid="{29290970-C71A-4F65-99CF-75E9261FEA6E}"/>
    <cellStyle name="40% - 강조색4 5 2 5 5" xfId="51335" xr:uid="{C96C69FC-5E72-4EFB-B190-532961F4B975}"/>
    <cellStyle name="40% - 강조색4 5 2 6" xfId="5874" xr:uid="{17061E28-56CF-41DA-816B-25798130B455}"/>
    <cellStyle name="40% - 강조색4 5 2 6 2" xfId="16903" xr:uid="{24BE4EBA-A949-42A0-B60A-4F8EDE07686B}"/>
    <cellStyle name="40% - 강조색4 5 2 6 2 2" xfId="38952" xr:uid="{93D113FC-F848-405B-A5B4-725595C2E529}"/>
    <cellStyle name="40% - 강조색4 5 2 6 3" xfId="27932" xr:uid="{2C195AE5-774C-46C0-A4F7-2DAE986CFCFA}"/>
    <cellStyle name="40% - 강조색4 5 2 6 4" xfId="54089" xr:uid="{3B498CDB-FE4A-431E-A63D-D72D4A8F728E}"/>
    <cellStyle name="40% - 강조색4 5 2 7" xfId="11393" xr:uid="{3EA09CAD-ECC2-45B4-B565-678CCDC3D116}"/>
    <cellStyle name="40% - 강조색4 5 2 7 2" xfId="33442" xr:uid="{4493CF8B-AD73-4801-8022-80DE845477F2}"/>
    <cellStyle name="40% - 강조색4 5 2 8" xfId="22422" xr:uid="{77EE0FFA-1677-4B6C-A29D-2E4EA6D82AD3}"/>
    <cellStyle name="40% - 강조색4 5 2 9" xfId="48580" xr:uid="{871B04FD-A0E2-4397-B15F-D03DF029FF45}"/>
    <cellStyle name="40% - 강조색4 5 3" xfId="473" xr:uid="{00000000-0005-0000-0000-0000C5010000}"/>
    <cellStyle name="40% - 강조색4 5 3 2" xfId="1210" xr:uid="{22A9E14F-36B9-4BB6-A050-B2057D806C66}"/>
    <cellStyle name="40% - 강조색4 5 3 2 2" xfId="2604" xr:uid="{41C007BF-B7B7-453F-89A1-2FB5E2CF5C14}"/>
    <cellStyle name="40% - 강조색4 5 3 2 2 2" xfId="5380" xr:uid="{EAEA20F0-B8E8-400C-BE01-467912A3857D}"/>
    <cellStyle name="40% - 강조색4 5 3 2 2 2 2" xfId="10906" xr:uid="{F2BAE858-A5E0-4789-8C7A-16351C04C25B}"/>
    <cellStyle name="40% - 강조색4 5 3 2 2 2 2 2" xfId="21935" xr:uid="{7A0BD9F4-D33B-4E74-81AC-5EA3A76D0B1D}"/>
    <cellStyle name="40% - 강조색4 5 3 2 2 2 2 2 2" xfId="43984" xr:uid="{2DA14828-564F-4AEB-BA2A-E026A1CC27F0}"/>
    <cellStyle name="40% - 강조색4 5 3 2 2 2 2 3" xfId="32964" xr:uid="{175A17FB-54B7-45A7-844B-8F8F55A67F59}"/>
    <cellStyle name="40% - 강조색4 5 3 2 2 2 3" xfId="16425" xr:uid="{6D7509D1-87C7-49F3-A2DA-9DB4DED0AC53}"/>
    <cellStyle name="40% - 강조색4 5 3 2 2 2 3 2" xfId="38474" xr:uid="{A7D04E96-8797-48B0-BAB2-47FEA9A0EF7C}"/>
    <cellStyle name="40% - 강조색4 5 3 2 2 2 4" xfId="27454" xr:uid="{EEC98E89-F48A-4A89-A19F-53EFE37C5DC2}"/>
    <cellStyle name="40% - 강조색4 5 3 2 2 2 5" xfId="53612" xr:uid="{CAD3515E-6C36-4BFB-8CFA-881BF7318186}"/>
    <cellStyle name="40% - 강조색4 5 3 2 2 3" xfId="8151" xr:uid="{330E508C-2749-4905-9470-874B72320E9A}"/>
    <cellStyle name="40% - 강조색4 5 3 2 2 3 2" xfId="19180" xr:uid="{0BA7BE36-1CC1-4415-8ECE-3B352A0D7869}"/>
    <cellStyle name="40% - 강조색4 5 3 2 2 3 2 2" xfId="41229" xr:uid="{1833AF12-1451-4A55-A4E5-AEBF100E39BE}"/>
    <cellStyle name="40% - 강조색4 5 3 2 2 3 3" xfId="30209" xr:uid="{8433B444-79EE-4214-910D-DAE859825651}"/>
    <cellStyle name="40% - 강조색4 5 3 2 2 4" xfId="13670" xr:uid="{C4AE9EB6-03B4-4230-8B13-8D5991C55EE7}"/>
    <cellStyle name="40% - 강조색4 5 3 2 2 4 2" xfId="35719" xr:uid="{753EA9DB-D54B-49B4-8936-99BE538D6453}"/>
    <cellStyle name="40% - 강조색4 5 3 2 2 5" xfId="24699" xr:uid="{B677DF54-CB90-412D-8A7C-60F7D06057D7}"/>
    <cellStyle name="40% - 강조색4 5 3 2 2 6" xfId="50857" xr:uid="{D1B5872E-CE5C-41B9-AAD0-640162F3A213}"/>
    <cellStyle name="40% - 강조색4 5 3 2 3" xfId="4004" xr:uid="{4FAB25E3-90C2-40B5-961B-C1D761B04DED}"/>
    <cellStyle name="40% - 강조색4 5 3 2 3 2" xfId="9530" xr:uid="{4909661E-570D-4FEC-A11E-F26188D3A180}"/>
    <cellStyle name="40% - 강조색4 5 3 2 3 2 2" xfId="20559" xr:uid="{FFCDC066-0E95-492B-94D7-C1A31CD24FF0}"/>
    <cellStyle name="40% - 강조색4 5 3 2 3 2 2 2" xfId="42608" xr:uid="{604998D2-B68B-44A6-AA37-FDCEBA095154}"/>
    <cellStyle name="40% - 강조색4 5 3 2 3 2 3" xfId="31588" xr:uid="{3684EEC6-6810-4FFA-8B9D-90A1307FD937}"/>
    <cellStyle name="40% - 강조색4 5 3 2 3 3" xfId="15049" xr:uid="{44E9D38B-B36F-4F3C-8FD8-FD43058DFCD1}"/>
    <cellStyle name="40% - 강조색4 5 3 2 3 3 2" xfId="37098" xr:uid="{2746C507-E05E-481A-8A14-4F108F8BBB2C}"/>
    <cellStyle name="40% - 강조색4 5 3 2 3 4" xfId="26078" xr:uid="{C231FF4D-7AB4-406E-BB35-EBEF68847C5E}"/>
    <cellStyle name="40% - 강조색4 5 3 2 3 5" xfId="52236" xr:uid="{06C3B732-B224-4696-B83B-69172F7325DB}"/>
    <cellStyle name="40% - 강조색4 5 3 2 4" xfId="6775" xr:uid="{2141C781-6EC3-4119-861C-DC120BE4D155}"/>
    <cellStyle name="40% - 강조색4 5 3 2 4 2" xfId="17804" xr:uid="{45B23E25-80A6-4972-8FE2-2CCB1122012B}"/>
    <cellStyle name="40% - 강조색4 5 3 2 4 2 2" xfId="39853" xr:uid="{059E0729-E426-4554-BFCF-97EF52E64233}"/>
    <cellStyle name="40% - 강조색4 5 3 2 4 3" xfId="28833" xr:uid="{EFC87D41-DD50-4EE7-9097-040C794ACA5B}"/>
    <cellStyle name="40% - 강조색4 5 3 2 4 4" xfId="54989" xr:uid="{268ECCB7-3390-412E-BF28-A2D7C9DE6A22}"/>
    <cellStyle name="40% - 강조색4 5 3 2 5" xfId="12294" xr:uid="{F0DA3CC3-58B7-4CC6-B689-2285F7EE10AE}"/>
    <cellStyle name="40% - 강조색4 5 3 2 5 2" xfId="34343" xr:uid="{54DF8068-1BBB-4E10-B6AD-51B96939269A}"/>
    <cellStyle name="40% - 강조색4 5 3 2 6" xfId="23323" xr:uid="{2BE95833-78DD-45DD-8AA9-1F44ABC0C721}"/>
    <cellStyle name="40% - 강조색4 5 3 2 7" xfId="49480" xr:uid="{FD3FDE8D-A85C-44D8-B90C-2C2DBADF2E78}"/>
    <cellStyle name="40% - 강조색4 5 3 3" xfId="1916" xr:uid="{CFF591B5-DD3B-48BC-8A60-B1D705595844}"/>
    <cellStyle name="40% - 강조색4 5 3 3 2" xfId="4692" xr:uid="{A91581C2-FBFD-4668-9C18-8CE87DEBAB4F}"/>
    <cellStyle name="40% - 강조색4 5 3 3 2 2" xfId="10218" xr:uid="{B7D551E3-E182-43D6-9425-15671C80BC64}"/>
    <cellStyle name="40% - 강조색4 5 3 3 2 2 2" xfId="21247" xr:uid="{4FAB6C7D-20E4-4D03-8BE9-BF013C59CE17}"/>
    <cellStyle name="40% - 강조색4 5 3 3 2 2 2 2" xfId="43296" xr:uid="{5F3C6231-4E4A-49A0-8833-84E1679D94C3}"/>
    <cellStyle name="40% - 강조색4 5 3 3 2 2 3" xfId="32276" xr:uid="{535EFD09-5736-4A78-A9CA-A52BDEB2169D}"/>
    <cellStyle name="40% - 강조색4 5 3 3 2 3" xfId="15737" xr:uid="{BBEE89B5-440C-42D2-A804-0495F4059472}"/>
    <cellStyle name="40% - 강조색4 5 3 3 2 3 2" xfId="37786" xr:uid="{16C74DBB-0EE2-4359-A5BF-BDCB4C170E51}"/>
    <cellStyle name="40% - 강조색4 5 3 3 2 4" xfId="26766" xr:uid="{FFCCC292-3B23-4A69-9AA7-30DF1135FC0F}"/>
    <cellStyle name="40% - 강조색4 5 3 3 2 5" xfId="52924" xr:uid="{FDDA545C-00C8-4845-A5EB-B1C332322C4D}"/>
    <cellStyle name="40% - 강조색4 5 3 3 3" xfId="7463" xr:uid="{8A5D1F8D-7304-4373-8CA6-F24A4ADF055E}"/>
    <cellStyle name="40% - 강조색4 5 3 3 3 2" xfId="18492" xr:uid="{53649F2B-89FA-418F-A350-B0A9601DFC9D}"/>
    <cellStyle name="40% - 강조색4 5 3 3 3 2 2" xfId="40541" xr:uid="{CF27B137-AF35-42C4-AF77-1F15B7CD9357}"/>
    <cellStyle name="40% - 강조색4 5 3 3 3 3" xfId="29521" xr:uid="{E52AAE11-901C-4329-9743-D1BB1A7E9026}"/>
    <cellStyle name="40% - 강조색4 5 3 3 4" xfId="12982" xr:uid="{14D70BE8-4508-440B-90C5-6381F3D8ABCF}"/>
    <cellStyle name="40% - 강조색4 5 3 3 4 2" xfId="35031" xr:uid="{4D68DF03-8C93-474C-9EB8-7E04E3994655}"/>
    <cellStyle name="40% - 강조색4 5 3 3 5" xfId="24011" xr:uid="{CE4D113D-9D73-4E1A-B766-5D11A0F04517}"/>
    <cellStyle name="40% - 강조색4 5 3 3 6" xfId="50169" xr:uid="{147961CA-2459-4746-B262-DCC0E134D27B}"/>
    <cellStyle name="40% - 강조색4 5 3 4" xfId="3316" xr:uid="{24347D6B-755C-4122-9EED-2CD96497F05D}"/>
    <cellStyle name="40% - 강조색4 5 3 4 2" xfId="8842" xr:uid="{10D0D3CF-1000-4683-9C47-64CE7A106A51}"/>
    <cellStyle name="40% - 강조색4 5 3 4 2 2" xfId="19871" xr:uid="{8748A997-7525-49C0-9C8E-612ADE16C2D0}"/>
    <cellStyle name="40% - 강조색4 5 3 4 2 2 2" xfId="41920" xr:uid="{C081E51D-3B28-4FF9-8320-B2B5515BDC6E}"/>
    <cellStyle name="40% - 강조색4 5 3 4 2 3" xfId="30900" xr:uid="{2279767E-97B7-4ED9-A7E2-21243BDF03D0}"/>
    <cellStyle name="40% - 강조색4 5 3 4 3" xfId="14361" xr:uid="{5DDAEC73-72BD-4C5F-B85D-5F31AF65E163}"/>
    <cellStyle name="40% - 강조색4 5 3 4 3 2" xfId="36410" xr:uid="{86A46FB8-CA03-445C-84FA-721E92A41BA6}"/>
    <cellStyle name="40% - 강조색4 5 3 4 4" xfId="25390" xr:uid="{2F706A3A-5960-4C2E-BBFB-2D0B2FE01072}"/>
    <cellStyle name="40% - 강조색4 5 3 4 5" xfId="51548" xr:uid="{BC34DDD0-B838-4CC9-A7B8-97486ABF53FA}"/>
    <cellStyle name="40% - 강조색4 5 3 5" xfId="6087" xr:uid="{9A7E0890-4EEA-4B1A-A811-DC65A98B3811}"/>
    <cellStyle name="40% - 강조색4 5 3 5 2" xfId="17116" xr:uid="{08BC4D43-F13C-4E16-AEC7-F4963CAA4FEB}"/>
    <cellStyle name="40% - 강조색4 5 3 5 2 2" xfId="39165" xr:uid="{29BCBCAC-E0F4-443F-B41B-7FE7914C7254}"/>
    <cellStyle name="40% - 강조색4 5 3 5 3" xfId="28145" xr:uid="{3356DFB6-9F4D-47AF-A339-F74FEE9A5591}"/>
    <cellStyle name="40% - 강조색4 5 3 5 4" xfId="54301" xr:uid="{6605AA34-8352-4136-A900-35042399BF4F}"/>
    <cellStyle name="40% - 강조색4 5 3 6" xfId="11606" xr:uid="{0845818F-AED7-4D99-A304-37665BD56700}"/>
    <cellStyle name="40% - 강조색4 5 3 6 2" xfId="33655" xr:uid="{B04B25EA-0B18-4A68-B4BE-7B1659407878}"/>
    <cellStyle name="40% - 강조색4 5 3 7" xfId="22635" xr:uid="{D0FAF5C5-4806-44B0-878C-478F6184A3EF}"/>
    <cellStyle name="40% - 강조색4 5 3 8" xfId="48792" xr:uid="{5996954C-ECD0-4260-BD1E-6FE68BF03DC4}"/>
    <cellStyle name="40% - 강조색4 5 4" xfId="868" xr:uid="{7C520AC6-D515-4DCD-9753-E3B6492F76A8}"/>
    <cellStyle name="40% - 강조색4 5 4 2" xfId="2262" xr:uid="{DD9AAD26-1856-4780-BCA0-870865160675}"/>
    <cellStyle name="40% - 강조색4 5 4 2 2" xfId="5038" xr:uid="{BE0CFFE4-D114-4D0F-89FF-CF9334C7C168}"/>
    <cellStyle name="40% - 강조색4 5 4 2 2 2" xfId="10564" xr:uid="{1C3B26AA-C3E3-46A9-83DF-A44491808EC3}"/>
    <cellStyle name="40% - 강조색4 5 4 2 2 2 2" xfId="21593" xr:uid="{7D0F9E02-B740-4778-B922-FC2936765F32}"/>
    <cellStyle name="40% - 강조색4 5 4 2 2 2 2 2" xfId="43642" xr:uid="{19B9E6A4-E221-4ACF-8D7F-5A7A86A1CBA5}"/>
    <cellStyle name="40% - 강조색4 5 4 2 2 2 3" xfId="32622" xr:uid="{B9685838-DA54-486A-83D4-84490D08D021}"/>
    <cellStyle name="40% - 강조색4 5 4 2 2 3" xfId="16083" xr:uid="{13E42F85-3ED8-465B-BACF-65B6BBE741A4}"/>
    <cellStyle name="40% - 강조색4 5 4 2 2 3 2" xfId="38132" xr:uid="{6CB6539E-49BF-4976-A5FA-F9B1A75F4554}"/>
    <cellStyle name="40% - 강조색4 5 4 2 2 4" xfId="27112" xr:uid="{3998C44E-0BD4-4BCA-BFFF-7095E7FD4ACC}"/>
    <cellStyle name="40% - 강조색4 5 4 2 2 5" xfId="53270" xr:uid="{72CC1044-FA49-41D3-810A-EDEF4D51A5C0}"/>
    <cellStyle name="40% - 강조색4 5 4 2 3" xfId="7809" xr:uid="{FFAAF05D-33CC-4BAB-819C-486966456CD4}"/>
    <cellStyle name="40% - 강조색4 5 4 2 3 2" xfId="18838" xr:uid="{93C57842-1C31-40AF-B3B1-956747A2785F}"/>
    <cellStyle name="40% - 강조색4 5 4 2 3 2 2" xfId="40887" xr:uid="{578F9373-D3A0-4C15-B8AF-2DD8687680FF}"/>
    <cellStyle name="40% - 강조색4 5 4 2 3 3" xfId="29867" xr:uid="{350C6CA6-E3BF-4FAC-9A49-EFBC0E383A36}"/>
    <cellStyle name="40% - 강조색4 5 4 2 4" xfId="13328" xr:uid="{9841EBD0-3FFB-4E30-B6B0-4447155573A7}"/>
    <cellStyle name="40% - 강조색4 5 4 2 4 2" xfId="35377" xr:uid="{1214AFAD-EDC9-4D2F-A3CC-6F67F9528F71}"/>
    <cellStyle name="40% - 강조색4 5 4 2 5" xfId="24357" xr:uid="{8E0457F9-7A0C-4C81-A7BC-95E1182D5B16}"/>
    <cellStyle name="40% - 강조색4 5 4 2 6" xfId="50515" xr:uid="{1F4D2DB6-93E3-4235-A0DE-787E6C19AF65}"/>
    <cellStyle name="40% - 강조색4 5 4 3" xfId="3662" xr:uid="{F31993D2-E5F2-488C-BD77-1B0B8D490CE1}"/>
    <cellStyle name="40% - 강조색4 5 4 3 2" xfId="9188" xr:uid="{40B17742-9A81-49F1-8997-9084BFA04902}"/>
    <cellStyle name="40% - 강조색4 5 4 3 2 2" xfId="20217" xr:uid="{D585F0A6-115A-4AD9-84D5-84CEE5A70BAC}"/>
    <cellStyle name="40% - 강조색4 5 4 3 2 2 2" xfId="42266" xr:uid="{2F99A840-F7DE-41E0-9F16-87F4F0E1C398}"/>
    <cellStyle name="40% - 강조색4 5 4 3 2 3" xfId="31246" xr:uid="{02A2F2B5-3F8D-4B98-8A3C-3F6C8F71213B}"/>
    <cellStyle name="40% - 강조색4 5 4 3 3" xfId="14707" xr:uid="{39A97E9A-6285-4CF8-81E4-8CF0F8791158}"/>
    <cellStyle name="40% - 강조색4 5 4 3 3 2" xfId="36756" xr:uid="{10783257-F0B6-4DA5-82C6-B5334FC72E53}"/>
    <cellStyle name="40% - 강조색4 5 4 3 4" xfId="25736" xr:uid="{C7A7C040-8A21-4A03-ADCC-392534E929F8}"/>
    <cellStyle name="40% - 강조색4 5 4 3 5" xfId="51894" xr:uid="{F4AEC0FD-6617-4A22-890E-66FD573E8BCB}"/>
    <cellStyle name="40% - 강조색4 5 4 4" xfId="6433" xr:uid="{D9B3475F-1461-4950-B9B4-755B81D88A9F}"/>
    <cellStyle name="40% - 강조색4 5 4 4 2" xfId="17462" xr:uid="{E6BFBEFF-DB26-4E7C-A74B-4697C06B3ADF}"/>
    <cellStyle name="40% - 강조색4 5 4 4 2 2" xfId="39511" xr:uid="{CB89EA73-19D8-49CD-9FD2-FA87033FE741}"/>
    <cellStyle name="40% - 강조색4 5 4 4 3" xfId="28491" xr:uid="{70FC4692-6838-48EB-A2F9-54846D6F96C0}"/>
    <cellStyle name="40% - 강조색4 5 4 4 4" xfId="54647" xr:uid="{2CADDB14-0325-4FA4-A96E-75A1C5A86112}"/>
    <cellStyle name="40% - 강조색4 5 4 5" xfId="11952" xr:uid="{B39BAC1C-B9B9-423E-8629-DD0060BC4755}"/>
    <cellStyle name="40% - 강조색4 5 4 5 2" xfId="34001" xr:uid="{7E1956A1-0EEC-43B6-80FA-A3186651A68D}"/>
    <cellStyle name="40% - 강조색4 5 4 6" xfId="22981" xr:uid="{B9B8C0DF-ABDC-4FDB-BB22-52D717C1ECDA}"/>
    <cellStyle name="40% - 강조색4 5 4 7" xfId="49138" xr:uid="{B8931E73-7FE0-4AB9-B4A9-AF53CC3B9738}"/>
    <cellStyle name="40% - 강조색4 5 5" xfId="1574" xr:uid="{7DE0A2BC-1A83-4123-BC1F-8C2EA2BEADD0}"/>
    <cellStyle name="40% - 강조색4 5 5 2" xfId="4350" xr:uid="{506E928B-923D-4A2F-8613-C9C827C6145D}"/>
    <cellStyle name="40% - 강조색4 5 5 2 2" xfId="9876" xr:uid="{E5F62305-8CA4-4449-854C-565A92CD9852}"/>
    <cellStyle name="40% - 강조색4 5 5 2 2 2" xfId="20905" xr:uid="{FFC97035-9831-4004-9F22-8CE0744CE67F}"/>
    <cellStyle name="40% - 강조색4 5 5 2 2 2 2" xfId="42954" xr:uid="{48C5367D-D99C-4911-A626-294293E0326E}"/>
    <cellStyle name="40% - 강조색4 5 5 2 2 3" xfId="31934" xr:uid="{55A84350-A759-4638-89D3-134FEB70C34E}"/>
    <cellStyle name="40% - 강조색4 5 5 2 3" xfId="15395" xr:uid="{5993425A-B68B-42A4-AFDC-30A4C022BD42}"/>
    <cellStyle name="40% - 강조색4 5 5 2 3 2" xfId="37444" xr:uid="{1BC7BA76-CAF7-40A2-A4B3-1508BF573E4B}"/>
    <cellStyle name="40% - 강조색4 5 5 2 4" xfId="26424" xr:uid="{F603D2F9-7B76-4F81-8990-7541C8EB961A}"/>
    <cellStyle name="40% - 강조색4 5 5 2 5" xfId="52582" xr:uid="{30BAE9BB-756F-40A2-9560-36915EF73CB3}"/>
    <cellStyle name="40% - 강조색4 5 5 3" xfId="7121" xr:uid="{E9B62502-1A14-4B26-B73C-1BD8D32DED53}"/>
    <cellStyle name="40% - 강조색4 5 5 3 2" xfId="18150" xr:uid="{BAE0CBDC-80AB-4402-ABB5-684A6A06D3BD}"/>
    <cellStyle name="40% - 강조색4 5 5 3 2 2" xfId="40199" xr:uid="{C844497C-6DFE-4E86-B08D-77EDFCC6F78C}"/>
    <cellStyle name="40% - 강조색4 5 5 3 3" xfId="29179" xr:uid="{0663C602-7518-4A6C-BC80-459807030971}"/>
    <cellStyle name="40% - 강조색4 5 5 4" xfId="12640" xr:uid="{757EF8FC-1783-4B59-84D1-5D3F9ED4806A}"/>
    <cellStyle name="40% - 강조색4 5 5 4 2" xfId="34689" xr:uid="{03DE8514-B5A7-4946-B141-29761CC342B5}"/>
    <cellStyle name="40% - 강조색4 5 5 5" xfId="23669" xr:uid="{F2B5E6D6-4C3F-4C06-90D3-94A1DC77D290}"/>
    <cellStyle name="40% - 강조색4 5 5 6" xfId="49827" xr:uid="{F89D4B90-0FA7-4492-B8F1-00E9377BF905}"/>
    <cellStyle name="40% - 강조색4 5 6" xfId="2974" xr:uid="{115A4093-DC0B-4F51-A947-7B83A171805C}"/>
    <cellStyle name="40% - 강조색4 5 6 2" xfId="8500" xr:uid="{3EA53BDF-0C59-4344-89BD-581D7F043F22}"/>
    <cellStyle name="40% - 강조색4 5 6 2 2" xfId="19529" xr:uid="{96E4AD3C-3BB3-48CD-AAAB-4DD719790FBE}"/>
    <cellStyle name="40% - 강조색4 5 6 2 2 2" xfId="41578" xr:uid="{C066E3BB-010E-4937-80E8-50A59E5571F4}"/>
    <cellStyle name="40% - 강조색4 5 6 2 3" xfId="30558" xr:uid="{6BF1B675-E28A-4E83-96EE-8B168B56992F}"/>
    <cellStyle name="40% - 강조색4 5 6 3" xfId="14019" xr:uid="{E90B1E32-2D6B-4856-899F-4C0A99AA80C1}"/>
    <cellStyle name="40% - 강조색4 5 6 3 2" xfId="36068" xr:uid="{512093FE-3D4F-4F0A-9D85-6EF67DE904BC}"/>
    <cellStyle name="40% - 강조색4 5 6 4" xfId="25048" xr:uid="{F21D7A57-F1BD-43A6-9E61-AA4BBC7FEFBD}"/>
    <cellStyle name="40% - 강조색4 5 6 5" xfId="51206" xr:uid="{30135B2C-76AF-400F-B33A-F27257262649}"/>
    <cellStyle name="40% - 강조색4 5 7" xfId="5745" xr:uid="{A8F0A3BF-962D-4FBD-893C-A8BBBA619E50}"/>
    <cellStyle name="40% - 강조색4 5 7 2" xfId="16774" xr:uid="{544FA35C-D2C7-4CC9-A916-4950C22A3BC0}"/>
    <cellStyle name="40% - 강조색4 5 7 2 2" xfId="38823" xr:uid="{8439F2A2-8C0B-4F72-A856-AD400205B68D}"/>
    <cellStyle name="40% - 강조색4 5 7 3" xfId="27803" xr:uid="{500EE7AF-FE3E-4DAC-9177-2A2F9FA70B82}"/>
    <cellStyle name="40% - 강조색4 5 7 4" xfId="53960" xr:uid="{A59E73EF-C4BD-4A1F-9DF4-F3E72DFD234C}"/>
    <cellStyle name="40% - 강조색4 5 8" xfId="11264" xr:uid="{05DC7BF1-1732-45AA-8EC3-9551605E88D6}"/>
    <cellStyle name="40% - 강조색4 5 8 2" xfId="33313" xr:uid="{0CAEC31E-B402-4D05-83E8-2EB7BC736373}"/>
    <cellStyle name="40% - 강조색4 5 9" xfId="22293" xr:uid="{69A428C4-3C55-4937-8A2D-758713E352C6}"/>
    <cellStyle name="40% - 강조색4 6" xfId="127" xr:uid="{00000000-0005-0000-0000-0000C6010000}"/>
    <cellStyle name="40% - 강조색4 6 10" xfId="48465" xr:uid="{A4907257-6F89-427B-9392-10B56A969ECD}"/>
    <cellStyle name="40% - 강조색4 6 2" xfId="256" xr:uid="{00000000-0005-0000-0000-0000C7010000}"/>
    <cellStyle name="40% - 강조색4 6 2 2" xfId="616" xr:uid="{00000000-0005-0000-0000-0000C8010000}"/>
    <cellStyle name="40% - 강조색4 6 2 2 2" xfId="1353" xr:uid="{CD9FBE67-DCC5-4D3A-BEC2-31C5BFD63970}"/>
    <cellStyle name="40% - 강조색4 6 2 2 2 2" xfId="2747" xr:uid="{9D43C512-EEE2-4039-A551-177012BFD407}"/>
    <cellStyle name="40% - 강조색4 6 2 2 2 2 2" xfId="5523" xr:uid="{78FEBB8C-404A-4D49-8E00-099B3A2BD1A8}"/>
    <cellStyle name="40% - 강조색4 6 2 2 2 2 2 2" xfId="11049" xr:uid="{BD3668C0-5441-4DCB-8AF3-8D1110CA1BB1}"/>
    <cellStyle name="40% - 강조색4 6 2 2 2 2 2 2 2" xfId="22078" xr:uid="{9B313F1C-F175-4492-BBDF-0A2E3C980EE9}"/>
    <cellStyle name="40% - 강조색4 6 2 2 2 2 2 2 2 2" xfId="44127" xr:uid="{90975271-3EC6-4AE3-AC81-058A1216CBAE}"/>
    <cellStyle name="40% - 강조색4 6 2 2 2 2 2 2 3" xfId="33107" xr:uid="{C04DE911-E5BE-46CF-860A-3BC8FECF7165}"/>
    <cellStyle name="40% - 강조색4 6 2 2 2 2 2 3" xfId="16568" xr:uid="{1E331AE2-292E-413A-981D-A3B5A98A644B}"/>
    <cellStyle name="40% - 강조색4 6 2 2 2 2 2 3 2" xfId="38617" xr:uid="{3B8B5214-BE76-4E40-853B-D68810A8623E}"/>
    <cellStyle name="40% - 강조색4 6 2 2 2 2 2 4" xfId="27597" xr:uid="{BF6D287E-243C-4D78-B557-56F50A061B37}"/>
    <cellStyle name="40% - 강조색4 6 2 2 2 2 2 5" xfId="53755" xr:uid="{3C4F346D-5628-4CBE-8788-8849832DE0E4}"/>
    <cellStyle name="40% - 강조색4 6 2 2 2 2 3" xfId="8294" xr:uid="{C9A52C72-EE24-4DA9-A3A1-DE8288BBCF45}"/>
    <cellStyle name="40% - 강조색4 6 2 2 2 2 3 2" xfId="19323" xr:uid="{F1AEA15C-7DDE-45C9-8DF0-1EB1B3C2B39C}"/>
    <cellStyle name="40% - 강조색4 6 2 2 2 2 3 2 2" xfId="41372" xr:uid="{6024FD5C-6302-4361-AD7B-1423B4EB521D}"/>
    <cellStyle name="40% - 강조색4 6 2 2 2 2 3 3" xfId="30352" xr:uid="{D9F933FE-A699-4ED4-9FB4-62F853BFCF45}"/>
    <cellStyle name="40% - 강조색4 6 2 2 2 2 4" xfId="13813" xr:uid="{3A5B16C6-815B-4DDA-B0CD-711DA39A94E2}"/>
    <cellStyle name="40% - 강조색4 6 2 2 2 2 4 2" xfId="35862" xr:uid="{942B6619-3244-4AA7-A8FD-1FBABB04AA54}"/>
    <cellStyle name="40% - 강조색4 6 2 2 2 2 5" xfId="24842" xr:uid="{C075AF4B-B0E8-4010-852C-E5887E54C6D5}"/>
    <cellStyle name="40% - 강조색4 6 2 2 2 2 6" xfId="51000" xr:uid="{B2352618-D822-48B8-9826-448A83B3EE0F}"/>
    <cellStyle name="40% - 강조색4 6 2 2 2 3" xfId="4147" xr:uid="{F67ED7F5-9359-4AF4-911D-A3F6D4AC572B}"/>
    <cellStyle name="40% - 강조색4 6 2 2 2 3 2" xfId="9673" xr:uid="{4BB01F5E-E5D1-4412-9EDC-F2C81EE89E53}"/>
    <cellStyle name="40% - 강조색4 6 2 2 2 3 2 2" xfId="20702" xr:uid="{6298D55D-C944-4198-B751-5F2765139CFE}"/>
    <cellStyle name="40% - 강조색4 6 2 2 2 3 2 2 2" xfId="42751" xr:uid="{627E8FC7-8251-4CB6-B080-6AED0B127007}"/>
    <cellStyle name="40% - 강조색4 6 2 2 2 3 2 3" xfId="31731" xr:uid="{D817F9AE-B780-4BD0-8005-BF273A10CD1B}"/>
    <cellStyle name="40% - 강조색4 6 2 2 2 3 3" xfId="15192" xr:uid="{B9440788-B430-4BD7-845F-E57F7E1B85D5}"/>
    <cellStyle name="40% - 강조색4 6 2 2 2 3 3 2" xfId="37241" xr:uid="{49DA1394-52A3-4233-8293-5654B713E55E}"/>
    <cellStyle name="40% - 강조색4 6 2 2 2 3 4" xfId="26221" xr:uid="{F62469E3-22DD-4144-A440-00E3E5943B40}"/>
    <cellStyle name="40% - 강조색4 6 2 2 2 3 5" xfId="52379" xr:uid="{6D04FCA0-4C2E-4B0C-9A75-B8A3803E9950}"/>
    <cellStyle name="40% - 강조색4 6 2 2 2 4" xfId="6918" xr:uid="{68C7265F-B8A8-47C8-8788-8AB106DBD0BA}"/>
    <cellStyle name="40% - 강조색4 6 2 2 2 4 2" xfId="17947" xr:uid="{B7F3336F-749E-4BDE-ABF1-9AEE8378CA2D}"/>
    <cellStyle name="40% - 강조색4 6 2 2 2 4 2 2" xfId="39996" xr:uid="{1413C374-7A0C-4878-9FAE-128B69810F07}"/>
    <cellStyle name="40% - 강조색4 6 2 2 2 4 3" xfId="28976" xr:uid="{6CC37D24-80FB-4F9E-9AE2-4A7CAE31393E}"/>
    <cellStyle name="40% - 강조색4 6 2 2 2 4 4" xfId="55132" xr:uid="{71DDDEDA-CAD7-41F5-92D2-046628CD6A90}"/>
    <cellStyle name="40% - 강조색4 6 2 2 2 5" xfId="12437" xr:uid="{AF8908BC-2540-406F-8AFE-BACD5406DE49}"/>
    <cellStyle name="40% - 강조색4 6 2 2 2 5 2" xfId="34486" xr:uid="{28F15D26-34D9-46F6-A33D-CD6C9B577455}"/>
    <cellStyle name="40% - 강조색4 6 2 2 2 6" xfId="23466" xr:uid="{B5009A07-89B8-47CE-8E44-E39DE8D433D8}"/>
    <cellStyle name="40% - 강조색4 6 2 2 2 7" xfId="49623" xr:uid="{18659295-7DCE-44C1-A8A9-225DD30F9A1A}"/>
    <cellStyle name="40% - 강조색4 6 2 2 3" xfId="2059" xr:uid="{34FFEA45-C2B5-4AA2-9BF5-13B947243B0B}"/>
    <cellStyle name="40% - 강조색4 6 2 2 3 2" xfId="4835" xr:uid="{572C4E34-C268-47D8-AD03-FA90FFD2EC2E}"/>
    <cellStyle name="40% - 강조색4 6 2 2 3 2 2" xfId="10361" xr:uid="{0EA4A4B8-EB11-4793-97D6-6BB837CB4A0A}"/>
    <cellStyle name="40% - 강조색4 6 2 2 3 2 2 2" xfId="21390" xr:uid="{3E1065C3-0F80-4A04-84AB-4DB858D4A4BF}"/>
    <cellStyle name="40% - 강조색4 6 2 2 3 2 2 2 2" xfId="43439" xr:uid="{BB16EBD0-7CC6-4D46-8233-71E89A2A202B}"/>
    <cellStyle name="40% - 강조색4 6 2 2 3 2 2 3" xfId="32419" xr:uid="{A492C3F1-0F51-4DF9-9D5C-B3F1E0FACC91}"/>
    <cellStyle name="40% - 강조색4 6 2 2 3 2 3" xfId="15880" xr:uid="{8C4C6B9E-BCBE-474D-B6AD-5EB48C42F0C6}"/>
    <cellStyle name="40% - 강조색4 6 2 2 3 2 3 2" xfId="37929" xr:uid="{45A77CB1-EDF3-446C-A4E5-EE8524C9B70C}"/>
    <cellStyle name="40% - 강조색4 6 2 2 3 2 4" xfId="26909" xr:uid="{0E7EDA3A-0213-4BD3-8B41-10F08DF27436}"/>
    <cellStyle name="40% - 강조색4 6 2 2 3 2 5" xfId="53067" xr:uid="{C5336B41-0A92-498D-9D18-CF5761EFD6DB}"/>
    <cellStyle name="40% - 강조색4 6 2 2 3 3" xfId="7606" xr:uid="{3D245D57-7D80-417F-9A81-8D207BC6BFF0}"/>
    <cellStyle name="40% - 강조색4 6 2 2 3 3 2" xfId="18635" xr:uid="{C1BD8C74-928D-40FE-844F-FC485F818939}"/>
    <cellStyle name="40% - 강조색4 6 2 2 3 3 2 2" xfId="40684" xr:uid="{32A9EF5D-5B3C-4BF0-ACF8-CDD2480F79D1}"/>
    <cellStyle name="40% - 강조색4 6 2 2 3 3 3" xfId="29664" xr:uid="{983A69E6-5A9D-4373-8FE5-57B59C8FB969}"/>
    <cellStyle name="40% - 강조색4 6 2 2 3 4" xfId="13125" xr:uid="{B3AB314C-F8F9-43C7-8DAA-D5890E0A1636}"/>
    <cellStyle name="40% - 강조색4 6 2 2 3 4 2" xfId="35174" xr:uid="{64D27176-C467-4474-9188-909B130D1FC0}"/>
    <cellStyle name="40% - 강조색4 6 2 2 3 5" xfId="24154" xr:uid="{E9BC2ECE-B0E0-4715-BE2A-AA459E2112AF}"/>
    <cellStyle name="40% - 강조색4 6 2 2 3 6" xfId="50312" xr:uid="{7336CCCC-7CCA-482C-90A2-21BA2471BE95}"/>
    <cellStyle name="40% - 강조색4 6 2 2 4" xfId="3459" xr:uid="{D129F6B7-20FA-4955-8BA5-4A4434EC65D2}"/>
    <cellStyle name="40% - 강조색4 6 2 2 4 2" xfId="8985" xr:uid="{F4EFF0D2-7AAF-4EE2-A76A-52B8B7D82BE1}"/>
    <cellStyle name="40% - 강조색4 6 2 2 4 2 2" xfId="20014" xr:uid="{0175CA69-42A8-4FF6-918F-06162CFD3BB1}"/>
    <cellStyle name="40% - 강조색4 6 2 2 4 2 2 2" xfId="42063" xr:uid="{FFAC5DA2-17E3-44EE-9772-9DCD914FB972}"/>
    <cellStyle name="40% - 강조색4 6 2 2 4 2 3" xfId="31043" xr:uid="{B618D510-F010-422C-BB54-5CE760D2D511}"/>
    <cellStyle name="40% - 강조색4 6 2 2 4 3" xfId="14504" xr:uid="{0F02C852-1B7B-4036-8BCD-05AA7DBF59BB}"/>
    <cellStyle name="40% - 강조색4 6 2 2 4 3 2" xfId="36553" xr:uid="{3EC14A01-9B61-4979-80A0-2F57474B58E5}"/>
    <cellStyle name="40% - 강조색4 6 2 2 4 4" xfId="25533" xr:uid="{0B598E9A-1E66-4EDD-AC26-E8E4FC5162C8}"/>
    <cellStyle name="40% - 강조색4 6 2 2 4 5" xfId="51691" xr:uid="{D9A172D9-68C0-44CF-A47C-F6D13D3AB174}"/>
    <cellStyle name="40% - 강조색4 6 2 2 5" xfId="6230" xr:uid="{4661C166-4D10-4654-8547-ABBA1B2FB8F8}"/>
    <cellStyle name="40% - 강조색4 6 2 2 5 2" xfId="17259" xr:uid="{A20985F9-CE54-4C3D-92D1-F3D83138CC85}"/>
    <cellStyle name="40% - 강조색4 6 2 2 5 2 2" xfId="39308" xr:uid="{AF68E5B3-82C3-4354-8E53-8644F27C1CDC}"/>
    <cellStyle name="40% - 강조색4 6 2 2 5 3" xfId="28288" xr:uid="{8AB8BC59-F5F0-452E-AB1A-E4AA2AD693BB}"/>
    <cellStyle name="40% - 강조색4 6 2 2 5 4" xfId="54444" xr:uid="{8E5BE137-782B-4565-84CF-B9E340F1515E}"/>
    <cellStyle name="40% - 강조색4 6 2 2 6" xfId="11749" xr:uid="{9A41DD9F-4E4E-450B-A01E-F3B503293EB0}"/>
    <cellStyle name="40% - 강조색4 6 2 2 6 2" xfId="33798" xr:uid="{04F21D5C-C7A4-4738-9CE5-9F9DAA64D276}"/>
    <cellStyle name="40% - 강조색4 6 2 2 7" xfId="22778" xr:uid="{4E73F8A5-FD58-45FD-8B07-B1DA7DEC39B8}"/>
    <cellStyle name="40% - 강조색4 6 2 2 8" xfId="48935" xr:uid="{BFFCC568-B05F-432C-B6A4-3C5A0A892F3F}"/>
    <cellStyle name="40% - 강조색4 6 2 3" xfId="1011" xr:uid="{2075F2E9-8D7D-410A-999F-0D7B0025A190}"/>
    <cellStyle name="40% - 강조색4 6 2 3 2" xfId="2405" xr:uid="{9446A5C6-37CC-4B03-A9D3-E0546D36869B}"/>
    <cellStyle name="40% - 강조색4 6 2 3 2 2" xfId="5181" xr:uid="{53B16048-1369-4D8D-9D93-BFBE6371D07C}"/>
    <cellStyle name="40% - 강조색4 6 2 3 2 2 2" xfId="10707" xr:uid="{084E0F29-864B-4ECF-9ADB-31BB7F1D7576}"/>
    <cellStyle name="40% - 강조색4 6 2 3 2 2 2 2" xfId="21736" xr:uid="{C2E96757-9776-477F-9BE4-310D679721B6}"/>
    <cellStyle name="40% - 강조색4 6 2 3 2 2 2 2 2" xfId="43785" xr:uid="{58FD6003-F984-4336-B568-9195161F2598}"/>
    <cellStyle name="40% - 강조색4 6 2 3 2 2 2 3" xfId="32765" xr:uid="{1C44C738-3EB5-4D40-A3D8-EBA046EE5E28}"/>
    <cellStyle name="40% - 강조색4 6 2 3 2 2 3" xfId="16226" xr:uid="{1B4B9A78-D545-4323-AE18-7F85B5B30598}"/>
    <cellStyle name="40% - 강조색4 6 2 3 2 2 3 2" xfId="38275" xr:uid="{714F1A4A-3DF8-4A4B-ABF4-0AB8E9E064A5}"/>
    <cellStyle name="40% - 강조색4 6 2 3 2 2 4" xfId="27255" xr:uid="{DC633AC8-9440-41D7-A93D-89460411487F}"/>
    <cellStyle name="40% - 강조색4 6 2 3 2 2 5" xfId="53413" xr:uid="{F30A84F2-1CEF-4117-84A2-34BFA04C84A9}"/>
    <cellStyle name="40% - 강조색4 6 2 3 2 3" xfId="7952" xr:uid="{5BCAD2C8-0BF0-4C9D-9B68-E3E517A577BD}"/>
    <cellStyle name="40% - 강조색4 6 2 3 2 3 2" xfId="18981" xr:uid="{506F3629-CE6E-4CC3-9199-CA9BB0D97373}"/>
    <cellStyle name="40% - 강조색4 6 2 3 2 3 2 2" xfId="41030" xr:uid="{7458FC6C-206F-48D2-B296-5588526220F4}"/>
    <cellStyle name="40% - 강조색4 6 2 3 2 3 3" xfId="30010" xr:uid="{964C254B-1D74-4947-A1EA-8F4A3901C55F}"/>
    <cellStyle name="40% - 강조색4 6 2 3 2 4" xfId="13471" xr:uid="{096DDA01-A2F2-4979-B43D-099D5066160F}"/>
    <cellStyle name="40% - 강조색4 6 2 3 2 4 2" xfId="35520" xr:uid="{1CAABCF6-5F6A-4502-8985-D8B6778C1056}"/>
    <cellStyle name="40% - 강조색4 6 2 3 2 5" xfId="24500" xr:uid="{A9DF626C-084B-474B-92A5-B3D21C051582}"/>
    <cellStyle name="40% - 강조색4 6 2 3 2 6" xfId="50658" xr:uid="{839F2B04-AC82-4BB0-89D4-3B9D64FEC735}"/>
    <cellStyle name="40% - 강조색4 6 2 3 3" xfId="3805" xr:uid="{A6D4F335-5025-4E96-A07C-052F2188A470}"/>
    <cellStyle name="40% - 강조색4 6 2 3 3 2" xfId="9331" xr:uid="{EE007525-16BC-4B33-BF79-3AB954B2369F}"/>
    <cellStyle name="40% - 강조색4 6 2 3 3 2 2" xfId="20360" xr:uid="{D281E9ED-2851-4422-9898-15AD10448892}"/>
    <cellStyle name="40% - 강조색4 6 2 3 3 2 2 2" xfId="42409" xr:uid="{C515D4D5-86ED-4481-81DC-D0C14C226419}"/>
    <cellStyle name="40% - 강조색4 6 2 3 3 2 3" xfId="31389" xr:uid="{5472127A-1C31-4B68-90FA-F4AB2E280222}"/>
    <cellStyle name="40% - 강조색4 6 2 3 3 3" xfId="14850" xr:uid="{9D9141E6-D657-4DB1-958D-FC1015A03B15}"/>
    <cellStyle name="40% - 강조색4 6 2 3 3 3 2" xfId="36899" xr:uid="{49766DC2-C05F-40B8-A488-760E7D42FD5D}"/>
    <cellStyle name="40% - 강조색4 6 2 3 3 4" xfId="25879" xr:uid="{1829DCBF-28DB-48DB-B4F1-B5A59939D71A}"/>
    <cellStyle name="40% - 강조색4 6 2 3 3 5" xfId="52037" xr:uid="{EAD29CC8-4CA1-46BA-9EF1-D4C45D5C4603}"/>
    <cellStyle name="40% - 강조색4 6 2 3 4" xfId="6576" xr:uid="{A805F91D-E3AD-4159-ABE1-233CB780413F}"/>
    <cellStyle name="40% - 강조색4 6 2 3 4 2" xfId="17605" xr:uid="{F88F7113-26E2-426D-9262-DB3753CDE37C}"/>
    <cellStyle name="40% - 강조색4 6 2 3 4 2 2" xfId="39654" xr:uid="{EA4DCCBA-9789-4E4F-8C64-1C9623320F8D}"/>
    <cellStyle name="40% - 강조색4 6 2 3 4 3" xfId="28634" xr:uid="{432CD7F1-8072-49FC-98E8-B8743E1A1339}"/>
    <cellStyle name="40% - 강조색4 6 2 3 4 4" xfId="54790" xr:uid="{F53BC1AD-03BB-4B11-B267-E8D03F536060}"/>
    <cellStyle name="40% - 강조색4 6 2 3 5" xfId="12095" xr:uid="{CDC8A927-51E5-4BE2-9C1B-222E71612406}"/>
    <cellStyle name="40% - 강조색4 6 2 3 5 2" xfId="34144" xr:uid="{16E18D6B-EE56-403B-B0C6-BF21F6ED4588}"/>
    <cellStyle name="40% - 강조색4 6 2 3 6" xfId="23124" xr:uid="{81A08DC6-E182-473C-BA2B-79D2A58182F5}"/>
    <cellStyle name="40% - 강조색4 6 2 3 7" xfId="49281" xr:uid="{E867E49E-8BEC-4211-B9AE-6E9FC01469ED}"/>
    <cellStyle name="40% - 강조색4 6 2 4" xfId="1717" xr:uid="{F1C4892B-4A7B-4DCE-B938-D016150FDD8D}"/>
    <cellStyle name="40% - 강조색4 6 2 4 2" xfId="4493" xr:uid="{818DF3F9-32E0-4A13-BD95-F0C16884AC62}"/>
    <cellStyle name="40% - 강조색4 6 2 4 2 2" xfId="10019" xr:uid="{BC2ED445-0558-4E11-85C4-EEA2235689D8}"/>
    <cellStyle name="40% - 강조색4 6 2 4 2 2 2" xfId="21048" xr:uid="{8FDEAB10-6765-4952-84C8-AD5FE11A290F}"/>
    <cellStyle name="40% - 강조색4 6 2 4 2 2 2 2" xfId="43097" xr:uid="{375F12F0-C1B2-4619-ADF6-29A1867FB6BF}"/>
    <cellStyle name="40% - 강조색4 6 2 4 2 2 3" xfId="32077" xr:uid="{3ED561F6-D3C2-4AF4-90CD-334647A0F55C}"/>
    <cellStyle name="40% - 강조색4 6 2 4 2 3" xfId="15538" xr:uid="{04E38A6A-201C-45F7-88B3-6300683C8886}"/>
    <cellStyle name="40% - 강조색4 6 2 4 2 3 2" xfId="37587" xr:uid="{73460771-4B43-4DA2-87A2-14DE2F2C8C9E}"/>
    <cellStyle name="40% - 강조색4 6 2 4 2 4" xfId="26567" xr:uid="{E23B30B8-48A0-477B-96C8-7774D31B5306}"/>
    <cellStyle name="40% - 강조색4 6 2 4 2 5" xfId="52725" xr:uid="{71A9A81E-8947-4A73-9D0D-4A35C329201A}"/>
    <cellStyle name="40% - 강조색4 6 2 4 3" xfId="7264" xr:uid="{5D045C8D-7AE4-4AA4-B4D7-DD6AB507A023}"/>
    <cellStyle name="40% - 강조색4 6 2 4 3 2" xfId="18293" xr:uid="{50ADB1E3-896C-4880-9887-37E0FD62354A}"/>
    <cellStyle name="40% - 강조색4 6 2 4 3 2 2" xfId="40342" xr:uid="{A3EC3E24-6104-414C-9A35-4068071EAF72}"/>
    <cellStyle name="40% - 강조색4 6 2 4 3 3" xfId="29322" xr:uid="{73CBAD02-1A39-44D6-B92E-5F6DC7CCDE36}"/>
    <cellStyle name="40% - 강조색4 6 2 4 4" xfId="12783" xr:uid="{70FF055C-5EA5-44D5-8B01-5DD5A5EE604C}"/>
    <cellStyle name="40% - 강조색4 6 2 4 4 2" xfId="34832" xr:uid="{7D3CB020-2922-4658-B5B3-43644ADD672D}"/>
    <cellStyle name="40% - 강조색4 6 2 4 5" xfId="23812" xr:uid="{86B9A58F-91C6-4E9F-972E-F95F6482D223}"/>
    <cellStyle name="40% - 강조색4 6 2 4 6" xfId="49970" xr:uid="{8040877D-E42D-41C6-94EB-1FFDF7E74FF9}"/>
    <cellStyle name="40% - 강조색4 6 2 5" xfId="3117" xr:uid="{7C066B6D-1395-4E8A-8472-75A749E5975E}"/>
    <cellStyle name="40% - 강조색4 6 2 5 2" xfId="8643" xr:uid="{98B1AB7F-3322-452F-9E71-BB3F7649E77D}"/>
    <cellStyle name="40% - 강조색4 6 2 5 2 2" xfId="19672" xr:uid="{50CD0496-42CD-4BB9-BDB9-612168A73139}"/>
    <cellStyle name="40% - 강조색4 6 2 5 2 2 2" xfId="41721" xr:uid="{D6975188-AD92-4502-97E2-06A32B1B6DA8}"/>
    <cellStyle name="40% - 강조색4 6 2 5 2 3" xfId="30701" xr:uid="{8482BB16-3150-4706-A2E8-24D3B45FA45C}"/>
    <cellStyle name="40% - 강조색4 6 2 5 3" xfId="14162" xr:uid="{E3AD665C-466C-44BD-B73D-EE0D271DCFFD}"/>
    <cellStyle name="40% - 강조색4 6 2 5 3 2" xfId="36211" xr:uid="{FC410AF7-D2FC-419C-8CE0-944B10362687}"/>
    <cellStyle name="40% - 강조색4 6 2 5 4" xfId="25191" xr:uid="{649273F5-575D-40F8-8531-5E6578FF554E}"/>
    <cellStyle name="40% - 강조색4 6 2 5 5" xfId="51349" xr:uid="{4C35BF46-5027-4F8C-A8E5-FEC008F4977D}"/>
    <cellStyle name="40% - 강조색4 6 2 6" xfId="5888" xr:uid="{6B4F1330-9E7D-4234-8989-2042D4911C03}"/>
    <cellStyle name="40% - 강조색4 6 2 6 2" xfId="16917" xr:uid="{7E6B056C-AFEA-4D2F-96DE-01141B14965B}"/>
    <cellStyle name="40% - 강조색4 6 2 6 2 2" xfId="38966" xr:uid="{3C712420-A59B-4B2F-8EC3-5EF58DBBA3B2}"/>
    <cellStyle name="40% - 강조색4 6 2 6 3" xfId="27946" xr:uid="{5A07F969-27E7-4CC7-A1E1-F5A65884B806}"/>
    <cellStyle name="40% - 강조색4 6 2 6 4" xfId="54103" xr:uid="{F9C57F4B-88AA-4D68-8866-DBC92FDCB23A}"/>
    <cellStyle name="40% - 강조색4 6 2 7" xfId="11407" xr:uid="{FA0A706C-D000-47A4-9838-F25A79B7CBFE}"/>
    <cellStyle name="40% - 강조색4 6 2 7 2" xfId="33456" xr:uid="{AC694E7C-B796-4F86-803F-45C483EB2745}"/>
    <cellStyle name="40% - 강조색4 6 2 8" xfId="22436" xr:uid="{F990C559-3768-499B-B60E-B316C449BB06}"/>
    <cellStyle name="40% - 강조색4 6 2 9" xfId="48594" xr:uid="{BDC3A282-8CA2-4EA6-9C6D-8E58E4139F79}"/>
    <cellStyle name="40% - 강조색4 6 3" xfId="487" xr:uid="{00000000-0005-0000-0000-0000C9010000}"/>
    <cellStyle name="40% - 강조색4 6 3 2" xfId="1224" xr:uid="{3BDDE138-5C48-4D25-B77D-B895BF65D979}"/>
    <cellStyle name="40% - 강조색4 6 3 2 2" xfId="2618" xr:uid="{8D77C3EA-8CD2-4D34-9E2A-C128DF4A78C0}"/>
    <cellStyle name="40% - 강조색4 6 3 2 2 2" xfId="5394" xr:uid="{B11DC850-2549-40F7-B2C1-D99FAA5323BD}"/>
    <cellStyle name="40% - 강조색4 6 3 2 2 2 2" xfId="10920" xr:uid="{3BD5FE28-5E0C-4E40-B8F0-3CC02DD33EB3}"/>
    <cellStyle name="40% - 강조색4 6 3 2 2 2 2 2" xfId="21949" xr:uid="{C99BFF8D-2C97-49D6-A33A-8D389C2C781F}"/>
    <cellStyle name="40% - 강조색4 6 3 2 2 2 2 2 2" xfId="43998" xr:uid="{8B37F2E6-B9AA-4052-9C26-9E63DC10616A}"/>
    <cellStyle name="40% - 강조색4 6 3 2 2 2 2 3" xfId="32978" xr:uid="{2E647BE2-16F3-4342-BE10-A1222942CEEE}"/>
    <cellStyle name="40% - 강조색4 6 3 2 2 2 3" xfId="16439" xr:uid="{68561D82-CEA3-4E55-BE21-37B640C8B200}"/>
    <cellStyle name="40% - 강조색4 6 3 2 2 2 3 2" xfId="38488" xr:uid="{67991F6D-A454-4552-BACA-544947E7D677}"/>
    <cellStyle name="40% - 강조색4 6 3 2 2 2 4" xfId="27468" xr:uid="{7EE17312-15A2-466A-93C5-558EBBAF1175}"/>
    <cellStyle name="40% - 강조색4 6 3 2 2 2 5" xfId="53626" xr:uid="{00865510-9719-4202-9EEF-BD909D7C66A1}"/>
    <cellStyle name="40% - 강조색4 6 3 2 2 3" xfId="8165" xr:uid="{C6DE15B5-8EF2-4982-8192-0DD25D1A8144}"/>
    <cellStyle name="40% - 강조색4 6 3 2 2 3 2" xfId="19194" xr:uid="{1E073128-BAFE-4155-9003-2B80253AA7F7}"/>
    <cellStyle name="40% - 강조색4 6 3 2 2 3 2 2" xfId="41243" xr:uid="{A26CC989-B8EB-4086-9BB2-134CA40E0023}"/>
    <cellStyle name="40% - 강조색4 6 3 2 2 3 3" xfId="30223" xr:uid="{F154607D-DDBA-4288-BE73-524BD536209F}"/>
    <cellStyle name="40% - 강조색4 6 3 2 2 4" xfId="13684" xr:uid="{F64D1631-3893-411F-9476-95FAE6280B49}"/>
    <cellStyle name="40% - 강조색4 6 3 2 2 4 2" xfId="35733" xr:uid="{69BD5ADD-02D4-4BB1-8C83-2A2CF3395A55}"/>
    <cellStyle name="40% - 강조색4 6 3 2 2 5" xfId="24713" xr:uid="{D8D12D07-26BE-4F6D-80BC-56CD79A7449B}"/>
    <cellStyle name="40% - 강조색4 6 3 2 2 6" xfId="50871" xr:uid="{A42A1638-38C1-4FBD-BE4B-469E65740280}"/>
    <cellStyle name="40% - 강조색4 6 3 2 3" xfId="4018" xr:uid="{FC59D1C0-A0C6-4C33-B0AE-E24B79D5B6EF}"/>
    <cellStyle name="40% - 강조색4 6 3 2 3 2" xfId="9544" xr:uid="{0CDFC60D-54A4-413E-916D-6797EA2043CB}"/>
    <cellStyle name="40% - 강조색4 6 3 2 3 2 2" xfId="20573" xr:uid="{BA8988CA-D81A-4910-9C35-D859ABC459E0}"/>
    <cellStyle name="40% - 강조색4 6 3 2 3 2 2 2" xfId="42622" xr:uid="{94AFBE92-2B4B-4018-9FDA-4615ECF0926C}"/>
    <cellStyle name="40% - 강조색4 6 3 2 3 2 3" xfId="31602" xr:uid="{81484E28-C608-440F-B213-EE3A3DD5E8A3}"/>
    <cellStyle name="40% - 강조색4 6 3 2 3 3" xfId="15063" xr:uid="{55FF2875-8B72-472D-9941-0C4F1495BB83}"/>
    <cellStyle name="40% - 강조색4 6 3 2 3 3 2" xfId="37112" xr:uid="{7C0DEBD5-EA38-432F-BDB2-83F63E8240C1}"/>
    <cellStyle name="40% - 강조색4 6 3 2 3 4" xfId="26092" xr:uid="{3720D272-E3AA-4ACA-98C6-2D1AE6AC637F}"/>
    <cellStyle name="40% - 강조색4 6 3 2 3 5" xfId="52250" xr:uid="{96E46E5C-9730-48CA-90C2-AE138A3B706B}"/>
    <cellStyle name="40% - 강조색4 6 3 2 4" xfId="6789" xr:uid="{6C8047BE-0E15-419E-A65A-72DF65035873}"/>
    <cellStyle name="40% - 강조색4 6 3 2 4 2" xfId="17818" xr:uid="{14E1EE14-0528-43F8-AF30-29F61F9656B6}"/>
    <cellStyle name="40% - 강조색4 6 3 2 4 2 2" xfId="39867" xr:uid="{1459223E-91AC-4FB9-A6C8-B42C31CDA190}"/>
    <cellStyle name="40% - 강조색4 6 3 2 4 3" xfId="28847" xr:uid="{87573EB8-F97F-484D-9F0C-4B094CAA0631}"/>
    <cellStyle name="40% - 강조색4 6 3 2 4 4" xfId="55003" xr:uid="{779FD381-933A-4726-A9D1-5CF0746223B8}"/>
    <cellStyle name="40% - 강조색4 6 3 2 5" xfId="12308" xr:uid="{84A237A7-C6BD-4B84-ADD5-07EA217ECD13}"/>
    <cellStyle name="40% - 강조색4 6 3 2 5 2" xfId="34357" xr:uid="{FAE90641-AEA8-4A97-8E16-3E2FB1515688}"/>
    <cellStyle name="40% - 강조색4 6 3 2 6" xfId="23337" xr:uid="{15C10D19-1635-4DC6-91A0-2464B6E6D84C}"/>
    <cellStyle name="40% - 강조색4 6 3 2 7" xfId="49494" xr:uid="{384F9D84-6668-4B55-B97C-525916C7CAF8}"/>
    <cellStyle name="40% - 강조색4 6 3 3" xfId="1930" xr:uid="{BC1F516C-88EF-42AF-835F-3BBBC7F0A7DF}"/>
    <cellStyle name="40% - 강조색4 6 3 3 2" xfId="4706" xr:uid="{71ACDF2C-ED0A-410B-8CCF-A5FF3395B9CB}"/>
    <cellStyle name="40% - 강조색4 6 3 3 2 2" xfId="10232" xr:uid="{7149F1DE-9EA2-4058-8D1C-C9A81937CF23}"/>
    <cellStyle name="40% - 강조색4 6 3 3 2 2 2" xfId="21261" xr:uid="{0952523D-9469-4525-8B2B-EBE9305F6D9D}"/>
    <cellStyle name="40% - 강조색4 6 3 3 2 2 2 2" xfId="43310" xr:uid="{A8C2814A-427D-4AB1-A293-F26B71F7EB09}"/>
    <cellStyle name="40% - 강조색4 6 3 3 2 2 3" xfId="32290" xr:uid="{DD197B17-EE6F-4F7B-BF91-59696707E016}"/>
    <cellStyle name="40% - 강조색4 6 3 3 2 3" xfId="15751" xr:uid="{06EB194E-5158-4E47-9B6A-8A564C0C9685}"/>
    <cellStyle name="40% - 강조색4 6 3 3 2 3 2" xfId="37800" xr:uid="{E154BE8C-B0BF-46A4-B42C-CA33CF9C1133}"/>
    <cellStyle name="40% - 강조색4 6 3 3 2 4" xfId="26780" xr:uid="{EC2FF265-62E0-47FC-AD4A-E0F10CD96935}"/>
    <cellStyle name="40% - 강조색4 6 3 3 2 5" xfId="52938" xr:uid="{36C3094B-F49E-4F13-8A43-047171500CDC}"/>
    <cellStyle name="40% - 강조색4 6 3 3 3" xfId="7477" xr:uid="{F1B1EBF4-1C35-4C24-8F68-F7813ADEB234}"/>
    <cellStyle name="40% - 강조색4 6 3 3 3 2" xfId="18506" xr:uid="{6D2DEAB5-86D9-4E14-B3F5-B33D442F5756}"/>
    <cellStyle name="40% - 강조색4 6 3 3 3 2 2" xfId="40555" xr:uid="{55E538C7-61EE-45C6-A693-678DFA1652AF}"/>
    <cellStyle name="40% - 강조색4 6 3 3 3 3" xfId="29535" xr:uid="{FB9BD2F4-DB03-44D3-B7B9-22B4E3622B2F}"/>
    <cellStyle name="40% - 강조색4 6 3 3 4" xfId="12996" xr:uid="{79AA3103-038D-41F1-B237-3D9E3AA3F81E}"/>
    <cellStyle name="40% - 강조색4 6 3 3 4 2" xfId="35045" xr:uid="{C786D529-C82F-4D5D-93D2-562E202978F4}"/>
    <cellStyle name="40% - 강조색4 6 3 3 5" xfId="24025" xr:uid="{F8AF1486-3F00-46B9-A2A3-0704A086C0ED}"/>
    <cellStyle name="40% - 강조색4 6 3 3 6" xfId="50183" xr:uid="{CFD62D38-24DE-44BD-96BF-088ACF6529A3}"/>
    <cellStyle name="40% - 강조색4 6 3 4" xfId="3330" xr:uid="{1D3BB2C8-B68B-4189-A7C9-D171BB9DB31E}"/>
    <cellStyle name="40% - 강조색4 6 3 4 2" xfId="8856" xr:uid="{6A4C5EA6-6BD7-4C18-908C-A5857DA25C96}"/>
    <cellStyle name="40% - 강조색4 6 3 4 2 2" xfId="19885" xr:uid="{1F5E83D8-151A-4982-87BC-25E2CBB027AE}"/>
    <cellStyle name="40% - 강조색4 6 3 4 2 2 2" xfId="41934" xr:uid="{B20E0884-0F62-4535-B277-EE8C2524CACD}"/>
    <cellStyle name="40% - 강조색4 6 3 4 2 3" xfId="30914" xr:uid="{A4527139-A622-452E-911E-B509ADA90678}"/>
    <cellStyle name="40% - 강조색4 6 3 4 3" xfId="14375" xr:uid="{0F05F16F-EBE4-43E5-A1CE-6BE8D839A4A7}"/>
    <cellStyle name="40% - 강조색4 6 3 4 3 2" xfId="36424" xr:uid="{FF764C43-124B-4C42-A2A1-1F7CD62FEC90}"/>
    <cellStyle name="40% - 강조색4 6 3 4 4" xfId="25404" xr:uid="{F30C6B07-7318-457E-A23D-5CE051428BAC}"/>
    <cellStyle name="40% - 강조색4 6 3 4 5" xfId="51562" xr:uid="{15DFCD50-12AC-41BB-B01A-982B6E993F05}"/>
    <cellStyle name="40% - 강조색4 6 3 5" xfId="6101" xr:uid="{88A6E236-789C-43EB-BD16-A8738864861A}"/>
    <cellStyle name="40% - 강조색4 6 3 5 2" xfId="17130" xr:uid="{664425C8-8010-4792-ACF6-BD988C489714}"/>
    <cellStyle name="40% - 강조색4 6 3 5 2 2" xfId="39179" xr:uid="{5DD06990-2A83-46FB-A6AD-542E23A78ADD}"/>
    <cellStyle name="40% - 강조색4 6 3 5 3" xfId="28159" xr:uid="{FFFBEDF3-0C28-4667-AE22-911291D97B63}"/>
    <cellStyle name="40% - 강조색4 6 3 5 4" xfId="54315" xr:uid="{C67CE896-43DA-4DE0-A250-392B67657F26}"/>
    <cellStyle name="40% - 강조색4 6 3 6" xfId="11620" xr:uid="{5935C6E2-B9DF-46CA-89B6-B10C831D126F}"/>
    <cellStyle name="40% - 강조색4 6 3 6 2" xfId="33669" xr:uid="{C89220B5-5786-4D1E-9AA0-8350BC851937}"/>
    <cellStyle name="40% - 강조색4 6 3 7" xfId="22649" xr:uid="{EAE259BE-29DB-4532-91B8-3E0F549B121D}"/>
    <cellStyle name="40% - 강조색4 6 3 8" xfId="48806" xr:uid="{0C544B56-E2D6-4E61-853D-E4015136C846}"/>
    <cellStyle name="40% - 강조색4 6 4" xfId="882" xr:uid="{D05C20CC-72EA-49BC-8B1D-764D10313967}"/>
    <cellStyle name="40% - 강조색4 6 4 2" xfId="2276" xr:uid="{CE5B01AF-3CC4-412F-8EBC-5990B9889A33}"/>
    <cellStyle name="40% - 강조색4 6 4 2 2" xfId="5052" xr:uid="{7A0D9CEE-B62E-44E1-9992-218FE03A5CFD}"/>
    <cellStyle name="40% - 강조색4 6 4 2 2 2" xfId="10578" xr:uid="{4E5675AD-C881-439C-8871-5116AF021465}"/>
    <cellStyle name="40% - 강조색4 6 4 2 2 2 2" xfId="21607" xr:uid="{1B46C2BE-3A0E-462A-A349-0FBE63194E74}"/>
    <cellStyle name="40% - 강조색4 6 4 2 2 2 2 2" xfId="43656" xr:uid="{0AED1457-32A6-42E4-87E0-1290125FE5AA}"/>
    <cellStyle name="40% - 강조색4 6 4 2 2 2 3" xfId="32636" xr:uid="{4EB85156-0C1C-4A33-8A39-89843A03878D}"/>
    <cellStyle name="40% - 강조색4 6 4 2 2 3" xfId="16097" xr:uid="{01BB4D98-F4B1-4F7C-AEE8-4A9707262068}"/>
    <cellStyle name="40% - 강조색4 6 4 2 2 3 2" xfId="38146" xr:uid="{12F9F9E4-66E4-4034-ADF6-1F8BAD7AACEB}"/>
    <cellStyle name="40% - 강조색4 6 4 2 2 4" xfId="27126" xr:uid="{F523FBC2-4AED-44ED-B841-068FEC6BA333}"/>
    <cellStyle name="40% - 강조색4 6 4 2 2 5" xfId="53284" xr:uid="{DC5CC11D-73D1-4508-A98C-55BDB67B76D6}"/>
    <cellStyle name="40% - 강조색4 6 4 2 3" xfId="7823" xr:uid="{280A462F-9FEF-4EE3-A006-9DEBCA5B3217}"/>
    <cellStyle name="40% - 강조색4 6 4 2 3 2" xfId="18852" xr:uid="{3D73B6B1-8E98-496A-9BAD-8FE537D545E8}"/>
    <cellStyle name="40% - 강조색4 6 4 2 3 2 2" xfId="40901" xr:uid="{B0FFAC3D-20A2-4B82-8EA6-2DBEE9063EAC}"/>
    <cellStyle name="40% - 강조색4 6 4 2 3 3" xfId="29881" xr:uid="{E0B87CAA-8A2A-442A-A26E-2A2697490364}"/>
    <cellStyle name="40% - 강조색4 6 4 2 4" xfId="13342" xr:uid="{7B83EF50-A78F-44E3-B6DF-ABB1E2060C6B}"/>
    <cellStyle name="40% - 강조색4 6 4 2 4 2" xfId="35391" xr:uid="{DA5E3F2E-14B5-408F-B11E-3AF814EB115E}"/>
    <cellStyle name="40% - 강조색4 6 4 2 5" xfId="24371" xr:uid="{236A5774-3F42-430D-A156-FE6A3FB4BF29}"/>
    <cellStyle name="40% - 강조색4 6 4 2 6" xfId="50529" xr:uid="{C33B7B10-1A1C-4E51-AC32-F97D3F49D8B2}"/>
    <cellStyle name="40% - 강조색4 6 4 3" xfId="3676" xr:uid="{12D4774D-E8A9-494A-BD3D-26EA28352903}"/>
    <cellStyle name="40% - 강조색4 6 4 3 2" xfId="9202" xr:uid="{C7178225-EDE8-45EE-A3CF-25FAB535C5A0}"/>
    <cellStyle name="40% - 강조색4 6 4 3 2 2" xfId="20231" xr:uid="{0064CD3C-F92E-4E38-90F4-54B21754BE0B}"/>
    <cellStyle name="40% - 강조색4 6 4 3 2 2 2" xfId="42280" xr:uid="{202CB699-EB13-41C5-A472-84CF4ADBAAF9}"/>
    <cellStyle name="40% - 강조색4 6 4 3 2 3" xfId="31260" xr:uid="{C1E2C69C-E72A-463D-A4FC-6E7AB5FA1A01}"/>
    <cellStyle name="40% - 강조색4 6 4 3 3" xfId="14721" xr:uid="{C07FA7D6-1A62-4A4C-A56F-56FAA09B7BB4}"/>
    <cellStyle name="40% - 강조색4 6 4 3 3 2" xfId="36770" xr:uid="{414551D1-2419-4106-A438-89A67B53A302}"/>
    <cellStyle name="40% - 강조색4 6 4 3 4" xfId="25750" xr:uid="{65B74517-4F78-4C12-B62C-9698153AF306}"/>
    <cellStyle name="40% - 강조색4 6 4 3 5" xfId="51908" xr:uid="{9E76B4BC-81D4-4B75-8553-B1A0020640A6}"/>
    <cellStyle name="40% - 강조색4 6 4 4" xfId="6447" xr:uid="{361776C6-CF11-40B9-BD8A-85A208C170F1}"/>
    <cellStyle name="40% - 강조색4 6 4 4 2" xfId="17476" xr:uid="{57C98876-6B54-4770-B2CD-34F53B6016D8}"/>
    <cellStyle name="40% - 강조색4 6 4 4 2 2" xfId="39525" xr:uid="{C476F1DF-3F9C-4BCD-A911-D43FD7755851}"/>
    <cellStyle name="40% - 강조색4 6 4 4 3" xfId="28505" xr:uid="{B66F6B9C-1152-43AA-8419-EBFDBD94C39D}"/>
    <cellStyle name="40% - 강조색4 6 4 4 4" xfId="54661" xr:uid="{0C30B371-2E76-42FD-82C1-728FBD07491D}"/>
    <cellStyle name="40% - 강조색4 6 4 5" xfId="11966" xr:uid="{14F4632D-A9F8-4B76-9B99-F09CAA02CA5F}"/>
    <cellStyle name="40% - 강조색4 6 4 5 2" xfId="34015" xr:uid="{EAEEF6AD-035F-49C0-B98C-DDEFBE15F8CD}"/>
    <cellStyle name="40% - 강조색4 6 4 6" xfId="22995" xr:uid="{97FFF251-950F-496D-9942-031129F5E877}"/>
    <cellStyle name="40% - 강조색4 6 4 7" xfId="49152" xr:uid="{3D70AD4A-D7C2-4350-9EC7-FD44990F4F1F}"/>
    <cellStyle name="40% - 강조색4 6 5" xfId="1588" xr:uid="{88F3A6D5-7BA0-46EF-9BDD-CBBEC20BC78D}"/>
    <cellStyle name="40% - 강조색4 6 5 2" xfId="4364" xr:uid="{8D8D9DAE-8D9F-44D4-BFD8-C8FD7E9D3759}"/>
    <cellStyle name="40% - 강조색4 6 5 2 2" xfId="9890" xr:uid="{DBF07660-5F73-431D-BD45-E9305087EE72}"/>
    <cellStyle name="40% - 강조색4 6 5 2 2 2" xfId="20919" xr:uid="{B7DF641E-D8FE-4BE7-A4B8-076A6612D74A}"/>
    <cellStyle name="40% - 강조색4 6 5 2 2 2 2" xfId="42968" xr:uid="{847A5BD8-FB21-403A-A983-EEC14F001397}"/>
    <cellStyle name="40% - 강조색4 6 5 2 2 3" xfId="31948" xr:uid="{40D0DC06-0AD1-4CA8-A3CC-E52AFD21237E}"/>
    <cellStyle name="40% - 강조색4 6 5 2 3" xfId="15409" xr:uid="{0EB72E1F-9F21-4B67-AF0E-91A6B9B21566}"/>
    <cellStyle name="40% - 강조색4 6 5 2 3 2" xfId="37458" xr:uid="{2B32DEF6-ED15-45FE-973F-9630B01B11AE}"/>
    <cellStyle name="40% - 강조색4 6 5 2 4" xfId="26438" xr:uid="{B33133D5-2A00-46D3-BDB9-3372C67A1580}"/>
    <cellStyle name="40% - 강조색4 6 5 2 5" xfId="52596" xr:uid="{1AB81CCE-CB51-429B-AB64-166DB0BF0CB5}"/>
    <cellStyle name="40% - 강조색4 6 5 3" xfId="7135" xr:uid="{A2469A4A-F9C0-4825-8B73-0589D2E2CA76}"/>
    <cellStyle name="40% - 강조색4 6 5 3 2" xfId="18164" xr:uid="{A9888D71-5A79-41AD-B146-E0BC8D7B0777}"/>
    <cellStyle name="40% - 강조색4 6 5 3 2 2" xfId="40213" xr:uid="{9153DEE9-DDCF-4789-86E4-F0D3FFB7A80D}"/>
    <cellStyle name="40% - 강조색4 6 5 3 3" xfId="29193" xr:uid="{E921D064-DFD0-400B-AE55-9A58EA01E6BA}"/>
    <cellStyle name="40% - 강조색4 6 5 4" xfId="12654" xr:uid="{185E61AF-CB7C-4C3A-8FE7-93DC84776586}"/>
    <cellStyle name="40% - 강조색4 6 5 4 2" xfId="34703" xr:uid="{2FA0D264-C88C-4690-A3B8-3225EF5C7E00}"/>
    <cellStyle name="40% - 강조색4 6 5 5" xfId="23683" xr:uid="{356974B1-6BE6-4FF2-B82D-1DC29A261CC0}"/>
    <cellStyle name="40% - 강조색4 6 5 6" xfId="49841" xr:uid="{1F1DBC21-9531-4E0B-8610-54A62679F707}"/>
    <cellStyle name="40% - 강조색4 6 6" xfId="2988" xr:uid="{67E3DDF8-4EC9-4A96-BF58-BCBEFEC9B970}"/>
    <cellStyle name="40% - 강조색4 6 6 2" xfId="8514" xr:uid="{B930773D-C829-4CC2-B026-D238FCADB7BE}"/>
    <cellStyle name="40% - 강조색4 6 6 2 2" xfId="19543" xr:uid="{AC814E1A-7337-4151-8E19-F5F451534636}"/>
    <cellStyle name="40% - 강조색4 6 6 2 2 2" xfId="41592" xr:uid="{C283A93B-8125-419F-AA84-2D9935FDCBB0}"/>
    <cellStyle name="40% - 강조색4 6 6 2 3" xfId="30572" xr:uid="{946AB8BB-3793-4431-A23D-DC0D6D88B87B}"/>
    <cellStyle name="40% - 강조색4 6 6 3" xfId="14033" xr:uid="{6CC4063E-DFD0-402B-92EC-986AF9DC8273}"/>
    <cellStyle name="40% - 강조색4 6 6 3 2" xfId="36082" xr:uid="{AF602024-D7E8-42BB-BB2E-328EFF116743}"/>
    <cellStyle name="40% - 강조색4 6 6 4" xfId="25062" xr:uid="{5A9DBE25-305A-40FA-9DC8-3AC5424365A3}"/>
    <cellStyle name="40% - 강조색4 6 6 5" xfId="51220" xr:uid="{5C068EC2-804D-4A0A-8127-4DF518968FAC}"/>
    <cellStyle name="40% - 강조색4 6 7" xfId="5759" xr:uid="{F5E29810-4C76-49AA-A736-B8484393AA2E}"/>
    <cellStyle name="40% - 강조색4 6 7 2" xfId="16788" xr:uid="{EB80E3A1-433B-4034-A6D4-A5643A2C00FF}"/>
    <cellStyle name="40% - 강조색4 6 7 2 2" xfId="38837" xr:uid="{F216D29D-F9B8-4E0B-8055-96B434F7F9B0}"/>
    <cellStyle name="40% - 강조색4 6 7 3" xfId="27817" xr:uid="{E61C3A7F-2263-48EB-8107-9393A261D154}"/>
    <cellStyle name="40% - 강조색4 6 7 4" xfId="53974" xr:uid="{8CC9DC8D-9970-48A4-831E-AA23C81D2F70}"/>
    <cellStyle name="40% - 강조색4 6 8" xfId="11278" xr:uid="{B7121C89-6C99-4A9C-B87D-EEFF15D89A23}"/>
    <cellStyle name="40% - 강조색4 6 8 2" xfId="33327" xr:uid="{6A73F8A1-7AC7-433F-9AA2-6A52B2F0F47A}"/>
    <cellStyle name="40% - 강조색4 6 9" xfId="22307" xr:uid="{2FA07296-40B5-4C4B-880C-40E787A25105}"/>
    <cellStyle name="40% - 강조색4 7" xfId="140" xr:uid="{00000000-0005-0000-0000-0000CA010000}"/>
    <cellStyle name="40% - 강조색4 7 10" xfId="48478" xr:uid="{5E893D6D-AFB7-47CE-B6E7-C963EC0A1A7A}"/>
    <cellStyle name="40% - 강조색4 7 2" xfId="269" xr:uid="{00000000-0005-0000-0000-0000CB010000}"/>
    <cellStyle name="40% - 강조색4 7 2 2" xfId="629" xr:uid="{00000000-0005-0000-0000-0000CC010000}"/>
    <cellStyle name="40% - 강조색4 7 2 2 2" xfId="1366" xr:uid="{E74DADD8-0857-4AFA-BB29-6C4FF3EEDE6A}"/>
    <cellStyle name="40% - 강조색4 7 2 2 2 2" xfId="2760" xr:uid="{93FB5A46-F78C-4356-81CA-F98025BDCE27}"/>
    <cellStyle name="40% - 강조색4 7 2 2 2 2 2" xfId="5536" xr:uid="{E1695476-FDEE-45C8-8C91-03CEC8DEBAC3}"/>
    <cellStyle name="40% - 강조색4 7 2 2 2 2 2 2" xfId="11062" xr:uid="{0349D7E7-BB79-42DD-95B5-EAFA13398816}"/>
    <cellStyle name="40% - 강조색4 7 2 2 2 2 2 2 2" xfId="22091" xr:uid="{6B8B9FD5-5F78-420F-BF72-EAFC7E334CAF}"/>
    <cellStyle name="40% - 강조색4 7 2 2 2 2 2 2 2 2" xfId="44140" xr:uid="{7AC90608-958D-4838-9274-EA142E1C370B}"/>
    <cellStyle name="40% - 강조색4 7 2 2 2 2 2 2 3" xfId="33120" xr:uid="{DE977302-456D-4DD7-BF61-E43BF4E7A4FA}"/>
    <cellStyle name="40% - 강조색4 7 2 2 2 2 2 3" xfId="16581" xr:uid="{4E1EC6BD-22F6-49EA-8FCD-325A86E51FF5}"/>
    <cellStyle name="40% - 강조색4 7 2 2 2 2 2 3 2" xfId="38630" xr:uid="{16716543-A997-4B9B-971D-34665AEE582A}"/>
    <cellStyle name="40% - 강조색4 7 2 2 2 2 2 4" xfId="27610" xr:uid="{4B69D851-EB31-4FDF-BAD1-E942B62284C3}"/>
    <cellStyle name="40% - 강조색4 7 2 2 2 2 2 5" xfId="53768" xr:uid="{C72DC74A-9644-4D00-BCAC-C7DFECC32E05}"/>
    <cellStyle name="40% - 강조색4 7 2 2 2 2 3" xfId="8307" xr:uid="{604617CD-6EE9-49C0-99A1-38E7D891A27D}"/>
    <cellStyle name="40% - 강조색4 7 2 2 2 2 3 2" xfId="19336" xr:uid="{DD90F201-09B6-4ECC-A336-CD8A8B9944F2}"/>
    <cellStyle name="40% - 강조색4 7 2 2 2 2 3 2 2" xfId="41385" xr:uid="{B26B2F3C-29DC-4543-994F-155E7609C06F}"/>
    <cellStyle name="40% - 강조색4 7 2 2 2 2 3 3" xfId="30365" xr:uid="{5DF09022-7C0D-4495-BA67-8044D0A51F81}"/>
    <cellStyle name="40% - 강조색4 7 2 2 2 2 4" xfId="13826" xr:uid="{1CDEC10C-CA5E-41F8-B477-BE51F17B47B4}"/>
    <cellStyle name="40% - 강조색4 7 2 2 2 2 4 2" xfId="35875" xr:uid="{E3FA3701-4D1A-4F66-86D7-660585C026E4}"/>
    <cellStyle name="40% - 강조색4 7 2 2 2 2 5" xfId="24855" xr:uid="{B2E73257-3914-495D-A4D7-19EFAB878613}"/>
    <cellStyle name="40% - 강조색4 7 2 2 2 2 6" xfId="51013" xr:uid="{37DDBAA6-B1DB-48F1-BF12-03C80C213E68}"/>
    <cellStyle name="40% - 강조색4 7 2 2 2 3" xfId="4160" xr:uid="{AD413BE8-EBD6-4800-8623-D12ABB9AD87D}"/>
    <cellStyle name="40% - 강조색4 7 2 2 2 3 2" xfId="9686" xr:uid="{6F80559A-6D78-461E-821F-F764EA4AEAD9}"/>
    <cellStyle name="40% - 강조색4 7 2 2 2 3 2 2" xfId="20715" xr:uid="{5451BBA3-7C4F-4A9D-B918-C38E4E7980A8}"/>
    <cellStyle name="40% - 강조색4 7 2 2 2 3 2 2 2" xfId="42764" xr:uid="{4AEE2E0D-A9CB-41F3-A62B-477DDA70352C}"/>
    <cellStyle name="40% - 강조색4 7 2 2 2 3 2 3" xfId="31744" xr:uid="{4CDE0591-367B-4487-922A-1279F00BE8B0}"/>
    <cellStyle name="40% - 강조색4 7 2 2 2 3 3" xfId="15205" xr:uid="{32DC1182-046B-4352-B0A1-041164199875}"/>
    <cellStyle name="40% - 강조색4 7 2 2 2 3 3 2" xfId="37254" xr:uid="{D5CAB274-BB7C-410F-AE72-D93DF4FD842B}"/>
    <cellStyle name="40% - 강조색4 7 2 2 2 3 4" xfId="26234" xr:uid="{4255CF9F-CD4F-4432-8EF6-ED1886A420E6}"/>
    <cellStyle name="40% - 강조색4 7 2 2 2 3 5" xfId="52392" xr:uid="{0C1E5309-A512-4B18-9EBB-886E67B42095}"/>
    <cellStyle name="40% - 강조색4 7 2 2 2 4" xfId="6931" xr:uid="{BE704D4A-DF8A-43AB-9013-9807128FD617}"/>
    <cellStyle name="40% - 강조색4 7 2 2 2 4 2" xfId="17960" xr:uid="{95BA3757-F994-4C2A-BDF7-5D5D8D676026}"/>
    <cellStyle name="40% - 강조색4 7 2 2 2 4 2 2" xfId="40009" xr:uid="{81779D4E-B6F4-4FE5-BF1C-915FB33B038E}"/>
    <cellStyle name="40% - 강조색4 7 2 2 2 4 3" xfId="28989" xr:uid="{193243A1-E3D9-4AA1-B1AE-F0BC500D1FB7}"/>
    <cellStyle name="40% - 강조색4 7 2 2 2 4 4" xfId="55145" xr:uid="{E0116B08-4614-493F-986D-CA49205402D9}"/>
    <cellStyle name="40% - 강조색4 7 2 2 2 5" xfId="12450" xr:uid="{38BFCFB1-5403-4B50-A68D-E789F4573BEE}"/>
    <cellStyle name="40% - 강조색4 7 2 2 2 5 2" xfId="34499" xr:uid="{D1C6FB3C-D887-4D0D-AA1E-BE78C54F8831}"/>
    <cellStyle name="40% - 강조색4 7 2 2 2 6" xfId="23479" xr:uid="{81980634-D9CC-40A0-B58B-683252E3513A}"/>
    <cellStyle name="40% - 강조색4 7 2 2 2 7" xfId="49636" xr:uid="{3B943DB2-49EB-4B64-8E4B-0891337B54C0}"/>
    <cellStyle name="40% - 강조색4 7 2 2 3" xfId="2072" xr:uid="{43857268-5E9A-4E31-8EB2-FAE3448EB084}"/>
    <cellStyle name="40% - 강조색4 7 2 2 3 2" xfId="4848" xr:uid="{B4F37850-4ACB-45EC-A674-27322F576FCD}"/>
    <cellStyle name="40% - 강조색4 7 2 2 3 2 2" xfId="10374" xr:uid="{2FF180A4-9B80-4057-AD9C-AB3BD0858B1D}"/>
    <cellStyle name="40% - 강조색4 7 2 2 3 2 2 2" xfId="21403" xr:uid="{88573B2A-B561-44DD-95C2-3B9E511D8611}"/>
    <cellStyle name="40% - 강조색4 7 2 2 3 2 2 2 2" xfId="43452" xr:uid="{42B71FA9-E8F6-44B9-9354-D538A26958B7}"/>
    <cellStyle name="40% - 강조색4 7 2 2 3 2 2 3" xfId="32432" xr:uid="{01D9633B-DFD2-492F-A6E6-F6CDA4BA55A2}"/>
    <cellStyle name="40% - 강조색4 7 2 2 3 2 3" xfId="15893" xr:uid="{0D8DE343-4BF1-4DCF-A217-9AADEBF3753F}"/>
    <cellStyle name="40% - 강조색4 7 2 2 3 2 3 2" xfId="37942" xr:uid="{C57E8849-785C-46F0-B47E-9BCC3B88EE30}"/>
    <cellStyle name="40% - 강조색4 7 2 2 3 2 4" xfId="26922" xr:uid="{779F2169-CFD8-4786-B1C8-C9C1D67ED69E}"/>
    <cellStyle name="40% - 강조색4 7 2 2 3 2 5" xfId="53080" xr:uid="{DA415B80-75B4-4926-8A95-190BFC578014}"/>
    <cellStyle name="40% - 강조색4 7 2 2 3 3" xfId="7619" xr:uid="{1F89135D-C9FF-4F22-B2B4-96B1AB0C4380}"/>
    <cellStyle name="40% - 강조색4 7 2 2 3 3 2" xfId="18648" xr:uid="{A9834BC8-B00F-4D2F-B384-03C47BBEB831}"/>
    <cellStyle name="40% - 강조색4 7 2 2 3 3 2 2" xfId="40697" xr:uid="{C2492205-B3B9-46E6-B21C-E8A7F18710C9}"/>
    <cellStyle name="40% - 강조색4 7 2 2 3 3 3" xfId="29677" xr:uid="{50339FA0-9748-469C-A685-7D2BB4C49484}"/>
    <cellStyle name="40% - 강조색4 7 2 2 3 4" xfId="13138" xr:uid="{E0A99C3F-E038-4414-ADC6-883BF5DD3C81}"/>
    <cellStyle name="40% - 강조색4 7 2 2 3 4 2" xfId="35187" xr:uid="{7EB9CC9C-CAA7-4AEA-926D-7D9BB64E3028}"/>
    <cellStyle name="40% - 강조색4 7 2 2 3 5" xfId="24167" xr:uid="{CFC74E11-807C-4E17-B8C2-43272B92EFC2}"/>
    <cellStyle name="40% - 강조색4 7 2 2 3 6" xfId="50325" xr:uid="{E6CF3D5A-8A5F-4A49-80D3-8D23E1E108F0}"/>
    <cellStyle name="40% - 강조색4 7 2 2 4" xfId="3472" xr:uid="{1B7C34D6-7024-4599-9355-C2256BEF0529}"/>
    <cellStyle name="40% - 강조색4 7 2 2 4 2" xfId="8998" xr:uid="{BBE20520-0213-4CFA-B96A-48F1E3BBDFCD}"/>
    <cellStyle name="40% - 강조색4 7 2 2 4 2 2" xfId="20027" xr:uid="{833AF86C-5E6C-4F88-A5F9-0916A32DE049}"/>
    <cellStyle name="40% - 강조색4 7 2 2 4 2 2 2" xfId="42076" xr:uid="{01ADE6EA-560D-4CB9-9E43-D86B6464D257}"/>
    <cellStyle name="40% - 강조색4 7 2 2 4 2 3" xfId="31056" xr:uid="{EB6F3222-146C-4B20-ABD8-CE2AF8B42D06}"/>
    <cellStyle name="40% - 강조색4 7 2 2 4 3" xfId="14517" xr:uid="{C87D1382-56DF-4B3A-8AF1-12C0B0C70A10}"/>
    <cellStyle name="40% - 강조색4 7 2 2 4 3 2" xfId="36566" xr:uid="{4629AD5F-0E6A-4668-A521-4E26BA1AD6E3}"/>
    <cellStyle name="40% - 강조색4 7 2 2 4 4" xfId="25546" xr:uid="{5DA4EC18-766F-4F27-A7A8-4EB1F98B86DD}"/>
    <cellStyle name="40% - 강조색4 7 2 2 4 5" xfId="51704" xr:uid="{EA3F1DB2-D2E5-47DD-B458-0DFA3DF1397F}"/>
    <cellStyle name="40% - 강조색4 7 2 2 5" xfId="6243" xr:uid="{81735E40-80B4-4284-AD4B-563454DBAE05}"/>
    <cellStyle name="40% - 강조색4 7 2 2 5 2" xfId="17272" xr:uid="{8C7B10B7-8AEA-460F-B438-731CE2C5B0B5}"/>
    <cellStyle name="40% - 강조색4 7 2 2 5 2 2" xfId="39321" xr:uid="{4E65231F-A516-4825-9DE1-D4AE3A6B3154}"/>
    <cellStyle name="40% - 강조색4 7 2 2 5 3" xfId="28301" xr:uid="{A4ABD43E-37BD-4C59-A477-C37BCCB47EAA}"/>
    <cellStyle name="40% - 강조색4 7 2 2 5 4" xfId="54457" xr:uid="{E70FD6B7-24BC-46CE-8231-5CAFEA22B8BF}"/>
    <cellStyle name="40% - 강조색4 7 2 2 6" xfId="11762" xr:uid="{BE893B97-7B6D-47BE-8488-6F2A057D5009}"/>
    <cellStyle name="40% - 강조색4 7 2 2 6 2" xfId="33811" xr:uid="{D758FB82-9F28-4767-B636-871EC434FCFF}"/>
    <cellStyle name="40% - 강조색4 7 2 2 7" xfId="22791" xr:uid="{0F19D732-2244-42D4-82E3-51050C4AE7C6}"/>
    <cellStyle name="40% - 강조색4 7 2 2 8" xfId="48948" xr:uid="{99C7B39E-140C-4AE0-BB35-BAC9C18FF4AD}"/>
    <cellStyle name="40% - 강조색4 7 2 3" xfId="1024" xr:uid="{E4FC4271-6C1F-4CDB-AF23-DFBD335DF9B3}"/>
    <cellStyle name="40% - 강조색4 7 2 3 2" xfId="2418" xr:uid="{0CDF493D-3048-4F88-B629-98DC1F5CA94D}"/>
    <cellStyle name="40% - 강조색4 7 2 3 2 2" xfId="5194" xr:uid="{061150CC-A023-4927-B9A2-ACD8A0EB4ABD}"/>
    <cellStyle name="40% - 강조색4 7 2 3 2 2 2" xfId="10720" xr:uid="{08AABB68-5C49-458D-8099-73F03F23ABC8}"/>
    <cellStyle name="40% - 강조색4 7 2 3 2 2 2 2" xfId="21749" xr:uid="{3E685918-CBB1-4A66-8A2A-D681233F950F}"/>
    <cellStyle name="40% - 강조색4 7 2 3 2 2 2 2 2" xfId="43798" xr:uid="{219DD7B6-AE4E-420C-95A3-0DE9C5615A7D}"/>
    <cellStyle name="40% - 강조색4 7 2 3 2 2 2 3" xfId="32778" xr:uid="{95D80310-1183-412B-A388-C16BD76F03C0}"/>
    <cellStyle name="40% - 강조색4 7 2 3 2 2 3" xfId="16239" xr:uid="{D3315773-4CC8-4314-9D03-2A79F4E88452}"/>
    <cellStyle name="40% - 강조색4 7 2 3 2 2 3 2" xfId="38288" xr:uid="{937C63AA-FD88-4BE9-8D51-557297467F66}"/>
    <cellStyle name="40% - 강조색4 7 2 3 2 2 4" xfId="27268" xr:uid="{2F69C682-420C-4E37-8558-3006C841D6C3}"/>
    <cellStyle name="40% - 강조색4 7 2 3 2 2 5" xfId="53426" xr:uid="{30D95AC8-BF37-4D03-89FD-1C5D51C9E216}"/>
    <cellStyle name="40% - 강조색4 7 2 3 2 3" xfId="7965" xr:uid="{240645A0-333A-4FEA-A862-F6EB0D29D199}"/>
    <cellStyle name="40% - 강조색4 7 2 3 2 3 2" xfId="18994" xr:uid="{80CB7060-F57F-4B5F-81CB-8835C3B042E0}"/>
    <cellStyle name="40% - 강조색4 7 2 3 2 3 2 2" xfId="41043" xr:uid="{7DFDE07D-2348-4E8F-8B34-E4069C87E0F8}"/>
    <cellStyle name="40% - 강조색4 7 2 3 2 3 3" xfId="30023" xr:uid="{F41DF15D-AD47-4885-AA6F-FD56A596D030}"/>
    <cellStyle name="40% - 강조색4 7 2 3 2 4" xfId="13484" xr:uid="{06F0CA48-A7AD-40C0-9E8F-7FFF943491BD}"/>
    <cellStyle name="40% - 강조색4 7 2 3 2 4 2" xfId="35533" xr:uid="{0CBDEAFE-50B8-415E-A3E5-5FD0C54D7D0C}"/>
    <cellStyle name="40% - 강조색4 7 2 3 2 5" xfId="24513" xr:uid="{1BF6BA8F-501E-4D9B-B359-16C32BA93EF8}"/>
    <cellStyle name="40% - 강조색4 7 2 3 2 6" xfId="50671" xr:uid="{CF65D846-D3CA-45A9-AE65-BFDF3BF55F66}"/>
    <cellStyle name="40% - 강조색4 7 2 3 3" xfId="3818" xr:uid="{7AAEBFF3-9F6D-494D-B5DF-CC1783FB2032}"/>
    <cellStyle name="40% - 강조색4 7 2 3 3 2" xfId="9344" xr:uid="{FF9CE837-BF8D-4A13-92D4-E84799B7A459}"/>
    <cellStyle name="40% - 강조색4 7 2 3 3 2 2" xfId="20373" xr:uid="{51949DAC-BC72-495F-96D4-6533A91C0AA9}"/>
    <cellStyle name="40% - 강조색4 7 2 3 3 2 2 2" xfId="42422" xr:uid="{F753D5AB-C2F7-44F8-BE2E-457CEED48796}"/>
    <cellStyle name="40% - 강조색4 7 2 3 3 2 3" xfId="31402" xr:uid="{1E83E744-ADC1-4C51-AD72-CA38B6E01DB2}"/>
    <cellStyle name="40% - 강조색4 7 2 3 3 3" xfId="14863" xr:uid="{84C7775E-1F90-4A58-8671-91D24BB87BC8}"/>
    <cellStyle name="40% - 강조색4 7 2 3 3 3 2" xfId="36912" xr:uid="{39EA7DEA-EC7A-4B63-8F03-54EDD50DDBC3}"/>
    <cellStyle name="40% - 강조색4 7 2 3 3 4" xfId="25892" xr:uid="{B68276F3-6BE1-429A-B764-12A1FF755822}"/>
    <cellStyle name="40% - 강조색4 7 2 3 3 5" xfId="52050" xr:uid="{CB11A9E9-3A22-4562-A059-B7579FDA1BA9}"/>
    <cellStyle name="40% - 강조색4 7 2 3 4" xfId="6589" xr:uid="{C3D6EEDF-FCC4-4D82-A9D2-FF6342284836}"/>
    <cellStyle name="40% - 강조색4 7 2 3 4 2" xfId="17618" xr:uid="{D10924BB-0C4E-4283-AF8E-9A6F0187BB25}"/>
    <cellStyle name="40% - 강조색4 7 2 3 4 2 2" xfId="39667" xr:uid="{793BFA8F-C855-47D1-8473-F435C14914C2}"/>
    <cellStyle name="40% - 강조색4 7 2 3 4 3" xfId="28647" xr:uid="{07B56904-F491-49E0-8CBA-3F67EAE18E50}"/>
    <cellStyle name="40% - 강조색4 7 2 3 4 4" xfId="54803" xr:uid="{6911FA1C-6B1E-40E4-BD81-44047E8E1FD6}"/>
    <cellStyle name="40% - 강조색4 7 2 3 5" xfId="12108" xr:uid="{D1985144-26C2-4CD3-B380-F45B0C65C25E}"/>
    <cellStyle name="40% - 강조색4 7 2 3 5 2" xfId="34157" xr:uid="{E2095A22-1CB7-4233-9B26-1AC5D98750C1}"/>
    <cellStyle name="40% - 강조색4 7 2 3 6" xfId="23137" xr:uid="{46E69FF2-7533-4558-A8E8-5D96C73E9E7C}"/>
    <cellStyle name="40% - 강조색4 7 2 3 7" xfId="49294" xr:uid="{7EC02482-4BAD-448E-8BA3-3164CBA86D39}"/>
    <cellStyle name="40% - 강조색4 7 2 4" xfId="1730" xr:uid="{E90524D6-D3E0-47ED-9C13-336F0BEEEB3F}"/>
    <cellStyle name="40% - 강조색4 7 2 4 2" xfId="4506" xr:uid="{FDE64BD5-9731-4CA3-87D0-778CB6FF03C1}"/>
    <cellStyle name="40% - 강조색4 7 2 4 2 2" xfId="10032" xr:uid="{A587CDF8-6E8E-4CCA-8FFB-A26815760ED7}"/>
    <cellStyle name="40% - 강조색4 7 2 4 2 2 2" xfId="21061" xr:uid="{706A6931-4E39-4470-8CDE-37341589D025}"/>
    <cellStyle name="40% - 강조색4 7 2 4 2 2 2 2" xfId="43110" xr:uid="{9FFEB80C-32E4-447D-BF2D-653BBFD37C5A}"/>
    <cellStyle name="40% - 강조색4 7 2 4 2 2 3" xfId="32090" xr:uid="{8F4A78EC-1D9B-4066-8285-6894605E5065}"/>
    <cellStyle name="40% - 강조색4 7 2 4 2 3" xfId="15551" xr:uid="{D0294D2A-438E-49F1-955F-A4DCEF0032D2}"/>
    <cellStyle name="40% - 강조색4 7 2 4 2 3 2" xfId="37600" xr:uid="{2D876C0E-050E-4457-9567-00D6C927FA16}"/>
    <cellStyle name="40% - 강조색4 7 2 4 2 4" xfId="26580" xr:uid="{D69256AE-C1B8-47D0-8507-E3BAFE53BDBE}"/>
    <cellStyle name="40% - 강조색4 7 2 4 2 5" xfId="52738" xr:uid="{7B5AF7CF-E4C6-4AD2-BFEE-AF2F485765B9}"/>
    <cellStyle name="40% - 강조색4 7 2 4 3" xfId="7277" xr:uid="{2A833E3D-58EB-431A-9084-B0B25B6B28EF}"/>
    <cellStyle name="40% - 강조색4 7 2 4 3 2" xfId="18306" xr:uid="{8F698793-A582-43D2-B3F4-A15290ABCF9E}"/>
    <cellStyle name="40% - 강조색4 7 2 4 3 2 2" xfId="40355" xr:uid="{A5CBD5A9-C385-4859-BF2E-6D9F9F57FE54}"/>
    <cellStyle name="40% - 강조색4 7 2 4 3 3" xfId="29335" xr:uid="{1985BA0E-37DC-4EA1-B0A4-1314E29BC6B3}"/>
    <cellStyle name="40% - 강조색4 7 2 4 4" xfId="12796" xr:uid="{EE8CA9E9-DD8C-4F6F-B342-A4E9179736F7}"/>
    <cellStyle name="40% - 강조색4 7 2 4 4 2" xfId="34845" xr:uid="{64B806CC-617A-4ECB-9EE3-76E40FE868A0}"/>
    <cellStyle name="40% - 강조색4 7 2 4 5" xfId="23825" xr:uid="{322B9C31-3835-48D3-942D-0EC221F4D0A8}"/>
    <cellStyle name="40% - 강조색4 7 2 4 6" xfId="49983" xr:uid="{05191226-187A-4824-AC09-AE6733E8978C}"/>
    <cellStyle name="40% - 강조색4 7 2 5" xfId="3130" xr:uid="{6E72A5FD-83CD-4196-B01A-6BEF2ACAB091}"/>
    <cellStyle name="40% - 강조색4 7 2 5 2" xfId="8656" xr:uid="{88E9F312-F686-4226-8E3C-0BF3254E5A51}"/>
    <cellStyle name="40% - 강조색4 7 2 5 2 2" xfId="19685" xr:uid="{4CF694B9-D6F8-43E4-ADFB-1A7BC90B8931}"/>
    <cellStyle name="40% - 강조색4 7 2 5 2 2 2" xfId="41734" xr:uid="{E311022F-51E7-415D-A535-FF5FF2A2C3E2}"/>
    <cellStyle name="40% - 강조색4 7 2 5 2 3" xfId="30714" xr:uid="{2D5354F1-D032-4760-92D4-253099D1B965}"/>
    <cellStyle name="40% - 강조색4 7 2 5 3" xfId="14175" xr:uid="{BC929D6F-9808-4F64-9503-7E34B9FA96E9}"/>
    <cellStyle name="40% - 강조색4 7 2 5 3 2" xfId="36224" xr:uid="{E6773C5A-BD46-4AF7-AED5-AD5D82B2796E}"/>
    <cellStyle name="40% - 강조색4 7 2 5 4" xfId="25204" xr:uid="{8EA6841D-B13C-4A70-ACBA-9E03F8BEE633}"/>
    <cellStyle name="40% - 강조색4 7 2 5 5" xfId="51362" xr:uid="{938D9A40-9C37-45D7-AE90-0F8BB74BBEB8}"/>
    <cellStyle name="40% - 강조색4 7 2 6" xfId="5901" xr:uid="{C808EC9B-DF7F-478A-8A80-478FB343333E}"/>
    <cellStyle name="40% - 강조색4 7 2 6 2" xfId="16930" xr:uid="{54DF22FB-5F26-445A-AD24-5DADF11A5B8A}"/>
    <cellStyle name="40% - 강조색4 7 2 6 2 2" xfId="38979" xr:uid="{1CB16683-34EE-4123-9113-0A363D41C24C}"/>
    <cellStyle name="40% - 강조색4 7 2 6 3" xfId="27959" xr:uid="{D64DC1F1-F90D-48EE-BA07-B50DE08DC608}"/>
    <cellStyle name="40% - 강조색4 7 2 6 4" xfId="54116" xr:uid="{0A43656E-1B4E-49F4-B613-38EC8FE1B4D1}"/>
    <cellStyle name="40% - 강조색4 7 2 7" xfId="11420" xr:uid="{EFFA4A01-8E65-4DF5-98A1-9E028C46E0E9}"/>
    <cellStyle name="40% - 강조색4 7 2 7 2" xfId="33469" xr:uid="{9EE066C0-FA49-4416-8581-F22C4D6D191F}"/>
    <cellStyle name="40% - 강조색4 7 2 8" xfId="22449" xr:uid="{82B4ACFB-FD03-49B3-8932-9A0ED164458C}"/>
    <cellStyle name="40% - 강조색4 7 2 9" xfId="48607" xr:uid="{AE103284-39B8-4CC3-86DB-14F28159143B}"/>
    <cellStyle name="40% - 강조색4 7 3" xfId="500" xr:uid="{00000000-0005-0000-0000-0000CD010000}"/>
    <cellStyle name="40% - 강조색4 7 3 2" xfId="1237" xr:uid="{5CF9DED4-9BFB-4198-BF1F-23ABD7F8EBD3}"/>
    <cellStyle name="40% - 강조색4 7 3 2 2" xfId="2631" xr:uid="{63BC1B2D-C70A-4E85-AB92-C983AAF0CDC6}"/>
    <cellStyle name="40% - 강조색4 7 3 2 2 2" xfId="5407" xr:uid="{EAF43A63-967C-419C-B820-11A9A387685C}"/>
    <cellStyle name="40% - 강조색4 7 3 2 2 2 2" xfId="10933" xr:uid="{72511625-8E30-4FBF-85C8-1A7C6548E184}"/>
    <cellStyle name="40% - 강조색4 7 3 2 2 2 2 2" xfId="21962" xr:uid="{154B21AD-06D9-40C6-8CFE-9FEAF0E870ED}"/>
    <cellStyle name="40% - 강조색4 7 3 2 2 2 2 2 2" xfId="44011" xr:uid="{CAB2B639-F004-4529-BC69-E74FA3FA5721}"/>
    <cellStyle name="40% - 강조색4 7 3 2 2 2 2 3" xfId="32991" xr:uid="{BB625CAE-E366-4CDE-82D2-4A2EE1E41C12}"/>
    <cellStyle name="40% - 강조색4 7 3 2 2 2 3" xfId="16452" xr:uid="{0604CA7F-B3CC-4B8B-8857-7AFF588775A1}"/>
    <cellStyle name="40% - 강조색4 7 3 2 2 2 3 2" xfId="38501" xr:uid="{AB09FD3B-FB63-43E7-B128-C9E292D048E7}"/>
    <cellStyle name="40% - 강조색4 7 3 2 2 2 4" xfId="27481" xr:uid="{0D0C7FC9-39B6-4321-8575-A79757D45D21}"/>
    <cellStyle name="40% - 강조색4 7 3 2 2 2 5" xfId="53639" xr:uid="{73DE9728-2ACF-40B9-AA10-1A3D1B4C0078}"/>
    <cellStyle name="40% - 강조색4 7 3 2 2 3" xfId="8178" xr:uid="{0D69857C-B3E0-4241-90C0-9EED2EABC609}"/>
    <cellStyle name="40% - 강조색4 7 3 2 2 3 2" xfId="19207" xr:uid="{1245161A-9CEB-4F03-89B6-68F50E0E4503}"/>
    <cellStyle name="40% - 강조색4 7 3 2 2 3 2 2" xfId="41256" xr:uid="{8B7F6537-6E09-497E-AAD3-EAA63E60131C}"/>
    <cellStyle name="40% - 강조색4 7 3 2 2 3 3" xfId="30236" xr:uid="{05E08CFE-82C6-4788-8548-A74E727C0932}"/>
    <cellStyle name="40% - 강조색4 7 3 2 2 4" xfId="13697" xr:uid="{AD0849BB-E312-4199-8B5B-0D19E4E565F8}"/>
    <cellStyle name="40% - 강조색4 7 3 2 2 4 2" xfId="35746" xr:uid="{0D8C59E7-1C1A-4783-9691-4735969DD792}"/>
    <cellStyle name="40% - 강조색4 7 3 2 2 5" xfId="24726" xr:uid="{E5A98074-2A70-4646-AF6F-D8276A7E47E1}"/>
    <cellStyle name="40% - 강조색4 7 3 2 2 6" xfId="50884" xr:uid="{64C81498-CB0E-49E5-B65E-678D6C25D2AF}"/>
    <cellStyle name="40% - 강조색4 7 3 2 3" xfId="4031" xr:uid="{05E4718E-BB00-49B2-A8DB-8223D9F8E3C8}"/>
    <cellStyle name="40% - 강조색4 7 3 2 3 2" xfId="9557" xr:uid="{A023BB1D-1852-4D49-B1D2-CAF025DD2BB7}"/>
    <cellStyle name="40% - 강조색4 7 3 2 3 2 2" xfId="20586" xr:uid="{AA523F0E-6A67-4557-9014-A3BEE6292001}"/>
    <cellStyle name="40% - 강조색4 7 3 2 3 2 2 2" xfId="42635" xr:uid="{D8609634-C822-429E-A16E-206B4BE652B5}"/>
    <cellStyle name="40% - 강조색4 7 3 2 3 2 3" xfId="31615" xr:uid="{0814DEC9-E96C-4CC9-B8A3-DB0FCF2727A4}"/>
    <cellStyle name="40% - 강조색4 7 3 2 3 3" xfId="15076" xr:uid="{3A8F68F9-4573-425E-953C-7D335A07C4C4}"/>
    <cellStyle name="40% - 강조색4 7 3 2 3 3 2" xfId="37125" xr:uid="{D6ECC8A3-0005-4E91-ABD3-6E25663FC4E4}"/>
    <cellStyle name="40% - 강조색4 7 3 2 3 4" xfId="26105" xr:uid="{78ED91E5-ED14-4A54-8FA9-0DBB211643F0}"/>
    <cellStyle name="40% - 강조색4 7 3 2 3 5" xfId="52263" xr:uid="{408771A5-2148-4EAD-A07D-1DE745F6F5E0}"/>
    <cellStyle name="40% - 강조색4 7 3 2 4" xfId="6802" xr:uid="{CBF34C8C-F40C-43DC-9463-CA5E2F2E3365}"/>
    <cellStyle name="40% - 강조색4 7 3 2 4 2" xfId="17831" xr:uid="{48B0F15C-1345-4DE6-ABDB-75AA071CD958}"/>
    <cellStyle name="40% - 강조색4 7 3 2 4 2 2" xfId="39880" xr:uid="{CF2D81EA-52A1-43CE-851D-10DD95D9084B}"/>
    <cellStyle name="40% - 강조색4 7 3 2 4 3" xfId="28860" xr:uid="{7F70746D-70A5-4EE4-A4AD-2F698043ADB6}"/>
    <cellStyle name="40% - 강조색4 7 3 2 4 4" xfId="55016" xr:uid="{2C6F4FA0-BEF9-4246-B2FC-261A096FECCA}"/>
    <cellStyle name="40% - 강조색4 7 3 2 5" xfId="12321" xr:uid="{9FDE5A99-1A08-4160-81E9-76D085F5E15B}"/>
    <cellStyle name="40% - 강조색4 7 3 2 5 2" xfId="34370" xr:uid="{F754EB99-F905-4928-8FD7-B954C28647A5}"/>
    <cellStyle name="40% - 강조색4 7 3 2 6" xfId="23350" xr:uid="{EB52D42E-6750-4AE2-89C3-0C481947112D}"/>
    <cellStyle name="40% - 강조색4 7 3 2 7" xfId="49507" xr:uid="{4755E293-30EA-4BB3-BB53-52BC725A0B6B}"/>
    <cellStyle name="40% - 강조색4 7 3 3" xfId="1943" xr:uid="{8A2D203A-C85B-42F3-B2A8-9A37AF03B2B5}"/>
    <cellStyle name="40% - 강조색4 7 3 3 2" xfId="4719" xr:uid="{2EB5C5A2-390F-45DA-845F-321650C380EB}"/>
    <cellStyle name="40% - 강조색4 7 3 3 2 2" xfId="10245" xr:uid="{4A5E908D-339D-4378-951A-B53EB3709554}"/>
    <cellStyle name="40% - 강조색4 7 3 3 2 2 2" xfId="21274" xr:uid="{E4A9F0D3-19A5-4FFB-8E40-765DD642297C}"/>
    <cellStyle name="40% - 강조색4 7 3 3 2 2 2 2" xfId="43323" xr:uid="{1E077715-49B5-4756-8DE6-A7A5A3250C94}"/>
    <cellStyle name="40% - 강조색4 7 3 3 2 2 3" xfId="32303" xr:uid="{DCBDCEC0-01A8-4242-9DA8-1ABBFCA64F64}"/>
    <cellStyle name="40% - 강조색4 7 3 3 2 3" xfId="15764" xr:uid="{4A1FB388-4185-4752-9D4D-48C319C7F3C5}"/>
    <cellStyle name="40% - 강조색4 7 3 3 2 3 2" xfId="37813" xr:uid="{16B78346-202B-4743-8EFA-7885AF760BAC}"/>
    <cellStyle name="40% - 강조색4 7 3 3 2 4" xfId="26793" xr:uid="{92E934A6-37E8-4A2A-9653-EE1F72779C31}"/>
    <cellStyle name="40% - 강조색4 7 3 3 2 5" xfId="52951" xr:uid="{00B18E57-177F-4BFF-851B-81FA1CEA89DD}"/>
    <cellStyle name="40% - 강조색4 7 3 3 3" xfId="7490" xr:uid="{11FE06A2-0737-4259-BAB8-9EB31CD698B0}"/>
    <cellStyle name="40% - 강조색4 7 3 3 3 2" xfId="18519" xr:uid="{40942ED1-1BCE-4BEC-B0C2-974A4553E9A1}"/>
    <cellStyle name="40% - 강조색4 7 3 3 3 2 2" xfId="40568" xr:uid="{A7D8E944-EC8D-437C-8F1F-79708AA3C818}"/>
    <cellStyle name="40% - 강조색4 7 3 3 3 3" xfId="29548" xr:uid="{95B7E5D7-66D6-4FBF-84A9-EEFA7C5119D1}"/>
    <cellStyle name="40% - 강조색4 7 3 3 4" xfId="13009" xr:uid="{F4B067DB-A962-42F7-BC54-A7601ED9AB8C}"/>
    <cellStyle name="40% - 강조색4 7 3 3 4 2" xfId="35058" xr:uid="{298D838A-48D5-480A-866D-CE777981FCC5}"/>
    <cellStyle name="40% - 강조색4 7 3 3 5" xfId="24038" xr:uid="{E0EAB77A-C54B-4EDE-A464-900FA1E67C44}"/>
    <cellStyle name="40% - 강조색4 7 3 3 6" xfId="50196" xr:uid="{99A82B67-F7C3-4E35-9DC1-AAC04A272574}"/>
    <cellStyle name="40% - 강조색4 7 3 4" xfId="3343" xr:uid="{2FFB8603-A49C-4F93-A207-0538280DA849}"/>
    <cellStyle name="40% - 강조색4 7 3 4 2" xfId="8869" xr:uid="{67835C18-44E4-4AB5-B29F-4A34E216E07C}"/>
    <cellStyle name="40% - 강조색4 7 3 4 2 2" xfId="19898" xr:uid="{427A0169-F6BF-4B57-8DDE-C8B2D1B737A9}"/>
    <cellStyle name="40% - 강조색4 7 3 4 2 2 2" xfId="41947" xr:uid="{EC0D74B7-0928-4286-9F01-5AC2D3BC107D}"/>
    <cellStyle name="40% - 강조색4 7 3 4 2 3" xfId="30927" xr:uid="{B2A78D32-D7B2-4516-AE1F-BDA4DE9519ED}"/>
    <cellStyle name="40% - 강조색4 7 3 4 3" xfId="14388" xr:uid="{092CA49E-F8C0-4A89-9157-23F3352D5A87}"/>
    <cellStyle name="40% - 강조색4 7 3 4 3 2" xfId="36437" xr:uid="{EF518510-72BC-487D-B196-5B0A5499F11E}"/>
    <cellStyle name="40% - 강조색4 7 3 4 4" xfId="25417" xr:uid="{32C70F76-7278-4890-AD13-B8D2E09D8FF3}"/>
    <cellStyle name="40% - 강조색4 7 3 4 5" xfId="51575" xr:uid="{688E3FA0-1254-4848-8804-92AC6B4DA854}"/>
    <cellStyle name="40% - 강조색4 7 3 5" xfId="6114" xr:uid="{806D7C5A-63DB-4BCC-9046-DBC1CC35F4D3}"/>
    <cellStyle name="40% - 강조색4 7 3 5 2" xfId="17143" xr:uid="{172A360A-C5F9-49DE-801B-EDB5D8847CE8}"/>
    <cellStyle name="40% - 강조색4 7 3 5 2 2" xfId="39192" xr:uid="{62330805-D836-4AB3-9EBB-0E15F5691F0D}"/>
    <cellStyle name="40% - 강조색4 7 3 5 3" xfId="28172" xr:uid="{828F8668-DB8E-47B6-83AE-D457CD5887FF}"/>
    <cellStyle name="40% - 강조색4 7 3 5 4" xfId="54328" xr:uid="{1ED047B1-F732-4F96-B64C-509505804FDC}"/>
    <cellStyle name="40% - 강조색4 7 3 6" xfId="11633" xr:uid="{C020A7FB-BE36-4655-9A8C-3BDAE72E2D3D}"/>
    <cellStyle name="40% - 강조색4 7 3 6 2" xfId="33682" xr:uid="{DACF45F9-59F3-471C-8443-45CA388E759A}"/>
    <cellStyle name="40% - 강조색4 7 3 7" xfId="22662" xr:uid="{2F8739D5-CBB2-4220-BE6E-FE5A9F7DBD7A}"/>
    <cellStyle name="40% - 강조색4 7 3 8" xfId="48819" xr:uid="{02EAA211-4C94-40F5-9950-FEF9F29A8882}"/>
    <cellStyle name="40% - 강조색4 7 4" xfId="895" xr:uid="{A9F1C24D-E2FB-4E20-9C5C-1AB2BCE27F6E}"/>
    <cellStyle name="40% - 강조색4 7 4 2" xfId="2289" xr:uid="{1AABC519-660C-4071-AA7F-2BA606FBF729}"/>
    <cellStyle name="40% - 강조색4 7 4 2 2" xfId="5065" xr:uid="{9E12AA4F-7A50-40B6-8F43-C338710DC8F1}"/>
    <cellStyle name="40% - 강조색4 7 4 2 2 2" xfId="10591" xr:uid="{061144E6-2873-459A-A04F-36B8C81865DB}"/>
    <cellStyle name="40% - 강조색4 7 4 2 2 2 2" xfId="21620" xr:uid="{03D8AA90-C65A-478F-9CA5-0389641AE1EC}"/>
    <cellStyle name="40% - 강조색4 7 4 2 2 2 2 2" xfId="43669" xr:uid="{8E08FB10-C563-495A-A1B8-FB3E41DA6090}"/>
    <cellStyle name="40% - 강조색4 7 4 2 2 2 3" xfId="32649" xr:uid="{8D3302D1-B7D1-47FD-9167-E1BAFD663285}"/>
    <cellStyle name="40% - 강조색4 7 4 2 2 3" xfId="16110" xr:uid="{8554A60A-3884-400A-AA48-488B32447B8B}"/>
    <cellStyle name="40% - 강조색4 7 4 2 2 3 2" xfId="38159" xr:uid="{DAEC0108-908B-4901-ADED-B1DDF4940C73}"/>
    <cellStyle name="40% - 강조색4 7 4 2 2 4" xfId="27139" xr:uid="{AF264DF5-FBF2-4EFA-9066-AF73ED03D475}"/>
    <cellStyle name="40% - 강조색4 7 4 2 2 5" xfId="53297" xr:uid="{6D7D3F43-8A1A-44AE-AD98-0BF1F49540CA}"/>
    <cellStyle name="40% - 강조색4 7 4 2 3" xfId="7836" xr:uid="{000A014D-BEB2-49E7-BF11-55E68B76F608}"/>
    <cellStyle name="40% - 강조색4 7 4 2 3 2" xfId="18865" xr:uid="{1C33F19C-3B0B-4633-A57F-4A4D41C20CCE}"/>
    <cellStyle name="40% - 강조색4 7 4 2 3 2 2" xfId="40914" xr:uid="{0F91537B-EE92-4A43-99F0-AA0CBE07C815}"/>
    <cellStyle name="40% - 강조색4 7 4 2 3 3" xfId="29894" xr:uid="{A721D755-DCE6-48C1-A75F-F951C419C3B4}"/>
    <cellStyle name="40% - 강조색4 7 4 2 4" xfId="13355" xr:uid="{CE4BB272-9B7B-4E06-A72A-06368CD64736}"/>
    <cellStyle name="40% - 강조색4 7 4 2 4 2" xfId="35404" xr:uid="{F30B5718-02AD-4115-A561-9AD099CCC0D1}"/>
    <cellStyle name="40% - 강조색4 7 4 2 5" xfId="24384" xr:uid="{3EBF4700-2085-4D48-B260-AE9F2C59EA91}"/>
    <cellStyle name="40% - 강조색4 7 4 2 6" xfId="50542" xr:uid="{7AB90B0D-8482-425D-888E-B23144DA650C}"/>
    <cellStyle name="40% - 강조색4 7 4 3" xfId="3689" xr:uid="{4DC8C10B-5569-4CD0-87F0-796541ECFD9E}"/>
    <cellStyle name="40% - 강조색4 7 4 3 2" xfId="9215" xr:uid="{96D66494-E4C3-4EED-BCA0-19B43EEC6F25}"/>
    <cellStyle name="40% - 강조색4 7 4 3 2 2" xfId="20244" xr:uid="{2506D866-0416-4480-A7B9-770C5D62A95D}"/>
    <cellStyle name="40% - 강조색4 7 4 3 2 2 2" xfId="42293" xr:uid="{F894BAC8-3DD4-493A-AA61-DEB5048A61BE}"/>
    <cellStyle name="40% - 강조색4 7 4 3 2 3" xfId="31273" xr:uid="{71B908C7-5A23-4323-AAF4-7ABA2F2E050C}"/>
    <cellStyle name="40% - 강조색4 7 4 3 3" xfId="14734" xr:uid="{F6A0B942-6D9F-43EA-834C-DA9E3669AD42}"/>
    <cellStyle name="40% - 강조색4 7 4 3 3 2" xfId="36783" xr:uid="{0062B5DB-E20A-4798-A741-C15019E4012C}"/>
    <cellStyle name="40% - 강조색4 7 4 3 4" xfId="25763" xr:uid="{EB99BDD7-7FE2-47B6-9B92-F76F40299ED3}"/>
    <cellStyle name="40% - 강조색4 7 4 3 5" xfId="51921" xr:uid="{9A2164BC-05BE-438F-8B87-8990C5EF52AD}"/>
    <cellStyle name="40% - 강조색4 7 4 4" xfId="6460" xr:uid="{E854E0AE-B599-429E-8FDF-E2780E658754}"/>
    <cellStyle name="40% - 강조색4 7 4 4 2" xfId="17489" xr:uid="{B1FF06D3-4172-46AB-A215-C9D014A09AE1}"/>
    <cellStyle name="40% - 강조색4 7 4 4 2 2" xfId="39538" xr:uid="{BFE40E9D-3618-46D3-97FE-56A6104DAD56}"/>
    <cellStyle name="40% - 강조색4 7 4 4 3" xfId="28518" xr:uid="{00CE6447-186A-473F-B013-A4E6A6888886}"/>
    <cellStyle name="40% - 강조색4 7 4 4 4" xfId="54674" xr:uid="{882603F9-5203-416F-9526-43E8BE08D280}"/>
    <cellStyle name="40% - 강조색4 7 4 5" xfId="11979" xr:uid="{B35A78A8-488F-455D-9284-A6FEB361DEE0}"/>
    <cellStyle name="40% - 강조색4 7 4 5 2" xfId="34028" xr:uid="{C709076C-9F0D-4303-9EED-C4CA689B46E7}"/>
    <cellStyle name="40% - 강조색4 7 4 6" xfId="23008" xr:uid="{6274D226-DA4A-4A1C-935F-BAF8111EA257}"/>
    <cellStyle name="40% - 강조색4 7 4 7" xfId="49165" xr:uid="{3220D7F8-B0F7-4B36-839B-8C6744C03107}"/>
    <cellStyle name="40% - 강조색4 7 5" xfId="1601" xr:uid="{B5F31A4A-3C5A-44B4-90B4-176C6748A5D6}"/>
    <cellStyle name="40% - 강조색4 7 5 2" xfId="4377" xr:uid="{E1EC2F65-2F66-4A83-9817-FB8F33980921}"/>
    <cellStyle name="40% - 강조색4 7 5 2 2" xfId="9903" xr:uid="{D1506EAE-6925-45E8-8462-388AAEF6FE43}"/>
    <cellStyle name="40% - 강조색4 7 5 2 2 2" xfId="20932" xr:uid="{0263BF86-FAF7-47CF-B8EC-2766A4DEDE2D}"/>
    <cellStyle name="40% - 강조색4 7 5 2 2 2 2" xfId="42981" xr:uid="{89D3204E-D357-4841-9312-A2CC05B208F1}"/>
    <cellStyle name="40% - 강조색4 7 5 2 2 3" xfId="31961" xr:uid="{350C2B30-CA0D-4E6D-9528-9529C90283A5}"/>
    <cellStyle name="40% - 강조색4 7 5 2 3" xfId="15422" xr:uid="{2A02FEA5-F1BB-4E04-BE1B-6285EC373AC1}"/>
    <cellStyle name="40% - 강조색4 7 5 2 3 2" xfId="37471" xr:uid="{8E73758B-1240-4844-9910-93BD991A20B4}"/>
    <cellStyle name="40% - 강조색4 7 5 2 4" xfId="26451" xr:uid="{6B405734-B1AC-48D8-8EF6-8D4DB0BA41D7}"/>
    <cellStyle name="40% - 강조색4 7 5 2 5" xfId="52609" xr:uid="{FD93800A-634C-409A-9CE0-F7F6A187248D}"/>
    <cellStyle name="40% - 강조색4 7 5 3" xfId="7148" xr:uid="{C6156AB0-67EC-4A42-9B42-D33418A4EBF4}"/>
    <cellStyle name="40% - 강조색4 7 5 3 2" xfId="18177" xr:uid="{F2BBA9CD-C70F-4F21-9B80-B132B930C4D7}"/>
    <cellStyle name="40% - 강조색4 7 5 3 2 2" xfId="40226" xr:uid="{E5ABACB9-9392-4A20-AFBE-7C411BEFD9D5}"/>
    <cellStyle name="40% - 강조색4 7 5 3 3" xfId="29206" xr:uid="{1022ABB6-3008-4CC4-A67E-2E59707AC4B4}"/>
    <cellStyle name="40% - 강조색4 7 5 4" xfId="12667" xr:uid="{8F8A3F46-1065-44C3-92AF-5D8D39DDD0BF}"/>
    <cellStyle name="40% - 강조색4 7 5 4 2" xfId="34716" xr:uid="{79365774-DDC6-4F22-B892-062D3D96060E}"/>
    <cellStyle name="40% - 강조색4 7 5 5" xfId="23696" xr:uid="{542DBDC5-E1F1-4A13-907E-487DAB967AA4}"/>
    <cellStyle name="40% - 강조색4 7 5 6" xfId="49854" xr:uid="{0860B1C8-5C70-469B-883C-E4E8A38E4BA8}"/>
    <cellStyle name="40% - 강조색4 7 6" xfId="3001" xr:uid="{78C171FD-0C0E-469D-85FA-DEC5624F33CD}"/>
    <cellStyle name="40% - 강조색4 7 6 2" xfId="8527" xr:uid="{2FBE7AAD-2550-4F2C-860A-F9DB8D3921F2}"/>
    <cellStyle name="40% - 강조색4 7 6 2 2" xfId="19556" xr:uid="{D5A776D4-3F6E-4CEB-B963-AC08DFF38BF3}"/>
    <cellStyle name="40% - 강조색4 7 6 2 2 2" xfId="41605" xr:uid="{406CAD01-3100-48F5-8535-604C4E38C654}"/>
    <cellStyle name="40% - 강조색4 7 6 2 3" xfId="30585" xr:uid="{5607F02F-7027-484A-A403-7275CF098574}"/>
    <cellStyle name="40% - 강조색4 7 6 3" xfId="14046" xr:uid="{8CE0BB6B-E689-4786-B8C4-00BE3B456300}"/>
    <cellStyle name="40% - 강조색4 7 6 3 2" xfId="36095" xr:uid="{87553945-0636-4A2D-94CC-8BFC37ACF58D}"/>
    <cellStyle name="40% - 강조색4 7 6 4" xfId="25075" xr:uid="{25845AFA-D19D-44B3-BA1B-F9C3295AD19D}"/>
    <cellStyle name="40% - 강조색4 7 6 5" xfId="51233" xr:uid="{0DEFB4E1-5683-47F6-A045-B9A31E3995C0}"/>
    <cellStyle name="40% - 강조색4 7 7" xfId="5772" xr:uid="{3843AA8A-8B2C-4662-ACC3-9A1E7A7789B5}"/>
    <cellStyle name="40% - 강조색4 7 7 2" xfId="16801" xr:uid="{446C228A-E224-4767-903F-ED875EC7F742}"/>
    <cellStyle name="40% - 강조색4 7 7 2 2" xfId="38850" xr:uid="{F29D479F-C91C-4EA3-8977-B9896074F539}"/>
    <cellStyle name="40% - 강조색4 7 7 3" xfId="27830" xr:uid="{8B653C7D-A8A7-4FCA-9225-AEEC7C371F93}"/>
    <cellStyle name="40% - 강조색4 7 7 4" xfId="53987" xr:uid="{1855B5CD-AFA0-4709-B84D-E9BAD439E863}"/>
    <cellStyle name="40% - 강조색4 7 8" xfId="11291" xr:uid="{B3A01935-0801-4312-A7E9-BB04583504F9}"/>
    <cellStyle name="40% - 강조색4 7 8 2" xfId="33340" xr:uid="{59496DA7-5A05-4CF9-B871-028C3B7CADE8}"/>
    <cellStyle name="40% - 강조색4 7 9" xfId="22320" xr:uid="{0E7DF556-FCD2-4A2B-A995-6782760F7FAB}"/>
    <cellStyle name="40% - 강조색4 8" xfId="153" xr:uid="{00000000-0005-0000-0000-0000CE010000}"/>
    <cellStyle name="40% - 강조색4 8 10" xfId="48491" xr:uid="{42EF02BE-A064-469D-9E89-2F395691FE2B}"/>
    <cellStyle name="40% - 강조색4 8 2" xfId="282" xr:uid="{00000000-0005-0000-0000-0000CF010000}"/>
    <cellStyle name="40% - 강조색4 8 2 2" xfId="642" xr:uid="{00000000-0005-0000-0000-0000D0010000}"/>
    <cellStyle name="40% - 강조색4 8 2 2 2" xfId="1379" xr:uid="{9219827D-7B15-46CD-8FC1-AE2AA032CB88}"/>
    <cellStyle name="40% - 강조색4 8 2 2 2 2" xfId="2773" xr:uid="{EE2D3729-5F6D-43BB-9590-D8A734E393BF}"/>
    <cellStyle name="40% - 강조색4 8 2 2 2 2 2" xfId="5549" xr:uid="{9ACBAFDC-6B4B-4656-B629-DB6781A4B2D9}"/>
    <cellStyle name="40% - 강조색4 8 2 2 2 2 2 2" xfId="11075" xr:uid="{E22DFD05-5826-439E-A516-E335CCF372E9}"/>
    <cellStyle name="40% - 강조색4 8 2 2 2 2 2 2 2" xfId="22104" xr:uid="{1C47BCEC-81AA-4CE5-9D97-AB7FEF64B5C0}"/>
    <cellStyle name="40% - 강조색4 8 2 2 2 2 2 2 2 2" xfId="44153" xr:uid="{7971AD52-CA93-4831-9304-408DEFB9E476}"/>
    <cellStyle name="40% - 강조색4 8 2 2 2 2 2 2 3" xfId="33133" xr:uid="{E135F0A9-40F9-4B62-A802-260B01E3B155}"/>
    <cellStyle name="40% - 강조색4 8 2 2 2 2 2 3" xfId="16594" xr:uid="{1C72FCAD-7B9D-4B29-B67A-77480992363F}"/>
    <cellStyle name="40% - 강조색4 8 2 2 2 2 2 3 2" xfId="38643" xr:uid="{8A7C4A0B-7487-4F3E-B179-CFC06AAFA0A0}"/>
    <cellStyle name="40% - 강조색4 8 2 2 2 2 2 4" xfId="27623" xr:uid="{3BC56666-7A74-427D-88EF-F17E7B09F0D5}"/>
    <cellStyle name="40% - 강조색4 8 2 2 2 2 2 5" xfId="53781" xr:uid="{702FF6CE-8CEA-4264-80C5-0D7C59CACC54}"/>
    <cellStyle name="40% - 강조색4 8 2 2 2 2 3" xfId="8320" xr:uid="{50BC3742-E22A-4E45-8491-4F72B9FB7327}"/>
    <cellStyle name="40% - 강조색4 8 2 2 2 2 3 2" xfId="19349" xr:uid="{153E62D1-E99A-4678-AE68-33977010A26A}"/>
    <cellStyle name="40% - 강조색4 8 2 2 2 2 3 2 2" xfId="41398" xr:uid="{5D3F2540-A32F-4AFE-AA3B-0C8AC58DC35B}"/>
    <cellStyle name="40% - 강조색4 8 2 2 2 2 3 3" xfId="30378" xr:uid="{345FF25D-F40A-454C-8B04-CCE515196B20}"/>
    <cellStyle name="40% - 강조색4 8 2 2 2 2 4" xfId="13839" xr:uid="{8FA6553B-4479-4038-B07D-60468793E131}"/>
    <cellStyle name="40% - 강조색4 8 2 2 2 2 4 2" xfId="35888" xr:uid="{2E1DE67F-28F7-4E75-B594-7626A8314FC0}"/>
    <cellStyle name="40% - 강조색4 8 2 2 2 2 5" xfId="24868" xr:uid="{E7ABA6A0-7CC0-49F0-A6BF-049C5648D3A4}"/>
    <cellStyle name="40% - 강조색4 8 2 2 2 2 6" xfId="51026" xr:uid="{384C8769-81A5-475D-8550-7D0BB2D8F0C0}"/>
    <cellStyle name="40% - 강조색4 8 2 2 2 3" xfId="4173" xr:uid="{CC95EAAF-CF1C-42FA-A187-E21663B3FEFB}"/>
    <cellStyle name="40% - 강조색4 8 2 2 2 3 2" xfId="9699" xr:uid="{7F81A02D-A792-45AC-9B2D-5BE917115B2E}"/>
    <cellStyle name="40% - 강조색4 8 2 2 2 3 2 2" xfId="20728" xr:uid="{8AE81A38-8367-402C-B80D-47903482307E}"/>
    <cellStyle name="40% - 강조색4 8 2 2 2 3 2 2 2" xfId="42777" xr:uid="{23839ADB-F598-49F3-9A94-6042A2E2258C}"/>
    <cellStyle name="40% - 강조색4 8 2 2 2 3 2 3" xfId="31757" xr:uid="{9E820CBC-3602-410A-9BF3-2B6DF90783AD}"/>
    <cellStyle name="40% - 강조색4 8 2 2 2 3 3" xfId="15218" xr:uid="{63738B10-BCA7-4D12-BA30-4315EBC2D04F}"/>
    <cellStyle name="40% - 강조색4 8 2 2 2 3 3 2" xfId="37267" xr:uid="{E07A381F-8169-430C-93CD-5E6AF5D584C5}"/>
    <cellStyle name="40% - 강조색4 8 2 2 2 3 4" xfId="26247" xr:uid="{1EB9F8E2-EC04-442F-B99E-9E08FB949EB6}"/>
    <cellStyle name="40% - 강조색4 8 2 2 2 3 5" xfId="52405" xr:uid="{14BF18A9-C146-414C-B3C1-CACC174BD446}"/>
    <cellStyle name="40% - 강조색4 8 2 2 2 4" xfId="6944" xr:uid="{EEA87FF4-BEBF-4E14-869B-7206860FF9B0}"/>
    <cellStyle name="40% - 강조색4 8 2 2 2 4 2" xfId="17973" xr:uid="{3E905BD5-301A-46FA-A4F1-8E0AB5F54F1E}"/>
    <cellStyle name="40% - 강조색4 8 2 2 2 4 2 2" xfId="40022" xr:uid="{CD790698-73FB-40D4-8D62-043A78D9F18A}"/>
    <cellStyle name="40% - 강조색4 8 2 2 2 4 3" xfId="29002" xr:uid="{ACA73353-77EE-4FB2-A667-A129F30C88A6}"/>
    <cellStyle name="40% - 강조색4 8 2 2 2 4 4" xfId="55158" xr:uid="{486382A4-8063-4AB3-B6B4-828ACBE1C8F1}"/>
    <cellStyle name="40% - 강조색4 8 2 2 2 5" xfId="12463" xr:uid="{2E3B6AC1-65AC-4112-A5AC-9A8B1EA7A15E}"/>
    <cellStyle name="40% - 강조색4 8 2 2 2 5 2" xfId="34512" xr:uid="{F5DF1C6D-21C1-492F-A1E3-0B39A21E00B5}"/>
    <cellStyle name="40% - 강조색4 8 2 2 2 6" xfId="23492" xr:uid="{8725A34B-F569-49E8-B5A2-7B427E161710}"/>
    <cellStyle name="40% - 강조색4 8 2 2 2 7" xfId="49649" xr:uid="{20C93B52-7ECF-4874-BF56-3304CDFB4E11}"/>
    <cellStyle name="40% - 강조색4 8 2 2 3" xfId="2085" xr:uid="{155B3EC7-4915-4A36-8104-C9C52A7B98FC}"/>
    <cellStyle name="40% - 강조색4 8 2 2 3 2" xfId="4861" xr:uid="{0D213AE9-B70A-415B-B834-A00C65D6348D}"/>
    <cellStyle name="40% - 강조색4 8 2 2 3 2 2" xfId="10387" xr:uid="{72752A5C-7F86-4B65-B49F-8644F69B9A84}"/>
    <cellStyle name="40% - 강조색4 8 2 2 3 2 2 2" xfId="21416" xr:uid="{E0D8DBED-F991-4CF6-B054-BD44FA3C587E}"/>
    <cellStyle name="40% - 강조색4 8 2 2 3 2 2 2 2" xfId="43465" xr:uid="{8CDB2917-54C1-4CBA-89A4-C3DE465C3775}"/>
    <cellStyle name="40% - 강조색4 8 2 2 3 2 2 3" xfId="32445" xr:uid="{C0C0695B-DA96-4BA4-941B-8895D48473C2}"/>
    <cellStyle name="40% - 강조색4 8 2 2 3 2 3" xfId="15906" xr:uid="{5502FF3C-1C04-4631-8543-31F832A1C4FF}"/>
    <cellStyle name="40% - 강조색4 8 2 2 3 2 3 2" xfId="37955" xr:uid="{75DBBA11-0B5D-48CF-BD09-129CFFBE4ECD}"/>
    <cellStyle name="40% - 강조색4 8 2 2 3 2 4" xfId="26935" xr:uid="{3DF88E21-905C-4E69-8D2E-20E0871434F0}"/>
    <cellStyle name="40% - 강조색4 8 2 2 3 2 5" xfId="53093" xr:uid="{B25DCEED-A33D-42FB-8026-93AD9D37ADB2}"/>
    <cellStyle name="40% - 강조색4 8 2 2 3 3" xfId="7632" xr:uid="{01DD4DC0-B14F-438F-9557-120492464BCA}"/>
    <cellStyle name="40% - 강조색4 8 2 2 3 3 2" xfId="18661" xr:uid="{FAF38228-3794-4150-8353-499EE82E4729}"/>
    <cellStyle name="40% - 강조색4 8 2 2 3 3 2 2" xfId="40710" xr:uid="{83337A78-CF18-44E5-AAE7-D348B4DFCB74}"/>
    <cellStyle name="40% - 강조색4 8 2 2 3 3 3" xfId="29690" xr:uid="{BBDD9C57-B3D2-4DA6-A834-82183B25A36E}"/>
    <cellStyle name="40% - 강조색4 8 2 2 3 4" xfId="13151" xr:uid="{CFD79D48-0D0D-4D45-9DA9-F813AED432D6}"/>
    <cellStyle name="40% - 강조색4 8 2 2 3 4 2" xfId="35200" xr:uid="{6C341354-CF89-48FF-873F-6E4D109BE572}"/>
    <cellStyle name="40% - 강조색4 8 2 2 3 5" xfId="24180" xr:uid="{679645B8-D235-49BE-9294-51CD51499627}"/>
    <cellStyle name="40% - 강조색4 8 2 2 3 6" xfId="50338" xr:uid="{4DBD2867-65D4-434D-A009-6D6957D61C32}"/>
    <cellStyle name="40% - 강조색4 8 2 2 4" xfId="3485" xr:uid="{1A1FEC29-9AEE-4EB8-AF25-4730C759FDA0}"/>
    <cellStyle name="40% - 강조색4 8 2 2 4 2" xfId="9011" xr:uid="{D3FA66CB-3FC5-4637-AB0D-9666F37D8894}"/>
    <cellStyle name="40% - 강조색4 8 2 2 4 2 2" xfId="20040" xr:uid="{9709B920-6905-41D7-9842-A23A0AD44B20}"/>
    <cellStyle name="40% - 강조색4 8 2 2 4 2 2 2" xfId="42089" xr:uid="{6B858B62-5C48-4846-BD6A-6BF3D9FD135F}"/>
    <cellStyle name="40% - 강조색4 8 2 2 4 2 3" xfId="31069" xr:uid="{BE4DE926-3974-4F66-A520-2F496134CAF6}"/>
    <cellStyle name="40% - 강조색4 8 2 2 4 3" xfId="14530" xr:uid="{039403F0-FB59-4919-985C-9DF0E50690DE}"/>
    <cellStyle name="40% - 강조색4 8 2 2 4 3 2" xfId="36579" xr:uid="{948B23AA-FDBD-4F21-92E9-3CF966A5ABCB}"/>
    <cellStyle name="40% - 강조색4 8 2 2 4 4" xfId="25559" xr:uid="{1CD02EE8-1FDB-4246-AE19-74F68DED9EE9}"/>
    <cellStyle name="40% - 강조색4 8 2 2 4 5" xfId="51717" xr:uid="{69E63705-B762-4B54-B956-F418F7B2BFA0}"/>
    <cellStyle name="40% - 강조색4 8 2 2 5" xfId="6256" xr:uid="{FE309EE7-04DC-46D0-B91B-A5E072245F1A}"/>
    <cellStyle name="40% - 강조색4 8 2 2 5 2" xfId="17285" xr:uid="{6E69196E-242F-4E48-BF27-50009214DB8B}"/>
    <cellStyle name="40% - 강조색4 8 2 2 5 2 2" xfId="39334" xr:uid="{39740F27-AFA4-4510-8E0E-710F3F9430A1}"/>
    <cellStyle name="40% - 강조색4 8 2 2 5 3" xfId="28314" xr:uid="{F25AC04B-DE0D-4A18-A694-25365E53F827}"/>
    <cellStyle name="40% - 강조색4 8 2 2 5 4" xfId="54470" xr:uid="{B6A8A58C-94CC-4E53-AF9F-B382462ED7F4}"/>
    <cellStyle name="40% - 강조색4 8 2 2 6" xfId="11775" xr:uid="{D056A10F-E70F-469B-AE52-8BAF2A052FE7}"/>
    <cellStyle name="40% - 강조색4 8 2 2 6 2" xfId="33824" xr:uid="{EE11FAE6-1D6A-4484-8C1E-6FA112F9C496}"/>
    <cellStyle name="40% - 강조색4 8 2 2 7" xfId="22804" xr:uid="{F24A0517-7AF7-4583-A59E-A1EFEA3F75A4}"/>
    <cellStyle name="40% - 강조색4 8 2 2 8" xfId="48961" xr:uid="{3888413B-AB53-4309-B684-351D234C6D54}"/>
    <cellStyle name="40% - 강조색4 8 2 3" xfId="1037" xr:uid="{2F0E3EEE-8134-4A03-A3DC-B915F30FB8F6}"/>
    <cellStyle name="40% - 강조색4 8 2 3 2" xfId="2431" xr:uid="{27907BCF-01FD-4865-A63A-A9942199564E}"/>
    <cellStyle name="40% - 강조색4 8 2 3 2 2" xfId="5207" xr:uid="{5F3A5E13-7DE7-4918-95F3-CAA0D4F4A51F}"/>
    <cellStyle name="40% - 강조색4 8 2 3 2 2 2" xfId="10733" xr:uid="{C4D63746-F585-4411-9F03-D39B696DA873}"/>
    <cellStyle name="40% - 강조색4 8 2 3 2 2 2 2" xfId="21762" xr:uid="{122A8719-141D-4053-B72B-96ED99650D1F}"/>
    <cellStyle name="40% - 강조색4 8 2 3 2 2 2 2 2" xfId="43811" xr:uid="{B6FB3A26-27AA-4C7B-A717-37014338990A}"/>
    <cellStyle name="40% - 강조색4 8 2 3 2 2 2 3" xfId="32791" xr:uid="{3C39ABFB-A174-4244-91E2-06A6013FFC41}"/>
    <cellStyle name="40% - 강조색4 8 2 3 2 2 3" xfId="16252" xr:uid="{544F4FD5-2608-43FC-BC47-E90B0A13D24F}"/>
    <cellStyle name="40% - 강조색4 8 2 3 2 2 3 2" xfId="38301" xr:uid="{4D51C48F-7435-4BFF-B703-9A4419A249ED}"/>
    <cellStyle name="40% - 강조색4 8 2 3 2 2 4" xfId="27281" xr:uid="{819DE190-A41B-433C-8CF5-137F46BFDFC1}"/>
    <cellStyle name="40% - 강조색4 8 2 3 2 2 5" xfId="53439" xr:uid="{73192AA1-D632-4665-BE58-C951E108A4F4}"/>
    <cellStyle name="40% - 강조색4 8 2 3 2 3" xfId="7978" xr:uid="{C63DE6D6-117F-46C9-B844-B1B08481FA39}"/>
    <cellStyle name="40% - 강조색4 8 2 3 2 3 2" xfId="19007" xr:uid="{BEADB3D6-8682-4C07-B845-1A1FFF83DDEA}"/>
    <cellStyle name="40% - 강조색4 8 2 3 2 3 2 2" xfId="41056" xr:uid="{B5061438-7360-4585-BA35-723C7AF4398E}"/>
    <cellStyle name="40% - 강조색4 8 2 3 2 3 3" xfId="30036" xr:uid="{6C0F5DC9-3BB5-431A-9C2D-680C8B944707}"/>
    <cellStyle name="40% - 강조색4 8 2 3 2 4" xfId="13497" xr:uid="{CB163F46-ED01-40FC-95AD-A48D5D57B3B6}"/>
    <cellStyle name="40% - 강조색4 8 2 3 2 4 2" xfId="35546" xr:uid="{A50351A0-CDDE-424C-A70C-10DC1483BAA4}"/>
    <cellStyle name="40% - 강조색4 8 2 3 2 5" xfId="24526" xr:uid="{BA698889-9008-43FB-A02A-3D11C8B28B34}"/>
    <cellStyle name="40% - 강조색4 8 2 3 2 6" xfId="50684" xr:uid="{C49BD147-D757-4E2A-BA14-76C2C19AA53F}"/>
    <cellStyle name="40% - 강조색4 8 2 3 3" xfId="3831" xr:uid="{568744D5-8FEC-427F-A186-A0C1B1C5497E}"/>
    <cellStyle name="40% - 강조색4 8 2 3 3 2" xfId="9357" xr:uid="{8BB7CCC3-A75A-48CD-AC23-73FABA05D963}"/>
    <cellStyle name="40% - 강조색4 8 2 3 3 2 2" xfId="20386" xr:uid="{BE2CAD2B-4710-438A-8D6F-9C778180CA2B}"/>
    <cellStyle name="40% - 강조색4 8 2 3 3 2 2 2" xfId="42435" xr:uid="{C022CFBB-394B-4C43-ADD6-69E7E76524B7}"/>
    <cellStyle name="40% - 강조색4 8 2 3 3 2 3" xfId="31415" xr:uid="{FD5EC3F8-A2A3-445C-8803-37EB1DFB3F2A}"/>
    <cellStyle name="40% - 강조색4 8 2 3 3 3" xfId="14876" xr:uid="{020E447C-99DB-48A1-85F1-FF28058196D3}"/>
    <cellStyle name="40% - 강조색4 8 2 3 3 3 2" xfId="36925" xr:uid="{357A4EF3-EEAE-479A-A8C8-2FEA45442ECB}"/>
    <cellStyle name="40% - 강조색4 8 2 3 3 4" xfId="25905" xr:uid="{85088448-151F-49C7-BE12-87051AD4C554}"/>
    <cellStyle name="40% - 강조색4 8 2 3 3 5" xfId="52063" xr:uid="{2A8EBAB2-AC9F-4FAF-8F73-F6EAC598885D}"/>
    <cellStyle name="40% - 강조색4 8 2 3 4" xfId="6602" xr:uid="{A444BA53-5FF2-4B94-A48A-37EEDF92D0F1}"/>
    <cellStyle name="40% - 강조색4 8 2 3 4 2" xfId="17631" xr:uid="{281A82C8-8AFA-40D6-A236-5DCB5B647988}"/>
    <cellStyle name="40% - 강조색4 8 2 3 4 2 2" xfId="39680" xr:uid="{89948C61-3555-4C74-9539-97E772B1ADAA}"/>
    <cellStyle name="40% - 강조색4 8 2 3 4 3" xfId="28660" xr:uid="{C21B6920-7B54-4772-8543-8175540DC58B}"/>
    <cellStyle name="40% - 강조색4 8 2 3 4 4" xfId="54816" xr:uid="{0181D1C5-3E2D-422C-BB59-CC5DDA78FA81}"/>
    <cellStyle name="40% - 강조색4 8 2 3 5" xfId="12121" xr:uid="{F9920E5F-7B10-4F9B-B8DF-7C556487DD38}"/>
    <cellStyle name="40% - 강조색4 8 2 3 5 2" xfId="34170" xr:uid="{672E1036-2686-47ED-9E0C-ED9F34EE4972}"/>
    <cellStyle name="40% - 강조색4 8 2 3 6" xfId="23150" xr:uid="{0FC98F25-69EC-4AFF-9B0F-07C8AC82A8CE}"/>
    <cellStyle name="40% - 강조색4 8 2 3 7" xfId="49307" xr:uid="{79BDA979-D05A-4187-A54D-9EB38EE454F3}"/>
    <cellStyle name="40% - 강조색4 8 2 4" xfId="1743" xr:uid="{2938675A-7200-4554-999D-57158E2B5D74}"/>
    <cellStyle name="40% - 강조색4 8 2 4 2" xfId="4519" xr:uid="{7334633A-72C7-41B2-93E7-17D62023248C}"/>
    <cellStyle name="40% - 강조색4 8 2 4 2 2" xfId="10045" xr:uid="{5F0A233B-E813-4F0D-BAD7-D0EDA3B02DE3}"/>
    <cellStyle name="40% - 강조색4 8 2 4 2 2 2" xfId="21074" xr:uid="{64D6E792-FDB3-4C3B-B221-CBC0A61F07AD}"/>
    <cellStyle name="40% - 강조색4 8 2 4 2 2 2 2" xfId="43123" xr:uid="{D25937ED-31A9-4604-AAF1-3FEC73F3ED1E}"/>
    <cellStyle name="40% - 강조색4 8 2 4 2 2 3" xfId="32103" xr:uid="{15FC4A8E-5D79-4E6C-9D73-F97C499EEAFC}"/>
    <cellStyle name="40% - 강조색4 8 2 4 2 3" xfId="15564" xr:uid="{BF43F166-6D95-4669-B227-FE17D7663785}"/>
    <cellStyle name="40% - 강조색4 8 2 4 2 3 2" xfId="37613" xr:uid="{02B462F0-D9FC-4DE0-9EAE-68220219DDA0}"/>
    <cellStyle name="40% - 강조색4 8 2 4 2 4" xfId="26593" xr:uid="{AB859DCA-9478-4FB9-ADD6-B0F7396F1D40}"/>
    <cellStyle name="40% - 강조색4 8 2 4 2 5" xfId="52751" xr:uid="{798206E0-E61A-4AF1-8988-8B1F221B67CC}"/>
    <cellStyle name="40% - 강조색4 8 2 4 3" xfId="7290" xr:uid="{C5C6D25F-F1B7-4D75-9149-B5401C9084DD}"/>
    <cellStyle name="40% - 강조색4 8 2 4 3 2" xfId="18319" xr:uid="{AD5C326B-FEBC-4B71-B965-8337AC8C1E62}"/>
    <cellStyle name="40% - 강조색4 8 2 4 3 2 2" xfId="40368" xr:uid="{1E990983-45AA-449C-AA76-AC201E0D6778}"/>
    <cellStyle name="40% - 강조색4 8 2 4 3 3" xfId="29348" xr:uid="{9B9BF0EC-B806-429A-8BA1-BE5F9E703A4D}"/>
    <cellStyle name="40% - 강조색4 8 2 4 4" xfId="12809" xr:uid="{D8F694D8-8DCF-450E-87BB-1CF3A3FEDF3C}"/>
    <cellStyle name="40% - 강조색4 8 2 4 4 2" xfId="34858" xr:uid="{75EC2F5F-6229-4CDF-8E21-C9E5CEEB924D}"/>
    <cellStyle name="40% - 강조색4 8 2 4 5" xfId="23838" xr:uid="{8AEC3A92-E84E-4F97-BF29-0D1C53E493B9}"/>
    <cellStyle name="40% - 강조색4 8 2 4 6" xfId="49996" xr:uid="{35A7883E-DF1B-41C3-9A89-992834FB6B06}"/>
    <cellStyle name="40% - 강조색4 8 2 5" xfId="3143" xr:uid="{765D0C91-964B-4A09-94CF-90C610151F0A}"/>
    <cellStyle name="40% - 강조색4 8 2 5 2" xfId="8669" xr:uid="{0D6A674C-A73F-4FFE-9649-F34EC955FD42}"/>
    <cellStyle name="40% - 강조색4 8 2 5 2 2" xfId="19698" xr:uid="{1814A4DA-14B8-464F-A34A-593DB18B78FC}"/>
    <cellStyle name="40% - 강조색4 8 2 5 2 2 2" xfId="41747" xr:uid="{5531BC17-52C5-4DD6-9942-8331B18E72D1}"/>
    <cellStyle name="40% - 강조색4 8 2 5 2 3" xfId="30727" xr:uid="{8BACC6C9-556F-40FF-BBAD-B08E5DC1D6A4}"/>
    <cellStyle name="40% - 강조색4 8 2 5 3" xfId="14188" xr:uid="{4988B6BC-146C-4AA3-9C53-4A1CC7E1FA55}"/>
    <cellStyle name="40% - 강조색4 8 2 5 3 2" xfId="36237" xr:uid="{49C0479A-1C5D-4FD2-B98E-D1FC89F2C3F9}"/>
    <cellStyle name="40% - 강조색4 8 2 5 4" xfId="25217" xr:uid="{D4BCB2FF-78C1-4373-93C5-9BFCE066F3F0}"/>
    <cellStyle name="40% - 강조색4 8 2 5 5" xfId="51375" xr:uid="{93847C34-1F23-4C4A-9C5A-CF2C52F41A08}"/>
    <cellStyle name="40% - 강조색4 8 2 6" xfId="5914" xr:uid="{26DDC202-81D7-4AF5-87E7-A485877BF5CB}"/>
    <cellStyle name="40% - 강조색4 8 2 6 2" xfId="16943" xr:uid="{F183C54C-605E-4ECA-A50E-7EA83FA14945}"/>
    <cellStyle name="40% - 강조색4 8 2 6 2 2" xfId="38992" xr:uid="{D5254533-83A9-4A5C-ABB0-06821777735E}"/>
    <cellStyle name="40% - 강조색4 8 2 6 3" xfId="27972" xr:uid="{75E094FD-2B6C-458F-A631-84F038BDFDC6}"/>
    <cellStyle name="40% - 강조색4 8 2 6 4" xfId="54129" xr:uid="{27B7DA56-21D1-4479-8068-8600599F4B5B}"/>
    <cellStyle name="40% - 강조색4 8 2 7" xfId="11433" xr:uid="{270B2F9A-7A5D-471F-BBE1-EFFEEF527EDF}"/>
    <cellStyle name="40% - 강조색4 8 2 7 2" xfId="33482" xr:uid="{8F9A36C5-BC06-4748-AF82-E4EB5B047BC0}"/>
    <cellStyle name="40% - 강조색4 8 2 8" xfId="22462" xr:uid="{107C085B-675C-4257-BA3C-CFE0F9D213CF}"/>
    <cellStyle name="40% - 강조색4 8 2 9" xfId="48620" xr:uid="{7F6405F9-3414-4775-B5F3-D20E80CC9BCC}"/>
    <cellStyle name="40% - 강조색4 8 3" xfId="513" xr:uid="{00000000-0005-0000-0000-0000D1010000}"/>
    <cellStyle name="40% - 강조색4 8 3 2" xfId="1250" xr:uid="{2C483E33-0E61-43BE-BC67-1E1B4A34EE41}"/>
    <cellStyle name="40% - 강조색4 8 3 2 2" xfId="2644" xr:uid="{7CA8FB02-8A84-49F2-9221-9A6C61BD6F40}"/>
    <cellStyle name="40% - 강조색4 8 3 2 2 2" xfId="5420" xr:uid="{0C592723-467F-422D-B08E-A9593316E965}"/>
    <cellStyle name="40% - 강조색4 8 3 2 2 2 2" xfId="10946" xr:uid="{35A7A11D-6106-430F-AC91-605499792540}"/>
    <cellStyle name="40% - 강조색4 8 3 2 2 2 2 2" xfId="21975" xr:uid="{43705BEF-965F-47EF-9901-AA358BB7D5A1}"/>
    <cellStyle name="40% - 강조색4 8 3 2 2 2 2 2 2" xfId="44024" xr:uid="{DAED223C-2FAD-4D53-B318-22073B70C16E}"/>
    <cellStyle name="40% - 강조색4 8 3 2 2 2 2 3" xfId="33004" xr:uid="{893EF3B7-0526-4B3F-BDDC-841EF7F10A5D}"/>
    <cellStyle name="40% - 강조색4 8 3 2 2 2 3" xfId="16465" xr:uid="{35C62068-3794-4F6E-AF85-7938255A7289}"/>
    <cellStyle name="40% - 강조색4 8 3 2 2 2 3 2" xfId="38514" xr:uid="{D3BAE915-A8A7-47E2-989D-CE2FCF6DC09F}"/>
    <cellStyle name="40% - 강조색4 8 3 2 2 2 4" xfId="27494" xr:uid="{53DB844B-3A0C-4BAD-A4CE-F74536634385}"/>
    <cellStyle name="40% - 강조색4 8 3 2 2 2 5" xfId="53652" xr:uid="{37788854-72E5-4E5F-9EA5-5B00CD4CA72A}"/>
    <cellStyle name="40% - 강조색4 8 3 2 2 3" xfId="8191" xr:uid="{741BC485-BC16-4D0D-80C0-263C96CB2BCD}"/>
    <cellStyle name="40% - 강조색4 8 3 2 2 3 2" xfId="19220" xr:uid="{00136070-6733-4ABB-B675-EE4047BCD0B5}"/>
    <cellStyle name="40% - 강조색4 8 3 2 2 3 2 2" xfId="41269" xr:uid="{5068DBB1-32AD-44DA-85B0-5DA479819294}"/>
    <cellStyle name="40% - 강조색4 8 3 2 2 3 3" xfId="30249" xr:uid="{A38B0D8C-FA0B-47AE-B5F0-9747B366C733}"/>
    <cellStyle name="40% - 강조색4 8 3 2 2 4" xfId="13710" xr:uid="{0D2301F6-55D1-4746-90B1-C09E803180C3}"/>
    <cellStyle name="40% - 강조색4 8 3 2 2 4 2" xfId="35759" xr:uid="{6CBD675F-E740-4AAD-89C0-EC7A3F11BF8C}"/>
    <cellStyle name="40% - 강조색4 8 3 2 2 5" xfId="24739" xr:uid="{8484E61D-3ADF-4C14-B984-053C7F8F487E}"/>
    <cellStyle name="40% - 강조색4 8 3 2 2 6" xfId="50897" xr:uid="{0F062FE9-31CC-416B-8299-A405606965B1}"/>
    <cellStyle name="40% - 강조색4 8 3 2 3" xfId="4044" xr:uid="{19D33F60-335A-42AA-BF80-0000653AD745}"/>
    <cellStyle name="40% - 강조색4 8 3 2 3 2" xfId="9570" xr:uid="{EA2005FD-0A60-4986-B1BD-1AA16CCC54B1}"/>
    <cellStyle name="40% - 강조색4 8 3 2 3 2 2" xfId="20599" xr:uid="{3D60F465-34F8-463B-BBC5-19F9AF1977CA}"/>
    <cellStyle name="40% - 강조색4 8 3 2 3 2 2 2" xfId="42648" xr:uid="{2530FECE-8153-4363-AC9C-0D1F1E6A13A8}"/>
    <cellStyle name="40% - 강조색4 8 3 2 3 2 3" xfId="31628" xr:uid="{52ED9E9D-4777-4C8A-B9A7-114CA946D4AF}"/>
    <cellStyle name="40% - 강조색4 8 3 2 3 3" xfId="15089" xr:uid="{C51593FB-9003-4271-9AAB-5BDC371353F0}"/>
    <cellStyle name="40% - 강조색4 8 3 2 3 3 2" xfId="37138" xr:uid="{749EDDBD-277A-4C45-8BA2-47A23C0B45CD}"/>
    <cellStyle name="40% - 강조색4 8 3 2 3 4" xfId="26118" xr:uid="{3B589FAF-7FC3-495E-B1D4-EC0B1AC63300}"/>
    <cellStyle name="40% - 강조색4 8 3 2 3 5" xfId="52276" xr:uid="{F2559923-4352-4647-BB7E-FC0769B04F86}"/>
    <cellStyle name="40% - 강조색4 8 3 2 4" xfId="6815" xr:uid="{B33E9EF8-A09C-4E19-94A0-F1AEF673D7C2}"/>
    <cellStyle name="40% - 강조색4 8 3 2 4 2" xfId="17844" xr:uid="{FEB399E1-BC15-4F3E-B205-C53331A6F7A7}"/>
    <cellStyle name="40% - 강조색4 8 3 2 4 2 2" xfId="39893" xr:uid="{19D3C2A4-5F10-4FD3-8734-AD2B00C0C53E}"/>
    <cellStyle name="40% - 강조색4 8 3 2 4 3" xfId="28873" xr:uid="{12B27FF7-5441-4782-812A-0D8CBCC0A22C}"/>
    <cellStyle name="40% - 강조색4 8 3 2 4 4" xfId="55029" xr:uid="{ECC4B98F-D59B-4254-B801-2458BFE49D78}"/>
    <cellStyle name="40% - 강조색4 8 3 2 5" xfId="12334" xr:uid="{7249B28F-E1AE-4B07-860B-78FAAEAA57E8}"/>
    <cellStyle name="40% - 강조색4 8 3 2 5 2" xfId="34383" xr:uid="{29AF097B-83F5-49A5-9F7D-5FDB5CDF345B}"/>
    <cellStyle name="40% - 강조색4 8 3 2 6" xfId="23363" xr:uid="{FB1B0CD7-0795-443E-AEEF-0B6AD08A7491}"/>
    <cellStyle name="40% - 강조색4 8 3 2 7" xfId="49520" xr:uid="{5C00623D-F230-4D4D-ABFD-867043BBD8D0}"/>
    <cellStyle name="40% - 강조색4 8 3 3" xfId="1956" xr:uid="{403AE096-E0D8-49CD-A571-EF6761A115B1}"/>
    <cellStyle name="40% - 강조색4 8 3 3 2" xfId="4732" xr:uid="{E7F5E659-2A65-45BF-8EE6-09E520E06379}"/>
    <cellStyle name="40% - 강조색4 8 3 3 2 2" xfId="10258" xr:uid="{DF93F339-6AF5-494C-9441-53F1530A38CF}"/>
    <cellStyle name="40% - 강조색4 8 3 3 2 2 2" xfId="21287" xr:uid="{05A447D7-78E1-4BC7-91EB-42645B914430}"/>
    <cellStyle name="40% - 강조색4 8 3 3 2 2 2 2" xfId="43336" xr:uid="{1D42361F-39CB-4073-ACAE-A63629DD55DC}"/>
    <cellStyle name="40% - 강조색4 8 3 3 2 2 3" xfId="32316" xr:uid="{5F0EEF18-C85D-48CF-A5D9-32AAEA028A2F}"/>
    <cellStyle name="40% - 강조색4 8 3 3 2 3" xfId="15777" xr:uid="{5D53669A-C141-4200-9A36-70FFBD270A32}"/>
    <cellStyle name="40% - 강조색4 8 3 3 2 3 2" xfId="37826" xr:uid="{E5693CA0-C793-4469-8A11-86AEBF804B21}"/>
    <cellStyle name="40% - 강조색4 8 3 3 2 4" xfId="26806" xr:uid="{77E8D8C2-6046-46C1-9D67-DC8E07D70959}"/>
    <cellStyle name="40% - 강조색4 8 3 3 2 5" xfId="52964" xr:uid="{01FA46CF-10E8-4B89-BC69-1EB85D145878}"/>
    <cellStyle name="40% - 강조색4 8 3 3 3" xfId="7503" xr:uid="{AB09175A-CBCA-4092-8545-F59B0F90B1AC}"/>
    <cellStyle name="40% - 강조색4 8 3 3 3 2" xfId="18532" xr:uid="{10849035-5AA5-4665-B817-55616BFA4627}"/>
    <cellStyle name="40% - 강조색4 8 3 3 3 2 2" xfId="40581" xr:uid="{25F09C0A-78DA-4E88-B959-F3C62B22669B}"/>
    <cellStyle name="40% - 강조색4 8 3 3 3 3" xfId="29561" xr:uid="{70220AC4-5B07-40CD-9702-9DAE5F4B5994}"/>
    <cellStyle name="40% - 강조색4 8 3 3 4" xfId="13022" xr:uid="{0EDE961F-04B5-4CC4-9791-244F0D725F5A}"/>
    <cellStyle name="40% - 강조색4 8 3 3 4 2" xfId="35071" xr:uid="{839F723E-CAC9-4907-A8A4-D26828FF6FA2}"/>
    <cellStyle name="40% - 강조색4 8 3 3 5" xfId="24051" xr:uid="{9D8CFE5B-0AD1-46EF-B8B6-022702BC7D7A}"/>
    <cellStyle name="40% - 강조색4 8 3 3 6" xfId="50209" xr:uid="{E5457AB7-FFA7-4556-8C9E-81E35140C2F8}"/>
    <cellStyle name="40% - 강조색4 8 3 4" xfId="3356" xr:uid="{27260407-6692-4D40-992D-ED39DAFA8A9A}"/>
    <cellStyle name="40% - 강조색4 8 3 4 2" xfId="8882" xr:uid="{894508C6-B018-47CB-9982-E0B05C1F2470}"/>
    <cellStyle name="40% - 강조색4 8 3 4 2 2" xfId="19911" xr:uid="{4FED6D74-DEAE-4799-BC33-6096BEF05E50}"/>
    <cellStyle name="40% - 강조색4 8 3 4 2 2 2" xfId="41960" xr:uid="{96BDA5BE-5600-456B-B45A-6AF05193ACA8}"/>
    <cellStyle name="40% - 강조색4 8 3 4 2 3" xfId="30940" xr:uid="{DD3699EF-1C08-4F3D-BB51-C55D59A49C11}"/>
    <cellStyle name="40% - 강조색4 8 3 4 3" xfId="14401" xr:uid="{192B5AC7-977B-4B65-A213-23A455EBB7D7}"/>
    <cellStyle name="40% - 강조색4 8 3 4 3 2" xfId="36450" xr:uid="{2282FEF8-54C5-47A6-9AD2-1881A4D5873E}"/>
    <cellStyle name="40% - 강조색4 8 3 4 4" xfId="25430" xr:uid="{846CC377-B588-4784-AF34-FEA9F6272294}"/>
    <cellStyle name="40% - 강조색4 8 3 4 5" xfId="51588" xr:uid="{CE5B7FD3-01DE-4815-BB8E-F451AA5FF5D6}"/>
    <cellStyle name="40% - 강조색4 8 3 5" xfId="6127" xr:uid="{D6D9F430-79E7-4AC0-BC52-A55BB76670C1}"/>
    <cellStyle name="40% - 강조색4 8 3 5 2" xfId="17156" xr:uid="{C38C0736-080E-46F9-9DEE-A4D6EC23C8DA}"/>
    <cellStyle name="40% - 강조색4 8 3 5 2 2" xfId="39205" xr:uid="{0EB4F990-5B48-470B-9D8A-C1FD4761A619}"/>
    <cellStyle name="40% - 강조색4 8 3 5 3" xfId="28185" xr:uid="{490D1E16-F2B9-4752-B90E-F153CBD817E7}"/>
    <cellStyle name="40% - 강조색4 8 3 5 4" xfId="54341" xr:uid="{BE380E36-2928-4127-AED9-22650A8C631F}"/>
    <cellStyle name="40% - 강조색4 8 3 6" xfId="11646" xr:uid="{4BC3A96B-20ED-4922-A5D0-27037846CC25}"/>
    <cellStyle name="40% - 강조색4 8 3 6 2" xfId="33695" xr:uid="{A9ABD683-7474-4926-B7AE-CF5ABD6E1D35}"/>
    <cellStyle name="40% - 강조색4 8 3 7" xfId="22675" xr:uid="{363ED4F2-AC25-42D9-A79D-1683A4F7A292}"/>
    <cellStyle name="40% - 강조색4 8 3 8" xfId="48832" xr:uid="{A204BB3B-6E55-4892-B20E-8146CAF7F404}"/>
    <cellStyle name="40% - 강조색4 8 4" xfId="908" xr:uid="{7AC280AD-14DA-4424-A210-9444A19FA5EB}"/>
    <cellStyle name="40% - 강조색4 8 4 2" xfId="2302" xr:uid="{9B42D716-023C-4666-81E9-CF6E299B4D87}"/>
    <cellStyle name="40% - 강조색4 8 4 2 2" xfId="5078" xr:uid="{76D95D6C-7326-4EA7-9FBB-4D0A3D310A73}"/>
    <cellStyle name="40% - 강조색4 8 4 2 2 2" xfId="10604" xr:uid="{11B131F9-091B-4F78-9ECA-09CC73093C7A}"/>
    <cellStyle name="40% - 강조색4 8 4 2 2 2 2" xfId="21633" xr:uid="{C81802BA-A9A6-4201-BAFF-9D441EC83F96}"/>
    <cellStyle name="40% - 강조색4 8 4 2 2 2 2 2" xfId="43682" xr:uid="{4A7E615A-66DD-44B5-812C-FBDA99AEFE19}"/>
    <cellStyle name="40% - 강조색4 8 4 2 2 2 3" xfId="32662" xr:uid="{E8B60415-455D-4F69-BAE9-3DF258DA5722}"/>
    <cellStyle name="40% - 강조색4 8 4 2 2 3" xfId="16123" xr:uid="{1F8CC10F-0887-46F3-BDC3-D58900396F0E}"/>
    <cellStyle name="40% - 강조색4 8 4 2 2 3 2" xfId="38172" xr:uid="{85D0EF45-46C8-4026-913A-952D46060A29}"/>
    <cellStyle name="40% - 강조색4 8 4 2 2 4" xfId="27152" xr:uid="{4F983E9F-4A83-4BA8-B76E-F044BAF12C0A}"/>
    <cellStyle name="40% - 강조색4 8 4 2 2 5" xfId="53310" xr:uid="{B8C3374F-BE75-40B8-A3D0-DEA0A145FD78}"/>
    <cellStyle name="40% - 강조색4 8 4 2 3" xfId="7849" xr:uid="{069017A6-2937-4358-858E-17496F12323F}"/>
    <cellStyle name="40% - 강조색4 8 4 2 3 2" xfId="18878" xr:uid="{9633ECA5-410F-4C16-852A-0866DAF74747}"/>
    <cellStyle name="40% - 강조색4 8 4 2 3 2 2" xfId="40927" xr:uid="{FC37F9EE-980B-4337-958B-A7E714D6A1BA}"/>
    <cellStyle name="40% - 강조색4 8 4 2 3 3" xfId="29907" xr:uid="{3BCE5210-FBB9-4B30-B52A-9CDC2F10C754}"/>
    <cellStyle name="40% - 강조색4 8 4 2 4" xfId="13368" xr:uid="{E1C4E803-BACC-4E50-85AF-9C482D0CB6F2}"/>
    <cellStyle name="40% - 강조색4 8 4 2 4 2" xfId="35417" xr:uid="{40F624FE-C914-4CA4-9CD2-B1747F8D274A}"/>
    <cellStyle name="40% - 강조색4 8 4 2 5" xfId="24397" xr:uid="{751071F7-E36E-46CA-B07F-1A8008D880DB}"/>
    <cellStyle name="40% - 강조색4 8 4 2 6" xfId="50555" xr:uid="{AC5CE57F-D0F6-4341-A388-5BBB50710517}"/>
    <cellStyle name="40% - 강조색4 8 4 3" xfId="3702" xr:uid="{6FADD95B-8F2A-49E5-B64D-1F2EE4113A0C}"/>
    <cellStyle name="40% - 강조색4 8 4 3 2" xfId="9228" xr:uid="{CA10677A-15C3-4541-AD41-B42469B7228F}"/>
    <cellStyle name="40% - 강조색4 8 4 3 2 2" xfId="20257" xr:uid="{BDDA62F5-6519-4598-A16B-0908A57E54A1}"/>
    <cellStyle name="40% - 강조색4 8 4 3 2 2 2" xfId="42306" xr:uid="{54F2777E-5000-41DE-B6FD-59D2C3CF634B}"/>
    <cellStyle name="40% - 강조색4 8 4 3 2 3" xfId="31286" xr:uid="{529EFD6B-EF06-4165-8166-4EF4FF37AB3B}"/>
    <cellStyle name="40% - 강조색4 8 4 3 3" xfId="14747" xr:uid="{AF86E20C-D444-428B-8733-FCA8EAAE3E5A}"/>
    <cellStyle name="40% - 강조색4 8 4 3 3 2" xfId="36796" xr:uid="{DC81021C-19ED-4A6F-ABD0-4519FB7A9090}"/>
    <cellStyle name="40% - 강조색4 8 4 3 4" xfId="25776" xr:uid="{FD3BDB73-2088-4FDB-8E07-C67D86FC4B8A}"/>
    <cellStyle name="40% - 강조색4 8 4 3 5" xfId="51934" xr:uid="{AE915130-DF24-4604-86C8-F21BB3DB034C}"/>
    <cellStyle name="40% - 강조색4 8 4 4" xfId="6473" xr:uid="{102DC241-5D61-4D41-8BA4-36D0B0A6FD20}"/>
    <cellStyle name="40% - 강조색4 8 4 4 2" xfId="17502" xr:uid="{90BDEB3D-7A3C-485C-AFB9-6EF546613DD3}"/>
    <cellStyle name="40% - 강조색4 8 4 4 2 2" xfId="39551" xr:uid="{0A59AAF4-3991-42DF-A68F-65B7D9EE7F67}"/>
    <cellStyle name="40% - 강조색4 8 4 4 3" xfId="28531" xr:uid="{A5178093-BE0A-4623-872A-BCC63D0C2F21}"/>
    <cellStyle name="40% - 강조색4 8 4 4 4" xfId="54687" xr:uid="{6BC083E0-FEBF-4B83-85CC-F1B5001B1446}"/>
    <cellStyle name="40% - 강조색4 8 4 5" xfId="11992" xr:uid="{0A8D319F-B806-4826-8E1D-A5604DD5375A}"/>
    <cellStyle name="40% - 강조색4 8 4 5 2" xfId="34041" xr:uid="{557C2B33-86A3-4BBA-B216-EE2271613F17}"/>
    <cellStyle name="40% - 강조색4 8 4 6" xfId="23021" xr:uid="{F872B631-1529-48C7-BD83-074E4BC58D76}"/>
    <cellStyle name="40% - 강조색4 8 4 7" xfId="49178" xr:uid="{3257F9CB-A20F-4163-AFAD-D8BF2A84122D}"/>
    <cellStyle name="40% - 강조색4 8 5" xfId="1614" xr:uid="{1960998F-822E-4D44-AD6E-FB0C2CF2A532}"/>
    <cellStyle name="40% - 강조색4 8 5 2" xfId="4390" xr:uid="{739242E9-A902-4F77-AEC9-68ACD6B54A01}"/>
    <cellStyle name="40% - 강조색4 8 5 2 2" xfId="9916" xr:uid="{C0337FC5-40A2-42EA-BDE6-8B226D1BCFD2}"/>
    <cellStyle name="40% - 강조색4 8 5 2 2 2" xfId="20945" xr:uid="{ABD74F2C-141F-408E-97D5-E30AD11CD988}"/>
    <cellStyle name="40% - 강조색4 8 5 2 2 2 2" xfId="42994" xr:uid="{E686F32E-D68B-4C50-ADD6-DFD04E75CF26}"/>
    <cellStyle name="40% - 강조색4 8 5 2 2 3" xfId="31974" xr:uid="{83EB312A-CD08-417F-AF43-89FB59215BC8}"/>
    <cellStyle name="40% - 강조색4 8 5 2 3" xfId="15435" xr:uid="{EFD3F5AE-1099-4BA6-AF22-89CC1045F714}"/>
    <cellStyle name="40% - 강조색4 8 5 2 3 2" xfId="37484" xr:uid="{E6D3FC98-5ADC-4115-80A3-28A70C39782E}"/>
    <cellStyle name="40% - 강조색4 8 5 2 4" xfId="26464" xr:uid="{BD2A5B17-2EAF-4E43-A6E0-CFFCBF3A8854}"/>
    <cellStyle name="40% - 강조색4 8 5 2 5" xfId="52622" xr:uid="{7E19EFD3-7EF3-4E6F-B936-452F4759459A}"/>
    <cellStyle name="40% - 강조색4 8 5 3" xfId="7161" xr:uid="{EC6D8AD0-ECF0-44A4-9300-D4CBFF394DB7}"/>
    <cellStyle name="40% - 강조색4 8 5 3 2" xfId="18190" xr:uid="{C1AA9F2F-CA76-4084-A6F9-E0AAF1611091}"/>
    <cellStyle name="40% - 강조색4 8 5 3 2 2" xfId="40239" xr:uid="{D97AB2AC-19D9-4371-B4D4-EA35ADA9742B}"/>
    <cellStyle name="40% - 강조색4 8 5 3 3" xfId="29219" xr:uid="{E2E2F375-76DE-45EA-97D2-A2E870801CCE}"/>
    <cellStyle name="40% - 강조색4 8 5 4" xfId="12680" xr:uid="{155B6D94-1DCB-4A0D-B52B-2B825370E0E7}"/>
    <cellStyle name="40% - 강조색4 8 5 4 2" xfId="34729" xr:uid="{361A2364-D3E9-4340-A57B-B0A1996818C9}"/>
    <cellStyle name="40% - 강조색4 8 5 5" xfId="23709" xr:uid="{F008E7C5-C614-406A-8C82-11258C3F078B}"/>
    <cellStyle name="40% - 강조색4 8 5 6" xfId="49867" xr:uid="{C62D25B2-0BF8-4509-9C75-CC5565A2181D}"/>
    <cellStyle name="40% - 강조색4 8 6" xfId="3014" xr:uid="{D9E98910-EA79-4F22-A2B8-12B39B5DC121}"/>
    <cellStyle name="40% - 강조색4 8 6 2" xfId="8540" xr:uid="{B79BDDCB-D540-4510-8DC2-D737964E8190}"/>
    <cellStyle name="40% - 강조색4 8 6 2 2" xfId="19569" xr:uid="{6C1DA051-D2C1-4D05-BA53-A7DD2006E930}"/>
    <cellStyle name="40% - 강조색4 8 6 2 2 2" xfId="41618" xr:uid="{69353377-111F-4BF2-A099-D1252DBAD2F6}"/>
    <cellStyle name="40% - 강조색4 8 6 2 3" xfId="30598" xr:uid="{A6771C91-4E76-4BEE-AE11-726663E89700}"/>
    <cellStyle name="40% - 강조색4 8 6 3" xfId="14059" xr:uid="{495BD4B9-AACE-4434-8F11-6556B7659D47}"/>
    <cellStyle name="40% - 강조색4 8 6 3 2" xfId="36108" xr:uid="{50BD7A4B-B705-44B4-98C8-226B437F9337}"/>
    <cellStyle name="40% - 강조색4 8 6 4" xfId="25088" xr:uid="{31DDEBDB-7274-4841-8081-4082E9D0180B}"/>
    <cellStyle name="40% - 강조색4 8 6 5" xfId="51246" xr:uid="{97F30F3E-9FDF-40DE-8FF2-187E93B64463}"/>
    <cellStyle name="40% - 강조색4 8 7" xfId="5785" xr:uid="{649E2D3D-7280-4E07-986A-0F672AF7428E}"/>
    <cellStyle name="40% - 강조색4 8 7 2" xfId="16814" xr:uid="{D01D6F79-3DAB-43CB-BCEC-C5E65451A1BD}"/>
    <cellStyle name="40% - 강조색4 8 7 2 2" xfId="38863" xr:uid="{0637AA8D-B7B5-4551-96AB-EA03C91DEEFF}"/>
    <cellStyle name="40% - 강조색4 8 7 3" xfId="27843" xr:uid="{0DF19CFC-58C2-43F4-BB9B-4437FB43934E}"/>
    <cellStyle name="40% - 강조색4 8 7 4" xfId="54000" xr:uid="{896FB1C3-8513-45F5-8821-A37DB33E8A5A}"/>
    <cellStyle name="40% - 강조색4 8 8" xfId="11304" xr:uid="{9F77978D-97F5-4728-865D-60476DFA75C7}"/>
    <cellStyle name="40% - 강조색4 8 8 2" xfId="33353" xr:uid="{027EAAD0-598B-4B76-8FCA-81567399F60B}"/>
    <cellStyle name="40% - 강조색4 8 9" xfId="22333" xr:uid="{0BCC3D19-88A6-49CE-AD21-1B6AC3C668A8}"/>
    <cellStyle name="40% - 강조색4 9" xfId="166" xr:uid="{00000000-0005-0000-0000-0000D2010000}"/>
    <cellStyle name="40% - 강조색4 9 10" xfId="48504" xr:uid="{AC1F98F4-4D24-4EB6-879B-4EC44B3FB1B0}"/>
    <cellStyle name="40% - 강조색4 9 2" xfId="295" xr:uid="{00000000-0005-0000-0000-0000D3010000}"/>
    <cellStyle name="40% - 강조색4 9 2 2" xfId="655" xr:uid="{00000000-0005-0000-0000-0000D4010000}"/>
    <cellStyle name="40% - 강조색4 9 2 2 2" xfId="1392" xr:uid="{4C665195-94AA-47B8-8FCB-8B0FAFCAAA5B}"/>
    <cellStyle name="40% - 강조색4 9 2 2 2 2" xfId="2786" xr:uid="{BB3EA759-0FF6-453A-85CF-98C0CA9AED61}"/>
    <cellStyle name="40% - 강조색4 9 2 2 2 2 2" xfId="5562" xr:uid="{8ED24755-722E-4E36-A155-7CC7D3D375BF}"/>
    <cellStyle name="40% - 강조색4 9 2 2 2 2 2 2" xfId="11088" xr:uid="{38BC770A-32F8-45CC-A62B-624295289679}"/>
    <cellStyle name="40% - 강조색4 9 2 2 2 2 2 2 2" xfId="22117" xr:uid="{3BBE57B7-3ACD-45F4-86B3-F8C5672867EB}"/>
    <cellStyle name="40% - 강조색4 9 2 2 2 2 2 2 2 2" xfId="44166" xr:uid="{B575BC7C-F4E5-4A1A-B0E2-DF758E374A6C}"/>
    <cellStyle name="40% - 강조색4 9 2 2 2 2 2 2 3" xfId="33146" xr:uid="{7705D53B-1B34-48CF-9792-923A229B6339}"/>
    <cellStyle name="40% - 강조색4 9 2 2 2 2 2 3" xfId="16607" xr:uid="{7316D07E-E451-4B3F-811A-31A5A526785C}"/>
    <cellStyle name="40% - 강조색4 9 2 2 2 2 2 3 2" xfId="38656" xr:uid="{CB0FA2D8-3ADE-4001-84B0-643E1EF84B4F}"/>
    <cellStyle name="40% - 강조색4 9 2 2 2 2 2 4" xfId="27636" xr:uid="{5B0308B5-1C83-4715-80F0-9511B735099D}"/>
    <cellStyle name="40% - 강조색4 9 2 2 2 2 2 5" xfId="53794" xr:uid="{5D9569F3-7A30-4BEE-AD9B-E2199811FA4B}"/>
    <cellStyle name="40% - 강조색4 9 2 2 2 2 3" xfId="8333" xr:uid="{D379D5DC-2367-4001-A4C6-B69F2E1940F9}"/>
    <cellStyle name="40% - 강조색4 9 2 2 2 2 3 2" xfId="19362" xr:uid="{00EB665A-C6BA-489E-9724-C808AE049A2E}"/>
    <cellStyle name="40% - 강조색4 9 2 2 2 2 3 2 2" xfId="41411" xr:uid="{FAA718E4-0030-46B9-AD08-ED545EF59CD0}"/>
    <cellStyle name="40% - 강조색4 9 2 2 2 2 3 3" xfId="30391" xr:uid="{18021B22-219A-430E-997C-916B5AE72924}"/>
    <cellStyle name="40% - 강조색4 9 2 2 2 2 4" xfId="13852" xr:uid="{BADA49E6-E026-4860-9C2B-34E69B833B43}"/>
    <cellStyle name="40% - 강조색4 9 2 2 2 2 4 2" xfId="35901" xr:uid="{1A57581D-CE01-41FD-B7BF-B4FED54A732E}"/>
    <cellStyle name="40% - 강조색4 9 2 2 2 2 5" xfId="24881" xr:uid="{FDFA5341-B507-4A08-B696-3A775F6CB469}"/>
    <cellStyle name="40% - 강조색4 9 2 2 2 2 6" xfId="51039" xr:uid="{FC50A9E6-E985-48E2-B09F-F89797707992}"/>
    <cellStyle name="40% - 강조색4 9 2 2 2 3" xfId="4186" xr:uid="{CE3191AD-A8F9-4768-A3E9-EBDB0095FE02}"/>
    <cellStyle name="40% - 강조색4 9 2 2 2 3 2" xfId="9712" xr:uid="{E617938D-F403-4A61-AA62-25777C0ED4E0}"/>
    <cellStyle name="40% - 강조색4 9 2 2 2 3 2 2" xfId="20741" xr:uid="{37A7DBCD-DD22-46B4-843C-33B24D592D57}"/>
    <cellStyle name="40% - 강조색4 9 2 2 2 3 2 2 2" xfId="42790" xr:uid="{1CCD3890-DFE1-44EE-8626-8BC5C34612A2}"/>
    <cellStyle name="40% - 강조색4 9 2 2 2 3 2 3" xfId="31770" xr:uid="{5C9C01AA-36A1-4F64-AFB0-5C654C556ADD}"/>
    <cellStyle name="40% - 강조색4 9 2 2 2 3 3" xfId="15231" xr:uid="{C4B37DE2-EEAE-47CD-8F2B-3EBBBAFC6622}"/>
    <cellStyle name="40% - 강조색4 9 2 2 2 3 3 2" xfId="37280" xr:uid="{FCA1D4CB-440F-46BE-A099-D44C86356234}"/>
    <cellStyle name="40% - 강조색4 9 2 2 2 3 4" xfId="26260" xr:uid="{C8943A73-848E-45BF-99E3-DCB732151AEB}"/>
    <cellStyle name="40% - 강조색4 9 2 2 2 3 5" xfId="52418" xr:uid="{75CA5569-E67F-4908-9E5E-AA2652A6462E}"/>
    <cellStyle name="40% - 강조색4 9 2 2 2 4" xfId="6957" xr:uid="{9EF831B1-51D2-443F-8986-96B80CA811BB}"/>
    <cellStyle name="40% - 강조색4 9 2 2 2 4 2" xfId="17986" xr:uid="{025E4D06-2DD5-488D-8485-2BB5629FDA70}"/>
    <cellStyle name="40% - 강조색4 9 2 2 2 4 2 2" xfId="40035" xr:uid="{60398CCC-6541-43BD-95C0-7EAE5343EEE9}"/>
    <cellStyle name="40% - 강조색4 9 2 2 2 4 3" xfId="29015" xr:uid="{18813D56-C47E-49AF-8365-9B3EB9884F73}"/>
    <cellStyle name="40% - 강조색4 9 2 2 2 4 4" xfId="55171" xr:uid="{2CD7B916-F759-4295-AF52-3FD5A757AA28}"/>
    <cellStyle name="40% - 강조색4 9 2 2 2 5" xfId="12476" xr:uid="{9164E8D6-2838-4E9F-BD9F-3D7C8F4875BE}"/>
    <cellStyle name="40% - 강조색4 9 2 2 2 5 2" xfId="34525" xr:uid="{19BF8FBE-0DFB-42C1-A5C7-59D5159E58F8}"/>
    <cellStyle name="40% - 강조색4 9 2 2 2 6" xfId="23505" xr:uid="{1AAA0B50-BA3C-4A25-9B45-5BAD852383E1}"/>
    <cellStyle name="40% - 강조색4 9 2 2 2 7" xfId="49662" xr:uid="{53E582A6-B34B-4629-9B64-B4C25BB25ACD}"/>
    <cellStyle name="40% - 강조색4 9 2 2 3" xfId="2098" xr:uid="{07DE6BEF-D09F-427E-B971-689DCDA9BF5B}"/>
    <cellStyle name="40% - 강조색4 9 2 2 3 2" xfId="4874" xr:uid="{FFBF4F22-8519-42C8-A964-C98E771D16FD}"/>
    <cellStyle name="40% - 강조색4 9 2 2 3 2 2" xfId="10400" xr:uid="{B3A00E21-AD73-443B-8821-C6C5F62B5A76}"/>
    <cellStyle name="40% - 강조색4 9 2 2 3 2 2 2" xfId="21429" xr:uid="{F1ACA5C0-61FA-48A4-A290-0209B475D9E4}"/>
    <cellStyle name="40% - 강조색4 9 2 2 3 2 2 2 2" xfId="43478" xr:uid="{C9EA0226-564C-491C-BBB2-978F812419B3}"/>
    <cellStyle name="40% - 강조색4 9 2 2 3 2 2 3" xfId="32458" xr:uid="{5780967E-BF5D-4B89-BFB6-2B0311F6DDAC}"/>
    <cellStyle name="40% - 강조색4 9 2 2 3 2 3" xfId="15919" xr:uid="{0F0AC8F0-FE17-4C72-B07A-E416B65918ED}"/>
    <cellStyle name="40% - 강조색4 9 2 2 3 2 3 2" xfId="37968" xr:uid="{481015D8-3F1A-428A-8041-34588041BF0E}"/>
    <cellStyle name="40% - 강조색4 9 2 2 3 2 4" xfId="26948" xr:uid="{C4677F61-84AA-47C0-8CCD-87B0A20108BD}"/>
    <cellStyle name="40% - 강조색4 9 2 2 3 2 5" xfId="53106" xr:uid="{4441DFCB-35C7-49DA-9B6B-3104500B5D16}"/>
    <cellStyle name="40% - 강조색4 9 2 2 3 3" xfId="7645" xr:uid="{3ACC2F5D-A604-4E5F-B6DC-B44DE959F4D4}"/>
    <cellStyle name="40% - 강조색4 9 2 2 3 3 2" xfId="18674" xr:uid="{303F6E2B-82D5-4D21-9307-B1B25D6A40FB}"/>
    <cellStyle name="40% - 강조색4 9 2 2 3 3 2 2" xfId="40723" xr:uid="{F8CD5DBD-07CE-4AFB-B289-07ED04732BD2}"/>
    <cellStyle name="40% - 강조색4 9 2 2 3 3 3" xfId="29703" xr:uid="{2AAD4F32-A6D2-484F-ACE8-5886FF207F44}"/>
    <cellStyle name="40% - 강조색4 9 2 2 3 4" xfId="13164" xr:uid="{82EFA1F0-486B-4F9A-8E5C-A69977DAA820}"/>
    <cellStyle name="40% - 강조색4 9 2 2 3 4 2" xfId="35213" xr:uid="{633C8D13-72A4-45AA-8FF9-C3810106C26D}"/>
    <cellStyle name="40% - 강조색4 9 2 2 3 5" xfId="24193" xr:uid="{EA433971-184A-488A-A26C-7977903DE0D1}"/>
    <cellStyle name="40% - 강조색4 9 2 2 3 6" xfId="50351" xr:uid="{3C5E09B4-8AD2-4C59-A3AA-8963F3C150B2}"/>
    <cellStyle name="40% - 강조색4 9 2 2 4" xfId="3498" xr:uid="{99CCAE2B-3CE1-49E3-A336-B263BEFA826A}"/>
    <cellStyle name="40% - 강조색4 9 2 2 4 2" xfId="9024" xr:uid="{DF94886A-0DB1-4C9F-8C70-E9328290C3A5}"/>
    <cellStyle name="40% - 강조색4 9 2 2 4 2 2" xfId="20053" xr:uid="{462676C8-CFE1-4DCF-8CE8-0696DEEF5413}"/>
    <cellStyle name="40% - 강조색4 9 2 2 4 2 2 2" xfId="42102" xr:uid="{2C559969-4A74-42AF-A99F-A37A53DEBF90}"/>
    <cellStyle name="40% - 강조색4 9 2 2 4 2 3" xfId="31082" xr:uid="{A576214A-E716-48A7-B251-10A7F813B926}"/>
    <cellStyle name="40% - 강조색4 9 2 2 4 3" xfId="14543" xr:uid="{7AEFF778-7A7D-4301-BE03-D46372F172CC}"/>
    <cellStyle name="40% - 강조색4 9 2 2 4 3 2" xfId="36592" xr:uid="{3B404F18-A0DD-4EA0-939B-D226EBA39634}"/>
    <cellStyle name="40% - 강조색4 9 2 2 4 4" xfId="25572" xr:uid="{EA0727C4-BBF8-4A51-AF50-1B7219B04048}"/>
    <cellStyle name="40% - 강조색4 9 2 2 4 5" xfId="51730" xr:uid="{CC416019-55A8-4372-B969-18A40765FD0B}"/>
    <cellStyle name="40% - 강조색4 9 2 2 5" xfId="6269" xr:uid="{31395E0A-11D8-480B-BAB4-1D6050D4B2B5}"/>
    <cellStyle name="40% - 강조색4 9 2 2 5 2" xfId="17298" xr:uid="{AFA3949C-40CA-4A29-8E44-233C2BD1D7A1}"/>
    <cellStyle name="40% - 강조색4 9 2 2 5 2 2" xfId="39347" xr:uid="{A004DB65-31C0-4F04-9117-EEC651B243DE}"/>
    <cellStyle name="40% - 강조색4 9 2 2 5 3" xfId="28327" xr:uid="{74809439-BF36-46D2-ADBE-560C965C3C6A}"/>
    <cellStyle name="40% - 강조색4 9 2 2 5 4" xfId="54483" xr:uid="{DCD0B48F-C808-4DE3-B451-A80EF17A129C}"/>
    <cellStyle name="40% - 강조색4 9 2 2 6" xfId="11788" xr:uid="{7927B14A-26F3-4E6B-ADCC-4218360259E1}"/>
    <cellStyle name="40% - 강조색4 9 2 2 6 2" xfId="33837" xr:uid="{65C4ECF4-C2F9-4A19-83AC-496974206AD6}"/>
    <cellStyle name="40% - 강조색4 9 2 2 7" xfId="22817" xr:uid="{00701236-71C6-46C2-BBA1-B58BB00180C6}"/>
    <cellStyle name="40% - 강조색4 9 2 2 8" xfId="48974" xr:uid="{461B798E-1D21-4A1B-93FE-7D9080D5EC76}"/>
    <cellStyle name="40% - 강조색4 9 2 3" xfId="1050" xr:uid="{8E987FB6-1121-44D4-A7B6-C7DBCD0F9904}"/>
    <cellStyle name="40% - 강조색4 9 2 3 2" xfId="2444" xr:uid="{3C82AE31-51AC-40D4-B17A-31CAC874E17C}"/>
    <cellStyle name="40% - 강조색4 9 2 3 2 2" xfId="5220" xr:uid="{4C9F51E7-4F58-4C28-AD98-0A323DBB73CC}"/>
    <cellStyle name="40% - 강조색4 9 2 3 2 2 2" xfId="10746" xr:uid="{94B62982-54F0-445F-9454-A38AEA30116C}"/>
    <cellStyle name="40% - 강조색4 9 2 3 2 2 2 2" xfId="21775" xr:uid="{2B5EA851-0015-47A0-BF25-5C96EE0FAD85}"/>
    <cellStyle name="40% - 강조색4 9 2 3 2 2 2 2 2" xfId="43824" xr:uid="{DB495C62-3F90-4F78-B2BE-680D573B151B}"/>
    <cellStyle name="40% - 강조색4 9 2 3 2 2 2 3" xfId="32804" xr:uid="{519AF49A-6E2E-4B30-AA52-B95CFEB34431}"/>
    <cellStyle name="40% - 강조색4 9 2 3 2 2 3" xfId="16265" xr:uid="{C7E595F5-4F09-4115-AAD7-E0D8BFB597E9}"/>
    <cellStyle name="40% - 강조색4 9 2 3 2 2 3 2" xfId="38314" xr:uid="{7D461F53-B896-488F-AB69-41206D279FEF}"/>
    <cellStyle name="40% - 강조색4 9 2 3 2 2 4" xfId="27294" xr:uid="{C3FF423D-8A76-4C9E-B833-8FFD3A3ACD96}"/>
    <cellStyle name="40% - 강조색4 9 2 3 2 2 5" xfId="53452" xr:uid="{120CBCBD-6EDF-4BA5-919A-D737EEBD6C3D}"/>
    <cellStyle name="40% - 강조색4 9 2 3 2 3" xfId="7991" xr:uid="{596F24C9-6691-44C4-86EE-FDD08E9FCF55}"/>
    <cellStyle name="40% - 강조색4 9 2 3 2 3 2" xfId="19020" xr:uid="{A8E94C57-04E9-4B75-B1A4-C9EAEBF6606B}"/>
    <cellStyle name="40% - 강조색4 9 2 3 2 3 2 2" xfId="41069" xr:uid="{7C8A82D8-AFBF-4823-AA4D-DD29525B9BED}"/>
    <cellStyle name="40% - 강조색4 9 2 3 2 3 3" xfId="30049" xr:uid="{D6A8DFDC-1F97-4F07-A885-21454C95DF02}"/>
    <cellStyle name="40% - 강조색4 9 2 3 2 4" xfId="13510" xr:uid="{8CC3DF3D-5FD8-4B57-995C-7A4DE9043639}"/>
    <cellStyle name="40% - 강조색4 9 2 3 2 4 2" xfId="35559" xr:uid="{80950806-5E72-45C7-92A3-CE54F653AE50}"/>
    <cellStyle name="40% - 강조색4 9 2 3 2 5" xfId="24539" xr:uid="{1A509DCA-4D86-4C6B-AD00-80311D424490}"/>
    <cellStyle name="40% - 강조색4 9 2 3 2 6" xfId="50697" xr:uid="{477765DB-384A-4BBB-A569-BC1EE54DC8B8}"/>
    <cellStyle name="40% - 강조색4 9 2 3 3" xfId="3844" xr:uid="{1B635EAC-2ED1-4D1B-ABA8-8660B6FA2461}"/>
    <cellStyle name="40% - 강조색4 9 2 3 3 2" xfId="9370" xr:uid="{414A21FF-3C3E-47AD-B8BE-69B1E0550955}"/>
    <cellStyle name="40% - 강조색4 9 2 3 3 2 2" xfId="20399" xr:uid="{8A611E9C-657C-4ADB-8EA0-105DCB8D3B03}"/>
    <cellStyle name="40% - 강조색4 9 2 3 3 2 2 2" xfId="42448" xr:uid="{D3149A31-32AD-40E2-BF1F-9564A68655DC}"/>
    <cellStyle name="40% - 강조색4 9 2 3 3 2 3" xfId="31428" xr:uid="{2FD6BC81-8FFC-4C63-BD88-A4B9F47F4027}"/>
    <cellStyle name="40% - 강조색4 9 2 3 3 3" xfId="14889" xr:uid="{D1F878C8-B125-4AA7-87ED-83D6ECA5FFDB}"/>
    <cellStyle name="40% - 강조색4 9 2 3 3 3 2" xfId="36938" xr:uid="{4A9F279A-D819-46AA-BB2F-E06E0E933C31}"/>
    <cellStyle name="40% - 강조색4 9 2 3 3 4" xfId="25918" xr:uid="{2AD03745-E37D-4E7A-ADF0-09DD62E62964}"/>
    <cellStyle name="40% - 강조색4 9 2 3 3 5" xfId="52076" xr:uid="{3E0CBE9F-3EDB-4E6D-AC03-D25C96628C72}"/>
    <cellStyle name="40% - 강조색4 9 2 3 4" xfId="6615" xr:uid="{8334388E-53ED-477F-82A5-DA78DE318F6E}"/>
    <cellStyle name="40% - 강조색4 9 2 3 4 2" xfId="17644" xr:uid="{4C8B349E-21E5-4F7F-983D-A9783F0D433F}"/>
    <cellStyle name="40% - 강조색4 9 2 3 4 2 2" xfId="39693" xr:uid="{E9868808-99D5-42F7-AB45-7B7EE4581614}"/>
    <cellStyle name="40% - 강조색4 9 2 3 4 3" xfId="28673" xr:uid="{AF9E8C42-1ED9-452F-B340-71261BE8EFC5}"/>
    <cellStyle name="40% - 강조색4 9 2 3 4 4" xfId="54829" xr:uid="{97F20A3E-2D44-454E-9E5A-275777B248AD}"/>
    <cellStyle name="40% - 강조색4 9 2 3 5" xfId="12134" xr:uid="{79A917D9-FC4B-456D-B375-8FC2090FF99F}"/>
    <cellStyle name="40% - 강조색4 9 2 3 5 2" xfId="34183" xr:uid="{0DCB6C00-2C99-443E-B716-49CC665FAAB3}"/>
    <cellStyle name="40% - 강조색4 9 2 3 6" xfId="23163" xr:uid="{C9A57A11-C95C-4CFB-8B1A-ECAFB9D3D20E}"/>
    <cellStyle name="40% - 강조색4 9 2 3 7" xfId="49320" xr:uid="{640F5BCC-A84E-4DF8-BA1A-8FD5F14D9858}"/>
    <cellStyle name="40% - 강조색4 9 2 4" xfId="1756" xr:uid="{0DE9AD85-E706-418B-A9A2-F605854F411A}"/>
    <cellStyle name="40% - 강조색4 9 2 4 2" xfId="4532" xr:uid="{665DC1F8-13E6-4B63-ADA5-BD8D5D1B0940}"/>
    <cellStyle name="40% - 강조색4 9 2 4 2 2" xfId="10058" xr:uid="{05E142D8-3AED-4035-B56B-78B8B616D0BD}"/>
    <cellStyle name="40% - 강조색4 9 2 4 2 2 2" xfId="21087" xr:uid="{5687AEBD-5892-47A5-A80E-8E1B062E6437}"/>
    <cellStyle name="40% - 강조색4 9 2 4 2 2 2 2" xfId="43136" xr:uid="{DE3FFB10-4B25-4354-831B-4FDBEADBC705}"/>
    <cellStyle name="40% - 강조색4 9 2 4 2 2 3" xfId="32116" xr:uid="{7FA0BE12-200D-4124-B4BC-6BFF42E36A11}"/>
    <cellStyle name="40% - 강조색4 9 2 4 2 3" xfId="15577" xr:uid="{955F1EFA-669D-441B-ABDA-A4F6E753B26A}"/>
    <cellStyle name="40% - 강조색4 9 2 4 2 3 2" xfId="37626" xr:uid="{13B7B2DD-7F65-4F6C-B038-71A2916808A5}"/>
    <cellStyle name="40% - 강조색4 9 2 4 2 4" xfId="26606" xr:uid="{37B78A20-B4B3-44B8-911B-FCB6B94B9112}"/>
    <cellStyle name="40% - 강조색4 9 2 4 2 5" xfId="52764" xr:uid="{06A138CC-154C-4FBC-A7F4-36A038BFCE6F}"/>
    <cellStyle name="40% - 강조색4 9 2 4 3" xfId="7303" xr:uid="{F3E70D10-900B-4623-8EC2-7C6B323686E6}"/>
    <cellStyle name="40% - 강조색4 9 2 4 3 2" xfId="18332" xr:uid="{493F1C7C-614D-4023-93B0-A6F3375A6E78}"/>
    <cellStyle name="40% - 강조색4 9 2 4 3 2 2" xfId="40381" xr:uid="{DBE55555-DFE6-44F0-9E4A-69B1F5C0D50B}"/>
    <cellStyle name="40% - 강조색4 9 2 4 3 3" xfId="29361" xr:uid="{14CBE286-7095-4308-A355-6DF23575069C}"/>
    <cellStyle name="40% - 강조색4 9 2 4 4" xfId="12822" xr:uid="{7DA3028E-5516-4FE8-BC3E-BF25848F6D18}"/>
    <cellStyle name="40% - 강조색4 9 2 4 4 2" xfId="34871" xr:uid="{ABFFB0B0-9318-4FDE-8C0B-D096E38FC0B8}"/>
    <cellStyle name="40% - 강조색4 9 2 4 5" xfId="23851" xr:uid="{AC6BE742-4D5B-4889-8D19-346BFDE5288B}"/>
    <cellStyle name="40% - 강조색4 9 2 4 6" xfId="50009" xr:uid="{A3E644C5-4A13-4C4A-B5AD-136121DD3380}"/>
    <cellStyle name="40% - 강조색4 9 2 5" xfId="3156" xr:uid="{DD7B66AD-95E6-4EB3-ADB3-C02FF0EFA318}"/>
    <cellStyle name="40% - 강조색4 9 2 5 2" xfId="8682" xr:uid="{31B00935-A477-4B32-B9AE-FC4450B70041}"/>
    <cellStyle name="40% - 강조색4 9 2 5 2 2" xfId="19711" xr:uid="{DE29EBD0-3845-457F-8052-4704C0956E9F}"/>
    <cellStyle name="40% - 강조색4 9 2 5 2 2 2" xfId="41760" xr:uid="{E7F445FD-C2AA-417C-891E-E8CD42E321E7}"/>
    <cellStyle name="40% - 강조색4 9 2 5 2 3" xfId="30740" xr:uid="{6CC021EB-1818-4E43-8448-99E19C925AA4}"/>
    <cellStyle name="40% - 강조색4 9 2 5 3" xfId="14201" xr:uid="{F1DCBA94-6247-41E9-9D70-86DE058C381F}"/>
    <cellStyle name="40% - 강조색4 9 2 5 3 2" xfId="36250" xr:uid="{5BFA0928-C8A2-44E4-A44F-DAFCF71BB4E2}"/>
    <cellStyle name="40% - 강조색4 9 2 5 4" xfId="25230" xr:uid="{DFC70342-D448-4A93-B1B2-2F5964D3E53B}"/>
    <cellStyle name="40% - 강조색4 9 2 5 5" xfId="51388" xr:uid="{BC5ED18F-63E6-4551-AF3B-D6963D10B139}"/>
    <cellStyle name="40% - 강조색4 9 2 6" xfId="5927" xr:uid="{4D4F7ACA-8018-46E0-8890-EE466C72F312}"/>
    <cellStyle name="40% - 강조색4 9 2 6 2" xfId="16956" xr:uid="{9BF3B7EC-538A-4D80-A86D-4F83B7D8FA41}"/>
    <cellStyle name="40% - 강조색4 9 2 6 2 2" xfId="39005" xr:uid="{3F0F7AD7-B265-448A-8ADB-9D1EF11ABBB1}"/>
    <cellStyle name="40% - 강조색4 9 2 6 3" xfId="27985" xr:uid="{FBB62313-30B3-439D-97F1-17EA9638E1D9}"/>
    <cellStyle name="40% - 강조색4 9 2 6 4" xfId="54142" xr:uid="{9B31BAEC-D08A-4474-BDA5-ED34A7DBB0D2}"/>
    <cellStyle name="40% - 강조색4 9 2 7" xfId="11446" xr:uid="{20AB3B0F-F69B-4169-8CF6-EDDC6544EE26}"/>
    <cellStyle name="40% - 강조색4 9 2 7 2" xfId="33495" xr:uid="{E7F668FA-2410-46ED-BD2D-F305C197CDA5}"/>
    <cellStyle name="40% - 강조색4 9 2 8" xfId="22475" xr:uid="{6598D29C-61C6-4BEA-8646-76472CEFE96B}"/>
    <cellStyle name="40% - 강조색4 9 2 9" xfId="48633" xr:uid="{B7B74D9F-2311-4E72-B28A-711A59B472F2}"/>
    <cellStyle name="40% - 강조색4 9 3" xfId="526" xr:uid="{00000000-0005-0000-0000-0000D5010000}"/>
    <cellStyle name="40% - 강조색4 9 3 2" xfId="1263" xr:uid="{E3F476FB-C957-4EE6-9011-339122F9990C}"/>
    <cellStyle name="40% - 강조색4 9 3 2 2" xfId="2657" xr:uid="{B2391949-1F56-4678-B38A-D9E635E8C598}"/>
    <cellStyle name="40% - 강조색4 9 3 2 2 2" xfId="5433" xr:uid="{88BBA1F7-E813-4039-8077-EC9DB28D80E9}"/>
    <cellStyle name="40% - 강조색4 9 3 2 2 2 2" xfId="10959" xr:uid="{65DA67DC-4656-4B00-9C9D-59AD3A0F5021}"/>
    <cellStyle name="40% - 강조색4 9 3 2 2 2 2 2" xfId="21988" xr:uid="{9C4A6CA0-FA10-4EE2-BA9B-38DFD9A69B99}"/>
    <cellStyle name="40% - 강조색4 9 3 2 2 2 2 2 2" xfId="44037" xr:uid="{0C89070B-7260-413E-A8CE-3CD05AAF7ED1}"/>
    <cellStyle name="40% - 강조색4 9 3 2 2 2 2 3" xfId="33017" xr:uid="{8A94F172-BE38-448D-BEF0-103D3EA9EC85}"/>
    <cellStyle name="40% - 강조색4 9 3 2 2 2 3" xfId="16478" xr:uid="{20F2432B-D641-4E58-BCAB-6D31F4FE899E}"/>
    <cellStyle name="40% - 강조색4 9 3 2 2 2 3 2" xfId="38527" xr:uid="{DB251E63-7F8D-4F43-B3B4-5090CD8DAAA8}"/>
    <cellStyle name="40% - 강조색4 9 3 2 2 2 4" xfId="27507" xr:uid="{DE49DD1C-5A9B-42AA-AF3E-326DB559CAAD}"/>
    <cellStyle name="40% - 강조색4 9 3 2 2 2 5" xfId="53665" xr:uid="{9B7F9FB7-8353-4728-A79A-40AE42BE0E06}"/>
    <cellStyle name="40% - 강조색4 9 3 2 2 3" xfId="8204" xr:uid="{A8E774DA-82F5-46F7-A908-92ABFCFE47CD}"/>
    <cellStyle name="40% - 강조색4 9 3 2 2 3 2" xfId="19233" xr:uid="{F9B7D5FC-6CF4-42C0-B82C-7CC7D9D67C08}"/>
    <cellStyle name="40% - 강조색4 9 3 2 2 3 2 2" xfId="41282" xr:uid="{5A18E407-E65D-4E57-AC0C-743DB1558FBD}"/>
    <cellStyle name="40% - 강조색4 9 3 2 2 3 3" xfId="30262" xr:uid="{42B11C82-2F28-4DD0-9F5D-43CD64BE9123}"/>
    <cellStyle name="40% - 강조색4 9 3 2 2 4" xfId="13723" xr:uid="{781CC39D-A953-456A-8724-21CE07266966}"/>
    <cellStyle name="40% - 강조색4 9 3 2 2 4 2" xfId="35772" xr:uid="{66C01DF8-DCBC-4B23-9B83-98605A0C9263}"/>
    <cellStyle name="40% - 강조색4 9 3 2 2 5" xfId="24752" xr:uid="{853A273A-904D-4B00-856E-C02278B322CA}"/>
    <cellStyle name="40% - 강조색4 9 3 2 2 6" xfId="50910" xr:uid="{6B997FFB-AE78-4C50-A996-B1FCC03B45DF}"/>
    <cellStyle name="40% - 강조색4 9 3 2 3" xfId="4057" xr:uid="{D83A403B-1C28-49CD-81DB-4AAC5E7D240A}"/>
    <cellStyle name="40% - 강조색4 9 3 2 3 2" xfId="9583" xr:uid="{0DE7E582-EF62-413D-8FA4-E62EC287D0C3}"/>
    <cellStyle name="40% - 강조색4 9 3 2 3 2 2" xfId="20612" xr:uid="{3A2CAE21-227F-47BD-A048-DFCBDC39ECAA}"/>
    <cellStyle name="40% - 강조색4 9 3 2 3 2 2 2" xfId="42661" xr:uid="{B44C90ED-14F9-406C-8A63-61F33312A2A2}"/>
    <cellStyle name="40% - 강조색4 9 3 2 3 2 3" xfId="31641" xr:uid="{51F386A1-9B9C-4534-954A-E56C055E7BA1}"/>
    <cellStyle name="40% - 강조색4 9 3 2 3 3" xfId="15102" xr:uid="{CA00AE12-E2A1-4B17-B736-1BA96C5EE292}"/>
    <cellStyle name="40% - 강조색4 9 3 2 3 3 2" xfId="37151" xr:uid="{89C6073D-3876-436A-AA04-58361218E763}"/>
    <cellStyle name="40% - 강조색4 9 3 2 3 4" xfId="26131" xr:uid="{E871DDC7-B46F-4770-80BD-A80C60B8EE07}"/>
    <cellStyle name="40% - 강조색4 9 3 2 3 5" xfId="52289" xr:uid="{E6CF9399-0B4D-4A11-9D15-71E72C3A6271}"/>
    <cellStyle name="40% - 강조색4 9 3 2 4" xfId="6828" xr:uid="{1EA32EA1-C24A-4522-83B4-D31CBD640082}"/>
    <cellStyle name="40% - 강조색4 9 3 2 4 2" xfId="17857" xr:uid="{FD4DDEBC-A452-41AD-83E0-F5A74EDDF57D}"/>
    <cellStyle name="40% - 강조색4 9 3 2 4 2 2" xfId="39906" xr:uid="{CD5F7304-CD24-49FB-90DC-EDF1F29937EB}"/>
    <cellStyle name="40% - 강조색4 9 3 2 4 3" xfId="28886" xr:uid="{8AC48AB4-C03A-4680-A1CD-3DB82370D876}"/>
    <cellStyle name="40% - 강조색4 9 3 2 4 4" xfId="55042" xr:uid="{50005D70-99D2-4A5A-89E8-65A472890CAF}"/>
    <cellStyle name="40% - 강조색4 9 3 2 5" xfId="12347" xr:uid="{8DA420DF-68B8-408F-985E-1C2AB7ADDEAC}"/>
    <cellStyle name="40% - 강조색4 9 3 2 5 2" xfId="34396" xr:uid="{D81AD6F7-1615-4903-90C5-B03A89A0F53C}"/>
    <cellStyle name="40% - 강조색4 9 3 2 6" xfId="23376" xr:uid="{0E82EBFA-953D-434E-A992-4CD68F6E46DA}"/>
    <cellStyle name="40% - 강조색4 9 3 2 7" xfId="49533" xr:uid="{4FCCEA1E-410B-45CB-9281-B4542F74A1C6}"/>
    <cellStyle name="40% - 강조색4 9 3 3" xfId="1969" xr:uid="{9670545A-5E70-4EDA-A9EE-756D9A351E3C}"/>
    <cellStyle name="40% - 강조색4 9 3 3 2" xfId="4745" xr:uid="{AB081475-2AC0-4C29-92D7-EE788F5E8D5A}"/>
    <cellStyle name="40% - 강조색4 9 3 3 2 2" xfId="10271" xr:uid="{2E2A07B1-734C-49CC-99D8-3946ED129D33}"/>
    <cellStyle name="40% - 강조색4 9 3 3 2 2 2" xfId="21300" xr:uid="{041C2530-578B-41A6-A195-E0A644FC6A79}"/>
    <cellStyle name="40% - 강조색4 9 3 3 2 2 2 2" xfId="43349" xr:uid="{5F455AC4-3AF8-4BAD-BD64-062C1C6CDF78}"/>
    <cellStyle name="40% - 강조색4 9 3 3 2 2 3" xfId="32329" xr:uid="{EB4B9043-9C39-42E8-B348-8F43DA16538C}"/>
    <cellStyle name="40% - 강조색4 9 3 3 2 3" xfId="15790" xr:uid="{13A089A1-5C33-4BAC-A8F6-51693BDE5A4A}"/>
    <cellStyle name="40% - 강조색4 9 3 3 2 3 2" xfId="37839" xr:uid="{8B02E5B3-5262-48DB-94B7-4FDE9CB94E23}"/>
    <cellStyle name="40% - 강조색4 9 3 3 2 4" xfId="26819" xr:uid="{A6A87CF9-80E4-4B2B-B0DA-83B89E2DC5A9}"/>
    <cellStyle name="40% - 강조색4 9 3 3 2 5" xfId="52977" xr:uid="{E612C3BB-3AAB-4284-9A3C-7DFEEFE4A2BA}"/>
    <cellStyle name="40% - 강조색4 9 3 3 3" xfId="7516" xr:uid="{99C3F794-80B9-4525-A620-F0E0E5940476}"/>
    <cellStyle name="40% - 강조색4 9 3 3 3 2" xfId="18545" xr:uid="{7C9665DB-E27D-4C1E-88E6-56AA930C5987}"/>
    <cellStyle name="40% - 강조색4 9 3 3 3 2 2" xfId="40594" xr:uid="{CE92416D-4AA2-4B90-94CD-95A17A760CAA}"/>
    <cellStyle name="40% - 강조색4 9 3 3 3 3" xfId="29574" xr:uid="{697368AD-AEF3-43F6-8520-B0371ED4E64F}"/>
    <cellStyle name="40% - 강조색4 9 3 3 4" xfId="13035" xr:uid="{77A219F6-61C3-4AF7-98F1-2D3CB31CF082}"/>
    <cellStyle name="40% - 강조색4 9 3 3 4 2" xfId="35084" xr:uid="{F1DD45A3-6998-4C5A-B6F0-0720FCB62616}"/>
    <cellStyle name="40% - 강조색4 9 3 3 5" xfId="24064" xr:uid="{1FDB722B-DF24-467C-A3F5-1AB5B47FBF7B}"/>
    <cellStyle name="40% - 강조색4 9 3 3 6" xfId="50222" xr:uid="{5E7F074D-25CC-4404-AE3B-F08EA0429DC7}"/>
    <cellStyle name="40% - 강조색4 9 3 4" xfId="3369" xr:uid="{01C22753-3EF0-4328-967F-88FFBC304B8D}"/>
    <cellStyle name="40% - 강조색4 9 3 4 2" xfId="8895" xr:uid="{F8B7D54A-D02A-4E5E-9391-598EBD306BE3}"/>
    <cellStyle name="40% - 강조색4 9 3 4 2 2" xfId="19924" xr:uid="{4D6A098E-C2BA-48E8-A027-2E21BFDF206A}"/>
    <cellStyle name="40% - 강조색4 9 3 4 2 2 2" xfId="41973" xr:uid="{C3FC8277-12F7-48D3-8ECF-BC3A331E45C0}"/>
    <cellStyle name="40% - 강조색4 9 3 4 2 3" xfId="30953" xr:uid="{BB4C72AC-6AA6-471C-B674-3092A1CE4EAC}"/>
    <cellStyle name="40% - 강조색4 9 3 4 3" xfId="14414" xr:uid="{F2C23C0F-A5ED-4887-A669-B1CC7F3C8AC3}"/>
    <cellStyle name="40% - 강조색4 9 3 4 3 2" xfId="36463" xr:uid="{445CDEAA-89D4-46ED-9ECA-C74076BC5912}"/>
    <cellStyle name="40% - 강조색4 9 3 4 4" xfId="25443" xr:uid="{FFFF6F60-2837-446A-A429-3503D1854FF0}"/>
    <cellStyle name="40% - 강조색4 9 3 4 5" xfId="51601" xr:uid="{C537617D-B381-4F02-8874-BC7462961929}"/>
    <cellStyle name="40% - 강조색4 9 3 5" xfId="6140" xr:uid="{39967A08-C4B2-464A-B2CA-069F31D825BC}"/>
    <cellStyle name="40% - 강조색4 9 3 5 2" xfId="17169" xr:uid="{37FBF156-AF29-4303-A43E-126986929E36}"/>
    <cellStyle name="40% - 강조색4 9 3 5 2 2" xfId="39218" xr:uid="{8E524879-992A-4438-99E7-1AEBA6DBCED2}"/>
    <cellStyle name="40% - 강조색4 9 3 5 3" xfId="28198" xr:uid="{CD33E9B6-9093-45F1-92A5-825531436D34}"/>
    <cellStyle name="40% - 강조색4 9 3 5 4" xfId="54354" xr:uid="{5F8E1A5A-4B35-4218-9F9C-7AED2D2AF702}"/>
    <cellStyle name="40% - 강조색4 9 3 6" xfId="11659" xr:uid="{C277C27E-9F00-4846-B797-D860FA4A71CC}"/>
    <cellStyle name="40% - 강조색4 9 3 6 2" xfId="33708" xr:uid="{C39E6400-BC07-43E3-8A23-9EB07C8136FF}"/>
    <cellStyle name="40% - 강조색4 9 3 7" xfId="22688" xr:uid="{FD0078B2-C2E6-436D-B28E-688979BBB6CB}"/>
    <cellStyle name="40% - 강조색4 9 3 8" xfId="48845" xr:uid="{A00BA31A-BF03-47EE-B7F8-E2A6E1047505}"/>
    <cellStyle name="40% - 강조색4 9 4" xfId="921" xr:uid="{F84DA5CC-63DC-4F6F-A7EC-240736AF0CEB}"/>
    <cellStyle name="40% - 강조색4 9 4 2" xfId="2315" xr:uid="{DDA570E2-F81D-4EC8-B01A-A527010BA2AE}"/>
    <cellStyle name="40% - 강조색4 9 4 2 2" xfId="5091" xr:uid="{24D30D01-8118-432E-A184-FE8851C94888}"/>
    <cellStyle name="40% - 강조색4 9 4 2 2 2" xfId="10617" xr:uid="{9E82BCCC-D524-48E8-A45B-EDC056784ED8}"/>
    <cellStyle name="40% - 강조색4 9 4 2 2 2 2" xfId="21646" xr:uid="{2FDD22C6-0B8E-4DA7-A5F2-CF0F4D2A61EF}"/>
    <cellStyle name="40% - 강조색4 9 4 2 2 2 2 2" xfId="43695" xr:uid="{FC01F707-F7CD-4F99-A337-E966E5AD41DB}"/>
    <cellStyle name="40% - 강조색4 9 4 2 2 2 3" xfId="32675" xr:uid="{B1407E4E-D0C4-4D6C-8D87-8052899D2B0E}"/>
    <cellStyle name="40% - 강조색4 9 4 2 2 3" xfId="16136" xr:uid="{C74F8392-C9F4-4765-8D26-DBA52AC5A02F}"/>
    <cellStyle name="40% - 강조색4 9 4 2 2 3 2" xfId="38185" xr:uid="{52C1E4F0-0C82-45A8-959B-E30D0B79B777}"/>
    <cellStyle name="40% - 강조색4 9 4 2 2 4" xfId="27165" xr:uid="{BBB7A4E9-1DAF-4E2D-91D1-D5FDB71A8B9D}"/>
    <cellStyle name="40% - 강조색4 9 4 2 2 5" xfId="53323" xr:uid="{BEF09064-86F8-4113-9D21-1106A4D6BEFC}"/>
    <cellStyle name="40% - 강조색4 9 4 2 3" xfId="7862" xr:uid="{FD9A35EE-6077-474A-B348-8FFD4EE6F3D5}"/>
    <cellStyle name="40% - 강조색4 9 4 2 3 2" xfId="18891" xr:uid="{6213D3EE-79CD-48DD-B0B4-C4AFFD12CEEE}"/>
    <cellStyle name="40% - 강조색4 9 4 2 3 2 2" xfId="40940" xr:uid="{B84CAC4C-A771-4E82-A516-56C8CBFEC8A5}"/>
    <cellStyle name="40% - 강조색4 9 4 2 3 3" xfId="29920" xr:uid="{A7F5C370-9714-40DE-8618-5BA6106F533B}"/>
    <cellStyle name="40% - 강조색4 9 4 2 4" xfId="13381" xr:uid="{8D4BD3DA-DD3E-4447-857E-BF0CD23F440F}"/>
    <cellStyle name="40% - 강조색4 9 4 2 4 2" xfId="35430" xr:uid="{3C1EB32E-5B0A-4918-9119-09BF89B3C828}"/>
    <cellStyle name="40% - 강조색4 9 4 2 5" xfId="24410" xr:uid="{9E2E092D-C6FF-445A-8CA4-E4E87F6A80F4}"/>
    <cellStyle name="40% - 강조색4 9 4 2 6" xfId="50568" xr:uid="{85B1AB64-9A32-44C7-8745-F134E26744B5}"/>
    <cellStyle name="40% - 강조색4 9 4 3" xfId="3715" xr:uid="{5EE7764D-0ECE-4126-AF53-D1AC23DF9268}"/>
    <cellStyle name="40% - 강조색4 9 4 3 2" xfId="9241" xr:uid="{30AF7CCE-BE3B-4817-A6D6-B0656E07BE88}"/>
    <cellStyle name="40% - 강조색4 9 4 3 2 2" xfId="20270" xr:uid="{3975A487-B0D8-415C-86AA-D8683A9A0C17}"/>
    <cellStyle name="40% - 강조색4 9 4 3 2 2 2" xfId="42319" xr:uid="{80ECFDBC-BD52-4EEF-B74D-4AF3631CE397}"/>
    <cellStyle name="40% - 강조색4 9 4 3 2 3" xfId="31299" xr:uid="{D6B92916-B268-4858-AC93-418F887BC029}"/>
    <cellStyle name="40% - 강조색4 9 4 3 3" xfId="14760" xr:uid="{E0966A32-558C-4E99-896B-8C06551EB6C9}"/>
    <cellStyle name="40% - 강조색4 9 4 3 3 2" xfId="36809" xr:uid="{FE918EC2-DFE4-4C49-8412-D996A8F9DD11}"/>
    <cellStyle name="40% - 강조색4 9 4 3 4" xfId="25789" xr:uid="{F6A30402-664C-4B3D-984E-9CAF7A18AB73}"/>
    <cellStyle name="40% - 강조색4 9 4 3 5" xfId="51947" xr:uid="{5C713A34-558C-4C04-A6E9-F3EAD6B1B048}"/>
    <cellStyle name="40% - 강조색4 9 4 4" xfId="6486" xr:uid="{316DF847-D3FD-465F-AC8C-DF1B93B1A4F3}"/>
    <cellStyle name="40% - 강조색4 9 4 4 2" xfId="17515" xr:uid="{D335814A-C190-4A30-B6EE-407D31A8E062}"/>
    <cellStyle name="40% - 강조색4 9 4 4 2 2" xfId="39564" xr:uid="{2C83FF5E-8462-419F-8F0F-CB9DB64707B8}"/>
    <cellStyle name="40% - 강조색4 9 4 4 3" xfId="28544" xr:uid="{D32BB5C4-D18D-4DFD-9816-E304FDDB4534}"/>
    <cellStyle name="40% - 강조색4 9 4 4 4" xfId="54700" xr:uid="{2DEADBB0-76A5-4F49-9753-19865AA3CF0A}"/>
    <cellStyle name="40% - 강조색4 9 4 5" xfId="12005" xr:uid="{136BE8E5-C91B-463B-848D-B1F2F8F5955C}"/>
    <cellStyle name="40% - 강조색4 9 4 5 2" xfId="34054" xr:uid="{C13C841C-C5BE-4801-A78C-463A16482EF6}"/>
    <cellStyle name="40% - 강조색4 9 4 6" xfId="23034" xr:uid="{B3CDC256-8CF3-48B3-8F9B-C7FBC98C9809}"/>
    <cellStyle name="40% - 강조색4 9 4 7" xfId="49191" xr:uid="{88080C6E-9943-45B0-B61C-D28DCE849D0C}"/>
    <cellStyle name="40% - 강조색4 9 5" xfId="1627" xr:uid="{4D4DF669-1E0E-458C-95D4-EB18706E800B}"/>
    <cellStyle name="40% - 강조색4 9 5 2" xfId="4403" xr:uid="{B12A68F9-AAD9-40B0-A652-763402DEAAA2}"/>
    <cellStyle name="40% - 강조색4 9 5 2 2" xfId="9929" xr:uid="{87F7D3D6-7519-4915-A6AF-97DE79EA60BD}"/>
    <cellStyle name="40% - 강조색4 9 5 2 2 2" xfId="20958" xr:uid="{DC3E37A2-E8B4-4900-9A32-71388F98B652}"/>
    <cellStyle name="40% - 강조색4 9 5 2 2 2 2" xfId="43007" xr:uid="{D26B5836-3AC4-407C-A883-F62B3C0A1EFA}"/>
    <cellStyle name="40% - 강조색4 9 5 2 2 3" xfId="31987" xr:uid="{4CC1F9CE-3B77-4902-BDE7-F04C45A822AE}"/>
    <cellStyle name="40% - 강조색4 9 5 2 3" xfId="15448" xr:uid="{39A6B779-F020-4155-9F1E-D2F331241C29}"/>
    <cellStyle name="40% - 강조색4 9 5 2 3 2" xfId="37497" xr:uid="{62184BE3-E07F-440E-9D75-645F5A7B740C}"/>
    <cellStyle name="40% - 강조색4 9 5 2 4" xfId="26477" xr:uid="{3197C49E-DD5C-47ED-BF8D-A8A63D6A815A}"/>
    <cellStyle name="40% - 강조색4 9 5 2 5" xfId="52635" xr:uid="{A5ECE132-A4EA-4C6C-A190-34286F76CAF1}"/>
    <cellStyle name="40% - 강조색4 9 5 3" xfId="7174" xr:uid="{7C629E97-16F0-4745-90ED-B1B2698D62D5}"/>
    <cellStyle name="40% - 강조색4 9 5 3 2" xfId="18203" xr:uid="{C602E643-88D5-41D0-9212-94C9768C4096}"/>
    <cellStyle name="40% - 강조색4 9 5 3 2 2" xfId="40252" xr:uid="{8ABEF6EF-447B-40AF-937E-D67006DB844F}"/>
    <cellStyle name="40% - 강조색4 9 5 3 3" xfId="29232" xr:uid="{14249672-E50C-40BA-8C17-FEE2BEE214C9}"/>
    <cellStyle name="40% - 강조색4 9 5 4" xfId="12693" xr:uid="{4A5780BB-63B1-4490-A3AD-8EA5EE04FEA8}"/>
    <cellStyle name="40% - 강조색4 9 5 4 2" xfId="34742" xr:uid="{2544825E-C6EB-4823-A90F-E730B154E413}"/>
    <cellStyle name="40% - 강조색4 9 5 5" xfId="23722" xr:uid="{9A0E66AE-9153-4260-AF61-56C10100B966}"/>
    <cellStyle name="40% - 강조색4 9 5 6" xfId="49880" xr:uid="{0490F9B0-F593-47DE-91AD-B7BF3C94582E}"/>
    <cellStyle name="40% - 강조색4 9 6" xfId="3027" xr:uid="{DCCA73F9-4E4D-4C25-844F-FAF97E7AC7F3}"/>
    <cellStyle name="40% - 강조색4 9 6 2" xfId="8553" xr:uid="{1A636A99-E16F-4AFF-B81A-484C524E4E41}"/>
    <cellStyle name="40% - 강조색4 9 6 2 2" xfId="19582" xr:uid="{8C22C4AC-276F-46FF-B5CE-6A48C825582E}"/>
    <cellStyle name="40% - 강조색4 9 6 2 2 2" xfId="41631" xr:uid="{8BAE895D-82EE-445A-A89C-46938098EB4D}"/>
    <cellStyle name="40% - 강조색4 9 6 2 3" xfId="30611" xr:uid="{D4EBEDB7-D887-44A7-BBAD-8D65EC29DA76}"/>
    <cellStyle name="40% - 강조색4 9 6 3" xfId="14072" xr:uid="{6A4E38F2-DF83-4570-831A-99427FE63E5B}"/>
    <cellStyle name="40% - 강조색4 9 6 3 2" xfId="36121" xr:uid="{00260062-16E7-4077-9F4F-5D795E5DB851}"/>
    <cellStyle name="40% - 강조색4 9 6 4" xfId="25101" xr:uid="{E4E1200C-85D1-41EB-8AA8-B0AC09611B40}"/>
    <cellStyle name="40% - 강조색4 9 6 5" xfId="51259" xr:uid="{96BA06D7-9EC6-4226-9CC3-06F07CF85FD5}"/>
    <cellStyle name="40% - 강조색4 9 7" xfId="5798" xr:uid="{CCEB8B01-9D2D-47E0-842E-6767B4F3D14D}"/>
    <cellStyle name="40% - 강조색4 9 7 2" xfId="16827" xr:uid="{3DFA3F16-11EE-4359-B1E5-E69A3686DF96}"/>
    <cellStyle name="40% - 강조색4 9 7 2 2" xfId="38876" xr:uid="{21D1456A-BFCD-41F3-AD65-0CDBBC49BD36}"/>
    <cellStyle name="40% - 강조색4 9 7 3" xfId="27856" xr:uid="{959CD604-6CC0-4736-AA6F-6346DB38335F}"/>
    <cellStyle name="40% - 강조색4 9 7 4" xfId="54013" xr:uid="{E5EF364B-55BE-4603-A80B-57E144955339}"/>
    <cellStyle name="40% - 강조색4 9 8" xfId="11317" xr:uid="{01BCD077-2151-4046-A8AF-A32323C0A246}"/>
    <cellStyle name="40% - 강조색4 9 8 2" xfId="33366" xr:uid="{4FD50EB3-B0E7-4200-A715-F09C710E1151}"/>
    <cellStyle name="40% - 강조색4 9 9" xfId="22346" xr:uid="{9BFB9464-0D40-4601-AC55-39FD6262626D}"/>
    <cellStyle name="40% - 강조색5" xfId="46" builtinId="47" customBuiltin="1"/>
    <cellStyle name="40% - 강조색5 10" xfId="184" xr:uid="{00000000-0005-0000-0000-0000D7010000}"/>
    <cellStyle name="40% - 강조색5 10 2" xfId="544" xr:uid="{00000000-0005-0000-0000-0000D8010000}"/>
    <cellStyle name="40% - 강조색5 10 2 2" xfId="1281" xr:uid="{7D6E82D5-BA61-4B03-9F3D-2E452DFE8F53}"/>
    <cellStyle name="40% - 강조색5 10 2 2 2" xfId="2675" xr:uid="{42E2E0DF-58F4-4979-9407-EE307C90B416}"/>
    <cellStyle name="40% - 강조색5 10 2 2 2 2" xfId="5451" xr:uid="{7BF4A34D-5112-4298-B5F7-E282534BCAFC}"/>
    <cellStyle name="40% - 강조색5 10 2 2 2 2 2" xfId="10977" xr:uid="{3847B3A5-C8F1-4086-95F3-ECCD87D5C3F3}"/>
    <cellStyle name="40% - 강조색5 10 2 2 2 2 2 2" xfId="22006" xr:uid="{CBD73E40-5713-4490-B409-BF8DA8869D47}"/>
    <cellStyle name="40% - 강조색5 10 2 2 2 2 2 2 2" xfId="44055" xr:uid="{9AE0360B-903D-4CD0-B11D-3039F1F9C681}"/>
    <cellStyle name="40% - 강조색5 10 2 2 2 2 2 3" xfId="33035" xr:uid="{F9B4185A-1AA4-4B1E-908C-D7060F2FF717}"/>
    <cellStyle name="40% - 강조색5 10 2 2 2 2 3" xfId="16496" xr:uid="{1F379FD1-C003-4DFD-B3C5-64E40AD6D75E}"/>
    <cellStyle name="40% - 강조색5 10 2 2 2 2 3 2" xfId="38545" xr:uid="{D19994DA-8C92-407D-850E-3153D43E35B5}"/>
    <cellStyle name="40% - 강조색5 10 2 2 2 2 4" xfId="27525" xr:uid="{6C83B51F-12A7-44C4-B77E-4DD234209C0E}"/>
    <cellStyle name="40% - 강조색5 10 2 2 2 2 5" xfId="53683" xr:uid="{4BEAD2A5-2F22-4914-8712-7F166D30D6CE}"/>
    <cellStyle name="40% - 강조색5 10 2 2 2 3" xfId="8222" xr:uid="{918A9B6A-8A1B-4144-8F3B-A5CBA1D466E0}"/>
    <cellStyle name="40% - 강조색5 10 2 2 2 3 2" xfId="19251" xr:uid="{196010F3-DA6C-4B0E-8CB9-FB1585934B8F}"/>
    <cellStyle name="40% - 강조색5 10 2 2 2 3 2 2" xfId="41300" xr:uid="{ADF36CD0-9D2A-4FA6-B825-DA8CCCAFD8FB}"/>
    <cellStyle name="40% - 강조색5 10 2 2 2 3 3" xfId="30280" xr:uid="{AA13BF8E-ECC7-42F7-813B-CE92886517EF}"/>
    <cellStyle name="40% - 강조색5 10 2 2 2 4" xfId="13741" xr:uid="{58158F2A-C41B-490C-962C-C1544137B604}"/>
    <cellStyle name="40% - 강조색5 10 2 2 2 4 2" xfId="35790" xr:uid="{F7BA53E4-1F67-4A92-86DB-6E2449AE1AAF}"/>
    <cellStyle name="40% - 강조색5 10 2 2 2 5" xfId="24770" xr:uid="{A2630E50-5CBD-4F89-B856-FFE70134A792}"/>
    <cellStyle name="40% - 강조색5 10 2 2 2 6" xfId="50928" xr:uid="{B55947A3-5FA6-4122-AD7C-2AACF9F865C5}"/>
    <cellStyle name="40% - 강조색5 10 2 2 3" xfId="4075" xr:uid="{0484403C-E5CA-449A-A7CE-9B966E83C2BC}"/>
    <cellStyle name="40% - 강조색5 10 2 2 3 2" xfId="9601" xr:uid="{9F9F2103-D27A-4803-A83D-78C2C37CFD75}"/>
    <cellStyle name="40% - 강조색5 10 2 2 3 2 2" xfId="20630" xr:uid="{9AEBA8FD-D754-4D8B-B8F7-473B64965FD2}"/>
    <cellStyle name="40% - 강조색5 10 2 2 3 2 2 2" xfId="42679" xr:uid="{5C9A68BF-26EE-4D8B-92B1-F8BBF297A832}"/>
    <cellStyle name="40% - 강조색5 10 2 2 3 2 3" xfId="31659" xr:uid="{C3C173C7-8C2C-4B6C-B610-F65673F2D4C8}"/>
    <cellStyle name="40% - 강조색5 10 2 2 3 3" xfId="15120" xr:uid="{372DADCF-2621-4E88-AF33-6E65FF7CE4EA}"/>
    <cellStyle name="40% - 강조색5 10 2 2 3 3 2" xfId="37169" xr:uid="{56902A7E-B6FF-4FDA-9AA3-E8FE4A6CC1EB}"/>
    <cellStyle name="40% - 강조색5 10 2 2 3 4" xfId="26149" xr:uid="{F4DB8F28-6A27-4967-B0D9-93BEEEF08D92}"/>
    <cellStyle name="40% - 강조색5 10 2 2 3 5" xfId="52307" xr:uid="{DD4A5D85-FA24-48F2-AB7D-0DFB65F3AD15}"/>
    <cellStyle name="40% - 강조색5 10 2 2 4" xfId="6846" xr:uid="{5163C72A-2136-4F59-B51C-336B910E9816}"/>
    <cellStyle name="40% - 강조색5 10 2 2 4 2" xfId="17875" xr:uid="{04273ACC-B541-4C56-AD3C-F7C613EB47C6}"/>
    <cellStyle name="40% - 강조색5 10 2 2 4 2 2" xfId="39924" xr:uid="{9D4AA652-7B2F-45E0-9CAA-28C1FC160D23}"/>
    <cellStyle name="40% - 강조색5 10 2 2 4 3" xfId="28904" xr:uid="{E988108E-7A29-4D7E-AB11-825CD6A20CFC}"/>
    <cellStyle name="40% - 강조색5 10 2 2 4 4" xfId="55060" xr:uid="{B9955667-6442-4794-8DDB-02AD799C3410}"/>
    <cellStyle name="40% - 강조색5 10 2 2 5" xfId="12365" xr:uid="{775D870F-7429-4B5A-B092-A1F617F17546}"/>
    <cellStyle name="40% - 강조색5 10 2 2 5 2" xfId="34414" xr:uid="{EDE8EA05-45D8-4529-AE00-7D9490E7C6E3}"/>
    <cellStyle name="40% - 강조색5 10 2 2 6" xfId="23394" xr:uid="{EAEA379F-670E-4168-B811-9FE925110156}"/>
    <cellStyle name="40% - 강조색5 10 2 2 7" xfId="49551" xr:uid="{753D9CDA-9D97-417C-B887-AA629B41F756}"/>
    <cellStyle name="40% - 강조색5 10 2 3" xfId="1987" xr:uid="{2830CC66-DD99-47CF-B21B-F6B4FC4914D7}"/>
    <cellStyle name="40% - 강조색5 10 2 3 2" xfId="4763" xr:uid="{141C5174-C347-494F-8F2A-8F8F5F18ACF6}"/>
    <cellStyle name="40% - 강조색5 10 2 3 2 2" xfId="10289" xr:uid="{A8DB6584-37FA-4442-8515-BEAE1698729A}"/>
    <cellStyle name="40% - 강조색5 10 2 3 2 2 2" xfId="21318" xr:uid="{91024A2F-B39A-4A5E-9C44-7C955B5D482A}"/>
    <cellStyle name="40% - 강조색5 10 2 3 2 2 2 2" xfId="43367" xr:uid="{4E8B2607-9A74-401B-808E-CAC06A40DC1F}"/>
    <cellStyle name="40% - 강조색5 10 2 3 2 2 3" xfId="32347" xr:uid="{55F7673B-95A1-4E2C-8AEF-1B0FBBF1A9AF}"/>
    <cellStyle name="40% - 강조색5 10 2 3 2 3" xfId="15808" xr:uid="{A3B92D95-C521-49D9-8819-DE0A250A694C}"/>
    <cellStyle name="40% - 강조색5 10 2 3 2 3 2" xfId="37857" xr:uid="{C0401CB4-AF45-49D5-825B-61DB3BEE4F72}"/>
    <cellStyle name="40% - 강조색5 10 2 3 2 4" xfId="26837" xr:uid="{B9272FCA-B4AB-4682-A7D8-3FB8C38D1B1F}"/>
    <cellStyle name="40% - 강조색5 10 2 3 2 5" xfId="52995" xr:uid="{F46BDA26-B9A7-4743-99B2-B5A92FFDE77F}"/>
    <cellStyle name="40% - 강조색5 10 2 3 3" xfId="7534" xr:uid="{3692B039-815B-4665-A079-B6F7B97FA0F6}"/>
    <cellStyle name="40% - 강조색5 10 2 3 3 2" xfId="18563" xr:uid="{10FE5BF2-65E5-4E14-827B-16AEE3C119CA}"/>
    <cellStyle name="40% - 강조색5 10 2 3 3 2 2" xfId="40612" xr:uid="{2F160044-1417-4233-87CA-36CF2D03E676}"/>
    <cellStyle name="40% - 강조색5 10 2 3 3 3" xfId="29592" xr:uid="{8E04D899-FA5F-4DBC-B8B9-5CBDFEC95496}"/>
    <cellStyle name="40% - 강조색5 10 2 3 4" xfId="13053" xr:uid="{6AF51125-AA86-4601-8006-61887F578655}"/>
    <cellStyle name="40% - 강조색5 10 2 3 4 2" xfId="35102" xr:uid="{25FDCBBE-ED3B-41BB-8CAB-7C5C615ED627}"/>
    <cellStyle name="40% - 강조색5 10 2 3 5" xfId="24082" xr:uid="{B8510AE5-DF18-49D8-9DE2-1C6664B4A0D5}"/>
    <cellStyle name="40% - 강조색5 10 2 3 6" xfId="50240" xr:uid="{997B089A-C30C-4DD6-BA55-F283E6CCEC41}"/>
    <cellStyle name="40% - 강조색5 10 2 4" xfId="3387" xr:uid="{C11430E7-ED21-4D8B-8A6B-2B1ECEDA8E3A}"/>
    <cellStyle name="40% - 강조색5 10 2 4 2" xfId="8913" xr:uid="{D8A2CD5B-786A-48DF-A902-F5887D202102}"/>
    <cellStyle name="40% - 강조색5 10 2 4 2 2" xfId="19942" xr:uid="{7EF3B3F1-60B2-4B04-B348-85E31CD63E92}"/>
    <cellStyle name="40% - 강조색5 10 2 4 2 2 2" xfId="41991" xr:uid="{84A84F8F-8C77-41D4-BC17-9F3B049BC77A}"/>
    <cellStyle name="40% - 강조색5 10 2 4 2 3" xfId="30971" xr:uid="{5CEB1FDC-CC9D-4008-B51A-B7284F8EC031}"/>
    <cellStyle name="40% - 강조색5 10 2 4 3" xfId="14432" xr:uid="{AA13F8F2-A2BE-453E-9A3E-93CD981D22A1}"/>
    <cellStyle name="40% - 강조색5 10 2 4 3 2" xfId="36481" xr:uid="{B2898118-273C-4880-9764-D36B1327DF39}"/>
    <cellStyle name="40% - 강조색5 10 2 4 4" xfId="25461" xr:uid="{C709ADB3-C3C8-4D75-A581-9266A4F4E2B2}"/>
    <cellStyle name="40% - 강조색5 10 2 4 5" xfId="51619" xr:uid="{671BB31F-0DAC-4B3B-B7F1-F1847BDEB761}"/>
    <cellStyle name="40% - 강조색5 10 2 5" xfId="6158" xr:uid="{03AEFE8C-27EA-40E1-B772-2131B4EE1503}"/>
    <cellStyle name="40% - 강조색5 10 2 5 2" xfId="17187" xr:uid="{77DC11A0-10F1-4A70-8F84-2F8A5FCF5FFB}"/>
    <cellStyle name="40% - 강조색5 10 2 5 2 2" xfId="39236" xr:uid="{D2E550F7-9D59-40C5-A422-FF200A786473}"/>
    <cellStyle name="40% - 강조색5 10 2 5 3" xfId="28216" xr:uid="{53C31138-8281-431E-9241-79108123C9BE}"/>
    <cellStyle name="40% - 강조색5 10 2 5 4" xfId="54372" xr:uid="{1BE1EA1F-1A8B-496F-ADD7-6FD18ACABDC8}"/>
    <cellStyle name="40% - 강조색5 10 2 6" xfId="11677" xr:uid="{ADD583AD-6DE3-4540-9400-36266796D3C9}"/>
    <cellStyle name="40% - 강조색5 10 2 6 2" xfId="33726" xr:uid="{87D96977-0A37-4154-B6DF-AA6D5CE0B7F3}"/>
    <cellStyle name="40% - 강조색5 10 2 7" xfId="22706" xr:uid="{91A02166-B13C-4901-8F34-34EF9272FE55}"/>
    <cellStyle name="40% - 강조색5 10 2 8" xfId="48863" xr:uid="{E320F840-5B79-4189-B684-3625C47366EC}"/>
    <cellStyle name="40% - 강조색5 10 3" xfId="939" xr:uid="{540751B7-5921-4358-9DEA-42FAC09DF8E0}"/>
    <cellStyle name="40% - 강조색5 10 3 2" xfId="2333" xr:uid="{E3D1ACC9-7D9B-4D1F-A80D-B06B8C264F5F}"/>
    <cellStyle name="40% - 강조색5 10 3 2 2" xfId="5109" xr:uid="{A021B6DA-3B7E-4392-BAAE-23101818C06D}"/>
    <cellStyle name="40% - 강조색5 10 3 2 2 2" xfId="10635" xr:uid="{D0AA9FC4-98C9-48DA-8E98-AE0D7B63ED45}"/>
    <cellStyle name="40% - 강조색5 10 3 2 2 2 2" xfId="21664" xr:uid="{4272D976-5337-440E-9D04-00AC01EE6F9C}"/>
    <cellStyle name="40% - 강조색5 10 3 2 2 2 2 2" xfId="43713" xr:uid="{CF7DBB19-C477-4FC1-9880-B959C146D19E}"/>
    <cellStyle name="40% - 강조색5 10 3 2 2 2 3" xfId="32693" xr:uid="{30D47230-5E7F-4442-BC91-C21357278366}"/>
    <cellStyle name="40% - 강조색5 10 3 2 2 3" xfId="16154" xr:uid="{A6ECADD3-28E0-4FEC-B415-1DE0B2957E8C}"/>
    <cellStyle name="40% - 강조색5 10 3 2 2 3 2" xfId="38203" xr:uid="{F8252B14-4704-426E-BF69-EF0BF0894E15}"/>
    <cellStyle name="40% - 강조색5 10 3 2 2 4" xfId="27183" xr:uid="{23EC4AE9-B623-4B20-8B94-F96FF39C9F5E}"/>
    <cellStyle name="40% - 강조색5 10 3 2 2 5" xfId="53341" xr:uid="{636672B6-2768-4EA5-871B-0D7D8FCDA87C}"/>
    <cellStyle name="40% - 강조색5 10 3 2 3" xfId="7880" xr:uid="{4378AE5F-B738-48FA-BE07-9EE9AF264446}"/>
    <cellStyle name="40% - 강조색5 10 3 2 3 2" xfId="18909" xr:uid="{FEE3EB5A-DB44-4D17-9945-F6B55780988B}"/>
    <cellStyle name="40% - 강조색5 10 3 2 3 2 2" xfId="40958" xr:uid="{8CE4185D-4C47-459F-9F7E-DFB60FDC5608}"/>
    <cellStyle name="40% - 강조색5 10 3 2 3 3" xfId="29938" xr:uid="{CB59AA54-A67F-44BC-A3F3-7893C5D0C56A}"/>
    <cellStyle name="40% - 강조색5 10 3 2 4" xfId="13399" xr:uid="{DD695245-0659-4D11-8E67-815431C919AC}"/>
    <cellStyle name="40% - 강조색5 10 3 2 4 2" xfId="35448" xr:uid="{A1BF0958-F791-4C9C-B491-EC3D40F78613}"/>
    <cellStyle name="40% - 강조색5 10 3 2 5" xfId="24428" xr:uid="{5C998117-4F89-4B00-A62C-B50824DA869F}"/>
    <cellStyle name="40% - 강조색5 10 3 2 6" xfId="50586" xr:uid="{4DAEDBC4-620C-4FD5-B755-4C89CD7BFE1B}"/>
    <cellStyle name="40% - 강조색5 10 3 3" xfId="3733" xr:uid="{15CF3F36-D8A0-4289-8737-891C0A3D2B24}"/>
    <cellStyle name="40% - 강조색5 10 3 3 2" xfId="9259" xr:uid="{41232F2D-64E5-43BB-8073-E3F2CEF66131}"/>
    <cellStyle name="40% - 강조색5 10 3 3 2 2" xfId="20288" xr:uid="{860B30B1-8A0D-431E-9586-8F8866F94D90}"/>
    <cellStyle name="40% - 강조색5 10 3 3 2 2 2" xfId="42337" xr:uid="{ACF55629-4973-4753-AE46-30B2DCC0D699}"/>
    <cellStyle name="40% - 강조색5 10 3 3 2 3" xfId="31317" xr:uid="{2E87DC0E-71A5-4248-BC4F-CA8CCB7B691E}"/>
    <cellStyle name="40% - 강조색5 10 3 3 3" xfId="14778" xr:uid="{3C96E6F9-C573-4E1F-B0D1-524A72AB60DB}"/>
    <cellStyle name="40% - 강조색5 10 3 3 3 2" xfId="36827" xr:uid="{CD41FF40-FC29-4BAE-A839-9E8798178499}"/>
    <cellStyle name="40% - 강조색5 10 3 3 4" xfId="25807" xr:uid="{43C1D1FE-AC9C-48CE-9BCA-BB63A1A7B052}"/>
    <cellStyle name="40% - 강조색5 10 3 3 5" xfId="51965" xr:uid="{AEFE233D-D982-4E4C-A145-5D0004D50AB8}"/>
    <cellStyle name="40% - 강조색5 10 3 4" xfId="6504" xr:uid="{4767497F-D0A4-4E13-8053-D23EFD42B3BA}"/>
    <cellStyle name="40% - 강조색5 10 3 4 2" xfId="17533" xr:uid="{732FF7D4-64AF-41B5-A952-3B9D2951FAB6}"/>
    <cellStyle name="40% - 강조색5 10 3 4 2 2" xfId="39582" xr:uid="{AFDAB8EC-CE62-44DE-9B9F-90EBAF54570F}"/>
    <cellStyle name="40% - 강조색5 10 3 4 3" xfId="28562" xr:uid="{0F995902-9706-47CE-9BE0-DBE135145B63}"/>
    <cellStyle name="40% - 강조색5 10 3 4 4" xfId="54718" xr:uid="{8E2B9509-130A-4268-AD90-784470546D19}"/>
    <cellStyle name="40% - 강조색5 10 3 5" xfId="12023" xr:uid="{0590CE4C-C33A-4B2B-96E1-E3145DEE6B87}"/>
    <cellStyle name="40% - 강조색5 10 3 5 2" xfId="34072" xr:uid="{397BCC10-FFEC-46FB-A92B-692B32EDE7AD}"/>
    <cellStyle name="40% - 강조색5 10 3 6" xfId="23052" xr:uid="{FC23DC92-C4D5-40A2-AB91-0800B471FA0D}"/>
    <cellStyle name="40% - 강조색5 10 3 7" xfId="49209" xr:uid="{E03CF41F-417F-458D-A9B2-01A01A687B45}"/>
    <cellStyle name="40% - 강조색5 10 4" xfId="1645" xr:uid="{648718F4-8D26-4730-B0D8-C683B612BEC9}"/>
    <cellStyle name="40% - 강조색5 10 4 2" xfId="4421" xr:uid="{4EE6E443-EEB0-42BD-88EE-BF3E8E6541AE}"/>
    <cellStyle name="40% - 강조색5 10 4 2 2" xfId="9947" xr:uid="{6EDB82BF-6FC2-4856-AC90-2FC07FD3B572}"/>
    <cellStyle name="40% - 강조색5 10 4 2 2 2" xfId="20976" xr:uid="{7F80C2E3-2D01-49DD-9EE4-44240E7CD7AE}"/>
    <cellStyle name="40% - 강조색5 10 4 2 2 2 2" xfId="43025" xr:uid="{FA4341D1-80AF-45BE-BACD-5F11149666F7}"/>
    <cellStyle name="40% - 강조색5 10 4 2 2 3" xfId="32005" xr:uid="{6CC0981C-F41D-4D1A-94A4-5083D06828FC}"/>
    <cellStyle name="40% - 강조색5 10 4 2 3" xfId="15466" xr:uid="{CE9969CB-6920-444F-9A64-154F3CE03B3F}"/>
    <cellStyle name="40% - 강조색5 10 4 2 3 2" xfId="37515" xr:uid="{524CDE20-A674-4BC8-8B8F-6DC3701C0B3B}"/>
    <cellStyle name="40% - 강조색5 10 4 2 4" xfId="26495" xr:uid="{FD7C4DDD-17EA-4EC3-86B8-5E5A88E84035}"/>
    <cellStyle name="40% - 강조색5 10 4 2 5" xfId="52653" xr:uid="{D7FDB4B0-7FE7-44FA-81BF-C227ACD32EC2}"/>
    <cellStyle name="40% - 강조색5 10 4 3" xfId="7192" xr:uid="{EF9DE107-EE1E-49CC-9CE7-769B7D5EE9C4}"/>
    <cellStyle name="40% - 강조색5 10 4 3 2" xfId="18221" xr:uid="{009BFA80-E51D-45FF-B8B4-D234E82099AF}"/>
    <cellStyle name="40% - 강조색5 10 4 3 2 2" xfId="40270" xr:uid="{6AB6653C-E096-415B-B194-BD09EC6C25F3}"/>
    <cellStyle name="40% - 강조색5 10 4 3 3" xfId="29250" xr:uid="{3A9C5FE5-AE24-4A00-924C-F081D003B504}"/>
    <cellStyle name="40% - 강조색5 10 4 4" xfId="12711" xr:uid="{A7F6E454-A671-4FDB-ABC2-56434D7A4E83}"/>
    <cellStyle name="40% - 강조색5 10 4 4 2" xfId="34760" xr:uid="{EFAC1D8E-62D6-4AED-85F2-B73C2778FD35}"/>
    <cellStyle name="40% - 강조색5 10 4 5" xfId="23740" xr:uid="{3F9050E0-3272-4603-B3DB-9017EE1BECC8}"/>
    <cellStyle name="40% - 강조색5 10 4 6" xfId="49898" xr:uid="{F045AF42-3E38-445E-8218-7C77D110110A}"/>
    <cellStyle name="40% - 강조색5 10 5" xfId="3045" xr:uid="{1AEAF98F-9234-43D9-B602-5C7731A9E942}"/>
    <cellStyle name="40% - 강조색5 10 5 2" xfId="8571" xr:uid="{C435AEDD-0235-4709-9025-54A507F72ECD}"/>
    <cellStyle name="40% - 강조색5 10 5 2 2" xfId="19600" xr:uid="{75644879-502D-4651-B03E-5E1750C02C9F}"/>
    <cellStyle name="40% - 강조색5 10 5 2 2 2" xfId="41649" xr:uid="{05229EC8-AE49-4B9F-AC6E-C7785DFDE37E}"/>
    <cellStyle name="40% - 강조색5 10 5 2 3" xfId="30629" xr:uid="{E7172248-98F9-417E-8870-E10F63FC7C8C}"/>
    <cellStyle name="40% - 강조색5 10 5 3" xfId="14090" xr:uid="{9711F97C-4DBB-4837-BEAD-B484D7CED8D0}"/>
    <cellStyle name="40% - 강조색5 10 5 3 2" xfId="36139" xr:uid="{C53E06E9-2779-484D-AD49-304D5C25867F}"/>
    <cellStyle name="40% - 강조색5 10 5 4" xfId="25119" xr:uid="{5EDE00D5-8A1A-4C0F-9B9B-38481417224B}"/>
    <cellStyle name="40% - 강조색5 10 5 5" xfId="51277" xr:uid="{13D17CBE-5256-4FEA-BFAE-4CF67F07DA11}"/>
    <cellStyle name="40% - 강조색5 10 6" xfId="5816" xr:uid="{C7012F39-AECB-4BF7-9544-141BAC05E63F}"/>
    <cellStyle name="40% - 강조색5 10 6 2" xfId="16845" xr:uid="{486C3B8F-B817-4029-8915-8650C2F0C2D9}"/>
    <cellStyle name="40% - 강조색5 10 6 2 2" xfId="38894" xr:uid="{84F3B75D-2C59-4957-B317-F117BCCFFD6A}"/>
    <cellStyle name="40% - 강조색5 10 6 3" xfId="27874" xr:uid="{4F069DCA-88E4-41B1-8C17-B68DF970ACA4}"/>
    <cellStyle name="40% - 강조색5 10 6 4" xfId="54031" xr:uid="{3CBB975C-3626-4F05-9D22-407E8C915B1A}"/>
    <cellStyle name="40% - 강조색5 10 7" xfId="11335" xr:uid="{6D843C4B-A12C-4C64-B4CA-4F36BBE37CBB}"/>
    <cellStyle name="40% - 강조색5 10 7 2" xfId="33384" xr:uid="{9A742598-F5A3-4BB0-AC65-C85660855A8A}"/>
    <cellStyle name="40% - 강조색5 10 8" xfId="22364" xr:uid="{FC73EB6F-C010-4246-91BA-A657375D6CC6}"/>
    <cellStyle name="40% - 강조색5 10 9" xfId="48522" xr:uid="{B9F2F193-75FE-4EE0-846B-0CE80444D654}"/>
    <cellStyle name="40% - 강조색5 11" xfId="310" xr:uid="{00000000-0005-0000-0000-0000D9010000}"/>
    <cellStyle name="40% - 강조색5 11 2" xfId="670" xr:uid="{00000000-0005-0000-0000-0000DA010000}"/>
    <cellStyle name="40% - 강조색5 11 2 2" xfId="1407" xr:uid="{8EC49648-CAAD-498A-83A3-FE71909E30BA}"/>
    <cellStyle name="40% - 강조색5 11 2 2 2" xfId="2801" xr:uid="{2A8C5E65-44FA-4705-A952-951639646409}"/>
    <cellStyle name="40% - 강조색5 11 2 2 2 2" xfId="5577" xr:uid="{32B0E177-CE95-4C97-A5EB-C9364310292C}"/>
    <cellStyle name="40% - 강조색5 11 2 2 2 2 2" xfId="11103" xr:uid="{F4565C49-4C49-4E56-B113-FE4E1F4EE64E}"/>
    <cellStyle name="40% - 강조색5 11 2 2 2 2 2 2" xfId="22132" xr:uid="{4C2A7B3B-64A8-48D9-B6DF-11F35FAC7C59}"/>
    <cellStyle name="40% - 강조색5 11 2 2 2 2 2 2 2" xfId="44181" xr:uid="{24239A29-F0FC-4943-9FAA-62067696F10D}"/>
    <cellStyle name="40% - 강조색5 11 2 2 2 2 2 3" xfId="33161" xr:uid="{A26E2AFC-AD87-479F-AC3B-69690BCC5717}"/>
    <cellStyle name="40% - 강조색5 11 2 2 2 2 3" xfId="16622" xr:uid="{86F4208E-94C9-48CA-A1AD-6A8DAF2E9F77}"/>
    <cellStyle name="40% - 강조색5 11 2 2 2 2 3 2" xfId="38671" xr:uid="{3C334110-DD3F-4D72-900A-0C6516456FB5}"/>
    <cellStyle name="40% - 강조색5 11 2 2 2 2 4" xfId="27651" xr:uid="{035AB0F0-ED76-4897-8838-50B5FFF04235}"/>
    <cellStyle name="40% - 강조색5 11 2 2 2 2 5" xfId="53809" xr:uid="{9E4C536E-3479-45D0-8ACD-E3E3CCD2645B}"/>
    <cellStyle name="40% - 강조색5 11 2 2 2 3" xfId="8348" xr:uid="{84437D0F-A50E-4A15-8068-23022B0E159F}"/>
    <cellStyle name="40% - 강조색5 11 2 2 2 3 2" xfId="19377" xr:uid="{74188E77-C0DD-4E81-9389-839A4CE3CAF9}"/>
    <cellStyle name="40% - 강조색5 11 2 2 2 3 2 2" xfId="41426" xr:uid="{948BCF19-58E4-4340-A606-D189182DDB76}"/>
    <cellStyle name="40% - 강조색5 11 2 2 2 3 3" xfId="30406" xr:uid="{7CFBB167-E770-40F5-A02E-4589B1CF2EBE}"/>
    <cellStyle name="40% - 강조색5 11 2 2 2 4" xfId="13867" xr:uid="{615181DC-17DE-4862-9616-FE9F0FA33D9C}"/>
    <cellStyle name="40% - 강조색5 11 2 2 2 4 2" xfId="35916" xr:uid="{34EA302A-BB00-46C2-AB94-EE8126D773D7}"/>
    <cellStyle name="40% - 강조색5 11 2 2 2 5" xfId="24896" xr:uid="{429B5183-EE84-4031-8C7F-6CA37B8B33BD}"/>
    <cellStyle name="40% - 강조색5 11 2 2 2 6" xfId="51054" xr:uid="{C6D565E2-3A97-4F15-A6A9-F287FB79F60E}"/>
    <cellStyle name="40% - 강조색5 11 2 2 3" xfId="4201" xr:uid="{CE48405B-AADD-4DFC-A8BA-9A0289F7A5F6}"/>
    <cellStyle name="40% - 강조색5 11 2 2 3 2" xfId="9727" xr:uid="{99780D9B-46D9-4F25-BB09-0FB9CB9ABD04}"/>
    <cellStyle name="40% - 강조색5 11 2 2 3 2 2" xfId="20756" xr:uid="{9D13FFF5-7F34-43F8-B598-0BA2400E840C}"/>
    <cellStyle name="40% - 강조색5 11 2 2 3 2 2 2" xfId="42805" xr:uid="{FC4E0A24-984D-44C7-AF0C-EC08D1AAB350}"/>
    <cellStyle name="40% - 강조색5 11 2 2 3 2 3" xfId="31785" xr:uid="{7BA7D3C0-5A95-4030-ADDC-E5C0C5B8EBFD}"/>
    <cellStyle name="40% - 강조색5 11 2 2 3 3" xfId="15246" xr:uid="{8DC4AE2D-1016-46EC-968D-ECE2C2E46ADC}"/>
    <cellStyle name="40% - 강조색5 11 2 2 3 3 2" xfId="37295" xr:uid="{CD64F49E-A78A-477F-81A7-4E634ACA7999}"/>
    <cellStyle name="40% - 강조색5 11 2 2 3 4" xfId="26275" xr:uid="{0E979525-8900-4CBF-A394-C79971AADA15}"/>
    <cellStyle name="40% - 강조색5 11 2 2 3 5" xfId="52433" xr:uid="{5697FC15-BBC6-4E49-B91B-DADCE161154A}"/>
    <cellStyle name="40% - 강조색5 11 2 2 4" xfId="6972" xr:uid="{13D13289-9FCD-428F-B2DD-EF8CC4B13F0E}"/>
    <cellStyle name="40% - 강조색5 11 2 2 4 2" xfId="18001" xr:uid="{EAC92219-BD8C-4B90-8086-8C37B1A7D748}"/>
    <cellStyle name="40% - 강조색5 11 2 2 4 2 2" xfId="40050" xr:uid="{938F9FF3-147D-4C1A-9C67-3EA1D19F4FA7}"/>
    <cellStyle name="40% - 강조색5 11 2 2 4 3" xfId="29030" xr:uid="{62AB6F94-3800-4C78-B112-F62D39FDD12C}"/>
    <cellStyle name="40% - 강조색5 11 2 2 4 4" xfId="55186" xr:uid="{6210D45E-56AC-4B52-8A2F-EC32B7A660F4}"/>
    <cellStyle name="40% - 강조색5 11 2 2 5" xfId="12491" xr:uid="{FB6A378E-9EF5-4577-903F-2AB1B2D4E969}"/>
    <cellStyle name="40% - 강조색5 11 2 2 5 2" xfId="34540" xr:uid="{27E9D530-8EFF-4F68-A22A-F94A99C4B405}"/>
    <cellStyle name="40% - 강조색5 11 2 2 6" xfId="23520" xr:uid="{5467EA77-7018-4EA1-805D-3547808D67A5}"/>
    <cellStyle name="40% - 강조색5 11 2 2 7" xfId="49677" xr:uid="{C30AE141-26CB-467B-9F7E-770555D6A2B8}"/>
    <cellStyle name="40% - 강조색5 11 2 3" xfId="2113" xr:uid="{1DEA8047-5FAF-42FF-AB70-B39EB04B10F8}"/>
    <cellStyle name="40% - 강조색5 11 2 3 2" xfId="4889" xr:uid="{DAF2357E-C583-4524-B760-0BD49757E25A}"/>
    <cellStyle name="40% - 강조색5 11 2 3 2 2" xfId="10415" xr:uid="{0C124C76-DC36-4CE8-A1C7-B4DFB36BBF62}"/>
    <cellStyle name="40% - 강조색5 11 2 3 2 2 2" xfId="21444" xr:uid="{437ADA2D-C548-45C9-874F-0E894FDC3A31}"/>
    <cellStyle name="40% - 강조색5 11 2 3 2 2 2 2" xfId="43493" xr:uid="{4170755C-F68A-40EB-A239-28CB1FEC003D}"/>
    <cellStyle name="40% - 강조색5 11 2 3 2 2 3" xfId="32473" xr:uid="{0C89FA26-8A6E-4508-A970-50952AD417C9}"/>
    <cellStyle name="40% - 강조색5 11 2 3 2 3" xfId="15934" xr:uid="{56011348-6E5D-4457-9CBA-E2C945EE31B1}"/>
    <cellStyle name="40% - 강조색5 11 2 3 2 3 2" xfId="37983" xr:uid="{CA51C6E7-D650-48A0-A3D1-AE1D6FCBDD13}"/>
    <cellStyle name="40% - 강조색5 11 2 3 2 4" xfId="26963" xr:uid="{F594A5B3-0199-4AAB-87AA-5012CAA6B39B}"/>
    <cellStyle name="40% - 강조색5 11 2 3 2 5" xfId="53121" xr:uid="{D02FD159-4989-4733-94D7-3B1ADF26FC25}"/>
    <cellStyle name="40% - 강조색5 11 2 3 3" xfId="7660" xr:uid="{619FD740-B4F1-4135-9B46-AE70A82C664C}"/>
    <cellStyle name="40% - 강조색5 11 2 3 3 2" xfId="18689" xr:uid="{B1D254C8-EC1E-4BAE-B7A9-0C4249A933CD}"/>
    <cellStyle name="40% - 강조색5 11 2 3 3 2 2" xfId="40738" xr:uid="{E0AFB669-21A3-4A44-B122-C7687090137D}"/>
    <cellStyle name="40% - 강조색5 11 2 3 3 3" xfId="29718" xr:uid="{0B8CBEF9-D657-422F-AF6D-5D0401FBA38D}"/>
    <cellStyle name="40% - 강조색5 11 2 3 4" xfId="13179" xr:uid="{10323305-32A8-439E-93E8-5F378EB5D7B2}"/>
    <cellStyle name="40% - 강조색5 11 2 3 4 2" xfId="35228" xr:uid="{6F827951-4656-4D12-8F33-D85D605C5359}"/>
    <cellStyle name="40% - 강조색5 11 2 3 5" xfId="24208" xr:uid="{3B60D719-3EAC-4217-A179-0362188892C9}"/>
    <cellStyle name="40% - 강조색5 11 2 3 6" xfId="50366" xr:uid="{FC1474D3-06AE-415C-B94C-11A00D0C8C30}"/>
    <cellStyle name="40% - 강조색5 11 2 4" xfId="3513" xr:uid="{B2C73EBE-8438-41BD-89DA-EE38E55C5E34}"/>
    <cellStyle name="40% - 강조색5 11 2 4 2" xfId="9039" xr:uid="{37C422DE-7FF7-466F-9FD5-3FCD9D991B65}"/>
    <cellStyle name="40% - 강조색5 11 2 4 2 2" xfId="20068" xr:uid="{1409D582-5F1D-41F7-AEF6-F470CBB47D45}"/>
    <cellStyle name="40% - 강조색5 11 2 4 2 2 2" xfId="42117" xr:uid="{4E47D9B2-1BE1-4B6C-97FE-3449F9B9EAD0}"/>
    <cellStyle name="40% - 강조색5 11 2 4 2 3" xfId="31097" xr:uid="{10F74565-66B2-4C79-9961-130F48099B6F}"/>
    <cellStyle name="40% - 강조색5 11 2 4 3" xfId="14558" xr:uid="{8564D83E-6559-4AD6-AF7F-DD958299203C}"/>
    <cellStyle name="40% - 강조색5 11 2 4 3 2" xfId="36607" xr:uid="{42B05F01-8130-4935-8427-7937B503F853}"/>
    <cellStyle name="40% - 강조색5 11 2 4 4" xfId="25587" xr:uid="{EAC548B8-054E-444C-A16E-C96BB3091946}"/>
    <cellStyle name="40% - 강조색5 11 2 4 5" xfId="51745" xr:uid="{31AB18D0-5E9D-458F-95BF-2B9B2BE2E931}"/>
    <cellStyle name="40% - 강조색5 11 2 5" xfId="6284" xr:uid="{46069447-7431-488B-B632-9FA4AE1E39F5}"/>
    <cellStyle name="40% - 강조색5 11 2 5 2" xfId="17313" xr:uid="{8F2B57D8-F9A1-44A0-B278-A391C4933BA4}"/>
    <cellStyle name="40% - 강조색5 11 2 5 2 2" xfId="39362" xr:uid="{D0ABDA2B-FFA5-4482-BE77-05C8E391DAA0}"/>
    <cellStyle name="40% - 강조색5 11 2 5 3" xfId="28342" xr:uid="{E24DAE04-5B9E-46A7-A922-9376342023E2}"/>
    <cellStyle name="40% - 강조색5 11 2 5 4" xfId="54498" xr:uid="{387F6242-9608-4D0A-9288-3E68AED53183}"/>
    <cellStyle name="40% - 강조색5 11 2 6" xfId="11803" xr:uid="{C548D92A-6A49-4D94-A945-88566627255A}"/>
    <cellStyle name="40% - 강조색5 11 2 6 2" xfId="33852" xr:uid="{061F588C-3541-426D-8F8D-1E96848FCF3E}"/>
    <cellStyle name="40% - 강조색5 11 2 7" xfId="22832" xr:uid="{26B6BC9C-E5C2-4897-8AB5-2A4D63B4C438}"/>
    <cellStyle name="40% - 강조색5 11 2 8" xfId="48989" xr:uid="{EF176A8A-7CE7-4AF6-9E6B-411FC18A4416}"/>
    <cellStyle name="40% - 강조색5 11 3" xfId="1065" xr:uid="{54D3CB27-97D6-412F-BFE0-2D0268D3FD22}"/>
    <cellStyle name="40% - 강조색5 11 3 2" xfId="2459" xr:uid="{3A6EBE62-642B-43CF-9017-779E6AB4AF06}"/>
    <cellStyle name="40% - 강조색5 11 3 2 2" xfId="5235" xr:uid="{7A989956-CD6D-4C38-9C70-BDC066CE12B5}"/>
    <cellStyle name="40% - 강조색5 11 3 2 2 2" xfId="10761" xr:uid="{F48B1BFA-F62C-415C-97A2-264F292FA4E1}"/>
    <cellStyle name="40% - 강조색5 11 3 2 2 2 2" xfId="21790" xr:uid="{997E34EA-E7D8-4E92-8019-0254D99393A8}"/>
    <cellStyle name="40% - 강조색5 11 3 2 2 2 2 2" xfId="43839" xr:uid="{9C0156CD-F00B-4B20-861C-7E1F33EAEDAE}"/>
    <cellStyle name="40% - 강조색5 11 3 2 2 2 3" xfId="32819" xr:uid="{A23CAD73-604B-4D5B-807E-8B8BAB007329}"/>
    <cellStyle name="40% - 강조색5 11 3 2 2 3" xfId="16280" xr:uid="{C7DBAC19-DA6C-49F8-A4A7-3DA3ADBC144C}"/>
    <cellStyle name="40% - 강조색5 11 3 2 2 3 2" xfId="38329" xr:uid="{968511D0-1DED-4E44-A9D4-CCFAD891BF11}"/>
    <cellStyle name="40% - 강조색5 11 3 2 2 4" xfId="27309" xr:uid="{933F71F1-5519-4442-B95D-3ABFA3EC5903}"/>
    <cellStyle name="40% - 강조색5 11 3 2 2 5" xfId="53467" xr:uid="{7AB2CE3C-9469-409E-A93A-65A7FEA8D861}"/>
    <cellStyle name="40% - 강조색5 11 3 2 3" xfId="8006" xr:uid="{2D97B346-B31E-4312-A3BC-9BCB6CE88D5E}"/>
    <cellStyle name="40% - 강조색5 11 3 2 3 2" xfId="19035" xr:uid="{CE643C4C-2F48-4246-B56D-88540279A18C}"/>
    <cellStyle name="40% - 강조색5 11 3 2 3 2 2" xfId="41084" xr:uid="{E7A41654-2E06-4A6D-8E57-E35477F3FAAF}"/>
    <cellStyle name="40% - 강조색5 11 3 2 3 3" xfId="30064" xr:uid="{83A54DB2-C543-4C2D-B46F-D3651A854B8F}"/>
    <cellStyle name="40% - 강조색5 11 3 2 4" xfId="13525" xr:uid="{0FB91114-2511-4CAD-B576-7F75D7753D08}"/>
    <cellStyle name="40% - 강조색5 11 3 2 4 2" xfId="35574" xr:uid="{BAA4953B-7C02-45B5-A172-6C60E9B9BDBC}"/>
    <cellStyle name="40% - 강조색5 11 3 2 5" xfId="24554" xr:uid="{715992D0-A260-4474-8759-16E8B3ABE57C}"/>
    <cellStyle name="40% - 강조색5 11 3 2 6" xfId="50712" xr:uid="{9AD02915-067E-455F-8FC9-FF4BD5284E65}"/>
    <cellStyle name="40% - 강조색5 11 3 3" xfId="3859" xr:uid="{65489B84-0976-4822-A490-DE7476CF1620}"/>
    <cellStyle name="40% - 강조색5 11 3 3 2" xfId="9385" xr:uid="{D13A778C-02A9-41FC-B2F4-4602035F4CC2}"/>
    <cellStyle name="40% - 강조색5 11 3 3 2 2" xfId="20414" xr:uid="{804188B0-CC5F-4A35-B631-A6D3F0C74C4A}"/>
    <cellStyle name="40% - 강조색5 11 3 3 2 2 2" xfId="42463" xr:uid="{498C9892-6533-41A1-AB1D-9467DB6D054F}"/>
    <cellStyle name="40% - 강조색5 11 3 3 2 3" xfId="31443" xr:uid="{5FF76874-2F34-4375-B5F9-8CDEEFD1C31E}"/>
    <cellStyle name="40% - 강조색5 11 3 3 3" xfId="14904" xr:uid="{85619C00-CCAF-4337-BF0F-A7FD6C17C976}"/>
    <cellStyle name="40% - 강조색5 11 3 3 3 2" xfId="36953" xr:uid="{81A959F9-72DC-474F-A5AC-F9CEF5460D62}"/>
    <cellStyle name="40% - 강조색5 11 3 3 4" xfId="25933" xr:uid="{56E0155B-635C-4EDF-8E24-C5C24E99F4A3}"/>
    <cellStyle name="40% - 강조색5 11 3 3 5" xfId="52091" xr:uid="{AA04E5FC-8EC8-4B75-873E-29F83A1910F6}"/>
    <cellStyle name="40% - 강조색5 11 3 4" xfId="6630" xr:uid="{28EC6750-8932-431D-A0E7-7293639D52D5}"/>
    <cellStyle name="40% - 강조색5 11 3 4 2" xfId="17659" xr:uid="{F8E8D927-57F2-4067-AC3F-F56071C480C6}"/>
    <cellStyle name="40% - 강조색5 11 3 4 2 2" xfId="39708" xr:uid="{E94EA878-246F-466B-A73D-706EE68D5AB4}"/>
    <cellStyle name="40% - 강조색5 11 3 4 3" xfId="28688" xr:uid="{C4FAC8F2-78C7-49B9-A9FA-A3EFEB1236AC}"/>
    <cellStyle name="40% - 강조색5 11 3 4 4" xfId="54844" xr:uid="{9B41ACA5-0864-4DF0-BF54-75E742F12882}"/>
    <cellStyle name="40% - 강조색5 11 3 5" xfId="12149" xr:uid="{155696DE-35E9-4B78-85FA-028E58FD7D3A}"/>
    <cellStyle name="40% - 강조색5 11 3 5 2" xfId="34198" xr:uid="{4569ED80-50F1-4842-84D6-056325765E09}"/>
    <cellStyle name="40% - 강조색5 11 3 6" xfId="23178" xr:uid="{F90DA174-5D65-4DFF-8F78-904B63802792}"/>
    <cellStyle name="40% - 강조색5 11 3 7" xfId="49335" xr:uid="{44D01B70-1CD6-4586-BFAF-B8FAC6C3CC18}"/>
    <cellStyle name="40% - 강조색5 11 4" xfId="1771" xr:uid="{721F1298-FCD2-441C-A5F6-2411E70D6CFE}"/>
    <cellStyle name="40% - 강조색5 11 4 2" xfId="4547" xr:uid="{3656054C-CB46-421F-9142-82C95FD9EAD2}"/>
    <cellStyle name="40% - 강조색5 11 4 2 2" xfId="10073" xr:uid="{A953070B-4F65-4C85-AC23-EF4CD4F4E142}"/>
    <cellStyle name="40% - 강조색5 11 4 2 2 2" xfId="21102" xr:uid="{94D87BD5-82FE-46AC-B6F9-047DAF63A8AF}"/>
    <cellStyle name="40% - 강조색5 11 4 2 2 2 2" xfId="43151" xr:uid="{B4A58634-6E49-4D57-BA65-958439D3ACE9}"/>
    <cellStyle name="40% - 강조색5 11 4 2 2 3" xfId="32131" xr:uid="{7C5C4E21-38A8-4AD4-B39D-29C319795AA2}"/>
    <cellStyle name="40% - 강조색5 11 4 2 3" xfId="15592" xr:uid="{CC519D70-2380-4E77-8105-A8028DF01720}"/>
    <cellStyle name="40% - 강조색5 11 4 2 3 2" xfId="37641" xr:uid="{C8BF490D-C693-4FF1-9D87-F9DE0125279A}"/>
    <cellStyle name="40% - 강조색5 11 4 2 4" xfId="26621" xr:uid="{4C5B9870-C9B7-4CB9-B54C-69504A3FDF2A}"/>
    <cellStyle name="40% - 강조색5 11 4 2 5" xfId="52779" xr:uid="{EF7EB18B-358D-44BF-8178-CE1E2BDC7794}"/>
    <cellStyle name="40% - 강조색5 11 4 3" xfId="7318" xr:uid="{A5144F3B-449F-4F82-8E70-C8D11B559D53}"/>
    <cellStyle name="40% - 강조색5 11 4 3 2" xfId="18347" xr:uid="{3BA0C24F-FADA-4C31-A269-3CF728863CF9}"/>
    <cellStyle name="40% - 강조색5 11 4 3 2 2" xfId="40396" xr:uid="{2B32C4CB-88CC-42C2-8655-37AC1FFE803B}"/>
    <cellStyle name="40% - 강조색5 11 4 3 3" xfId="29376" xr:uid="{D1FCC2ED-4BCE-4E3A-88C6-96E56640D3E6}"/>
    <cellStyle name="40% - 강조색5 11 4 4" xfId="12837" xr:uid="{517A1E73-E589-4BE0-85BF-B5568FDB0AEF}"/>
    <cellStyle name="40% - 강조색5 11 4 4 2" xfId="34886" xr:uid="{9C3753AC-C49C-4776-A9CB-6EF7CF4738A8}"/>
    <cellStyle name="40% - 강조색5 11 4 5" xfId="23866" xr:uid="{18B5477B-555F-45FB-8EBC-B0B49E4F4A6E}"/>
    <cellStyle name="40% - 강조색5 11 4 6" xfId="50024" xr:uid="{2218A747-2D13-40F1-A4E3-068638E26219}"/>
    <cellStyle name="40% - 강조색5 11 5" xfId="3171" xr:uid="{840FAE66-893F-42AB-8F21-247767960C94}"/>
    <cellStyle name="40% - 강조색5 11 5 2" xfId="8697" xr:uid="{112ADBB1-B5F8-4879-863F-37455FF3EC97}"/>
    <cellStyle name="40% - 강조색5 11 5 2 2" xfId="19726" xr:uid="{056D2BBB-D31A-4412-9BC2-CD676AFE119D}"/>
    <cellStyle name="40% - 강조색5 11 5 2 2 2" xfId="41775" xr:uid="{D8AAC9DB-55BC-4EAC-8454-DCA2A555A53D}"/>
    <cellStyle name="40% - 강조색5 11 5 2 3" xfId="30755" xr:uid="{AD43C2FA-C4A9-4173-B171-F98EF0D9F656}"/>
    <cellStyle name="40% - 강조색5 11 5 3" xfId="14216" xr:uid="{1B86C450-C074-49A7-B7D1-31433B784653}"/>
    <cellStyle name="40% - 강조색5 11 5 3 2" xfId="36265" xr:uid="{8DA273E6-7B6A-4D2B-ADB1-514C59BFF7AF}"/>
    <cellStyle name="40% - 강조색5 11 5 4" xfId="25245" xr:uid="{61F19537-C37C-49D9-9B54-F7E3E609E472}"/>
    <cellStyle name="40% - 강조색5 11 5 5" xfId="51403" xr:uid="{DBDD01D7-53D4-48E2-A3A8-F5CDE0F3018F}"/>
    <cellStyle name="40% - 강조색5 11 6" xfId="5942" xr:uid="{19EC5871-AC22-4134-BEAF-6505EFDB4C04}"/>
    <cellStyle name="40% - 강조색5 11 6 2" xfId="16971" xr:uid="{CE881FCD-7B5E-4984-BC7F-467B7761E9F8}"/>
    <cellStyle name="40% - 강조색5 11 6 2 2" xfId="39020" xr:uid="{6C954FD9-E942-4524-B401-D447DC65EB60}"/>
    <cellStyle name="40% - 강조색5 11 6 3" xfId="28000" xr:uid="{D862ECA0-227D-43A8-A6FE-9F4FA3F0DCC2}"/>
    <cellStyle name="40% - 강조색5 11 6 4" xfId="54157" xr:uid="{1B16F7B8-87DA-4E3A-801F-354011AB3245}"/>
    <cellStyle name="40% - 강조색5 11 7" xfId="11461" xr:uid="{6C9B9A4B-43F0-4C46-8434-64ADE7A3F744}"/>
    <cellStyle name="40% - 강조색5 11 7 2" xfId="33510" xr:uid="{D96AD2C8-86C0-4214-A20A-52C9EB412E0F}"/>
    <cellStyle name="40% - 강조색5 11 8" xfId="22490" xr:uid="{A280AC3F-49F7-41F0-8F61-6CE800B30E1D}"/>
    <cellStyle name="40% - 강조색5 11 9" xfId="48648" xr:uid="{778C58A7-3581-4B6E-929F-343BFDEE99E2}"/>
    <cellStyle name="40% - 강조색5 12" xfId="325" xr:uid="{00000000-0005-0000-0000-0000DB010000}"/>
    <cellStyle name="40% - 강조색5 12 2" xfId="685" xr:uid="{00000000-0005-0000-0000-0000DC010000}"/>
    <cellStyle name="40% - 강조색5 12 2 2" xfId="1422" xr:uid="{147F6793-A61B-471C-BA3B-3BCDA69DCD3E}"/>
    <cellStyle name="40% - 강조색5 12 2 2 2" xfId="2816" xr:uid="{26EE71E7-63E0-43DE-AB84-863160AD935A}"/>
    <cellStyle name="40% - 강조색5 12 2 2 2 2" xfId="5592" xr:uid="{5E92A858-F6A7-429C-8366-54E52BC6D750}"/>
    <cellStyle name="40% - 강조색5 12 2 2 2 2 2" xfId="11118" xr:uid="{33C1F169-F48B-4F8E-8B03-F1EFEB00C167}"/>
    <cellStyle name="40% - 강조색5 12 2 2 2 2 2 2" xfId="22147" xr:uid="{6FA120E9-5E44-4969-9074-645F216A400E}"/>
    <cellStyle name="40% - 강조색5 12 2 2 2 2 2 2 2" xfId="44196" xr:uid="{A24E19DB-8B96-45B8-95E7-BD5D022B1A94}"/>
    <cellStyle name="40% - 강조색5 12 2 2 2 2 2 3" xfId="33176" xr:uid="{E41668FF-B3E2-4FF2-88B3-6400B6A887CA}"/>
    <cellStyle name="40% - 강조색5 12 2 2 2 2 3" xfId="16637" xr:uid="{DB65A62F-65DD-4C47-8231-E3C71292E014}"/>
    <cellStyle name="40% - 강조색5 12 2 2 2 2 3 2" xfId="38686" xr:uid="{CA4B6E2E-C084-41B6-B6A8-D80B5F2804FE}"/>
    <cellStyle name="40% - 강조색5 12 2 2 2 2 4" xfId="27666" xr:uid="{6CEFFD7B-F4FB-45DF-A69E-4C509D70C0D2}"/>
    <cellStyle name="40% - 강조색5 12 2 2 2 2 5" xfId="53824" xr:uid="{E827B965-6CB4-4E97-9781-C97828BC3A93}"/>
    <cellStyle name="40% - 강조색5 12 2 2 2 3" xfId="8363" xr:uid="{FCF8F96B-086E-4EB6-B066-C6B7B4C58986}"/>
    <cellStyle name="40% - 강조색5 12 2 2 2 3 2" xfId="19392" xr:uid="{614D67B0-FB8F-4FD4-9594-B8890E6888F2}"/>
    <cellStyle name="40% - 강조색5 12 2 2 2 3 2 2" xfId="41441" xr:uid="{601718A0-D6A8-4B1E-93A9-C758B966067D}"/>
    <cellStyle name="40% - 강조색5 12 2 2 2 3 3" xfId="30421" xr:uid="{2285E279-3EA7-4C38-880D-3D7D7846429E}"/>
    <cellStyle name="40% - 강조색5 12 2 2 2 4" xfId="13882" xr:uid="{54463AE8-5D18-4731-AA63-0FF8F7EC45D1}"/>
    <cellStyle name="40% - 강조색5 12 2 2 2 4 2" xfId="35931" xr:uid="{949B5ECB-22D4-42C0-8593-81D9C618C17B}"/>
    <cellStyle name="40% - 강조색5 12 2 2 2 5" xfId="24911" xr:uid="{64F87BA1-BFC7-4DC3-BD6F-D1EFD332A55E}"/>
    <cellStyle name="40% - 강조색5 12 2 2 2 6" xfId="51069" xr:uid="{295B23BD-97FF-4729-8914-C2968550969B}"/>
    <cellStyle name="40% - 강조색5 12 2 2 3" xfId="4216" xr:uid="{DD96CAF5-5D00-4B31-8ECE-F297D7D90068}"/>
    <cellStyle name="40% - 강조색5 12 2 2 3 2" xfId="9742" xr:uid="{73D28257-5B81-4A7B-8B91-C56076F6ED83}"/>
    <cellStyle name="40% - 강조색5 12 2 2 3 2 2" xfId="20771" xr:uid="{D4CA9E18-4F7D-4FA8-B503-DBC72C6F43B6}"/>
    <cellStyle name="40% - 강조색5 12 2 2 3 2 2 2" xfId="42820" xr:uid="{E8A7E41A-5E86-4C63-B270-9F09F71AFCC8}"/>
    <cellStyle name="40% - 강조색5 12 2 2 3 2 3" xfId="31800" xr:uid="{53433CFA-5EC7-4685-8683-64B0BC071D5B}"/>
    <cellStyle name="40% - 강조색5 12 2 2 3 3" xfId="15261" xr:uid="{DFD72F65-CF59-4A6F-9851-AA2B445EF1E3}"/>
    <cellStyle name="40% - 강조색5 12 2 2 3 3 2" xfId="37310" xr:uid="{997A5F97-3790-4ABE-B1CD-60ACDD107A10}"/>
    <cellStyle name="40% - 강조색5 12 2 2 3 4" xfId="26290" xr:uid="{7022E51B-B232-4B9C-BE4D-949EDC60EB77}"/>
    <cellStyle name="40% - 강조색5 12 2 2 3 5" xfId="52448" xr:uid="{41FC5F24-3853-4355-B618-A69DF53950D1}"/>
    <cellStyle name="40% - 강조색5 12 2 2 4" xfId="6987" xr:uid="{9F919814-B867-4A4A-BCCE-410276402AE2}"/>
    <cellStyle name="40% - 강조색5 12 2 2 4 2" xfId="18016" xr:uid="{E6E94EDD-49A4-4294-924B-AD1BAA1C4270}"/>
    <cellStyle name="40% - 강조색5 12 2 2 4 2 2" xfId="40065" xr:uid="{95C9A721-68AA-43B5-9ABE-85835F10497E}"/>
    <cellStyle name="40% - 강조색5 12 2 2 4 3" xfId="29045" xr:uid="{BF7287A4-A192-48D7-93AF-72D51394C0D8}"/>
    <cellStyle name="40% - 강조색5 12 2 2 4 4" xfId="55201" xr:uid="{009CE26A-DAA6-43E2-94D4-142148F6E353}"/>
    <cellStyle name="40% - 강조색5 12 2 2 5" xfId="12506" xr:uid="{2023DEE8-DD3B-42F5-A1E0-FD6FD00CE7F0}"/>
    <cellStyle name="40% - 강조색5 12 2 2 5 2" xfId="34555" xr:uid="{31EDCF11-CA0D-4F77-A9C2-70AB3AC4DB6C}"/>
    <cellStyle name="40% - 강조색5 12 2 2 6" xfId="23535" xr:uid="{3AC4987C-29E1-42A0-90B6-AE504CD770EA}"/>
    <cellStyle name="40% - 강조색5 12 2 2 7" xfId="49692" xr:uid="{DDABE9EE-6E29-42AC-9C88-155CE137F7E4}"/>
    <cellStyle name="40% - 강조색5 12 2 3" xfId="2128" xr:uid="{DFD07BE0-B294-4986-9072-8DD2C26497BF}"/>
    <cellStyle name="40% - 강조색5 12 2 3 2" xfId="4904" xr:uid="{7926D13E-EBD0-4368-AC9D-37DAD697B3D5}"/>
    <cellStyle name="40% - 강조색5 12 2 3 2 2" xfId="10430" xr:uid="{2037CAA1-779C-46DD-A621-BBE176117D1C}"/>
    <cellStyle name="40% - 강조색5 12 2 3 2 2 2" xfId="21459" xr:uid="{C8BB347E-E2DD-4C93-840D-6B641B81B7BA}"/>
    <cellStyle name="40% - 강조색5 12 2 3 2 2 2 2" xfId="43508" xr:uid="{26A0232B-AED1-4D55-BD36-78DE56089605}"/>
    <cellStyle name="40% - 강조색5 12 2 3 2 2 3" xfId="32488" xr:uid="{A60F65CF-2211-4D02-8440-B3A1C49B1787}"/>
    <cellStyle name="40% - 강조색5 12 2 3 2 3" xfId="15949" xr:uid="{52EC4020-7028-46DE-8A47-C97C7D42D1E6}"/>
    <cellStyle name="40% - 강조색5 12 2 3 2 3 2" xfId="37998" xr:uid="{81DFA1FB-7573-45A9-8E71-E104AF0FB39C}"/>
    <cellStyle name="40% - 강조색5 12 2 3 2 4" xfId="26978" xr:uid="{83FD6719-CE87-4000-B447-D0BC898C0025}"/>
    <cellStyle name="40% - 강조색5 12 2 3 2 5" xfId="53136" xr:uid="{768425CC-1B7E-477D-8983-A9F4E7A2E226}"/>
    <cellStyle name="40% - 강조색5 12 2 3 3" xfId="7675" xr:uid="{FE601618-5EFE-4000-8F10-3A8D6CD8A36F}"/>
    <cellStyle name="40% - 강조색5 12 2 3 3 2" xfId="18704" xr:uid="{F01826C7-3139-4F2F-B88C-9B5CD50F1355}"/>
    <cellStyle name="40% - 강조색5 12 2 3 3 2 2" xfId="40753" xr:uid="{FC728C49-6B44-4A97-9FCB-15E22313E206}"/>
    <cellStyle name="40% - 강조색5 12 2 3 3 3" xfId="29733" xr:uid="{0A9130F8-9800-452E-B722-B1C5C66181CC}"/>
    <cellStyle name="40% - 강조색5 12 2 3 4" xfId="13194" xr:uid="{E997BFD6-2A5F-4617-AB04-C7768CB3AAE1}"/>
    <cellStyle name="40% - 강조색5 12 2 3 4 2" xfId="35243" xr:uid="{DB7837C1-51D8-47BC-81D3-D8DDEBA06189}"/>
    <cellStyle name="40% - 강조색5 12 2 3 5" xfId="24223" xr:uid="{2B047DF3-4C3F-4E28-B553-137BBCFA4C0F}"/>
    <cellStyle name="40% - 강조색5 12 2 3 6" xfId="50381" xr:uid="{1F895956-2CAC-4548-9BF8-0E8F5F9D9932}"/>
    <cellStyle name="40% - 강조색5 12 2 4" xfId="3528" xr:uid="{C576634F-12AD-42EC-A000-78BBF4EC7272}"/>
    <cellStyle name="40% - 강조색5 12 2 4 2" xfId="9054" xr:uid="{3476CC2A-2928-4E5B-85F1-AADCAF9425A9}"/>
    <cellStyle name="40% - 강조색5 12 2 4 2 2" xfId="20083" xr:uid="{25819FD0-EFE0-4D1C-8FF4-CFC32374C42D}"/>
    <cellStyle name="40% - 강조색5 12 2 4 2 2 2" xfId="42132" xr:uid="{43BA0763-989B-4E82-84E7-3922AEFAB27D}"/>
    <cellStyle name="40% - 강조색5 12 2 4 2 3" xfId="31112" xr:uid="{134C34E2-A415-48F0-B665-A5E3E16104D7}"/>
    <cellStyle name="40% - 강조색5 12 2 4 3" xfId="14573" xr:uid="{2CDBD533-8C74-4687-9AA5-E535D0464809}"/>
    <cellStyle name="40% - 강조색5 12 2 4 3 2" xfId="36622" xr:uid="{4DE67FC7-9210-49D8-B511-A65892A1B149}"/>
    <cellStyle name="40% - 강조색5 12 2 4 4" xfId="25602" xr:uid="{9CE9A25C-8EEA-426E-B838-275D7AEE862C}"/>
    <cellStyle name="40% - 강조색5 12 2 4 5" xfId="51760" xr:uid="{AD1FE2F4-7152-47C9-ABF8-2AC6F5505F9E}"/>
    <cellStyle name="40% - 강조색5 12 2 5" xfId="6299" xr:uid="{09C6270C-9981-43CB-B063-5C925FAE55DD}"/>
    <cellStyle name="40% - 강조색5 12 2 5 2" xfId="17328" xr:uid="{725CF6EB-EE4F-4DD9-8422-E3AF8111E11C}"/>
    <cellStyle name="40% - 강조색5 12 2 5 2 2" xfId="39377" xr:uid="{2AFA10C6-F5AF-4736-8D47-0894DCAC8AD6}"/>
    <cellStyle name="40% - 강조색5 12 2 5 3" xfId="28357" xr:uid="{327D1305-01F3-4028-8064-3B7F1890A42B}"/>
    <cellStyle name="40% - 강조색5 12 2 5 4" xfId="54513" xr:uid="{36E950EB-38E6-4ABD-990E-DE21DE50CA77}"/>
    <cellStyle name="40% - 강조색5 12 2 6" xfId="11818" xr:uid="{C3435693-837C-4589-846C-966F17D9E445}"/>
    <cellStyle name="40% - 강조색5 12 2 6 2" xfId="33867" xr:uid="{3E68467B-9A46-4A14-81E2-E813CBC7EC37}"/>
    <cellStyle name="40% - 강조색5 12 2 7" xfId="22847" xr:uid="{99EC2790-353D-45DB-ADA0-1310A6CD07EC}"/>
    <cellStyle name="40% - 강조색5 12 2 8" xfId="49004" xr:uid="{4D29D44D-0DFC-4672-A805-7F4B45D5042F}"/>
    <cellStyle name="40% - 강조색5 12 3" xfId="1080" xr:uid="{8AB12C9C-3B7D-498E-8533-ECCC47267A89}"/>
    <cellStyle name="40% - 강조색5 12 3 2" xfId="2474" xr:uid="{2E08DFC1-EBAD-4AD0-8B72-0011AE004F54}"/>
    <cellStyle name="40% - 강조색5 12 3 2 2" xfId="5250" xr:uid="{97E20C37-1691-447B-91FA-32F7C88E8F34}"/>
    <cellStyle name="40% - 강조색5 12 3 2 2 2" xfId="10776" xr:uid="{519C2DCE-AC49-4AD3-8130-E9A6987885C4}"/>
    <cellStyle name="40% - 강조색5 12 3 2 2 2 2" xfId="21805" xr:uid="{5A16BEDE-0DFF-4B25-8906-91CAADB36035}"/>
    <cellStyle name="40% - 강조색5 12 3 2 2 2 2 2" xfId="43854" xr:uid="{0740D39E-937B-49D5-8A7B-4FA94A292D6B}"/>
    <cellStyle name="40% - 강조색5 12 3 2 2 2 3" xfId="32834" xr:uid="{266D6286-500C-49E0-8843-14C52CAA136D}"/>
    <cellStyle name="40% - 강조색5 12 3 2 2 3" xfId="16295" xr:uid="{FB60169E-2B88-4BEC-BFFD-292C52135E80}"/>
    <cellStyle name="40% - 강조색5 12 3 2 2 3 2" xfId="38344" xr:uid="{1F31A1F9-FBB0-42D3-9770-D90DBC1126FF}"/>
    <cellStyle name="40% - 강조색5 12 3 2 2 4" xfId="27324" xr:uid="{A0498A13-2F26-4405-8EB6-12A52562A864}"/>
    <cellStyle name="40% - 강조색5 12 3 2 2 5" xfId="53482" xr:uid="{465BDCE9-A9AC-4DCD-A08E-8116E4AFC04B}"/>
    <cellStyle name="40% - 강조색5 12 3 2 3" xfId="8021" xr:uid="{5D6C1475-5CCC-4A4D-B322-E591B62103AE}"/>
    <cellStyle name="40% - 강조색5 12 3 2 3 2" xfId="19050" xr:uid="{2A0E9EBC-0AC9-43DE-82B2-0E77258912E6}"/>
    <cellStyle name="40% - 강조색5 12 3 2 3 2 2" xfId="41099" xr:uid="{4432AD68-208E-4FD6-9AFD-B0993A369BED}"/>
    <cellStyle name="40% - 강조색5 12 3 2 3 3" xfId="30079" xr:uid="{247509D6-F7B9-4F1C-B633-B48DC520477B}"/>
    <cellStyle name="40% - 강조색5 12 3 2 4" xfId="13540" xr:uid="{0553408B-70F5-44F5-831A-534EC2BE5E75}"/>
    <cellStyle name="40% - 강조색5 12 3 2 4 2" xfId="35589" xr:uid="{645BFB55-D6D4-4720-9C0F-90E169C7FC8B}"/>
    <cellStyle name="40% - 강조색5 12 3 2 5" xfId="24569" xr:uid="{154094D0-A82D-46BE-8B08-4A9171F60E6E}"/>
    <cellStyle name="40% - 강조색5 12 3 2 6" xfId="50727" xr:uid="{04CDBB04-2709-4EE0-BD32-681AC99677F1}"/>
    <cellStyle name="40% - 강조색5 12 3 3" xfId="3874" xr:uid="{EBD0EAE2-EE32-498F-8787-5E1645D63CBE}"/>
    <cellStyle name="40% - 강조색5 12 3 3 2" xfId="9400" xr:uid="{B619DCD9-2C44-4A6A-86D0-44FCF8C8F714}"/>
    <cellStyle name="40% - 강조색5 12 3 3 2 2" xfId="20429" xr:uid="{BB4A6291-6A8E-4D21-8D79-44509E082D41}"/>
    <cellStyle name="40% - 강조색5 12 3 3 2 2 2" xfId="42478" xr:uid="{FDACF3E9-A6D1-4FD8-B9F7-EB97FF1F6694}"/>
    <cellStyle name="40% - 강조색5 12 3 3 2 3" xfId="31458" xr:uid="{15F7D224-5E8A-451C-B03E-69372EA2116D}"/>
    <cellStyle name="40% - 강조색5 12 3 3 3" xfId="14919" xr:uid="{660D17CB-EC6D-4A14-A9D1-1E3F3580CF77}"/>
    <cellStyle name="40% - 강조색5 12 3 3 3 2" xfId="36968" xr:uid="{28F73ACB-F9CF-4FC6-A43C-20B01FF331E8}"/>
    <cellStyle name="40% - 강조색5 12 3 3 4" xfId="25948" xr:uid="{78A44088-EEB5-4870-BF7F-DA351C51A504}"/>
    <cellStyle name="40% - 강조색5 12 3 3 5" xfId="52106" xr:uid="{51DE1D83-2BD6-4CFC-95C4-0F624EA4FE0F}"/>
    <cellStyle name="40% - 강조색5 12 3 4" xfId="6645" xr:uid="{71305EF5-7FB5-4882-B309-D70A293A99FE}"/>
    <cellStyle name="40% - 강조색5 12 3 4 2" xfId="17674" xr:uid="{F1FE99F7-BEF5-4E41-9F0D-6B86FC000976}"/>
    <cellStyle name="40% - 강조색5 12 3 4 2 2" xfId="39723" xr:uid="{986D6386-B295-4DCB-AAC5-E6AFFF09E755}"/>
    <cellStyle name="40% - 강조색5 12 3 4 3" xfId="28703" xr:uid="{13636B13-23F9-4737-BFF3-3473E367668E}"/>
    <cellStyle name="40% - 강조색5 12 3 4 4" xfId="54859" xr:uid="{66DEEDED-9CFA-4A36-95EC-3BF9B4A58755}"/>
    <cellStyle name="40% - 강조색5 12 3 5" xfId="12164" xr:uid="{E0AC66A9-17E1-4F42-AD3D-1437A3FCAA1D}"/>
    <cellStyle name="40% - 강조색5 12 3 5 2" xfId="34213" xr:uid="{A844DA7B-8678-45CB-9B60-3C8FE0218BF3}"/>
    <cellStyle name="40% - 강조색5 12 3 6" xfId="23193" xr:uid="{724B375C-72EC-494A-99EB-55ADF9DD1F26}"/>
    <cellStyle name="40% - 강조색5 12 3 7" xfId="49350" xr:uid="{0AF68667-6A2F-4A41-966E-235F0DF7C2A8}"/>
    <cellStyle name="40% - 강조색5 12 4" xfId="1786" xr:uid="{C8F3BE6F-2A3F-4EAB-B6A7-BECD4593DCAE}"/>
    <cellStyle name="40% - 강조색5 12 4 2" xfId="4562" xr:uid="{EB7D298A-B417-4A07-9122-3EDE39A8C7C0}"/>
    <cellStyle name="40% - 강조색5 12 4 2 2" xfId="10088" xr:uid="{841E8508-13E4-423B-BD1A-DA93B3445D82}"/>
    <cellStyle name="40% - 강조색5 12 4 2 2 2" xfId="21117" xr:uid="{9AED8FC0-7F56-477F-ACB6-527C07BEEC1B}"/>
    <cellStyle name="40% - 강조색5 12 4 2 2 2 2" xfId="43166" xr:uid="{DF3E37DE-9DEB-401C-BED8-F8ECD8E7790A}"/>
    <cellStyle name="40% - 강조색5 12 4 2 2 3" xfId="32146" xr:uid="{7C965017-6081-4A8F-B5DC-301A6596E1F8}"/>
    <cellStyle name="40% - 강조색5 12 4 2 3" xfId="15607" xr:uid="{B2B73C05-85CD-4B12-BA5D-5131BB9BA5ED}"/>
    <cellStyle name="40% - 강조색5 12 4 2 3 2" xfId="37656" xr:uid="{161CCD8F-689E-4FE1-AC71-719C6CDCC632}"/>
    <cellStyle name="40% - 강조색5 12 4 2 4" xfId="26636" xr:uid="{F9625544-CFD2-44A1-85AB-462D34C4677F}"/>
    <cellStyle name="40% - 강조색5 12 4 2 5" xfId="52794" xr:uid="{15D872D0-5EEC-46C8-BB44-38EAF1012CF6}"/>
    <cellStyle name="40% - 강조색5 12 4 3" xfId="7333" xr:uid="{AC6D273A-BCFE-4127-BE0B-FD0F314DDC8E}"/>
    <cellStyle name="40% - 강조색5 12 4 3 2" xfId="18362" xr:uid="{9F73DA71-770B-4DE0-AB9E-786D7BE48D24}"/>
    <cellStyle name="40% - 강조색5 12 4 3 2 2" xfId="40411" xr:uid="{29A626A6-E7CC-4AE4-93F1-997D899DDBED}"/>
    <cellStyle name="40% - 강조색5 12 4 3 3" xfId="29391" xr:uid="{65C514CB-D21A-4B5F-8104-E11A5F0C0C27}"/>
    <cellStyle name="40% - 강조색5 12 4 4" xfId="12852" xr:uid="{B413FB9D-7452-4814-8CB2-864496A88EE2}"/>
    <cellStyle name="40% - 강조색5 12 4 4 2" xfId="34901" xr:uid="{116AF938-1E3A-476D-98CA-E97EE942A2BB}"/>
    <cellStyle name="40% - 강조색5 12 4 5" xfId="23881" xr:uid="{90AC3C64-8074-4822-B156-430EFC9BC6A7}"/>
    <cellStyle name="40% - 강조색5 12 4 6" xfId="50039" xr:uid="{27B16813-B9C0-4585-8DD2-9383B1C287FA}"/>
    <cellStyle name="40% - 강조색5 12 5" xfId="3186" xr:uid="{42B1C00E-7D17-40C2-AD92-4C49A5BCE56B}"/>
    <cellStyle name="40% - 강조색5 12 5 2" xfId="8712" xr:uid="{C4EF52B5-7551-47DC-B797-EA9E46BD2962}"/>
    <cellStyle name="40% - 강조색5 12 5 2 2" xfId="19741" xr:uid="{6F382D9C-D682-4DA8-A294-8C139377D8E2}"/>
    <cellStyle name="40% - 강조색5 12 5 2 2 2" xfId="41790" xr:uid="{94A6F05A-D59E-4B98-8F24-0E8E0B9CA3F6}"/>
    <cellStyle name="40% - 강조색5 12 5 2 3" xfId="30770" xr:uid="{43926F0A-33F7-45FA-BCAA-F17307F9C508}"/>
    <cellStyle name="40% - 강조색5 12 5 3" xfId="14231" xr:uid="{6D1CA807-6E59-4013-807F-F5E02EA0F51C}"/>
    <cellStyle name="40% - 강조색5 12 5 3 2" xfId="36280" xr:uid="{AD801DF3-B800-4829-8B10-7398FCDB64AC}"/>
    <cellStyle name="40% - 강조색5 12 5 4" xfId="25260" xr:uid="{CB9E4834-7B32-46B4-9B6C-D80EF279FF88}"/>
    <cellStyle name="40% - 강조색5 12 5 5" xfId="51418" xr:uid="{DCCE7FDC-1888-4D8B-9B06-7578732C30F4}"/>
    <cellStyle name="40% - 강조색5 12 6" xfId="5957" xr:uid="{B65DE381-1913-49C7-98DC-97E4B438A16E}"/>
    <cellStyle name="40% - 강조색5 12 6 2" xfId="16986" xr:uid="{BF71C67D-7FC3-4386-A8C5-F3CFD1AB9125}"/>
    <cellStyle name="40% - 강조색5 12 6 2 2" xfId="39035" xr:uid="{1883B68C-5EA1-41AB-B3A5-141681831EEE}"/>
    <cellStyle name="40% - 강조색5 12 6 3" xfId="28015" xr:uid="{CE21015A-9071-4F92-AC80-F414B5B42716}"/>
    <cellStyle name="40% - 강조색5 12 6 4" xfId="54172" xr:uid="{005DA309-5543-4A76-9148-6B5AFA01368E}"/>
    <cellStyle name="40% - 강조색5 12 7" xfId="11476" xr:uid="{D7C542B4-8315-4BA9-B90F-EE76745AA8AE}"/>
    <cellStyle name="40% - 강조색5 12 7 2" xfId="33525" xr:uid="{172735D7-7114-4904-B4E5-B64AF1D739EC}"/>
    <cellStyle name="40% - 강조색5 12 8" xfId="22505" xr:uid="{213F4B81-3ECE-476D-BB16-7034AC9F4F36}"/>
    <cellStyle name="40% - 강조색5 12 9" xfId="48663" xr:uid="{690BBD5D-BBF6-41EA-8766-05D5EDE99235}"/>
    <cellStyle name="40% - 강조색5 13" xfId="338" xr:uid="{00000000-0005-0000-0000-0000DD010000}"/>
    <cellStyle name="40% - 강조색5 13 2" xfId="698" xr:uid="{00000000-0005-0000-0000-0000DE010000}"/>
    <cellStyle name="40% - 강조색5 13 2 2" xfId="1435" xr:uid="{27C72886-F995-401A-868C-54B2DDC42323}"/>
    <cellStyle name="40% - 강조색5 13 2 2 2" xfId="2829" xr:uid="{EF3D4EEB-7C0B-4A15-9E3A-D3CE5B447805}"/>
    <cellStyle name="40% - 강조색5 13 2 2 2 2" xfId="5605" xr:uid="{73E1AE47-44E7-4AB1-A03E-310E61427D3E}"/>
    <cellStyle name="40% - 강조색5 13 2 2 2 2 2" xfId="11131" xr:uid="{93DDB308-88C9-4562-B773-F452C1E06760}"/>
    <cellStyle name="40% - 강조색5 13 2 2 2 2 2 2" xfId="22160" xr:uid="{5C6D23B4-A54C-4FAD-8215-32314A0E756D}"/>
    <cellStyle name="40% - 강조색5 13 2 2 2 2 2 2 2" xfId="44209" xr:uid="{94190B17-9BFF-4B79-93D5-67CBE5D48939}"/>
    <cellStyle name="40% - 강조색5 13 2 2 2 2 2 3" xfId="33189" xr:uid="{52627711-92FC-43A9-AC4E-6B004065C90C}"/>
    <cellStyle name="40% - 강조색5 13 2 2 2 2 3" xfId="16650" xr:uid="{B07C03B7-7871-4C64-A8B1-927FCD36B27D}"/>
    <cellStyle name="40% - 강조색5 13 2 2 2 2 3 2" xfId="38699" xr:uid="{102E34D8-CD37-4D56-84C3-A1082103A3C9}"/>
    <cellStyle name="40% - 강조색5 13 2 2 2 2 4" xfId="27679" xr:uid="{46CFFA26-D2FA-422F-8BC3-1E05DDF03E9D}"/>
    <cellStyle name="40% - 강조색5 13 2 2 2 2 5" xfId="53837" xr:uid="{ED5B0657-7B40-4B4F-BA23-DDB03368B2F5}"/>
    <cellStyle name="40% - 강조색5 13 2 2 2 3" xfId="8376" xr:uid="{DAC660E3-45FA-452D-99B5-67A28D35866D}"/>
    <cellStyle name="40% - 강조색5 13 2 2 2 3 2" xfId="19405" xr:uid="{7F2EFA9B-87FA-4CD9-8FAE-55AE9C0A445D}"/>
    <cellStyle name="40% - 강조색5 13 2 2 2 3 2 2" xfId="41454" xr:uid="{BE05B67B-CF22-4975-B561-C8124AD70F7F}"/>
    <cellStyle name="40% - 강조색5 13 2 2 2 3 3" xfId="30434" xr:uid="{AF56E775-AE8B-4E64-9ECF-1F299438D82F}"/>
    <cellStyle name="40% - 강조색5 13 2 2 2 4" xfId="13895" xr:uid="{D739131A-9248-46A7-8537-D60D16AAD59F}"/>
    <cellStyle name="40% - 강조색5 13 2 2 2 4 2" xfId="35944" xr:uid="{1D8DCAED-2DBE-4ECF-97BD-1CAC734F76FE}"/>
    <cellStyle name="40% - 강조색5 13 2 2 2 5" xfId="24924" xr:uid="{F3C667F8-2B13-4D12-959C-22034128DCEA}"/>
    <cellStyle name="40% - 강조색5 13 2 2 2 6" xfId="51082" xr:uid="{F1F239C9-2CE5-4290-AE8C-3C155038CBDB}"/>
    <cellStyle name="40% - 강조색5 13 2 2 3" xfId="4229" xr:uid="{5B5842CA-7A7B-4C44-8897-E2A980F8FDE5}"/>
    <cellStyle name="40% - 강조색5 13 2 2 3 2" xfId="9755" xr:uid="{665EC3C0-330A-41E7-90A0-7E65CE714A15}"/>
    <cellStyle name="40% - 강조색5 13 2 2 3 2 2" xfId="20784" xr:uid="{5B6B40BA-C5C2-4E4A-997E-4F2CF036D431}"/>
    <cellStyle name="40% - 강조색5 13 2 2 3 2 2 2" xfId="42833" xr:uid="{DEB1F10D-483D-4F73-810E-8FB2F04306B1}"/>
    <cellStyle name="40% - 강조색5 13 2 2 3 2 3" xfId="31813" xr:uid="{5A0C39C8-4042-4335-9EF2-8CEC0F74ED16}"/>
    <cellStyle name="40% - 강조색5 13 2 2 3 3" xfId="15274" xr:uid="{14D1AAE2-9D8F-4E19-AECB-0013E7BA104A}"/>
    <cellStyle name="40% - 강조색5 13 2 2 3 3 2" xfId="37323" xr:uid="{7AD32DE6-931D-4B7E-81B2-A85493FCF82A}"/>
    <cellStyle name="40% - 강조색5 13 2 2 3 4" xfId="26303" xr:uid="{70309DA3-48A1-434C-80D2-164AB16835E5}"/>
    <cellStyle name="40% - 강조색5 13 2 2 3 5" xfId="52461" xr:uid="{693A156D-098C-4D3D-8C4F-D5BB04026620}"/>
    <cellStyle name="40% - 강조색5 13 2 2 4" xfId="7000" xr:uid="{35999803-0684-4A57-A77E-D887C061705B}"/>
    <cellStyle name="40% - 강조색5 13 2 2 4 2" xfId="18029" xr:uid="{8024009A-7A0D-4B3F-A62B-CF1F0983F813}"/>
    <cellStyle name="40% - 강조색5 13 2 2 4 2 2" xfId="40078" xr:uid="{E602F376-1CAC-4E20-9665-E934EFB71A6C}"/>
    <cellStyle name="40% - 강조색5 13 2 2 4 3" xfId="29058" xr:uid="{5A4FB7A2-16EB-4F27-8F9E-0F2DC1B060F6}"/>
    <cellStyle name="40% - 강조색5 13 2 2 4 4" xfId="55214" xr:uid="{CA94E527-582C-4872-BEBE-BB5B8E0D8728}"/>
    <cellStyle name="40% - 강조색5 13 2 2 5" xfId="12519" xr:uid="{48F0BA91-9478-4080-A610-50B95C99119A}"/>
    <cellStyle name="40% - 강조색5 13 2 2 5 2" xfId="34568" xr:uid="{5DBCB8C1-0838-4761-8CA7-0928F7A2BD6F}"/>
    <cellStyle name="40% - 강조색5 13 2 2 6" xfId="23548" xr:uid="{0D65306D-8481-4EFA-A095-A3D3C641F2AC}"/>
    <cellStyle name="40% - 강조색5 13 2 2 7" xfId="49705" xr:uid="{89C7EAD6-125B-4BC8-9DF9-427AF84E29CB}"/>
    <cellStyle name="40% - 강조색5 13 2 3" xfId="2141" xr:uid="{BCBD07EC-F9BA-4421-B021-7518C0986CC2}"/>
    <cellStyle name="40% - 강조색5 13 2 3 2" xfId="4917" xr:uid="{3BFEFCF1-76E7-4E93-A256-3C4C3610E0F5}"/>
    <cellStyle name="40% - 강조색5 13 2 3 2 2" xfId="10443" xr:uid="{499CFD9C-6530-414C-8CCD-889E4FE462AD}"/>
    <cellStyle name="40% - 강조색5 13 2 3 2 2 2" xfId="21472" xr:uid="{9C08400D-B610-4E0B-8C50-C9D51AEAC6D5}"/>
    <cellStyle name="40% - 강조색5 13 2 3 2 2 2 2" xfId="43521" xr:uid="{641693B6-49CF-4534-A852-A01B84F970AA}"/>
    <cellStyle name="40% - 강조색5 13 2 3 2 2 3" xfId="32501" xr:uid="{88202AA5-E3A7-4DD8-8170-0F784DD7083F}"/>
    <cellStyle name="40% - 강조색5 13 2 3 2 3" xfId="15962" xr:uid="{1CCE3E82-7BF0-47FB-A4A5-2FEE478ADAC3}"/>
    <cellStyle name="40% - 강조색5 13 2 3 2 3 2" xfId="38011" xr:uid="{AC670422-B11C-4493-8030-FAC254657566}"/>
    <cellStyle name="40% - 강조색5 13 2 3 2 4" xfId="26991" xr:uid="{91703111-8737-42E2-A04C-EBB7185E25C8}"/>
    <cellStyle name="40% - 강조색5 13 2 3 2 5" xfId="53149" xr:uid="{F8DA5977-4A63-4800-9B75-7C660BB33675}"/>
    <cellStyle name="40% - 강조색5 13 2 3 3" xfId="7688" xr:uid="{D0ACF9C4-64BE-4C84-9C87-879102BD1161}"/>
    <cellStyle name="40% - 강조색5 13 2 3 3 2" xfId="18717" xr:uid="{13CE44A1-8790-4543-A7A1-9915D2CB5A4C}"/>
    <cellStyle name="40% - 강조색5 13 2 3 3 2 2" xfId="40766" xr:uid="{AB30F1CF-17E5-4D55-B8D6-B9F96B47D00E}"/>
    <cellStyle name="40% - 강조색5 13 2 3 3 3" xfId="29746" xr:uid="{9F7E3F26-72A1-4100-A3CC-8C134A5F0BD1}"/>
    <cellStyle name="40% - 강조색5 13 2 3 4" xfId="13207" xr:uid="{C0E0F3CB-761E-4349-A09F-00B2657A67D9}"/>
    <cellStyle name="40% - 강조색5 13 2 3 4 2" xfId="35256" xr:uid="{355886C2-F66E-4FCD-BD33-FEBB2E62FC98}"/>
    <cellStyle name="40% - 강조색5 13 2 3 5" xfId="24236" xr:uid="{B068D68D-9D21-49BB-9B39-C009482B956A}"/>
    <cellStyle name="40% - 강조색5 13 2 3 6" xfId="50394" xr:uid="{C5B90204-CF15-4549-A24B-B758D9A87B82}"/>
    <cellStyle name="40% - 강조색5 13 2 4" xfId="3541" xr:uid="{7FDDD041-58C4-428B-8045-190B5FBF170D}"/>
    <cellStyle name="40% - 강조색5 13 2 4 2" xfId="9067" xr:uid="{97E8AAF4-6BA6-4E54-9DF8-DC1D3C57A4B5}"/>
    <cellStyle name="40% - 강조색5 13 2 4 2 2" xfId="20096" xr:uid="{C51BF458-33C8-4C5E-8CA9-ACE15D909B63}"/>
    <cellStyle name="40% - 강조색5 13 2 4 2 2 2" xfId="42145" xr:uid="{5F2ED0F5-8B58-4D45-A072-36264BC968DA}"/>
    <cellStyle name="40% - 강조색5 13 2 4 2 3" xfId="31125" xr:uid="{7643CD53-000B-46A7-95E1-B0BB134B6877}"/>
    <cellStyle name="40% - 강조색5 13 2 4 3" xfId="14586" xr:uid="{AAE327DA-6E9F-425D-8BC9-EC15FB3DA2DF}"/>
    <cellStyle name="40% - 강조색5 13 2 4 3 2" xfId="36635" xr:uid="{25946A4B-89F2-4D92-9E2A-638BD2CEB71E}"/>
    <cellStyle name="40% - 강조색5 13 2 4 4" xfId="25615" xr:uid="{82AA2FD9-F701-407C-B61E-FEFDB10842B0}"/>
    <cellStyle name="40% - 강조색5 13 2 4 5" xfId="51773" xr:uid="{0344BC74-AB59-4860-99DB-D2B34ABEA695}"/>
    <cellStyle name="40% - 강조색5 13 2 5" xfId="6312" xr:uid="{D18BB002-963F-4CB6-BD6C-DC4FD16D6F62}"/>
    <cellStyle name="40% - 강조색5 13 2 5 2" xfId="17341" xr:uid="{327A550C-B1CC-4A25-B096-F64DAFD7109C}"/>
    <cellStyle name="40% - 강조색5 13 2 5 2 2" xfId="39390" xr:uid="{F2A6AC1D-12D9-424B-B489-F825875149F2}"/>
    <cellStyle name="40% - 강조색5 13 2 5 3" xfId="28370" xr:uid="{B0298EE9-B64E-4348-94F6-278BEEB2659A}"/>
    <cellStyle name="40% - 강조색5 13 2 5 4" xfId="54526" xr:uid="{0690A4FB-E868-4052-8995-F042DFB31662}"/>
    <cellStyle name="40% - 강조색5 13 2 6" xfId="11831" xr:uid="{62DFEE49-276B-4A7C-8BE9-34CFA31C9989}"/>
    <cellStyle name="40% - 강조색5 13 2 6 2" xfId="33880" xr:uid="{DAC25B28-2177-409F-AE7F-6E260AE51190}"/>
    <cellStyle name="40% - 강조색5 13 2 7" xfId="22860" xr:uid="{8935F9C1-6BF3-4EB3-B059-6C1FDA8473EB}"/>
    <cellStyle name="40% - 강조색5 13 2 8" xfId="49017" xr:uid="{0E40AA2A-79E2-440B-A370-D653DF686752}"/>
    <cellStyle name="40% - 강조색5 13 3" xfId="1093" xr:uid="{0F3A5B32-E953-43AB-BE93-41C37616B70A}"/>
    <cellStyle name="40% - 강조색5 13 3 2" xfId="2487" xr:uid="{C3AFC5A5-3F87-41DB-B421-54B2FCC79E5B}"/>
    <cellStyle name="40% - 강조색5 13 3 2 2" xfId="5263" xr:uid="{2803E78B-6746-4DD4-B566-193D8EE4402B}"/>
    <cellStyle name="40% - 강조색5 13 3 2 2 2" xfId="10789" xr:uid="{925FA617-3BAC-4F65-8332-1777DE3FBE19}"/>
    <cellStyle name="40% - 강조색5 13 3 2 2 2 2" xfId="21818" xr:uid="{F9C55750-B21C-4B8B-A1B6-9538F9AA2C1D}"/>
    <cellStyle name="40% - 강조색5 13 3 2 2 2 2 2" xfId="43867" xr:uid="{ED81D83A-FA17-450A-86EF-FA37A52C3F6E}"/>
    <cellStyle name="40% - 강조색5 13 3 2 2 2 3" xfId="32847" xr:uid="{83129561-8143-4961-B087-B5C87EC77AC9}"/>
    <cellStyle name="40% - 강조색5 13 3 2 2 3" xfId="16308" xr:uid="{62C19B2E-4E83-46BF-AE08-8670ED9C8514}"/>
    <cellStyle name="40% - 강조색5 13 3 2 2 3 2" xfId="38357" xr:uid="{127BF5F2-BFDE-4F0C-825D-9618ADCD02DB}"/>
    <cellStyle name="40% - 강조색5 13 3 2 2 4" xfId="27337" xr:uid="{8989C690-556A-436F-911D-1E8D9E622093}"/>
    <cellStyle name="40% - 강조색5 13 3 2 2 5" xfId="53495" xr:uid="{2F366452-397A-437D-B0BB-1184DCB5F0DA}"/>
    <cellStyle name="40% - 강조색5 13 3 2 3" xfId="8034" xr:uid="{B21D520A-A8A7-469F-8D74-FD8ECB04DD08}"/>
    <cellStyle name="40% - 강조색5 13 3 2 3 2" xfId="19063" xr:uid="{4E1B5837-4EF2-414B-AE96-1FF6649E8AC9}"/>
    <cellStyle name="40% - 강조색5 13 3 2 3 2 2" xfId="41112" xr:uid="{8249AD83-54DF-46E4-A375-CD4CC320A097}"/>
    <cellStyle name="40% - 강조색5 13 3 2 3 3" xfId="30092" xr:uid="{AC2A668E-2FC5-4B45-B6A3-4E7B9431971C}"/>
    <cellStyle name="40% - 강조색5 13 3 2 4" xfId="13553" xr:uid="{9049D6AD-8237-4944-A50C-50E7E8A02BCE}"/>
    <cellStyle name="40% - 강조색5 13 3 2 4 2" xfId="35602" xr:uid="{4CAF54DE-DBEC-4CA5-B3D1-7139EFFDCB8A}"/>
    <cellStyle name="40% - 강조색5 13 3 2 5" xfId="24582" xr:uid="{C06D25BF-20DF-4942-8521-BCB74E412CF5}"/>
    <cellStyle name="40% - 강조색5 13 3 2 6" xfId="50740" xr:uid="{D7CD2355-1DD1-4D7B-A76F-CA8156A75068}"/>
    <cellStyle name="40% - 강조색5 13 3 3" xfId="3887" xr:uid="{C48DFF3B-712A-4284-B360-56152A669D6D}"/>
    <cellStyle name="40% - 강조색5 13 3 3 2" xfId="9413" xr:uid="{8163D526-FAB4-416C-89B2-9672A15FE5E9}"/>
    <cellStyle name="40% - 강조색5 13 3 3 2 2" xfId="20442" xr:uid="{5266A404-B301-48AD-9C37-C085505D5A37}"/>
    <cellStyle name="40% - 강조색5 13 3 3 2 2 2" xfId="42491" xr:uid="{785001B7-7BC4-4303-BED0-CF950DE17F2E}"/>
    <cellStyle name="40% - 강조색5 13 3 3 2 3" xfId="31471" xr:uid="{A46550B7-F93A-41D8-89FB-77E624ACA8F7}"/>
    <cellStyle name="40% - 강조색5 13 3 3 3" xfId="14932" xr:uid="{0F19B129-FED3-4511-9A19-60214E634146}"/>
    <cellStyle name="40% - 강조색5 13 3 3 3 2" xfId="36981" xr:uid="{B3BC22A6-95E9-41CA-A883-4F291A60DA91}"/>
    <cellStyle name="40% - 강조색5 13 3 3 4" xfId="25961" xr:uid="{A33B2DBF-544B-43FF-8445-8FADAADF1F1F}"/>
    <cellStyle name="40% - 강조색5 13 3 3 5" xfId="52119" xr:uid="{29E1B6A7-0CB9-4EA5-9165-02A01D5D8490}"/>
    <cellStyle name="40% - 강조색5 13 3 4" xfId="6658" xr:uid="{587B1FC3-2B43-457E-8823-07673A47A0F4}"/>
    <cellStyle name="40% - 강조색5 13 3 4 2" xfId="17687" xr:uid="{879F0A6D-23EA-4745-9816-CC3EAE3E889C}"/>
    <cellStyle name="40% - 강조색5 13 3 4 2 2" xfId="39736" xr:uid="{0F0B376C-A1E5-4F6A-AFD7-5A5B994B65A8}"/>
    <cellStyle name="40% - 강조색5 13 3 4 3" xfId="28716" xr:uid="{DF1DDB86-0A4D-498F-A3C7-61C0178F5E71}"/>
    <cellStyle name="40% - 강조색5 13 3 4 4" xfId="54872" xr:uid="{7B3B28BC-C0E2-4C29-BE12-E3429A156B3B}"/>
    <cellStyle name="40% - 강조색5 13 3 5" xfId="12177" xr:uid="{19949553-7D23-4472-BD9E-6B405825E22A}"/>
    <cellStyle name="40% - 강조색5 13 3 5 2" xfId="34226" xr:uid="{61A4EEB8-C8B7-48FC-8BC7-8ACE5C8034F7}"/>
    <cellStyle name="40% - 강조색5 13 3 6" xfId="23206" xr:uid="{845F4409-8542-406C-8251-8A398B4A0877}"/>
    <cellStyle name="40% - 강조색5 13 3 7" xfId="49363" xr:uid="{52D09361-0EAF-4D6A-9BED-69D0887FBDC1}"/>
    <cellStyle name="40% - 강조색5 13 4" xfId="1799" xr:uid="{DE90A0A2-EDC4-40A1-A663-497DDE4D920A}"/>
    <cellStyle name="40% - 강조색5 13 4 2" xfId="4575" xr:uid="{3AC68779-8DFF-4B4E-9CD0-A790FDD48A83}"/>
    <cellStyle name="40% - 강조색5 13 4 2 2" xfId="10101" xr:uid="{2E50366E-EDA9-49BA-8C85-319D529CB16B}"/>
    <cellStyle name="40% - 강조색5 13 4 2 2 2" xfId="21130" xr:uid="{45F7214C-9969-43F8-9AD7-F7D20C937FEC}"/>
    <cellStyle name="40% - 강조색5 13 4 2 2 2 2" xfId="43179" xr:uid="{B0E1E8B4-8625-4EAC-894D-F81228775EC1}"/>
    <cellStyle name="40% - 강조색5 13 4 2 2 3" xfId="32159" xr:uid="{BCCA9475-2991-4860-B8BA-DCB0A80C3418}"/>
    <cellStyle name="40% - 강조색5 13 4 2 3" xfId="15620" xr:uid="{B4647823-9975-4F84-827F-BE00ED64A86A}"/>
    <cellStyle name="40% - 강조색5 13 4 2 3 2" xfId="37669" xr:uid="{611A7BDC-115E-440B-A1CD-5FAE84F675EB}"/>
    <cellStyle name="40% - 강조색5 13 4 2 4" xfId="26649" xr:uid="{A9AE1BF0-05EE-4076-BABC-9CC347F6D73F}"/>
    <cellStyle name="40% - 강조색5 13 4 2 5" xfId="52807" xr:uid="{9FA35507-8516-4917-BBD5-CA29211069B1}"/>
    <cellStyle name="40% - 강조색5 13 4 3" xfId="7346" xr:uid="{E78C1F62-8B47-4B2A-82E0-C89825DE442D}"/>
    <cellStyle name="40% - 강조색5 13 4 3 2" xfId="18375" xr:uid="{D56B4E7C-593D-4AD1-B0CD-6371A949D4E8}"/>
    <cellStyle name="40% - 강조색5 13 4 3 2 2" xfId="40424" xr:uid="{57F532BC-4FF2-4CB3-BE80-07044E7FC452}"/>
    <cellStyle name="40% - 강조색5 13 4 3 3" xfId="29404" xr:uid="{197E38ED-290B-43EB-B04D-98EB59E11AB3}"/>
    <cellStyle name="40% - 강조색5 13 4 4" xfId="12865" xr:uid="{FE3132E0-C41A-4533-9923-5AC94712ADEA}"/>
    <cellStyle name="40% - 강조색5 13 4 4 2" xfId="34914" xr:uid="{37555804-88D3-4B89-8436-E050F83E6CBB}"/>
    <cellStyle name="40% - 강조색5 13 4 5" xfId="23894" xr:uid="{3623F32E-DB16-41A2-B667-1F92BA4EB2EF}"/>
    <cellStyle name="40% - 강조색5 13 4 6" xfId="50052" xr:uid="{6BD7019E-8978-4E6A-9DFF-1051DDD3458E}"/>
    <cellStyle name="40% - 강조색5 13 5" xfId="3199" xr:uid="{E8E47F16-02FB-48F6-BAA0-37CF57F25B05}"/>
    <cellStyle name="40% - 강조색5 13 5 2" xfId="8725" xr:uid="{17DC8ECC-E2E8-4E2F-AB19-CE3B37294A7C}"/>
    <cellStyle name="40% - 강조색5 13 5 2 2" xfId="19754" xr:uid="{9D22D58B-C2D5-4548-B2D9-E52A319A7057}"/>
    <cellStyle name="40% - 강조색5 13 5 2 2 2" xfId="41803" xr:uid="{934611E7-C945-4D6C-9485-95BD45993F39}"/>
    <cellStyle name="40% - 강조색5 13 5 2 3" xfId="30783" xr:uid="{55818841-0BA9-405A-8C0E-7507B15F5E48}"/>
    <cellStyle name="40% - 강조색5 13 5 3" xfId="14244" xr:uid="{9DBB7E4B-1EE4-4CC8-A30E-0A1AD8C89E4D}"/>
    <cellStyle name="40% - 강조색5 13 5 3 2" xfId="36293" xr:uid="{0DF0ED85-FF38-419A-8D79-499CB25D755E}"/>
    <cellStyle name="40% - 강조색5 13 5 4" xfId="25273" xr:uid="{4F68826F-3EE5-440A-9379-07299FAF1505}"/>
    <cellStyle name="40% - 강조색5 13 5 5" xfId="51431" xr:uid="{3158D7D1-BDE9-4A22-A17B-EB588EAFB9B7}"/>
    <cellStyle name="40% - 강조색5 13 6" xfId="5970" xr:uid="{7256E31B-3AD3-4891-9783-C77C65B54B08}"/>
    <cellStyle name="40% - 강조색5 13 6 2" xfId="16999" xr:uid="{42F48424-E519-48B8-82F0-FC636EA5CB00}"/>
    <cellStyle name="40% - 강조색5 13 6 2 2" xfId="39048" xr:uid="{1FCCA56B-D1B9-4D30-8846-7AEB6A7CCE1E}"/>
    <cellStyle name="40% - 강조색5 13 6 3" xfId="28028" xr:uid="{36EF4685-225E-4E45-8C18-438BECC17838}"/>
    <cellStyle name="40% - 강조색5 13 6 4" xfId="54185" xr:uid="{4676E4DD-C7AF-4379-8027-83E16EB8BD67}"/>
    <cellStyle name="40% - 강조색5 13 7" xfId="11489" xr:uid="{FCFCDFE7-799F-4857-A738-06E7539BD7F4}"/>
    <cellStyle name="40% - 강조색5 13 7 2" xfId="33538" xr:uid="{2D627F60-FE59-4F20-9D26-59D7D9965670}"/>
    <cellStyle name="40% - 강조색5 13 8" xfId="22518" xr:uid="{7E86E78D-C4CF-44AA-9082-E8034CAA5A80}"/>
    <cellStyle name="40% - 강조색5 13 9" xfId="48676" xr:uid="{ED1D6699-183E-4879-979B-8FF7A02568D2}"/>
    <cellStyle name="40% - 강조색5 14" xfId="366" xr:uid="{00000000-0005-0000-0000-0000DF010000}"/>
    <cellStyle name="40% - 강조색5 14 2" xfId="723" xr:uid="{00000000-0005-0000-0000-0000E0010000}"/>
    <cellStyle name="40% - 강조색5 14 2 2" xfId="1459" xr:uid="{57827FB2-B3A7-490B-B6A8-E9ABFFF12291}"/>
    <cellStyle name="40% - 강조색5 14 2 2 2" xfId="2853" xr:uid="{74DAC91F-014C-4462-8F96-45AC0978ADCB}"/>
    <cellStyle name="40% - 강조색5 14 2 2 2 2" xfId="5629" xr:uid="{72BA2BE1-1850-4521-A3A2-4E0D73B54DCE}"/>
    <cellStyle name="40% - 강조색5 14 2 2 2 2 2" xfId="11155" xr:uid="{BDFBB26C-760B-4219-AA3D-8520C467C449}"/>
    <cellStyle name="40% - 강조색5 14 2 2 2 2 2 2" xfId="22184" xr:uid="{659D5A12-686B-4ACB-9598-ED2623007370}"/>
    <cellStyle name="40% - 강조색5 14 2 2 2 2 2 2 2" xfId="44233" xr:uid="{91DE2CC4-6F97-4C15-9A25-1C99398EC063}"/>
    <cellStyle name="40% - 강조색5 14 2 2 2 2 2 3" xfId="33213" xr:uid="{C0F89827-3B9F-4A55-8805-3A6EDBE62256}"/>
    <cellStyle name="40% - 강조색5 14 2 2 2 2 3" xfId="16674" xr:uid="{DC7180F4-1558-4136-B89B-31F638211B36}"/>
    <cellStyle name="40% - 강조색5 14 2 2 2 2 3 2" xfId="38723" xr:uid="{E9E6B0CF-A3A8-4DCD-84A5-C44D7798121B}"/>
    <cellStyle name="40% - 강조색5 14 2 2 2 2 4" xfId="27703" xr:uid="{18BC5C0D-1A7E-42D3-9AAB-54CDDFA1A33D}"/>
    <cellStyle name="40% - 강조색5 14 2 2 2 2 5" xfId="53861" xr:uid="{8061A5FB-D253-4B42-B7AF-BA9E6F7299E0}"/>
    <cellStyle name="40% - 강조색5 14 2 2 2 3" xfId="8400" xr:uid="{D6A64BB0-5CDA-42B3-AE80-94DCBF087C2C}"/>
    <cellStyle name="40% - 강조색5 14 2 2 2 3 2" xfId="19429" xr:uid="{C58F0453-76F8-4AAE-A061-5F03BF27DD3E}"/>
    <cellStyle name="40% - 강조색5 14 2 2 2 3 2 2" xfId="41478" xr:uid="{7F94C95A-BFD9-4BB7-A33C-F4B480A0891B}"/>
    <cellStyle name="40% - 강조색5 14 2 2 2 3 3" xfId="30458" xr:uid="{DC9BFF44-DF38-46AC-8533-3EFD3EBECE1A}"/>
    <cellStyle name="40% - 강조색5 14 2 2 2 4" xfId="13919" xr:uid="{424734C0-31A3-43F7-8C54-4341F7A35974}"/>
    <cellStyle name="40% - 강조색5 14 2 2 2 4 2" xfId="35968" xr:uid="{DB839287-6FA0-4D68-B001-029EF92E1791}"/>
    <cellStyle name="40% - 강조색5 14 2 2 2 5" xfId="24948" xr:uid="{D936D74D-7692-401F-8985-561B939CF5FE}"/>
    <cellStyle name="40% - 강조색5 14 2 2 2 6" xfId="51106" xr:uid="{2A240112-30A7-4F8A-8219-CBF9D228F1B7}"/>
    <cellStyle name="40% - 강조색5 14 2 2 3" xfId="4253" xr:uid="{2CB18A9D-6695-4CBB-BF48-7B8EDC07BCAB}"/>
    <cellStyle name="40% - 강조색5 14 2 2 3 2" xfId="9779" xr:uid="{D7892DC0-97E4-46A8-9850-AA504809AD28}"/>
    <cellStyle name="40% - 강조색5 14 2 2 3 2 2" xfId="20808" xr:uid="{EEEE55B1-EF25-4730-8348-EDFFA11C53E6}"/>
    <cellStyle name="40% - 강조색5 14 2 2 3 2 2 2" xfId="42857" xr:uid="{52A25616-0E61-4A07-90C1-4017F77AE858}"/>
    <cellStyle name="40% - 강조색5 14 2 2 3 2 3" xfId="31837" xr:uid="{F9063AD6-BE3E-463D-899D-578B8424150E}"/>
    <cellStyle name="40% - 강조색5 14 2 2 3 3" xfId="15298" xr:uid="{5556AA75-9505-4EE0-BAE8-B23AFABFDD80}"/>
    <cellStyle name="40% - 강조색5 14 2 2 3 3 2" xfId="37347" xr:uid="{7528A80C-28A0-4E00-A983-0A70F681FA94}"/>
    <cellStyle name="40% - 강조색5 14 2 2 3 4" xfId="26327" xr:uid="{4BE8E0A0-7734-4E36-8119-A9D3F1128E58}"/>
    <cellStyle name="40% - 강조색5 14 2 2 3 5" xfId="52485" xr:uid="{9B030D9D-D22F-49C3-8A59-2E9C8A10B7E6}"/>
    <cellStyle name="40% - 강조색5 14 2 2 4" xfId="7024" xr:uid="{ADFB4C26-9849-4EBA-9085-AE15F4DB278F}"/>
    <cellStyle name="40% - 강조색5 14 2 2 4 2" xfId="18053" xr:uid="{0FD26089-87A9-4982-9FC2-2CA180570294}"/>
    <cellStyle name="40% - 강조색5 14 2 2 4 2 2" xfId="40102" xr:uid="{04BA2C0F-7A0A-42EC-B603-BFB465D55070}"/>
    <cellStyle name="40% - 강조색5 14 2 2 4 3" xfId="29082" xr:uid="{D6EBD754-1F14-47F3-AF2F-12939119AC88}"/>
    <cellStyle name="40% - 강조색5 14 2 2 4 4" xfId="55238" xr:uid="{172C5DD6-2779-4DCA-BF93-AC1F1D1ED862}"/>
    <cellStyle name="40% - 강조색5 14 2 2 5" xfId="12543" xr:uid="{144BBBE3-4575-4ACC-8618-9E2D1E8BBF67}"/>
    <cellStyle name="40% - 강조색5 14 2 2 5 2" xfId="34592" xr:uid="{45A8B8B0-897F-4509-BADA-7C1EDDC2ED1D}"/>
    <cellStyle name="40% - 강조색5 14 2 2 6" xfId="23572" xr:uid="{E6F9ADE4-6A2E-430A-9768-FF1C477569A6}"/>
    <cellStyle name="40% - 강조색5 14 2 2 7" xfId="49729" xr:uid="{BBF596CD-5CA5-4065-8CC6-A0A895AA33BA}"/>
    <cellStyle name="40% - 강조색5 14 2 3" xfId="2165" xr:uid="{578438AD-FEF4-4AC4-B555-2A5D23158CD1}"/>
    <cellStyle name="40% - 강조색5 14 2 3 2" xfId="4941" xr:uid="{E6083739-2C8F-404F-A301-511AF5959B62}"/>
    <cellStyle name="40% - 강조색5 14 2 3 2 2" xfId="10467" xr:uid="{778355AD-DF7F-4991-9D61-60CDB18A35D3}"/>
    <cellStyle name="40% - 강조색5 14 2 3 2 2 2" xfId="21496" xr:uid="{8966B2B6-DD88-4D03-9B76-8101E59AA6A7}"/>
    <cellStyle name="40% - 강조색5 14 2 3 2 2 2 2" xfId="43545" xr:uid="{3CF6A236-25B2-491C-B28B-F1DADABBC7D4}"/>
    <cellStyle name="40% - 강조색5 14 2 3 2 2 3" xfId="32525" xr:uid="{7AA498CA-5182-4ABA-B06E-3F43EB627A80}"/>
    <cellStyle name="40% - 강조색5 14 2 3 2 3" xfId="15986" xr:uid="{2281516A-8853-43CD-864B-A9594005ED26}"/>
    <cellStyle name="40% - 강조색5 14 2 3 2 3 2" xfId="38035" xr:uid="{02FC5AEF-98DA-4AE4-A3E5-FF213F734802}"/>
    <cellStyle name="40% - 강조색5 14 2 3 2 4" xfId="27015" xr:uid="{BD20AFAE-677A-412A-A527-78A8A4EDFF54}"/>
    <cellStyle name="40% - 강조색5 14 2 3 2 5" xfId="53173" xr:uid="{B3A82D0C-804F-4CC0-9C13-1941AABEC65C}"/>
    <cellStyle name="40% - 강조색5 14 2 3 3" xfId="7712" xr:uid="{10B9BB04-FEA9-4C5F-A8F0-26E2700B04CA}"/>
    <cellStyle name="40% - 강조색5 14 2 3 3 2" xfId="18741" xr:uid="{3D80F690-9B09-4ED9-96BA-9BEAA12FCFD1}"/>
    <cellStyle name="40% - 강조색5 14 2 3 3 2 2" xfId="40790" xr:uid="{E720C29D-C7F1-42C5-B117-CF484FCF54A0}"/>
    <cellStyle name="40% - 강조색5 14 2 3 3 3" xfId="29770" xr:uid="{AEFF9F96-01A5-4AEE-8386-35F4BCC6E78D}"/>
    <cellStyle name="40% - 강조색5 14 2 3 4" xfId="13231" xr:uid="{70DBD59D-F56D-41E6-B7A0-C6E88983B5F5}"/>
    <cellStyle name="40% - 강조색5 14 2 3 4 2" xfId="35280" xr:uid="{4E601E95-FFE4-4626-AB8E-78FA7DEC08D0}"/>
    <cellStyle name="40% - 강조색5 14 2 3 5" xfId="24260" xr:uid="{42A1B329-1901-4083-B3E8-E91C253DF152}"/>
    <cellStyle name="40% - 강조색5 14 2 3 6" xfId="50418" xr:uid="{25CDDBE0-E2AD-43FF-B6C1-D41034854BB5}"/>
    <cellStyle name="40% - 강조색5 14 2 4" xfId="3565" xr:uid="{EA75780E-7FD4-4CF2-9E7E-6360C54AD273}"/>
    <cellStyle name="40% - 강조색5 14 2 4 2" xfId="9091" xr:uid="{B98D4D64-8132-4392-BE3A-D5195B0E3570}"/>
    <cellStyle name="40% - 강조색5 14 2 4 2 2" xfId="20120" xr:uid="{9C08268E-3F7D-425D-9B73-A71713C760CB}"/>
    <cellStyle name="40% - 강조색5 14 2 4 2 2 2" xfId="42169" xr:uid="{600ED03F-DB2B-407D-BF68-8297C3149BC8}"/>
    <cellStyle name="40% - 강조색5 14 2 4 2 3" xfId="31149" xr:uid="{FFF9CF51-FFF9-4581-B8D9-7092EC4572A0}"/>
    <cellStyle name="40% - 강조색5 14 2 4 3" xfId="14610" xr:uid="{94D5B76F-549B-4EAD-896F-7E7334A3B08E}"/>
    <cellStyle name="40% - 강조색5 14 2 4 3 2" xfId="36659" xr:uid="{D7696B3C-0603-43D4-BBFD-6A2D5D977F03}"/>
    <cellStyle name="40% - 강조색5 14 2 4 4" xfId="25639" xr:uid="{1E0A2578-EEE2-4D2B-952C-87D6E2B4EE27}"/>
    <cellStyle name="40% - 강조색5 14 2 4 5" xfId="51797" xr:uid="{6FB683B0-E5F9-40AC-A843-A1EAEB37CB58}"/>
    <cellStyle name="40% - 강조색5 14 2 5" xfId="6336" xr:uid="{007CF9A5-9AC0-4924-9941-FC2C1C0ED0E6}"/>
    <cellStyle name="40% - 강조색5 14 2 5 2" xfId="17365" xr:uid="{5D829DE3-A3E6-4DEC-8FA7-373A63AF5629}"/>
    <cellStyle name="40% - 강조색5 14 2 5 2 2" xfId="39414" xr:uid="{E107A695-9523-4124-AC6C-DA82B1604F9C}"/>
    <cellStyle name="40% - 강조색5 14 2 5 3" xfId="28394" xr:uid="{DAE14E64-DDFF-4287-B687-0B1CD53CFB64}"/>
    <cellStyle name="40% - 강조색5 14 2 5 4" xfId="54550" xr:uid="{D2DB07AE-7C12-4793-97E5-8EC66BE11893}"/>
    <cellStyle name="40% - 강조색5 14 2 6" xfId="11855" xr:uid="{CDD1DFFE-B116-470B-9859-05AE3E8883FB}"/>
    <cellStyle name="40% - 강조색5 14 2 6 2" xfId="33904" xr:uid="{8748AD11-2342-4964-B0D8-DC57DC622191}"/>
    <cellStyle name="40% - 강조색5 14 2 7" xfId="22884" xr:uid="{40561D00-9C94-448C-BC14-9EDA77126190}"/>
    <cellStyle name="40% - 강조색5 14 2 8" xfId="49041" xr:uid="{D497D237-1779-4D96-BF80-E9650BE08C2C}"/>
    <cellStyle name="40% - 강조색5 14 3" xfId="1117" xr:uid="{A1301EC4-0972-4E63-94D3-2984DF3EB14F}"/>
    <cellStyle name="40% - 강조색5 14 3 2" xfId="2511" xr:uid="{97A9ABEC-1B5F-425A-A0B2-95CEA7F3AC56}"/>
    <cellStyle name="40% - 강조색5 14 3 2 2" xfId="5287" xr:uid="{EC33577D-D15A-4C1F-8815-21594DA6C8B9}"/>
    <cellStyle name="40% - 강조색5 14 3 2 2 2" xfId="10813" xr:uid="{5FD726F2-9379-4C4A-BA1A-299A5BB53BBD}"/>
    <cellStyle name="40% - 강조색5 14 3 2 2 2 2" xfId="21842" xr:uid="{9AC9A44F-98F8-4348-BF93-E4052F9EC5BF}"/>
    <cellStyle name="40% - 강조색5 14 3 2 2 2 2 2" xfId="43891" xr:uid="{961A4130-084E-45E7-9E72-FDA90863BE66}"/>
    <cellStyle name="40% - 강조색5 14 3 2 2 2 3" xfId="32871" xr:uid="{B6EA3205-3F81-4262-9E66-B3060307F441}"/>
    <cellStyle name="40% - 강조색5 14 3 2 2 3" xfId="16332" xr:uid="{CF19C4F0-4470-44C4-BB51-46505F8B5CB7}"/>
    <cellStyle name="40% - 강조색5 14 3 2 2 3 2" xfId="38381" xr:uid="{7D166098-4516-47C7-96CC-1B350B829F43}"/>
    <cellStyle name="40% - 강조색5 14 3 2 2 4" xfId="27361" xr:uid="{CA51BC7D-6685-4F0A-8C01-9A484C24DE77}"/>
    <cellStyle name="40% - 강조색5 14 3 2 2 5" xfId="53519" xr:uid="{18FD888B-6F09-4BE6-97D3-24CB23D24751}"/>
    <cellStyle name="40% - 강조색5 14 3 2 3" xfId="8058" xr:uid="{40DCEDE4-8996-4088-829A-71CDFC45C08E}"/>
    <cellStyle name="40% - 강조색5 14 3 2 3 2" xfId="19087" xr:uid="{0D16D3F9-648B-49FF-97B5-FFD46323AB43}"/>
    <cellStyle name="40% - 강조색5 14 3 2 3 2 2" xfId="41136" xr:uid="{A55E0D65-2AF6-4787-B42B-FFA8FC8C8904}"/>
    <cellStyle name="40% - 강조색5 14 3 2 3 3" xfId="30116" xr:uid="{7D2801F8-A775-4C75-B3AC-04F7F06BB580}"/>
    <cellStyle name="40% - 강조색5 14 3 2 4" xfId="13577" xr:uid="{C5D5788E-0428-4704-A075-73C02F82B7F8}"/>
    <cellStyle name="40% - 강조색5 14 3 2 4 2" xfId="35626" xr:uid="{45BD3F4D-D0B3-422B-93B0-77A7AEBCFE27}"/>
    <cellStyle name="40% - 강조색5 14 3 2 5" xfId="24606" xr:uid="{813867C7-1C5E-4A3A-8E85-E2D7F6052513}"/>
    <cellStyle name="40% - 강조색5 14 3 2 6" xfId="50764" xr:uid="{A219F2CC-7441-4FEE-9A04-C1C63FDB2BC5}"/>
    <cellStyle name="40% - 강조색5 14 3 3" xfId="3911" xr:uid="{1F8EBD34-B781-42AA-BEA4-B6360E87747F}"/>
    <cellStyle name="40% - 강조색5 14 3 3 2" xfId="9437" xr:uid="{811B00AE-586E-4402-86C7-A25A64BD14B4}"/>
    <cellStyle name="40% - 강조색5 14 3 3 2 2" xfId="20466" xr:uid="{B5E2CDB1-7961-4B4F-BB55-E37371A834D6}"/>
    <cellStyle name="40% - 강조색5 14 3 3 2 2 2" xfId="42515" xr:uid="{5E28F6BF-FC55-4016-B30B-BAA2D1D10463}"/>
    <cellStyle name="40% - 강조색5 14 3 3 2 3" xfId="31495" xr:uid="{54DC7B6D-95CC-4045-B3ED-23DF4519BCEC}"/>
    <cellStyle name="40% - 강조색5 14 3 3 3" xfId="14956" xr:uid="{DA513ED1-8D40-402E-87CD-AB15E59E22F0}"/>
    <cellStyle name="40% - 강조색5 14 3 3 3 2" xfId="37005" xr:uid="{A3D1A95E-A419-45BE-AEF2-7661C98385CE}"/>
    <cellStyle name="40% - 강조색5 14 3 3 4" xfId="25985" xr:uid="{403E3A73-0481-405C-BCCC-D0E5D1FA17B7}"/>
    <cellStyle name="40% - 강조색5 14 3 3 5" xfId="52143" xr:uid="{479E14CF-3F4C-4157-B90F-77FECE2FA31C}"/>
    <cellStyle name="40% - 강조색5 14 3 4" xfId="6682" xr:uid="{483E31CF-A1AD-4A3A-BD0B-10B8FE42267D}"/>
    <cellStyle name="40% - 강조색5 14 3 4 2" xfId="17711" xr:uid="{9FC45845-842E-4A48-A726-02C09401CD64}"/>
    <cellStyle name="40% - 강조색5 14 3 4 2 2" xfId="39760" xr:uid="{6D11800E-1B63-4A1B-8B2A-60B50AECF499}"/>
    <cellStyle name="40% - 강조색5 14 3 4 3" xfId="28740" xr:uid="{A51A7BD9-A1DA-49FB-B6D4-F68E1AF59838}"/>
    <cellStyle name="40% - 강조색5 14 3 4 4" xfId="54896" xr:uid="{DB78178E-9ABA-4D3C-879F-DBD5A694A5B5}"/>
    <cellStyle name="40% - 강조색5 14 3 5" xfId="12201" xr:uid="{F547A5B5-B8E8-4A01-8070-3A1EF4873EFF}"/>
    <cellStyle name="40% - 강조색5 14 3 5 2" xfId="34250" xr:uid="{E9D15543-CA14-402D-BE00-DF883AA86CDE}"/>
    <cellStyle name="40% - 강조색5 14 3 6" xfId="23230" xr:uid="{9A005C7B-2BA6-4CD8-B7BC-15201BDCBE2F}"/>
    <cellStyle name="40% - 강조색5 14 3 7" xfId="49387" xr:uid="{6ABBA50A-3A20-404F-9F05-51E7280D6B01}"/>
    <cellStyle name="40% - 강조색5 14 4" xfId="1823" xr:uid="{7A0881A3-78AA-4556-B002-1F4C8CFE2315}"/>
    <cellStyle name="40% - 강조색5 14 4 2" xfId="4599" xr:uid="{772555A0-D5FC-4964-BE9E-B7A3A41709A8}"/>
    <cellStyle name="40% - 강조색5 14 4 2 2" xfId="10125" xr:uid="{696D40A5-3811-4DCE-BDE8-E0FB028A0FB7}"/>
    <cellStyle name="40% - 강조색5 14 4 2 2 2" xfId="21154" xr:uid="{A99ED3D5-6B97-4B3E-A0E6-5170CA53B8EA}"/>
    <cellStyle name="40% - 강조색5 14 4 2 2 2 2" xfId="43203" xr:uid="{9947D1A6-8A06-400A-B6E1-154837CE9031}"/>
    <cellStyle name="40% - 강조색5 14 4 2 2 3" xfId="32183" xr:uid="{527A0F30-DBF3-469F-B5C0-96E505C99DC0}"/>
    <cellStyle name="40% - 강조색5 14 4 2 3" xfId="15644" xr:uid="{1CB892C7-9C57-4B93-AF28-C63C8C8D88CC}"/>
    <cellStyle name="40% - 강조색5 14 4 2 3 2" xfId="37693" xr:uid="{EE15ABB0-4AE6-4F0E-9306-C52CA2C32E9E}"/>
    <cellStyle name="40% - 강조색5 14 4 2 4" xfId="26673" xr:uid="{536DEB49-F74F-4CBB-9706-AD3DF66174D4}"/>
    <cellStyle name="40% - 강조색5 14 4 2 5" xfId="52831" xr:uid="{76B797B9-133F-41EC-BF62-6DBDEE3CB476}"/>
    <cellStyle name="40% - 강조색5 14 4 3" xfId="7370" xr:uid="{7696B32C-D190-4B26-8C42-6911E9F6946F}"/>
    <cellStyle name="40% - 강조색5 14 4 3 2" xfId="18399" xr:uid="{54B4C40F-3B72-43F5-90D3-6088DF57DEDF}"/>
    <cellStyle name="40% - 강조색5 14 4 3 2 2" xfId="40448" xr:uid="{73C8CF38-C5F8-42E0-BD1B-A9A820465542}"/>
    <cellStyle name="40% - 강조색5 14 4 3 3" xfId="29428" xr:uid="{FA51DD65-8302-4ABD-9CA8-7141C0F58767}"/>
    <cellStyle name="40% - 강조색5 14 4 4" xfId="12889" xr:uid="{7FB1A00A-684E-4C66-803E-6819DBF3F7B1}"/>
    <cellStyle name="40% - 강조색5 14 4 4 2" xfId="34938" xr:uid="{93DB76CA-986E-4C44-9869-B7673EA6F413}"/>
    <cellStyle name="40% - 강조색5 14 4 5" xfId="23918" xr:uid="{846EF742-B2B5-448D-AA14-5AF89E374B71}"/>
    <cellStyle name="40% - 강조색5 14 4 6" xfId="50076" xr:uid="{BCAEA7E3-0005-4A7C-A8CA-3D3C116C1130}"/>
    <cellStyle name="40% - 강조색5 14 5" xfId="3223" xr:uid="{9091F870-193A-4244-920D-131D5441009E}"/>
    <cellStyle name="40% - 강조색5 14 5 2" xfId="8749" xr:uid="{8D189E04-4F14-4921-84E9-B00D70A80E3D}"/>
    <cellStyle name="40% - 강조색5 14 5 2 2" xfId="19778" xr:uid="{7DBBFFBD-70FB-444F-8AE6-C47C3874287D}"/>
    <cellStyle name="40% - 강조색5 14 5 2 2 2" xfId="41827" xr:uid="{D6DD35DD-6288-4C57-B174-2E3137082F3B}"/>
    <cellStyle name="40% - 강조색5 14 5 2 3" xfId="30807" xr:uid="{099E1F08-92D2-477E-B11E-8C17EDE18AA8}"/>
    <cellStyle name="40% - 강조색5 14 5 3" xfId="14268" xr:uid="{3CB6A50E-1C3B-40C5-8FD7-8D4610CE9A2C}"/>
    <cellStyle name="40% - 강조색5 14 5 3 2" xfId="36317" xr:uid="{06E8CFD3-706D-4334-849F-93B53DB16530}"/>
    <cellStyle name="40% - 강조색5 14 5 4" xfId="25297" xr:uid="{5E1955F1-319D-42D4-87CF-7F0F3B151112}"/>
    <cellStyle name="40% - 강조색5 14 5 5" xfId="51455" xr:uid="{66532468-B731-4ACD-AAAF-E9A4A2874872}"/>
    <cellStyle name="40% - 강조색5 14 6" xfId="5994" xr:uid="{705A91EE-1D9A-4662-AB5F-2A566ED60F35}"/>
    <cellStyle name="40% - 강조색5 14 6 2" xfId="17023" xr:uid="{FBBAF58D-BC28-4C26-8550-B2221B5221B8}"/>
    <cellStyle name="40% - 강조색5 14 6 2 2" xfId="39072" xr:uid="{F906B293-4686-45F9-A9ED-D4732C22035D}"/>
    <cellStyle name="40% - 강조색5 14 6 3" xfId="28052" xr:uid="{05A07996-EB22-4B80-8DA6-97114FFFDB8B}"/>
    <cellStyle name="40% - 강조색5 14 6 4" xfId="54208" xr:uid="{6D6F0D44-5315-4DA0-AF34-0B0684A20A7C}"/>
    <cellStyle name="40% - 강조색5 14 7" xfId="11513" xr:uid="{EC5B5387-C72D-4D98-8446-168F9363B10E}"/>
    <cellStyle name="40% - 강조색5 14 7 2" xfId="33562" xr:uid="{46B3AACB-4CBF-4FC9-820F-E9E671416C38}"/>
    <cellStyle name="40% - 강조색5 14 8" xfId="22542" xr:uid="{BFCD7AAD-2BE2-44A0-9166-031FD0CB7F7D}"/>
    <cellStyle name="40% - 강조색5 14 9" xfId="48699" xr:uid="{803255DC-2DF3-47C4-9252-2308667D805F}"/>
    <cellStyle name="40% - 강조색5 15" xfId="380" xr:uid="{00000000-0005-0000-0000-0000E1010000}"/>
    <cellStyle name="40% - 강조색5 15 2" xfId="737" xr:uid="{00000000-0005-0000-0000-0000E2010000}"/>
    <cellStyle name="40% - 강조색5 15 2 2" xfId="1473" xr:uid="{FA71A08B-9573-4F84-9821-A9D27D16FE7E}"/>
    <cellStyle name="40% - 강조색5 15 2 2 2" xfId="2867" xr:uid="{A9CCD3DD-A183-49E1-991C-CCAA48D67C64}"/>
    <cellStyle name="40% - 강조색5 15 2 2 2 2" xfId="5643" xr:uid="{6DE2AE64-0421-4F45-8E48-D36989133375}"/>
    <cellStyle name="40% - 강조색5 15 2 2 2 2 2" xfId="11169" xr:uid="{0920610F-3F7F-4BC9-A6DD-22373BAD6B8B}"/>
    <cellStyle name="40% - 강조색5 15 2 2 2 2 2 2" xfId="22198" xr:uid="{7E5BC73F-5D47-4084-BB10-E595716BE881}"/>
    <cellStyle name="40% - 강조색5 15 2 2 2 2 2 2 2" xfId="44247" xr:uid="{139FB483-A11E-4235-A766-D20D664E1158}"/>
    <cellStyle name="40% - 강조색5 15 2 2 2 2 2 3" xfId="33227" xr:uid="{0064A9BE-A929-4A99-AD06-E8CF515DF437}"/>
    <cellStyle name="40% - 강조색5 15 2 2 2 2 3" xfId="16688" xr:uid="{1A72CD58-2736-4920-9BBF-FCA079865A13}"/>
    <cellStyle name="40% - 강조색5 15 2 2 2 2 3 2" xfId="38737" xr:uid="{53459BC9-8250-4E2B-8E3C-B0FEF160C9FA}"/>
    <cellStyle name="40% - 강조색5 15 2 2 2 2 4" xfId="27717" xr:uid="{64D2CFB9-456D-4A5B-981C-6D1D2D27A05A}"/>
    <cellStyle name="40% - 강조색5 15 2 2 2 2 5" xfId="53875" xr:uid="{64A528E5-CDEC-41EA-AF83-40E1FD8119AE}"/>
    <cellStyle name="40% - 강조색5 15 2 2 2 3" xfId="8414" xr:uid="{8AFBFAEA-FCDC-4DD3-824A-A92091D30FA5}"/>
    <cellStyle name="40% - 강조색5 15 2 2 2 3 2" xfId="19443" xr:uid="{3CE1222C-2298-4F37-94D1-C031AAB2483C}"/>
    <cellStyle name="40% - 강조색5 15 2 2 2 3 2 2" xfId="41492" xr:uid="{BAE6ED07-595E-46AD-99A7-32EDA1CF75D7}"/>
    <cellStyle name="40% - 강조색5 15 2 2 2 3 3" xfId="30472" xr:uid="{FB2AE45D-FCAB-4E83-A6B6-795AECDB9C79}"/>
    <cellStyle name="40% - 강조색5 15 2 2 2 4" xfId="13933" xr:uid="{FC88D088-16FB-4E36-A19D-0F6F5DD32C78}"/>
    <cellStyle name="40% - 강조색5 15 2 2 2 4 2" xfId="35982" xr:uid="{2DFCF431-1463-49AC-A39D-A2A50ABFF3DB}"/>
    <cellStyle name="40% - 강조색5 15 2 2 2 5" xfId="24962" xr:uid="{5CB57CB4-9746-401D-9F2B-A20F2B0BF4C6}"/>
    <cellStyle name="40% - 강조색5 15 2 2 2 6" xfId="51120" xr:uid="{306DCF7B-2A5A-4315-B2B4-F4359E474432}"/>
    <cellStyle name="40% - 강조색5 15 2 2 3" xfId="4267" xr:uid="{B3876A20-E4E5-4544-B433-713E3B1612DD}"/>
    <cellStyle name="40% - 강조색5 15 2 2 3 2" xfId="9793" xr:uid="{73334D6F-43B8-4EBD-9242-FDD2190C5962}"/>
    <cellStyle name="40% - 강조색5 15 2 2 3 2 2" xfId="20822" xr:uid="{8757AD4C-9489-4123-ABE8-076B7F17C4B6}"/>
    <cellStyle name="40% - 강조색5 15 2 2 3 2 2 2" xfId="42871" xr:uid="{5213842E-86BD-4CF6-87D4-1F691FA838D6}"/>
    <cellStyle name="40% - 강조색5 15 2 2 3 2 3" xfId="31851" xr:uid="{96E22663-0FC0-4350-BB78-982096CAD3D7}"/>
    <cellStyle name="40% - 강조색5 15 2 2 3 3" xfId="15312" xr:uid="{2AE1BBCF-D2CB-4E85-B5BA-9AA98F71F202}"/>
    <cellStyle name="40% - 강조색5 15 2 2 3 3 2" xfId="37361" xr:uid="{24E3EB5D-1734-41AF-8079-A3DAA179BCEA}"/>
    <cellStyle name="40% - 강조색5 15 2 2 3 4" xfId="26341" xr:uid="{821A2FCD-B915-4382-9837-13AD22491FD0}"/>
    <cellStyle name="40% - 강조색5 15 2 2 3 5" xfId="52499" xr:uid="{97CF082D-FC7D-4BA1-99C9-F308DC338C97}"/>
    <cellStyle name="40% - 강조색5 15 2 2 4" xfId="7038" xr:uid="{EF7E7354-E7EA-489D-9740-27DF6D4B5BD2}"/>
    <cellStyle name="40% - 강조색5 15 2 2 4 2" xfId="18067" xr:uid="{462EDA23-59E8-4B23-91EE-91C84B76458F}"/>
    <cellStyle name="40% - 강조색5 15 2 2 4 2 2" xfId="40116" xr:uid="{756A117C-5A5E-440E-A33F-208C9DD2DF01}"/>
    <cellStyle name="40% - 강조색5 15 2 2 4 3" xfId="29096" xr:uid="{F542B075-9982-4D63-8711-5C0DDF09EEC8}"/>
    <cellStyle name="40% - 강조색5 15 2 2 4 4" xfId="55252" xr:uid="{4E9E4FB7-98AB-44AC-86A9-15B0027B1985}"/>
    <cellStyle name="40% - 강조색5 15 2 2 5" xfId="12557" xr:uid="{E2FFB8B9-0A61-43B0-BD3A-95EE7A7DCD51}"/>
    <cellStyle name="40% - 강조색5 15 2 2 5 2" xfId="34606" xr:uid="{93061E08-084A-415A-8FC6-CE58E476D14D}"/>
    <cellStyle name="40% - 강조색5 15 2 2 6" xfId="23586" xr:uid="{1A316BA8-9DC3-4342-8FAB-1F60CA90D03A}"/>
    <cellStyle name="40% - 강조색5 15 2 2 7" xfId="49743" xr:uid="{E74AA763-F2B7-4FF4-B6DE-305616B783B5}"/>
    <cellStyle name="40% - 강조색5 15 2 3" xfId="2179" xr:uid="{6689BF5F-5CFA-4A66-ABE1-32E228CC8AFE}"/>
    <cellStyle name="40% - 강조색5 15 2 3 2" xfId="4955" xr:uid="{6A500E4D-52D4-413F-ACB1-D04E9AA8D86C}"/>
    <cellStyle name="40% - 강조색5 15 2 3 2 2" xfId="10481" xr:uid="{91BCA0A2-19A6-4263-A485-D8F6B82CCFF2}"/>
    <cellStyle name="40% - 강조색5 15 2 3 2 2 2" xfId="21510" xr:uid="{A3032E48-E97C-4CA9-8DE0-3203F2B3AAD9}"/>
    <cellStyle name="40% - 강조색5 15 2 3 2 2 2 2" xfId="43559" xr:uid="{808F2EF2-B0B3-45CF-B926-E364BC9B56DA}"/>
    <cellStyle name="40% - 강조색5 15 2 3 2 2 3" xfId="32539" xr:uid="{628E5548-FB6E-482B-B05C-08653C8C880C}"/>
    <cellStyle name="40% - 강조색5 15 2 3 2 3" xfId="16000" xr:uid="{146C5460-6430-443B-994B-B73C18B0678B}"/>
    <cellStyle name="40% - 강조색5 15 2 3 2 3 2" xfId="38049" xr:uid="{EF8A2623-E10E-4C72-9BE3-A4053EE16CA8}"/>
    <cellStyle name="40% - 강조색5 15 2 3 2 4" xfId="27029" xr:uid="{613839D5-C5A1-4C34-83C1-202DABCBF799}"/>
    <cellStyle name="40% - 강조색5 15 2 3 2 5" xfId="53187" xr:uid="{E0E2F3DB-5640-4388-92C9-9F95398E24F3}"/>
    <cellStyle name="40% - 강조색5 15 2 3 3" xfId="7726" xr:uid="{FCD58DD6-221F-49A0-9CAF-6C496810C138}"/>
    <cellStyle name="40% - 강조색5 15 2 3 3 2" xfId="18755" xr:uid="{6DF9E8FF-6E89-4F4B-AB11-01FA0838EE08}"/>
    <cellStyle name="40% - 강조색5 15 2 3 3 2 2" xfId="40804" xr:uid="{98C2D1E5-4790-4A9E-BD5B-23B49490ABDA}"/>
    <cellStyle name="40% - 강조색5 15 2 3 3 3" xfId="29784" xr:uid="{BE9C6FFA-DBBF-4AF9-ACE7-F2418CD0EC14}"/>
    <cellStyle name="40% - 강조색5 15 2 3 4" xfId="13245" xr:uid="{AF2207AC-6527-4BCE-A776-1654880CEDE9}"/>
    <cellStyle name="40% - 강조색5 15 2 3 4 2" xfId="35294" xr:uid="{49E0D9F3-0277-483C-8E91-50C06849CD04}"/>
    <cellStyle name="40% - 강조색5 15 2 3 5" xfId="24274" xr:uid="{4D34957B-F05D-4445-BBB0-BB91CEF3C6F3}"/>
    <cellStyle name="40% - 강조색5 15 2 3 6" xfId="50432" xr:uid="{375AA948-91EA-45CE-AD71-E32E65DD9195}"/>
    <cellStyle name="40% - 강조색5 15 2 4" xfId="3579" xr:uid="{42B14CF6-EE99-4F0E-A1D4-0C3478A2265E}"/>
    <cellStyle name="40% - 강조색5 15 2 4 2" xfId="9105" xr:uid="{6CB53310-4401-4D09-8A1C-B5D221D3A78F}"/>
    <cellStyle name="40% - 강조색5 15 2 4 2 2" xfId="20134" xr:uid="{19D870E3-4417-4656-BB50-F7FE2D114547}"/>
    <cellStyle name="40% - 강조색5 15 2 4 2 2 2" xfId="42183" xr:uid="{405F6D5B-8AE0-4EC9-98A1-48E1EBFE5048}"/>
    <cellStyle name="40% - 강조색5 15 2 4 2 3" xfId="31163" xr:uid="{1BFA3116-3F01-4BFF-8BC6-A2F591437488}"/>
    <cellStyle name="40% - 강조색5 15 2 4 3" xfId="14624" xr:uid="{0F3C58B3-027B-4328-89D3-2C3CC7814EF5}"/>
    <cellStyle name="40% - 강조색5 15 2 4 3 2" xfId="36673" xr:uid="{FFC5B11C-B8D5-4BE0-9FA8-DF1B81150E65}"/>
    <cellStyle name="40% - 강조색5 15 2 4 4" xfId="25653" xr:uid="{39CDA1D2-0791-43B9-8CFB-B5C8B7AF8998}"/>
    <cellStyle name="40% - 강조색5 15 2 4 5" xfId="51811" xr:uid="{F2CFF14D-E9D4-41B5-ABC7-B3BB3490D611}"/>
    <cellStyle name="40% - 강조색5 15 2 5" xfId="6350" xr:uid="{02F43254-E047-4144-9152-C71A39AEBD25}"/>
    <cellStyle name="40% - 강조색5 15 2 5 2" xfId="17379" xr:uid="{3DCBB79C-DA5A-49D1-AB80-DC716B7BE647}"/>
    <cellStyle name="40% - 강조색5 15 2 5 2 2" xfId="39428" xr:uid="{80CB0EB3-C5BA-4BF6-B4E8-876CB5FE3546}"/>
    <cellStyle name="40% - 강조색5 15 2 5 3" xfId="28408" xr:uid="{4A5AE55E-B008-4CFC-A6BE-F8E1274B0FA0}"/>
    <cellStyle name="40% - 강조색5 15 2 5 4" xfId="54564" xr:uid="{F7CE1AE5-C1FD-4BB9-8294-B74B9C79494E}"/>
    <cellStyle name="40% - 강조색5 15 2 6" xfId="11869" xr:uid="{4CA06AD9-2115-4532-9CC2-BC1FB65FCE68}"/>
    <cellStyle name="40% - 강조색5 15 2 6 2" xfId="33918" xr:uid="{79C2823B-DFE8-4842-B494-F7169334D96A}"/>
    <cellStyle name="40% - 강조색5 15 2 7" xfId="22898" xr:uid="{C206888E-3EAB-416C-83DE-45B691B123EC}"/>
    <cellStyle name="40% - 강조색5 15 2 8" xfId="49055" xr:uid="{3DA7ACE2-5DCA-4268-8E96-01D83B17B443}"/>
    <cellStyle name="40% - 강조색5 15 3" xfId="1131" xr:uid="{54E2B34E-3DBA-471B-80B7-563D559FC365}"/>
    <cellStyle name="40% - 강조색5 15 3 2" xfId="2525" xr:uid="{86FD3951-CC6F-45E3-A38E-09FB3626EE5C}"/>
    <cellStyle name="40% - 강조색5 15 3 2 2" xfId="5301" xr:uid="{9A229221-27EB-4734-90A3-BE72CA97BFDC}"/>
    <cellStyle name="40% - 강조색5 15 3 2 2 2" xfId="10827" xr:uid="{F31482D2-645E-428F-8FAC-0F0741C6125F}"/>
    <cellStyle name="40% - 강조색5 15 3 2 2 2 2" xfId="21856" xr:uid="{8A3F6D1D-F68D-4100-BDB4-ED610EA5C298}"/>
    <cellStyle name="40% - 강조색5 15 3 2 2 2 2 2" xfId="43905" xr:uid="{216904BE-ACC7-4059-8F74-AC1615B157E1}"/>
    <cellStyle name="40% - 강조색5 15 3 2 2 2 3" xfId="32885" xr:uid="{3A239598-3002-4B8D-AB8E-E604E02B8AC5}"/>
    <cellStyle name="40% - 강조색5 15 3 2 2 3" xfId="16346" xr:uid="{36D893F5-83EB-4C25-8D91-ABC11179554C}"/>
    <cellStyle name="40% - 강조색5 15 3 2 2 3 2" xfId="38395" xr:uid="{460EAFF1-2A6F-444D-B4E1-41A43A8ED059}"/>
    <cellStyle name="40% - 강조색5 15 3 2 2 4" xfId="27375" xr:uid="{88E0240A-9B2A-48A0-BDA8-4B5FEBAC85C5}"/>
    <cellStyle name="40% - 강조색5 15 3 2 2 5" xfId="53533" xr:uid="{C3AA8E9C-3027-47FC-A98D-F455468825D9}"/>
    <cellStyle name="40% - 강조색5 15 3 2 3" xfId="8072" xr:uid="{8AB6F095-A576-48D0-9BA5-BB1E6BB9242E}"/>
    <cellStyle name="40% - 강조색5 15 3 2 3 2" xfId="19101" xr:uid="{9E33EDC5-0D74-46F9-9435-EFB590F967DC}"/>
    <cellStyle name="40% - 강조색5 15 3 2 3 2 2" xfId="41150" xr:uid="{69B9B0B1-C5E9-4B3F-AE4D-1A5DAE8E1C5F}"/>
    <cellStyle name="40% - 강조색5 15 3 2 3 3" xfId="30130" xr:uid="{C4433C2E-4409-4E33-B106-3DDECAB368C4}"/>
    <cellStyle name="40% - 강조색5 15 3 2 4" xfId="13591" xr:uid="{1BAB5E42-6E1E-475B-B8B4-6F46830D75D3}"/>
    <cellStyle name="40% - 강조색5 15 3 2 4 2" xfId="35640" xr:uid="{64DBB92E-7C11-4178-8EA4-48881F212DC8}"/>
    <cellStyle name="40% - 강조색5 15 3 2 5" xfId="24620" xr:uid="{EFE069E0-C84D-409A-BDBA-4C4807D2E90E}"/>
    <cellStyle name="40% - 강조색5 15 3 2 6" xfId="50778" xr:uid="{A2D52CB0-832E-49A0-9515-441A57FBE23A}"/>
    <cellStyle name="40% - 강조색5 15 3 3" xfId="3925" xr:uid="{2A771999-4996-4606-A746-DF10AA13B3E2}"/>
    <cellStyle name="40% - 강조색5 15 3 3 2" xfId="9451" xr:uid="{0AD6B1EE-A61F-4BAA-BEDD-F10DC7BB9D0E}"/>
    <cellStyle name="40% - 강조색5 15 3 3 2 2" xfId="20480" xr:uid="{D26249A0-1DC4-4AD0-BEAA-0E975AE0CF61}"/>
    <cellStyle name="40% - 강조색5 15 3 3 2 2 2" xfId="42529" xr:uid="{5174AA92-96DC-4DB0-B6DE-B79731D4D19D}"/>
    <cellStyle name="40% - 강조색5 15 3 3 2 3" xfId="31509" xr:uid="{F30BD684-18D5-4DFC-9E61-2FE7F36649D3}"/>
    <cellStyle name="40% - 강조색5 15 3 3 3" xfId="14970" xr:uid="{3E928AC2-926E-4909-B961-5790DF23608E}"/>
    <cellStyle name="40% - 강조색5 15 3 3 3 2" xfId="37019" xr:uid="{C7C61336-192A-4477-A203-D92DD40F0D14}"/>
    <cellStyle name="40% - 강조색5 15 3 3 4" xfId="25999" xr:uid="{0006C377-851F-4A80-9552-3A344FCD1936}"/>
    <cellStyle name="40% - 강조색5 15 3 3 5" xfId="52157" xr:uid="{ABA4609A-F4D1-4F35-A048-DAF16759FC72}"/>
    <cellStyle name="40% - 강조색5 15 3 4" xfId="6696" xr:uid="{E264EFB3-6484-44DD-8C96-78DA2C9E39C3}"/>
    <cellStyle name="40% - 강조색5 15 3 4 2" xfId="17725" xr:uid="{9B79AE5A-0534-4B15-9102-65D3ED6847C3}"/>
    <cellStyle name="40% - 강조색5 15 3 4 2 2" xfId="39774" xr:uid="{C25A519E-0244-41B1-9463-C560FBF74FB0}"/>
    <cellStyle name="40% - 강조색5 15 3 4 3" xfId="28754" xr:uid="{12E957CD-BEA7-4FA3-8784-48C8AD4C8335}"/>
    <cellStyle name="40% - 강조색5 15 3 4 4" xfId="54910" xr:uid="{05CEE0D5-BDB3-42AE-ABA4-BF667BBC0A69}"/>
    <cellStyle name="40% - 강조색5 15 3 5" xfId="12215" xr:uid="{6E0CEDA0-0F85-453D-BB40-04B314DB381C}"/>
    <cellStyle name="40% - 강조색5 15 3 5 2" xfId="34264" xr:uid="{46E3ABE9-59B9-45E4-9569-E28BA8D6130E}"/>
    <cellStyle name="40% - 강조색5 15 3 6" xfId="23244" xr:uid="{B0A5DF0E-AAC2-47C7-AA6D-9509737B0B1D}"/>
    <cellStyle name="40% - 강조색5 15 3 7" xfId="49401" xr:uid="{7083E21D-8E42-4667-95F7-DA3FA3F5DB27}"/>
    <cellStyle name="40% - 강조색5 15 4" xfId="1837" xr:uid="{9547AB03-72C3-43A3-8654-F8D36C6EC8C9}"/>
    <cellStyle name="40% - 강조색5 15 4 2" xfId="4613" xr:uid="{DC329653-65D3-42D2-B6E1-71B8DA59E990}"/>
    <cellStyle name="40% - 강조색5 15 4 2 2" xfId="10139" xr:uid="{027415A8-1104-4BFF-A521-25304B0A4C38}"/>
    <cellStyle name="40% - 강조색5 15 4 2 2 2" xfId="21168" xr:uid="{1F875C71-133B-4505-9C3E-3CFEC143E425}"/>
    <cellStyle name="40% - 강조색5 15 4 2 2 2 2" xfId="43217" xr:uid="{1944C9EB-0DBD-4E93-8B43-91353AB49EAB}"/>
    <cellStyle name="40% - 강조색5 15 4 2 2 3" xfId="32197" xr:uid="{5C5DE613-9E3B-4A19-A8FC-970D8D2F52DD}"/>
    <cellStyle name="40% - 강조색5 15 4 2 3" xfId="15658" xr:uid="{049D5607-4EF3-4629-A995-EB18EBD10B47}"/>
    <cellStyle name="40% - 강조색5 15 4 2 3 2" xfId="37707" xr:uid="{D37B5C2A-12AE-4FF5-8E1C-0F3C9FE84D63}"/>
    <cellStyle name="40% - 강조색5 15 4 2 4" xfId="26687" xr:uid="{C2A8BB56-11CA-4AF7-9EAC-7BDD45CED265}"/>
    <cellStyle name="40% - 강조색5 15 4 2 5" xfId="52845" xr:uid="{703D80BD-257E-4C3A-8188-853F87B1D627}"/>
    <cellStyle name="40% - 강조색5 15 4 3" xfId="7384" xr:uid="{0878328C-977F-4F40-A6A7-95B9032EB203}"/>
    <cellStyle name="40% - 강조색5 15 4 3 2" xfId="18413" xr:uid="{B993429B-2802-4A47-850F-4F5CB664433B}"/>
    <cellStyle name="40% - 강조색5 15 4 3 2 2" xfId="40462" xr:uid="{D2C08D68-2E0E-420D-9FE1-3551486B9772}"/>
    <cellStyle name="40% - 강조색5 15 4 3 3" xfId="29442" xr:uid="{7DCB68FD-6E75-4CAF-9B71-68FFFB5FDE96}"/>
    <cellStyle name="40% - 강조색5 15 4 4" xfId="12903" xr:uid="{4938BF11-F971-475C-906E-85C6E027A96E}"/>
    <cellStyle name="40% - 강조색5 15 4 4 2" xfId="34952" xr:uid="{AB1D9E92-D142-45BD-BEFE-0A8C6B0D0F21}"/>
    <cellStyle name="40% - 강조색5 15 4 5" xfId="23932" xr:uid="{27F13094-7C87-4642-8953-3C6152CA5EAC}"/>
    <cellStyle name="40% - 강조색5 15 4 6" xfId="50090" xr:uid="{C23931EA-D1F5-45FC-92F8-006C9FFA2783}"/>
    <cellStyle name="40% - 강조색5 15 5" xfId="3237" xr:uid="{F18A8665-1BD6-4058-824D-09978DB21123}"/>
    <cellStyle name="40% - 강조색5 15 5 2" xfId="8763" xr:uid="{FCCD95E3-2129-474F-87D5-39A0A8D2039D}"/>
    <cellStyle name="40% - 강조색5 15 5 2 2" xfId="19792" xr:uid="{B9EA6E63-A076-4A4B-9901-41A134EA9393}"/>
    <cellStyle name="40% - 강조색5 15 5 2 2 2" xfId="41841" xr:uid="{08AFA417-04DE-45D5-870D-F13B994CB39F}"/>
    <cellStyle name="40% - 강조색5 15 5 2 3" xfId="30821" xr:uid="{7D045555-B628-44C2-ABF6-F11C6F721839}"/>
    <cellStyle name="40% - 강조색5 15 5 3" xfId="14282" xr:uid="{1121F46F-6DDB-44A5-8688-CB2ED40ACB1D}"/>
    <cellStyle name="40% - 강조색5 15 5 3 2" xfId="36331" xr:uid="{B9246B97-D6B2-415D-9C84-83FB0E2837AD}"/>
    <cellStyle name="40% - 강조색5 15 5 4" xfId="25311" xr:uid="{698D17D5-F6F7-42E8-82A2-F1DC7A7505E5}"/>
    <cellStyle name="40% - 강조색5 15 5 5" xfId="51469" xr:uid="{69A4C500-261F-4200-90CA-BE4C1BFC6939}"/>
    <cellStyle name="40% - 강조색5 15 6" xfId="6008" xr:uid="{078DB4DF-FD83-4C28-ACC7-ABC294C386EB}"/>
    <cellStyle name="40% - 강조색5 15 6 2" xfId="17037" xr:uid="{710545C1-F828-4ECD-AFFE-FD089B4E26BC}"/>
    <cellStyle name="40% - 강조색5 15 6 2 2" xfId="39086" xr:uid="{AA79BA10-6751-4EEE-AFF7-8A50F7AA6220}"/>
    <cellStyle name="40% - 강조색5 15 6 3" xfId="28066" xr:uid="{25CD3431-8CF2-4561-8522-0CB34EEA9BF0}"/>
    <cellStyle name="40% - 강조색5 15 6 4" xfId="54222" xr:uid="{B86486D6-5658-4021-AB7F-A4C9EA66CFE1}"/>
    <cellStyle name="40% - 강조색5 15 7" xfId="11527" xr:uid="{B8F5616C-CE2E-443D-8F5D-1B8EC264712A}"/>
    <cellStyle name="40% - 강조색5 15 7 2" xfId="33576" xr:uid="{0FB508EA-C484-4A8C-B28B-3DE6483B70AD}"/>
    <cellStyle name="40% - 강조색5 15 8" xfId="22556" xr:uid="{62265BB4-66FF-4DC2-9DA3-E65B8C57320E}"/>
    <cellStyle name="40% - 강조색5 15 9" xfId="48713" xr:uid="{CAFAB3EF-29E5-4468-A81A-36D73F2B122F}"/>
    <cellStyle name="40% - 강조색5 16" xfId="412" xr:uid="{00000000-0005-0000-0000-0000E3010000}"/>
    <cellStyle name="40% - 강조색5 16 2" xfId="1152" xr:uid="{254FC5D7-B7BB-4ACF-A84B-5F5ACF749231}"/>
    <cellStyle name="40% - 강조색5 16 2 2" xfId="2546" xr:uid="{BF64661A-6440-4B9F-B17A-EC6D21463FB4}"/>
    <cellStyle name="40% - 강조색5 16 2 2 2" xfId="5322" xr:uid="{657DB001-E783-405B-AC80-7C42FCAE2027}"/>
    <cellStyle name="40% - 강조색5 16 2 2 2 2" xfId="10848" xr:uid="{E93CA9FF-23E1-4C2B-AF3A-A417779EAB94}"/>
    <cellStyle name="40% - 강조색5 16 2 2 2 2 2" xfId="21877" xr:uid="{690DE831-22AC-4F9D-B1FB-D537BA392245}"/>
    <cellStyle name="40% - 강조색5 16 2 2 2 2 2 2" xfId="43926" xr:uid="{0254AAE3-FF99-4422-9E86-8D98ABF62417}"/>
    <cellStyle name="40% - 강조색5 16 2 2 2 2 3" xfId="32906" xr:uid="{09112BFA-D27C-4DE7-ABB3-CDB095C091F4}"/>
    <cellStyle name="40% - 강조색5 16 2 2 2 3" xfId="16367" xr:uid="{0CEC0DD5-841A-4DCC-8D6C-504E9EB00BD4}"/>
    <cellStyle name="40% - 강조색5 16 2 2 2 3 2" xfId="38416" xr:uid="{3F1E2353-4C79-45F9-BB5C-5FE59D21D510}"/>
    <cellStyle name="40% - 강조색5 16 2 2 2 4" xfId="27396" xr:uid="{483E0E75-63D4-4D14-900A-A2BA3F121B8B}"/>
    <cellStyle name="40% - 강조색5 16 2 2 2 5" xfId="53554" xr:uid="{521631C8-029D-46C1-AC91-84496E537324}"/>
    <cellStyle name="40% - 강조색5 16 2 2 3" xfId="8093" xr:uid="{06D1FF0F-0413-4DB9-898E-A7C0F1BCE3EC}"/>
    <cellStyle name="40% - 강조색5 16 2 2 3 2" xfId="19122" xr:uid="{F3EF0BCA-1FEA-44E1-A857-F93FCD3B899F}"/>
    <cellStyle name="40% - 강조색5 16 2 2 3 2 2" xfId="41171" xr:uid="{043A7121-7D16-448C-A3D3-F047790D39B6}"/>
    <cellStyle name="40% - 강조색5 16 2 2 3 3" xfId="30151" xr:uid="{21323D71-EF52-4483-8A18-9ACE2BE5FDFC}"/>
    <cellStyle name="40% - 강조색5 16 2 2 4" xfId="13612" xr:uid="{7CD30727-0E2B-44E0-A045-4E44C30FE623}"/>
    <cellStyle name="40% - 강조색5 16 2 2 4 2" xfId="35661" xr:uid="{8294361D-D5C7-4049-9B73-AA2A8DADFFAD}"/>
    <cellStyle name="40% - 강조색5 16 2 2 5" xfId="24641" xr:uid="{B4A91F3F-FF21-444A-A02E-DE52CE327F92}"/>
    <cellStyle name="40% - 강조색5 16 2 2 6" xfId="50799" xr:uid="{46AC8E12-80EA-4035-B4E1-78063F5F4670}"/>
    <cellStyle name="40% - 강조색5 16 2 3" xfId="3946" xr:uid="{14F11D48-88F2-4F4E-BD6C-524B733E2974}"/>
    <cellStyle name="40% - 강조색5 16 2 3 2" xfId="9472" xr:uid="{CA684096-FE8A-489C-A3AB-5406B834D3F0}"/>
    <cellStyle name="40% - 강조색5 16 2 3 2 2" xfId="20501" xr:uid="{F8F5568D-094B-428E-8D69-37BADF4923AF}"/>
    <cellStyle name="40% - 강조색5 16 2 3 2 2 2" xfId="42550" xr:uid="{E78F1FFB-7749-4760-8B16-B691408F8C9B}"/>
    <cellStyle name="40% - 강조색5 16 2 3 2 3" xfId="31530" xr:uid="{A491DE60-9DFA-4BDA-BD9D-E2DFAB2D8910}"/>
    <cellStyle name="40% - 강조색5 16 2 3 3" xfId="14991" xr:uid="{532D302D-EB16-49B6-AEE0-29269AC5B59F}"/>
    <cellStyle name="40% - 강조색5 16 2 3 3 2" xfId="37040" xr:uid="{F81C13A5-504C-448D-9006-437874E4148B}"/>
    <cellStyle name="40% - 강조색5 16 2 3 4" xfId="26020" xr:uid="{8330A323-D1D5-41FC-863D-C96B3F5C1D31}"/>
    <cellStyle name="40% - 강조색5 16 2 3 5" xfId="52178" xr:uid="{B48809D1-6B2D-4B7A-B78C-46085723EC46}"/>
    <cellStyle name="40% - 강조색5 16 2 4" xfId="6717" xr:uid="{EA2C61DF-959F-4C72-B1D3-642E725EA2A1}"/>
    <cellStyle name="40% - 강조색5 16 2 4 2" xfId="17746" xr:uid="{E55A0EB3-4BDF-4F5B-B763-BC2E5F995139}"/>
    <cellStyle name="40% - 강조색5 16 2 4 2 2" xfId="39795" xr:uid="{A6DFE74A-540B-4BE7-995C-ED5942D7AE8E}"/>
    <cellStyle name="40% - 강조색5 16 2 4 3" xfId="28775" xr:uid="{92AC6706-3CE4-4967-9F70-9CBD4B33EC90}"/>
    <cellStyle name="40% - 강조색5 16 2 4 4" xfId="54931" xr:uid="{5175A8AC-6E14-4929-970E-6F199050F07C}"/>
    <cellStyle name="40% - 강조색5 16 2 5" xfId="12236" xr:uid="{B4CD59A9-701B-455F-B55B-71D5620D3BBE}"/>
    <cellStyle name="40% - 강조색5 16 2 5 2" xfId="34285" xr:uid="{6F76E7F0-0D78-41C6-95CC-6409505BDDDA}"/>
    <cellStyle name="40% - 강조색5 16 2 6" xfId="23265" xr:uid="{17C9113D-3C1E-49E2-822B-A287B01E060A}"/>
    <cellStyle name="40% - 강조색5 16 2 7" xfId="49422" xr:uid="{BC41E7F1-7F6A-4C73-B322-4FE4C11F77DE}"/>
    <cellStyle name="40% - 강조색5 16 3" xfId="1858" xr:uid="{3517B6D8-964C-4587-817E-B722A3783F97}"/>
    <cellStyle name="40% - 강조색5 16 3 2" xfId="4634" xr:uid="{92C7A600-9ACE-4188-A4AA-35F9E5D3AC13}"/>
    <cellStyle name="40% - 강조색5 16 3 2 2" xfId="10160" xr:uid="{92F6E0D5-13AA-47C1-8D8C-EA81E7DA684D}"/>
    <cellStyle name="40% - 강조색5 16 3 2 2 2" xfId="21189" xr:uid="{989ABC8C-C5C3-4F5C-8229-CF24E7C98C44}"/>
    <cellStyle name="40% - 강조색5 16 3 2 2 2 2" xfId="43238" xr:uid="{21EE7356-C980-4A7C-8DC9-6D4653E08660}"/>
    <cellStyle name="40% - 강조색5 16 3 2 2 3" xfId="32218" xr:uid="{9DD93BD3-5C8D-4BCB-A253-432288206E2A}"/>
    <cellStyle name="40% - 강조색5 16 3 2 3" xfId="15679" xr:uid="{543871CA-35FF-41F2-AB99-BFC15177D5CC}"/>
    <cellStyle name="40% - 강조색5 16 3 2 3 2" xfId="37728" xr:uid="{A79ACBAF-940E-4C58-B3A1-09BF03818F45}"/>
    <cellStyle name="40% - 강조색5 16 3 2 4" xfId="26708" xr:uid="{D707E98E-76C4-4318-BF95-734A4E508D97}"/>
    <cellStyle name="40% - 강조색5 16 3 2 5" xfId="52866" xr:uid="{B75C8AC9-1E41-4FC8-A60B-B88A1618CF46}"/>
    <cellStyle name="40% - 강조색5 16 3 3" xfId="7405" xr:uid="{6F27FDCF-7114-41DB-9CE8-75617A24CE1D}"/>
    <cellStyle name="40% - 강조색5 16 3 3 2" xfId="18434" xr:uid="{29BB880C-E6D0-4679-8382-F3C78610CD4A}"/>
    <cellStyle name="40% - 강조색5 16 3 3 2 2" xfId="40483" xr:uid="{7B961452-843F-40CA-8408-33027C927F4C}"/>
    <cellStyle name="40% - 강조색5 16 3 3 3" xfId="29463" xr:uid="{0DADD330-45DE-48A9-B017-DF19520B2C56}"/>
    <cellStyle name="40% - 강조색5 16 3 4" xfId="12924" xr:uid="{6CC4F878-7834-49FB-A35F-B1912E68014F}"/>
    <cellStyle name="40% - 강조색5 16 3 4 2" xfId="34973" xr:uid="{6DA854EE-054A-4DC2-986E-B999192E5E01}"/>
    <cellStyle name="40% - 강조색5 16 3 5" xfId="23953" xr:uid="{741CB176-8C42-407C-8CB3-C725D384713F}"/>
    <cellStyle name="40% - 강조색5 16 3 6" xfId="50111" xr:uid="{A488FE10-6082-489D-8B86-E3E17E6D3A11}"/>
    <cellStyle name="40% - 강조색5 16 4" xfId="3258" xr:uid="{F961E9A3-3318-493D-8B6B-EABCC94DB8A7}"/>
    <cellStyle name="40% - 강조색5 16 4 2" xfId="8784" xr:uid="{6C4205C3-CED2-492D-865E-F2043B28B005}"/>
    <cellStyle name="40% - 강조색5 16 4 2 2" xfId="19813" xr:uid="{9E2D1083-3445-4A24-8CB6-189862F4BC7D}"/>
    <cellStyle name="40% - 강조색5 16 4 2 2 2" xfId="41862" xr:uid="{CE584EEB-C358-412B-AAFC-5F784D332DDA}"/>
    <cellStyle name="40% - 강조색5 16 4 2 3" xfId="30842" xr:uid="{A87C9C19-0AEA-4967-B466-BCDF91D67D20}"/>
    <cellStyle name="40% - 강조색5 16 4 3" xfId="14303" xr:uid="{44F404F8-441C-40E4-AE06-5E4067AEDF17}"/>
    <cellStyle name="40% - 강조색5 16 4 3 2" xfId="36352" xr:uid="{FE4D672A-FB0F-4E5B-905B-71A323D9F421}"/>
    <cellStyle name="40% - 강조색5 16 4 4" xfId="25332" xr:uid="{AE6BD073-6761-458A-A550-1F583664D1B3}"/>
    <cellStyle name="40% - 강조색5 16 4 5" xfId="51490" xr:uid="{AFA2303C-FE44-493A-ACBC-BE44642DD72D}"/>
    <cellStyle name="40% - 강조색5 16 5" xfId="6029" xr:uid="{31D5D824-97F1-4E8C-9E23-07A1559FBAE3}"/>
    <cellStyle name="40% - 강조색5 16 5 2" xfId="17058" xr:uid="{EA25DFDC-BC94-4F0B-B8F9-CA8A2E3AE038}"/>
    <cellStyle name="40% - 강조색5 16 5 2 2" xfId="39107" xr:uid="{9EF8809E-8FFB-416F-9B14-8B512B0B5671}"/>
    <cellStyle name="40% - 강조색5 16 5 3" xfId="28087" xr:uid="{78B779F3-0B3B-48D8-B2D7-1FCB4C2C5EB2}"/>
    <cellStyle name="40% - 강조색5 16 5 4" xfId="54243" xr:uid="{A72842B0-9AFD-4322-A3FC-0BBA550EFDA5}"/>
    <cellStyle name="40% - 강조색5 16 6" xfId="11548" xr:uid="{9D68DE6C-E9C4-42F2-BE02-305782E13DEC}"/>
    <cellStyle name="40% - 강조색5 16 6 2" xfId="33597" xr:uid="{A610FA10-A039-492A-92AD-9995907B3EED}"/>
    <cellStyle name="40% - 강조색5 16 7" xfId="22577" xr:uid="{1C493BC7-F9DA-402D-B478-5235CE25B73F}"/>
    <cellStyle name="40% - 강조색5 16 8" xfId="48734" xr:uid="{C40F120B-0EB9-4381-BEEE-BBD8C09D943C}"/>
    <cellStyle name="40% - 강조색5 17" xfId="750" xr:uid="{00000000-0005-0000-0000-0000E4010000}"/>
    <cellStyle name="40% - 강조색5 18" xfId="795" xr:uid="{73CF92F4-AF22-4872-8798-EAA07B51F4CD}"/>
    <cellStyle name="40% - 강조색5 18 2" xfId="2200" xr:uid="{7476A8BD-73C3-44ED-8950-4BEADC6C7E3B}"/>
    <cellStyle name="40% - 강조색5 18 2 2" xfId="4976" xr:uid="{6FFA5A36-255E-4309-8EBF-9C43FB6EF680}"/>
    <cellStyle name="40% - 강조색5 18 2 2 2" xfId="10502" xr:uid="{218D8CD1-2B11-4DAF-94C0-B35DC71FC007}"/>
    <cellStyle name="40% - 강조색5 18 2 2 2 2" xfId="21531" xr:uid="{1405C881-8128-4374-8AED-5711BE206212}"/>
    <cellStyle name="40% - 강조색5 18 2 2 2 2 2" xfId="43580" xr:uid="{B743B581-0D74-4C7B-89A4-86E7C385551F}"/>
    <cellStyle name="40% - 강조색5 18 2 2 2 3" xfId="32560" xr:uid="{BAE35E30-3C9B-48FB-B526-03317FB04C40}"/>
    <cellStyle name="40% - 강조색5 18 2 2 3" xfId="16021" xr:uid="{C8476688-81A3-4318-B9F6-37E57D9CA965}"/>
    <cellStyle name="40% - 강조색5 18 2 2 3 2" xfId="38070" xr:uid="{538B3047-2AAA-4962-9CCA-019071B006E0}"/>
    <cellStyle name="40% - 강조색5 18 2 2 4" xfId="27050" xr:uid="{EDC45E5E-4143-4EEE-8F8A-D163890A35AA}"/>
    <cellStyle name="40% - 강조색5 18 2 2 5" xfId="53208" xr:uid="{9AB28F36-1FDB-4A4D-8E1F-96A748F184A0}"/>
    <cellStyle name="40% - 강조색5 18 2 3" xfId="7747" xr:uid="{97E13187-7841-41CD-8007-8EC25ECE37A8}"/>
    <cellStyle name="40% - 강조색5 18 2 3 2" xfId="18776" xr:uid="{4C13899C-8B4F-41B6-94CF-178B6D85E3FA}"/>
    <cellStyle name="40% - 강조색5 18 2 3 2 2" xfId="40825" xr:uid="{7733C5F2-1367-4CF7-93B1-080D57FBA508}"/>
    <cellStyle name="40% - 강조색5 18 2 3 3" xfId="29805" xr:uid="{C2FE49C4-56E9-4C58-BB25-709165902AED}"/>
    <cellStyle name="40% - 강조색5 18 2 4" xfId="13266" xr:uid="{8E7ACEC5-632F-4AE6-9AF8-F908BB755050}"/>
    <cellStyle name="40% - 강조색5 18 2 4 2" xfId="35315" xr:uid="{60D78A8F-E458-41AF-9B61-EC18ED6E8CF2}"/>
    <cellStyle name="40% - 강조색5 18 2 5" xfId="24295" xr:uid="{64E68D16-762E-41A1-B31E-54D46DE6E95F}"/>
    <cellStyle name="40% - 강조색5 18 2 6" xfId="50453" xr:uid="{9B7A31B4-EF30-48F3-B646-E0207992729F}"/>
    <cellStyle name="40% - 강조색5 18 3" xfId="3600" xr:uid="{1BF27680-A259-459C-8F0C-5C9ED120EE63}"/>
    <cellStyle name="40% - 강조색5 18 3 2" xfId="9126" xr:uid="{45AC078F-93FD-4432-8BF4-C7B816D3544A}"/>
    <cellStyle name="40% - 강조색5 18 3 2 2" xfId="20155" xr:uid="{4BC6EACE-5F0F-4B4D-96A1-792511856D18}"/>
    <cellStyle name="40% - 강조색5 18 3 2 2 2" xfId="42204" xr:uid="{802EC648-E3E3-42E3-B80A-449C0547D724}"/>
    <cellStyle name="40% - 강조색5 18 3 2 3" xfId="31184" xr:uid="{D9346C89-A1BF-4F0E-B475-38AE1F8222BF}"/>
    <cellStyle name="40% - 강조색5 18 3 3" xfId="14645" xr:uid="{CED13958-3B21-4259-BAA5-651867DD8700}"/>
    <cellStyle name="40% - 강조색5 18 3 3 2" xfId="36694" xr:uid="{C6E785C8-4F35-4835-9518-1C1067B7AC9C}"/>
    <cellStyle name="40% - 강조색5 18 3 4" xfId="25674" xr:uid="{ACE26A08-B23A-48F7-9365-BACEA8344ACF}"/>
    <cellStyle name="40% - 강조색5 18 3 5" xfId="51832" xr:uid="{7B7CE1BA-DA4C-4E24-832C-1953D8FC44C7}"/>
    <cellStyle name="40% - 강조색5 18 4" xfId="6371" xr:uid="{B577E0FB-9EF0-4BB1-B857-B419D81FDBF7}"/>
    <cellStyle name="40% - 강조색5 18 4 2" xfId="17400" xr:uid="{C51C27CF-4FB2-4DFC-B0C6-6C86CBC1B7A8}"/>
    <cellStyle name="40% - 강조색5 18 4 2 2" xfId="39449" xr:uid="{B6FC72EC-4D91-475E-A9D2-50F27D1EC5DA}"/>
    <cellStyle name="40% - 강조색5 18 4 3" xfId="28429" xr:uid="{3A6FF772-A114-4B5E-ADDD-A6232D4C4988}"/>
    <cellStyle name="40% - 강조색5 18 4 4" xfId="54585" xr:uid="{549D1C39-9479-4505-97B7-D4D303CD6CD0}"/>
    <cellStyle name="40% - 강조색5 18 5" xfId="11890" xr:uid="{064FD129-582D-4159-ADF3-833E014C01BC}"/>
    <cellStyle name="40% - 강조색5 18 5 2" xfId="33939" xr:uid="{5DF4759D-742A-4211-899C-8F6E3D2AA560}"/>
    <cellStyle name="40% - 강조색5 18 6" xfId="22919" xr:uid="{13B89C8B-7357-48A4-B6FB-638863EA1659}"/>
    <cellStyle name="40% - 강조색5 18 7" xfId="49076" xr:uid="{7C7E1CC1-A2D2-4BA1-B11F-2C8E1840EE5D}"/>
    <cellStyle name="40% - 강조색5 19" xfId="1503" xr:uid="{5E171C85-856A-4FE2-AE92-116689AF54F7}"/>
    <cellStyle name="40% - 강조색5 19 2" xfId="4288" xr:uid="{1FB01C0E-8E01-4175-9B06-84E3CA067575}"/>
    <cellStyle name="40% - 강조색5 19 2 2" xfId="9814" xr:uid="{13EB2996-7999-4608-B909-2EAD2A5C136C}"/>
    <cellStyle name="40% - 강조색5 19 2 2 2" xfId="20843" xr:uid="{9719902C-08E6-447D-BF9A-C2329C9ECC84}"/>
    <cellStyle name="40% - 강조색5 19 2 2 2 2" xfId="42892" xr:uid="{134CD295-C00A-4CAD-890E-67FC4F881397}"/>
    <cellStyle name="40% - 강조색5 19 2 2 3" xfId="31872" xr:uid="{A14C4CAC-A2A5-4827-9C83-B92A519436DC}"/>
    <cellStyle name="40% - 강조색5 19 2 3" xfId="15333" xr:uid="{F8561117-04CA-4A58-8CCC-C49C343AF0D1}"/>
    <cellStyle name="40% - 강조색5 19 2 3 2" xfId="37382" xr:uid="{9B376913-7EB5-4885-9A46-89798BA28718}"/>
    <cellStyle name="40% - 강조색5 19 2 4" xfId="26362" xr:uid="{4D16E45A-A394-4AAA-B878-09E420F81592}"/>
    <cellStyle name="40% - 강조색5 19 2 5" xfId="52520" xr:uid="{110A3F05-A6C0-4858-8959-B5D8CB1A83C5}"/>
    <cellStyle name="40% - 강조색5 19 3" xfId="7059" xr:uid="{53EAD2FB-E85E-4A3A-BC33-9EB3C8ADDEC8}"/>
    <cellStyle name="40% - 강조색5 19 3 2" xfId="18088" xr:uid="{D584DB60-2461-4F73-890D-A81D7D2887D7}"/>
    <cellStyle name="40% - 강조색5 19 3 2 2" xfId="40137" xr:uid="{4D9E0AB5-6AF3-40A8-9B5C-03FD36DF4799}"/>
    <cellStyle name="40% - 강조색5 19 3 3" xfId="29117" xr:uid="{8AF84963-B115-45E1-BC11-A968BC04CAF0}"/>
    <cellStyle name="40% - 강조색5 19 4" xfId="12578" xr:uid="{1AD023AB-36AB-4A91-BEDF-FCDA1441EA8E}"/>
    <cellStyle name="40% - 강조색5 19 4 2" xfId="34627" xr:uid="{F0B101D3-7AD3-400B-9C08-0C6F2713599D}"/>
    <cellStyle name="40% - 강조색5 19 5" xfId="23607" xr:uid="{3AFB5452-036A-4436-A88D-F25BA4A32CA2}"/>
    <cellStyle name="40% - 강조색5 19 6" xfId="49764" xr:uid="{E30F73FB-1D5A-48F5-849A-FC48EF94FDE5}"/>
    <cellStyle name="40% - 강조색5 2" xfId="76" xr:uid="{00000000-0005-0000-0000-0000E5010000}"/>
    <cellStyle name="40% - 강조색5 2 10" xfId="48414" xr:uid="{71123AF9-74DA-40B0-939A-5C4945D75447}"/>
    <cellStyle name="40% - 강조색5 2 2" xfId="205" xr:uid="{00000000-0005-0000-0000-0000E6010000}"/>
    <cellStyle name="40% - 강조색5 2 2 2" xfId="565" xr:uid="{00000000-0005-0000-0000-0000E7010000}"/>
    <cellStyle name="40% - 강조색5 2 2 2 2" xfId="1302" xr:uid="{6B5724DE-52B4-44F4-94D1-829A743E9327}"/>
    <cellStyle name="40% - 강조색5 2 2 2 2 2" xfId="2696" xr:uid="{D9C23649-561B-4149-8133-21B26CB05C92}"/>
    <cellStyle name="40% - 강조색5 2 2 2 2 2 2" xfId="5472" xr:uid="{BA5E4B34-6C54-4207-BB81-E2DC1FEB02E7}"/>
    <cellStyle name="40% - 강조색5 2 2 2 2 2 2 2" xfId="10998" xr:uid="{512CEC8C-8897-43D9-91DF-BAE7CA6867CB}"/>
    <cellStyle name="40% - 강조색5 2 2 2 2 2 2 2 2" xfId="22027" xr:uid="{3177C09F-F9E6-4B11-B2AA-D5450E81CB1D}"/>
    <cellStyle name="40% - 강조색5 2 2 2 2 2 2 2 2 2" xfId="44076" xr:uid="{27DE760E-7D7B-4D6F-8C97-2ED7C386A292}"/>
    <cellStyle name="40% - 강조색5 2 2 2 2 2 2 2 3" xfId="33056" xr:uid="{623DAD81-44BF-4CAD-ACD1-0F12F1EAFA3E}"/>
    <cellStyle name="40% - 강조색5 2 2 2 2 2 2 3" xfId="16517" xr:uid="{4602EA16-591F-4B84-95A8-511D3F284C99}"/>
    <cellStyle name="40% - 강조색5 2 2 2 2 2 2 3 2" xfId="38566" xr:uid="{BED56ADE-E04C-4BE4-B42F-9BA09B2B47D0}"/>
    <cellStyle name="40% - 강조색5 2 2 2 2 2 2 4" xfId="27546" xr:uid="{539AE71F-1BA3-48E0-BDFA-1507ADA0BC71}"/>
    <cellStyle name="40% - 강조색5 2 2 2 2 2 2 5" xfId="53704" xr:uid="{DA070E88-5556-407B-80AF-E78C99F68597}"/>
    <cellStyle name="40% - 강조색5 2 2 2 2 2 3" xfId="8243" xr:uid="{DA23D20B-DAE6-40B5-A7E9-AD6EC7027B18}"/>
    <cellStyle name="40% - 강조색5 2 2 2 2 2 3 2" xfId="19272" xr:uid="{987C2091-B749-4933-B94F-5A84D34D8F94}"/>
    <cellStyle name="40% - 강조색5 2 2 2 2 2 3 2 2" xfId="41321" xr:uid="{FDC36751-A460-43CA-B8CB-08ECDF189F53}"/>
    <cellStyle name="40% - 강조색5 2 2 2 2 2 3 3" xfId="30301" xr:uid="{F8ACC307-9BD0-4B89-B849-D3EC4692C9B8}"/>
    <cellStyle name="40% - 강조색5 2 2 2 2 2 4" xfId="13762" xr:uid="{BFFEFA05-D9C0-419B-908F-AAEC7875531C}"/>
    <cellStyle name="40% - 강조색5 2 2 2 2 2 4 2" xfId="35811" xr:uid="{69377230-0E96-4E74-B00B-6A0184B1A6B1}"/>
    <cellStyle name="40% - 강조색5 2 2 2 2 2 5" xfId="24791" xr:uid="{F4487642-EE45-41A9-8755-06E742E508C0}"/>
    <cellStyle name="40% - 강조색5 2 2 2 2 2 6" xfId="50949" xr:uid="{76001D46-AD6E-4192-8A2D-0BB14957D319}"/>
    <cellStyle name="40% - 강조색5 2 2 2 2 3" xfId="4096" xr:uid="{F063EC1A-9C20-4723-844F-9F7E225A60D9}"/>
    <cellStyle name="40% - 강조색5 2 2 2 2 3 2" xfId="9622" xr:uid="{78D63670-E8B5-4C56-A3F4-66FBE6C5029D}"/>
    <cellStyle name="40% - 강조색5 2 2 2 2 3 2 2" xfId="20651" xr:uid="{06E883F8-4750-481A-A2E4-B47F4818F269}"/>
    <cellStyle name="40% - 강조색5 2 2 2 2 3 2 2 2" xfId="42700" xr:uid="{976BBDEA-6A05-419A-9E6A-D0DC436BCF66}"/>
    <cellStyle name="40% - 강조색5 2 2 2 2 3 2 3" xfId="31680" xr:uid="{E127F4AC-0618-4A57-94E2-73F1CAA50E4F}"/>
    <cellStyle name="40% - 강조색5 2 2 2 2 3 3" xfId="15141" xr:uid="{0C950D46-D466-485E-99A1-C0C7434DA9BA}"/>
    <cellStyle name="40% - 강조색5 2 2 2 2 3 3 2" xfId="37190" xr:uid="{D5B2C890-7B71-42C3-9A1E-177A008C5AAE}"/>
    <cellStyle name="40% - 강조색5 2 2 2 2 3 4" xfId="26170" xr:uid="{2A656723-0ADB-4114-980D-26B81A26C803}"/>
    <cellStyle name="40% - 강조색5 2 2 2 2 3 5" xfId="52328" xr:uid="{4DF060A4-DA49-46D9-A0FF-DB9C1481AFFB}"/>
    <cellStyle name="40% - 강조색5 2 2 2 2 4" xfId="6867" xr:uid="{201F4B2F-DA2D-4A2B-9EDA-0F52B9AC57EB}"/>
    <cellStyle name="40% - 강조색5 2 2 2 2 4 2" xfId="17896" xr:uid="{B87A1328-666D-4F7E-B83B-1FB18180D00F}"/>
    <cellStyle name="40% - 강조색5 2 2 2 2 4 2 2" xfId="39945" xr:uid="{DB7B9D19-4488-4593-B859-A47A4D5BA498}"/>
    <cellStyle name="40% - 강조색5 2 2 2 2 4 3" xfId="28925" xr:uid="{97D83D8E-DEF1-4642-B836-DBFBBECDAEAF}"/>
    <cellStyle name="40% - 강조색5 2 2 2 2 4 4" xfId="55081" xr:uid="{3A02811E-43E3-42A9-981A-F56D1FE42077}"/>
    <cellStyle name="40% - 강조색5 2 2 2 2 5" xfId="12386" xr:uid="{BEA2CA17-D0BA-4AFF-889E-AEB871EB06A4}"/>
    <cellStyle name="40% - 강조색5 2 2 2 2 5 2" xfId="34435" xr:uid="{A75BA5E1-2028-4935-85C9-C14A72D022B1}"/>
    <cellStyle name="40% - 강조색5 2 2 2 2 6" xfId="23415" xr:uid="{4E3F5A25-FB84-4134-B258-6A9601793785}"/>
    <cellStyle name="40% - 강조색5 2 2 2 2 7" xfId="49572" xr:uid="{ECB84696-93B3-4FCB-9808-97C9E403F5BC}"/>
    <cellStyle name="40% - 강조색5 2 2 2 3" xfId="2008" xr:uid="{A2AAA2A0-9481-4EEE-A357-05031FE3691C}"/>
    <cellStyle name="40% - 강조색5 2 2 2 3 2" xfId="4784" xr:uid="{33FBF01C-A309-4E82-80C1-0C15970611C2}"/>
    <cellStyle name="40% - 강조색5 2 2 2 3 2 2" xfId="10310" xr:uid="{9FE86CDB-5359-4EF5-9F8D-CF558E5A0DC3}"/>
    <cellStyle name="40% - 강조색5 2 2 2 3 2 2 2" xfId="21339" xr:uid="{AA3070A5-515B-4D17-B27A-9A410F76D633}"/>
    <cellStyle name="40% - 강조색5 2 2 2 3 2 2 2 2" xfId="43388" xr:uid="{9BF74114-CD3A-4D20-AD71-F28C295D9677}"/>
    <cellStyle name="40% - 강조색5 2 2 2 3 2 2 3" xfId="32368" xr:uid="{2A2A0E91-8A88-4DCF-A1A9-872FB4299811}"/>
    <cellStyle name="40% - 강조색5 2 2 2 3 2 3" xfId="15829" xr:uid="{BF4E1380-88E7-4212-8B5C-6643848B5844}"/>
    <cellStyle name="40% - 강조색5 2 2 2 3 2 3 2" xfId="37878" xr:uid="{D4C1A26B-B915-4737-92AC-41948A7A4DD7}"/>
    <cellStyle name="40% - 강조색5 2 2 2 3 2 4" xfId="26858" xr:uid="{6A616EA4-3ABA-44C7-8943-3C1D04EDA259}"/>
    <cellStyle name="40% - 강조색5 2 2 2 3 2 5" xfId="53016" xr:uid="{B25411AC-1656-400E-A59A-AB54B8AE0BF2}"/>
    <cellStyle name="40% - 강조색5 2 2 2 3 3" xfId="7555" xr:uid="{C21D910C-D291-4125-9194-DD19FCF4706F}"/>
    <cellStyle name="40% - 강조색5 2 2 2 3 3 2" xfId="18584" xr:uid="{A9EBFF36-D03B-492B-B086-9B1FB70D581F}"/>
    <cellStyle name="40% - 강조색5 2 2 2 3 3 2 2" xfId="40633" xr:uid="{E7743C2E-A8EC-42FC-8490-E57B88F302B5}"/>
    <cellStyle name="40% - 강조색5 2 2 2 3 3 3" xfId="29613" xr:uid="{27027BB9-095E-412F-A179-A09AD65E068A}"/>
    <cellStyle name="40% - 강조색5 2 2 2 3 4" xfId="13074" xr:uid="{CC31024D-C9E9-4D3A-95CB-7135FB7102B9}"/>
    <cellStyle name="40% - 강조색5 2 2 2 3 4 2" xfId="35123" xr:uid="{94302D27-D069-4A15-A698-76F998F39FE5}"/>
    <cellStyle name="40% - 강조색5 2 2 2 3 5" xfId="24103" xr:uid="{ED56ADA4-BC9F-4296-98C3-9CBBA67EC88C}"/>
    <cellStyle name="40% - 강조색5 2 2 2 3 6" xfId="50261" xr:uid="{CF2A7068-D2D3-40C1-A9C1-97080808139E}"/>
    <cellStyle name="40% - 강조색5 2 2 2 4" xfId="3408" xr:uid="{543F3C3E-0080-4F45-96C0-99162AA0D290}"/>
    <cellStyle name="40% - 강조색5 2 2 2 4 2" xfId="8934" xr:uid="{AEFCAC37-5572-4E46-A9E3-CA42A98D6D7C}"/>
    <cellStyle name="40% - 강조색5 2 2 2 4 2 2" xfId="19963" xr:uid="{EF8C9736-CEAF-46AE-BA48-414DA79E1178}"/>
    <cellStyle name="40% - 강조색5 2 2 2 4 2 2 2" xfId="42012" xr:uid="{5A86B7A9-84AF-4B6F-9B95-BD3D48B89202}"/>
    <cellStyle name="40% - 강조색5 2 2 2 4 2 3" xfId="30992" xr:uid="{B1C50440-E9C4-4379-B700-338B7EE26232}"/>
    <cellStyle name="40% - 강조색5 2 2 2 4 3" xfId="14453" xr:uid="{F04A6305-D0AA-4536-A6BE-FCFBBBA105CF}"/>
    <cellStyle name="40% - 강조색5 2 2 2 4 3 2" xfId="36502" xr:uid="{D883ACAB-C734-451A-8088-FE1C9DBEA89B}"/>
    <cellStyle name="40% - 강조색5 2 2 2 4 4" xfId="25482" xr:uid="{28AC2A61-EBA8-43AA-96A1-83095A00FD29}"/>
    <cellStyle name="40% - 강조색5 2 2 2 4 5" xfId="51640" xr:uid="{BB9EB866-7940-4083-92EA-987B58C70B02}"/>
    <cellStyle name="40% - 강조색5 2 2 2 5" xfId="6179" xr:uid="{EFD6F1F2-0611-4FB1-B526-FD2C2E6C3B4B}"/>
    <cellStyle name="40% - 강조색5 2 2 2 5 2" xfId="17208" xr:uid="{654E2109-E9D1-492F-A632-2FC52AB82FA4}"/>
    <cellStyle name="40% - 강조색5 2 2 2 5 2 2" xfId="39257" xr:uid="{FC443D4E-6DC8-4024-8C74-8D3513E29202}"/>
    <cellStyle name="40% - 강조색5 2 2 2 5 3" xfId="28237" xr:uid="{17342327-4CCF-4CDD-AC4D-06923087E3B1}"/>
    <cellStyle name="40% - 강조색5 2 2 2 5 4" xfId="54393" xr:uid="{2AD6C194-97C3-4F8F-8A49-AA203DB2A1A8}"/>
    <cellStyle name="40% - 강조색5 2 2 2 6" xfId="11698" xr:uid="{D0F96EEB-3ABF-4C62-BDB8-7A03457EC1B6}"/>
    <cellStyle name="40% - 강조색5 2 2 2 6 2" xfId="33747" xr:uid="{F57F7F3D-956C-4EE2-84EB-AC0C344359B1}"/>
    <cellStyle name="40% - 강조색5 2 2 2 7" xfId="22727" xr:uid="{5F377E54-A5A8-454A-9126-F0756015DEB1}"/>
    <cellStyle name="40% - 강조색5 2 2 2 8" xfId="48884" xr:uid="{919D428B-C88E-418E-8A4F-3A22E9FD4E46}"/>
    <cellStyle name="40% - 강조색5 2 2 3" xfId="960" xr:uid="{15622B38-6ED3-431D-AD0F-9D53EA8A1AC7}"/>
    <cellStyle name="40% - 강조색5 2 2 3 2" xfId="2354" xr:uid="{4FA67B74-B64F-41E2-A8FD-A566CE325D22}"/>
    <cellStyle name="40% - 강조색5 2 2 3 2 2" xfId="5130" xr:uid="{2C6698CE-1B76-445E-B5A2-3E965EC43C4B}"/>
    <cellStyle name="40% - 강조색5 2 2 3 2 2 2" xfId="10656" xr:uid="{C36A6775-424E-4BF2-BB02-BB281E514CB8}"/>
    <cellStyle name="40% - 강조색5 2 2 3 2 2 2 2" xfId="21685" xr:uid="{D0548113-8A55-4FE7-A2E3-AA52FADC5029}"/>
    <cellStyle name="40% - 강조색5 2 2 3 2 2 2 2 2" xfId="43734" xr:uid="{4D0FACF2-8311-4CF5-9BAC-DA9EE2DC14D6}"/>
    <cellStyle name="40% - 강조색5 2 2 3 2 2 2 3" xfId="32714" xr:uid="{7B354417-42DD-443E-8DBB-00F3C15F8EC5}"/>
    <cellStyle name="40% - 강조색5 2 2 3 2 2 3" xfId="16175" xr:uid="{638855DF-9772-434F-8D63-2197AC680B3B}"/>
    <cellStyle name="40% - 강조색5 2 2 3 2 2 3 2" xfId="38224" xr:uid="{E62632EB-9649-406C-B5E9-C5DDA7A3804D}"/>
    <cellStyle name="40% - 강조색5 2 2 3 2 2 4" xfId="27204" xr:uid="{E715EB30-B27A-4F80-8AE4-2530151E4155}"/>
    <cellStyle name="40% - 강조색5 2 2 3 2 2 5" xfId="53362" xr:uid="{ECBC0FAD-EE76-4F9C-AFD8-3FC199910A4D}"/>
    <cellStyle name="40% - 강조색5 2 2 3 2 3" xfId="7901" xr:uid="{56C44B80-B995-4B62-99AC-3FE782B7022A}"/>
    <cellStyle name="40% - 강조색5 2 2 3 2 3 2" xfId="18930" xr:uid="{C1DE9959-1FD9-4D72-946E-2699DD1B84AD}"/>
    <cellStyle name="40% - 강조색5 2 2 3 2 3 2 2" xfId="40979" xr:uid="{C99CCB4E-98DE-4EB5-8727-0BC89C44988E}"/>
    <cellStyle name="40% - 강조색5 2 2 3 2 3 3" xfId="29959" xr:uid="{233702AA-C099-4C74-BEEF-03127BDDB97E}"/>
    <cellStyle name="40% - 강조색5 2 2 3 2 4" xfId="13420" xr:uid="{EA334AFA-44E7-43F2-99F1-EB8D2C21A0DD}"/>
    <cellStyle name="40% - 강조색5 2 2 3 2 4 2" xfId="35469" xr:uid="{7CDA7C20-8D71-4E28-B45E-EDD7BBCDE7A8}"/>
    <cellStyle name="40% - 강조색5 2 2 3 2 5" xfId="24449" xr:uid="{DD9EAAAE-C2F9-4FF0-B9E7-835B8A3988EE}"/>
    <cellStyle name="40% - 강조색5 2 2 3 2 6" xfId="50607" xr:uid="{D4467AD7-E1D6-4432-A323-A0A27F6C010A}"/>
    <cellStyle name="40% - 강조색5 2 2 3 3" xfId="3754" xr:uid="{7AFA9E98-155C-4425-BC58-EDFEA3D4624B}"/>
    <cellStyle name="40% - 강조색5 2 2 3 3 2" xfId="9280" xr:uid="{FFF6B572-D3C6-44F1-B69D-171A02C041B5}"/>
    <cellStyle name="40% - 강조색5 2 2 3 3 2 2" xfId="20309" xr:uid="{B1637A33-0A02-4633-9113-D629686094B0}"/>
    <cellStyle name="40% - 강조색5 2 2 3 3 2 2 2" xfId="42358" xr:uid="{06151CCA-363E-4B0D-A691-3CE1CA5FFB8E}"/>
    <cellStyle name="40% - 강조색5 2 2 3 3 2 3" xfId="31338" xr:uid="{055BF497-3244-4FBA-AEB1-0A26753257D2}"/>
    <cellStyle name="40% - 강조색5 2 2 3 3 3" xfId="14799" xr:uid="{B5F1CC45-2673-4486-8382-D61CBD47980A}"/>
    <cellStyle name="40% - 강조색5 2 2 3 3 3 2" xfId="36848" xr:uid="{B13137BF-8CB0-42F2-BA62-AC90771BD2B8}"/>
    <cellStyle name="40% - 강조색5 2 2 3 3 4" xfId="25828" xr:uid="{EF81EC07-864D-4391-820F-D0B9472C7F2C}"/>
    <cellStyle name="40% - 강조색5 2 2 3 3 5" xfId="51986" xr:uid="{9CD822DA-DC84-4C4E-B4C1-63656819A2BF}"/>
    <cellStyle name="40% - 강조색5 2 2 3 4" xfId="6525" xr:uid="{5C70075D-20FE-4F8B-9333-6DA0BF958FC3}"/>
    <cellStyle name="40% - 강조색5 2 2 3 4 2" xfId="17554" xr:uid="{17B38039-3FD3-4D8E-B750-D5F849B9D870}"/>
    <cellStyle name="40% - 강조색5 2 2 3 4 2 2" xfId="39603" xr:uid="{22A1F1C8-33E5-4AE2-B0EA-024814B461BC}"/>
    <cellStyle name="40% - 강조색5 2 2 3 4 3" xfId="28583" xr:uid="{4525A76A-3330-4ACE-9E13-62311471C05C}"/>
    <cellStyle name="40% - 강조색5 2 2 3 4 4" xfId="54739" xr:uid="{A362890A-281F-43C6-9AAD-AD2F671E4725}"/>
    <cellStyle name="40% - 강조색5 2 2 3 5" xfId="12044" xr:uid="{E9809859-F14D-4AC1-A3D6-21EC28C64BF7}"/>
    <cellStyle name="40% - 강조색5 2 2 3 5 2" xfId="34093" xr:uid="{7052EEFF-2E1F-4DC6-A6CB-FFBB4BBF2385}"/>
    <cellStyle name="40% - 강조색5 2 2 3 6" xfId="23073" xr:uid="{0A03E8F5-0D33-4627-99EC-6A7EADA44B70}"/>
    <cellStyle name="40% - 강조색5 2 2 3 7" xfId="49230" xr:uid="{61F7B256-FD8F-4BAC-98FA-BE52471CF8FF}"/>
    <cellStyle name="40% - 강조색5 2 2 4" xfId="1666" xr:uid="{41992428-D73F-4A97-9DBA-0CC505319318}"/>
    <cellStyle name="40% - 강조색5 2 2 4 2" xfId="4442" xr:uid="{C80CB990-DA35-4E58-BDE9-C745AD247200}"/>
    <cellStyle name="40% - 강조색5 2 2 4 2 2" xfId="9968" xr:uid="{6DCA7046-5BB0-4314-A90D-49D287234E15}"/>
    <cellStyle name="40% - 강조색5 2 2 4 2 2 2" xfId="20997" xr:uid="{1123CB4A-4161-4DE3-9C33-0613ECB3481C}"/>
    <cellStyle name="40% - 강조색5 2 2 4 2 2 2 2" xfId="43046" xr:uid="{0CFD5A2F-8250-4735-BF23-DB1E71550A21}"/>
    <cellStyle name="40% - 강조색5 2 2 4 2 2 3" xfId="32026" xr:uid="{FAA386A8-7D7B-4E5F-89D4-816032B6B13D}"/>
    <cellStyle name="40% - 강조색5 2 2 4 2 3" xfId="15487" xr:uid="{AFF7A7E7-2C9C-42F6-A29A-6F34EB0A4F48}"/>
    <cellStyle name="40% - 강조색5 2 2 4 2 3 2" xfId="37536" xr:uid="{B2CF2C38-1C46-41F5-9987-CCFF5D2B2FCE}"/>
    <cellStyle name="40% - 강조색5 2 2 4 2 4" xfId="26516" xr:uid="{530A92F2-263F-4E64-BC98-80555CE96FDF}"/>
    <cellStyle name="40% - 강조색5 2 2 4 2 5" xfId="52674" xr:uid="{5DF400F9-4BBD-4048-9DA5-F73B5BD2CD2B}"/>
    <cellStyle name="40% - 강조색5 2 2 4 3" xfId="7213" xr:uid="{62EE4E70-87F4-45EF-9689-3EFC78BA589F}"/>
    <cellStyle name="40% - 강조색5 2 2 4 3 2" xfId="18242" xr:uid="{008681A3-0861-4DDE-9BDF-7AA4A5063423}"/>
    <cellStyle name="40% - 강조색5 2 2 4 3 2 2" xfId="40291" xr:uid="{27BA544A-BA54-48EF-A8F1-8A317BBA92CD}"/>
    <cellStyle name="40% - 강조색5 2 2 4 3 3" xfId="29271" xr:uid="{A88166EF-EFB8-4B99-A5EA-EF3D107B5241}"/>
    <cellStyle name="40% - 강조색5 2 2 4 4" xfId="12732" xr:uid="{665F8E74-FC86-4A8F-84A2-3C3783010C80}"/>
    <cellStyle name="40% - 강조색5 2 2 4 4 2" xfId="34781" xr:uid="{F120903D-2F53-4901-9E69-94E4CD63C058}"/>
    <cellStyle name="40% - 강조색5 2 2 4 5" xfId="23761" xr:uid="{3EC8223A-EA24-40C9-A36E-598B369B658F}"/>
    <cellStyle name="40% - 강조색5 2 2 4 6" xfId="49919" xr:uid="{AC859194-7EFD-4F2F-8B03-958D72BFF634}"/>
    <cellStyle name="40% - 강조색5 2 2 5" xfId="3066" xr:uid="{3FD797D8-72D4-4E58-A286-51500B487A63}"/>
    <cellStyle name="40% - 강조색5 2 2 5 2" xfId="8592" xr:uid="{845D5DD9-5FA2-4C7E-BBE4-8FCA8E2F7441}"/>
    <cellStyle name="40% - 강조색5 2 2 5 2 2" xfId="19621" xr:uid="{AAA213CC-CD29-44CA-BD56-1BE58152081C}"/>
    <cellStyle name="40% - 강조색5 2 2 5 2 2 2" xfId="41670" xr:uid="{085A4F0E-353A-4B22-BEBE-F9C30CD9A184}"/>
    <cellStyle name="40% - 강조색5 2 2 5 2 3" xfId="30650" xr:uid="{6142929D-63EF-45C8-BDDF-6C9EC474C13B}"/>
    <cellStyle name="40% - 강조색5 2 2 5 3" xfId="14111" xr:uid="{A6B5D60E-D02C-42CB-B94B-8A3544D2ADF3}"/>
    <cellStyle name="40% - 강조색5 2 2 5 3 2" xfId="36160" xr:uid="{5F1018A8-34FD-44CB-8E23-4352172D7D5B}"/>
    <cellStyle name="40% - 강조색5 2 2 5 4" xfId="25140" xr:uid="{76C5B5E6-C350-4767-ADE5-D1380AB7AFD1}"/>
    <cellStyle name="40% - 강조색5 2 2 5 5" xfId="51298" xr:uid="{DC8CA842-8C24-4204-BF82-B6D67059E989}"/>
    <cellStyle name="40% - 강조색5 2 2 6" xfId="5837" xr:uid="{A4D215EA-6FFE-4352-BA8F-69B6190958D7}"/>
    <cellStyle name="40% - 강조색5 2 2 6 2" xfId="16866" xr:uid="{FA540F75-42E0-412B-9259-E2AC5B91D234}"/>
    <cellStyle name="40% - 강조색5 2 2 6 2 2" xfId="38915" xr:uid="{C4152788-83BA-453D-A1C5-3714A74004F6}"/>
    <cellStyle name="40% - 강조색5 2 2 6 3" xfId="27895" xr:uid="{A0400000-2A8C-4D75-9E78-AB94787CEA4C}"/>
    <cellStyle name="40% - 강조색5 2 2 6 4" xfId="54052" xr:uid="{A89B72F5-B987-4520-83F5-EC9B8BA9783E}"/>
    <cellStyle name="40% - 강조색5 2 2 7" xfId="11356" xr:uid="{6AADCA60-9A9B-490F-941A-BBFDAD133D15}"/>
    <cellStyle name="40% - 강조색5 2 2 7 2" xfId="33405" xr:uid="{FCABA39B-2881-40E4-AA60-17140C64A01E}"/>
    <cellStyle name="40% - 강조색5 2 2 8" xfId="22385" xr:uid="{EE22BC1E-0427-47BF-9296-FA25FC850A0B}"/>
    <cellStyle name="40% - 강조색5 2 2 9" xfId="48543" xr:uid="{02AAEB0C-2B5A-4F55-97E7-5BE23C2C8DF4}"/>
    <cellStyle name="40% - 강조색5 2 3" xfId="436" xr:uid="{00000000-0005-0000-0000-0000E8010000}"/>
    <cellStyle name="40% - 강조색5 2 3 2" xfId="1173" xr:uid="{88656617-C2BB-4D36-A6A1-DC40456418F5}"/>
    <cellStyle name="40% - 강조색5 2 3 2 2" xfId="2567" xr:uid="{DDDDDC71-C661-42CA-B5DA-CB58422F057D}"/>
    <cellStyle name="40% - 강조색5 2 3 2 2 2" xfId="5343" xr:uid="{0E4C6AF8-DAE6-422D-B6EA-2850B2936743}"/>
    <cellStyle name="40% - 강조색5 2 3 2 2 2 2" xfId="10869" xr:uid="{C47F6706-1C34-40B8-A0F4-38D1C40AE8D4}"/>
    <cellStyle name="40% - 강조색5 2 3 2 2 2 2 2" xfId="21898" xr:uid="{8653B74A-E817-4164-ABB3-3F7010ABC605}"/>
    <cellStyle name="40% - 강조색5 2 3 2 2 2 2 2 2" xfId="43947" xr:uid="{4C968B97-A401-4132-8547-6B0EF34B7A9E}"/>
    <cellStyle name="40% - 강조색5 2 3 2 2 2 2 3" xfId="32927" xr:uid="{51BBF77C-18E0-4181-8D08-BBC0C4C5E102}"/>
    <cellStyle name="40% - 강조색5 2 3 2 2 2 3" xfId="16388" xr:uid="{80FF7E4B-FF6B-4BFD-9085-3F166D6C9CF2}"/>
    <cellStyle name="40% - 강조색5 2 3 2 2 2 3 2" xfId="38437" xr:uid="{DA693525-189F-44D0-8254-B60B0F1FB940}"/>
    <cellStyle name="40% - 강조색5 2 3 2 2 2 4" xfId="27417" xr:uid="{301C23C3-8F10-4CFE-B17F-5EDB09002699}"/>
    <cellStyle name="40% - 강조색5 2 3 2 2 2 5" xfId="53575" xr:uid="{83A57301-8D3D-443A-9D5C-29B583D4771B}"/>
    <cellStyle name="40% - 강조색5 2 3 2 2 3" xfId="8114" xr:uid="{62C0D00B-5070-4918-89DC-0C13951C9594}"/>
    <cellStyle name="40% - 강조색5 2 3 2 2 3 2" xfId="19143" xr:uid="{2E49BE0F-455B-4377-987F-57A567ED5885}"/>
    <cellStyle name="40% - 강조색5 2 3 2 2 3 2 2" xfId="41192" xr:uid="{EC4D9D3E-1524-485A-B7C3-A5020F186BE5}"/>
    <cellStyle name="40% - 강조색5 2 3 2 2 3 3" xfId="30172" xr:uid="{832241B3-7956-4678-BB3D-E2A84A46CF5D}"/>
    <cellStyle name="40% - 강조색5 2 3 2 2 4" xfId="13633" xr:uid="{EF2ED6B8-27FF-4EF3-BF74-929047CCAB97}"/>
    <cellStyle name="40% - 강조색5 2 3 2 2 4 2" xfId="35682" xr:uid="{B1490A6A-5B27-45FF-AF62-34A9E00BD2D7}"/>
    <cellStyle name="40% - 강조색5 2 3 2 2 5" xfId="24662" xr:uid="{359762CC-F4C5-40CE-A679-D39F2F2E435B}"/>
    <cellStyle name="40% - 강조색5 2 3 2 2 6" xfId="50820" xr:uid="{A6CF544A-14B6-41D0-8262-108CEC4131FE}"/>
    <cellStyle name="40% - 강조색5 2 3 2 3" xfId="3967" xr:uid="{C46F4E13-B446-4F8E-A010-A26E55BB5458}"/>
    <cellStyle name="40% - 강조색5 2 3 2 3 2" xfId="9493" xr:uid="{94126CBD-A3DE-4662-9FED-59574077EFB6}"/>
    <cellStyle name="40% - 강조색5 2 3 2 3 2 2" xfId="20522" xr:uid="{820FC8FC-95B6-4FA2-886F-0100A4F4FE78}"/>
    <cellStyle name="40% - 강조색5 2 3 2 3 2 2 2" xfId="42571" xr:uid="{CEA6675E-4DA9-4198-8A20-892D40D30F8A}"/>
    <cellStyle name="40% - 강조색5 2 3 2 3 2 3" xfId="31551" xr:uid="{92174A51-7D4C-411A-AB65-42E60ACBE484}"/>
    <cellStyle name="40% - 강조색5 2 3 2 3 3" xfId="15012" xr:uid="{38596ACB-88D0-483F-B504-0D2CE691192E}"/>
    <cellStyle name="40% - 강조색5 2 3 2 3 3 2" xfId="37061" xr:uid="{A150DC84-3D6A-4610-8740-5CBEEDC8C31C}"/>
    <cellStyle name="40% - 강조색5 2 3 2 3 4" xfId="26041" xr:uid="{E2F2DE6E-7620-46D0-9A98-6B18A8780EB2}"/>
    <cellStyle name="40% - 강조색5 2 3 2 3 5" xfId="52199" xr:uid="{A2ED3BAE-B87A-4530-9AA0-9C60E8A436A7}"/>
    <cellStyle name="40% - 강조색5 2 3 2 4" xfId="6738" xr:uid="{0C03AB8F-EAEC-4A33-B51A-55B53FDA2FD6}"/>
    <cellStyle name="40% - 강조색5 2 3 2 4 2" xfId="17767" xr:uid="{A54112FE-BF94-4FB3-82C5-EF76C067AB2F}"/>
    <cellStyle name="40% - 강조색5 2 3 2 4 2 2" xfId="39816" xr:uid="{686FB1E0-AC31-4D8D-93C6-AF7E9E7CB5AA}"/>
    <cellStyle name="40% - 강조색5 2 3 2 4 3" xfId="28796" xr:uid="{54801697-CC11-47B1-8AE7-9383B2D20E2C}"/>
    <cellStyle name="40% - 강조색5 2 3 2 4 4" xfId="54952" xr:uid="{59037AC8-7703-4883-B621-B51A7F13517C}"/>
    <cellStyle name="40% - 강조색5 2 3 2 5" xfId="12257" xr:uid="{AD9FA15D-7721-496F-8F5C-5FBAD0443A3B}"/>
    <cellStyle name="40% - 강조색5 2 3 2 5 2" xfId="34306" xr:uid="{7D4D96C5-F592-413C-91B2-3F7059675008}"/>
    <cellStyle name="40% - 강조색5 2 3 2 6" xfId="23286" xr:uid="{AFB0199C-1421-4FB3-B0F3-DA601EFA8A01}"/>
    <cellStyle name="40% - 강조색5 2 3 2 7" xfId="49443" xr:uid="{A63C8C96-16BD-4F27-AC17-8184283028EE}"/>
    <cellStyle name="40% - 강조색5 2 3 3" xfId="1879" xr:uid="{48C4A61F-ACC3-4813-B167-7C7EA30A4A7B}"/>
    <cellStyle name="40% - 강조색5 2 3 3 2" xfId="4655" xr:uid="{04CC9D8F-4261-406E-B3E4-F8169CB37D53}"/>
    <cellStyle name="40% - 강조색5 2 3 3 2 2" xfId="10181" xr:uid="{E490BAA0-ABB7-48AF-A2AA-C8F6433077B5}"/>
    <cellStyle name="40% - 강조색5 2 3 3 2 2 2" xfId="21210" xr:uid="{67F29997-1EF4-4CCB-9D94-79A4E9AB1E73}"/>
    <cellStyle name="40% - 강조색5 2 3 3 2 2 2 2" xfId="43259" xr:uid="{D76721A0-8132-48B1-8286-5A3AFE9BAE70}"/>
    <cellStyle name="40% - 강조색5 2 3 3 2 2 3" xfId="32239" xr:uid="{01C5412B-98AA-4352-A9DC-371A68567D85}"/>
    <cellStyle name="40% - 강조색5 2 3 3 2 3" xfId="15700" xr:uid="{64F95C5A-86C0-4118-9461-A90383AC1138}"/>
    <cellStyle name="40% - 강조색5 2 3 3 2 3 2" xfId="37749" xr:uid="{19A7E7E5-D2D5-456C-BD9F-04DCC0DF5511}"/>
    <cellStyle name="40% - 강조색5 2 3 3 2 4" xfId="26729" xr:uid="{FD341A70-FBED-405C-B45B-E4D4AF0B143E}"/>
    <cellStyle name="40% - 강조색5 2 3 3 2 5" xfId="52887" xr:uid="{81D68FED-B6FD-4876-BE84-A680E0B7D077}"/>
    <cellStyle name="40% - 강조색5 2 3 3 3" xfId="7426" xr:uid="{8E1C6BF4-2493-464E-A758-562B61A2E0FB}"/>
    <cellStyle name="40% - 강조색5 2 3 3 3 2" xfId="18455" xr:uid="{78181D1E-8981-4795-984B-9DF9683D915F}"/>
    <cellStyle name="40% - 강조색5 2 3 3 3 2 2" xfId="40504" xr:uid="{C11A9110-F71F-4A13-8FE5-54F46FF3681A}"/>
    <cellStyle name="40% - 강조색5 2 3 3 3 3" xfId="29484" xr:uid="{EBAF8891-EC7F-41C1-A303-DEC1FAF4AA2B}"/>
    <cellStyle name="40% - 강조색5 2 3 3 4" xfId="12945" xr:uid="{2E0EFC66-6796-4850-B249-8D6117A906F0}"/>
    <cellStyle name="40% - 강조색5 2 3 3 4 2" xfId="34994" xr:uid="{7DEEE0FE-4A69-4D6E-98FB-DE06407F252C}"/>
    <cellStyle name="40% - 강조색5 2 3 3 5" xfId="23974" xr:uid="{EE1DB95B-6561-4483-9FB4-5967DBE67E90}"/>
    <cellStyle name="40% - 강조색5 2 3 3 6" xfId="50132" xr:uid="{800C71F6-312F-4BF0-BC64-661857DDB0E8}"/>
    <cellStyle name="40% - 강조색5 2 3 4" xfId="3279" xr:uid="{CE533CFF-920E-42CD-807D-976FFFA2AD14}"/>
    <cellStyle name="40% - 강조색5 2 3 4 2" xfId="8805" xr:uid="{8C8C14D9-EABF-4DDE-87C7-7B98907201E5}"/>
    <cellStyle name="40% - 강조색5 2 3 4 2 2" xfId="19834" xr:uid="{289B57CC-DC5C-4671-BD55-2DB577F69220}"/>
    <cellStyle name="40% - 강조색5 2 3 4 2 2 2" xfId="41883" xr:uid="{A01D6A04-E9F0-45CB-AB60-0DCB768B8FFA}"/>
    <cellStyle name="40% - 강조색5 2 3 4 2 3" xfId="30863" xr:uid="{184A9694-B17D-4529-A8A6-9F15FB5AB627}"/>
    <cellStyle name="40% - 강조색5 2 3 4 3" xfId="14324" xr:uid="{722C1BD6-F1AF-4DEB-B5E3-D7858C0C1BFB}"/>
    <cellStyle name="40% - 강조색5 2 3 4 3 2" xfId="36373" xr:uid="{04D56F64-6607-4412-A773-589567B57DC5}"/>
    <cellStyle name="40% - 강조색5 2 3 4 4" xfId="25353" xr:uid="{9C6C4D2E-3225-47F3-8FA6-ECDB4778B3CD}"/>
    <cellStyle name="40% - 강조색5 2 3 4 5" xfId="51511" xr:uid="{1A8D1000-7FD2-4027-8903-E53D7E0D4929}"/>
    <cellStyle name="40% - 강조색5 2 3 5" xfId="6050" xr:uid="{C7714D0C-45D0-4D95-BACD-C4E2CE86B121}"/>
    <cellStyle name="40% - 강조색5 2 3 5 2" xfId="17079" xr:uid="{621A205C-05E7-4FCF-B6B8-5ED57372AB98}"/>
    <cellStyle name="40% - 강조색5 2 3 5 2 2" xfId="39128" xr:uid="{7C078EE2-3AB4-445D-95FE-94BA940002B7}"/>
    <cellStyle name="40% - 강조색5 2 3 5 3" xfId="28108" xr:uid="{383D7CB9-FECB-465F-8EA8-3CC0F20AD15E}"/>
    <cellStyle name="40% - 강조색5 2 3 5 4" xfId="54264" xr:uid="{4F94F400-2AFE-4B2F-9579-49A4718EA555}"/>
    <cellStyle name="40% - 강조색5 2 3 6" xfId="11569" xr:uid="{FA5D1A3E-4772-46B3-B171-D87292D58620}"/>
    <cellStyle name="40% - 강조색5 2 3 6 2" xfId="33618" xr:uid="{FD70DAFB-6B45-4AFD-B61E-B113EA485DA5}"/>
    <cellStyle name="40% - 강조색5 2 3 7" xfId="22598" xr:uid="{3B2B07D9-1869-4ABF-AA93-6BDFE7FAFDE3}"/>
    <cellStyle name="40% - 강조색5 2 3 8" xfId="48755" xr:uid="{77DF804A-2227-44B4-9A51-620384CC79F8}"/>
    <cellStyle name="40% - 강조색5 2 4" xfId="831" xr:uid="{BC4EDD03-963B-459C-BE86-2F9170B66D64}"/>
    <cellStyle name="40% - 강조색5 2 4 2" xfId="2225" xr:uid="{8C4A4DDA-526A-48E8-B67E-B41A9B9DB8D7}"/>
    <cellStyle name="40% - 강조색5 2 4 2 2" xfId="5001" xr:uid="{D9C5EF8F-D875-45A8-892E-6FCD4AC6B84C}"/>
    <cellStyle name="40% - 강조색5 2 4 2 2 2" xfId="10527" xr:uid="{0C650E96-8888-49E9-AFC8-52B3D0CF0184}"/>
    <cellStyle name="40% - 강조색5 2 4 2 2 2 2" xfId="21556" xr:uid="{9D350629-DC94-4F0D-AC01-F945E3FBC339}"/>
    <cellStyle name="40% - 강조색5 2 4 2 2 2 2 2" xfId="43605" xr:uid="{F015BD24-2B26-4B16-9E59-F90B284C3B81}"/>
    <cellStyle name="40% - 강조색5 2 4 2 2 2 3" xfId="32585" xr:uid="{EFEDC84B-72B5-4BEE-B9D1-AE3CC4CD051C}"/>
    <cellStyle name="40% - 강조색5 2 4 2 2 3" xfId="16046" xr:uid="{F99878F7-48F6-4D90-8154-239CA7477B2D}"/>
    <cellStyle name="40% - 강조색5 2 4 2 2 3 2" xfId="38095" xr:uid="{172ACE51-F7C1-4887-A708-4581DCF2BED0}"/>
    <cellStyle name="40% - 강조색5 2 4 2 2 4" xfId="27075" xr:uid="{C16911D2-2BD4-4AA2-B8B3-4A4BF40C9226}"/>
    <cellStyle name="40% - 강조색5 2 4 2 2 5" xfId="53233" xr:uid="{11F9EDB3-A552-468E-AC7D-164FB16E1DE0}"/>
    <cellStyle name="40% - 강조색5 2 4 2 3" xfId="7772" xr:uid="{D0C3A45B-5EDF-4A5F-A422-3870613CE724}"/>
    <cellStyle name="40% - 강조색5 2 4 2 3 2" xfId="18801" xr:uid="{75B4C140-2F9A-4446-B091-61CE6B13AEE5}"/>
    <cellStyle name="40% - 강조색5 2 4 2 3 2 2" xfId="40850" xr:uid="{0793D1CD-A554-4277-A297-DD0690DF3E06}"/>
    <cellStyle name="40% - 강조색5 2 4 2 3 3" xfId="29830" xr:uid="{C45DBFF3-E794-4320-A93D-BB50C58030C7}"/>
    <cellStyle name="40% - 강조색5 2 4 2 4" xfId="13291" xr:uid="{CAF9AF6F-46F6-424B-9E77-88922D631C4D}"/>
    <cellStyle name="40% - 강조색5 2 4 2 4 2" xfId="35340" xr:uid="{3D7D6F05-3657-40D1-8E4B-A0DEB8BB680D}"/>
    <cellStyle name="40% - 강조색5 2 4 2 5" xfId="24320" xr:uid="{44BB564C-14C2-4A8B-9FBE-D3972314A690}"/>
    <cellStyle name="40% - 강조색5 2 4 2 6" xfId="50478" xr:uid="{F3617E6F-0A04-46F8-824F-1759E0FCC0E7}"/>
    <cellStyle name="40% - 강조색5 2 4 3" xfId="3625" xr:uid="{033EAC1E-F905-4011-BFE8-01C673223723}"/>
    <cellStyle name="40% - 강조색5 2 4 3 2" xfId="9151" xr:uid="{CC750FF4-A344-4D26-A212-37EF8589373E}"/>
    <cellStyle name="40% - 강조색5 2 4 3 2 2" xfId="20180" xr:uid="{A6569907-AF5F-46A5-953C-2603B32B528C}"/>
    <cellStyle name="40% - 강조색5 2 4 3 2 2 2" xfId="42229" xr:uid="{07D88AAA-39BC-4C78-9EA9-CFF56863AA32}"/>
    <cellStyle name="40% - 강조색5 2 4 3 2 3" xfId="31209" xr:uid="{836C6114-84EA-4C1F-A1EA-AB489CB00FF8}"/>
    <cellStyle name="40% - 강조색5 2 4 3 3" xfId="14670" xr:uid="{BAA7BA5E-FB55-4BAB-8ED1-84179E21456B}"/>
    <cellStyle name="40% - 강조색5 2 4 3 3 2" xfId="36719" xr:uid="{CE4E67A2-C7CB-4BDA-A122-3F865EEB704B}"/>
    <cellStyle name="40% - 강조색5 2 4 3 4" xfId="25699" xr:uid="{89772D60-EAFD-479E-A232-824FBF2C44A1}"/>
    <cellStyle name="40% - 강조색5 2 4 3 5" xfId="51857" xr:uid="{61F4D9A0-BB9E-4D24-8F1A-6CAB950BE897}"/>
    <cellStyle name="40% - 강조색5 2 4 4" xfId="6396" xr:uid="{AA0D5B52-0883-4529-8D55-093A4B27DD1C}"/>
    <cellStyle name="40% - 강조색5 2 4 4 2" xfId="17425" xr:uid="{F6881D71-0B41-49CE-86CD-4CDF7F3CC14D}"/>
    <cellStyle name="40% - 강조색5 2 4 4 2 2" xfId="39474" xr:uid="{E171DB51-6931-4B1F-8683-212997643E07}"/>
    <cellStyle name="40% - 강조색5 2 4 4 3" xfId="28454" xr:uid="{E72BF6D1-A77E-4D99-8A8E-DA1525F2AE8D}"/>
    <cellStyle name="40% - 강조색5 2 4 4 4" xfId="54610" xr:uid="{D7C2A85F-95BB-4735-8530-87C936507736}"/>
    <cellStyle name="40% - 강조색5 2 4 5" xfId="11915" xr:uid="{1BFEB5A9-4149-4D78-BC5D-819679F11CF1}"/>
    <cellStyle name="40% - 강조색5 2 4 5 2" xfId="33964" xr:uid="{A13284B5-23E5-4853-95E7-CFA1E5A8B453}"/>
    <cellStyle name="40% - 강조색5 2 4 6" xfId="22944" xr:uid="{2D5BA789-9C2E-44E5-B8AB-C94CAEC81C07}"/>
    <cellStyle name="40% - 강조색5 2 4 7" xfId="49101" xr:uid="{3573F905-CCEE-445F-9250-A270289EB6A7}"/>
    <cellStyle name="40% - 강조색5 2 5" xfId="1537" xr:uid="{565B868D-3942-4D6D-8F0C-BA80BA9F0878}"/>
    <cellStyle name="40% - 강조색5 2 5 2" xfId="4313" xr:uid="{4494FD2F-714D-405B-B141-E71BB11E842F}"/>
    <cellStyle name="40% - 강조색5 2 5 2 2" xfId="9839" xr:uid="{6C75827B-2FEF-4C50-8115-04B634CD13AE}"/>
    <cellStyle name="40% - 강조색5 2 5 2 2 2" xfId="20868" xr:uid="{EE859065-D1BC-4F67-8514-6FA35EF94CFF}"/>
    <cellStyle name="40% - 강조색5 2 5 2 2 2 2" xfId="42917" xr:uid="{BB14E92B-6643-4F7B-8A34-BEA69BF64A16}"/>
    <cellStyle name="40% - 강조색5 2 5 2 2 3" xfId="31897" xr:uid="{5DF031D6-2A67-46B9-93F6-14BB0AAC7A67}"/>
    <cellStyle name="40% - 강조색5 2 5 2 3" xfId="15358" xr:uid="{696437C4-6FDF-4B28-B242-E146C7410C1C}"/>
    <cellStyle name="40% - 강조색5 2 5 2 3 2" xfId="37407" xr:uid="{4B4B9A3D-748A-4719-934C-A873B1DDF604}"/>
    <cellStyle name="40% - 강조색5 2 5 2 4" xfId="26387" xr:uid="{53DCCFF7-89B4-48E2-8D34-7FF4FC77B57C}"/>
    <cellStyle name="40% - 강조색5 2 5 2 5" xfId="52545" xr:uid="{56D66355-D184-4408-9C81-87E291E4E51B}"/>
    <cellStyle name="40% - 강조색5 2 5 3" xfId="7084" xr:uid="{4F52FB61-CDF8-464E-9027-C0DE2E2FDD26}"/>
    <cellStyle name="40% - 강조색5 2 5 3 2" xfId="18113" xr:uid="{B574275C-F56D-4B91-BE19-C8CEE3E3EA23}"/>
    <cellStyle name="40% - 강조색5 2 5 3 2 2" xfId="40162" xr:uid="{6933F5C1-E23D-41E8-B889-B28261274567}"/>
    <cellStyle name="40% - 강조색5 2 5 3 3" xfId="29142" xr:uid="{0EB71421-C0C0-460A-9E6B-F77DDF376B77}"/>
    <cellStyle name="40% - 강조색5 2 5 4" xfId="12603" xr:uid="{429ABFC0-62DF-401B-A558-320A87B75B46}"/>
    <cellStyle name="40% - 강조색5 2 5 4 2" xfId="34652" xr:uid="{63B4EA3E-083C-409F-93CB-B87620056D91}"/>
    <cellStyle name="40% - 강조색5 2 5 5" xfId="23632" xr:uid="{A4D4D8E4-DE95-48AD-973B-B72857A83E5A}"/>
    <cellStyle name="40% - 강조색5 2 5 6" xfId="49790" xr:uid="{57AE3635-C371-4F39-99FB-94759BEDF7C4}"/>
    <cellStyle name="40% - 강조색5 2 6" xfId="2937" xr:uid="{560A5173-1811-423C-9B0C-5B2F6CA8F490}"/>
    <cellStyle name="40% - 강조색5 2 6 2" xfId="8463" xr:uid="{351565B3-7517-4657-9179-DDA43F2FD4F1}"/>
    <cellStyle name="40% - 강조색5 2 6 2 2" xfId="19492" xr:uid="{992B7A16-4421-49C3-98F2-5676C8533CE6}"/>
    <cellStyle name="40% - 강조색5 2 6 2 2 2" xfId="41541" xr:uid="{52F9C735-4F85-4694-9710-3CB1FC513B26}"/>
    <cellStyle name="40% - 강조색5 2 6 2 3" xfId="30521" xr:uid="{27E9402A-0109-4451-ACFF-25BC7B8F31DD}"/>
    <cellStyle name="40% - 강조색5 2 6 3" xfId="13982" xr:uid="{60F5D3D1-158C-43A9-A3E6-39370E9EADFA}"/>
    <cellStyle name="40% - 강조색5 2 6 3 2" xfId="36031" xr:uid="{F5310504-70F9-4D1A-BDE6-528B07899E7C}"/>
    <cellStyle name="40% - 강조색5 2 6 4" xfId="25011" xr:uid="{1185B782-82A7-498A-A0FA-91A715C4188F}"/>
    <cellStyle name="40% - 강조색5 2 6 5" xfId="51169" xr:uid="{348EAC18-806A-4122-8E6F-213CB8718778}"/>
    <cellStyle name="40% - 강조색5 2 7" xfId="5708" xr:uid="{DD662C18-21A2-4815-A16C-71FD9B773F9A}"/>
    <cellStyle name="40% - 강조색5 2 7 2" xfId="16737" xr:uid="{7FF4962A-F87F-497E-B0CD-4BDB7E42679F}"/>
    <cellStyle name="40% - 강조색5 2 7 2 2" xfId="38786" xr:uid="{956E8ADB-C335-4162-AD87-51A1FE787DE1}"/>
    <cellStyle name="40% - 강조색5 2 7 3" xfId="27766" xr:uid="{27DCE881-4063-4E62-887D-869952144D1C}"/>
    <cellStyle name="40% - 강조색5 2 7 4" xfId="53923" xr:uid="{9521C441-E01E-4926-B848-55A22A0BB330}"/>
    <cellStyle name="40% - 강조색5 2 8" xfId="11227" xr:uid="{EBEF028C-7D2A-43DD-81FF-451C89A006C0}"/>
    <cellStyle name="40% - 강조색5 2 8 2" xfId="33276" xr:uid="{AE5EFAC1-4726-41D5-BC01-A9CE80F82C17}"/>
    <cellStyle name="40% - 강조색5 2 9" xfId="22256" xr:uid="{6BFB5CA5-68E9-4E37-ACD5-FE445EFE4D77}"/>
    <cellStyle name="40% - 강조색5 20" xfId="2901" xr:uid="{DB0EF1F7-FDAF-48B6-9C3D-41985DDBF2F0}"/>
    <cellStyle name="40% - 강조색5 20 2" xfId="8438" xr:uid="{220A0D6F-8459-4C6B-8A34-38CF11F305BA}"/>
    <cellStyle name="40% - 강조색5 20 2 2" xfId="19467" xr:uid="{802CFAF3-2A47-452B-A01A-4037BDA0EE84}"/>
    <cellStyle name="40% - 강조색5 20 2 2 2" xfId="41516" xr:uid="{750E1738-629E-4810-848C-61E61A8E6843}"/>
    <cellStyle name="40% - 강조색5 20 2 3" xfId="30496" xr:uid="{AC5C10A2-CD06-4A91-B27F-0FF84D4D2E3C}"/>
    <cellStyle name="40% - 강조색5 20 3" xfId="13957" xr:uid="{A9C17316-8A82-4B20-AC05-BC9059B15CDE}"/>
    <cellStyle name="40% - 강조색5 20 3 2" xfId="36006" xr:uid="{0196CCA7-57EA-4277-8528-31C6CEC19583}"/>
    <cellStyle name="40% - 강조색5 20 4" xfId="24986" xr:uid="{A078A7D5-4EF1-4E00-A25F-34FD72797068}"/>
    <cellStyle name="40% - 강조색5 20 5" xfId="51143" xr:uid="{4B54F2C5-5EF2-4CBF-B0A2-47A7D0EF0E8D}"/>
    <cellStyle name="40% - 강조색5 21" xfId="5672" xr:uid="{861EA2DD-66FB-4AEC-87DA-EA42E88E758A}"/>
    <cellStyle name="40% - 강조색5 21 2" xfId="16712" xr:uid="{A089246A-EC21-4C34-95F5-E32E85BCBA99}"/>
    <cellStyle name="40% - 강조색5 21 2 2" xfId="38761" xr:uid="{44C22E9D-3531-4595-A337-7523D02D29E2}"/>
    <cellStyle name="40% - 강조색5 21 3" xfId="27741" xr:uid="{4B20EE9D-6DA0-4CE9-97E3-FD7457BDE445}"/>
    <cellStyle name="40% - 강조색5 21 4" xfId="53903" xr:uid="{6F58CD58-591E-4230-A365-A48F919C0E37}"/>
    <cellStyle name="40% - 강조색5 22" xfId="11193" xr:uid="{4B3F305F-D611-4D17-852D-72BAC7218000}"/>
    <cellStyle name="40% - 강조색5 22 2" xfId="33251" xr:uid="{2227567B-38E4-4507-B5D8-E17CBEBDE04E}"/>
    <cellStyle name="40% - 강조색5 23" xfId="22222" xr:uid="{7298418C-0A8D-4C34-A0F2-ACFD9E1D95BE}"/>
    <cellStyle name="40% - 강조색5 24" xfId="44311" xr:uid="{9E8AF78C-89B1-43B3-928A-214FAE128A82}"/>
    <cellStyle name="40% - 강조색5 25" xfId="48394" xr:uid="{BAF020E0-AD75-49C9-B8A8-CA592BE197B3}"/>
    <cellStyle name="40% - 강조색5 3" xfId="89" xr:uid="{00000000-0005-0000-0000-0000E9010000}"/>
    <cellStyle name="40% - 강조색5 3 10" xfId="48427" xr:uid="{680D0CFE-6D3F-42E6-AD57-A2CDFBD5D4AC}"/>
    <cellStyle name="40% - 강조색5 3 2" xfId="218" xr:uid="{00000000-0005-0000-0000-0000EA010000}"/>
    <cellStyle name="40% - 강조색5 3 2 2" xfId="578" xr:uid="{00000000-0005-0000-0000-0000EB010000}"/>
    <cellStyle name="40% - 강조색5 3 2 2 2" xfId="1315" xr:uid="{812B8445-A46C-4EA0-BCD3-D2D921B5A83E}"/>
    <cellStyle name="40% - 강조색5 3 2 2 2 2" xfId="2709" xr:uid="{F0F9A77B-A393-4F0B-85DB-738FD4331E63}"/>
    <cellStyle name="40% - 강조색5 3 2 2 2 2 2" xfId="5485" xr:uid="{BF1EA0EB-59A5-40C0-A663-B9CAA39AC2E2}"/>
    <cellStyle name="40% - 강조색5 3 2 2 2 2 2 2" xfId="11011" xr:uid="{1A3C3B70-1642-4C59-82CC-29842A353AFF}"/>
    <cellStyle name="40% - 강조색5 3 2 2 2 2 2 2 2" xfId="22040" xr:uid="{A5D17EF8-D1D5-4110-A49B-FD11EE46D8A8}"/>
    <cellStyle name="40% - 강조색5 3 2 2 2 2 2 2 2 2" xfId="44089" xr:uid="{D7A490BD-1A1E-48BA-A3C7-C3352609FD1B}"/>
    <cellStyle name="40% - 강조색5 3 2 2 2 2 2 2 3" xfId="33069" xr:uid="{805A7961-0BAB-405C-9538-972F1440A126}"/>
    <cellStyle name="40% - 강조색5 3 2 2 2 2 2 3" xfId="16530" xr:uid="{52785DE7-5CFE-48D6-909B-E16F677E9D5D}"/>
    <cellStyle name="40% - 강조색5 3 2 2 2 2 2 3 2" xfId="38579" xr:uid="{BE7D7BF8-AF5B-4B18-8352-3E3AECF87661}"/>
    <cellStyle name="40% - 강조색5 3 2 2 2 2 2 4" xfId="27559" xr:uid="{0AFDEC0E-9904-4B0B-8832-487EF2DA3BA4}"/>
    <cellStyle name="40% - 강조색5 3 2 2 2 2 2 5" xfId="53717" xr:uid="{56D552C5-0C71-4A20-9CE1-CC0C1E94F616}"/>
    <cellStyle name="40% - 강조색5 3 2 2 2 2 3" xfId="8256" xr:uid="{4A97BF14-A8D5-4546-B67A-9B80B756511E}"/>
    <cellStyle name="40% - 강조색5 3 2 2 2 2 3 2" xfId="19285" xr:uid="{D4F46B39-997C-474B-8016-371693FD53E2}"/>
    <cellStyle name="40% - 강조색5 3 2 2 2 2 3 2 2" xfId="41334" xr:uid="{1A8434CC-EA64-47AA-861A-75EA3F2EE2EF}"/>
    <cellStyle name="40% - 강조색5 3 2 2 2 2 3 3" xfId="30314" xr:uid="{A3368EB5-F1D8-43F9-B606-2711DCB71AEF}"/>
    <cellStyle name="40% - 강조색5 3 2 2 2 2 4" xfId="13775" xr:uid="{CF3C5C4E-0149-43FE-BF39-5EA4AE516A33}"/>
    <cellStyle name="40% - 강조색5 3 2 2 2 2 4 2" xfId="35824" xr:uid="{F167B062-3096-43FB-86E9-0EB766F35463}"/>
    <cellStyle name="40% - 강조색5 3 2 2 2 2 5" xfId="24804" xr:uid="{C15EDC4F-47D3-44C4-8E16-F719828BFE4F}"/>
    <cellStyle name="40% - 강조색5 3 2 2 2 2 6" xfId="50962" xr:uid="{DFD36667-7D68-40EE-A99D-E8142EC25197}"/>
    <cellStyle name="40% - 강조색5 3 2 2 2 3" xfId="4109" xr:uid="{81B91FE7-F3ED-4B85-BF27-94EFF1D62A0B}"/>
    <cellStyle name="40% - 강조색5 3 2 2 2 3 2" xfId="9635" xr:uid="{6AEA669E-8011-4F7C-8817-D907DAE82206}"/>
    <cellStyle name="40% - 강조색5 3 2 2 2 3 2 2" xfId="20664" xr:uid="{3F1AA7B0-5FB7-4CAD-90B4-F6B6B0BAB597}"/>
    <cellStyle name="40% - 강조색5 3 2 2 2 3 2 2 2" xfId="42713" xr:uid="{8CDD19BC-A374-4B1F-AF96-657415B70184}"/>
    <cellStyle name="40% - 강조색5 3 2 2 2 3 2 3" xfId="31693" xr:uid="{72AC458C-B1F9-48B2-8841-73ECB5CD2D19}"/>
    <cellStyle name="40% - 강조색5 3 2 2 2 3 3" xfId="15154" xr:uid="{C79375E9-A5EE-4393-8A50-3E4EFD671670}"/>
    <cellStyle name="40% - 강조색5 3 2 2 2 3 3 2" xfId="37203" xr:uid="{3B7DD1B9-3250-4385-B1D0-462137BD33DD}"/>
    <cellStyle name="40% - 강조색5 3 2 2 2 3 4" xfId="26183" xr:uid="{ED919EC1-A19C-464B-A921-72BA4006F9B5}"/>
    <cellStyle name="40% - 강조색5 3 2 2 2 3 5" xfId="52341" xr:uid="{F9E27B05-F1B3-44CD-B52A-F17772AE4852}"/>
    <cellStyle name="40% - 강조색5 3 2 2 2 4" xfId="6880" xr:uid="{5C0CF0DE-F328-42C7-9502-4D25FFD474B8}"/>
    <cellStyle name="40% - 강조색5 3 2 2 2 4 2" xfId="17909" xr:uid="{197E9012-55DE-427F-B4B3-1AE8B68229B2}"/>
    <cellStyle name="40% - 강조색5 3 2 2 2 4 2 2" xfId="39958" xr:uid="{A3EEAE05-245D-4A5B-BAA1-D867DC123E83}"/>
    <cellStyle name="40% - 강조색5 3 2 2 2 4 3" xfId="28938" xr:uid="{72975046-0CF8-4FF0-9FEC-8649D6B5CD86}"/>
    <cellStyle name="40% - 강조색5 3 2 2 2 4 4" xfId="55094" xr:uid="{780D58CA-E2B4-4C50-81B7-D3A04ECDAEE7}"/>
    <cellStyle name="40% - 강조색5 3 2 2 2 5" xfId="12399" xr:uid="{E768609C-0B55-4391-A408-E07E3DDB16CD}"/>
    <cellStyle name="40% - 강조색5 3 2 2 2 5 2" xfId="34448" xr:uid="{F252B979-E5D3-41FC-AFC1-26A4E656F122}"/>
    <cellStyle name="40% - 강조색5 3 2 2 2 6" xfId="23428" xr:uid="{85EC9B2C-5F89-4C52-9B91-C1C8E488829C}"/>
    <cellStyle name="40% - 강조색5 3 2 2 2 7" xfId="49585" xr:uid="{21A2B6D6-441C-44AE-BB67-3FF95F9EE18C}"/>
    <cellStyle name="40% - 강조색5 3 2 2 3" xfId="2021" xr:uid="{55B5C09F-CE24-4690-8536-0C158ED08FB6}"/>
    <cellStyle name="40% - 강조색5 3 2 2 3 2" xfId="4797" xr:uid="{7265F8BB-D589-49C1-B331-CFE80B29AF7C}"/>
    <cellStyle name="40% - 강조색5 3 2 2 3 2 2" xfId="10323" xr:uid="{F5DD8BF2-5299-4EC5-A9A2-98920A22C103}"/>
    <cellStyle name="40% - 강조색5 3 2 2 3 2 2 2" xfId="21352" xr:uid="{C8C1E92F-4818-4DCB-9226-861A161AC096}"/>
    <cellStyle name="40% - 강조색5 3 2 2 3 2 2 2 2" xfId="43401" xr:uid="{855BA97D-FA0D-4945-BCA0-1419D1F6010D}"/>
    <cellStyle name="40% - 강조색5 3 2 2 3 2 2 3" xfId="32381" xr:uid="{CEBC710C-67E3-48C4-B3A5-2C23C8628E44}"/>
    <cellStyle name="40% - 강조색5 3 2 2 3 2 3" xfId="15842" xr:uid="{5DB3DC9F-CEC5-49C9-A70F-6394E53868FB}"/>
    <cellStyle name="40% - 강조색5 3 2 2 3 2 3 2" xfId="37891" xr:uid="{5E0188FD-5FC4-4726-AC8A-1CAD1903480F}"/>
    <cellStyle name="40% - 강조색5 3 2 2 3 2 4" xfId="26871" xr:uid="{9C470283-14AB-426C-BFA2-F261B7778E9E}"/>
    <cellStyle name="40% - 강조색5 3 2 2 3 2 5" xfId="53029" xr:uid="{A8D951CA-8862-4827-B79D-8853B09B7A32}"/>
    <cellStyle name="40% - 강조색5 3 2 2 3 3" xfId="7568" xr:uid="{3E67C0BF-74DD-476E-9DD5-EB9B422D1606}"/>
    <cellStyle name="40% - 강조색5 3 2 2 3 3 2" xfId="18597" xr:uid="{91195C86-FEE3-41EC-965C-5BA24B5189BA}"/>
    <cellStyle name="40% - 강조색5 3 2 2 3 3 2 2" xfId="40646" xr:uid="{F25BFD30-9264-46DB-A338-AFA4BEC63284}"/>
    <cellStyle name="40% - 강조색5 3 2 2 3 3 3" xfId="29626" xr:uid="{3D5DCC92-B4EA-401C-A588-2A5827E4E793}"/>
    <cellStyle name="40% - 강조색5 3 2 2 3 4" xfId="13087" xr:uid="{42F63407-CCAE-476A-83A2-8588E6912914}"/>
    <cellStyle name="40% - 강조색5 3 2 2 3 4 2" xfId="35136" xr:uid="{0D959340-A726-4C83-A939-79478FA62055}"/>
    <cellStyle name="40% - 강조색5 3 2 2 3 5" xfId="24116" xr:uid="{A20A62E7-C80E-4CA7-9327-4C53D7C43ECF}"/>
    <cellStyle name="40% - 강조색5 3 2 2 3 6" xfId="50274" xr:uid="{43A6159C-46F1-4DE0-B535-CF95880EC343}"/>
    <cellStyle name="40% - 강조색5 3 2 2 4" xfId="3421" xr:uid="{F4110B1E-BADF-44A6-91C6-08EE1F3F3961}"/>
    <cellStyle name="40% - 강조색5 3 2 2 4 2" xfId="8947" xr:uid="{44BCE101-1ED9-479C-8BDC-EB0839B8F1EB}"/>
    <cellStyle name="40% - 강조색5 3 2 2 4 2 2" xfId="19976" xr:uid="{5F670AEF-E619-4F30-9955-93211EF677A0}"/>
    <cellStyle name="40% - 강조색5 3 2 2 4 2 2 2" xfId="42025" xr:uid="{AB76FD59-CECA-4C2D-8B15-FF149C1A52C7}"/>
    <cellStyle name="40% - 강조색5 3 2 2 4 2 3" xfId="31005" xr:uid="{2EE6DCF2-8FA3-4B3C-B027-9F8D5EE599BB}"/>
    <cellStyle name="40% - 강조색5 3 2 2 4 3" xfId="14466" xr:uid="{82546FCD-3ADD-45B9-99DB-B7371F80C7A1}"/>
    <cellStyle name="40% - 강조색5 3 2 2 4 3 2" xfId="36515" xr:uid="{BFB0B947-2582-4063-8993-141517F4B6EC}"/>
    <cellStyle name="40% - 강조색5 3 2 2 4 4" xfId="25495" xr:uid="{80900236-AF4C-43B5-B34F-2D8943DBB632}"/>
    <cellStyle name="40% - 강조색5 3 2 2 4 5" xfId="51653" xr:uid="{C7CA3C4E-5BE1-4AC3-A0EF-E173EC6A3499}"/>
    <cellStyle name="40% - 강조색5 3 2 2 5" xfId="6192" xr:uid="{4A07CB1E-5659-468A-876A-9204AD59BF07}"/>
    <cellStyle name="40% - 강조색5 3 2 2 5 2" xfId="17221" xr:uid="{18B4BF67-5B6B-4911-BEA0-6B6CD3BD24BE}"/>
    <cellStyle name="40% - 강조색5 3 2 2 5 2 2" xfId="39270" xr:uid="{607E01D4-025B-4CBF-B315-9ECC305B095B}"/>
    <cellStyle name="40% - 강조색5 3 2 2 5 3" xfId="28250" xr:uid="{E5FC0800-71A0-41C4-98BA-1EDA53EA6657}"/>
    <cellStyle name="40% - 강조색5 3 2 2 5 4" xfId="54406" xr:uid="{6E848ABE-D3AC-4561-8319-809B587FCA6C}"/>
    <cellStyle name="40% - 강조색5 3 2 2 6" xfId="11711" xr:uid="{AA58ADED-00A8-4E53-91FA-9412D631FF95}"/>
    <cellStyle name="40% - 강조색5 3 2 2 6 2" xfId="33760" xr:uid="{9FD3FF5E-3302-40AE-9A7B-8248ED45FDE2}"/>
    <cellStyle name="40% - 강조색5 3 2 2 7" xfId="22740" xr:uid="{EBAD431D-6033-4E2D-8372-645094411FD9}"/>
    <cellStyle name="40% - 강조색5 3 2 2 8" xfId="48897" xr:uid="{213E2480-D184-4F7E-9842-CDC317339284}"/>
    <cellStyle name="40% - 강조색5 3 2 3" xfId="973" xr:uid="{9CE5E2E2-C953-4214-8B47-A7777158F4F5}"/>
    <cellStyle name="40% - 강조색5 3 2 3 2" xfId="2367" xr:uid="{D401E249-C77B-4011-A2EA-C59DC778C2AE}"/>
    <cellStyle name="40% - 강조색5 3 2 3 2 2" xfId="5143" xr:uid="{82185DCC-7131-4D98-A6A5-8A81B6C1694D}"/>
    <cellStyle name="40% - 강조색5 3 2 3 2 2 2" xfId="10669" xr:uid="{11E36083-30DC-43FA-A8B0-9ADC3883C2A8}"/>
    <cellStyle name="40% - 강조색5 3 2 3 2 2 2 2" xfId="21698" xr:uid="{4DF28237-3D99-493B-958A-60C0F0E94B4C}"/>
    <cellStyle name="40% - 강조색5 3 2 3 2 2 2 2 2" xfId="43747" xr:uid="{19CB20EB-EF40-47C8-9F18-818EEE59EE95}"/>
    <cellStyle name="40% - 강조색5 3 2 3 2 2 2 3" xfId="32727" xr:uid="{F6202A99-74D1-4958-B98C-B055F19CD6D9}"/>
    <cellStyle name="40% - 강조색5 3 2 3 2 2 3" xfId="16188" xr:uid="{3082AEF8-7C22-402B-BA3E-AECCE3454BC2}"/>
    <cellStyle name="40% - 강조색5 3 2 3 2 2 3 2" xfId="38237" xr:uid="{0980EF19-B47A-4E54-9B1F-EE57522489DD}"/>
    <cellStyle name="40% - 강조색5 3 2 3 2 2 4" xfId="27217" xr:uid="{BD05EFED-02D5-4987-A320-A15E53C11820}"/>
    <cellStyle name="40% - 강조색5 3 2 3 2 2 5" xfId="53375" xr:uid="{D9722669-2DC3-44C4-876F-46578FD44CE6}"/>
    <cellStyle name="40% - 강조색5 3 2 3 2 3" xfId="7914" xr:uid="{59D76CF5-B954-4875-AC26-DBBED912CE7B}"/>
    <cellStyle name="40% - 강조색5 3 2 3 2 3 2" xfId="18943" xr:uid="{EF657074-68B6-4BF6-A413-57F7F499E938}"/>
    <cellStyle name="40% - 강조색5 3 2 3 2 3 2 2" xfId="40992" xr:uid="{931DF2A6-F496-420B-B019-20B1CD02DE12}"/>
    <cellStyle name="40% - 강조색5 3 2 3 2 3 3" xfId="29972" xr:uid="{DB8E384C-B41A-4728-8A08-8302A6414EB9}"/>
    <cellStyle name="40% - 강조색5 3 2 3 2 4" xfId="13433" xr:uid="{BBD61AE3-9688-4078-BC86-180A6A54FC66}"/>
    <cellStyle name="40% - 강조색5 3 2 3 2 4 2" xfId="35482" xr:uid="{103B90AD-A351-4091-B303-F7D4F237C065}"/>
    <cellStyle name="40% - 강조색5 3 2 3 2 5" xfId="24462" xr:uid="{B2D2E22B-CC86-4569-A126-A94BAB83CB9E}"/>
    <cellStyle name="40% - 강조색5 3 2 3 2 6" xfId="50620" xr:uid="{61C380A5-B081-4F81-8E58-192378A8E111}"/>
    <cellStyle name="40% - 강조색5 3 2 3 3" xfId="3767" xr:uid="{5ED0D645-E60A-4966-94F3-85A1D6E9DF1D}"/>
    <cellStyle name="40% - 강조색5 3 2 3 3 2" xfId="9293" xr:uid="{3AE1EB03-C67C-48EB-B928-0C35D1A50E76}"/>
    <cellStyle name="40% - 강조색5 3 2 3 3 2 2" xfId="20322" xr:uid="{BC3364E2-F775-4A2C-A6E2-4F309C5765B3}"/>
    <cellStyle name="40% - 강조색5 3 2 3 3 2 2 2" xfId="42371" xr:uid="{7BEEFAEA-34C4-4C8A-86AA-5BDDED1094A4}"/>
    <cellStyle name="40% - 강조색5 3 2 3 3 2 3" xfId="31351" xr:uid="{B5B48D99-3AFA-4F15-9946-D28C0F236682}"/>
    <cellStyle name="40% - 강조색5 3 2 3 3 3" xfId="14812" xr:uid="{293919E2-5ADC-40E4-BC97-942ED41ED571}"/>
    <cellStyle name="40% - 강조색5 3 2 3 3 3 2" xfId="36861" xr:uid="{200AB8EF-09CE-4E69-BD26-4795CEA507C1}"/>
    <cellStyle name="40% - 강조색5 3 2 3 3 4" xfId="25841" xr:uid="{A44F06D6-62B2-4376-96F0-EE1AE1892F30}"/>
    <cellStyle name="40% - 강조색5 3 2 3 3 5" xfId="51999" xr:uid="{DE65E656-3D91-4E0B-80F4-CFBFCB5653D4}"/>
    <cellStyle name="40% - 강조색5 3 2 3 4" xfId="6538" xr:uid="{606A1267-F621-47A8-A987-2D7B316C114D}"/>
    <cellStyle name="40% - 강조색5 3 2 3 4 2" xfId="17567" xr:uid="{EBAE78BE-3BD9-4EEB-8B37-9F85CA244824}"/>
    <cellStyle name="40% - 강조색5 3 2 3 4 2 2" xfId="39616" xr:uid="{22619088-1498-420C-B1A8-805E7B43B882}"/>
    <cellStyle name="40% - 강조색5 3 2 3 4 3" xfId="28596" xr:uid="{49DAA2B4-7586-4A72-971F-83524ECF5D38}"/>
    <cellStyle name="40% - 강조색5 3 2 3 4 4" xfId="54752" xr:uid="{52F797D4-C181-4CEE-9061-BD04222464B5}"/>
    <cellStyle name="40% - 강조색5 3 2 3 5" xfId="12057" xr:uid="{47446190-4A3A-41D1-A63E-FF13DE7AD511}"/>
    <cellStyle name="40% - 강조색5 3 2 3 5 2" xfId="34106" xr:uid="{EC3BE4A3-FB37-4ACE-8680-62E33B8CA95C}"/>
    <cellStyle name="40% - 강조색5 3 2 3 6" xfId="23086" xr:uid="{F9587A72-6B4F-4805-AC25-FDEFDBAC3CE5}"/>
    <cellStyle name="40% - 강조색5 3 2 3 7" xfId="49243" xr:uid="{DC33CB85-89D3-4AF7-BE1F-E66E587FF7DC}"/>
    <cellStyle name="40% - 강조색5 3 2 4" xfId="1679" xr:uid="{3E8C6A40-D6D7-407F-8188-85B5E4F7BF22}"/>
    <cellStyle name="40% - 강조색5 3 2 4 2" xfId="4455" xr:uid="{87A87F2C-55EC-47BB-8ABE-4610258D1118}"/>
    <cellStyle name="40% - 강조색5 3 2 4 2 2" xfId="9981" xr:uid="{BA71C41E-BCED-4D8F-86C1-A461123D0EB4}"/>
    <cellStyle name="40% - 강조색5 3 2 4 2 2 2" xfId="21010" xr:uid="{8506EA19-AE68-4231-BDD4-2231CA3C0ACA}"/>
    <cellStyle name="40% - 강조색5 3 2 4 2 2 2 2" xfId="43059" xr:uid="{5F6098AC-B7E9-48AA-8208-8AE46CFC08AF}"/>
    <cellStyle name="40% - 강조색5 3 2 4 2 2 3" xfId="32039" xr:uid="{FAECA78B-7E12-4B8E-887B-DA23FACA439E}"/>
    <cellStyle name="40% - 강조색5 3 2 4 2 3" xfId="15500" xr:uid="{0018361C-8B1C-48B3-AD5F-CD084A310781}"/>
    <cellStyle name="40% - 강조색5 3 2 4 2 3 2" xfId="37549" xr:uid="{809DCF20-B981-4C8C-9A5D-CA94F9163C39}"/>
    <cellStyle name="40% - 강조색5 3 2 4 2 4" xfId="26529" xr:uid="{EE377E18-7F8F-4541-9A4A-041921D69CAD}"/>
    <cellStyle name="40% - 강조색5 3 2 4 2 5" xfId="52687" xr:uid="{4DCF4B96-FAE8-405C-B432-0E9C838D5EB2}"/>
    <cellStyle name="40% - 강조색5 3 2 4 3" xfId="7226" xr:uid="{956946D1-8052-48B1-BAEA-D60917C0B56F}"/>
    <cellStyle name="40% - 강조색5 3 2 4 3 2" xfId="18255" xr:uid="{A0093E4C-7401-4700-B988-9F5F0EE4D60F}"/>
    <cellStyle name="40% - 강조색5 3 2 4 3 2 2" xfId="40304" xr:uid="{B739F948-541A-4061-A8B9-8E1A9C4136E6}"/>
    <cellStyle name="40% - 강조색5 3 2 4 3 3" xfId="29284" xr:uid="{135342AF-6FA0-4D7F-836B-CFD19FA35204}"/>
    <cellStyle name="40% - 강조색5 3 2 4 4" xfId="12745" xr:uid="{DFB83D13-1755-400A-9168-4158C32D5B99}"/>
    <cellStyle name="40% - 강조색5 3 2 4 4 2" xfId="34794" xr:uid="{17B844D7-593A-43FF-9675-8CFB62ED3B77}"/>
    <cellStyle name="40% - 강조색5 3 2 4 5" xfId="23774" xr:uid="{F1EB7D8A-151F-4FA6-8891-7FD249746D88}"/>
    <cellStyle name="40% - 강조색5 3 2 4 6" xfId="49932" xr:uid="{DF444ED7-1B08-427F-8F67-B490B54AAA80}"/>
    <cellStyle name="40% - 강조색5 3 2 5" xfId="3079" xr:uid="{A421DE42-F0DF-433C-AB26-CBAD03F69015}"/>
    <cellStyle name="40% - 강조색5 3 2 5 2" xfId="8605" xr:uid="{4E0D6744-1B0F-413D-BDC2-70812506A259}"/>
    <cellStyle name="40% - 강조색5 3 2 5 2 2" xfId="19634" xr:uid="{32726C3A-EA17-4920-A980-5D118CD38B06}"/>
    <cellStyle name="40% - 강조색5 3 2 5 2 2 2" xfId="41683" xr:uid="{2BE993E0-6A5B-47B0-A80D-615CCEE44179}"/>
    <cellStyle name="40% - 강조색5 3 2 5 2 3" xfId="30663" xr:uid="{97E03A71-CEF9-4585-BDC5-8FB91FEEACBF}"/>
    <cellStyle name="40% - 강조색5 3 2 5 3" xfId="14124" xr:uid="{76889CC3-5D97-4537-8DF1-4F174990D6F1}"/>
    <cellStyle name="40% - 강조색5 3 2 5 3 2" xfId="36173" xr:uid="{87C1DFDA-F056-4610-9F7D-D130578424C8}"/>
    <cellStyle name="40% - 강조색5 3 2 5 4" xfId="25153" xr:uid="{FE5A5411-F1CD-4A49-8C52-11DB39C006EF}"/>
    <cellStyle name="40% - 강조색5 3 2 5 5" xfId="51311" xr:uid="{1B46252E-A685-402A-AEE5-02C53CB46D84}"/>
    <cellStyle name="40% - 강조색5 3 2 6" xfId="5850" xr:uid="{D1A81FC2-ECCF-4370-B6F2-67FB8B7A9225}"/>
    <cellStyle name="40% - 강조색5 3 2 6 2" xfId="16879" xr:uid="{D35B456C-C77A-4556-BC8A-0E1AEA1720A6}"/>
    <cellStyle name="40% - 강조색5 3 2 6 2 2" xfId="38928" xr:uid="{4DBCA43E-F1FE-44BF-A022-4AA6BD6DB82A}"/>
    <cellStyle name="40% - 강조색5 3 2 6 3" xfId="27908" xr:uid="{6D403A4C-D35F-4489-B887-2A036F52022C}"/>
    <cellStyle name="40% - 강조색5 3 2 6 4" xfId="54065" xr:uid="{8E00D600-414D-446F-B73D-52D116362973}"/>
    <cellStyle name="40% - 강조색5 3 2 7" xfId="11369" xr:uid="{5B405D88-4FAA-4331-895A-54BFA05CC564}"/>
    <cellStyle name="40% - 강조색5 3 2 7 2" xfId="33418" xr:uid="{8733E2DD-6ADB-494B-8B01-C3C2670A8B83}"/>
    <cellStyle name="40% - 강조색5 3 2 8" xfId="22398" xr:uid="{363C15D3-CD39-45E8-A0D6-5947CBA1E9DC}"/>
    <cellStyle name="40% - 강조색5 3 2 9" xfId="48556" xr:uid="{012F5491-D65F-4B0D-B5D9-6BBD2C7468E4}"/>
    <cellStyle name="40% - 강조색5 3 3" xfId="449" xr:uid="{00000000-0005-0000-0000-0000EC010000}"/>
    <cellStyle name="40% - 강조색5 3 3 2" xfId="1186" xr:uid="{ABF097F7-0C31-43B8-924F-26BF9464E577}"/>
    <cellStyle name="40% - 강조색5 3 3 2 2" xfId="2580" xr:uid="{F9A4E222-5BCD-4103-8FE2-33DFF7876BE3}"/>
    <cellStyle name="40% - 강조색5 3 3 2 2 2" xfId="5356" xr:uid="{352F28D2-6E8A-4D7D-874D-9F6DDCF0CCEB}"/>
    <cellStyle name="40% - 강조색5 3 3 2 2 2 2" xfId="10882" xr:uid="{06048876-B5EB-4CD6-BC1C-644CC427770D}"/>
    <cellStyle name="40% - 강조색5 3 3 2 2 2 2 2" xfId="21911" xr:uid="{9E327DB5-F0F6-46DE-8699-28B9A67B46F7}"/>
    <cellStyle name="40% - 강조색5 3 3 2 2 2 2 2 2" xfId="43960" xr:uid="{C202CC40-536C-43AE-A707-57A74F75157E}"/>
    <cellStyle name="40% - 강조색5 3 3 2 2 2 2 3" xfId="32940" xr:uid="{98CE3C7C-CDC7-464F-876D-A014A91B11B7}"/>
    <cellStyle name="40% - 강조색5 3 3 2 2 2 3" xfId="16401" xr:uid="{51791523-1F4B-4FF5-AB35-24DB1D98939B}"/>
    <cellStyle name="40% - 강조색5 3 3 2 2 2 3 2" xfId="38450" xr:uid="{A39E6C67-7A57-4711-8523-983681D88FFA}"/>
    <cellStyle name="40% - 강조색5 3 3 2 2 2 4" xfId="27430" xr:uid="{FC9BB572-A0B8-451F-AFD1-B14B0CB5EA89}"/>
    <cellStyle name="40% - 강조색5 3 3 2 2 2 5" xfId="53588" xr:uid="{A0C03A21-DCB8-485B-B453-3E83384ED0A0}"/>
    <cellStyle name="40% - 강조색5 3 3 2 2 3" xfId="8127" xr:uid="{62E62CD7-3AD8-461B-A363-6BEF6D37CABF}"/>
    <cellStyle name="40% - 강조색5 3 3 2 2 3 2" xfId="19156" xr:uid="{BABA380E-9C45-4A6F-9B30-9EC1EA62C821}"/>
    <cellStyle name="40% - 강조색5 3 3 2 2 3 2 2" xfId="41205" xr:uid="{789537DC-1E7B-495C-86CD-61E543611EBB}"/>
    <cellStyle name="40% - 강조색5 3 3 2 2 3 3" xfId="30185" xr:uid="{3C6239C5-DDB4-4256-8AD6-F30898BF7942}"/>
    <cellStyle name="40% - 강조색5 3 3 2 2 4" xfId="13646" xr:uid="{F2BE861D-E784-4C54-9B0E-F87B6C81AE90}"/>
    <cellStyle name="40% - 강조색5 3 3 2 2 4 2" xfId="35695" xr:uid="{4EC37F1B-FC8B-4552-AC55-D5856BA2C4A5}"/>
    <cellStyle name="40% - 강조색5 3 3 2 2 5" xfId="24675" xr:uid="{2F9BF684-CA71-4053-8798-74F8D179E78A}"/>
    <cellStyle name="40% - 강조색5 3 3 2 2 6" xfId="50833" xr:uid="{29827C0D-6236-4767-AC6A-091D233DE548}"/>
    <cellStyle name="40% - 강조색5 3 3 2 3" xfId="3980" xr:uid="{B4939592-B712-4F27-9D9C-31B687B65DE4}"/>
    <cellStyle name="40% - 강조색5 3 3 2 3 2" xfId="9506" xr:uid="{BA6D4175-14CB-4F0E-90B3-43FE15508729}"/>
    <cellStyle name="40% - 강조색5 3 3 2 3 2 2" xfId="20535" xr:uid="{8F6315B7-B5EF-4E6A-A9BA-F8D8E412CC6C}"/>
    <cellStyle name="40% - 강조색5 3 3 2 3 2 2 2" xfId="42584" xr:uid="{971C1101-76A9-4B29-8732-7CC64D3E363D}"/>
    <cellStyle name="40% - 강조색5 3 3 2 3 2 3" xfId="31564" xr:uid="{44EACD60-3D7E-47B3-9A77-3AB7A2CE03E7}"/>
    <cellStyle name="40% - 강조색5 3 3 2 3 3" xfId="15025" xr:uid="{0DD1A2C8-C5D1-46CD-A605-7C8C18CC0265}"/>
    <cellStyle name="40% - 강조색5 3 3 2 3 3 2" xfId="37074" xr:uid="{79CDAF79-6FE8-4735-9B08-D5866D5C4062}"/>
    <cellStyle name="40% - 강조색5 3 3 2 3 4" xfId="26054" xr:uid="{9D83344F-5B9D-4863-A38C-19B80914D6FC}"/>
    <cellStyle name="40% - 강조색5 3 3 2 3 5" xfId="52212" xr:uid="{2251F1C4-FB8D-4A33-868C-F00A16C44E26}"/>
    <cellStyle name="40% - 강조색5 3 3 2 4" xfId="6751" xr:uid="{25E7ED0E-8A77-4234-94C5-880A60691AFC}"/>
    <cellStyle name="40% - 강조색5 3 3 2 4 2" xfId="17780" xr:uid="{D4C865A9-B42E-4EC0-B92D-9BC18283370C}"/>
    <cellStyle name="40% - 강조색5 3 3 2 4 2 2" xfId="39829" xr:uid="{C4025052-3B16-4322-8333-D0521363EA38}"/>
    <cellStyle name="40% - 강조색5 3 3 2 4 3" xfId="28809" xr:uid="{7D1EB638-D180-4F45-BBD2-F009E3153B10}"/>
    <cellStyle name="40% - 강조색5 3 3 2 4 4" xfId="54965" xr:uid="{B6C61C90-A96F-4EE4-870D-4228FE2A1D0B}"/>
    <cellStyle name="40% - 강조색5 3 3 2 5" xfId="12270" xr:uid="{C6E3A94D-FDDE-4F69-9996-A1E927E89C7C}"/>
    <cellStyle name="40% - 강조색5 3 3 2 5 2" xfId="34319" xr:uid="{976D5D13-B102-412A-8669-A9999F31C1D2}"/>
    <cellStyle name="40% - 강조색5 3 3 2 6" xfId="23299" xr:uid="{EFED9B2C-BA3D-4A25-913B-5D07C8FB23B8}"/>
    <cellStyle name="40% - 강조색5 3 3 2 7" xfId="49456" xr:uid="{2B8F8708-129A-4AC0-948A-C110058CF7C2}"/>
    <cellStyle name="40% - 강조색5 3 3 3" xfId="1892" xr:uid="{DF1993A3-5D16-40B7-A471-1327E5FC0C3A}"/>
    <cellStyle name="40% - 강조색5 3 3 3 2" xfId="4668" xr:uid="{46A8BE6F-95FC-49B1-AFA5-DF1F071CD6AE}"/>
    <cellStyle name="40% - 강조색5 3 3 3 2 2" xfId="10194" xr:uid="{CB3157F9-D888-40A4-A792-B75E0E609E53}"/>
    <cellStyle name="40% - 강조색5 3 3 3 2 2 2" xfId="21223" xr:uid="{2EC2C7AB-AE75-489A-ABA2-8EFE1E09CA8E}"/>
    <cellStyle name="40% - 강조색5 3 3 3 2 2 2 2" xfId="43272" xr:uid="{0F990357-6B76-4251-87E4-8B3AD3A65873}"/>
    <cellStyle name="40% - 강조색5 3 3 3 2 2 3" xfId="32252" xr:uid="{07403CA3-9638-4AFF-A73C-CB237F9F86F5}"/>
    <cellStyle name="40% - 강조색5 3 3 3 2 3" xfId="15713" xr:uid="{AD359CD6-6E12-45FB-BE1D-EC6E845362EF}"/>
    <cellStyle name="40% - 강조색5 3 3 3 2 3 2" xfId="37762" xr:uid="{EABB88B8-1F03-42FC-9568-6D0F0BA411B8}"/>
    <cellStyle name="40% - 강조색5 3 3 3 2 4" xfId="26742" xr:uid="{752C6880-6650-4350-9537-800F2B7DBB05}"/>
    <cellStyle name="40% - 강조색5 3 3 3 2 5" xfId="52900" xr:uid="{894DD5F7-C8EE-4D96-BAA6-D27C583309E1}"/>
    <cellStyle name="40% - 강조색5 3 3 3 3" xfId="7439" xr:uid="{BF3EC578-F895-4490-B702-2F2CA0943EAB}"/>
    <cellStyle name="40% - 강조색5 3 3 3 3 2" xfId="18468" xr:uid="{B2CAF043-38BB-4347-8C40-7921DD766BEA}"/>
    <cellStyle name="40% - 강조색5 3 3 3 3 2 2" xfId="40517" xr:uid="{96F61306-02E7-410F-94AF-013CD7FFCAB1}"/>
    <cellStyle name="40% - 강조색5 3 3 3 3 3" xfId="29497" xr:uid="{53F77CCC-E7A5-48DC-BC2B-4434350919AE}"/>
    <cellStyle name="40% - 강조색5 3 3 3 4" xfId="12958" xr:uid="{E1C1D56A-DC7E-4002-AE33-A1DC03CE8CB7}"/>
    <cellStyle name="40% - 강조색5 3 3 3 4 2" xfId="35007" xr:uid="{A991AF52-3826-49FF-871C-6A39367E7742}"/>
    <cellStyle name="40% - 강조색5 3 3 3 5" xfId="23987" xr:uid="{EB800B8B-6A2E-4EE2-A4B1-0CB0A18A58A3}"/>
    <cellStyle name="40% - 강조색5 3 3 3 6" xfId="50145" xr:uid="{CFA3A96A-F13F-4DEF-A7E9-DD4DFD2FED5F}"/>
    <cellStyle name="40% - 강조색5 3 3 4" xfId="3292" xr:uid="{91568BA7-3D0B-40BA-92D8-6DC9D418BD6E}"/>
    <cellStyle name="40% - 강조색5 3 3 4 2" xfId="8818" xr:uid="{9ECD559D-815F-4053-A6A9-76DCB60F18CB}"/>
    <cellStyle name="40% - 강조색5 3 3 4 2 2" xfId="19847" xr:uid="{1E2A60EC-A177-4972-9EA8-B6E89F27E6A8}"/>
    <cellStyle name="40% - 강조색5 3 3 4 2 2 2" xfId="41896" xr:uid="{6E8969AB-C7C1-4A72-B03F-15947FF376EC}"/>
    <cellStyle name="40% - 강조색5 3 3 4 2 3" xfId="30876" xr:uid="{AA57320E-ABCD-46EB-8EE1-E27DA249170E}"/>
    <cellStyle name="40% - 강조색5 3 3 4 3" xfId="14337" xr:uid="{F1F27355-A475-447A-AA5E-DDEE43B97D70}"/>
    <cellStyle name="40% - 강조색5 3 3 4 3 2" xfId="36386" xr:uid="{AA532843-7EE5-4733-B4A8-CD4971E9EB20}"/>
    <cellStyle name="40% - 강조색5 3 3 4 4" xfId="25366" xr:uid="{5ACB973A-AD2D-4EA7-BC7E-F4126C1E84DA}"/>
    <cellStyle name="40% - 강조색5 3 3 4 5" xfId="51524" xr:uid="{302E64A4-09E1-4BEE-8672-619981439944}"/>
    <cellStyle name="40% - 강조색5 3 3 5" xfId="6063" xr:uid="{5508F639-120A-4C78-AAEE-8B4158B3B699}"/>
    <cellStyle name="40% - 강조색5 3 3 5 2" xfId="17092" xr:uid="{106C0DE3-AF5B-4EDE-B372-7A348DC155B8}"/>
    <cellStyle name="40% - 강조색5 3 3 5 2 2" xfId="39141" xr:uid="{2EEEBFDF-FD07-4423-83EB-D503ECF56D05}"/>
    <cellStyle name="40% - 강조색5 3 3 5 3" xfId="28121" xr:uid="{75B66C74-63D8-4AA5-B81D-EE886A486288}"/>
    <cellStyle name="40% - 강조색5 3 3 5 4" xfId="54277" xr:uid="{DF2ADB3E-0EBF-4D22-B690-526A74B986C1}"/>
    <cellStyle name="40% - 강조색5 3 3 6" xfId="11582" xr:uid="{169A45F8-DB32-4671-AC5F-1369326AC671}"/>
    <cellStyle name="40% - 강조색5 3 3 6 2" xfId="33631" xr:uid="{EEC5C62C-CAE1-47EB-BE3A-1BE45B922BFE}"/>
    <cellStyle name="40% - 강조색5 3 3 7" xfId="22611" xr:uid="{F80BE6D7-557B-4FD9-A414-7BC63A778E79}"/>
    <cellStyle name="40% - 강조색5 3 3 8" xfId="48768" xr:uid="{0306AA24-599F-4642-82FD-12C5C72E2DAB}"/>
    <cellStyle name="40% - 강조색5 3 4" xfId="844" xr:uid="{E7D3ADB8-726B-47EB-82EF-14C559C5020D}"/>
    <cellStyle name="40% - 강조색5 3 4 2" xfId="2238" xr:uid="{9B3B9995-AF4C-4A5E-BED2-465926059414}"/>
    <cellStyle name="40% - 강조색5 3 4 2 2" xfId="5014" xr:uid="{598EA2B8-1361-4F71-BCD9-7B205C21A379}"/>
    <cellStyle name="40% - 강조색5 3 4 2 2 2" xfId="10540" xr:uid="{2B4C3BB5-783A-4C1C-8A19-6C6233151DBC}"/>
    <cellStyle name="40% - 강조색5 3 4 2 2 2 2" xfId="21569" xr:uid="{ABB34FC7-020A-4DC5-B7BC-40DF3951EDEF}"/>
    <cellStyle name="40% - 강조색5 3 4 2 2 2 2 2" xfId="43618" xr:uid="{F81937A7-09EE-443B-B6D4-1E940819384F}"/>
    <cellStyle name="40% - 강조색5 3 4 2 2 2 3" xfId="32598" xr:uid="{50A870C9-5536-42AF-B9F6-189317A3F016}"/>
    <cellStyle name="40% - 강조색5 3 4 2 2 3" xfId="16059" xr:uid="{07931DD9-8E7B-42FE-A012-0E726583E808}"/>
    <cellStyle name="40% - 강조색5 3 4 2 2 3 2" xfId="38108" xr:uid="{DD144111-DD4E-4009-AE1C-15249CC2C305}"/>
    <cellStyle name="40% - 강조색5 3 4 2 2 4" xfId="27088" xr:uid="{490D16DE-BF4E-4DC8-93D6-97246492D7D4}"/>
    <cellStyle name="40% - 강조색5 3 4 2 2 5" xfId="53246" xr:uid="{03861244-92F7-4570-B7BA-08753967F04D}"/>
    <cellStyle name="40% - 강조색5 3 4 2 3" xfId="7785" xr:uid="{C1004415-89B0-44B2-AD73-10A1C055D235}"/>
    <cellStyle name="40% - 강조색5 3 4 2 3 2" xfId="18814" xr:uid="{FF8B7A6D-5B25-4D0E-86D6-CDDDA8B04C48}"/>
    <cellStyle name="40% - 강조색5 3 4 2 3 2 2" xfId="40863" xr:uid="{D1E08F0A-B491-47FB-A560-CE2C89417E24}"/>
    <cellStyle name="40% - 강조색5 3 4 2 3 3" xfId="29843" xr:uid="{5B12A4C6-6F9E-49EE-9F3E-194003E65D25}"/>
    <cellStyle name="40% - 강조색5 3 4 2 4" xfId="13304" xr:uid="{8525E011-439C-4D56-8B4F-5BC2F44A1361}"/>
    <cellStyle name="40% - 강조색5 3 4 2 4 2" xfId="35353" xr:uid="{6C3D5592-1B76-434F-A7F0-A838382E7B13}"/>
    <cellStyle name="40% - 강조색5 3 4 2 5" xfId="24333" xr:uid="{BAE06967-220B-4AC8-94AB-03C576110002}"/>
    <cellStyle name="40% - 강조색5 3 4 2 6" xfId="50491" xr:uid="{6C17FE75-66D1-4BCD-A278-2D9C7DDEE8CA}"/>
    <cellStyle name="40% - 강조색5 3 4 3" xfId="3638" xr:uid="{BFA46066-28EC-4E5E-884E-0B5142E371D3}"/>
    <cellStyle name="40% - 강조색5 3 4 3 2" xfId="9164" xr:uid="{B2CF177E-F2B8-46A1-B953-6F092E1192CE}"/>
    <cellStyle name="40% - 강조색5 3 4 3 2 2" xfId="20193" xr:uid="{805A16BA-4121-43B6-A95E-8484741CE52E}"/>
    <cellStyle name="40% - 강조색5 3 4 3 2 2 2" xfId="42242" xr:uid="{37A8B0BB-4F5E-4497-8482-FD771F038A53}"/>
    <cellStyle name="40% - 강조색5 3 4 3 2 3" xfId="31222" xr:uid="{A0B683A3-A882-46C1-9B2E-879622649126}"/>
    <cellStyle name="40% - 강조색5 3 4 3 3" xfId="14683" xr:uid="{C1DCA11E-9261-412A-B9B4-92F385279F6F}"/>
    <cellStyle name="40% - 강조색5 3 4 3 3 2" xfId="36732" xr:uid="{78FCD294-6FD0-42C4-8C95-57581D653C23}"/>
    <cellStyle name="40% - 강조색5 3 4 3 4" xfId="25712" xr:uid="{DF42DC34-AC09-451D-947F-B8A8F8CBCAA2}"/>
    <cellStyle name="40% - 강조색5 3 4 3 5" xfId="51870" xr:uid="{1E31BE96-B38F-412E-89F6-86B4DF15E898}"/>
    <cellStyle name="40% - 강조색5 3 4 4" xfId="6409" xr:uid="{0C9C0E40-5068-4129-B088-3A78D7E48DFA}"/>
    <cellStyle name="40% - 강조색5 3 4 4 2" xfId="17438" xr:uid="{67749F19-7986-467F-AF60-F2AC22C7A038}"/>
    <cellStyle name="40% - 강조색5 3 4 4 2 2" xfId="39487" xr:uid="{62A566FA-700C-44C9-A17D-1A237F3A3BB7}"/>
    <cellStyle name="40% - 강조색5 3 4 4 3" xfId="28467" xr:uid="{CFA0DD28-CE34-4115-98CC-CDA65A1B929C}"/>
    <cellStyle name="40% - 강조색5 3 4 4 4" xfId="54623" xr:uid="{FE3A7EDD-9AD4-423F-8BD3-96FDB16AAD7D}"/>
    <cellStyle name="40% - 강조색5 3 4 5" xfId="11928" xr:uid="{2A16DDB4-64B9-4A27-88E2-04E482440A4C}"/>
    <cellStyle name="40% - 강조색5 3 4 5 2" xfId="33977" xr:uid="{42E798CB-3AAE-4B35-BCC2-946E799290BD}"/>
    <cellStyle name="40% - 강조색5 3 4 6" xfId="22957" xr:uid="{4C1348CB-442F-404F-9A74-D97BDFC5C771}"/>
    <cellStyle name="40% - 강조색5 3 4 7" xfId="49114" xr:uid="{A8C533D4-5B41-4142-B762-677AAA9EA12B}"/>
    <cellStyle name="40% - 강조색5 3 5" xfId="1550" xr:uid="{6C62E581-1D37-4118-91D8-27ACBF510843}"/>
    <cellStyle name="40% - 강조색5 3 5 2" xfId="4326" xr:uid="{1C271A2D-59C6-4024-928D-61A23D24F543}"/>
    <cellStyle name="40% - 강조색5 3 5 2 2" xfId="9852" xr:uid="{6AAB64D4-4EB7-4F52-A74A-16C2BB8B568A}"/>
    <cellStyle name="40% - 강조색5 3 5 2 2 2" xfId="20881" xr:uid="{342ACFC2-65A7-4C64-B0B2-A7B9E81471A0}"/>
    <cellStyle name="40% - 강조색5 3 5 2 2 2 2" xfId="42930" xr:uid="{D324ED0A-F224-4357-9F44-CF0F60AA47ED}"/>
    <cellStyle name="40% - 강조색5 3 5 2 2 3" xfId="31910" xr:uid="{520C8ADC-F8C6-4BAA-B51E-7818C6D4D399}"/>
    <cellStyle name="40% - 강조색5 3 5 2 3" xfId="15371" xr:uid="{9DE4C8AC-9290-41F9-B5A2-2E7F0A76EA44}"/>
    <cellStyle name="40% - 강조색5 3 5 2 3 2" xfId="37420" xr:uid="{D7518B4D-84B8-4739-A29B-A43F65FDFC41}"/>
    <cellStyle name="40% - 강조색5 3 5 2 4" xfId="26400" xr:uid="{DC7F8EE1-073A-4264-9C77-2669B2924EEE}"/>
    <cellStyle name="40% - 강조색5 3 5 2 5" xfId="52558" xr:uid="{7A88A27A-A2E5-4A84-A6DF-26C8681146D2}"/>
    <cellStyle name="40% - 강조색5 3 5 3" xfId="7097" xr:uid="{E32B5F00-6FF7-4419-9569-A5911E73C109}"/>
    <cellStyle name="40% - 강조색5 3 5 3 2" xfId="18126" xr:uid="{7D52D69C-AB00-45F7-B66D-BC498260D6BE}"/>
    <cellStyle name="40% - 강조색5 3 5 3 2 2" xfId="40175" xr:uid="{1C395831-1166-4AA0-97B7-0C2D1ACF718C}"/>
    <cellStyle name="40% - 강조색5 3 5 3 3" xfId="29155" xr:uid="{8C6B3642-0C5B-4B53-8016-2AF4E564427C}"/>
    <cellStyle name="40% - 강조색5 3 5 4" xfId="12616" xr:uid="{D7E621F6-80DD-4248-84BB-C0424790385C}"/>
    <cellStyle name="40% - 강조색5 3 5 4 2" xfId="34665" xr:uid="{9FB5541A-DF32-4F09-840D-090531D12E72}"/>
    <cellStyle name="40% - 강조색5 3 5 5" xfId="23645" xr:uid="{79B555B6-BFEB-492C-AF87-419883A798F2}"/>
    <cellStyle name="40% - 강조색5 3 5 6" xfId="49803" xr:uid="{9FB8FE03-A09A-4742-86D4-8E0EDD9A974C}"/>
    <cellStyle name="40% - 강조색5 3 6" xfId="2950" xr:uid="{6391A213-5F0E-4530-9C21-B63443A9758C}"/>
    <cellStyle name="40% - 강조색5 3 6 2" xfId="8476" xr:uid="{B219B8ED-78E5-4BAC-9045-F21486C8616D}"/>
    <cellStyle name="40% - 강조색5 3 6 2 2" xfId="19505" xr:uid="{19EBC2E0-94E8-428B-AD3B-A19C9E0FFA83}"/>
    <cellStyle name="40% - 강조색5 3 6 2 2 2" xfId="41554" xr:uid="{FEFB323D-61F7-42D1-8FB8-F86B876A265C}"/>
    <cellStyle name="40% - 강조색5 3 6 2 3" xfId="30534" xr:uid="{304C36CC-BB3D-4F65-85E9-DF9BDD86EAEE}"/>
    <cellStyle name="40% - 강조색5 3 6 3" xfId="13995" xr:uid="{9A73FE13-D698-469D-B306-F6A87A9B45DF}"/>
    <cellStyle name="40% - 강조색5 3 6 3 2" xfId="36044" xr:uid="{3CEAF3E3-ECB1-4DE2-B9FB-A8C7127F9A50}"/>
    <cellStyle name="40% - 강조색5 3 6 4" xfId="25024" xr:uid="{15347ED6-DC66-443D-A312-47EA19905825}"/>
    <cellStyle name="40% - 강조색5 3 6 5" xfId="51182" xr:uid="{474A2B9C-98E3-4F6D-95B1-167C853AE900}"/>
    <cellStyle name="40% - 강조색5 3 7" xfId="5721" xr:uid="{9137A1D8-9B66-46E3-971B-BBFDB063ECD4}"/>
    <cellStyle name="40% - 강조색5 3 7 2" xfId="16750" xr:uid="{B154429F-C346-446D-92E3-4C2DC6A7C408}"/>
    <cellStyle name="40% - 강조색5 3 7 2 2" xfId="38799" xr:uid="{857DEB09-0D7B-4F73-A734-2D6B04A97E31}"/>
    <cellStyle name="40% - 강조색5 3 7 3" xfId="27779" xr:uid="{11E63C61-98F6-4D6F-ACB2-45EAB226F735}"/>
    <cellStyle name="40% - 강조색5 3 7 4" xfId="53936" xr:uid="{6D630C5F-9354-4E30-8856-2ABA2EB427F3}"/>
    <cellStyle name="40% - 강조색5 3 8" xfId="11240" xr:uid="{BDB1B6C1-4EB1-42FE-BDB6-4FB11D1A6C6C}"/>
    <cellStyle name="40% - 강조색5 3 8 2" xfId="33289" xr:uid="{7572DEFF-204C-4DB0-991A-5486C141524A}"/>
    <cellStyle name="40% - 강조색5 3 9" xfId="22269" xr:uid="{75EBFC14-077D-4D2D-8556-C965B25B34A8}"/>
    <cellStyle name="40% - 강조색5 4" xfId="102" xr:uid="{00000000-0005-0000-0000-0000ED010000}"/>
    <cellStyle name="40% - 강조색5 4 10" xfId="48440" xr:uid="{E496378B-D0AA-4E9E-AE9A-0A5A05E8E563}"/>
    <cellStyle name="40% - 강조색5 4 2" xfId="231" xr:uid="{00000000-0005-0000-0000-0000EE010000}"/>
    <cellStyle name="40% - 강조색5 4 2 2" xfId="591" xr:uid="{00000000-0005-0000-0000-0000EF010000}"/>
    <cellStyle name="40% - 강조색5 4 2 2 2" xfId="1328" xr:uid="{82B80426-C557-42DA-8B2E-E20300A5E239}"/>
    <cellStyle name="40% - 강조색5 4 2 2 2 2" xfId="2722" xr:uid="{34A9BEB8-8041-45E2-92D3-D850859DD723}"/>
    <cellStyle name="40% - 강조색5 4 2 2 2 2 2" xfId="5498" xr:uid="{9565C392-E582-48BA-B8D5-4A1196C8E5B0}"/>
    <cellStyle name="40% - 강조색5 4 2 2 2 2 2 2" xfId="11024" xr:uid="{D0B80634-1456-4C0F-9F80-072662AE742F}"/>
    <cellStyle name="40% - 강조색5 4 2 2 2 2 2 2 2" xfId="22053" xr:uid="{DCBCB67A-43EF-46BC-AAA4-B024F982CF94}"/>
    <cellStyle name="40% - 강조색5 4 2 2 2 2 2 2 2 2" xfId="44102" xr:uid="{7A7B3CAB-FB35-47F8-A63F-1085DD69358F}"/>
    <cellStyle name="40% - 강조색5 4 2 2 2 2 2 2 3" xfId="33082" xr:uid="{B0A50021-A1A3-4185-B57D-5F32C76C0710}"/>
    <cellStyle name="40% - 강조색5 4 2 2 2 2 2 3" xfId="16543" xr:uid="{E02A7F13-1A4E-4934-BC02-688473C1F8C8}"/>
    <cellStyle name="40% - 강조색5 4 2 2 2 2 2 3 2" xfId="38592" xr:uid="{CCD59D09-4C0E-43C6-BB5C-FFB39C3244B0}"/>
    <cellStyle name="40% - 강조색5 4 2 2 2 2 2 4" xfId="27572" xr:uid="{EF6E5DE3-58BD-484B-8132-7C2AD5287021}"/>
    <cellStyle name="40% - 강조색5 4 2 2 2 2 2 5" xfId="53730" xr:uid="{4EC065D4-41A1-4D14-B288-C66833ACCC50}"/>
    <cellStyle name="40% - 강조색5 4 2 2 2 2 3" xfId="8269" xr:uid="{C4A31DFC-ABC9-435F-941D-FC073D5B400D}"/>
    <cellStyle name="40% - 강조색5 4 2 2 2 2 3 2" xfId="19298" xr:uid="{D150ADC0-8222-4DEA-8BA2-DB674D0D765E}"/>
    <cellStyle name="40% - 강조색5 4 2 2 2 2 3 2 2" xfId="41347" xr:uid="{C8B2D7F6-07FA-4331-97ED-B0EFD4A70488}"/>
    <cellStyle name="40% - 강조색5 4 2 2 2 2 3 3" xfId="30327" xr:uid="{5689A37C-A6E9-43FD-BD93-C6E9CA07A54E}"/>
    <cellStyle name="40% - 강조색5 4 2 2 2 2 4" xfId="13788" xr:uid="{32A85984-E78D-43D3-90A3-7B0F2735134D}"/>
    <cellStyle name="40% - 강조색5 4 2 2 2 2 4 2" xfId="35837" xr:uid="{28C18687-7F7F-44E0-82BE-C65E9EA981DA}"/>
    <cellStyle name="40% - 강조색5 4 2 2 2 2 5" xfId="24817" xr:uid="{2A6606D7-25CD-45AB-A800-94C324CEC8EB}"/>
    <cellStyle name="40% - 강조색5 4 2 2 2 2 6" xfId="50975" xr:uid="{9E48F7F9-6BC2-4556-B2E1-721E82026E56}"/>
    <cellStyle name="40% - 강조색5 4 2 2 2 3" xfId="4122" xr:uid="{C1F48300-B552-4474-8D88-1F81E9AA89CE}"/>
    <cellStyle name="40% - 강조색5 4 2 2 2 3 2" xfId="9648" xr:uid="{13F6B6A6-B3FA-4BCE-944C-E630F8A29034}"/>
    <cellStyle name="40% - 강조색5 4 2 2 2 3 2 2" xfId="20677" xr:uid="{D29B91F5-2048-4538-87BD-B377A36370FE}"/>
    <cellStyle name="40% - 강조색5 4 2 2 2 3 2 2 2" xfId="42726" xr:uid="{56547F08-C072-493F-ADE9-E23B0598F977}"/>
    <cellStyle name="40% - 강조색5 4 2 2 2 3 2 3" xfId="31706" xr:uid="{5003CD31-C2EC-466B-BE08-06703C0C06ED}"/>
    <cellStyle name="40% - 강조색5 4 2 2 2 3 3" xfId="15167" xr:uid="{6071AC16-6FD8-438F-BB3E-E39BA52DD176}"/>
    <cellStyle name="40% - 강조색5 4 2 2 2 3 3 2" xfId="37216" xr:uid="{E5815DE7-9866-4EC7-8845-83F9C865E526}"/>
    <cellStyle name="40% - 강조색5 4 2 2 2 3 4" xfId="26196" xr:uid="{3E2C529E-7D43-48AC-856C-36C403521389}"/>
    <cellStyle name="40% - 강조색5 4 2 2 2 3 5" xfId="52354" xr:uid="{4F16E8B2-59EA-43DB-9840-DC9B96C86495}"/>
    <cellStyle name="40% - 강조색5 4 2 2 2 4" xfId="6893" xr:uid="{D9D89524-2D8C-4884-9B7B-F0C2000B8BBE}"/>
    <cellStyle name="40% - 강조색5 4 2 2 2 4 2" xfId="17922" xr:uid="{ECE711C3-ED3D-45F4-80F7-BF350AF88EEF}"/>
    <cellStyle name="40% - 강조색5 4 2 2 2 4 2 2" xfId="39971" xr:uid="{C820985A-21F9-4E32-AE27-B1C36AB9AF0F}"/>
    <cellStyle name="40% - 강조색5 4 2 2 2 4 3" xfId="28951" xr:uid="{09E180BC-2910-4B71-AA93-4F9B7418053E}"/>
    <cellStyle name="40% - 강조색5 4 2 2 2 4 4" xfId="55107" xr:uid="{0D34DA95-1F8B-4F4F-9BA9-F2975BBB8CF0}"/>
    <cellStyle name="40% - 강조색5 4 2 2 2 5" xfId="12412" xr:uid="{970A8279-49C2-4E32-84B5-89390A738A04}"/>
    <cellStyle name="40% - 강조색5 4 2 2 2 5 2" xfId="34461" xr:uid="{5667CA72-8A4C-4323-914E-C0692240927C}"/>
    <cellStyle name="40% - 강조색5 4 2 2 2 6" xfId="23441" xr:uid="{8BEBBBFB-376A-4ADD-B1DE-E6C71202AA3A}"/>
    <cellStyle name="40% - 강조색5 4 2 2 2 7" xfId="49598" xr:uid="{6C701DF7-0549-4C06-876A-2CE11B293791}"/>
    <cellStyle name="40% - 강조색5 4 2 2 3" xfId="2034" xr:uid="{7F562E47-BB8A-4381-AE71-F8E9E0AF07B7}"/>
    <cellStyle name="40% - 강조색5 4 2 2 3 2" xfId="4810" xr:uid="{D8EE76EC-55CE-4110-85B0-6CE9CED714D9}"/>
    <cellStyle name="40% - 강조색5 4 2 2 3 2 2" xfId="10336" xr:uid="{D34491A6-11CB-43F6-A9AB-828CA75C1AC3}"/>
    <cellStyle name="40% - 강조색5 4 2 2 3 2 2 2" xfId="21365" xr:uid="{CBA81F34-0FBA-4366-9A30-A5D7766CF8C0}"/>
    <cellStyle name="40% - 강조색5 4 2 2 3 2 2 2 2" xfId="43414" xr:uid="{313019E3-C5AF-4295-8ABD-86B1A6344E64}"/>
    <cellStyle name="40% - 강조색5 4 2 2 3 2 2 3" xfId="32394" xr:uid="{2AB5C64E-D0E5-4CB4-8C46-FB8B3A676A62}"/>
    <cellStyle name="40% - 강조색5 4 2 2 3 2 3" xfId="15855" xr:uid="{A6531F9B-768C-4E5B-A25A-463BD4AC6EAD}"/>
    <cellStyle name="40% - 강조색5 4 2 2 3 2 3 2" xfId="37904" xr:uid="{DE6865BA-65BF-433E-8A2F-66F5655524A6}"/>
    <cellStyle name="40% - 강조색5 4 2 2 3 2 4" xfId="26884" xr:uid="{E6FA40CB-86D6-434A-9625-4F2EA75C6D1B}"/>
    <cellStyle name="40% - 강조색5 4 2 2 3 2 5" xfId="53042" xr:uid="{AB642EA2-39E1-4B04-8E20-7F19293CB5A9}"/>
    <cellStyle name="40% - 강조색5 4 2 2 3 3" xfId="7581" xr:uid="{6E122D23-2D63-4D20-BC63-3AA5E4E62337}"/>
    <cellStyle name="40% - 강조색5 4 2 2 3 3 2" xfId="18610" xr:uid="{4CBF0DA9-42D3-40A3-B7FA-970A254D3AC2}"/>
    <cellStyle name="40% - 강조색5 4 2 2 3 3 2 2" xfId="40659" xr:uid="{A9884F80-250D-4E43-990C-64C362C5FDFB}"/>
    <cellStyle name="40% - 강조색5 4 2 2 3 3 3" xfId="29639" xr:uid="{3C907F85-FE90-4927-A728-CA12AAF8EFD6}"/>
    <cellStyle name="40% - 강조색5 4 2 2 3 4" xfId="13100" xr:uid="{E6ABD8B0-B2F1-49A3-992C-0C0570B9CF76}"/>
    <cellStyle name="40% - 강조색5 4 2 2 3 4 2" xfId="35149" xr:uid="{A0F63FBC-53B7-4794-88D0-2E03C05FB51A}"/>
    <cellStyle name="40% - 강조색5 4 2 2 3 5" xfId="24129" xr:uid="{D4D502B7-FD58-4436-80B0-510F4E865174}"/>
    <cellStyle name="40% - 강조색5 4 2 2 3 6" xfId="50287" xr:uid="{584C8E1B-BD1E-4255-B830-EB4D5E660B81}"/>
    <cellStyle name="40% - 강조색5 4 2 2 4" xfId="3434" xr:uid="{66B275FD-B24B-4D17-8476-7B3DE9F7459C}"/>
    <cellStyle name="40% - 강조색5 4 2 2 4 2" xfId="8960" xr:uid="{727CB0CE-88B4-41FD-ABF7-7D677F1F6FF0}"/>
    <cellStyle name="40% - 강조색5 4 2 2 4 2 2" xfId="19989" xr:uid="{B4877B83-1C60-411F-B55F-75487AE5E9A7}"/>
    <cellStyle name="40% - 강조색5 4 2 2 4 2 2 2" xfId="42038" xr:uid="{DF2F40D7-DE4A-4B35-B784-1C6FD7E4FF03}"/>
    <cellStyle name="40% - 강조색5 4 2 2 4 2 3" xfId="31018" xr:uid="{1C085DF5-EAFF-4507-87DA-0118ABB7A529}"/>
    <cellStyle name="40% - 강조색5 4 2 2 4 3" xfId="14479" xr:uid="{51CB137D-215B-4B7C-B44B-AC0BB27081F2}"/>
    <cellStyle name="40% - 강조색5 4 2 2 4 3 2" xfId="36528" xr:uid="{5CB50FE2-964A-4EF5-92D3-52EA3AA452B4}"/>
    <cellStyle name="40% - 강조색5 4 2 2 4 4" xfId="25508" xr:uid="{6ECF9874-1B7F-4F7B-8659-8A79A0002F08}"/>
    <cellStyle name="40% - 강조색5 4 2 2 4 5" xfId="51666" xr:uid="{9A1F655A-EC3C-435F-BF8F-7A00A06C6702}"/>
    <cellStyle name="40% - 강조색5 4 2 2 5" xfId="6205" xr:uid="{3CA9C74A-E6B6-4A8C-9BA6-06B51C8078FD}"/>
    <cellStyle name="40% - 강조색5 4 2 2 5 2" xfId="17234" xr:uid="{6E77E37F-E14E-40A6-9C99-565F6C4F3891}"/>
    <cellStyle name="40% - 강조색5 4 2 2 5 2 2" xfId="39283" xr:uid="{56C8EC03-B4D8-4F18-9856-7746CDD30CBE}"/>
    <cellStyle name="40% - 강조색5 4 2 2 5 3" xfId="28263" xr:uid="{36475E62-637E-4E0B-83F0-9B16ED64315C}"/>
    <cellStyle name="40% - 강조색5 4 2 2 5 4" xfId="54419" xr:uid="{587F029D-F85D-4570-9B44-ECAAD61A06E9}"/>
    <cellStyle name="40% - 강조색5 4 2 2 6" xfId="11724" xr:uid="{C7FDE6EE-D5E4-4479-A9EE-7DC7EC7291A9}"/>
    <cellStyle name="40% - 강조색5 4 2 2 6 2" xfId="33773" xr:uid="{3411F418-FF2E-4092-914C-4FE358AB12C4}"/>
    <cellStyle name="40% - 강조색5 4 2 2 7" xfId="22753" xr:uid="{7D73D6E7-2A4C-46F7-9BAB-E31445B8D21D}"/>
    <cellStyle name="40% - 강조색5 4 2 2 8" xfId="48910" xr:uid="{F6DAE08D-9753-4970-8AB0-03F41A8A5489}"/>
    <cellStyle name="40% - 강조색5 4 2 3" xfId="986" xr:uid="{BE5BF7E6-0E54-46EA-A398-810D58DECD58}"/>
    <cellStyle name="40% - 강조색5 4 2 3 2" xfId="2380" xr:uid="{18DFF139-0BCC-473F-8CF4-D0395BE0250D}"/>
    <cellStyle name="40% - 강조색5 4 2 3 2 2" xfId="5156" xr:uid="{4E7EDAB0-0B4F-4708-8B28-A0C6516D4CF9}"/>
    <cellStyle name="40% - 강조색5 4 2 3 2 2 2" xfId="10682" xr:uid="{8C37D528-82B4-4F2A-8467-726D10546F77}"/>
    <cellStyle name="40% - 강조색5 4 2 3 2 2 2 2" xfId="21711" xr:uid="{59F372A3-B9FA-4E09-A0C4-D569146F9409}"/>
    <cellStyle name="40% - 강조색5 4 2 3 2 2 2 2 2" xfId="43760" xr:uid="{2C26AF65-80BE-4899-8168-30B0740823C6}"/>
    <cellStyle name="40% - 강조색5 4 2 3 2 2 2 3" xfId="32740" xr:uid="{2EEE1153-72C1-4CE0-83A1-0D4684E4782B}"/>
    <cellStyle name="40% - 강조색5 4 2 3 2 2 3" xfId="16201" xr:uid="{8815750D-C217-4F87-85B0-2D4B0EBED5C6}"/>
    <cellStyle name="40% - 강조색5 4 2 3 2 2 3 2" xfId="38250" xr:uid="{99206DDF-1CC4-4CED-8735-C03E8E248407}"/>
    <cellStyle name="40% - 강조색5 4 2 3 2 2 4" xfId="27230" xr:uid="{541A084A-ED91-4AD5-9488-F803D4D6BF12}"/>
    <cellStyle name="40% - 강조색5 4 2 3 2 2 5" xfId="53388" xr:uid="{198B7938-02CE-4CCB-B5EC-CEBAFC1149B4}"/>
    <cellStyle name="40% - 강조색5 4 2 3 2 3" xfId="7927" xr:uid="{4A27B7E6-6190-4501-85C0-318128DFB64A}"/>
    <cellStyle name="40% - 강조색5 4 2 3 2 3 2" xfId="18956" xr:uid="{ABF3940D-36FB-4923-A99C-856A67131034}"/>
    <cellStyle name="40% - 강조색5 4 2 3 2 3 2 2" xfId="41005" xr:uid="{20A07D41-3EC6-4248-BC70-CFA3B945B709}"/>
    <cellStyle name="40% - 강조색5 4 2 3 2 3 3" xfId="29985" xr:uid="{E79F4AC2-B291-43D5-BCCC-6C029297CDCC}"/>
    <cellStyle name="40% - 강조색5 4 2 3 2 4" xfId="13446" xr:uid="{65226430-5BEF-46FB-8DD5-8C4967C90346}"/>
    <cellStyle name="40% - 강조색5 4 2 3 2 4 2" xfId="35495" xr:uid="{E9BD2DCC-2A7F-42F5-9F40-1C2CEFC46607}"/>
    <cellStyle name="40% - 강조색5 4 2 3 2 5" xfId="24475" xr:uid="{A07A2493-8D24-49B4-BD55-0BEB59EB3491}"/>
    <cellStyle name="40% - 강조색5 4 2 3 2 6" xfId="50633" xr:uid="{67A795E2-9B16-416A-A0DA-0620995D4827}"/>
    <cellStyle name="40% - 강조색5 4 2 3 3" xfId="3780" xr:uid="{700A6104-CBB8-41B4-8C5C-87551D269442}"/>
    <cellStyle name="40% - 강조색5 4 2 3 3 2" xfId="9306" xr:uid="{917758AC-B95C-4D90-A73C-E4E4E7F0BF5A}"/>
    <cellStyle name="40% - 강조색5 4 2 3 3 2 2" xfId="20335" xr:uid="{1C0A153B-E166-4256-86C1-B2847824D1AC}"/>
    <cellStyle name="40% - 강조색5 4 2 3 3 2 2 2" xfId="42384" xr:uid="{200042F2-DB5A-42E3-BB9F-14E076701DB4}"/>
    <cellStyle name="40% - 강조색5 4 2 3 3 2 3" xfId="31364" xr:uid="{79B91DF9-B056-4B64-A0D4-B19689842B14}"/>
    <cellStyle name="40% - 강조색5 4 2 3 3 3" xfId="14825" xr:uid="{7D4C4562-9E12-40E0-8791-51FC423BCC3F}"/>
    <cellStyle name="40% - 강조색5 4 2 3 3 3 2" xfId="36874" xr:uid="{276E9EE3-F51D-4DA6-9968-E15539F29A28}"/>
    <cellStyle name="40% - 강조색5 4 2 3 3 4" xfId="25854" xr:uid="{D693F9E1-53B1-48D4-B5E9-3611480D5079}"/>
    <cellStyle name="40% - 강조색5 4 2 3 3 5" xfId="52012" xr:uid="{2134F901-65AF-4CA0-A4DA-627E39BDA092}"/>
    <cellStyle name="40% - 강조색5 4 2 3 4" xfId="6551" xr:uid="{16BDDF41-1BDE-48E5-987B-095B514B79C4}"/>
    <cellStyle name="40% - 강조색5 4 2 3 4 2" xfId="17580" xr:uid="{D4E1A028-6FCB-4F14-9B67-1067BBE16F61}"/>
    <cellStyle name="40% - 강조색5 4 2 3 4 2 2" xfId="39629" xr:uid="{72F7D570-5952-4A47-97A0-67FA541F4B2B}"/>
    <cellStyle name="40% - 강조색5 4 2 3 4 3" xfId="28609" xr:uid="{0732F707-4A78-4606-A104-232A1A542F11}"/>
    <cellStyle name="40% - 강조색5 4 2 3 4 4" xfId="54765" xr:uid="{E06B187A-B299-4E0D-A865-BE75435CB8DD}"/>
    <cellStyle name="40% - 강조색5 4 2 3 5" xfId="12070" xr:uid="{E50CA68B-01D9-4AE5-8B03-350B2DEB2678}"/>
    <cellStyle name="40% - 강조색5 4 2 3 5 2" xfId="34119" xr:uid="{D39AAFD8-B093-4F4C-8DC6-CD6BBB032EE6}"/>
    <cellStyle name="40% - 강조색5 4 2 3 6" xfId="23099" xr:uid="{B1F8CBA7-5F78-4F6D-9CE2-4E3C88FC34F7}"/>
    <cellStyle name="40% - 강조색5 4 2 3 7" xfId="49256" xr:uid="{232C6514-69D9-4D72-B475-3F00C931FEF4}"/>
    <cellStyle name="40% - 강조색5 4 2 4" xfId="1692" xr:uid="{9C6CF939-E4AB-4870-ADB9-444D93153BE2}"/>
    <cellStyle name="40% - 강조색5 4 2 4 2" xfId="4468" xr:uid="{4F1AF506-B594-46DB-B45E-2C7C9B9320F0}"/>
    <cellStyle name="40% - 강조색5 4 2 4 2 2" xfId="9994" xr:uid="{6361B459-E311-4B4D-89E0-26824FE478B4}"/>
    <cellStyle name="40% - 강조색5 4 2 4 2 2 2" xfId="21023" xr:uid="{735B6ECF-81C3-4F41-A864-404FBC09BD4C}"/>
    <cellStyle name="40% - 강조색5 4 2 4 2 2 2 2" xfId="43072" xr:uid="{C97BC982-A942-4C9C-9DED-35421D47C861}"/>
    <cellStyle name="40% - 강조색5 4 2 4 2 2 3" xfId="32052" xr:uid="{40AD40E0-0792-4CE5-A4EB-488A7C765D20}"/>
    <cellStyle name="40% - 강조색5 4 2 4 2 3" xfId="15513" xr:uid="{5655A3FC-D31C-4E16-B96A-60CD3F294A5C}"/>
    <cellStyle name="40% - 강조색5 4 2 4 2 3 2" xfId="37562" xr:uid="{FD3E0C09-ED3C-4C4E-A858-6AC566845F3E}"/>
    <cellStyle name="40% - 강조색5 4 2 4 2 4" xfId="26542" xr:uid="{2463898C-8086-4C39-8C63-23D39C11A3FC}"/>
    <cellStyle name="40% - 강조색5 4 2 4 2 5" xfId="52700" xr:uid="{95FE55E2-0F2D-4BC8-8B20-1DAB0BC0C2E7}"/>
    <cellStyle name="40% - 강조색5 4 2 4 3" xfId="7239" xr:uid="{8D01F65B-5DE6-4EC8-867A-2A22D91AA052}"/>
    <cellStyle name="40% - 강조색5 4 2 4 3 2" xfId="18268" xr:uid="{FC41EF69-7170-4466-8EDF-44F852FA6DC0}"/>
    <cellStyle name="40% - 강조색5 4 2 4 3 2 2" xfId="40317" xr:uid="{D585F105-DD88-4FE7-83A2-C0BD488C950C}"/>
    <cellStyle name="40% - 강조색5 4 2 4 3 3" xfId="29297" xr:uid="{6DB03BE1-4BF2-44F1-B4F5-D3C1F8532D16}"/>
    <cellStyle name="40% - 강조색5 4 2 4 4" xfId="12758" xr:uid="{0F4E06C5-6110-4A75-9073-A174662C0633}"/>
    <cellStyle name="40% - 강조색5 4 2 4 4 2" xfId="34807" xr:uid="{95D2B007-986D-4293-B931-B94BF0880889}"/>
    <cellStyle name="40% - 강조색5 4 2 4 5" xfId="23787" xr:uid="{FFCE7FA2-A19B-4B8A-A61C-B33DFC27AB8E}"/>
    <cellStyle name="40% - 강조색5 4 2 4 6" xfId="49945" xr:uid="{043BB3A3-8EF3-4B09-A04E-4D7B7925FC77}"/>
    <cellStyle name="40% - 강조색5 4 2 5" xfId="3092" xr:uid="{CE3AE435-9B5D-4943-8893-D6B920C74760}"/>
    <cellStyle name="40% - 강조색5 4 2 5 2" xfId="8618" xr:uid="{C231CAD8-61CA-4BA2-889B-2E31F268D5F6}"/>
    <cellStyle name="40% - 강조색5 4 2 5 2 2" xfId="19647" xr:uid="{BDC2DB7D-F905-457F-864F-3A7F7E67A3D6}"/>
    <cellStyle name="40% - 강조색5 4 2 5 2 2 2" xfId="41696" xr:uid="{05BB8AD6-2E19-4709-8554-D4A22E299A32}"/>
    <cellStyle name="40% - 강조색5 4 2 5 2 3" xfId="30676" xr:uid="{958AF49D-2817-408C-B890-8674546BDE01}"/>
    <cellStyle name="40% - 강조색5 4 2 5 3" xfId="14137" xr:uid="{0D98BF33-B442-4D65-B550-1371DE25D5C4}"/>
    <cellStyle name="40% - 강조색5 4 2 5 3 2" xfId="36186" xr:uid="{26C3922D-16E7-477E-B1B3-73C9366639CE}"/>
    <cellStyle name="40% - 강조색5 4 2 5 4" xfId="25166" xr:uid="{CA96E280-67C8-430E-93A1-056DFF265F85}"/>
    <cellStyle name="40% - 강조색5 4 2 5 5" xfId="51324" xr:uid="{2BDF2656-2929-4776-B1B3-38E5A5A3D53F}"/>
    <cellStyle name="40% - 강조색5 4 2 6" xfId="5863" xr:uid="{8D869D6F-1E65-4005-B5D0-16A70CB8A9E8}"/>
    <cellStyle name="40% - 강조색5 4 2 6 2" xfId="16892" xr:uid="{BCCD8A8D-BD99-4217-9DC4-A1EF5CA3EA15}"/>
    <cellStyle name="40% - 강조색5 4 2 6 2 2" xfId="38941" xr:uid="{1EE366A7-39CE-4E76-9772-A4A546F35065}"/>
    <cellStyle name="40% - 강조색5 4 2 6 3" xfId="27921" xr:uid="{5B14DE3C-E158-4B9D-852B-21D3E9C51535}"/>
    <cellStyle name="40% - 강조색5 4 2 6 4" xfId="54078" xr:uid="{DBDD7F36-F76A-4FD5-8F84-ABA84BAC41D7}"/>
    <cellStyle name="40% - 강조색5 4 2 7" xfId="11382" xr:uid="{424836ED-12AC-4B55-A4C5-72BCE0F1ED0A}"/>
    <cellStyle name="40% - 강조색5 4 2 7 2" xfId="33431" xr:uid="{844AE599-106F-4188-AE0D-EF0E3A6B7F38}"/>
    <cellStyle name="40% - 강조색5 4 2 8" xfId="22411" xr:uid="{1EDEDA43-EBAD-4C62-A44A-D3CEE0D7CE4B}"/>
    <cellStyle name="40% - 강조색5 4 2 9" xfId="48569" xr:uid="{DE55041A-C9F9-4E48-94F5-40B2892CF3C4}"/>
    <cellStyle name="40% - 강조색5 4 3" xfId="462" xr:uid="{00000000-0005-0000-0000-0000F0010000}"/>
    <cellStyle name="40% - 강조색5 4 3 2" xfId="1199" xr:uid="{1C7695DB-6D69-4597-9F81-E303BA6D3C69}"/>
    <cellStyle name="40% - 강조색5 4 3 2 2" xfId="2593" xr:uid="{C355ECC9-AD89-428B-81F8-8112F26CD7D5}"/>
    <cellStyle name="40% - 강조색5 4 3 2 2 2" xfId="5369" xr:uid="{E2BEE7E9-5A76-42D5-A225-D91ED07D5A49}"/>
    <cellStyle name="40% - 강조색5 4 3 2 2 2 2" xfId="10895" xr:uid="{8CDAD113-FAB2-4C66-8641-FCB7BD15977D}"/>
    <cellStyle name="40% - 강조색5 4 3 2 2 2 2 2" xfId="21924" xr:uid="{D5AF8030-6BE9-464B-A0CE-6327CEAA94B7}"/>
    <cellStyle name="40% - 강조색5 4 3 2 2 2 2 2 2" xfId="43973" xr:uid="{200662DE-F746-4F75-B855-63D78E286D95}"/>
    <cellStyle name="40% - 강조색5 4 3 2 2 2 2 3" xfId="32953" xr:uid="{17B3CF40-D2A9-4BD9-AF1E-824E3B41C39A}"/>
    <cellStyle name="40% - 강조색5 4 3 2 2 2 3" xfId="16414" xr:uid="{D1DCA30E-F1E0-4EAC-9F7C-2C455929010C}"/>
    <cellStyle name="40% - 강조색5 4 3 2 2 2 3 2" xfId="38463" xr:uid="{2E03621F-3BA0-4679-A130-158918726931}"/>
    <cellStyle name="40% - 강조색5 4 3 2 2 2 4" xfId="27443" xr:uid="{D3F1E399-9557-4C05-9DDF-A2C2784400CA}"/>
    <cellStyle name="40% - 강조색5 4 3 2 2 2 5" xfId="53601" xr:uid="{0C81300F-826E-4C3D-B26B-C9ADF4559AA2}"/>
    <cellStyle name="40% - 강조색5 4 3 2 2 3" xfId="8140" xr:uid="{67F2599F-C749-4175-A0AB-8E8AFF5B4E9C}"/>
    <cellStyle name="40% - 강조색5 4 3 2 2 3 2" xfId="19169" xr:uid="{5602CAE6-E3CF-468F-815B-AFB5761EC8ED}"/>
    <cellStyle name="40% - 강조색5 4 3 2 2 3 2 2" xfId="41218" xr:uid="{AC5B530E-2A97-4F94-8B76-93DD5F845A7F}"/>
    <cellStyle name="40% - 강조색5 4 3 2 2 3 3" xfId="30198" xr:uid="{1167291B-DF01-4B4B-B777-9D770C6FB738}"/>
    <cellStyle name="40% - 강조색5 4 3 2 2 4" xfId="13659" xr:uid="{42CCE319-4EC4-4141-B056-CBD44195D0D9}"/>
    <cellStyle name="40% - 강조색5 4 3 2 2 4 2" xfId="35708" xr:uid="{1CCA3190-E0ED-4CED-9CEA-CD4065E278C5}"/>
    <cellStyle name="40% - 강조색5 4 3 2 2 5" xfId="24688" xr:uid="{B07A619A-FADC-461D-8EFD-3F34FE968B0E}"/>
    <cellStyle name="40% - 강조색5 4 3 2 2 6" xfId="50846" xr:uid="{B457F716-B1A1-46BB-A107-779F0C1016ED}"/>
    <cellStyle name="40% - 강조색5 4 3 2 3" xfId="3993" xr:uid="{7A2C377D-CC52-4591-9828-772970CDBA07}"/>
    <cellStyle name="40% - 강조색5 4 3 2 3 2" xfId="9519" xr:uid="{D5418497-38D5-4B14-83EE-7B09A855E32C}"/>
    <cellStyle name="40% - 강조색5 4 3 2 3 2 2" xfId="20548" xr:uid="{76BD23BD-A80C-4803-93F9-BA7FCC5B9AE8}"/>
    <cellStyle name="40% - 강조색5 4 3 2 3 2 2 2" xfId="42597" xr:uid="{3BCDE148-2BBB-431B-A57A-04BDF4E7BD20}"/>
    <cellStyle name="40% - 강조색5 4 3 2 3 2 3" xfId="31577" xr:uid="{99F829AA-9CE1-425D-A11E-C84E441C0F76}"/>
    <cellStyle name="40% - 강조색5 4 3 2 3 3" xfId="15038" xr:uid="{78DFB358-D495-4115-96BB-86B2936C2766}"/>
    <cellStyle name="40% - 강조색5 4 3 2 3 3 2" xfId="37087" xr:uid="{C1EC48F9-B23C-46D4-B829-B0C4B967ADE6}"/>
    <cellStyle name="40% - 강조색5 4 3 2 3 4" xfId="26067" xr:uid="{9019D39D-2114-4F69-A63D-D148B8EA53D4}"/>
    <cellStyle name="40% - 강조색5 4 3 2 3 5" xfId="52225" xr:uid="{A1A1D2AE-BEE9-420E-AA89-788F51E34266}"/>
    <cellStyle name="40% - 강조색5 4 3 2 4" xfId="6764" xr:uid="{5C4C6146-EEC9-4FFF-BC16-4BB7C4DECD57}"/>
    <cellStyle name="40% - 강조색5 4 3 2 4 2" xfId="17793" xr:uid="{05174C42-DDE7-46A1-A048-81CAF4A02164}"/>
    <cellStyle name="40% - 강조색5 4 3 2 4 2 2" xfId="39842" xr:uid="{449255BE-2014-4B40-9881-9837F1693F57}"/>
    <cellStyle name="40% - 강조색5 4 3 2 4 3" xfId="28822" xr:uid="{898BB08E-F2A0-4F8C-9021-1AAF2AE4923E}"/>
    <cellStyle name="40% - 강조색5 4 3 2 4 4" xfId="54978" xr:uid="{00C18625-B686-45B6-A649-1580B40F97E1}"/>
    <cellStyle name="40% - 강조색5 4 3 2 5" xfId="12283" xr:uid="{5998A391-7779-46AF-8633-D0CBE47E3CF3}"/>
    <cellStyle name="40% - 강조색5 4 3 2 5 2" xfId="34332" xr:uid="{C057A4EB-3BCD-4E99-B475-E4854B22AB0F}"/>
    <cellStyle name="40% - 강조색5 4 3 2 6" xfId="23312" xr:uid="{8EE393FE-13D2-4B4A-81A7-0EFFA8ADC83F}"/>
    <cellStyle name="40% - 강조색5 4 3 2 7" xfId="49469" xr:uid="{D3925421-3002-4BEA-BDFE-71446C6D7AA2}"/>
    <cellStyle name="40% - 강조색5 4 3 3" xfId="1905" xr:uid="{62C3C5D7-799E-4CA2-A5E0-EB44108AF083}"/>
    <cellStyle name="40% - 강조색5 4 3 3 2" xfId="4681" xr:uid="{E9151160-4749-4492-9DFC-E705870AFC21}"/>
    <cellStyle name="40% - 강조색5 4 3 3 2 2" xfId="10207" xr:uid="{C6379AB3-295E-41CB-8A44-F10C58257A9F}"/>
    <cellStyle name="40% - 강조색5 4 3 3 2 2 2" xfId="21236" xr:uid="{8614D71E-0845-4EE9-A604-F76204CBF2DB}"/>
    <cellStyle name="40% - 강조색5 4 3 3 2 2 2 2" xfId="43285" xr:uid="{3C8EF181-A74E-498F-B32B-2F35F61DA6DF}"/>
    <cellStyle name="40% - 강조색5 4 3 3 2 2 3" xfId="32265" xr:uid="{F14383B4-B9B1-4E77-B9CF-68E7F342878D}"/>
    <cellStyle name="40% - 강조색5 4 3 3 2 3" xfId="15726" xr:uid="{A591B6CD-370D-4984-B28B-24DDE8C704AB}"/>
    <cellStyle name="40% - 강조색5 4 3 3 2 3 2" xfId="37775" xr:uid="{38F9CA00-AFD4-4779-8166-9CAD0D702DE6}"/>
    <cellStyle name="40% - 강조색5 4 3 3 2 4" xfId="26755" xr:uid="{9AEBE6B7-47E0-4AE4-89F4-F73C9DE511C3}"/>
    <cellStyle name="40% - 강조색5 4 3 3 2 5" xfId="52913" xr:uid="{F758399E-FA8E-4C53-A07F-4B37865422B4}"/>
    <cellStyle name="40% - 강조색5 4 3 3 3" xfId="7452" xr:uid="{C8BF36B4-9A0D-4B3D-BCA6-B35FED0EAF2B}"/>
    <cellStyle name="40% - 강조색5 4 3 3 3 2" xfId="18481" xr:uid="{A99FACE7-BA5D-4DC6-9233-A72E3239F4B2}"/>
    <cellStyle name="40% - 강조색5 4 3 3 3 2 2" xfId="40530" xr:uid="{C2B2EF00-CA50-4BFD-ADAD-0EA1BF61AB6B}"/>
    <cellStyle name="40% - 강조색5 4 3 3 3 3" xfId="29510" xr:uid="{3FF98090-8FEB-4F03-A825-D7F2468816C9}"/>
    <cellStyle name="40% - 강조색5 4 3 3 4" xfId="12971" xr:uid="{39BDD907-4617-4957-83EB-330FDF312A15}"/>
    <cellStyle name="40% - 강조색5 4 3 3 4 2" xfId="35020" xr:uid="{79CD23C0-D368-4202-9C90-C1C53DD08260}"/>
    <cellStyle name="40% - 강조색5 4 3 3 5" xfId="24000" xr:uid="{0F67E596-3BF3-4795-AE64-0F3382688DB6}"/>
    <cellStyle name="40% - 강조색5 4 3 3 6" xfId="50158" xr:uid="{57E3683D-83D4-41F3-A832-5B691CC13EE3}"/>
    <cellStyle name="40% - 강조색5 4 3 4" xfId="3305" xr:uid="{84F3F1B0-9640-4846-BD84-F8882AB07FB0}"/>
    <cellStyle name="40% - 강조색5 4 3 4 2" xfId="8831" xr:uid="{6F91BF8C-6A38-4E87-919E-8AB749F60E88}"/>
    <cellStyle name="40% - 강조색5 4 3 4 2 2" xfId="19860" xr:uid="{BDE2C177-DAFA-4D94-B0F4-B2F933BB90A1}"/>
    <cellStyle name="40% - 강조색5 4 3 4 2 2 2" xfId="41909" xr:uid="{8D5D4233-4D29-418E-B996-C6D87219D970}"/>
    <cellStyle name="40% - 강조색5 4 3 4 2 3" xfId="30889" xr:uid="{AB15A3E7-26DF-4310-A0A5-59244F190F5D}"/>
    <cellStyle name="40% - 강조색5 4 3 4 3" xfId="14350" xr:uid="{69F604A1-D579-4939-8AD0-3F6959C29AC3}"/>
    <cellStyle name="40% - 강조색5 4 3 4 3 2" xfId="36399" xr:uid="{65C9BEEA-66F2-4243-93B8-DC8463D28991}"/>
    <cellStyle name="40% - 강조색5 4 3 4 4" xfId="25379" xr:uid="{DCF40BD2-DFC9-4D39-B990-FF951624D2A1}"/>
    <cellStyle name="40% - 강조색5 4 3 4 5" xfId="51537" xr:uid="{54A6D78C-07ED-4C86-A325-8CF3AD3A5B37}"/>
    <cellStyle name="40% - 강조색5 4 3 5" xfId="6076" xr:uid="{DA8E37DF-1011-46E8-B672-D1D2684E801F}"/>
    <cellStyle name="40% - 강조색5 4 3 5 2" xfId="17105" xr:uid="{0815DEC2-8017-4D23-ADD9-8C08EF957FDA}"/>
    <cellStyle name="40% - 강조색5 4 3 5 2 2" xfId="39154" xr:uid="{42A22740-DCAD-415D-BCF7-C5763677978B}"/>
    <cellStyle name="40% - 강조색5 4 3 5 3" xfId="28134" xr:uid="{C64F26BA-07CD-4EE9-8F13-4BA80C969D07}"/>
    <cellStyle name="40% - 강조색5 4 3 5 4" xfId="54290" xr:uid="{BBAA16CC-4FF1-4215-BD2F-E9EB7B67FDF5}"/>
    <cellStyle name="40% - 강조색5 4 3 6" xfId="11595" xr:uid="{AAAE3A5D-90EC-4090-BA67-F320DB30E1BB}"/>
    <cellStyle name="40% - 강조색5 4 3 6 2" xfId="33644" xr:uid="{A924D136-3FDE-4828-8FA9-367D18FE6A55}"/>
    <cellStyle name="40% - 강조색5 4 3 7" xfId="22624" xr:uid="{AD4D7054-0883-47BA-AF1E-2D67FB183E3D}"/>
    <cellStyle name="40% - 강조색5 4 3 8" xfId="48781" xr:uid="{2C80E741-94CF-480E-BFBF-E9A5EC54DD92}"/>
    <cellStyle name="40% - 강조색5 4 4" xfId="857" xr:uid="{E80DABB1-735B-4054-BBD2-2013490E545C}"/>
    <cellStyle name="40% - 강조색5 4 4 2" xfId="2251" xr:uid="{1F3A3F2C-0550-4E4D-876E-197B1AE59D95}"/>
    <cellStyle name="40% - 강조색5 4 4 2 2" xfId="5027" xr:uid="{6020CA24-5CC4-4BE1-AA59-E8D37809BF6E}"/>
    <cellStyle name="40% - 강조색5 4 4 2 2 2" xfId="10553" xr:uid="{E539DA47-245B-465D-B95D-8856B5ACCA01}"/>
    <cellStyle name="40% - 강조색5 4 4 2 2 2 2" xfId="21582" xr:uid="{C45A93DF-46FF-409B-B7F2-DDDFCD464A01}"/>
    <cellStyle name="40% - 강조색5 4 4 2 2 2 2 2" xfId="43631" xr:uid="{D7E647DD-5218-4461-85BD-D2D970FE1B2F}"/>
    <cellStyle name="40% - 강조색5 4 4 2 2 2 3" xfId="32611" xr:uid="{709F9988-7765-4EC1-A343-311F93D3399A}"/>
    <cellStyle name="40% - 강조색5 4 4 2 2 3" xfId="16072" xr:uid="{73FC7DCB-7A2E-472F-9EB4-2B4F0BF80181}"/>
    <cellStyle name="40% - 강조색5 4 4 2 2 3 2" xfId="38121" xr:uid="{A03DD312-4B43-4493-A1E6-51AC9FF4BB69}"/>
    <cellStyle name="40% - 강조색5 4 4 2 2 4" xfId="27101" xr:uid="{A86AF188-4778-4D6D-B23D-C0654E8652D3}"/>
    <cellStyle name="40% - 강조색5 4 4 2 2 5" xfId="53259" xr:uid="{90E88AE0-12BD-4710-B803-4BE366398793}"/>
    <cellStyle name="40% - 강조색5 4 4 2 3" xfId="7798" xr:uid="{CFB0B04D-04C6-4D41-95D9-C70887D943E0}"/>
    <cellStyle name="40% - 강조색5 4 4 2 3 2" xfId="18827" xr:uid="{E7953A12-4A56-41E4-975C-7057DBDE73C4}"/>
    <cellStyle name="40% - 강조색5 4 4 2 3 2 2" xfId="40876" xr:uid="{CFB3B3EE-568F-4325-99B4-F1D640909EBA}"/>
    <cellStyle name="40% - 강조색5 4 4 2 3 3" xfId="29856" xr:uid="{F10C4F55-5479-471A-A59D-1B7DA77814B6}"/>
    <cellStyle name="40% - 강조색5 4 4 2 4" xfId="13317" xr:uid="{A4B73BF5-B5CC-434D-9015-828449B1B23E}"/>
    <cellStyle name="40% - 강조색5 4 4 2 4 2" xfId="35366" xr:uid="{DD42B002-8B57-42DD-A704-3DE8DCFF61BB}"/>
    <cellStyle name="40% - 강조색5 4 4 2 5" xfId="24346" xr:uid="{F9369F4E-DA35-4D0B-9FA8-F0EE755A7EA1}"/>
    <cellStyle name="40% - 강조색5 4 4 2 6" xfId="50504" xr:uid="{48BA8E20-E781-4422-9D09-0DE243A3F183}"/>
    <cellStyle name="40% - 강조색5 4 4 3" xfId="3651" xr:uid="{84EDCFBB-702A-40DF-88D6-F6A65FDE7A86}"/>
    <cellStyle name="40% - 강조색5 4 4 3 2" xfId="9177" xr:uid="{C8B54AD9-5864-4C1B-A5DF-6F94D3FAE234}"/>
    <cellStyle name="40% - 강조색5 4 4 3 2 2" xfId="20206" xr:uid="{719D1726-5E9D-48F8-9570-0DD5AB9BD59C}"/>
    <cellStyle name="40% - 강조색5 4 4 3 2 2 2" xfId="42255" xr:uid="{75D60CC6-EE7C-4287-B788-49AC44E6C75A}"/>
    <cellStyle name="40% - 강조색5 4 4 3 2 3" xfId="31235" xr:uid="{2299094F-891B-43D8-9095-B5F430D5FAE3}"/>
    <cellStyle name="40% - 강조색5 4 4 3 3" xfId="14696" xr:uid="{8DDFF4D2-1403-4963-9969-730DA34CFA8C}"/>
    <cellStyle name="40% - 강조색5 4 4 3 3 2" xfId="36745" xr:uid="{7D5A2528-9218-4AE3-98FB-660A3232D715}"/>
    <cellStyle name="40% - 강조색5 4 4 3 4" xfId="25725" xr:uid="{AF0D7422-D53A-4C98-8A5C-940AA782DC19}"/>
    <cellStyle name="40% - 강조색5 4 4 3 5" xfId="51883" xr:uid="{7F078366-24A1-42E8-BE9C-B8F328195E36}"/>
    <cellStyle name="40% - 강조색5 4 4 4" xfId="6422" xr:uid="{F4141185-E7C1-4FEE-A777-D69C757FBC0B}"/>
    <cellStyle name="40% - 강조색5 4 4 4 2" xfId="17451" xr:uid="{838D46E6-B22C-4559-96E8-C45822410751}"/>
    <cellStyle name="40% - 강조색5 4 4 4 2 2" xfId="39500" xr:uid="{43CB1DF6-A3C4-4232-9EC5-330A71E05550}"/>
    <cellStyle name="40% - 강조색5 4 4 4 3" xfId="28480" xr:uid="{9DA13E5D-44C9-4E9B-A62A-3DC8F153AA68}"/>
    <cellStyle name="40% - 강조색5 4 4 4 4" xfId="54636" xr:uid="{B4697540-9958-4C09-ACAE-A12A203C68EE}"/>
    <cellStyle name="40% - 강조색5 4 4 5" xfId="11941" xr:uid="{D3CD887F-39F5-4E32-B70D-AC3DD9577F1F}"/>
    <cellStyle name="40% - 강조색5 4 4 5 2" xfId="33990" xr:uid="{1133F81E-7675-4FB6-88BD-166310AA1C87}"/>
    <cellStyle name="40% - 강조색5 4 4 6" xfId="22970" xr:uid="{E633857C-81B0-49F3-B093-C53ABFBCF000}"/>
    <cellStyle name="40% - 강조색5 4 4 7" xfId="49127" xr:uid="{FC1FC921-6764-4261-9B22-9A001D3CD699}"/>
    <cellStyle name="40% - 강조색5 4 5" xfId="1563" xr:uid="{C268304E-F422-49AF-8C98-246D57F25F49}"/>
    <cellStyle name="40% - 강조색5 4 5 2" xfId="4339" xr:uid="{50638BF0-D167-44CA-BF43-E128EBECDD30}"/>
    <cellStyle name="40% - 강조색5 4 5 2 2" xfId="9865" xr:uid="{95858CF5-55F8-48C3-BAE0-959ED5CD407E}"/>
    <cellStyle name="40% - 강조색5 4 5 2 2 2" xfId="20894" xr:uid="{91633FD5-6A65-4832-8EA4-34FFC1338AF6}"/>
    <cellStyle name="40% - 강조색5 4 5 2 2 2 2" xfId="42943" xr:uid="{294F4BE5-2122-4051-B864-D70FF49BD46B}"/>
    <cellStyle name="40% - 강조색5 4 5 2 2 3" xfId="31923" xr:uid="{EB2AF8D9-9269-42D6-82D7-FBFF53668B8A}"/>
    <cellStyle name="40% - 강조색5 4 5 2 3" xfId="15384" xr:uid="{CC4CCD66-57D4-4D4B-8B54-A2143256409B}"/>
    <cellStyle name="40% - 강조색5 4 5 2 3 2" xfId="37433" xr:uid="{35525177-BAD9-4232-B51C-E4FF946C3155}"/>
    <cellStyle name="40% - 강조색5 4 5 2 4" xfId="26413" xr:uid="{73DAB2BD-3911-4ECD-BCC0-5604866C72A7}"/>
    <cellStyle name="40% - 강조색5 4 5 2 5" xfId="52571" xr:uid="{4EECF6AE-4AE1-46C2-8BF2-1BCC2A14EF11}"/>
    <cellStyle name="40% - 강조색5 4 5 3" xfId="7110" xr:uid="{39E70217-4E55-4E16-9AD3-C255E4F2A735}"/>
    <cellStyle name="40% - 강조색5 4 5 3 2" xfId="18139" xr:uid="{D9A838B6-4BD3-4558-8F2E-C91169930059}"/>
    <cellStyle name="40% - 강조색5 4 5 3 2 2" xfId="40188" xr:uid="{5DB7F81A-8660-49DD-8D23-1B561DFD518F}"/>
    <cellStyle name="40% - 강조색5 4 5 3 3" xfId="29168" xr:uid="{F98E7A07-286D-45EC-8932-8D82CB5B4E5D}"/>
    <cellStyle name="40% - 강조색5 4 5 4" xfId="12629" xr:uid="{61F5CAEB-C954-4BD5-9A09-98B00CFC0E9D}"/>
    <cellStyle name="40% - 강조색5 4 5 4 2" xfId="34678" xr:uid="{24A40A47-883C-45F5-B126-9D17D706E139}"/>
    <cellStyle name="40% - 강조색5 4 5 5" xfId="23658" xr:uid="{6743DF65-282A-4505-B555-F7AE53F052B5}"/>
    <cellStyle name="40% - 강조색5 4 5 6" xfId="49816" xr:uid="{CB1F14A5-90CF-4D3E-AAE0-F830C9CD8252}"/>
    <cellStyle name="40% - 강조색5 4 6" xfId="2963" xr:uid="{9C602159-9EF1-46EA-92DF-9E594B132BD6}"/>
    <cellStyle name="40% - 강조색5 4 6 2" xfId="8489" xr:uid="{793A6D6C-B410-4494-B17F-1DD76C7A8332}"/>
    <cellStyle name="40% - 강조색5 4 6 2 2" xfId="19518" xr:uid="{F1E11230-E537-422D-BF40-F4A58C61B278}"/>
    <cellStyle name="40% - 강조색5 4 6 2 2 2" xfId="41567" xr:uid="{FBA2C6D1-C3EB-40AA-8338-26CB8FC7B52D}"/>
    <cellStyle name="40% - 강조색5 4 6 2 3" xfId="30547" xr:uid="{34E2AF7F-4EE8-4412-B2A1-B9D4C1024E1F}"/>
    <cellStyle name="40% - 강조색5 4 6 3" xfId="14008" xr:uid="{337EF942-8FE3-4AC5-8800-F2D61E80850A}"/>
    <cellStyle name="40% - 강조색5 4 6 3 2" xfId="36057" xr:uid="{832D6349-90F1-4961-ADBE-113E1CBFF5BD}"/>
    <cellStyle name="40% - 강조색5 4 6 4" xfId="25037" xr:uid="{B43FCEF2-BB2A-4C27-8AC1-86C9022FD2F9}"/>
    <cellStyle name="40% - 강조색5 4 6 5" xfId="51195" xr:uid="{6C3E2AF1-9A7A-4D41-828D-CBA35A5D335F}"/>
    <cellStyle name="40% - 강조색5 4 7" xfId="5734" xr:uid="{0D38726F-632F-453E-A774-1A2F7CE25808}"/>
    <cellStyle name="40% - 강조색5 4 7 2" xfId="16763" xr:uid="{B063387B-5D06-4C73-8A92-A3652E7AE8E5}"/>
    <cellStyle name="40% - 강조색5 4 7 2 2" xfId="38812" xr:uid="{EEC8B892-3A95-4277-8FE9-C847B1CDD493}"/>
    <cellStyle name="40% - 강조색5 4 7 3" xfId="27792" xr:uid="{28C9CADA-8597-4D93-8E7B-8CF2B697205E}"/>
    <cellStyle name="40% - 강조색5 4 7 4" xfId="53949" xr:uid="{7DB92FB1-CA85-499B-B39A-DAD685544DC6}"/>
    <cellStyle name="40% - 강조색5 4 8" xfId="11253" xr:uid="{2BCFD96A-FCC5-43DA-A832-D92DA1CD8398}"/>
    <cellStyle name="40% - 강조색5 4 8 2" xfId="33302" xr:uid="{5E7EF2F3-948E-421A-8062-1CBF8409CB19}"/>
    <cellStyle name="40% - 강조색5 4 9" xfId="22282" xr:uid="{E8399763-5D4C-41A7-8803-E1A8194D4117}"/>
    <cellStyle name="40% - 강조색5 5" xfId="115" xr:uid="{00000000-0005-0000-0000-0000F1010000}"/>
    <cellStyle name="40% - 강조색5 5 10" xfId="48453" xr:uid="{684D9D25-2F9E-4F0C-A882-0FF42B59048A}"/>
    <cellStyle name="40% - 강조색5 5 2" xfId="244" xr:uid="{00000000-0005-0000-0000-0000F2010000}"/>
    <cellStyle name="40% - 강조색5 5 2 2" xfId="604" xr:uid="{00000000-0005-0000-0000-0000F3010000}"/>
    <cellStyle name="40% - 강조색5 5 2 2 2" xfId="1341" xr:uid="{2EB6F70B-656B-4A80-AF74-5C742047F369}"/>
    <cellStyle name="40% - 강조색5 5 2 2 2 2" xfId="2735" xr:uid="{61502DBF-E9BC-4B0B-B700-2E7FE13F8E30}"/>
    <cellStyle name="40% - 강조색5 5 2 2 2 2 2" xfId="5511" xr:uid="{09F67108-6232-4863-ACBB-E8002D42CA19}"/>
    <cellStyle name="40% - 강조색5 5 2 2 2 2 2 2" xfId="11037" xr:uid="{DB8F5224-E433-499B-915D-C591DA6D1ED5}"/>
    <cellStyle name="40% - 강조색5 5 2 2 2 2 2 2 2" xfId="22066" xr:uid="{CA9ECAEB-175F-4A9D-AFB1-B2EBAF0467FA}"/>
    <cellStyle name="40% - 강조색5 5 2 2 2 2 2 2 2 2" xfId="44115" xr:uid="{6E8D2B2B-71BB-4A31-B71E-957686071405}"/>
    <cellStyle name="40% - 강조색5 5 2 2 2 2 2 2 3" xfId="33095" xr:uid="{C248B07C-B71B-4DF0-92C3-C5B389EC3E56}"/>
    <cellStyle name="40% - 강조색5 5 2 2 2 2 2 3" xfId="16556" xr:uid="{FBECF688-928F-4920-9C2B-470F3CBCDC6A}"/>
    <cellStyle name="40% - 강조색5 5 2 2 2 2 2 3 2" xfId="38605" xr:uid="{B3ED528B-1BE9-4DF5-84F6-67B889757BE5}"/>
    <cellStyle name="40% - 강조색5 5 2 2 2 2 2 4" xfId="27585" xr:uid="{28448305-5AC6-4A38-BB43-991349311EAB}"/>
    <cellStyle name="40% - 강조색5 5 2 2 2 2 2 5" xfId="53743" xr:uid="{1AD1F924-77AE-4752-AB09-C8F8D329386D}"/>
    <cellStyle name="40% - 강조색5 5 2 2 2 2 3" xfId="8282" xr:uid="{DE7042DC-07AA-4227-A474-A2D55097CBDA}"/>
    <cellStyle name="40% - 강조색5 5 2 2 2 2 3 2" xfId="19311" xr:uid="{4A3B136C-2865-4C93-9218-7761F8F9DF86}"/>
    <cellStyle name="40% - 강조색5 5 2 2 2 2 3 2 2" xfId="41360" xr:uid="{863D39F8-F3CE-4C2C-B61D-065D002D08E4}"/>
    <cellStyle name="40% - 강조색5 5 2 2 2 2 3 3" xfId="30340" xr:uid="{C7EC3CBF-5AC2-4AB5-BCE4-86211FD03F78}"/>
    <cellStyle name="40% - 강조색5 5 2 2 2 2 4" xfId="13801" xr:uid="{4FBE4665-F11E-4B1C-B4AE-9C2C74D9246C}"/>
    <cellStyle name="40% - 강조색5 5 2 2 2 2 4 2" xfId="35850" xr:uid="{7D56E71A-EB6F-4FAE-AE42-F620F3CB708D}"/>
    <cellStyle name="40% - 강조색5 5 2 2 2 2 5" xfId="24830" xr:uid="{27593C15-88E1-41C2-8B6F-760E5CA539AD}"/>
    <cellStyle name="40% - 강조색5 5 2 2 2 2 6" xfId="50988" xr:uid="{E02EC59A-A021-47E8-AFC4-3041382F837A}"/>
    <cellStyle name="40% - 강조색5 5 2 2 2 3" xfId="4135" xr:uid="{651E6308-58D2-48AE-B4C8-CBC261DC624D}"/>
    <cellStyle name="40% - 강조색5 5 2 2 2 3 2" xfId="9661" xr:uid="{736BCDCA-0E2A-4CF5-8A0B-57756248342F}"/>
    <cellStyle name="40% - 강조색5 5 2 2 2 3 2 2" xfId="20690" xr:uid="{BC6D17D4-EF37-4B45-A5CA-E10D3D9D126A}"/>
    <cellStyle name="40% - 강조색5 5 2 2 2 3 2 2 2" xfId="42739" xr:uid="{49443A55-62B2-42D7-9CEC-4A5C44351DAF}"/>
    <cellStyle name="40% - 강조색5 5 2 2 2 3 2 3" xfId="31719" xr:uid="{FB219444-33AF-40B2-BE5F-CFE5213FB9D6}"/>
    <cellStyle name="40% - 강조색5 5 2 2 2 3 3" xfId="15180" xr:uid="{174EE7B2-F86C-4B7E-8D2C-7021DC182740}"/>
    <cellStyle name="40% - 강조색5 5 2 2 2 3 3 2" xfId="37229" xr:uid="{E65CF77E-2B20-405F-A324-189006B1CF16}"/>
    <cellStyle name="40% - 강조색5 5 2 2 2 3 4" xfId="26209" xr:uid="{150FC13D-34A8-4B70-908F-4B41F99B18BC}"/>
    <cellStyle name="40% - 강조색5 5 2 2 2 3 5" xfId="52367" xr:uid="{D51B6A52-E708-446C-88C6-994E1B06C1FA}"/>
    <cellStyle name="40% - 강조색5 5 2 2 2 4" xfId="6906" xr:uid="{5C8F1784-6BAC-4188-89E1-3AEC843FA74A}"/>
    <cellStyle name="40% - 강조색5 5 2 2 2 4 2" xfId="17935" xr:uid="{6C8954DF-674C-45B5-8A00-56D8BDD07099}"/>
    <cellStyle name="40% - 강조색5 5 2 2 2 4 2 2" xfId="39984" xr:uid="{77970808-F805-488C-BA45-0DF4D61CBDB5}"/>
    <cellStyle name="40% - 강조색5 5 2 2 2 4 3" xfId="28964" xr:uid="{1D38DC21-AAEB-4B71-A6DE-59F8DB20BE78}"/>
    <cellStyle name="40% - 강조색5 5 2 2 2 4 4" xfId="55120" xr:uid="{4C0F2FAE-DCC3-4808-A15F-CEB4EE327E3D}"/>
    <cellStyle name="40% - 강조색5 5 2 2 2 5" xfId="12425" xr:uid="{1949588C-C963-4AC1-A037-A160546EB821}"/>
    <cellStyle name="40% - 강조색5 5 2 2 2 5 2" xfId="34474" xr:uid="{0E0642ED-F67B-4ED3-AE55-4C34B3F9E8F7}"/>
    <cellStyle name="40% - 강조색5 5 2 2 2 6" xfId="23454" xr:uid="{C1303BE0-FE4E-4C65-AC48-27F6CEA9976E}"/>
    <cellStyle name="40% - 강조색5 5 2 2 2 7" xfId="49611" xr:uid="{07ACAD21-D695-462E-B3D9-5AECFE304485}"/>
    <cellStyle name="40% - 강조색5 5 2 2 3" xfId="2047" xr:uid="{1C4E616E-951A-42BA-88BA-B0453464C8A4}"/>
    <cellStyle name="40% - 강조색5 5 2 2 3 2" xfId="4823" xr:uid="{2ABFA20C-4F63-4F6E-A86D-A291179DB0A6}"/>
    <cellStyle name="40% - 강조색5 5 2 2 3 2 2" xfId="10349" xr:uid="{97DEAF01-4303-4727-A509-119B2B760743}"/>
    <cellStyle name="40% - 강조색5 5 2 2 3 2 2 2" xfId="21378" xr:uid="{30556811-E0E3-4BC6-B2D7-790AA745A5F5}"/>
    <cellStyle name="40% - 강조색5 5 2 2 3 2 2 2 2" xfId="43427" xr:uid="{71F891B2-8933-410C-B1E1-1C589D41943D}"/>
    <cellStyle name="40% - 강조색5 5 2 2 3 2 2 3" xfId="32407" xr:uid="{71954C7D-FFE4-48B6-B4EB-62319AB1666E}"/>
    <cellStyle name="40% - 강조색5 5 2 2 3 2 3" xfId="15868" xr:uid="{3DC19241-6594-42F1-92C3-7B5F72495E4A}"/>
    <cellStyle name="40% - 강조색5 5 2 2 3 2 3 2" xfId="37917" xr:uid="{B1417F28-648B-4BC2-90CF-6E18B58CCDB6}"/>
    <cellStyle name="40% - 강조색5 5 2 2 3 2 4" xfId="26897" xr:uid="{3ECE7B64-9BBF-4953-B0A5-803930FF9343}"/>
    <cellStyle name="40% - 강조색5 5 2 2 3 2 5" xfId="53055" xr:uid="{C0FECDBC-22B1-4289-8A94-9E23C4BC036A}"/>
    <cellStyle name="40% - 강조색5 5 2 2 3 3" xfId="7594" xr:uid="{B2C952C0-40AF-417C-9514-C98F069F72F8}"/>
    <cellStyle name="40% - 강조색5 5 2 2 3 3 2" xfId="18623" xr:uid="{762D4207-A3C7-450D-99CF-3C16E2A720D3}"/>
    <cellStyle name="40% - 강조색5 5 2 2 3 3 2 2" xfId="40672" xr:uid="{BD58B98E-C156-4838-BA14-4052C17B86A1}"/>
    <cellStyle name="40% - 강조색5 5 2 2 3 3 3" xfId="29652" xr:uid="{37164813-2A8E-4063-8DB8-5368B91257E0}"/>
    <cellStyle name="40% - 강조색5 5 2 2 3 4" xfId="13113" xr:uid="{BC608AFF-169F-4C02-96A4-C2FC4941E74A}"/>
    <cellStyle name="40% - 강조색5 5 2 2 3 4 2" xfId="35162" xr:uid="{15123F52-89A4-4972-A8B0-7A98D2694E1A}"/>
    <cellStyle name="40% - 강조색5 5 2 2 3 5" xfId="24142" xr:uid="{D46AD345-E4EB-43C6-BD8F-F3B5257C13EF}"/>
    <cellStyle name="40% - 강조색5 5 2 2 3 6" xfId="50300" xr:uid="{5981DD63-F099-4DB1-B7E2-DC8E19BE00D8}"/>
    <cellStyle name="40% - 강조색5 5 2 2 4" xfId="3447" xr:uid="{31AF36E2-704C-4ED5-919C-03319620FCC3}"/>
    <cellStyle name="40% - 강조색5 5 2 2 4 2" xfId="8973" xr:uid="{F8CD5168-0C79-4661-B5D6-1797806339CB}"/>
    <cellStyle name="40% - 강조색5 5 2 2 4 2 2" xfId="20002" xr:uid="{9EBF314A-8DDC-43D7-8E29-244FCE54C94B}"/>
    <cellStyle name="40% - 강조색5 5 2 2 4 2 2 2" xfId="42051" xr:uid="{9B0A9634-5B80-4F59-B67E-1AB11F788924}"/>
    <cellStyle name="40% - 강조색5 5 2 2 4 2 3" xfId="31031" xr:uid="{29A67923-2470-40F9-A36B-0D97A2AABF54}"/>
    <cellStyle name="40% - 강조색5 5 2 2 4 3" xfId="14492" xr:uid="{3483BB48-515A-4CC1-A284-3706DDC85DA7}"/>
    <cellStyle name="40% - 강조색5 5 2 2 4 3 2" xfId="36541" xr:uid="{40715126-0E47-4FF7-80D8-AF002B56D2CB}"/>
    <cellStyle name="40% - 강조색5 5 2 2 4 4" xfId="25521" xr:uid="{74AFA6D7-4D5D-4DB8-9416-0DA4C0F87F75}"/>
    <cellStyle name="40% - 강조색5 5 2 2 4 5" xfId="51679" xr:uid="{D3A6A981-FA4C-4547-8B30-7DB178A6DAEC}"/>
    <cellStyle name="40% - 강조색5 5 2 2 5" xfId="6218" xr:uid="{0AD53426-4511-47E1-B6C4-2C9F63FEDC1B}"/>
    <cellStyle name="40% - 강조색5 5 2 2 5 2" xfId="17247" xr:uid="{0B4B8A05-6162-4457-ADFF-33365861764C}"/>
    <cellStyle name="40% - 강조색5 5 2 2 5 2 2" xfId="39296" xr:uid="{25B22C87-8130-459A-979B-59E450A89972}"/>
    <cellStyle name="40% - 강조색5 5 2 2 5 3" xfId="28276" xr:uid="{67EDD767-4921-4BC0-A75F-D51A4AB0807F}"/>
    <cellStyle name="40% - 강조색5 5 2 2 5 4" xfId="54432" xr:uid="{56437574-3D13-4E3A-8FB8-896AA6F72FE0}"/>
    <cellStyle name="40% - 강조색5 5 2 2 6" xfId="11737" xr:uid="{3325B6FB-DE99-48EA-8DB4-0749E1248762}"/>
    <cellStyle name="40% - 강조색5 5 2 2 6 2" xfId="33786" xr:uid="{88CB5E9C-EDA0-4E81-A9D6-00A19470585B}"/>
    <cellStyle name="40% - 강조색5 5 2 2 7" xfId="22766" xr:uid="{F53E3C12-85BD-4A3B-B1A9-196639DB519F}"/>
    <cellStyle name="40% - 강조색5 5 2 2 8" xfId="48923" xr:uid="{70C8899B-85BF-4203-9A8D-8F8A84A17D71}"/>
    <cellStyle name="40% - 강조색5 5 2 3" xfId="999" xr:uid="{5E66866B-FCB5-4899-8B97-0C37D1AA8302}"/>
    <cellStyle name="40% - 강조색5 5 2 3 2" xfId="2393" xr:uid="{9EF5EE66-C66C-425E-985B-31167B5EC020}"/>
    <cellStyle name="40% - 강조색5 5 2 3 2 2" xfId="5169" xr:uid="{9FF845B4-F599-4FC2-A21D-2FB6F1AF318C}"/>
    <cellStyle name="40% - 강조색5 5 2 3 2 2 2" xfId="10695" xr:uid="{ECF78FA9-D450-4606-96DC-509AFD999175}"/>
    <cellStyle name="40% - 강조색5 5 2 3 2 2 2 2" xfId="21724" xr:uid="{8F33AB73-2A5B-42D7-A938-366D74EFD7C3}"/>
    <cellStyle name="40% - 강조색5 5 2 3 2 2 2 2 2" xfId="43773" xr:uid="{315642BB-D4DC-45DF-947E-0B0D2161568F}"/>
    <cellStyle name="40% - 강조색5 5 2 3 2 2 2 3" xfId="32753" xr:uid="{C60B085E-8058-40C0-B2EF-EBDE6A6232D3}"/>
    <cellStyle name="40% - 강조색5 5 2 3 2 2 3" xfId="16214" xr:uid="{CA229742-B8A1-42F2-A4FA-950163C24DE3}"/>
    <cellStyle name="40% - 강조색5 5 2 3 2 2 3 2" xfId="38263" xr:uid="{F12ECB1D-CBE2-4C71-8F39-0A4D0178EF44}"/>
    <cellStyle name="40% - 강조색5 5 2 3 2 2 4" xfId="27243" xr:uid="{33F9A925-A15F-48F3-9935-06917D2D1214}"/>
    <cellStyle name="40% - 강조색5 5 2 3 2 2 5" xfId="53401" xr:uid="{03E642C0-90CD-4C83-B12D-B87CC56BF5A4}"/>
    <cellStyle name="40% - 강조색5 5 2 3 2 3" xfId="7940" xr:uid="{F0C86CE4-669F-4B16-A7AB-26F91E25E038}"/>
    <cellStyle name="40% - 강조색5 5 2 3 2 3 2" xfId="18969" xr:uid="{8E401BF6-95CA-4E69-9592-F5578FCCB14A}"/>
    <cellStyle name="40% - 강조색5 5 2 3 2 3 2 2" xfId="41018" xr:uid="{8581F312-89A8-4743-BA49-390DF9F25E5E}"/>
    <cellStyle name="40% - 강조색5 5 2 3 2 3 3" xfId="29998" xr:uid="{8736044B-19E6-418F-9E4E-4333ED6F40B0}"/>
    <cellStyle name="40% - 강조색5 5 2 3 2 4" xfId="13459" xr:uid="{10AD8445-8B08-491A-9459-6FCB235AB2C7}"/>
    <cellStyle name="40% - 강조색5 5 2 3 2 4 2" xfId="35508" xr:uid="{0249FE7C-E3EF-4B08-9BC2-593C0EA57073}"/>
    <cellStyle name="40% - 강조색5 5 2 3 2 5" xfId="24488" xr:uid="{045766E7-2C32-4E32-9E7A-A70164DE938B}"/>
    <cellStyle name="40% - 강조색5 5 2 3 2 6" xfId="50646" xr:uid="{2AAD8B8A-0AA3-4FD1-BC40-E4D3B8C7248E}"/>
    <cellStyle name="40% - 강조색5 5 2 3 3" xfId="3793" xr:uid="{C67ADCDB-43A2-4B5F-9395-21073167D470}"/>
    <cellStyle name="40% - 강조색5 5 2 3 3 2" xfId="9319" xr:uid="{8621F557-7569-4F84-B236-9273CEFB0611}"/>
    <cellStyle name="40% - 강조색5 5 2 3 3 2 2" xfId="20348" xr:uid="{24270CC0-9397-46A9-9C14-0D8000F86300}"/>
    <cellStyle name="40% - 강조색5 5 2 3 3 2 2 2" xfId="42397" xr:uid="{06A1D844-9A83-4E1C-9DB9-F46F449A6555}"/>
    <cellStyle name="40% - 강조색5 5 2 3 3 2 3" xfId="31377" xr:uid="{9A74519C-01EA-4557-BF42-7418884A1C11}"/>
    <cellStyle name="40% - 강조색5 5 2 3 3 3" xfId="14838" xr:uid="{7ABF6DC6-E31A-47D0-9A3E-81BBA8AE2308}"/>
    <cellStyle name="40% - 강조색5 5 2 3 3 3 2" xfId="36887" xr:uid="{3B46B2D6-4264-4DF5-8B62-4A06E0FE8F8A}"/>
    <cellStyle name="40% - 강조색5 5 2 3 3 4" xfId="25867" xr:uid="{A2013586-74B0-4C2E-8C04-A25301041A74}"/>
    <cellStyle name="40% - 강조색5 5 2 3 3 5" xfId="52025" xr:uid="{A1E5096A-C699-44CC-ACF8-006DAD9E82EE}"/>
    <cellStyle name="40% - 강조색5 5 2 3 4" xfId="6564" xr:uid="{B61EA669-E74C-49D7-BEF2-770D21E7F545}"/>
    <cellStyle name="40% - 강조색5 5 2 3 4 2" xfId="17593" xr:uid="{2725AFC4-6A81-455C-840E-5848E407E665}"/>
    <cellStyle name="40% - 강조색5 5 2 3 4 2 2" xfId="39642" xr:uid="{2CF86D00-2142-4E6C-82BF-E40CBB3DC184}"/>
    <cellStyle name="40% - 강조색5 5 2 3 4 3" xfId="28622" xr:uid="{9C28E77A-C55C-46B1-BC61-03C7DF7E0816}"/>
    <cellStyle name="40% - 강조색5 5 2 3 4 4" xfId="54778" xr:uid="{B5DEA864-B717-47FD-B4A9-CD7A38DCC93A}"/>
    <cellStyle name="40% - 강조색5 5 2 3 5" xfId="12083" xr:uid="{575F7BE4-0BB4-4134-8630-469CC178112E}"/>
    <cellStyle name="40% - 강조색5 5 2 3 5 2" xfId="34132" xr:uid="{6AC125A1-609E-4DEA-981A-5D47BDC17644}"/>
    <cellStyle name="40% - 강조색5 5 2 3 6" xfId="23112" xr:uid="{13C23D96-8386-4B8D-9E9C-E94A9ADF5179}"/>
    <cellStyle name="40% - 강조색5 5 2 3 7" xfId="49269" xr:uid="{07DFD396-35AC-45E7-A7FD-2A536EC0C0A6}"/>
    <cellStyle name="40% - 강조색5 5 2 4" xfId="1705" xr:uid="{64402FFB-5598-45C7-9C4F-6AF715A4305A}"/>
    <cellStyle name="40% - 강조색5 5 2 4 2" xfId="4481" xr:uid="{7B76DA5E-CD11-41BC-883A-AED1551D8A72}"/>
    <cellStyle name="40% - 강조색5 5 2 4 2 2" xfId="10007" xr:uid="{F7BC035A-5A91-42DB-880B-496ADF93EE13}"/>
    <cellStyle name="40% - 강조색5 5 2 4 2 2 2" xfId="21036" xr:uid="{F1DB039A-FB1D-4084-8060-8FDA693DF997}"/>
    <cellStyle name="40% - 강조색5 5 2 4 2 2 2 2" xfId="43085" xr:uid="{93A91069-9668-44ED-9648-D7FEFD181E7C}"/>
    <cellStyle name="40% - 강조색5 5 2 4 2 2 3" xfId="32065" xr:uid="{A41FB91D-6F20-42A6-A519-BE79BB2F24FE}"/>
    <cellStyle name="40% - 강조색5 5 2 4 2 3" xfId="15526" xr:uid="{9D3C3AB8-58EC-4722-9808-DCD6F01F04A9}"/>
    <cellStyle name="40% - 강조색5 5 2 4 2 3 2" xfId="37575" xr:uid="{263853DD-865A-47A1-AA5F-64AE5FBC24B4}"/>
    <cellStyle name="40% - 강조색5 5 2 4 2 4" xfId="26555" xr:uid="{C1251B31-D0BB-4FA9-ACF0-44EDBDF293B3}"/>
    <cellStyle name="40% - 강조색5 5 2 4 2 5" xfId="52713" xr:uid="{E4EF8869-36A7-47FD-8B6C-EBBA35CBA94E}"/>
    <cellStyle name="40% - 강조색5 5 2 4 3" xfId="7252" xr:uid="{1C0CEAF6-5DE2-4530-B7F4-70CD8749A83E}"/>
    <cellStyle name="40% - 강조색5 5 2 4 3 2" xfId="18281" xr:uid="{CDF3897E-BF8E-4EDB-BADF-BEDC79494A6F}"/>
    <cellStyle name="40% - 강조색5 5 2 4 3 2 2" xfId="40330" xr:uid="{9D2ABF1F-B13B-462B-9749-11C5421E1EB6}"/>
    <cellStyle name="40% - 강조색5 5 2 4 3 3" xfId="29310" xr:uid="{D260BB1E-8232-456E-A762-B3D209B210DD}"/>
    <cellStyle name="40% - 강조색5 5 2 4 4" xfId="12771" xr:uid="{FD55FEE7-3208-4222-A972-B8DCD2746A65}"/>
    <cellStyle name="40% - 강조색5 5 2 4 4 2" xfId="34820" xr:uid="{4DDA5CB0-DF96-4537-B368-A30F233C1025}"/>
    <cellStyle name="40% - 강조색5 5 2 4 5" xfId="23800" xr:uid="{EA32AA6F-C2C1-45AF-8C47-016A52B47141}"/>
    <cellStyle name="40% - 강조색5 5 2 4 6" xfId="49958" xr:uid="{88F59ECC-9519-4163-A413-4F6516049484}"/>
    <cellStyle name="40% - 강조색5 5 2 5" xfId="3105" xr:uid="{9AFB1087-6B70-42CD-9DAF-EB3AFB9AA133}"/>
    <cellStyle name="40% - 강조색5 5 2 5 2" xfId="8631" xr:uid="{9040BB83-C753-4C17-AFCE-396D1723D433}"/>
    <cellStyle name="40% - 강조색5 5 2 5 2 2" xfId="19660" xr:uid="{03FE48F8-36FE-4299-B171-382DBD74F8F0}"/>
    <cellStyle name="40% - 강조색5 5 2 5 2 2 2" xfId="41709" xr:uid="{E2521210-D4AB-4513-BD26-5183D269C53B}"/>
    <cellStyle name="40% - 강조색5 5 2 5 2 3" xfId="30689" xr:uid="{E5095BDC-B2BF-4F76-9138-8F651CC3A42C}"/>
    <cellStyle name="40% - 강조색5 5 2 5 3" xfId="14150" xr:uid="{7A0C8510-B7E9-494E-88F8-872E7686E410}"/>
    <cellStyle name="40% - 강조색5 5 2 5 3 2" xfId="36199" xr:uid="{AC968000-2212-4A2E-9060-FDD4FDD3D31E}"/>
    <cellStyle name="40% - 강조색5 5 2 5 4" xfId="25179" xr:uid="{F231BDFE-D1D8-4FA5-84B7-022CDD3D1B89}"/>
    <cellStyle name="40% - 강조색5 5 2 5 5" xfId="51337" xr:uid="{4D3C1042-4FD1-4F74-9BE0-13B851722E20}"/>
    <cellStyle name="40% - 강조색5 5 2 6" xfId="5876" xr:uid="{2DA76F76-D70D-416D-8F7F-AC9A0EA0EF01}"/>
    <cellStyle name="40% - 강조색5 5 2 6 2" xfId="16905" xr:uid="{A606C59F-3AEE-431F-BB0B-1C12B6E05132}"/>
    <cellStyle name="40% - 강조색5 5 2 6 2 2" xfId="38954" xr:uid="{37CC18CA-2521-4F02-98D9-8B1126D897BB}"/>
    <cellStyle name="40% - 강조색5 5 2 6 3" xfId="27934" xr:uid="{C6DE3E10-FD32-478A-8CA7-AFAA0D533766}"/>
    <cellStyle name="40% - 강조색5 5 2 6 4" xfId="54091" xr:uid="{AAA33C50-9990-426B-8E33-E1AF3687977C}"/>
    <cellStyle name="40% - 강조색5 5 2 7" xfId="11395" xr:uid="{91CC46F0-F40B-41C7-AC2E-150D0F549C02}"/>
    <cellStyle name="40% - 강조색5 5 2 7 2" xfId="33444" xr:uid="{916EEEBA-EBDC-4E53-AD37-0DED82241E40}"/>
    <cellStyle name="40% - 강조색5 5 2 8" xfId="22424" xr:uid="{63DBF4A4-4266-447C-B084-E9D4A4E82317}"/>
    <cellStyle name="40% - 강조색5 5 2 9" xfId="48582" xr:uid="{B3498C36-61BF-4C19-91F5-CCE710BA8B4F}"/>
    <cellStyle name="40% - 강조색5 5 3" xfId="475" xr:uid="{00000000-0005-0000-0000-0000F4010000}"/>
    <cellStyle name="40% - 강조색5 5 3 2" xfId="1212" xr:uid="{D1B8211F-FAF1-47F7-93EF-AD6AF1C770A1}"/>
    <cellStyle name="40% - 강조색5 5 3 2 2" xfId="2606" xr:uid="{417D13BE-91CB-4DB0-84EA-71F3BFD39715}"/>
    <cellStyle name="40% - 강조색5 5 3 2 2 2" xfId="5382" xr:uid="{8227A09A-C0D3-4E6E-8A66-55D8A7238CCC}"/>
    <cellStyle name="40% - 강조색5 5 3 2 2 2 2" xfId="10908" xr:uid="{C8901FD4-0CB7-42DE-9D58-E62C65F17CF8}"/>
    <cellStyle name="40% - 강조색5 5 3 2 2 2 2 2" xfId="21937" xr:uid="{52F44B10-5A8A-4B33-A725-47410345AB2F}"/>
    <cellStyle name="40% - 강조색5 5 3 2 2 2 2 2 2" xfId="43986" xr:uid="{FF3B40A5-CBC4-4F61-8B21-F97C8CA4A630}"/>
    <cellStyle name="40% - 강조색5 5 3 2 2 2 2 3" xfId="32966" xr:uid="{FF3EB133-5823-4EB5-A892-0EE5F1B3D89C}"/>
    <cellStyle name="40% - 강조색5 5 3 2 2 2 3" xfId="16427" xr:uid="{A312460B-9220-4194-89AE-75E956C699C3}"/>
    <cellStyle name="40% - 강조색5 5 3 2 2 2 3 2" xfId="38476" xr:uid="{6BDB936B-4E0B-47F2-8487-AEA238AA47A7}"/>
    <cellStyle name="40% - 강조색5 5 3 2 2 2 4" xfId="27456" xr:uid="{D4834079-06D2-48E1-AF4D-8D87F1F2B5F0}"/>
    <cellStyle name="40% - 강조색5 5 3 2 2 2 5" xfId="53614" xr:uid="{F46F37B9-0A8A-4D65-8B09-F4740E13D35E}"/>
    <cellStyle name="40% - 강조색5 5 3 2 2 3" xfId="8153" xr:uid="{E20A4E0E-6EDA-406F-93E1-853AAC11E42D}"/>
    <cellStyle name="40% - 강조색5 5 3 2 2 3 2" xfId="19182" xr:uid="{55932575-CB4F-48FF-BD55-924A6EEBA8A5}"/>
    <cellStyle name="40% - 강조색5 5 3 2 2 3 2 2" xfId="41231" xr:uid="{B8AB66C3-F6FC-45F8-9C45-A6380FFCE185}"/>
    <cellStyle name="40% - 강조색5 5 3 2 2 3 3" xfId="30211" xr:uid="{4C604B21-108E-418F-BD73-FE07AF162A97}"/>
    <cellStyle name="40% - 강조색5 5 3 2 2 4" xfId="13672" xr:uid="{183B7934-8A37-40F2-B1D9-F4EE61107C50}"/>
    <cellStyle name="40% - 강조색5 5 3 2 2 4 2" xfId="35721" xr:uid="{D8C344A5-DCC5-43BD-9A70-D6F640AF71BD}"/>
    <cellStyle name="40% - 강조색5 5 3 2 2 5" xfId="24701" xr:uid="{C5354FAB-3290-48CA-B755-3A5C29D74303}"/>
    <cellStyle name="40% - 강조색5 5 3 2 2 6" xfId="50859" xr:uid="{0497ED36-86DA-4DB1-8771-DA14CE175B82}"/>
    <cellStyle name="40% - 강조색5 5 3 2 3" xfId="4006" xr:uid="{1E0815CF-CF29-4DBC-A5F4-1589F3CC71E9}"/>
    <cellStyle name="40% - 강조색5 5 3 2 3 2" xfId="9532" xr:uid="{65381FBE-D45B-47ED-A438-E21905459DB6}"/>
    <cellStyle name="40% - 강조색5 5 3 2 3 2 2" xfId="20561" xr:uid="{D5E22E99-6A7B-44D9-BCF6-6BE086E3251B}"/>
    <cellStyle name="40% - 강조색5 5 3 2 3 2 2 2" xfId="42610" xr:uid="{A390B413-1901-4CE7-8BEC-A7122A709C3B}"/>
    <cellStyle name="40% - 강조색5 5 3 2 3 2 3" xfId="31590" xr:uid="{1ADD449E-EBF3-402E-B645-0DF0CEC7B8F5}"/>
    <cellStyle name="40% - 강조색5 5 3 2 3 3" xfId="15051" xr:uid="{25D87008-5C00-4F83-AB39-387B64AB7BC5}"/>
    <cellStyle name="40% - 강조색5 5 3 2 3 3 2" xfId="37100" xr:uid="{ACFBF3DE-AA54-4A6F-945D-9243EFCC2025}"/>
    <cellStyle name="40% - 강조색5 5 3 2 3 4" xfId="26080" xr:uid="{3FA5789C-C9CC-455C-82BB-1FF2A832CF12}"/>
    <cellStyle name="40% - 강조색5 5 3 2 3 5" xfId="52238" xr:uid="{DF03B328-DEFA-475B-A69A-25603D80889D}"/>
    <cellStyle name="40% - 강조색5 5 3 2 4" xfId="6777" xr:uid="{A27E4421-C048-4C0D-82B9-E8312D9E0B78}"/>
    <cellStyle name="40% - 강조색5 5 3 2 4 2" xfId="17806" xr:uid="{8A80CEC6-91A8-43C6-9B84-25B897C8B8B9}"/>
    <cellStyle name="40% - 강조색5 5 3 2 4 2 2" xfId="39855" xr:uid="{DC04DBA9-7644-4C5D-BBF3-388E5BA2061D}"/>
    <cellStyle name="40% - 강조색5 5 3 2 4 3" xfId="28835" xr:uid="{A125A148-B45B-46B6-A332-0BCF13DFE3AF}"/>
    <cellStyle name="40% - 강조색5 5 3 2 4 4" xfId="54991" xr:uid="{29A71EE5-62D7-45B2-9C73-0F61931CF4E5}"/>
    <cellStyle name="40% - 강조색5 5 3 2 5" xfId="12296" xr:uid="{BC74C566-1C6E-4A24-ABAA-647580D610E5}"/>
    <cellStyle name="40% - 강조색5 5 3 2 5 2" xfId="34345" xr:uid="{AA295FAB-00AC-4F4F-A950-F96C0A849B7D}"/>
    <cellStyle name="40% - 강조색5 5 3 2 6" xfId="23325" xr:uid="{E835F39E-1EE6-4D64-9B4E-42EFD7D464D9}"/>
    <cellStyle name="40% - 강조색5 5 3 2 7" xfId="49482" xr:uid="{2630113B-7894-4C72-8160-AC1822C80B20}"/>
    <cellStyle name="40% - 강조색5 5 3 3" xfId="1918" xr:uid="{CA978022-FE1A-4E0C-A1C9-84675727E59B}"/>
    <cellStyle name="40% - 강조색5 5 3 3 2" xfId="4694" xr:uid="{A48A245B-35FC-4CFB-B4D2-465A9C4224DE}"/>
    <cellStyle name="40% - 강조색5 5 3 3 2 2" xfId="10220" xr:uid="{944B5041-D90C-4CA6-BCA5-9361306B6FD7}"/>
    <cellStyle name="40% - 강조색5 5 3 3 2 2 2" xfId="21249" xr:uid="{E1A07CE7-EDA0-4D82-A9F3-707223419083}"/>
    <cellStyle name="40% - 강조색5 5 3 3 2 2 2 2" xfId="43298" xr:uid="{006087D1-4D10-4412-B6A4-E276A53F6DDF}"/>
    <cellStyle name="40% - 강조색5 5 3 3 2 2 3" xfId="32278" xr:uid="{03B56C69-7DB0-478A-8602-124FDE89CE37}"/>
    <cellStyle name="40% - 강조색5 5 3 3 2 3" xfId="15739" xr:uid="{50CC2544-0309-4260-840C-2F369EE14BFD}"/>
    <cellStyle name="40% - 강조색5 5 3 3 2 3 2" xfId="37788" xr:uid="{3BB8B637-E16B-4916-871E-9B410A39D72C}"/>
    <cellStyle name="40% - 강조색5 5 3 3 2 4" xfId="26768" xr:uid="{73A231F8-1F62-447A-A086-0E5193FC855F}"/>
    <cellStyle name="40% - 강조색5 5 3 3 2 5" xfId="52926" xr:uid="{F5753CC2-72A7-4CF9-9CB5-80B3D52E3F93}"/>
    <cellStyle name="40% - 강조색5 5 3 3 3" xfId="7465" xr:uid="{1A3B2E2B-142F-42E8-B968-7367AE0406EC}"/>
    <cellStyle name="40% - 강조색5 5 3 3 3 2" xfId="18494" xr:uid="{F3F01C7F-2DC3-4AFD-946C-DDFFA33D71CB}"/>
    <cellStyle name="40% - 강조색5 5 3 3 3 2 2" xfId="40543" xr:uid="{05CB5C99-FF37-4C99-9100-0C97A1F9772B}"/>
    <cellStyle name="40% - 강조색5 5 3 3 3 3" xfId="29523" xr:uid="{52246881-C428-4564-8EC8-03AF8B71C229}"/>
    <cellStyle name="40% - 강조색5 5 3 3 4" xfId="12984" xr:uid="{91AC7483-63F0-486D-BBC8-BC9DA2BF556D}"/>
    <cellStyle name="40% - 강조색5 5 3 3 4 2" xfId="35033" xr:uid="{88A3BF54-2677-46A3-8B6A-2116AE19D111}"/>
    <cellStyle name="40% - 강조색5 5 3 3 5" xfId="24013" xr:uid="{059058C3-25C6-4AF0-84AF-4A7701F0C0C4}"/>
    <cellStyle name="40% - 강조색5 5 3 3 6" xfId="50171" xr:uid="{1F231059-0A85-4EAC-AC19-CD62D0AF0A17}"/>
    <cellStyle name="40% - 강조색5 5 3 4" xfId="3318" xr:uid="{9AC5C61B-7AAB-488C-BFD1-D4CE98182C49}"/>
    <cellStyle name="40% - 강조색5 5 3 4 2" xfId="8844" xr:uid="{2C0AE4FD-10C6-4809-805B-FEC00B5327AF}"/>
    <cellStyle name="40% - 강조색5 5 3 4 2 2" xfId="19873" xr:uid="{420FFC8F-EAC7-46A8-A12D-5480AB94A126}"/>
    <cellStyle name="40% - 강조색5 5 3 4 2 2 2" xfId="41922" xr:uid="{F3D0AFB8-CBDE-4656-9F38-217B664D6B6D}"/>
    <cellStyle name="40% - 강조색5 5 3 4 2 3" xfId="30902" xr:uid="{243EBF75-021B-431A-9206-43246CFFF647}"/>
    <cellStyle name="40% - 강조색5 5 3 4 3" xfId="14363" xr:uid="{6A14479A-0112-4595-A969-E0643DE39D3B}"/>
    <cellStyle name="40% - 강조색5 5 3 4 3 2" xfId="36412" xr:uid="{90AF4DEB-B652-4820-B7FD-505528F06C53}"/>
    <cellStyle name="40% - 강조색5 5 3 4 4" xfId="25392" xr:uid="{488ADD27-E093-4DBA-9A8E-963B5166504C}"/>
    <cellStyle name="40% - 강조색5 5 3 4 5" xfId="51550" xr:uid="{A1403251-DBDB-4BCB-A652-76DE0A31EC42}"/>
    <cellStyle name="40% - 강조색5 5 3 5" xfId="6089" xr:uid="{55FDE92E-736A-465E-962C-7741308235EB}"/>
    <cellStyle name="40% - 강조색5 5 3 5 2" xfId="17118" xr:uid="{4CD511E5-973C-4ACC-9A2F-EB1385881313}"/>
    <cellStyle name="40% - 강조색5 5 3 5 2 2" xfId="39167" xr:uid="{5859FD06-3EDA-43CA-B204-1ECDE49862E1}"/>
    <cellStyle name="40% - 강조색5 5 3 5 3" xfId="28147" xr:uid="{D1CFC8DD-E57A-4EBC-863E-565B5FD39C25}"/>
    <cellStyle name="40% - 강조색5 5 3 5 4" xfId="54303" xr:uid="{728F44BB-A373-4761-BD29-C94771BB99AB}"/>
    <cellStyle name="40% - 강조색5 5 3 6" xfId="11608" xr:uid="{A49DE08B-ECCC-4A72-95C3-AD3D5AE6A1C9}"/>
    <cellStyle name="40% - 강조색5 5 3 6 2" xfId="33657" xr:uid="{D5A233CE-CE40-4D7A-A367-426DF4A82E1C}"/>
    <cellStyle name="40% - 강조색5 5 3 7" xfId="22637" xr:uid="{C04C4E92-71BC-44BF-AAFC-6139062B0E00}"/>
    <cellStyle name="40% - 강조색5 5 3 8" xfId="48794" xr:uid="{E99AF491-9996-4FB4-9F4A-2C42BFE52288}"/>
    <cellStyle name="40% - 강조색5 5 4" xfId="870" xr:uid="{BF3366DE-0743-4DBC-A5A5-6C9C4DC9DE89}"/>
    <cellStyle name="40% - 강조색5 5 4 2" xfId="2264" xr:uid="{833F9A9D-F709-4EA0-8E6C-C73D983028B2}"/>
    <cellStyle name="40% - 강조색5 5 4 2 2" xfId="5040" xr:uid="{F7295D5E-DA74-4CEF-BF66-E70BF708B4F3}"/>
    <cellStyle name="40% - 강조색5 5 4 2 2 2" xfId="10566" xr:uid="{BF5E5C31-BF15-4F58-A13E-C7500C99D68B}"/>
    <cellStyle name="40% - 강조색5 5 4 2 2 2 2" xfId="21595" xr:uid="{8A510936-D24E-42EB-B1CB-06BD3B5C265F}"/>
    <cellStyle name="40% - 강조색5 5 4 2 2 2 2 2" xfId="43644" xr:uid="{670939BA-88CF-4B22-9344-64E997CC043B}"/>
    <cellStyle name="40% - 강조색5 5 4 2 2 2 3" xfId="32624" xr:uid="{A10325B6-DC11-42D6-972B-983B3AA1AF2C}"/>
    <cellStyle name="40% - 강조색5 5 4 2 2 3" xfId="16085" xr:uid="{9FD3A467-EBF2-4B73-8925-6FED930A9B7D}"/>
    <cellStyle name="40% - 강조색5 5 4 2 2 3 2" xfId="38134" xr:uid="{BFA215A0-E4C0-4DDA-9F53-6030BC4E4B6F}"/>
    <cellStyle name="40% - 강조색5 5 4 2 2 4" xfId="27114" xr:uid="{45C7D361-D6D7-494B-AE36-12DCDE647C1B}"/>
    <cellStyle name="40% - 강조색5 5 4 2 2 5" xfId="53272" xr:uid="{C8A8E6A5-A7D1-415A-979F-59B01F3E214D}"/>
    <cellStyle name="40% - 강조색5 5 4 2 3" xfId="7811" xr:uid="{46260826-4543-406D-80FD-467BF10648F6}"/>
    <cellStyle name="40% - 강조색5 5 4 2 3 2" xfId="18840" xr:uid="{AA26F68B-A3D0-40BB-95BA-D56B0AC01310}"/>
    <cellStyle name="40% - 강조색5 5 4 2 3 2 2" xfId="40889" xr:uid="{4D1417AD-35A9-4309-AC39-B3BA51C6316F}"/>
    <cellStyle name="40% - 강조색5 5 4 2 3 3" xfId="29869" xr:uid="{792086D3-1CBF-4D16-A6B8-EB7069CED652}"/>
    <cellStyle name="40% - 강조색5 5 4 2 4" xfId="13330" xr:uid="{15C75AF9-6380-43BB-B399-5801B90D50C0}"/>
    <cellStyle name="40% - 강조색5 5 4 2 4 2" xfId="35379" xr:uid="{ACF453C6-9D3F-487D-84B5-E54D1DDE999E}"/>
    <cellStyle name="40% - 강조색5 5 4 2 5" xfId="24359" xr:uid="{99C8F927-6616-466E-8EF4-976F9D5F7A09}"/>
    <cellStyle name="40% - 강조색5 5 4 2 6" xfId="50517" xr:uid="{86446D2A-0CFE-4A9C-94D7-3BC9541C669A}"/>
    <cellStyle name="40% - 강조색5 5 4 3" xfId="3664" xr:uid="{6859325C-531F-4D55-A592-99C99ABE7925}"/>
    <cellStyle name="40% - 강조색5 5 4 3 2" xfId="9190" xr:uid="{9CE40D3A-5607-4FF6-A7C8-DDB1C8E2BBAB}"/>
    <cellStyle name="40% - 강조색5 5 4 3 2 2" xfId="20219" xr:uid="{A1CDEADD-57D2-4A50-89FD-AB091A7995CD}"/>
    <cellStyle name="40% - 강조색5 5 4 3 2 2 2" xfId="42268" xr:uid="{0777A314-A7C0-42CD-B1BB-5C616B0CB5E7}"/>
    <cellStyle name="40% - 강조색5 5 4 3 2 3" xfId="31248" xr:uid="{858E0363-93D8-4A57-8CE1-A8AE6BA3ECEF}"/>
    <cellStyle name="40% - 강조색5 5 4 3 3" xfId="14709" xr:uid="{98748361-82DA-4347-ACFC-4FEBB3D2ACF7}"/>
    <cellStyle name="40% - 강조색5 5 4 3 3 2" xfId="36758" xr:uid="{759B82F4-3377-4395-98D9-D5C3D46B677F}"/>
    <cellStyle name="40% - 강조색5 5 4 3 4" xfId="25738" xr:uid="{65820045-011D-486F-A345-EAAC9ADF1BD5}"/>
    <cellStyle name="40% - 강조색5 5 4 3 5" xfId="51896" xr:uid="{9EB8F8C9-F906-4F05-BDB9-896C3E812061}"/>
    <cellStyle name="40% - 강조색5 5 4 4" xfId="6435" xr:uid="{85BB8798-8E42-4981-A3A5-5E5AE561F78B}"/>
    <cellStyle name="40% - 강조색5 5 4 4 2" xfId="17464" xr:uid="{F7A6A026-DFC9-4E39-BCB9-2E12E43F6D66}"/>
    <cellStyle name="40% - 강조색5 5 4 4 2 2" xfId="39513" xr:uid="{E6B88372-0E07-497A-AE52-1AB0DCB9EA78}"/>
    <cellStyle name="40% - 강조색5 5 4 4 3" xfId="28493" xr:uid="{7C08757D-7358-4123-A466-647739502C98}"/>
    <cellStyle name="40% - 강조색5 5 4 4 4" xfId="54649" xr:uid="{D3CD6F1E-89CD-43EE-A7AD-66C461D4A5C4}"/>
    <cellStyle name="40% - 강조색5 5 4 5" xfId="11954" xr:uid="{17F4D5CB-BF99-4C83-ABA9-E91DE1491307}"/>
    <cellStyle name="40% - 강조색5 5 4 5 2" xfId="34003" xr:uid="{8887113F-6047-4728-904B-BD5977FF9989}"/>
    <cellStyle name="40% - 강조색5 5 4 6" xfId="22983" xr:uid="{983992E8-E944-4DE5-9174-9946A00AB8A5}"/>
    <cellStyle name="40% - 강조색5 5 4 7" xfId="49140" xr:uid="{99CC5C3B-49A7-4AAD-A834-ED03441B2E15}"/>
    <cellStyle name="40% - 강조색5 5 5" xfId="1576" xr:uid="{B0DBB24A-D17B-4D02-AAA7-67CC593D84AA}"/>
    <cellStyle name="40% - 강조색5 5 5 2" xfId="4352" xr:uid="{F1C31089-50A1-4038-A8DA-F85EFF6CBEAC}"/>
    <cellStyle name="40% - 강조색5 5 5 2 2" xfId="9878" xr:uid="{BF036F69-5E96-4690-BE51-97B5F8818161}"/>
    <cellStyle name="40% - 강조색5 5 5 2 2 2" xfId="20907" xr:uid="{55811F1C-BBE3-4511-B83C-7CE92A702FA4}"/>
    <cellStyle name="40% - 강조색5 5 5 2 2 2 2" xfId="42956" xr:uid="{71DE19D1-4109-46FE-A574-679910C94E03}"/>
    <cellStyle name="40% - 강조색5 5 5 2 2 3" xfId="31936" xr:uid="{9269FB53-E0D1-4B59-A819-7F11EEF09489}"/>
    <cellStyle name="40% - 강조색5 5 5 2 3" xfId="15397" xr:uid="{107BF33E-CEFE-4F2D-8087-733F384EC235}"/>
    <cellStyle name="40% - 강조색5 5 5 2 3 2" xfId="37446" xr:uid="{CB98876B-5BD1-453F-B936-4F92D7B13BFB}"/>
    <cellStyle name="40% - 강조색5 5 5 2 4" xfId="26426" xr:uid="{506ADC30-77FD-4DDD-9CAA-368B0A13D549}"/>
    <cellStyle name="40% - 강조색5 5 5 2 5" xfId="52584" xr:uid="{B8F1DE7C-9D09-48D1-882B-D1A932803FB2}"/>
    <cellStyle name="40% - 강조색5 5 5 3" xfId="7123" xr:uid="{396F3FE5-BCA1-4447-A37F-C65A56DFB240}"/>
    <cellStyle name="40% - 강조색5 5 5 3 2" xfId="18152" xr:uid="{940A8904-1948-47C0-92BD-C04FD77584A0}"/>
    <cellStyle name="40% - 강조색5 5 5 3 2 2" xfId="40201" xr:uid="{87579D9F-A881-4487-AF6F-B5E285EF51AA}"/>
    <cellStyle name="40% - 강조색5 5 5 3 3" xfId="29181" xr:uid="{336EC0C4-8B95-4208-B2DB-A4B8D3CA7658}"/>
    <cellStyle name="40% - 강조색5 5 5 4" xfId="12642" xr:uid="{BB5AFD69-FD40-4C95-8E5E-C1EBC408DDC5}"/>
    <cellStyle name="40% - 강조색5 5 5 4 2" xfId="34691" xr:uid="{B273FA85-7589-4D74-B4ED-FA65C4A053C3}"/>
    <cellStyle name="40% - 강조색5 5 5 5" xfId="23671" xr:uid="{3D703017-2FED-47E5-8FD0-CC0E16479684}"/>
    <cellStyle name="40% - 강조색5 5 5 6" xfId="49829" xr:uid="{14C7BBB9-E8D5-4192-AF5C-F9F22B21A8F1}"/>
    <cellStyle name="40% - 강조색5 5 6" xfId="2976" xr:uid="{53EA5425-A807-4A04-84EA-31DB09B28D6C}"/>
    <cellStyle name="40% - 강조색5 5 6 2" xfId="8502" xr:uid="{D768BE79-DE5A-44B1-884A-8AB86540BD56}"/>
    <cellStyle name="40% - 강조색5 5 6 2 2" xfId="19531" xr:uid="{B37E4AB0-87A8-4477-8CFC-795E06F7D323}"/>
    <cellStyle name="40% - 강조색5 5 6 2 2 2" xfId="41580" xr:uid="{CD27BF02-5EE9-4E73-BC47-AD6C3419494C}"/>
    <cellStyle name="40% - 강조색5 5 6 2 3" xfId="30560" xr:uid="{7C38709D-8FAF-4523-95D1-038CC8506F9C}"/>
    <cellStyle name="40% - 강조색5 5 6 3" xfId="14021" xr:uid="{B076DB3D-DF49-41FC-9F3E-A6DAF87BD0FE}"/>
    <cellStyle name="40% - 강조색5 5 6 3 2" xfId="36070" xr:uid="{4FC0D4E9-AF90-4AA3-BF56-3F892D9A0A0F}"/>
    <cellStyle name="40% - 강조색5 5 6 4" xfId="25050" xr:uid="{1C5E7F04-19A3-4986-ACC8-95A5ADEE8B66}"/>
    <cellStyle name="40% - 강조색5 5 6 5" xfId="51208" xr:uid="{8B3B6987-90B4-46D8-BABC-8AE3B7EE5B34}"/>
    <cellStyle name="40% - 강조색5 5 7" xfId="5747" xr:uid="{E67D512B-D542-4946-AAF1-DB282B7D7D75}"/>
    <cellStyle name="40% - 강조색5 5 7 2" xfId="16776" xr:uid="{752FB797-2D8F-4708-9F11-83B4BB79E717}"/>
    <cellStyle name="40% - 강조색5 5 7 2 2" xfId="38825" xr:uid="{9B0F1148-1691-4EAB-8387-8024DC7CFDED}"/>
    <cellStyle name="40% - 강조색5 5 7 3" xfId="27805" xr:uid="{0C383C9E-B4F7-4363-98C7-9855F09899FD}"/>
    <cellStyle name="40% - 강조색5 5 7 4" xfId="53962" xr:uid="{C1DE9D04-A88F-432D-A236-51884FEE57C4}"/>
    <cellStyle name="40% - 강조색5 5 8" xfId="11266" xr:uid="{C6AF1A22-5E39-4202-843B-1179F3D91E45}"/>
    <cellStyle name="40% - 강조색5 5 8 2" xfId="33315" xr:uid="{5D9FD855-E960-48F8-A16C-0439ED999659}"/>
    <cellStyle name="40% - 강조색5 5 9" xfId="22295" xr:uid="{816A03BF-FB6B-4EF2-A3C9-509D8A5F5C6D}"/>
    <cellStyle name="40% - 강조색5 6" xfId="129" xr:uid="{00000000-0005-0000-0000-0000F5010000}"/>
    <cellStyle name="40% - 강조색5 6 10" xfId="48467" xr:uid="{559ECFC8-D1E9-4806-B2F8-A09BA9227BC2}"/>
    <cellStyle name="40% - 강조색5 6 2" xfId="258" xr:uid="{00000000-0005-0000-0000-0000F6010000}"/>
    <cellStyle name="40% - 강조색5 6 2 2" xfId="618" xr:uid="{00000000-0005-0000-0000-0000F7010000}"/>
    <cellStyle name="40% - 강조색5 6 2 2 2" xfId="1355" xr:uid="{523916CD-469C-429A-9C62-4D3F8209F7B2}"/>
    <cellStyle name="40% - 강조색5 6 2 2 2 2" xfId="2749" xr:uid="{B2D580EA-55DB-4B94-BC45-BDC1C7B1A6AB}"/>
    <cellStyle name="40% - 강조색5 6 2 2 2 2 2" xfId="5525" xr:uid="{AFE103D5-E70E-47CF-9DA6-7ACC22C8FE21}"/>
    <cellStyle name="40% - 강조색5 6 2 2 2 2 2 2" xfId="11051" xr:uid="{69B5B5B0-0EC4-4CB8-957B-828EF04E67E3}"/>
    <cellStyle name="40% - 강조색5 6 2 2 2 2 2 2 2" xfId="22080" xr:uid="{1B2C8887-120F-419C-A107-EE71E2D54DE9}"/>
    <cellStyle name="40% - 강조색5 6 2 2 2 2 2 2 2 2" xfId="44129" xr:uid="{3CDA9749-3BF9-40DE-AE20-DD55881327B4}"/>
    <cellStyle name="40% - 강조색5 6 2 2 2 2 2 2 3" xfId="33109" xr:uid="{FED68ADA-657B-45ED-BF58-A0D0654435CD}"/>
    <cellStyle name="40% - 강조색5 6 2 2 2 2 2 3" xfId="16570" xr:uid="{661B039D-951F-4EF1-AD31-7E5E35225254}"/>
    <cellStyle name="40% - 강조색5 6 2 2 2 2 2 3 2" xfId="38619" xr:uid="{10DA9BA1-E8BE-421B-B82D-8999891E4D80}"/>
    <cellStyle name="40% - 강조색5 6 2 2 2 2 2 4" xfId="27599" xr:uid="{910D0984-E04B-479E-A556-D5FE2DB43C38}"/>
    <cellStyle name="40% - 강조색5 6 2 2 2 2 2 5" xfId="53757" xr:uid="{6916FCA1-3178-4CA2-A0B9-7220B7C454FF}"/>
    <cellStyle name="40% - 강조색5 6 2 2 2 2 3" xfId="8296" xr:uid="{B6FD34F7-C8C5-4421-A1F6-76F3C0923C2E}"/>
    <cellStyle name="40% - 강조색5 6 2 2 2 2 3 2" xfId="19325" xr:uid="{69CA5DC8-A3CF-48F1-A839-A01FD980A56B}"/>
    <cellStyle name="40% - 강조색5 6 2 2 2 2 3 2 2" xfId="41374" xr:uid="{83E257DC-35CC-4EE0-9B34-9376875918C2}"/>
    <cellStyle name="40% - 강조색5 6 2 2 2 2 3 3" xfId="30354" xr:uid="{6F0403E7-FD80-4AEA-B2CA-F69C9545BC37}"/>
    <cellStyle name="40% - 강조색5 6 2 2 2 2 4" xfId="13815" xr:uid="{7CBF2233-91E4-4B78-B6AA-1D807D95883A}"/>
    <cellStyle name="40% - 강조색5 6 2 2 2 2 4 2" xfId="35864" xr:uid="{CB72039F-3E86-46AE-88D1-64EC9D3030CA}"/>
    <cellStyle name="40% - 강조색5 6 2 2 2 2 5" xfId="24844" xr:uid="{FBEBC727-C3C5-4E22-B717-5D49B9126A1C}"/>
    <cellStyle name="40% - 강조색5 6 2 2 2 2 6" xfId="51002" xr:uid="{727AE8C5-3EE8-4E77-A11F-849106AEDEA4}"/>
    <cellStyle name="40% - 강조색5 6 2 2 2 3" xfId="4149" xr:uid="{7EC8A4A5-7AB0-4439-B7D6-775275C880C0}"/>
    <cellStyle name="40% - 강조색5 6 2 2 2 3 2" xfId="9675" xr:uid="{40EDBAF0-13FF-4FA8-818B-A7E805FE6E52}"/>
    <cellStyle name="40% - 강조색5 6 2 2 2 3 2 2" xfId="20704" xr:uid="{2603F506-59FA-4E55-9E54-425B3FFA1B63}"/>
    <cellStyle name="40% - 강조색5 6 2 2 2 3 2 2 2" xfId="42753" xr:uid="{DBB41353-E17C-4572-802F-6A4B9DBD9BEB}"/>
    <cellStyle name="40% - 강조색5 6 2 2 2 3 2 3" xfId="31733" xr:uid="{415E8FC1-47FA-4AD0-8215-8EF6E3A54ED9}"/>
    <cellStyle name="40% - 강조색5 6 2 2 2 3 3" xfId="15194" xr:uid="{23C395CB-4C47-4471-8B38-3DCC2BBD9F2B}"/>
    <cellStyle name="40% - 강조색5 6 2 2 2 3 3 2" xfId="37243" xr:uid="{A2C2B914-7EFC-49A2-84A9-FCB964B48484}"/>
    <cellStyle name="40% - 강조색5 6 2 2 2 3 4" xfId="26223" xr:uid="{D4AACE63-90C5-4E88-9818-0F7DCC6D3406}"/>
    <cellStyle name="40% - 강조색5 6 2 2 2 3 5" xfId="52381" xr:uid="{EC123035-087E-4F6D-912C-CBE96D696D24}"/>
    <cellStyle name="40% - 강조색5 6 2 2 2 4" xfId="6920" xr:uid="{557E0DD1-1CBB-4E4B-8C74-B70E057DD4D0}"/>
    <cellStyle name="40% - 강조색5 6 2 2 2 4 2" xfId="17949" xr:uid="{04C11689-E1E1-4EC0-9445-2811593B5F6D}"/>
    <cellStyle name="40% - 강조색5 6 2 2 2 4 2 2" xfId="39998" xr:uid="{E6BBD842-6D19-4A3D-AAA2-1EBED264C985}"/>
    <cellStyle name="40% - 강조색5 6 2 2 2 4 3" xfId="28978" xr:uid="{1E266145-E36F-4FD2-9A49-6AA1849D2368}"/>
    <cellStyle name="40% - 강조색5 6 2 2 2 4 4" xfId="55134" xr:uid="{939469B9-F312-4834-9836-864BC5241357}"/>
    <cellStyle name="40% - 강조색5 6 2 2 2 5" xfId="12439" xr:uid="{F4D65261-D385-4685-BA6A-45A58E6DA5C4}"/>
    <cellStyle name="40% - 강조색5 6 2 2 2 5 2" xfId="34488" xr:uid="{FBAF99B2-53C6-4B05-A16E-EEAAB8A4722A}"/>
    <cellStyle name="40% - 강조색5 6 2 2 2 6" xfId="23468" xr:uid="{14F53153-B1BF-4E14-8312-9759E48BB654}"/>
    <cellStyle name="40% - 강조색5 6 2 2 2 7" xfId="49625" xr:uid="{B334A849-844B-43E7-94D0-A3F2E85DAD81}"/>
    <cellStyle name="40% - 강조색5 6 2 2 3" xfId="2061" xr:uid="{48B45DA8-C0BF-4B22-BF93-11ACD23237F1}"/>
    <cellStyle name="40% - 강조색5 6 2 2 3 2" xfId="4837" xr:uid="{194AC252-7ACD-4D3E-B961-AD2BD83D5B20}"/>
    <cellStyle name="40% - 강조색5 6 2 2 3 2 2" xfId="10363" xr:uid="{FA9CCF10-E83C-49FF-9120-54D1F69315D9}"/>
    <cellStyle name="40% - 강조색5 6 2 2 3 2 2 2" xfId="21392" xr:uid="{99EFB14C-3B92-4DF9-82C7-571A4E6C4BBB}"/>
    <cellStyle name="40% - 강조색5 6 2 2 3 2 2 2 2" xfId="43441" xr:uid="{8D676F10-B304-4908-AA3B-822E4D419E22}"/>
    <cellStyle name="40% - 강조색5 6 2 2 3 2 2 3" xfId="32421" xr:uid="{5BF50CD8-0535-48F3-8AAC-36D62B2AD34D}"/>
    <cellStyle name="40% - 강조색5 6 2 2 3 2 3" xfId="15882" xr:uid="{3B6E928E-1042-451F-A328-55145CB5ED10}"/>
    <cellStyle name="40% - 강조색5 6 2 2 3 2 3 2" xfId="37931" xr:uid="{64060207-1787-43A4-A1F9-693039A23C80}"/>
    <cellStyle name="40% - 강조색5 6 2 2 3 2 4" xfId="26911" xr:uid="{18CA024A-8CF7-4094-B7BF-177864257332}"/>
    <cellStyle name="40% - 강조색5 6 2 2 3 2 5" xfId="53069" xr:uid="{1EE8FE1B-E30D-42BE-84E2-5FC303A7B50A}"/>
    <cellStyle name="40% - 강조색5 6 2 2 3 3" xfId="7608" xr:uid="{C01A2C5C-7CE3-415B-B1DA-4AF8F2096452}"/>
    <cellStyle name="40% - 강조색5 6 2 2 3 3 2" xfId="18637" xr:uid="{FED0CE5E-C14E-4992-960D-85460504D0CE}"/>
    <cellStyle name="40% - 강조색5 6 2 2 3 3 2 2" xfId="40686" xr:uid="{C89D7BD3-5808-4BF2-A82A-AF146CF8FC97}"/>
    <cellStyle name="40% - 강조색5 6 2 2 3 3 3" xfId="29666" xr:uid="{8A5E44A3-4368-4B8A-A9A1-C7E55E60FF97}"/>
    <cellStyle name="40% - 강조색5 6 2 2 3 4" xfId="13127" xr:uid="{6CB813C6-53BB-41A0-8066-93C47CB6C5EF}"/>
    <cellStyle name="40% - 강조색5 6 2 2 3 4 2" xfId="35176" xr:uid="{F1CC73AC-AAB4-4A5D-9E1A-9E9F4B52A6A3}"/>
    <cellStyle name="40% - 강조색5 6 2 2 3 5" xfId="24156" xr:uid="{54EA3CD7-4580-4356-BFDB-C84C225ED22C}"/>
    <cellStyle name="40% - 강조색5 6 2 2 3 6" xfId="50314" xr:uid="{ED6BCB64-BEBB-4965-B3A2-20A700D49795}"/>
    <cellStyle name="40% - 강조색5 6 2 2 4" xfId="3461" xr:uid="{29C150E2-A9C3-4070-923A-AC339BC68D62}"/>
    <cellStyle name="40% - 강조색5 6 2 2 4 2" xfId="8987" xr:uid="{47BFBDEA-CE68-4F98-ADA7-E100004FE3D6}"/>
    <cellStyle name="40% - 강조색5 6 2 2 4 2 2" xfId="20016" xr:uid="{B7F812CD-A738-4461-94FA-6E9A24341A3C}"/>
    <cellStyle name="40% - 강조색5 6 2 2 4 2 2 2" xfId="42065" xr:uid="{51432F89-A263-4F84-8254-84C4EFA9CDF7}"/>
    <cellStyle name="40% - 강조색5 6 2 2 4 2 3" xfId="31045" xr:uid="{AC8849FF-44FA-42AE-A056-11BE82939FAD}"/>
    <cellStyle name="40% - 강조색5 6 2 2 4 3" xfId="14506" xr:uid="{83C68AE7-4AC0-4204-973C-D1EF6D63EB30}"/>
    <cellStyle name="40% - 강조색5 6 2 2 4 3 2" xfId="36555" xr:uid="{AB6B6303-BA0F-49A4-B66E-7C19A6BD15C5}"/>
    <cellStyle name="40% - 강조색5 6 2 2 4 4" xfId="25535" xr:uid="{4FF01FBF-87DC-4D92-A625-39C093A7F69E}"/>
    <cellStyle name="40% - 강조색5 6 2 2 4 5" xfId="51693" xr:uid="{A1666FDF-62D2-439F-8309-7AE0F7FA6A98}"/>
    <cellStyle name="40% - 강조색5 6 2 2 5" xfId="6232" xr:uid="{25C263BC-248E-422F-B22B-D0F5F2E06438}"/>
    <cellStyle name="40% - 강조색5 6 2 2 5 2" xfId="17261" xr:uid="{0A103516-87E4-41EB-8C83-F397E9549AA9}"/>
    <cellStyle name="40% - 강조색5 6 2 2 5 2 2" xfId="39310" xr:uid="{7ADC633D-DC6F-49A0-BFEC-6A0F03DB38C7}"/>
    <cellStyle name="40% - 강조색5 6 2 2 5 3" xfId="28290" xr:uid="{CD0FA6F0-FD12-4D4D-8543-76B35BACFD53}"/>
    <cellStyle name="40% - 강조색5 6 2 2 5 4" xfId="54446" xr:uid="{A48476B6-4CD2-416B-81C9-5941A1AF129A}"/>
    <cellStyle name="40% - 강조색5 6 2 2 6" xfId="11751" xr:uid="{650C109D-CA3D-43DE-95A7-456F3AA9DE60}"/>
    <cellStyle name="40% - 강조색5 6 2 2 6 2" xfId="33800" xr:uid="{6B747EA7-7ACD-4590-A3A9-B80607EEC2A7}"/>
    <cellStyle name="40% - 강조색5 6 2 2 7" xfId="22780" xr:uid="{24FBCA7D-E140-474B-91C1-956C7EE36A04}"/>
    <cellStyle name="40% - 강조색5 6 2 2 8" xfId="48937" xr:uid="{0BFC5B36-52B8-441F-84ED-2512EAF2EC18}"/>
    <cellStyle name="40% - 강조색5 6 2 3" xfId="1013" xr:uid="{8AA28545-BC1E-4B3B-B92E-6EB5D9E05017}"/>
    <cellStyle name="40% - 강조색5 6 2 3 2" xfId="2407" xr:uid="{0B4368DC-6D21-49D7-B12A-FF14AA576A8F}"/>
    <cellStyle name="40% - 강조색5 6 2 3 2 2" xfId="5183" xr:uid="{AEB85066-F395-4E14-880E-4BACF98E5193}"/>
    <cellStyle name="40% - 강조색5 6 2 3 2 2 2" xfId="10709" xr:uid="{0499A7A7-CA56-4EE6-AB31-8C28556018C5}"/>
    <cellStyle name="40% - 강조색5 6 2 3 2 2 2 2" xfId="21738" xr:uid="{53E8E2F7-5757-4A4C-9A46-5C1E8D241AAB}"/>
    <cellStyle name="40% - 강조색5 6 2 3 2 2 2 2 2" xfId="43787" xr:uid="{BCFE6D0F-8BEF-43EF-B2D8-EE351CAABFF6}"/>
    <cellStyle name="40% - 강조색5 6 2 3 2 2 2 3" xfId="32767" xr:uid="{201CDDF5-D948-49B0-B7AE-6003B74B2371}"/>
    <cellStyle name="40% - 강조색5 6 2 3 2 2 3" xfId="16228" xr:uid="{E00A06D3-C4AF-4AAF-9055-2E76E4985AE3}"/>
    <cellStyle name="40% - 강조색5 6 2 3 2 2 3 2" xfId="38277" xr:uid="{F466008C-8A3C-4963-9CD3-5149C28EB087}"/>
    <cellStyle name="40% - 강조색5 6 2 3 2 2 4" xfId="27257" xr:uid="{413C9F80-010F-4FCE-81C9-12EF029335C4}"/>
    <cellStyle name="40% - 강조색5 6 2 3 2 2 5" xfId="53415" xr:uid="{1EA83C3D-0A69-46D4-9683-7B1BA6C90F00}"/>
    <cellStyle name="40% - 강조색5 6 2 3 2 3" xfId="7954" xr:uid="{F267A141-7B24-4C96-91D0-4F05A2468DF5}"/>
    <cellStyle name="40% - 강조색5 6 2 3 2 3 2" xfId="18983" xr:uid="{47D78A66-51C6-437D-877A-8B1F898868D0}"/>
    <cellStyle name="40% - 강조색5 6 2 3 2 3 2 2" xfId="41032" xr:uid="{D5D8E89E-B68C-432C-831F-93C6CB3136A0}"/>
    <cellStyle name="40% - 강조색5 6 2 3 2 3 3" xfId="30012" xr:uid="{D91510B4-E0D3-4492-AE73-5456CF1DBB6D}"/>
    <cellStyle name="40% - 강조색5 6 2 3 2 4" xfId="13473" xr:uid="{66D49F6F-7699-4AD3-9D75-A62B8C97AE6D}"/>
    <cellStyle name="40% - 강조색5 6 2 3 2 4 2" xfId="35522" xr:uid="{04B33902-D3D5-4204-B218-D9BFBF0387F1}"/>
    <cellStyle name="40% - 강조색5 6 2 3 2 5" xfId="24502" xr:uid="{B00AC242-3C8D-4497-B636-F35D4E56DE15}"/>
    <cellStyle name="40% - 강조색5 6 2 3 2 6" xfId="50660" xr:uid="{9B79CB88-F952-4ED3-9A88-2F6CCD80B4A7}"/>
    <cellStyle name="40% - 강조색5 6 2 3 3" xfId="3807" xr:uid="{D81313AB-0BEB-45BC-8479-617A104ECBB3}"/>
    <cellStyle name="40% - 강조색5 6 2 3 3 2" xfId="9333" xr:uid="{4121D423-D379-422A-A50F-3847FD6FD93C}"/>
    <cellStyle name="40% - 강조색5 6 2 3 3 2 2" xfId="20362" xr:uid="{F8467426-2072-4436-8419-4E633D7BF9F7}"/>
    <cellStyle name="40% - 강조색5 6 2 3 3 2 2 2" xfId="42411" xr:uid="{1661E023-9824-493A-A51D-14B37D72084C}"/>
    <cellStyle name="40% - 강조색5 6 2 3 3 2 3" xfId="31391" xr:uid="{E545EA9F-7CE3-47F2-A3A7-CC1A44012FDE}"/>
    <cellStyle name="40% - 강조색5 6 2 3 3 3" xfId="14852" xr:uid="{5592AA16-05A8-48D4-A98D-0772E785074D}"/>
    <cellStyle name="40% - 강조색5 6 2 3 3 3 2" xfId="36901" xr:uid="{7D58C196-30BE-43D9-B629-648A3129DA1B}"/>
    <cellStyle name="40% - 강조색5 6 2 3 3 4" xfId="25881" xr:uid="{FF85BB5A-4575-4FC5-8F82-2AE2C9852929}"/>
    <cellStyle name="40% - 강조색5 6 2 3 3 5" xfId="52039" xr:uid="{2B052773-32E7-4BAA-B747-422FD19FDFE2}"/>
    <cellStyle name="40% - 강조색5 6 2 3 4" xfId="6578" xr:uid="{7AE33058-1436-4471-A159-23141DB1C0B2}"/>
    <cellStyle name="40% - 강조색5 6 2 3 4 2" xfId="17607" xr:uid="{BCF906DF-2B4D-43CB-99A6-7CCD33BD8474}"/>
    <cellStyle name="40% - 강조색5 6 2 3 4 2 2" xfId="39656" xr:uid="{70AA619F-B0C4-41C9-989E-76D7B88E3DEA}"/>
    <cellStyle name="40% - 강조색5 6 2 3 4 3" xfId="28636" xr:uid="{1E3A1C3B-31B6-44EF-A179-49E44C81B66B}"/>
    <cellStyle name="40% - 강조색5 6 2 3 4 4" xfId="54792" xr:uid="{0C352078-3635-42D0-9A4D-E6A239BF9A11}"/>
    <cellStyle name="40% - 강조색5 6 2 3 5" xfId="12097" xr:uid="{FC5AB8C8-AC42-4345-94D5-C808331F6162}"/>
    <cellStyle name="40% - 강조색5 6 2 3 5 2" xfId="34146" xr:uid="{2015CAC4-EC8C-4D36-8A4B-4867E338AE53}"/>
    <cellStyle name="40% - 강조색5 6 2 3 6" xfId="23126" xr:uid="{E7080FFB-D435-4BC1-8474-DE513EB9C8C7}"/>
    <cellStyle name="40% - 강조색5 6 2 3 7" xfId="49283" xr:uid="{B869D09A-30D7-48DD-B77C-A31096A45AA3}"/>
    <cellStyle name="40% - 강조색5 6 2 4" xfId="1719" xr:uid="{2969B6CA-1315-41B7-B523-64E084D11B23}"/>
    <cellStyle name="40% - 강조색5 6 2 4 2" xfId="4495" xr:uid="{88F5E36F-C92B-46B3-880D-556E2A5757E7}"/>
    <cellStyle name="40% - 강조색5 6 2 4 2 2" xfId="10021" xr:uid="{141CA7DC-D23B-44B7-8A37-E99F30591157}"/>
    <cellStyle name="40% - 강조색5 6 2 4 2 2 2" xfId="21050" xr:uid="{43303193-382B-4BEA-923E-4B5241FADF29}"/>
    <cellStyle name="40% - 강조색5 6 2 4 2 2 2 2" xfId="43099" xr:uid="{A4556A33-2105-4437-B056-2EBF70AC30E6}"/>
    <cellStyle name="40% - 강조색5 6 2 4 2 2 3" xfId="32079" xr:uid="{4D3E51C8-F248-4B4F-A010-215776619AA3}"/>
    <cellStyle name="40% - 강조색5 6 2 4 2 3" xfId="15540" xr:uid="{27C09C32-2EDB-405E-A8FB-84E99AA2A4EA}"/>
    <cellStyle name="40% - 강조색5 6 2 4 2 3 2" xfId="37589" xr:uid="{882B3EB6-A0D8-4E9D-8BBC-A0B4B5552490}"/>
    <cellStyle name="40% - 강조색5 6 2 4 2 4" xfId="26569" xr:uid="{A1092987-26B9-4006-9249-7B7F453314CD}"/>
    <cellStyle name="40% - 강조색5 6 2 4 2 5" xfId="52727" xr:uid="{16EF7E6F-C6C6-4948-841B-997103555E75}"/>
    <cellStyle name="40% - 강조색5 6 2 4 3" xfId="7266" xr:uid="{4AA8A60B-761D-4D82-A95C-51D5ECE0141B}"/>
    <cellStyle name="40% - 강조색5 6 2 4 3 2" xfId="18295" xr:uid="{239C29FB-1C77-4668-BB44-EB02FB3DF679}"/>
    <cellStyle name="40% - 강조색5 6 2 4 3 2 2" xfId="40344" xr:uid="{39905A56-B2BE-4E24-9A41-650924D33D19}"/>
    <cellStyle name="40% - 강조색5 6 2 4 3 3" xfId="29324" xr:uid="{215A482C-3A51-4C8C-AE31-7E89AB0140E4}"/>
    <cellStyle name="40% - 강조색5 6 2 4 4" xfId="12785" xr:uid="{0C3DA8A7-85C4-4F8E-90FB-C7F158CB2147}"/>
    <cellStyle name="40% - 강조색5 6 2 4 4 2" xfId="34834" xr:uid="{980D5516-17C9-44CA-8438-07DA165074D6}"/>
    <cellStyle name="40% - 강조색5 6 2 4 5" xfId="23814" xr:uid="{4B07CB5C-8E5F-4B18-BEBC-96E271F26D09}"/>
    <cellStyle name="40% - 강조색5 6 2 4 6" xfId="49972" xr:uid="{73834B5C-5911-4E01-83E7-3B0975F54917}"/>
    <cellStyle name="40% - 강조색5 6 2 5" xfId="3119" xr:uid="{7BFB07B9-5461-4EDE-B552-FBD5F05FF7FB}"/>
    <cellStyle name="40% - 강조색5 6 2 5 2" xfId="8645" xr:uid="{02F3609D-C1AB-4F3F-8A9C-EE18F9126C7F}"/>
    <cellStyle name="40% - 강조색5 6 2 5 2 2" xfId="19674" xr:uid="{DBAEF6E9-08A7-4326-9F7D-FA9E7B9CAC77}"/>
    <cellStyle name="40% - 강조색5 6 2 5 2 2 2" xfId="41723" xr:uid="{4074FF38-CA0F-4220-B2FE-CDAC354D53C6}"/>
    <cellStyle name="40% - 강조색5 6 2 5 2 3" xfId="30703" xr:uid="{C2764069-13A9-478A-87A9-5D6E5867226D}"/>
    <cellStyle name="40% - 강조색5 6 2 5 3" xfId="14164" xr:uid="{3C7A24B2-19C6-4173-8834-0BB1E3DEDEFB}"/>
    <cellStyle name="40% - 강조색5 6 2 5 3 2" xfId="36213" xr:uid="{BC645621-A0F6-4AEB-B682-0A4D532D4FA0}"/>
    <cellStyle name="40% - 강조색5 6 2 5 4" xfId="25193" xr:uid="{25BE4AA0-1891-4202-8B91-47478CEDD7A6}"/>
    <cellStyle name="40% - 강조색5 6 2 5 5" xfId="51351" xr:uid="{39B63611-7CFE-4107-8512-4CC9D5F4FBD9}"/>
    <cellStyle name="40% - 강조색5 6 2 6" xfId="5890" xr:uid="{B853240A-C4D9-4A84-8B46-E12A04D90906}"/>
    <cellStyle name="40% - 강조색5 6 2 6 2" xfId="16919" xr:uid="{2F2FF2EB-29F4-4BC6-AD1E-AE6F2EB156B0}"/>
    <cellStyle name="40% - 강조색5 6 2 6 2 2" xfId="38968" xr:uid="{7483900D-FA09-46E9-81DD-1C4AE91D6272}"/>
    <cellStyle name="40% - 강조색5 6 2 6 3" xfId="27948" xr:uid="{C48927B4-54A3-46EB-AA40-EE43645EDA71}"/>
    <cellStyle name="40% - 강조색5 6 2 6 4" xfId="54105" xr:uid="{FEB5F191-D140-4793-9367-576BC5D0BE29}"/>
    <cellStyle name="40% - 강조색5 6 2 7" xfId="11409" xr:uid="{8B26D218-98E1-4B23-BB5C-EC54B6B9F5C7}"/>
    <cellStyle name="40% - 강조색5 6 2 7 2" xfId="33458" xr:uid="{758A08BC-F3A4-4973-9156-6E6CD958026B}"/>
    <cellStyle name="40% - 강조색5 6 2 8" xfId="22438" xr:uid="{3C69FCEB-92A0-4B07-A21C-42C495BFAD40}"/>
    <cellStyle name="40% - 강조색5 6 2 9" xfId="48596" xr:uid="{DBD6F6BE-F586-472E-A879-27BFF2F52E29}"/>
    <cellStyle name="40% - 강조색5 6 3" xfId="489" xr:uid="{00000000-0005-0000-0000-0000F8010000}"/>
    <cellStyle name="40% - 강조색5 6 3 2" xfId="1226" xr:uid="{14539E19-A95A-4290-BD3E-A770587EEA83}"/>
    <cellStyle name="40% - 강조색5 6 3 2 2" xfId="2620" xr:uid="{5639B539-A3B0-4059-910A-34837ADA09C9}"/>
    <cellStyle name="40% - 강조색5 6 3 2 2 2" xfId="5396" xr:uid="{B76FA665-0B7C-41EE-AE09-F3FA0396AEF7}"/>
    <cellStyle name="40% - 강조색5 6 3 2 2 2 2" xfId="10922" xr:uid="{9C20CF50-F3FB-4CF5-9A32-1E3074306E6F}"/>
    <cellStyle name="40% - 강조색5 6 3 2 2 2 2 2" xfId="21951" xr:uid="{BA06517A-2179-4E0B-855E-8BF6FD1D3106}"/>
    <cellStyle name="40% - 강조색5 6 3 2 2 2 2 2 2" xfId="44000" xr:uid="{EA5927CE-E475-4A6D-87CB-E9854B5B8E14}"/>
    <cellStyle name="40% - 강조색5 6 3 2 2 2 2 3" xfId="32980" xr:uid="{3BF9012D-85B8-4FB3-A68B-F61A383E06D2}"/>
    <cellStyle name="40% - 강조색5 6 3 2 2 2 3" xfId="16441" xr:uid="{1622CE74-9CF3-4BA7-8685-FE1FB208B68D}"/>
    <cellStyle name="40% - 강조색5 6 3 2 2 2 3 2" xfId="38490" xr:uid="{8D134A9B-6E6A-4873-A7DA-FC55824E6965}"/>
    <cellStyle name="40% - 강조색5 6 3 2 2 2 4" xfId="27470" xr:uid="{22A429B5-1AF1-42FC-8758-482C98172BB4}"/>
    <cellStyle name="40% - 강조색5 6 3 2 2 2 5" xfId="53628" xr:uid="{DD287653-9F7E-4EBC-8066-42FD80EA12C5}"/>
    <cellStyle name="40% - 강조색5 6 3 2 2 3" xfId="8167" xr:uid="{1CC56102-021A-439A-81D5-D423EDC7137F}"/>
    <cellStyle name="40% - 강조색5 6 3 2 2 3 2" xfId="19196" xr:uid="{67B30E06-0795-4E75-A1A1-5997BF001D25}"/>
    <cellStyle name="40% - 강조색5 6 3 2 2 3 2 2" xfId="41245" xr:uid="{A74BE691-02F1-46C5-ABDD-F7EF40C23BF3}"/>
    <cellStyle name="40% - 강조색5 6 3 2 2 3 3" xfId="30225" xr:uid="{CCD7FBD5-A2AA-4853-9BE4-345D1E345B95}"/>
    <cellStyle name="40% - 강조색5 6 3 2 2 4" xfId="13686" xr:uid="{C95E58C3-1F7A-4520-B620-8E6D1DE58032}"/>
    <cellStyle name="40% - 강조색5 6 3 2 2 4 2" xfId="35735" xr:uid="{AFD3B16F-3EF3-4CBB-94A0-E2FE3E3A2085}"/>
    <cellStyle name="40% - 강조색5 6 3 2 2 5" xfId="24715" xr:uid="{90FEDF4C-DF86-4C4E-96D9-A011A99FF7C7}"/>
    <cellStyle name="40% - 강조색5 6 3 2 2 6" xfId="50873" xr:uid="{66EB4B3C-041A-4355-90B5-309C0D59904F}"/>
    <cellStyle name="40% - 강조색5 6 3 2 3" xfId="4020" xr:uid="{82C29A67-F807-4E22-85F2-97404A68AF1A}"/>
    <cellStyle name="40% - 강조색5 6 3 2 3 2" xfId="9546" xr:uid="{29E0514B-5E04-419A-842F-9911342D01CC}"/>
    <cellStyle name="40% - 강조색5 6 3 2 3 2 2" xfId="20575" xr:uid="{5276D714-EBBB-4613-A01B-1C6DC04FED6C}"/>
    <cellStyle name="40% - 강조색5 6 3 2 3 2 2 2" xfId="42624" xr:uid="{77A3DF72-58FB-4191-AFAB-76093A9C4E1A}"/>
    <cellStyle name="40% - 강조색5 6 3 2 3 2 3" xfId="31604" xr:uid="{26BFB717-8DA2-4101-BBB5-76A7B3E255AD}"/>
    <cellStyle name="40% - 강조색5 6 3 2 3 3" xfId="15065" xr:uid="{FEAAC834-B8BB-4163-96FC-3B7158E2A009}"/>
    <cellStyle name="40% - 강조색5 6 3 2 3 3 2" xfId="37114" xr:uid="{246D063B-7514-46A1-B777-472D75314FDF}"/>
    <cellStyle name="40% - 강조색5 6 3 2 3 4" xfId="26094" xr:uid="{1CDD7628-2C51-498A-BC0C-85822C59A99D}"/>
    <cellStyle name="40% - 강조색5 6 3 2 3 5" xfId="52252" xr:uid="{810D5DBB-E591-406C-BF9E-A634895F5C93}"/>
    <cellStyle name="40% - 강조색5 6 3 2 4" xfId="6791" xr:uid="{A952BABB-8D4F-4F4C-98E0-D76188F4EFCD}"/>
    <cellStyle name="40% - 강조색5 6 3 2 4 2" xfId="17820" xr:uid="{FE772347-7068-4D9B-8AAC-C9E742971069}"/>
    <cellStyle name="40% - 강조색5 6 3 2 4 2 2" xfId="39869" xr:uid="{0CCE56FB-2698-4540-9CD5-B060609B53D8}"/>
    <cellStyle name="40% - 강조색5 6 3 2 4 3" xfId="28849" xr:uid="{CA0A71A7-5F2D-4FA1-93CB-2B350FC98567}"/>
    <cellStyle name="40% - 강조색5 6 3 2 4 4" xfId="55005" xr:uid="{9FC4DAB5-A9B5-44FB-B4F4-40D15D6DDEB4}"/>
    <cellStyle name="40% - 강조색5 6 3 2 5" xfId="12310" xr:uid="{C2C75C70-32A8-43AF-9413-36F21A49C01F}"/>
    <cellStyle name="40% - 강조색5 6 3 2 5 2" xfId="34359" xr:uid="{E0453042-8399-496D-B4A3-B04D0B821335}"/>
    <cellStyle name="40% - 강조색5 6 3 2 6" xfId="23339" xr:uid="{6E1965DF-7263-48D8-A4FF-90E377684275}"/>
    <cellStyle name="40% - 강조색5 6 3 2 7" xfId="49496" xr:uid="{9D108B93-9684-4D9E-86A2-50CDF72F9052}"/>
    <cellStyle name="40% - 강조색5 6 3 3" xfId="1932" xr:uid="{314D6AB6-7F52-4F8E-A853-CAAFAC905F3B}"/>
    <cellStyle name="40% - 강조색5 6 3 3 2" xfId="4708" xr:uid="{6ABAED3C-5BE1-4544-8D28-3E40A4533E22}"/>
    <cellStyle name="40% - 강조색5 6 3 3 2 2" xfId="10234" xr:uid="{4D00834E-805A-4D1E-8A86-237600160033}"/>
    <cellStyle name="40% - 강조색5 6 3 3 2 2 2" xfId="21263" xr:uid="{B7820692-E730-45A5-B807-7837451BE594}"/>
    <cellStyle name="40% - 강조색5 6 3 3 2 2 2 2" xfId="43312" xr:uid="{FA23B8DF-DADE-466D-8EBD-4253BFDF16F1}"/>
    <cellStyle name="40% - 강조색5 6 3 3 2 2 3" xfId="32292" xr:uid="{D8359C10-DD4C-44FC-AF50-C22C7197E7E7}"/>
    <cellStyle name="40% - 강조색5 6 3 3 2 3" xfId="15753" xr:uid="{C846556A-7377-4299-A09E-F1EB58C78F71}"/>
    <cellStyle name="40% - 강조색5 6 3 3 2 3 2" xfId="37802" xr:uid="{04C1351C-A422-447C-AC8D-80EDB50F646F}"/>
    <cellStyle name="40% - 강조색5 6 3 3 2 4" xfId="26782" xr:uid="{795D0E95-A51E-455E-A7F4-5F8152C5F245}"/>
    <cellStyle name="40% - 강조색5 6 3 3 2 5" xfId="52940" xr:uid="{8738C355-59FD-4420-9892-67EF312C8922}"/>
    <cellStyle name="40% - 강조색5 6 3 3 3" xfId="7479" xr:uid="{8708B81D-FC5E-4948-8CBD-C62228AFF382}"/>
    <cellStyle name="40% - 강조색5 6 3 3 3 2" xfId="18508" xr:uid="{87A63217-D6E5-4DFF-B178-7B726C1FE7D1}"/>
    <cellStyle name="40% - 강조색5 6 3 3 3 2 2" xfId="40557" xr:uid="{DC4EE690-D5EC-4C28-8ED7-182D8D9D925E}"/>
    <cellStyle name="40% - 강조색5 6 3 3 3 3" xfId="29537" xr:uid="{3998E040-7398-44C3-8FB9-469545DE8710}"/>
    <cellStyle name="40% - 강조색5 6 3 3 4" xfId="12998" xr:uid="{520814DE-B70C-438C-AA03-337A96AACA0B}"/>
    <cellStyle name="40% - 강조색5 6 3 3 4 2" xfId="35047" xr:uid="{A8D4DFE4-5A04-42C5-928B-11C8A3CC162C}"/>
    <cellStyle name="40% - 강조색5 6 3 3 5" xfId="24027" xr:uid="{FADF504E-09D5-46C1-899C-FCE1BEA98556}"/>
    <cellStyle name="40% - 강조색5 6 3 3 6" xfId="50185" xr:uid="{03B2447A-B2A3-43C1-9171-5314E366AC25}"/>
    <cellStyle name="40% - 강조색5 6 3 4" xfId="3332" xr:uid="{7EE84574-A343-469D-A6EE-A97061CD064F}"/>
    <cellStyle name="40% - 강조색5 6 3 4 2" xfId="8858" xr:uid="{6398CD98-F2B5-4764-A793-240FAABB3D31}"/>
    <cellStyle name="40% - 강조색5 6 3 4 2 2" xfId="19887" xr:uid="{D44A7D75-219A-42CC-8C38-DF7AB01B2B22}"/>
    <cellStyle name="40% - 강조색5 6 3 4 2 2 2" xfId="41936" xr:uid="{BE191094-9374-4751-AFC8-4DCAC7869674}"/>
    <cellStyle name="40% - 강조색5 6 3 4 2 3" xfId="30916" xr:uid="{1B639FFE-169D-444A-87C6-56E83AABC5EF}"/>
    <cellStyle name="40% - 강조색5 6 3 4 3" xfId="14377" xr:uid="{C5086609-7E7B-4351-9D8F-F72FBB3F2F6C}"/>
    <cellStyle name="40% - 강조색5 6 3 4 3 2" xfId="36426" xr:uid="{FBDF9BBA-CA81-450D-B998-11AB57919F86}"/>
    <cellStyle name="40% - 강조색5 6 3 4 4" xfId="25406" xr:uid="{FFDE02C3-D230-4A51-8510-5673BE6DCB6E}"/>
    <cellStyle name="40% - 강조색5 6 3 4 5" xfId="51564" xr:uid="{A40C6D57-0F34-4B04-9015-2027AF1B749B}"/>
    <cellStyle name="40% - 강조색5 6 3 5" xfId="6103" xr:uid="{4E2925D4-341C-42FE-A857-2D6A87488605}"/>
    <cellStyle name="40% - 강조색5 6 3 5 2" xfId="17132" xr:uid="{256D91CD-66F5-4608-8A97-3844982EB6CC}"/>
    <cellStyle name="40% - 강조색5 6 3 5 2 2" xfId="39181" xr:uid="{B91DCD37-8B01-4FBF-8DE3-5397FEBC4C25}"/>
    <cellStyle name="40% - 강조색5 6 3 5 3" xfId="28161" xr:uid="{67E4A726-0C31-47E3-A0C7-E4CB47D85944}"/>
    <cellStyle name="40% - 강조색5 6 3 5 4" xfId="54317" xr:uid="{761D617C-0BBD-4D77-896A-D0D59FA4832F}"/>
    <cellStyle name="40% - 강조색5 6 3 6" xfId="11622" xr:uid="{82F35F50-689E-48F6-BB8F-70052D232B3A}"/>
    <cellStyle name="40% - 강조색5 6 3 6 2" xfId="33671" xr:uid="{D6990121-9B95-4D85-9BBE-ADF4608D7548}"/>
    <cellStyle name="40% - 강조색5 6 3 7" xfId="22651" xr:uid="{0A913EC6-F252-450A-A04E-84083CF36A35}"/>
    <cellStyle name="40% - 강조색5 6 3 8" xfId="48808" xr:uid="{F7436370-2151-4E1F-8565-7B812018E17A}"/>
    <cellStyle name="40% - 강조색5 6 4" xfId="884" xr:uid="{EADE7421-60D1-4725-B219-9FE384993C85}"/>
    <cellStyle name="40% - 강조색5 6 4 2" xfId="2278" xr:uid="{FEC31DA0-A8DB-4C5F-8F33-A19F8887DE27}"/>
    <cellStyle name="40% - 강조색5 6 4 2 2" xfId="5054" xr:uid="{A13AABFF-F0BB-4582-88B0-85B370996753}"/>
    <cellStyle name="40% - 강조색5 6 4 2 2 2" xfId="10580" xr:uid="{8CC4DF53-F824-46CB-8131-99E9DDD6E05D}"/>
    <cellStyle name="40% - 강조색5 6 4 2 2 2 2" xfId="21609" xr:uid="{128E4C4D-3BD4-4441-9EFA-EE78BF5A717F}"/>
    <cellStyle name="40% - 강조색5 6 4 2 2 2 2 2" xfId="43658" xr:uid="{D574AD2B-B22C-4DCB-9C11-1495FDE43017}"/>
    <cellStyle name="40% - 강조색5 6 4 2 2 2 3" xfId="32638" xr:uid="{82F3F8BB-74C0-4CDF-865F-65D1927A818D}"/>
    <cellStyle name="40% - 강조색5 6 4 2 2 3" xfId="16099" xr:uid="{3CEF3504-E646-457F-8E79-92DC87F4A62E}"/>
    <cellStyle name="40% - 강조색5 6 4 2 2 3 2" xfId="38148" xr:uid="{7B90044A-3E3E-49E6-BF12-40C7E6A9B266}"/>
    <cellStyle name="40% - 강조색5 6 4 2 2 4" xfId="27128" xr:uid="{5C74230D-9B10-4761-AB88-0E5594D230FA}"/>
    <cellStyle name="40% - 강조색5 6 4 2 2 5" xfId="53286" xr:uid="{7F62E4E6-8560-48AB-AA7C-8183A709E30A}"/>
    <cellStyle name="40% - 강조색5 6 4 2 3" xfId="7825" xr:uid="{58BE2A65-467A-40B0-A82B-204C186C3350}"/>
    <cellStyle name="40% - 강조색5 6 4 2 3 2" xfId="18854" xr:uid="{CFC8D070-4B4E-408A-B9BC-A97184965ECA}"/>
    <cellStyle name="40% - 강조색5 6 4 2 3 2 2" xfId="40903" xr:uid="{F87F740B-0B71-4DB6-B70A-A4889B47E531}"/>
    <cellStyle name="40% - 강조색5 6 4 2 3 3" xfId="29883" xr:uid="{056D9883-CC06-4EAC-9956-6AE24619D1AB}"/>
    <cellStyle name="40% - 강조색5 6 4 2 4" xfId="13344" xr:uid="{63231430-6CDB-40CB-866C-4B7CD8A28D3E}"/>
    <cellStyle name="40% - 강조색5 6 4 2 4 2" xfId="35393" xr:uid="{9C2957DE-DECE-4947-BA56-14093B45CDFE}"/>
    <cellStyle name="40% - 강조색5 6 4 2 5" xfId="24373" xr:uid="{B4B6EA8D-283B-447F-B1A1-A1BCEBBDC75C}"/>
    <cellStyle name="40% - 강조색5 6 4 2 6" xfId="50531" xr:uid="{8BEE08A9-DA18-4D7C-B771-1A5902230FCB}"/>
    <cellStyle name="40% - 강조색5 6 4 3" xfId="3678" xr:uid="{D8500EE9-8051-4617-A807-5487160E1DF5}"/>
    <cellStyle name="40% - 강조색5 6 4 3 2" xfId="9204" xr:uid="{67D5329D-E937-4CB5-90D8-062C8CFABEEE}"/>
    <cellStyle name="40% - 강조색5 6 4 3 2 2" xfId="20233" xr:uid="{CDEE64D7-370F-4B25-B842-25CD88965259}"/>
    <cellStyle name="40% - 강조색5 6 4 3 2 2 2" xfId="42282" xr:uid="{5451B139-B6BA-4299-BD24-FA0C348D4B90}"/>
    <cellStyle name="40% - 강조색5 6 4 3 2 3" xfId="31262" xr:uid="{D48F0300-F086-4BD2-ADF8-86C1CC4C9BB8}"/>
    <cellStyle name="40% - 강조색5 6 4 3 3" xfId="14723" xr:uid="{EA15C506-ED10-46FF-AEB8-1EEA617B70F8}"/>
    <cellStyle name="40% - 강조색5 6 4 3 3 2" xfId="36772" xr:uid="{D51ACD88-799E-44D1-BEB3-FB54C54B636F}"/>
    <cellStyle name="40% - 강조색5 6 4 3 4" xfId="25752" xr:uid="{D237A408-F19C-4679-B1B0-2547E8A7FF8E}"/>
    <cellStyle name="40% - 강조색5 6 4 3 5" xfId="51910" xr:uid="{774E1479-0243-438C-86AE-16A7372B2C64}"/>
    <cellStyle name="40% - 강조색5 6 4 4" xfId="6449" xr:uid="{6E0D4BE4-767B-45AB-9C3F-15D23E8FDD64}"/>
    <cellStyle name="40% - 강조색5 6 4 4 2" xfId="17478" xr:uid="{41D288B9-6B9C-4F48-85C8-764FA3DE753F}"/>
    <cellStyle name="40% - 강조색5 6 4 4 2 2" xfId="39527" xr:uid="{569852FB-99AA-4BEC-8411-1739D6CDE815}"/>
    <cellStyle name="40% - 강조색5 6 4 4 3" xfId="28507" xr:uid="{FB09ED9F-C3D7-49C7-84E3-58C01D7E6BDD}"/>
    <cellStyle name="40% - 강조색5 6 4 4 4" xfId="54663" xr:uid="{8A7D1C03-57F7-405E-BEBF-D7A4F427008F}"/>
    <cellStyle name="40% - 강조색5 6 4 5" xfId="11968" xr:uid="{ADDE77EB-562C-4A4F-8FB9-C0C465BB767C}"/>
    <cellStyle name="40% - 강조색5 6 4 5 2" xfId="34017" xr:uid="{F265A260-9218-40CB-BE17-1FE7E26CEF78}"/>
    <cellStyle name="40% - 강조색5 6 4 6" xfId="22997" xr:uid="{B29B7DF3-B1D0-4ABF-A7F2-389B954217DF}"/>
    <cellStyle name="40% - 강조색5 6 4 7" xfId="49154" xr:uid="{5A6D2794-CAC1-47E6-8D72-A3AC53C804AE}"/>
    <cellStyle name="40% - 강조색5 6 5" xfId="1590" xr:uid="{BAC03176-51BD-448F-8355-96290A62AAA8}"/>
    <cellStyle name="40% - 강조색5 6 5 2" xfId="4366" xr:uid="{AC1FBEDD-54D9-4C06-8D96-9995419CE894}"/>
    <cellStyle name="40% - 강조색5 6 5 2 2" xfId="9892" xr:uid="{EFC0D5AD-D2E1-4D3B-B2C5-CE67C30FCDBD}"/>
    <cellStyle name="40% - 강조색5 6 5 2 2 2" xfId="20921" xr:uid="{8C362571-5764-4DBB-9616-BE852D3A76F5}"/>
    <cellStyle name="40% - 강조색5 6 5 2 2 2 2" xfId="42970" xr:uid="{8EDF8382-EB80-419C-B7EC-E0E794273902}"/>
    <cellStyle name="40% - 강조색5 6 5 2 2 3" xfId="31950" xr:uid="{156B4392-F448-47F7-88AA-BE443E59C995}"/>
    <cellStyle name="40% - 강조색5 6 5 2 3" xfId="15411" xr:uid="{942DF961-35B9-4CE1-8545-834C167D6B2D}"/>
    <cellStyle name="40% - 강조색5 6 5 2 3 2" xfId="37460" xr:uid="{22B7B4C8-EC3E-473A-86F6-5CC9307C9664}"/>
    <cellStyle name="40% - 강조색5 6 5 2 4" xfId="26440" xr:uid="{F31FE59B-CA0E-47CF-8659-A8CBE4404521}"/>
    <cellStyle name="40% - 강조색5 6 5 2 5" xfId="52598" xr:uid="{5850F835-6FCD-4FB8-9561-F3465E244777}"/>
    <cellStyle name="40% - 강조색5 6 5 3" xfId="7137" xr:uid="{E9291F75-5732-439E-9D74-E31C209ABE91}"/>
    <cellStyle name="40% - 강조색5 6 5 3 2" xfId="18166" xr:uid="{C43581EF-631B-434C-9547-966B32407BFC}"/>
    <cellStyle name="40% - 강조색5 6 5 3 2 2" xfId="40215" xr:uid="{162AD0AE-44FE-4107-AA42-A73D5FEE300C}"/>
    <cellStyle name="40% - 강조색5 6 5 3 3" xfId="29195" xr:uid="{8C8AA876-A3E2-4EED-AAB0-AD0C4011AFD2}"/>
    <cellStyle name="40% - 강조색5 6 5 4" xfId="12656" xr:uid="{AE28C0FF-EF3F-4E13-811E-664E41C9E499}"/>
    <cellStyle name="40% - 강조색5 6 5 4 2" xfId="34705" xr:uid="{A6254954-2531-4CDB-9A32-27CF78EA5B7F}"/>
    <cellStyle name="40% - 강조색5 6 5 5" xfId="23685" xr:uid="{8F71E3B7-98BA-44A8-922B-13CDB0E41F0B}"/>
    <cellStyle name="40% - 강조색5 6 5 6" xfId="49843" xr:uid="{CAC39637-CB8A-41A8-91A3-8BBC80A15829}"/>
    <cellStyle name="40% - 강조색5 6 6" xfId="2990" xr:uid="{949D69AF-0C38-4C57-869F-1B678A12BB0A}"/>
    <cellStyle name="40% - 강조색5 6 6 2" xfId="8516" xr:uid="{BD4058A2-67FE-4E28-9D68-F9DE0B3C0959}"/>
    <cellStyle name="40% - 강조색5 6 6 2 2" xfId="19545" xr:uid="{B20B8391-15CB-4809-8262-861B1C8C266D}"/>
    <cellStyle name="40% - 강조색5 6 6 2 2 2" xfId="41594" xr:uid="{3AE0BCFF-4FE4-4E09-8BA3-1B27816FA80C}"/>
    <cellStyle name="40% - 강조색5 6 6 2 3" xfId="30574" xr:uid="{71FED85F-831A-443A-8943-2EABC5F64470}"/>
    <cellStyle name="40% - 강조색5 6 6 3" xfId="14035" xr:uid="{1A542142-773A-48D6-ABA3-CECDCB539FD5}"/>
    <cellStyle name="40% - 강조색5 6 6 3 2" xfId="36084" xr:uid="{4531765E-5A26-4344-8E0A-D1511B00B232}"/>
    <cellStyle name="40% - 강조색5 6 6 4" xfId="25064" xr:uid="{C1CC04A4-4AEA-47EB-9B6A-E720AEC22EB4}"/>
    <cellStyle name="40% - 강조색5 6 6 5" xfId="51222" xr:uid="{DA6CC56B-D590-4A46-A0B4-E890AC2B95C7}"/>
    <cellStyle name="40% - 강조색5 6 7" xfId="5761" xr:uid="{B3CC934F-4680-4CB8-9762-67A9FC504354}"/>
    <cellStyle name="40% - 강조색5 6 7 2" xfId="16790" xr:uid="{372CC26E-A808-4DF7-ACD9-B45472861339}"/>
    <cellStyle name="40% - 강조색5 6 7 2 2" xfId="38839" xr:uid="{05D63B06-F16F-47B3-95F4-2AC3FEAA783B}"/>
    <cellStyle name="40% - 강조색5 6 7 3" xfId="27819" xr:uid="{A27E8D27-193B-4440-B528-B7FDF98B7886}"/>
    <cellStyle name="40% - 강조색5 6 7 4" xfId="53976" xr:uid="{F26D18AD-0D58-4EB8-BA07-3864FAA2F67B}"/>
    <cellStyle name="40% - 강조색5 6 8" xfId="11280" xr:uid="{83BC2906-CB71-419F-B02A-3FF8E63C9774}"/>
    <cellStyle name="40% - 강조색5 6 8 2" xfId="33329" xr:uid="{2BCE712F-2C65-4D68-B6E4-B1416E9C8EB7}"/>
    <cellStyle name="40% - 강조색5 6 9" xfId="22309" xr:uid="{C424E972-793F-4FE4-90F0-2486D910F4F6}"/>
    <cellStyle name="40% - 강조색5 7" xfId="142" xr:uid="{00000000-0005-0000-0000-0000F9010000}"/>
    <cellStyle name="40% - 강조색5 7 10" xfId="48480" xr:uid="{9D6AB810-325F-4321-AEF3-E49988F20340}"/>
    <cellStyle name="40% - 강조색5 7 2" xfId="271" xr:uid="{00000000-0005-0000-0000-0000FA010000}"/>
    <cellStyle name="40% - 강조색5 7 2 2" xfId="631" xr:uid="{00000000-0005-0000-0000-0000FB010000}"/>
    <cellStyle name="40% - 강조색5 7 2 2 2" xfId="1368" xr:uid="{ECF40C6C-4A0B-4F93-8184-842BF08095BF}"/>
    <cellStyle name="40% - 강조색5 7 2 2 2 2" xfId="2762" xr:uid="{DC8DA412-1571-49F9-B220-8C4D3DCF8C87}"/>
    <cellStyle name="40% - 강조색5 7 2 2 2 2 2" xfId="5538" xr:uid="{FBB9AE4F-0B53-4D2A-9132-46052D9E2143}"/>
    <cellStyle name="40% - 강조색5 7 2 2 2 2 2 2" xfId="11064" xr:uid="{624E5D69-8D33-4BB8-A97C-0D7C92871F8F}"/>
    <cellStyle name="40% - 강조색5 7 2 2 2 2 2 2 2" xfId="22093" xr:uid="{9F85E301-631B-416B-8430-E525D3C82A3D}"/>
    <cellStyle name="40% - 강조색5 7 2 2 2 2 2 2 2 2" xfId="44142" xr:uid="{A3623DC5-EC64-4117-BA00-09CBC118056F}"/>
    <cellStyle name="40% - 강조색5 7 2 2 2 2 2 2 3" xfId="33122" xr:uid="{0AC6B7CC-6320-4557-9280-A9BD2392005A}"/>
    <cellStyle name="40% - 강조색5 7 2 2 2 2 2 3" xfId="16583" xr:uid="{3C8A1EAD-A926-4257-B856-6F133203C3A2}"/>
    <cellStyle name="40% - 강조색5 7 2 2 2 2 2 3 2" xfId="38632" xr:uid="{9924BD59-9992-4537-924E-4F41F11F1879}"/>
    <cellStyle name="40% - 강조색5 7 2 2 2 2 2 4" xfId="27612" xr:uid="{DC73A351-8F5D-40A1-901C-40C5C3CD1DD6}"/>
    <cellStyle name="40% - 강조색5 7 2 2 2 2 2 5" xfId="53770" xr:uid="{D4C3E1C1-DFA7-4A98-B3AD-AD5140BB4360}"/>
    <cellStyle name="40% - 강조색5 7 2 2 2 2 3" xfId="8309" xr:uid="{C16BFA9F-FF69-4DDC-982C-A05BFE79188F}"/>
    <cellStyle name="40% - 강조색5 7 2 2 2 2 3 2" xfId="19338" xr:uid="{A19B33EA-0B1C-40FB-B02D-4A1B9C44FAD7}"/>
    <cellStyle name="40% - 강조색5 7 2 2 2 2 3 2 2" xfId="41387" xr:uid="{848658D6-2063-4235-9242-3AF2EF928F75}"/>
    <cellStyle name="40% - 강조색5 7 2 2 2 2 3 3" xfId="30367" xr:uid="{AFBFB856-7C89-44F7-9131-F5066C5BC64D}"/>
    <cellStyle name="40% - 강조색5 7 2 2 2 2 4" xfId="13828" xr:uid="{517BBF83-041E-4804-8028-32A4458F71AD}"/>
    <cellStyle name="40% - 강조색5 7 2 2 2 2 4 2" xfId="35877" xr:uid="{3A8C6626-526E-4963-B6DD-A20AB04E3C28}"/>
    <cellStyle name="40% - 강조색5 7 2 2 2 2 5" xfId="24857" xr:uid="{73D89B76-2D60-487F-85A9-B9CB88F66568}"/>
    <cellStyle name="40% - 강조색5 7 2 2 2 2 6" xfId="51015" xr:uid="{444B01C9-B4AF-4E2A-A2FC-AB3E600848FD}"/>
    <cellStyle name="40% - 강조색5 7 2 2 2 3" xfId="4162" xr:uid="{2F0E5E74-381D-490D-9FEA-04493AD1DF16}"/>
    <cellStyle name="40% - 강조색5 7 2 2 2 3 2" xfId="9688" xr:uid="{7A836C26-7AFF-4646-B551-1CAA418FF447}"/>
    <cellStyle name="40% - 강조색5 7 2 2 2 3 2 2" xfId="20717" xr:uid="{DA358538-6FC6-4FB3-A242-6966D91D4A4F}"/>
    <cellStyle name="40% - 강조색5 7 2 2 2 3 2 2 2" xfId="42766" xr:uid="{9A1D5122-0330-4176-B6E4-628854CE2400}"/>
    <cellStyle name="40% - 강조색5 7 2 2 2 3 2 3" xfId="31746" xr:uid="{C90CF6CA-8D33-4D6F-9CD3-C7BB01B8BD73}"/>
    <cellStyle name="40% - 강조색5 7 2 2 2 3 3" xfId="15207" xr:uid="{27DF656D-DBE5-427D-8545-A0BB530389DE}"/>
    <cellStyle name="40% - 강조색5 7 2 2 2 3 3 2" xfId="37256" xr:uid="{7C0C6640-3672-44B6-82BA-A401362AB3AF}"/>
    <cellStyle name="40% - 강조색5 7 2 2 2 3 4" xfId="26236" xr:uid="{29A3095A-1BD5-42D0-8613-58BD911E8F24}"/>
    <cellStyle name="40% - 강조색5 7 2 2 2 3 5" xfId="52394" xr:uid="{85751190-7F8D-4510-A63D-70A7A664D444}"/>
    <cellStyle name="40% - 강조색5 7 2 2 2 4" xfId="6933" xr:uid="{72AD8E0D-9818-43B4-A7C7-2573A9886CB7}"/>
    <cellStyle name="40% - 강조색5 7 2 2 2 4 2" xfId="17962" xr:uid="{E4B10A9C-F27E-4495-84C5-F8A7DBBBA28C}"/>
    <cellStyle name="40% - 강조색5 7 2 2 2 4 2 2" xfId="40011" xr:uid="{CAFA3CAF-86AA-4A97-8A7B-F8F9EE086E57}"/>
    <cellStyle name="40% - 강조색5 7 2 2 2 4 3" xfId="28991" xr:uid="{0B8DA51A-957A-4829-9766-644009F1E412}"/>
    <cellStyle name="40% - 강조색5 7 2 2 2 4 4" xfId="55147" xr:uid="{8F90285C-0736-477D-8F5A-DDA02C24FB79}"/>
    <cellStyle name="40% - 강조색5 7 2 2 2 5" xfId="12452" xr:uid="{8E53CF1E-9B7C-42BB-96BA-95564CA5EA44}"/>
    <cellStyle name="40% - 강조색5 7 2 2 2 5 2" xfId="34501" xr:uid="{7329F8C3-38D1-4082-99C8-4C81823732D3}"/>
    <cellStyle name="40% - 강조색5 7 2 2 2 6" xfId="23481" xr:uid="{85C64A65-CE72-49FE-8D7F-818A7D241F96}"/>
    <cellStyle name="40% - 강조색5 7 2 2 2 7" xfId="49638" xr:uid="{6CB67991-D074-4C4B-B383-EAB5B0966471}"/>
    <cellStyle name="40% - 강조색5 7 2 2 3" xfId="2074" xr:uid="{A306DE2C-F7C3-4B40-A004-55C4105ABB9F}"/>
    <cellStyle name="40% - 강조색5 7 2 2 3 2" xfId="4850" xr:uid="{48DCC132-1D90-49A6-882F-A97DDA689DFC}"/>
    <cellStyle name="40% - 강조색5 7 2 2 3 2 2" xfId="10376" xr:uid="{24AADD5A-2865-442D-87D7-F73E3B89899D}"/>
    <cellStyle name="40% - 강조색5 7 2 2 3 2 2 2" xfId="21405" xr:uid="{76BC9CBC-DC41-4560-93EB-28601D8AC111}"/>
    <cellStyle name="40% - 강조색5 7 2 2 3 2 2 2 2" xfId="43454" xr:uid="{8DB889D4-5EF0-45B7-BD35-BDAD90D48A8D}"/>
    <cellStyle name="40% - 강조색5 7 2 2 3 2 2 3" xfId="32434" xr:uid="{A70A74C8-09AF-4855-95F6-81D996B2231C}"/>
    <cellStyle name="40% - 강조색5 7 2 2 3 2 3" xfId="15895" xr:uid="{F6927488-F0B9-46C7-96AA-F4C42EFA74D7}"/>
    <cellStyle name="40% - 강조색5 7 2 2 3 2 3 2" xfId="37944" xr:uid="{C0AE7C83-CFB7-4FF1-AEB7-16A99F310B11}"/>
    <cellStyle name="40% - 강조색5 7 2 2 3 2 4" xfId="26924" xr:uid="{C579C840-6F01-428D-8462-E41310041D5E}"/>
    <cellStyle name="40% - 강조색5 7 2 2 3 2 5" xfId="53082" xr:uid="{1A5B6A27-76DF-4432-937B-9067D74D9EDE}"/>
    <cellStyle name="40% - 강조색5 7 2 2 3 3" xfId="7621" xr:uid="{C77A94D7-183E-42A3-A348-4EDBB4C8C41A}"/>
    <cellStyle name="40% - 강조색5 7 2 2 3 3 2" xfId="18650" xr:uid="{18D2FED0-1D59-487E-B040-E073AD039843}"/>
    <cellStyle name="40% - 강조색5 7 2 2 3 3 2 2" xfId="40699" xr:uid="{6B89E7DA-4311-455D-94F4-CCBAB7CDDFD1}"/>
    <cellStyle name="40% - 강조색5 7 2 2 3 3 3" xfId="29679" xr:uid="{FA85B97C-44FB-468F-A50A-1DE6BF82AB56}"/>
    <cellStyle name="40% - 강조색5 7 2 2 3 4" xfId="13140" xr:uid="{A4D3AC74-7F1D-49BB-832E-E6A9D8032502}"/>
    <cellStyle name="40% - 강조색5 7 2 2 3 4 2" xfId="35189" xr:uid="{0FC25734-2FD9-4526-921A-810824640767}"/>
    <cellStyle name="40% - 강조색5 7 2 2 3 5" xfId="24169" xr:uid="{C618409C-2AE3-450B-897A-3E363BCDC111}"/>
    <cellStyle name="40% - 강조색5 7 2 2 3 6" xfId="50327" xr:uid="{4578C492-1512-4DD7-A829-731EBEACB527}"/>
    <cellStyle name="40% - 강조색5 7 2 2 4" xfId="3474" xr:uid="{4348D187-8F48-4909-876F-D69DC715CB02}"/>
    <cellStyle name="40% - 강조색5 7 2 2 4 2" xfId="9000" xr:uid="{9CE3508D-32B9-4EBE-8FE4-9289D28B7F69}"/>
    <cellStyle name="40% - 강조색5 7 2 2 4 2 2" xfId="20029" xr:uid="{D74238DC-5515-459E-B872-5C030A88D0C9}"/>
    <cellStyle name="40% - 강조색5 7 2 2 4 2 2 2" xfId="42078" xr:uid="{CD93A463-23C5-4B2C-9325-E9E3BDA29A89}"/>
    <cellStyle name="40% - 강조색5 7 2 2 4 2 3" xfId="31058" xr:uid="{0B15BC96-B226-423A-A99F-ED1AE61EF80F}"/>
    <cellStyle name="40% - 강조색5 7 2 2 4 3" xfId="14519" xr:uid="{029A439B-00CF-4970-BCDC-32E02AFF61BC}"/>
    <cellStyle name="40% - 강조색5 7 2 2 4 3 2" xfId="36568" xr:uid="{68EF7F1A-0D67-4D93-AE8F-B5F1D821E27D}"/>
    <cellStyle name="40% - 강조색5 7 2 2 4 4" xfId="25548" xr:uid="{2E429836-A169-4E5F-B37D-C96F60DB323F}"/>
    <cellStyle name="40% - 강조색5 7 2 2 4 5" xfId="51706" xr:uid="{80AA5602-196F-4EC1-B7D3-403EA4B5C8BF}"/>
    <cellStyle name="40% - 강조색5 7 2 2 5" xfId="6245" xr:uid="{3786D2E7-6B2C-495F-91B0-652503288BAB}"/>
    <cellStyle name="40% - 강조색5 7 2 2 5 2" xfId="17274" xr:uid="{19681057-94AC-4E0E-8052-8BE7CB915B28}"/>
    <cellStyle name="40% - 강조색5 7 2 2 5 2 2" xfId="39323" xr:uid="{7E31CA7C-FAA0-41FC-985A-CAAF7D4A64FA}"/>
    <cellStyle name="40% - 강조색5 7 2 2 5 3" xfId="28303" xr:uid="{D414BA81-1FFD-43FA-B6D6-B4342FB6E3AB}"/>
    <cellStyle name="40% - 강조색5 7 2 2 5 4" xfId="54459" xr:uid="{7832FCB2-8D79-49F6-B867-4FF52516B474}"/>
    <cellStyle name="40% - 강조색5 7 2 2 6" xfId="11764" xr:uid="{6F2EB743-F31C-47EB-8FEA-1D7A29F937EE}"/>
    <cellStyle name="40% - 강조색5 7 2 2 6 2" xfId="33813" xr:uid="{BFC6575B-37DC-47B0-9132-B9A535B62372}"/>
    <cellStyle name="40% - 강조색5 7 2 2 7" xfId="22793" xr:uid="{C1A0C218-DBEC-47F8-84DC-2B2BC6AAFF99}"/>
    <cellStyle name="40% - 강조색5 7 2 2 8" xfId="48950" xr:uid="{F549B1C7-AAF7-4E0A-BD83-A36803B6FDD3}"/>
    <cellStyle name="40% - 강조색5 7 2 3" xfId="1026" xr:uid="{CAFD4BAE-0272-4C3C-A212-EE9E773110B0}"/>
    <cellStyle name="40% - 강조색5 7 2 3 2" xfId="2420" xr:uid="{9B407AA7-C465-405B-94BC-646A707A9703}"/>
    <cellStyle name="40% - 강조색5 7 2 3 2 2" xfId="5196" xr:uid="{45AC7589-D4F0-4432-9B9A-314CEA8DD05C}"/>
    <cellStyle name="40% - 강조색5 7 2 3 2 2 2" xfId="10722" xr:uid="{0E1D49B3-95A5-4679-9E20-4DADC10515AD}"/>
    <cellStyle name="40% - 강조색5 7 2 3 2 2 2 2" xfId="21751" xr:uid="{57C03EF7-20F7-4AA8-A031-59A921C0ED4B}"/>
    <cellStyle name="40% - 강조색5 7 2 3 2 2 2 2 2" xfId="43800" xr:uid="{4A7371A4-F623-4798-874B-260075DA2BA4}"/>
    <cellStyle name="40% - 강조색5 7 2 3 2 2 2 3" xfId="32780" xr:uid="{32A5EB9C-84DC-4B68-9124-A590DF322047}"/>
    <cellStyle name="40% - 강조색5 7 2 3 2 2 3" xfId="16241" xr:uid="{AFB825BA-7B00-42B7-AB6E-3BFB8AB92E2E}"/>
    <cellStyle name="40% - 강조색5 7 2 3 2 2 3 2" xfId="38290" xr:uid="{DE541654-FBA8-4E22-B98D-E4554D4CFECE}"/>
    <cellStyle name="40% - 강조색5 7 2 3 2 2 4" xfId="27270" xr:uid="{CEDA28DA-ACD1-47F9-A842-0E7450F2AD5B}"/>
    <cellStyle name="40% - 강조색5 7 2 3 2 2 5" xfId="53428" xr:uid="{31148023-0A3D-4354-9041-4C33F5F35C45}"/>
    <cellStyle name="40% - 강조색5 7 2 3 2 3" xfId="7967" xr:uid="{B0FCE97A-9DD7-40AC-A82F-0329B6844201}"/>
    <cellStyle name="40% - 강조색5 7 2 3 2 3 2" xfId="18996" xr:uid="{67A29BA8-896D-40EA-860B-A2E58149AE0C}"/>
    <cellStyle name="40% - 강조색5 7 2 3 2 3 2 2" xfId="41045" xr:uid="{7E9A12A2-5DF9-42EE-B9DD-613E28D18918}"/>
    <cellStyle name="40% - 강조색5 7 2 3 2 3 3" xfId="30025" xr:uid="{A3EC1CC5-B97D-40D8-9F57-1E8E855DD6A2}"/>
    <cellStyle name="40% - 강조색5 7 2 3 2 4" xfId="13486" xr:uid="{5388A714-A6B7-4732-8F9B-2772A7AEDD38}"/>
    <cellStyle name="40% - 강조색5 7 2 3 2 4 2" xfId="35535" xr:uid="{174660AB-1388-4714-A04D-54AC12ECB2CF}"/>
    <cellStyle name="40% - 강조색5 7 2 3 2 5" xfId="24515" xr:uid="{BB298749-F0B5-472F-B1F9-9C6F884815E5}"/>
    <cellStyle name="40% - 강조색5 7 2 3 2 6" xfId="50673" xr:uid="{6168B5C3-1046-4EE8-BBBF-80C5CEF9283B}"/>
    <cellStyle name="40% - 강조색5 7 2 3 3" xfId="3820" xr:uid="{959D2A12-2139-4FFD-A702-3D3133DEA85D}"/>
    <cellStyle name="40% - 강조색5 7 2 3 3 2" xfId="9346" xr:uid="{3F48543C-EC81-48CF-905E-E190C9FFF98B}"/>
    <cellStyle name="40% - 강조색5 7 2 3 3 2 2" xfId="20375" xr:uid="{725169E2-E245-4D95-987B-FA4CE845B54F}"/>
    <cellStyle name="40% - 강조색5 7 2 3 3 2 2 2" xfId="42424" xr:uid="{EE5665A1-B77E-4317-976A-A7B469DC9FBB}"/>
    <cellStyle name="40% - 강조색5 7 2 3 3 2 3" xfId="31404" xr:uid="{F44E2720-B61A-445F-935B-22FBA8CC1B78}"/>
    <cellStyle name="40% - 강조색5 7 2 3 3 3" xfId="14865" xr:uid="{7F6D14F9-72B0-46A7-815D-18BDADF7F799}"/>
    <cellStyle name="40% - 강조색5 7 2 3 3 3 2" xfId="36914" xr:uid="{DF0AD23C-E7DC-4ACF-94E1-9FEBD44A6F98}"/>
    <cellStyle name="40% - 강조색5 7 2 3 3 4" xfId="25894" xr:uid="{15C3570D-B28C-4C8E-9E04-8E4FDA07BE18}"/>
    <cellStyle name="40% - 강조색5 7 2 3 3 5" xfId="52052" xr:uid="{0D753050-E3B2-4839-90C5-A2DD16098C42}"/>
    <cellStyle name="40% - 강조색5 7 2 3 4" xfId="6591" xr:uid="{9A2D083A-B025-486D-8F25-F05CE2DD1566}"/>
    <cellStyle name="40% - 강조색5 7 2 3 4 2" xfId="17620" xr:uid="{B0ACC827-B3DA-4CCB-A13C-441B145A1C59}"/>
    <cellStyle name="40% - 강조색5 7 2 3 4 2 2" xfId="39669" xr:uid="{DECD0C5A-DF8E-4AD7-A7C8-FAE139AA1DAA}"/>
    <cellStyle name="40% - 강조색5 7 2 3 4 3" xfId="28649" xr:uid="{FFA78A8D-66D3-41C5-B1DA-D44AB461FD1D}"/>
    <cellStyle name="40% - 강조색5 7 2 3 4 4" xfId="54805" xr:uid="{905D4BB3-F991-41C7-8B44-98273CF0AC6D}"/>
    <cellStyle name="40% - 강조색5 7 2 3 5" xfId="12110" xr:uid="{AE7C053A-9F82-45AD-9D24-CE9413823BCA}"/>
    <cellStyle name="40% - 강조색5 7 2 3 5 2" xfId="34159" xr:uid="{116958AD-EF17-4F3F-87B9-F48E05B47685}"/>
    <cellStyle name="40% - 강조색5 7 2 3 6" xfId="23139" xr:uid="{6720C201-82F3-4CC1-AA43-DE63DD88CD18}"/>
    <cellStyle name="40% - 강조색5 7 2 3 7" xfId="49296" xr:uid="{523A9163-CFE0-43DC-9D02-33A21D409AAB}"/>
    <cellStyle name="40% - 강조색5 7 2 4" xfId="1732" xr:uid="{5A93B04F-F84F-4856-AEC8-1BFA2EC3DCD8}"/>
    <cellStyle name="40% - 강조색5 7 2 4 2" xfId="4508" xr:uid="{ECFD9F52-E506-4CED-8C44-98249E52093C}"/>
    <cellStyle name="40% - 강조색5 7 2 4 2 2" xfId="10034" xr:uid="{9E4FB0A5-890D-4384-A561-88855A331FF0}"/>
    <cellStyle name="40% - 강조색5 7 2 4 2 2 2" xfId="21063" xr:uid="{9ACEE05F-860B-4154-B183-61B23D0FC291}"/>
    <cellStyle name="40% - 강조색5 7 2 4 2 2 2 2" xfId="43112" xr:uid="{0BE1880D-8466-42CD-B7FE-6BDB1420C571}"/>
    <cellStyle name="40% - 강조색5 7 2 4 2 2 3" xfId="32092" xr:uid="{EEE05388-3C8E-469E-995F-C77B7BD6B3A5}"/>
    <cellStyle name="40% - 강조색5 7 2 4 2 3" xfId="15553" xr:uid="{F4EE4FFF-B8DF-4E58-A227-120822F4C92C}"/>
    <cellStyle name="40% - 강조색5 7 2 4 2 3 2" xfId="37602" xr:uid="{3BD63E1F-22AC-469C-B74F-F3746FF87BCC}"/>
    <cellStyle name="40% - 강조색5 7 2 4 2 4" xfId="26582" xr:uid="{98F99FE9-A078-4562-B372-016CDCE4E751}"/>
    <cellStyle name="40% - 강조색5 7 2 4 2 5" xfId="52740" xr:uid="{4ED4CBF7-A69B-4662-84B7-E793F49DD51A}"/>
    <cellStyle name="40% - 강조색5 7 2 4 3" xfId="7279" xr:uid="{8DD80285-13C4-45DC-933B-F791F82C1227}"/>
    <cellStyle name="40% - 강조색5 7 2 4 3 2" xfId="18308" xr:uid="{1884BB67-5984-4CAA-9122-7B54B1D361FF}"/>
    <cellStyle name="40% - 강조색5 7 2 4 3 2 2" xfId="40357" xr:uid="{93518F7D-CBDB-45DE-BD5E-52D902EA5648}"/>
    <cellStyle name="40% - 강조색5 7 2 4 3 3" xfId="29337" xr:uid="{763E3DB8-5280-497D-960D-98F7DF8B49BC}"/>
    <cellStyle name="40% - 강조색5 7 2 4 4" xfId="12798" xr:uid="{E83E7520-040F-49DD-8C21-14D4BEA84D22}"/>
    <cellStyle name="40% - 강조색5 7 2 4 4 2" xfId="34847" xr:uid="{C99ABA6C-BC85-467E-8740-DA65893E2E77}"/>
    <cellStyle name="40% - 강조색5 7 2 4 5" xfId="23827" xr:uid="{D3B8B3AB-22A8-4AE7-9BBA-FFD675A01974}"/>
    <cellStyle name="40% - 강조색5 7 2 4 6" xfId="49985" xr:uid="{37ED0597-6023-4DD2-BDED-3A5B69863671}"/>
    <cellStyle name="40% - 강조색5 7 2 5" xfId="3132" xr:uid="{B0C51781-50F6-45B4-A998-1AEEE9B651EF}"/>
    <cellStyle name="40% - 강조색5 7 2 5 2" xfId="8658" xr:uid="{E91EF97D-3D0A-4E6A-881C-E6D7D9BED5FC}"/>
    <cellStyle name="40% - 강조색5 7 2 5 2 2" xfId="19687" xr:uid="{2C11C965-1815-4DED-86F1-32DD6830EBB2}"/>
    <cellStyle name="40% - 강조색5 7 2 5 2 2 2" xfId="41736" xr:uid="{8A79D558-717C-4AA8-91AA-D67C59E7201A}"/>
    <cellStyle name="40% - 강조색5 7 2 5 2 3" xfId="30716" xr:uid="{06E0726C-85EC-4DCC-819B-C79F10587634}"/>
    <cellStyle name="40% - 강조색5 7 2 5 3" xfId="14177" xr:uid="{D51B5FFF-1122-4B59-8670-81A049A9E13F}"/>
    <cellStyle name="40% - 강조색5 7 2 5 3 2" xfId="36226" xr:uid="{A21037E5-F792-4B6C-A55A-C090E6D78FE0}"/>
    <cellStyle name="40% - 강조색5 7 2 5 4" xfId="25206" xr:uid="{67A62B3C-4F7B-40BD-847E-44A38148BB92}"/>
    <cellStyle name="40% - 강조색5 7 2 5 5" xfId="51364" xr:uid="{0AFA94FA-990E-4636-B1AB-EA758D169252}"/>
    <cellStyle name="40% - 강조색5 7 2 6" xfId="5903" xr:uid="{AC0682C3-8266-42A6-9907-047D10AEBA7F}"/>
    <cellStyle name="40% - 강조색5 7 2 6 2" xfId="16932" xr:uid="{F6525DE0-6486-4AAE-9FF4-FBFA2B0089AB}"/>
    <cellStyle name="40% - 강조색5 7 2 6 2 2" xfId="38981" xr:uid="{A1997460-17C7-47E8-B824-EFE450C89D90}"/>
    <cellStyle name="40% - 강조색5 7 2 6 3" xfId="27961" xr:uid="{217EB0F0-44B6-46C9-867F-A6C7EEC92185}"/>
    <cellStyle name="40% - 강조색5 7 2 6 4" xfId="54118" xr:uid="{1713D642-8F5A-4D92-90D1-12811E894236}"/>
    <cellStyle name="40% - 강조색5 7 2 7" xfId="11422" xr:uid="{648BF3E3-D4A2-4F41-8AA4-2F52565A1BAD}"/>
    <cellStyle name="40% - 강조색5 7 2 7 2" xfId="33471" xr:uid="{579CD546-D682-4119-9728-A0813712B7E0}"/>
    <cellStyle name="40% - 강조색5 7 2 8" xfId="22451" xr:uid="{12F4189A-45AC-4125-83C8-FCCA1A53B4FF}"/>
    <cellStyle name="40% - 강조색5 7 2 9" xfId="48609" xr:uid="{5B3143C9-3A83-499C-B7C2-4653057DE842}"/>
    <cellStyle name="40% - 강조색5 7 3" xfId="502" xr:uid="{00000000-0005-0000-0000-0000FC010000}"/>
    <cellStyle name="40% - 강조색5 7 3 2" xfId="1239" xr:uid="{B66D8017-8676-4DEE-B421-C69D753E0162}"/>
    <cellStyle name="40% - 강조색5 7 3 2 2" xfId="2633" xr:uid="{26A0F343-EF6B-46B3-B1E1-1DBA498C2B59}"/>
    <cellStyle name="40% - 강조색5 7 3 2 2 2" xfId="5409" xr:uid="{0195EA5F-3347-41F3-A19A-1E766C44B80F}"/>
    <cellStyle name="40% - 강조색5 7 3 2 2 2 2" xfId="10935" xr:uid="{66FA626A-230E-4073-A099-685817D7FF65}"/>
    <cellStyle name="40% - 강조색5 7 3 2 2 2 2 2" xfId="21964" xr:uid="{C2BC13C2-0B4A-4CDB-9ACE-6137509F1ED5}"/>
    <cellStyle name="40% - 강조색5 7 3 2 2 2 2 2 2" xfId="44013" xr:uid="{386F81CF-0755-43C6-9C0F-3724DE0136F2}"/>
    <cellStyle name="40% - 강조색5 7 3 2 2 2 2 3" xfId="32993" xr:uid="{53D14E9B-13D7-4BF4-86C5-AEFCFB5F99E9}"/>
    <cellStyle name="40% - 강조색5 7 3 2 2 2 3" xfId="16454" xr:uid="{D935B876-87AB-402C-A50B-D65317FE4053}"/>
    <cellStyle name="40% - 강조색5 7 3 2 2 2 3 2" xfId="38503" xr:uid="{E6E3FC4D-8DC2-4795-AB83-2ED5321AF02A}"/>
    <cellStyle name="40% - 강조색5 7 3 2 2 2 4" xfId="27483" xr:uid="{4BF59FE7-15C2-4598-9C97-D5B785113A03}"/>
    <cellStyle name="40% - 강조색5 7 3 2 2 2 5" xfId="53641" xr:uid="{574E3A33-29AE-4464-969D-BF97FA24C4E4}"/>
    <cellStyle name="40% - 강조색5 7 3 2 2 3" xfId="8180" xr:uid="{6EC7B457-65B3-4209-8929-F7F8C4389539}"/>
    <cellStyle name="40% - 강조색5 7 3 2 2 3 2" xfId="19209" xr:uid="{1F7D5773-EB13-423E-90E4-994DACB68643}"/>
    <cellStyle name="40% - 강조색5 7 3 2 2 3 2 2" xfId="41258" xr:uid="{020321D4-481F-490E-91DA-E53A4EA86FFA}"/>
    <cellStyle name="40% - 강조색5 7 3 2 2 3 3" xfId="30238" xr:uid="{7E13219E-B327-4348-8703-821F71FEC68A}"/>
    <cellStyle name="40% - 강조색5 7 3 2 2 4" xfId="13699" xr:uid="{E774423E-4BF7-4D4E-8DDA-16321C30E76A}"/>
    <cellStyle name="40% - 강조색5 7 3 2 2 4 2" xfId="35748" xr:uid="{D76B3738-D229-439C-AE15-B0D4811DF631}"/>
    <cellStyle name="40% - 강조색5 7 3 2 2 5" xfId="24728" xr:uid="{A3E7E511-87AC-409C-BC95-20979D6AE354}"/>
    <cellStyle name="40% - 강조색5 7 3 2 2 6" xfId="50886" xr:uid="{CA33A2DC-BE12-47CE-875E-95D19C70B630}"/>
    <cellStyle name="40% - 강조색5 7 3 2 3" xfId="4033" xr:uid="{7B098888-3D83-4C8F-887C-7A7AB461A365}"/>
    <cellStyle name="40% - 강조색5 7 3 2 3 2" xfId="9559" xr:uid="{B9A1889A-E9CA-45A5-92AE-5F28E3399DDA}"/>
    <cellStyle name="40% - 강조색5 7 3 2 3 2 2" xfId="20588" xr:uid="{1C9EB369-97D1-4869-B07F-C43F7EC09F4A}"/>
    <cellStyle name="40% - 강조색5 7 3 2 3 2 2 2" xfId="42637" xr:uid="{D0C6B2BA-7D4B-4F9A-8219-47AF9A9A13D6}"/>
    <cellStyle name="40% - 강조색5 7 3 2 3 2 3" xfId="31617" xr:uid="{AD7AA1AA-9455-4CEF-B7AB-24F15BF2435D}"/>
    <cellStyle name="40% - 강조색5 7 3 2 3 3" xfId="15078" xr:uid="{F8BB6C3A-BED0-4178-B6D7-A5249C9ADFBA}"/>
    <cellStyle name="40% - 강조색5 7 3 2 3 3 2" xfId="37127" xr:uid="{564639CD-451B-4799-BC92-B9975F17CF28}"/>
    <cellStyle name="40% - 강조색5 7 3 2 3 4" xfId="26107" xr:uid="{56DFB6D3-468C-4027-B229-F5A0765D1BC6}"/>
    <cellStyle name="40% - 강조색5 7 3 2 3 5" xfId="52265" xr:uid="{67805EDE-8B77-469E-A0E4-D89840C6557B}"/>
    <cellStyle name="40% - 강조색5 7 3 2 4" xfId="6804" xr:uid="{D3CA7A5D-3430-4611-93A9-ECF6524A715E}"/>
    <cellStyle name="40% - 강조색5 7 3 2 4 2" xfId="17833" xr:uid="{8B66153D-2397-4D45-839C-1C1E79B706EB}"/>
    <cellStyle name="40% - 강조색5 7 3 2 4 2 2" xfId="39882" xr:uid="{75EDDFD1-E838-470C-94AA-0239DE34A794}"/>
    <cellStyle name="40% - 강조색5 7 3 2 4 3" xfId="28862" xr:uid="{1B903FE5-D6DE-4B55-9B0B-74E4ECA9A5B0}"/>
    <cellStyle name="40% - 강조색5 7 3 2 4 4" xfId="55018" xr:uid="{EB734157-0C93-49F3-A89E-8D13165D5011}"/>
    <cellStyle name="40% - 강조색5 7 3 2 5" xfId="12323" xr:uid="{DBF42520-1F22-41FD-9F8C-F4757716CAFD}"/>
    <cellStyle name="40% - 강조색5 7 3 2 5 2" xfId="34372" xr:uid="{F0851348-886F-40D8-8FBA-ECA0A86AC56F}"/>
    <cellStyle name="40% - 강조색5 7 3 2 6" xfId="23352" xr:uid="{21DC0703-3316-4143-B293-2ECAF166A512}"/>
    <cellStyle name="40% - 강조색5 7 3 2 7" xfId="49509" xr:uid="{A1E0D11F-2E66-4711-9FE3-49A0F821EFF6}"/>
    <cellStyle name="40% - 강조색5 7 3 3" xfId="1945" xr:uid="{FEAFA568-5792-4F20-87D0-57ED3FCCA0AF}"/>
    <cellStyle name="40% - 강조색5 7 3 3 2" xfId="4721" xr:uid="{857A7E85-A7AA-46CD-8654-BE16F3F82BF1}"/>
    <cellStyle name="40% - 강조색5 7 3 3 2 2" xfId="10247" xr:uid="{0C82B31E-FF29-4CB4-BB46-DEB02CA4649F}"/>
    <cellStyle name="40% - 강조색5 7 3 3 2 2 2" xfId="21276" xr:uid="{E8C0C18E-91F0-4358-857A-94704DE35887}"/>
    <cellStyle name="40% - 강조색5 7 3 3 2 2 2 2" xfId="43325" xr:uid="{33351D60-ED90-40D5-AF9A-950AF048BD38}"/>
    <cellStyle name="40% - 강조색5 7 3 3 2 2 3" xfId="32305" xr:uid="{D0BC84D7-35E8-42FB-B33F-97E8FBBAD33F}"/>
    <cellStyle name="40% - 강조색5 7 3 3 2 3" xfId="15766" xr:uid="{7059ADAB-3560-443A-9680-0D41ABE93AB7}"/>
    <cellStyle name="40% - 강조색5 7 3 3 2 3 2" xfId="37815" xr:uid="{C1341595-E805-44A1-8168-8BE7BBFBB264}"/>
    <cellStyle name="40% - 강조색5 7 3 3 2 4" xfId="26795" xr:uid="{80B69E3D-E7CC-4BAD-8A46-C11A3DAECA21}"/>
    <cellStyle name="40% - 강조색5 7 3 3 2 5" xfId="52953" xr:uid="{68E99501-CAE5-47B1-AA7A-D5F76D3DE5DB}"/>
    <cellStyle name="40% - 강조색5 7 3 3 3" xfId="7492" xr:uid="{9CD677C9-7359-4ED7-835E-F6AE4C75D7D5}"/>
    <cellStyle name="40% - 강조색5 7 3 3 3 2" xfId="18521" xr:uid="{2EEA3340-4537-4BBB-81EC-7C4E1B975204}"/>
    <cellStyle name="40% - 강조색5 7 3 3 3 2 2" xfId="40570" xr:uid="{9630685A-348A-4384-838E-33D002A3C94A}"/>
    <cellStyle name="40% - 강조색5 7 3 3 3 3" xfId="29550" xr:uid="{ED8C2200-DFDD-4F83-BDC6-7DF2B3964884}"/>
    <cellStyle name="40% - 강조색5 7 3 3 4" xfId="13011" xr:uid="{56791C6E-931C-4054-BAA1-68807C7A6520}"/>
    <cellStyle name="40% - 강조색5 7 3 3 4 2" xfId="35060" xr:uid="{792CA068-E655-4DFE-9436-4997F22649A8}"/>
    <cellStyle name="40% - 강조색5 7 3 3 5" xfId="24040" xr:uid="{BEF1E5B8-4FA6-4E67-B3D4-5299C3769ECB}"/>
    <cellStyle name="40% - 강조색5 7 3 3 6" xfId="50198" xr:uid="{CF984B5C-885F-4923-AF50-AC4CEBB70AED}"/>
    <cellStyle name="40% - 강조색5 7 3 4" xfId="3345" xr:uid="{E0F40C89-971A-436B-8F3B-BCC61F1281CB}"/>
    <cellStyle name="40% - 강조색5 7 3 4 2" xfId="8871" xr:uid="{E74A478F-2691-4602-9DF7-7D0E86A7F244}"/>
    <cellStyle name="40% - 강조색5 7 3 4 2 2" xfId="19900" xr:uid="{B7CB216D-9F83-4EF2-A472-1281258AAAA3}"/>
    <cellStyle name="40% - 강조색5 7 3 4 2 2 2" xfId="41949" xr:uid="{4ABCD535-3C30-4627-BB41-AC4F5231885C}"/>
    <cellStyle name="40% - 강조색5 7 3 4 2 3" xfId="30929" xr:uid="{494793DA-3F37-47D7-919D-5BF5C9AA4BA6}"/>
    <cellStyle name="40% - 강조색5 7 3 4 3" xfId="14390" xr:uid="{D03F52AC-81B3-4402-B6F7-51431EA86257}"/>
    <cellStyle name="40% - 강조색5 7 3 4 3 2" xfId="36439" xr:uid="{1E2CB7FD-5733-4189-ADC4-A438D5C559FD}"/>
    <cellStyle name="40% - 강조색5 7 3 4 4" xfId="25419" xr:uid="{3A48285F-9F23-4952-900F-11C7551B254F}"/>
    <cellStyle name="40% - 강조색5 7 3 4 5" xfId="51577" xr:uid="{8F9529BB-8537-4464-B42A-9B62431AC859}"/>
    <cellStyle name="40% - 강조색5 7 3 5" xfId="6116" xr:uid="{96FD4D5D-1551-4075-8592-AAF813C60014}"/>
    <cellStyle name="40% - 강조색5 7 3 5 2" xfId="17145" xr:uid="{E46F6785-8BAC-404A-8BFF-FBFCCF704CB3}"/>
    <cellStyle name="40% - 강조색5 7 3 5 2 2" xfId="39194" xr:uid="{D9457983-71BA-49F8-8246-82821FCE1DCA}"/>
    <cellStyle name="40% - 강조색5 7 3 5 3" xfId="28174" xr:uid="{75EB5EBD-3284-454F-BD4D-3DF44EDF2951}"/>
    <cellStyle name="40% - 강조색5 7 3 5 4" xfId="54330" xr:uid="{BAF287E5-C0C6-4CDF-A4C5-55ED229B690D}"/>
    <cellStyle name="40% - 강조색5 7 3 6" xfId="11635" xr:uid="{6CBD5087-5B86-4F03-905E-A3232EA7D424}"/>
    <cellStyle name="40% - 강조색5 7 3 6 2" xfId="33684" xr:uid="{402717CD-21E2-45F9-A803-35E13C4EB6D5}"/>
    <cellStyle name="40% - 강조색5 7 3 7" xfId="22664" xr:uid="{8F9B915C-25D6-4FC8-AD07-E6047928AB1B}"/>
    <cellStyle name="40% - 강조색5 7 3 8" xfId="48821" xr:uid="{F14725AE-7F05-4421-BEEA-6870FEF33820}"/>
    <cellStyle name="40% - 강조색5 7 4" xfId="897" xr:uid="{118FB152-B0DA-4779-82DB-53B8C4B926C1}"/>
    <cellStyle name="40% - 강조색5 7 4 2" xfId="2291" xr:uid="{C3C7BCE8-B9F0-4FD1-A2E9-D276D877DE6F}"/>
    <cellStyle name="40% - 강조색5 7 4 2 2" xfId="5067" xr:uid="{91B30F49-BBFC-468F-AE2B-4F71D78CA550}"/>
    <cellStyle name="40% - 강조색5 7 4 2 2 2" xfId="10593" xr:uid="{A8F6EE5F-D9E1-4A89-9651-29A042EE2539}"/>
    <cellStyle name="40% - 강조색5 7 4 2 2 2 2" xfId="21622" xr:uid="{4139DEF7-FAF2-4B8F-8546-EFA46A926109}"/>
    <cellStyle name="40% - 강조색5 7 4 2 2 2 2 2" xfId="43671" xr:uid="{AAAD6EBB-9E9D-4F8C-AFE0-8279B329783D}"/>
    <cellStyle name="40% - 강조색5 7 4 2 2 2 3" xfId="32651" xr:uid="{FA880064-04F6-4DE4-B694-59BB29A1E880}"/>
    <cellStyle name="40% - 강조색5 7 4 2 2 3" xfId="16112" xr:uid="{D2ACF68B-BF6E-4B4B-81B5-CD22D77771F8}"/>
    <cellStyle name="40% - 강조색5 7 4 2 2 3 2" xfId="38161" xr:uid="{F3D525BA-0C54-4722-8911-7F6D8D998171}"/>
    <cellStyle name="40% - 강조색5 7 4 2 2 4" xfId="27141" xr:uid="{45002863-4DEF-43CD-9EDB-C73B505E7FE2}"/>
    <cellStyle name="40% - 강조색5 7 4 2 2 5" xfId="53299" xr:uid="{7F6E03CB-3309-4378-9841-3E75BEE23D45}"/>
    <cellStyle name="40% - 강조색5 7 4 2 3" xfId="7838" xr:uid="{05A215AD-20C8-40BF-9E2B-001B03524A43}"/>
    <cellStyle name="40% - 강조색5 7 4 2 3 2" xfId="18867" xr:uid="{6D17CD45-6BCA-4BC5-8D72-C84DC2114844}"/>
    <cellStyle name="40% - 강조색5 7 4 2 3 2 2" xfId="40916" xr:uid="{3B0FF02B-F8D6-4501-A95D-2BF3AC7E64D4}"/>
    <cellStyle name="40% - 강조색5 7 4 2 3 3" xfId="29896" xr:uid="{CA4BCB37-8E17-4307-A4D0-A55DC0FE89BB}"/>
    <cellStyle name="40% - 강조색5 7 4 2 4" xfId="13357" xr:uid="{6A9A7029-4D38-413F-BA64-30B9AEB3C09D}"/>
    <cellStyle name="40% - 강조색5 7 4 2 4 2" xfId="35406" xr:uid="{77C4C9E7-A9CC-4A77-9110-DC4F5FB2F70A}"/>
    <cellStyle name="40% - 강조색5 7 4 2 5" xfId="24386" xr:uid="{FF2D2717-0F85-4105-BD55-B93CA95C3CA9}"/>
    <cellStyle name="40% - 강조색5 7 4 2 6" xfId="50544" xr:uid="{7A2164E5-F0A4-43BF-8121-501A2A5AE8ED}"/>
    <cellStyle name="40% - 강조색5 7 4 3" xfId="3691" xr:uid="{34E996F5-5E14-4814-BD5A-2A2222157D52}"/>
    <cellStyle name="40% - 강조색5 7 4 3 2" xfId="9217" xr:uid="{CAE98C08-FFD5-4284-B513-C6D7D89E33EF}"/>
    <cellStyle name="40% - 강조색5 7 4 3 2 2" xfId="20246" xr:uid="{736C99A3-F43E-4268-8E19-9A134F4CCE44}"/>
    <cellStyle name="40% - 강조색5 7 4 3 2 2 2" xfId="42295" xr:uid="{EB5CDD26-8CB5-42D3-95B5-DB96EA9430CF}"/>
    <cellStyle name="40% - 강조색5 7 4 3 2 3" xfId="31275" xr:uid="{4CE5657D-177D-4D49-AC94-F020831AC93F}"/>
    <cellStyle name="40% - 강조색5 7 4 3 3" xfId="14736" xr:uid="{A3925E7B-3EE1-41F2-974D-C91A9EB34E45}"/>
    <cellStyle name="40% - 강조색5 7 4 3 3 2" xfId="36785" xr:uid="{6B81D123-9750-47B0-8AA4-B883A124A49E}"/>
    <cellStyle name="40% - 강조색5 7 4 3 4" xfId="25765" xr:uid="{AA6086B5-5505-4F47-B14D-B1B1746DDCD6}"/>
    <cellStyle name="40% - 강조색5 7 4 3 5" xfId="51923" xr:uid="{58744439-F301-4C0C-B800-8F5E991850A3}"/>
    <cellStyle name="40% - 강조색5 7 4 4" xfId="6462" xr:uid="{BDCBBF64-5E60-4F55-9546-698DD4306879}"/>
    <cellStyle name="40% - 강조색5 7 4 4 2" xfId="17491" xr:uid="{9677E1B9-FE78-4A1A-AC1A-0DE7CC5F2704}"/>
    <cellStyle name="40% - 강조색5 7 4 4 2 2" xfId="39540" xr:uid="{417A26E1-A24B-4397-924B-B33A4FF74B22}"/>
    <cellStyle name="40% - 강조색5 7 4 4 3" xfId="28520" xr:uid="{CFE990CB-7381-4D1D-8934-390600A9E442}"/>
    <cellStyle name="40% - 강조색5 7 4 4 4" xfId="54676" xr:uid="{6B7F1756-B06C-42A5-B820-6A9D54FFC0E2}"/>
    <cellStyle name="40% - 강조색5 7 4 5" xfId="11981" xr:uid="{5002F151-D0AA-43CD-B744-2C97149C0443}"/>
    <cellStyle name="40% - 강조색5 7 4 5 2" xfId="34030" xr:uid="{A520A3C5-4C62-4D63-A62C-509FC93D5C23}"/>
    <cellStyle name="40% - 강조색5 7 4 6" xfId="23010" xr:uid="{5A5545D8-B04A-4926-AAF7-A976A6339E7D}"/>
    <cellStyle name="40% - 강조색5 7 4 7" xfId="49167" xr:uid="{5CD2E9CC-0906-4E6A-A019-A392898F479C}"/>
    <cellStyle name="40% - 강조색5 7 5" xfId="1603" xr:uid="{19355A44-71FC-4A08-890C-AB300F0AAC2D}"/>
    <cellStyle name="40% - 강조색5 7 5 2" xfId="4379" xr:uid="{CDABAC13-FE79-4CD8-921D-9CB23325441C}"/>
    <cellStyle name="40% - 강조색5 7 5 2 2" xfId="9905" xr:uid="{174CE3DE-06A8-4AB1-905A-015FFC7F3DE8}"/>
    <cellStyle name="40% - 강조색5 7 5 2 2 2" xfId="20934" xr:uid="{7C8806FA-0E09-4CBB-A300-D75AAFA9214B}"/>
    <cellStyle name="40% - 강조색5 7 5 2 2 2 2" xfId="42983" xr:uid="{853B48C5-B61F-4719-85D1-EBAEF871BB0F}"/>
    <cellStyle name="40% - 강조색5 7 5 2 2 3" xfId="31963" xr:uid="{A978A635-3850-4EBE-B498-C258B0479249}"/>
    <cellStyle name="40% - 강조색5 7 5 2 3" xfId="15424" xr:uid="{D9F95AA1-2745-4C9F-8DF5-222F5024F60B}"/>
    <cellStyle name="40% - 강조색5 7 5 2 3 2" xfId="37473" xr:uid="{F90CC205-A31D-443D-845F-2FEA4950FB15}"/>
    <cellStyle name="40% - 강조색5 7 5 2 4" xfId="26453" xr:uid="{F97BE233-1993-4339-95CA-F341432901C8}"/>
    <cellStyle name="40% - 강조색5 7 5 2 5" xfId="52611" xr:uid="{1CAA782B-9FA6-4DC4-A64F-0E861C978532}"/>
    <cellStyle name="40% - 강조색5 7 5 3" xfId="7150" xr:uid="{6F45FFDD-A776-4C4F-9D6D-647786160FE3}"/>
    <cellStyle name="40% - 강조색5 7 5 3 2" xfId="18179" xr:uid="{157A060F-108C-4F0F-9C46-19EB2984FB46}"/>
    <cellStyle name="40% - 강조색5 7 5 3 2 2" xfId="40228" xr:uid="{A4138778-E7BD-4842-9C6B-D0FD5E42719F}"/>
    <cellStyle name="40% - 강조색5 7 5 3 3" xfId="29208" xr:uid="{FE720D05-16C0-492C-AED9-4C6B4DA1A696}"/>
    <cellStyle name="40% - 강조색5 7 5 4" xfId="12669" xr:uid="{7DBCEAE2-C709-47EF-BFC2-8001A0A8A2F1}"/>
    <cellStyle name="40% - 강조색5 7 5 4 2" xfId="34718" xr:uid="{582398A9-E10C-4935-839A-789F22AD253A}"/>
    <cellStyle name="40% - 강조색5 7 5 5" xfId="23698" xr:uid="{666CFB4C-62AD-415B-8DC8-B2BDAE690022}"/>
    <cellStyle name="40% - 강조색5 7 5 6" xfId="49856" xr:uid="{27BEBA34-1E22-4C5C-AB54-800E8011065D}"/>
    <cellStyle name="40% - 강조색5 7 6" xfId="3003" xr:uid="{47EEA0C9-9A18-4E4A-88E9-7F0C9B8EC320}"/>
    <cellStyle name="40% - 강조색5 7 6 2" xfId="8529" xr:uid="{67699A77-D0CF-4D52-A885-22CBC6E292EE}"/>
    <cellStyle name="40% - 강조색5 7 6 2 2" xfId="19558" xr:uid="{DEF9F292-CEB4-4E20-B33E-F067ECA49748}"/>
    <cellStyle name="40% - 강조색5 7 6 2 2 2" xfId="41607" xr:uid="{1CC3129F-C9A7-445B-A3A6-7AE4642DA697}"/>
    <cellStyle name="40% - 강조색5 7 6 2 3" xfId="30587" xr:uid="{CF7004DC-41A8-48CB-9D49-BA1E5711E27A}"/>
    <cellStyle name="40% - 강조색5 7 6 3" xfId="14048" xr:uid="{F302BEE7-91A0-4204-910A-647DEB429C68}"/>
    <cellStyle name="40% - 강조색5 7 6 3 2" xfId="36097" xr:uid="{D8E7DD0B-0C1F-4AE3-AB5A-ECF015FA3EFF}"/>
    <cellStyle name="40% - 강조색5 7 6 4" xfId="25077" xr:uid="{A91797CA-7E16-4B23-9DFB-E280FB653485}"/>
    <cellStyle name="40% - 강조색5 7 6 5" xfId="51235" xr:uid="{1623A03A-205A-42EA-AF9F-6E4DB603FD30}"/>
    <cellStyle name="40% - 강조색5 7 7" xfId="5774" xr:uid="{11454D20-2A95-4C3A-A8A0-D4191C9071C8}"/>
    <cellStyle name="40% - 강조색5 7 7 2" xfId="16803" xr:uid="{4F637CFF-4954-41C2-BB9A-BBA07573FEC2}"/>
    <cellStyle name="40% - 강조색5 7 7 2 2" xfId="38852" xr:uid="{283918B0-92CC-4E61-BF97-48E0E0E6CDA4}"/>
    <cellStyle name="40% - 강조색5 7 7 3" xfId="27832" xr:uid="{12FBED64-60DB-4147-9397-6CD58C181548}"/>
    <cellStyle name="40% - 강조색5 7 7 4" xfId="53989" xr:uid="{B3DF7707-E241-447D-A3D6-1D48837A6953}"/>
    <cellStyle name="40% - 강조색5 7 8" xfId="11293" xr:uid="{B05D741F-63F9-4407-A61C-3E3A74B7DB9C}"/>
    <cellStyle name="40% - 강조색5 7 8 2" xfId="33342" xr:uid="{104BC8EA-A0FF-48F9-9AB5-0970F6CF32F5}"/>
    <cellStyle name="40% - 강조색5 7 9" xfId="22322" xr:uid="{ACBD4BC1-534E-485E-A3FE-747B9EC69903}"/>
    <cellStyle name="40% - 강조색5 8" xfId="155" xr:uid="{00000000-0005-0000-0000-0000FD010000}"/>
    <cellStyle name="40% - 강조색5 8 10" xfId="48493" xr:uid="{CD38AA84-23A0-4E51-A0AE-97D7F901F911}"/>
    <cellStyle name="40% - 강조색5 8 2" xfId="284" xr:uid="{00000000-0005-0000-0000-0000FE010000}"/>
    <cellStyle name="40% - 강조색5 8 2 2" xfId="644" xr:uid="{00000000-0005-0000-0000-0000FF010000}"/>
    <cellStyle name="40% - 강조색5 8 2 2 2" xfId="1381" xr:uid="{DE19ED43-E3C2-4265-9252-675A34438D64}"/>
    <cellStyle name="40% - 강조색5 8 2 2 2 2" xfId="2775" xr:uid="{EF295864-6C59-4092-A110-96FC141BD048}"/>
    <cellStyle name="40% - 강조색5 8 2 2 2 2 2" xfId="5551" xr:uid="{3CF8FF85-4A92-491E-BE75-9F5463267ED6}"/>
    <cellStyle name="40% - 강조색5 8 2 2 2 2 2 2" xfId="11077" xr:uid="{C12ECD7E-EB26-4BAA-993E-CA99D8CB79D1}"/>
    <cellStyle name="40% - 강조색5 8 2 2 2 2 2 2 2" xfId="22106" xr:uid="{AF5937EC-FAF1-413C-9489-1976C90ABB7B}"/>
    <cellStyle name="40% - 강조색5 8 2 2 2 2 2 2 2 2" xfId="44155" xr:uid="{5BC2462A-06E6-4FDF-91BC-FDFF4C854AD6}"/>
    <cellStyle name="40% - 강조색5 8 2 2 2 2 2 2 3" xfId="33135" xr:uid="{4BAD779A-4600-44C1-A4F6-A2AE5E1BDE15}"/>
    <cellStyle name="40% - 강조색5 8 2 2 2 2 2 3" xfId="16596" xr:uid="{6A1DE812-F43E-4970-9FFC-D7DD16573C6D}"/>
    <cellStyle name="40% - 강조색5 8 2 2 2 2 2 3 2" xfId="38645" xr:uid="{A9E1DC0A-963D-4217-BB1B-B4A69AC0B772}"/>
    <cellStyle name="40% - 강조색5 8 2 2 2 2 2 4" xfId="27625" xr:uid="{B2D6CE32-39C3-4624-8C7C-A3A277C1EF1B}"/>
    <cellStyle name="40% - 강조색5 8 2 2 2 2 2 5" xfId="53783" xr:uid="{FE0ADC18-2416-4C1B-B974-AF179E8EA38B}"/>
    <cellStyle name="40% - 강조색5 8 2 2 2 2 3" xfId="8322" xr:uid="{06EA967E-5FDE-4433-9363-AA36AE772424}"/>
    <cellStyle name="40% - 강조색5 8 2 2 2 2 3 2" xfId="19351" xr:uid="{D438073C-28F5-4F72-8AC1-D9D74C6B4FC5}"/>
    <cellStyle name="40% - 강조색5 8 2 2 2 2 3 2 2" xfId="41400" xr:uid="{85C76CCA-48E6-446B-A0E4-61462D1E8CC7}"/>
    <cellStyle name="40% - 강조색5 8 2 2 2 2 3 3" xfId="30380" xr:uid="{C871C927-E5F4-454D-B825-27AA7E358759}"/>
    <cellStyle name="40% - 강조색5 8 2 2 2 2 4" xfId="13841" xr:uid="{CAA7F483-0727-4BA0-BC08-75F31C82FC47}"/>
    <cellStyle name="40% - 강조색5 8 2 2 2 2 4 2" xfId="35890" xr:uid="{499015FE-D1E7-401A-9C07-2D5670E6B260}"/>
    <cellStyle name="40% - 강조색5 8 2 2 2 2 5" xfId="24870" xr:uid="{3FF2A2AE-68F2-41A4-9834-A4A1D993767B}"/>
    <cellStyle name="40% - 강조색5 8 2 2 2 2 6" xfId="51028" xr:uid="{8C5B5DC6-26A3-4784-BD3D-BDE0669936C9}"/>
    <cellStyle name="40% - 강조색5 8 2 2 2 3" xfId="4175" xr:uid="{714A1198-24C5-46B0-A750-D752BC052A12}"/>
    <cellStyle name="40% - 강조색5 8 2 2 2 3 2" xfId="9701" xr:uid="{BDF1563E-A417-4E88-9E67-2B6485C4E1F7}"/>
    <cellStyle name="40% - 강조색5 8 2 2 2 3 2 2" xfId="20730" xr:uid="{8AA33E77-D3E2-4F55-A0D9-27BAE95FF1B2}"/>
    <cellStyle name="40% - 강조색5 8 2 2 2 3 2 2 2" xfId="42779" xr:uid="{D9D40734-41D8-48D1-AB4B-7C71A374728C}"/>
    <cellStyle name="40% - 강조색5 8 2 2 2 3 2 3" xfId="31759" xr:uid="{515C5526-40B8-486B-9B38-8C2C36BD4547}"/>
    <cellStyle name="40% - 강조색5 8 2 2 2 3 3" xfId="15220" xr:uid="{BEE7582A-E97B-443A-9AE1-4AE065B6F3D7}"/>
    <cellStyle name="40% - 강조색5 8 2 2 2 3 3 2" xfId="37269" xr:uid="{BA275D26-5071-4D11-873C-6D8DC6592189}"/>
    <cellStyle name="40% - 강조색5 8 2 2 2 3 4" xfId="26249" xr:uid="{3F4D1ACA-E3FE-46BA-84BF-A1DDFC2524B2}"/>
    <cellStyle name="40% - 강조색5 8 2 2 2 3 5" xfId="52407" xr:uid="{0FEC5EC5-E310-4DC5-8146-D4611C1D7634}"/>
    <cellStyle name="40% - 강조색5 8 2 2 2 4" xfId="6946" xr:uid="{1499F870-36CD-42D7-A7A1-533A7DDEAF66}"/>
    <cellStyle name="40% - 강조색5 8 2 2 2 4 2" xfId="17975" xr:uid="{33C20BE4-5ABE-4A18-A078-B61725E48C0E}"/>
    <cellStyle name="40% - 강조색5 8 2 2 2 4 2 2" xfId="40024" xr:uid="{2DD9873B-AA39-4227-A848-ACC0E72682EE}"/>
    <cellStyle name="40% - 강조색5 8 2 2 2 4 3" xfId="29004" xr:uid="{AAB5CD0D-B915-4E67-A8B3-0CE22E7C1E32}"/>
    <cellStyle name="40% - 강조색5 8 2 2 2 4 4" xfId="55160" xr:uid="{948D0BB7-5D19-48C1-B52B-4D26244E377F}"/>
    <cellStyle name="40% - 강조색5 8 2 2 2 5" xfId="12465" xr:uid="{C0D056EA-69B8-48E4-B6CE-D3EB56DE3C29}"/>
    <cellStyle name="40% - 강조색5 8 2 2 2 5 2" xfId="34514" xr:uid="{A253CA33-EEC7-4357-AD66-82266C20612E}"/>
    <cellStyle name="40% - 강조색5 8 2 2 2 6" xfId="23494" xr:uid="{169DAC45-7CDF-45CB-9EF5-4FF24B8606F7}"/>
    <cellStyle name="40% - 강조색5 8 2 2 2 7" xfId="49651" xr:uid="{2764C6BA-873C-4040-A671-49C0AFC858F0}"/>
    <cellStyle name="40% - 강조색5 8 2 2 3" xfId="2087" xr:uid="{1028106E-F918-4B68-B423-E804F97957C3}"/>
    <cellStyle name="40% - 강조색5 8 2 2 3 2" xfId="4863" xr:uid="{8011A42C-7D81-491C-BBFE-4B2705644250}"/>
    <cellStyle name="40% - 강조색5 8 2 2 3 2 2" xfId="10389" xr:uid="{C5EB4EBF-F464-4FDD-81DA-4C9BA75270E5}"/>
    <cellStyle name="40% - 강조색5 8 2 2 3 2 2 2" xfId="21418" xr:uid="{8650C238-C3C7-46FB-B55E-CA4FA5BAF2DD}"/>
    <cellStyle name="40% - 강조색5 8 2 2 3 2 2 2 2" xfId="43467" xr:uid="{E622E258-A5DB-4D8D-B8FE-EC06229462D8}"/>
    <cellStyle name="40% - 강조색5 8 2 2 3 2 2 3" xfId="32447" xr:uid="{80C41CD5-4062-4C68-A5B3-397640AD1F9B}"/>
    <cellStyle name="40% - 강조색5 8 2 2 3 2 3" xfId="15908" xr:uid="{C7AB3C2F-2C11-440A-A5D8-75354D27865C}"/>
    <cellStyle name="40% - 강조색5 8 2 2 3 2 3 2" xfId="37957" xr:uid="{42377A61-6262-440E-A5C6-66F636DC997B}"/>
    <cellStyle name="40% - 강조색5 8 2 2 3 2 4" xfId="26937" xr:uid="{34A68224-874F-4922-AE0E-9A1011A77298}"/>
    <cellStyle name="40% - 강조색5 8 2 2 3 2 5" xfId="53095" xr:uid="{97F7421A-A726-4164-BE1F-D9EF80F3FB37}"/>
    <cellStyle name="40% - 강조색5 8 2 2 3 3" xfId="7634" xr:uid="{1AFEF7B7-1FC8-4CAC-8FA7-B8793D3E6BE3}"/>
    <cellStyle name="40% - 강조색5 8 2 2 3 3 2" xfId="18663" xr:uid="{E4BA090C-A9A5-4953-A469-57DFAD7983DD}"/>
    <cellStyle name="40% - 강조색5 8 2 2 3 3 2 2" xfId="40712" xr:uid="{B9B83210-4FDF-4E6C-A416-4EE9FFCCE108}"/>
    <cellStyle name="40% - 강조색5 8 2 2 3 3 3" xfId="29692" xr:uid="{97B2C8C4-25B6-4310-9D43-A54D22CBDEC2}"/>
    <cellStyle name="40% - 강조색5 8 2 2 3 4" xfId="13153" xr:uid="{12651AD5-3391-4818-BFFB-353715AF6F13}"/>
    <cellStyle name="40% - 강조색5 8 2 2 3 4 2" xfId="35202" xr:uid="{0763FF5E-88D2-4E6E-8749-804C29C3A1FA}"/>
    <cellStyle name="40% - 강조색5 8 2 2 3 5" xfId="24182" xr:uid="{7259308E-79E3-4667-9439-11666569C3B6}"/>
    <cellStyle name="40% - 강조색5 8 2 2 3 6" xfId="50340" xr:uid="{FD67A2F9-5D91-46F3-8050-300471824AA9}"/>
    <cellStyle name="40% - 강조색5 8 2 2 4" xfId="3487" xr:uid="{47F73CE3-133D-44D2-8960-35118E194A9D}"/>
    <cellStyle name="40% - 강조색5 8 2 2 4 2" xfId="9013" xr:uid="{B619C783-905E-49E3-8942-B35CF90A1D12}"/>
    <cellStyle name="40% - 강조색5 8 2 2 4 2 2" xfId="20042" xr:uid="{C2C3E66A-A4E7-4F0F-9EBE-0E467D2EDD8C}"/>
    <cellStyle name="40% - 강조색5 8 2 2 4 2 2 2" xfId="42091" xr:uid="{9259DABC-08E8-489A-AFF7-FA29917AD1FB}"/>
    <cellStyle name="40% - 강조색5 8 2 2 4 2 3" xfId="31071" xr:uid="{F89A810B-7595-46E7-B6A6-F1C6E1939557}"/>
    <cellStyle name="40% - 강조색5 8 2 2 4 3" xfId="14532" xr:uid="{3925CCC5-AB80-4EAD-B0CD-F8DCAECD76C9}"/>
    <cellStyle name="40% - 강조색5 8 2 2 4 3 2" xfId="36581" xr:uid="{E17EF447-821A-4D9E-8A07-68CDF4B3CDF2}"/>
    <cellStyle name="40% - 강조색5 8 2 2 4 4" xfId="25561" xr:uid="{09DA90D3-3F8C-452E-AD87-68533D1CEC92}"/>
    <cellStyle name="40% - 강조색5 8 2 2 4 5" xfId="51719" xr:uid="{DE06C5A5-E9A0-4F81-9994-1A39DB3D83E0}"/>
    <cellStyle name="40% - 강조색5 8 2 2 5" xfId="6258" xr:uid="{6CEC2674-78D1-48F8-8562-57B644BE434A}"/>
    <cellStyle name="40% - 강조색5 8 2 2 5 2" xfId="17287" xr:uid="{42212D65-52DA-4FCE-B022-F0F0540D56A3}"/>
    <cellStyle name="40% - 강조색5 8 2 2 5 2 2" xfId="39336" xr:uid="{7168CB65-3B53-495F-B0A6-D79C06DF01B1}"/>
    <cellStyle name="40% - 강조색5 8 2 2 5 3" xfId="28316" xr:uid="{42407CE2-9D47-4560-A35D-E517A21B1B17}"/>
    <cellStyle name="40% - 강조색5 8 2 2 5 4" xfId="54472" xr:uid="{D2FA6FBC-4DDC-4C53-B6A1-A2BD79238253}"/>
    <cellStyle name="40% - 강조색5 8 2 2 6" xfId="11777" xr:uid="{B70FE0BC-8DE5-48AE-B1C1-4CFFDA343270}"/>
    <cellStyle name="40% - 강조색5 8 2 2 6 2" xfId="33826" xr:uid="{6B8D9238-2A64-4788-9A68-8D2EF58C4694}"/>
    <cellStyle name="40% - 강조색5 8 2 2 7" xfId="22806" xr:uid="{7532B044-82DE-4BDB-89AF-EA6CAF063D7C}"/>
    <cellStyle name="40% - 강조색5 8 2 2 8" xfId="48963" xr:uid="{89E3A26C-F67C-4E55-992B-C5419791920F}"/>
    <cellStyle name="40% - 강조색5 8 2 3" xfId="1039" xr:uid="{27A5D4EF-021B-430A-8BF9-8F170DD06FD2}"/>
    <cellStyle name="40% - 강조색5 8 2 3 2" xfId="2433" xr:uid="{655722CA-3E4F-4C15-9CAB-CC9EC4ECC593}"/>
    <cellStyle name="40% - 강조색5 8 2 3 2 2" xfId="5209" xr:uid="{C03318F6-FA77-47C0-8C8D-1F67DA96D202}"/>
    <cellStyle name="40% - 강조색5 8 2 3 2 2 2" xfId="10735" xr:uid="{9934EB08-C418-4BF8-9105-DACB224F6F08}"/>
    <cellStyle name="40% - 강조색5 8 2 3 2 2 2 2" xfId="21764" xr:uid="{8B7E33DA-CE65-4EAF-B84D-DC8F0CE49EBA}"/>
    <cellStyle name="40% - 강조색5 8 2 3 2 2 2 2 2" xfId="43813" xr:uid="{153A4DC0-9B66-478F-8E92-0E3AB181C50E}"/>
    <cellStyle name="40% - 강조색5 8 2 3 2 2 2 3" xfId="32793" xr:uid="{E1682AF2-6862-4414-9889-97FC5C70C55E}"/>
    <cellStyle name="40% - 강조색5 8 2 3 2 2 3" xfId="16254" xr:uid="{CB6EC7DB-30B3-4EC3-AEB0-DE8AAEB1CC05}"/>
    <cellStyle name="40% - 강조색5 8 2 3 2 2 3 2" xfId="38303" xr:uid="{907760AF-0F77-4821-9B21-5022FD737A12}"/>
    <cellStyle name="40% - 강조색5 8 2 3 2 2 4" xfId="27283" xr:uid="{9EC14B7F-B3A2-44CA-BAA5-DB39D7E47A56}"/>
    <cellStyle name="40% - 강조색5 8 2 3 2 2 5" xfId="53441" xr:uid="{9E1C7A3C-E0F8-4CB9-B1C1-387310410877}"/>
    <cellStyle name="40% - 강조색5 8 2 3 2 3" xfId="7980" xr:uid="{638581E6-C918-4715-8B4D-AC036AC68F5F}"/>
    <cellStyle name="40% - 강조색5 8 2 3 2 3 2" xfId="19009" xr:uid="{CE9F27F4-01A0-40F8-AED3-51C1FA80A536}"/>
    <cellStyle name="40% - 강조색5 8 2 3 2 3 2 2" xfId="41058" xr:uid="{977935D3-4858-4D28-9EC3-65F866CEF7F5}"/>
    <cellStyle name="40% - 강조색5 8 2 3 2 3 3" xfId="30038" xr:uid="{0D219D99-9D93-421C-B985-CC7AA67E6AAF}"/>
    <cellStyle name="40% - 강조색5 8 2 3 2 4" xfId="13499" xr:uid="{2E3E99A0-5132-4C0B-A6D4-E545E8F86F0B}"/>
    <cellStyle name="40% - 강조색5 8 2 3 2 4 2" xfId="35548" xr:uid="{73DB2527-01DD-498C-BA28-611BD56AA9CA}"/>
    <cellStyle name="40% - 강조색5 8 2 3 2 5" xfId="24528" xr:uid="{7775589E-E974-4330-8A79-E34F8A6F025E}"/>
    <cellStyle name="40% - 강조색5 8 2 3 2 6" xfId="50686" xr:uid="{F416BEFA-CE5B-425F-92E6-7B88C4EA34ED}"/>
    <cellStyle name="40% - 강조색5 8 2 3 3" xfId="3833" xr:uid="{B6E9D5E7-036D-4DE0-AC80-3A575F87F381}"/>
    <cellStyle name="40% - 강조색5 8 2 3 3 2" xfId="9359" xr:uid="{67FC1A59-D270-41C4-AF56-8C550387ED4C}"/>
    <cellStyle name="40% - 강조색5 8 2 3 3 2 2" xfId="20388" xr:uid="{24004199-8AF6-49D7-8DC9-54776185062E}"/>
    <cellStyle name="40% - 강조색5 8 2 3 3 2 2 2" xfId="42437" xr:uid="{85B00EF4-DDA2-4B89-8E30-A066952D1C05}"/>
    <cellStyle name="40% - 강조색5 8 2 3 3 2 3" xfId="31417" xr:uid="{977CF313-D44C-4140-B91F-D9D0F012EC89}"/>
    <cellStyle name="40% - 강조색5 8 2 3 3 3" xfId="14878" xr:uid="{CC0B5750-D568-44E6-B761-E9DF69C2FE02}"/>
    <cellStyle name="40% - 강조색5 8 2 3 3 3 2" xfId="36927" xr:uid="{36140F11-42AF-4773-9601-3BA72FC84673}"/>
    <cellStyle name="40% - 강조색5 8 2 3 3 4" xfId="25907" xr:uid="{23EEDB44-18B1-4D30-9C5E-7AC2B21F2964}"/>
    <cellStyle name="40% - 강조색5 8 2 3 3 5" xfId="52065" xr:uid="{282CD95C-5497-4E2F-9D4A-351DEF37F9B0}"/>
    <cellStyle name="40% - 강조색5 8 2 3 4" xfId="6604" xr:uid="{04A9F5D9-0930-42F5-B2A8-9CE14DBD7489}"/>
    <cellStyle name="40% - 강조색5 8 2 3 4 2" xfId="17633" xr:uid="{3838F3C3-5BD7-41C6-A163-E191391A969D}"/>
    <cellStyle name="40% - 강조색5 8 2 3 4 2 2" xfId="39682" xr:uid="{DE2DC7C1-A13B-4D18-A33D-88C0CE2330D1}"/>
    <cellStyle name="40% - 강조색5 8 2 3 4 3" xfId="28662" xr:uid="{BCA8A918-21E7-492B-8DBC-7A07F7115815}"/>
    <cellStyle name="40% - 강조색5 8 2 3 4 4" xfId="54818" xr:uid="{1C509D68-AC3D-4255-A1EC-7FEAF67FDAFB}"/>
    <cellStyle name="40% - 강조색5 8 2 3 5" xfId="12123" xr:uid="{511E3D0A-2622-4338-8885-399E7245C996}"/>
    <cellStyle name="40% - 강조색5 8 2 3 5 2" xfId="34172" xr:uid="{B61D72D0-B1EE-45D8-B3FA-CB8635FF53FC}"/>
    <cellStyle name="40% - 강조색5 8 2 3 6" xfId="23152" xr:uid="{C3F965FA-49AB-4138-870D-66FD976C41CC}"/>
    <cellStyle name="40% - 강조색5 8 2 3 7" xfId="49309" xr:uid="{8A7500AF-4F74-4385-A8EA-D681F9BB1ECB}"/>
    <cellStyle name="40% - 강조색5 8 2 4" xfId="1745" xr:uid="{13A94FF0-4D83-4418-98C1-9B245D4AEBB1}"/>
    <cellStyle name="40% - 강조색5 8 2 4 2" xfId="4521" xr:uid="{8BB22061-BFC2-43C3-8F46-5F0D2CB885BB}"/>
    <cellStyle name="40% - 강조색5 8 2 4 2 2" xfId="10047" xr:uid="{2338C1E5-ADCF-414B-86FD-3901FFE0FE5A}"/>
    <cellStyle name="40% - 강조색5 8 2 4 2 2 2" xfId="21076" xr:uid="{02D77F3A-BEA8-4258-A12D-CE47AB6C38C9}"/>
    <cellStyle name="40% - 강조색5 8 2 4 2 2 2 2" xfId="43125" xr:uid="{1E0878D5-8DAF-41F6-A215-BF44EFCF0350}"/>
    <cellStyle name="40% - 강조색5 8 2 4 2 2 3" xfId="32105" xr:uid="{F5842A8A-5429-4632-9DC0-EEACEF9B0C4A}"/>
    <cellStyle name="40% - 강조색5 8 2 4 2 3" xfId="15566" xr:uid="{8E9B0121-A61E-49CF-9E63-B207C763EB11}"/>
    <cellStyle name="40% - 강조색5 8 2 4 2 3 2" xfId="37615" xr:uid="{715608EC-DEB7-4E0F-9ABF-C3A66BE60EF8}"/>
    <cellStyle name="40% - 강조색5 8 2 4 2 4" xfId="26595" xr:uid="{355DAC75-8413-445E-86B9-726073B0ACD3}"/>
    <cellStyle name="40% - 강조색5 8 2 4 2 5" xfId="52753" xr:uid="{89C27511-1535-44C8-88E8-82EC7D28700A}"/>
    <cellStyle name="40% - 강조색5 8 2 4 3" xfId="7292" xr:uid="{3DE2497C-6FEA-46AB-BD1D-E15049277B10}"/>
    <cellStyle name="40% - 강조색5 8 2 4 3 2" xfId="18321" xr:uid="{DCDD0922-A58B-42A1-95C7-A16A44E14988}"/>
    <cellStyle name="40% - 강조색5 8 2 4 3 2 2" xfId="40370" xr:uid="{E81DB658-D0C5-4DC2-A541-0CFCE40B23FD}"/>
    <cellStyle name="40% - 강조색5 8 2 4 3 3" xfId="29350" xr:uid="{FCE9E410-0D16-4EB8-8E90-234ED80D2E53}"/>
    <cellStyle name="40% - 강조색5 8 2 4 4" xfId="12811" xr:uid="{20878315-D874-4935-B485-BECB11AD1B43}"/>
    <cellStyle name="40% - 강조색5 8 2 4 4 2" xfId="34860" xr:uid="{A7336093-DC5B-48F7-8408-EB92DB107E1B}"/>
    <cellStyle name="40% - 강조색5 8 2 4 5" xfId="23840" xr:uid="{835290E7-B3AF-4798-ACA0-833FF3912BAD}"/>
    <cellStyle name="40% - 강조색5 8 2 4 6" xfId="49998" xr:uid="{D25AA62C-EA98-42F6-A0E7-E1E595FFA8CD}"/>
    <cellStyle name="40% - 강조색5 8 2 5" xfId="3145" xr:uid="{A327585A-C596-4403-BFD7-F6CE13DB1FCD}"/>
    <cellStyle name="40% - 강조색5 8 2 5 2" xfId="8671" xr:uid="{446950FF-5643-4BD8-AA69-34AB259E6273}"/>
    <cellStyle name="40% - 강조색5 8 2 5 2 2" xfId="19700" xr:uid="{1547EB4B-AA00-436F-A08C-3D3A5E76E5A4}"/>
    <cellStyle name="40% - 강조색5 8 2 5 2 2 2" xfId="41749" xr:uid="{13DCEE2E-6C39-4860-8E3A-C96BA95A0B03}"/>
    <cellStyle name="40% - 강조색5 8 2 5 2 3" xfId="30729" xr:uid="{60097083-0E85-4A16-A018-18620C5053F1}"/>
    <cellStyle name="40% - 강조색5 8 2 5 3" xfId="14190" xr:uid="{669B13AE-9C6A-429F-A2B4-7A061FB31748}"/>
    <cellStyle name="40% - 강조색5 8 2 5 3 2" xfId="36239" xr:uid="{DF3B1E7F-1D78-41FE-B515-4A717E119F7F}"/>
    <cellStyle name="40% - 강조색5 8 2 5 4" xfId="25219" xr:uid="{9DC224B1-EAC5-44DD-9EE5-6B21D06978DA}"/>
    <cellStyle name="40% - 강조색5 8 2 5 5" xfId="51377" xr:uid="{ED3D4A34-2A69-4312-A64C-277F952B6791}"/>
    <cellStyle name="40% - 강조색5 8 2 6" xfId="5916" xr:uid="{678CB89F-7334-4A70-9BDE-05971F1A33F8}"/>
    <cellStyle name="40% - 강조색5 8 2 6 2" xfId="16945" xr:uid="{806337B9-5143-4F46-8F90-0F0759F5A43E}"/>
    <cellStyle name="40% - 강조색5 8 2 6 2 2" xfId="38994" xr:uid="{B2529615-0EA3-456A-9812-6A215F58C1BA}"/>
    <cellStyle name="40% - 강조색5 8 2 6 3" xfId="27974" xr:uid="{00A330A0-B231-427D-8DF2-CFCE785BD6C2}"/>
    <cellStyle name="40% - 강조색5 8 2 6 4" xfId="54131" xr:uid="{0881302D-B59B-4820-AC47-D73D515A10D9}"/>
    <cellStyle name="40% - 강조색5 8 2 7" xfId="11435" xr:uid="{69487E8A-5A6D-4CB0-A137-05C3709C7040}"/>
    <cellStyle name="40% - 강조색5 8 2 7 2" xfId="33484" xr:uid="{C20EBB15-078F-4C32-A95C-9432F7AF8091}"/>
    <cellStyle name="40% - 강조색5 8 2 8" xfId="22464" xr:uid="{ABA3DC24-FCBB-47B1-9834-7326B33F0BAA}"/>
    <cellStyle name="40% - 강조색5 8 2 9" xfId="48622" xr:uid="{48EEC171-E179-451B-8D5C-BD1D6BEB50FC}"/>
    <cellStyle name="40% - 강조색5 8 3" xfId="515" xr:uid="{00000000-0005-0000-0000-000000020000}"/>
    <cellStyle name="40% - 강조색5 8 3 2" xfId="1252" xr:uid="{77FFAB77-A4E5-4AE2-8724-D30ADA08E717}"/>
    <cellStyle name="40% - 강조색5 8 3 2 2" xfId="2646" xr:uid="{F9093C16-D543-48DF-81C7-7006DA4D142B}"/>
    <cellStyle name="40% - 강조색5 8 3 2 2 2" xfId="5422" xr:uid="{B94AA1F7-26D6-4488-8859-C8F13FE5CDE3}"/>
    <cellStyle name="40% - 강조색5 8 3 2 2 2 2" xfId="10948" xr:uid="{C46B7BC0-8A4D-4B7F-910E-B156D84B057F}"/>
    <cellStyle name="40% - 강조색5 8 3 2 2 2 2 2" xfId="21977" xr:uid="{2135E13D-B0D3-40CF-BAE9-2A62DD0C0D71}"/>
    <cellStyle name="40% - 강조색5 8 3 2 2 2 2 2 2" xfId="44026" xr:uid="{E669D928-EE9A-4C8C-81D7-D0D5E0C55140}"/>
    <cellStyle name="40% - 강조색5 8 3 2 2 2 2 3" xfId="33006" xr:uid="{CC6F9A4D-4F22-4906-8548-7F913B71E428}"/>
    <cellStyle name="40% - 강조색5 8 3 2 2 2 3" xfId="16467" xr:uid="{1A1DC823-8932-4362-9417-B4258C0C3FE4}"/>
    <cellStyle name="40% - 강조색5 8 3 2 2 2 3 2" xfId="38516" xr:uid="{43BE1675-2038-4608-B62D-548E17638290}"/>
    <cellStyle name="40% - 강조색5 8 3 2 2 2 4" xfId="27496" xr:uid="{37168004-106B-4B98-A1E2-79707C77B443}"/>
    <cellStyle name="40% - 강조색5 8 3 2 2 2 5" xfId="53654" xr:uid="{EFDC97F8-02B1-4BC3-85DE-DF9D113C1B2B}"/>
    <cellStyle name="40% - 강조색5 8 3 2 2 3" xfId="8193" xr:uid="{59D3395F-ECC1-4507-815F-2CB32CF677A6}"/>
    <cellStyle name="40% - 강조색5 8 3 2 2 3 2" xfId="19222" xr:uid="{E812602E-FB5B-440B-812D-5A6992B465AE}"/>
    <cellStyle name="40% - 강조색5 8 3 2 2 3 2 2" xfId="41271" xr:uid="{C05F683F-AF63-4028-9AD9-6ADFE48081D0}"/>
    <cellStyle name="40% - 강조색5 8 3 2 2 3 3" xfId="30251" xr:uid="{83A642AB-79C5-4FE3-9258-66CF7469B251}"/>
    <cellStyle name="40% - 강조색5 8 3 2 2 4" xfId="13712" xr:uid="{DA83BDF0-46E0-4F66-BF40-FE5A70DDD3F3}"/>
    <cellStyle name="40% - 강조색5 8 3 2 2 4 2" xfId="35761" xr:uid="{0DC59DA8-DDC4-4DB7-AB1C-4436B7BEF2E7}"/>
    <cellStyle name="40% - 강조색5 8 3 2 2 5" xfId="24741" xr:uid="{2CD7A255-C0E5-48FF-88C6-BEB4E2BE2EF0}"/>
    <cellStyle name="40% - 강조색5 8 3 2 2 6" xfId="50899" xr:uid="{684FC55D-1524-4B4B-8B5D-7AA286267E70}"/>
    <cellStyle name="40% - 강조색5 8 3 2 3" xfId="4046" xr:uid="{00973EE1-EE75-47C3-997B-19B6D7EBA0C3}"/>
    <cellStyle name="40% - 강조색5 8 3 2 3 2" xfId="9572" xr:uid="{F5A3EE0E-CE4B-4424-A5DF-2083F9F783C1}"/>
    <cellStyle name="40% - 강조색5 8 3 2 3 2 2" xfId="20601" xr:uid="{D1E407C9-6CF2-4223-B571-483C0BA38F18}"/>
    <cellStyle name="40% - 강조색5 8 3 2 3 2 2 2" xfId="42650" xr:uid="{EF138E14-2865-4C75-9878-10A5217B3506}"/>
    <cellStyle name="40% - 강조색5 8 3 2 3 2 3" xfId="31630" xr:uid="{7EE463FB-267C-4B7B-85E3-F5FB5564422B}"/>
    <cellStyle name="40% - 강조색5 8 3 2 3 3" xfId="15091" xr:uid="{367E7FC1-4D25-4045-94AB-B2B388210805}"/>
    <cellStyle name="40% - 강조색5 8 3 2 3 3 2" xfId="37140" xr:uid="{DC13739F-C933-4E9F-B465-41B1B205FDD8}"/>
    <cellStyle name="40% - 강조색5 8 3 2 3 4" xfId="26120" xr:uid="{30313B8F-3C33-4154-99B0-8AEDFEEE47A3}"/>
    <cellStyle name="40% - 강조색5 8 3 2 3 5" xfId="52278" xr:uid="{ECFC52BC-C804-49E4-B828-D60915C0556F}"/>
    <cellStyle name="40% - 강조색5 8 3 2 4" xfId="6817" xr:uid="{10BAC348-5BF3-4A06-8B51-0C73901E9AA9}"/>
    <cellStyle name="40% - 강조색5 8 3 2 4 2" xfId="17846" xr:uid="{923625AE-2995-4351-BBEB-B8D57CE8564D}"/>
    <cellStyle name="40% - 강조색5 8 3 2 4 2 2" xfId="39895" xr:uid="{9358C357-122D-42FF-BC87-457ACC680462}"/>
    <cellStyle name="40% - 강조색5 8 3 2 4 3" xfId="28875" xr:uid="{BEFA7817-498C-4B3F-90AD-A4CCCAC0CDA2}"/>
    <cellStyle name="40% - 강조색5 8 3 2 4 4" xfId="55031" xr:uid="{1F86AF5D-EE99-425B-B47C-916663C007BD}"/>
    <cellStyle name="40% - 강조색5 8 3 2 5" xfId="12336" xr:uid="{7025BD30-6F97-4169-94BC-248AC1CC2B20}"/>
    <cellStyle name="40% - 강조색5 8 3 2 5 2" xfId="34385" xr:uid="{BB0F20C9-8C4F-4DB3-BA4F-E2513D55D164}"/>
    <cellStyle name="40% - 강조색5 8 3 2 6" xfId="23365" xr:uid="{0AD8D490-FEFB-44E1-A0B6-20063B2775FC}"/>
    <cellStyle name="40% - 강조색5 8 3 2 7" xfId="49522" xr:uid="{1DB45408-723F-4EB6-AAEA-48AA5CB247DB}"/>
    <cellStyle name="40% - 강조색5 8 3 3" xfId="1958" xr:uid="{F61F3C5D-7B74-4EAC-BAE3-0D6D9AB1F00D}"/>
    <cellStyle name="40% - 강조색5 8 3 3 2" xfId="4734" xr:uid="{BAFD8662-5244-4ABC-AA9A-50D7865950F3}"/>
    <cellStyle name="40% - 강조색5 8 3 3 2 2" xfId="10260" xr:uid="{CF8E70D5-3297-4FDF-BA81-52D308A179D6}"/>
    <cellStyle name="40% - 강조색5 8 3 3 2 2 2" xfId="21289" xr:uid="{049F2924-EAC1-47FE-A338-24AE55C73896}"/>
    <cellStyle name="40% - 강조색5 8 3 3 2 2 2 2" xfId="43338" xr:uid="{C24CA910-47D4-4C0B-88BD-06A4D5648F6B}"/>
    <cellStyle name="40% - 강조색5 8 3 3 2 2 3" xfId="32318" xr:uid="{71D39CD4-30B4-4A05-BD85-76787589DDE0}"/>
    <cellStyle name="40% - 강조색5 8 3 3 2 3" xfId="15779" xr:uid="{0A0ACDDD-BE37-4BA9-A62A-866C7BC5D87B}"/>
    <cellStyle name="40% - 강조색5 8 3 3 2 3 2" xfId="37828" xr:uid="{60F0BE40-5AFC-4A01-B724-6207811E5877}"/>
    <cellStyle name="40% - 강조색5 8 3 3 2 4" xfId="26808" xr:uid="{F6FE3980-4574-4CFE-B1A9-1A56893851E6}"/>
    <cellStyle name="40% - 강조색5 8 3 3 2 5" xfId="52966" xr:uid="{2CE64180-C7E5-4390-B023-7A6664190997}"/>
    <cellStyle name="40% - 강조색5 8 3 3 3" xfId="7505" xr:uid="{73D9B843-DFF9-4DB2-8972-E80E432CB85D}"/>
    <cellStyle name="40% - 강조색5 8 3 3 3 2" xfId="18534" xr:uid="{E577FFC3-5BE1-4FDC-BA14-947BEF3277C7}"/>
    <cellStyle name="40% - 강조색5 8 3 3 3 2 2" xfId="40583" xr:uid="{FACD4920-36A1-4B7D-82E8-6025DA755DCC}"/>
    <cellStyle name="40% - 강조색5 8 3 3 3 3" xfId="29563" xr:uid="{D12C3C4D-DFF8-43AB-A702-F710C0BC00AF}"/>
    <cellStyle name="40% - 강조색5 8 3 3 4" xfId="13024" xr:uid="{3A97385A-D816-48EA-A071-8323999BD111}"/>
    <cellStyle name="40% - 강조색5 8 3 3 4 2" xfId="35073" xr:uid="{D83ADC40-919C-43F7-B952-99E75B9900FE}"/>
    <cellStyle name="40% - 강조색5 8 3 3 5" xfId="24053" xr:uid="{724E29B9-ED25-44F8-B27C-231C44543B08}"/>
    <cellStyle name="40% - 강조색5 8 3 3 6" xfId="50211" xr:uid="{804FD517-4ECD-447B-9D1A-8DCE70414018}"/>
    <cellStyle name="40% - 강조색5 8 3 4" xfId="3358" xr:uid="{05C61DBC-3205-4C0D-BC93-8BF4DDA82F42}"/>
    <cellStyle name="40% - 강조색5 8 3 4 2" xfId="8884" xr:uid="{BF9F1AAF-222B-479F-8198-DB3C9EB17903}"/>
    <cellStyle name="40% - 강조색5 8 3 4 2 2" xfId="19913" xr:uid="{7C3FBC0E-C868-44B1-98BB-92C87BB9B2CA}"/>
    <cellStyle name="40% - 강조색5 8 3 4 2 2 2" xfId="41962" xr:uid="{43074C23-EDBA-46CD-BC04-DD4BF10462A9}"/>
    <cellStyle name="40% - 강조색5 8 3 4 2 3" xfId="30942" xr:uid="{9960CF7C-4217-4E73-B3A4-90684521C732}"/>
    <cellStyle name="40% - 강조색5 8 3 4 3" xfId="14403" xr:uid="{E9C31FE7-2AFB-44C5-BFBB-1895F8F86E66}"/>
    <cellStyle name="40% - 강조색5 8 3 4 3 2" xfId="36452" xr:uid="{1C060C8B-73C8-4EC8-987C-C4E75EC05280}"/>
    <cellStyle name="40% - 강조색5 8 3 4 4" xfId="25432" xr:uid="{4F000F64-E82A-46F4-B3DC-DDA241C9927C}"/>
    <cellStyle name="40% - 강조색5 8 3 4 5" xfId="51590" xr:uid="{61B927CE-31F9-4152-90A3-CE59F7437ACB}"/>
    <cellStyle name="40% - 강조색5 8 3 5" xfId="6129" xr:uid="{EAA9C7BB-95CB-45C8-869F-DAF3DFF3C8EA}"/>
    <cellStyle name="40% - 강조색5 8 3 5 2" xfId="17158" xr:uid="{5C815D15-B4C5-449E-9E6F-86A47CC1FB21}"/>
    <cellStyle name="40% - 강조색5 8 3 5 2 2" xfId="39207" xr:uid="{DC4C0DAA-30D3-406D-9472-78D6A3141885}"/>
    <cellStyle name="40% - 강조색5 8 3 5 3" xfId="28187" xr:uid="{5D614E1E-2074-475E-9594-7D07962B5BCB}"/>
    <cellStyle name="40% - 강조색5 8 3 5 4" xfId="54343" xr:uid="{C1E22DCE-3778-47D3-8EAA-6F70A8BAEDB4}"/>
    <cellStyle name="40% - 강조색5 8 3 6" xfId="11648" xr:uid="{567574AE-AA43-4254-8532-8DBEFE75E7F6}"/>
    <cellStyle name="40% - 강조색5 8 3 6 2" xfId="33697" xr:uid="{1A38BF74-D8CC-450C-8318-94E7DDCC92A3}"/>
    <cellStyle name="40% - 강조색5 8 3 7" xfId="22677" xr:uid="{51A22912-96D4-4F06-A50D-D95204D42D8D}"/>
    <cellStyle name="40% - 강조색5 8 3 8" xfId="48834" xr:uid="{E77B5D5E-75EF-4661-A7F1-2B8C675DA9D0}"/>
    <cellStyle name="40% - 강조색5 8 4" xfId="910" xr:uid="{16BB06DF-64CB-44C1-9964-69BF27D6CB90}"/>
    <cellStyle name="40% - 강조색5 8 4 2" xfId="2304" xr:uid="{09F781D6-1CE8-4E89-AE46-895FEE4FA2BD}"/>
    <cellStyle name="40% - 강조색5 8 4 2 2" xfId="5080" xr:uid="{F3C3983F-7273-4DC0-BFF5-446FFCC9B29C}"/>
    <cellStyle name="40% - 강조색5 8 4 2 2 2" xfId="10606" xr:uid="{889062F6-B66B-4883-8E64-A135B8FCE02C}"/>
    <cellStyle name="40% - 강조색5 8 4 2 2 2 2" xfId="21635" xr:uid="{77CB7300-6C3B-4B6C-BC6D-F33A2AC6B34A}"/>
    <cellStyle name="40% - 강조색5 8 4 2 2 2 2 2" xfId="43684" xr:uid="{CA271126-0F30-4068-ABB2-EB125B2E6505}"/>
    <cellStyle name="40% - 강조색5 8 4 2 2 2 3" xfId="32664" xr:uid="{F47B8EA2-7B05-4CDB-BD90-247540D63B06}"/>
    <cellStyle name="40% - 강조색5 8 4 2 2 3" xfId="16125" xr:uid="{7BA749C7-D435-4F46-9864-AAF2F4293233}"/>
    <cellStyle name="40% - 강조색5 8 4 2 2 3 2" xfId="38174" xr:uid="{40922B49-7350-401C-AD2A-E2C06FBF1291}"/>
    <cellStyle name="40% - 강조색5 8 4 2 2 4" xfId="27154" xr:uid="{3233F629-0638-4D93-B0EB-C612BA7526A8}"/>
    <cellStyle name="40% - 강조색5 8 4 2 2 5" xfId="53312" xr:uid="{E177E65A-2BFC-4241-A164-F6656EFCBA99}"/>
    <cellStyle name="40% - 강조색5 8 4 2 3" xfId="7851" xr:uid="{ACE86BE0-A6FE-4E65-BAA4-837E09BB2E57}"/>
    <cellStyle name="40% - 강조색5 8 4 2 3 2" xfId="18880" xr:uid="{E56139C4-1B32-4C20-BE65-EF20EDE23603}"/>
    <cellStyle name="40% - 강조색5 8 4 2 3 2 2" xfId="40929" xr:uid="{AF38A5E5-93A6-4A28-ADCC-D2335C5DF0CF}"/>
    <cellStyle name="40% - 강조색5 8 4 2 3 3" xfId="29909" xr:uid="{7CE4F60B-EF1D-4E65-81F4-AFC758FBB420}"/>
    <cellStyle name="40% - 강조색5 8 4 2 4" xfId="13370" xr:uid="{D164FA68-DF47-4E6C-BDB1-C0DB0F1AD7EA}"/>
    <cellStyle name="40% - 강조색5 8 4 2 4 2" xfId="35419" xr:uid="{0A36A117-DB4C-42FF-B22D-9DDA239AE222}"/>
    <cellStyle name="40% - 강조색5 8 4 2 5" xfId="24399" xr:uid="{A6CF1FC0-3FA7-4920-9D7E-BE8EE2B3AA77}"/>
    <cellStyle name="40% - 강조색5 8 4 2 6" xfId="50557" xr:uid="{E108E60F-3938-45A6-8612-E07444A4EAA6}"/>
    <cellStyle name="40% - 강조색5 8 4 3" xfId="3704" xr:uid="{5F05E407-BA48-4912-9AD7-0F4EA0337E8D}"/>
    <cellStyle name="40% - 강조색5 8 4 3 2" xfId="9230" xr:uid="{34EA25ED-A18E-4EC8-A86D-3A199CDEEA41}"/>
    <cellStyle name="40% - 강조색5 8 4 3 2 2" xfId="20259" xr:uid="{E482F0D1-D689-42F4-9C72-3B60612F277D}"/>
    <cellStyle name="40% - 강조색5 8 4 3 2 2 2" xfId="42308" xr:uid="{D3E260A4-17A9-47E1-AC75-BA8595F5EEB6}"/>
    <cellStyle name="40% - 강조색5 8 4 3 2 3" xfId="31288" xr:uid="{AB2B8CDB-EE6A-430E-BB4F-F69F92432B64}"/>
    <cellStyle name="40% - 강조색5 8 4 3 3" xfId="14749" xr:uid="{FF7EC474-759E-40D0-9515-2E14A239E89C}"/>
    <cellStyle name="40% - 강조색5 8 4 3 3 2" xfId="36798" xr:uid="{D67CB69C-4789-48C6-80C5-14A5E862954E}"/>
    <cellStyle name="40% - 강조색5 8 4 3 4" xfId="25778" xr:uid="{D6523F94-B3E3-41AC-8CCB-A11566157847}"/>
    <cellStyle name="40% - 강조색5 8 4 3 5" xfId="51936" xr:uid="{A3EA5B4B-CC4D-4B0A-BDA7-C695C466D123}"/>
    <cellStyle name="40% - 강조색5 8 4 4" xfId="6475" xr:uid="{D827B9B8-04B0-4083-89E9-DF3772048DC6}"/>
    <cellStyle name="40% - 강조색5 8 4 4 2" xfId="17504" xr:uid="{FB826A87-70AE-4833-9606-29ECF915D547}"/>
    <cellStyle name="40% - 강조색5 8 4 4 2 2" xfId="39553" xr:uid="{1C796C2D-45F3-45FA-A2FD-6A4A6240FD17}"/>
    <cellStyle name="40% - 강조색5 8 4 4 3" xfId="28533" xr:uid="{FE8B0CA7-C47B-430E-9271-B20D1455A0FA}"/>
    <cellStyle name="40% - 강조색5 8 4 4 4" xfId="54689" xr:uid="{135CF3DB-2558-4D67-977B-AFD23B272BF3}"/>
    <cellStyle name="40% - 강조색5 8 4 5" xfId="11994" xr:uid="{8640DB72-384F-4BC8-A8FB-06F049C5E1B9}"/>
    <cellStyle name="40% - 강조색5 8 4 5 2" xfId="34043" xr:uid="{84C16BC8-4BC6-4242-9FB4-0FC323BBE32A}"/>
    <cellStyle name="40% - 강조색5 8 4 6" xfId="23023" xr:uid="{EE057C30-2CCF-4E43-AD0C-CC559AC8E9A8}"/>
    <cellStyle name="40% - 강조색5 8 4 7" xfId="49180" xr:uid="{2724B9FB-99EA-458A-98AA-34A00EB3EF52}"/>
    <cellStyle name="40% - 강조색5 8 5" xfId="1616" xr:uid="{AFF78821-83FE-4A4C-9254-0A859EE0F6F0}"/>
    <cellStyle name="40% - 강조색5 8 5 2" xfId="4392" xr:uid="{F91594AE-BF6E-4081-BE37-83ECCB34F39A}"/>
    <cellStyle name="40% - 강조색5 8 5 2 2" xfId="9918" xr:uid="{708F6431-58DF-4D01-AD5F-3D8024922622}"/>
    <cellStyle name="40% - 강조색5 8 5 2 2 2" xfId="20947" xr:uid="{F01714F0-C766-4AEA-923D-93F4F927AA76}"/>
    <cellStyle name="40% - 강조색5 8 5 2 2 2 2" xfId="42996" xr:uid="{EFF95763-E93B-4B67-87D7-3308E5E59CB8}"/>
    <cellStyle name="40% - 강조색5 8 5 2 2 3" xfId="31976" xr:uid="{160F2EA2-E8AF-4D07-AFFD-A852C0CF54A1}"/>
    <cellStyle name="40% - 강조색5 8 5 2 3" xfId="15437" xr:uid="{F9872E22-41A8-4145-B4B3-7DED1BE749ED}"/>
    <cellStyle name="40% - 강조색5 8 5 2 3 2" xfId="37486" xr:uid="{D1A6CF4E-8391-41ED-BE49-89C42E4EA7C3}"/>
    <cellStyle name="40% - 강조색5 8 5 2 4" xfId="26466" xr:uid="{B2722737-28C3-4B9A-BCC0-044B3E6D943B}"/>
    <cellStyle name="40% - 강조색5 8 5 2 5" xfId="52624" xr:uid="{D46D8094-931B-4939-9D30-6C45C012A3C5}"/>
    <cellStyle name="40% - 강조색5 8 5 3" xfId="7163" xr:uid="{505F7AD9-DA56-4858-A25D-F07DA3C3436B}"/>
    <cellStyle name="40% - 강조색5 8 5 3 2" xfId="18192" xr:uid="{DD9B0E93-89C1-4285-AE19-575935CAF140}"/>
    <cellStyle name="40% - 강조색5 8 5 3 2 2" xfId="40241" xr:uid="{4C34D38C-B4E6-4ECE-B50E-579878695417}"/>
    <cellStyle name="40% - 강조색5 8 5 3 3" xfId="29221" xr:uid="{12F44C82-BFE2-437D-B3BC-927EA1CE8D39}"/>
    <cellStyle name="40% - 강조색5 8 5 4" xfId="12682" xr:uid="{05089286-F43C-415D-9D2D-52487F60FB67}"/>
    <cellStyle name="40% - 강조색5 8 5 4 2" xfId="34731" xr:uid="{A8ED3A45-C75E-4A2F-96B1-75D51F8D081E}"/>
    <cellStyle name="40% - 강조색5 8 5 5" xfId="23711" xr:uid="{487242FA-8496-4445-9FFB-761602BEF281}"/>
    <cellStyle name="40% - 강조색5 8 5 6" xfId="49869" xr:uid="{B2C6A6DB-9A92-495C-AE74-58A621337BDC}"/>
    <cellStyle name="40% - 강조색5 8 6" xfId="3016" xr:uid="{F3F59446-8972-4790-9B40-A30B4CB8A0DE}"/>
    <cellStyle name="40% - 강조색5 8 6 2" xfId="8542" xr:uid="{E2526404-51FF-4B0C-AD7D-D8CFCA931F0D}"/>
    <cellStyle name="40% - 강조색5 8 6 2 2" xfId="19571" xr:uid="{34BAECDE-F173-487B-A7A6-A3BDD84DE760}"/>
    <cellStyle name="40% - 강조색5 8 6 2 2 2" xfId="41620" xr:uid="{DAE0D1B3-5FB6-48A5-B87E-75966E0764BB}"/>
    <cellStyle name="40% - 강조색5 8 6 2 3" xfId="30600" xr:uid="{77EA539C-48C9-4BD7-86DE-CA6B8216AF8A}"/>
    <cellStyle name="40% - 강조색5 8 6 3" xfId="14061" xr:uid="{7AE3F76C-CA53-484A-BAFF-FD2F503E2F28}"/>
    <cellStyle name="40% - 강조색5 8 6 3 2" xfId="36110" xr:uid="{DE66E073-B4D8-44D8-B481-3A1924A2ABC9}"/>
    <cellStyle name="40% - 강조색5 8 6 4" xfId="25090" xr:uid="{EBABBDCB-3ACA-4A7F-A569-27050F420011}"/>
    <cellStyle name="40% - 강조색5 8 6 5" xfId="51248" xr:uid="{96FC91EF-0F3F-409E-8860-57EEE74638DF}"/>
    <cellStyle name="40% - 강조색5 8 7" xfId="5787" xr:uid="{2808D2AD-642D-4AAA-BE6E-180A8447C9E0}"/>
    <cellStyle name="40% - 강조색5 8 7 2" xfId="16816" xr:uid="{9500735A-1D2B-4503-BD28-548399AB8A9C}"/>
    <cellStyle name="40% - 강조색5 8 7 2 2" xfId="38865" xr:uid="{2BE6069A-86E2-430A-A5D7-DC27EA8034B5}"/>
    <cellStyle name="40% - 강조색5 8 7 3" xfId="27845" xr:uid="{67DB29F1-DFCF-4A57-AE63-3CB59777F496}"/>
    <cellStyle name="40% - 강조색5 8 7 4" xfId="54002" xr:uid="{138586AF-71A1-43EE-9727-4F8D51070D36}"/>
    <cellStyle name="40% - 강조색5 8 8" xfId="11306" xr:uid="{D5C6B53A-5B69-433A-9EF5-08B42B2E3423}"/>
    <cellStyle name="40% - 강조색5 8 8 2" xfId="33355" xr:uid="{1DC86BFE-0796-42C2-9AC9-0698F6DA0973}"/>
    <cellStyle name="40% - 강조색5 8 9" xfId="22335" xr:uid="{88731725-40FC-4D0A-84DF-F205C2A138F5}"/>
    <cellStyle name="40% - 강조색5 9" xfId="168" xr:uid="{00000000-0005-0000-0000-000001020000}"/>
    <cellStyle name="40% - 강조색5 9 10" xfId="48506" xr:uid="{585BB60A-575D-40CC-926A-52570433C9B1}"/>
    <cellStyle name="40% - 강조색5 9 2" xfId="297" xr:uid="{00000000-0005-0000-0000-000002020000}"/>
    <cellStyle name="40% - 강조색5 9 2 2" xfId="657" xr:uid="{00000000-0005-0000-0000-000003020000}"/>
    <cellStyle name="40% - 강조색5 9 2 2 2" xfId="1394" xr:uid="{81E59C6E-8FB4-4975-880F-F443DEDE9904}"/>
    <cellStyle name="40% - 강조색5 9 2 2 2 2" xfId="2788" xr:uid="{9F47F238-8251-4F00-BA98-C1790D36B64C}"/>
    <cellStyle name="40% - 강조색5 9 2 2 2 2 2" xfId="5564" xr:uid="{D6E48BD3-9F27-4ABA-BCF3-7723347E30B4}"/>
    <cellStyle name="40% - 강조색5 9 2 2 2 2 2 2" xfId="11090" xr:uid="{40486E54-AF7B-4069-B745-660C590C6F7E}"/>
    <cellStyle name="40% - 강조색5 9 2 2 2 2 2 2 2" xfId="22119" xr:uid="{6D4651D0-CFE3-47EF-B77A-9B64594A8B03}"/>
    <cellStyle name="40% - 강조색5 9 2 2 2 2 2 2 2 2" xfId="44168" xr:uid="{BE4513CA-7D86-41AA-B122-9E7587EC447C}"/>
    <cellStyle name="40% - 강조색5 9 2 2 2 2 2 2 3" xfId="33148" xr:uid="{46CB177D-E350-4F39-8CB1-7B3AB01DDCC1}"/>
    <cellStyle name="40% - 강조색5 9 2 2 2 2 2 3" xfId="16609" xr:uid="{068705B3-C627-4F08-83C1-907D87D1689F}"/>
    <cellStyle name="40% - 강조색5 9 2 2 2 2 2 3 2" xfId="38658" xr:uid="{B772CB0B-B0DA-4FE6-8903-688935CDCCB5}"/>
    <cellStyle name="40% - 강조색5 9 2 2 2 2 2 4" xfId="27638" xr:uid="{C854AE91-EBAA-423F-A093-7CEA6E6B742E}"/>
    <cellStyle name="40% - 강조색5 9 2 2 2 2 2 5" xfId="53796" xr:uid="{D37B9C57-2B97-46EF-A2FB-400506F236C9}"/>
    <cellStyle name="40% - 강조색5 9 2 2 2 2 3" xfId="8335" xr:uid="{988EECC0-BE38-47F8-9760-F3785AD080D0}"/>
    <cellStyle name="40% - 강조색5 9 2 2 2 2 3 2" xfId="19364" xr:uid="{7C787D26-16E5-4E23-9B1F-9E597063372F}"/>
    <cellStyle name="40% - 강조색5 9 2 2 2 2 3 2 2" xfId="41413" xr:uid="{F0AA87D5-FF47-41A7-8732-BEE87F11E2ED}"/>
    <cellStyle name="40% - 강조색5 9 2 2 2 2 3 3" xfId="30393" xr:uid="{C7D504FC-1376-4AC3-BCF8-3BF3C137E5E5}"/>
    <cellStyle name="40% - 강조색5 9 2 2 2 2 4" xfId="13854" xr:uid="{5BEAD5EF-32F3-435D-A2DB-4FE47B5C7BB5}"/>
    <cellStyle name="40% - 강조색5 9 2 2 2 2 4 2" xfId="35903" xr:uid="{83791442-5280-4DDA-82D7-0596125CC7B4}"/>
    <cellStyle name="40% - 강조색5 9 2 2 2 2 5" xfId="24883" xr:uid="{2549162E-6AAB-4BBC-84F4-5285B1609CCF}"/>
    <cellStyle name="40% - 강조색5 9 2 2 2 2 6" xfId="51041" xr:uid="{F65F0FA8-4745-41A7-9BB3-12320F706A27}"/>
    <cellStyle name="40% - 강조색5 9 2 2 2 3" xfId="4188" xr:uid="{F39762B1-E4BF-4EDE-864D-FD10DA13ACE6}"/>
    <cellStyle name="40% - 강조색5 9 2 2 2 3 2" xfId="9714" xr:uid="{E2F1D986-6DF7-4A21-AB62-DAE909245DD6}"/>
    <cellStyle name="40% - 강조색5 9 2 2 2 3 2 2" xfId="20743" xr:uid="{9A40F8D5-831F-4819-839C-6F025B9E7A83}"/>
    <cellStyle name="40% - 강조색5 9 2 2 2 3 2 2 2" xfId="42792" xr:uid="{4453E4C0-B518-4566-9B66-331657CF3C98}"/>
    <cellStyle name="40% - 강조색5 9 2 2 2 3 2 3" xfId="31772" xr:uid="{EF2172F4-C2B4-4E82-A57E-3FF1D0B1ADD6}"/>
    <cellStyle name="40% - 강조색5 9 2 2 2 3 3" xfId="15233" xr:uid="{041E3D3B-8E19-454F-B1B0-527809C8C84B}"/>
    <cellStyle name="40% - 강조색5 9 2 2 2 3 3 2" xfId="37282" xr:uid="{4FA46483-8802-40FE-AFFD-2E6E9510A8AB}"/>
    <cellStyle name="40% - 강조색5 9 2 2 2 3 4" xfId="26262" xr:uid="{8CF9C71C-E35F-4841-997F-5ACE0A2325C9}"/>
    <cellStyle name="40% - 강조색5 9 2 2 2 3 5" xfId="52420" xr:uid="{BE8CAF97-AB8A-41E7-BBC7-A0BCF47B4223}"/>
    <cellStyle name="40% - 강조색5 9 2 2 2 4" xfId="6959" xr:uid="{19EC1603-8724-41B6-9068-9D44E6CF6801}"/>
    <cellStyle name="40% - 강조색5 9 2 2 2 4 2" xfId="17988" xr:uid="{17847E43-4A11-4BF8-ACE0-45A93AACC3E4}"/>
    <cellStyle name="40% - 강조색5 9 2 2 2 4 2 2" xfId="40037" xr:uid="{36592C38-7B3E-4A76-A493-9B1C61445D02}"/>
    <cellStyle name="40% - 강조색5 9 2 2 2 4 3" xfId="29017" xr:uid="{D9A11033-8B3E-447A-A1BD-89A10FC825C9}"/>
    <cellStyle name="40% - 강조색5 9 2 2 2 4 4" xfId="55173" xr:uid="{B0D0315E-6771-4589-A7DF-C49CE30D4EF0}"/>
    <cellStyle name="40% - 강조색5 9 2 2 2 5" xfId="12478" xr:uid="{9B4D3637-F118-4B17-8B1A-53FD946F84C6}"/>
    <cellStyle name="40% - 강조색5 9 2 2 2 5 2" xfId="34527" xr:uid="{9D97FDD6-D64F-4618-A594-EE479C7DF11C}"/>
    <cellStyle name="40% - 강조색5 9 2 2 2 6" xfId="23507" xr:uid="{0D4CDBFA-38B1-4599-889C-76280A5CA918}"/>
    <cellStyle name="40% - 강조색5 9 2 2 2 7" xfId="49664" xr:uid="{A1E1D9CD-4567-43D3-8B54-CE801FCF548E}"/>
    <cellStyle name="40% - 강조색5 9 2 2 3" xfId="2100" xr:uid="{B4A9CB69-6E22-4F5E-859C-F0E3DA28BE27}"/>
    <cellStyle name="40% - 강조색5 9 2 2 3 2" xfId="4876" xr:uid="{4A8DB749-34F2-4A7C-86A4-90ED98FB048D}"/>
    <cellStyle name="40% - 강조색5 9 2 2 3 2 2" xfId="10402" xr:uid="{C3AA1A4E-7D3C-4291-9BD6-DB4ECE7F6BFD}"/>
    <cellStyle name="40% - 강조색5 9 2 2 3 2 2 2" xfId="21431" xr:uid="{74E846A8-16F2-4B52-9265-7B0352BF3525}"/>
    <cellStyle name="40% - 강조색5 9 2 2 3 2 2 2 2" xfId="43480" xr:uid="{13C92967-69AF-4467-89C9-99BFAE79078B}"/>
    <cellStyle name="40% - 강조색5 9 2 2 3 2 2 3" xfId="32460" xr:uid="{C24F62C9-5F8A-4B19-A2AB-1C4E5DA843C4}"/>
    <cellStyle name="40% - 강조색5 9 2 2 3 2 3" xfId="15921" xr:uid="{9EC0982B-3A87-457E-8025-E9185223AB77}"/>
    <cellStyle name="40% - 강조색5 9 2 2 3 2 3 2" xfId="37970" xr:uid="{32329D53-297A-4EDB-BAD4-F53839A6FFC8}"/>
    <cellStyle name="40% - 강조색5 9 2 2 3 2 4" xfId="26950" xr:uid="{3FC4EE70-A231-4659-A928-4DB5D7D9A498}"/>
    <cellStyle name="40% - 강조색5 9 2 2 3 2 5" xfId="53108" xr:uid="{CEB90B4D-F58E-4BF8-8FA3-8486453576F3}"/>
    <cellStyle name="40% - 강조색5 9 2 2 3 3" xfId="7647" xr:uid="{4D196787-709E-4C7F-9E7C-22859AD31D16}"/>
    <cellStyle name="40% - 강조색5 9 2 2 3 3 2" xfId="18676" xr:uid="{437CEFB3-900C-4905-AE40-E36D9A756B71}"/>
    <cellStyle name="40% - 강조색5 9 2 2 3 3 2 2" xfId="40725" xr:uid="{84624C4D-EC67-478A-8165-8E891F7DE12A}"/>
    <cellStyle name="40% - 강조색5 9 2 2 3 3 3" xfId="29705" xr:uid="{4EB6FABC-7D18-4691-8B42-39ECBCE20146}"/>
    <cellStyle name="40% - 강조색5 9 2 2 3 4" xfId="13166" xr:uid="{5B0B4A11-B4F6-4FD9-8D4E-1538D42C823F}"/>
    <cellStyle name="40% - 강조색5 9 2 2 3 4 2" xfId="35215" xr:uid="{D5026583-C645-47E9-91AB-A8FA08D2B8F9}"/>
    <cellStyle name="40% - 강조색5 9 2 2 3 5" xfId="24195" xr:uid="{0E6E1DB2-3966-42BF-8995-98FCC0E17773}"/>
    <cellStyle name="40% - 강조색5 9 2 2 3 6" xfId="50353" xr:uid="{596FB60A-DC9D-4EF6-84EF-6E0BAA6E2221}"/>
    <cellStyle name="40% - 강조색5 9 2 2 4" xfId="3500" xr:uid="{8597A8CF-8920-4F0A-9B4F-5CDD03AFC20D}"/>
    <cellStyle name="40% - 강조색5 9 2 2 4 2" xfId="9026" xr:uid="{A6215B39-117D-46E0-958A-84C02EAFB5CC}"/>
    <cellStyle name="40% - 강조색5 9 2 2 4 2 2" xfId="20055" xr:uid="{122FEEC1-01DB-4FB4-86FB-407A18F016D6}"/>
    <cellStyle name="40% - 강조색5 9 2 2 4 2 2 2" xfId="42104" xr:uid="{6C4A579B-EFA5-48B0-9227-3B9FB4B5C4B8}"/>
    <cellStyle name="40% - 강조색5 9 2 2 4 2 3" xfId="31084" xr:uid="{322C9FA6-277B-4BDE-86C9-546F4DBB4D5B}"/>
    <cellStyle name="40% - 강조색5 9 2 2 4 3" xfId="14545" xr:uid="{93485AD6-48EC-4157-988B-61CC340F37BD}"/>
    <cellStyle name="40% - 강조색5 9 2 2 4 3 2" xfId="36594" xr:uid="{32607BE9-C47A-4B78-84A3-209E677546A0}"/>
    <cellStyle name="40% - 강조색5 9 2 2 4 4" xfId="25574" xr:uid="{F40DB774-1FF1-4917-A426-D7694E285702}"/>
    <cellStyle name="40% - 강조색5 9 2 2 4 5" xfId="51732" xr:uid="{22756056-0468-4E79-A85F-8CEF424337C7}"/>
    <cellStyle name="40% - 강조색5 9 2 2 5" xfId="6271" xr:uid="{809866C0-F343-4C0F-8D3A-838FFB724609}"/>
    <cellStyle name="40% - 강조색5 9 2 2 5 2" xfId="17300" xr:uid="{D5001D9C-B9C7-4687-AB59-73F44D380559}"/>
    <cellStyle name="40% - 강조색5 9 2 2 5 2 2" xfId="39349" xr:uid="{4505B070-2F3E-4150-8656-2D79FCB6543E}"/>
    <cellStyle name="40% - 강조색5 9 2 2 5 3" xfId="28329" xr:uid="{9C1848AB-940D-4E9C-B5A5-3E612D921F44}"/>
    <cellStyle name="40% - 강조색5 9 2 2 5 4" xfId="54485" xr:uid="{600F27BB-E7E9-41D7-808E-9514CC497D4D}"/>
    <cellStyle name="40% - 강조색5 9 2 2 6" xfId="11790" xr:uid="{70284FB9-929C-4D00-B550-4A74FB737AD3}"/>
    <cellStyle name="40% - 강조색5 9 2 2 6 2" xfId="33839" xr:uid="{ABB9548D-43E5-4115-9982-8EC990E07D85}"/>
    <cellStyle name="40% - 강조색5 9 2 2 7" xfId="22819" xr:uid="{E4E9EA4E-BACB-49BB-8B03-FF64F4437679}"/>
    <cellStyle name="40% - 강조색5 9 2 2 8" xfId="48976" xr:uid="{8B125387-6458-49F7-BA76-9C859B867A8F}"/>
    <cellStyle name="40% - 강조색5 9 2 3" xfId="1052" xr:uid="{A33309D0-06BD-4A66-AA9B-890A833F773A}"/>
    <cellStyle name="40% - 강조색5 9 2 3 2" xfId="2446" xr:uid="{FC60570C-B1B0-46CE-86F7-34B767F52D35}"/>
    <cellStyle name="40% - 강조색5 9 2 3 2 2" xfId="5222" xr:uid="{3CA753BA-9559-4268-9FFC-0A403FA271E3}"/>
    <cellStyle name="40% - 강조색5 9 2 3 2 2 2" xfId="10748" xr:uid="{287357D6-1E69-41F1-AC2D-F7C516674E05}"/>
    <cellStyle name="40% - 강조색5 9 2 3 2 2 2 2" xfId="21777" xr:uid="{643EB1E8-D5DB-4DE0-9FB8-89E2A414B606}"/>
    <cellStyle name="40% - 강조색5 9 2 3 2 2 2 2 2" xfId="43826" xr:uid="{33203FF6-D12F-48C3-B8D2-22FC6B7A1AAC}"/>
    <cellStyle name="40% - 강조색5 9 2 3 2 2 2 3" xfId="32806" xr:uid="{694B4F7A-CA4B-4ECE-B7D6-8E2D33312E5B}"/>
    <cellStyle name="40% - 강조색5 9 2 3 2 2 3" xfId="16267" xr:uid="{B4C0EA09-3838-429C-AFD2-A250A7F42AC9}"/>
    <cellStyle name="40% - 강조색5 9 2 3 2 2 3 2" xfId="38316" xr:uid="{05709FA7-455B-4041-AC0F-2F7D61BB33F0}"/>
    <cellStyle name="40% - 강조색5 9 2 3 2 2 4" xfId="27296" xr:uid="{46369BC5-870F-4F66-9322-5D0315B6B0C8}"/>
    <cellStyle name="40% - 강조색5 9 2 3 2 2 5" xfId="53454" xr:uid="{810413BE-21CA-4C8E-9898-596E998DBF67}"/>
    <cellStyle name="40% - 강조색5 9 2 3 2 3" xfId="7993" xr:uid="{40D937AA-0CF1-4FA6-9584-DE9BED403498}"/>
    <cellStyle name="40% - 강조색5 9 2 3 2 3 2" xfId="19022" xr:uid="{0A65946E-EFA1-4BF5-8EB6-44146948A303}"/>
    <cellStyle name="40% - 강조색5 9 2 3 2 3 2 2" xfId="41071" xr:uid="{E7215DAB-45B2-4F91-B951-A76F8371B717}"/>
    <cellStyle name="40% - 강조색5 9 2 3 2 3 3" xfId="30051" xr:uid="{95182B9F-ECA3-4EFE-87D0-5089D1B05C0D}"/>
    <cellStyle name="40% - 강조색5 9 2 3 2 4" xfId="13512" xr:uid="{DBA3480C-7541-4CF3-82D0-C039580C74E8}"/>
    <cellStyle name="40% - 강조색5 9 2 3 2 4 2" xfId="35561" xr:uid="{BE109EE1-53C2-429B-AB99-6F700F0FA82A}"/>
    <cellStyle name="40% - 강조색5 9 2 3 2 5" xfId="24541" xr:uid="{EF6ACA75-F9CA-46EC-B929-AEB72C43B123}"/>
    <cellStyle name="40% - 강조색5 9 2 3 2 6" xfId="50699" xr:uid="{ECEA13DF-B498-4DA4-8BD2-F00963BBDA32}"/>
    <cellStyle name="40% - 강조색5 9 2 3 3" xfId="3846" xr:uid="{4CC73F56-EF10-44E5-B6AA-6ABF940E39D7}"/>
    <cellStyle name="40% - 강조색5 9 2 3 3 2" xfId="9372" xr:uid="{8911489D-3116-4758-A695-DE6822FFF29E}"/>
    <cellStyle name="40% - 강조색5 9 2 3 3 2 2" xfId="20401" xr:uid="{39F80A1C-7CBB-4792-827C-049F59C3631C}"/>
    <cellStyle name="40% - 강조색5 9 2 3 3 2 2 2" xfId="42450" xr:uid="{33EB18BF-4A76-464A-8536-5529C49C9020}"/>
    <cellStyle name="40% - 강조색5 9 2 3 3 2 3" xfId="31430" xr:uid="{16F2A716-67C8-40C5-9BBA-88B73A062253}"/>
    <cellStyle name="40% - 강조색5 9 2 3 3 3" xfId="14891" xr:uid="{B9B0A25A-AE2A-48E5-A764-9F8D0A8F1FEE}"/>
    <cellStyle name="40% - 강조색5 9 2 3 3 3 2" xfId="36940" xr:uid="{B7BA2B4E-062B-42C0-83AB-05DF1B1C3853}"/>
    <cellStyle name="40% - 강조색5 9 2 3 3 4" xfId="25920" xr:uid="{6DC0034C-F1EA-4658-8030-2535C975FBF4}"/>
    <cellStyle name="40% - 강조색5 9 2 3 3 5" xfId="52078" xr:uid="{56ECD343-259E-4973-A969-54B8F0B74A65}"/>
    <cellStyle name="40% - 강조색5 9 2 3 4" xfId="6617" xr:uid="{497B58C7-9B69-4EC5-B6C9-2B4973806BFE}"/>
    <cellStyle name="40% - 강조색5 9 2 3 4 2" xfId="17646" xr:uid="{13A8B450-C6F4-463B-A993-257FE5F5D90E}"/>
    <cellStyle name="40% - 강조색5 9 2 3 4 2 2" xfId="39695" xr:uid="{8B5AC60E-923E-4A6E-937C-417D8CC23F44}"/>
    <cellStyle name="40% - 강조색5 9 2 3 4 3" xfId="28675" xr:uid="{185740E6-D262-4F90-9A50-8B41E3A12BCC}"/>
    <cellStyle name="40% - 강조색5 9 2 3 4 4" xfId="54831" xr:uid="{CD95F995-C3DA-46C6-8772-298804A948D8}"/>
    <cellStyle name="40% - 강조색5 9 2 3 5" xfId="12136" xr:uid="{7539F07F-53FD-46CE-BC89-A6B8386EA319}"/>
    <cellStyle name="40% - 강조색5 9 2 3 5 2" xfId="34185" xr:uid="{BF3F8E8E-49FF-4C07-B26A-9572CBABABC6}"/>
    <cellStyle name="40% - 강조색5 9 2 3 6" xfId="23165" xr:uid="{4E805D66-FEAE-4C49-A585-125364E89FDE}"/>
    <cellStyle name="40% - 강조색5 9 2 3 7" xfId="49322" xr:uid="{5563243D-4AA1-4F6E-A74E-5C09C22C5479}"/>
    <cellStyle name="40% - 강조색5 9 2 4" xfId="1758" xr:uid="{61EF23D8-15C7-4CA4-A9A6-425E3F7AE1C7}"/>
    <cellStyle name="40% - 강조색5 9 2 4 2" xfId="4534" xr:uid="{27D1B9E6-831A-465A-9669-6D2E56EDAF9B}"/>
    <cellStyle name="40% - 강조색5 9 2 4 2 2" xfId="10060" xr:uid="{D0FEB708-BA42-4E2F-BE63-36D1A1EA4B4E}"/>
    <cellStyle name="40% - 강조색5 9 2 4 2 2 2" xfId="21089" xr:uid="{AB45FB80-E13B-4A40-BCB3-A27043CDEF70}"/>
    <cellStyle name="40% - 강조색5 9 2 4 2 2 2 2" xfId="43138" xr:uid="{C1165ECF-B7EB-43D2-8E5C-5B925A98B2A9}"/>
    <cellStyle name="40% - 강조색5 9 2 4 2 2 3" xfId="32118" xr:uid="{952DF762-A101-4104-85B8-42AAD7ECC6E5}"/>
    <cellStyle name="40% - 강조색5 9 2 4 2 3" xfId="15579" xr:uid="{6A9FFC77-E6B1-4193-8B67-F222583D06E0}"/>
    <cellStyle name="40% - 강조색5 9 2 4 2 3 2" xfId="37628" xr:uid="{7934C9CD-ABF1-41EB-8504-7BB2345A3977}"/>
    <cellStyle name="40% - 강조색5 9 2 4 2 4" xfId="26608" xr:uid="{5B714174-F47C-41AA-AB17-80625B601A0A}"/>
    <cellStyle name="40% - 강조색5 9 2 4 2 5" xfId="52766" xr:uid="{E57C92C7-CFA8-4236-BEE5-A7835E9E4292}"/>
    <cellStyle name="40% - 강조색5 9 2 4 3" xfId="7305" xr:uid="{8ED741DE-C825-4685-9C3A-546D0FE83A3C}"/>
    <cellStyle name="40% - 강조색5 9 2 4 3 2" xfId="18334" xr:uid="{2FBCB1FE-1310-466C-9110-D5210F443D02}"/>
    <cellStyle name="40% - 강조색5 9 2 4 3 2 2" xfId="40383" xr:uid="{5971105F-E52B-4451-8165-E62C7F1A770F}"/>
    <cellStyle name="40% - 강조색5 9 2 4 3 3" xfId="29363" xr:uid="{4C7C8DD4-A519-4BB4-B77D-38CE507D29B0}"/>
    <cellStyle name="40% - 강조색5 9 2 4 4" xfId="12824" xr:uid="{C9D058AC-D339-4A0A-A649-4CD15CBEC29C}"/>
    <cellStyle name="40% - 강조색5 9 2 4 4 2" xfId="34873" xr:uid="{E8ECC650-9353-4D25-B28D-7206500D28E9}"/>
    <cellStyle name="40% - 강조색5 9 2 4 5" xfId="23853" xr:uid="{91081C9F-7FC5-4FB8-A7E1-7248322BFC15}"/>
    <cellStyle name="40% - 강조색5 9 2 4 6" xfId="50011" xr:uid="{9C6C0096-26B2-440A-BACA-7B1DFE868F53}"/>
    <cellStyle name="40% - 강조색5 9 2 5" xfId="3158" xr:uid="{16588A3F-A47E-4873-BD64-5F9D8C911ECB}"/>
    <cellStyle name="40% - 강조색5 9 2 5 2" xfId="8684" xr:uid="{AA6ADD92-E308-4AA9-AD3E-23708B0C3111}"/>
    <cellStyle name="40% - 강조색5 9 2 5 2 2" xfId="19713" xr:uid="{3C1680B3-5059-4A11-9FD4-09FC1DB259CE}"/>
    <cellStyle name="40% - 강조색5 9 2 5 2 2 2" xfId="41762" xr:uid="{47FB4F49-1612-4B9D-9F2B-834741BBC4BC}"/>
    <cellStyle name="40% - 강조색5 9 2 5 2 3" xfId="30742" xr:uid="{9E993758-CEBB-4314-8AE9-3367D7C2F964}"/>
    <cellStyle name="40% - 강조색5 9 2 5 3" xfId="14203" xr:uid="{036BB199-BEAD-4655-8E26-F58A62F5298F}"/>
    <cellStyle name="40% - 강조색5 9 2 5 3 2" xfId="36252" xr:uid="{A160D513-93EB-409C-B4B4-002E8DF10A39}"/>
    <cellStyle name="40% - 강조색5 9 2 5 4" xfId="25232" xr:uid="{AD72E9C4-7B15-4174-8A0C-2DC96F6F3B21}"/>
    <cellStyle name="40% - 강조색5 9 2 5 5" xfId="51390" xr:uid="{A25923EB-CAF6-4546-9332-0EBB31F7C2CB}"/>
    <cellStyle name="40% - 강조색5 9 2 6" xfId="5929" xr:uid="{B6966DA9-E51B-49B1-91B5-AC1306FC5B56}"/>
    <cellStyle name="40% - 강조색5 9 2 6 2" xfId="16958" xr:uid="{E7BD5A1E-4DD9-4A0D-A5AB-0EE1AD73EC85}"/>
    <cellStyle name="40% - 강조색5 9 2 6 2 2" xfId="39007" xr:uid="{6E8B72F9-30B0-447F-B560-1862A25132B4}"/>
    <cellStyle name="40% - 강조색5 9 2 6 3" xfId="27987" xr:uid="{8E976411-A152-4ABD-9B63-8FA69778B985}"/>
    <cellStyle name="40% - 강조색5 9 2 6 4" xfId="54144" xr:uid="{AE64AFE0-7DEF-4C80-87DF-1D4848A75B43}"/>
    <cellStyle name="40% - 강조색5 9 2 7" xfId="11448" xr:uid="{96A18C24-2259-4DD8-9C5D-A062203F42A9}"/>
    <cellStyle name="40% - 강조색5 9 2 7 2" xfId="33497" xr:uid="{388DFE6F-0E2C-450F-8F0E-CC75AEC86614}"/>
    <cellStyle name="40% - 강조색5 9 2 8" xfId="22477" xr:uid="{0BB8559C-4F4C-4F4C-A8CD-7FBB80A5D530}"/>
    <cellStyle name="40% - 강조색5 9 2 9" xfId="48635" xr:uid="{60982677-2144-41E6-90C7-7BE6507B398C}"/>
    <cellStyle name="40% - 강조색5 9 3" xfId="528" xr:uid="{00000000-0005-0000-0000-000004020000}"/>
    <cellStyle name="40% - 강조색5 9 3 2" xfId="1265" xr:uid="{FF9176F8-131C-4501-A190-38CDB4E9BC8F}"/>
    <cellStyle name="40% - 강조색5 9 3 2 2" xfId="2659" xr:uid="{5DB19B8D-E894-423C-8CB8-089C7F0DE0A7}"/>
    <cellStyle name="40% - 강조색5 9 3 2 2 2" xfId="5435" xr:uid="{9D625636-1006-4EA2-BA83-100266E0CEBF}"/>
    <cellStyle name="40% - 강조색5 9 3 2 2 2 2" xfId="10961" xr:uid="{8D210225-8900-4959-9D55-F068138F8CE7}"/>
    <cellStyle name="40% - 강조색5 9 3 2 2 2 2 2" xfId="21990" xr:uid="{8791C062-BE0F-4FEE-A652-01875E245DE2}"/>
    <cellStyle name="40% - 강조색5 9 3 2 2 2 2 2 2" xfId="44039" xr:uid="{FAA449D9-7754-40A1-8863-939D587696A2}"/>
    <cellStyle name="40% - 강조색5 9 3 2 2 2 2 3" xfId="33019" xr:uid="{3740E1C8-B6C4-450A-83F4-EDEB18162486}"/>
    <cellStyle name="40% - 강조색5 9 3 2 2 2 3" xfId="16480" xr:uid="{78BCBF69-6324-4C56-9128-CF3EA63856F9}"/>
    <cellStyle name="40% - 강조색5 9 3 2 2 2 3 2" xfId="38529" xr:uid="{57F68452-FD49-4E8D-A94D-A267DE4A64FC}"/>
    <cellStyle name="40% - 강조색5 9 3 2 2 2 4" xfId="27509" xr:uid="{3C39BD70-271B-4E31-B18A-DE97A559F837}"/>
    <cellStyle name="40% - 강조색5 9 3 2 2 2 5" xfId="53667" xr:uid="{A664CDD8-CB05-4E4A-B9AA-66A1111D738E}"/>
    <cellStyle name="40% - 강조색5 9 3 2 2 3" xfId="8206" xr:uid="{572AF9BA-AA82-4A7C-B67D-BCD6F2BE61A6}"/>
    <cellStyle name="40% - 강조색5 9 3 2 2 3 2" xfId="19235" xr:uid="{0A1DFACE-BE05-426C-9BE6-3529E3FC110C}"/>
    <cellStyle name="40% - 강조색5 9 3 2 2 3 2 2" xfId="41284" xr:uid="{726608AD-50F7-458D-AEA7-E78894DDF554}"/>
    <cellStyle name="40% - 강조색5 9 3 2 2 3 3" xfId="30264" xr:uid="{BC740A4E-8AD3-467D-B741-F386F3061E55}"/>
    <cellStyle name="40% - 강조색5 9 3 2 2 4" xfId="13725" xr:uid="{5A7E46D7-DAC4-44D6-A81C-AA5E2DBAEB98}"/>
    <cellStyle name="40% - 강조색5 9 3 2 2 4 2" xfId="35774" xr:uid="{DB9757D9-AA67-4366-B856-198C695FDDA4}"/>
    <cellStyle name="40% - 강조색5 9 3 2 2 5" xfId="24754" xr:uid="{AE82F741-B5AB-457D-BDA9-6E12724BE591}"/>
    <cellStyle name="40% - 강조색5 9 3 2 2 6" xfId="50912" xr:uid="{DC7EEF27-27D0-4B31-8349-5696F06EE19C}"/>
    <cellStyle name="40% - 강조색5 9 3 2 3" xfId="4059" xr:uid="{6A3BCC77-3747-4D2D-88F0-A1398A7D28E8}"/>
    <cellStyle name="40% - 강조색5 9 3 2 3 2" xfId="9585" xr:uid="{0AF93CDD-1666-42B9-86BD-7D2210B19055}"/>
    <cellStyle name="40% - 강조색5 9 3 2 3 2 2" xfId="20614" xr:uid="{BF43767C-10DC-4BF9-B158-E8C2E7FA9888}"/>
    <cellStyle name="40% - 강조색5 9 3 2 3 2 2 2" xfId="42663" xr:uid="{9D3C6A6D-18AC-4AC7-BF17-7DE62EBFA5AE}"/>
    <cellStyle name="40% - 강조색5 9 3 2 3 2 3" xfId="31643" xr:uid="{47EAED08-C591-4A2B-BECD-938CF717A3B6}"/>
    <cellStyle name="40% - 강조색5 9 3 2 3 3" xfId="15104" xr:uid="{EB486B00-03B8-4B58-A009-B23052EB06E2}"/>
    <cellStyle name="40% - 강조색5 9 3 2 3 3 2" xfId="37153" xr:uid="{C8BB6122-DB25-4ACA-97EF-5898243F1DC5}"/>
    <cellStyle name="40% - 강조색5 9 3 2 3 4" xfId="26133" xr:uid="{AD11A0A5-67CA-4477-A8A6-A974B719031D}"/>
    <cellStyle name="40% - 강조색5 9 3 2 3 5" xfId="52291" xr:uid="{41159896-48B9-4641-A463-F9A0D43491C2}"/>
    <cellStyle name="40% - 강조색5 9 3 2 4" xfId="6830" xr:uid="{FD7003AC-4F44-4192-8934-9719714C306C}"/>
    <cellStyle name="40% - 강조색5 9 3 2 4 2" xfId="17859" xr:uid="{B2672E94-9216-4424-BCDB-7B6244C7E63D}"/>
    <cellStyle name="40% - 강조색5 9 3 2 4 2 2" xfId="39908" xr:uid="{B4CDEA48-88E3-43DF-8117-734628060675}"/>
    <cellStyle name="40% - 강조색5 9 3 2 4 3" xfId="28888" xr:uid="{75ECC491-E137-441A-8608-6FED934488A6}"/>
    <cellStyle name="40% - 강조색5 9 3 2 4 4" xfId="55044" xr:uid="{E0C83218-51D3-4EF7-A519-6F9B38BE0360}"/>
    <cellStyle name="40% - 강조색5 9 3 2 5" xfId="12349" xr:uid="{7B37DD76-A1C1-4EAB-AE55-4487E70B2EB1}"/>
    <cellStyle name="40% - 강조색5 9 3 2 5 2" xfId="34398" xr:uid="{F485D51B-D8D8-41FD-901D-EEEFA2187EBA}"/>
    <cellStyle name="40% - 강조색5 9 3 2 6" xfId="23378" xr:uid="{734C864F-60BA-4BF7-8A5B-4F952860578A}"/>
    <cellStyle name="40% - 강조색5 9 3 2 7" xfId="49535" xr:uid="{295398AA-E196-4B0B-B5D5-E17666493E37}"/>
    <cellStyle name="40% - 강조색5 9 3 3" xfId="1971" xr:uid="{B93004ED-2036-410B-B3D5-CBDBD2E01C4E}"/>
    <cellStyle name="40% - 강조색5 9 3 3 2" xfId="4747" xr:uid="{6575DF0F-8168-4DA3-9AFB-F83A7DB91A31}"/>
    <cellStyle name="40% - 강조색5 9 3 3 2 2" xfId="10273" xr:uid="{B97D8ADC-7252-48AC-81A8-36949EAC0EF1}"/>
    <cellStyle name="40% - 강조색5 9 3 3 2 2 2" xfId="21302" xr:uid="{0207AEE9-61E3-4797-9C59-1C22FE0BE019}"/>
    <cellStyle name="40% - 강조색5 9 3 3 2 2 2 2" xfId="43351" xr:uid="{1CAD6657-2172-4EC0-934D-AB8D274B3EE2}"/>
    <cellStyle name="40% - 강조색5 9 3 3 2 2 3" xfId="32331" xr:uid="{BF5D35D9-2411-4471-AD9B-BCBAC0975900}"/>
    <cellStyle name="40% - 강조색5 9 3 3 2 3" xfId="15792" xr:uid="{EA3F82F6-2E73-4646-87A7-1694757011CD}"/>
    <cellStyle name="40% - 강조색5 9 3 3 2 3 2" xfId="37841" xr:uid="{CAAF4AD3-FD0E-4739-AD71-482C91B64905}"/>
    <cellStyle name="40% - 강조색5 9 3 3 2 4" xfId="26821" xr:uid="{9CF9EC16-128C-49F7-B5F5-353CE157E8EA}"/>
    <cellStyle name="40% - 강조색5 9 3 3 2 5" xfId="52979" xr:uid="{ACA2D96A-3499-402E-9E73-4F6BDEFB390E}"/>
    <cellStyle name="40% - 강조색5 9 3 3 3" xfId="7518" xr:uid="{8C2A9CD5-FC77-449A-A966-414606CC1561}"/>
    <cellStyle name="40% - 강조색5 9 3 3 3 2" xfId="18547" xr:uid="{B8F344D6-5F74-4558-808A-ABAD7D693850}"/>
    <cellStyle name="40% - 강조색5 9 3 3 3 2 2" xfId="40596" xr:uid="{0B9241D0-E7B7-411B-A504-7C9AEBA27782}"/>
    <cellStyle name="40% - 강조색5 9 3 3 3 3" xfId="29576" xr:uid="{E99A1472-AE1B-47B6-9C48-90E59E7A8DEC}"/>
    <cellStyle name="40% - 강조색5 9 3 3 4" xfId="13037" xr:uid="{06C5B72E-B433-4C69-97CE-C9BEBC9F3FDF}"/>
    <cellStyle name="40% - 강조색5 9 3 3 4 2" xfId="35086" xr:uid="{F59DFC90-8BC6-4A6C-86F9-13CAC8A1ADFB}"/>
    <cellStyle name="40% - 강조색5 9 3 3 5" xfId="24066" xr:uid="{B6B7CB9A-6B3A-49B7-8AB5-5F52150CCE6A}"/>
    <cellStyle name="40% - 강조색5 9 3 3 6" xfId="50224" xr:uid="{5ABCDAD9-1420-40B4-BDEA-9FF97010FEC8}"/>
    <cellStyle name="40% - 강조색5 9 3 4" xfId="3371" xr:uid="{B162596F-46AA-467C-B4EC-1A4CBBF563AF}"/>
    <cellStyle name="40% - 강조색5 9 3 4 2" xfId="8897" xr:uid="{0FCC4A15-244F-4E24-9A75-BE5AE55D6479}"/>
    <cellStyle name="40% - 강조색5 9 3 4 2 2" xfId="19926" xr:uid="{CD970F18-1A9E-40EE-85A9-9AF62D62EF44}"/>
    <cellStyle name="40% - 강조색5 9 3 4 2 2 2" xfId="41975" xr:uid="{FE4C7338-3E15-4658-8E1E-08809347F2DF}"/>
    <cellStyle name="40% - 강조색5 9 3 4 2 3" xfId="30955" xr:uid="{DD192DDF-FD53-4C5E-B67D-151BC6B2856D}"/>
    <cellStyle name="40% - 강조색5 9 3 4 3" xfId="14416" xr:uid="{E5EB73EE-58E5-451B-B78E-DC81E22A078E}"/>
    <cellStyle name="40% - 강조색5 9 3 4 3 2" xfId="36465" xr:uid="{89D12FEE-FC2B-49FB-861F-77C6979CBA9F}"/>
    <cellStyle name="40% - 강조색5 9 3 4 4" xfId="25445" xr:uid="{47AD805C-C0C2-46A3-84A8-1CC97DDAD603}"/>
    <cellStyle name="40% - 강조색5 9 3 4 5" xfId="51603" xr:uid="{2A87400F-169F-46E1-BAFD-96CAF1B8DA43}"/>
    <cellStyle name="40% - 강조색5 9 3 5" xfId="6142" xr:uid="{E5C85393-A9E2-4ED1-AB77-5B95A6583627}"/>
    <cellStyle name="40% - 강조색5 9 3 5 2" xfId="17171" xr:uid="{1BC17CCF-4B3D-4511-AF83-3565036DDF05}"/>
    <cellStyle name="40% - 강조색5 9 3 5 2 2" xfId="39220" xr:uid="{BE6FE052-565A-42BB-8779-03514A0F85A0}"/>
    <cellStyle name="40% - 강조색5 9 3 5 3" xfId="28200" xr:uid="{E93317A8-E1A8-411D-B65B-A1C07A1C87E6}"/>
    <cellStyle name="40% - 강조색5 9 3 5 4" xfId="54356" xr:uid="{1B2B81D3-AE46-4F17-B723-9123BD30641C}"/>
    <cellStyle name="40% - 강조색5 9 3 6" xfId="11661" xr:uid="{98195594-4047-46FC-9939-291BCC578512}"/>
    <cellStyle name="40% - 강조색5 9 3 6 2" xfId="33710" xr:uid="{87B160B4-B039-4FA7-86BF-8B4B37E93A1A}"/>
    <cellStyle name="40% - 강조색5 9 3 7" xfId="22690" xr:uid="{37B02CF9-178B-41E6-AEE3-B399ADE48A5E}"/>
    <cellStyle name="40% - 강조색5 9 3 8" xfId="48847" xr:uid="{505A45EE-7538-419F-B105-DFDD92DC8BFC}"/>
    <cellStyle name="40% - 강조색5 9 4" xfId="923" xr:uid="{DAE79596-FE85-4B49-99DC-018A730DB7CD}"/>
    <cellStyle name="40% - 강조색5 9 4 2" xfId="2317" xr:uid="{5C356297-5F51-470C-8CE0-7E72414F4754}"/>
    <cellStyle name="40% - 강조색5 9 4 2 2" xfId="5093" xr:uid="{E59828B6-87FD-4EB7-B490-E69A873D997D}"/>
    <cellStyle name="40% - 강조색5 9 4 2 2 2" xfId="10619" xr:uid="{AA90D691-399C-42D5-89B1-B67C1A3DCF1E}"/>
    <cellStyle name="40% - 강조색5 9 4 2 2 2 2" xfId="21648" xr:uid="{FC452731-19AA-4CDD-95BB-58CABB9A85C0}"/>
    <cellStyle name="40% - 강조색5 9 4 2 2 2 2 2" xfId="43697" xr:uid="{72A46952-B421-4E74-8B92-F067EE71A65B}"/>
    <cellStyle name="40% - 강조색5 9 4 2 2 2 3" xfId="32677" xr:uid="{EB5B93E6-A08F-4BFE-9883-328AC1B1719E}"/>
    <cellStyle name="40% - 강조색5 9 4 2 2 3" xfId="16138" xr:uid="{E20361C9-799F-472E-AAB3-400D4636E452}"/>
    <cellStyle name="40% - 강조색5 9 4 2 2 3 2" xfId="38187" xr:uid="{F0AD0140-ED58-4150-8482-0EAF2E4935A8}"/>
    <cellStyle name="40% - 강조색5 9 4 2 2 4" xfId="27167" xr:uid="{1C74055B-AD61-40CD-A881-8CF86C8BE984}"/>
    <cellStyle name="40% - 강조색5 9 4 2 2 5" xfId="53325" xr:uid="{C4B982D1-EEF7-41F8-80B3-E037BDA06210}"/>
    <cellStyle name="40% - 강조색5 9 4 2 3" xfId="7864" xr:uid="{B0DE7057-6C5C-434F-8064-423AA3AFB480}"/>
    <cellStyle name="40% - 강조색5 9 4 2 3 2" xfId="18893" xr:uid="{115C71D1-E338-4F15-A863-0A5A55E424CA}"/>
    <cellStyle name="40% - 강조색5 9 4 2 3 2 2" xfId="40942" xr:uid="{E04426A3-FCFC-48EF-9DB0-76C5CE624018}"/>
    <cellStyle name="40% - 강조색5 9 4 2 3 3" xfId="29922" xr:uid="{7B7DAC82-1F3A-447A-9B1B-76BDB7E24C8D}"/>
    <cellStyle name="40% - 강조색5 9 4 2 4" xfId="13383" xr:uid="{3FA4386D-CC56-4033-A8CF-141177E53F3D}"/>
    <cellStyle name="40% - 강조색5 9 4 2 4 2" xfId="35432" xr:uid="{0D86438E-D9D1-4F22-A1EA-103E5CC45A46}"/>
    <cellStyle name="40% - 강조색5 9 4 2 5" xfId="24412" xr:uid="{29F6641F-1E8B-4AE4-A67F-0BA54467875D}"/>
    <cellStyle name="40% - 강조색5 9 4 2 6" xfId="50570" xr:uid="{5B927EB6-D4BB-4832-991B-C32BBDAA0071}"/>
    <cellStyle name="40% - 강조색5 9 4 3" xfId="3717" xr:uid="{8CFD0D71-7481-4AD5-BDD5-3D96339182A1}"/>
    <cellStyle name="40% - 강조색5 9 4 3 2" xfId="9243" xr:uid="{387D1C27-7769-48E5-9BD0-C506C0530C21}"/>
    <cellStyle name="40% - 강조색5 9 4 3 2 2" xfId="20272" xr:uid="{DC219442-344C-4D5E-9EB2-7D859CAD91F3}"/>
    <cellStyle name="40% - 강조색5 9 4 3 2 2 2" xfId="42321" xr:uid="{80FF6C1F-F210-4F23-BD06-721045E83525}"/>
    <cellStyle name="40% - 강조색5 9 4 3 2 3" xfId="31301" xr:uid="{3B73A694-E6CF-425D-AD67-DC97B3EE8C8D}"/>
    <cellStyle name="40% - 강조색5 9 4 3 3" xfId="14762" xr:uid="{76CA3EC2-AE74-4A96-B265-EAD13CA437E9}"/>
    <cellStyle name="40% - 강조색5 9 4 3 3 2" xfId="36811" xr:uid="{450E4D48-4401-4DFB-A565-E40EDE74F8A5}"/>
    <cellStyle name="40% - 강조색5 9 4 3 4" xfId="25791" xr:uid="{E6B7A66B-D955-40E2-9870-34C587C9DE64}"/>
    <cellStyle name="40% - 강조색5 9 4 3 5" xfId="51949" xr:uid="{F7621C8E-FEAB-418F-A485-6A25066ACB2B}"/>
    <cellStyle name="40% - 강조색5 9 4 4" xfId="6488" xr:uid="{DCA40695-AFA0-4828-8F89-68E2C44308E7}"/>
    <cellStyle name="40% - 강조색5 9 4 4 2" xfId="17517" xr:uid="{F66321F9-9729-4BB5-B116-855E5744C3DC}"/>
    <cellStyle name="40% - 강조색5 9 4 4 2 2" xfId="39566" xr:uid="{F3881994-C7B2-422A-89CC-C9D5311D107E}"/>
    <cellStyle name="40% - 강조색5 9 4 4 3" xfId="28546" xr:uid="{E13C4AB4-70B5-416C-A016-C646BF4B2389}"/>
    <cellStyle name="40% - 강조색5 9 4 4 4" xfId="54702" xr:uid="{81282328-E681-49AF-91D0-4E0BEEF9828A}"/>
    <cellStyle name="40% - 강조색5 9 4 5" xfId="12007" xr:uid="{FB58BA31-A5B5-4462-B7FA-34A8D533D847}"/>
    <cellStyle name="40% - 강조색5 9 4 5 2" xfId="34056" xr:uid="{508A1654-85C9-4267-961F-017120D62DC5}"/>
    <cellStyle name="40% - 강조색5 9 4 6" xfId="23036" xr:uid="{E5B7FDE0-ECFC-45C3-AD06-5FBDC392EEB8}"/>
    <cellStyle name="40% - 강조색5 9 4 7" xfId="49193" xr:uid="{4791BB2C-D5AE-44B6-9693-A1FF82549722}"/>
    <cellStyle name="40% - 강조색5 9 5" xfId="1629" xr:uid="{83E55CDA-4220-4FEF-BF48-8785EAC0532E}"/>
    <cellStyle name="40% - 강조색5 9 5 2" xfId="4405" xr:uid="{A0CCECF9-DDA0-4122-BAD9-F9F4BC9B09DF}"/>
    <cellStyle name="40% - 강조색5 9 5 2 2" xfId="9931" xr:uid="{BBFE1177-82D8-4F87-8C83-F2E6378CE8E7}"/>
    <cellStyle name="40% - 강조색5 9 5 2 2 2" xfId="20960" xr:uid="{C23DD643-F9E5-4FCE-B890-F2B989311A0B}"/>
    <cellStyle name="40% - 강조색5 9 5 2 2 2 2" xfId="43009" xr:uid="{716D508D-79ED-4871-9D92-0E53A4FCAB19}"/>
    <cellStyle name="40% - 강조색5 9 5 2 2 3" xfId="31989" xr:uid="{CAC468A4-5BC9-48AD-B713-3BCE4E9E34CE}"/>
    <cellStyle name="40% - 강조색5 9 5 2 3" xfId="15450" xr:uid="{BF065386-FAEC-4D12-B0A5-023BC3AB8FFB}"/>
    <cellStyle name="40% - 강조색5 9 5 2 3 2" xfId="37499" xr:uid="{6863A2EE-E62A-4BAC-BE5F-4AF4FB6790DD}"/>
    <cellStyle name="40% - 강조색5 9 5 2 4" xfId="26479" xr:uid="{B0B9B5DC-B884-4C37-93F1-6D0F188A18E3}"/>
    <cellStyle name="40% - 강조색5 9 5 2 5" xfId="52637" xr:uid="{D8D4D1D5-0F5C-4F4F-9D47-C26417285573}"/>
    <cellStyle name="40% - 강조색5 9 5 3" xfId="7176" xr:uid="{CD039E88-B21A-44F1-BEAF-9891AE5066A8}"/>
    <cellStyle name="40% - 강조색5 9 5 3 2" xfId="18205" xr:uid="{7217DEDD-3EEB-4661-827A-7799735416DD}"/>
    <cellStyle name="40% - 강조색5 9 5 3 2 2" xfId="40254" xr:uid="{CFED6634-38D9-4662-B362-F6D008076926}"/>
    <cellStyle name="40% - 강조색5 9 5 3 3" xfId="29234" xr:uid="{B78440F5-E0B7-4D8E-95FC-BB932772E115}"/>
    <cellStyle name="40% - 강조색5 9 5 4" xfId="12695" xr:uid="{70BCF36E-CC1F-40A6-A296-28D529A2B9AC}"/>
    <cellStyle name="40% - 강조색5 9 5 4 2" xfId="34744" xr:uid="{C4100DF3-34C7-4551-9103-9BA6E879A6E2}"/>
    <cellStyle name="40% - 강조색5 9 5 5" xfId="23724" xr:uid="{7FB2B2A6-CB42-4105-B2CC-3940AB1D1F3A}"/>
    <cellStyle name="40% - 강조색5 9 5 6" xfId="49882" xr:uid="{C594F64F-78F6-4D29-980B-9E4226157641}"/>
    <cellStyle name="40% - 강조색5 9 6" xfId="3029" xr:uid="{6DAEE66A-29EE-4C43-9168-CBE28246307F}"/>
    <cellStyle name="40% - 강조색5 9 6 2" xfId="8555" xr:uid="{01D69584-D726-4B47-8F74-70C6F0F13547}"/>
    <cellStyle name="40% - 강조색5 9 6 2 2" xfId="19584" xr:uid="{934BEB4A-43AC-4A0A-A4F8-9EEA1D16729F}"/>
    <cellStyle name="40% - 강조색5 9 6 2 2 2" xfId="41633" xr:uid="{DBB93F4A-085D-43A6-9D84-AFA1D88F318A}"/>
    <cellStyle name="40% - 강조색5 9 6 2 3" xfId="30613" xr:uid="{D07BEA2D-7638-4A52-BB7E-9DB78DC27072}"/>
    <cellStyle name="40% - 강조색5 9 6 3" xfId="14074" xr:uid="{5CC30FC5-FAAD-4BF6-B02B-0C0E4C5F7C41}"/>
    <cellStyle name="40% - 강조색5 9 6 3 2" xfId="36123" xr:uid="{B35397E1-6E96-47EE-B37A-6FB8C4C82E97}"/>
    <cellStyle name="40% - 강조색5 9 6 4" xfId="25103" xr:uid="{6E079176-ECC1-4F3E-83C1-9DDAC9CAD578}"/>
    <cellStyle name="40% - 강조색5 9 6 5" xfId="51261" xr:uid="{1EDBF88F-DEE3-49E8-A53C-AC49815A7B8C}"/>
    <cellStyle name="40% - 강조색5 9 7" xfId="5800" xr:uid="{788ADA08-9025-4FB3-AF30-003064119670}"/>
    <cellStyle name="40% - 강조색5 9 7 2" xfId="16829" xr:uid="{7EE2A275-3E9A-4488-A241-78EA03361062}"/>
    <cellStyle name="40% - 강조색5 9 7 2 2" xfId="38878" xr:uid="{DF895648-30C5-4AC0-8DF8-F334B29E5352}"/>
    <cellStyle name="40% - 강조색5 9 7 3" xfId="27858" xr:uid="{22DD8B96-2E00-4DA3-B5A4-B06439556432}"/>
    <cellStyle name="40% - 강조색5 9 7 4" xfId="54015" xr:uid="{A4A755BA-88D0-45F8-9115-12F4F2C9A6F5}"/>
    <cellStyle name="40% - 강조색5 9 8" xfId="11319" xr:uid="{5828275D-89CD-4986-BB26-9AB7490E3515}"/>
    <cellStyle name="40% - 강조색5 9 8 2" xfId="33368" xr:uid="{55A914E4-00A9-49B6-8006-1F6778FF3293}"/>
    <cellStyle name="40% - 강조색5 9 9" xfId="22348" xr:uid="{380CCC93-9C9F-4468-BC20-E9001C42C898}"/>
    <cellStyle name="40% - 강조색6" xfId="50" builtinId="51" customBuiltin="1"/>
    <cellStyle name="40% - 강조색6 10" xfId="186" xr:uid="{00000000-0005-0000-0000-000006020000}"/>
    <cellStyle name="40% - 강조색6 10 2" xfId="546" xr:uid="{00000000-0005-0000-0000-000007020000}"/>
    <cellStyle name="40% - 강조색6 10 2 2" xfId="1283" xr:uid="{629B540F-1761-406D-A1EA-F76CD0759F7E}"/>
    <cellStyle name="40% - 강조색6 10 2 2 2" xfId="2677" xr:uid="{6D4183A0-90EF-4CAB-B480-7526B52F6404}"/>
    <cellStyle name="40% - 강조색6 10 2 2 2 2" xfId="5453" xr:uid="{31BED48C-AF60-416F-A392-51AD7E39071E}"/>
    <cellStyle name="40% - 강조색6 10 2 2 2 2 2" xfId="10979" xr:uid="{09AE7D03-2D6C-43F3-9275-BE538C89BE90}"/>
    <cellStyle name="40% - 강조색6 10 2 2 2 2 2 2" xfId="22008" xr:uid="{62D4330C-B33D-49C7-959E-6A63F1252F80}"/>
    <cellStyle name="40% - 강조색6 10 2 2 2 2 2 2 2" xfId="44057" xr:uid="{BDC59FB6-D89F-44A9-AD52-C5DBF159F511}"/>
    <cellStyle name="40% - 강조색6 10 2 2 2 2 2 3" xfId="33037" xr:uid="{68CF22D2-29E1-4B5A-AE01-7CD1D61419FC}"/>
    <cellStyle name="40% - 강조색6 10 2 2 2 2 3" xfId="16498" xr:uid="{F2914A16-3C0E-49E7-B2A7-8C659789D28A}"/>
    <cellStyle name="40% - 강조색6 10 2 2 2 2 3 2" xfId="38547" xr:uid="{E81E1B17-4FD4-43A3-A52A-3A60240B96FC}"/>
    <cellStyle name="40% - 강조색6 10 2 2 2 2 4" xfId="27527" xr:uid="{AAF406E4-1C60-4753-9C84-099F9D2373F0}"/>
    <cellStyle name="40% - 강조색6 10 2 2 2 2 5" xfId="53685" xr:uid="{93B907D1-1425-4B74-8EAD-4A1C0441CEDA}"/>
    <cellStyle name="40% - 강조색6 10 2 2 2 3" xfId="8224" xr:uid="{DF2B11EA-681B-47FC-9C37-CBC32151DCF7}"/>
    <cellStyle name="40% - 강조색6 10 2 2 2 3 2" xfId="19253" xr:uid="{03E62BDA-BF3E-4F7D-8DA4-C03F48113196}"/>
    <cellStyle name="40% - 강조색6 10 2 2 2 3 2 2" xfId="41302" xr:uid="{A6C8A383-5C4C-4CCE-BF3F-7958536DC029}"/>
    <cellStyle name="40% - 강조색6 10 2 2 2 3 3" xfId="30282" xr:uid="{D35619C0-DE13-4FBE-8815-FF5FF066BD4B}"/>
    <cellStyle name="40% - 강조색6 10 2 2 2 4" xfId="13743" xr:uid="{F1172F07-16D1-44C6-B5CE-0FC64288D6D3}"/>
    <cellStyle name="40% - 강조색6 10 2 2 2 4 2" xfId="35792" xr:uid="{0A7BE8AE-D6FA-4A6C-B2AB-EC16C2D6E63E}"/>
    <cellStyle name="40% - 강조색6 10 2 2 2 5" xfId="24772" xr:uid="{1716B7C2-122E-4BE4-9DD6-1AF83E42BD82}"/>
    <cellStyle name="40% - 강조색6 10 2 2 2 6" xfId="50930" xr:uid="{EF4DD042-6C7C-4519-9367-E3B99B28F17F}"/>
    <cellStyle name="40% - 강조색6 10 2 2 3" xfId="4077" xr:uid="{BFE3E6B1-17EC-4CD1-B7C2-3229A95DF3C9}"/>
    <cellStyle name="40% - 강조색6 10 2 2 3 2" xfId="9603" xr:uid="{D8D2F50C-B31B-4436-8D3E-A5D05FB84A2A}"/>
    <cellStyle name="40% - 강조색6 10 2 2 3 2 2" xfId="20632" xr:uid="{F13E6F03-8FFB-43DB-8E39-B7868524E89E}"/>
    <cellStyle name="40% - 강조색6 10 2 2 3 2 2 2" xfId="42681" xr:uid="{F1C3E947-92CD-4460-9623-2003C5803346}"/>
    <cellStyle name="40% - 강조색6 10 2 2 3 2 3" xfId="31661" xr:uid="{7996669F-C4EB-479C-96F5-D4C52AC96B41}"/>
    <cellStyle name="40% - 강조색6 10 2 2 3 3" xfId="15122" xr:uid="{6B35E7D1-D6C3-4B6F-B5A4-AB6116A59EAD}"/>
    <cellStyle name="40% - 강조색6 10 2 2 3 3 2" xfId="37171" xr:uid="{5C830840-0DEB-4BE1-94E7-8571CCE1E175}"/>
    <cellStyle name="40% - 강조색6 10 2 2 3 4" xfId="26151" xr:uid="{5F2B45E7-888F-4759-880F-31C60C1B0539}"/>
    <cellStyle name="40% - 강조색6 10 2 2 3 5" xfId="52309" xr:uid="{FC7C59CE-02E9-4F6D-94C5-C340DAF72C31}"/>
    <cellStyle name="40% - 강조색6 10 2 2 4" xfId="6848" xr:uid="{143593AF-0C1A-4B34-8F98-4E6DF47B8D95}"/>
    <cellStyle name="40% - 강조색6 10 2 2 4 2" xfId="17877" xr:uid="{CC3AE70D-9EDE-4E90-95C3-AF5C1C298930}"/>
    <cellStyle name="40% - 강조색6 10 2 2 4 2 2" xfId="39926" xr:uid="{96852EC1-44C7-45FD-9E3C-37704B493750}"/>
    <cellStyle name="40% - 강조색6 10 2 2 4 3" xfId="28906" xr:uid="{160942F3-7E6A-4569-BDBE-41B67089922B}"/>
    <cellStyle name="40% - 강조색6 10 2 2 4 4" xfId="55062" xr:uid="{4A46F6B8-1708-4AEF-BFE2-2ED62B19F845}"/>
    <cellStyle name="40% - 강조색6 10 2 2 5" xfId="12367" xr:uid="{9C4FBEEE-AD7F-47F0-8B4E-E33B56A22A74}"/>
    <cellStyle name="40% - 강조색6 10 2 2 5 2" xfId="34416" xr:uid="{0FC71841-003A-43AA-A336-A0EF68B155DD}"/>
    <cellStyle name="40% - 강조색6 10 2 2 6" xfId="23396" xr:uid="{54E03BEC-080E-478E-8F87-16294CDC1311}"/>
    <cellStyle name="40% - 강조색6 10 2 2 7" xfId="49553" xr:uid="{D35F30E8-E3A9-47EB-AD26-05B61D58DE7B}"/>
    <cellStyle name="40% - 강조색6 10 2 3" xfId="1989" xr:uid="{886E1194-7A80-4A25-8CFA-581147DCEBF6}"/>
    <cellStyle name="40% - 강조색6 10 2 3 2" xfId="4765" xr:uid="{435D851F-BA05-4CF5-872E-D99754959F5E}"/>
    <cellStyle name="40% - 강조색6 10 2 3 2 2" xfId="10291" xr:uid="{3EDD5355-83F4-4A3F-869C-6C35DE234E25}"/>
    <cellStyle name="40% - 강조색6 10 2 3 2 2 2" xfId="21320" xr:uid="{C1A0F4E9-1FEE-4C1F-BB23-7AF1E7127C47}"/>
    <cellStyle name="40% - 강조색6 10 2 3 2 2 2 2" xfId="43369" xr:uid="{EFE0BE7B-651A-428A-8E80-EC20EE3F90B0}"/>
    <cellStyle name="40% - 강조색6 10 2 3 2 2 3" xfId="32349" xr:uid="{BB6798BC-085D-4CA3-B9D3-21D690001209}"/>
    <cellStyle name="40% - 강조색6 10 2 3 2 3" xfId="15810" xr:uid="{5C249DA9-DA1C-4BCF-B202-D0108D95E2D8}"/>
    <cellStyle name="40% - 강조색6 10 2 3 2 3 2" xfId="37859" xr:uid="{1661C78E-4305-4203-AA6D-0D8F229268BE}"/>
    <cellStyle name="40% - 강조색6 10 2 3 2 4" xfId="26839" xr:uid="{743D1CF4-07AC-4A3F-9391-A191A60A3987}"/>
    <cellStyle name="40% - 강조색6 10 2 3 2 5" xfId="52997" xr:uid="{5817781C-892A-42F6-9B9E-DD8DFD8D9633}"/>
    <cellStyle name="40% - 강조색6 10 2 3 3" xfId="7536" xr:uid="{FADEA3B5-0ADD-4E1F-A7B4-35A11BD195EF}"/>
    <cellStyle name="40% - 강조색6 10 2 3 3 2" xfId="18565" xr:uid="{6EE34714-F4D3-4753-9140-C840E9828022}"/>
    <cellStyle name="40% - 강조색6 10 2 3 3 2 2" xfId="40614" xr:uid="{934D19D4-450F-45D7-AD90-42F1DFA8092F}"/>
    <cellStyle name="40% - 강조색6 10 2 3 3 3" xfId="29594" xr:uid="{4970EF8E-B4D1-4358-91E8-3EDC31A681AC}"/>
    <cellStyle name="40% - 강조색6 10 2 3 4" xfId="13055" xr:uid="{9FE12FE6-513A-4254-A634-23972FE151A4}"/>
    <cellStyle name="40% - 강조색6 10 2 3 4 2" xfId="35104" xr:uid="{6214AC04-604F-4C0F-B4A4-A4504D774536}"/>
    <cellStyle name="40% - 강조색6 10 2 3 5" xfId="24084" xr:uid="{0B94CA16-07B4-45EC-AE98-55035FC29529}"/>
    <cellStyle name="40% - 강조색6 10 2 3 6" xfId="50242" xr:uid="{8B38CA13-E112-4A0D-B607-0E465DFDF9C8}"/>
    <cellStyle name="40% - 강조색6 10 2 4" xfId="3389" xr:uid="{73930CEF-4C07-41E1-9AE6-F02DD8D5B72F}"/>
    <cellStyle name="40% - 강조색6 10 2 4 2" xfId="8915" xr:uid="{F25C5DDB-3FEE-4983-B40D-90186DB4D022}"/>
    <cellStyle name="40% - 강조색6 10 2 4 2 2" xfId="19944" xr:uid="{585D4EA6-89B3-4CBD-B4EA-EEBC6CD7C622}"/>
    <cellStyle name="40% - 강조색6 10 2 4 2 2 2" xfId="41993" xr:uid="{B14487F1-162C-4A11-B28D-6888A58C21B0}"/>
    <cellStyle name="40% - 강조색6 10 2 4 2 3" xfId="30973" xr:uid="{E073DE2C-58DA-4EDE-853A-D363733FF66C}"/>
    <cellStyle name="40% - 강조색6 10 2 4 3" xfId="14434" xr:uid="{6C28479E-00F6-49D1-A1D9-870C81489E9F}"/>
    <cellStyle name="40% - 강조색6 10 2 4 3 2" xfId="36483" xr:uid="{3C580CC2-CF53-46BC-9F1B-2B4D5A8C69DA}"/>
    <cellStyle name="40% - 강조색6 10 2 4 4" xfId="25463" xr:uid="{3809F9D6-53CF-441D-B9F0-F77F841905C0}"/>
    <cellStyle name="40% - 강조색6 10 2 4 5" xfId="51621" xr:uid="{2ED66144-A731-475E-BE0A-3284AA6B75AD}"/>
    <cellStyle name="40% - 강조색6 10 2 5" xfId="6160" xr:uid="{BA72F758-DE96-43D6-A37E-229E3148B9A3}"/>
    <cellStyle name="40% - 강조색6 10 2 5 2" xfId="17189" xr:uid="{5DFA354C-ED8F-4027-94E0-D2B648FE9866}"/>
    <cellStyle name="40% - 강조색6 10 2 5 2 2" xfId="39238" xr:uid="{1A5A6310-B465-4D54-BDB7-F504BA66B717}"/>
    <cellStyle name="40% - 강조색6 10 2 5 3" xfId="28218" xr:uid="{DB3FEAEF-4F81-4364-B7CB-80F104BBC993}"/>
    <cellStyle name="40% - 강조색6 10 2 5 4" xfId="54374" xr:uid="{FF3109BD-9675-4D58-8CBD-FA415B16FDD9}"/>
    <cellStyle name="40% - 강조색6 10 2 6" xfId="11679" xr:uid="{CA795FEE-BC6B-43EF-9F20-38CA53FB7404}"/>
    <cellStyle name="40% - 강조색6 10 2 6 2" xfId="33728" xr:uid="{87C788CF-2459-4DE2-9651-BBC80DEDB2B9}"/>
    <cellStyle name="40% - 강조색6 10 2 7" xfId="22708" xr:uid="{D95EC198-87BA-420E-871A-D9F168917718}"/>
    <cellStyle name="40% - 강조색6 10 2 8" xfId="48865" xr:uid="{32483B0E-A245-4759-99B9-E99A4F85F599}"/>
    <cellStyle name="40% - 강조색6 10 3" xfId="941" xr:uid="{A2F337A0-BD30-4D53-961B-5F8B57E74FC0}"/>
    <cellStyle name="40% - 강조색6 10 3 2" xfId="2335" xr:uid="{121C1AC0-5FAE-4EC8-B8FE-5775421EE3EF}"/>
    <cellStyle name="40% - 강조색6 10 3 2 2" xfId="5111" xr:uid="{5E6ED899-9407-4487-83E6-BB85D407CB40}"/>
    <cellStyle name="40% - 강조색6 10 3 2 2 2" xfId="10637" xr:uid="{F337792C-E478-4600-B87C-126C66E18A75}"/>
    <cellStyle name="40% - 강조색6 10 3 2 2 2 2" xfId="21666" xr:uid="{326B8E62-5530-42B4-8F6C-892965634B3F}"/>
    <cellStyle name="40% - 강조색6 10 3 2 2 2 2 2" xfId="43715" xr:uid="{F356286A-F116-45FA-B626-94D1668D40D9}"/>
    <cellStyle name="40% - 강조색6 10 3 2 2 2 3" xfId="32695" xr:uid="{4D525D8F-3632-4C49-BEDB-DCAF139014A6}"/>
    <cellStyle name="40% - 강조색6 10 3 2 2 3" xfId="16156" xr:uid="{B61201EB-92D7-49CB-9357-960BC3ED301D}"/>
    <cellStyle name="40% - 강조색6 10 3 2 2 3 2" xfId="38205" xr:uid="{7BD0F41D-ED77-459F-965F-53E056309B46}"/>
    <cellStyle name="40% - 강조색6 10 3 2 2 4" xfId="27185" xr:uid="{EEC2AC63-4318-4601-87AC-F0C5563A1919}"/>
    <cellStyle name="40% - 강조색6 10 3 2 2 5" xfId="53343" xr:uid="{B869D24C-E117-40E0-AED7-EF481059DD30}"/>
    <cellStyle name="40% - 강조색6 10 3 2 3" xfId="7882" xr:uid="{E9A34F9B-C041-4D8F-B123-EEA8A27A85E0}"/>
    <cellStyle name="40% - 강조색6 10 3 2 3 2" xfId="18911" xr:uid="{69398C60-A6BB-4C19-8EBF-C53C5ABD0FFD}"/>
    <cellStyle name="40% - 강조색6 10 3 2 3 2 2" xfId="40960" xr:uid="{9BBCDF4F-448A-45F9-B741-B84DAA47E5AA}"/>
    <cellStyle name="40% - 강조색6 10 3 2 3 3" xfId="29940" xr:uid="{40787EDA-AD33-4683-AB5A-34CEDEEDEC19}"/>
    <cellStyle name="40% - 강조색6 10 3 2 4" xfId="13401" xr:uid="{9DA7C28D-9FA9-46BF-A164-3D4B071FD79C}"/>
    <cellStyle name="40% - 강조색6 10 3 2 4 2" xfId="35450" xr:uid="{8698D237-5E24-4B7B-A3D0-BF79362B98A8}"/>
    <cellStyle name="40% - 강조색6 10 3 2 5" xfId="24430" xr:uid="{3561536B-1696-40D5-B0EF-6488E6848E8E}"/>
    <cellStyle name="40% - 강조색6 10 3 2 6" xfId="50588" xr:uid="{4AD558C7-CCA4-43D1-A592-38661939F1E6}"/>
    <cellStyle name="40% - 강조색6 10 3 3" xfId="3735" xr:uid="{91B21808-3E4D-4F0A-B0FA-6DEFE1DF6478}"/>
    <cellStyle name="40% - 강조색6 10 3 3 2" xfId="9261" xr:uid="{947642AF-D683-47E0-BBF0-168F8E09507A}"/>
    <cellStyle name="40% - 강조색6 10 3 3 2 2" xfId="20290" xr:uid="{EA48DB78-9E42-4B3F-B5DA-6F4E0531539A}"/>
    <cellStyle name="40% - 강조색6 10 3 3 2 2 2" xfId="42339" xr:uid="{B8198EF8-EA8D-4631-BB5C-49C428262D75}"/>
    <cellStyle name="40% - 강조색6 10 3 3 2 3" xfId="31319" xr:uid="{B464CB4C-9F5E-4046-9AC0-D8DCE67A6A6C}"/>
    <cellStyle name="40% - 강조색6 10 3 3 3" xfId="14780" xr:uid="{71F3152D-3814-4AEC-9EF0-8D2F6F924C84}"/>
    <cellStyle name="40% - 강조색6 10 3 3 3 2" xfId="36829" xr:uid="{F4812557-8801-4A0D-9977-FE0859F564B9}"/>
    <cellStyle name="40% - 강조색6 10 3 3 4" xfId="25809" xr:uid="{069C9CD2-447A-4322-BA2A-A646D822165A}"/>
    <cellStyle name="40% - 강조색6 10 3 3 5" xfId="51967" xr:uid="{17219CE0-389D-486F-9EC4-214AA0B83A79}"/>
    <cellStyle name="40% - 강조색6 10 3 4" xfId="6506" xr:uid="{88F1403F-459D-481D-AC5E-E758BF2AA875}"/>
    <cellStyle name="40% - 강조색6 10 3 4 2" xfId="17535" xr:uid="{1F3A8203-60CD-4264-B4EB-41C0B99A8E6F}"/>
    <cellStyle name="40% - 강조색6 10 3 4 2 2" xfId="39584" xr:uid="{8977D9FE-FA07-48E7-BDA9-06AEDCDBE38A}"/>
    <cellStyle name="40% - 강조색6 10 3 4 3" xfId="28564" xr:uid="{D4BD807F-2B13-4F17-9C90-43CCF92BB308}"/>
    <cellStyle name="40% - 강조색6 10 3 4 4" xfId="54720" xr:uid="{4ED858DC-F1D0-4385-BD33-101B98A05823}"/>
    <cellStyle name="40% - 강조색6 10 3 5" xfId="12025" xr:uid="{E4FD323F-4E50-4E50-9B9A-D01727796A54}"/>
    <cellStyle name="40% - 강조색6 10 3 5 2" xfId="34074" xr:uid="{528EBEB2-FF30-4B8B-9170-04FE24A49489}"/>
    <cellStyle name="40% - 강조색6 10 3 6" xfId="23054" xr:uid="{F5ECF74B-EB27-43FB-8BD8-A2E23952D5D2}"/>
    <cellStyle name="40% - 강조색6 10 3 7" xfId="49211" xr:uid="{10AD2E22-4018-4B67-A4DA-0AB1D5068C1A}"/>
    <cellStyle name="40% - 강조색6 10 4" xfId="1647" xr:uid="{0DCC5022-79D8-4ED6-9310-35A4F74CE90C}"/>
    <cellStyle name="40% - 강조색6 10 4 2" xfId="4423" xr:uid="{D8A8C63A-BCA8-42C8-8479-E7DE32F792A8}"/>
    <cellStyle name="40% - 강조색6 10 4 2 2" xfId="9949" xr:uid="{2CCC1575-B21E-49C7-9EC2-8F5CD7432DE1}"/>
    <cellStyle name="40% - 강조색6 10 4 2 2 2" xfId="20978" xr:uid="{B6FAD0F3-AC70-4CF6-BEC2-913F71BDA11B}"/>
    <cellStyle name="40% - 강조색6 10 4 2 2 2 2" xfId="43027" xr:uid="{1B52EAAD-FE78-4A1C-88F4-11111A7AE5BE}"/>
    <cellStyle name="40% - 강조색6 10 4 2 2 3" xfId="32007" xr:uid="{9B8E5E83-74F6-45A9-BF7A-23663B425544}"/>
    <cellStyle name="40% - 강조색6 10 4 2 3" xfId="15468" xr:uid="{4ADD799F-63C2-40C9-960C-C240C761347A}"/>
    <cellStyle name="40% - 강조색6 10 4 2 3 2" xfId="37517" xr:uid="{FBFD25DD-4387-453C-91BA-DED677D01F75}"/>
    <cellStyle name="40% - 강조색6 10 4 2 4" xfId="26497" xr:uid="{0E192A91-CFF1-4C4D-8521-FF7ED4644DC2}"/>
    <cellStyle name="40% - 강조색6 10 4 2 5" xfId="52655" xr:uid="{BB697077-C336-456F-AD40-B9823440C03B}"/>
    <cellStyle name="40% - 강조색6 10 4 3" xfId="7194" xr:uid="{1DF9C8C7-ABC8-4E8A-9203-62F9921384DE}"/>
    <cellStyle name="40% - 강조색6 10 4 3 2" xfId="18223" xr:uid="{C33822CF-2CB1-401A-8643-5D62C36E5F7C}"/>
    <cellStyle name="40% - 강조색6 10 4 3 2 2" xfId="40272" xr:uid="{4134552E-4F09-4D8F-BFDD-BBFCB72274E5}"/>
    <cellStyle name="40% - 강조색6 10 4 3 3" xfId="29252" xr:uid="{5D3BF190-3DC5-463B-B26B-C7ABA4439FEB}"/>
    <cellStyle name="40% - 강조색6 10 4 4" xfId="12713" xr:uid="{F469F4B6-470B-4B1F-B040-81EF1F3BB998}"/>
    <cellStyle name="40% - 강조색6 10 4 4 2" xfId="34762" xr:uid="{21BF4C0E-5EA8-4004-839B-F54234E581A0}"/>
    <cellStyle name="40% - 강조색6 10 4 5" xfId="23742" xr:uid="{E9B85360-9E9E-46CC-BA4E-73C41847DEBD}"/>
    <cellStyle name="40% - 강조색6 10 4 6" xfId="49900" xr:uid="{071A878A-FCB4-41F3-9842-8655EB06FA86}"/>
    <cellStyle name="40% - 강조색6 10 5" xfId="3047" xr:uid="{C77F7CC6-D104-4523-B684-4ADD7A4FB782}"/>
    <cellStyle name="40% - 강조색6 10 5 2" xfId="8573" xr:uid="{08119618-9816-4A6C-9CDB-DB28EFDC3C58}"/>
    <cellStyle name="40% - 강조색6 10 5 2 2" xfId="19602" xr:uid="{7A580232-2A92-41B0-BFBB-63E9F8EC5E4A}"/>
    <cellStyle name="40% - 강조색6 10 5 2 2 2" xfId="41651" xr:uid="{47D66ACB-2F51-4AE7-A3A7-460AA875A72C}"/>
    <cellStyle name="40% - 강조색6 10 5 2 3" xfId="30631" xr:uid="{F74EC9B5-05FB-41B6-ABFF-2645312992FB}"/>
    <cellStyle name="40% - 강조색6 10 5 3" xfId="14092" xr:uid="{1B61A4FC-AEC5-4853-B6EC-15EE2B183E3B}"/>
    <cellStyle name="40% - 강조색6 10 5 3 2" xfId="36141" xr:uid="{ECE8AACF-001D-441D-BC79-8AEB233C13EB}"/>
    <cellStyle name="40% - 강조색6 10 5 4" xfId="25121" xr:uid="{2245FDCC-7348-434F-B034-033C095ACE29}"/>
    <cellStyle name="40% - 강조색6 10 5 5" xfId="51279" xr:uid="{F3AEC891-2B4D-4C2F-8741-B4D346B05F37}"/>
    <cellStyle name="40% - 강조색6 10 6" xfId="5818" xr:uid="{0335EDCE-CE77-4004-A433-16817EA555F7}"/>
    <cellStyle name="40% - 강조색6 10 6 2" xfId="16847" xr:uid="{68B8660C-0483-42BF-BF5D-C0D4432E1AD3}"/>
    <cellStyle name="40% - 강조색6 10 6 2 2" xfId="38896" xr:uid="{F062640C-BA4E-409C-A0B0-EBBE44A424DA}"/>
    <cellStyle name="40% - 강조색6 10 6 3" xfId="27876" xr:uid="{51196D75-296E-43EF-BB39-FE5F4E4F304F}"/>
    <cellStyle name="40% - 강조색6 10 6 4" xfId="54033" xr:uid="{1C69DBDF-5A2D-4994-BA47-0613CFC20C75}"/>
    <cellStyle name="40% - 강조색6 10 7" xfId="11337" xr:uid="{C5B3B0D5-16CF-4107-9EF7-977C6FFAF0B2}"/>
    <cellStyle name="40% - 강조색6 10 7 2" xfId="33386" xr:uid="{167EB8DE-86B5-443E-A8EB-D28F3F29E055}"/>
    <cellStyle name="40% - 강조색6 10 8" xfId="22366" xr:uid="{94EFC602-AC3B-4D5D-B01D-AF714787D9B7}"/>
    <cellStyle name="40% - 강조색6 10 9" xfId="48524" xr:uid="{AAA6C9D1-2FAF-4E4B-A296-A37F9897A704}"/>
    <cellStyle name="40% - 강조색6 11" xfId="312" xr:uid="{00000000-0005-0000-0000-000008020000}"/>
    <cellStyle name="40% - 강조색6 11 2" xfId="672" xr:uid="{00000000-0005-0000-0000-000009020000}"/>
    <cellStyle name="40% - 강조색6 11 2 2" xfId="1409" xr:uid="{A4401AB4-FC7B-41C5-8212-D475CF26A9F8}"/>
    <cellStyle name="40% - 강조색6 11 2 2 2" xfId="2803" xr:uid="{0E89F19F-34E4-49B8-85EB-D224FB4A1F83}"/>
    <cellStyle name="40% - 강조색6 11 2 2 2 2" xfId="5579" xr:uid="{41E5749B-7017-4508-A6EB-706597D71F6C}"/>
    <cellStyle name="40% - 강조색6 11 2 2 2 2 2" xfId="11105" xr:uid="{3D88ADD2-8359-493B-AF01-8B55F6E2BA9A}"/>
    <cellStyle name="40% - 강조색6 11 2 2 2 2 2 2" xfId="22134" xr:uid="{52754FB1-E8B8-453C-B308-AF904A3537DA}"/>
    <cellStyle name="40% - 강조색6 11 2 2 2 2 2 2 2" xfId="44183" xr:uid="{838BD3B5-A5E2-4061-A72D-0528ABB8AE31}"/>
    <cellStyle name="40% - 강조색6 11 2 2 2 2 2 3" xfId="33163" xr:uid="{968922AE-C9DC-44FB-B15F-F4AF75E1F51E}"/>
    <cellStyle name="40% - 강조색6 11 2 2 2 2 3" xfId="16624" xr:uid="{C137A2EC-144B-4960-976A-EA2AB0348F2E}"/>
    <cellStyle name="40% - 강조색6 11 2 2 2 2 3 2" xfId="38673" xr:uid="{8D2BA631-77D7-4CE7-8FC9-8873A9ECC488}"/>
    <cellStyle name="40% - 강조색6 11 2 2 2 2 4" xfId="27653" xr:uid="{EDD42CD9-DE47-4459-A546-6E166D0644CC}"/>
    <cellStyle name="40% - 강조색6 11 2 2 2 2 5" xfId="53811" xr:uid="{92A46C3E-C7E4-4564-8E76-D06E8E22007A}"/>
    <cellStyle name="40% - 강조색6 11 2 2 2 3" xfId="8350" xr:uid="{1B9EAD26-4204-4EAE-8333-1A581DD1A533}"/>
    <cellStyle name="40% - 강조색6 11 2 2 2 3 2" xfId="19379" xr:uid="{E9857172-F528-4C78-B9BE-126384A0CC7A}"/>
    <cellStyle name="40% - 강조색6 11 2 2 2 3 2 2" xfId="41428" xr:uid="{55D8096F-3ABE-444C-8794-DD5EEE2BE90C}"/>
    <cellStyle name="40% - 강조색6 11 2 2 2 3 3" xfId="30408" xr:uid="{62CA47CB-386E-456D-841A-92732BBE58D7}"/>
    <cellStyle name="40% - 강조색6 11 2 2 2 4" xfId="13869" xr:uid="{9DFACB05-444A-47CF-964B-F7F7E0E596FD}"/>
    <cellStyle name="40% - 강조색6 11 2 2 2 4 2" xfId="35918" xr:uid="{B2C1F6F1-6BC3-4376-8A76-4E686754C1E2}"/>
    <cellStyle name="40% - 강조색6 11 2 2 2 5" xfId="24898" xr:uid="{6B5BC082-55C5-4738-B871-B6FC4CD8DA45}"/>
    <cellStyle name="40% - 강조색6 11 2 2 2 6" xfId="51056" xr:uid="{ACE8D6D6-56B3-49BB-8A06-3C0D775A4AA8}"/>
    <cellStyle name="40% - 강조색6 11 2 2 3" xfId="4203" xr:uid="{A31550CD-9CBC-4C49-898D-A309F7C7E40E}"/>
    <cellStyle name="40% - 강조색6 11 2 2 3 2" xfId="9729" xr:uid="{D768051A-5CE7-41E7-9B32-64BA0E28256E}"/>
    <cellStyle name="40% - 강조색6 11 2 2 3 2 2" xfId="20758" xr:uid="{8B2C90B6-4A25-4C0C-9C6E-A2630C28D018}"/>
    <cellStyle name="40% - 강조색6 11 2 2 3 2 2 2" xfId="42807" xr:uid="{AD307A2E-1B3A-484F-8570-5CB228327863}"/>
    <cellStyle name="40% - 강조색6 11 2 2 3 2 3" xfId="31787" xr:uid="{545613AE-FEFC-4BD9-8B77-72C6F51A22E7}"/>
    <cellStyle name="40% - 강조색6 11 2 2 3 3" xfId="15248" xr:uid="{35DA96FF-9BE4-445F-A388-970FC214F1C9}"/>
    <cellStyle name="40% - 강조색6 11 2 2 3 3 2" xfId="37297" xr:uid="{05A42F0A-4524-4864-B809-0C7F42912CDA}"/>
    <cellStyle name="40% - 강조색6 11 2 2 3 4" xfId="26277" xr:uid="{1F754531-0714-487B-8A97-1C4322153CF2}"/>
    <cellStyle name="40% - 강조색6 11 2 2 3 5" xfId="52435" xr:uid="{6345C202-27BF-47C0-89EB-19B978921E24}"/>
    <cellStyle name="40% - 강조색6 11 2 2 4" xfId="6974" xr:uid="{06094CF7-ECC5-4B03-BED0-842C8887BA59}"/>
    <cellStyle name="40% - 강조색6 11 2 2 4 2" xfId="18003" xr:uid="{2EFB4B2F-B4DE-4524-B890-29FB6A359EC3}"/>
    <cellStyle name="40% - 강조색6 11 2 2 4 2 2" xfId="40052" xr:uid="{D8B03236-D75A-48C9-B52A-5B07285C1497}"/>
    <cellStyle name="40% - 강조색6 11 2 2 4 3" xfId="29032" xr:uid="{788349E5-85CB-4008-B638-491B80E2C09F}"/>
    <cellStyle name="40% - 강조색6 11 2 2 4 4" xfId="55188" xr:uid="{F260B35F-6A13-43D6-BC2F-7E97D198F113}"/>
    <cellStyle name="40% - 강조색6 11 2 2 5" xfId="12493" xr:uid="{4114F204-DB66-475A-9437-FA9B71480DBC}"/>
    <cellStyle name="40% - 강조색6 11 2 2 5 2" xfId="34542" xr:uid="{60C819BE-6D0F-48C9-A521-1D2E2AC6D493}"/>
    <cellStyle name="40% - 강조색6 11 2 2 6" xfId="23522" xr:uid="{D7FFE5FF-F8B0-46DF-8B11-A1074136B201}"/>
    <cellStyle name="40% - 강조색6 11 2 2 7" xfId="49679" xr:uid="{EA7597F3-627D-475C-944F-708008AC25EA}"/>
    <cellStyle name="40% - 강조색6 11 2 3" xfId="2115" xr:uid="{054F8430-0FF1-48CA-A380-8942A99119E4}"/>
    <cellStyle name="40% - 강조색6 11 2 3 2" xfId="4891" xr:uid="{CA454A93-05EB-4EB6-8296-E271DEA77051}"/>
    <cellStyle name="40% - 강조색6 11 2 3 2 2" xfId="10417" xr:uid="{48EA6A57-B2DD-4BD4-BADC-03736C0BB5B2}"/>
    <cellStyle name="40% - 강조색6 11 2 3 2 2 2" xfId="21446" xr:uid="{14175917-9B2F-46D6-AB07-B10654874F02}"/>
    <cellStyle name="40% - 강조색6 11 2 3 2 2 2 2" xfId="43495" xr:uid="{AD04A3CB-C7C9-4625-97A3-6BE02F77D231}"/>
    <cellStyle name="40% - 강조색6 11 2 3 2 2 3" xfId="32475" xr:uid="{D5A18A16-FEF4-42B4-8814-878AF60F0E23}"/>
    <cellStyle name="40% - 강조색6 11 2 3 2 3" xfId="15936" xr:uid="{685AD5B8-F84A-4DF5-9B88-389EAD56B4FE}"/>
    <cellStyle name="40% - 강조색6 11 2 3 2 3 2" xfId="37985" xr:uid="{79CDDF8C-48D9-4759-BF3C-1291D6AC9FE0}"/>
    <cellStyle name="40% - 강조색6 11 2 3 2 4" xfId="26965" xr:uid="{E6D67CB8-DCC8-4DDF-9932-73EC083CDBE7}"/>
    <cellStyle name="40% - 강조색6 11 2 3 2 5" xfId="53123" xr:uid="{24A2A27C-581F-409B-9AD3-991068DCF6D3}"/>
    <cellStyle name="40% - 강조색6 11 2 3 3" xfId="7662" xr:uid="{9CCE7965-836B-4B89-8EFA-91906E34A6D9}"/>
    <cellStyle name="40% - 강조색6 11 2 3 3 2" xfId="18691" xr:uid="{BAD0433D-C9B3-4FB2-8BF1-59E1DF82456A}"/>
    <cellStyle name="40% - 강조색6 11 2 3 3 2 2" xfId="40740" xr:uid="{7204AE7E-333B-4F0E-BFCE-C2D0A0B6B50F}"/>
    <cellStyle name="40% - 강조색6 11 2 3 3 3" xfId="29720" xr:uid="{38260B80-8535-4908-95C9-0AB0F3F2AF1C}"/>
    <cellStyle name="40% - 강조색6 11 2 3 4" xfId="13181" xr:uid="{3C515FA2-D9F4-4CAD-B72B-F3E30A4D75E9}"/>
    <cellStyle name="40% - 강조색6 11 2 3 4 2" xfId="35230" xr:uid="{F7F611C9-BC61-43D7-841A-B8C69668E69F}"/>
    <cellStyle name="40% - 강조색6 11 2 3 5" xfId="24210" xr:uid="{A0E49950-CB64-469C-9ACF-88EE0681AF96}"/>
    <cellStyle name="40% - 강조색6 11 2 3 6" xfId="50368" xr:uid="{D7DA88D1-33E6-4C54-A444-AF422F8C36BC}"/>
    <cellStyle name="40% - 강조색6 11 2 4" xfId="3515" xr:uid="{36F0B357-837D-495D-9EC9-CCAB9E6044A9}"/>
    <cellStyle name="40% - 강조색6 11 2 4 2" xfId="9041" xr:uid="{4DF8D542-C9CE-4611-A368-26E104F370B2}"/>
    <cellStyle name="40% - 강조색6 11 2 4 2 2" xfId="20070" xr:uid="{53B3286A-C462-4C20-8421-39C915F3B757}"/>
    <cellStyle name="40% - 강조색6 11 2 4 2 2 2" xfId="42119" xr:uid="{8771AA75-850E-4E6F-99DD-AFF93C75F6C7}"/>
    <cellStyle name="40% - 강조색6 11 2 4 2 3" xfId="31099" xr:uid="{1BB7612B-10A1-4A92-AF95-91F5DDD05E7C}"/>
    <cellStyle name="40% - 강조색6 11 2 4 3" xfId="14560" xr:uid="{442A8CF8-77EB-4C78-95BD-BE798D1405FA}"/>
    <cellStyle name="40% - 강조색6 11 2 4 3 2" xfId="36609" xr:uid="{8386E0CD-E0A3-4082-BBC5-8AED6F17F691}"/>
    <cellStyle name="40% - 강조색6 11 2 4 4" xfId="25589" xr:uid="{9073F872-6645-4801-BB8E-DC0C2B42AC01}"/>
    <cellStyle name="40% - 강조색6 11 2 4 5" xfId="51747" xr:uid="{73847BFD-0D9E-4455-B63E-472B0F713EBD}"/>
    <cellStyle name="40% - 강조색6 11 2 5" xfId="6286" xr:uid="{F56AD4FF-9232-4A81-B4E3-440F322BC9BA}"/>
    <cellStyle name="40% - 강조색6 11 2 5 2" xfId="17315" xr:uid="{7D3727E9-CACA-49DA-BB04-D37DD6A2746C}"/>
    <cellStyle name="40% - 강조색6 11 2 5 2 2" xfId="39364" xr:uid="{B9C8E23C-D484-469F-A1AC-4F57FB369F76}"/>
    <cellStyle name="40% - 강조색6 11 2 5 3" xfId="28344" xr:uid="{99862EAB-77BC-4C95-9A82-CC4B184011CD}"/>
    <cellStyle name="40% - 강조색6 11 2 5 4" xfId="54500" xr:uid="{5944A20C-E7CE-43CA-8524-D23A9803E06A}"/>
    <cellStyle name="40% - 강조색6 11 2 6" xfId="11805" xr:uid="{11F275EA-81E4-484E-B72B-0BC6E31B8D8C}"/>
    <cellStyle name="40% - 강조색6 11 2 6 2" xfId="33854" xr:uid="{25DB7637-CFF2-4732-BA19-E273DE0D338A}"/>
    <cellStyle name="40% - 강조색6 11 2 7" xfId="22834" xr:uid="{9111C64F-F357-4C4C-8C36-98993F82413D}"/>
    <cellStyle name="40% - 강조색6 11 2 8" xfId="48991" xr:uid="{8976D74A-C4B7-4F82-9ED9-0B7D15B6735A}"/>
    <cellStyle name="40% - 강조색6 11 3" xfId="1067" xr:uid="{82E61CCB-E3C0-44E9-B5B1-EC6E270EC4B6}"/>
    <cellStyle name="40% - 강조색6 11 3 2" xfId="2461" xr:uid="{F9A11D1E-549B-49AF-B84C-F0CF8DC6917B}"/>
    <cellStyle name="40% - 강조색6 11 3 2 2" xfId="5237" xr:uid="{7B07C551-2082-46EB-90A8-BCFE5540002D}"/>
    <cellStyle name="40% - 강조색6 11 3 2 2 2" xfId="10763" xr:uid="{5D67E6F2-42CA-4DBB-A2E7-0D80B55BB5BA}"/>
    <cellStyle name="40% - 강조색6 11 3 2 2 2 2" xfId="21792" xr:uid="{25833547-137E-451D-B576-81FD82776183}"/>
    <cellStyle name="40% - 강조색6 11 3 2 2 2 2 2" xfId="43841" xr:uid="{543647DE-59E7-4931-8F2F-BC4139D20963}"/>
    <cellStyle name="40% - 강조색6 11 3 2 2 2 3" xfId="32821" xr:uid="{81AE440D-948D-4C0A-A815-F1C25A248B83}"/>
    <cellStyle name="40% - 강조색6 11 3 2 2 3" xfId="16282" xr:uid="{AB4067D6-E722-43DD-B341-BB95FF4F8237}"/>
    <cellStyle name="40% - 강조색6 11 3 2 2 3 2" xfId="38331" xr:uid="{DD33E3B1-41FE-41DF-8035-332934536A44}"/>
    <cellStyle name="40% - 강조색6 11 3 2 2 4" xfId="27311" xr:uid="{BBA08723-AE48-46BC-ACF3-F64085FFF87B}"/>
    <cellStyle name="40% - 강조색6 11 3 2 2 5" xfId="53469" xr:uid="{083D819D-9510-418A-82E7-3FB1213361AA}"/>
    <cellStyle name="40% - 강조색6 11 3 2 3" xfId="8008" xr:uid="{D31F2415-2B9F-4E39-8022-0FA792E1E24B}"/>
    <cellStyle name="40% - 강조색6 11 3 2 3 2" xfId="19037" xr:uid="{F159FFEF-299F-4BF5-ADC9-47B779121DBC}"/>
    <cellStyle name="40% - 강조색6 11 3 2 3 2 2" xfId="41086" xr:uid="{D7FFE2F4-3EB2-4F91-955A-5573DAFA32DA}"/>
    <cellStyle name="40% - 강조색6 11 3 2 3 3" xfId="30066" xr:uid="{7A07E5D2-377E-4EEB-9D01-DF44991C564B}"/>
    <cellStyle name="40% - 강조색6 11 3 2 4" xfId="13527" xr:uid="{08825DDA-8116-4230-8C04-2F8E82C0F842}"/>
    <cellStyle name="40% - 강조색6 11 3 2 4 2" xfId="35576" xr:uid="{35EFDB5A-8233-4BB5-865F-1EA91BF6E92B}"/>
    <cellStyle name="40% - 강조색6 11 3 2 5" xfId="24556" xr:uid="{9763990E-BE08-47DC-9778-C175AA0980B3}"/>
    <cellStyle name="40% - 강조색6 11 3 2 6" xfId="50714" xr:uid="{A946490D-A9C9-43DE-9873-A15C156E7B41}"/>
    <cellStyle name="40% - 강조색6 11 3 3" xfId="3861" xr:uid="{E49934EA-1C1B-425C-9EF4-100E714E5393}"/>
    <cellStyle name="40% - 강조색6 11 3 3 2" xfId="9387" xr:uid="{EE4E80FE-E950-4483-9C88-0BDE8C8382CA}"/>
    <cellStyle name="40% - 강조색6 11 3 3 2 2" xfId="20416" xr:uid="{0BD9645A-2B64-4F15-90BD-9238FE35297B}"/>
    <cellStyle name="40% - 강조색6 11 3 3 2 2 2" xfId="42465" xr:uid="{AACCAEFA-35AE-4D32-B846-370743FE09A5}"/>
    <cellStyle name="40% - 강조색6 11 3 3 2 3" xfId="31445" xr:uid="{42B1150F-AE9B-4523-8A26-6563FD58805B}"/>
    <cellStyle name="40% - 강조색6 11 3 3 3" xfId="14906" xr:uid="{A9B782B6-A787-453F-ABCE-444062AA662C}"/>
    <cellStyle name="40% - 강조색6 11 3 3 3 2" xfId="36955" xr:uid="{81B45E9E-89E7-4AD0-90CB-F7E81C70D69F}"/>
    <cellStyle name="40% - 강조색6 11 3 3 4" xfId="25935" xr:uid="{99194EC0-8321-4DBF-BE1F-8C6618DF5031}"/>
    <cellStyle name="40% - 강조색6 11 3 3 5" xfId="52093" xr:uid="{9FED4ADD-2CB4-4798-9A02-7B1BA46A9D93}"/>
    <cellStyle name="40% - 강조색6 11 3 4" xfId="6632" xr:uid="{62EF5E94-E831-40A1-8C90-38941A5E210D}"/>
    <cellStyle name="40% - 강조색6 11 3 4 2" xfId="17661" xr:uid="{75A75EEB-67BC-4CF4-A4F8-11FD4E0B71A2}"/>
    <cellStyle name="40% - 강조색6 11 3 4 2 2" xfId="39710" xr:uid="{6FF520F3-7F79-467C-94B9-C63AFF986290}"/>
    <cellStyle name="40% - 강조색6 11 3 4 3" xfId="28690" xr:uid="{86C254EC-B122-4293-B38C-D08FD49C68ED}"/>
    <cellStyle name="40% - 강조색6 11 3 4 4" xfId="54846" xr:uid="{41DC351A-8697-4728-A935-9CAB5B2BE831}"/>
    <cellStyle name="40% - 강조색6 11 3 5" xfId="12151" xr:uid="{D680B4B3-05B3-4060-AD3A-55ED72223630}"/>
    <cellStyle name="40% - 강조색6 11 3 5 2" xfId="34200" xr:uid="{69F95A67-43ED-4EC8-9C75-8523D919D713}"/>
    <cellStyle name="40% - 강조색6 11 3 6" xfId="23180" xr:uid="{E964B16A-42F1-493B-9ADD-D6B2176029F7}"/>
    <cellStyle name="40% - 강조색6 11 3 7" xfId="49337" xr:uid="{5FEE8B19-73AE-4866-B27F-1CDEC03A202E}"/>
    <cellStyle name="40% - 강조색6 11 4" xfId="1773" xr:uid="{5703145A-161F-4C92-A084-D0D30E3FA189}"/>
    <cellStyle name="40% - 강조색6 11 4 2" xfId="4549" xr:uid="{D45BFE3F-F2C6-4E1F-B2CC-99183C758DF2}"/>
    <cellStyle name="40% - 강조색6 11 4 2 2" xfId="10075" xr:uid="{7C0ABECF-C938-4913-AC5B-99739E92E510}"/>
    <cellStyle name="40% - 강조색6 11 4 2 2 2" xfId="21104" xr:uid="{B52D5F20-07D5-4793-81FA-DABC0031DC74}"/>
    <cellStyle name="40% - 강조색6 11 4 2 2 2 2" xfId="43153" xr:uid="{2C8CA2CE-DC2F-42A8-8971-620F34A48DCC}"/>
    <cellStyle name="40% - 강조색6 11 4 2 2 3" xfId="32133" xr:uid="{33862BFA-D475-47AD-BAA3-42781E257211}"/>
    <cellStyle name="40% - 강조색6 11 4 2 3" xfId="15594" xr:uid="{E4AD61F5-90CE-44A2-B660-22ABF465B4BD}"/>
    <cellStyle name="40% - 강조색6 11 4 2 3 2" xfId="37643" xr:uid="{D9317C27-60BF-4626-963A-7D836F401B68}"/>
    <cellStyle name="40% - 강조색6 11 4 2 4" xfId="26623" xr:uid="{E7534FAC-C452-4855-97EB-621DCF360A07}"/>
    <cellStyle name="40% - 강조색6 11 4 2 5" xfId="52781" xr:uid="{1EF60676-CD28-4389-BCE3-49746463B1A1}"/>
    <cellStyle name="40% - 강조색6 11 4 3" xfId="7320" xr:uid="{4CD41EBD-D764-4999-8292-00405AF4413D}"/>
    <cellStyle name="40% - 강조색6 11 4 3 2" xfId="18349" xr:uid="{66D53561-36D5-40BA-A6CA-96A0E5FD85B4}"/>
    <cellStyle name="40% - 강조색6 11 4 3 2 2" xfId="40398" xr:uid="{39610984-515B-43D8-A17C-303CF9710A95}"/>
    <cellStyle name="40% - 강조색6 11 4 3 3" xfId="29378" xr:uid="{4BAF0913-24D4-4B03-9422-5D36B3F3FB6A}"/>
    <cellStyle name="40% - 강조색6 11 4 4" xfId="12839" xr:uid="{13D77E41-68F9-4493-880E-A1C4CF97E2DD}"/>
    <cellStyle name="40% - 강조색6 11 4 4 2" xfId="34888" xr:uid="{75607489-AA75-4017-9EA6-D465A79983BF}"/>
    <cellStyle name="40% - 강조색6 11 4 5" xfId="23868" xr:uid="{6E5A764B-F01C-4A12-B6C6-EEE2B49D84CB}"/>
    <cellStyle name="40% - 강조색6 11 4 6" xfId="50026" xr:uid="{8CE771A3-A37E-4FB7-9F50-799C1C0B1CFD}"/>
    <cellStyle name="40% - 강조색6 11 5" xfId="3173" xr:uid="{94F96D2A-5D24-4615-A22B-C89119009C3E}"/>
    <cellStyle name="40% - 강조색6 11 5 2" xfId="8699" xr:uid="{3BB6E32D-7060-4A6A-9559-98EDE473BBE0}"/>
    <cellStyle name="40% - 강조색6 11 5 2 2" xfId="19728" xr:uid="{2D6B9CE3-201F-4E6A-8FA4-C5758A3E00DD}"/>
    <cellStyle name="40% - 강조색6 11 5 2 2 2" xfId="41777" xr:uid="{CA66B4F1-355A-4408-9BB9-7E9515C8CB52}"/>
    <cellStyle name="40% - 강조색6 11 5 2 3" xfId="30757" xr:uid="{3EF3C154-A373-493D-BCF1-29580AB335EA}"/>
    <cellStyle name="40% - 강조색6 11 5 3" xfId="14218" xr:uid="{5B893938-1172-4B5F-9684-B35A52C0FDB0}"/>
    <cellStyle name="40% - 강조색6 11 5 3 2" xfId="36267" xr:uid="{F4326DE4-7E41-4808-A6BC-71AA9538B13E}"/>
    <cellStyle name="40% - 강조색6 11 5 4" xfId="25247" xr:uid="{0BE55589-AE16-4D30-95E9-C307F92B8683}"/>
    <cellStyle name="40% - 강조색6 11 5 5" xfId="51405" xr:uid="{F7859C5D-A25A-432A-B5FF-C89330433D35}"/>
    <cellStyle name="40% - 강조색6 11 6" xfId="5944" xr:uid="{507E4E35-AA5C-41DC-B785-FD5F54A7845F}"/>
    <cellStyle name="40% - 강조색6 11 6 2" xfId="16973" xr:uid="{61B9703C-0E0A-42E3-BAAA-931CB563940B}"/>
    <cellStyle name="40% - 강조색6 11 6 2 2" xfId="39022" xr:uid="{6A5AC051-AA27-4314-A07D-31B0B5B07588}"/>
    <cellStyle name="40% - 강조색6 11 6 3" xfId="28002" xr:uid="{F6E882D3-ED4A-4B8A-9884-7FBFE820E9C4}"/>
    <cellStyle name="40% - 강조색6 11 6 4" xfId="54159" xr:uid="{9BC8E97D-F272-48A6-9653-E1B81C915E8B}"/>
    <cellStyle name="40% - 강조색6 11 7" xfId="11463" xr:uid="{E4881D56-2828-4A31-9B51-A6930B778B88}"/>
    <cellStyle name="40% - 강조색6 11 7 2" xfId="33512" xr:uid="{C4D9F018-4AC8-492A-9C31-6CA8CAACE78D}"/>
    <cellStyle name="40% - 강조색6 11 8" xfId="22492" xr:uid="{DC565970-E7E7-458D-9BD0-9A10EC1A085C}"/>
    <cellStyle name="40% - 강조색6 11 9" xfId="48650" xr:uid="{DB96255C-156B-4386-9CB6-645915FED172}"/>
    <cellStyle name="40% - 강조색6 12" xfId="327" xr:uid="{00000000-0005-0000-0000-00000A020000}"/>
    <cellStyle name="40% - 강조색6 12 2" xfId="687" xr:uid="{00000000-0005-0000-0000-00000B020000}"/>
    <cellStyle name="40% - 강조색6 12 2 2" xfId="1424" xr:uid="{7F5FCAC3-B1B7-4FA6-9DF9-EA404D4B31DB}"/>
    <cellStyle name="40% - 강조색6 12 2 2 2" xfId="2818" xr:uid="{C576ACE6-15FE-4552-9B63-200A8BCA52DB}"/>
    <cellStyle name="40% - 강조색6 12 2 2 2 2" xfId="5594" xr:uid="{CBE17CBF-2913-4200-AC8D-3882B28810D4}"/>
    <cellStyle name="40% - 강조색6 12 2 2 2 2 2" xfId="11120" xr:uid="{006ADA13-A614-4F87-8DC8-A81053527F96}"/>
    <cellStyle name="40% - 강조색6 12 2 2 2 2 2 2" xfId="22149" xr:uid="{6CFFD032-9E74-422A-8E32-BA912702D588}"/>
    <cellStyle name="40% - 강조색6 12 2 2 2 2 2 2 2" xfId="44198" xr:uid="{F1744517-DD66-4EE8-AC78-2B59E32D06C9}"/>
    <cellStyle name="40% - 강조색6 12 2 2 2 2 2 3" xfId="33178" xr:uid="{5B36F55D-C593-463D-8E56-1BFC25837CF5}"/>
    <cellStyle name="40% - 강조색6 12 2 2 2 2 3" xfId="16639" xr:uid="{6A4F50B9-408B-4D3B-9502-F223143E81D7}"/>
    <cellStyle name="40% - 강조색6 12 2 2 2 2 3 2" xfId="38688" xr:uid="{8D5987BD-91BD-4E37-AD12-F45786342670}"/>
    <cellStyle name="40% - 강조색6 12 2 2 2 2 4" xfId="27668" xr:uid="{5D757011-1EB0-476D-9D1C-20B6D9EF0F14}"/>
    <cellStyle name="40% - 강조색6 12 2 2 2 2 5" xfId="53826" xr:uid="{3FFCBF99-7FE9-4715-B132-C33C11947B60}"/>
    <cellStyle name="40% - 강조색6 12 2 2 2 3" xfId="8365" xr:uid="{45F1EDFA-C4D9-4050-8882-CC9B63A67A36}"/>
    <cellStyle name="40% - 강조색6 12 2 2 2 3 2" xfId="19394" xr:uid="{4F60A5AB-EA27-4B1A-A3A7-D520C4127DF9}"/>
    <cellStyle name="40% - 강조색6 12 2 2 2 3 2 2" xfId="41443" xr:uid="{C995850C-3417-47FA-A348-E2F13C495E7E}"/>
    <cellStyle name="40% - 강조색6 12 2 2 2 3 3" xfId="30423" xr:uid="{018E23A7-69B4-43A3-B1CF-46E63CAD74E0}"/>
    <cellStyle name="40% - 강조색6 12 2 2 2 4" xfId="13884" xr:uid="{F103BB0C-AEB1-4322-80AF-E703872A8481}"/>
    <cellStyle name="40% - 강조색6 12 2 2 2 4 2" xfId="35933" xr:uid="{F9842AC5-FA61-43C0-B349-ADC76D51BC30}"/>
    <cellStyle name="40% - 강조색6 12 2 2 2 5" xfId="24913" xr:uid="{7282BF85-590D-4638-AB52-55C407DC0B43}"/>
    <cellStyle name="40% - 강조색6 12 2 2 2 6" xfId="51071" xr:uid="{73B659FC-BF91-4088-BC2A-7D3F834D43E8}"/>
    <cellStyle name="40% - 강조색6 12 2 2 3" xfId="4218" xr:uid="{8AB36434-0031-4EE3-920D-511BC62793E5}"/>
    <cellStyle name="40% - 강조색6 12 2 2 3 2" xfId="9744" xr:uid="{AE65D7C7-6E13-4FBC-B18D-AC0E6D76A7CF}"/>
    <cellStyle name="40% - 강조색6 12 2 2 3 2 2" xfId="20773" xr:uid="{0FB47A8D-07C4-450A-8F36-207D4C7BF039}"/>
    <cellStyle name="40% - 강조색6 12 2 2 3 2 2 2" xfId="42822" xr:uid="{96343EFE-76B0-4046-8481-D4DDD1EB5826}"/>
    <cellStyle name="40% - 강조색6 12 2 2 3 2 3" xfId="31802" xr:uid="{6C2CE5FC-2A69-419B-9F52-B9A66A848F94}"/>
    <cellStyle name="40% - 강조색6 12 2 2 3 3" xfId="15263" xr:uid="{3120B2CF-0B2A-48BD-B321-B673AA3F33D3}"/>
    <cellStyle name="40% - 강조색6 12 2 2 3 3 2" xfId="37312" xr:uid="{C8B8E5B6-A123-418A-AC3B-5587A4009532}"/>
    <cellStyle name="40% - 강조색6 12 2 2 3 4" xfId="26292" xr:uid="{D717149F-197A-438F-B9DA-3E72B1C4152A}"/>
    <cellStyle name="40% - 강조색6 12 2 2 3 5" xfId="52450" xr:uid="{0C3F5639-6C9A-43A6-A16C-106C0F39CC22}"/>
    <cellStyle name="40% - 강조색6 12 2 2 4" xfId="6989" xr:uid="{A9CCC9E3-F2F7-4DA7-B87E-540D985DE7CF}"/>
    <cellStyle name="40% - 강조색6 12 2 2 4 2" xfId="18018" xr:uid="{25B8448B-774C-4797-8CD9-426D34033B83}"/>
    <cellStyle name="40% - 강조색6 12 2 2 4 2 2" xfId="40067" xr:uid="{76C4FE9E-20B7-41F2-AFDD-4F101CB6BA60}"/>
    <cellStyle name="40% - 강조색6 12 2 2 4 3" xfId="29047" xr:uid="{FFF763FD-7C92-49C5-8CD3-BF07A816DEEF}"/>
    <cellStyle name="40% - 강조색6 12 2 2 4 4" xfId="55203" xr:uid="{7D97FDD3-5850-48B7-AB88-99E4E9D6CF25}"/>
    <cellStyle name="40% - 강조색6 12 2 2 5" xfId="12508" xr:uid="{B40164AA-FB05-48CD-8D3D-E32464856963}"/>
    <cellStyle name="40% - 강조색6 12 2 2 5 2" xfId="34557" xr:uid="{B647A07E-1A8E-488D-AAB5-0D58B769BBDF}"/>
    <cellStyle name="40% - 강조색6 12 2 2 6" xfId="23537" xr:uid="{FAFC8D1D-9B4C-477E-8AC0-279744CACB45}"/>
    <cellStyle name="40% - 강조색6 12 2 2 7" xfId="49694" xr:uid="{AD02FCAA-171F-438D-AE47-3CB3D705C4E3}"/>
    <cellStyle name="40% - 강조색6 12 2 3" xfId="2130" xr:uid="{1D30296B-8FBE-47F6-91DF-B0667C6FBC51}"/>
    <cellStyle name="40% - 강조색6 12 2 3 2" xfId="4906" xr:uid="{1B7B2A20-CA81-4401-9302-9133EE816F7E}"/>
    <cellStyle name="40% - 강조색6 12 2 3 2 2" xfId="10432" xr:uid="{E43A1D58-7AA0-4FDA-BE81-2D15B620D903}"/>
    <cellStyle name="40% - 강조색6 12 2 3 2 2 2" xfId="21461" xr:uid="{E6B9ED00-E05E-4EFD-BB94-449F3A4AF9A1}"/>
    <cellStyle name="40% - 강조색6 12 2 3 2 2 2 2" xfId="43510" xr:uid="{338AFF04-87F0-4320-BBCF-7E0E3F18781F}"/>
    <cellStyle name="40% - 강조색6 12 2 3 2 2 3" xfId="32490" xr:uid="{3DCB6231-8347-4B59-B5A8-F53E47B0D393}"/>
    <cellStyle name="40% - 강조색6 12 2 3 2 3" xfId="15951" xr:uid="{DF2F59A3-3616-4818-9788-778CB2267069}"/>
    <cellStyle name="40% - 강조색6 12 2 3 2 3 2" xfId="38000" xr:uid="{8956EBFA-C98A-4238-A110-C06F56AC324E}"/>
    <cellStyle name="40% - 강조색6 12 2 3 2 4" xfId="26980" xr:uid="{6B303CFC-EA63-4218-8744-7AA92A413E35}"/>
    <cellStyle name="40% - 강조색6 12 2 3 2 5" xfId="53138" xr:uid="{C2600F08-98D0-4A29-BCEA-329B641C364F}"/>
    <cellStyle name="40% - 강조색6 12 2 3 3" xfId="7677" xr:uid="{213493AF-FCEB-4BA0-A25B-A31157E1B9C6}"/>
    <cellStyle name="40% - 강조색6 12 2 3 3 2" xfId="18706" xr:uid="{EECFFCEA-6281-400F-A37C-10272B8E42D3}"/>
    <cellStyle name="40% - 강조색6 12 2 3 3 2 2" xfId="40755" xr:uid="{38368CDA-21A8-4525-931C-41AB5027AA93}"/>
    <cellStyle name="40% - 강조색6 12 2 3 3 3" xfId="29735" xr:uid="{ED7DCF09-2D4A-40D5-9D30-9A091631E0FD}"/>
    <cellStyle name="40% - 강조색6 12 2 3 4" xfId="13196" xr:uid="{7CDB69D3-2829-4FA7-AE1B-0151085119FB}"/>
    <cellStyle name="40% - 강조색6 12 2 3 4 2" xfId="35245" xr:uid="{5E343580-520D-409C-B4DC-9BD20EA85C91}"/>
    <cellStyle name="40% - 강조색6 12 2 3 5" xfId="24225" xr:uid="{64C80BCE-D820-42F3-ADAA-F60D02934C69}"/>
    <cellStyle name="40% - 강조색6 12 2 3 6" xfId="50383" xr:uid="{3B588DE9-7F37-429E-998E-3C2EC48A9B80}"/>
    <cellStyle name="40% - 강조색6 12 2 4" xfId="3530" xr:uid="{2C8E3712-F04D-4D2D-94A3-DDBE51E66435}"/>
    <cellStyle name="40% - 강조색6 12 2 4 2" xfId="9056" xr:uid="{D3F6F24F-A5D7-4377-BC1F-E3DA39E83913}"/>
    <cellStyle name="40% - 강조색6 12 2 4 2 2" xfId="20085" xr:uid="{9FDB7F29-C683-4DEA-A968-41826CE96539}"/>
    <cellStyle name="40% - 강조색6 12 2 4 2 2 2" xfId="42134" xr:uid="{05F478E2-4E60-4D12-B916-CD754F5D36C8}"/>
    <cellStyle name="40% - 강조색6 12 2 4 2 3" xfId="31114" xr:uid="{56DAAD04-4EC8-4FB4-94ED-7B1595CB5B2A}"/>
    <cellStyle name="40% - 강조색6 12 2 4 3" xfId="14575" xr:uid="{825F3C17-7801-415C-B8C9-94481101D1BF}"/>
    <cellStyle name="40% - 강조색6 12 2 4 3 2" xfId="36624" xr:uid="{E7E7EA36-1C12-40C1-ABF9-CC0D15DB2706}"/>
    <cellStyle name="40% - 강조색6 12 2 4 4" xfId="25604" xr:uid="{AF6395F3-5DE7-4874-A6E2-B3A09B2D9812}"/>
    <cellStyle name="40% - 강조색6 12 2 4 5" xfId="51762" xr:uid="{8B54ECD4-4FB8-4B88-9995-5125C1A339AF}"/>
    <cellStyle name="40% - 강조색6 12 2 5" xfId="6301" xr:uid="{D2B4A06C-9AF4-4B7D-9D5F-7280B84FF644}"/>
    <cellStyle name="40% - 강조색6 12 2 5 2" xfId="17330" xr:uid="{3C79FAE5-B10C-4C93-A687-D08161A84C6D}"/>
    <cellStyle name="40% - 강조색6 12 2 5 2 2" xfId="39379" xr:uid="{EF0F4952-2C2B-418E-B934-25677273452B}"/>
    <cellStyle name="40% - 강조색6 12 2 5 3" xfId="28359" xr:uid="{DF100BB2-37C1-4C2C-ABD2-316B41FC3EAC}"/>
    <cellStyle name="40% - 강조색6 12 2 5 4" xfId="54515" xr:uid="{FDC63BB2-DCA6-4708-8A41-413EF35313E3}"/>
    <cellStyle name="40% - 강조색6 12 2 6" xfId="11820" xr:uid="{7EE5EA13-BBD8-4557-924A-72085943B153}"/>
    <cellStyle name="40% - 강조색6 12 2 6 2" xfId="33869" xr:uid="{7A4721DA-09F3-44CA-B96C-470F9A4F8F6D}"/>
    <cellStyle name="40% - 강조색6 12 2 7" xfId="22849" xr:uid="{49987180-C0A5-4822-9D3A-D29ECEBED89D}"/>
    <cellStyle name="40% - 강조색6 12 2 8" xfId="49006" xr:uid="{25BF71BB-909B-425C-9472-A0EC7C4E984E}"/>
    <cellStyle name="40% - 강조색6 12 3" xfId="1082" xr:uid="{8E5F04D5-3730-45BF-86F2-FB9918255AEF}"/>
    <cellStyle name="40% - 강조색6 12 3 2" xfId="2476" xr:uid="{C92ACB2D-DE2D-4B1B-B27D-C8DFA69D662D}"/>
    <cellStyle name="40% - 강조색6 12 3 2 2" xfId="5252" xr:uid="{4A656896-16B3-4099-A137-67206F98FA81}"/>
    <cellStyle name="40% - 강조색6 12 3 2 2 2" xfId="10778" xr:uid="{734C8296-FD05-45BE-852D-A3A7004A16E0}"/>
    <cellStyle name="40% - 강조색6 12 3 2 2 2 2" xfId="21807" xr:uid="{FFA8A67D-5257-4235-A0CE-3BC1C75CE774}"/>
    <cellStyle name="40% - 강조색6 12 3 2 2 2 2 2" xfId="43856" xr:uid="{C910A80D-A82F-481C-883C-3AFD7AA7FB2B}"/>
    <cellStyle name="40% - 강조색6 12 3 2 2 2 3" xfId="32836" xr:uid="{02CA9DDA-F628-43F8-9102-3665410E40AC}"/>
    <cellStyle name="40% - 강조색6 12 3 2 2 3" xfId="16297" xr:uid="{7D1CF04D-A5CC-4D3D-8372-959D9B6BC8CF}"/>
    <cellStyle name="40% - 강조색6 12 3 2 2 3 2" xfId="38346" xr:uid="{1BF62714-22E9-4751-B171-40EB8723D87A}"/>
    <cellStyle name="40% - 강조색6 12 3 2 2 4" xfId="27326" xr:uid="{514391A6-4BEB-43BA-BDC1-1F338263ABC1}"/>
    <cellStyle name="40% - 강조색6 12 3 2 2 5" xfId="53484" xr:uid="{EE9C528B-C353-45B7-A312-6C3F5A2C6D4D}"/>
    <cellStyle name="40% - 강조색6 12 3 2 3" xfId="8023" xr:uid="{70626C4A-58AF-4955-A7F2-933317CA7B46}"/>
    <cellStyle name="40% - 강조색6 12 3 2 3 2" xfId="19052" xr:uid="{4E6DAEDB-9980-463C-91A6-C8DE8E30124F}"/>
    <cellStyle name="40% - 강조색6 12 3 2 3 2 2" xfId="41101" xr:uid="{D46AAED5-2FA0-4624-8B3F-4B3C74DAD84E}"/>
    <cellStyle name="40% - 강조색6 12 3 2 3 3" xfId="30081" xr:uid="{FA4E163C-DBB0-4EED-BC55-9C97399845A7}"/>
    <cellStyle name="40% - 강조색6 12 3 2 4" xfId="13542" xr:uid="{ED21186E-0020-4673-8EF2-B05C5F10A91B}"/>
    <cellStyle name="40% - 강조색6 12 3 2 4 2" xfId="35591" xr:uid="{9E782E96-9A3A-4283-A64E-014F43DD860B}"/>
    <cellStyle name="40% - 강조색6 12 3 2 5" xfId="24571" xr:uid="{051AA7A8-FDA8-484C-91F2-820E6282E017}"/>
    <cellStyle name="40% - 강조색6 12 3 2 6" xfId="50729" xr:uid="{F08621A8-3EA8-410D-9FE2-960C421D914E}"/>
    <cellStyle name="40% - 강조색6 12 3 3" xfId="3876" xr:uid="{FC58FD28-FB76-48F1-9DC9-1E28993D3DBF}"/>
    <cellStyle name="40% - 강조색6 12 3 3 2" xfId="9402" xr:uid="{6AACE5BD-6996-46E0-8DDB-2002C5DBB341}"/>
    <cellStyle name="40% - 강조색6 12 3 3 2 2" xfId="20431" xr:uid="{71F49FB8-7086-471C-AEF9-738E26BAC56B}"/>
    <cellStyle name="40% - 강조색6 12 3 3 2 2 2" xfId="42480" xr:uid="{22BE29AF-68D6-42A2-9ED2-F1BE19A89031}"/>
    <cellStyle name="40% - 강조색6 12 3 3 2 3" xfId="31460" xr:uid="{54E1875D-391C-490D-9146-53A6E2E9C629}"/>
    <cellStyle name="40% - 강조색6 12 3 3 3" xfId="14921" xr:uid="{02BBFB71-A670-4E3C-9115-93B33163459F}"/>
    <cellStyle name="40% - 강조색6 12 3 3 3 2" xfId="36970" xr:uid="{8214F42B-FABE-4414-852C-4FE53C07F58F}"/>
    <cellStyle name="40% - 강조색6 12 3 3 4" xfId="25950" xr:uid="{21847A68-FB15-4496-A038-34A7FCF342FC}"/>
    <cellStyle name="40% - 강조색6 12 3 3 5" xfId="52108" xr:uid="{BF7B68EB-B479-47B5-B0EB-89BEA2EE988D}"/>
    <cellStyle name="40% - 강조색6 12 3 4" xfId="6647" xr:uid="{1AFF210E-E8AB-4AE0-BE9F-5AC0CEFD57BD}"/>
    <cellStyle name="40% - 강조색6 12 3 4 2" xfId="17676" xr:uid="{3DA036D2-3B6B-41AD-BE9E-8222CC0D17E8}"/>
    <cellStyle name="40% - 강조색6 12 3 4 2 2" xfId="39725" xr:uid="{B5EEB8DF-4B09-488A-8945-0D99702C27AF}"/>
    <cellStyle name="40% - 강조색6 12 3 4 3" xfId="28705" xr:uid="{00BBD7A0-BE8A-4007-B807-02C1F0E3A46B}"/>
    <cellStyle name="40% - 강조색6 12 3 4 4" xfId="54861" xr:uid="{6EA93472-3C70-41F6-BE3D-099A9AA0F384}"/>
    <cellStyle name="40% - 강조색6 12 3 5" xfId="12166" xr:uid="{F22EF2B2-9E83-4212-BDAA-4C384C96D0BD}"/>
    <cellStyle name="40% - 강조색6 12 3 5 2" xfId="34215" xr:uid="{956D6E7B-F7A9-4724-A3CD-569C0C8E0FFC}"/>
    <cellStyle name="40% - 강조색6 12 3 6" xfId="23195" xr:uid="{F1BBD771-B1A7-48D9-8AE1-FDF92B316E79}"/>
    <cellStyle name="40% - 강조색6 12 3 7" xfId="49352" xr:uid="{42DC912A-0B3D-4AB6-865E-CB8CB97DB97D}"/>
    <cellStyle name="40% - 강조색6 12 4" xfId="1788" xr:uid="{987B70E9-3A73-47BD-BEE2-F826A25ABFF8}"/>
    <cellStyle name="40% - 강조색6 12 4 2" xfId="4564" xr:uid="{D0CAD271-6737-4052-BEB5-1A89F16DB657}"/>
    <cellStyle name="40% - 강조색6 12 4 2 2" xfId="10090" xr:uid="{316DCA2F-8134-4363-A69B-9D6B178AC856}"/>
    <cellStyle name="40% - 강조색6 12 4 2 2 2" xfId="21119" xr:uid="{76A48DD3-1D14-45AA-AD7D-8DCF82DB0D70}"/>
    <cellStyle name="40% - 강조색6 12 4 2 2 2 2" xfId="43168" xr:uid="{49A0A244-7426-4569-A645-56F92F434EB3}"/>
    <cellStyle name="40% - 강조색6 12 4 2 2 3" xfId="32148" xr:uid="{03285555-2533-40A6-96E6-982179658740}"/>
    <cellStyle name="40% - 강조색6 12 4 2 3" xfId="15609" xr:uid="{5D4F75FA-8156-4012-A0D0-BDC226A4A719}"/>
    <cellStyle name="40% - 강조색6 12 4 2 3 2" xfId="37658" xr:uid="{D8EA18BD-E606-46AF-A1A8-B53909EE5C08}"/>
    <cellStyle name="40% - 강조색6 12 4 2 4" xfId="26638" xr:uid="{C55DAD81-285E-40C6-BA58-382017D2147A}"/>
    <cellStyle name="40% - 강조색6 12 4 2 5" xfId="52796" xr:uid="{2D14ADD2-99AA-4E66-8AA8-6697F7F5DD19}"/>
    <cellStyle name="40% - 강조색6 12 4 3" xfId="7335" xr:uid="{2C6F4288-0584-4573-BC83-94E881D2795B}"/>
    <cellStyle name="40% - 강조색6 12 4 3 2" xfId="18364" xr:uid="{781632B9-300C-4F54-862E-1D538A3B0F68}"/>
    <cellStyle name="40% - 강조색6 12 4 3 2 2" xfId="40413" xr:uid="{41E5A9A3-C8EC-4FD9-BA78-7226F72679A6}"/>
    <cellStyle name="40% - 강조색6 12 4 3 3" xfId="29393" xr:uid="{03462FA8-25D8-462A-AEEA-ABE55C08011B}"/>
    <cellStyle name="40% - 강조색6 12 4 4" xfId="12854" xr:uid="{9661537A-3B48-42E4-AA65-E27034BBD8E3}"/>
    <cellStyle name="40% - 강조색6 12 4 4 2" xfId="34903" xr:uid="{71E5BBFD-74C3-4599-A4D1-B5472A2B781D}"/>
    <cellStyle name="40% - 강조색6 12 4 5" xfId="23883" xr:uid="{5899E31A-D111-48D9-9F4D-4FB573D6DBE2}"/>
    <cellStyle name="40% - 강조색6 12 4 6" xfId="50041" xr:uid="{D111E8BC-8AA3-474E-8377-7AF657CC83F9}"/>
    <cellStyle name="40% - 강조색6 12 5" xfId="3188" xr:uid="{F03CFE25-3627-4D8A-BF6D-A80A0645A329}"/>
    <cellStyle name="40% - 강조색6 12 5 2" xfId="8714" xr:uid="{63067A2B-4CE8-4CE1-BA13-8B3B5200BD16}"/>
    <cellStyle name="40% - 강조색6 12 5 2 2" xfId="19743" xr:uid="{2CBD05BA-88EB-4E09-8057-4C177AAB742F}"/>
    <cellStyle name="40% - 강조색6 12 5 2 2 2" xfId="41792" xr:uid="{A28FDFE1-E7EF-4DF2-84AA-863F66773271}"/>
    <cellStyle name="40% - 강조색6 12 5 2 3" xfId="30772" xr:uid="{A64474E3-40CD-4743-941B-D9BF358C4BE2}"/>
    <cellStyle name="40% - 강조색6 12 5 3" xfId="14233" xr:uid="{D5497C2D-333B-4852-A83C-21E0CB58E285}"/>
    <cellStyle name="40% - 강조색6 12 5 3 2" xfId="36282" xr:uid="{0055D12F-D17E-47DC-8A71-6173C294FE53}"/>
    <cellStyle name="40% - 강조색6 12 5 4" xfId="25262" xr:uid="{E40C7C96-2303-4F1D-BC5E-58F620739EB7}"/>
    <cellStyle name="40% - 강조색6 12 5 5" xfId="51420" xr:uid="{3DA4F9BA-22A1-46BA-A357-505C85F2EED6}"/>
    <cellStyle name="40% - 강조색6 12 6" xfId="5959" xr:uid="{78B8D611-895A-4E5F-BEEB-6258C6D0D831}"/>
    <cellStyle name="40% - 강조색6 12 6 2" xfId="16988" xr:uid="{8617BD45-1473-473E-AC41-553E403CA9CD}"/>
    <cellStyle name="40% - 강조색6 12 6 2 2" xfId="39037" xr:uid="{CBD8D84D-DB87-47C3-BFC1-6BEA3D25CD79}"/>
    <cellStyle name="40% - 강조색6 12 6 3" xfId="28017" xr:uid="{49A82AFE-245D-46B0-83E9-C3AA01593A9D}"/>
    <cellStyle name="40% - 강조색6 12 6 4" xfId="54174" xr:uid="{B9ED0FC5-B0EE-44C1-B82A-30D0AD7D270D}"/>
    <cellStyle name="40% - 강조색6 12 7" xfId="11478" xr:uid="{6DBC3A75-722F-4A1C-BA59-1ECED465E581}"/>
    <cellStyle name="40% - 강조색6 12 7 2" xfId="33527" xr:uid="{C75CD806-A0AB-400B-BB4F-AA1FF06731F2}"/>
    <cellStyle name="40% - 강조색6 12 8" xfId="22507" xr:uid="{B629D667-D8E2-460F-AB28-E53C1C28D4E5}"/>
    <cellStyle name="40% - 강조색6 12 9" xfId="48665" xr:uid="{95BBCF1E-C704-48B0-8B17-CDA3B0E77DC4}"/>
    <cellStyle name="40% - 강조색6 13" xfId="340" xr:uid="{00000000-0005-0000-0000-00000C020000}"/>
    <cellStyle name="40% - 강조색6 13 2" xfId="700" xr:uid="{00000000-0005-0000-0000-00000D020000}"/>
    <cellStyle name="40% - 강조색6 13 2 2" xfId="1437" xr:uid="{B33095F4-B943-4BD4-9DC6-5EAD62E7FEEB}"/>
    <cellStyle name="40% - 강조색6 13 2 2 2" xfId="2831" xr:uid="{56AE2A86-70F9-4F3E-A2C8-DDF13A6A7073}"/>
    <cellStyle name="40% - 강조색6 13 2 2 2 2" xfId="5607" xr:uid="{67DAEDC2-1EC4-4F3D-AAB6-E5482F114C8B}"/>
    <cellStyle name="40% - 강조색6 13 2 2 2 2 2" xfId="11133" xr:uid="{A777C86B-35C7-419C-8B9A-401904669F8C}"/>
    <cellStyle name="40% - 강조색6 13 2 2 2 2 2 2" xfId="22162" xr:uid="{8F0CC773-69BE-4C25-9995-05FF181D3B8F}"/>
    <cellStyle name="40% - 강조색6 13 2 2 2 2 2 2 2" xfId="44211" xr:uid="{7C6B9A97-96B3-48B8-907E-CBB5E961F77B}"/>
    <cellStyle name="40% - 강조색6 13 2 2 2 2 2 3" xfId="33191" xr:uid="{70B1860E-6E4A-4370-999D-492077D17981}"/>
    <cellStyle name="40% - 강조색6 13 2 2 2 2 3" xfId="16652" xr:uid="{1C6D8BEF-0EFC-4FC0-9B98-7E93BFDE83E5}"/>
    <cellStyle name="40% - 강조색6 13 2 2 2 2 3 2" xfId="38701" xr:uid="{28431CB4-49FE-4676-BF58-8D64A352ED9A}"/>
    <cellStyle name="40% - 강조색6 13 2 2 2 2 4" xfId="27681" xr:uid="{11941337-0FAD-41F3-A70E-EAED5DBE6321}"/>
    <cellStyle name="40% - 강조색6 13 2 2 2 2 5" xfId="53839" xr:uid="{82CAB3C4-7309-4705-9AA0-044DCE48EDAC}"/>
    <cellStyle name="40% - 강조색6 13 2 2 2 3" xfId="8378" xr:uid="{CD7CB902-BFD1-48BA-BB01-FA84720657D4}"/>
    <cellStyle name="40% - 강조색6 13 2 2 2 3 2" xfId="19407" xr:uid="{2FCE0059-B13D-4351-BEFD-ED534A41D12E}"/>
    <cellStyle name="40% - 강조색6 13 2 2 2 3 2 2" xfId="41456" xr:uid="{013CF1A1-93E0-4172-B504-D8BB8770E8CD}"/>
    <cellStyle name="40% - 강조색6 13 2 2 2 3 3" xfId="30436" xr:uid="{387AA3D1-8916-4F76-B50C-20AB0781C855}"/>
    <cellStyle name="40% - 강조색6 13 2 2 2 4" xfId="13897" xr:uid="{C0DAEFE5-D5B4-476C-B32E-A16A2949364C}"/>
    <cellStyle name="40% - 강조색6 13 2 2 2 4 2" xfId="35946" xr:uid="{D499DBD5-CDD6-4133-9BDA-7F07C6FB2170}"/>
    <cellStyle name="40% - 강조색6 13 2 2 2 5" xfId="24926" xr:uid="{A965FF65-0734-4DAD-AE09-E847B77C289E}"/>
    <cellStyle name="40% - 강조색6 13 2 2 2 6" xfId="51084" xr:uid="{286AB3D5-A393-4945-ADD2-29FB14FF8EAD}"/>
    <cellStyle name="40% - 강조색6 13 2 2 3" xfId="4231" xr:uid="{7D2886E6-45FC-489B-8782-8DC8F62AD298}"/>
    <cellStyle name="40% - 강조색6 13 2 2 3 2" xfId="9757" xr:uid="{B0EF2D7E-43F3-46C5-97EF-5608A14E2608}"/>
    <cellStyle name="40% - 강조색6 13 2 2 3 2 2" xfId="20786" xr:uid="{2007C8BD-CC9B-4361-8CA5-74CC14A48085}"/>
    <cellStyle name="40% - 강조색6 13 2 2 3 2 2 2" xfId="42835" xr:uid="{40BA7437-C466-4076-845C-729400F3507A}"/>
    <cellStyle name="40% - 강조색6 13 2 2 3 2 3" xfId="31815" xr:uid="{501E172E-89D3-4800-87BD-F7CB49EBE70B}"/>
    <cellStyle name="40% - 강조색6 13 2 2 3 3" xfId="15276" xr:uid="{5DE7BC9B-4199-49B0-8713-78D73FA5FF92}"/>
    <cellStyle name="40% - 강조색6 13 2 2 3 3 2" xfId="37325" xr:uid="{8922B2C9-1A5A-4434-834E-5F951FEA9032}"/>
    <cellStyle name="40% - 강조색6 13 2 2 3 4" xfId="26305" xr:uid="{59C13455-54D9-4C78-9795-85B3F7402886}"/>
    <cellStyle name="40% - 강조색6 13 2 2 3 5" xfId="52463" xr:uid="{AA0AC715-68F0-42E7-B2BE-62F5D15A5545}"/>
    <cellStyle name="40% - 강조색6 13 2 2 4" xfId="7002" xr:uid="{0BEEDBA0-38A1-4D06-BC53-4FE5B170272B}"/>
    <cellStyle name="40% - 강조색6 13 2 2 4 2" xfId="18031" xr:uid="{15C9AFE6-ADD5-44D6-BE86-ABA43350B8AA}"/>
    <cellStyle name="40% - 강조색6 13 2 2 4 2 2" xfId="40080" xr:uid="{D4B7D7DA-9F30-436D-9429-A64546A7361B}"/>
    <cellStyle name="40% - 강조색6 13 2 2 4 3" xfId="29060" xr:uid="{E47CF6CA-7491-4A73-9564-5F95F0F02AB1}"/>
    <cellStyle name="40% - 강조색6 13 2 2 4 4" xfId="55216" xr:uid="{FAE27E52-CAAB-43F4-BB48-BDE2931E5C30}"/>
    <cellStyle name="40% - 강조색6 13 2 2 5" xfId="12521" xr:uid="{365171D5-AD55-49BA-80A8-2C1EB8CE3A20}"/>
    <cellStyle name="40% - 강조색6 13 2 2 5 2" xfId="34570" xr:uid="{6D87F891-4686-4662-B547-B839DA83F639}"/>
    <cellStyle name="40% - 강조색6 13 2 2 6" xfId="23550" xr:uid="{27456922-1081-47FE-807B-BE079AF7BA07}"/>
    <cellStyle name="40% - 강조색6 13 2 2 7" xfId="49707" xr:uid="{1D348CDA-AFC5-450B-9028-14350F424E00}"/>
    <cellStyle name="40% - 강조색6 13 2 3" xfId="2143" xr:uid="{ABAFC59A-18C4-4577-8430-E736C0019A2B}"/>
    <cellStyle name="40% - 강조색6 13 2 3 2" xfId="4919" xr:uid="{DF4A3791-FE48-46DB-8872-BC9BB3945A43}"/>
    <cellStyle name="40% - 강조색6 13 2 3 2 2" xfId="10445" xr:uid="{3CB5F62E-D1BC-4823-800D-970587CB0A2C}"/>
    <cellStyle name="40% - 강조색6 13 2 3 2 2 2" xfId="21474" xr:uid="{FFA1FCEC-7443-4116-92C5-EF5A88CAE1F5}"/>
    <cellStyle name="40% - 강조색6 13 2 3 2 2 2 2" xfId="43523" xr:uid="{4E68888D-FC99-492C-BC08-47F73568FCAB}"/>
    <cellStyle name="40% - 강조색6 13 2 3 2 2 3" xfId="32503" xr:uid="{93AEB058-EFAD-4ED4-9F88-7CAA4CAAE392}"/>
    <cellStyle name="40% - 강조색6 13 2 3 2 3" xfId="15964" xr:uid="{6A7B1CAB-E5B8-44D7-BF17-80652EC024F3}"/>
    <cellStyle name="40% - 강조색6 13 2 3 2 3 2" xfId="38013" xr:uid="{9D72EF76-56C6-4BDB-9DBE-5A7C69057962}"/>
    <cellStyle name="40% - 강조색6 13 2 3 2 4" xfId="26993" xr:uid="{911E3A3A-FAA9-4EF1-A39F-F157170AE58B}"/>
    <cellStyle name="40% - 강조색6 13 2 3 2 5" xfId="53151" xr:uid="{A0301B8C-1381-42E6-973D-960CA16E07B5}"/>
    <cellStyle name="40% - 강조색6 13 2 3 3" xfId="7690" xr:uid="{B81C827D-4B2D-4875-B9AC-532F595FB572}"/>
    <cellStyle name="40% - 강조색6 13 2 3 3 2" xfId="18719" xr:uid="{0186385A-FF2A-40FA-A86B-6941164D34D9}"/>
    <cellStyle name="40% - 강조색6 13 2 3 3 2 2" xfId="40768" xr:uid="{502B669D-468E-4B9C-B519-A4DCF979C34B}"/>
    <cellStyle name="40% - 강조색6 13 2 3 3 3" xfId="29748" xr:uid="{A090EE8A-0F6D-497F-8835-56F5584138A7}"/>
    <cellStyle name="40% - 강조색6 13 2 3 4" xfId="13209" xr:uid="{BDCD4CE6-7D99-4F96-A867-3636B36DB412}"/>
    <cellStyle name="40% - 강조색6 13 2 3 4 2" xfId="35258" xr:uid="{45B9CD27-08EE-4B15-848C-0DB3AACAD954}"/>
    <cellStyle name="40% - 강조색6 13 2 3 5" xfId="24238" xr:uid="{F7363823-0519-44DF-B3CF-99AEE42C0D1B}"/>
    <cellStyle name="40% - 강조색6 13 2 3 6" xfId="50396" xr:uid="{A12EF95F-CDEF-44F2-9EE2-0CBB42A686E0}"/>
    <cellStyle name="40% - 강조색6 13 2 4" xfId="3543" xr:uid="{1BFB497F-DFEF-4EBE-86A2-4D41E05049CF}"/>
    <cellStyle name="40% - 강조색6 13 2 4 2" xfId="9069" xr:uid="{E777E918-268C-4014-B1B0-CBB034E3E0B2}"/>
    <cellStyle name="40% - 강조색6 13 2 4 2 2" xfId="20098" xr:uid="{BF2B8BC0-6B42-44F0-BE61-56C8E74D5C08}"/>
    <cellStyle name="40% - 강조색6 13 2 4 2 2 2" xfId="42147" xr:uid="{3BE296D7-B114-4886-8CE8-914C875861EE}"/>
    <cellStyle name="40% - 강조색6 13 2 4 2 3" xfId="31127" xr:uid="{F739749F-956E-455C-9592-D4DA7EFED378}"/>
    <cellStyle name="40% - 강조색6 13 2 4 3" xfId="14588" xr:uid="{468CD8E6-150C-4B86-B7F3-CC5F30853366}"/>
    <cellStyle name="40% - 강조색6 13 2 4 3 2" xfId="36637" xr:uid="{1CBDB95D-CE4A-4357-B06F-437F4C025CD1}"/>
    <cellStyle name="40% - 강조색6 13 2 4 4" xfId="25617" xr:uid="{85D2A29B-CDAF-4D8A-9852-3F79A1640A6A}"/>
    <cellStyle name="40% - 강조색6 13 2 4 5" xfId="51775" xr:uid="{AB73A765-5AB4-4BD0-90CC-AFD996EF7164}"/>
    <cellStyle name="40% - 강조색6 13 2 5" xfId="6314" xr:uid="{E357EDB8-3B71-416F-9ABC-0F5DFAFE1445}"/>
    <cellStyle name="40% - 강조색6 13 2 5 2" xfId="17343" xr:uid="{4BB8AFCB-58E2-4FDA-A1CC-5CD390ED5530}"/>
    <cellStyle name="40% - 강조색6 13 2 5 2 2" xfId="39392" xr:uid="{5398F636-6F19-4F60-A230-7F8D54664E2B}"/>
    <cellStyle name="40% - 강조색6 13 2 5 3" xfId="28372" xr:uid="{A30C0FF4-AB29-480F-B71B-AEC6A178F608}"/>
    <cellStyle name="40% - 강조색6 13 2 5 4" xfId="54528" xr:uid="{7644CDF8-B557-4D18-864E-BCC77E22F69C}"/>
    <cellStyle name="40% - 강조색6 13 2 6" xfId="11833" xr:uid="{EBB558DD-CCA6-44ED-99D6-A849746326FE}"/>
    <cellStyle name="40% - 강조색6 13 2 6 2" xfId="33882" xr:uid="{D768375C-683A-4D01-B5ED-2622DC58E4BF}"/>
    <cellStyle name="40% - 강조색6 13 2 7" xfId="22862" xr:uid="{DE4E5BAD-C84A-4F70-A4E5-28DBD7CB704C}"/>
    <cellStyle name="40% - 강조색6 13 2 8" xfId="49019" xr:uid="{AAD8B09D-6F3F-4994-96B5-356B61F43B0F}"/>
    <cellStyle name="40% - 강조색6 13 3" xfId="1095" xr:uid="{3FB3F99E-33B1-4487-AE15-5A98D7DF4BD6}"/>
    <cellStyle name="40% - 강조색6 13 3 2" xfId="2489" xr:uid="{8EF8EE57-EF4A-4259-841B-8552A3EC3223}"/>
    <cellStyle name="40% - 강조색6 13 3 2 2" xfId="5265" xr:uid="{280CB0FE-8D32-4805-A2CE-50FED9FF1873}"/>
    <cellStyle name="40% - 강조색6 13 3 2 2 2" xfId="10791" xr:uid="{917D287A-9E4F-4384-8331-0BEF5993A632}"/>
    <cellStyle name="40% - 강조색6 13 3 2 2 2 2" xfId="21820" xr:uid="{BC322675-3A32-4B89-8C1D-A1C0C71091BF}"/>
    <cellStyle name="40% - 강조색6 13 3 2 2 2 2 2" xfId="43869" xr:uid="{185E4415-52C1-46A1-A702-DE5F54307654}"/>
    <cellStyle name="40% - 강조색6 13 3 2 2 2 3" xfId="32849" xr:uid="{64029F5A-5AB3-4A63-81DF-C109A7350B5D}"/>
    <cellStyle name="40% - 강조색6 13 3 2 2 3" xfId="16310" xr:uid="{53E78846-EB8C-4F50-9C64-21993F918711}"/>
    <cellStyle name="40% - 강조색6 13 3 2 2 3 2" xfId="38359" xr:uid="{9BD9FD58-2343-4C45-8154-AE3D40B9FB01}"/>
    <cellStyle name="40% - 강조색6 13 3 2 2 4" xfId="27339" xr:uid="{C3E9EF9F-A5EA-450B-9C5C-7B750B227C71}"/>
    <cellStyle name="40% - 강조색6 13 3 2 2 5" xfId="53497" xr:uid="{4B99304D-92D7-4EB5-8B1D-6B54764A41A8}"/>
    <cellStyle name="40% - 강조색6 13 3 2 3" xfId="8036" xr:uid="{D534FC19-8AA0-438E-94AB-AFB81FAE7BF6}"/>
    <cellStyle name="40% - 강조색6 13 3 2 3 2" xfId="19065" xr:uid="{290B157D-9A8A-4F03-AB05-F2A82DD8D282}"/>
    <cellStyle name="40% - 강조색6 13 3 2 3 2 2" xfId="41114" xr:uid="{B63C90FB-A19A-479C-8F60-C54E847E112E}"/>
    <cellStyle name="40% - 강조색6 13 3 2 3 3" xfId="30094" xr:uid="{24713B6D-2455-44AF-8130-8C5C8C418EFD}"/>
    <cellStyle name="40% - 강조색6 13 3 2 4" xfId="13555" xr:uid="{209234B0-BCE1-4778-8CC4-725F0EABC680}"/>
    <cellStyle name="40% - 강조색6 13 3 2 4 2" xfId="35604" xr:uid="{76D99EB9-6201-465C-99AA-D35791C08617}"/>
    <cellStyle name="40% - 강조색6 13 3 2 5" xfId="24584" xr:uid="{9C38FB5B-4F65-43C0-936A-1DA847EF2E46}"/>
    <cellStyle name="40% - 강조색6 13 3 2 6" xfId="50742" xr:uid="{F5162387-C21C-4037-BF76-B2626729DE35}"/>
    <cellStyle name="40% - 강조색6 13 3 3" xfId="3889" xr:uid="{16457E01-078D-405C-BA56-1F4AFC302096}"/>
    <cellStyle name="40% - 강조색6 13 3 3 2" xfId="9415" xr:uid="{897F95AC-8E68-4D29-8ED3-58DEA21F55FD}"/>
    <cellStyle name="40% - 강조색6 13 3 3 2 2" xfId="20444" xr:uid="{C548E605-30CC-4329-B894-0CEAE3D4D6A7}"/>
    <cellStyle name="40% - 강조색6 13 3 3 2 2 2" xfId="42493" xr:uid="{5A804E49-7512-4590-A7C6-696129D43A86}"/>
    <cellStyle name="40% - 강조색6 13 3 3 2 3" xfId="31473" xr:uid="{623C7241-CE36-478D-A5B8-1BBAECD34116}"/>
    <cellStyle name="40% - 강조색6 13 3 3 3" xfId="14934" xr:uid="{B239A06D-C909-4B3E-B89C-02B28E6D219A}"/>
    <cellStyle name="40% - 강조색6 13 3 3 3 2" xfId="36983" xr:uid="{0D59943F-44D8-482B-9363-DBBBE4BA1361}"/>
    <cellStyle name="40% - 강조색6 13 3 3 4" xfId="25963" xr:uid="{A94D9F53-4634-4197-A2CE-0DA77A7C017E}"/>
    <cellStyle name="40% - 강조색6 13 3 3 5" xfId="52121" xr:uid="{48B20DAF-649B-4360-AE00-CF0C6AA1F774}"/>
    <cellStyle name="40% - 강조색6 13 3 4" xfId="6660" xr:uid="{EDD604BD-9AF3-4E01-AD6F-B004A954A5FA}"/>
    <cellStyle name="40% - 강조색6 13 3 4 2" xfId="17689" xr:uid="{10745DC6-4482-411A-A70C-7135CD9A4227}"/>
    <cellStyle name="40% - 강조색6 13 3 4 2 2" xfId="39738" xr:uid="{20E79411-CA87-4410-B4C0-7F361A860C9D}"/>
    <cellStyle name="40% - 강조색6 13 3 4 3" xfId="28718" xr:uid="{2BCC1702-569E-4704-A80F-8C4746C8FC38}"/>
    <cellStyle name="40% - 강조색6 13 3 4 4" xfId="54874" xr:uid="{708C8AD3-EDEC-480F-AB02-13C186287EC8}"/>
    <cellStyle name="40% - 강조색6 13 3 5" xfId="12179" xr:uid="{5C74FBAB-4193-4519-92E8-DFB8FC783DCD}"/>
    <cellStyle name="40% - 강조색6 13 3 5 2" xfId="34228" xr:uid="{E60593FE-8A73-4993-803D-E02F94841749}"/>
    <cellStyle name="40% - 강조색6 13 3 6" xfId="23208" xr:uid="{FE442294-8754-4F00-AC9E-5C843D60EE0C}"/>
    <cellStyle name="40% - 강조색6 13 3 7" xfId="49365" xr:uid="{80A78B4D-FCDE-404B-8A7B-9404A7607135}"/>
    <cellStyle name="40% - 강조색6 13 4" xfId="1801" xr:uid="{C8E85A8A-9D6D-4E7C-80C4-F0ED937582ED}"/>
    <cellStyle name="40% - 강조색6 13 4 2" xfId="4577" xr:uid="{8F1FAA27-24DB-47C7-B230-D1B8C2CE2071}"/>
    <cellStyle name="40% - 강조색6 13 4 2 2" xfId="10103" xr:uid="{3216D000-B499-49B0-8266-D533E5E40E5D}"/>
    <cellStyle name="40% - 강조색6 13 4 2 2 2" xfId="21132" xr:uid="{381CE563-A31D-4ACE-879C-B71F2A5FBBA1}"/>
    <cellStyle name="40% - 강조색6 13 4 2 2 2 2" xfId="43181" xr:uid="{B78AFB89-9BD7-4BD6-BF5F-02439417CD80}"/>
    <cellStyle name="40% - 강조색6 13 4 2 2 3" xfId="32161" xr:uid="{414A2DC5-4870-4884-930B-D67F767BCDED}"/>
    <cellStyle name="40% - 강조색6 13 4 2 3" xfId="15622" xr:uid="{78257C96-5539-488B-A39D-783284E29B75}"/>
    <cellStyle name="40% - 강조색6 13 4 2 3 2" xfId="37671" xr:uid="{31CF60C5-EB7D-4F8C-A1DF-F464B829129B}"/>
    <cellStyle name="40% - 강조색6 13 4 2 4" xfId="26651" xr:uid="{0F3A02A1-1F69-4092-A57C-B950B4B8A6A7}"/>
    <cellStyle name="40% - 강조색6 13 4 2 5" xfId="52809" xr:uid="{C0076925-FB05-4A5D-9790-4B7E5FAEF2BF}"/>
    <cellStyle name="40% - 강조색6 13 4 3" xfId="7348" xr:uid="{376357D5-23FB-47A7-A69A-80B87B949B5B}"/>
    <cellStyle name="40% - 강조색6 13 4 3 2" xfId="18377" xr:uid="{F0E1F139-8098-4D05-BF76-B21744C288D5}"/>
    <cellStyle name="40% - 강조색6 13 4 3 2 2" xfId="40426" xr:uid="{A714E9B1-FE6A-4388-9D62-AD176A20BD62}"/>
    <cellStyle name="40% - 강조색6 13 4 3 3" xfId="29406" xr:uid="{97E67A39-4598-497C-BC7F-111C09D3D2CE}"/>
    <cellStyle name="40% - 강조색6 13 4 4" xfId="12867" xr:uid="{5403D5A5-0C83-416A-AFF5-7CCD3EB0CAEE}"/>
    <cellStyle name="40% - 강조색6 13 4 4 2" xfId="34916" xr:uid="{305793F6-F151-41D6-B308-B883E74A019A}"/>
    <cellStyle name="40% - 강조색6 13 4 5" xfId="23896" xr:uid="{E70DB578-B120-4982-AEA5-8A0D7F2242BC}"/>
    <cellStyle name="40% - 강조색6 13 4 6" xfId="50054" xr:uid="{8E1B8E97-7839-4C13-937F-B5DB51D281C5}"/>
    <cellStyle name="40% - 강조색6 13 5" xfId="3201" xr:uid="{83F89C95-8C43-472A-9B5C-801647296058}"/>
    <cellStyle name="40% - 강조색6 13 5 2" xfId="8727" xr:uid="{4B410921-0810-436A-883B-0E8FE68F3232}"/>
    <cellStyle name="40% - 강조색6 13 5 2 2" xfId="19756" xr:uid="{0D484CC4-642A-46AB-A368-E0C54387ABBB}"/>
    <cellStyle name="40% - 강조색6 13 5 2 2 2" xfId="41805" xr:uid="{28FAD253-1152-42D9-88EF-E28BD0DF4A24}"/>
    <cellStyle name="40% - 강조색6 13 5 2 3" xfId="30785" xr:uid="{A34A7AA6-03B0-41FA-BE31-5EAD0933CFDB}"/>
    <cellStyle name="40% - 강조색6 13 5 3" xfId="14246" xr:uid="{3543C4BE-F824-4080-8BCD-47FFFC5D5932}"/>
    <cellStyle name="40% - 강조색6 13 5 3 2" xfId="36295" xr:uid="{0B5AC689-ECAA-41A5-964F-6FC92780D2A3}"/>
    <cellStyle name="40% - 강조색6 13 5 4" xfId="25275" xr:uid="{2D97308A-7680-49DC-8057-97D33312A31A}"/>
    <cellStyle name="40% - 강조색6 13 5 5" xfId="51433" xr:uid="{BC1F7E61-2F50-401D-82F1-F1746BC7ACCB}"/>
    <cellStyle name="40% - 강조색6 13 6" xfId="5972" xr:uid="{1D9EB79D-FF6D-44BE-8455-A749FF5D2B96}"/>
    <cellStyle name="40% - 강조색6 13 6 2" xfId="17001" xr:uid="{D17E3AD7-23C9-4ED1-9D3D-F7573F78A81B}"/>
    <cellStyle name="40% - 강조색6 13 6 2 2" xfId="39050" xr:uid="{7C8DFEA1-DF66-48C9-B5AA-75848C47C474}"/>
    <cellStyle name="40% - 강조색6 13 6 3" xfId="28030" xr:uid="{68EC6583-CDD0-495D-880E-8B9A695DEB3D}"/>
    <cellStyle name="40% - 강조색6 13 6 4" xfId="54187" xr:uid="{6EC3B50F-6D09-410F-83FF-EC9194746ED7}"/>
    <cellStyle name="40% - 강조색6 13 7" xfId="11491" xr:uid="{8AAE0A0B-1BF1-4566-AE95-FE7AC814DEA7}"/>
    <cellStyle name="40% - 강조색6 13 7 2" xfId="33540" xr:uid="{A60D3F92-7D64-4A03-A969-BCF89E3A6C23}"/>
    <cellStyle name="40% - 강조색6 13 8" xfId="22520" xr:uid="{4FE71869-6277-49D0-BB23-FEAE1C757B07}"/>
    <cellStyle name="40% - 강조색6 13 9" xfId="48678" xr:uid="{DA96A185-21AA-47CC-A240-0D98F4A35A6B}"/>
    <cellStyle name="40% - 강조색6 14" xfId="368" xr:uid="{00000000-0005-0000-0000-00000E020000}"/>
    <cellStyle name="40% - 강조색6 14 2" xfId="725" xr:uid="{00000000-0005-0000-0000-00000F020000}"/>
    <cellStyle name="40% - 강조색6 14 2 2" xfId="1461" xr:uid="{39FE0A2F-95D5-4AF6-AEB2-CCBC0AA41146}"/>
    <cellStyle name="40% - 강조색6 14 2 2 2" xfId="2855" xr:uid="{0AE8EAC2-C709-48BD-A349-50C3513CF529}"/>
    <cellStyle name="40% - 강조색6 14 2 2 2 2" xfId="5631" xr:uid="{6D1D1526-C514-4913-8C88-EC6893FCA050}"/>
    <cellStyle name="40% - 강조색6 14 2 2 2 2 2" xfId="11157" xr:uid="{E1188000-96E0-419B-9206-84C490D5084F}"/>
    <cellStyle name="40% - 강조색6 14 2 2 2 2 2 2" xfId="22186" xr:uid="{3DCDBCDC-E3E1-482F-A06A-C73D44995A2A}"/>
    <cellStyle name="40% - 강조색6 14 2 2 2 2 2 2 2" xfId="44235" xr:uid="{098D243C-FFF4-417F-BE61-8BF07CF75B7C}"/>
    <cellStyle name="40% - 강조색6 14 2 2 2 2 2 3" xfId="33215" xr:uid="{C1A4C301-AAED-439A-AB8A-4F70852F8ECE}"/>
    <cellStyle name="40% - 강조색6 14 2 2 2 2 3" xfId="16676" xr:uid="{8704284A-5D8E-4C32-B243-952212FC32AA}"/>
    <cellStyle name="40% - 강조색6 14 2 2 2 2 3 2" xfId="38725" xr:uid="{F38FDC78-B726-4AE3-9A45-46C10E5DC1B3}"/>
    <cellStyle name="40% - 강조색6 14 2 2 2 2 4" xfId="27705" xr:uid="{234B83B8-CF4F-4A5E-AC74-3DEA8785B3F8}"/>
    <cellStyle name="40% - 강조색6 14 2 2 2 2 5" xfId="53863" xr:uid="{82836802-5302-4B62-B254-0AE9B868AC50}"/>
    <cellStyle name="40% - 강조색6 14 2 2 2 3" xfId="8402" xr:uid="{54B696B0-7366-4D3A-BED7-7C0B168A5C7E}"/>
    <cellStyle name="40% - 강조색6 14 2 2 2 3 2" xfId="19431" xr:uid="{F351E7AB-6762-4AA4-B155-7859F4087C71}"/>
    <cellStyle name="40% - 강조색6 14 2 2 2 3 2 2" xfId="41480" xr:uid="{BFD8A426-2DD6-495C-8FF2-0D424A09F202}"/>
    <cellStyle name="40% - 강조색6 14 2 2 2 3 3" xfId="30460" xr:uid="{E8EFF4BA-27CC-4C52-93B5-6E6DD72F9CAF}"/>
    <cellStyle name="40% - 강조색6 14 2 2 2 4" xfId="13921" xr:uid="{4E458D7A-6FAF-4600-8EF3-F48FB83E2176}"/>
    <cellStyle name="40% - 강조색6 14 2 2 2 4 2" xfId="35970" xr:uid="{3D878AC3-4C9C-40A5-8183-CDBB66D5B759}"/>
    <cellStyle name="40% - 강조색6 14 2 2 2 5" xfId="24950" xr:uid="{C4976570-C8A4-4AEF-83EE-E62B15AEF11E}"/>
    <cellStyle name="40% - 강조색6 14 2 2 2 6" xfId="51108" xr:uid="{BA8C89FB-1BCD-4479-8092-FCCBF8032430}"/>
    <cellStyle name="40% - 강조색6 14 2 2 3" xfId="4255" xr:uid="{72496715-02F6-4EAF-BD03-FCC724A457D4}"/>
    <cellStyle name="40% - 강조색6 14 2 2 3 2" xfId="9781" xr:uid="{52B2939E-DC7B-4526-BDDD-07B91156FF05}"/>
    <cellStyle name="40% - 강조색6 14 2 2 3 2 2" xfId="20810" xr:uid="{BB4DA047-80E3-4110-B266-C232592986DD}"/>
    <cellStyle name="40% - 강조색6 14 2 2 3 2 2 2" xfId="42859" xr:uid="{064C0C30-11AA-4C8D-8D8C-B850F69F34F3}"/>
    <cellStyle name="40% - 강조색6 14 2 2 3 2 3" xfId="31839" xr:uid="{39D52AFC-A7B5-4B24-9B4B-A2EF6F352F6F}"/>
    <cellStyle name="40% - 강조색6 14 2 2 3 3" xfId="15300" xr:uid="{DD880BEB-0A9D-4800-A49C-F62F764F5142}"/>
    <cellStyle name="40% - 강조색6 14 2 2 3 3 2" xfId="37349" xr:uid="{854E1D63-4306-43DD-A12F-E4C25521E206}"/>
    <cellStyle name="40% - 강조색6 14 2 2 3 4" xfId="26329" xr:uid="{9D94DA6F-B153-428C-B3C9-DEF6CCA504E7}"/>
    <cellStyle name="40% - 강조색6 14 2 2 3 5" xfId="52487" xr:uid="{77542157-2589-4D3F-B6EB-7094DA45E16D}"/>
    <cellStyle name="40% - 강조색6 14 2 2 4" xfId="7026" xr:uid="{CFF505AC-25AD-43AD-8A70-5AE9B23E5F10}"/>
    <cellStyle name="40% - 강조색6 14 2 2 4 2" xfId="18055" xr:uid="{744FBA7D-2D60-4FB2-BD90-40DD5485F361}"/>
    <cellStyle name="40% - 강조색6 14 2 2 4 2 2" xfId="40104" xr:uid="{EB3C6AD9-57A7-4C39-8FF0-1ABB4795A0F3}"/>
    <cellStyle name="40% - 강조색6 14 2 2 4 3" xfId="29084" xr:uid="{ABDD387F-6F29-4DF5-A05D-7AB09B80C262}"/>
    <cellStyle name="40% - 강조색6 14 2 2 4 4" xfId="55240" xr:uid="{9C321B33-8FE1-4943-8FD4-D0C21C36E702}"/>
    <cellStyle name="40% - 강조색6 14 2 2 5" xfId="12545" xr:uid="{ACBC5512-CE1F-4E82-B045-60CD4FF11C2C}"/>
    <cellStyle name="40% - 강조색6 14 2 2 5 2" xfId="34594" xr:uid="{97C04E02-9EB0-4648-B147-A8F7E27913E2}"/>
    <cellStyle name="40% - 강조색6 14 2 2 6" xfId="23574" xr:uid="{38BB093A-7BB4-4BEE-A858-7F12AC24B957}"/>
    <cellStyle name="40% - 강조색6 14 2 2 7" xfId="49731" xr:uid="{611664BB-F4FC-41FC-9518-F2335358C6EA}"/>
    <cellStyle name="40% - 강조색6 14 2 3" xfId="2167" xr:uid="{6B801734-00BD-4805-97BA-2EDE86812AA1}"/>
    <cellStyle name="40% - 강조색6 14 2 3 2" xfId="4943" xr:uid="{D6BCC242-A80C-4894-986D-541BBA26DCAB}"/>
    <cellStyle name="40% - 강조색6 14 2 3 2 2" xfId="10469" xr:uid="{BF23D560-64AE-4C98-A8B0-FF14237C6413}"/>
    <cellStyle name="40% - 강조색6 14 2 3 2 2 2" xfId="21498" xr:uid="{267FDF5E-88C1-4B20-8E7C-449EE4FAE9E9}"/>
    <cellStyle name="40% - 강조색6 14 2 3 2 2 2 2" xfId="43547" xr:uid="{5F409A34-5B24-4F4C-8D32-0797285D59C5}"/>
    <cellStyle name="40% - 강조색6 14 2 3 2 2 3" xfId="32527" xr:uid="{E985692A-65A9-4053-B52D-82B9F8936B81}"/>
    <cellStyle name="40% - 강조색6 14 2 3 2 3" xfId="15988" xr:uid="{9A131F12-FA41-44A4-B9D3-9A06B9F90460}"/>
    <cellStyle name="40% - 강조색6 14 2 3 2 3 2" xfId="38037" xr:uid="{3EA8692E-A9EE-45C8-A506-1F5302748A4A}"/>
    <cellStyle name="40% - 강조색6 14 2 3 2 4" xfId="27017" xr:uid="{E722599E-A06A-485A-A99B-87E715D19FB2}"/>
    <cellStyle name="40% - 강조색6 14 2 3 2 5" xfId="53175" xr:uid="{0EDE7819-3329-497A-84F2-793EFADE8487}"/>
    <cellStyle name="40% - 강조색6 14 2 3 3" xfId="7714" xr:uid="{A48F9DF6-6111-43A9-9A1D-DE57AE30AC97}"/>
    <cellStyle name="40% - 강조색6 14 2 3 3 2" xfId="18743" xr:uid="{E0088988-F4D9-4510-8153-D1D432A31B14}"/>
    <cellStyle name="40% - 강조색6 14 2 3 3 2 2" xfId="40792" xr:uid="{1136BCCC-93FE-48B9-984D-F494788450A6}"/>
    <cellStyle name="40% - 강조색6 14 2 3 3 3" xfId="29772" xr:uid="{74E0A8FD-E546-4242-B4BD-31C71C38007F}"/>
    <cellStyle name="40% - 강조색6 14 2 3 4" xfId="13233" xr:uid="{A5429FD5-6382-4779-B41C-9EE205FA4CCA}"/>
    <cellStyle name="40% - 강조색6 14 2 3 4 2" xfId="35282" xr:uid="{D0C05A6C-D3AE-45AC-8E8C-FAC8FA851030}"/>
    <cellStyle name="40% - 강조색6 14 2 3 5" xfId="24262" xr:uid="{61139F96-BAE2-46BF-AC28-67F545BAA4AD}"/>
    <cellStyle name="40% - 강조색6 14 2 3 6" xfId="50420" xr:uid="{7063C692-B2AC-423A-92A4-EE713765A839}"/>
    <cellStyle name="40% - 강조색6 14 2 4" xfId="3567" xr:uid="{ECEFA9F5-DA1A-48B8-B889-060684416535}"/>
    <cellStyle name="40% - 강조색6 14 2 4 2" xfId="9093" xr:uid="{4B2187FC-8525-4169-8D2B-844C873F6350}"/>
    <cellStyle name="40% - 강조색6 14 2 4 2 2" xfId="20122" xr:uid="{701711EC-5F34-4027-876E-295B2168B29C}"/>
    <cellStyle name="40% - 강조색6 14 2 4 2 2 2" xfId="42171" xr:uid="{33EFB1F7-20E7-41D6-AE9E-8B0F4EC60B01}"/>
    <cellStyle name="40% - 강조색6 14 2 4 2 3" xfId="31151" xr:uid="{BAD5A7FF-92B5-43FA-B0CD-AEDE772E77AB}"/>
    <cellStyle name="40% - 강조색6 14 2 4 3" xfId="14612" xr:uid="{024C216D-4CFC-4A25-9C50-B6FB37FA8BB3}"/>
    <cellStyle name="40% - 강조색6 14 2 4 3 2" xfId="36661" xr:uid="{9F9840AC-B002-4795-994F-BADFC5A11AE4}"/>
    <cellStyle name="40% - 강조색6 14 2 4 4" xfId="25641" xr:uid="{6BCAFDDA-F9B4-4D7C-96D4-9D873FF9C1E9}"/>
    <cellStyle name="40% - 강조색6 14 2 4 5" xfId="51799" xr:uid="{46CA327B-5DE9-4FDE-8CBF-BB7A491EB56F}"/>
    <cellStyle name="40% - 강조색6 14 2 5" xfId="6338" xr:uid="{5E835074-8737-476A-AF08-BD76A2304CCE}"/>
    <cellStyle name="40% - 강조색6 14 2 5 2" xfId="17367" xr:uid="{9951AD0B-91E3-4090-BF5E-1E59BF3FF178}"/>
    <cellStyle name="40% - 강조색6 14 2 5 2 2" xfId="39416" xr:uid="{3E28175C-E513-4EEE-B59A-1865B903F04E}"/>
    <cellStyle name="40% - 강조색6 14 2 5 3" xfId="28396" xr:uid="{37529766-B562-45EE-A4DB-F7229759D7B1}"/>
    <cellStyle name="40% - 강조색6 14 2 5 4" xfId="54552" xr:uid="{9CC5FA83-4D85-44FA-88C5-DF80F5BE626A}"/>
    <cellStyle name="40% - 강조색6 14 2 6" xfId="11857" xr:uid="{87E3440A-CA1C-403B-8DF3-33F90F616245}"/>
    <cellStyle name="40% - 강조색6 14 2 6 2" xfId="33906" xr:uid="{C61333B6-8481-4521-87C6-4DC5391FB9E7}"/>
    <cellStyle name="40% - 강조색6 14 2 7" xfId="22886" xr:uid="{2A50E78B-577B-4272-A9CE-75119B7D1CE6}"/>
    <cellStyle name="40% - 강조색6 14 2 8" xfId="49043" xr:uid="{3D0BDE7C-3EF9-4298-A33A-1C1BA520F2BB}"/>
    <cellStyle name="40% - 강조색6 14 3" xfId="1119" xr:uid="{3B6ED1A4-281D-48FA-BEEC-35975CC5FB44}"/>
    <cellStyle name="40% - 강조색6 14 3 2" xfId="2513" xr:uid="{7EF2B082-BBA1-4057-8607-458FC30B0DEB}"/>
    <cellStyle name="40% - 강조색6 14 3 2 2" xfId="5289" xr:uid="{7422B4FF-16AA-4881-816A-F576C646B7C0}"/>
    <cellStyle name="40% - 강조색6 14 3 2 2 2" xfId="10815" xr:uid="{09505FCC-85E1-45FB-A0B9-F6328ED3461B}"/>
    <cellStyle name="40% - 강조색6 14 3 2 2 2 2" xfId="21844" xr:uid="{23086AD1-33EE-4820-915D-039857EF5151}"/>
    <cellStyle name="40% - 강조색6 14 3 2 2 2 2 2" xfId="43893" xr:uid="{83535C7F-4290-46A0-8233-C3A4610C7BDD}"/>
    <cellStyle name="40% - 강조색6 14 3 2 2 2 3" xfId="32873" xr:uid="{E588B26E-9114-49A0-B1E4-57C2AC298C1D}"/>
    <cellStyle name="40% - 강조색6 14 3 2 2 3" xfId="16334" xr:uid="{66C20DEA-C6F1-4FB4-B531-4CC648853F8E}"/>
    <cellStyle name="40% - 강조색6 14 3 2 2 3 2" xfId="38383" xr:uid="{ACA37A04-D235-4F13-A2F7-C67BC01C5A49}"/>
    <cellStyle name="40% - 강조색6 14 3 2 2 4" xfId="27363" xr:uid="{1649348F-C769-4031-BA62-A8832C231010}"/>
    <cellStyle name="40% - 강조색6 14 3 2 2 5" xfId="53521" xr:uid="{3ACA3A34-6107-442B-9F78-3FE465B8502C}"/>
    <cellStyle name="40% - 강조색6 14 3 2 3" xfId="8060" xr:uid="{ACEF96CB-0B78-4689-BECA-3FD59C2E94D3}"/>
    <cellStyle name="40% - 강조색6 14 3 2 3 2" xfId="19089" xr:uid="{DB2BDBDD-465C-4FB5-BC6B-AE2997E88AF3}"/>
    <cellStyle name="40% - 강조색6 14 3 2 3 2 2" xfId="41138" xr:uid="{4DCAC81A-DBB7-4FA6-8E20-509B80BE447C}"/>
    <cellStyle name="40% - 강조색6 14 3 2 3 3" xfId="30118" xr:uid="{4D449A8E-0D1E-49B0-89F5-7B8EE6A4E669}"/>
    <cellStyle name="40% - 강조색6 14 3 2 4" xfId="13579" xr:uid="{5EED184F-305D-493B-94D8-F3D68904117F}"/>
    <cellStyle name="40% - 강조색6 14 3 2 4 2" xfId="35628" xr:uid="{A6035C8D-1CF2-44DF-B0BF-381878A7932B}"/>
    <cellStyle name="40% - 강조색6 14 3 2 5" xfId="24608" xr:uid="{D3E8D410-4747-4735-A7F7-E42FC1E7053B}"/>
    <cellStyle name="40% - 강조색6 14 3 2 6" xfId="50766" xr:uid="{9D77958B-2F89-460F-AA03-CD6B6A3C674C}"/>
    <cellStyle name="40% - 강조색6 14 3 3" xfId="3913" xr:uid="{6C2E0D2C-D86B-4E02-A484-F3644F59A8D2}"/>
    <cellStyle name="40% - 강조색6 14 3 3 2" xfId="9439" xr:uid="{BC7931F0-F9F4-474D-840A-C0CB73A6512B}"/>
    <cellStyle name="40% - 강조색6 14 3 3 2 2" xfId="20468" xr:uid="{7459464A-8941-42BF-AEB6-7AE14BAC29A2}"/>
    <cellStyle name="40% - 강조색6 14 3 3 2 2 2" xfId="42517" xr:uid="{B21B63BB-5D03-490D-9384-AFA5D82576E1}"/>
    <cellStyle name="40% - 강조색6 14 3 3 2 3" xfId="31497" xr:uid="{DE76F307-6C9A-4477-AE9E-04CB16B15555}"/>
    <cellStyle name="40% - 강조색6 14 3 3 3" xfId="14958" xr:uid="{FAE82A44-2DA1-416E-8C23-A51D9C27353D}"/>
    <cellStyle name="40% - 강조색6 14 3 3 3 2" xfId="37007" xr:uid="{C74C7E34-B9DE-4A1C-ACDD-328A52010C27}"/>
    <cellStyle name="40% - 강조색6 14 3 3 4" xfId="25987" xr:uid="{8617FF61-33ED-4956-B27B-1BE9E6874905}"/>
    <cellStyle name="40% - 강조색6 14 3 3 5" xfId="52145" xr:uid="{40C4658A-D45B-43D7-B3B3-EC5BB955B8BB}"/>
    <cellStyle name="40% - 강조색6 14 3 4" xfId="6684" xr:uid="{E37A0F86-3C86-46BC-BCE5-00F5B2EA4368}"/>
    <cellStyle name="40% - 강조색6 14 3 4 2" xfId="17713" xr:uid="{6CDCEE0A-5239-4C7C-B777-8E55C3F646E9}"/>
    <cellStyle name="40% - 강조색6 14 3 4 2 2" xfId="39762" xr:uid="{9BA0D9D2-7D72-49D3-A43B-5BB5F8AB7E9C}"/>
    <cellStyle name="40% - 강조색6 14 3 4 3" xfId="28742" xr:uid="{881BCA3D-54AD-4371-AEDB-FEA9D4EBA840}"/>
    <cellStyle name="40% - 강조색6 14 3 4 4" xfId="54898" xr:uid="{6A561DD5-CCB6-40F5-BEE4-B270D9EEA104}"/>
    <cellStyle name="40% - 강조색6 14 3 5" xfId="12203" xr:uid="{EB86CF27-E3D0-4322-A4E7-E6EF1863183F}"/>
    <cellStyle name="40% - 강조색6 14 3 5 2" xfId="34252" xr:uid="{9E9AC581-2522-46DE-9FCC-A226A41BC8EE}"/>
    <cellStyle name="40% - 강조색6 14 3 6" xfId="23232" xr:uid="{2A4372C9-3356-430E-AA0B-09917A8FFA1A}"/>
    <cellStyle name="40% - 강조색6 14 3 7" xfId="49389" xr:uid="{6B4E15B5-EC9F-4E98-8BDB-CBC037A77E05}"/>
    <cellStyle name="40% - 강조색6 14 4" xfId="1825" xr:uid="{770EBF7A-8A36-4A4E-80C8-94E1676DDD9B}"/>
    <cellStyle name="40% - 강조색6 14 4 2" xfId="4601" xr:uid="{94D5B5EE-E5CC-419D-9854-37A0FA5918ED}"/>
    <cellStyle name="40% - 강조색6 14 4 2 2" xfId="10127" xr:uid="{0B16FC6E-C98A-4DD3-B958-AD2FD7BC6560}"/>
    <cellStyle name="40% - 강조색6 14 4 2 2 2" xfId="21156" xr:uid="{382F3882-5882-44FE-A072-3BD4FB9E84E0}"/>
    <cellStyle name="40% - 강조색6 14 4 2 2 2 2" xfId="43205" xr:uid="{5528ABA6-5F36-4714-9F71-BDBCD0E45E77}"/>
    <cellStyle name="40% - 강조색6 14 4 2 2 3" xfId="32185" xr:uid="{2DE80A07-8172-4E47-BB2F-29EF31D625AF}"/>
    <cellStyle name="40% - 강조색6 14 4 2 3" xfId="15646" xr:uid="{D296B67D-4630-4395-A086-698B3F731C26}"/>
    <cellStyle name="40% - 강조색6 14 4 2 3 2" xfId="37695" xr:uid="{3196236C-2525-4F1C-85A3-1CB1BB8CAD2B}"/>
    <cellStyle name="40% - 강조색6 14 4 2 4" xfId="26675" xr:uid="{050EF722-A8DC-4102-BB84-4A5D4C7D179C}"/>
    <cellStyle name="40% - 강조색6 14 4 2 5" xfId="52833" xr:uid="{3B652C1A-13B8-4A68-952E-446543AF414A}"/>
    <cellStyle name="40% - 강조색6 14 4 3" xfId="7372" xr:uid="{D2B3726C-2482-476C-865E-4FB08FB098D0}"/>
    <cellStyle name="40% - 강조색6 14 4 3 2" xfId="18401" xr:uid="{9064359A-19B7-4D08-A867-B4269F0F5106}"/>
    <cellStyle name="40% - 강조색6 14 4 3 2 2" xfId="40450" xr:uid="{2C0E1B12-32B9-4B6F-9488-E1378C7749FA}"/>
    <cellStyle name="40% - 강조색6 14 4 3 3" xfId="29430" xr:uid="{4E01492F-1E18-47A1-AE5A-7C3A1362D8E3}"/>
    <cellStyle name="40% - 강조색6 14 4 4" xfId="12891" xr:uid="{AA55EC04-5F3F-476F-8B5C-EDFE2C024303}"/>
    <cellStyle name="40% - 강조색6 14 4 4 2" xfId="34940" xr:uid="{2A38FE8E-E64E-4D3E-AEFA-C700ABC1BC60}"/>
    <cellStyle name="40% - 강조색6 14 4 5" xfId="23920" xr:uid="{4D364211-DF91-4425-ACDE-F0C96A516964}"/>
    <cellStyle name="40% - 강조색6 14 4 6" xfId="50078" xr:uid="{C58E4F9D-F383-4320-A3FA-BB303ED2B102}"/>
    <cellStyle name="40% - 강조색6 14 5" xfId="3225" xr:uid="{137EFEBF-A881-4619-A3C3-72FAC1D8A9BC}"/>
    <cellStyle name="40% - 강조색6 14 5 2" xfId="8751" xr:uid="{0A03BA51-C325-4BF6-AF3B-2DC05C18CB6D}"/>
    <cellStyle name="40% - 강조색6 14 5 2 2" xfId="19780" xr:uid="{8943646D-7CF3-43F3-BC8E-3CE6C98888F9}"/>
    <cellStyle name="40% - 강조색6 14 5 2 2 2" xfId="41829" xr:uid="{46D2D12E-1BC2-4234-8C6F-0F36AD2B300E}"/>
    <cellStyle name="40% - 강조색6 14 5 2 3" xfId="30809" xr:uid="{0527775A-DFD0-4ADE-8F5F-D84D0DBD196A}"/>
    <cellStyle name="40% - 강조색6 14 5 3" xfId="14270" xr:uid="{D3976BAC-B0F2-4ED8-BB07-41B7A0CC5DBD}"/>
    <cellStyle name="40% - 강조색6 14 5 3 2" xfId="36319" xr:uid="{9093A555-9166-4242-AA7B-21B6E6416397}"/>
    <cellStyle name="40% - 강조색6 14 5 4" xfId="25299" xr:uid="{3C490D4D-8436-44D1-B8C3-03B0ECBD6F31}"/>
    <cellStyle name="40% - 강조색6 14 5 5" xfId="51457" xr:uid="{1EA3F87F-A1C7-4A95-93C8-F04A1AE9DDC8}"/>
    <cellStyle name="40% - 강조색6 14 6" xfId="5996" xr:uid="{5EE01AC0-3279-469A-9672-58FDBF7AC902}"/>
    <cellStyle name="40% - 강조색6 14 6 2" xfId="17025" xr:uid="{2D48CC8A-7805-47E5-B403-4B7713EC6B70}"/>
    <cellStyle name="40% - 강조색6 14 6 2 2" xfId="39074" xr:uid="{AB31A14B-ECA1-4513-BA75-3B291DB5B76E}"/>
    <cellStyle name="40% - 강조색6 14 6 3" xfId="28054" xr:uid="{711ADC6B-7B84-40BF-9496-E8FE2323C821}"/>
    <cellStyle name="40% - 강조색6 14 6 4" xfId="54210" xr:uid="{621DE8DF-5F5D-4FE0-BF7E-5C690EFFDDB2}"/>
    <cellStyle name="40% - 강조색6 14 7" xfId="11515" xr:uid="{DC0D0160-67C2-4ADB-93D9-A11D22CCD367}"/>
    <cellStyle name="40% - 강조색6 14 7 2" xfId="33564" xr:uid="{D06BD846-E5D9-4185-BDF3-2C8C420C1E04}"/>
    <cellStyle name="40% - 강조색6 14 8" xfId="22544" xr:uid="{290BBFD0-D7E2-40ED-B0AC-B2421E666946}"/>
    <cellStyle name="40% - 강조색6 14 9" xfId="48701" xr:uid="{780ADE1D-56E5-4CD2-815D-812079DE70EF}"/>
    <cellStyle name="40% - 강조색6 15" xfId="382" xr:uid="{00000000-0005-0000-0000-000010020000}"/>
    <cellStyle name="40% - 강조색6 15 2" xfId="739" xr:uid="{00000000-0005-0000-0000-000011020000}"/>
    <cellStyle name="40% - 강조색6 15 2 2" xfId="1475" xr:uid="{44F9B282-F12E-42E3-A473-A73360E85E41}"/>
    <cellStyle name="40% - 강조색6 15 2 2 2" xfId="2869" xr:uid="{CA39BE22-CC6F-4DF4-882D-95AD1340C9FE}"/>
    <cellStyle name="40% - 강조색6 15 2 2 2 2" xfId="5645" xr:uid="{59ADDB61-8A5D-4751-A012-046A4F2F3AF9}"/>
    <cellStyle name="40% - 강조색6 15 2 2 2 2 2" xfId="11171" xr:uid="{F5B30B25-8411-40CF-91FB-A9C116449311}"/>
    <cellStyle name="40% - 강조색6 15 2 2 2 2 2 2" xfId="22200" xr:uid="{581D3BF8-768E-478E-94B0-D94B2C4403A4}"/>
    <cellStyle name="40% - 강조색6 15 2 2 2 2 2 2 2" xfId="44249" xr:uid="{1F12D0D7-DFC7-4F2D-AFB1-79CC358AF23F}"/>
    <cellStyle name="40% - 강조색6 15 2 2 2 2 2 3" xfId="33229" xr:uid="{770741A1-5F54-4703-AED1-219C144A66BA}"/>
    <cellStyle name="40% - 강조색6 15 2 2 2 2 3" xfId="16690" xr:uid="{77C01B99-1036-4EA4-BC10-168FD2B45F66}"/>
    <cellStyle name="40% - 강조색6 15 2 2 2 2 3 2" xfId="38739" xr:uid="{449EFF0F-61F8-4EC0-92A5-F89699349EF3}"/>
    <cellStyle name="40% - 강조색6 15 2 2 2 2 4" xfId="27719" xr:uid="{0229D501-AC1A-4B06-8EC8-BFA1177BB48B}"/>
    <cellStyle name="40% - 강조색6 15 2 2 2 2 5" xfId="53877" xr:uid="{7603E169-3900-4EDC-8E4E-729D90F69CD5}"/>
    <cellStyle name="40% - 강조색6 15 2 2 2 3" xfId="8416" xr:uid="{9EFC69F5-8DED-42DA-81CB-A291C433DD7C}"/>
    <cellStyle name="40% - 강조색6 15 2 2 2 3 2" xfId="19445" xr:uid="{E22B8937-5E6D-45F9-A084-F951C374660C}"/>
    <cellStyle name="40% - 강조색6 15 2 2 2 3 2 2" xfId="41494" xr:uid="{BF351809-C55C-4825-B795-B5AC745ACFC0}"/>
    <cellStyle name="40% - 강조색6 15 2 2 2 3 3" xfId="30474" xr:uid="{36BCF516-B52C-4A0E-A078-E10AC7005406}"/>
    <cellStyle name="40% - 강조색6 15 2 2 2 4" xfId="13935" xr:uid="{42FB7662-DAFA-4A57-BB29-EA4A6F536D7B}"/>
    <cellStyle name="40% - 강조색6 15 2 2 2 4 2" xfId="35984" xr:uid="{F440F729-DB43-48C6-B015-5CA07ED07017}"/>
    <cellStyle name="40% - 강조색6 15 2 2 2 5" xfId="24964" xr:uid="{9ED83334-7C10-4ABC-BE64-4FC09CABF86C}"/>
    <cellStyle name="40% - 강조색6 15 2 2 2 6" xfId="51122" xr:uid="{FFF14791-F599-4BA2-83FD-2A08B3E4D7A8}"/>
    <cellStyle name="40% - 강조색6 15 2 2 3" xfId="4269" xr:uid="{C9C12A89-66A7-45AA-A077-CEC3B6A1BAFD}"/>
    <cellStyle name="40% - 강조색6 15 2 2 3 2" xfId="9795" xr:uid="{56A17F85-1EF9-46DB-96F4-407C65E52A40}"/>
    <cellStyle name="40% - 강조색6 15 2 2 3 2 2" xfId="20824" xr:uid="{E62978C6-CC13-45BC-8B5C-7BA61AAFF828}"/>
    <cellStyle name="40% - 강조색6 15 2 2 3 2 2 2" xfId="42873" xr:uid="{4C2A1DF2-0CF3-4141-A032-957D7667D420}"/>
    <cellStyle name="40% - 강조색6 15 2 2 3 2 3" xfId="31853" xr:uid="{86028417-84D7-4DE4-B66C-CF67408A5642}"/>
    <cellStyle name="40% - 강조색6 15 2 2 3 3" xfId="15314" xr:uid="{62E158DB-67C0-4ADB-A5C3-B0767130BB47}"/>
    <cellStyle name="40% - 강조색6 15 2 2 3 3 2" xfId="37363" xr:uid="{1B861329-928C-4496-A7EE-3A17EAC31F10}"/>
    <cellStyle name="40% - 강조색6 15 2 2 3 4" xfId="26343" xr:uid="{B72C88C9-C749-4012-9CA8-390A8B7F7982}"/>
    <cellStyle name="40% - 강조색6 15 2 2 3 5" xfId="52501" xr:uid="{47EB642E-0720-4387-8CB2-DEC96E9302BE}"/>
    <cellStyle name="40% - 강조색6 15 2 2 4" xfId="7040" xr:uid="{D31D5DA9-A872-4B84-B7AA-0C197C32063B}"/>
    <cellStyle name="40% - 강조색6 15 2 2 4 2" xfId="18069" xr:uid="{92962083-A437-4AB3-8FEE-9CEDCDFF8DB8}"/>
    <cellStyle name="40% - 강조색6 15 2 2 4 2 2" xfId="40118" xr:uid="{C727247C-6CA6-4EFE-A404-65A5967EBD39}"/>
    <cellStyle name="40% - 강조색6 15 2 2 4 3" xfId="29098" xr:uid="{1C94251A-145D-4FC6-8E66-830ADBA4462E}"/>
    <cellStyle name="40% - 강조색6 15 2 2 4 4" xfId="55254" xr:uid="{314F5773-13C4-4F7B-A2C1-D63082B5553D}"/>
    <cellStyle name="40% - 강조색6 15 2 2 5" xfId="12559" xr:uid="{DE35B672-E321-49E9-88B2-E90BF122795C}"/>
    <cellStyle name="40% - 강조색6 15 2 2 5 2" xfId="34608" xr:uid="{98ABBADA-8BF2-4EE4-9F48-300250C09B1B}"/>
    <cellStyle name="40% - 강조색6 15 2 2 6" xfId="23588" xr:uid="{CEB40D62-EBC3-43CF-AEE5-54E4D8A9340E}"/>
    <cellStyle name="40% - 강조색6 15 2 2 7" xfId="49745" xr:uid="{3A560558-1A7B-4095-B659-6C345C3B7A63}"/>
    <cellStyle name="40% - 강조색6 15 2 3" xfId="2181" xr:uid="{B38815FE-FCC8-4C9A-A8D8-150AD0B79873}"/>
    <cellStyle name="40% - 강조색6 15 2 3 2" xfId="4957" xr:uid="{896BEB2A-1310-4548-926C-E89C13117254}"/>
    <cellStyle name="40% - 강조색6 15 2 3 2 2" xfId="10483" xr:uid="{72E9A88D-7F03-415F-9CCF-BBBC860588D1}"/>
    <cellStyle name="40% - 강조색6 15 2 3 2 2 2" xfId="21512" xr:uid="{6ADE8AEB-FB64-41E6-B87B-CA8454AEEA69}"/>
    <cellStyle name="40% - 강조색6 15 2 3 2 2 2 2" xfId="43561" xr:uid="{0105F672-0669-4F53-8449-E50255D36B2D}"/>
    <cellStyle name="40% - 강조색6 15 2 3 2 2 3" xfId="32541" xr:uid="{2D44E4E4-1EB0-4918-916A-1BB95D1E2A21}"/>
    <cellStyle name="40% - 강조색6 15 2 3 2 3" xfId="16002" xr:uid="{61B135FF-3AE2-40EE-A6F6-578B97A99452}"/>
    <cellStyle name="40% - 강조색6 15 2 3 2 3 2" xfId="38051" xr:uid="{796EDB6F-1557-4810-87A3-EB1F110E4FDB}"/>
    <cellStyle name="40% - 강조색6 15 2 3 2 4" xfId="27031" xr:uid="{992840CA-0898-4CCF-9FD7-E23B3BF896CF}"/>
    <cellStyle name="40% - 강조색6 15 2 3 2 5" xfId="53189" xr:uid="{B37EDE4D-77D6-42A7-A0ED-DECB575685D9}"/>
    <cellStyle name="40% - 강조색6 15 2 3 3" xfId="7728" xr:uid="{1CB4700B-1DAE-4C48-8C4A-EE023A58C44B}"/>
    <cellStyle name="40% - 강조색6 15 2 3 3 2" xfId="18757" xr:uid="{ED9E0043-C61F-4D8B-9306-10C73CD260B5}"/>
    <cellStyle name="40% - 강조색6 15 2 3 3 2 2" xfId="40806" xr:uid="{4018DB8C-447D-46CD-9F1D-13CB0A5075B9}"/>
    <cellStyle name="40% - 강조색6 15 2 3 3 3" xfId="29786" xr:uid="{C42D54D0-062E-4812-AEA5-774581BA8950}"/>
    <cellStyle name="40% - 강조색6 15 2 3 4" xfId="13247" xr:uid="{053ED1E7-7BF6-4897-BA1B-CE43A23E96D4}"/>
    <cellStyle name="40% - 강조색6 15 2 3 4 2" xfId="35296" xr:uid="{D1481882-05F4-482C-B1D6-AD2B0A51EC4A}"/>
    <cellStyle name="40% - 강조색6 15 2 3 5" xfId="24276" xr:uid="{50B5C90A-BB5B-48CF-958C-E31C6A859DFA}"/>
    <cellStyle name="40% - 강조색6 15 2 3 6" xfId="50434" xr:uid="{555589FA-CDFF-43CB-B155-B393C3A894DC}"/>
    <cellStyle name="40% - 강조색6 15 2 4" xfId="3581" xr:uid="{A7D66DBD-7C5F-48D4-B73B-1127D4EA18C9}"/>
    <cellStyle name="40% - 강조색6 15 2 4 2" xfId="9107" xr:uid="{297AF2D5-1832-45E9-A19C-35C438573F0F}"/>
    <cellStyle name="40% - 강조색6 15 2 4 2 2" xfId="20136" xr:uid="{EC212358-ABB3-4485-81B5-BE9097769152}"/>
    <cellStyle name="40% - 강조색6 15 2 4 2 2 2" xfId="42185" xr:uid="{330B6B7B-EDF0-429A-B75E-7DE166374BEA}"/>
    <cellStyle name="40% - 강조색6 15 2 4 2 3" xfId="31165" xr:uid="{8154D6E9-9D15-430D-8F9A-9C8BE9D7BCC5}"/>
    <cellStyle name="40% - 강조색6 15 2 4 3" xfId="14626" xr:uid="{57ECA8C3-9171-41F8-9883-5BAEC56E076D}"/>
    <cellStyle name="40% - 강조색6 15 2 4 3 2" xfId="36675" xr:uid="{45ACEB3F-AC60-4455-8F50-34D46F62CA8B}"/>
    <cellStyle name="40% - 강조색6 15 2 4 4" xfId="25655" xr:uid="{672D8B8B-F74B-4CD0-81B3-0E0EE027F67B}"/>
    <cellStyle name="40% - 강조색6 15 2 4 5" xfId="51813" xr:uid="{D3980A48-2AF5-4819-A2F2-FE326872B132}"/>
    <cellStyle name="40% - 강조색6 15 2 5" xfId="6352" xr:uid="{E0BCD0BC-DD45-4BD0-9C59-48A763E6BA5A}"/>
    <cellStyle name="40% - 강조색6 15 2 5 2" xfId="17381" xr:uid="{FBC35CAF-F3BD-4179-8D23-7334C757DB33}"/>
    <cellStyle name="40% - 강조색6 15 2 5 2 2" xfId="39430" xr:uid="{C0AB2E0F-84BC-4F6B-88BE-5817CC26A2FD}"/>
    <cellStyle name="40% - 강조색6 15 2 5 3" xfId="28410" xr:uid="{34FE653E-2230-4EC3-94AC-6FB59F23223F}"/>
    <cellStyle name="40% - 강조색6 15 2 5 4" xfId="54566" xr:uid="{E0CF2B63-ADCE-4B39-895A-97E695847F2B}"/>
    <cellStyle name="40% - 강조색6 15 2 6" xfId="11871" xr:uid="{B56F7A31-64A4-4DA5-BA9B-9A4D96AEAEDA}"/>
    <cellStyle name="40% - 강조색6 15 2 6 2" xfId="33920" xr:uid="{E1880B7F-7E95-439F-8554-44484B13BA66}"/>
    <cellStyle name="40% - 강조색6 15 2 7" xfId="22900" xr:uid="{AA6F32B4-07A2-4270-904F-FE371D861B2F}"/>
    <cellStyle name="40% - 강조색6 15 2 8" xfId="49057" xr:uid="{8B7BD746-3E79-47AE-B7BC-E16941E4E7F5}"/>
    <cellStyle name="40% - 강조색6 15 3" xfId="1133" xr:uid="{8A084275-B3AE-4282-866B-87AC5546609B}"/>
    <cellStyle name="40% - 강조색6 15 3 2" xfId="2527" xr:uid="{9AB0E533-2C6C-4D9D-8C94-5B580C3F13C6}"/>
    <cellStyle name="40% - 강조색6 15 3 2 2" xfId="5303" xr:uid="{F659E63C-585A-46AA-B2C6-8546B6ACAE91}"/>
    <cellStyle name="40% - 강조색6 15 3 2 2 2" xfId="10829" xr:uid="{08A0287E-C247-4262-9FFE-06C2C742A231}"/>
    <cellStyle name="40% - 강조색6 15 3 2 2 2 2" xfId="21858" xr:uid="{7FA7004E-7A31-4769-8106-63986961EEE6}"/>
    <cellStyle name="40% - 강조색6 15 3 2 2 2 2 2" xfId="43907" xr:uid="{30784B92-A383-43A1-A98F-E7515236550E}"/>
    <cellStyle name="40% - 강조색6 15 3 2 2 2 3" xfId="32887" xr:uid="{67AEE1A9-9330-4C81-A413-594574A655B7}"/>
    <cellStyle name="40% - 강조색6 15 3 2 2 3" xfId="16348" xr:uid="{11A45A45-DEDE-431A-A70F-525BEC1D5FC4}"/>
    <cellStyle name="40% - 강조색6 15 3 2 2 3 2" xfId="38397" xr:uid="{AA43FEA2-5024-44F0-8ED5-1027F993E9BB}"/>
    <cellStyle name="40% - 강조색6 15 3 2 2 4" xfId="27377" xr:uid="{BEADD126-AE1E-4249-8A84-B672670CCE45}"/>
    <cellStyle name="40% - 강조색6 15 3 2 2 5" xfId="53535" xr:uid="{14F023B4-C54B-46A0-B5B5-A48300E5F01A}"/>
    <cellStyle name="40% - 강조색6 15 3 2 3" xfId="8074" xr:uid="{986F9BFD-E1B8-4E09-A4B8-8610C63098CF}"/>
    <cellStyle name="40% - 강조색6 15 3 2 3 2" xfId="19103" xr:uid="{8463A93D-0C18-4E86-800D-E8E97FC2CFB9}"/>
    <cellStyle name="40% - 강조색6 15 3 2 3 2 2" xfId="41152" xr:uid="{DB3B1842-309A-4ECA-9835-B562D2D0D9D0}"/>
    <cellStyle name="40% - 강조색6 15 3 2 3 3" xfId="30132" xr:uid="{95E66F81-A2E8-4D5F-BBD9-81EF1DDCFB99}"/>
    <cellStyle name="40% - 강조색6 15 3 2 4" xfId="13593" xr:uid="{580896E6-8F8C-4595-BEB6-80B212C6504E}"/>
    <cellStyle name="40% - 강조색6 15 3 2 4 2" xfId="35642" xr:uid="{CD570F83-362A-46BE-B2A6-673815FD4CCF}"/>
    <cellStyle name="40% - 강조색6 15 3 2 5" xfId="24622" xr:uid="{8BA09662-DCE0-4A53-AE4F-96A9CDEE1D79}"/>
    <cellStyle name="40% - 강조색6 15 3 2 6" xfId="50780" xr:uid="{22F12B11-32D1-4FB2-960A-DBDFB72B713B}"/>
    <cellStyle name="40% - 강조색6 15 3 3" xfId="3927" xr:uid="{1DC8D43E-B101-452B-B20B-1346EDA8AAA1}"/>
    <cellStyle name="40% - 강조색6 15 3 3 2" xfId="9453" xr:uid="{313DB203-1E8F-415A-B59F-11EDE1F1EBA5}"/>
    <cellStyle name="40% - 강조색6 15 3 3 2 2" xfId="20482" xr:uid="{CED38385-D579-42F9-BD57-44E96B7D2AA1}"/>
    <cellStyle name="40% - 강조색6 15 3 3 2 2 2" xfId="42531" xr:uid="{5D33F8C8-F7D9-425A-B6E5-A0B7AF1E6B4D}"/>
    <cellStyle name="40% - 강조색6 15 3 3 2 3" xfId="31511" xr:uid="{4E038BC4-869F-4C83-A97D-8C267B21F68F}"/>
    <cellStyle name="40% - 강조색6 15 3 3 3" xfId="14972" xr:uid="{71D22C24-901F-488A-ADAE-389F11069900}"/>
    <cellStyle name="40% - 강조색6 15 3 3 3 2" xfId="37021" xr:uid="{817CEB13-BC83-47A8-9878-1ECB9C514607}"/>
    <cellStyle name="40% - 강조색6 15 3 3 4" xfId="26001" xr:uid="{1BF3C35C-42EB-41FE-A710-0D5208464D79}"/>
    <cellStyle name="40% - 강조색6 15 3 3 5" xfId="52159" xr:uid="{4470C1D6-6767-481D-89DB-812B9CD2A3DF}"/>
    <cellStyle name="40% - 강조색6 15 3 4" xfId="6698" xr:uid="{531AA671-79FE-4DA3-A3D8-8F246BADD4E9}"/>
    <cellStyle name="40% - 강조색6 15 3 4 2" xfId="17727" xr:uid="{8F27D66A-46BB-4815-873B-9274F0A91CE3}"/>
    <cellStyle name="40% - 강조색6 15 3 4 2 2" xfId="39776" xr:uid="{749C2905-190F-47AA-B1BA-F9DF906C2272}"/>
    <cellStyle name="40% - 강조색6 15 3 4 3" xfId="28756" xr:uid="{B8E889D0-22A1-4FCD-9440-0E73FA14CF90}"/>
    <cellStyle name="40% - 강조색6 15 3 4 4" xfId="54912" xr:uid="{57C0D70F-0E80-400C-B418-97EF715950FE}"/>
    <cellStyle name="40% - 강조색6 15 3 5" xfId="12217" xr:uid="{5D39D82C-4216-4EFB-81CB-FD4EB5291C59}"/>
    <cellStyle name="40% - 강조색6 15 3 5 2" xfId="34266" xr:uid="{4B6E54E0-3E58-4EDD-8613-0A558912759F}"/>
    <cellStyle name="40% - 강조색6 15 3 6" xfId="23246" xr:uid="{61AD215F-E3B4-4A82-A617-8DE02E06BAC6}"/>
    <cellStyle name="40% - 강조색6 15 3 7" xfId="49403" xr:uid="{5EAFE2D3-7C6E-4401-B850-D36536522940}"/>
    <cellStyle name="40% - 강조색6 15 4" xfId="1839" xr:uid="{D3C2B53E-9A8B-4B5C-B036-A912E65E6681}"/>
    <cellStyle name="40% - 강조색6 15 4 2" xfId="4615" xr:uid="{A2F3B662-0B21-4395-AC9F-DE59A4A2C154}"/>
    <cellStyle name="40% - 강조색6 15 4 2 2" xfId="10141" xr:uid="{4CEE3CC7-095F-4AF2-B05A-68279881C536}"/>
    <cellStyle name="40% - 강조색6 15 4 2 2 2" xfId="21170" xr:uid="{C64769EE-2FA6-4494-97DD-3AB6B3C73922}"/>
    <cellStyle name="40% - 강조색6 15 4 2 2 2 2" xfId="43219" xr:uid="{B7F8664F-49DD-4ADD-9D61-19DD4C98E752}"/>
    <cellStyle name="40% - 강조색6 15 4 2 2 3" xfId="32199" xr:uid="{B3949BC7-8676-4782-9598-DE3BB5FA6184}"/>
    <cellStyle name="40% - 강조색6 15 4 2 3" xfId="15660" xr:uid="{F4B50897-ED67-4A8A-B170-688EEB1ABA45}"/>
    <cellStyle name="40% - 강조색6 15 4 2 3 2" xfId="37709" xr:uid="{BDD62804-EEBB-4B8F-8038-6E5F542F5A59}"/>
    <cellStyle name="40% - 강조색6 15 4 2 4" xfId="26689" xr:uid="{46E1CCA3-59C0-46BF-AA7F-50520CC42B4D}"/>
    <cellStyle name="40% - 강조색6 15 4 2 5" xfId="52847" xr:uid="{E59F49F8-E947-4B46-B283-7B4BCCFA1D80}"/>
    <cellStyle name="40% - 강조색6 15 4 3" xfId="7386" xr:uid="{3E147279-04EE-4BB9-88B8-E1D166373616}"/>
    <cellStyle name="40% - 강조색6 15 4 3 2" xfId="18415" xr:uid="{7BE9FF81-38C5-4E05-BEB3-4369BB0F4349}"/>
    <cellStyle name="40% - 강조색6 15 4 3 2 2" xfId="40464" xr:uid="{6E2B247D-A875-4F21-9EA1-6BE7487B5C64}"/>
    <cellStyle name="40% - 강조색6 15 4 3 3" xfId="29444" xr:uid="{BADFC849-3B37-4B6C-BDAC-A46D540C3063}"/>
    <cellStyle name="40% - 강조색6 15 4 4" xfId="12905" xr:uid="{B15DEC7C-7651-4D38-88F8-6E98D3626C89}"/>
    <cellStyle name="40% - 강조색6 15 4 4 2" xfId="34954" xr:uid="{69BDE054-4A93-42BD-9B12-18C8C4576EAB}"/>
    <cellStyle name="40% - 강조색6 15 4 5" xfId="23934" xr:uid="{01D12A5D-6FCC-446F-A9EF-CA4845AF7ACC}"/>
    <cellStyle name="40% - 강조색6 15 4 6" xfId="50092" xr:uid="{3DFDD2BB-15B2-401D-BB30-8F56DDA5A828}"/>
    <cellStyle name="40% - 강조색6 15 5" xfId="3239" xr:uid="{FF1528AD-43A5-4440-9BC7-FE197F33A482}"/>
    <cellStyle name="40% - 강조색6 15 5 2" xfId="8765" xr:uid="{0F562125-A79B-414F-AB5F-3001AF609DEB}"/>
    <cellStyle name="40% - 강조색6 15 5 2 2" xfId="19794" xr:uid="{34ACD906-EA22-4930-915C-4DCFD06CC9DA}"/>
    <cellStyle name="40% - 강조색6 15 5 2 2 2" xfId="41843" xr:uid="{CD0A3638-DE15-4DC9-B5AD-39A239153007}"/>
    <cellStyle name="40% - 강조색6 15 5 2 3" xfId="30823" xr:uid="{FD3715A1-6459-41C8-AA59-941E49F11E7C}"/>
    <cellStyle name="40% - 강조색6 15 5 3" xfId="14284" xr:uid="{0BA562FB-4D7C-4F92-9464-ACBE2F21F9EC}"/>
    <cellStyle name="40% - 강조색6 15 5 3 2" xfId="36333" xr:uid="{BFE8447F-083B-4718-940C-E7F83D6CD6AE}"/>
    <cellStyle name="40% - 강조색6 15 5 4" xfId="25313" xr:uid="{48819BAA-05F4-4DB2-8042-E0FDC29494B5}"/>
    <cellStyle name="40% - 강조색6 15 5 5" xfId="51471" xr:uid="{FF73D96E-CCBB-4AE8-B39A-7323F9B7F3E7}"/>
    <cellStyle name="40% - 강조색6 15 6" xfId="6010" xr:uid="{011CBB10-9EE5-4385-B517-FE4212340A9C}"/>
    <cellStyle name="40% - 강조색6 15 6 2" xfId="17039" xr:uid="{32BFC631-E194-4A37-BE05-4FCCA7E4D919}"/>
    <cellStyle name="40% - 강조색6 15 6 2 2" xfId="39088" xr:uid="{AD7A5510-0B74-43BC-A945-1BA6C665A467}"/>
    <cellStyle name="40% - 강조색6 15 6 3" xfId="28068" xr:uid="{A0681D7E-7958-43A7-94D7-B46399F02FD9}"/>
    <cellStyle name="40% - 강조색6 15 6 4" xfId="54224" xr:uid="{06E2D865-6F98-4D54-9E78-5616D2F76B04}"/>
    <cellStyle name="40% - 강조색6 15 7" xfId="11529" xr:uid="{08E035F5-CD6C-4573-84DC-CFB2E12149AF}"/>
    <cellStyle name="40% - 강조색6 15 7 2" xfId="33578" xr:uid="{71D470A4-F1B1-4680-AE99-1300C4A15FDF}"/>
    <cellStyle name="40% - 강조색6 15 8" xfId="22558" xr:uid="{6B854CF6-5EF0-4C51-B57F-60BA44C3E426}"/>
    <cellStyle name="40% - 강조색6 15 9" xfId="48715" xr:uid="{6AF08431-2911-454A-8C80-43EEB04F7732}"/>
    <cellStyle name="40% - 강조색6 16" xfId="414" xr:uid="{00000000-0005-0000-0000-000012020000}"/>
    <cellStyle name="40% - 강조색6 16 2" xfId="1154" xr:uid="{7A385A4C-5DF3-4C54-8EB0-8CAB835ED808}"/>
    <cellStyle name="40% - 강조색6 16 2 2" xfId="2548" xr:uid="{D58FB5F0-FD9E-4A59-972E-1D122846BF4E}"/>
    <cellStyle name="40% - 강조색6 16 2 2 2" xfId="5324" xr:uid="{4776B0F0-717F-42C7-8494-483AA752C36D}"/>
    <cellStyle name="40% - 강조색6 16 2 2 2 2" xfId="10850" xr:uid="{53B93A26-71F6-4DC2-967A-EE2BC7DA7A2B}"/>
    <cellStyle name="40% - 강조색6 16 2 2 2 2 2" xfId="21879" xr:uid="{BF8E82C5-A1EB-40E8-B7CA-5112CE37CA2F}"/>
    <cellStyle name="40% - 강조색6 16 2 2 2 2 2 2" xfId="43928" xr:uid="{92413565-81AA-44EC-BF9C-76E82784AF20}"/>
    <cellStyle name="40% - 강조색6 16 2 2 2 2 3" xfId="32908" xr:uid="{336828D6-C54D-4F8C-8876-6153FA97FA66}"/>
    <cellStyle name="40% - 강조색6 16 2 2 2 3" xfId="16369" xr:uid="{24AC9E64-494C-495F-8874-9EE0C8E5656A}"/>
    <cellStyle name="40% - 강조색6 16 2 2 2 3 2" xfId="38418" xr:uid="{85EFCDF3-8292-4CD9-9DEC-63EBCEE192E0}"/>
    <cellStyle name="40% - 강조색6 16 2 2 2 4" xfId="27398" xr:uid="{270A230B-78DB-4C48-8B17-207DF0D0B527}"/>
    <cellStyle name="40% - 강조색6 16 2 2 2 5" xfId="53556" xr:uid="{677247AE-562B-41EB-8B7E-07CCAE570B29}"/>
    <cellStyle name="40% - 강조색6 16 2 2 3" xfId="8095" xr:uid="{EE05C894-0BA6-47C3-9AFC-B43AE466271B}"/>
    <cellStyle name="40% - 강조색6 16 2 2 3 2" xfId="19124" xr:uid="{5B21F4D9-C0B9-44A2-B0AB-188FEE8AB12C}"/>
    <cellStyle name="40% - 강조색6 16 2 2 3 2 2" xfId="41173" xr:uid="{D8A1D22E-0A70-4E75-AE21-0C8BC62641CC}"/>
    <cellStyle name="40% - 강조색6 16 2 2 3 3" xfId="30153" xr:uid="{C2FD865F-0599-4B25-81A6-FDB266B96B0B}"/>
    <cellStyle name="40% - 강조색6 16 2 2 4" xfId="13614" xr:uid="{5DD2F7DD-BDF2-4EDB-B9BA-09267126B617}"/>
    <cellStyle name="40% - 강조색6 16 2 2 4 2" xfId="35663" xr:uid="{6D512A62-1629-4C18-B00C-F2BF7C9238AF}"/>
    <cellStyle name="40% - 강조색6 16 2 2 5" xfId="24643" xr:uid="{56EBA7AA-E68B-4CBB-9DF1-4131835094ED}"/>
    <cellStyle name="40% - 강조색6 16 2 2 6" xfId="50801" xr:uid="{AAAFA324-B118-408A-B836-6FB76DEB4A72}"/>
    <cellStyle name="40% - 강조색6 16 2 3" xfId="3948" xr:uid="{9449A55F-05F9-4FC5-AE1C-F08BEB4E92EA}"/>
    <cellStyle name="40% - 강조색6 16 2 3 2" xfId="9474" xr:uid="{FEC24EA3-89F1-4EF1-A62F-BEDCBB0FEC71}"/>
    <cellStyle name="40% - 강조색6 16 2 3 2 2" xfId="20503" xr:uid="{50DE62E8-EF1B-4DC7-BD70-6CAA054D6C3E}"/>
    <cellStyle name="40% - 강조색6 16 2 3 2 2 2" xfId="42552" xr:uid="{C12D7E2D-4717-410D-A7C3-718F6CF7B955}"/>
    <cellStyle name="40% - 강조색6 16 2 3 2 3" xfId="31532" xr:uid="{CDC0B550-E9A2-44CC-AF37-A3834B7FBF5C}"/>
    <cellStyle name="40% - 강조색6 16 2 3 3" xfId="14993" xr:uid="{C8D3E46C-7CAD-4BC4-AC50-1E54E9877F11}"/>
    <cellStyle name="40% - 강조색6 16 2 3 3 2" xfId="37042" xr:uid="{B5E50DE7-C5C1-4238-A2FA-8C2FBD4860A0}"/>
    <cellStyle name="40% - 강조색6 16 2 3 4" xfId="26022" xr:uid="{19C8C3CF-426C-4AB4-B9E2-591A98AE11E7}"/>
    <cellStyle name="40% - 강조색6 16 2 3 5" xfId="52180" xr:uid="{E7803E13-3952-4D97-865C-2B160C1C6A8F}"/>
    <cellStyle name="40% - 강조색6 16 2 4" xfId="6719" xr:uid="{80F6F934-4CC2-4666-A4C8-58E4DD9DA1D4}"/>
    <cellStyle name="40% - 강조색6 16 2 4 2" xfId="17748" xr:uid="{6BB3171A-D685-4ABE-93DB-D99C1FB9613B}"/>
    <cellStyle name="40% - 강조색6 16 2 4 2 2" xfId="39797" xr:uid="{E6F12C4D-66D8-4651-8A04-4FAA126796CC}"/>
    <cellStyle name="40% - 강조색6 16 2 4 3" xfId="28777" xr:uid="{A8BF5E3B-21D2-4A32-B042-2AE30D2BC297}"/>
    <cellStyle name="40% - 강조색6 16 2 4 4" xfId="54933" xr:uid="{F963803D-F049-415E-9F9D-00EAB49F6808}"/>
    <cellStyle name="40% - 강조색6 16 2 5" xfId="12238" xr:uid="{9593AC99-C4F0-430B-9654-5E2A9006A241}"/>
    <cellStyle name="40% - 강조색6 16 2 5 2" xfId="34287" xr:uid="{C7DAD62D-9428-4523-B89F-45D63F0A8ECB}"/>
    <cellStyle name="40% - 강조색6 16 2 6" xfId="23267" xr:uid="{2C5EBAE5-8380-4886-A28B-8350990532BB}"/>
    <cellStyle name="40% - 강조색6 16 2 7" xfId="49424" xr:uid="{41C3BB0A-E090-4A5F-80D1-A642699B6CA2}"/>
    <cellStyle name="40% - 강조색6 16 3" xfId="1860" xr:uid="{CBBBBB18-5C4A-4232-B3B4-DF365279FA5C}"/>
    <cellStyle name="40% - 강조색6 16 3 2" xfId="4636" xr:uid="{79AA4247-1C44-4CA1-8FF1-735BAC01AC29}"/>
    <cellStyle name="40% - 강조색6 16 3 2 2" xfId="10162" xr:uid="{586D09B6-C3D1-4530-8D4A-F53347489B70}"/>
    <cellStyle name="40% - 강조색6 16 3 2 2 2" xfId="21191" xr:uid="{CC6B5C34-2E16-4B41-A970-60995A5B67FB}"/>
    <cellStyle name="40% - 강조색6 16 3 2 2 2 2" xfId="43240" xr:uid="{5D5F656F-22DB-4F2E-8EBD-CE0F65B3C376}"/>
    <cellStyle name="40% - 강조색6 16 3 2 2 3" xfId="32220" xr:uid="{010A14E1-324A-41FB-8E50-49AE5F339AB0}"/>
    <cellStyle name="40% - 강조색6 16 3 2 3" xfId="15681" xr:uid="{0F813CC6-78AD-41CE-8E2D-A3D6CB8DC1C1}"/>
    <cellStyle name="40% - 강조색6 16 3 2 3 2" xfId="37730" xr:uid="{260C4B74-D6AD-42FF-9E7D-939578F1639F}"/>
    <cellStyle name="40% - 강조색6 16 3 2 4" xfId="26710" xr:uid="{36FC2216-251F-4B64-8310-3728DFFF7BA3}"/>
    <cellStyle name="40% - 강조색6 16 3 2 5" xfId="52868" xr:uid="{BCB99B91-7E85-46E6-A3A8-242FD859461E}"/>
    <cellStyle name="40% - 강조색6 16 3 3" xfId="7407" xr:uid="{2A060111-B53F-4562-9D65-567528A22E40}"/>
    <cellStyle name="40% - 강조색6 16 3 3 2" xfId="18436" xr:uid="{BFD0D1DA-913D-420F-A7C9-87684FD3AC63}"/>
    <cellStyle name="40% - 강조색6 16 3 3 2 2" xfId="40485" xr:uid="{FE3B617E-DDFC-4C06-A2AC-8B6954AEEA82}"/>
    <cellStyle name="40% - 강조색6 16 3 3 3" xfId="29465" xr:uid="{06B6BE36-721C-444B-B0DD-9641F90EA994}"/>
    <cellStyle name="40% - 강조색6 16 3 4" xfId="12926" xr:uid="{143C7068-DEB9-4886-911A-461308BB31CA}"/>
    <cellStyle name="40% - 강조색6 16 3 4 2" xfId="34975" xr:uid="{E2A223B6-40A2-48D4-B317-0556068DF2A8}"/>
    <cellStyle name="40% - 강조색6 16 3 5" xfId="23955" xr:uid="{A8083DD5-A08A-452F-B188-1FEEECA545B9}"/>
    <cellStyle name="40% - 강조색6 16 3 6" xfId="50113" xr:uid="{3A5BB6DB-044E-4DEC-9D1F-6F9FC81C436D}"/>
    <cellStyle name="40% - 강조색6 16 4" xfId="3260" xr:uid="{C89425FF-6AF7-4F19-8184-1FBDB476F4CD}"/>
    <cellStyle name="40% - 강조색6 16 4 2" xfId="8786" xr:uid="{DB7AC5E8-3760-48B6-9EE8-3A0DECE97168}"/>
    <cellStyle name="40% - 강조색6 16 4 2 2" xfId="19815" xr:uid="{80B85141-0F6B-4CDA-A857-1FD278F0B8CF}"/>
    <cellStyle name="40% - 강조색6 16 4 2 2 2" xfId="41864" xr:uid="{2888C379-0A30-477B-8F86-1CDFC42D8B7C}"/>
    <cellStyle name="40% - 강조색6 16 4 2 3" xfId="30844" xr:uid="{4F5C8B48-05BC-4C9D-A5FA-FFE69FB7DD03}"/>
    <cellStyle name="40% - 강조색6 16 4 3" xfId="14305" xr:uid="{51A68E3A-35A3-4086-B00C-4F24B2AB480D}"/>
    <cellStyle name="40% - 강조색6 16 4 3 2" xfId="36354" xr:uid="{FD609704-A9F7-43C3-9A9C-9FE8B311DF44}"/>
    <cellStyle name="40% - 강조색6 16 4 4" xfId="25334" xr:uid="{8E948775-853E-4D63-B1E8-AF3F4C2DD968}"/>
    <cellStyle name="40% - 강조색6 16 4 5" xfId="51492" xr:uid="{6332B324-0144-4518-990F-02F93D4A278E}"/>
    <cellStyle name="40% - 강조색6 16 5" xfId="6031" xr:uid="{BECF23BB-CD50-42D9-9A5A-4B0F2D1B4945}"/>
    <cellStyle name="40% - 강조색6 16 5 2" xfId="17060" xr:uid="{060C98E2-26A2-417D-B40F-8B4C0EF7E8F8}"/>
    <cellStyle name="40% - 강조색6 16 5 2 2" xfId="39109" xr:uid="{3BEE5EBC-442A-469C-8BD3-235C185C5644}"/>
    <cellStyle name="40% - 강조색6 16 5 3" xfId="28089" xr:uid="{3168CD10-CA9B-4F55-87C0-6177D281740A}"/>
    <cellStyle name="40% - 강조색6 16 5 4" xfId="54245" xr:uid="{C2779B40-00E7-41E3-9358-8E96C1E09292}"/>
    <cellStyle name="40% - 강조색6 16 6" xfId="11550" xr:uid="{1766D767-B70A-46AA-8DF4-E4AC9BCDB0C8}"/>
    <cellStyle name="40% - 강조색6 16 6 2" xfId="33599" xr:uid="{229B8351-A825-45B4-B648-6F36FD15777C}"/>
    <cellStyle name="40% - 강조색6 16 7" xfId="22579" xr:uid="{49FDF1CF-A854-47B5-8F1D-3BB2B1F4A5DD}"/>
    <cellStyle name="40% - 강조색6 16 8" xfId="48736" xr:uid="{2E87B418-4A6F-4205-BFD3-C3DB893F630C}"/>
    <cellStyle name="40% - 강조색6 17" xfId="746" xr:uid="{00000000-0005-0000-0000-000013020000}"/>
    <cellStyle name="40% - 강조색6 18" xfId="797" xr:uid="{6B079A5D-7DBA-4602-A020-76491DAEFFEC}"/>
    <cellStyle name="40% - 강조색6 18 2" xfId="2202" xr:uid="{8235573C-16A7-4874-86ED-08328532207E}"/>
    <cellStyle name="40% - 강조색6 18 2 2" xfId="4978" xr:uid="{9BDDC1EA-CB28-4E75-893D-A79BB28B57EB}"/>
    <cellStyle name="40% - 강조색6 18 2 2 2" xfId="10504" xr:uid="{57B904B1-6DC0-455F-9E05-96AC5C9D3B28}"/>
    <cellStyle name="40% - 강조색6 18 2 2 2 2" xfId="21533" xr:uid="{822E9260-AC1C-4325-9E55-D2BBFC9BCECC}"/>
    <cellStyle name="40% - 강조색6 18 2 2 2 2 2" xfId="43582" xr:uid="{3E810C52-5A44-4B59-B82B-EE48022905E7}"/>
    <cellStyle name="40% - 강조색6 18 2 2 2 3" xfId="32562" xr:uid="{C3B2428D-693C-4C59-9697-8BE3A397246F}"/>
    <cellStyle name="40% - 강조색6 18 2 2 3" xfId="16023" xr:uid="{70D8317F-733C-4422-BB0D-688672267C1F}"/>
    <cellStyle name="40% - 강조색6 18 2 2 3 2" xfId="38072" xr:uid="{36AE6A04-47CA-4D1B-AF36-12AD54F8A0DF}"/>
    <cellStyle name="40% - 강조색6 18 2 2 4" xfId="27052" xr:uid="{9B7999B8-6E92-4E59-963E-04795B480E41}"/>
    <cellStyle name="40% - 강조색6 18 2 2 5" xfId="53210" xr:uid="{A041E662-DEFB-4692-8DB3-F3797191700C}"/>
    <cellStyle name="40% - 강조색6 18 2 3" xfId="7749" xr:uid="{0EA13C9F-07AB-4041-9B7E-5DC27498866C}"/>
    <cellStyle name="40% - 강조색6 18 2 3 2" xfId="18778" xr:uid="{78F08AD8-B3AA-455B-8F52-52CEB0E837BD}"/>
    <cellStyle name="40% - 강조색6 18 2 3 2 2" xfId="40827" xr:uid="{6F78A426-8559-48FE-8C63-8579A3F76978}"/>
    <cellStyle name="40% - 강조색6 18 2 3 3" xfId="29807" xr:uid="{EEC3252A-4EF1-4298-BC93-9D6A1B452B69}"/>
    <cellStyle name="40% - 강조색6 18 2 4" xfId="13268" xr:uid="{E0682D7F-7C23-4F28-88A0-060ACAD5D745}"/>
    <cellStyle name="40% - 강조색6 18 2 4 2" xfId="35317" xr:uid="{467A730E-FC71-4D1B-938A-C3C95B62C88A}"/>
    <cellStyle name="40% - 강조색6 18 2 5" xfId="24297" xr:uid="{9E87EFA2-686A-49C5-BC2F-89616215286A}"/>
    <cellStyle name="40% - 강조색6 18 2 6" xfId="50455" xr:uid="{67AC39C0-6184-44A2-9C67-6187FF2701F7}"/>
    <cellStyle name="40% - 강조색6 18 3" xfId="3602" xr:uid="{61E82E12-1C2E-49E2-A64B-8A5C8AA73127}"/>
    <cellStyle name="40% - 강조색6 18 3 2" xfId="9128" xr:uid="{7BCE5165-8F0D-4D82-85DC-ADE6DCFA802D}"/>
    <cellStyle name="40% - 강조색6 18 3 2 2" xfId="20157" xr:uid="{6C7A614F-7210-4E2F-B1A2-C7A1CFB83F98}"/>
    <cellStyle name="40% - 강조색6 18 3 2 2 2" xfId="42206" xr:uid="{DC75969E-0661-44F2-AD5A-893894F271F8}"/>
    <cellStyle name="40% - 강조색6 18 3 2 3" xfId="31186" xr:uid="{0A7F37A6-DE37-4EA4-B44E-2A0C0C67A688}"/>
    <cellStyle name="40% - 강조색6 18 3 3" xfId="14647" xr:uid="{DE1C67C4-3C1A-4069-8FDF-1D126D2A62D4}"/>
    <cellStyle name="40% - 강조색6 18 3 3 2" xfId="36696" xr:uid="{6D48511C-33C9-4D91-8422-A037EB3120AD}"/>
    <cellStyle name="40% - 강조색6 18 3 4" xfId="25676" xr:uid="{6FB9296A-4CA7-4CF9-8CCF-0C363AC67BAC}"/>
    <cellStyle name="40% - 강조색6 18 3 5" xfId="51834" xr:uid="{92B08644-AD2C-4693-92A7-FC3DA5AD96FF}"/>
    <cellStyle name="40% - 강조색6 18 4" xfId="6373" xr:uid="{AD008B61-3C75-4F99-A18C-FB7A14AE49FB}"/>
    <cellStyle name="40% - 강조색6 18 4 2" xfId="17402" xr:uid="{7AEBD186-F6C7-4DC9-AC5A-945440201853}"/>
    <cellStyle name="40% - 강조색6 18 4 2 2" xfId="39451" xr:uid="{A60BAB75-6E10-4913-A7EC-2CB585DA82AD}"/>
    <cellStyle name="40% - 강조색6 18 4 3" xfId="28431" xr:uid="{8E6A4BD0-C4CA-425E-BBE9-8BFE9EF4B71A}"/>
    <cellStyle name="40% - 강조색6 18 4 4" xfId="54587" xr:uid="{7B71F9BC-042B-450E-B7DE-FF27C8DBAEBA}"/>
    <cellStyle name="40% - 강조색6 18 5" xfId="11892" xr:uid="{8AB31B1F-0550-495A-A32A-E04E9577E7A7}"/>
    <cellStyle name="40% - 강조색6 18 5 2" xfId="33941" xr:uid="{1D775DD4-B775-4291-B90F-77136816CF41}"/>
    <cellStyle name="40% - 강조색6 18 6" xfId="22921" xr:uid="{F2E33BF8-F98C-4301-BFAE-35A03F8F82DE}"/>
    <cellStyle name="40% - 강조색6 18 7" xfId="49078" xr:uid="{B03A3B17-D815-4FE9-B616-CC40AB478ECC}"/>
    <cellStyle name="40% - 강조색6 19" xfId="1505" xr:uid="{0586E799-4A35-4FAC-9B34-1D87F94EFAEC}"/>
    <cellStyle name="40% - 강조색6 19 2" xfId="4290" xr:uid="{2EF5FEA9-E656-44CD-BC12-7B892C1219B5}"/>
    <cellStyle name="40% - 강조색6 19 2 2" xfId="9816" xr:uid="{1B41D1C5-99CF-4C82-B0E8-D3D903D45A41}"/>
    <cellStyle name="40% - 강조색6 19 2 2 2" xfId="20845" xr:uid="{C4AB5F86-5499-429A-9239-4191EEDE8DBC}"/>
    <cellStyle name="40% - 강조색6 19 2 2 2 2" xfId="42894" xr:uid="{0B78CF78-CCC2-4FF1-950A-14232C56FF45}"/>
    <cellStyle name="40% - 강조색6 19 2 2 3" xfId="31874" xr:uid="{8FBC3C61-D7EE-43C5-ACA9-2A8C33FF1FF3}"/>
    <cellStyle name="40% - 강조색6 19 2 3" xfId="15335" xr:uid="{EEEC5E8D-CFA1-4FEB-8D58-6CAAE82E915D}"/>
    <cellStyle name="40% - 강조색6 19 2 3 2" xfId="37384" xr:uid="{88E15926-24E1-481D-AFFF-EBDD49AC32B3}"/>
    <cellStyle name="40% - 강조색6 19 2 4" xfId="26364" xr:uid="{D023BCC1-751F-498A-9798-F381D794E64C}"/>
    <cellStyle name="40% - 강조색6 19 2 5" xfId="52522" xr:uid="{A4343E57-1C4C-47CE-BF6D-A110CEB6E772}"/>
    <cellStyle name="40% - 강조색6 19 3" xfId="7061" xr:uid="{D03DF22F-CE22-4675-B1B3-C706E49AA1A0}"/>
    <cellStyle name="40% - 강조색6 19 3 2" xfId="18090" xr:uid="{E6F90473-8798-45DA-A56F-30C397EF0C2B}"/>
    <cellStyle name="40% - 강조색6 19 3 2 2" xfId="40139" xr:uid="{B01CA8A0-B769-4BCA-BAE6-FDECC0386A46}"/>
    <cellStyle name="40% - 강조색6 19 3 3" xfId="29119" xr:uid="{31CD3792-604B-4BB7-B2BD-52447B4CC5CF}"/>
    <cellStyle name="40% - 강조색6 19 4" xfId="12580" xr:uid="{5FFF6F93-87EA-46EC-BAFF-639F226D7420}"/>
    <cellStyle name="40% - 강조색6 19 4 2" xfId="34629" xr:uid="{A275675E-6206-4111-AE4B-F9EE357EB418}"/>
    <cellStyle name="40% - 강조색6 19 5" xfId="23609" xr:uid="{928908B9-862D-47AC-90C9-1817E0858E55}"/>
    <cellStyle name="40% - 강조색6 19 6" xfId="49766" xr:uid="{5497965E-E288-4573-ABF6-F03B9E62CE6A}"/>
    <cellStyle name="40% - 강조색6 2" xfId="78" xr:uid="{00000000-0005-0000-0000-000014020000}"/>
    <cellStyle name="40% - 강조색6 2 10" xfId="48416" xr:uid="{C9CDA392-CFDC-43C9-8EC1-67CDCBAB73F5}"/>
    <cellStyle name="40% - 강조색6 2 2" xfId="207" xr:uid="{00000000-0005-0000-0000-000015020000}"/>
    <cellStyle name="40% - 강조색6 2 2 2" xfId="567" xr:uid="{00000000-0005-0000-0000-000016020000}"/>
    <cellStyle name="40% - 강조색6 2 2 2 2" xfId="1304" xr:uid="{783DEC49-8792-4E9A-8A2D-FD721B633305}"/>
    <cellStyle name="40% - 강조색6 2 2 2 2 2" xfId="2698" xr:uid="{6C10BF23-F85C-43D9-833D-A835C4F4B960}"/>
    <cellStyle name="40% - 강조색6 2 2 2 2 2 2" xfId="5474" xr:uid="{83C2E0CC-AA7D-4BD4-8C73-7C9CFC2482B9}"/>
    <cellStyle name="40% - 강조색6 2 2 2 2 2 2 2" xfId="11000" xr:uid="{8301CFF8-33F4-4574-A061-DB09301513E6}"/>
    <cellStyle name="40% - 강조색6 2 2 2 2 2 2 2 2" xfId="22029" xr:uid="{654046C8-22C6-423C-ADC7-CFBFEB28A7F1}"/>
    <cellStyle name="40% - 강조색6 2 2 2 2 2 2 2 2 2" xfId="44078" xr:uid="{FD9D9C6E-2492-4F48-8EAD-C828E22C4A7E}"/>
    <cellStyle name="40% - 강조색6 2 2 2 2 2 2 2 3" xfId="33058" xr:uid="{C5B99CEF-5080-4159-B314-057CD5F7EA5B}"/>
    <cellStyle name="40% - 강조색6 2 2 2 2 2 2 3" xfId="16519" xr:uid="{9FBE7B05-C818-4DFD-B260-A710B7190EEB}"/>
    <cellStyle name="40% - 강조색6 2 2 2 2 2 2 3 2" xfId="38568" xr:uid="{01A7C9EE-491B-43C4-9495-5A27C8FF2C38}"/>
    <cellStyle name="40% - 강조색6 2 2 2 2 2 2 4" xfId="27548" xr:uid="{AA9E0532-D960-490E-85D4-6A955139FAB2}"/>
    <cellStyle name="40% - 강조색6 2 2 2 2 2 2 5" xfId="53706" xr:uid="{B139EB00-935F-4744-9736-FC3193719BFE}"/>
    <cellStyle name="40% - 강조색6 2 2 2 2 2 3" xfId="8245" xr:uid="{361B66D0-F33A-428A-B509-C6E7CAA7EBF9}"/>
    <cellStyle name="40% - 강조색6 2 2 2 2 2 3 2" xfId="19274" xr:uid="{D2EC0AA6-51F1-4AF0-929F-7C71CB0B61AE}"/>
    <cellStyle name="40% - 강조색6 2 2 2 2 2 3 2 2" xfId="41323" xr:uid="{F66462E1-ECD8-44B2-8AAA-6C19977B3E92}"/>
    <cellStyle name="40% - 강조색6 2 2 2 2 2 3 3" xfId="30303" xr:uid="{F5F7135C-B894-40DE-894A-E930686E5BF7}"/>
    <cellStyle name="40% - 강조색6 2 2 2 2 2 4" xfId="13764" xr:uid="{687AA261-2F42-485F-8926-F42B66BBBEC5}"/>
    <cellStyle name="40% - 강조색6 2 2 2 2 2 4 2" xfId="35813" xr:uid="{79FC55D3-D41A-4FD1-A90C-C565CBB96193}"/>
    <cellStyle name="40% - 강조색6 2 2 2 2 2 5" xfId="24793" xr:uid="{3465BAD2-B6E3-41BB-8454-935FF2120448}"/>
    <cellStyle name="40% - 강조색6 2 2 2 2 2 6" xfId="50951" xr:uid="{40098F33-C858-4CB1-90BC-5C5C436D267C}"/>
    <cellStyle name="40% - 강조색6 2 2 2 2 3" xfId="4098" xr:uid="{3F204C59-B472-481F-847A-A65D1BB8702D}"/>
    <cellStyle name="40% - 강조색6 2 2 2 2 3 2" xfId="9624" xr:uid="{5F798BC7-4626-4C4C-84FF-A3EBCFC07D69}"/>
    <cellStyle name="40% - 강조색6 2 2 2 2 3 2 2" xfId="20653" xr:uid="{D49DEA38-87E9-4FE4-B27F-1EABF9F5F0B2}"/>
    <cellStyle name="40% - 강조색6 2 2 2 2 3 2 2 2" xfId="42702" xr:uid="{165BA56F-411B-4AE5-BA20-D7F2E1C4EDB7}"/>
    <cellStyle name="40% - 강조색6 2 2 2 2 3 2 3" xfId="31682" xr:uid="{84F5D079-0CF8-48AF-8317-62E00095F183}"/>
    <cellStyle name="40% - 강조색6 2 2 2 2 3 3" xfId="15143" xr:uid="{039E1E06-0613-4F98-A25C-603FF6E0D6E3}"/>
    <cellStyle name="40% - 강조색6 2 2 2 2 3 3 2" xfId="37192" xr:uid="{A3E1E79A-DE5A-40C6-9E86-24350D3C7AD8}"/>
    <cellStyle name="40% - 강조색6 2 2 2 2 3 4" xfId="26172" xr:uid="{A12DBACF-31FC-47F3-B28E-5EDB514E6050}"/>
    <cellStyle name="40% - 강조색6 2 2 2 2 3 5" xfId="52330" xr:uid="{0AC1A3D9-94EB-400E-AC85-51EA816706FD}"/>
    <cellStyle name="40% - 강조색6 2 2 2 2 4" xfId="6869" xr:uid="{D6A2377B-04E2-41E1-BDDE-9504F887880D}"/>
    <cellStyle name="40% - 강조색6 2 2 2 2 4 2" xfId="17898" xr:uid="{400148C8-17CE-406B-AE1D-46B271B1CDF1}"/>
    <cellStyle name="40% - 강조색6 2 2 2 2 4 2 2" xfId="39947" xr:uid="{DAE3FED8-F7DF-4AC5-AC2C-BE6C15CC3CFD}"/>
    <cellStyle name="40% - 강조색6 2 2 2 2 4 3" xfId="28927" xr:uid="{37B55DF8-09AA-4AD1-B783-F82A70E20C4E}"/>
    <cellStyle name="40% - 강조색6 2 2 2 2 4 4" xfId="55083" xr:uid="{7A514380-2849-4C9F-9FD9-35D15A47FC8C}"/>
    <cellStyle name="40% - 강조색6 2 2 2 2 5" xfId="12388" xr:uid="{3EAB99D3-F5D4-46E3-ADF6-585C623C0456}"/>
    <cellStyle name="40% - 강조색6 2 2 2 2 5 2" xfId="34437" xr:uid="{53A82D8A-8B51-449E-8100-817D49E5063E}"/>
    <cellStyle name="40% - 강조색6 2 2 2 2 6" xfId="23417" xr:uid="{5DCFCEDF-8036-4D11-93AB-C2BF62FA7F51}"/>
    <cellStyle name="40% - 강조색6 2 2 2 2 7" xfId="49574" xr:uid="{B98410C5-9345-4106-8A34-DF304E19467A}"/>
    <cellStyle name="40% - 강조색6 2 2 2 3" xfId="2010" xr:uid="{B6154BE9-3A28-4D80-B702-B64A8282876F}"/>
    <cellStyle name="40% - 강조색6 2 2 2 3 2" xfId="4786" xr:uid="{CDF772DB-C344-4C7C-BD94-CEB9D9B5163C}"/>
    <cellStyle name="40% - 강조색6 2 2 2 3 2 2" xfId="10312" xr:uid="{4A982EBB-2E35-4BEA-964C-F76671109CB9}"/>
    <cellStyle name="40% - 강조색6 2 2 2 3 2 2 2" xfId="21341" xr:uid="{544BEBB2-3AE3-43C7-8B8C-F948CB875203}"/>
    <cellStyle name="40% - 강조색6 2 2 2 3 2 2 2 2" xfId="43390" xr:uid="{69B16752-CF91-4610-839B-8BD79F4D2D10}"/>
    <cellStyle name="40% - 강조색6 2 2 2 3 2 2 3" xfId="32370" xr:uid="{B38D56C5-E3CB-4DD8-8247-2EDCC4A028D8}"/>
    <cellStyle name="40% - 강조색6 2 2 2 3 2 3" xfId="15831" xr:uid="{71E68641-FF97-4626-8741-B9AD8AAFC1A4}"/>
    <cellStyle name="40% - 강조색6 2 2 2 3 2 3 2" xfId="37880" xr:uid="{25E7B585-847C-43C6-B28C-78D9E251EBBA}"/>
    <cellStyle name="40% - 강조색6 2 2 2 3 2 4" xfId="26860" xr:uid="{B7BF9682-9C75-43C5-8B98-12B2F98776CC}"/>
    <cellStyle name="40% - 강조색6 2 2 2 3 2 5" xfId="53018" xr:uid="{6C21EA16-6327-4F66-B7BE-5CC303ECE214}"/>
    <cellStyle name="40% - 강조색6 2 2 2 3 3" xfId="7557" xr:uid="{DB2F98C7-8307-4591-BB4A-7B9CF5AE6072}"/>
    <cellStyle name="40% - 강조색6 2 2 2 3 3 2" xfId="18586" xr:uid="{11AFBD7D-E522-4F1D-8A7E-4C8783D9685F}"/>
    <cellStyle name="40% - 강조색6 2 2 2 3 3 2 2" xfId="40635" xr:uid="{FD98A4CC-F85B-4FF2-9048-6F112F71D205}"/>
    <cellStyle name="40% - 강조색6 2 2 2 3 3 3" xfId="29615" xr:uid="{2CF06F65-3C49-4825-9322-220C14DC58FC}"/>
    <cellStyle name="40% - 강조색6 2 2 2 3 4" xfId="13076" xr:uid="{2ECCA78B-393B-478B-BC0F-0089760BF8E8}"/>
    <cellStyle name="40% - 강조색6 2 2 2 3 4 2" xfId="35125" xr:uid="{E4A5FE7E-AF90-4C4E-9EF7-8FBFE541A760}"/>
    <cellStyle name="40% - 강조색6 2 2 2 3 5" xfId="24105" xr:uid="{628012C8-9EBB-43EB-BB16-1D96C4ED1FD0}"/>
    <cellStyle name="40% - 강조색6 2 2 2 3 6" xfId="50263" xr:uid="{B128E1DD-FA3C-479D-B91E-A0A33CE751BB}"/>
    <cellStyle name="40% - 강조색6 2 2 2 4" xfId="3410" xr:uid="{2922DFB5-4510-4D9B-A197-7B5D26BC7A4E}"/>
    <cellStyle name="40% - 강조색6 2 2 2 4 2" xfId="8936" xr:uid="{D0BADE84-6260-4E0F-9007-57E6EA567C85}"/>
    <cellStyle name="40% - 강조색6 2 2 2 4 2 2" xfId="19965" xr:uid="{1CC494D7-81C1-46F7-83F7-C52EBC168E74}"/>
    <cellStyle name="40% - 강조색6 2 2 2 4 2 2 2" xfId="42014" xr:uid="{077EB1D5-814E-4713-9CDB-B06E4B250CC6}"/>
    <cellStyle name="40% - 강조색6 2 2 2 4 2 3" xfId="30994" xr:uid="{E88CBB2A-CBD3-4C15-9BAD-1145DA8F46F6}"/>
    <cellStyle name="40% - 강조색6 2 2 2 4 3" xfId="14455" xr:uid="{A97A64AB-1B5C-47CA-BD4E-BD7EBBC70C3C}"/>
    <cellStyle name="40% - 강조색6 2 2 2 4 3 2" xfId="36504" xr:uid="{A9E024D6-AB78-4FAE-9A94-2D926C882BA8}"/>
    <cellStyle name="40% - 강조색6 2 2 2 4 4" xfId="25484" xr:uid="{C3C13F3A-0DDD-40E3-9BF1-640986737FDE}"/>
    <cellStyle name="40% - 강조색6 2 2 2 4 5" xfId="51642" xr:uid="{9AB3D8F2-72AC-4182-8669-BC0D8088D2CC}"/>
    <cellStyle name="40% - 강조색6 2 2 2 5" xfId="6181" xr:uid="{52B334E1-071D-4D07-8E7D-6646C0B261EF}"/>
    <cellStyle name="40% - 강조색6 2 2 2 5 2" xfId="17210" xr:uid="{290F2845-14A1-4F46-9D8A-CC92365C4591}"/>
    <cellStyle name="40% - 강조색6 2 2 2 5 2 2" xfId="39259" xr:uid="{9C8E6AC2-F864-422F-9B53-C22D9C23CD48}"/>
    <cellStyle name="40% - 강조색6 2 2 2 5 3" xfId="28239" xr:uid="{7AC7319B-1EA7-4390-B5C8-FF61F4DD433F}"/>
    <cellStyle name="40% - 강조색6 2 2 2 5 4" xfId="54395" xr:uid="{CE2559E3-ED58-4BDB-8329-09D7B39C7066}"/>
    <cellStyle name="40% - 강조색6 2 2 2 6" xfId="11700" xr:uid="{C8096653-36DD-4B0E-8F42-23DEDA008762}"/>
    <cellStyle name="40% - 강조색6 2 2 2 6 2" xfId="33749" xr:uid="{086AFB1B-1B79-4CD9-BF6A-83DAD7E7C730}"/>
    <cellStyle name="40% - 강조색6 2 2 2 7" xfId="22729" xr:uid="{92F310F6-DDB8-4385-8BA4-418F67AE0D34}"/>
    <cellStyle name="40% - 강조색6 2 2 2 8" xfId="48886" xr:uid="{7578B3A6-2DCE-474B-8211-811C5070B964}"/>
    <cellStyle name="40% - 강조색6 2 2 3" xfId="962" xr:uid="{4984814E-69D6-4207-A1BC-2DD6BB8D0329}"/>
    <cellStyle name="40% - 강조색6 2 2 3 2" xfId="2356" xr:uid="{D4E16780-999B-4D41-8E69-46AB11FC2B6B}"/>
    <cellStyle name="40% - 강조색6 2 2 3 2 2" xfId="5132" xr:uid="{1655212B-AB30-49B8-9C24-51458C737462}"/>
    <cellStyle name="40% - 강조색6 2 2 3 2 2 2" xfId="10658" xr:uid="{B0F8A428-4C1C-4DAB-BEA4-EA6F6BECA3C2}"/>
    <cellStyle name="40% - 강조색6 2 2 3 2 2 2 2" xfId="21687" xr:uid="{83423655-D99D-4A83-8397-BFA21BD61092}"/>
    <cellStyle name="40% - 강조색6 2 2 3 2 2 2 2 2" xfId="43736" xr:uid="{748E1CA9-83AC-445A-9BDE-E0C469EF136B}"/>
    <cellStyle name="40% - 강조색6 2 2 3 2 2 2 3" xfId="32716" xr:uid="{77A2D65C-C782-4815-ABA9-03866AE9E0A3}"/>
    <cellStyle name="40% - 강조색6 2 2 3 2 2 3" xfId="16177" xr:uid="{3D42A6BF-E368-48F5-90FF-7AC7F011196D}"/>
    <cellStyle name="40% - 강조색6 2 2 3 2 2 3 2" xfId="38226" xr:uid="{DE1FBE21-A63D-430F-91A5-E0D358DB63D6}"/>
    <cellStyle name="40% - 강조색6 2 2 3 2 2 4" xfId="27206" xr:uid="{55793DEA-65E9-4DEA-8390-8292CCE88EFE}"/>
    <cellStyle name="40% - 강조색6 2 2 3 2 2 5" xfId="53364" xr:uid="{98A689F6-0C0F-4C3E-9123-9C53DB7E81E5}"/>
    <cellStyle name="40% - 강조색6 2 2 3 2 3" xfId="7903" xr:uid="{AEAE1D2D-FAE9-4300-AC4E-6BEAB44D4521}"/>
    <cellStyle name="40% - 강조색6 2 2 3 2 3 2" xfId="18932" xr:uid="{BAE67D5C-CE11-441B-BD02-C95CB78D0501}"/>
    <cellStyle name="40% - 강조색6 2 2 3 2 3 2 2" xfId="40981" xr:uid="{CD2533CF-4D3B-4A06-9762-137BDFE285E5}"/>
    <cellStyle name="40% - 강조색6 2 2 3 2 3 3" xfId="29961" xr:uid="{EE65EB04-F655-41F0-8E52-ECFDBB5BDDDD}"/>
    <cellStyle name="40% - 강조색6 2 2 3 2 4" xfId="13422" xr:uid="{57ABC77D-E12D-48A8-B957-09DCB2AF54B9}"/>
    <cellStyle name="40% - 강조색6 2 2 3 2 4 2" xfId="35471" xr:uid="{4B6DCC7E-D894-4ED8-A595-B64C95697AA9}"/>
    <cellStyle name="40% - 강조색6 2 2 3 2 5" xfId="24451" xr:uid="{C149CC50-B4C2-4DCC-99F7-FB700DF6E8C6}"/>
    <cellStyle name="40% - 강조색6 2 2 3 2 6" xfId="50609" xr:uid="{3F8B1529-CAB8-439D-98C7-9FA05A23BF35}"/>
    <cellStyle name="40% - 강조색6 2 2 3 3" xfId="3756" xr:uid="{E3BD33CD-BE9B-42B7-8F6D-809A170CC390}"/>
    <cellStyle name="40% - 강조색6 2 2 3 3 2" xfId="9282" xr:uid="{A4446D9A-C449-404B-9F7E-D748085FF954}"/>
    <cellStyle name="40% - 강조색6 2 2 3 3 2 2" xfId="20311" xr:uid="{ACBD50E7-852C-48C5-B363-36530AAADF43}"/>
    <cellStyle name="40% - 강조색6 2 2 3 3 2 2 2" xfId="42360" xr:uid="{20B6150E-C6BB-4373-8DF2-566BC7834CAC}"/>
    <cellStyle name="40% - 강조색6 2 2 3 3 2 3" xfId="31340" xr:uid="{E36A1831-388D-4C22-9BC4-C9D8A1C8EAB7}"/>
    <cellStyle name="40% - 강조색6 2 2 3 3 3" xfId="14801" xr:uid="{01A44848-5FFA-4E98-8313-FE6939E0BB84}"/>
    <cellStyle name="40% - 강조색6 2 2 3 3 3 2" xfId="36850" xr:uid="{ED3B2198-8D05-4262-92B8-1C9AE1E2398E}"/>
    <cellStyle name="40% - 강조색6 2 2 3 3 4" xfId="25830" xr:uid="{E11D0C3F-AE15-495D-BAF2-697E92E31002}"/>
    <cellStyle name="40% - 강조색6 2 2 3 3 5" xfId="51988" xr:uid="{E22964FE-F4CB-469C-9AEF-71C7A7ABD81A}"/>
    <cellStyle name="40% - 강조색6 2 2 3 4" xfId="6527" xr:uid="{8E66B4DE-E722-4647-9379-BD592E3AC279}"/>
    <cellStyle name="40% - 강조색6 2 2 3 4 2" xfId="17556" xr:uid="{F78CBB76-3C34-4DC6-AB8B-E6E1279AFB75}"/>
    <cellStyle name="40% - 강조색6 2 2 3 4 2 2" xfId="39605" xr:uid="{A7279B0B-F7C5-4C72-87C8-A9160C635A78}"/>
    <cellStyle name="40% - 강조색6 2 2 3 4 3" xfId="28585" xr:uid="{7547E020-67F5-4B76-B3BA-AE821C911AC4}"/>
    <cellStyle name="40% - 강조색6 2 2 3 4 4" xfId="54741" xr:uid="{99E22498-6C75-411D-8EE8-59197549641C}"/>
    <cellStyle name="40% - 강조색6 2 2 3 5" xfId="12046" xr:uid="{8260F6F4-4D61-4ADA-9C9E-A907F1540946}"/>
    <cellStyle name="40% - 강조색6 2 2 3 5 2" xfId="34095" xr:uid="{9295D0AA-0CB3-40CE-8FE1-2D5A1A75526F}"/>
    <cellStyle name="40% - 강조색6 2 2 3 6" xfId="23075" xr:uid="{DF477E9C-7A78-4366-ABF4-49A27E0A3CE0}"/>
    <cellStyle name="40% - 강조색6 2 2 3 7" xfId="49232" xr:uid="{298F673E-6F62-4C3B-BF1A-DE675A6D3D82}"/>
    <cellStyle name="40% - 강조색6 2 2 4" xfId="1668" xr:uid="{B398B389-1AD8-4D0A-92B4-421AFD46FFD7}"/>
    <cellStyle name="40% - 강조색6 2 2 4 2" xfId="4444" xr:uid="{D7ED9B28-AABD-4CB3-8837-AEA3E92BBD74}"/>
    <cellStyle name="40% - 강조색6 2 2 4 2 2" xfId="9970" xr:uid="{1F0AD884-5136-479D-8040-A9079216D39B}"/>
    <cellStyle name="40% - 강조색6 2 2 4 2 2 2" xfId="20999" xr:uid="{2024E8AF-ABDA-4BBB-9F27-1F13494F4DA9}"/>
    <cellStyle name="40% - 강조색6 2 2 4 2 2 2 2" xfId="43048" xr:uid="{0F14F1E9-5266-4910-8C8A-48D6C55C0867}"/>
    <cellStyle name="40% - 강조색6 2 2 4 2 2 3" xfId="32028" xr:uid="{2A47BBB3-3BB9-4B48-95F4-ED81F61787B0}"/>
    <cellStyle name="40% - 강조색6 2 2 4 2 3" xfId="15489" xr:uid="{A9F64DEB-CB10-4909-AE51-7E3DDEDF42F8}"/>
    <cellStyle name="40% - 강조색6 2 2 4 2 3 2" xfId="37538" xr:uid="{C4B7512D-549A-4C86-957C-689E3ACCE3EC}"/>
    <cellStyle name="40% - 강조색6 2 2 4 2 4" xfId="26518" xr:uid="{C6E7C91D-C1B8-4DA4-B2A2-1C35D48ABE62}"/>
    <cellStyle name="40% - 강조색6 2 2 4 2 5" xfId="52676" xr:uid="{92911A1E-0B68-4D18-B5C2-9A61655F4F51}"/>
    <cellStyle name="40% - 강조색6 2 2 4 3" xfId="7215" xr:uid="{E72D0D25-F4E6-4577-BFBC-C54543125F45}"/>
    <cellStyle name="40% - 강조색6 2 2 4 3 2" xfId="18244" xr:uid="{CAD3287F-26CD-4BCC-927F-43679272400C}"/>
    <cellStyle name="40% - 강조색6 2 2 4 3 2 2" xfId="40293" xr:uid="{DB2486C5-7087-42E8-A1AB-DFDA4DA6F1EF}"/>
    <cellStyle name="40% - 강조색6 2 2 4 3 3" xfId="29273" xr:uid="{BC95C2B4-3B8A-491D-AA73-FAF1DA86BAA3}"/>
    <cellStyle name="40% - 강조색6 2 2 4 4" xfId="12734" xr:uid="{3563D815-E8E8-4044-95CF-C3E6F5BD2268}"/>
    <cellStyle name="40% - 강조색6 2 2 4 4 2" xfId="34783" xr:uid="{BFDB7413-11AC-47BB-90EF-94658D5D4447}"/>
    <cellStyle name="40% - 강조색6 2 2 4 5" xfId="23763" xr:uid="{56529EE0-C50C-4ADF-A28D-D69C8EC073B4}"/>
    <cellStyle name="40% - 강조색6 2 2 4 6" xfId="49921" xr:uid="{113B171C-7909-434A-95BB-AB4804D91704}"/>
    <cellStyle name="40% - 강조색6 2 2 5" xfId="3068" xr:uid="{DC4C4E21-5975-41B9-9FE6-16FAF68F23FE}"/>
    <cellStyle name="40% - 강조색6 2 2 5 2" xfId="8594" xr:uid="{8E5C3742-F88C-4CA2-A372-D91945F96BC0}"/>
    <cellStyle name="40% - 강조색6 2 2 5 2 2" xfId="19623" xr:uid="{4C8AF60B-7544-4338-8592-9808454375AE}"/>
    <cellStyle name="40% - 강조색6 2 2 5 2 2 2" xfId="41672" xr:uid="{096FE2D4-4A49-4943-8636-637CDCB9049E}"/>
    <cellStyle name="40% - 강조색6 2 2 5 2 3" xfId="30652" xr:uid="{EBB643D1-5F82-4475-9C88-C42BD50EA609}"/>
    <cellStyle name="40% - 강조색6 2 2 5 3" xfId="14113" xr:uid="{BFA7AF64-E042-4544-AB91-B04A89DFE226}"/>
    <cellStyle name="40% - 강조색6 2 2 5 3 2" xfId="36162" xr:uid="{3B1FC695-B568-4CFB-AF58-72BE948DD891}"/>
    <cellStyle name="40% - 강조색6 2 2 5 4" xfId="25142" xr:uid="{2CB0E56E-91D2-480A-B043-D48C0EC2AA12}"/>
    <cellStyle name="40% - 강조색6 2 2 5 5" xfId="51300" xr:uid="{1872F096-5972-48A2-A2BD-C2084013803C}"/>
    <cellStyle name="40% - 강조색6 2 2 6" xfId="5839" xr:uid="{B5400602-F28A-448F-9C25-3633412EF163}"/>
    <cellStyle name="40% - 강조색6 2 2 6 2" xfId="16868" xr:uid="{62F800D6-2501-4219-9B8A-C54EC3DBD23D}"/>
    <cellStyle name="40% - 강조색6 2 2 6 2 2" xfId="38917" xr:uid="{81518D78-0D3F-4384-A875-A731CD739E34}"/>
    <cellStyle name="40% - 강조색6 2 2 6 3" xfId="27897" xr:uid="{1F200FC5-39AB-4B4D-A857-2622BC7E3557}"/>
    <cellStyle name="40% - 강조색6 2 2 6 4" xfId="54054" xr:uid="{E06849C9-DDAC-447A-9BB6-E137DD7E9B9C}"/>
    <cellStyle name="40% - 강조색6 2 2 7" xfId="11358" xr:uid="{82A7706D-D924-4914-9CE5-C849DC590C8E}"/>
    <cellStyle name="40% - 강조색6 2 2 7 2" xfId="33407" xr:uid="{13841928-3EED-432F-889B-FA897443E619}"/>
    <cellStyle name="40% - 강조색6 2 2 8" xfId="22387" xr:uid="{2A244D36-E65C-443E-894F-F3DB9B8AE2D0}"/>
    <cellStyle name="40% - 강조색6 2 2 9" xfId="48545" xr:uid="{408B9D63-8D1B-44CF-A9C7-AA464F12A420}"/>
    <cellStyle name="40% - 강조색6 2 3" xfId="438" xr:uid="{00000000-0005-0000-0000-000017020000}"/>
    <cellStyle name="40% - 강조색6 2 3 2" xfId="1175" xr:uid="{4591B863-9683-4BB8-B335-495A10DDB80D}"/>
    <cellStyle name="40% - 강조색6 2 3 2 2" xfId="2569" xr:uid="{4E881D62-8DFE-4876-8A20-5DBCF30B96E8}"/>
    <cellStyle name="40% - 강조색6 2 3 2 2 2" xfId="5345" xr:uid="{B0909786-CF69-40A1-A653-6817077E58FB}"/>
    <cellStyle name="40% - 강조색6 2 3 2 2 2 2" xfId="10871" xr:uid="{71238FEF-6A7A-4B14-8E2B-9608DEA58355}"/>
    <cellStyle name="40% - 강조색6 2 3 2 2 2 2 2" xfId="21900" xr:uid="{34A6E8F7-1DB3-48AE-BB09-D6C0C34AFFF9}"/>
    <cellStyle name="40% - 강조색6 2 3 2 2 2 2 2 2" xfId="43949" xr:uid="{9997B3C5-916D-4D35-A980-73D88649845F}"/>
    <cellStyle name="40% - 강조색6 2 3 2 2 2 2 3" xfId="32929" xr:uid="{8C828F10-A325-4ABE-A46D-27CFBFB43607}"/>
    <cellStyle name="40% - 강조색6 2 3 2 2 2 3" xfId="16390" xr:uid="{99530325-7BB7-4209-ABB7-ADE92DD7FA5F}"/>
    <cellStyle name="40% - 강조색6 2 3 2 2 2 3 2" xfId="38439" xr:uid="{8C751805-507B-49C3-B476-1498F424D51A}"/>
    <cellStyle name="40% - 강조색6 2 3 2 2 2 4" xfId="27419" xr:uid="{89808EB0-5D62-4D22-86DB-E4BA0856CC51}"/>
    <cellStyle name="40% - 강조색6 2 3 2 2 2 5" xfId="53577" xr:uid="{66B2C033-9C92-4BA1-9584-C160E43DA0E9}"/>
    <cellStyle name="40% - 강조색6 2 3 2 2 3" xfId="8116" xr:uid="{F11D497A-DEFE-4D50-AF0C-A1A7756DAF42}"/>
    <cellStyle name="40% - 강조색6 2 3 2 2 3 2" xfId="19145" xr:uid="{EC1C7CEF-61BD-4067-8AD0-3DBE4C24D8F3}"/>
    <cellStyle name="40% - 강조색6 2 3 2 2 3 2 2" xfId="41194" xr:uid="{A3DEDC18-C479-4348-8DF5-478C0E319049}"/>
    <cellStyle name="40% - 강조색6 2 3 2 2 3 3" xfId="30174" xr:uid="{C88AE602-155E-49E4-99F8-4AF8A2CC7922}"/>
    <cellStyle name="40% - 강조색6 2 3 2 2 4" xfId="13635" xr:uid="{B352CFD6-5849-44CA-8FFB-7FDEACD523CE}"/>
    <cellStyle name="40% - 강조색6 2 3 2 2 4 2" xfId="35684" xr:uid="{8995F7A7-2BAF-4191-BC04-A68351E17DF9}"/>
    <cellStyle name="40% - 강조색6 2 3 2 2 5" xfId="24664" xr:uid="{E18408AB-1764-4969-884D-C7E31432D154}"/>
    <cellStyle name="40% - 강조색6 2 3 2 2 6" xfId="50822" xr:uid="{BF48B71C-1FC0-48FA-991E-7E7CAE9A4154}"/>
    <cellStyle name="40% - 강조색6 2 3 2 3" xfId="3969" xr:uid="{D0EEE8C8-8016-42F2-9736-C142CF0B1C25}"/>
    <cellStyle name="40% - 강조색6 2 3 2 3 2" xfId="9495" xr:uid="{308118CD-77AE-4974-BC69-6CCF7FC26677}"/>
    <cellStyle name="40% - 강조색6 2 3 2 3 2 2" xfId="20524" xr:uid="{5692F4FE-A80F-4DF1-BCEC-65214476961E}"/>
    <cellStyle name="40% - 강조색6 2 3 2 3 2 2 2" xfId="42573" xr:uid="{09322C28-731A-4D54-9D9C-CB980EB4437A}"/>
    <cellStyle name="40% - 강조색6 2 3 2 3 2 3" xfId="31553" xr:uid="{314AEC86-B633-4A9F-B903-C3FA93FC144A}"/>
    <cellStyle name="40% - 강조색6 2 3 2 3 3" xfId="15014" xr:uid="{03BA3AD5-9D66-46C7-9949-93EA17E76A88}"/>
    <cellStyle name="40% - 강조색6 2 3 2 3 3 2" xfId="37063" xr:uid="{D5B12ABB-0E5C-4177-8B80-02E92E8AD78F}"/>
    <cellStyle name="40% - 강조색6 2 3 2 3 4" xfId="26043" xr:uid="{CA00770C-01F8-4CDF-AD72-BBEE3B22A753}"/>
    <cellStyle name="40% - 강조색6 2 3 2 3 5" xfId="52201" xr:uid="{462E0A3D-45F6-4F9F-A8FD-8993CB39EEE6}"/>
    <cellStyle name="40% - 강조색6 2 3 2 4" xfId="6740" xr:uid="{DFA3365D-DEB7-4D7C-89B3-6AFB5E83C299}"/>
    <cellStyle name="40% - 강조색6 2 3 2 4 2" xfId="17769" xr:uid="{C176C40E-1C72-42C8-9ED8-0386A8CE7B10}"/>
    <cellStyle name="40% - 강조색6 2 3 2 4 2 2" xfId="39818" xr:uid="{5412666F-8973-4A15-B8A3-5E02E842B212}"/>
    <cellStyle name="40% - 강조색6 2 3 2 4 3" xfId="28798" xr:uid="{03BAD508-174C-4320-9F6D-C4932A654D4C}"/>
    <cellStyle name="40% - 강조색6 2 3 2 4 4" xfId="54954" xr:uid="{D1BE939D-4AD9-49DA-807A-4785FDC9661E}"/>
    <cellStyle name="40% - 강조색6 2 3 2 5" xfId="12259" xr:uid="{2279C6FF-6554-4120-8605-286E1BB34ABB}"/>
    <cellStyle name="40% - 강조색6 2 3 2 5 2" xfId="34308" xr:uid="{DDCCDFDB-BED0-4F6E-82B1-C7772CB7CC42}"/>
    <cellStyle name="40% - 강조색6 2 3 2 6" xfId="23288" xr:uid="{08E3371C-662C-4CE2-AC93-D918C08744F3}"/>
    <cellStyle name="40% - 강조색6 2 3 2 7" xfId="49445" xr:uid="{BE11911A-F5B8-4E41-9A28-C72C4BCF9048}"/>
    <cellStyle name="40% - 강조색6 2 3 3" xfId="1881" xr:uid="{92301FA6-8E81-42D7-B34D-D871456165E3}"/>
    <cellStyle name="40% - 강조색6 2 3 3 2" xfId="4657" xr:uid="{32C9019F-B231-40CC-B443-AB26D5C8D141}"/>
    <cellStyle name="40% - 강조색6 2 3 3 2 2" xfId="10183" xr:uid="{720A232F-BABE-45ED-855B-D3AFD187868F}"/>
    <cellStyle name="40% - 강조색6 2 3 3 2 2 2" xfId="21212" xr:uid="{A3DC86B5-5D7B-4C3F-A7AF-E7262E39688F}"/>
    <cellStyle name="40% - 강조색6 2 3 3 2 2 2 2" xfId="43261" xr:uid="{28FD4343-26BA-4895-A454-1FC289718B11}"/>
    <cellStyle name="40% - 강조색6 2 3 3 2 2 3" xfId="32241" xr:uid="{AC555169-1CD6-408A-A919-9B04190B4689}"/>
    <cellStyle name="40% - 강조색6 2 3 3 2 3" xfId="15702" xr:uid="{5C851510-5DE9-420A-B091-0C103B3D6E8A}"/>
    <cellStyle name="40% - 강조색6 2 3 3 2 3 2" xfId="37751" xr:uid="{01D1C2D8-3FC5-4D86-B021-D43E6A177D46}"/>
    <cellStyle name="40% - 강조색6 2 3 3 2 4" xfId="26731" xr:uid="{364BF2B6-FCC9-4919-B825-4C850CEE58AB}"/>
    <cellStyle name="40% - 강조색6 2 3 3 2 5" xfId="52889" xr:uid="{86DE0EDD-BFD3-4B08-85E5-E2EE032C4695}"/>
    <cellStyle name="40% - 강조색6 2 3 3 3" xfId="7428" xr:uid="{8479CC0E-FBB8-4539-9DB2-CC83FF342EB8}"/>
    <cellStyle name="40% - 강조색6 2 3 3 3 2" xfId="18457" xr:uid="{CB87C8B2-5359-4757-BC1E-209A659A6114}"/>
    <cellStyle name="40% - 강조색6 2 3 3 3 2 2" xfId="40506" xr:uid="{25FB7110-903F-464D-9079-89276D3492EF}"/>
    <cellStyle name="40% - 강조색6 2 3 3 3 3" xfId="29486" xr:uid="{A4D112DA-3DB3-4AA5-9B3B-3B6D887561DD}"/>
    <cellStyle name="40% - 강조색6 2 3 3 4" xfId="12947" xr:uid="{64B4E973-D492-4ED6-BC29-C93F8A1B540D}"/>
    <cellStyle name="40% - 강조색6 2 3 3 4 2" xfId="34996" xr:uid="{E8A5F2C6-FDDA-42A8-8329-9882F09AC24C}"/>
    <cellStyle name="40% - 강조색6 2 3 3 5" xfId="23976" xr:uid="{FA65108D-5733-48DC-9A76-A37F43DA38E2}"/>
    <cellStyle name="40% - 강조색6 2 3 3 6" xfId="50134" xr:uid="{4BFA20A9-4081-4984-9EB9-511309960328}"/>
    <cellStyle name="40% - 강조색6 2 3 4" xfId="3281" xr:uid="{1BCC777A-DD70-4C2D-863E-51BAF1F2FAE4}"/>
    <cellStyle name="40% - 강조색6 2 3 4 2" xfId="8807" xr:uid="{F2833392-7FAD-4266-81BB-47792B1031EF}"/>
    <cellStyle name="40% - 강조색6 2 3 4 2 2" xfId="19836" xr:uid="{84C166A7-3D66-4A4D-BE80-536F8DF3FF4F}"/>
    <cellStyle name="40% - 강조색6 2 3 4 2 2 2" xfId="41885" xr:uid="{4066EC8A-148C-4635-AEDC-6615063EBDB6}"/>
    <cellStyle name="40% - 강조색6 2 3 4 2 3" xfId="30865" xr:uid="{001E7450-9D58-4EC4-BF7C-B9EEA1F9EC2B}"/>
    <cellStyle name="40% - 강조색6 2 3 4 3" xfId="14326" xr:uid="{8D483C7E-A5FD-4447-A2AF-56ABB809B9C9}"/>
    <cellStyle name="40% - 강조색6 2 3 4 3 2" xfId="36375" xr:uid="{1874EEBC-A6B8-477D-92F6-6C4DB0D4DAD7}"/>
    <cellStyle name="40% - 강조색6 2 3 4 4" xfId="25355" xr:uid="{E475223D-0A37-4C4E-9BBC-89A39D524055}"/>
    <cellStyle name="40% - 강조색6 2 3 4 5" xfId="51513" xr:uid="{ABE81DD8-5BAB-4BB0-AAEB-532FD8395C40}"/>
    <cellStyle name="40% - 강조색6 2 3 5" xfId="6052" xr:uid="{33EF730E-D887-42DF-A541-66ADA87ED9F6}"/>
    <cellStyle name="40% - 강조색6 2 3 5 2" xfId="17081" xr:uid="{EAD3D601-2D75-4D8D-BB14-8084E0BD5FDC}"/>
    <cellStyle name="40% - 강조색6 2 3 5 2 2" xfId="39130" xr:uid="{F0572327-70B9-46B0-A509-41068B74E5A3}"/>
    <cellStyle name="40% - 강조색6 2 3 5 3" xfId="28110" xr:uid="{56E7161D-6EF0-4D42-9083-8AE687A6BBA8}"/>
    <cellStyle name="40% - 강조색6 2 3 5 4" xfId="54266" xr:uid="{09B3AABA-18AC-45BB-8C9D-87C8C68F9C14}"/>
    <cellStyle name="40% - 강조색6 2 3 6" xfId="11571" xr:uid="{28B787A4-E086-4D36-9A79-692C6EFD10C1}"/>
    <cellStyle name="40% - 강조색6 2 3 6 2" xfId="33620" xr:uid="{CF844119-8ED6-4F32-8337-06B5E8F3D161}"/>
    <cellStyle name="40% - 강조색6 2 3 7" xfId="22600" xr:uid="{DD3211A6-75BB-43E3-A0E0-8FBFB022EF2F}"/>
    <cellStyle name="40% - 강조색6 2 3 8" xfId="48757" xr:uid="{195B6814-7696-4FB2-BA6A-8FB754CCE644}"/>
    <cellStyle name="40% - 강조색6 2 4" xfId="833" xr:uid="{5F2BC100-E5FF-4D95-B69C-B666379C3302}"/>
    <cellStyle name="40% - 강조색6 2 4 2" xfId="2227" xr:uid="{78C57B3E-36A0-4537-8F1C-582DB09BF1BA}"/>
    <cellStyle name="40% - 강조색6 2 4 2 2" xfId="5003" xr:uid="{C3DA92EA-4851-4F8A-B00D-484D1B9D9F0D}"/>
    <cellStyle name="40% - 강조색6 2 4 2 2 2" xfId="10529" xr:uid="{305B0024-2F2E-4D30-92D5-43836C605307}"/>
    <cellStyle name="40% - 강조색6 2 4 2 2 2 2" xfId="21558" xr:uid="{BB12E75A-361B-4F3B-A34C-104D09116241}"/>
    <cellStyle name="40% - 강조색6 2 4 2 2 2 2 2" xfId="43607" xr:uid="{CA54EA2E-AF44-4149-9C7B-C64A29DFBC23}"/>
    <cellStyle name="40% - 강조색6 2 4 2 2 2 3" xfId="32587" xr:uid="{6325A50A-D575-46D6-96DF-A65E3B9EB965}"/>
    <cellStyle name="40% - 강조색6 2 4 2 2 3" xfId="16048" xr:uid="{2759E4D0-C79A-4661-B9CD-BC8CEBC9EFCF}"/>
    <cellStyle name="40% - 강조색6 2 4 2 2 3 2" xfId="38097" xr:uid="{E0A85D04-590E-4E7D-BBDC-50259E5EEA3C}"/>
    <cellStyle name="40% - 강조색6 2 4 2 2 4" xfId="27077" xr:uid="{B39C7CDA-A135-496E-83BA-5104CF2A131B}"/>
    <cellStyle name="40% - 강조색6 2 4 2 2 5" xfId="53235" xr:uid="{513BCBF5-D48E-4F23-8B1C-117B0D16962A}"/>
    <cellStyle name="40% - 강조색6 2 4 2 3" xfId="7774" xr:uid="{62C6FEB0-25AE-4803-9E46-65E433B2D534}"/>
    <cellStyle name="40% - 강조색6 2 4 2 3 2" xfId="18803" xr:uid="{48B55985-95FC-4478-8EB8-39286F5CF83C}"/>
    <cellStyle name="40% - 강조색6 2 4 2 3 2 2" xfId="40852" xr:uid="{539FA84A-F87C-4C10-939F-140D4F0185DC}"/>
    <cellStyle name="40% - 강조색6 2 4 2 3 3" xfId="29832" xr:uid="{AF45CEDB-F379-4701-B2FA-83D871234DCE}"/>
    <cellStyle name="40% - 강조색6 2 4 2 4" xfId="13293" xr:uid="{2D0FC3A3-3429-4E86-BD68-DF25AAAD208B}"/>
    <cellStyle name="40% - 강조색6 2 4 2 4 2" xfId="35342" xr:uid="{625F61D8-0458-4D26-BA56-31D1A34B65F8}"/>
    <cellStyle name="40% - 강조색6 2 4 2 5" xfId="24322" xr:uid="{029390B3-8ACC-443E-8707-0CB4B5568926}"/>
    <cellStyle name="40% - 강조색6 2 4 2 6" xfId="50480" xr:uid="{0522A791-5142-4237-ADF6-F198AFEBDECD}"/>
    <cellStyle name="40% - 강조색6 2 4 3" xfId="3627" xr:uid="{D2057C9B-DFF7-4859-8D05-81E1D8403477}"/>
    <cellStyle name="40% - 강조색6 2 4 3 2" xfId="9153" xr:uid="{DDB2B4B5-206B-4F19-9456-C250CBAAB761}"/>
    <cellStyle name="40% - 강조색6 2 4 3 2 2" xfId="20182" xr:uid="{EFCDECB0-B893-4C73-A173-821D352CF8AF}"/>
    <cellStyle name="40% - 강조색6 2 4 3 2 2 2" xfId="42231" xr:uid="{F42A4F06-ED39-45B8-A8B2-221E40803ECD}"/>
    <cellStyle name="40% - 강조색6 2 4 3 2 3" xfId="31211" xr:uid="{9DE695DB-0604-474A-91B6-6236074131FE}"/>
    <cellStyle name="40% - 강조색6 2 4 3 3" xfId="14672" xr:uid="{40CE6DED-258B-42A1-A74A-42D6FBB5502B}"/>
    <cellStyle name="40% - 강조색6 2 4 3 3 2" xfId="36721" xr:uid="{90805489-4A37-494B-AACA-296E9DE7DFBE}"/>
    <cellStyle name="40% - 강조색6 2 4 3 4" xfId="25701" xr:uid="{4E12DCE0-FFC8-406B-831C-D31F20151498}"/>
    <cellStyle name="40% - 강조색6 2 4 3 5" xfId="51859" xr:uid="{7BFEA1B3-7932-44C2-B5FE-6875F708BD73}"/>
    <cellStyle name="40% - 강조색6 2 4 4" xfId="6398" xr:uid="{9A5E5E2B-5A14-4269-A258-1085D2F2290E}"/>
    <cellStyle name="40% - 강조색6 2 4 4 2" xfId="17427" xr:uid="{71437C19-C36E-4C63-9242-1CC5C23496A1}"/>
    <cellStyle name="40% - 강조색6 2 4 4 2 2" xfId="39476" xr:uid="{2CD1345E-BD4B-4711-8582-1AF6FAEC9F85}"/>
    <cellStyle name="40% - 강조색6 2 4 4 3" xfId="28456" xr:uid="{016D3C0D-FFC7-41A4-94A4-B7C13F44C502}"/>
    <cellStyle name="40% - 강조색6 2 4 4 4" xfId="54612" xr:uid="{FB6D49F9-E038-4F1D-8567-14D95E1A1B51}"/>
    <cellStyle name="40% - 강조색6 2 4 5" xfId="11917" xr:uid="{AD1C0A83-A036-4DDA-975A-D1472464AE9D}"/>
    <cellStyle name="40% - 강조색6 2 4 5 2" xfId="33966" xr:uid="{824705A0-61A9-4A56-819A-CCB0E8C054E5}"/>
    <cellStyle name="40% - 강조색6 2 4 6" xfId="22946" xr:uid="{67AF9537-2F78-4DAF-9C55-22868D7042B8}"/>
    <cellStyle name="40% - 강조색6 2 4 7" xfId="49103" xr:uid="{F7C01F46-2EBD-4A17-8482-2E3D58BA6BF3}"/>
    <cellStyle name="40% - 강조색6 2 5" xfId="1539" xr:uid="{22430559-65CA-44A3-AA3F-A1BA568F2CEA}"/>
    <cellStyle name="40% - 강조색6 2 5 2" xfId="4315" xr:uid="{0B88740C-E12C-4043-85A2-1620C4A2E36A}"/>
    <cellStyle name="40% - 강조색6 2 5 2 2" xfId="9841" xr:uid="{66A73958-88E2-4554-A76F-D79320A3EB3D}"/>
    <cellStyle name="40% - 강조색6 2 5 2 2 2" xfId="20870" xr:uid="{44DCC6AD-8727-42B9-8423-DB47104EF67C}"/>
    <cellStyle name="40% - 강조색6 2 5 2 2 2 2" xfId="42919" xr:uid="{C87BFFD8-B6E5-40E9-9336-4FCBB3BB5655}"/>
    <cellStyle name="40% - 강조색6 2 5 2 2 3" xfId="31899" xr:uid="{ED039BE5-F05D-4460-A706-1A2C711AC75C}"/>
    <cellStyle name="40% - 강조색6 2 5 2 3" xfId="15360" xr:uid="{C7533A2A-BFBE-4A47-A54C-FEE948A3F13A}"/>
    <cellStyle name="40% - 강조색6 2 5 2 3 2" xfId="37409" xr:uid="{D82685C4-27EE-486B-A008-FEDA5E4E5146}"/>
    <cellStyle name="40% - 강조색6 2 5 2 4" xfId="26389" xr:uid="{D3CA2C4F-A2F8-44BA-9BCD-136EC3937F42}"/>
    <cellStyle name="40% - 강조색6 2 5 2 5" xfId="52547" xr:uid="{240FD1A6-1F30-4C12-B387-F42DE4855BF0}"/>
    <cellStyle name="40% - 강조색6 2 5 3" xfId="7086" xr:uid="{26AF991A-E4BC-4328-BB74-C60BD2656992}"/>
    <cellStyle name="40% - 강조색6 2 5 3 2" xfId="18115" xr:uid="{2786B059-FDDD-43F6-93BA-1274A88BA387}"/>
    <cellStyle name="40% - 강조색6 2 5 3 2 2" xfId="40164" xr:uid="{D4B50D77-3374-425B-A17D-0C2DD3AD0BEA}"/>
    <cellStyle name="40% - 강조색6 2 5 3 3" xfId="29144" xr:uid="{7D7874C2-E1A3-4376-BA8F-727E38AC0BF2}"/>
    <cellStyle name="40% - 강조색6 2 5 4" xfId="12605" xr:uid="{D659EB1B-1A0E-486B-BCAF-243B061D6A14}"/>
    <cellStyle name="40% - 강조색6 2 5 4 2" xfId="34654" xr:uid="{D7052857-10E3-49F5-9308-5B9ECD80A789}"/>
    <cellStyle name="40% - 강조색6 2 5 5" xfId="23634" xr:uid="{6E3A239C-DCEC-47EE-AD3E-556BD23CD7D1}"/>
    <cellStyle name="40% - 강조색6 2 5 6" xfId="49792" xr:uid="{826D19D0-7CCA-491A-AC7B-E2471ADBBEE2}"/>
    <cellStyle name="40% - 강조색6 2 6" xfId="2939" xr:uid="{1D121E60-A1A8-4087-B775-1A4F223E635B}"/>
    <cellStyle name="40% - 강조색6 2 6 2" xfId="8465" xr:uid="{67063DEE-D0D6-493B-88CA-19D5B3CF9F36}"/>
    <cellStyle name="40% - 강조색6 2 6 2 2" xfId="19494" xr:uid="{D8DEEBF1-3BFD-4AAD-B9E0-99398BB23070}"/>
    <cellStyle name="40% - 강조색6 2 6 2 2 2" xfId="41543" xr:uid="{8F04C930-EEC3-41C3-B2A4-5E87008BA53F}"/>
    <cellStyle name="40% - 강조색6 2 6 2 3" xfId="30523" xr:uid="{FBEA42DF-FAA8-4F3E-8AAA-68BDC8AE6747}"/>
    <cellStyle name="40% - 강조색6 2 6 3" xfId="13984" xr:uid="{97BC181B-6DC3-402F-A90F-7D8216762EE0}"/>
    <cellStyle name="40% - 강조색6 2 6 3 2" xfId="36033" xr:uid="{6103C02B-B541-499B-87BA-A3681D1A0A11}"/>
    <cellStyle name="40% - 강조색6 2 6 4" xfId="25013" xr:uid="{197FD091-4A66-42EE-84C7-58A91F4C2D65}"/>
    <cellStyle name="40% - 강조색6 2 6 5" xfId="51171" xr:uid="{B18DA65B-D6F4-4711-A711-1D0FDD24E1F9}"/>
    <cellStyle name="40% - 강조색6 2 7" xfId="5710" xr:uid="{73DC7339-DEF1-474A-8DD0-F10EDD6D011D}"/>
    <cellStyle name="40% - 강조색6 2 7 2" xfId="16739" xr:uid="{BCD4E22D-9AA3-43A5-80DF-067B774C50BF}"/>
    <cellStyle name="40% - 강조색6 2 7 2 2" xfId="38788" xr:uid="{5AD9A603-8251-43B8-9C29-01A204E357B6}"/>
    <cellStyle name="40% - 강조색6 2 7 3" xfId="27768" xr:uid="{A419287F-A78F-4897-904F-E006DD5A4829}"/>
    <cellStyle name="40% - 강조색6 2 7 4" xfId="53925" xr:uid="{5E108E1D-F8E6-455E-8A36-691D8C330652}"/>
    <cellStyle name="40% - 강조색6 2 8" xfId="11229" xr:uid="{867D29BA-2F6C-494F-A161-45C5BC295863}"/>
    <cellStyle name="40% - 강조색6 2 8 2" xfId="33278" xr:uid="{D52DFFD2-F587-4902-B9D6-FA5A50569992}"/>
    <cellStyle name="40% - 강조색6 2 9" xfId="22258" xr:uid="{938AE09F-C0A9-4663-9C27-832E60B992F4}"/>
    <cellStyle name="40% - 강조색6 20" xfId="2903" xr:uid="{EF8FA26D-447D-4E0A-9E3D-43A260A5E4EF}"/>
    <cellStyle name="40% - 강조색6 20 2" xfId="8440" xr:uid="{E4A531DB-EDF9-46D4-B790-6AFD7287EF68}"/>
    <cellStyle name="40% - 강조색6 20 2 2" xfId="19469" xr:uid="{C4C9A9F1-E25A-427B-ABFA-302C7EF8DCEA}"/>
    <cellStyle name="40% - 강조색6 20 2 2 2" xfId="41518" xr:uid="{F04D5590-19BC-4C3C-AF17-5C7C46ABD5D8}"/>
    <cellStyle name="40% - 강조색6 20 2 3" xfId="30498" xr:uid="{99E75712-E7E3-4732-8389-82F53F2AAD63}"/>
    <cellStyle name="40% - 강조색6 20 3" xfId="13959" xr:uid="{11B4DE2A-91AE-45FB-A919-42F15B954BC9}"/>
    <cellStyle name="40% - 강조색6 20 3 2" xfId="36008" xr:uid="{78DA7076-E144-4736-9D91-47017321957A}"/>
    <cellStyle name="40% - 강조색6 20 4" xfId="24988" xr:uid="{306BF6F7-671F-46B1-B67F-AA98762ECB44}"/>
    <cellStyle name="40% - 강조색6 20 5" xfId="51145" xr:uid="{AC94E65D-8D0D-493F-AD97-6C3E1A332533}"/>
    <cellStyle name="40% - 강조색6 21" xfId="5674" xr:uid="{563ACB84-D9F9-484F-8DF4-750A318E08F6}"/>
    <cellStyle name="40% - 강조색6 21 2" xfId="16714" xr:uid="{BC0FDC63-FA1D-4CF4-A2BC-DE2FE53321F9}"/>
    <cellStyle name="40% - 강조색6 21 2 2" xfId="38763" xr:uid="{788A5BB1-B037-47BB-9E8F-8F89C66D202F}"/>
    <cellStyle name="40% - 강조색6 21 3" xfId="27743" xr:uid="{6DF7A8A4-A656-4E83-B990-41CFAB406B6B}"/>
    <cellStyle name="40% - 강조색6 21 4" xfId="53905" xr:uid="{6E693FBD-9925-4D1B-8BCE-971A83BAA340}"/>
    <cellStyle name="40% - 강조색6 22" xfId="11195" xr:uid="{845F8465-D6A2-4E10-8565-EADC03023319}"/>
    <cellStyle name="40% - 강조색6 22 2" xfId="33253" xr:uid="{1A176E5B-B422-4DEC-9BB4-E47592B96A25}"/>
    <cellStyle name="40% - 강조색6 23" xfId="22224" xr:uid="{C0F656F0-4C7B-42EC-8013-4F412DE25707}"/>
    <cellStyle name="40% - 강조색6 24" xfId="44315" xr:uid="{6A34E50F-D9D5-4E88-A978-96EB0E1C39FC}"/>
    <cellStyle name="40% - 강조색6 25" xfId="48396" xr:uid="{3D713C47-DB5F-4327-BEB0-23F22193B014}"/>
    <cellStyle name="40% - 강조색6 3" xfId="91" xr:uid="{00000000-0005-0000-0000-000018020000}"/>
    <cellStyle name="40% - 강조색6 3 10" xfId="48429" xr:uid="{92D475FA-333A-4329-8A53-30FE88B27C81}"/>
    <cellStyle name="40% - 강조색6 3 2" xfId="220" xr:uid="{00000000-0005-0000-0000-000019020000}"/>
    <cellStyle name="40% - 강조색6 3 2 2" xfId="580" xr:uid="{00000000-0005-0000-0000-00001A020000}"/>
    <cellStyle name="40% - 강조색6 3 2 2 2" xfId="1317" xr:uid="{2F9C035A-AC6F-4979-B9CA-F61DCDEB245B}"/>
    <cellStyle name="40% - 강조색6 3 2 2 2 2" xfId="2711" xr:uid="{85A57F79-3B79-4EDF-95EA-623DC5822656}"/>
    <cellStyle name="40% - 강조색6 3 2 2 2 2 2" xfId="5487" xr:uid="{C5D30354-4546-4E98-8A43-CB00A186216A}"/>
    <cellStyle name="40% - 강조색6 3 2 2 2 2 2 2" xfId="11013" xr:uid="{80922B20-28E3-44CA-9D05-7DD2DEEA47DF}"/>
    <cellStyle name="40% - 강조색6 3 2 2 2 2 2 2 2" xfId="22042" xr:uid="{136973A1-0AD1-40E0-9173-5A45869B3645}"/>
    <cellStyle name="40% - 강조색6 3 2 2 2 2 2 2 2 2" xfId="44091" xr:uid="{F40390FD-E5CD-491B-8966-FD3E051DB020}"/>
    <cellStyle name="40% - 강조색6 3 2 2 2 2 2 2 3" xfId="33071" xr:uid="{253D36EB-EA89-47C2-9A05-A70BD0CF08F8}"/>
    <cellStyle name="40% - 강조색6 3 2 2 2 2 2 3" xfId="16532" xr:uid="{97834DDB-5943-45CE-A6CD-4DA2DFEB2DAF}"/>
    <cellStyle name="40% - 강조색6 3 2 2 2 2 2 3 2" xfId="38581" xr:uid="{76DC2AB3-1D3B-411A-AD54-61004DD47848}"/>
    <cellStyle name="40% - 강조색6 3 2 2 2 2 2 4" xfId="27561" xr:uid="{50838917-6928-43E9-BD3B-300F2E17DE6F}"/>
    <cellStyle name="40% - 강조색6 3 2 2 2 2 2 5" xfId="53719" xr:uid="{E766A366-A94E-4E48-8364-C620232646BD}"/>
    <cellStyle name="40% - 강조색6 3 2 2 2 2 3" xfId="8258" xr:uid="{D21DC8AD-A5E1-4617-A2CA-AA92950623C2}"/>
    <cellStyle name="40% - 강조색6 3 2 2 2 2 3 2" xfId="19287" xr:uid="{288CCEF1-15AE-4607-93C9-830DA147CAFD}"/>
    <cellStyle name="40% - 강조색6 3 2 2 2 2 3 2 2" xfId="41336" xr:uid="{5BFE9623-8746-4F36-AE01-4BA75D303F2D}"/>
    <cellStyle name="40% - 강조색6 3 2 2 2 2 3 3" xfId="30316" xr:uid="{92544464-F897-4656-88C6-B2108A01C910}"/>
    <cellStyle name="40% - 강조색6 3 2 2 2 2 4" xfId="13777" xr:uid="{FD2336D2-2EC2-4874-9CD8-B0B090758405}"/>
    <cellStyle name="40% - 강조색6 3 2 2 2 2 4 2" xfId="35826" xr:uid="{276F208E-E11D-4054-B3CC-8DA0B0D127BE}"/>
    <cellStyle name="40% - 강조색6 3 2 2 2 2 5" xfId="24806" xr:uid="{CB3D7A78-E62F-4414-B944-F1B11ADC7BC6}"/>
    <cellStyle name="40% - 강조색6 3 2 2 2 2 6" xfId="50964" xr:uid="{415DDA94-DE57-4B55-BB34-C9804DA7EB1E}"/>
    <cellStyle name="40% - 강조색6 3 2 2 2 3" xfId="4111" xr:uid="{7FCFE1FB-A34D-4062-99D5-F11BD32848AC}"/>
    <cellStyle name="40% - 강조색6 3 2 2 2 3 2" xfId="9637" xr:uid="{19A71CFB-880F-4DED-9CFB-B14B23FE391D}"/>
    <cellStyle name="40% - 강조색6 3 2 2 2 3 2 2" xfId="20666" xr:uid="{2EB8323B-8034-4EC1-BE7A-CABC854CACEA}"/>
    <cellStyle name="40% - 강조색6 3 2 2 2 3 2 2 2" xfId="42715" xr:uid="{ADF222B3-85FA-4F01-81DA-3E562BB9D31B}"/>
    <cellStyle name="40% - 강조색6 3 2 2 2 3 2 3" xfId="31695" xr:uid="{14BED018-7332-48FB-92EA-D0E9BCD44BB5}"/>
    <cellStyle name="40% - 강조색6 3 2 2 2 3 3" xfId="15156" xr:uid="{D955B5E1-97C0-4375-9A9C-E86580C5460F}"/>
    <cellStyle name="40% - 강조색6 3 2 2 2 3 3 2" xfId="37205" xr:uid="{CE863CF1-27A7-4287-A5C2-0AB240510D6E}"/>
    <cellStyle name="40% - 강조색6 3 2 2 2 3 4" xfId="26185" xr:uid="{D1B068B1-B483-4CF3-A637-791DAC14CACC}"/>
    <cellStyle name="40% - 강조색6 3 2 2 2 3 5" xfId="52343" xr:uid="{C6AE8E24-4683-4AC7-9784-EDBD20D4AD87}"/>
    <cellStyle name="40% - 강조색6 3 2 2 2 4" xfId="6882" xr:uid="{0F96E3CF-E37D-47AD-BC53-C12E2711BD92}"/>
    <cellStyle name="40% - 강조색6 3 2 2 2 4 2" xfId="17911" xr:uid="{277A74E2-63C4-4DA7-BB98-BCF0B1351253}"/>
    <cellStyle name="40% - 강조색6 3 2 2 2 4 2 2" xfId="39960" xr:uid="{3C4431E4-6B12-4581-8D91-1AA2AAE5BE35}"/>
    <cellStyle name="40% - 강조색6 3 2 2 2 4 3" xfId="28940" xr:uid="{958F06E4-316E-4861-A718-2F0906FE2A91}"/>
    <cellStyle name="40% - 강조색6 3 2 2 2 4 4" xfId="55096" xr:uid="{E5C33CA0-92CC-4EE3-9D23-7DAB906236FC}"/>
    <cellStyle name="40% - 강조색6 3 2 2 2 5" xfId="12401" xr:uid="{1458A872-FF61-40B1-B08A-7A62885D8392}"/>
    <cellStyle name="40% - 강조색6 3 2 2 2 5 2" xfId="34450" xr:uid="{69C9D5EB-2E38-4B0B-B644-AE0E027F9DF8}"/>
    <cellStyle name="40% - 강조색6 3 2 2 2 6" xfId="23430" xr:uid="{18AFC24D-CA22-4D5C-ACC2-1B5F41F03F16}"/>
    <cellStyle name="40% - 강조색6 3 2 2 2 7" xfId="49587" xr:uid="{F29BFD95-96F3-4197-BB0F-A83CFDCB0560}"/>
    <cellStyle name="40% - 강조색6 3 2 2 3" xfId="2023" xr:uid="{709EAC16-E616-4DC7-831B-F61D8B780414}"/>
    <cellStyle name="40% - 강조색6 3 2 2 3 2" xfId="4799" xr:uid="{6ABE874F-C02D-4AD5-B80F-5663E3BBC711}"/>
    <cellStyle name="40% - 강조색6 3 2 2 3 2 2" xfId="10325" xr:uid="{28A8E6FB-039B-4274-86AB-E04516152E4C}"/>
    <cellStyle name="40% - 강조색6 3 2 2 3 2 2 2" xfId="21354" xr:uid="{227FDAF6-8E06-4B7F-A1D5-4F89F44EA3C0}"/>
    <cellStyle name="40% - 강조색6 3 2 2 3 2 2 2 2" xfId="43403" xr:uid="{50507056-892B-400A-9EEB-6F4A573A7910}"/>
    <cellStyle name="40% - 강조색6 3 2 2 3 2 2 3" xfId="32383" xr:uid="{205D8184-F3AF-49B6-9FDC-F8D1E85C1A5F}"/>
    <cellStyle name="40% - 강조색6 3 2 2 3 2 3" xfId="15844" xr:uid="{A297507B-B153-4E57-A2B8-4F7C8DCDEB45}"/>
    <cellStyle name="40% - 강조색6 3 2 2 3 2 3 2" xfId="37893" xr:uid="{BE0ED4F1-C8A2-44B3-A880-6B2F5FC8B0A0}"/>
    <cellStyle name="40% - 강조색6 3 2 2 3 2 4" xfId="26873" xr:uid="{40369A9C-4CE3-4CEC-89C2-CD02A4E345C9}"/>
    <cellStyle name="40% - 강조색6 3 2 2 3 2 5" xfId="53031" xr:uid="{F54912B2-D5D5-472E-9423-362A22A3D369}"/>
    <cellStyle name="40% - 강조색6 3 2 2 3 3" xfId="7570" xr:uid="{62AD54E2-E0D3-4481-BD29-B99483F3F2AF}"/>
    <cellStyle name="40% - 강조색6 3 2 2 3 3 2" xfId="18599" xr:uid="{7BECF5BE-DE8F-4C62-A3F1-6EB1491380CC}"/>
    <cellStyle name="40% - 강조색6 3 2 2 3 3 2 2" xfId="40648" xr:uid="{22CAD253-F64D-447B-B453-E83214484215}"/>
    <cellStyle name="40% - 강조색6 3 2 2 3 3 3" xfId="29628" xr:uid="{29D3AEF7-1526-4954-AFB2-B1A2DC4AB984}"/>
    <cellStyle name="40% - 강조색6 3 2 2 3 4" xfId="13089" xr:uid="{B9375C5E-C776-45D3-A6F5-9C1CF47BC915}"/>
    <cellStyle name="40% - 강조색6 3 2 2 3 4 2" xfId="35138" xr:uid="{D7648D23-55FD-48A7-815D-EF637CE9307D}"/>
    <cellStyle name="40% - 강조색6 3 2 2 3 5" xfId="24118" xr:uid="{D3EABF0F-AE7F-4CAC-8F0B-58B851143EE4}"/>
    <cellStyle name="40% - 강조색6 3 2 2 3 6" xfId="50276" xr:uid="{F411D886-CC58-47BF-993A-9875554633D1}"/>
    <cellStyle name="40% - 강조색6 3 2 2 4" xfId="3423" xr:uid="{C0121E6C-6FA7-4F6F-A4BD-61E3CA6C5718}"/>
    <cellStyle name="40% - 강조색6 3 2 2 4 2" xfId="8949" xr:uid="{F9E1FD3A-C875-464B-9B22-FE584275939B}"/>
    <cellStyle name="40% - 강조색6 3 2 2 4 2 2" xfId="19978" xr:uid="{7C7E48E2-55F1-4E73-803D-3819C5081A0A}"/>
    <cellStyle name="40% - 강조색6 3 2 2 4 2 2 2" xfId="42027" xr:uid="{3EF3C169-881C-4C36-ADB8-17CE92A52815}"/>
    <cellStyle name="40% - 강조색6 3 2 2 4 2 3" xfId="31007" xr:uid="{2461AC21-A3B1-486C-B5EA-257499C4249B}"/>
    <cellStyle name="40% - 강조색6 3 2 2 4 3" xfId="14468" xr:uid="{60E6FE05-439A-4F6D-81C2-F63817F053A9}"/>
    <cellStyle name="40% - 강조색6 3 2 2 4 3 2" xfId="36517" xr:uid="{A5AD1577-1CFE-4FD0-9AB5-2887D0D390BA}"/>
    <cellStyle name="40% - 강조색6 3 2 2 4 4" xfId="25497" xr:uid="{9F19A746-2087-4EF6-B887-1218B45BED95}"/>
    <cellStyle name="40% - 강조색6 3 2 2 4 5" xfId="51655" xr:uid="{09F91250-E05F-49F3-B957-0D73EF68CCCC}"/>
    <cellStyle name="40% - 강조색6 3 2 2 5" xfId="6194" xr:uid="{B81507B0-EB23-4DAA-88A0-60FE1E6205CB}"/>
    <cellStyle name="40% - 강조색6 3 2 2 5 2" xfId="17223" xr:uid="{1858C77A-5B5A-4947-8068-912434DDE009}"/>
    <cellStyle name="40% - 강조색6 3 2 2 5 2 2" xfId="39272" xr:uid="{7A788083-7BE0-48AD-AA03-5174E22BECDB}"/>
    <cellStyle name="40% - 강조색6 3 2 2 5 3" xfId="28252" xr:uid="{4C5FF00B-5575-44D1-9AC8-1F34A05E7EA5}"/>
    <cellStyle name="40% - 강조색6 3 2 2 5 4" xfId="54408" xr:uid="{5041E3C0-BE27-4E7A-B38F-25DAB0893557}"/>
    <cellStyle name="40% - 강조색6 3 2 2 6" xfId="11713" xr:uid="{C260AF0A-CB3E-4DA8-8D6B-1D2DC3E0E265}"/>
    <cellStyle name="40% - 강조색6 3 2 2 6 2" xfId="33762" xr:uid="{7204A0E5-2ACF-46F9-90F4-1669B48D4947}"/>
    <cellStyle name="40% - 강조색6 3 2 2 7" xfId="22742" xr:uid="{8CB9F8EE-1669-4B32-9662-5AD2D4A3BB25}"/>
    <cellStyle name="40% - 강조색6 3 2 2 8" xfId="48899" xr:uid="{2035B7FD-D630-42FB-8207-309CD076A19B}"/>
    <cellStyle name="40% - 강조색6 3 2 3" xfId="975" xr:uid="{D7B3F0FC-2135-4F5C-AACF-052CC48DEBE8}"/>
    <cellStyle name="40% - 강조색6 3 2 3 2" xfId="2369" xr:uid="{F7FAA211-160C-4FB0-83EC-5C1F33BAF7F2}"/>
    <cellStyle name="40% - 강조색6 3 2 3 2 2" xfId="5145" xr:uid="{4A357C1C-BA36-4D77-A75C-2E6E18B860C2}"/>
    <cellStyle name="40% - 강조색6 3 2 3 2 2 2" xfId="10671" xr:uid="{5B4B77C0-2238-4E77-9B6F-0328838E367B}"/>
    <cellStyle name="40% - 강조색6 3 2 3 2 2 2 2" xfId="21700" xr:uid="{555243F8-164B-4B2B-B48A-7EDAD32FC88B}"/>
    <cellStyle name="40% - 강조색6 3 2 3 2 2 2 2 2" xfId="43749" xr:uid="{FFE35BDB-6E94-4FF5-9B1C-88905B3A7F2A}"/>
    <cellStyle name="40% - 강조색6 3 2 3 2 2 2 3" xfId="32729" xr:uid="{7F95F0D5-C2DD-4023-9DDB-3B0C5803DB7A}"/>
    <cellStyle name="40% - 강조색6 3 2 3 2 2 3" xfId="16190" xr:uid="{D9222231-D4D4-4E7C-A4CC-DF8961F5F6DB}"/>
    <cellStyle name="40% - 강조색6 3 2 3 2 2 3 2" xfId="38239" xr:uid="{ECEBD28E-7D12-425A-9665-054A0FDB4A36}"/>
    <cellStyle name="40% - 강조색6 3 2 3 2 2 4" xfId="27219" xr:uid="{E0D47D5F-4B5B-4C66-AFB2-AD0C31CA58EF}"/>
    <cellStyle name="40% - 강조색6 3 2 3 2 2 5" xfId="53377" xr:uid="{8D04B88E-7BE3-4FCD-B8AC-D610357CDC3D}"/>
    <cellStyle name="40% - 강조색6 3 2 3 2 3" xfId="7916" xr:uid="{B93B17FF-B240-40FB-AF6A-16E93A8F1656}"/>
    <cellStyle name="40% - 강조색6 3 2 3 2 3 2" xfId="18945" xr:uid="{2F85C6E5-A142-4F97-84AF-B222F106EDCF}"/>
    <cellStyle name="40% - 강조색6 3 2 3 2 3 2 2" xfId="40994" xr:uid="{B696EC5B-84D9-4B28-88C8-311CDBFC9250}"/>
    <cellStyle name="40% - 강조색6 3 2 3 2 3 3" xfId="29974" xr:uid="{41248A8D-5BAF-4B1A-8EA5-9D0CA18F73B5}"/>
    <cellStyle name="40% - 강조색6 3 2 3 2 4" xfId="13435" xr:uid="{065F2C25-619B-442B-9DC5-A56DDE1ECFB0}"/>
    <cellStyle name="40% - 강조색6 3 2 3 2 4 2" xfId="35484" xr:uid="{46585327-5312-4F8E-8324-19D692946C3C}"/>
    <cellStyle name="40% - 강조색6 3 2 3 2 5" xfId="24464" xr:uid="{8A04A984-1080-49EB-8B0E-55125AD244B8}"/>
    <cellStyle name="40% - 강조색6 3 2 3 2 6" xfId="50622" xr:uid="{1AA94270-A0E7-46F6-80E0-998745A34170}"/>
    <cellStyle name="40% - 강조색6 3 2 3 3" xfId="3769" xr:uid="{3D680178-D91D-43CB-910D-73D9CD1EC107}"/>
    <cellStyle name="40% - 강조색6 3 2 3 3 2" xfId="9295" xr:uid="{F6B4607A-E781-49AD-9A58-C5465BDAA98F}"/>
    <cellStyle name="40% - 강조색6 3 2 3 3 2 2" xfId="20324" xr:uid="{F9ACB4FA-6A41-4F0F-86C3-032BFDEBA43B}"/>
    <cellStyle name="40% - 강조색6 3 2 3 3 2 2 2" xfId="42373" xr:uid="{25E4B10F-B000-40BC-A9D8-0B7C4354B839}"/>
    <cellStyle name="40% - 강조색6 3 2 3 3 2 3" xfId="31353" xr:uid="{B368D90B-2019-4C71-ABB1-B59F35D75F1E}"/>
    <cellStyle name="40% - 강조색6 3 2 3 3 3" xfId="14814" xr:uid="{F3198BEA-6F43-4CA6-9A3D-8CADD498D300}"/>
    <cellStyle name="40% - 강조색6 3 2 3 3 3 2" xfId="36863" xr:uid="{BDDCD355-7874-42BD-B61F-CB69E3D33D44}"/>
    <cellStyle name="40% - 강조색6 3 2 3 3 4" xfId="25843" xr:uid="{99BF5457-E06F-471D-BED5-76B52BBFC5A8}"/>
    <cellStyle name="40% - 강조색6 3 2 3 3 5" xfId="52001" xr:uid="{44294BD2-EC91-4C44-9143-0EE0E3D8203D}"/>
    <cellStyle name="40% - 강조색6 3 2 3 4" xfId="6540" xr:uid="{A898300B-106A-4608-BA73-24469974440F}"/>
    <cellStyle name="40% - 강조색6 3 2 3 4 2" xfId="17569" xr:uid="{4EF8F070-E340-4977-AA79-F8450CD3AC3D}"/>
    <cellStyle name="40% - 강조색6 3 2 3 4 2 2" xfId="39618" xr:uid="{FED44645-7F0A-4976-B6BA-AF0F153AFBC6}"/>
    <cellStyle name="40% - 강조색6 3 2 3 4 3" xfId="28598" xr:uid="{78B7D564-60B1-4CCF-A5E7-7F0C969D9163}"/>
    <cellStyle name="40% - 강조색6 3 2 3 4 4" xfId="54754" xr:uid="{BC870446-913C-4C7A-8954-6215C0175401}"/>
    <cellStyle name="40% - 강조색6 3 2 3 5" xfId="12059" xr:uid="{913287EC-5EF7-4331-9E5C-07DE1812927C}"/>
    <cellStyle name="40% - 강조색6 3 2 3 5 2" xfId="34108" xr:uid="{14DD910D-A11F-459A-853B-D4ABA47B0602}"/>
    <cellStyle name="40% - 강조색6 3 2 3 6" xfId="23088" xr:uid="{D9940D5C-24A4-4308-8595-07A9B2F2DBAB}"/>
    <cellStyle name="40% - 강조색6 3 2 3 7" xfId="49245" xr:uid="{B2AE4231-7810-4B09-96B4-C264466F3D98}"/>
    <cellStyle name="40% - 강조색6 3 2 4" xfId="1681" xr:uid="{B8D0A015-A117-434F-908F-03A616B5CB38}"/>
    <cellStyle name="40% - 강조색6 3 2 4 2" xfId="4457" xr:uid="{966CCA00-6E96-4BBF-AA01-2725163BBF17}"/>
    <cellStyle name="40% - 강조색6 3 2 4 2 2" xfId="9983" xr:uid="{D677F345-3848-4DCA-B9F3-91A5E939FC3B}"/>
    <cellStyle name="40% - 강조색6 3 2 4 2 2 2" xfId="21012" xr:uid="{101F30D9-BB4D-468A-9C2C-476DBFDDE3CC}"/>
    <cellStyle name="40% - 강조색6 3 2 4 2 2 2 2" xfId="43061" xr:uid="{2CA83707-2DCA-49D7-938F-70432D8D3147}"/>
    <cellStyle name="40% - 강조색6 3 2 4 2 2 3" xfId="32041" xr:uid="{415F04A4-8F4C-4462-9C9A-8D67821386FD}"/>
    <cellStyle name="40% - 강조색6 3 2 4 2 3" xfId="15502" xr:uid="{C7C977AC-2CF8-46A8-B981-0453FFFAF43E}"/>
    <cellStyle name="40% - 강조색6 3 2 4 2 3 2" xfId="37551" xr:uid="{E75A571A-F717-4B49-AB35-03A66DF0EA60}"/>
    <cellStyle name="40% - 강조색6 3 2 4 2 4" xfId="26531" xr:uid="{9B2AE3CC-F82F-4BBF-807C-C5C331F1696D}"/>
    <cellStyle name="40% - 강조색6 3 2 4 2 5" xfId="52689" xr:uid="{A0BDAA8D-9276-4E6C-98E0-0AD2EF48756C}"/>
    <cellStyle name="40% - 강조색6 3 2 4 3" xfId="7228" xr:uid="{02A88B26-23FF-46F5-A35C-9A331E9645E2}"/>
    <cellStyle name="40% - 강조색6 3 2 4 3 2" xfId="18257" xr:uid="{91D4F87C-DF8E-4B50-BFDA-BD53701079E1}"/>
    <cellStyle name="40% - 강조색6 3 2 4 3 2 2" xfId="40306" xr:uid="{3AF3E018-0328-4684-982D-E1150A1F2B71}"/>
    <cellStyle name="40% - 강조색6 3 2 4 3 3" xfId="29286" xr:uid="{7AE0DEC5-B90B-44DD-B8E7-A87715B91680}"/>
    <cellStyle name="40% - 강조색6 3 2 4 4" xfId="12747" xr:uid="{0FD8462C-5E58-485E-995F-0ED07E9800B9}"/>
    <cellStyle name="40% - 강조색6 3 2 4 4 2" xfId="34796" xr:uid="{B4CDC265-6736-4C90-B167-1C9C4475F753}"/>
    <cellStyle name="40% - 강조색6 3 2 4 5" xfId="23776" xr:uid="{71558B97-8CD4-4FB9-82CC-232BFD552FD7}"/>
    <cellStyle name="40% - 강조색6 3 2 4 6" xfId="49934" xr:uid="{FD3EE5D2-35CB-46C4-A830-EA513529C942}"/>
    <cellStyle name="40% - 강조색6 3 2 5" xfId="3081" xr:uid="{EF302846-A3ED-480B-9D81-9DE7F7241CDB}"/>
    <cellStyle name="40% - 강조색6 3 2 5 2" xfId="8607" xr:uid="{0F505AC6-D9F6-4095-8B3D-C21136BE3D48}"/>
    <cellStyle name="40% - 강조색6 3 2 5 2 2" xfId="19636" xr:uid="{A4344B9E-57D8-4BFD-9B7D-B4CBB215AD02}"/>
    <cellStyle name="40% - 강조색6 3 2 5 2 2 2" xfId="41685" xr:uid="{DD87FCBC-84E4-414A-AEE2-89C36C86B4AA}"/>
    <cellStyle name="40% - 강조색6 3 2 5 2 3" xfId="30665" xr:uid="{6E6F582D-D838-4E2B-ABEC-FB3F4277AF39}"/>
    <cellStyle name="40% - 강조색6 3 2 5 3" xfId="14126" xr:uid="{DBB12E74-8DDE-4F42-8DFD-69489A3549D6}"/>
    <cellStyle name="40% - 강조색6 3 2 5 3 2" xfId="36175" xr:uid="{4BAD90D1-B57C-4F7B-A9B4-3F84D27DAC35}"/>
    <cellStyle name="40% - 강조색6 3 2 5 4" xfId="25155" xr:uid="{38BB6A5D-498E-4E42-9F70-C46B587F3876}"/>
    <cellStyle name="40% - 강조색6 3 2 5 5" xfId="51313" xr:uid="{0AFC9C23-5D7E-464C-99B0-D1455333116F}"/>
    <cellStyle name="40% - 강조색6 3 2 6" xfId="5852" xr:uid="{5D7CA4E0-3C53-4A52-A067-C6BBE75CBDAD}"/>
    <cellStyle name="40% - 강조색6 3 2 6 2" xfId="16881" xr:uid="{E328EF52-9DF4-4633-AE6F-E1CDA2EAEDD1}"/>
    <cellStyle name="40% - 강조색6 3 2 6 2 2" xfId="38930" xr:uid="{B8DFBC40-7013-4AD4-A793-AB416F571356}"/>
    <cellStyle name="40% - 강조색6 3 2 6 3" xfId="27910" xr:uid="{091ED0E1-BCA8-42FB-A1C9-777F5822CB2B}"/>
    <cellStyle name="40% - 강조색6 3 2 6 4" xfId="54067" xr:uid="{3E1D6BFF-9EC3-4883-9F70-3AE216FB6DE7}"/>
    <cellStyle name="40% - 강조색6 3 2 7" xfId="11371" xr:uid="{A2A6A8DC-F3F0-42A1-8823-798B78DF73AC}"/>
    <cellStyle name="40% - 강조색6 3 2 7 2" xfId="33420" xr:uid="{EC15F680-ABD2-4389-AC46-AB84B2D4B715}"/>
    <cellStyle name="40% - 강조색6 3 2 8" xfId="22400" xr:uid="{5D504518-2427-4FC6-B8C7-E71147E79610}"/>
    <cellStyle name="40% - 강조색6 3 2 9" xfId="48558" xr:uid="{553063A0-99CE-427F-95A9-B0C422ED786A}"/>
    <cellStyle name="40% - 강조색6 3 3" xfId="451" xr:uid="{00000000-0005-0000-0000-00001B020000}"/>
    <cellStyle name="40% - 강조색6 3 3 2" xfId="1188" xr:uid="{6EBEFCEF-9DB5-4ED1-BE5E-43592612DA67}"/>
    <cellStyle name="40% - 강조색6 3 3 2 2" xfId="2582" xr:uid="{466F95A3-5975-4600-B1C9-F93F3A9898A1}"/>
    <cellStyle name="40% - 강조색6 3 3 2 2 2" xfId="5358" xr:uid="{9E106EFF-5E08-4944-9D1E-D60733A0F217}"/>
    <cellStyle name="40% - 강조색6 3 3 2 2 2 2" xfId="10884" xr:uid="{B3A71874-0F8C-4F82-8E1D-1CC5A533F5A2}"/>
    <cellStyle name="40% - 강조색6 3 3 2 2 2 2 2" xfId="21913" xr:uid="{A1488262-960F-45B1-B44F-B5DBFF508F8E}"/>
    <cellStyle name="40% - 강조색6 3 3 2 2 2 2 2 2" xfId="43962" xr:uid="{83076E8D-E957-4E42-AAC0-67742D238BE2}"/>
    <cellStyle name="40% - 강조색6 3 3 2 2 2 2 3" xfId="32942" xr:uid="{72D6CF26-F645-483F-BDE6-AE2E67A8BCBF}"/>
    <cellStyle name="40% - 강조색6 3 3 2 2 2 3" xfId="16403" xr:uid="{EA46A616-5BBF-494E-9DA1-F221443F9700}"/>
    <cellStyle name="40% - 강조색6 3 3 2 2 2 3 2" xfId="38452" xr:uid="{939FBB6D-28EF-4E43-AB76-995008AD5C1D}"/>
    <cellStyle name="40% - 강조색6 3 3 2 2 2 4" xfId="27432" xr:uid="{DA3DB0B3-7D90-45D8-87E2-ED1F6037A3BE}"/>
    <cellStyle name="40% - 강조색6 3 3 2 2 2 5" xfId="53590" xr:uid="{CC750A32-A991-4635-9A71-CB814E74E3B0}"/>
    <cellStyle name="40% - 강조색6 3 3 2 2 3" xfId="8129" xr:uid="{33397879-80A8-4F0C-830C-B383BBC0CFCE}"/>
    <cellStyle name="40% - 강조색6 3 3 2 2 3 2" xfId="19158" xr:uid="{B6246696-A0A3-454F-A8B2-A1A689AC7701}"/>
    <cellStyle name="40% - 강조색6 3 3 2 2 3 2 2" xfId="41207" xr:uid="{FBFC84A9-39D5-4C90-AF61-F814205E4916}"/>
    <cellStyle name="40% - 강조색6 3 3 2 2 3 3" xfId="30187" xr:uid="{324E60E8-1F15-4C3E-BE64-934FA247062C}"/>
    <cellStyle name="40% - 강조색6 3 3 2 2 4" xfId="13648" xr:uid="{39887EFE-BC8C-482F-AFD5-D9BEE5DF6344}"/>
    <cellStyle name="40% - 강조색6 3 3 2 2 4 2" xfId="35697" xr:uid="{214368B0-3951-47E2-83F2-BC3D28E0D4CA}"/>
    <cellStyle name="40% - 강조색6 3 3 2 2 5" xfId="24677" xr:uid="{F5BC2D74-CEF3-4C87-B65A-CF0D97198F1D}"/>
    <cellStyle name="40% - 강조색6 3 3 2 2 6" xfId="50835" xr:uid="{CA405A44-91C3-439E-BE8F-88DCBAD53B93}"/>
    <cellStyle name="40% - 강조색6 3 3 2 3" xfId="3982" xr:uid="{380B7635-369C-4967-AA3A-0C4D4B54AA4C}"/>
    <cellStyle name="40% - 강조색6 3 3 2 3 2" xfId="9508" xr:uid="{51F7918E-9464-471D-9402-F23A3352D0F5}"/>
    <cellStyle name="40% - 강조색6 3 3 2 3 2 2" xfId="20537" xr:uid="{B38BF0AA-1F51-42C4-90EF-A49F5E687E90}"/>
    <cellStyle name="40% - 강조색6 3 3 2 3 2 2 2" xfId="42586" xr:uid="{6832422B-543A-4B5D-9F7B-4234F0F39932}"/>
    <cellStyle name="40% - 강조색6 3 3 2 3 2 3" xfId="31566" xr:uid="{02D2DED6-E3BA-467B-8B21-93976894124F}"/>
    <cellStyle name="40% - 강조색6 3 3 2 3 3" xfId="15027" xr:uid="{D56330A7-4512-4F7A-AD61-4568D603894F}"/>
    <cellStyle name="40% - 강조색6 3 3 2 3 3 2" xfId="37076" xr:uid="{5DA00891-D46A-4067-A965-E6CD8967ED03}"/>
    <cellStyle name="40% - 강조색6 3 3 2 3 4" xfId="26056" xr:uid="{B0EDA4DD-7924-40AE-9D87-294F40F739B8}"/>
    <cellStyle name="40% - 강조색6 3 3 2 3 5" xfId="52214" xr:uid="{2611BF71-CA8A-4FEB-9B5E-5F76186389EE}"/>
    <cellStyle name="40% - 강조색6 3 3 2 4" xfId="6753" xr:uid="{9D730CF3-FAFF-4577-A247-AD7CEF4FD706}"/>
    <cellStyle name="40% - 강조색6 3 3 2 4 2" xfId="17782" xr:uid="{51294981-30E6-4979-8AE4-F98B16E64A32}"/>
    <cellStyle name="40% - 강조색6 3 3 2 4 2 2" xfId="39831" xr:uid="{095A8631-415D-4CAD-9161-678423255138}"/>
    <cellStyle name="40% - 강조색6 3 3 2 4 3" xfId="28811" xr:uid="{6B2C7A4D-5333-4E21-BDCD-510EED7B08D3}"/>
    <cellStyle name="40% - 강조색6 3 3 2 4 4" xfId="54967" xr:uid="{F54F5467-638A-4A72-B326-12B1D9E75BEA}"/>
    <cellStyle name="40% - 강조색6 3 3 2 5" xfId="12272" xr:uid="{EAA3E39A-E848-4938-BBC7-3B28B8A0870B}"/>
    <cellStyle name="40% - 강조색6 3 3 2 5 2" xfId="34321" xr:uid="{D65F57B5-2A3F-4A2E-A189-72BDF5DD26B8}"/>
    <cellStyle name="40% - 강조색6 3 3 2 6" xfId="23301" xr:uid="{7975E927-4DF5-420C-8C68-957932DDD85B}"/>
    <cellStyle name="40% - 강조색6 3 3 2 7" xfId="49458" xr:uid="{328C20E9-2460-4512-99D2-339385225549}"/>
    <cellStyle name="40% - 강조색6 3 3 3" xfId="1894" xr:uid="{C67DBEEA-1D0C-408F-8D98-B3FB4C3C31C6}"/>
    <cellStyle name="40% - 강조색6 3 3 3 2" xfId="4670" xr:uid="{D948DD7D-10D8-4FEA-9FB5-6BC83D448858}"/>
    <cellStyle name="40% - 강조색6 3 3 3 2 2" xfId="10196" xr:uid="{243DD7C7-1921-4D39-86AF-2F91761B510A}"/>
    <cellStyle name="40% - 강조색6 3 3 3 2 2 2" xfId="21225" xr:uid="{B6DD0531-6E8D-407A-9F3E-7101D53FDB6A}"/>
    <cellStyle name="40% - 강조색6 3 3 3 2 2 2 2" xfId="43274" xr:uid="{C425912C-5EA8-458F-8AFB-19DFAC65BA82}"/>
    <cellStyle name="40% - 강조색6 3 3 3 2 2 3" xfId="32254" xr:uid="{997D0072-9895-4F81-8362-4073CDE08894}"/>
    <cellStyle name="40% - 강조색6 3 3 3 2 3" xfId="15715" xr:uid="{3BE2056D-F1F6-40AC-8D63-6C9A129972AE}"/>
    <cellStyle name="40% - 강조색6 3 3 3 2 3 2" xfId="37764" xr:uid="{0A006985-7A43-4031-90D5-C209C37BA5D9}"/>
    <cellStyle name="40% - 강조색6 3 3 3 2 4" xfId="26744" xr:uid="{77BC79FA-9309-4D9B-B7D3-CB511E398B14}"/>
    <cellStyle name="40% - 강조색6 3 3 3 2 5" xfId="52902" xr:uid="{82B1DF7B-D0DF-4FEC-80BC-1DC1E6A664B3}"/>
    <cellStyle name="40% - 강조색6 3 3 3 3" xfId="7441" xr:uid="{05E9F74E-7EE1-4E27-A37B-4A7C6D9E8328}"/>
    <cellStyle name="40% - 강조색6 3 3 3 3 2" xfId="18470" xr:uid="{25A687FB-3819-4410-B068-40EFD4B90687}"/>
    <cellStyle name="40% - 강조색6 3 3 3 3 2 2" xfId="40519" xr:uid="{0E8D7A1B-6BA5-47D6-811A-887068104B08}"/>
    <cellStyle name="40% - 강조색6 3 3 3 3 3" xfId="29499" xr:uid="{A634D965-5FF5-49A5-BFB1-4842212DD213}"/>
    <cellStyle name="40% - 강조색6 3 3 3 4" xfId="12960" xr:uid="{B7A68236-350F-40CD-8414-5347E77CCF7A}"/>
    <cellStyle name="40% - 강조색6 3 3 3 4 2" xfId="35009" xr:uid="{91E9456E-4B1C-4D3A-8D8E-D4FFCF46DD10}"/>
    <cellStyle name="40% - 강조색6 3 3 3 5" xfId="23989" xr:uid="{60A84FAE-9566-432A-96EF-419E1F7E9D7C}"/>
    <cellStyle name="40% - 강조색6 3 3 3 6" xfId="50147" xr:uid="{3F88F0AA-5D4F-4011-999D-A792C50F2A8F}"/>
    <cellStyle name="40% - 강조색6 3 3 4" xfId="3294" xr:uid="{7A8BB1D6-8B47-4753-9D34-0A06A2DBD250}"/>
    <cellStyle name="40% - 강조색6 3 3 4 2" xfId="8820" xr:uid="{952746F3-CAD7-46FC-A8B9-151E3FB3C43C}"/>
    <cellStyle name="40% - 강조색6 3 3 4 2 2" xfId="19849" xr:uid="{6E0D9CD5-660B-47A3-A23D-F31FFF45114D}"/>
    <cellStyle name="40% - 강조색6 3 3 4 2 2 2" xfId="41898" xr:uid="{875CAB43-7ABE-4519-9E23-EC86BC7354C8}"/>
    <cellStyle name="40% - 강조색6 3 3 4 2 3" xfId="30878" xr:uid="{75573051-067F-4B40-B440-BC0D862E8F15}"/>
    <cellStyle name="40% - 강조색6 3 3 4 3" xfId="14339" xr:uid="{931D4BD1-4694-4D3F-84F9-7A67D0EBF956}"/>
    <cellStyle name="40% - 강조색6 3 3 4 3 2" xfId="36388" xr:uid="{08F46CB8-9322-4700-A9E1-C5C7E8AC40E9}"/>
    <cellStyle name="40% - 강조색6 3 3 4 4" xfId="25368" xr:uid="{D218C396-C13B-4140-B4DD-E454020D3903}"/>
    <cellStyle name="40% - 강조색6 3 3 4 5" xfId="51526" xr:uid="{E9A4AF00-1DD9-4F9A-9DF2-2647E8B1C2C1}"/>
    <cellStyle name="40% - 강조색6 3 3 5" xfId="6065" xr:uid="{8889C706-0C5E-48A2-B9A8-D3B369C7228E}"/>
    <cellStyle name="40% - 강조색6 3 3 5 2" xfId="17094" xr:uid="{65C64209-C081-418A-A272-DD057416DF2A}"/>
    <cellStyle name="40% - 강조색6 3 3 5 2 2" xfId="39143" xr:uid="{70280CC2-503E-4FC1-9909-D1DE828FCA38}"/>
    <cellStyle name="40% - 강조색6 3 3 5 3" xfId="28123" xr:uid="{0096945C-8F71-47A0-86FE-CB0A6BB11067}"/>
    <cellStyle name="40% - 강조색6 3 3 5 4" xfId="54279" xr:uid="{72C15C36-1253-4735-936A-82A39E2A5FEF}"/>
    <cellStyle name="40% - 강조색6 3 3 6" xfId="11584" xr:uid="{5BF399B4-5447-46B5-AAC1-53C9592E28DE}"/>
    <cellStyle name="40% - 강조색6 3 3 6 2" xfId="33633" xr:uid="{E1765298-4F83-4D3E-96E8-C8BF93BFF6A6}"/>
    <cellStyle name="40% - 강조색6 3 3 7" xfId="22613" xr:uid="{79D8F341-07FF-43B8-A3AE-63015F3FC8A9}"/>
    <cellStyle name="40% - 강조색6 3 3 8" xfId="48770" xr:uid="{78566A3D-96D7-4BA4-97DB-94A86E5FCEE9}"/>
    <cellStyle name="40% - 강조색6 3 4" xfId="846" xr:uid="{75FA4FCD-5165-4E01-BF84-2CB6E265ECE4}"/>
    <cellStyle name="40% - 강조색6 3 4 2" xfId="2240" xr:uid="{B445E414-C84A-47EC-BF8D-2FD085D956AD}"/>
    <cellStyle name="40% - 강조색6 3 4 2 2" xfId="5016" xr:uid="{F04E39FD-0E98-4764-9366-1E2A4A1F85A8}"/>
    <cellStyle name="40% - 강조색6 3 4 2 2 2" xfId="10542" xr:uid="{E7DDD965-7C4A-441A-9797-78D83FD298A0}"/>
    <cellStyle name="40% - 강조색6 3 4 2 2 2 2" xfId="21571" xr:uid="{116542F8-1E95-4801-BB78-7281F4C22076}"/>
    <cellStyle name="40% - 강조색6 3 4 2 2 2 2 2" xfId="43620" xr:uid="{C222C858-61BE-4A17-89B2-E52A982CE9B9}"/>
    <cellStyle name="40% - 강조색6 3 4 2 2 2 3" xfId="32600" xr:uid="{D0C618F4-D37E-47E0-9A11-507502C7D097}"/>
    <cellStyle name="40% - 강조색6 3 4 2 2 3" xfId="16061" xr:uid="{2668DBF2-6842-4ADC-9635-599763B82034}"/>
    <cellStyle name="40% - 강조색6 3 4 2 2 3 2" xfId="38110" xr:uid="{71B96FE7-78A9-4C49-B8E5-6800E04BE6E0}"/>
    <cellStyle name="40% - 강조색6 3 4 2 2 4" xfId="27090" xr:uid="{52F62E7E-0029-4563-9C2E-AB09D36B836D}"/>
    <cellStyle name="40% - 강조색6 3 4 2 2 5" xfId="53248" xr:uid="{9E532DDA-DC77-49D7-8018-ED3799637467}"/>
    <cellStyle name="40% - 강조색6 3 4 2 3" xfId="7787" xr:uid="{8F41BA20-9DEF-4BFA-BDB9-0A91CF8D4579}"/>
    <cellStyle name="40% - 강조색6 3 4 2 3 2" xfId="18816" xr:uid="{2D20229A-D9AD-42B4-89B5-46E8C2B811CD}"/>
    <cellStyle name="40% - 강조색6 3 4 2 3 2 2" xfId="40865" xr:uid="{B8D58B2A-4669-49BD-B4D8-FD7F27DCD1E4}"/>
    <cellStyle name="40% - 강조색6 3 4 2 3 3" xfId="29845" xr:uid="{0A18618B-F569-4DD3-9B6B-3A1545BA15C9}"/>
    <cellStyle name="40% - 강조색6 3 4 2 4" xfId="13306" xr:uid="{1E451A33-9F62-4840-B28C-AF5D931AC8DA}"/>
    <cellStyle name="40% - 강조색6 3 4 2 4 2" xfId="35355" xr:uid="{62432DBC-680F-44B0-A29C-C973D0A693E9}"/>
    <cellStyle name="40% - 강조색6 3 4 2 5" xfId="24335" xr:uid="{44E0A020-0A5E-4CF6-97E0-FCE689753F0E}"/>
    <cellStyle name="40% - 강조색6 3 4 2 6" xfId="50493" xr:uid="{68697648-53CE-404D-9D96-CF2896473BC8}"/>
    <cellStyle name="40% - 강조색6 3 4 3" xfId="3640" xr:uid="{3A8FEC63-A6FF-4365-B70C-FD4DF3223FE5}"/>
    <cellStyle name="40% - 강조색6 3 4 3 2" xfId="9166" xr:uid="{82735771-8504-495D-9793-26A7DD3A1DAE}"/>
    <cellStyle name="40% - 강조색6 3 4 3 2 2" xfId="20195" xr:uid="{0C88E700-82B4-424B-BA45-EC854EB51865}"/>
    <cellStyle name="40% - 강조색6 3 4 3 2 2 2" xfId="42244" xr:uid="{A65D4DE3-8E60-4972-B3D1-56F3B9463CB8}"/>
    <cellStyle name="40% - 강조색6 3 4 3 2 3" xfId="31224" xr:uid="{7C579D29-C95B-43F2-949B-CB9D03533BB6}"/>
    <cellStyle name="40% - 강조색6 3 4 3 3" xfId="14685" xr:uid="{0EADBEC4-FE9C-498B-86AD-98A85C427A6E}"/>
    <cellStyle name="40% - 강조색6 3 4 3 3 2" xfId="36734" xr:uid="{99B60E49-5E03-42A4-A695-BFF5EEE673AA}"/>
    <cellStyle name="40% - 강조색6 3 4 3 4" xfId="25714" xr:uid="{E9F11187-467B-4930-9ED3-E42CFA9CF00E}"/>
    <cellStyle name="40% - 강조색6 3 4 3 5" xfId="51872" xr:uid="{951A5926-E4E3-43D5-B126-2FD646210B2A}"/>
    <cellStyle name="40% - 강조색6 3 4 4" xfId="6411" xr:uid="{E4040DFB-07E8-47BE-ABCA-9EE902685663}"/>
    <cellStyle name="40% - 강조색6 3 4 4 2" xfId="17440" xr:uid="{F04B8954-D1EA-439C-BF02-8ECFE53B16FD}"/>
    <cellStyle name="40% - 강조색6 3 4 4 2 2" xfId="39489" xr:uid="{8688D6DC-A311-4A12-9A75-A6F47CE26F85}"/>
    <cellStyle name="40% - 강조색6 3 4 4 3" xfId="28469" xr:uid="{75B5CD64-37A0-411D-8808-AFA8305E0AF6}"/>
    <cellStyle name="40% - 강조색6 3 4 4 4" xfId="54625" xr:uid="{789FE2EF-AE4D-4556-88BA-C43B76EF495C}"/>
    <cellStyle name="40% - 강조색6 3 4 5" xfId="11930" xr:uid="{E8EC75A4-CEE0-4A22-9A6B-6A00F8FB271F}"/>
    <cellStyle name="40% - 강조색6 3 4 5 2" xfId="33979" xr:uid="{F94C2522-CD20-4B95-A7D8-7605D2C30B40}"/>
    <cellStyle name="40% - 강조색6 3 4 6" xfId="22959" xr:uid="{95E42ACA-515E-4308-924E-E391649EE9BB}"/>
    <cellStyle name="40% - 강조색6 3 4 7" xfId="49116" xr:uid="{614C5A6C-5EFA-48E9-A2E3-C42DD1BA6961}"/>
    <cellStyle name="40% - 강조색6 3 5" xfId="1552" xr:uid="{7B2448DA-F723-4A7D-8D7A-57D2084B28FF}"/>
    <cellStyle name="40% - 강조색6 3 5 2" xfId="4328" xr:uid="{8704CB6A-A331-4CB6-B414-DB6EAB01CB1A}"/>
    <cellStyle name="40% - 강조색6 3 5 2 2" xfId="9854" xr:uid="{107D4534-C401-45C3-8469-0C146E61B49C}"/>
    <cellStyle name="40% - 강조색6 3 5 2 2 2" xfId="20883" xr:uid="{CEC8160D-BCFD-4F72-8169-0E4E87E4C9F6}"/>
    <cellStyle name="40% - 강조색6 3 5 2 2 2 2" xfId="42932" xr:uid="{0B20BEBE-FDC7-47F2-AB47-082C26FF304C}"/>
    <cellStyle name="40% - 강조색6 3 5 2 2 3" xfId="31912" xr:uid="{98D1F7BE-B27F-40F0-8B42-CD506F548EE9}"/>
    <cellStyle name="40% - 강조색6 3 5 2 3" xfId="15373" xr:uid="{F64B9DB3-134B-42AD-AAE1-6BD19CE5164B}"/>
    <cellStyle name="40% - 강조색6 3 5 2 3 2" xfId="37422" xr:uid="{A7DEB2CD-5CC3-40B5-9349-891A0CA6D118}"/>
    <cellStyle name="40% - 강조색6 3 5 2 4" xfId="26402" xr:uid="{EB761AE6-258D-49DF-91DF-9D404715D5CF}"/>
    <cellStyle name="40% - 강조색6 3 5 2 5" xfId="52560" xr:uid="{F2A06356-587C-47B0-B6CA-B79C9B382ED1}"/>
    <cellStyle name="40% - 강조색6 3 5 3" xfId="7099" xr:uid="{FFA4B463-B60D-41E4-80F4-8FE1BD5BF662}"/>
    <cellStyle name="40% - 강조색6 3 5 3 2" xfId="18128" xr:uid="{8579E4E2-3544-40CE-977E-1FB12FD1BEC8}"/>
    <cellStyle name="40% - 강조색6 3 5 3 2 2" xfId="40177" xr:uid="{EFF7103B-2143-407D-AF44-5B93271E4BF7}"/>
    <cellStyle name="40% - 강조색6 3 5 3 3" xfId="29157" xr:uid="{02B05573-9855-46D5-B119-017F63145400}"/>
    <cellStyle name="40% - 강조색6 3 5 4" xfId="12618" xr:uid="{0AFB7A39-8CF1-4DF7-9B27-F661B2A0F24C}"/>
    <cellStyle name="40% - 강조색6 3 5 4 2" xfId="34667" xr:uid="{8AD57F62-05DB-40E6-9976-72EFA74C836A}"/>
    <cellStyle name="40% - 강조색6 3 5 5" xfId="23647" xr:uid="{690048AA-4268-41A8-AF31-42D49C6B88A2}"/>
    <cellStyle name="40% - 강조색6 3 5 6" xfId="49805" xr:uid="{B6FB5176-CC8A-445F-84A2-509BC96B326F}"/>
    <cellStyle name="40% - 강조색6 3 6" xfId="2952" xr:uid="{1DCB21E0-5C2D-4825-97D1-E05867141354}"/>
    <cellStyle name="40% - 강조색6 3 6 2" xfId="8478" xr:uid="{EC31DDF4-1FFB-4E90-A276-3E679C80A3FE}"/>
    <cellStyle name="40% - 강조색6 3 6 2 2" xfId="19507" xr:uid="{D661D707-20BD-41D4-9788-6AD890356E6B}"/>
    <cellStyle name="40% - 강조색6 3 6 2 2 2" xfId="41556" xr:uid="{905EAD34-9C9B-43DB-A440-BD38CAD15071}"/>
    <cellStyle name="40% - 강조색6 3 6 2 3" xfId="30536" xr:uid="{BC366E33-5E0E-4452-86E8-C6D15735556E}"/>
    <cellStyle name="40% - 강조색6 3 6 3" xfId="13997" xr:uid="{1639F4C7-7A49-4894-BB08-D92CEA665633}"/>
    <cellStyle name="40% - 강조색6 3 6 3 2" xfId="36046" xr:uid="{286D926F-067B-45EA-90B1-0586C39F162B}"/>
    <cellStyle name="40% - 강조색6 3 6 4" xfId="25026" xr:uid="{1F0E5726-632F-48FF-A7F7-C784F79D2DFC}"/>
    <cellStyle name="40% - 강조색6 3 6 5" xfId="51184" xr:uid="{48833767-6FD7-4F7E-AC02-7A57E8446E80}"/>
    <cellStyle name="40% - 강조색6 3 7" xfId="5723" xr:uid="{ECA48806-49E6-488D-85DF-EBC5716E77AE}"/>
    <cellStyle name="40% - 강조색6 3 7 2" xfId="16752" xr:uid="{C53D5540-12C0-46E2-B972-954AB529FA58}"/>
    <cellStyle name="40% - 강조색6 3 7 2 2" xfId="38801" xr:uid="{76983067-D22B-4913-BB24-4D198A1DC3E4}"/>
    <cellStyle name="40% - 강조색6 3 7 3" xfId="27781" xr:uid="{84C4D53D-E9D4-4C1C-AC33-AE84CE58BE6B}"/>
    <cellStyle name="40% - 강조색6 3 7 4" xfId="53938" xr:uid="{22479493-15D9-4FAE-AE8E-A1E3E878E05C}"/>
    <cellStyle name="40% - 강조색6 3 8" xfId="11242" xr:uid="{9D104891-B863-49B4-A482-FFFC39374C36}"/>
    <cellStyle name="40% - 강조색6 3 8 2" xfId="33291" xr:uid="{48E6C941-0F26-45BA-AC66-2650F546E51E}"/>
    <cellStyle name="40% - 강조색6 3 9" xfId="22271" xr:uid="{9E6ED7B4-114A-4D5C-A930-AD28B14404D2}"/>
    <cellStyle name="40% - 강조색6 4" xfId="104" xr:uid="{00000000-0005-0000-0000-00001C020000}"/>
    <cellStyle name="40% - 강조색6 4 10" xfId="48442" xr:uid="{7BE53FA1-8F49-4E35-B527-3CEE35A2A5FD}"/>
    <cellStyle name="40% - 강조색6 4 2" xfId="233" xr:uid="{00000000-0005-0000-0000-00001D020000}"/>
    <cellStyle name="40% - 강조색6 4 2 2" xfId="593" xr:uid="{00000000-0005-0000-0000-00001E020000}"/>
    <cellStyle name="40% - 강조색6 4 2 2 2" xfId="1330" xr:uid="{884692E5-80D7-4C4C-A284-413ABFD11185}"/>
    <cellStyle name="40% - 강조색6 4 2 2 2 2" xfId="2724" xr:uid="{82E3F53D-8C6F-4FDD-BB6B-15198744B8ED}"/>
    <cellStyle name="40% - 강조색6 4 2 2 2 2 2" xfId="5500" xr:uid="{E29BAA3C-DFE2-47B1-8092-D003DEAF5EAA}"/>
    <cellStyle name="40% - 강조색6 4 2 2 2 2 2 2" xfId="11026" xr:uid="{0A86476A-768A-4286-9A72-F7ACDA0A56BE}"/>
    <cellStyle name="40% - 강조색6 4 2 2 2 2 2 2 2" xfId="22055" xr:uid="{97568AE1-96B3-4AC5-9D83-031B63AC19E3}"/>
    <cellStyle name="40% - 강조색6 4 2 2 2 2 2 2 2 2" xfId="44104" xr:uid="{CB2001C2-B8DB-4F4F-ACE0-F038463EB528}"/>
    <cellStyle name="40% - 강조색6 4 2 2 2 2 2 2 3" xfId="33084" xr:uid="{5A3F6F47-C833-49F1-B368-E15A991FE628}"/>
    <cellStyle name="40% - 강조색6 4 2 2 2 2 2 3" xfId="16545" xr:uid="{687A9F3E-D2E6-4246-AF08-AB56BCEBD922}"/>
    <cellStyle name="40% - 강조색6 4 2 2 2 2 2 3 2" xfId="38594" xr:uid="{F0DD4B03-6E51-49D5-ABC4-EC05EEBDA1CF}"/>
    <cellStyle name="40% - 강조색6 4 2 2 2 2 2 4" xfId="27574" xr:uid="{799BFBDD-AF27-43B2-8F39-37752ED48FFC}"/>
    <cellStyle name="40% - 강조색6 4 2 2 2 2 2 5" xfId="53732" xr:uid="{DC126D64-129F-425D-A8D4-291D1A57140C}"/>
    <cellStyle name="40% - 강조색6 4 2 2 2 2 3" xfId="8271" xr:uid="{C848B9E0-AF36-4A57-85C2-5FE92782A7C2}"/>
    <cellStyle name="40% - 강조색6 4 2 2 2 2 3 2" xfId="19300" xr:uid="{5FE6FB02-1862-405F-8E23-EB78D316A5EA}"/>
    <cellStyle name="40% - 강조색6 4 2 2 2 2 3 2 2" xfId="41349" xr:uid="{3DAB0755-8212-4ACE-BD73-8A8039347414}"/>
    <cellStyle name="40% - 강조색6 4 2 2 2 2 3 3" xfId="30329" xr:uid="{6EB60319-9058-4FEF-8458-000F1ACBA3A7}"/>
    <cellStyle name="40% - 강조색6 4 2 2 2 2 4" xfId="13790" xr:uid="{87382728-06EE-45BD-8185-15919AB8A08F}"/>
    <cellStyle name="40% - 강조색6 4 2 2 2 2 4 2" xfId="35839" xr:uid="{EF4B394A-2823-4372-992A-143A10A18240}"/>
    <cellStyle name="40% - 강조색6 4 2 2 2 2 5" xfId="24819" xr:uid="{42F69F7A-8BD6-4766-8AFD-4B2E2FA943FE}"/>
    <cellStyle name="40% - 강조색6 4 2 2 2 2 6" xfId="50977" xr:uid="{29640EAE-3C16-46F1-87FE-F68B4AFFBA16}"/>
    <cellStyle name="40% - 강조색6 4 2 2 2 3" xfId="4124" xr:uid="{77FF8A4D-87E7-4D5F-922E-5994FDC243B4}"/>
    <cellStyle name="40% - 강조색6 4 2 2 2 3 2" xfId="9650" xr:uid="{26DB3A98-99B9-43D1-A26E-0642039BC6D4}"/>
    <cellStyle name="40% - 강조색6 4 2 2 2 3 2 2" xfId="20679" xr:uid="{45A6F469-A7B1-4588-8F5C-5543C519BCAC}"/>
    <cellStyle name="40% - 강조색6 4 2 2 2 3 2 2 2" xfId="42728" xr:uid="{19CDD5F0-5486-43BA-9EA9-A880B16549BB}"/>
    <cellStyle name="40% - 강조색6 4 2 2 2 3 2 3" xfId="31708" xr:uid="{F2313912-9920-4306-8D8A-1990C995CC34}"/>
    <cellStyle name="40% - 강조색6 4 2 2 2 3 3" xfId="15169" xr:uid="{47580E16-CCD8-4086-9DD8-434A81756367}"/>
    <cellStyle name="40% - 강조색6 4 2 2 2 3 3 2" xfId="37218" xr:uid="{BAC6ADFE-D9D5-4B3B-97BF-5FF2517E766D}"/>
    <cellStyle name="40% - 강조색6 4 2 2 2 3 4" xfId="26198" xr:uid="{35E45A45-B9F6-47F8-A745-46D3F7E6CE24}"/>
    <cellStyle name="40% - 강조색6 4 2 2 2 3 5" xfId="52356" xr:uid="{5F8867B3-36D9-496B-8A71-533D659AF196}"/>
    <cellStyle name="40% - 강조색6 4 2 2 2 4" xfId="6895" xr:uid="{FCDA0FDF-80DE-4E3A-815C-91BF92AE6F41}"/>
    <cellStyle name="40% - 강조색6 4 2 2 2 4 2" xfId="17924" xr:uid="{F31BA60F-12D6-412D-936D-F1725A15EFBD}"/>
    <cellStyle name="40% - 강조색6 4 2 2 2 4 2 2" xfId="39973" xr:uid="{978BDE55-14AF-4824-BE79-7B371B13C7DC}"/>
    <cellStyle name="40% - 강조색6 4 2 2 2 4 3" xfId="28953" xr:uid="{AD479F15-81E0-4F8C-BA0C-BE9A2A2F74AF}"/>
    <cellStyle name="40% - 강조색6 4 2 2 2 4 4" xfId="55109" xr:uid="{8D50E607-C631-4D57-AD70-250171A6CE5C}"/>
    <cellStyle name="40% - 강조색6 4 2 2 2 5" xfId="12414" xr:uid="{4E2A5B0E-450D-48A9-9736-41E8130A2B30}"/>
    <cellStyle name="40% - 강조색6 4 2 2 2 5 2" xfId="34463" xr:uid="{6647C532-81A9-454C-8B8E-CA24238E5FFB}"/>
    <cellStyle name="40% - 강조색6 4 2 2 2 6" xfId="23443" xr:uid="{888530A9-437F-471A-8AB9-0106FF304BB3}"/>
    <cellStyle name="40% - 강조색6 4 2 2 2 7" xfId="49600" xr:uid="{5679B610-2B71-4E10-B0B5-89076C5A46A6}"/>
    <cellStyle name="40% - 강조색6 4 2 2 3" xfId="2036" xr:uid="{31057624-91A9-48AB-A934-9283A0570365}"/>
    <cellStyle name="40% - 강조색6 4 2 2 3 2" xfId="4812" xr:uid="{5C2C404B-EAB8-43DC-B9B6-CCCF51C38F9D}"/>
    <cellStyle name="40% - 강조색6 4 2 2 3 2 2" xfId="10338" xr:uid="{0D9E3B60-24E1-4104-9057-544765E4719A}"/>
    <cellStyle name="40% - 강조색6 4 2 2 3 2 2 2" xfId="21367" xr:uid="{E50C5E0B-BF85-4529-9A91-578A2F65E046}"/>
    <cellStyle name="40% - 강조색6 4 2 2 3 2 2 2 2" xfId="43416" xr:uid="{92DC59E7-8335-402D-A75D-E0B7CC41AB18}"/>
    <cellStyle name="40% - 강조색6 4 2 2 3 2 2 3" xfId="32396" xr:uid="{D0045A6C-DE12-4D8A-86FA-0FF832367C5B}"/>
    <cellStyle name="40% - 강조색6 4 2 2 3 2 3" xfId="15857" xr:uid="{F3763F5C-554D-4DAD-A7A8-5AE3DBB06326}"/>
    <cellStyle name="40% - 강조색6 4 2 2 3 2 3 2" xfId="37906" xr:uid="{A88D1094-D689-4964-9D53-3732CCB77703}"/>
    <cellStyle name="40% - 강조색6 4 2 2 3 2 4" xfId="26886" xr:uid="{29CC766E-20C0-4713-BAC2-1D81F9DFC180}"/>
    <cellStyle name="40% - 강조색6 4 2 2 3 2 5" xfId="53044" xr:uid="{99178ACE-4132-4B7E-BC7F-9D0B1EEBB38B}"/>
    <cellStyle name="40% - 강조색6 4 2 2 3 3" xfId="7583" xr:uid="{D2AF23A9-24D1-45E1-AAA6-FEDF01F601CC}"/>
    <cellStyle name="40% - 강조색6 4 2 2 3 3 2" xfId="18612" xr:uid="{324E7F0A-CB8C-4CA4-BA99-0AF8E1ED760C}"/>
    <cellStyle name="40% - 강조색6 4 2 2 3 3 2 2" xfId="40661" xr:uid="{EAAC984F-57C3-4BF9-A534-7F278982A7E9}"/>
    <cellStyle name="40% - 강조색6 4 2 2 3 3 3" xfId="29641" xr:uid="{FC6E68B1-7279-4AAE-90D6-DD0D9401070A}"/>
    <cellStyle name="40% - 강조색6 4 2 2 3 4" xfId="13102" xr:uid="{9D128FC2-80DA-45DE-9F9B-CD37A1CF643B}"/>
    <cellStyle name="40% - 강조색6 4 2 2 3 4 2" xfId="35151" xr:uid="{0D388C91-81A4-4AF1-9129-241832490861}"/>
    <cellStyle name="40% - 강조색6 4 2 2 3 5" xfId="24131" xr:uid="{7975E49A-EDBC-46CC-99F6-C68FFA6B7588}"/>
    <cellStyle name="40% - 강조색6 4 2 2 3 6" xfId="50289" xr:uid="{C58129A2-3EBE-480F-9BBF-9097B1F0904B}"/>
    <cellStyle name="40% - 강조색6 4 2 2 4" xfId="3436" xr:uid="{21BB0442-7C62-4AD0-8809-18A23D97D263}"/>
    <cellStyle name="40% - 강조색6 4 2 2 4 2" xfId="8962" xr:uid="{77DB92EC-9923-4759-89BB-13788676CE02}"/>
    <cellStyle name="40% - 강조색6 4 2 2 4 2 2" xfId="19991" xr:uid="{56D67F65-0B40-4B26-9BB4-DECC74F18DD6}"/>
    <cellStyle name="40% - 강조색6 4 2 2 4 2 2 2" xfId="42040" xr:uid="{7DE00D18-5FDD-4EBB-BAAE-78B9B1C8F5A6}"/>
    <cellStyle name="40% - 강조색6 4 2 2 4 2 3" xfId="31020" xr:uid="{1C4D292C-0F7B-49C8-878E-73C95F5B5CD1}"/>
    <cellStyle name="40% - 강조색6 4 2 2 4 3" xfId="14481" xr:uid="{65D0EA31-2EA5-415B-8E9F-EC051EA1E406}"/>
    <cellStyle name="40% - 강조색6 4 2 2 4 3 2" xfId="36530" xr:uid="{F686346D-7505-44A4-BE7B-04EB9A49E8E0}"/>
    <cellStyle name="40% - 강조색6 4 2 2 4 4" xfId="25510" xr:uid="{99B88561-9966-4C16-AAD2-CC3C937C271D}"/>
    <cellStyle name="40% - 강조색6 4 2 2 4 5" xfId="51668" xr:uid="{432244F3-A46A-4A80-8924-2632BF410674}"/>
    <cellStyle name="40% - 강조색6 4 2 2 5" xfId="6207" xr:uid="{2E59A418-5DFD-4413-A8AC-ACE014B024E0}"/>
    <cellStyle name="40% - 강조색6 4 2 2 5 2" xfId="17236" xr:uid="{0A2D4ABA-3C20-4920-951C-E9F12EAA9C54}"/>
    <cellStyle name="40% - 강조색6 4 2 2 5 2 2" xfId="39285" xr:uid="{65F14EB0-D323-44C3-B38D-E4693288AB75}"/>
    <cellStyle name="40% - 강조색6 4 2 2 5 3" xfId="28265" xr:uid="{165B2B93-0FB9-433A-B0BE-4C54BC042B00}"/>
    <cellStyle name="40% - 강조색6 4 2 2 5 4" xfId="54421" xr:uid="{C6919AAF-8E99-445C-AFCC-C424F0D8EB47}"/>
    <cellStyle name="40% - 강조색6 4 2 2 6" xfId="11726" xr:uid="{3A0B85B1-6C00-4A54-AAC7-15D475114B54}"/>
    <cellStyle name="40% - 강조색6 4 2 2 6 2" xfId="33775" xr:uid="{0984DF87-6098-4B40-A507-C6665483FFCE}"/>
    <cellStyle name="40% - 강조색6 4 2 2 7" xfId="22755" xr:uid="{CD33E355-49FB-4EDD-8A7D-B6887280B0FC}"/>
    <cellStyle name="40% - 강조색6 4 2 2 8" xfId="48912" xr:uid="{54018CFC-3082-4C9C-828F-7691BDD739E1}"/>
    <cellStyle name="40% - 강조색6 4 2 3" xfId="988" xr:uid="{14CA8BF2-111B-41E9-B542-9C9B581B2432}"/>
    <cellStyle name="40% - 강조색6 4 2 3 2" xfId="2382" xr:uid="{50529E89-6784-4E21-8479-652D1BC9D2B3}"/>
    <cellStyle name="40% - 강조색6 4 2 3 2 2" xfId="5158" xr:uid="{D65A94D2-70D4-4FB6-864F-FE750830A331}"/>
    <cellStyle name="40% - 강조색6 4 2 3 2 2 2" xfId="10684" xr:uid="{2EA9D0F1-431C-48DF-8DD3-0498D0E77255}"/>
    <cellStyle name="40% - 강조색6 4 2 3 2 2 2 2" xfId="21713" xr:uid="{67B2254B-09F5-4ABE-81C4-268125E9AEA2}"/>
    <cellStyle name="40% - 강조색6 4 2 3 2 2 2 2 2" xfId="43762" xr:uid="{A205A4E0-3DDE-41C5-89E7-7ADD932CC65D}"/>
    <cellStyle name="40% - 강조색6 4 2 3 2 2 2 3" xfId="32742" xr:uid="{704CD969-9A24-4560-8A23-8C637B143DE6}"/>
    <cellStyle name="40% - 강조색6 4 2 3 2 2 3" xfId="16203" xr:uid="{FBC2249E-32CD-4CC3-B494-9AD355C4153B}"/>
    <cellStyle name="40% - 강조색6 4 2 3 2 2 3 2" xfId="38252" xr:uid="{D313D621-E929-4103-A61F-9B138CF86B58}"/>
    <cellStyle name="40% - 강조색6 4 2 3 2 2 4" xfId="27232" xr:uid="{A04DF9C7-24D5-4C17-A79E-CBAFD0FB38FF}"/>
    <cellStyle name="40% - 강조색6 4 2 3 2 2 5" xfId="53390" xr:uid="{7BF8D62B-DA2C-4B14-9A6B-2789EA77684D}"/>
    <cellStyle name="40% - 강조색6 4 2 3 2 3" xfId="7929" xr:uid="{DB06C59F-1AFA-4545-BE21-DC20ED09538C}"/>
    <cellStyle name="40% - 강조색6 4 2 3 2 3 2" xfId="18958" xr:uid="{8CD5B31F-E538-4F4C-90BB-605DF29EEA45}"/>
    <cellStyle name="40% - 강조색6 4 2 3 2 3 2 2" xfId="41007" xr:uid="{D762218F-F21D-4150-98B4-82BF2C3221A6}"/>
    <cellStyle name="40% - 강조색6 4 2 3 2 3 3" xfId="29987" xr:uid="{A4267EC9-2ED5-454C-80DE-C494EB497F19}"/>
    <cellStyle name="40% - 강조색6 4 2 3 2 4" xfId="13448" xr:uid="{93E81A30-7AF2-4EB4-84CD-214743302278}"/>
    <cellStyle name="40% - 강조색6 4 2 3 2 4 2" xfId="35497" xr:uid="{C6396941-B0D4-4F7B-90B7-AF6AB945AA9A}"/>
    <cellStyle name="40% - 강조색6 4 2 3 2 5" xfId="24477" xr:uid="{C1A83BD3-B474-40F3-A3A1-86A584D81489}"/>
    <cellStyle name="40% - 강조색6 4 2 3 2 6" xfId="50635" xr:uid="{C957F03B-3583-40B2-8365-A2F778D9CA0D}"/>
    <cellStyle name="40% - 강조색6 4 2 3 3" xfId="3782" xr:uid="{FD56E8A9-1702-42ED-A58C-E12F37FC85EC}"/>
    <cellStyle name="40% - 강조색6 4 2 3 3 2" xfId="9308" xr:uid="{635C2B52-1B5F-4B63-980D-D92B720CBA9C}"/>
    <cellStyle name="40% - 강조색6 4 2 3 3 2 2" xfId="20337" xr:uid="{4F760175-C754-458D-9D04-672C2006DF15}"/>
    <cellStyle name="40% - 강조색6 4 2 3 3 2 2 2" xfId="42386" xr:uid="{223A64ED-37C3-49EE-B284-C9FA3431A89F}"/>
    <cellStyle name="40% - 강조색6 4 2 3 3 2 3" xfId="31366" xr:uid="{883FF4C4-1101-4CD6-A647-2970F276FADA}"/>
    <cellStyle name="40% - 강조색6 4 2 3 3 3" xfId="14827" xr:uid="{B0E07C90-EAF6-4897-A947-00871B7FC427}"/>
    <cellStyle name="40% - 강조색6 4 2 3 3 3 2" xfId="36876" xr:uid="{23E217D6-CA4F-4804-8B78-DB33E8335A26}"/>
    <cellStyle name="40% - 강조색6 4 2 3 3 4" xfId="25856" xr:uid="{D83C31AF-F38B-4922-B8AD-8A38034F75B4}"/>
    <cellStyle name="40% - 강조색6 4 2 3 3 5" xfId="52014" xr:uid="{24257456-DA9B-49EA-A695-937E165C8CCA}"/>
    <cellStyle name="40% - 강조색6 4 2 3 4" xfId="6553" xr:uid="{07AF356D-3D33-4C11-875C-DDD23A86E431}"/>
    <cellStyle name="40% - 강조색6 4 2 3 4 2" xfId="17582" xr:uid="{DFF691F6-0F81-4084-B74F-029F7610CDF5}"/>
    <cellStyle name="40% - 강조색6 4 2 3 4 2 2" xfId="39631" xr:uid="{132DB493-B996-4641-BD14-06BBD3907ADE}"/>
    <cellStyle name="40% - 강조색6 4 2 3 4 3" xfId="28611" xr:uid="{2BD526B4-A22B-41E6-ADCB-27EBA96E6D9C}"/>
    <cellStyle name="40% - 강조색6 4 2 3 4 4" xfId="54767" xr:uid="{98E79A25-4061-4C92-A34B-045B0475CD56}"/>
    <cellStyle name="40% - 강조색6 4 2 3 5" xfId="12072" xr:uid="{7ECF9E82-E39C-492B-80A9-8A7E4D211807}"/>
    <cellStyle name="40% - 강조색6 4 2 3 5 2" xfId="34121" xr:uid="{367A98F7-4F51-4DFD-AFA2-6627D179C306}"/>
    <cellStyle name="40% - 강조색6 4 2 3 6" xfId="23101" xr:uid="{C27E5960-478D-4D24-BBE4-36CAAF17E60B}"/>
    <cellStyle name="40% - 강조색6 4 2 3 7" xfId="49258" xr:uid="{62DBD5A6-39B8-4188-95B2-04A5D1AA9F65}"/>
    <cellStyle name="40% - 강조색6 4 2 4" xfId="1694" xr:uid="{AFACDC5A-5510-4EFC-8C9C-13957885458C}"/>
    <cellStyle name="40% - 강조색6 4 2 4 2" xfId="4470" xr:uid="{239D9E7C-DDDC-42F0-86FA-B989EACF75A0}"/>
    <cellStyle name="40% - 강조색6 4 2 4 2 2" xfId="9996" xr:uid="{D4F71B95-CCAC-46E5-B982-BB83E6FA1407}"/>
    <cellStyle name="40% - 강조색6 4 2 4 2 2 2" xfId="21025" xr:uid="{90DBDA89-A294-4476-A4A0-4C08C317EC20}"/>
    <cellStyle name="40% - 강조색6 4 2 4 2 2 2 2" xfId="43074" xr:uid="{41D09351-ABAC-42F1-8D52-9AF7F51E05A9}"/>
    <cellStyle name="40% - 강조색6 4 2 4 2 2 3" xfId="32054" xr:uid="{2FDA0FC9-AEC5-4B2B-8CFC-98B24D233BA0}"/>
    <cellStyle name="40% - 강조색6 4 2 4 2 3" xfId="15515" xr:uid="{1680BC73-ECED-4EDA-ACD5-3CD9870D27FE}"/>
    <cellStyle name="40% - 강조색6 4 2 4 2 3 2" xfId="37564" xr:uid="{A618C679-F6E5-4860-A4D6-F455D31648F9}"/>
    <cellStyle name="40% - 강조색6 4 2 4 2 4" xfId="26544" xr:uid="{D3332292-1D02-4002-A00F-E4596C816F17}"/>
    <cellStyle name="40% - 강조색6 4 2 4 2 5" xfId="52702" xr:uid="{3C6FE744-5112-4B05-A26D-F940571DF9C5}"/>
    <cellStyle name="40% - 강조색6 4 2 4 3" xfId="7241" xr:uid="{FF6261E9-6D04-4DEF-A04F-A3A5719D4E7D}"/>
    <cellStyle name="40% - 강조색6 4 2 4 3 2" xfId="18270" xr:uid="{1EAD1162-BF3B-4B1C-B653-A1194C6ACA62}"/>
    <cellStyle name="40% - 강조색6 4 2 4 3 2 2" xfId="40319" xr:uid="{3C76658D-98F4-46B4-BE84-92EC1339CF0F}"/>
    <cellStyle name="40% - 강조색6 4 2 4 3 3" xfId="29299" xr:uid="{9B995ABC-AD1C-412E-A31C-9499B8A2E4E9}"/>
    <cellStyle name="40% - 강조색6 4 2 4 4" xfId="12760" xr:uid="{A08D6271-3F98-461D-9A98-7D528FE28836}"/>
    <cellStyle name="40% - 강조색6 4 2 4 4 2" xfId="34809" xr:uid="{1C34003F-FE96-40E7-B1A3-5BC21EB88159}"/>
    <cellStyle name="40% - 강조색6 4 2 4 5" xfId="23789" xr:uid="{0D110971-160D-45E7-9FCC-3CD45E747599}"/>
    <cellStyle name="40% - 강조색6 4 2 4 6" xfId="49947" xr:uid="{E59B16C3-04FA-45FE-A353-EEECB7EF7587}"/>
    <cellStyle name="40% - 강조색6 4 2 5" xfId="3094" xr:uid="{3BE3F05F-D882-4F8D-8FE6-E9430AA10F77}"/>
    <cellStyle name="40% - 강조색6 4 2 5 2" xfId="8620" xr:uid="{85990FD5-0148-483D-B80D-C79BECC9D48E}"/>
    <cellStyle name="40% - 강조색6 4 2 5 2 2" xfId="19649" xr:uid="{3C286866-0147-4B8F-9171-599B8646D231}"/>
    <cellStyle name="40% - 강조색6 4 2 5 2 2 2" xfId="41698" xr:uid="{DDCC09BB-7AFF-4069-BAAB-2578CB586EF8}"/>
    <cellStyle name="40% - 강조색6 4 2 5 2 3" xfId="30678" xr:uid="{0B60DB54-4338-4952-8FC1-EBDF8A68EB50}"/>
    <cellStyle name="40% - 강조색6 4 2 5 3" xfId="14139" xr:uid="{570A3C67-109B-4F95-809B-C0E2EEB01757}"/>
    <cellStyle name="40% - 강조색6 4 2 5 3 2" xfId="36188" xr:uid="{DDCC295A-7206-4FEB-B7B8-92DE0B569F9D}"/>
    <cellStyle name="40% - 강조색6 4 2 5 4" xfId="25168" xr:uid="{04DB0076-FA67-477B-BA77-8A4CDDF9CA96}"/>
    <cellStyle name="40% - 강조색6 4 2 5 5" xfId="51326" xr:uid="{C8B1ABF4-CBD6-462F-8816-DBC3E65A23DF}"/>
    <cellStyle name="40% - 강조색6 4 2 6" xfId="5865" xr:uid="{7C46FD14-64D7-4DB3-BFF0-0BB9EA7DD50D}"/>
    <cellStyle name="40% - 강조색6 4 2 6 2" xfId="16894" xr:uid="{BEFFF9D0-577E-4DBE-80AB-4F0D4DAD5AD1}"/>
    <cellStyle name="40% - 강조색6 4 2 6 2 2" xfId="38943" xr:uid="{7F72373A-94DC-41DA-A0BA-FDA91BD7D59B}"/>
    <cellStyle name="40% - 강조색6 4 2 6 3" xfId="27923" xr:uid="{4452DF05-26D3-4049-8282-E2BD78E61B4D}"/>
    <cellStyle name="40% - 강조색6 4 2 6 4" xfId="54080" xr:uid="{158CA48F-9E53-4458-8061-4ED91C7DE5E4}"/>
    <cellStyle name="40% - 강조색6 4 2 7" xfId="11384" xr:uid="{A5EF3113-9EFE-4F19-B535-ECFF95139011}"/>
    <cellStyle name="40% - 강조색6 4 2 7 2" xfId="33433" xr:uid="{F441BBA5-8994-408A-B6ED-AA4D6EAB18D5}"/>
    <cellStyle name="40% - 강조색6 4 2 8" xfId="22413" xr:uid="{430500B2-235E-42CD-87EB-86B3C7F506AA}"/>
    <cellStyle name="40% - 강조색6 4 2 9" xfId="48571" xr:uid="{2D2CE522-68FF-43F3-B16A-E43244DC068C}"/>
    <cellStyle name="40% - 강조색6 4 3" xfId="464" xr:uid="{00000000-0005-0000-0000-00001F020000}"/>
    <cellStyle name="40% - 강조색6 4 3 2" xfId="1201" xr:uid="{84728130-AB24-4888-A881-4CCDD8D5321A}"/>
    <cellStyle name="40% - 강조색6 4 3 2 2" xfId="2595" xr:uid="{551C1F9E-C282-4923-977D-4A948C059989}"/>
    <cellStyle name="40% - 강조색6 4 3 2 2 2" xfId="5371" xr:uid="{20B7CBCA-4691-4E97-8797-8A7C51006CF9}"/>
    <cellStyle name="40% - 강조색6 4 3 2 2 2 2" xfId="10897" xr:uid="{80CB64E5-EE9A-4DC3-A4BF-AED1E64F1493}"/>
    <cellStyle name="40% - 강조색6 4 3 2 2 2 2 2" xfId="21926" xr:uid="{4070D776-B353-444E-BB4B-9086BE6CB848}"/>
    <cellStyle name="40% - 강조색6 4 3 2 2 2 2 2 2" xfId="43975" xr:uid="{9240B8DF-7C7C-4E0E-8D50-037ED025D394}"/>
    <cellStyle name="40% - 강조색6 4 3 2 2 2 2 3" xfId="32955" xr:uid="{4FCAA119-3E98-4E4E-88C7-FD550F3969A9}"/>
    <cellStyle name="40% - 강조색6 4 3 2 2 2 3" xfId="16416" xr:uid="{3DCD2B28-911F-46F7-8831-2A9CCA1613F9}"/>
    <cellStyle name="40% - 강조색6 4 3 2 2 2 3 2" xfId="38465" xr:uid="{3210361B-B6B4-4FDF-B82C-A08ABC77ADB1}"/>
    <cellStyle name="40% - 강조색6 4 3 2 2 2 4" xfId="27445" xr:uid="{F9712690-C0C5-435B-A894-B7B8904FB293}"/>
    <cellStyle name="40% - 강조색6 4 3 2 2 2 5" xfId="53603" xr:uid="{6BD95A4D-BA7C-4B8E-B637-07C21C29A517}"/>
    <cellStyle name="40% - 강조색6 4 3 2 2 3" xfId="8142" xr:uid="{0650C790-C7AD-488B-ADF6-5CCD5CCE1A9F}"/>
    <cellStyle name="40% - 강조색6 4 3 2 2 3 2" xfId="19171" xr:uid="{E0C5CD82-0B7B-4560-BD0B-B086FDC20479}"/>
    <cellStyle name="40% - 강조색6 4 3 2 2 3 2 2" xfId="41220" xr:uid="{1038F055-9D9F-48B4-86E4-6195A45D6E21}"/>
    <cellStyle name="40% - 강조색6 4 3 2 2 3 3" xfId="30200" xr:uid="{1391A548-F959-429C-BD86-FB64B374C9AD}"/>
    <cellStyle name="40% - 강조색6 4 3 2 2 4" xfId="13661" xr:uid="{62DB41A2-6502-4E53-8DC7-335886B7A95F}"/>
    <cellStyle name="40% - 강조색6 4 3 2 2 4 2" xfId="35710" xr:uid="{3B37DA4C-0CD3-4C57-B8FE-55189670FBB1}"/>
    <cellStyle name="40% - 강조색6 4 3 2 2 5" xfId="24690" xr:uid="{99961E35-8B73-4024-B15B-5E874FB4F934}"/>
    <cellStyle name="40% - 강조색6 4 3 2 2 6" xfId="50848" xr:uid="{5635640E-4E57-4D2E-9649-1309AC7A4DD0}"/>
    <cellStyle name="40% - 강조색6 4 3 2 3" xfId="3995" xr:uid="{416E4EF7-527A-4AFB-B06B-C159DB2287C0}"/>
    <cellStyle name="40% - 강조색6 4 3 2 3 2" xfId="9521" xr:uid="{6985D698-2900-4823-BB26-C68DCC04D5FC}"/>
    <cellStyle name="40% - 강조색6 4 3 2 3 2 2" xfId="20550" xr:uid="{10C46ACC-9733-42BB-998A-2FD6906CB8AE}"/>
    <cellStyle name="40% - 강조색6 4 3 2 3 2 2 2" xfId="42599" xr:uid="{01DC63A6-E1D0-49B2-A5A2-C2A980E6853B}"/>
    <cellStyle name="40% - 강조색6 4 3 2 3 2 3" xfId="31579" xr:uid="{86FB0F8C-4F5C-4B76-9098-D4BC2AA44796}"/>
    <cellStyle name="40% - 강조색6 4 3 2 3 3" xfId="15040" xr:uid="{A98C4BA5-DB60-4A1D-8657-82B84180BE8F}"/>
    <cellStyle name="40% - 강조색6 4 3 2 3 3 2" xfId="37089" xr:uid="{333F1343-9E7B-4552-A49A-6F3B5CEB2838}"/>
    <cellStyle name="40% - 강조색6 4 3 2 3 4" xfId="26069" xr:uid="{92674B1C-7654-426B-A3F5-F074E10EB5FD}"/>
    <cellStyle name="40% - 강조색6 4 3 2 3 5" xfId="52227" xr:uid="{33857F08-5B17-4926-9D5C-1E13057BE7ED}"/>
    <cellStyle name="40% - 강조색6 4 3 2 4" xfId="6766" xr:uid="{3CCB3090-7AF0-4D58-8988-DD5A61648C78}"/>
    <cellStyle name="40% - 강조색6 4 3 2 4 2" xfId="17795" xr:uid="{BCD46245-A8D9-4194-8889-1C9E8AFE4F25}"/>
    <cellStyle name="40% - 강조색6 4 3 2 4 2 2" xfId="39844" xr:uid="{EA02FBCA-620E-46D3-BAED-100E44A11AEB}"/>
    <cellStyle name="40% - 강조색6 4 3 2 4 3" xfId="28824" xr:uid="{FE9D206A-73EE-4FCA-AF54-B10C59160280}"/>
    <cellStyle name="40% - 강조색6 4 3 2 4 4" xfId="54980" xr:uid="{6D85E1B4-C1A9-4FF6-961C-17CCB3BDBD61}"/>
    <cellStyle name="40% - 강조색6 4 3 2 5" xfId="12285" xr:uid="{86A0E9AA-7F45-4EDE-A298-F68D03E51677}"/>
    <cellStyle name="40% - 강조색6 4 3 2 5 2" xfId="34334" xr:uid="{932D28B7-4049-441A-8244-DD2FD52560C8}"/>
    <cellStyle name="40% - 강조색6 4 3 2 6" xfId="23314" xr:uid="{7FECE86A-63B5-44F1-9016-C0F182E4E02E}"/>
    <cellStyle name="40% - 강조색6 4 3 2 7" xfId="49471" xr:uid="{3E992053-B909-4E67-84B5-A0AEA0285835}"/>
    <cellStyle name="40% - 강조색6 4 3 3" xfId="1907" xr:uid="{287160A4-947C-4D1A-A64B-18E6CB50F735}"/>
    <cellStyle name="40% - 강조색6 4 3 3 2" xfId="4683" xr:uid="{820048AB-6429-40CB-9005-6B94352F0BFA}"/>
    <cellStyle name="40% - 강조색6 4 3 3 2 2" xfId="10209" xr:uid="{C0313B85-7237-4BEC-A7D3-1B56566E931A}"/>
    <cellStyle name="40% - 강조색6 4 3 3 2 2 2" xfId="21238" xr:uid="{88142DB4-8109-498F-866E-FDFF85DE0DAC}"/>
    <cellStyle name="40% - 강조색6 4 3 3 2 2 2 2" xfId="43287" xr:uid="{1CB1A13E-CFFC-460C-9DF4-294D8D7AFB17}"/>
    <cellStyle name="40% - 강조색6 4 3 3 2 2 3" xfId="32267" xr:uid="{A66B031F-F6EC-4DE4-B3C4-806609C47295}"/>
    <cellStyle name="40% - 강조색6 4 3 3 2 3" xfId="15728" xr:uid="{2E6DE35F-0AC9-44C6-A1DD-85D3CB962228}"/>
    <cellStyle name="40% - 강조색6 4 3 3 2 3 2" xfId="37777" xr:uid="{40320012-35E6-4DC5-AF35-A6E7C4163E1C}"/>
    <cellStyle name="40% - 강조색6 4 3 3 2 4" xfId="26757" xr:uid="{39F958F5-908C-4BB2-814D-4AA2EB8B4601}"/>
    <cellStyle name="40% - 강조색6 4 3 3 2 5" xfId="52915" xr:uid="{7AA88A75-147D-4426-9DB1-738E3E90F86D}"/>
    <cellStyle name="40% - 강조색6 4 3 3 3" xfId="7454" xr:uid="{79E38029-CC04-4D25-8A77-9742B3B5ED5F}"/>
    <cellStyle name="40% - 강조색6 4 3 3 3 2" xfId="18483" xr:uid="{724BAE69-25DF-40E0-8E90-81FADA7F7EA1}"/>
    <cellStyle name="40% - 강조색6 4 3 3 3 2 2" xfId="40532" xr:uid="{8BDE488A-2FD9-437F-AFE4-FB9B16E717ED}"/>
    <cellStyle name="40% - 강조색6 4 3 3 3 3" xfId="29512" xr:uid="{308ACBA2-0725-4033-A8F5-D476DBBC12D2}"/>
    <cellStyle name="40% - 강조색6 4 3 3 4" xfId="12973" xr:uid="{77C863F9-76E5-4FF6-A2B9-6B216300C077}"/>
    <cellStyle name="40% - 강조색6 4 3 3 4 2" xfId="35022" xr:uid="{F7F62331-A6D6-408F-86AF-B29B29CEE535}"/>
    <cellStyle name="40% - 강조색6 4 3 3 5" xfId="24002" xr:uid="{1ACC6782-FCE3-4E3D-88A4-1A8FE665EAEF}"/>
    <cellStyle name="40% - 강조색6 4 3 3 6" xfId="50160" xr:uid="{BDBEFEDE-366D-4D35-9454-8A1A775CC1C5}"/>
    <cellStyle name="40% - 강조색6 4 3 4" xfId="3307" xr:uid="{C47A653B-4945-476F-89C0-151DA13BAF90}"/>
    <cellStyle name="40% - 강조색6 4 3 4 2" xfId="8833" xr:uid="{8B510D67-45E7-444E-A424-50A16274A1F4}"/>
    <cellStyle name="40% - 강조색6 4 3 4 2 2" xfId="19862" xr:uid="{48E9C430-7400-4084-9D47-7A6FA0EA612C}"/>
    <cellStyle name="40% - 강조색6 4 3 4 2 2 2" xfId="41911" xr:uid="{A5521388-C905-4589-AFEC-8E5FD28FB86D}"/>
    <cellStyle name="40% - 강조색6 4 3 4 2 3" xfId="30891" xr:uid="{B61422E3-188D-45F5-B4D7-F9E2990CE136}"/>
    <cellStyle name="40% - 강조색6 4 3 4 3" xfId="14352" xr:uid="{8C6DA2FE-712F-47DC-AAA3-F1D6303C6D2E}"/>
    <cellStyle name="40% - 강조색6 4 3 4 3 2" xfId="36401" xr:uid="{2A94570A-1140-4942-8835-EEC14F1DCF67}"/>
    <cellStyle name="40% - 강조색6 4 3 4 4" xfId="25381" xr:uid="{6EE65E53-E7A0-418B-BDDE-CECC632D882B}"/>
    <cellStyle name="40% - 강조색6 4 3 4 5" xfId="51539" xr:uid="{9C64E661-FFA1-4781-90F6-A16A78647EF6}"/>
    <cellStyle name="40% - 강조색6 4 3 5" xfId="6078" xr:uid="{CA407381-F8DA-415E-ACE8-BAEF0A003AC9}"/>
    <cellStyle name="40% - 강조색6 4 3 5 2" xfId="17107" xr:uid="{CC55EF98-7394-4C66-A605-B8762D6F3AA4}"/>
    <cellStyle name="40% - 강조색6 4 3 5 2 2" xfId="39156" xr:uid="{17D1E6BF-91C5-4BD8-95D0-63F744BB47B9}"/>
    <cellStyle name="40% - 강조색6 4 3 5 3" xfId="28136" xr:uid="{D74D3486-58DF-49E0-BFB6-320465148E47}"/>
    <cellStyle name="40% - 강조색6 4 3 5 4" xfId="54292" xr:uid="{5B8492E6-5EB1-40B9-9958-B6CF9FC9ACDE}"/>
    <cellStyle name="40% - 강조색6 4 3 6" xfId="11597" xr:uid="{4FCE0BF0-4C30-4C2B-97D0-3313C98CDABD}"/>
    <cellStyle name="40% - 강조색6 4 3 6 2" xfId="33646" xr:uid="{668BDB8F-BD99-40B6-999E-5B9F7E774F34}"/>
    <cellStyle name="40% - 강조색6 4 3 7" xfId="22626" xr:uid="{09825A44-573C-4C0A-8D94-A61C0E269967}"/>
    <cellStyle name="40% - 강조색6 4 3 8" xfId="48783" xr:uid="{FE925941-0B93-4BDB-88A5-E4E3095B52AE}"/>
    <cellStyle name="40% - 강조색6 4 4" xfId="859" xr:uid="{2D8108A3-FDD0-498D-952E-F30B520B5AF8}"/>
    <cellStyle name="40% - 강조색6 4 4 2" xfId="2253" xr:uid="{564659E0-E083-4EDE-A2D9-7E2C5301CC18}"/>
    <cellStyle name="40% - 강조색6 4 4 2 2" xfId="5029" xr:uid="{3964C1F0-88B3-4071-8DB2-52B05203B3D6}"/>
    <cellStyle name="40% - 강조색6 4 4 2 2 2" xfId="10555" xr:uid="{72E3625E-4A82-4508-88A7-4919EE440938}"/>
    <cellStyle name="40% - 강조색6 4 4 2 2 2 2" xfId="21584" xr:uid="{43E8F0FC-FC3D-4746-B2BB-3FF0D2A329EB}"/>
    <cellStyle name="40% - 강조색6 4 4 2 2 2 2 2" xfId="43633" xr:uid="{6927D38F-735C-4482-9857-BFDC1478EA5F}"/>
    <cellStyle name="40% - 강조색6 4 4 2 2 2 3" xfId="32613" xr:uid="{EE537435-9308-4A1A-89BC-FD52DE980C2C}"/>
    <cellStyle name="40% - 강조색6 4 4 2 2 3" xfId="16074" xr:uid="{F756ACF6-A4B0-447D-95DE-8FA035E676C0}"/>
    <cellStyle name="40% - 강조색6 4 4 2 2 3 2" xfId="38123" xr:uid="{9E61805E-A406-4BC8-B46A-9BE8925F2C1B}"/>
    <cellStyle name="40% - 강조색6 4 4 2 2 4" xfId="27103" xr:uid="{96DA859A-0F2B-41C8-8A7D-3FDAAE395D8D}"/>
    <cellStyle name="40% - 강조색6 4 4 2 2 5" xfId="53261" xr:uid="{0F101DCA-145A-4F08-931A-9687DAB34BA4}"/>
    <cellStyle name="40% - 강조색6 4 4 2 3" xfId="7800" xr:uid="{A951E936-88F7-4435-9B8D-055E0C51FEE0}"/>
    <cellStyle name="40% - 강조색6 4 4 2 3 2" xfId="18829" xr:uid="{D5CAE62D-AA71-4FEB-A0DB-E94A7D4AAF9A}"/>
    <cellStyle name="40% - 강조색6 4 4 2 3 2 2" xfId="40878" xr:uid="{F45523AE-9261-4FD8-939B-DA61BA1F1017}"/>
    <cellStyle name="40% - 강조색6 4 4 2 3 3" xfId="29858" xr:uid="{8B8C94BC-7A19-4D9D-A946-C7CB89849919}"/>
    <cellStyle name="40% - 강조색6 4 4 2 4" xfId="13319" xr:uid="{61FDF8B4-F52C-47F0-AEA3-BF10B57C7605}"/>
    <cellStyle name="40% - 강조색6 4 4 2 4 2" xfId="35368" xr:uid="{FBF7065E-6785-4C4D-88A2-13467604326F}"/>
    <cellStyle name="40% - 강조색6 4 4 2 5" xfId="24348" xr:uid="{6800D7DE-D285-40B8-AE20-C15F27077D53}"/>
    <cellStyle name="40% - 강조색6 4 4 2 6" xfId="50506" xr:uid="{1C62E327-C278-4ACF-9AD1-01579E04B057}"/>
    <cellStyle name="40% - 강조색6 4 4 3" xfId="3653" xr:uid="{DB7CA672-B714-4F3E-A789-888535D48378}"/>
    <cellStyle name="40% - 강조색6 4 4 3 2" xfId="9179" xr:uid="{BF64C873-9BEE-4A33-9B0D-2DF226EFC0CF}"/>
    <cellStyle name="40% - 강조색6 4 4 3 2 2" xfId="20208" xr:uid="{A8CDE1BC-C08B-4AC7-AFD9-1AE49DF145C6}"/>
    <cellStyle name="40% - 강조색6 4 4 3 2 2 2" xfId="42257" xr:uid="{5DEEAFC1-5A8C-47E8-A7FD-5EC7B9B9A5DE}"/>
    <cellStyle name="40% - 강조색6 4 4 3 2 3" xfId="31237" xr:uid="{5D062790-21C4-4D06-937B-114224A0D4F7}"/>
    <cellStyle name="40% - 강조색6 4 4 3 3" xfId="14698" xr:uid="{F05C172F-B5C3-4012-B6E6-916447928D31}"/>
    <cellStyle name="40% - 강조색6 4 4 3 3 2" xfId="36747" xr:uid="{42C98992-B68D-461C-8AC0-BE88351289A0}"/>
    <cellStyle name="40% - 강조색6 4 4 3 4" xfId="25727" xr:uid="{33F87572-6998-479F-8523-F1F80EBBC331}"/>
    <cellStyle name="40% - 강조색6 4 4 3 5" xfId="51885" xr:uid="{D722798A-0091-45DD-A962-DD94651CA491}"/>
    <cellStyle name="40% - 강조색6 4 4 4" xfId="6424" xr:uid="{FCAC9DE5-9366-4CC5-926C-2A6286DA9853}"/>
    <cellStyle name="40% - 강조색6 4 4 4 2" xfId="17453" xr:uid="{7F776E15-7BB6-4175-9A89-6E0C042C588B}"/>
    <cellStyle name="40% - 강조색6 4 4 4 2 2" xfId="39502" xr:uid="{5E356902-3475-4D65-B5E9-203027067A8C}"/>
    <cellStyle name="40% - 강조색6 4 4 4 3" xfId="28482" xr:uid="{2966B1FD-5C63-4D0C-83C4-2555C4B3CA3B}"/>
    <cellStyle name="40% - 강조색6 4 4 4 4" xfId="54638" xr:uid="{DB81B270-FAA9-40B3-827C-A6AF72B0E41D}"/>
    <cellStyle name="40% - 강조색6 4 4 5" xfId="11943" xr:uid="{52BF0487-C85A-4F23-85CE-27EB4E0C25F0}"/>
    <cellStyle name="40% - 강조색6 4 4 5 2" xfId="33992" xr:uid="{6520FE23-3319-4A83-9A5A-A4EA85116EBA}"/>
    <cellStyle name="40% - 강조색6 4 4 6" xfId="22972" xr:uid="{4E7871CB-DA81-4018-9A5A-B32A06CB3448}"/>
    <cellStyle name="40% - 강조색6 4 4 7" xfId="49129" xr:uid="{3FB81BB0-FE5C-44E9-B873-84BC0CB05A38}"/>
    <cellStyle name="40% - 강조색6 4 5" xfId="1565" xr:uid="{AB23EA03-94E2-46B7-82EE-87DA7629E8CE}"/>
    <cellStyle name="40% - 강조색6 4 5 2" xfId="4341" xr:uid="{04C8C263-7AC1-44C0-8F7F-00ECD7925DD1}"/>
    <cellStyle name="40% - 강조색6 4 5 2 2" xfId="9867" xr:uid="{C95462D4-2692-4772-B7E5-E04B68993D9F}"/>
    <cellStyle name="40% - 강조색6 4 5 2 2 2" xfId="20896" xr:uid="{FAC09E2B-09A1-42A1-9972-7DCC0552983A}"/>
    <cellStyle name="40% - 강조색6 4 5 2 2 2 2" xfId="42945" xr:uid="{7C120102-0D17-45D6-B9E1-1E00566EB47F}"/>
    <cellStyle name="40% - 강조색6 4 5 2 2 3" xfId="31925" xr:uid="{FF892CCD-8E6E-493B-B0B1-A897C95CE45F}"/>
    <cellStyle name="40% - 강조색6 4 5 2 3" xfId="15386" xr:uid="{AACD8B6C-1C7A-4149-AEEE-FFA69DD8F966}"/>
    <cellStyle name="40% - 강조색6 4 5 2 3 2" xfId="37435" xr:uid="{D761843A-6029-4E3B-AD7B-A8B06CBD9571}"/>
    <cellStyle name="40% - 강조색6 4 5 2 4" xfId="26415" xr:uid="{A32078E6-A0A8-4E8F-92B8-6115BB2E4D65}"/>
    <cellStyle name="40% - 강조색6 4 5 2 5" xfId="52573" xr:uid="{DBE326FA-71B9-4974-B000-6A0F4F1DDA3C}"/>
    <cellStyle name="40% - 강조색6 4 5 3" xfId="7112" xr:uid="{DA9CCB61-0095-474E-BA6E-37268D3A67C1}"/>
    <cellStyle name="40% - 강조색6 4 5 3 2" xfId="18141" xr:uid="{9A752706-0BBD-401F-8F2B-EE9D3E034CCE}"/>
    <cellStyle name="40% - 강조색6 4 5 3 2 2" xfId="40190" xr:uid="{A1E55E30-8ACA-442A-A77A-566FF0F315B5}"/>
    <cellStyle name="40% - 강조색6 4 5 3 3" xfId="29170" xr:uid="{268759D8-7C3E-41B9-AA8A-A79D74E5F4C6}"/>
    <cellStyle name="40% - 강조색6 4 5 4" xfId="12631" xr:uid="{2771A3C9-F25B-40B6-B81C-A5A8D51CC94A}"/>
    <cellStyle name="40% - 강조색6 4 5 4 2" xfId="34680" xr:uid="{2B0BDC0A-A0F8-4C00-9A50-36D6E73CD97D}"/>
    <cellStyle name="40% - 강조색6 4 5 5" xfId="23660" xr:uid="{B6CA6D52-7516-43C9-977C-1B4A71CB8FD9}"/>
    <cellStyle name="40% - 강조색6 4 5 6" xfId="49818" xr:uid="{50149369-C357-4902-98EF-5B72A7D0D345}"/>
    <cellStyle name="40% - 강조색6 4 6" xfId="2965" xr:uid="{C61F7F26-4B53-4F7B-BC34-5B4CBD769B9A}"/>
    <cellStyle name="40% - 강조색6 4 6 2" xfId="8491" xr:uid="{F7EEAC30-E60F-42D1-AE83-E81D2FAE6B52}"/>
    <cellStyle name="40% - 강조색6 4 6 2 2" xfId="19520" xr:uid="{5DFB6143-3A98-4AFC-8C26-6E6DB784E9CE}"/>
    <cellStyle name="40% - 강조색6 4 6 2 2 2" xfId="41569" xr:uid="{C8AD7656-D42C-4912-A71A-3E30F5A6F3DA}"/>
    <cellStyle name="40% - 강조색6 4 6 2 3" xfId="30549" xr:uid="{EBEE126D-9A61-4D1A-A986-8017DFB2036F}"/>
    <cellStyle name="40% - 강조색6 4 6 3" xfId="14010" xr:uid="{17D80FD8-8699-4753-981C-F7474EFFCA68}"/>
    <cellStyle name="40% - 강조색6 4 6 3 2" xfId="36059" xr:uid="{46172FBE-A445-43BE-AEA8-A01816609BCE}"/>
    <cellStyle name="40% - 강조색6 4 6 4" xfId="25039" xr:uid="{DCDF417F-3A87-4688-A4B5-F195171305BB}"/>
    <cellStyle name="40% - 강조색6 4 6 5" xfId="51197" xr:uid="{21F94486-BC44-435D-BD3F-14EB5874F6FF}"/>
    <cellStyle name="40% - 강조색6 4 7" xfId="5736" xr:uid="{69220C73-65E6-49C4-BDCE-D070DCEF7355}"/>
    <cellStyle name="40% - 강조색6 4 7 2" xfId="16765" xr:uid="{9ADEAC29-D414-4DD9-AB28-0100827C0B4C}"/>
    <cellStyle name="40% - 강조색6 4 7 2 2" xfId="38814" xr:uid="{58803E9B-D545-4137-94F7-E60EA241565A}"/>
    <cellStyle name="40% - 강조색6 4 7 3" xfId="27794" xr:uid="{90920CEF-E571-4362-BF30-6BFB58629F43}"/>
    <cellStyle name="40% - 강조색6 4 7 4" xfId="53951" xr:uid="{A38566D6-0FB5-4F6F-A29E-C9F468C01243}"/>
    <cellStyle name="40% - 강조색6 4 8" xfId="11255" xr:uid="{61D32D89-63E6-40B1-B113-C90D6C28C719}"/>
    <cellStyle name="40% - 강조색6 4 8 2" xfId="33304" xr:uid="{A7EB1DEE-DCE4-4953-89E5-80B71EFD3AF8}"/>
    <cellStyle name="40% - 강조색6 4 9" xfId="22284" xr:uid="{CF867AB0-4302-40C0-8E30-51F1A8287538}"/>
    <cellStyle name="40% - 강조색6 5" xfId="117" xr:uid="{00000000-0005-0000-0000-000020020000}"/>
    <cellStyle name="40% - 강조색6 5 10" xfId="48455" xr:uid="{14467526-2B97-4B28-BBCF-5DEB0B56608D}"/>
    <cellStyle name="40% - 강조색6 5 2" xfId="246" xr:uid="{00000000-0005-0000-0000-000021020000}"/>
    <cellStyle name="40% - 강조색6 5 2 2" xfId="606" xr:uid="{00000000-0005-0000-0000-000022020000}"/>
    <cellStyle name="40% - 강조색6 5 2 2 2" xfId="1343" xr:uid="{929DC4CE-8CAC-4354-9346-C36E0088FD45}"/>
    <cellStyle name="40% - 강조색6 5 2 2 2 2" xfId="2737" xr:uid="{816F5C75-6349-4387-874C-64216C5934AA}"/>
    <cellStyle name="40% - 강조색6 5 2 2 2 2 2" xfId="5513" xr:uid="{030564B5-2FAB-4217-BB17-5F701B7698FA}"/>
    <cellStyle name="40% - 강조색6 5 2 2 2 2 2 2" xfId="11039" xr:uid="{7095E604-5469-4EDA-88E0-70B77B8925A2}"/>
    <cellStyle name="40% - 강조색6 5 2 2 2 2 2 2 2" xfId="22068" xr:uid="{9FDF0550-D44D-4E9B-94D7-58ECF6148ACA}"/>
    <cellStyle name="40% - 강조색6 5 2 2 2 2 2 2 2 2" xfId="44117" xr:uid="{5D047A8D-EA0D-4541-AA62-0B7FB9868E75}"/>
    <cellStyle name="40% - 강조색6 5 2 2 2 2 2 2 3" xfId="33097" xr:uid="{26BF57D0-C96C-482D-B2AA-CBAB2FF25CD7}"/>
    <cellStyle name="40% - 강조색6 5 2 2 2 2 2 3" xfId="16558" xr:uid="{554241F6-75D4-4569-A828-A187DDE4A618}"/>
    <cellStyle name="40% - 강조색6 5 2 2 2 2 2 3 2" xfId="38607" xr:uid="{A7A26669-A7BF-4640-B626-743577E59281}"/>
    <cellStyle name="40% - 강조색6 5 2 2 2 2 2 4" xfId="27587" xr:uid="{93404C63-E21A-4772-BD5B-D4A84F4C8915}"/>
    <cellStyle name="40% - 강조색6 5 2 2 2 2 2 5" xfId="53745" xr:uid="{B2853799-5413-4A26-AD4F-B7E75425A2E9}"/>
    <cellStyle name="40% - 강조색6 5 2 2 2 2 3" xfId="8284" xr:uid="{5061065F-4D17-43C6-91C6-D11A02E58654}"/>
    <cellStyle name="40% - 강조색6 5 2 2 2 2 3 2" xfId="19313" xr:uid="{8A489B9D-E461-4457-991C-2A25C7983834}"/>
    <cellStyle name="40% - 강조색6 5 2 2 2 2 3 2 2" xfId="41362" xr:uid="{7D459E91-230A-43AA-A56D-0F92E7B8D59B}"/>
    <cellStyle name="40% - 강조색6 5 2 2 2 2 3 3" xfId="30342" xr:uid="{4DEF753F-EC19-4718-8A6C-7DD433305387}"/>
    <cellStyle name="40% - 강조색6 5 2 2 2 2 4" xfId="13803" xr:uid="{796CC1F9-AD61-4E9B-9CEF-DA9C177960C2}"/>
    <cellStyle name="40% - 강조색6 5 2 2 2 2 4 2" xfId="35852" xr:uid="{276A49DC-F1C3-4750-8D78-3B272D5B3FD2}"/>
    <cellStyle name="40% - 강조색6 5 2 2 2 2 5" xfId="24832" xr:uid="{C40280CF-F087-438A-AE5A-1D17578C552C}"/>
    <cellStyle name="40% - 강조색6 5 2 2 2 2 6" xfId="50990" xr:uid="{77A62E95-DDA2-44B2-9664-43C652E90CA0}"/>
    <cellStyle name="40% - 강조색6 5 2 2 2 3" xfId="4137" xr:uid="{AF7CA596-BEB0-48FC-8445-64F8D66117A3}"/>
    <cellStyle name="40% - 강조색6 5 2 2 2 3 2" xfId="9663" xr:uid="{AFDFE3AD-3828-4B95-BB65-A607E4195ECD}"/>
    <cellStyle name="40% - 강조색6 5 2 2 2 3 2 2" xfId="20692" xr:uid="{4542B89D-E48B-4B6D-B045-E660E6DA15B5}"/>
    <cellStyle name="40% - 강조색6 5 2 2 2 3 2 2 2" xfId="42741" xr:uid="{A16E8651-5C01-476A-9E22-2A841D7D577C}"/>
    <cellStyle name="40% - 강조색6 5 2 2 2 3 2 3" xfId="31721" xr:uid="{3F8952EA-F8D8-45E5-AD0F-391BA08555F2}"/>
    <cellStyle name="40% - 강조색6 5 2 2 2 3 3" xfId="15182" xr:uid="{E6771376-D196-4404-B4E7-161B521BB655}"/>
    <cellStyle name="40% - 강조색6 5 2 2 2 3 3 2" xfId="37231" xr:uid="{DACF2084-0748-436C-BAFB-6660C5C4ECED}"/>
    <cellStyle name="40% - 강조색6 5 2 2 2 3 4" xfId="26211" xr:uid="{3A2E0036-37B9-4DA7-9953-0CC489D5DCC2}"/>
    <cellStyle name="40% - 강조색6 5 2 2 2 3 5" xfId="52369" xr:uid="{63DC6098-1B6C-492C-93BF-1547CB94093E}"/>
    <cellStyle name="40% - 강조색6 5 2 2 2 4" xfId="6908" xr:uid="{9F2642A3-6B72-4BAB-948F-22ABE368FC53}"/>
    <cellStyle name="40% - 강조색6 5 2 2 2 4 2" xfId="17937" xr:uid="{4D686D7E-2F19-420F-B874-6854AA17A48A}"/>
    <cellStyle name="40% - 강조색6 5 2 2 2 4 2 2" xfId="39986" xr:uid="{E7041249-381A-4FF6-AB1C-CD28DD2C52D9}"/>
    <cellStyle name="40% - 강조색6 5 2 2 2 4 3" xfId="28966" xr:uid="{81C329F8-30DD-4C1F-A2F9-01304521D07C}"/>
    <cellStyle name="40% - 강조색6 5 2 2 2 4 4" xfId="55122" xr:uid="{D232DB1C-A941-46FB-A782-D2E543F1AB8B}"/>
    <cellStyle name="40% - 강조색6 5 2 2 2 5" xfId="12427" xr:uid="{B41DDAB4-3C50-44C3-ACE9-88977A6F73F7}"/>
    <cellStyle name="40% - 강조색6 5 2 2 2 5 2" xfId="34476" xr:uid="{F5F086D3-64B4-41AC-8ADB-14B25C35D7B4}"/>
    <cellStyle name="40% - 강조색6 5 2 2 2 6" xfId="23456" xr:uid="{7967088A-EDDA-44AE-9022-BDDFB4F5FDC6}"/>
    <cellStyle name="40% - 강조색6 5 2 2 2 7" xfId="49613" xr:uid="{3BB038E5-A6EE-48A9-9191-17B00ECDE534}"/>
    <cellStyle name="40% - 강조색6 5 2 2 3" xfId="2049" xr:uid="{DD32A9EB-9584-497E-9852-CE9779AA2183}"/>
    <cellStyle name="40% - 강조색6 5 2 2 3 2" xfId="4825" xr:uid="{7EB21984-D28D-48A9-91DF-B671FE925BA8}"/>
    <cellStyle name="40% - 강조색6 5 2 2 3 2 2" xfId="10351" xr:uid="{CDA50C19-3579-458E-A69C-8557E0143B6C}"/>
    <cellStyle name="40% - 강조색6 5 2 2 3 2 2 2" xfId="21380" xr:uid="{6AABD798-E8D2-47C8-947C-114CF19E225A}"/>
    <cellStyle name="40% - 강조색6 5 2 2 3 2 2 2 2" xfId="43429" xr:uid="{94FDC055-93E6-4AC0-9BE9-A8C3764F122C}"/>
    <cellStyle name="40% - 강조색6 5 2 2 3 2 2 3" xfId="32409" xr:uid="{7E28470C-AB32-4CBA-9F54-2C0E9C399C4E}"/>
    <cellStyle name="40% - 강조색6 5 2 2 3 2 3" xfId="15870" xr:uid="{49305C90-279C-4B43-9541-4B800A95E47F}"/>
    <cellStyle name="40% - 강조색6 5 2 2 3 2 3 2" xfId="37919" xr:uid="{A3703D86-B3B2-480C-9705-919E632918D1}"/>
    <cellStyle name="40% - 강조색6 5 2 2 3 2 4" xfId="26899" xr:uid="{FA50EE15-A315-408F-A88E-1970BE04DEA2}"/>
    <cellStyle name="40% - 강조색6 5 2 2 3 2 5" xfId="53057" xr:uid="{2A6BFD4D-010A-454F-9D50-A7C71BA8C22C}"/>
    <cellStyle name="40% - 강조색6 5 2 2 3 3" xfId="7596" xr:uid="{18AFC205-1ADF-4B08-9838-1397CFEDAEFD}"/>
    <cellStyle name="40% - 강조색6 5 2 2 3 3 2" xfId="18625" xr:uid="{40139AA6-CD8C-4A10-A755-6720EEDF762C}"/>
    <cellStyle name="40% - 강조색6 5 2 2 3 3 2 2" xfId="40674" xr:uid="{099B1AED-2A79-46E1-9A7C-0E120983C74B}"/>
    <cellStyle name="40% - 강조색6 5 2 2 3 3 3" xfId="29654" xr:uid="{3316462D-1276-4B38-BE9B-E01086C041E9}"/>
    <cellStyle name="40% - 강조색6 5 2 2 3 4" xfId="13115" xr:uid="{37C97B9D-BB74-4ADE-ABCA-A59978E8B3E7}"/>
    <cellStyle name="40% - 강조색6 5 2 2 3 4 2" xfId="35164" xr:uid="{72E857BF-3CF4-4571-B031-D0CB6A97D013}"/>
    <cellStyle name="40% - 강조색6 5 2 2 3 5" xfId="24144" xr:uid="{E00952E8-87C6-420A-ADE3-7DA095DF6A9A}"/>
    <cellStyle name="40% - 강조색6 5 2 2 3 6" xfId="50302" xr:uid="{604146B6-E99A-473C-B3DF-143806380485}"/>
    <cellStyle name="40% - 강조색6 5 2 2 4" xfId="3449" xr:uid="{CE7B1AFF-537E-42F8-8859-0BCEFC2A6024}"/>
    <cellStyle name="40% - 강조색6 5 2 2 4 2" xfId="8975" xr:uid="{6D8ACDCD-EC1F-455E-BFED-759CAF33F772}"/>
    <cellStyle name="40% - 강조색6 5 2 2 4 2 2" xfId="20004" xr:uid="{F50E172A-0D32-44B4-97B3-BD4F53EB6AAC}"/>
    <cellStyle name="40% - 강조색6 5 2 2 4 2 2 2" xfId="42053" xr:uid="{95415D8A-55A3-4F39-B6E9-E84A01A88960}"/>
    <cellStyle name="40% - 강조색6 5 2 2 4 2 3" xfId="31033" xr:uid="{907C1AC2-0007-4D01-A945-EB52B1BD4879}"/>
    <cellStyle name="40% - 강조색6 5 2 2 4 3" xfId="14494" xr:uid="{ED16720F-8452-49D8-AC3D-12D3BF4535F7}"/>
    <cellStyle name="40% - 강조색6 5 2 2 4 3 2" xfId="36543" xr:uid="{32E68D39-0E5A-49C1-BA56-1A4584B52E91}"/>
    <cellStyle name="40% - 강조색6 5 2 2 4 4" xfId="25523" xr:uid="{90C1CB2B-57F9-48D6-9AF3-C13E8A4D28BB}"/>
    <cellStyle name="40% - 강조색6 5 2 2 4 5" xfId="51681" xr:uid="{A2436366-03E0-4F11-BF41-A867C1DD8036}"/>
    <cellStyle name="40% - 강조색6 5 2 2 5" xfId="6220" xr:uid="{4B1C7411-E25A-4E67-BE85-E7A080660F35}"/>
    <cellStyle name="40% - 강조색6 5 2 2 5 2" xfId="17249" xr:uid="{95A7DD93-968F-4CDB-8304-0CFC45F16528}"/>
    <cellStyle name="40% - 강조색6 5 2 2 5 2 2" xfId="39298" xr:uid="{991990D6-EDE5-4E4B-BBEB-937349CBE7F6}"/>
    <cellStyle name="40% - 강조색6 5 2 2 5 3" xfId="28278" xr:uid="{43F098BC-45F6-47A2-B3CB-E4B62BA55FB0}"/>
    <cellStyle name="40% - 강조색6 5 2 2 5 4" xfId="54434" xr:uid="{81D94191-6B0E-4525-BB3D-7DCB0B5D1DF3}"/>
    <cellStyle name="40% - 강조색6 5 2 2 6" xfId="11739" xr:uid="{68527489-F3F7-4556-B05F-8531F9BC8D2F}"/>
    <cellStyle name="40% - 강조색6 5 2 2 6 2" xfId="33788" xr:uid="{069794DF-636E-4E70-B20D-431629A4A06B}"/>
    <cellStyle name="40% - 강조색6 5 2 2 7" xfId="22768" xr:uid="{81327B8F-B622-4AC4-946B-A1BFFDD24DE2}"/>
    <cellStyle name="40% - 강조색6 5 2 2 8" xfId="48925" xr:uid="{203FB8BF-6E93-452A-90DB-C1499FD22533}"/>
    <cellStyle name="40% - 강조색6 5 2 3" xfId="1001" xr:uid="{9C9384DA-EF13-44FF-B296-38294B221543}"/>
    <cellStyle name="40% - 강조색6 5 2 3 2" xfId="2395" xr:uid="{EB97C9BD-0986-4D39-ADFA-4518021B416A}"/>
    <cellStyle name="40% - 강조색6 5 2 3 2 2" xfId="5171" xr:uid="{37665467-1994-49C0-AA19-379C1D728F17}"/>
    <cellStyle name="40% - 강조색6 5 2 3 2 2 2" xfId="10697" xr:uid="{216542B0-57B6-47C1-AA24-7AAD99FD2C29}"/>
    <cellStyle name="40% - 강조색6 5 2 3 2 2 2 2" xfId="21726" xr:uid="{76D0EF36-E665-4D7A-BC12-CFF86DE3D5EF}"/>
    <cellStyle name="40% - 강조색6 5 2 3 2 2 2 2 2" xfId="43775" xr:uid="{87C5AFD8-B3F5-4D4E-9F05-B1A3841E0B44}"/>
    <cellStyle name="40% - 강조색6 5 2 3 2 2 2 3" xfId="32755" xr:uid="{02E5204A-FD35-4735-8151-E591B1B870D4}"/>
    <cellStyle name="40% - 강조색6 5 2 3 2 2 3" xfId="16216" xr:uid="{8A45C000-831B-49EA-9275-B435A3A9BDE0}"/>
    <cellStyle name="40% - 강조색6 5 2 3 2 2 3 2" xfId="38265" xr:uid="{84E6D98E-4C83-4281-ABDE-DDA37A066BC6}"/>
    <cellStyle name="40% - 강조색6 5 2 3 2 2 4" xfId="27245" xr:uid="{0B33D608-B14E-4E05-95D1-9951EDF79FD5}"/>
    <cellStyle name="40% - 강조색6 5 2 3 2 2 5" xfId="53403" xr:uid="{2245EE04-1110-4904-A108-60612F732B64}"/>
    <cellStyle name="40% - 강조색6 5 2 3 2 3" xfId="7942" xr:uid="{30E128E4-693E-43F1-BD73-CB6123D0FDD8}"/>
    <cellStyle name="40% - 강조색6 5 2 3 2 3 2" xfId="18971" xr:uid="{4161EF6B-6DC6-49A6-9338-45521B1A3CE0}"/>
    <cellStyle name="40% - 강조색6 5 2 3 2 3 2 2" xfId="41020" xr:uid="{4BE1FFF4-51AF-40ED-AA86-0BFDE20B16E0}"/>
    <cellStyle name="40% - 강조색6 5 2 3 2 3 3" xfId="30000" xr:uid="{65D2EE91-AE07-4161-B245-5F4E7E803683}"/>
    <cellStyle name="40% - 강조색6 5 2 3 2 4" xfId="13461" xr:uid="{9441992A-08C0-4992-ADE8-951B103583FE}"/>
    <cellStyle name="40% - 강조색6 5 2 3 2 4 2" xfId="35510" xr:uid="{7A9C9757-936F-4563-8977-E81D4492A8AE}"/>
    <cellStyle name="40% - 강조색6 5 2 3 2 5" xfId="24490" xr:uid="{46E69633-88A2-42A2-AA1F-F69B8EC01AB0}"/>
    <cellStyle name="40% - 강조색6 5 2 3 2 6" xfId="50648" xr:uid="{C644EE57-11D0-40B6-810F-FA280557BB1C}"/>
    <cellStyle name="40% - 강조색6 5 2 3 3" xfId="3795" xr:uid="{63B97098-964F-4C43-AF20-000AFEB15786}"/>
    <cellStyle name="40% - 강조색6 5 2 3 3 2" xfId="9321" xr:uid="{85404512-0239-4949-91C0-9316A60D6937}"/>
    <cellStyle name="40% - 강조색6 5 2 3 3 2 2" xfId="20350" xr:uid="{FE4209C5-A743-444D-8CBB-853D0DD2AAF0}"/>
    <cellStyle name="40% - 강조색6 5 2 3 3 2 2 2" xfId="42399" xr:uid="{A0E1D1A3-0720-4422-9B17-BA4FD7C3CAFF}"/>
    <cellStyle name="40% - 강조색6 5 2 3 3 2 3" xfId="31379" xr:uid="{1665935F-7763-4082-9C3E-1A7FF23375A9}"/>
    <cellStyle name="40% - 강조색6 5 2 3 3 3" xfId="14840" xr:uid="{B245130E-7AB5-4E4C-9D0D-EE8A3E6F06A7}"/>
    <cellStyle name="40% - 강조색6 5 2 3 3 3 2" xfId="36889" xr:uid="{33A94DF0-4B96-425E-9E73-28A6D253A7CC}"/>
    <cellStyle name="40% - 강조색6 5 2 3 3 4" xfId="25869" xr:uid="{F321B19D-7775-46DF-BF93-7A72F9E11EDC}"/>
    <cellStyle name="40% - 강조색6 5 2 3 3 5" xfId="52027" xr:uid="{1C0C6AB3-ECF1-4A76-A61D-84975A4B9AC6}"/>
    <cellStyle name="40% - 강조색6 5 2 3 4" xfId="6566" xr:uid="{43BF84DB-9F90-4F67-92F5-7E71C3ADB6CC}"/>
    <cellStyle name="40% - 강조색6 5 2 3 4 2" xfId="17595" xr:uid="{619F0722-B9FA-40AD-9F19-1D94EF99F370}"/>
    <cellStyle name="40% - 강조색6 5 2 3 4 2 2" xfId="39644" xr:uid="{C22D97A9-DC10-417F-86FE-0FF0164CD7A6}"/>
    <cellStyle name="40% - 강조색6 5 2 3 4 3" xfId="28624" xr:uid="{B1751220-C2EB-4F4F-BDE6-3804CA4E617C}"/>
    <cellStyle name="40% - 강조색6 5 2 3 4 4" xfId="54780" xr:uid="{C4CE3A9A-0EA7-4A53-9965-5C7B8CCCC70D}"/>
    <cellStyle name="40% - 강조색6 5 2 3 5" xfId="12085" xr:uid="{F8CA1FFB-17FD-4C9D-873B-E7FBBC22A5C4}"/>
    <cellStyle name="40% - 강조색6 5 2 3 5 2" xfId="34134" xr:uid="{4E65C7DB-DF8E-423B-824A-6519FD616A6A}"/>
    <cellStyle name="40% - 강조색6 5 2 3 6" xfId="23114" xr:uid="{2B73572E-72B7-4E6B-92FF-B60F50A4F7BD}"/>
    <cellStyle name="40% - 강조색6 5 2 3 7" xfId="49271" xr:uid="{52BCB040-8632-4675-A507-5F5D34AE8583}"/>
    <cellStyle name="40% - 강조색6 5 2 4" xfId="1707" xr:uid="{72DF257C-9564-401F-B0E8-E68F2BE1D3BB}"/>
    <cellStyle name="40% - 강조색6 5 2 4 2" xfId="4483" xr:uid="{53906F8D-E2A8-49E0-8DEE-56B92131DDBD}"/>
    <cellStyle name="40% - 강조색6 5 2 4 2 2" xfId="10009" xr:uid="{27997286-A50D-4066-B011-24EAFD4CAD19}"/>
    <cellStyle name="40% - 강조색6 5 2 4 2 2 2" xfId="21038" xr:uid="{3E452A6C-BA5A-4913-82B2-39DA6C6FD255}"/>
    <cellStyle name="40% - 강조색6 5 2 4 2 2 2 2" xfId="43087" xr:uid="{547B862C-652C-48A0-8496-70CFF0428474}"/>
    <cellStyle name="40% - 강조색6 5 2 4 2 2 3" xfId="32067" xr:uid="{E39D950D-1849-4292-9144-D8140F3A487F}"/>
    <cellStyle name="40% - 강조색6 5 2 4 2 3" xfId="15528" xr:uid="{7373C532-345C-4568-80B8-A93B661C66F8}"/>
    <cellStyle name="40% - 강조색6 5 2 4 2 3 2" xfId="37577" xr:uid="{B6C44080-963E-40E8-9F4B-18D2969BB476}"/>
    <cellStyle name="40% - 강조색6 5 2 4 2 4" xfId="26557" xr:uid="{F4E1EFA7-5EE1-4EFA-ACEA-C139375E6D79}"/>
    <cellStyle name="40% - 강조색6 5 2 4 2 5" xfId="52715" xr:uid="{DB796030-438A-4771-8333-078FD0FCF965}"/>
    <cellStyle name="40% - 강조색6 5 2 4 3" xfId="7254" xr:uid="{D883EF84-B94E-4384-8749-CB1580D5AC0A}"/>
    <cellStyle name="40% - 강조색6 5 2 4 3 2" xfId="18283" xr:uid="{DA72F8F2-BF98-42C6-ADE2-E4CF5C2A47B6}"/>
    <cellStyle name="40% - 강조색6 5 2 4 3 2 2" xfId="40332" xr:uid="{274FF76C-66F2-4763-A1AE-426B07060975}"/>
    <cellStyle name="40% - 강조색6 5 2 4 3 3" xfId="29312" xr:uid="{9409C0CC-3CBD-436B-8E6A-10BC28D960E5}"/>
    <cellStyle name="40% - 강조색6 5 2 4 4" xfId="12773" xr:uid="{6662F117-F1C4-4300-99D3-679CD515DEDE}"/>
    <cellStyle name="40% - 강조색6 5 2 4 4 2" xfId="34822" xr:uid="{F47BA15B-D2A5-463D-8245-15A0CC096AF9}"/>
    <cellStyle name="40% - 강조색6 5 2 4 5" xfId="23802" xr:uid="{C54F9FFA-B0FD-49BE-B23F-759273775F43}"/>
    <cellStyle name="40% - 강조색6 5 2 4 6" xfId="49960" xr:uid="{27F56027-49D5-4A0B-953C-9E819A0B90BC}"/>
    <cellStyle name="40% - 강조색6 5 2 5" xfId="3107" xr:uid="{E1DD6E9A-B421-4F97-B78D-7050E18E03A4}"/>
    <cellStyle name="40% - 강조색6 5 2 5 2" xfId="8633" xr:uid="{63DAFA45-2028-474F-9DB7-81C3615A2626}"/>
    <cellStyle name="40% - 강조색6 5 2 5 2 2" xfId="19662" xr:uid="{2989150A-411C-4095-A5A9-9A44D9F6481A}"/>
    <cellStyle name="40% - 강조색6 5 2 5 2 2 2" xfId="41711" xr:uid="{644FCF70-57EF-49DA-8DAB-9F0490CD45A2}"/>
    <cellStyle name="40% - 강조색6 5 2 5 2 3" xfId="30691" xr:uid="{3E0445CA-6413-41C7-A5EF-5B8235F3F265}"/>
    <cellStyle name="40% - 강조색6 5 2 5 3" xfId="14152" xr:uid="{B0C0A3F8-7624-4B8F-B330-FA85C93F270D}"/>
    <cellStyle name="40% - 강조색6 5 2 5 3 2" xfId="36201" xr:uid="{18FADE40-4D9B-4A1C-A9D1-3B1B7AE7E6E6}"/>
    <cellStyle name="40% - 강조색6 5 2 5 4" xfId="25181" xr:uid="{5CA5A717-C2E6-478B-838D-77B57B92C1B2}"/>
    <cellStyle name="40% - 강조색6 5 2 5 5" xfId="51339" xr:uid="{6CE3CB91-7319-43DE-88D9-B5F5BFFD1076}"/>
    <cellStyle name="40% - 강조색6 5 2 6" xfId="5878" xr:uid="{C8632AEC-14C0-4BA2-B0F5-75E219ACA1A7}"/>
    <cellStyle name="40% - 강조색6 5 2 6 2" xfId="16907" xr:uid="{B442A7F4-2D76-45CD-8ACD-D33D82756BDA}"/>
    <cellStyle name="40% - 강조색6 5 2 6 2 2" xfId="38956" xr:uid="{D0915491-47F1-4063-AC43-39C7A8A2C473}"/>
    <cellStyle name="40% - 강조색6 5 2 6 3" xfId="27936" xr:uid="{79F040D8-BEC4-4CB0-86E9-1DE4B9DEC6B2}"/>
    <cellStyle name="40% - 강조색6 5 2 6 4" xfId="54093" xr:uid="{E57344E7-042C-4B93-9679-C1C31C4A9B7F}"/>
    <cellStyle name="40% - 강조색6 5 2 7" xfId="11397" xr:uid="{60DAEF1C-8218-48AC-B8E3-066C8E95FFA4}"/>
    <cellStyle name="40% - 강조색6 5 2 7 2" xfId="33446" xr:uid="{737B88CB-1CAF-4406-BFF2-54EB56389001}"/>
    <cellStyle name="40% - 강조색6 5 2 8" xfId="22426" xr:uid="{5ADFBC4C-5E0C-4ACC-A983-47B2AEC8F15B}"/>
    <cellStyle name="40% - 강조색6 5 2 9" xfId="48584" xr:uid="{AEB721E3-3762-465D-996B-2614C07A8108}"/>
    <cellStyle name="40% - 강조색6 5 3" xfId="477" xr:uid="{00000000-0005-0000-0000-000023020000}"/>
    <cellStyle name="40% - 강조색6 5 3 2" xfId="1214" xr:uid="{FCCED5C6-44A1-44BA-9535-E633F8012E35}"/>
    <cellStyle name="40% - 강조색6 5 3 2 2" xfId="2608" xr:uid="{740A3656-5465-4F9B-B29D-367B4A2F5818}"/>
    <cellStyle name="40% - 강조색6 5 3 2 2 2" xfId="5384" xr:uid="{086D2D32-730F-4F86-AD6C-D84583AC93B3}"/>
    <cellStyle name="40% - 강조색6 5 3 2 2 2 2" xfId="10910" xr:uid="{357AA232-83FF-424F-82D8-2D9C3427FE3C}"/>
    <cellStyle name="40% - 강조색6 5 3 2 2 2 2 2" xfId="21939" xr:uid="{5222395F-AB66-4CB3-8C41-343DF817EC4F}"/>
    <cellStyle name="40% - 강조색6 5 3 2 2 2 2 2 2" xfId="43988" xr:uid="{41731A71-2361-4601-83CB-DB417B64748C}"/>
    <cellStyle name="40% - 강조색6 5 3 2 2 2 2 3" xfId="32968" xr:uid="{193B9504-5A2E-4CB4-94B2-86FD72AC4CE5}"/>
    <cellStyle name="40% - 강조색6 5 3 2 2 2 3" xfId="16429" xr:uid="{AC3AF877-0A72-4831-BE08-6477758FF4E7}"/>
    <cellStyle name="40% - 강조색6 5 3 2 2 2 3 2" xfId="38478" xr:uid="{86F35281-BD58-4A80-8CF9-F685C7CBC8A2}"/>
    <cellStyle name="40% - 강조색6 5 3 2 2 2 4" xfId="27458" xr:uid="{6CE8ADC2-EF9D-479E-BD12-C5D176C412E4}"/>
    <cellStyle name="40% - 강조색6 5 3 2 2 2 5" xfId="53616" xr:uid="{8D0A2D2B-BE48-4D80-ABA7-7B12D29F8EFA}"/>
    <cellStyle name="40% - 강조색6 5 3 2 2 3" xfId="8155" xr:uid="{94F2032F-4575-4997-88B8-7D9D90FF3D8E}"/>
    <cellStyle name="40% - 강조색6 5 3 2 2 3 2" xfId="19184" xr:uid="{56E11F49-02B1-4D63-B3DA-D3FE7F87123F}"/>
    <cellStyle name="40% - 강조색6 5 3 2 2 3 2 2" xfId="41233" xr:uid="{B3DB9C87-79FA-47D1-8468-937BB3B1F1EE}"/>
    <cellStyle name="40% - 강조색6 5 3 2 2 3 3" xfId="30213" xr:uid="{275F3D31-D4AA-4160-91A9-92C77115BCF9}"/>
    <cellStyle name="40% - 강조색6 5 3 2 2 4" xfId="13674" xr:uid="{7D1E5272-6301-4D80-8AC3-19BEE1BF5A35}"/>
    <cellStyle name="40% - 강조색6 5 3 2 2 4 2" xfId="35723" xr:uid="{C26D8E0F-7CDC-49EF-81EC-6065827F9BF5}"/>
    <cellStyle name="40% - 강조색6 5 3 2 2 5" xfId="24703" xr:uid="{985ECDBD-78FD-43F5-9B02-7122FF70DA95}"/>
    <cellStyle name="40% - 강조색6 5 3 2 2 6" xfId="50861" xr:uid="{CC8AC235-4EF6-4937-AA0E-8E76372ABC8F}"/>
    <cellStyle name="40% - 강조색6 5 3 2 3" xfId="4008" xr:uid="{C46BA5CB-CA0E-41B5-A6E6-03DE8B4C6398}"/>
    <cellStyle name="40% - 강조색6 5 3 2 3 2" xfId="9534" xr:uid="{84799038-5415-460C-95E3-26D547A064F9}"/>
    <cellStyle name="40% - 강조색6 5 3 2 3 2 2" xfId="20563" xr:uid="{B2276498-2013-4F42-A765-B1BD49D3516C}"/>
    <cellStyle name="40% - 강조색6 5 3 2 3 2 2 2" xfId="42612" xr:uid="{301BE345-A7AD-4D9F-847D-D09D35DB237A}"/>
    <cellStyle name="40% - 강조색6 5 3 2 3 2 3" xfId="31592" xr:uid="{DBF1491E-29CC-4A9E-B25F-A57175BAA0CE}"/>
    <cellStyle name="40% - 강조색6 5 3 2 3 3" xfId="15053" xr:uid="{71BC5FAD-27E7-4CDA-AB90-42574FA5CC17}"/>
    <cellStyle name="40% - 강조색6 5 3 2 3 3 2" xfId="37102" xr:uid="{57E908EA-91CC-43BA-96A7-2074B24947F0}"/>
    <cellStyle name="40% - 강조색6 5 3 2 3 4" xfId="26082" xr:uid="{BED1FFCB-E4B3-422C-8F28-8B72A683E350}"/>
    <cellStyle name="40% - 강조색6 5 3 2 3 5" xfId="52240" xr:uid="{CC9BA069-6917-450F-B813-9FAC28719B29}"/>
    <cellStyle name="40% - 강조색6 5 3 2 4" xfId="6779" xr:uid="{DD031FD9-E167-40C1-9152-4C1C67067D4D}"/>
    <cellStyle name="40% - 강조색6 5 3 2 4 2" xfId="17808" xr:uid="{4CB66D90-11A4-4219-96C7-3AF467C92E89}"/>
    <cellStyle name="40% - 강조색6 5 3 2 4 2 2" xfId="39857" xr:uid="{2BE88427-20AC-47A1-8589-66BCE2A1A75E}"/>
    <cellStyle name="40% - 강조색6 5 3 2 4 3" xfId="28837" xr:uid="{C0B291AF-5C84-4E20-9BD1-AA654CFD17B2}"/>
    <cellStyle name="40% - 강조색6 5 3 2 4 4" xfId="54993" xr:uid="{43D38633-B6A8-421A-ADB2-92E57E9A8735}"/>
    <cellStyle name="40% - 강조색6 5 3 2 5" xfId="12298" xr:uid="{9BCC4492-EA1A-4FE4-ADBB-58E034F7FB81}"/>
    <cellStyle name="40% - 강조색6 5 3 2 5 2" xfId="34347" xr:uid="{BEA98E6E-6E55-4F5C-883D-F1BBC4A9B419}"/>
    <cellStyle name="40% - 강조색6 5 3 2 6" xfId="23327" xr:uid="{A0D12775-CAC5-4792-9913-14E540EF07E1}"/>
    <cellStyle name="40% - 강조색6 5 3 2 7" xfId="49484" xr:uid="{76E704E5-E30B-436B-9695-923B7DE5FA06}"/>
    <cellStyle name="40% - 강조색6 5 3 3" xfId="1920" xr:uid="{9AE7EEEF-0FE5-4949-835C-58E6EFA3699C}"/>
    <cellStyle name="40% - 강조색6 5 3 3 2" xfId="4696" xr:uid="{3E233AA6-47B5-44D0-B3C8-85227E857EA7}"/>
    <cellStyle name="40% - 강조색6 5 3 3 2 2" xfId="10222" xr:uid="{A90B8EC7-10E2-4230-B47E-F9DF39169347}"/>
    <cellStyle name="40% - 강조색6 5 3 3 2 2 2" xfId="21251" xr:uid="{B55F97EB-9F3B-407E-B7D4-984182DF28AC}"/>
    <cellStyle name="40% - 강조색6 5 3 3 2 2 2 2" xfId="43300" xr:uid="{53CB1527-8878-46CB-B45E-8E03B8A236F6}"/>
    <cellStyle name="40% - 강조색6 5 3 3 2 2 3" xfId="32280" xr:uid="{2F0B9336-39E1-4ABD-9C8E-341CACD27607}"/>
    <cellStyle name="40% - 강조색6 5 3 3 2 3" xfId="15741" xr:uid="{8057C3A6-99C2-4819-906E-A2D178DDBB70}"/>
    <cellStyle name="40% - 강조색6 5 3 3 2 3 2" xfId="37790" xr:uid="{04DB5067-CA33-47A5-AE6F-A2839496FBFB}"/>
    <cellStyle name="40% - 강조색6 5 3 3 2 4" xfId="26770" xr:uid="{0088DBBF-2548-4D9B-933B-9FDE923730FA}"/>
    <cellStyle name="40% - 강조색6 5 3 3 2 5" xfId="52928" xr:uid="{4749F6C1-9F61-4F65-AC0C-489642F68EB3}"/>
    <cellStyle name="40% - 강조색6 5 3 3 3" xfId="7467" xr:uid="{F5CA6A3A-E3C3-4312-BD99-07A4695D8E61}"/>
    <cellStyle name="40% - 강조색6 5 3 3 3 2" xfId="18496" xr:uid="{3C93E6BB-79DA-4D30-8E82-11BF6E2B91D2}"/>
    <cellStyle name="40% - 강조색6 5 3 3 3 2 2" xfId="40545" xr:uid="{898B8C3D-357D-4F14-9553-CF5147CA2F25}"/>
    <cellStyle name="40% - 강조색6 5 3 3 3 3" xfId="29525" xr:uid="{43D53446-1753-402C-9075-B9847AFDCB55}"/>
    <cellStyle name="40% - 강조색6 5 3 3 4" xfId="12986" xr:uid="{686E16C3-5C53-40C7-A89A-BFC0A1AC0F7D}"/>
    <cellStyle name="40% - 강조색6 5 3 3 4 2" xfId="35035" xr:uid="{AB2403C6-7AB4-40D9-BCF0-80A15F0B440D}"/>
    <cellStyle name="40% - 강조색6 5 3 3 5" xfId="24015" xr:uid="{C44042EB-465A-48C6-BDB9-292E347BD8FF}"/>
    <cellStyle name="40% - 강조색6 5 3 3 6" xfId="50173" xr:uid="{BD76F2F9-7EB9-4272-BEE8-21DABD3D6730}"/>
    <cellStyle name="40% - 강조색6 5 3 4" xfId="3320" xr:uid="{B1181AA6-568B-4495-BD24-2C627083B980}"/>
    <cellStyle name="40% - 강조색6 5 3 4 2" xfId="8846" xr:uid="{02EA2BC0-B069-4AE7-A63F-15CED3AC2010}"/>
    <cellStyle name="40% - 강조색6 5 3 4 2 2" xfId="19875" xr:uid="{B98B536B-D7E9-4AC5-B5C9-F19F95DED9F5}"/>
    <cellStyle name="40% - 강조색6 5 3 4 2 2 2" xfId="41924" xr:uid="{40C7FA92-0C7A-4F0D-AB3C-A95409DA5B22}"/>
    <cellStyle name="40% - 강조색6 5 3 4 2 3" xfId="30904" xr:uid="{64622293-DB3B-4865-B814-F1F9DAC1D4E4}"/>
    <cellStyle name="40% - 강조색6 5 3 4 3" xfId="14365" xr:uid="{96E76CCD-1AE2-4958-A3FF-B24AF27F33EB}"/>
    <cellStyle name="40% - 강조색6 5 3 4 3 2" xfId="36414" xr:uid="{1A400DDC-7FD6-4F4D-8A58-51E58C6499FB}"/>
    <cellStyle name="40% - 강조색6 5 3 4 4" xfId="25394" xr:uid="{B48B1459-5CF0-47B2-B282-40BB5E06F9A2}"/>
    <cellStyle name="40% - 강조색6 5 3 4 5" xfId="51552" xr:uid="{E4E8E74F-395B-4AE5-A9FC-112831036F45}"/>
    <cellStyle name="40% - 강조색6 5 3 5" xfId="6091" xr:uid="{20C36265-A163-4858-A266-8065A1E27142}"/>
    <cellStyle name="40% - 강조색6 5 3 5 2" xfId="17120" xr:uid="{92E63581-77DB-4C82-A332-F29D3ECE6E08}"/>
    <cellStyle name="40% - 강조색6 5 3 5 2 2" xfId="39169" xr:uid="{D54E4CC1-9770-4654-8D42-661B7487AB64}"/>
    <cellStyle name="40% - 강조색6 5 3 5 3" xfId="28149" xr:uid="{27D9C4C0-8B93-4664-842C-FE08E5C79B52}"/>
    <cellStyle name="40% - 강조색6 5 3 5 4" xfId="54305" xr:uid="{C7888368-7AA8-4433-B797-4B1A6B853A78}"/>
    <cellStyle name="40% - 강조색6 5 3 6" xfId="11610" xr:uid="{EB847470-660B-4501-98CD-09F8612101D0}"/>
    <cellStyle name="40% - 강조색6 5 3 6 2" xfId="33659" xr:uid="{80672B3F-266C-4965-A80F-D9CF4B0D1739}"/>
    <cellStyle name="40% - 강조색6 5 3 7" xfId="22639" xr:uid="{2E00310D-4689-4419-A210-D10182B786EA}"/>
    <cellStyle name="40% - 강조색6 5 3 8" xfId="48796" xr:uid="{41AC961D-EFB0-4B07-A664-29DC090E34D3}"/>
    <cellStyle name="40% - 강조색6 5 4" xfId="872" xr:uid="{0D135736-35EB-47EA-A4D9-502433632193}"/>
    <cellStyle name="40% - 강조색6 5 4 2" xfId="2266" xr:uid="{EA6E8550-5776-4365-9D4E-75C1BEFA322B}"/>
    <cellStyle name="40% - 강조색6 5 4 2 2" xfId="5042" xr:uid="{9DA2E8A3-8831-4363-9DE3-417E22748082}"/>
    <cellStyle name="40% - 강조색6 5 4 2 2 2" xfId="10568" xr:uid="{6C420D64-A04A-4C3B-BC6A-878A4C072BDB}"/>
    <cellStyle name="40% - 강조색6 5 4 2 2 2 2" xfId="21597" xr:uid="{DAD9A2CE-C8B2-4CFF-A2B2-3C231FD9BEA0}"/>
    <cellStyle name="40% - 강조색6 5 4 2 2 2 2 2" xfId="43646" xr:uid="{5FFA7185-5FF6-454C-AC15-52E878D70961}"/>
    <cellStyle name="40% - 강조색6 5 4 2 2 2 3" xfId="32626" xr:uid="{8C06781C-B76F-4E7B-8A09-45A13D76CD1E}"/>
    <cellStyle name="40% - 강조색6 5 4 2 2 3" xfId="16087" xr:uid="{A29D32FF-6C3A-4029-A302-7CB9309BCC4B}"/>
    <cellStyle name="40% - 강조색6 5 4 2 2 3 2" xfId="38136" xr:uid="{648453FB-71AD-4A3F-8EDE-B7461DBBECDC}"/>
    <cellStyle name="40% - 강조색6 5 4 2 2 4" xfId="27116" xr:uid="{06477C02-B87C-4569-80EB-01227225599B}"/>
    <cellStyle name="40% - 강조색6 5 4 2 2 5" xfId="53274" xr:uid="{F8FFACC2-AF96-4812-B21B-FD3EFC5ECD90}"/>
    <cellStyle name="40% - 강조색6 5 4 2 3" xfId="7813" xr:uid="{7D8FEB6D-94A3-445E-A5C4-6A98B6217A11}"/>
    <cellStyle name="40% - 강조색6 5 4 2 3 2" xfId="18842" xr:uid="{5350EF70-A7C9-4C37-8965-2FE5CACD934D}"/>
    <cellStyle name="40% - 강조색6 5 4 2 3 2 2" xfId="40891" xr:uid="{7CC411D1-ED53-4EE4-860F-484BBC99D83E}"/>
    <cellStyle name="40% - 강조색6 5 4 2 3 3" xfId="29871" xr:uid="{4F4B1B7C-0F5F-4643-92AF-EFC5FC9706AC}"/>
    <cellStyle name="40% - 강조색6 5 4 2 4" xfId="13332" xr:uid="{71E10546-057F-475D-8D3B-2D2B0B286B67}"/>
    <cellStyle name="40% - 강조색6 5 4 2 4 2" xfId="35381" xr:uid="{31DE447B-58BF-46F6-AEA9-F2ED7DF489FD}"/>
    <cellStyle name="40% - 강조색6 5 4 2 5" xfId="24361" xr:uid="{86306144-4789-4B27-A4F9-DDD126383378}"/>
    <cellStyle name="40% - 강조색6 5 4 2 6" xfId="50519" xr:uid="{3DE6C3C1-0FF1-4631-A073-36F91FD3411F}"/>
    <cellStyle name="40% - 강조색6 5 4 3" xfId="3666" xr:uid="{394EA422-7C47-45D7-B27D-A6B39E6CD17A}"/>
    <cellStyle name="40% - 강조색6 5 4 3 2" xfId="9192" xr:uid="{6EAE75B0-8D73-4F48-89C2-861A13DD0440}"/>
    <cellStyle name="40% - 강조색6 5 4 3 2 2" xfId="20221" xr:uid="{51DC9917-443F-42A0-BC6F-AB5968ACF6A1}"/>
    <cellStyle name="40% - 강조색6 5 4 3 2 2 2" xfId="42270" xr:uid="{79E56CE4-4579-40A0-9D01-78329A757D8D}"/>
    <cellStyle name="40% - 강조색6 5 4 3 2 3" xfId="31250" xr:uid="{E1F33D89-DD7B-4FA4-95B8-4BCBD0D6FC3A}"/>
    <cellStyle name="40% - 강조색6 5 4 3 3" xfId="14711" xr:uid="{DCA90D8B-CDA2-4A23-9701-5CC2575D7E6A}"/>
    <cellStyle name="40% - 강조색6 5 4 3 3 2" xfId="36760" xr:uid="{7F72EB6C-692B-458C-BA6F-9CB124A6E2DB}"/>
    <cellStyle name="40% - 강조색6 5 4 3 4" xfId="25740" xr:uid="{01463E87-9B48-43B3-A437-960572252810}"/>
    <cellStyle name="40% - 강조색6 5 4 3 5" xfId="51898" xr:uid="{67A6118E-A08F-4BE1-9DF1-8131ACB03A57}"/>
    <cellStyle name="40% - 강조색6 5 4 4" xfId="6437" xr:uid="{B80137B3-8729-4F13-A040-528856DB2241}"/>
    <cellStyle name="40% - 강조색6 5 4 4 2" xfId="17466" xr:uid="{CF24235E-9C01-4EF2-B799-E4706F0CDBE6}"/>
    <cellStyle name="40% - 강조색6 5 4 4 2 2" xfId="39515" xr:uid="{2FC5847B-D343-4C1C-8AFF-6F76ECBF606C}"/>
    <cellStyle name="40% - 강조색6 5 4 4 3" xfId="28495" xr:uid="{F6C291F8-CD03-4EB6-A15C-2F7099369946}"/>
    <cellStyle name="40% - 강조색6 5 4 4 4" xfId="54651" xr:uid="{2FDA8693-6E4A-4FAB-B306-B9E5746752C5}"/>
    <cellStyle name="40% - 강조색6 5 4 5" xfId="11956" xr:uid="{92E19318-5E99-48C4-985D-5BE601119A23}"/>
    <cellStyle name="40% - 강조색6 5 4 5 2" xfId="34005" xr:uid="{633629BF-97CA-4C99-809A-07C99C2B9B3F}"/>
    <cellStyle name="40% - 강조색6 5 4 6" xfId="22985" xr:uid="{990E6458-9C4C-45D6-91CC-89B30ED2AE38}"/>
    <cellStyle name="40% - 강조색6 5 4 7" xfId="49142" xr:uid="{34F105BA-C5F5-4D25-B4FB-D986E96C98EB}"/>
    <cellStyle name="40% - 강조색6 5 5" xfId="1578" xr:uid="{85F968CA-15F8-4125-A52F-3DB94D78096D}"/>
    <cellStyle name="40% - 강조색6 5 5 2" xfId="4354" xr:uid="{BBAD20B6-4721-4C88-B719-79864A70603D}"/>
    <cellStyle name="40% - 강조색6 5 5 2 2" xfId="9880" xr:uid="{157ADE15-0076-4319-88A5-A312AC921B28}"/>
    <cellStyle name="40% - 강조색6 5 5 2 2 2" xfId="20909" xr:uid="{0AE9F0A5-1B45-4276-BF61-66EA009E4BFB}"/>
    <cellStyle name="40% - 강조색6 5 5 2 2 2 2" xfId="42958" xr:uid="{33DFA8ED-35A7-4FB6-A6CE-E01557581B0E}"/>
    <cellStyle name="40% - 강조색6 5 5 2 2 3" xfId="31938" xr:uid="{03C0F9DF-EDB2-4CD2-A4A5-AEBCBF42F6B9}"/>
    <cellStyle name="40% - 강조색6 5 5 2 3" xfId="15399" xr:uid="{75C26B03-10FD-45BE-BFA8-DBF1DA804BFD}"/>
    <cellStyle name="40% - 강조색6 5 5 2 3 2" xfId="37448" xr:uid="{22280CFD-5BE8-4E66-B901-C102F20CB7F8}"/>
    <cellStyle name="40% - 강조색6 5 5 2 4" xfId="26428" xr:uid="{88AFA88D-6944-4602-BA66-53460CC7F69A}"/>
    <cellStyle name="40% - 강조색6 5 5 2 5" xfId="52586" xr:uid="{DDFC194C-F598-4BF3-8294-464C8D55C82F}"/>
    <cellStyle name="40% - 강조색6 5 5 3" xfId="7125" xr:uid="{424D3C6F-35E4-4625-B9B2-C61CFAD65955}"/>
    <cellStyle name="40% - 강조색6 5 5 3 2" xfId="18154" xr:uid="{74DADEDD-B6F7-4B9B-A281-E037971D0BE3}"/>
    <cellStyle name="40% - 강조색6 5 5 3 2 2" xfId="40203" xr:uid="{42C68171-3E3A-4C5A-91B3-FC660D6BB3C2}"/>
    <cellStyle name="40% - 강조색6 5 5 3 3" xfId="29183" xr:uid="{5B49A0ED-3D01-478D-A357-A619440708BF}"/>
    <cellStyle name="40% - 강조색6 5 5 4" xfId="12644" xr:uid="{8B7FB0F5-6B86-4342-8FF0-BC96BA745B04}"/>
    <cellStyle name="40% - 강조색6 5 5 4 2" xfId="34693" xr:uid="{A55101D9-C99E-4B08-82A0-B982084F1BF9}"/>
    <cellStyle name="40% - 강조색6 5 5 5" xfId="23673" xr:uid="{08C26895-1D7F-4AC9-9398-2D089850A2E9}"/>
    <cellStyle name="40% - 강조색6 5 5 6" xfId="49831" xr:uid="{7E5333EE-CD04-4241-99DD-CBEAC3F8FC8D}"/>
    <cellStyle name="40% - 강조색6 5 6" xfId="2978" xr:uid="{3CDEA86C-6714-4BB3-9226-745DFFD4032E}"/>
    <cellStyle name="40% - 강조색6 5 6 2" xfId="8504" xr:uid="{BEB77FF1-366E-483C-8CB2-B9F5E71078BC}"/>
    <cellStyle name="40% - 강조색6 5 6 2 2" xfId="19533" xr:uid="{699C3940-AA4F-4CCE-9C03-01C1A3C15110}"/>
    <cellStyle name="40% - 강조색6 5 6 2 2 2" xfId="41582" xr:uid="{14199023-FA8E-428E-A4E5-DE97987FCDE3}"/>
    <cellStyle name="40% - 강조색6 5 6 2 3" xfId="30562" xr:uid="{321F4BA2-4508-42C0-A2E1-324C9D056FF8}"/>
    <cellStyle name="40% - 강조색6 5 6 3" xfId="14023" xr:uid="{82FFA97B-848B-487C-A84E-4D8849AB86D1}"/>
    <cellStyle name="40% - 강조색6 5 6 3 2" xfId="36072" xr:uid="{DE583C62-EEEF-4A57-9D45-85553CA1D8F6}"/>
    <cellStyle name="40% - 강조색6 5 6 4" xfId="25052" xr:uid="{3D84E225-C647-4D3B-8CCD-62F6627F3803}"/>
    <cellStyle name="40% - 강조색6 5 6 5" xfId="51210" xr:uid="{28591C65-9B5D-4372-A0D6-4B5E01153F56}"/>
    <cellStyle name="40% - 강조색6 5 7" xfId="5749" xr:uid="{1632BC4B-78EA-4371-9C0F-900ABA863128}"/>
    <cellStyle name="40% - 강조색6 5 7 2" xfId="16778" xr:uid="{A44D2A31-FABB-410C-9E0F-5E5B4EABDFD1}"/>
    <cellStyle name="40% - 강조색6 5 7 2 2" xfId="38827" xr:uid="{CAABC4C6-B884-472A-A50D-3F88032CA920}"/>
    <cellStyle name="40% - 강조색6 5 7 3" xfId="27807" xr:uid="{605C40D5-8F51-44E7-908C-87818FFED6E4}"/>
    <cellStyle name="40% - 강조색6 5 7 4" xfId="53964" xr:uid="{8AEC93F9-864D-41B7-A013-5388BCD68F2D}"/>
    <cellStyle name="40% - 강조색6 5 8" xfId="11268" xr:uid="{8C8BEA8D-DF84-48C8-A1EE-F2DAD099009B}"/>
    <cellStyle name="40% - 강조색6 5 8 2" xfId="33317" xr:uid="{C1AC1809-7B3B-4638-8A87-7D0701C532D3}"/>
    <cellStyle name="40% - 강조색6 5 9" xfId="22297" xr:uid="{1ACC852C-3392-4F7B-AE11-06126F4C7E4A}"/>
    <cellStyle name="40% - 강조색6 6" xfId="131" xr:uid="{00000000-0005-0000-0000-000024020000}"/>
    <cellStyle name="40% - 강조색6 6 10" xfId="48469" xr:uid="{85C9038E-76B2-4436-9660-9CEC2B0F7035}"/>
    <cellStyle name="40% - 강조색6 6 2" xfId="260" xr:uid="{00000000-0005-0000-0000-000025020000}"/>
    <cellStyle name="40% - 강조색6 6 2 2" xfId="620" xr:uid="{00000000-0005-0000-0000-000026020000}"/>
    <cellStyle name="40% - 강조색6 6 2 2 2" xfId="1357" xr:uid="{04CAEEB6-092C-408E-9403-4751D680B94F}"/>
    <cellStyle name="40% - 강조색6 6 2 2 2 2" xfId="2751" xr:uid="{930F00F3-5AD4-43FD-B6BF-3F1B723B0036}"/>
    <cellStyle name="40% - 강조색6 6 2 2 2 2 2" xfId="5527" xr:uid="{A8222BE7-6124-4435-9A1B-2F4EF6DAE363}"/>
    <cellStyle name="40% - 강조색6 6 2 2 2 2 2 2" xfId="11053" xr:uid="{ADC7D984-4711-4853-B1F8-3865C2E701CC}"/>
    <cellStyle name="40% - 강조색6 6 2 2 2 2 2 2 2" xfId="22082" xr:uid="{CCB9CFBF-4468-4F43-9B2D-BA61775E1B92}"/>
    <cellStyle name="40% - 강조색6 6 2 2 2 2 2 2 2 2" xfId="44131" xr:uid="{5D4D5D7A-451C-44FB-B747-B1C8FA030B89}"/>
    <cellStyle name="40% - 강조색6 6 2 2 2 2 2 2 3" xfId="33111" xr:uid="{ED2251A0-58F0-48BF-841D-687BEE17071B}"/>
    <cellStyle name="40% - 강조색6 6 2 2 2 2 2 3" xfId="16572" xr:uid="{9D21B6F7-7888-4B19-A8B1-D00826E26477}"/>
    <cellStyle name="40% - 강조색6 6 2 2 2 2 2 3 2" xfId="38621" xr:uid="{25BF5F31-43E8-411F-9657-858166ADF471}"/>
    <cellStyle name="40% - 강조색6 6 2 2 2 2 2 4" xfId="27601" xr:uid="{D34853BA-E7FD-4641-9F61-710C58D7A892}"/>
    <cellStyle name="40% - 강조색6 6 2 2 2 2 2 5" xfId="53759" xr:uid="{81725AE3-FFAD-4815-BF6A-67E04F6681FF}"/>
    <cellStyle name="40% - 강조색6 6 2 2 2 2 3" xfId="8298" xr:uid="{09CAA0E6-876A-4B43-87A9-F10D749B5103}"/>
    <cellStyle name="40% - 강조색6 6 2 2 2 2 3 2" xfId="19327" xr:uid="{17F00BA3-7111-40B8-93DA-4BB3D9373CB2}"/>
    <cellStyle name="40% - 강조색6 6 2 2 2 2 3 2 2" xfId="41376" xr:uid="{D66BF6B4-F4AE-4FE0-96DB-70FC789E406D}"/>
    <cellStyle name="40% - 강조색6 6 2 2 2 2 3 3" xfId="30356" xr:uid="{374DD189-1117-458D-A68B-7CED7E4DC78C}"/>
    <cellStyle name="40% - 강조색6 6 2 2 2 2 4" xfId="13817" xr:uid="{90322470-0589-4118-ADDE-F0D417DB10DA}"/>
    <cellStyle name="40% - 강조색6 6 2 2 2 2 4 2" xfId="35866" xr:uid="{9CF76574-9DA3-49F9-BF1C-9FEF04210CC1}"/>
    <cellStyle name="40% - 강조색6 6 2 2 2 2 5" xfId="24846" xr:uid="{4751A56B-E9BB-4E63-A742-8A56448D9E31}"/>
    <cellStyle name="40% - 강조색6 6 2 2 2 2 6" xfId="51004" xr:uid="{16241459-8F74-4420-9E93-3A2024E2E279}"/>
    <cellStyle name="40% - 강조색6 6 2 2 2 3" xfId="4151" xr:uid="{C792831A-6DF9-49B3-8C27-42AE7584AEB6}"/>
    <cellStyle name="40% - 강조색6 6 2 2 2 3 2" xfId="9677" xr:uid="{CCB95900-F8BE-4674-BE71-D217C3A8E19C}"/>
    <cellStyle name="40% - 강조색6 6 2 2 2 3 2 2" xfId="20706" xr:uid="{F43CA421-E7C5-4CF4-AA79-6F4A0E57DA7A}"/>
    <cellStyle name="40% - 강조색6 6 2 2 2 3 2 2 2" xfId="42755" xr:uid="{A19851A6-4457-4943-974E-4140EB3955AC}"/>
    <cellStyle name="40% - 강조색6 6 2 2 2 3 2 3" xfId="31735" xr:uid="{AC95F36C-9894-4B31-BEE2-AA476827ABC8}"/>
    <cellStyle name="40% - 강조색6 6 2 2 2 3 3" xfId="15196" xr:uid="{652B29A7-95C2-49DE-886E-18CA2FDFB8D8}"/>
    <cellStyle name="40% - 강조색6 6 2 2 2 3 3 2" xfId="37245" xr:uid="{BB590A05-F71D-4CA0-BF7B-F1957DF1E763}"/>
    <cellStyle name="40% - 강조색6 6 2 2 2 3 4" xfId="26225" xr:uid="{D355E47B-A193-44AA-97C1-459628C9CD74}"/>
    <cellStyle name="40% - 강조색6 6 2 2 2 3 5" xfId="52383" xr:uid="{9BC38B44-2D20-4128-ACC3-00F701C03ED4}"/>
    <cellStyle name="40% - 강조색6 6 2 2 2 4" xfId="6922" xr:uid="{FE7BC84D-9FCA-4F61-B0E3-498ECC442712}"/>
    <cellStyle name="40% - 강조색6 6 2 2 2 4 2" xfId="17951" xr:uid="{0DB0B094-B642-4905-899C-0DBC00B488AC}"/>
    <cellStyle name="40% - 강조색6 6 2 2 2 4 2 2" xfId="40000" xr:uid="{D67AEC70-6E6F-4A3C-9B0B-A15C1382CFB0}"/>
    <cellStyle name="40% - 강조색6 6 2 2 2 4 3" xfId="28980" xr:uid="{9104336E-2D89-4A48-BA4E-F9D41A205CD6}"/>
    <cellStyle name="40% - 강조색6 6 2 2 2 4 4" xfId="55136" xr:uid="{D5627799-EA86-42DA-8BC9-E38C0F962DDC}"/>
    <cellStyle name="40% - 강조색6 6 2 2 2 5" xfId="12441" xr:uid="{6543C9AA-953D-4BAB-A33D-5298FD21F25D}"/>
    <cellStyle name="40% - 강조색6 6 2 2 2 5 2" xfId="34490" xr:uid="{648D5FEC-5DDD-4A79-948C-D2A101EC6DFD}"/>
    <cellStyle name="40% - 강조색6 6 2 2 2 6" xfId="23470" xr:uid="{5DE5697B-06F1-4E8A-A14B-291EED68792E}"/>
    <cellStyle name="40% - 강조색6 6 2 2 2 7" xfId="49627" xr:uid="{5CB73632-6EA9-42A2-9A3E-045233AEAC08}"/>
    <cellStyle name="40% - 강조색6 6 2 2 3" xfId="2063" xr:uid="{D655BFE8-D119-4419-8408-013D4F04B6A5}"/>
    <cellStyle name="40% - 강조색6 6 2 2 3 2" xfId="4839" xr:uid="{E70977D5-0003-4392-8E3A-1BBDD59E073F}"/>
    <cellStyle name="40% - 강조색6 6 2 2 3 2 2" xfId="10365" xr:uid="{97A0FFDC-CAA6-4308-ADF3-9ADDD6434E53}"/>
    <cellStyle name="40% - 강조색6 6 2 2 3 2 2 2" xfId="21394" xr:uid="{D8AD62D0-B8F7-4609-B916-F7574A954E4A}"/>
    <cellStyle name="40% - 강조색6 6 2 2 3 2 2 2 2" xfId="43443" xr:uid="{52A0B7A1-EDDB-4ED5-B5F3-9ECA259CADBC}"/>
    <cellStyle name="40% - 강조색6 6 2 2 3 2 2 3" xfId="32423" xr:uid="{73B78EA3-5889-477D-82C0-3E1EFB9A4A03}"/>
    <cellStyle name="40% - 강조색6 6 2 2 3 2 3" xfId="15884" xr:uid="{9DCAD844-B929-42FC-A33E-FFAD378C557B}"/>
    <cellStyle name="40% - 강조색6 6 2 2 3 2 3 2" xfId="37933" xr:uid="{B40B149A-8C3C-48C8-9161-AB4180F3BFA3}"/>
    <cellStyle name="40% - 강조색6 6 2 2 3 2 4" xfId="26913" xr:uid="{84C7E368-3F97-445E-BC5B-2CD2B5843C94}"/>
    <cellStyle name="40% - 강조색6 6 2 2 3 2 5" xfId="53071" xr:uid="{9936668A-D445-4491-9828-53EEDA7302D5}"/>
    <cellStyle name="40% - 강조색6 6 2 2 3 3" xfId="7610" xr:uid="{DF97F311-1708-47A9-BEAC-ED6914019869}"/>
    <cellStyle name="40% - 강조색6 6 2 2 3 3 2" xfId="18639" xr:uid="{972DCB5D-D7D6-4EC6-A968-3DE6807CF646}"/>
    <cellStyle name="40% - 강조색6 6 2 2 3 3 2 2" xfId="40688" xr:uid="{2192C6A3-ED68-43A3-B5E3-74A34F8E8467}"/>
    <cellStyle name="40% - 강조색6 6 2 2 3 3 3" xfId="29668" xr:uid="{8FDFD70E-834E-4694-A7C5-23CEC32C41E4}"/>
    <cellStyle name="40% - 강조색6 6 2 2 3 4" xfId="13129" xr:uid="{5444DD94-2D5A-447C-B046-61CD57A5ABE7}"/>
    <cellStyle name="40% - 강조색6 6 2 2 3 4 2" xfId="35178" xr:uid="{4CFE3689-7BDF-4688-B0C8-19CADF4F59D9}"/>
    <cellStyle name="40% - 강조색6 6 2 2 3 5" xfId="24158" xr:uid="{5DF8C83A-278B-418D-9724-F02BAF834B61}"/>
    <cellStyle name="40% - 강조색6 6 2 2 3 6" xfId="50316" xr:uid="{83B5BE5B-2869-45C9-978A-DDCA4FEE98AF}"/>
    <cellStyle name="40% - 강조색6 6 2 2 4" xfId="3463" xr:uid="{CC4B0FA3-1E1D-4527-A1CF-1570C3014A79}"/>
    <cellStyle name="40% - 강조색6 6 2 2 4 2" xfId="8989" xr:uid="{5C544437-71EA-4D08-B994-3BDAE17BFEFF}"/>
    <cellStyle name="40% - 강조색6 6 2 2 4 2 2" xfId="20018" xr:uid="{7A0D6C32-D223-4EA9-AB76-C220C6D2A7DB}"/>
    <cellStyle name="40% - 강조색6 6 2 2 4 2 2 2" xfId="42067" xr:uid="{489D3723-59B1-40D7-846F-C1DA74FABA6F}"/>
    <cellStyle name="40% - 강조색6 6 2 2 4 2 3" xfId="31047" xr:uid="{8136CBAF-F1AA-491B-AC66-6B62DED3FA40}"/>
    <cellStyle name="40% - 강조색6 6 2 2 4 3" xfId="14508" xr:uid="{1742C192-0741-4C1D-96B8-9B1482E9CEBB}"/>
    <cellStyle name="40% - 강조색6 6 2 2 4 3 2" xfId="36557" xr:uid="{F87E89B4-607A-41DA-8A52-19E5FF14E23E}"/>
    <cellStyle name="40% - 강조색6 6 2 2 4 4" xfId="25537" xr:uid="{5236C7E0-2526-41C7-BEDD-2AFC63BD57E2}"/>
    <cellStyle name="40% - 강조색6 6 2 2 4 5" xfId="51695" xr:uid="{44B5873F-F453-453E-BEBC-92567A7117F8}"/>
    <cellStyle name="40% - 강조색6 6 2 2 5" xfId="6234" xr:uid="{21B4BF31-549D-459F-A6AD-686BB96A2E76}"/>
    <cellStyle name="40% - 강조색6 6 2 2 5 2" xfId="17263" xr:uid="{7CE4EA08-7374-450D-802F-7569D100CD34}"/>
    <cellStyle name="40% - 강조색6 6 2 2 5 2 2" xfId="39312" xr:uid="{6223F5F3-C620-45D1-A31D-790F923CD892}"/>
    <cellStyle name="40% - 강조색6 6 2 2 5 3" xfId="28292" xr:uid="{45855D96-0D31-4523-B92C-F9B5BB1D8769}"/>
    <cellStyle name="40% - 강조색6 6 2 2 5 4" xfId="54448" xr:uid="{D80EC21A-0E01-49C9-A3C3-637F5059F697}"/>
    <cellStyle name="40% - 강조색6 6 2 2 6" xfId="11753" xr:uid="{42FFF064-0BE5-4498-B078-CB4C036D2294}"/>
    <cellStyle name="40% - 강조색6 6 2 2 6 2" xfId="33802" xr:uid="{886FA267-258A-4F77-94CD-8F4AB8100114}"/>
    <cellStyle name="40% - 강조색6 6 2 2 7" xfId="22782" xr:uid="{DCD14C20-65A3-49EF-ACE3-A1FEC0080FFF}"/>
    <cellStyle name="40% - 강조색6 6 2 2 8" xfId="48939" xr:uid="{1851914F-B8F8-4A46-AC27-D44B14C679B3}"/>
    <cellStyle name="40% - 강조색6 6 2 3" xfId="1015" xr:uid="{D6454943-658A-49B7-9FB2-23C6D944C0F0}"/>
    <cellStyle name="40% - 강조색6 6 2 3 2" xfId="2409" xr:uid="{D6A9A1B6-56E8-4FB0-BFF8-FC493F25E3CF}"/>
    <cellStyle name="40% - 강조색6 6 2 3 2 2" xfId="5185" xr:uid="{4D849F17-3C32-42A3-8A75-F340DEF18027}"/>
    <cellStyle name="40% - 강조색6 6 2 3 2 2 2" xfId="10711" xr:uid="{C5A0CF3A-CBD2-4E3E-A3EC-F7B49C67DA1D}"/>
    <cellStyle name="40% - 강조색6 6 2 3 2 2 2 2" xfId="21740" xr:uid="{3B427B5F-2DE0-4D18-AB26-2C747A3EA6DD}"/>
    <cellStyle name="40% - 강조색6 6 2 3 2 2 2 2 2" xfId="43789" xr:uid="{5921B6A4-7D32-47EC-B6B2-1927171D70FF}"/>
    <cellStyle name="40% - 강조색6 6 2 3 2 2 2 3" xfId="32769" xr:uid="{BBFD1D7F-8732-47FF-B8ED-7A4C4FBC58BB}"/>
    <cellStyle name="40% - 강조색6 6 2 3 2 2 3" xfId="16230" xr:uid="{0E668359-0487-4A68-B802-85719F949871}"/>
    <cellStyle name="40% - 강조색6 6 2 3 2 2 3 2" xfId="38279" xr:uid="{E696056A-A606-4099-8046-C4F69E7B6689}"/>
    <cellStyle name="40% - 강조색6 6 2 3 2 2 4" xfId="27259" xr:uid="{D0CB9BC3-A849-41D4-89AE-9E2A020CE0EA}"/>
    <cellStyle name="40% - 강조색6 6 2 3 2 2 5" xfId="53417" xr:uid="{CF82E082-A283-468F-86C8-07BCB9C37553}"/>
    <cellStyle name="40% - 강조색6 6 2 3 2 3" xfId="7956" xr:uid="{CB72D63B-3CA9-4FAD-94B1-BAFD77BB9611}"/>
    <cellStyle name="40% - 강조색6 6 2 3 2 3 2" xfId="18985" xr:uid="{B4995930-AA4F-4F84-BB1E-CECF3377E04C}"/>
    <cellStyle name="40% - 강조색6 6 2 3 2 3 2 2" xfId="41034" xr:uid="{6F744272-871D-40F2-A82D-48836BD19F27}"/>
    <cellStyle name="40% - 강조색6 6 2 3 2 3 3" xfId="30014" xr:uid="{96D04B92-F058-4996-B419-4B58E5D09535}"/>
    <cellStyle name="40% - 강조색6 6 2 3 2 4" xfId="13475" xr:uid="{96F20135-DF1A-4C5A-B747-4E4DD87A92DE}"/>
    <cellStyle name="40% - 강조색6 6 2 3 2 4 2" xfId="35524" xr:uid="{D249506E-5568-49D2-AE5A-68303CBC29D4}"/>
    <cellStyle name="40% - 강조색6 6 2 3 2 5" xfId="24504" xr:uid="{45FEA5D6-9253-41A0-8889-EED3C8C635A7}"/>
    <cellStyle name="40% - 강조색6 6 2 3 2 6" xfId="50662" xr:uid="{7EEC9990-12D4-4F0F-99C6-9A4116908CC9}"/>
    <cellStyle name="40% - 강조색6 6 2 3 3" xfId="3809" xr:uid="{C019C400-BE0A-4334-A910-7B57D3A0710E}"/>
    <cellStyle name="40% - 강조색6 6 2 3 3 2" xfId="9335" xr:uid="{2F480A77-14AD-4369-8CDD-EDAA5F739E23}"/>
    <cellStyle name="40% - 강조색6 6 2 3 3 2 2" xfId="20364" xr:uid="{3B33A370-B03A-4555-861A-0A80A46DF13D}"/>
    <cellStyle name="40% - 강조색6 6 2 3 3 2 2 2" xfId="42413" xr:uid="{7CFB8957-6CB1-433D-B510-2C869A8E1C7B}"/>
    <cellStyle name="40% - 강조색6 6 2 3 3 2 3" xfId="31393" xr:uid="{E8097E16-ADA2-47A3-8DF3-A5F4B939E66E}"/>
    <cellStyle name="40% - 강조색6 6 2 3 3 3" xfId="14854" xr:uid="{B0C019D8-EFA2-441E-B5B0-6FD7E0E63C4F}"/>
    <cellStyle name="40% - 강조색6 6 2 3 3 3 2" xfId="36903" xr:uid="{D31BA388-5EBC-44A4-9014-0F75DB34E8CD}"/>
    <cellStyle name="40% - 강조색6 6 2 3 3 4" xfId="25883" xr:uid="{656D51EF-AEB1-42FF-A7E4-D774DD6988AC}"/>
    <cellStyle name="40% - 강조색6 6 2 3 3 5" xfId="52041" xr:uid="{2BA75C1F-1324-4878-B13B-2A9F3B750A42}"/>
    <cellStyle name="40% - 강조색6 6 2 3 4" xfId="6580" xr:uid="{3C08E54A-E6B2-4EC1-A0DF-2BF0B9879B95}"/>
    <cellStyle name="40% - 강조색6 6 2 3 4 2" xfId="17609" xr:uid="{4AB07F26-89C7-4F3D-BDE2-595E96E4C7BC}"/>
    <cellStyle name="40% - 강조색6 6 2 3 4 2 2" xfId="39658" xr:uid="{A7F92221-1C15-4950-99B7-FD1E153AA43B}"/>
    <cellStyle name="40% - 강조색6 6 2 3 4 3" xfId="28638" xr:uid="{343CC598-78B7-4779-A35A-DBF936E33F18}"/>
    <cellStyle name="40% - 강조색6 6 2 3 4 4" xfId="54794" xr:uid="{A62564A6-9F91-4692-BB1E-440B903D52E4}"/>
    <cellStyle name="40% - 강조색6 6 2 3 5" xfId="12099" xr:uid="{FCA93E55-C449-42AD-AD41-2739D9499BD5}"/>
    <cellStyle name="40% - 강조색6 6 2 3 5 2" xfId="34148" xr:uid="{0B8D66E8-4597-4CEC-83FE-6CC8DA480898}"/>
    <cellStyle name="40% - 강조색6 6 2 3 6" xfId="23128" xr:uid="{81808B3E-1E6F-491B-8C91-BDB315B7A7D7}"/>
    <cellStyle name="40% - 강조색6 6 2 3 7" xfId="49285" xr:uid="{BC6D8569-F028-46EC-AC2C-D83DC98C2AFF}"/>
    <cellStyle name="40% - 강조색6 6 2 4" xfId="1721" xr:uid="{421F2499-58CB-4303-A79F-070B6D9223EE}"/>
    <cellStyle name="40% - 강조색6 6 2 4 2" xfId="4497" xr:uid="{56B2F673-3687-4FC0-A0F4-F961E89DE116}"/>
    <cellStyle name="40% - 강조색6 6 2 4 2 2" xfId="10023" xr:uid="{31C778BE-85A3-44C1-B471-29EEAA9D6F2B}"/>
    <cellStyle name="40% - 강조색6 6 2 4 2 2 2" xfId="21052" xr:uid="{60F15C30-74A2-4B8B-AAC6-CA72C1354DA9}"/>
    <cellStyle name="40% - 강조색6 6 2 4 2 2 2 2" xfId="43101" xr:uid="{40FF1B7A-2227-47BC-8C5D-B2FCCD14D6D0}"/>
    <cellStyle name="40% - 강조색6 6 2 4 2 2 3" xfId="32081" xr:uid="{41689767-543C-4701-ACDA-5CF67A9E84BF}"/>
    <cellStyle name="40% - 강조색6 6 2 4 2 3" xfId="15542" xr:uid="{C1829096-557E-41C0-9CD3-9F07CDBA2E47}"/>
    <cellStyle name="40% - 강조색6 6 2 4 2 3 2" xfId="37591" xr:uid="{50472734-718E-40DB-AEBB-8CF0BDB130CC}"/>
    <cellStyle name="40% - 강조색6 6 2 4 2 4" xfId="26571" xr:uid="{65749328-65B5-451F-81D2-581E2F1F227E}"/>
    <cellStyle name="40% - 강조색6 6 2 4 2 5" xfId="52729" xr:uid="{76627270-8D4C-419F-B3FE-0EF65AD9CC2B}"/>
    <cellStyle name="40% - 강조색6 6 2 4 3" xfId="7268" xr:uid="{1778ABCB-9258-4486-B133-82ADC0B80C5F}"/>
    <cellStyle name="40% - 강조색6 6 2 4 3 2" xfId="18297" xr:uid="{57A94D83-ED71-49BC-A2F4-E91CFD71AD02}"/>
    <cellStyle name="40% - 강조색6 6 2 4 3 2 2" xfId="40346" xr:uid="{D77FE788-BC45-4552-9917-1FC0E24184D7}"/>
    <cellStyle name="40% - 강조색6 6 2 4 3 3" xfId="29326" xr:uid="{D5E49F5D-D451-4C69-AB05-708181D578E1}"/>
    <cellStyle name="40% - 강조색6 6 2 4 4" xfId="12787" xr:uid="{3E9D9863-8A05-4C79-B869-3101735B8C99}"/>
    <cellStyle name="40% - 강조색6 6 2 4 4 2" xfId="34836" xr:uid="{B6D3161F-B6DE-49F3-94C4-C28735EF6B42}"/>
    <cellStyle name="40% - 강조색6 6 2 4 5" xfId="23816" xr:uid="{161214CC-D6D8-4245-95BD-D21079D3F6E3}"/>
    <cellStyle name="40% - 강조색6 6 2 4 6" xfId="49974" xr:uid="{49E960D1-8AC8-4B03-BD2A-7D6BC4528B71}"/>
    <cellStyle name="40% - 강조색6 6 2 5" xfId="3121" xr:uid="{675B339D-50C6-4355-89F6-A6CAF1E99963}"/>
    <cellStyle name="40% - 강조색6 6 2 5 2" xfId="8647" xr:uid="{834DA38A-7EF6-42C7-887D-9E494F84CBC4}"/>
    <cellStyle name="40% - 강조색6 6 2 5 2 2" xfId="19676" xr:uid="{89BF3A6E-8B1B-442E-8AF8-FE35552F7A00}"/>
    <cellStyle name="40% - 강조색6 6 2 5 2 2 2" xfId="41725" xr:uid="{52CB335E-D4C5-41F0-BFA5-BA34A6CC6982}"/>
    <cellStyle name="40% - 강조색6 6 2 5 2 3" xfId="30705" xr:uid="{366FC152-2B38-4C8F-A715-FE1FA45B8AE2}"/>
    <cellStyle name="40% - 강조색6 6 2 5 3" xfId="14166" xr:uid="{47B47990-83BF-4A3B-9478-095E34468A3B}"/>
    <cellStyle name="40% - 강조색6 6 2 5 3 2" xfId="36215" xr:uid="{50F6910B-075B-4B1B-86AE-E6CA5375EF1D}"/>
    <cellStyle name="40% - 강조색6 6 2 5 4" xfId="25195" xr:uid="{E770B2EF-E64A-46E1-892E-645B9E5E33D3}"/>
    <cellStyle name="40% - 강조색6 6 2 5 5" xfId="51353" xr:uid="{0BD0BBED-0A45-43E6-8274-841C9BD217A3}"/>
    <cellStyle name="40% - 강조색6 6 2 6" xfId="5892" xr:uid="{75AFDECF-1AE5-4EFB-8E61-382F23B6509C}"/>
    <cellStyle name="40% - 강조색6 6 2 6 2" xfId="16921" xr:uid="{4686A2BE-9FEE-4EB2-975C-1FE29C3A4BB2}"/>
    <cellStyle name="40% - 강조색6 6 2 6 2 2" xfId="38970" xr:uid="{F5599B73-BC35-42F3-B59D-410F36870F2E}"/>
    <cellStyle name="40% - 강조색6 6 2 6 3" xfId="27950" xr:uid="{7B9658EE-1150-4B8D-B4B6-1365E46F47C4}"/>
    <cellStyle name="40% - 강조색6 6 2 6 4" xfId="54107" xr:uid="{A8A645C2-0847-4E91-961D-993789058630}"/>
    <cellStyle name="40% - 강조색6 6 2 7" xfId="11411" xr:uid="{A0CCD43E-72C7-4668-9655-4AECE737BEAF}"/>
    <cellStyle name="40% - 강조색6 6 2 7 2" xfId="33460" xr:uid="{58538010-3CF6-443A-AABE-99A53A572A7B}"/>
    <cellStyle name="40% - 강조색6 6 2 8" xfId="22440" xr:uid="{20DBF9F3-0497-4BE9-9479-AF3277333462}"/>
    <cellStyle name="40% - 강조색6 6 2 9" xfId="48598" xr:uid="{50A3D386-17D4-449C-B116-944ABBBA2F7A}"/>
    <cellStyle name="40% - 강조색6 6 3" xfId="491" xr:uid="{00000000-0005-0000-0000-000027020000}"/>
    <cellStyle name="40% - 강조색6 6 3 2" xfId="1228" xr:uid="{52337732-AF43-4FD6-A972-75C847A77D42}"/>
    <cellStyle name="40% - 강조색6 6 3 2 2" xfId="2622" xr:uid="{0B7685E2-A822-4871-9393-183F964E5B3C}"/>
    <cellStyle name="40% - 강조색6 6 3 2 2 2" xfId="5398" xr:uid="{A824FB4B-2B5B-4342-AD37-B02668E905A8}"/>
    <cellStyle name="40% - 강조색6 6 3 2 2 2 2" xfId="10924" xr:uid="{A2143A39-7AA1-4BE1-A3DF-55DEA51B5931}"/>
    <cellStyle name="40% - 강조색6 6 3 2 2 2 2 2" xfId="21953" xr:uid="{7B0900A3-A9CF-46FC-8E3A-B4168547F8F5}"/>
    <cellStyle name="40% - 강조색6 6 3 2 2 2 2 2 2" xfId="44002" xr:uid="{8CFE4DF4-D498-42A3-8240-40F5D189C1AC}"/>
    <cellStyle name="40% - 강조색6 6 3 2 2 2 2 3" xfId="32982" xr:uid="{111F9EE0-CC54-4323-8AC5-0F18F91E895C}"/>
    <cellStyle name="40% - 강조색6 6 3 2 2 2 3" xfId="16443" xr:uid="{CFEB40C5-47D7-4663-BB7C-9F832C9E0823}"/>
    <cellStyle name="40% - 강조색6 6 3 2 2 2 3 2" xfId="38492" xr:uid="{B449CE6D-3F33-4CF0-8A01-8E42D218C89C}"/>
    <cellStyle name="40% - 강조색6 6 3 2 2 2 4" xfId="27472" xr:uid="{8A1C27C3-83FD-46F7-A849-8D024B11FEFC}"/>
    <cellStyle name="40% - 강조색6 6 3 2 2 2 5" xfId="53630" xr:uid="{E51735CC-5B63-42E2-A48B-138BE696CD4F}"/>
    <cellStyle name="40% - 강조색6 6 3 2 2 3" xfId="8169" xr:uid="{E90DA74C-464E-4254-8B26-9006128A937A}"/>
    <cellStyle name="40% - 강조색6 6 3 2 2 3 2" xfId="19198" xr:uid="{F0C63A9D-0BA0-4C82-8AF2-0E7D466E3EBD}"/>
    <cellStyle name="40% - 강조색6 6 3 2 2 3 2 2" xfId="41247" xr:uid="{534B4474-BF5E-49F9-A9D7-5149A977C6E5}"/>
    <cellStyle name="40% - 강조색6 6 3 2 2 3 3" xfId="30227" xr:uid="{8885B774-F98C-4882-B88D-6EE411697016}"/>
    <cellStyle name="40% - 강조색6 6 3 2 2 4" xfId="13688" xr:uid="{D6CFFA1D-3951-4BD8-AE00-EEE7562C29F4}"/>
    <cellStyle name="40% - 강조색6 6 3 2 2 4 2" xfId="35737" xr:uid="{A4107B4F-6B75-4EFF-A0DD-48E75BB74F06}"/>
    <cellStyle name="40% - 강조색6 6 3 2 2 5" xfId="24717" xr:uid="{D936ED6A-FEA6-49C4-82F7-84517814A4C7}"/>
    <cellStyle name="40% - 강조색6 6 3 2 2 6" xfId="50875" xr:uid="{FB769BA0-15DA-4E3D-A3C8-E51066C5384C}"/>
    <cellStyle name="40% - 강조색6 6 3 2 3" xfId="4022" xr:uid="{21E1A2F6-178E-4C22-BF11-567BE28B5D3E}"/>
    <cellStyle name="40% - 강조색6 6 3 2 3 2" xfId="9548" xr:uid="{130E1F58-0DAA-4F9A-8E08-203DEE8D906E}"/>
    <cellStyle name="40% - 강조색6 6 3 2 3 2 2" xfId="20577" xr:uid="{C2174A16-A5BB-4921-82C0-70E7BC702A5C}"/>
    <cellStyle name="40% - 강조색6 6 3 2 3 2 2 2" xfId="42626" xr:uid="{C4A05A40-9180-4212-A7DA-19A32C8A1BA5}"/>
    <cellStyle name="40% - 강조색6 6 3 2 3 2 3" xfId="31606" xr:uid="{BED21C39-35E0-4FB2-B2D4-5163BECE2168}"/>
    <cellStyle name="40% - 강조색6 6 3 2 3 3" xfId="15067" xr:uid="{F5EE599E-9072-43CE-8283-67537E425400}"/>
    <cellStyle name="40% - 강조색6 6 3 2 3 3 2" xfId="37116" xr:uid="{07465809-3DCC-44D7-9AAA-6D76B0DDBE8A}"/>
    <cellStyle name="40% - 강조색6 6 3 2 3 4" xfId="26096" xr:uid="{0B484587-8DCA-4E04-9E8F-1E9490185F3F}"/>
    <cellStyle name="40% - 강조색6 6 3 2 3 5" xfId="52254" xr:uid="{CFBA1118-5398-4E5B-B7F0-27108E73C772}"/>
    <cellStyle name="40% - 강조색6 6 3 2 4" xfId="6793" xr:uid="{5F850E4A-A3DF-48BC-BF4A-8BB4DB1F59F2}"/>
    <cellStyle name="40% - 강조색6 6 3 2 4 2" xfId="17822" xr:uid="{2E8F51E7-81DE-46B0-9A47-B74596413F95}"/>
    <cellStyle name="40% - 강조색6 6 3 2 4 2 2" xfId="39871" xr:uid="{15E104FF-8C97-4927-B7BA-50AEBBEFC838}"/>
    <cellStyle name="40% - 강조색6 6 3 2 4 3" xfId="28851" xr:uid="{DCE17119-2117-4EDA-87B5-54C9153DF88F}"/>
    <cellStyle name="40% - 강조색6 6 3 2 4 4" xfId="55007" xr:uid="{D08BE80E-F392-4CAA-8A54-8F2BBB3CBB77}"/>
    <cellStyle name="40% - 강조색6 6 3 2 5" xfId="12312" xr:uid="{7ECD0751-2C8F-487D-8CE7-76E9995EC792}"/>
    <cellStyle name="40% - 강조색6 6 3 2 5 2" xfId="34361" xr:uid="{EE03DBCB-AAC2-4A50-ACB2-9CF642EFADAF}"/>
    <cellStyle name="40% - 강조색6 6 3 2 6" xfId="23341" xr:uid="{7FA972C4-EBA1-4511-96A7-739977B77300}"/>
    <cellStyle name="40% - 강조색6 6 3 2 7" xfId="49498" xr:uid="{EA5CFD3D-AAD7-48D6-A9A8-9AE6DBB50EC4}"/>
    <cellStyle name="40% - 강조색6 6 3 3" xfId="1934" xr:uid="{745CEB23-08A7-4EC5-93C4-D2CC5E7281DD}"/>
    <cellStyle name="40% - 강조색6 6 3 3 2" xfId="4710" xr:uid="{419C12D0-2852-4AE7-B263-96346156B857}"/>
    <cellStyle name="40% - 강조색6 6 3 3 2 2" xfId="10236" xr:uid="{3A80262B-2B1B-4EE7-A2B9-CDC4222FA7F1}"/>
    <cellStyle name="40% - 강조색6 6 3 3 2 2 2" xfId="21265" xr:uid="{44370AC6-5E1D-463A-BDFE-917362513E9E}"/>
    <cellStyle name="40% - 강조색6 6 3 3 2 2 2 2" xfId="43314" xr:uid="{DCF22A3D-6031-4AB3-8B90-BC8ADDB7039B}"/>
    <cellStyle name="40% - 강조색6 6 3 3 2 2 3" xfId="32294" xr:uid="{28556C24-9338-4202-8C79-8D5911551355}"/>
    <cellStyle name="40% - 강조색6 6 3 3 2 3" xfId="15755" xr:uid="{7B0987C4-2148-4D05-BB1D-986F331BC083}"/>
    <cellStyle name="40% - 강조색6 6 3 3 2 3 2" xfId="37804" xr:uid="{A1714DD1-49B0-4214-AD41-7E229A8E38B6}"/>
    <cellStyle name="40% - 강조색6 6 3 3 2 4" xfId="26784" xr:uid="{E0AD7E5B-D0A6-4FAB-B47F-DD8CA01A8E9F}"/>
    <cellStyle name="40% - 강조색6 6 3 3 2 5" xfId="52942" xr:uid="{1DF2F74E-CBB3-40AF-AC29-E301DFE5AFDD}"/>
    <cellStyle name="40% - 강조색6 6 3 3 3" xfId="7481" xr:uid="{D5738C37-9F09-4180-B9E8-72690DA3C367}"/>
    <cellStyle name="40% - 강조색6 6 3 3 3 2" xfId="18510" xr:uid="{48615FEF-244D-4BBD-82F5-B74C2FD0C934}"/>
    <cellStyle name="40% - 강조색6 6 3 3 3 2 2" xfId="40559" xr:uid="{E51318A4-792F-4A95-A4F0-7E94EE9993FF}"/>
    <cellStyle name="40% - 강조색6 6 3 3 3 3" xfId="29539" xr:uid="{25E42805-12FE-4744-83FD-79ADE8002056}"/>
    <cellStyle name="40% - 강조색6 6 3 3 4" xfId="13000" xr:uid="{36B18B4C-AA30-4DE8-8D5A-F2A1879A769B}"/>
    <cellStyle name="40% - 강조색6 6 3 3 4 2" xfId="35049" xr:uid="{466EE0A9-DA08-4A7E-8618-BC64EFA8F7DF}"/>
    <cellStyle name="40% - 강조색6 6 3 3 5" xfId="24029" xr:uid="{6724F317-406D-4953-B382-F9BE981D5044}"/>
    <cellStyle name="40% - 강조색6 6 3 3 6" xfId="50187" xr:uid="{576C004C-31C0-459A-9F0B-F941AC14B287}"/>
    <cellStyle name="40% - 강조색6 6 3 4" xfId="3334" xr:uid="{18BC4326-4BB0-4EF4-9795-7BADF9C032E3}"/>
    <cellStyle name="40% - 강조색6 6 3 4 2" xfId="8860" xr:uid="{4C26B17A-4669-4903-981C-ACB327438557}"/>
    <cellStyle name="40% - 강조색6 6 3 4 2 2" xfId="19889" xr:uid="{C49BA7E3-231F-4918-8255-2B86A66B0F56}"/>
    <cellStyle name="40% - 강조색6 6 3 4 2 2 2" xfId="41938" xr:uid="{855A7A5A-5F3C-4752-9A9A-5FD98D52F59D}"/>
    <cellStyle name="40% - 강조색6 6 3 4 2 3" xfId="30918" xr:uid="{8E97A958-0FF8-432C-BA27-1EC962CC210B}"/>
    <cellStyle name="40% - 강조색6 6 3 4 3" xfId="14379" xr:uid="{6577260E-5529-4799-A037-0C507F8A7C62}"/>
    <cellStyle name="40% - 강조색6 6 3 4 3 2" xfId="36428" xr:uid="{7D573AA7-FAC5-4B83-82DC-254A4A885873}"/>
    <cellStyle name="40% - 강조색6 6 3 4 4" xfId="25408" xr:uid="{55B0F2AF-ECAF-49DC-B747-AD8951026A8A}"/>
    <cellStyle name="40% - 강조색6 6 3 4 5" xfId="51566" xr:uid="{8693AE30-1E15-464D-86EC-2E39C33A0144}"/>
    <cellStyle name="40% - 강조색6 6 3 5" xfId="6105" xr:uid="{71A1FBD0-F654-4167-A3A3-A7B468FE6372}"/>
    <cellStyle name="40% - 강조색6 6 3 5 2" xfId="17134" xr:uid="{8B04352E-9909-4C9A-884F-E2559684CDF2}"/>
    <cellStyle name="40% - 강조색6 6 3 5 2 2" xfId="39183" xr:uid="{FB74F3AB-74FF-4CE3-8124-4EC24DF40B87}"/>
    <cellStyle name="40% - 강조색6 6 3 5 3" xfId="28163" xr:uid="{CAD95307-82BE-4422-87E8-7E2B5AAA2129}"/>
    <cellStyle name="40% - 강조색6 6 3 5 4" xfId="54319" xr:uid="{8EA9D3DC-877E-4B24-AEAA-0C51BF122D7A}"/>
    <cellStyle name="40% - 강조색6 6 3 6" xfId="11624" xr:uid="{4EC571BA-31A5-450E-AB56-9D7550788221}"/>
    <cellStyle name="40% - 강조색6 6 3 6 2" xfId="33673" xr:uid="{846A70FF-971C-4214-B10B-997080D9C37D}"/>
    <cellStyle name="40% - 강조색6 6 3 7" xfId="22653" xr:uid="{304789E8-A1AB-46DC-97B5-37530256BB72}"/>
    <cellStyle name="40% - 강조색6 6 3 8" xfId="48810" xr:uid="{BF6C059A-CFD4-475C-9D49-854E5CF9C164}"/>
    <cellStyle name="40% - 강조색6 6 4" xfId="886" xr:uid="{C660967C-F271-44E4-97A4-0DFB5C89C7B2}"/>
    <cellStyle name="40% - 강조색6 6 4 2" xfId="2280" xr:uid="{F3D70757-3ACF-49F5-83FF-4F117398C5AE}"/>
    <cellStyle name="40% - 강조색6 6 4 2 2" xfId="5056" xr:uid="{8CD8EE58-FF32-4476-ACC7-26887D05055F}"/>
    <cellStyle name="40% - 강조색6 6 4 2 2 2" xfId="10582" xr:uid="{EFB6E3FB-CA28-42F8-A3F4-422FF3501DA4}"/>
    <cellStyle name="40% - 강조색6 6 4 2 2 2 2" xfId="21611" xr:uid="{0E7521C7-103C-4A85-9DA1-897D430197C9}"/>
    <cellStyle name="40% - 강조색6 6 4 2 2 2 2 2" xfId="43660" xr:uid="{FB1445CB-671F-46C1-A1E9-04A95060B8C1}"/>
    <cellStyle name="40% - 강조색6 6 4 2 2 2 3" xfId="32640" xr:uid="{9E5E98A7-74B7-442B-90AD-E85C864BBA7B}"/>
    <cellStyle name="40% - 강조색6 6 4 2 2 3" xfId="16101" xr:uid="{99B3E15B-1F85-4F32-81B6-28EB798DA759}"/>
    <cellStyle name="40% - 강조색6 6 4 2 2 3 2" xfId="38150" xr:uid="{705FF0B2-64D0-4D99-8A96-547424B71A08}"/>
    <cellStyle name="40% - 강조색6 6 4 2 2 4" xfId="27130" xr:uid="{5B856184-223E-4E76-9AF6-A724F4F91519}"/>
    <cellStyle name="40% - 강조색6 6 4 2 2 5" xfId="53288" xr:uid="{AC42E0C2-7095-4292-8372-86514159C996}"/>
    <cellStyle name="40% - 강조색6 6 4 2 3" xfId="7827" xr:uid="{AD22D1DC-B168-4B80-B08A-19FD87B99DB0}"/>
    <cellStyle name="40% - 강조색6 6 4 2 3 2" xfId="18856" xr:uid="{A2976570-AD11-4BC1-B963-A855A19AE845}"/>
    <cellStyle name="40% - 강조색6 6 4 2 3 2 2" xfId="40905" xr:uid="{35361E8F-16BD-4891-817F-CCDAE8B2859B}"/>
    <cellStyle name="40% - 강조색6 6 4 2 3 3" xfId="29885" xr:uid="{D96841B9-A4BB-4A7D-90EE-8AF85603FD26}"/>
    <cellStyle name="40% - 강조색6 6 4 2 4" xfId="13346" xr:uid="{178D2E12-DA53-4540-AF62-ED7218A442AC}"/>
    <cellStyle name="40% - 강조색6 6 4 2 4 2" xfId="35395" xr:uid="{E0B763D1-069A-4CE2-A38E-7F46ECE9109B}"/>
    <cellStyle name="40% - 강조색6 6 4 2 5" xfId="24375" xr:uid="{36E30FC8-7550-4D75-8F0B-3154F23F485A}"/>
    <cellStyle name="40% - 강조색6 6 4 2 6" xfId="50533" xr:uid="{0B36506F-0FB2-4B93-B2AE-0E8DE10BD137}"/>
    <cellStyle name="40% - 강조색6 6 4 3" xfId="3680" xr:uid="{A80354F3-5E1B-4024-8B8A-3555CAE87B65}"/>
    <cellStyle name="40% - 강조색6 6 4 3 2" xfId="9206" xr:uid="{1480C04C-3F7B-4AEB-903A-BF0FE459FBD6}"/>
    <cellStyle name="40% - 강조색6 6 4 3 2 2" xfId="20235" xr:uid="{B9AA64EC-8C59-4CB2-AA45-A33464C278A5}"/>
    <cellStyle name="40% - 강조색6 6 4 3 2 2 2" xfId="42284" xr:uid="{8BE31818-9962-4842-8307-CA90260F8B0D}"/>
    <cellStyle name="40% - 강조색6 6 4 3 2 3" xfId="31264" xr:uid="{FE2D143A-6E29-4839-87C7-359699FB995F}"/>
    <cellStyle name="40% - 강조색6 6 4 3 3" xfId="14725" xr:uid="{F168AED6-8CA4-40A8-B940-D9D1B9254BEB}"/>
    <cellStyle name="40% - 강조색6 6 4 3 3 2" xfId="36774" xr:uid="{5F178FED-822D-4660-845E-0C26E531CC18}"/>
    <cellStyle name="40% - 강조색6 6 4 3 4" xfId="25754" xr:uid="{782AD9B4-E847-44FF-9E96-F285047EA7F1}"/>
    <cellStyle name="40% - 강조색6 6 4 3 5" xfId="51912" xr:uid="{42219838-33E7-41E3-863E-312EFAE8401A}"/>
    <cellStyle name="40% - 강조색6 6 4 4" xfId="6451" xr:uid="{5D34492B-38F2-4CA1-9DC8-2B9EB03441DC}"/>
    <cellStyle name="40% - 강조색6 6 4 4 2" xfId="17480" xr:uid="{41289E60-AF05-4A82-A13C-004C25AF2B92}"/>
    <cellStyle name="40% - 강조색6 6 4 4 2 2" xfId="39529" xr:uid="{5A7E265D-7E20-456D-983B-ABA519E95EFA}"/>
    <cellStyle name="40% - 강조색6 6 4 4 3" xfId="28509" xr:uid="{1A8D3954-4709-4715-8D3B-4CF1669668B4}"/>
    <cellStyle name="40% - 강조색6 6 4 4 4" xfId="54665" xr:uid="{D46A8753-CABB-4DFA-A819-A636AEBEE3ED}"/>
    <cellStyle name="40% - 강조색6 6 4 5" xfId="11970" xr:uid="{9943B632-A1A9-46C0-BA86-D7797037EDA2}"/>
    <cellStyle name="40% - 강조색6 6 4 5 2" xfId="34019" xr:uid="{103D666D-DAEC-4FF3-8A01-423CE469296B}"/>
    <cellStyle name="40% - 강조색6 6 4 6" xfId="22999" xr:uid="{EF556151-508F-4B4F-BB2F-B25129BE1AFB}"/>
    <cellStyle name="40% - 강조색6 6 4 7" xfId="49156" xr:uid="{DB72A1C0-7DC3-4B73-BD36-0A64BD227938}"/>
    <cellStyle name="40% - 강조색6 6 5" xfId="1592" xr:uid="{976C0FEB-A8E8-4374-BAD0-B9D473315C64}"/>
    <cellStyle name="40% - 강조색6 6 5 2" xfId="4368" xr:uid="{14B12397-D7AC-4EA8-B099-6F5F40CE532F}"/>
    <cellStyle name="40% - 강조색6 6 5 2 2" xfId="9894" xr:uid="{1A933BDF-E319-40D4-AE9C-49B5344586B5}"/>
    <cellStyle name="40% - 강조색6 6 5 2 2 2" xfId="20923" xr:uid="{2A51885A-E021-4CB3-905E-61F5728908E5}"/>
    <cellStyle name="40% - 강조색6 6 5 2 2 2 2" xfId="42972" xr:uid="{5CAB4584-55B1-47BF-9CC9-7960B492C2BD}"/>
    <cellStyle name="40% - 강조색6 6 5 2 2 3" xfId="31952" xr:uid="{1272EFDF-6CFB-40F7-B0DC-C57C3673FD52}"/>
    <cellStyle name="40% - 강조색6 6 5 2 3" xfId="15413" xr:uid="{76E7504D-6C38-468C-A984-0A36FDABDECB}"/>
    <cellStyle name="40% - 강조색6 6 5 2 3 2" xfId="37462" xr:uid="{675CC662-551C-4F6B-A9A6-DB0982F37945}"/>
    <cellStyle name="40% - 강조색6 6 5 2 4" xfId="26442" xr:uid="{F88B7469-9D91-4CEE-8033-39FC8A04A900}"/>
    <cellStyle name="40% - 강조색6 6 5 2 5" xfId="52600" xr:uid="{D1C0E3A6-0337-4276-9E77-3274B860478F}"/>
    <cellStyle name="40% - 강조색6 6 5 3" xfId="7139" xr:uid="{AF918FB8-2E22-4935-957A-35CA2D072CBE}"/>
    <cellStyle name="40% - 강조색6 6 5 3 2" xfId="18168" xr:uid="{3958C182-6BDD-402C-B5EA-C5129BAC9743}"/>
    <cellStyle name="40% - 강조색6 6 5 3 2 2" xfId="40217" xr:uid="{6087236D-C192-43A5-B531-C6D2C71A001D}"/>
    <cellStyle name="40% - 강조색6 6 5 3 3" xfId="29197" xr:uid="{4C77A94A-A219-4676-BB11-B641B6B9425A}"/>
    <cellStyle name="40% - 강조색6 6 5 4" xfId="12658" xr:uid="{559CE9E0-C21D-40B6-95F8-A71F9EFFF898}"/>
    <cellStyle name="40% - 강조색6 6 5 4 2" xfId="34707" xr:uid="{17643531-ED40-4FD6-95A7-D886075722BD}"/>
    <cellStyle name="40% - 강조색6 6 5 5" xfId="23687" xr:uid="{9686AC1A-83AD-4479-8B36-2CB82A94600F}"/>
    <cellStyle name="40% - 강조색6 6 5 6" xfId="49845" xr:uid="{50FC5452-4CCC-4327-B84B-870F49635263}"/>
    <cellStyle name="40% - 강조색6 6 6" xfId="2992" xr:uid="{14EA8824-43AD-490D-AA2B-F01B2ABC37AF}"/>
    <cellStyle name="40% - 강조색6 6 6 2" xfId="8518" xr:uid="{3AC26523-1ED5-452B-BEFB-D4CAD32C24B1}"/>
    <cellStyle name="40% - 강조색6 6 6 2 2" xfId="19547" xr:uid="{5AD33FAF-6C65-43A1-8B9F-DBD19CF38D34}"/>
    <cellStyle name="40% - 강조색6 6 6 2 2 2" xfId="41596" xr:uid="{1C2CD100-518D-4013-98AB-6DDA05B7B447}"/>
    <cellStyle name="40% - 강조색6 6 6 2 3" xfId="30576" xr:uid="{A8A3E680-2D76-4699-AB23-E4AA0336BB60}"/>
    <cellStyle name="40% - 강조색6 6 6 3" xfId="14037" xr:uid="{D63C88F4-14DD-4FD5-BC52-716812DE7854}"/>
    <cellStyle name="40% - 강조색6 6 6 3 2" xfId="36086" xr:uid="{376F4A03-6D4C-4B14-B258-695420C0EE28}"/>
    <cellStyle name="40% - 강조색6 6 6 4" xfId="25066" xr:uid="{5A132881-87AE-460F-9553-974ED8A075A4}"/>
    <cellStyle name="40% - 강조색6 6 6 5" xfId="51224" xr:uid="{5CA065BB-9D0E-4150-87A6-EF13B5ECBF8A}"/>
    <cellStyle name="40% - 강조색6 6 7" xfId="5763" xr:uid="{75B3BB97-66C8-4404-A5C6-764E37094074}"/>
    <cellStyle name="40% - 강조색6 6 7 2" xfId="16792" xr:uid="{B7CAAA1C-1F26-48BF-ADE7-FB0B110E5821}"/>
    <cellStyle name="40% - 강조색6 6 7 2 2" xfId="38841" xr:uid="{54E6756D-5058-46DE-B82D-26425FAB9450}"/>
    <cellStyle name="40% - 강조색6 6 7 3" xfId="27821" xr:uid="{9536E56E-D1D9-4DA1-BDC5-9032FB041232}"/>
    <cellStyle name="40% - 강조색6 6 7 4" xfId="53978" xr:uid="{207B3757-C111-4513-BB38-1CAEAE8404B8}"/>
    <cellStyle name="40% - 강조색6 6 8" xfId="11282" xr:uid="{88F63923-0E6B-4FB5-85A9-9C2F8C079814}"/>
    <cellStyle name="40% - 강조색6 6 8 2" xfId="33331" xr:uid="{9BA1A87B-C103-426B-8374-5AE73ADDD927}"/>
    <cellStyle name="40% - 강조색6 6 9" xfId="22311" xr:uid="{75F7A257-3287-43C9-A55D-4E885DBA60F8}"/>
    <cellStyle name="40% - 강조색6 7" xfId="144" xr:uid="{00000000-0005-0000-0000-000028020000}"/>
    <cellStyle name="40% - 강조색6 7 10" xfId="48482" xr:uid="{FCF96BE5-F2B8-461C-A1F9-D62249284ED4}"/>
    <cellStyle name="40% - 강조색6 7 2" xfId="273" xr:uid="{00000000-0005-0000-0000-000029020000}"/>
    <cellStyle name="40% - 강조색6 7 2 2" xfId="633" xr:uid="{00000000-0005-0000-0000-00002A020000}"/>
    <cellStyle name="40% - 강조색6 7 2 2 2" xfId="1370" xr:uid="{866D467C-B1C0-4068-8738-8936EB7833A8}"/>
    <cellStyle name="40% - 강조색6 7 2 2 2 2" xfId="2764" xr:uid="{6AA5DF6B-2E2A-41A0-9669-4EF8A3CE200D}"/>
    <cellStyle name="40% - 강조색6 7 2 2 2 2 2" xfId="5540" xr:uid="{8367F3FD-8663-4158-A5C0-D6B2AF4BDF24}"/>
    <cellStyle name="40% - 강조색6 7 2 2 2 2 2 2" xfId="11066" xr:uid="{33ADA44D-F366-4531-9D48-6808E8B48125}"/>
    <cellStyle name="40% - 강조색6 7 2 2 2 2 2 2 2" xfId="22095" xr:uid="{9FE56572-83B6-4178-8AF2-272C155A0A9A}"/>
    <cellStyle name="40% - 강조색6 7 2 2 2 2 2 2 2 2" xfId="44144" xr:uid="{17432C3E-1143-4EF1-B06A-E739E868DC86}"/>
    <cellStyle name="40% - 강조색6 7 2 2 2 2 2 2 3" xfId="33124" xr:uid="{A06E6B9B-B835-4B9C-BFA6-1664E1EF9824}"/>
    <cellStyle name="40% - 강조색6 7 2 2 2 2 2 3" xfId="16585" xr:uid="{182A247D-2837-47A3-8778-F84142615C12}"/>
    <cellStyle name="40% - 강조색6 7 2 2 2 2 2 3 2" xfId="38634" xr:uid="{B06BB79B-7F03-4CFE-8EFC-7DD753D2050D}"/>
    <cellStyle name="40% - 강조색6 7 2 2 2 2 2 4" xfId="27614" xr:uid="{22240635-BF29-4DA2-A8CE-48A33AE48D65}"/>
    <cellStyle name="40% - 강조색6 7 2 2 2 2 2 5" xfId="53772" xr:uid="{EF0B7563-CBDA-4DE3-A1E4-F7086518AD77}"/>
    <cellStyle name="40% - 강조색6 7 2 2 2 2 3" xfId="8311" xr:uid="{6172C71A-7247-4350-8522-69F0EEB42AB7}"/>
    <cellStyle name="40% - 강조색6 7 2 2 2 2 3 2" xfId="19340" xr:uid="{A586CF09-E574-4D9E-98B6-6FA36D26BFFA}"/>
    <cellStyle name="40% - 강조색6 7 2 2 2 2 3 2 2" xfId="41389" xr:uid="{F3B8FD46-7D2E-4949-B93D-AE60AE72FA28}"/>
    <cellStyle name="40% - 강조색6 7 2 2 2 2 3 3" xfId="30369" xr:uid="{ECFF5224-97BF-4403-A445-83C4A103BA05}"/>
    <cellStyle name="40% - 강조색6 7 2 2 2 2 4" xfId="13830" xr:uid="{81DFE1D0-80A4-4D73-A214-C6E858B97D39}"/>
    <cellStyle name="40% - 강조색6 7 2 2 2 2 4 2" xfId="35879" xr:uid="{2E3E567C-4099-4DCC-A892-A5BD16B07188}"/>
    <cellStyle name="40% - 강조색6 7 2 2 2 2 5" xfId="24859" xr:uid="{628716A1-2A5E-4B20-9ABB-B1432D91A30B}"/>
    <cellStyle name="40% - 강조색6 7 2 2 2 2 6" xfId="51017" xr:uid="{EC948021-2CC1-426E-8F40-55FDAECB79CC}"/>
    <cellStyle name="40% - 강조색6 7 2 2 2 3" xfId="4164" xr:uid="{C5C3CB65-65FB-4EE4-9454-3F618E1DF2E8}"/>
    <cellStyle name="40% - 강조색6 7 2 2 2 3 2" xfId="9690" xr:uid="{7EE5A451-6EDD-488B-8A76-D268657F14C9}"/>
    <cellStyle name="40% - 강조색6 7 2 2 2 3 2 2" xfId="20719" xr:uid="{A0EF74CD-1F2A-4BEC-A597-4EA0112C21AA}"/>
    <cellStyle name="40% - 강조색6 7 2 2 2 3 2 2 2" xfId="42768" xr:uid="{90B18F56-CFD6-45FC-BED4-6F9338094AD5}"/>
    <cellStyle name="40% - 강조색6 7 2 2 2 3 2 3" xfId="31748" xr:uid="{B36E98A9-D36A-4B32-A886-ABB48E01B83B}"/>
    <cellStyle name="40% - 강조색6 7 2 2 2 3 3" xfId="15209" xr:uid="{76DE3366-D462-4DD0-96BF-7A7420BE06A6}"/>
    <cellStyle name="40% - 강조색6 7 2 2 2 3 3 2" xfId="37258" xr:uid="{4DC9B76B-3368-4848-9343-9DBF70C8EC22}"/>
    <cellStyle name="40% - 강조색6 7 2 2 2 3 4" xfId="26238" xr:uid="{54BBB8A4-65D6-4F94-8D0A-5CB1EB26A454}"/>
    <cellStyle name="40% - 강조색6 7 2 2 2 3 5" xfId="52396" xr:uid="{54D139C9-52AA-4B61-A29F-6E2570E79447}"/>
    <cellStyle name="40% - 강조색6 7 2 2 2 4" xfId="6935" xr:uid="{6A887314-695C-40C4-A32D-D6BCA59D13F1}"/>
    <cellStyle name="40% - 강조색6 7 2 2 2 4 2" xfId="17964" xr:uid="{5B9B8013-2540-408A-AD55-8EA4DEE43CA7}"/>
    <cellStyle name="40% - 강조색6 7 2 2 2 4 2 2" xfId="40013" xr:uid="{53F4B43A-6E96-4961-824C-6866E88002D2}"/>
    <cellStyle name="40% - 강조색6 7 2 2 2 4 3" xfId="28993" xr:uid="{A68249BE-9E6F-491B-A36C-5B050490E63F}"/>
    <cellStyle name="40% - 강조색6 7 2 2 2 4 4" xfId="55149" xr:uid="{53AE4418-0D33-4A6C-B54A-455D53012099}"/>
    <cellStyle name="40% - 강조색6 7 2 2 2 5" xfId="12454" xr:uid="{1BABF36D-3840-4511-915C-53178DC843EE}"/>
    <cellStyle name="40% - 강조색6 7 2 2 2 5 2" xfId="34503" xr:uid="{A3D48788-DCA3-46DA-A0C0-69E8F263E5A6}"/>
    <cellStyle name="40% - 강조색6 7 2 2 2 6" xfId="23483" xr:uid="{EDD7E10A-383B-49CD-AD55-8FE04D6DAF32}"/>
    <cellStyle name="40% - 강조색6 7 2 2 2 7" xfId="49640" xr:uid="{A8DFB954-A6E5-4F43-8143-6D131674A61C}"/>
    <cellStyle name="40% - 강조색6 7 2 2 3" xfId="2076" xr:uid="{31668BEE-09F5-46E5-A29B-66E7D0FC6400}"/>
    <cellStyle name="40% - 강조색6 7 2 2 3 2" xfId="4852" xr:uid="{11818CA3-5E4E-4F72-8F3A-ED33C2E90020}"/>
    <cellStyle name="40% - 강조색6 7 2 2 3 2 2" xfId="10378" xr:uid="{913255FD-BD96-41B8-A15C-67A4BB48A8F1}"/>
    <cellStyle name="40% - 강조색6 7 2 2 3 2 2 2" xfId="21407" xr:uid="{9488457D-17B0-4DD4-B70E-FECD15586F9B}"/>
    <cellStyle name="40% - 강조색6 7 2 2 3 2 2 2 2" xfId="43456" xr:uid="{E4E0D76E-F460-4AD4-92F9-36874845DC07}"/>
    <cellStyle name="40% - 강조색6 7 2 2 3 2 2 3" xfId="32436" xr:uid="{073534E7-817F-466E-ADF2-93ECF52D685B}"/>
    <cellStyle name="40% - 강조색6 7 2 2 3 2 3" xfId="15897" xr:uid="{9E0182E7-FF15-4DC7-9345-48C4DA77BD93}"/>
    <cellStyle name="40% - 강조색6 7 2 2 3 2 3 2" xfId="37946" xr:uid="{E7608858-9182-4F0B-A717-6CFAA42B1061}"/>
    <cellStyle name="40% - 강조색6 7 2 2 3 2 4" xfId="26926" xr:uid="{8DBB96DB-0F07-4A80-B439-47614D04AACD}"/>
    <cellStyle name="40% - 강조색6 7 2 2 3 2 5" xfId="53084" xr:uid="{9378C2AA-5A3A-4830-B29D-AC217A0F4C07}"/>
    <cellStyle name="40% - 강조색6 7 2 2 3 3" xfId="7623" xr:uid="{2D502FAC-5A2A-49D4-8B62-340899BFC34B}"/>
    <cellStyle name="40% - 강조색6 7 2 2 3 3 2" xfId="18652" xr:uid="{A9C0A836-75A7-4F66-A7EC-11E40290C9AA}"/>
    <cellStyle name="40% - 강조색6 7 2 2 3 3 2 2" xfId="40701" xr:uid="{AB800E9B-52FE-4331-89A4-DCEC7091F477}"/>
    <cellStyle name="40% - 강조색6 7 2 2 3 3 3" xfId="29681" xr:uid="{1565350E-560A-4D1D-A95D-EED30FFC9955}"/>
    <cellStyle name="40% - 강조색6 7 2 2 3 4" xfId="13142" xr:uid="{0CF0D637-AFEE-430A-A3BB-40E6B7C60AC8}"/>
    <cellStyle name="40% - 강조색6 7 2 2 3 4 2" xfId="35191" xr:uid="{E2215F2D-E108-4076-B50C-515CD160FE63}"/>
    <cellStyle name="40% - 강조색6 7 2 2 3 5" xfId="24171" xr:uid="{F4E4ABBA-74D7-474B-ACC1-0A5A87317F65}"/>
    <cellStyle name="40% - 강조색6 7 2 2 3 6" xfId="50329" xr:uid="{23E952D8-B343-4529-9201-2D6C547448AD}"/>
    <cellStyle name="40% - 강조색6 7 2 2 4" xfId="3476" xr:uid="{B67FB234-4034-40DE-90FF-1420E026F31F}"/>
    <cellStyle name="40% - 강조색6 7 2 2 4 2" xfId="9002" xr:uid="{5422943F-EE56-41B2-8AC2-6159F5B390F8}"/>
    <cellStyle name="40% - 강조색6 7 2 2 4 2 2" xfId="20031" xr:uid="{5481AA35-F377-4626-95C0-635AE752DA5E}"/>
    <cellStyle name="40% - 강조색6 7 2 2 4 2 2 2" xfId="42080" xr:uid="{50B060CD-F0FE-4028-8AA5-1E8B80AE6F0A}"/>
    <cellStyle name="40% - 강조색6 7 2 2 4 2 3" xfId="31060" xr:uid="{04788606-F944-45CA-B045-CF1EB91F0D3B}"/>
    <cellStyle name="40% - 강조색6 7 2 2 4 3" xfId="14521" xr:uid="{750B25C2-342A-4071-B7AC-02B020B2AAD8}"/>
    <cellStyle name="40% - 강조색6 7 2 2 4 3 2" xfId="36570" xr:uid="{051695D6-9773-4FC6-81D9-E37EEFD93C52}"/>
    <cellStyle name="40% - 강조색6 7 2 2 4 4" xfId="25550" xr:uid="{7C0EA8C7-FFF3-48A1-BAB5-097D617ABCBB}"/>
    <cellStyle name="40% - 강조색6 7 2 2 4 5" xfId="51708" xr:uid="{687F7476-F32E-4384-91C4-2577FF8A8BD8}"/>
    <cellStyle name="40% - 강조색6 7 2 2 5" xfId="6247" xr:uid="{6FD55E7D-0DCD-48C3-96E8-13320F3AA9BE}"/>
    <cellStyle name="40% - 강조색6 7 2 2 5 2" xfId="17276" xr:uid="{A4AC59AA-A6F9-4DEB-A716-7F2C305563EB}"/>
    <cellStyle name="40% - 강조색6 7 2 2 5 2 2" xfId="39325" xr:uid="{492B1099-0C2B-4690-AF63-E4224B254D7A}"/>
    <cellStyle name="40% - 강조색6 7 2 2 5 3" xfId="28305" xr:uid="{C7D7E7D5-BD5D-4FCB-A4E2-A86CCFA4C9FD}"/>
    <cellStyle name="40% - 강조색6 7 2 2 5 4" xfId="54461" xr:uid="{0605B9E1-ADC2-405B-99C2-7928393D50EA}"/>
    <cellStyle name="40% - 강조색6 7 2 2 6" xfId="11766" xr:uid="{BA9BD9CF-6C38-4EC3-94FB-B9B1170C6814}"/>
    <cellStyle name="40% - 강조색6 7 2 2 6 2" xfId="33815" xr:uid="{ACB9A104-591A-45E8-A1DE-E292758CCB40}"/>
    <cellStyle name="40% - 강조색6 7 2 2 7" xfId="22795" xr:uid="{A2C03E59-0772-4D31-8641-DF16729BBAD4}"/>
    <cellStyle name="40% - 강조색6 7 2 2 8" xfId="48952" xr:uid="{65CE1FF5-0508-4819-8155-87B7D057307A}"/>
    <cellStyle name="40% - 강조색6 7 2 3" xfId="1028" xr:uid="{AE931364-28A0-4C2A-B153-C1F3E2C6C9B0}"/>
    <cellStyle name="40% - 강조색6 7 2 3 2" xfId="2422" xr:uid="{875CFA68-CC97-4304-BD07-57C51E46EF4E}"/>
    <cellStyle name="40% - 강조색6 7 2 3 2 2" xfId="5198" xr:uid="{6AF2111A-7E89-465E-900E-686DD4293639}"/>
    <cellStyle name="40% - 강조색6 7 2 3 2 2 2" xfId="10724" xr:uid="{D66A9E12-652C-4D53-8D11-75D12B791801}"/>
    <cellStyle name="40% - 강조색6 7 2 3 2 2 2 2" xfId="21753" xr:uid="{517746A1-3B67-4A55-BE22-2CF7D13646AB}"/>
    <cellStyle name="40% - 강조색6 7 2 3 2 2 2 2 2" xfId="43802" xr:uid="{B8F52E86-0E93-4894-B706-8B835D4B84C2}"/>
    <cellStyle name="40% - 강조색6 7 2 3 2 2 2 3" xfId="32782" xr:uid="{B228FE5B-C8C4-4AA9-9C70-B0EBC88EAAED}"/>
    <cellStyle name="40% - 강조색6 7 2 3 2 2 3" xfId="16243" xr:uid="{5064E36D-23D0-48CB-A0B1-93751CA7098C}"/>
    <cellStyle name="40% - 강조색6 7 2 3 2 2 3 2" xfId="38292" xr:uid="{28B3770D-D173-4F63-8A8B-4C1741E32CFB}"/>
    <cellStyle name="40% - 강조색6 7 2 3 2 2 4" xfId="27272" xr:uid="{0093341A-6718-4D54-826A-08FA1623157B}"/>
    <cellStyle name="40% - 강조색6 7 2 3 2 2 5" xfId="53430" xr:uid="{EE9E7F44-1C1B-44C2-88B6-A26A19FA272F}"/>
    <cellStyle name="40% - 강조색6 7 2 3 2 3" xfId="7969" xr:uid="{EA8A0752-7116-49B3-970D-D42D7B983C50}"/>
    <cellStyle name="40% - 강조색6 7 2 3 2 3 2" xfId="18998" xr:uid="{D09FCC60-D304-48CD-BCF8-70825A80E6E8}"/>
    <cellStyle name="40% - 강조색6 7 2 3 2 3 2 2" xfId="41047" xr:uid="{60F733F6-039C-4627-9355-272366FF21EC}"/>
    <cellStyle name="40% - 강조색6 7 2 3 2 3 3" xfId="30027" xr:uid="{EB6B7CC7-022F-421A-A214-8F4BA0A4BB5D}"/>
    <cellStyle name="40% - 강조색6 7 2 3 2 4" xfId="13488" xr:uid="{00EB8D4A-567A-44B0-AA05-CCF3E15FAC5A}"/>
    <cellStyle name="40% - 강조색6 7 2 3 2 4 2" xfId="35537" xr:uid="{C292C39F-53E2-4163-8E46-CEF7156F911B}"/>
    <cellStyle name="40% - 강조색6 7 2 3 2 5" xfId="24517" xr:uid="{BD47A348-DFF9-40E9-8356-4FC80AB9D670}"/>
    <cellStyle name="40% - 강조색6 7 2 3 2 6" xfId="50675" xr:uid="{625035C4-0647-4640-B4AB-40280467B0D8}"/>
    <cellStyle name="40% - 강조색6 7 2 3 3" xfId="3822" xr:uid="{7242F3FE-EC87-411D-A87F-07DFBE56B327}"/>
    <cellStyle name="40% - 강조색6 7 2 3 3 2" xfId="9348" xr:uid="{76B80E0E-06EB-41A1-8AB6-88C635C91025}"/>
    <cellStyle name="40% - 강조색6 7 2 3 3 2 2" xfId="20377" xr:uid="{36493F6C-5FE5-4332-9388-B6A3F7DE1396}"/>
    <cellStyle name="40% - 강조색6 7 2 3 3 2 2 2" xfId="42426" xr:uid="{C22A4D19-F088-4D78-A338-893980242B7C}"/>
    <cellStyle name="40% - 강조색6 7 2 3 3 2 3" xfId="31406" xr:uid="{097506C4-32F9-4278-959C-72531E809FC4}"/>
    <cellStyle name="40% - 강조색6 7 2 3 3 3" xfId="14867" xr:uid="{4A903C9D-B6DA-4266-96AB-3247DD8895F9}"/>
    <cellStyle name="40% - 강조색6 7 2 3 3 3 2" xfId="36916" xr:uid="{8DB166C7-3272-40F7-A839-CA334DC39477}"/>
    <cellStyle name="40% - 강조색6 7 2 3 3 4" xfId="25896" xr:uid="{681FB9A8-5D4E-4B1F-A49A-A5C72D734AE1}"/>
    <cellStyle name="40% - 강조색6 7 2 3 3 5" xfId="52054" xr:uid="{6B07D0DD-A1B9-4450-AB74-E1FCCFB015F0}"/>
    <cellStyle name="40% - 강조색6 7 2 3 4" xfId="6593" xr:uid="{3285CCF5-6452-4901-B277-C7DE3E78CF87}"/>
    <cellStyle name="40% - 강조색6 7 2 3 4 2" xfId="17622" xr:uid="{EC66DFF7-A247-4FA6-8C56-B74FD23E95A4}"/>
    <cellStyle name="40% - 강조색6 7 2 3 4 2 2" xfId="39671" xr:uid="{CAC55D92-739D-4929-8CA1-E7F62E94EF74}"/>
    <cellStyle name="40% - 강조색6 7 2 3 4 3" xfId="28651" xr:uid="{F1BA4B8A-6313-4DCC-85C8-7147FC2B10A8}"/>
    <cellStyle name="40% - 강조색6 7 2 3 4 4" xfId="54807" xr:uid="{22DDC452-DC27-467B-999B-6EE7E6D238C3}"/>
    <cellStyle name="40% - 강조색6 7 2 3 5" xfId="12112" xr:uid="{A8A4CCDF-8A3C-4C55-8B97-377E25D6C57A}"/>
    <cellStyle name="40% - 강조색6 7 2 3 5 2" xfId="34161" xr:uid="{24AFAA3F-61FE-42EB-8DA2-7B887E556E6D}"/>
    <cellStyle name="40% - 강조색6 7 2 3 6" xfId="23141" xr:uid="{DAC67E63-6588-4CA0-A311-E9B81DB64595}"/>
    <cellStyle name="40% - 강조색6 7 2 3 7" xfId="49298" xr:uid="{4AADEB41-C798-4FF9-9388-6FEBDBDB343C}"/>
    <cellStyle name="40% - 강조색6 7 2 4" xfId="1734" xr:uid="{CCF18068-6344-4551-BA8B-0B3D6F3F24CE}"/>
    <cellStyle name="40% - 강조색6 7 2 4 2" xfId="4510" xr:uid="{DEC11452-38C8-40D0-B6F8-3255DEA236DB}"/>
    <cellStyle name="40% - 강조색6 7 2 4 2 2" xfId="10036" xr:uid="{8387E9A3-06DC-4F20-9C29-4D81D34F7BD5}"/>
    <cellStyle name="40% - 강조색6 7 2 4 2 2 2" xfId="21065" xr:uid="{55E8D13A-4E20-413C-B006-98CE9EFEE8AD}"/>
    <cellStyle name="40% - 강조색6 7 2 4 2 2 2 2" xfId="43114" xr:uid="{3ADE515C-A8CD-489B-86FA-E49755727FF2}"/>
    <cellStyle name="40% - 강조색6 7 2 4 2 2 3" xfId="32094" xr:uid="{55D66578-097D-4B65-A257-173BF2DA4566}"/>
    <cellStyle name="40% - 강조색6 7 2 4 2 3" xfId="15555" xr:uid="{D2A298B1-22A9-42AF-A55B-29353C436F20}"/>
    <cellStyle name="40% - 강조색6 7 2 4 2 3 2" xfId="37604" xr:uid="{256183DB-D2AC-412E-9698-458C62E1089D}"/>
    <cellStyle name="40% - 강조색6 7 2 4 2 4" xfId="26584" xr:uid="{3B4A771F-3D55-4151-B617-55F483CC9654}"/>
    <cellStyle name="40% - 강조색6 7 2 4 2 5" xfId="52742" xr:uid="{2C77A5FC-0DAD-41A0-819E-569BBDB049A6}"/>
    <cellStyle name="40% - 강조색6 7 2 4 3" xfId="7281" xr:uid="{2EAC8CB6-747E-448A-A66D-FB75772791CE}"/>
    <cellStyle name="40% - 강조색6 7 2 4 3 2" xfId="18310" xr:uid="{E437A432-1FE0-4BC9-B937-FFDF342E51C7}"/>
    <cellStyle name="40% - 강조색6 7 2 4 3 2 2" xfId="40359" xr:uid="{38DF5EE0-AAC6-4841-A116-8C4F324383CB}"/>
    <cellStyle name="40% - 강조색6 7 2 4 3 3" xfId="29339" xr:uid="{87215DFF-31FE-4F38-9FA6-F73F397A5C2F}"/>
    <cellStyle name="40% - 강조색6 7 2 4 4" xfId="12800" xr:uid="{E2ABCC3B-858C-4AFA-A738-06AB19749FBA}"/>
    <cellStyle name="40% - 강조색6 7 2 4 4 2" xfId="34849" xr:uid="{2C01C65C-7ACD-460C-A462-162FE3374268}"/>
    <cellStyle name="40% - 강조색6 7 2 4 5" xfId="23829" xr:uid="{0996B90A-9D44-479A-BEB5-ED1DE094F8E3}"/>
    <cellStyle name="40% - 강조색6 7 2 4 6" xfId="49987" xr:uid="{9FA33EFF-0CF7-4207-9222-6469FA5D3778}"/>
    <cellStyle name="40% - 강조색6 7 2 5" xfId="3134" xr:uid="{3F1181D9-37B5-4D73-B112-B63BD10D1946}"/>
    <cellStyle name="40% - 강조색6 7 2 5 2" xfId="8660" xr:uid="{E703767C-BD54-42CC-BC6E-D7AB2899CCB1}"/>
    <cellStyle name="40% - 강조색6 7 2 5 2 2" xfId="19689" xr:uid="{3DDD545A-16E9-4938-87B0-53E73A68CEDD}"/>
    <cellStyle name="40% - 강조색6 7 2 5 2 2 2" xfId="41738" xr:uid="{B3B33897-D1D2-4C17-A805-AEE95DAA87C0}"/>
    <cellStyle name="40% - 강조색6 7 2 5 2 3" xfId="30718" xr:uid="{C39A28B3-FD27-40F6-BC51-19FEB4902CFE}"/>
    <cellStyle name="40% - 강조색6 7 2 5 3" xfId="14179" xr:uid="{BB632BF4-DDEF-4549-963C-59434B88237A}"/>
    <cellStyle name="40% - 강조색6 7 2 5 3 2" xfId="36228" xr:uid="{CBEF0FA3-67D3-4408-9746-F15051C15F78}"/>
    <cellStyle name="40% - 강조색6 7 2 5 4" xfId="25208" xr:uid="{E99351D6-F0AC-4D97-A4A1-0784AE8F92E0}"/>
    <cellStyle name="40% - 강조색6 7 2 5 5" xfId="51366" xr:uid="{853C4FC3-1335-4D6E-9CD4-021928CF1D8F}"/>
    <cellStyle name="40% - 강조색6 7 2 6" xfId="5905" xr:uid="{2CA7C398-36C5-4B14-B259-C69BC8343531}"/>
    <cellStyle name="40% - 강조색6 7 2 6 2" xfId="16934" xr:uid="{35AA4A80-5B89-426A-A5B5-FC084A1486DA}"/>
    <cellStyle name="40% - 강조색6 7 2 6 2 2" xfId="38983" xr:uid="{96F398F1-B1B5-4C2D-9E69-95BDA8FB0AE1}"/>
    <cellStyle name="40% - 강조색6 7 2 6 3" xfId="27963" xr:uid="{E22C8CB1-E57E-4D35-8F02-9F98E6521740}"/>
    <cellStyle name="40% - 강조색6 7 2 6 4" xfId="54120" xr:uid="{37F00ABC-8A87-4AA0-B124-ADA8DB3C11B2}"/>
    <cellStyle name="40% - 강조색6 7 2 7" xfId="11424" xr:uid="{D6F7C272-1F95-484B-9014-FCE0BFE60BC6}"/>
    <cellStyle name="40% - 강조색6 7 2 7 2" xfId="33473" xr:uid="{6B5E5DED-E91A-48A2-AC8E-9CCF4EE46215}"/>
    <cellStyle name="40% - 강조색6 7 2 8" xfId="22453" xr:uid="{EBF8405F-B3B7-4779-92F2-C9C07B35D408}"/>
    <cellStyle name="40% - 강조색6 7 2 9" xfId="48611" xr:uid="{2AEA118F-A9BA-4AAF-A57F-83B26FC1C448}"/>
    <cellStyle name="40% - 강조색6 7 3" xfId="504" xr:uid="{00000000-0005-0000-0000-00002B020000}"/>
    <cellStyle name="40% - 강조색6 7 3 2" xfId="1241" xr:uid="{E65295E1-E4EF-4F0B-9095-4232139EA568}"/>
    <cellStyle name="40% - 강조색6 7 3 2 2" xfId="2635" xr:uid="{0D4DCD7F-EFB8-4F97-BB88-FB3CB3F1C446}"/>
    <cellStyle name="40% - 강조색6 7 3 2 2 2" xfId="5411" xr:uid="{B7359806-2B31-47F8-827C-B37F38AE6ED7}"/>
    <cellStyle name="40% - 강조색6 7 3 2 2 2 2" xfId="10937" xr:uid="{836D3092-5F9B-41E5-B498-12A3CBBB702E}"/>
    <cellStyle name="40% - 강조색6 7 3 2 2 2 2 2" xfId="21966" xr:uid="{F1FFF7D4-18B8-4CD8-91BE-92F284BD1DBE}"/>
    <cellStyle name="40% - 강조색6 7 3 2 2 2 2 2 2" xfId="44015" xr:uid="{6D57C3C4-2C55-48AB-A0DF-1DF84B215B25}"/>
    <cellStyle name="40% - 강조색6 7 3 2 2 2 2 3" xfId="32995" xr:uid="{2A924822-6226-4B4F-9C04-648F4EA8FEBF}"/>
    <cellStyle name="40% - 강조색6 7 3 2 2 2 3" xfId="16456" xr:uid="{192F019D-7C74-458B-B382-4ADE2DEAEE6C}"/>
    <cellStyle name="40% - 강조색6 7 3 2 2 2 3 2" xfId="38505" xr:uid="{33E8CC7B-CFCF-44C0-86E0-BE9E90281CE8}"/>
    <cellStyle name="40% - 강조색6 7 3 2 2 2 4" xfId="27485" xr:uid="{A0DA532C-95F9-4245-933B-7FAA88479E9C}"/>
    <cellStyle name="40% - 강조색6 7 3 2 2 2 5" xfId="53643" xr:uid="{91C0DF12-C85C-499F-AC3B-4FEBABF99430}"/>
    <cellStyle name="40% - 강조색6 7 3 2 2 3" xfId="8182" xr:uid="{B355C849-1625-46BC-9D0E-61AFEA9E458E}"/>
    <cellStyle name="40% - 강조색6 7 3 2 2 3 2" xfId="19211" xr:uid="{E4BB712C-0002-4196-A26A-33F4061549E9}"/>
    <cellStyle name="40% - 강조색6 7 3 2 2 3 2 2" xfId="41260" xr:uid="{9B689B30-1237-401D-BE6F-B18D5804C388}"/>
    <cellStyle name="40% - 강조색6 7 3 2 2 3 3" xfId="30240" xr:uid="{BC064B3A-595D-456A-81BA-AE8A0EBCA7D9}"/>
    <cellStyle name="40% - 강조색6 7 3 2 2 4" xfId="13701" xr:uid="{92F637D3-51A2-423F-BFC7-AC913C96A6F4}"/>
    <cellStyle name="40% - 강조색6 7 3 2 2 4 2" xfId="35750" xr:uid="{5F91EB11-4FAC-42DB-AB11-E2F428B2D6A0}"/>
    <cellStyle name="40% - 강조색6 7 3 2 2 5" xfId="24730" xr:uid="{C76BA64A-762B-4C71-996D-6625646C080B}"/>
    <cellStyle name="40% - 강조색6 7 3 2 2 6" xfId="50888" xr:uid="{A9413E3D-62E5-4C92-9D01-C85ACA885B4C}"/>
    <cellStyle name="40% - 강조색6 7 3 2 3" xfId="4035" xr:uid="{3DDDC749-02BC-4EE0-B323-326B9A8D9DAD}"/>
    <cellStyle name="40% - 강조색6 7 3 2 3 2" xfId="9561" xr:uid="{57E5C8E9-BCCE-490D-8DDF-FE7683713934}"/>
    <cellStyle name="40% - 강조색6 7 3 2 3 2 2" xfId="20590" xr:uid="{843BF644-57E3-4864-A83E-7F76D8569A6B}"/>
    <cellStyle name="40% - 강조색6 7 3 2 3 2 2 2" xfId="42639" xr:uid="{296FC595-60D4-414E-996C-1C0A027F2B30}"/>
    <cellStyle name="40% - 강조색6 7 3 2 3 2 3" xfId="31619" xr:uid="{EFCE6EED-9013-4D16-8837-1D3C08DE24A4}"/>
    <cellStyle name="40% - 강조색6 7 3 2 3 3" xfId="15080" xr:uid="{F99B0F08-C765-46B3-A048-CA2C5CDD6F27}"/>
    <cellStyle name="40% - 강조색6 7 3 2 3 3 2" xfId="37129" xr:uid="{C91B4189-769E-484D-AC82-1BE6AEAE5030}"/>
    <cellStyle name="40% - 강조색6 7 3 2 3 4" xfId="26109" xr:uid="{54A9CF2D-7949-4845-B544-E0D32351EFF8}"/>
    <cellStyle name="40% - 강조색6 7 3 2 3 5" xfId="52267" xr:uid="{0D270CCE-9304-41CE-B932-B75D560D062F}"/>
    <cellStyle name="40% - 강조색6 7 3 2 4" xfId="6806" xr:uid="{C4176688-7F01-4DE6-A9CB-FD88D60A3184}"/>
    <cellStyle name="40% - 강조색6 7 3 2 4 2" xfId="17835" xr:uid="{19CCD144-DE75-4E7B-B3D0-4453942A0B4E}"/>
    <cellStyle name="40% - 강조색6 7 3 2 4 2 2" xfId="39884" xr:uid="{BAD4B7DF-0EC5-4C6A-A3A7-542C91064E10}"/>
    <cellStyle name="40% - 강조색6 7 3 2 4 3" xfId="28864" xr:uid="{C62C4D41-2C25-4743-AD7B-FCBD1CD99912}"/>
    <cellStyle name="40% - 강조색6 7 3 2 4 4" xfId="55020" xr:uid="{79E6B5F1-9E68-46EC-9B3A-46E0F55B0E37}"/>
    <cellStyle name="40% - 강조색6 7 3 2 5" xfId="12325" xr:uid="{E607E1C6-8632-4297-8D59-B92DD73369E9}"/>
    <cellStyle name="40% - 강조색6 7 3 2 5 2" xfId="34374" xr:uid="{F4E5BED5-91C5-4B0D-8207-DD124B90D728}"/>
    <cellStyle name="40% - 강조색6 7 3 2 6" xfId="23354" xr:uid="{66BC8915-C59B-466A-B17E-F28543027E3F}"/>
    <cellStyle name="40% - 강조색6 7 3 2 7" xfId="49511" xr:uid="{3C0D07BA-8A9E-4FE7-ADAA-3AC024FE323F}"/>
    <cellStyle name="40% - 강조색6 7 3 3" xfId="1947" xr:uid="{8C95325D-AD45-4083-9641-C40BDCEC4FC1}"/>
    <cellStyle name="40% - 강조색6 7 3 3 2" xfId="4723" xr:uid="{BEDC774C-FB83-4F41-898F-333EC0C63C28}"/>
    <cellStyle name="40% - 강조색6 7 3 3 2 2" xfId="10249" xr:uid="{0471F2AB-1F3E-4BAA-ACDF-425D73A57102}"/>
    <cellStyle name="40% - 강조색6 7 3 3 2 2 2" xfId="21278" xr:uid="{DDA15945-445D-466E-93DA-7C18DCAAFFF0}"/>
    <cellStyle name="40% - 강조색6 7 3 3 2 2 2 2" xfId="43327" xr:uid="{9286FFC4-B25E-4A00-8AEB-8D69FED5FAD1}"/>
    <cellStyle name="40% - 강조색6 7 3 3 2 2 3" xfId="32307" xr:uid="{47C3D53A-17D5-4F75-93CC-0BF870D8A2F9}"/>
    <cellStyle name="40% - 강조색6 7 3 3 2 3" xfId="15768" xr:uid="{B2336FB9-E7DC-48AF-868B-A5624695DC1E}"/>
    <cellStyle name="40% - 강조색6 7 3 3 2 3 2" xfId="37817" xr:uid="{D3B022B0-58A4-44C0-BB77-51258D918DC4}"/>
    <cellStyle name="40% - 강조색6 7 3 3 2 4" xfId="26797" xr:uid="{1BB0D4F1-3C75-4B3F-8A2F-141BC60F431B}"/>
    <cellStyle name="40% - 강조색6 7 3 3 2 5" xfId="52955" xr:uid="{E4E7EE20-18AD-4952-B648-1366C4729884}"/>
    <cellStyle name="40% - 강조색6 7 3 3 3" xfId="7494" xr:uid="{871A7F90-B105-4326-907F-477A0BE8DCD2}"/>
    <cellStyle name="40% - 강조색6 7 3 3 3 2" xfId="18523" xr:uid="{49EE85D8-81B7-4C9C-94E5-B8CCAF9DD79E}"/>
    <cellStyle name="40% - 강조색6 7 3 3 3 2 2" xfId="40572" xr:uid="{227ECF78-EA95-404F-AD76-05D30D3B618D}"/>
    <cellStyle name="40% - 강조색6 7 3 3 3 3" xfId="29552" xr:uid="{BD7791F9-6AC0-4530-BFEA-3DCB450DFE0F}"/>
    <cellStyle name="40% - 강조색6 7 3 3 4" xfId="13013" xr:uid="{BBF20D62-8027-4736-B414-6D582CFEAE18}"/>
    <cellStyle name="40% - 강조색6 7 3 3 4 2" xfId="35062" xr:uid="{7A818E90-6011-43BC-A692-9FB4DFFF2AC2}"/>
    <cellStyle name="40% - 강조색6 7 3 3 5" xfId="24042" xr:uid="{97D907B0-1666-492A-96DA-572D1AC539EF}"/>
    <cellStyle name="40% - 강조색6 7 3 3 6" xfId="50200" xr:uid="{186CAC69-7FD3-41DF-84C8-046BB0983D82}"/>
    <cellStyle name="40% - 강조색6 7 3 4" xfId="3347" xr:uid="{C2041AED-9419-4777-939D-50A2A60C4572}"/>
    <cellStyle name="40% - 강조색6 7 3 4 2" xfId="8873" xr:uid="{F8416E7F-B676-4F54-970A-5938C79D4CB8}"/>
    <cellStyle name="40% - 강조색6 7 3 4 2 2" xfId="19902" xr:uid="{526C5B7C-C32D-4F0F-A657-F9419838301B}"/>
    <cellStyle name="40% - 강조색6 7 3 4 2 2 2" xfId="41951" xr:uid="{7C56D958-3A31-4F6C-9EB5-5F99D8810057}"/>
    <cellStyle name="40% - 강조색6 7 3 4 2 3" xfId="30931" xr:uid="{A2729AC5-45EA-4C24-8FC4-3E1CCB95784D}"/>
    <cellStyle name="40% - 강조색6 7 3 4 3" xfId="14392" xr:uid="{335AD693-DD43-4ED1-90BB-8997112B09C8}"/>
    <cellStyle name="40% - 강조색6 7 3 4 3 2" xfId="36441" xr:uid="{AC362C41-7266-4A6C-B75F-98B2585C44D8}"/>
    <cellStyle name="40% - 강조색6 7 3 4 4" xfId="25421" xr:uid="{8FD37D38-F116-4442-8880-083353808CF8}"/>
    <cellStyle name="40% - 강조색6 7 3 4 5" xfId="51579" xr:uid="{A2C6D41A-E4B0-4D93-B778-35B5EA926952}"/>
    <cellStyle name="40% - 강조색6 7 3 5" xfId="6118" xr:uid="{6E6A08CF-F9A2-4D2F-87CB-098A8BDABD88}"/>
    <cellStyle name="40% - 강조색6 7 3 5 2" xfId="17147" xr:uid="{BBBA510B-7863-449D-B636-0DB8E0CC304A}"/>
    <cellStyle name="40% - 강조색6 7 3 5 2 2" xfId="39196" xr:uid="{17D44647-EE54-4252-B6C4-3590404A2948}"/>
    <cellStyle name="40% - 강조색6 7 3 5 3" xfId="28176" xr:uid="{76F4EFCD-DB94-4EE0-96DC-6E387FEE11E7}"/>
    <cellStyle name="40% - 강조색6 7 3 5 4" xfId="54332" xr:uid="{3E6F174E-731C-4ABB-B75C-132FF3AA4426}"/>
    <cellStyle name="40% - 강조색6 7 3 6" xfId="11637" xr:uid="{F99F9E95-2813-4AFC-B16E-19242261109E}"/>
    <cellStyle name="40% - 강조색6 7 3 6 2" xfId="33686" xr:uid="{68391950-0ED0-4EBE-92C3-C99C90C36524}"/>
    <cellStyle name="40% - 강조색6 7 3 7" xfId="22666" xr:uid="{5D3C7CCB-E51B-46D5-ACF0-EB94424577BE}"/>
    <cellStyle name="40% - 강조색6 7 3 8" xfId="48823" xr:uid="{086012DA-3F1B-4058-BE6F-D84F1AB1B886}"/>
    <cellStyle name="40% - 강조색6 7 4" xfId="899" xr:uid="{9ADB76BF-51A7-4FA8-819C-401915FE67A7}"/>
    <cellStyle name="40% - 강조색6 7 4 2" xfId="2293" xr:uid="{1779931E-2BCD-4189-94F9-D7BD2175B424}"/>
    <cellStyle name="40% - 강조색6 7 4 2 2" xfId="5069" xr:uid="{0ED39544-537E-4E13-88C5-34350F3ED881}"/>
    <cellStyle name="40% - 강조색6 7 4 2 2 2" xfId="10595" xr:uid="{F9EF6D52-C7D3-462F-8E73-6D12A410983F}"/>
    <cellStyle name="40% - 강조색6 7 4 2 2 2 2" xfId="21624" xr:uid="{150AA5A8-06EB-4583-AA35-0242470C94F6}"/>
    <cellStyle name="40% - 강조색6 7 4 2 2 2 2 2" xfId="43673" xr:uid="{F01B91A0-275A-4B3F-B3C0-D8D8581F456A}"/>
    <cellStyle name="40% - 강조색6 7 4 2 2 2 3" xfId="32653" xr:uid="{AEA7B2BF-96DC-4CA0-B552-189687A0C325}"/>
    <cellStyle name="40% - 강조색6 7 4 2 2 3" xfId="16114" xr:uid="{8C20048E-0633-4834-A3B0-99B9AD9F1EA6}"/>
    <cellStyle name="40% - 강조색6 7 4 2 2 3 2" xfId="38163" xr:uid="{E3C2FBD7-B3F5-46FA-8591-766DFEE99C89}"/>
    <cellStyle name="40% - 강조색6 7 4 2 2 4" xfId="27143" xr:uid="{EE803FE9-1A31-47D9-ADD3-F70609D6260B}"/>
    <cellStyle name="40% - 강조색6 7 4 2 2 5" xfId="53301" xr:uid="{523F347A-E17D-45A2-AFC2-E5B54362A43C}"/>
    <cellStyle name="40% - 강조색6 7 4 2 3" xfId="7840" xr:uid="{C2389794-0C17-4039-83D3-9C0184E795FB}"/>
    <cellStyle name="40% - 강조색6 7 4 2 3 2" xfId="18869" xr:uid="{349CAC24-7B91-4EA9-A805-B84263591586}"/>
    <cellStyle name="40% - 강조색6 7 4 2 3 2 2" xfId="40918" xr:uid="{47FBB536-B0BA-4220-A3EC-F004FE55410E}"/>
    <cellStyle name="40% - 강조색6 7 4 2 3 3" xfId="29898" xr:uid="{B2F86A06-459D-4A0E-8CC5-6CD84EB23926}"/>
    <cellStyle name="40% - 강조색6 7 4 2 4" xfId="13359" xr:uid="{8D523611-6555-418F-B829-0D5ED7137EA9}"/>
    <cellStyle name="40% - 강조색6 7 4 2 4 2" xfId="35408" xr:uid="{E99B2D4A-C853-4158-955D-F8FAA1C913D8}"/>
    <cellStyle name="40% - 강조색6 7 4 2 5" xfId="24388" xr:uid="{5C93CAD1-62B2-4A01-B5E6-AA341E069697}"/>
    <cellStyle name="40% - 강조색6 7 4 2 6" xfId="50546" xr:uid="{C5E82436-4B17-4940-BB6A-C12D6A32D044}"/>
    <cellStyle name="40% - 강조색6 7 4 3" xfId="3693" xr:uid="{0B1B8CB4-C0C5-42E1-BFDB-B9D1D06BB624}"/>
    <cellStyle name="40% - 강조색6 7 4 3 2" xfId="9219" xr:uid="{9327796B-E8D2-4B8C-AF7E-F5E6C5FDB02E}"/>
    <cellStyle name="40% - 강조색6 7 4 3 2 2" xfId="20248" xr:uid="{F1542DCC-91F6-439A-95DB-B5C9416DAE5F}"/>
    <cellStyle name="40% - 강조색6 7 4 3 2 2 2" xfId="42297" xr:uid="{33B825F5-1B2E-4757-A6C0-EF3209E699AC}"/>
    <cellStyle name="40% - 강조색6 7 4 3 2 3" xfId="31277" xr:uid="{74BFBC2C-4172-4128-AE5E-8D57561BBD6B}"/>
    <cellStyle name="40% - 강조색6 7 4 3 3" xfId="14738" xr:uid="{9DB27B00-4681-4395-B5B8-E191432753DF}"/>
    <cellStyle name="40% - 강조색6 7 4 3 3 2" xfId="36787" xr:uid="{7C183A70-31FC-45BC-A9C1-0A8A8FEBF55B}"/>
    <cellStyle name="40% - 강조색6 7 4 3 4" xfId="25767" xr:uid="{06CC32A2-2EA7-43EC-8B59-604D4A695BC6}"/>
    <cellStyle name="40% - 강조색6 7 4 3 5" xfId="51925" xr:uid="{E7718D50-D033-4C7F-BE67-97F6DBE234B5}"/>
    <cellStyle name="40% - 강조색6 7 4 4" xfId="6464" xr:uid="{99759A23-2D10-4CE1-A525-43EC2CA72967}"/>
    <cellStyle name="40% - 강조색6 7 4 4 2" xfId="17493" xr:uid="{0D1BCD7B-553A-43E9-A1F9-1AA5E9E9D01B}"/>
    <cellStyle name="40% - 강조색6 7 4 4 2 2" xfId="39542" xr:uid="{A3F71020-6ECA-4855-B89D-5FF9DC9BC9DF}"/>
    <cellStyle name="40% - 강조색6 7 4 4 3" xfId="28522" xr:uid="{D5AE2322-DAB4-4BED-91F3-0D561166F70F}"/>
    <cellStyle name="40% - 강조색6 7 4 4 4" xfId="54678" xr:uid="{EA9F19CE-27DB-4FF3-A8FD-3C8E70196791}"/>
    <cellStyle name="40% - 강조색6 7 4 5" xfId="11983" xr:uid="{8C790155-1895-4134-99B8-799C9A17BEF2}"/>
    <cellStyle name="40% - 강조색6 7 4 5 2" xfId="34032" xr:uid="{3F6F34ED-C83E-403E-B6FB-D128DCB18A92}"/>
    <cellStyle name="40% - 강조색6 7 4 6" xfId="23012" xr:uid="{7B0B3FC5-6FD9-466B-95AC-D50B8BB69D60}"/>
    <cellStyle name="40% - 강조색6 7 4 7" xfId="49169" xr:uid="{8337A67D-F30F-4D1F-868D-3C29641E7554}"/>
    <cellStyle name="40% - 강조색6 7 5" xfId="1605" xr:uid="{3EBC4D6B-671F-4BD4-A665-4887F0AC2423}"/>
    <cellStyle name="40% - 강조색6 7 5 2" xfId="4381" xr:uid="{00020441-7685-44EF-A44E-B6645E6DB352}"/>
    <cellStyle name="40% - 강조색6 7 5 2 2" xfId="9907" xr:uid="{2DE93C82-EF23-4617-A40E-40392E2075BB}"/>
    <cellStyle name="40% - 강조색6 7 5 2 2 2" xfId="20936" xr:uid="{7DD99646-38CB-4AC7-A4E1-B8FAF7658332}"/>
    <cellStyle name="40% - 강조색6 7 5 2 2 2 2" xfId="42985" xr:uid="{709BE2BE-C93C-4E98-A96C-82F52DA5E1C9}"/>
    <cellStyle name="40% - 강조색6 7 5 2 2 3" xfId="31965" xr:uid="{48A56652-7E2E-4F80-B753-90232B7487EB}"/>
    <cellStyle name="40% - 강조색6 7 5 2 3" xfId="15426" xr:uid="{123B68EA-5898-4496-BADB-51C7199B0ABB}"/>
    <cellStyle name="40% - 강조색6 7 5 2 3 2" xfId="37475" xr:uid="{EC817AE6-5BC6-47E8-98CA-408FF0642BA5}"/>
    <cellStyle name="40% - 강조색6 7 5 2 4" xfId="26455" xr:uid="{317C35E6-D344-43B2-AFB4-4FC24C35001F}"/>
    <cellStyle name="40% - 강조색6 7 5 2 5" xfId="52613" xr:uid="{E23EE3A8-3D5F-4A27-96D7-DCE602955A6B}"/>
    <cellStyle name="40% - 강조색6 7 5 3" xfId="7152" xr:uid="{7698013B-915D-4379-9054-BAD15DC98F6E}"/>
    <cellStyle name="40% - 강조색6 7 5 3 2" xfId="18181" xr:uid="{78F21323-F196-42DF-9191-B3AE9D60A5BD}"/>
    <cellStyle name="40% - 강조색6 7 5 3 2 2" xfId="40230" xr:uid="{14BE81CA-E37C-4C63-A6DA-34F5FCD73B25}"/>
    <cellStyle name="40% - 강조색6 7 5 3 3" xfId="29210" xr:uid="{1FCC5AFD-C32D-43CE-B10E-7FBB48076309}"/>
    <cellStyle name="40% - 강조색6 7 5 4" xfId="12671" xr:uid="{6D63FD9F-F18B-4049-A9CF-DBDC7BFF4284}"/>
    <cellStyle name="40% - 강조색6 7 5 4 2" xfId="34720" xr:uid="{C27D7C43-C8F0-4DE9-B5C7-14C62B32E452}"/>
    <cellStyle name="40% - 강조색6 7 5 5" xfId="23700" xr:uid="{390AF7E2-1668-46CD-977E-670A5D04FB4E}"/>
    <cellStyle name="40% - 강조색6 7 5 6" xfId="49858" xr:uid="{C2028C70-5EEA-461F-95A5-93448DE2DCAC}"/>
    <cellStyle name="40% - 강조색6 7 6" xfId="3005" xr:uid="{BCAA20A2-6E2C-430C-AD49-4D4F0EC5F0A1}"/>
    <cellStyle name="40% - 강조색6 7 6 2" xfId="8531" xr:uid="{7C35A977-F174-4103-A8FE-9F8A154C27E6}"/>
    <cellStyle name="40% - 강조색6 7 6 2 2" xfId="19560" xr:uid="{B14FF0A5-2E9E-4B10-8631-A3620FBF50B8}"/>
    <cellStyle name="40% - 강조색6 7 6 2 2 2" xfId="41609" xr:uid="{F70E0FDA-FE8E-4122-8EAA-15B92964F9A2}"/>
    <cellStyle name="40% - 강조색6 7 6 2 3" xfId="30589" xr:uid="{5258C3D4-E5D4-475B-9D9D-6E3332650742}"/>
    <cellStyle name="40% - 강조색6 7 6 3" xfId="14050" xr:uid="{9F0F8F7F-A5B1-4CB4-B900-8D29F4C284AA}"/>
    <cellStyle name="40% - 강조색6 7 6 3 2" xfId="36099" xr:uid="{70E0224A-A6C4-4910-9336-39E94D0F8A40}"/>
    <cellStyle name="40% - 강조색6 7 6 4" xfId="25079" xr:uid="{30E8373A-0B41-44F7-A5A3-63C36614E022}"/>
    <cellStyle name="40% - 강조색6 7 6 5" xfId="51237" xr:uid="{EBB40BC1-C9E2-4B01-AC7D-496ECE2DC5E7}"/>
    <cellStyle name="40% - 강조색6 7 7" xfId="5776" xr:uid="{C328D47B-1C4E-4010-B979-213E1D539505}"/>
    <cellStyle name="40% - 강조색6 7 7 2" xfId="16805" xr:uid="{37CC57CB-E3A9-4E18-8FF1-696D4EBE6AD2}"/>
    <cellStyle name="40% - 강조색6 7 7 2 2" xfId="38854" xr:uid="{E1BFBCC3-F152-4A1E-A7D8-38972E041270}"/>
    <cellStyle name="40% - 강조색6 7 7 3" xfId="27834" xr:uid="{BB99C449-1675-47C8-85DA-51DB60C52FE1}"/>
    <cellStyle name="40% - 강조색6 7 7 4" xfId="53991" xr:uid="{B4EAD9D2-E7D3-42DB-A70A-B25167D545B5}"/>
    <cellStyle name="40% - 강조색6 7 8" xfId="11295" xr:uid="{55A3F9BD-8C42-405E-9E2E-FCC5D23CED58}"/>
    <cellStyle name="40% - 강조색6 7 8 2" xfId="33344" xr:uid="{49B6F9A1-A1F5-43BE-969F-2C7B8843C654}"/>
    <cellStyle name="40% - 강조색6 7 9" xfId="22324" xr:uid="{5F249638-71B9-4488-A2CD-4C72EE34A666}"/>
    <cellStyle name="40% - 강조색6 8" xfId="157" xr:uid="{00000000-0005-0000-0000-00002C020000}"/>
    <cellStyle name="40% - 강조색6 8 10" xfId="48495" xr:uid="{90896F55-F519-4EFF-BF5A-B9270EF3B37B}"/>
    <cellStyle name="40% - 강조색6 8 2" xfId="286" xr:uid="{00000000-0005-0000-0000-00002D020000}"/>
    <cellStyle name="40% - 강조색6 8 2 2" xfId="646" xr:uid="{00000000-0005-0000-0000-00002E020000}"/>
    <cellStyle name="40% - 강조색6 8 2 2 2" xfId="1383" xr:uid="{7599A96A-D0E3-4AC0-AAD6-F8853EEA9386}"/>
    <cellStyle name="40% - 강조색6 8 2 2 2 2" xfId="2777" xr:uid="{1B82236A-0F9F-4DF2-B86A-2365281FEF3B}"/>
    <cellStyle name="40% - 강조색6 8 2 2 2 2 2" xfId="5553" xr:uid="{4E5A0F31-8445-4CAA-9AAC-469A2AE0E4AE}"/>
    <cellStyle name="40% - 강조색6 8 2 2 2 2 2 2" xfId="11079" xr:uid="{BFD60EAA-E187-4C00-BB74-D9AAD764F34C}"/>
    <cellStyle name="40% - 강조색6 8 2 2 2 2 2 2 2" xfId="22108" xr:uid="{BA3B1A89-297A-4119-A5C9-5823E28074F5}"/>
    <cellStyle name="40% - 강조색6 8 2 2 2 2 2 2 2 2" xfId="44157" xr:uid="{DCDE7739-40C5-4352-ACDD-9D6B319D9BD6}"/>
    <cellStyle name="40% - 강조색6 8 2 2 2 2 2 2 3" xfId="33137" xr:uid="{5416E8FD-B3C2-4607-AE57-9D4C3F527CC7}"/>
    <cellStyle name="40% - 강조색6 8 2 2 2 2 2 3" xfId="16598" xr:uid="{5FF9A9B7-8FC6-4448-8748-1441736717C0}"/>
    <cellStyle name="40% - 강조색6 8 2 2 2 2 2 3 2" xfId="38647" xr:uid="{B4708392-DE90-484A-9084-32F5498F620E}"/>
    <cellStyle name="40% - 강조색6 8 2 2 2 2 2 4" xfId="27627" xr:uid="{9B63DD40-A731-4DD1-BCB3-ED2BC2EA799A}"/>
    <cellStyle name="40% - 강조색6 8 2 2 2 2 2 5" xfId="53785" xr:uid="{7D013E38-9D37-4B81-956A-D498F0213086}"/>
    <cellStyle name="40% - 강조색6 8 2 2 2 2 3" xfId="8324" xr:uid="{98DD411B-50CD-40E8-8425-56D40D4B53B8}"/>
    <cellStyle name="40% - 강조색6 8 2 2 2 2 3 2" xfId="19353" xr:uid="{9F219C2F-7B75-470A-BA40-4065A13F37A0}"/>
    <cellStyle name="40% - 강조색6 8 2 2 2 2 3 2 2" xfId="41402" xr:uid="{A73A4444-DFFA-4066-86EB-BAC6A313CDCE}"/>
    <cellStyle name="40% - 강조색6 8 2 2 2 2 3 3" xfId="30382" xr:uid="{7091C6B6-84D8-4E2F-BC9B-D941289C20CC}"/>
    <cellStyle name="40% - 강조색6 8 2 2 2 2 4" xfId="13843" xr:uid="{069B8D2B-E4A4-4FCC-824B-E74FEFE02766}"/>
    <cellStyle name="40% - 강조색6 8 2 2 2 2 4 2" xfId="35892" xr:uid="{655A8FFA-3669-47BE-A4DD-9D912B2D9E57}"/>
    <cellStyle name="40% - 강조색6 8 2 2 2 2 5" xfId="24872" xr:uid="{5BC0FCCD-F4B0-4644-A017-1ED3A5768926}"/>
    <cellStyle name="40% - 강조색6 8 2 2 2 2 6" xfId="51030" xr:uid="{61D0A6D7-E0BA-47EC-AE17-C49BB5C1C24B}"/>
    <cellStyle name="40% - 강조색6 8 2 2 2 3" xfId="4177" xr:uid="{5AB7A473-60D7-4D0C-B8B0-90805C094140}"/>
    <cellStyle name="40% - 강조색6 8 2 2 2 3 2" xfId="9703" xr:uid="{F808BCE0-C19F-4981-9112-99F91A0EC8E9}"/>
    <cellStyle name="40% - 강조색6 8 2 2 2 3 2 2" xfId="20732" xr:uid="{99ED7F13-9F29-40BC-AA90-6EB4F0F028DF}"/>
    <cellStyle name="40% - 강조색6 8 2 2 2 3 2 2 2" xfId="42781" xr:uid="{9C44C76F-7FDD-4D1B-8E85-B7081246FC6E}"/>
    <cellStyle name="40% - 강조색6 8 2 2 2 3 2 3" xfId="31761" xr:uid="{54CF067F-62D4-4F25-9334-0995FAFC1691}"/>
    <cellStyle name="40% - 강조색6 8 2 2 2 3 3" xfId="15222" xr:uid="{9C834A7B-F0F8-4B6F-BBD3-A954F7F1298D}"/>
    <cellStyle name="40% - 강조색6 8 2 2 2 3 3 2" xfId="37271" xr:uid="{BE02D8BA-92A7-479C-9C59-1858CBFE1673}"/>
    <cellStyle name="40% - 강조색6 8 2 2 2 3 4" xfId="26251" xr:uid="{FCFA7748-F27F-432A-8722-F5F1881FEC56}"/>
    <cellStyle name="40% - 강조색6 8 2 2 2 3 5" xfId="52409" xr:uid="{70F0D3DF-2C9B-4760-A7CD-3AA03FDA7CDB}"/>
    <cellStyle name="40% - 강조색6 8 2 2 2 4" xfId="6948" xr:uid="{33DD4AFB-424A-4588-A018-8F765F294749}"/>
    <cellStyle name="40% - 강조색6 8 2 2 2 4 2" xfId="17977" xr:uid="{672696E7-043C-41B9-B028-84FCEB9B15C0}"/>
    <cellStyle name="40% - 강조색6 8 2 2 2 4 2 2" xfId="40026" xr:uid="{8138209B-09E0-4FF1-94FB-7C0EBD6AE13B}"/>
    <cellStyle name="40% - 강조색6 8 2 2 2 4 3" xfId="29006" xr:uid="{F50CB3C3-6798-42E5-81EA-075E08EA9E96}"/>
    <cellStyle name="40% - 강조색6 8 2 2 2 4 4" xfId="55162" xr:uid="{91DF71AD-0A27-48CC-A9CC-4E872C9B5798}"/>
    <cellStyle name="40% - 강조색6 8 2 2 2 5" xfId="12467" xr:uid="{A67A1E13-3F6A-4461-B6A5-6C2D0074C61A}"/>
    <cellStyle name="40% - 강조색6 8 2 2 2 5 2" xfId="34516" xr:uid="{C1B06A3D-D9A5-4F49-B44F-56916E8DD8EC}"/>
    <cellStyle name="40% - 강조색6 8 2 2 2 6" xfId="23496" xr:uid="{D195B68A-723B-4C2F-BAE3-B23D33EE81A1}"/>
    <cellStyle name="40% - 강조색6 8 2 2 2 7" xfId="49653" xr:uid="{DDA56C11-07C0-4E95-AEAC-4F17C757B36C}"/>
    <cellStyle name="40% - 강조색6 8 2 2 3" xfId="2089" xr:uid="{36E1F671-37C3-479B-835B-D07FFFB38788}"/>
    <cellStyle name="40% - 강조색6 8 2 2 3 2" xfId="4865" xr:uid="{497039F1-3391-48CE-AB19-7A085578074C}"/>
    <cellStyle name="40% - 강조색6 8 2 2 3 2 2" xfId="10391" xr:uid="{EBB2D920-9B49-4E25-A909-9E1676AA5B1D}"/>
    <cellStyle name="40% - 강조색6 8 2 2 3 2 2 2" xfId="21420" xr:uid="{91F94B0A-3F20-4A10-A8FC-ABC3F9AF0CDE}"/>
    <cellStyle name="40% - 강조색6 8 2 2 3 2 2 2 2" xfId="43469" xr:uid="{F172BD09-EA16-43CC-9162-0C927916F217}"/>
    <cellStyle name="40% - 강조색6 8 2 2 3 2 2 3" xfId="32449" xr:uid="{89388D25-6087-48BD-B1A6-C8723F4C7C77}"/>
    <cellStyle name="40% - 강조색6 8 2 2 3 2 3" xfId="15910" xr:uid="{8B13AC70-1FF6-4023-BCEA-C3DB89AA891B}"/>
    <cellStyle name="40% - 강조색6 8 2 2 3 2 3 2" xfId="37959" xr:uid="{C98186B3-9178-4CD5-B014-86B9467F2F47}"/>
    <cellStyle name="40% - 강조색6 8 2 2 3 2 4" xfId="26939" xr:uid="{EF792095-A16F-46AB-B56B-0A46ADF1D30F}"/>
    <cellStyle name="40% - 강조색6 8 2 2 3 2 5" xfId="53097" xr:uid="{F76FB5DE-7E9C-4F1D-A87B-561F2BDB5BAF}"/>
    <cellStyle name="40% - 강조색6 8 2 2 3 3" xfId="7636" xr:uid="{8A9B9F6C-6A54-4A12-B6F5-00F47614F7BE}"/>
    <cellStyle name="40% - 강조색6 8 2 2 3 3 2" xfId="18665" xr:uid="{78194FB6-1A17-49C3-B203-F8031F9E1089}"/>
    <cellStyle name="40% - 강조색6 8 2 2 3 3 2 2" xfId="40714" xr:uid="{F04AD11A-0176-4016-86F0-158E3791CA9A}"/>
    <cellStyle name="40% - 강조색6 8 2 2 3 3 3" xfId="29694" xr:uid="{3C9376B8-DD6C-423B-A166-E9255E69EC4A}"/>
    <cellStyle name="40% - 강조색6 8 2 2 3 4" xfId="13155" xr:uid="{4A0CA66D-2491-4855-A409-E0FA72D6927E}"/>
    <cellStyle name="40% - 강조색6 8 2 2 3 4 2" xfId="35204" xr:uid="{CE21802F-E9EB-4F88-8AB3-8B90302FE398}"/>
    <cellStyle name="40% - 강조색6 8 2 2 3 5" xfId="24184" xr:uid="{42076157-78CB-48FC-8AB1-D839A36D56CF}"/>
    <cellStyle name="40% - 강조색6 8 2 2 3 6" xfId="50342" xr:uid="{FBB64773-4C6D-477B-8EB9-BB9E9DDADBF4}"/>
    <cellStyle name="40% - 강조색6 8 2 2 4" xfId="3489" xr:uid="{59D9E787-8021-4833-812B-628E7E3E6D6A}"/>
    <cellStyle name="40% - 강조색6 8 2 2 4 2" xfId="9015" xr:uid="{ACB829BC-268C-4DDB-A29E-7331D3000B76}"/>
    <cellStyle name="40% - 강조색6 8 2 2 4 2 2" xfId="20044" xr:uid="{E550D4C4-B3A3-4B51-A066-4B4F1D7D78A0}"/>
    <cellStyle name="40% - 강조색6 8 2 2 4 2 2 2" xfId="42093" xr:uid="{35DB9C11-6E34-460C-AF25-AA27A2397AEF}"/>
    <cellStyle name="40% - 강조색6 8 2 2 4 2 3" xfId="31073" xr:uid="{DB0785BC-8DD9-4D85-820A-85A94D96754D}"/>
    <cellStyle name="40% - 강조색6 8 2 2 4 3" xfId="14534" xr:uid="{33CF7201-834D-4CD8-B1FB-C13CED45AFA5}"/>
    <cellStyle name="40% - 강조색6 8 2 2 4 3 2" xfId="36583" xr:uid="{C0565A7A-F1BD-44F8-8476-0ABB805B2277}"/>
    <cellStyle name="40% - 강조색6 8 2 2 4 4" xfId="25563" xr:uid="{1C55426A-E367-4097-B9C9-939239149DBB}"/>
    <cellStyle name="40% - 강조색6 8 2 2 4 5" xfId="51721" xr:uid="{B978F5AD-AC85-45B2-9CDE-B1BCD4C5974C}"/>
    <cellStyle name="40% - 강조색6 8 2 2 5" xfId="6260" xr:uid="{FA78FE68-7390-4688-ABFE-18348A41CCBC}"/>
    <cellStyle name="40% - 강조색6 8 2 2 5 2" xfId="17289" xr:uid="{94E2DBA2-D13F-4BBB-BA10-2D9F80231172}"/>
    <cellStyle name="40% - 강조색6 8 2 2 5 2 2" xfId="39338" xr:uid="{BF39355A-0078-4730-A151-F1972B253A75}"/>
    <cellStyle name="40% - 강조색6 8 2 2 5 3" xfId="28318" xr:uid="{E19E6025-4948-4B6E-8BE6-CD969335D54F}"/>
    <cellStyle name="40% - 강조색6 8 2 2 5 4" xfId="54474" xr:uid="{0D9EFA42-0069-44A9-B174-B4802731A2E5}"/>
    <cellStyle name="40% - 강조색6 8 2 2 6" xfId="11779" xr:uid="{9A97BCD7-899B-49FC-8AD6-C316A11B668A}"/>
    <cellStyle name="40% - 강조색6 8 2 2 6 2" xfId="33828" xr:uid="{54A2790E-47B5-4B6A-B806-F84029C2BD32}"/>
    <cellStyle name="40% - 강조색6 8 2 2 7" xfId="22808" xr:uid="{173EEE54-871A-4074-9841-60EA0CB78717}"/>
    <cellStyle name="40% - 강조색6 8 2 2 8" xfId="48965" xr:uid="{F863288A-A679-4D03-9F32-E75265F1E123}"/>
    <cellStyle name="40% - 강조색6 8 2 3" xfId="1041" xr:uid="{3A922D9D-6B90-42B0-801C-CA682ED20BD2}"/>
    <cellStyle name="40% - 강조색6 8 2 3 2" xfId="2435" xr:uid="{BDA6C840-C40B-432D-BF5D-152D8D558928}"/>
    <cellStyle name="40% - 강조색6 8 2 3 2 2" xfId="5211" xr:uid="{DBFB5706-0491-4CFF-9A1B-B9EE067B087E}"/>
    <cellStyle name="40% - 강조색6 8 2 3 2 2 2" xfId="10737" xr:uid="{9BED233C-FD6D-4BAC-BD91-2DE4F064472A}"/>
    <cellStyle name="40% - 강조색6 8 2 3 2 2 2 2" xfId="21766" xr:uid="{EB19506C-D6F1-4041-9CF0-6A86FF1EB030}"/>
    <cellStyle name="40% - 강조색6 8 2 3 2 2 2 2 2" xfId="43815" xr:uid="{3048E7EF-D37F-4B1D-9A0B-4EF80F056253}"/>
    <cellStyle name="40% - 강조색6 8 2 3 2 2 2 3" xfId="32795" xr:uid="{FB64A289-DE25-4A9D-88D8-6D5D70D2B5E9}"/>
    <cellStyle name="40% - 강조색6 8 2 3 2 2 3" xfId="16256" xr:uid="{60F4E87B-3BC7-4936-8B20-DBA18B5436C6}"/>
    <cellStyle name="40% - 강조색6 8 2 3 2 2 3 2" xfId="38305" xr:uid="{9B1B4B11-9C36-46E3-A1BA-FDA90535C2C9}"/>
    <cellStyle name="40% - 강조색6 8 2 3 2 2 4" xfId="27285" xr:uid="{D0D1FF1D-4F2E-4F84-A9DA-D2B34D3353D8}"/>
    <cellStyle name="40% - 강조색6 8 2 3 2 2 5" xfId="53443" xr:uid="{6CFC595B-374B-4FFB-96C7-B71B8AD53AEE}"/>
    <cellStyle name="40% - 강조색6 8 2 3 2 3" xfId="7982" xr:uid="{13C63B9F-570A-4D1B-A4E5-F3D6836B23A1}"/>
    <cellStyle name="40% - 강조색6 8 2 3 2 3 2" xfId="19011" xr:uid="{E430E5E6-552A-4B1F-8A6C-F2B46123F01E}"/>
    <cellStyle name="40% - 강조색6 8 2 3 2 3 2 2" xfId="41060" xr:uid="{5E57ABE8-1711-499A-8269-AD3050390DFE}"/>
    <cellStyle name="40% - 강조색6 8 2 3 2 3 3" xfId="30040" xr:uid="{A24EDAFF-A704-4790-B2E3-0D250F22FD81}"/>
    <cellStyle name="40% - 강조색6 8 2 3 2 4" xfId="13501" xr:uid="{1F085561-9E6F-4504-91F9-C934BB001627}"/>
    <cellStyle name="40% - 강조색6 8 2 3 2 4 2" xfId="35550" xr:uid="{21A36806-2A24-4D8A-BC9F-FCEB847309F5}"/>
    <cellStyle name="40% - 강조색6 8 2 3 2 5" xfId="24530" xr:uid="{948105A4-9B27-402B-BEEA-2B2DDD856144}"/>
    <cellStyle name="40% - 강조색6 8 2 3 2 6" xfId="50688" xr:uid="{4498C1FC-3195-4443-8C5C-28CB4FB2F875}"/>
    <cellStyle name="40% - 강조색6 8 2 3 3" xfId="3835" xr:uid="{4199BF57-1C43-42D1-B229-4BA1FD3B699B}"/>
    <cellStyle name="40% - 강조색6 8 2 3 3 2" xfId="9361" xr:uid="{C6398A4C-C005-4F85-926B-0A4ABE75D30E}"/>
    <cellStyle name="40% - 강조색6 8 2 3 3 2 2" xfId="20390" xr:uid="{2FF23397-0653-49C3-85A1-41E2BB48811E}"/>
    <cellStyle name="40% - 강조색6 8 2 3 3 2 2 2" xfId="42439" xr:uid="{B7D713F0-4127-491C-BDEF-BDAAA4ADB65F}"/>
    <cellStyle name="40% - 강조색6 8 2 3 3 2 3" xfId="31419" xr:uid="{642ABC4F-0AD5-456A-AAFC-EE91B866D05E}"/>
    <cellStyle name="40% - 강조색6 8 2 3 3 3" xfId="14880" xr:uid="{8188C5A0-B8C7-4689-89B0-89B468D72E56}"/>
    <cellStyle name="40% - 강조색6 8 2 3 3 3 2" xfId="36929" xr:uid="{435D7C4A-24B8-4E1C-9838-E811CABCEC58}"/>
    <cellStyle name="40% - 강조색6 8 2 3 3 4" xfId="25909" xr:uid="{0FD16494-407F-4FB9-8E73-6323C51D7BF4}"/>
    <cellStyle name="40% - 강조색6 8 2 3 3 5" xfId="52067" xr:uid="{C05A2972-B2F8-4498-9E79-A8FC7D5BEBD8}"/>
    <cellStyle name="40% - 강조색6 8 2 3 4" xfId="6606" xr:uid="{F96560E8-4B08-45BE-99E9-C71304578BFF}"/>
    <cellStyle name="40% - 강조색6 8 2 3 4 2" xfId="17635" xr:uid="{C04785B3-7F33-46F7-BAE6-79C4EF3245CA}"/>
    <cellStyle name="40% - 강조색6 8 2 3 4 2 2" xfId="39684" xr:uid="{BBBDE296-6FC9-47C8-9D4A-DA0662090CD4}"/>
    <cellStyle name="40% - 강조색6 8 2 3 4 3" xfId="28664" xr:uid="{0CA6AFE2-EE09-4923-B4AC-AF3CAF146061}"/>
    <cellStyle name="40% - 강조색6 8 2 3 4 4" xfId="54820" xr:uid="{9D1D29AB-6B17-45AC-996F-4EBF2E79E948}"/>
    <cellStyle name="40% - 강조색6 8 2 3 5" xfId="12125" xr:uid="{4CB8340B-2E45-4AE9-A5A5-4460660E754B}"/>
    <cellStyle name="40% - 강조색6 8 2 3 5 2" xfId="34174" xr:uid="{0EFA89FD-231C-4CA2-8B8D-12A0A00AD49C}"/>
    <cellStyle name="40% - 강조색6 8 2 3 6" xfId="23154" xr:uid="{0A685FE9-3708-44C5-874F-5A9206EA55B1}"/>
    <cellStyle name="40% - 강조색6 8 2 3 7" xfId="49311" xr:uid="{6460C31F-63A1-439B-8E3F-E63E8EA3437E}"/>
    <cellStyle name="40% - 강조색6 8 2 4" xfId="1747" xr:uid="{1E5E681F-B647-4A9E-B2F4-B8E7EB942CF0}"/>
    <cellStyle name="40% - 강조색6 8 2 4 2" xfId="4523" xr:uid="{56EC75E1-6C14-4217-AB4B-A95636EB97D8}"/>
    <cellStyle name="40% - 강조색6 8 2 4 2 2" xfId="10049" xr:uid="{2BBE6328-9853-4692-BC65-3D3AC7FA4687}"/>
    <cellStyle name="40% - 강조색6 8 2 4 2 2 2" xfId="21078" xr:uid="{40E58B34-E9E0-45BE-BDB1-15AC7CDF6FF1}"/>
    <cellStyle name="40% - 강조색6 8 2 4 2 2 2 2" xfId="43127" xr:uid="{E79FC932-59DD-4AA5-B2E0-8327DFFD2245}"/>
    <cellStyle name="40% - 강조색6 8 2 4 2 2 3" xfId="32107" xr:uid="{5C9A05F2-CD6E-482B-BEC0-A8266CF7019E}"/>
    <cellStyle name="40% - 강조색6 8 2 4 2 3" xfId="15568" xr:uid="{B90F5236-8C05-4A36-8AC1-D388B4BB4C95}"/>
    <cellStyle name="40% - 강조색6 8 2 4 2 3 2" xfId="37617" xr:uid="{3E030B10-6D77-427D-A59E-1F254A29BCF0}"/>
    <cellStyle name="40% - 강조색6 8 2 4 2 4" xfId="26597" xr:uid="{36367358-8690-4494-9758-505F622E6C3A}"/>
    <cellStyle name="40% - 강조색6 8 2 4 2 5" xfId="52755" xr:uid="{2296CD72-2068-4C66-B9E8-B633FF5E60A6}"/>
    <cellStyle name="40% - 강조색6 8 2 4 3" xfId="7294" xr:uid="{59F89F47-DFB5-43B8-96A4-C04C4DC27588}"/>
    <cellStyle name="40% - 강조색6 8 2 4 3 2" xfId="18323" xr:uid="{A9474B80-9B34-4F75-B4A6-834509B39307}"/>
    <cellStyle name="40% - 강조색6 8 2 4 3 2 2" xfId="40372" xr:uid="{211768A4-AF8F-4E44-88BB-0232F72010FA}"/>
    <cellStyle name="40% - 강조색6 8 2 4 3 3" xfId="29352" xr:uid="{E3FA2FB5-B27D-4C0B-89C7-BDEF5E1DFA98}"/>
    <cellStyle name="40% - 강조색6 8 2 4 4" xfId="12813" xr:uid="{FEC2E3D9-D58A-4CD1-A977-3B67A68BC585}"/>
    <cellStyle name="40% - 강조색6 8 2 4 4 2" xfId="34862" xr:uid="{F632C1AB-EED1-462B-B83F-C017047018E9}"/>
    <cellStyle name="40% - 강조색6 8 2 4 5" xfId="23842" xr:uid="{3388BE89-CB71-4EEA-8D71-6A45C39AD551}"/>
    <cellStyle name="40% - 강조색6 8 2 4 6" xfId="50000" xr:uid="{77F44664-52C3-4776-8EBA-13DF25E09D6E}"/>
    <cellStyle name="40% - 강조색6 8 2 5" xfId="3147" xr:uid="{B93EAD0B-D02B-4887-AF8E-84CD50BD88D9}"/>
    <cellStyle name="40% - 강조색6 8 2 5 2" xfId="8673" xr:uid="{1DED598F-A9F4-4461-8262-4922A2372C6C}"/>
    <cellStyle name="40% - 강조색6 8 2 5 2 2" xfId="19702" xr:uid="{B6E178B7-6C38-40E3-9510-D110A7E0DF2A}"/>
    <cellStyle name="40% - 강조색6 8 2 5 2 2 2" xfId="41751" xr:uid="{6EC08A43-A838-4D5B-B8B9-297BF2228B10}"/>
    <cellStyle name="40% - 강조색6 8 2 5 2 3" xfId="30731" xr:uid="{BC61E5F8-3A61-4A4E-ACA5-25EF37757942}"/>
    <cellStyle name="40% - 강조색6 8 2 5 3" xfId="14192" xr:uid="{AEB5DFDB-1FA0-47B8-B4FD-FC0A1E71D8D6}"/>
    <cellStyle name="40% - 강조색6 8 2 5 3 2" xfId="36241" xr:uid="{FC6BE5E7-CF16-4FD4-9635-9A01BAA368E4}"/>
    <cellStyle name="40% - 강조색6 8 2 5 4" xfId="25221" xr:uid="{EE1C2095-99DD-4341-96E0-F72F6E283AB5}"/>
    <cellStyle name="40% - 강조색6 8 2 5 5" xfId="51379" xr:uid="{35252ED2-BFA1-49F6-A24F-7C680E850E2D}"/>
    <cellStyle name="40% - 강조색6 8 2 6" xfId="5918" xr:uid="{89134C43-4D05-4FDC-B862-5489F33E19C1}"/>
    <cellStyle name="40% - 강조색6 8 2 6 2" xfId="16947" xr:uid="{8A8BD8BF-9AC2-4841-8668-0A83D114DDC7}"/>
    <cellStyle name="40% - 강조색6 8 2 6 2 2" xfId="38996" xr:uid="{CD61F570-C97F-422E-BD7B-B1A144CECE74}"/>
    <cellStyle name="40% - 강조색6 8 2 6 3" xfId="27976" xr:uid="{4EE8E5E2-B812-4AE9-8AEF-C667CF3D5B55}"/>
    <cellStyle name="40% - 강조색6 8 2 6 4" xfId="54133" xr:uid="{80A90C0C-2DBC-4208-82CC-EE5579CC6554}"/>
    <cellStyle name="40% - 강조색6 8 2 7" xfId="11437" xr:uid="{963EE83B-CFC6-4352-8E95-5E78BB927DD2}"/>
    <cellStyle name="40% - 강조색6 8 2 7 2" xfId="33486" xr:uid="{BDBC7776-169B-4F2E-92F9-19A1BEEBC569}"/>
    <cellStyle name="40% - 강조색6 8 2 8" xfId="22466" xr:uid="{8B06A6B5-1FAB-47E9-A277-B1685D7BA30A}"/>
    <cellStyle name="40% - 강조색6 8 2 9" xfId="48624" xr:uid="{308E97D5-2D30-4C96-83CF-5CE73310FE31}"/>
    <cellStyle name="40% - 강조색6 8 3" xfId="517" xr:uid="{00000000-0005-0000-0000-00002F020000}"/>
    <cellStyle name="40% - 강조색6 8 3 2" xfId="1254" xr:uid="{09BC511B-F087-4D70-A217-18D1FB75E828}"/>
    <cellStyle name="40% - 강조색6 8 3 2 2" xfId="2648" xr:uid="{A192B8BE-EDC2-4D2F-87F0-490366D9097D}"/>
    <cellStyle name="40% - 강조색6 8 3 2 2 2" xfId="5424" xr:uid="{07B005C8-68D3-41DA-9567-227763237D18}"/>
    <cellStyle name="40% - 강조색6 8 3 2 2 2 2" xfId="10950" xr:uid="{9019606A-FBB2-4655-8632-FDD438E1708B}"/>
    <cellStyle name="40% - 강조색6 8 3 2 2 2 2 2" xfId="21979" xr:uid="{DBA04A05-4ACF-4289-8F47-2D9F57C97C46}"/>
    <cellStyle name="40% - 강조색6 8 3 2 2 2 2 2 2" xfId="44028" xr:uid="{7649262E-3762-46B3-815C-0B33EADA83D9}"/>
    <cellStyle name="40% - 강조색6 8 3 2 2 2 2 3" xfId="33008" xr:uid="{9AA46F0D-5DC9-4BFE-94C5-F4A1CEADB291}"/>
    <cellStyle name="40% - 강조색6 8 3 2 2 2 3" xfId="16469" xr:uid="{EBD13AD5-E382-497D-86A5-3D9F29C26313}"/>
    <cellStyle name="40% - 강조색6 8 3 2 2 2 3 2" xfId="38518" xr:uid="{51E463F0-FFB0-4BFE-84B9-C35A91C4CD71}"/>
    <cellStyle name="40% - 강조색6 8 3 2 2 2 4" xfId="27498" xr:uid="{3267FA4D-E0D3-45A7-812A-052A501FD2D9}"/>
    <cellStyle name="40% - 강조색6 8 3 2 2 2 5" xfId="53656" xr:uid="{A0099369-1A09-487A-B365-F60FAE90C226}"/>
    <cellStyle name="40% - 강조색6 8 3 2 2 3" xfId="8195" xr:uid="{FFFAB3A4-7D26-4EC2-9E1E-99A029773507}"/>
    <cellStyle name="40% - 강조색6 8 3 2 2 3 2" xfId="19224" xr:uid="{A41F5914-D3C8-4605-A637-4A5345DC2BA3}"/>
    <cellStyle name="40% - 강조색6 8 3 2 2 3 2 2" xfId="41273" xr:uid="{13EBC6A2-A73C-428E-B2B3-54057E24517C}"/>
    <cellStyle name="40% - 강조색6 8 3 2 2 3 3" xfId="30253" xr:uid="{C883BD91-9256-4DE8-B4B0-A1E798D2BCDB}"/>
    <cellStyle name="40% - 강조색6 8 3 2 2 4" xfId="13714" xr:uid="{5F3E6A8D-6BA3-4741-A389-7249504703E4}"/>
    <cellStyle name="40% - 강조색6 8 3 2 2 4 2" xfId="35763" xr:uid="{6353E4EF-D1A4-4C5C-BEA9-4B7A7710A5F0}"/>
    <cellStyle name="40% - 강조색6 8 3 2 2 5" xfId="24743" xr:uid="{3793B605-67E4-48C2-90A0-DE601F6FBA41}"/>
    <cellStyle name="40% - 강조색6 8 3 2 2 6" xfId="50901" xr:uid="{7C2CC829-4499-4933-9EC1-14765B3F8342}"/>
    <cellStyle name="40% - 강조색6 8 3 2 3" xfId="4048" xr:uid="{D29DE98A-B9FF-4356-9090-C63A7C3C0272}"/>
    <cellStyle name="40% - 강조색6 8 3 2 3 2" xfId="9574" xr:uid="{B2102073-9EBE-4EC7-A9D3-41B99B7EA407}"/>
    <cellStyle name="40% - 강조색6 8 3 2 3 2 2" xfId="20603" xr:uid="{9F7075C7-DF9B-444B-A879-9C32C3783768}"/>
    <cellStyle name="40% - 강조색6 8 3 2 3 2 2 2" xfId="42652" xr:uid="{79A6001D-6BD5-41D3-B1AA-8793CC7342E5}"/>
    <cellStyle name="40% - 강조색6 8 3 2 3 2 3" xfId="31632" xr:uid="{B956A351-D610-4D65-AD6B-587E40511A66}"/>
    <cellStyle name="40% - 강조색6 8 3 2 3 3" xfId="15093" xr:uid="{358F8036-6F33-4C21-94D5-1743E5A9991F}"/>
    <cellStyle name="40% - 강조색6 8 3 2 3 3 2" xfId="37142" xr:uid="{DDBC9F98-5F52-4454-BF84-9BB1C1A6DE4E}"/>
    <cellStyle name="40% - 강조색6 8 3 2 3 4" xfId="26122" xr:uid="{2BF2BDE0-6DEA-4675-AF4C-A9C50753EBD9}"/>
    <cellStyle name="40% - 강조색6 8 3 2 3 5" xfId="52280" xr:uid="{E81F16B6-1153-4095-B755-4D9E2F74C01A}"/>
    <cellStyle name="40% - 강조색6 8 3 2 4" xfId="6819" xr:uid="{0E94A55A-352F-4D7D-9D4E-D842879D2703}"/>
    <cellStyle name="40% - 강조색6 8 3 2 4 2" xfId="17848" xr:uid="{AFD76466-9B39-436A-9866-D8662F4E2B47}"/>
    <cellStyle name="40% - 강조색6 8 3 2 4 2 2" xfId="39897" xr:uid="{594CAC22-5B4D-4175-89D1-E261871E2D8C}"/>
    <cellStyle name="40% - 강조색6 8 3 2 4 3" xfId="28877" xr:uid="{AA561342-6096-4A1C-8745-6DB5489D37D7}"/>
    <cellStyle name="40% - 강조색6 8 3 2 4 4" xfId="55033" xr:uid="{3FC25441-2DD1-4B00-A743-D14BC49CD0F6}"/>
    <cellStyle name="40% - 강조색6 8 3 2 5" xfId="12338" xr:uid="{5DEAC39F-C53B-4688-8CE5-D4F9BDA48A1B}"/>
    <cellStyle name="40% - 강조색6 8 3 2 5 2" xfId="34387" xr:uid="{30A220C7-9243-444D-AA94-624D1C373CF0}"/>
    <cellStyle name="40% - 강조색6 8 3 2 6" xfId="23367" xr:uid="{D1D23E89-8472-4FB1-8A9F-1FD15B0CD49F}"/>
    <cellStyle name="40% - 강조색6 8 3 2 7" xfId="49524" xr:uid="{C1EDF7E6-6F69-435B-8824-FC387024D32B}"/>
    <cellStyle name="40% - 강조색6 8 3 3" xfId="1960" xr:uid="{8BDD1CCB-DFC7-4F36-A94D-CF0D9C3AA822}"/>
    <cellStyle name="40% - 강조색6 8 3 3 2" xfId="4736" xr:uid="{A2A83B65-CD61-41F0-BE0D-A06BD09CB37F}"/>
    <cellStyle name="40% - 강조색6 8 3 3 2 2" xfId="10262" xr:uid="{60D2A8C4-E0B0-46B2-AB73-14C53162E1C0}"/>
    <cellStyle name="40% - 강조색6 8 3 3 2 2 2" xfId="21291" xr:uid="{EE399D23-65C6-465E-92D0-C72F053F51C9}"/>
    <cellStyle name="40% - 강조색6 8 3 3 2 2 2 2" xfId="43340" xr:uid="{C23F8DD6-6B06-41AA-85D9-C043EEDE1F0C}"/>
    <cellStyle name="40% - 강조색6 8 3 3 2 2 3" xfId="32320" xr:uid="{BEFD5EA8-6A76-4B93-B494-481F2DA5D8CF}"/>
    <cellStyle name="40% - 강조색6 8 3 3 2 3" xfId="15781" xr:uid="{859B2F4A-EC58-4F64-8E8F-D57FCBE92178}"/>
    <cellStyle name="40% - 강조색6 8 3 3 2 3 2" xfId="37830" xr:uid="{259A51E2-9B41-438A-BEDB-680BDFAC3B35}"/>
    <cellStyle name="40% - 강조색6 8 3 3 2 4" xfId="26810" xr:uid="{26689A90-4ED7-4687-9999-C721E86E5A7D}"/>
    <cellStyle name="40% - 강조색6 8 3 3 2 5" xfId="52968" xr:uid="{953BDC54-43C3-4803-B512-72E12B664C78}"/>
    <cellStyle name="40% - 강조색6 8 3 3 3" xfId="7507" xr:uid="{1E4A4DD5-48CF-4312-A09D-59DEE18D1DFA}"/>
    <cellStyle name="40% - 강조색6 8 3 3 3 2" xfId="18536" xr:uid="{97D160B2-A252-4658-BA16-3BF605EAA418}"/>
    <cellStyle name="40% - 강조색6 8 3 3 3 2 2" xfId="40585" xr:uid="{D3C9BEDB-92B1-4AEC-AB2D-1D31A7CA43BA}"/>
    <cellStyle name="40% - 강조색6 8 3 3 3 3" xfId="29565" xr:uid="{34D48950-8361-4047-BE66-CB259CB7C2AB}"/>
    <cellStyle name="40% - 강조색6 8 3 3 4" xfId="13026" xr:uid="{4A20AC57-9D65-4956-91EF-F0181BB6D7FB}"/>
    <cellStyle name="40% - 강조색6 8 3 3 4 2" xfId="35075" xr:uid="{D5FB7D5A-5AA2-4B30-BBD7-629BC094FCBB}"/>
    <cellStyle name="40% - 강조색6 8 3 3 5" xfId="24055" xr:uid="{C918FDF0-1275-4CA8-9A82-121F0F79BBC0}"/>
    <cellStyle name="40% - 강조색6 8 3 3 6" xfId="50213" xr:uid="{84F3A742-CA7A-4E72-AAA2-6A6084981518}"/>
    <cellStyle name="40% - 강조색6 8 3 4" xfId="3360" xr:uid="{0069E462-2394-45FE-AA32-5FD59E3695FB}"/>
    <cellStyle name="40% - 강조색6 8 3 4 2" xfId="8886" xr:uid="{F963CCF2-650E-4EFC-BFFF-83D9131C5CF3}"/>
    <cellStyle name="40% - 강조색6 8 3 4 2 2" xfId="19915" xr:uid="{94850FCD-F032-4FBD-8CFD-DDEE02948A62}"/>
    <cellStyle name="40% - 강조색6 8 3 4 2 2 2" xfId="41964" xr:uid="{8C69B1CA-96CE-458F-B985-C276E7126330}"/>
    <cellStyle name="40% - 강조색6 8 3 4 2 3" xfId="30944" xr:uid="{4BF4E824-6598-4AD5-9982-823E87E40ADD}"/>
    <cellStyle name="40% - 강조색6 8 3 4 3" xfId="14405" xr:uid="{2D20D900-E358-47F6-811E-203D25A1DC58}"/>
    <cellStyle name="40% - 강조색6 8 3 4 3 2" xfId="36454" xr:uid="{6F560A92-2A3B-4036-966F-086208B597DC}"/>
    <cellStyle name="40% - 강조색6 8 3 4 4" xfId="25434" xr:uid="{E6CC8982-F1D3-443D-AA86-A9660B4D79BB}"/>
    <cellStyle name="40% - 강조색6 8 3 4 5" xfId="51592" xr:uid="{8773CDE2-F5E7-4F16-B0DD-D258D4DA5258}"/>
    <cellStyle name="40% - 강조색6 8 3 5" xfId="6131" xr:uid="{3C673A81-A8CE-452D-81AE-3D999CBAA595}"/>
    <cellStyle name="40% - 강조색6 8 3 5 2" xfId="17160" xr:uid="{09E9ADFB-4D44-4BA2-B91C-5999AED6B092}"/>
    <cellStyle name="40% - 강조색6 8 3 5 2 2" xfId="39209" xr:uid="{74E3B3C7-E210-4209-828F-276F816D0DB0}"/>
    <cellStyle name="40% - 강조색6 8 3 5 3" xfId="28189" xr:uid="{C43AF439-8DFA-476B-9803-053FF46C08E1}"/>
    <cellStyle name="40% - 강조색6 8 3 5 4" xfId="54345" xr:uid="{B084FEBA-636C-4A30-A9AE-12E32DFFFD00}"/>
    <cellStyle name="40% - 강조색6 8 3 6" xfId="11650" xr:uid="{09665541-7988-4727-93F8-FA4E5027695D}"/>
    <cellStyle name="40% - 강조색6 8 3 6 2" xfId="33699" xr:uid="{49E8A25B-52AB-4D3C-BADB-12D964BE7814}"/>
    <cellStyle name="40% - 강조색6 8 3 7" xfId="22679" xr:uid="{80EB2485-B0A3-4053-B1B3-23438EEFB689}"/>
    <cellStyle name="40% - 강조색6 8 3 8" xfId="48836" xr:uid="{FBC1C081-4AE1-4EA7-B8A3-0E5EFFA600A1}"/>
    <cellStyle name="40% - 강조색6 8 4" xfId="912" xr:uid="{9EF8DADC-381A-4669-8A8C-2A3E621C4CF7}"/>
    <cellStyle name="40% - 강조색6 8 4 2" xfId="2306" xr:uid="{282BAE09-2B16-4FF6-80C4-F33203850920}"/>
    <cellStyle name="40% - 강조색6 8 4 2 2" xfId="5082" xr:uid="{17B3C91E-6997-4CDF-957E-F5649ECE4B26}"/>
    <cellStyle name="40% - 강조색6 8 4 2 2 2" xfId="10608" xr:uid="{BD3C735F-ACDE-4DFC-8F28-E1AACE56B75E}"/>
    <cellStyle name="40% - 강조색6 8 4 2 2 2 2" xfId="21637" xr:uid="{18796E51-6E02-4AA4-B5A1-D7BD848BCC9E}"/>
    <cellStyle name="40% - 강조색6 8 4 2 2 2 2 2" xfId="43686" xr:uid="{8FBB5464-3A88-432F-9A15-85BE6F52F9DA}"/>
    <cellStyle name="40% - 강조색6 8 4 2 2 2 3" xfId="32666" xr:uid="{F6037704-AD70-4602-BD6C-105197DAD924}"/>
    <cellStyle name="40% - 강조색6 8 4 2 2 3" xfId="16127" xr:uid="{3E1FC0FB-6FDF-45CC-A52D-8F319912EF9B}"/>
    <cellStyle name="40% - 강조색6 8 4 2 2 3 2" xfId="38176" xr:uid="{E7BFCA36-C2C8-49CC-8C77-0C95BE7FD822}"/>
    <cellStyle name="40% - 강조색6 8 4 2 2 4" xfId="27156" xr:uid="{76786780-A1AB-425F-8E1E-9B8AD948B791}"/>
    <cellStyle name="40% - 강조색6 8 4 2 2 5" xfId="53314" xr:uid="{B98A9AA7-EA39-4D14-A5F5-81A080590B84}"/>
    <cellStyle name="40% - 강조색6 8 4 2 3" xfId="7853" xr:uid="{9C8394DC-3D27-4196-949C-13600CC90A2F}"/>
    <cellStyle name="40% - 강조색6 8 4 2 3 2" xfId="18882" xr:uid="{06188CB7-3EEC-4888-AD98-BDDCDBF45652}"/>
    <cellStyle name="40% - 강조색6 8 4 2 3 2 2" xfId="40931" xr:uid="{03B97643-CF48-4401-97ED-B30E3167B778}"/>
    <cellStyle name="40% - 강조색6 8 4 2 3 3" xfId="29911" xr:uid="{07AEB8DA-3784-44FE-95BE-4ED74554CF42}"/>
    <cellStyle name="40% - 강조색6 8 4 2 4" xfId="13372" xr:uid="{18609C8F-E443-4492-9F5C-B5D32E806045}"/>
    <cellStyle name="40% - 강조색6 8 4 2 4 2" xfId="35421" xr:uid="{89BFE6E9-92B4-42C5-9CA9-C91698F981E9}"/>
    <cellStyle name="40% - 강조색6 8 4 2 5" xfId="24401" xr:uid="{7BFC8AFF-3B63-485A-8F6A-F2CC6F32B153}"/>
    <cellStyle name="40% - 강조색6 8 4 2 6" xfId="50559" xr:uid="{FEFB7A62-511F-4790-B687-1347B24CF96E}"/>
    <cellStyle name="40% - 강조색6 8 4 3" xfId="3706" xr:uid="{D23DB404-8797-42A3-ABA8-E6AD1EEF84FF}"/>
    <cellStyle name="40% - 강조색6 8 4 3 2" xfId="9232" xr:uid="{F583E276-C586-493B-8E5B-F21945D824F5}"/>
    <cellStyle name="40% - 강조색6 8 4 3 2 2" xfId="20261" xr:uid="{831C85DB-8FD1-406B-B69D-8E9BA8038CA6}"/>
    <cellStyle name="40% - 강조색6 8 4 3 2 2 2" xfId="42310" xr:uid="{D56A24C6-137B-45EA-828A-90C2111EFAFA}"/>
    <cellStyle name="40% - 강조색6 8 4 3 2 3" xfId="31290" xr:uid="{EDA3D992-CC6C-41F4-B73C-89A39C40BE76}"/>
    <cellStyle name="40% - 강조색6 8 4 3 3" xfId="14751" xr:uid="{7F754FE7-31D0-4950-8CAC-089BC57A885B}"/>
    <cellStyle name="40% - 강조색6 8 4 3 3 2" xfId="36800" xr:uid="{9B4CD0BD-2198-41BE-B3DB-D1CD32811649}"/>
    <cellStyle name="40% - 강조색6 8 4 3 4" xfId="25780" xr:uid="{123CEDBD-E036-49DD-9869-9CDDDBA5609B}"/>
    <cellStyle name="40% - 강조색6 8 4 3 5" xfId="51938" xr:uid="{C2B96595-E258-462D-8875-B90B22DA0F9F}"/>
    <cellStyle name="40% - 강조색6 8 4 4" xfId="6477" xr:uid="{C15937DD-72D0-4044-96DD-620E4E418323}"/>
    <cellStyle name="40% - 강조색6 8 4 4 2" xfId="17506" xr:uid="{52782EF9-2CDD-4064-AFFE-BDA2C6F53C26}"/>
    <cellStyle name="40% - 강조색6 8 4 4 2 2" xfId="39555" xr:uid="{9191FA03-F707-4605-B2C2-B62A62EE59A3}"/>
    <cellStyle name="40% - 강조색6 8 4 4 3" xfId="28535" xr:uid="{F95C4B29-ECED-4DF7-B734-4C2210BACF4A}"/>
    <cellStyle name="40% - 강조색6 8 4 4 4" xfId="54691" xr:uid="{990E859E-0AEC-4AB7-8F79-49029963A416}"/>
    <cellStyle name="40% - 강조색6 8 4 5" xfId="11996" xr:uid="{BE839B22-DC0F-46E3-8C00-B3BC527B31D8}"/>
    <cellStyle name="40% - 강조색6 8 4 5 2" xfId="34045" xr:uid="{E390D2A0-69DC-4E41-99EF-E1F516D4B087}"/>
    <cellStyle name="40% - 강조색6 8 4 6" xfId="23025" xr:uid="{B45303F4-B7A4-4047-B23A-327C70A9507A}"/>
    <cellStyle name="40% - 강조색6 8 4 7" xfId="49182" xr:uid="{B9A405C0-64CD-4BA0-BEA9-16E28067FF92}"/>
    <cellStyle name="40% - 강조색6 8 5" xfId="1618" xr:uid="{B5E2DB5E-58FE-47B2-ABF2-310AAD2DE93A}"/>
    <cellStyle name="40% - 강조색6 8 5 2" xfId="4394" xr:uid="{301662E6-0788-49BA-BB1C-828C18D5BA1B}"/>
    <cellStyle name="40% - 강조색6 8 5 2 2" xfId="9920" xr:uid="{1E0D78C4-AF99-40CD-A570-CDA3CED95A79}"/>
    <cellStyle name="40% - 강조색6 8 5 2 2 2" xfId="20949" xr:uid="{0AFD981F-90B8-4E43-A2C1-60E4FEF7EE20}"/>
    <cellStyle name="40% - 강조색6 8 5 2 2 2 2" xfId="42998" xr:uid="{63EF11C4-CBA7-43FF-8898-86DD29B36A99}"/>
    <cellStyle name="40% - 강조색6 8 5 2 2 3" xfId="31978" xr:uid="{1A1BDB6E-2842-4A16-A846-A552D2426CDB}"/>
    <cellStyle name="40% - 강조색6 8 5 2 3" xfId="15439" xr:uid="{53CC5859-F4E3-448D-9AE8-35D7EC20A9F3}"/>
    <cellStyle name="40% - 강조색6 8 5 2 3 2" xfId="37488" xr:uid="{7CC14819-205B-4C0A-9E71-67B077E8499E}"/>
    <cellStyle name="40% - 강조색6 8 5 2 4" xfId="26468" xr:uid="{D5495B79-ED0A-42E8-A946-AB9B146F4E86}"/>
    <cellStyle name="40% - 강조색6 8 5 2 5" xfId="52626" xr:uid="{6288C354-F96E-4420-A8E5-919D2D38F72F}"/>
    <cellStyle name="40% - 강조색6 8 5 3" xfId="7165" xr:uid="{747D159C-9EAD-4A8B-8C1E-360861A5D863}"/>
    <cellStyle name="40% - 강조색6 8 5 3 2" xfId="18194" xr:uid="{DEA3E3C8-ED88-413B-BFA6-039EB6AFD320}"/>
    <cellStyle name="40% - 강조색6 8 5 3 2 2" xfId="40243" xr:uid="{CE86AF76-BEE6-48E3-AE29-B72CFF81B9F8}"/>
    <cellStyle name="40% - 강조색6 8 5 3 3" xfId="29223" xr:uid="{DC4E94C4-D5A1-4245-B59C-459CAFD113B9}"/>
    <cellStyle name="40% - 강조색6 8 5 4" xfId="12684" xr:uid="{585AADC0-097B-4029-AE14-DA423035CF6D}"/>
    <cellStyle name="40% - 강조색6 8 5 4 2" xfId="34733" xr:uid="{C3702247-3A7C-49DF-9A1E-C6CB52E4B98F}"/>
    <cellStyle name="40% - 강조색6 8 5 5" xfId="23713" xr:uid="{56125B7F-C2C3-45F0-B35D-C0AD34C513B1}"/>
    <cellStyle name="40% - 강조색6 8 5 6" xfId="49871" xr:uid="{D4E9761A-9575-4CE6-9713-4566891B884C}"/>
    <cellStyle name="40% - 강조색6 8 6" xfId="3018" xr:uid="{7F63818A-B06C-4311-97BC-F8E95DB27B89}"/>
    <cellStyle name="40% - 강조색6 8 6 2" xfId="8544" xr:uid="{489EFB9E-65E5-45E4-ADA9-BAC42D93C9A7}"/>
    <cellStyle name="40% - 강조색6 8 6 2 2" xfId="19573" xr:uid="{45BC6263-1F7B-4F19-A26C-06029EE1CF2B}"/>
    <cellStyle name="40% - 강조색6 8 6 2 2 2" xfId="41622" xr:uid="{98ADB6A1-CC34-40CE-A2EF-B78534864FE0}"/>
    <cellStyle name="40% - 강조색6 8 6 2 3" xfId="30602" xr:uid="{E808D1A7-8AB9-4157-B64C-B4B33DE5596C}"/>
    <cellStyle name="40% - 강조색6 8 6 3" xfId="14063" xr:uid="{2B31AE74-EF53-428E-B79B-A3FF49777F25}"/>
    <cellStyle name="40% - 강조색6 8 6 3 2" xfId="36112" xr:uid="{894D5269-D132-45BD-BA1F-EF1492A6A3E4}"/>
    <cellStyle name="40% - 강조색6 8 6 4" xfId="25092" xr:uid="{6BAD144A-C6C3-453E-B924-1EAB0E54A183}"/>
    <cellStyle name="40% - 강조색6 8 6 5" xfId="51250" xr:uid="{86887B93-10E2-44F8-93EF-8014BA95A4EE}"/>
    <cellStyle name="40% - 강조색6 8 7" xfId="5789" xr:uid="{94BDB896-B627-4D02-8B43-A26C98D5B271}"/>
    <cellStyle name="40% - 강조색6 8 7 2" xfId="16818" xr:uid="{7B0DABE4-AD78-44EE-A9A8-D6167F91F9B7}"/>
    <cellStyle name="40% - 강조색6 8 7 2 2" xfId="38867" xr:uid="{8E0647A0-B3FC-430F-912D-E0F4B4C410A7}"/>
    <cellStyle name="40% - 강조색6 8 7 3" xfId="27847" xr:uid="{8B6E3E9A-DFD2-4212-BA0C-DC0970E1C2DA}"/>
    <cellStyle name="40% - 강조색6 8 7 4" xfId="54004" xr:uid="{BBEBC638-E0CF-4945-BF8F-2A23C7A56A4E}"/>
    <cellStyle name="40% - 강조색6 8 8" xfId="11308" xr:uid="{3C2F8FB3-A394-4293-A620-1BAA12B5BD04}"/>
    <cellStyle name="40% - 강조색6 8 8 2" xfId="33357" xr:uid="{D9E8532E-4A9A-44DE-8473-C5841D057316}"/>
    <cellStyle name="40% - 강조색6 8 9" xfId="22337" xr:uid="{064A841D-58A4-431A-B468-DD683B9C9CA7}"/>
    <cellStyle name="40% - 강조색6 9" xfId="170" xr:uid="{00000000-0005-0000-0000-000030020000}"/>
    <cellStyle name="40% - 강조색6 9 10" xfId="48508" xr:uid="{E6E5A12B-DE99-4218-8B14-69300D8A5FF5}"/>
    <cellStyle name="40% - 강조색6 9 2" xfId="299" xr:uid="{00000000-0005-0000-0000-000031020000}"/>
    <cellStyle name="40% - 강조색6 9 2 2" xfId="659" xr:uid="{00000000-0005-0000-0000-000032020000}"/>
    <cellStyle name="40% - 강조색6 9 2 2 2" xfId="1396" xr:uid="{CDB8FF9A-0659-4BBF-BDD9-5F7406A7A642}"/>
    <cellStyle name="40% - 강조색6 9 2 2 2 2" xfId="2790" xr:uid="{06AC80F1-435D-4F19-BCF1-645D2C141481}"/>
    <cellStyle name="40% - 강조색6 9 2 2 2 2 2" xfId="5566" xr:uid="{ACD5109F-1E92-41F0-8CFE-751A96708CEC}"/>
    <cellStyle name="40% - 강조색6 9 2 2 2 2 2 2" xfId="11092" xr:uid="{3FA8EF8F-3B20-40EE-935B-E3C085578AF1}"/>
    <cellStyle name="40% - 강조색6 9 2 2 2 2 2 2 2" xfId="22121" xr:uid="{915118BC-96E9-42B1-9634-0DEB7E5D7EA3}"/>
    <cellStyle name="40% - 강조색6 9 2 2 2 2 2 2 2 2" xfId="44170" xr:uid="{BCD59D6F-61F7-4893-AF62-2C5A4CB25E68}"/>
    <cellStyle name="40% - 강조색6 9 2 2 2 2 2 2 3" xfId="33150" xr:uid="{994F3C81-ACA4-47CD-AA56-C07E028157CA}"/>
    <cellStyle name="40% - 강조색6 9 2 2 2 2 2 3" xfId="16611" xr:uid="{1BC1A700-DC41-4406-A44A-E7C1B0DEB662}"/>
    <cellStyle name="40% - 강조색6 9 2 2 2 2 2 3 2" xfId="38660" xr:uid="{40AF8E30-7065-470B-978D-FEB27145829E}"/>
    <cellStyle name="40% - 강조색6 9 2 2 2 2 2 4" xfId="27640" xr:uid="{E770A621-F087-4E11-958E-FD1CD86CF226}"/>
    <cellStyle name="40% - 강조색6 9 2 2 2 2 2 5" xfId="53798" xr:uid="{ACA422BF-8383-4911-B958-48531532880E}"/>
    <cellStyle name="40% - 강조색6 9 2 2 2 2 3" xfId="8337" xr:uid="{B5DAC731-2ABD-4465-9F3F-0506F98FB5E3}"/>
    <cellStyle name="40% - 강조색6 9 2 2 2 2 3 2" xfId="19366" xr:uid="{4A704C40-CC0D-45B9-9E70-270C7BD46D10}"/>
    <cellStyle name="40% - 강조색6 9 2 2 2 2 3 2 2" xfId="41415" xr:uid="{5EBFDE36-0E19-498F-874E-449B6E5B9421}"/>
    <cellStyle name="40% - 강조색6 9 2 2 2 2 3 3" xfId="30395" xr:uid="{9AC12D9A-C15A-45A8-B517-10CFB66ECFFB}"/>
    <cellStyle name="40% - 강조색6 9 2 2 2 2 4" xfId="13856" xr:uid="{A0F9DA3E-9DE3-4C45-8D99-2525B269D6A6}"/>
    <cellStyle name="40% - 강조색6 9 2 2 2 2 4 2" xfId="35905" xr:uid="{4F0A5A2A-4590-4D45-B8C3-713AC9D3CF6B}"/>
    <cellStyle name="40% - 강조색6 9 2 2 2 2 5" xfId="24885" xr:uid="{EA7DBD8D-D474-4B0F-A30B-7E3F07549CEF}"/>
    <cellStyle name="40% - 강조색6 9 2 2 2 2 6" xfId="51043" xr:uid="{ED222A79-19DD-4996-8BD3-0A4F0247C7E2}"/>
    <cellStyle name="40% - 강조색6 9 2 2 2 3" xfId="4190" xr:uid="{C954289A-B7EC-484A-8D9D-AE562DDACA43}"/>
    <cellStyle name="40% - 강조색6 9 2 2 2 3 2" xfId="9716" xr:uid="{ECA31746-0FE0-42CC-A544-CFE0BDE9A83D}"/>
    <cellStyle name="40% - 강조색6 9 2 2 2 3 2 2" xfId="20745" xr:uid="{AD42D518-80DE-4A4B-BCCA-AB68C8975DF8}"/>
    <cellStyle name="40% - 강조색6 9 2 2 2 3 2 2 2" xfId="42794" xr:uid="{DB162E46-1756-4324-AB1C-E67976D278AA}"/>
    <cellStyle name="40% - 강조색6 9 2 2 2 3 2 3" xfId="31774" xr:uid="{27290366-DCB3-4C98-9EC2-8039231D362D}"/>
    <cellStyle name="40% - 강조색6 9 2 2 2 3 3" xfId="15235" xr:uid="{424E2B63-BE0F-4B31-8B4D-2DECC589C250}"/>
    <cellStyle name="40% - 강조색6 9 2 2 2 3 3 2" xfId="37284" xr:uid="{73B26959-A64C-4D3F-AA61-FC40746AFDB8}"/>
    <cellStyle name="40% - 강조색6 9 2 2 2 3 4" xfId="26264" xr:uid="{2EE3BD89-D0B5-43B3-B20A-9D01A947F24F}"/>
    <cellStyle name="40% - 강조색6 9 2 2 2 3 5" xfId="52422" xr:uid="{DDD715F4-0AAF-4EEE-87A2-97C0DC794EF5}"/>
    <cellStyle name="40% - 강조색6 9 2 2 2 4" xfId="6961" xr:uid="{2D30D3C4-B9F3-4D97-9DDA-02908F581A2B}"/>
    <cellStyle name="40% - 강조색6 9 2 2 2 4 2" xfId="17990" xr:uid="{375C0602-8057-4679-B805-40AD46822BFF}"/>
    <cellStyle name="40% - 강조색6 9 2 2 2 4 2 2" xfId="40039" xr:uid="{07562882-420D-4EC6-B75A-218F6C7E47F0}"/>
    <cellStyle name="40% - 강조색6 9 2 2 2 4 3" xfId="29019" xr:uid="{40303753-B8FC-4E8E-BFF4-B0BD664EC4B4}"/>
    <cellStyle name="40% - 강조색6 9 2 2 2 4 4" xfId="55175" xr:uid="{EBED4A70-3007-46A7-B736-5F87CDC1CEEC}"/>
    <cellStyle name="40% - 강조색6 9 2 2 2 5" xfId="12480" xr:uid="{2CF3DE70-589F-4068-9E20-186A2C0F8AA1}"/>
    <cellStyle name="40% - 강조색6 9 2 2 2 5 2" xfId="34529" xr:uid="{A9DC6DA5-2751-4F3B-B029-40D49CC781B4}"/>
    <cellStyle name="40% - 강조색6 9 2 2 2 6" xfId="23509" xr:uid="{3EE4D8A1-F20F-4490-B000-DD8D13273CD6}"/>
    <cellStyle name="40% - 강조색6 9 2 2 2 7" xfId="49666" xr:uid="{EF951BBC-5226-463F-81CB-D47EAB9D491F}"/>
    <cellStyle name="40% - 강조색6 9 2 2 3" xfId="2102" xr:uid="{948C1470-8980-4CEE-8446-55569AEB77EE}"/>
    <cellStyle name="40% - 강조색6 9 2 2 3 2" xfId="4878" xr:uid="{34F9EC0C-E7B0-4DA7-9926-490C70F25D1D}"/>
    <cellStyle name="40% - 강조색6 9 2 2 3 2 2" xfId="10404" xr:uid="{06844BFB-B2FC-404E-957C-B3A3362A1748}"/>
    <cellStyle name="40% - 강조색6 9 2 2 3 2 2 2" xfId="21433" xr:uid="{BB28E855-38C3-42E0-918C-5855EAB30D62}"/>
    <cellStyle name="40% - 강조색6 9 2 2 3 2 2 2 2" xfId="43482" xr:uid="{6700D95E-29C8-46AB-866A-A674F5DD0631}"/>
    <cellStyle name="40% - 강조색6 9 2 2 3 2 2 3" xfId="32462" xr:uid="{3DAC53B1-410B-4E76-9686-8B9666AF4806}"/>
    <cellStyle name="40% - 강조색6 9 2 2 3 2 3" xfId="15923" xr:uid="{6D7045F8-9753-4CAE-8A8B-9E519C947E2E}"/>
    <cellStyle name="40% - 강조색6 9 2 2 3 2 3 2" xfId="37972" xr:uid="{429EC726-C993-4BFA-978A-78FB08AA6212}"/>
    <cellStyle name="40% - 강조색6 9 2 2 3 2 4" xfId="26952" xr:uid="{00EF8397-8441-46DE-A6B5-E119C696FD1F}"/>
    <cellStyle name="40% - 강조색6 9 2 2 3 2 5" xfId="53110" xr:uid="{53DEBE94-F10C-4089-B9B2-87D01EEB2D38}"/>
    <cellStyle name="40% - 강조색6 9 2 2 3 3" xfId="7649" xr:uid="{EAD1FC3D-AE07-49E8-AF66-BA2746C183E0}"/>
    <cellStyle name="40% - 강조색6 9 2 2 3 3 2" xfId="18678" xr:uid="{5AF11B9F-D4B4-47D6-ACFA-F48AD1FF55A1}"/>
    <cellStyle name="40% - 강조색6 9 2 2 3 3 2 2" xfId="40727" xr:uid="{98218EB5-0447-4821-8BD8-91FD925AE2D6}"/>
    <cellStyle name="40% - 강조색6 9 2 2 3 3 3" xfId="29707" xr:uid="{B62374C7-6F37-4E4C-AE4B-048EB6748D2B}"/>
    <cellStyle name="40% - 강조색6 9 2 2 3 4" xfId="13168" xr:uid="{81AD27DA-4C4E-45E9-913A-372DFB20299A}"/>
    <cellStyle name="40% - 강조색6 9 2 2 3 4 2" xfId="35217" xr:uid="{12B8693C-A5D7-4AFA-A73C-ECB3FE96D4F2}"/>
    <cellStyle name="40% - 강조색6 9 2 2 3 5" xfId="24197" xr:uid="{252B4380-5643-479A-B60C-267BF25163C8}"/>
    <cellStyle name="40% - 강조색6 9 2 2 3 6" xfId="50355" xr:uid="{63719293-9F07-4689-8164-9934D5DB6C07}"/>
    <cellStyle name="40% - 강조색6 9 2 2 4" xfId="3502" xr:uid="{C9FAFEB7-945C-42F5-B3B3-6F10D91A5BBB}"/>
    <cellStyle name="40% - 강조색6 9 2 2 4 2" xfId="9028" xr:uid="{21BBD798-6325-4484-AD57-19C6AA157214}"/>
    <cellStyle name="40% - 강조색6 9 2 2 4 2 2" xfId="20057" xr:uid="{612B101A-2720-499F-A3AA-15A2B5D62EF4}"/>
    <cellStyle name="40% - 강조색6 9 2 2 4 2 2 2" xfId="42106" xr:uid="{C2FB1441-1B6F-445A-BBB3-2EF91F628ACE}"/>
    <cellStyle name="40% - 강조색6 9 2 2 4 2 3" xfId="31086" xr:uid="{CD4D372B-0ED5-443B-BDD9-912F7D15CDE7}"/>
    <cellStyle name="40% - 강조색6 9 2 2 4 3" xfId="14547" xr:uid="{44649164-37B1-45B3-95FB-6B86EE26017F}"/>
    <cellStyle name="40% - 강조색6 9 2 2 4 3 2" xfId="36596" xr:uid="{6FAAAAF5-454A-4055-BD51-54E77B6E5914}"/>
    <cellStyle name="40% - 강조색6 9 2 2 4 4" xfId="25576" xr:uid="{DE0BF7B0-AF13-4DC2-989D-8268E45D5EC5}"/>
    <cellStyle name="40% - 강조색6 9 2 2 4 5" xfId="51734" xr:uid="{959D104C-3C95-4050-A550-38B0AADD4C40}"/>
    <cellStyle name="40% - 강조색6 9 2 2 5" xfId="6273" xr:uid="{F7B880A0-02C8-424A-A892-07D6EFA2D010}"/>
    <cellStyle name="40% - 강조색6 9 2 2 5 2" xfId="17302" xr:uid="{91A032A3-3A0C-4801-88C3-F64C81BDDB6E}"/>
    <cellStyle name="40% - 강조색6 9 2 2 5 2 2" xfId="39351" xr:uid="{0B5114B9-F28E-4324-925A-896CD57BAA16}"/>
    <cellStyle name="40% - 강조색6 9 2 2 5 3" xfId="28331" xr:uid="{583C81FF-881E-4B7D-B0A5-97D4023EF3BA}"/>
    <cellStyle name="40% - 강조색6 9 2 2 5 4" xfId="54487" xr:uid="{CBE8AEF7-E7D4-45F1-AB23-D5ED4567AEAB}"/>
    <cellStyle name="40% - 강조색6 9 2 2 6" xfId="11792" xr:uid="{40953FC9-C0B2-4594-82B0-9395A1D472B6}"/>
    <cellStyle name="40% - 강조색6 9 2 2 6 2" xfId="33841" xr:uid="{3929EDB0-BEF4-43C8-8E69-770A32E5CD2B}"/>
    <cellStyle name="40% - 강조색6 9 2 2 7" xfId="22821" xr:uid="{F12A6ED6-F75C-4776-BD09-105A50B07AE4}"/>
    <cellStyle name="40% - 강조색6 9 2 2 8" xfId="48978" xr:uid="{422FE4D0-7957-4277-A8CD-8D15FB34E526}"/>
    <cellStyle name="40% - 강조색6 9 2 3" xfId="1054" xr:uid="{F9CD4280-6239-43BA-964D-C95A94B50307}"/>
    <cellStyle name="40% - 강조색6 9 2 3 2" xfId="2448" xr:uid="{49EA722D-0DF9-4068-929D-28F5C9CB4616}"/>
    <cellStyle name="40% - 강조색6 9 2 3 2 2" xfId="5224" xr:uid="{75A7DCBF-F074-4CB3-9465-ED4F40DD40F9}"/>
    <cellStyle name="40% - 강조색6 9 2 3 2 2 2" xfId="10750" xr:uid="{D5B7A789-1C81-4663-8294-C1EC27057F13}"/>
    <cellStyle name="40% - 강조색6 9 2 3 2 2 2 2" xfId="21779" xr:uid="{DEC1B29C-CC10-495E-B0CB-C15182DF36CB}"/>
    <cellStyle name="40% - 강조색6 9 2 3 2 2 2 2 2" xfId="43828" xr:uid="{6F5FE717-6AE9-4A5D-B95B-E55F4D325DEF}"/>
    <cellStyle name="40% - 강조색6 9 2 3 2 2 2 3" xfId="32808" xr:uid="{C26B45FB-C51C-4FC2-B921-246756B373EA}"/>
    <cellStyle name="40% - 강조색6 9 2 3 2 2 3" xfId="16269" xr:uid="{FB3C6491-C099-4FD3-A28F-D59D4276277C}"/>
    <cellStyle name="40% - 강조색6 9 2 3 2 2 3 2" xfId="38318" xr:uid="{B2E659E1-D143-4958-936D-9F1A446F7A27}"/>
    <cellStyle name="40% - 강조색6 9 2 3 2 2 4" xfId="27298" xr:uid="{F70D853C-7F2F-4BA2-92AD-304941DE9E0D}"/>
    <cellStyle name="40% - 강조색6 9 2 3 2 2 5" xfId="53456" xr:uid="{33708CD7-ABC7-45D9-960C-33CF1A2EDF58}"/>
    <cellStyle name="40% - 강조색6 9 2 3 2 3" xfId="7995" xr:uid="{516B7609-60C7-4961-BEE9-0CFC78E1A070}"/>
    <cellStyle name="40% - 강조색6 9 2 3 2 3 2" xfId="19024" xr:uid="{C25B4D01-356B-4123-AD9A-1CF0C3208BA1}"/>
    <cellStyle name="40% - 강조색6 9 2 3 2 3 2 2" xfId="41073" xr:uid="{7420F147-A024-426C-BA71-7FA965B3529F}"/>
    <cellStyle name="40% - 강조색6 9 2 3 2 3 3" xfId="30053" xr:uid="{6E867204-5508-4BC3-B235-5CED21804488}"/>
    <cellStyle name="40% - 강조색6 9 2 3 2 4" xfId="13514" xr:uid="{852AAF65-C796-450C-8442-A9B0658757C1}"/>
    <cellStyle name="40% - 강조색6 9 2 3 2 4 2" xfId="35563" xr:uid="{CCE4E3E7-542F-4897-AFEB-C2CD6605D4DE}"/>
    <cellStyle name="40% - 강조색6 9 2 3 2 5" xfId="24543" xr:uid="{0EA317F9-36EA-495D-A940-D96838A208B3}"/>
    <cellStyle name="40% - 강조색6 9 2 3 2 6" xfId="50701" xr:uid="{A65E4846-EB30-41D1-A8CF-E0AF6D6F15FF}"/>
    <cellStyle name="40% - 강조색6 9 2 3 3" xfId="3848" xr:uid="{63ED6D79-6B27-4EF8-8339-CBD6F6060DA5}"/>
    <cellStyle name="40% - 강조색6 9 2 3 3 2" xfId="9374" xr:uid="{5CE44FB0-4B24-459D-A0E1-D02DA2A7E41C}"/>
    <cellStyle name="40% - 강조색6 9 2 3 3 2 2" xfId="20403" xr:uid="{2F4942EC-8184-41B1-9AE5-442042B0CA02}"/>
    <cellStyle name="40% - 강조색6 9 2 3 3 2 2 2" xfId="42452" xr:uid="{2D528F30-5EDF-42E3-9D4F-1759DB39A942}"/>
    <cellStyle name="40% - 강조색6 9 2 3 3 2 3" xfId="31432" xr:uid="{6D50DF90-34E8-463F-AB35-2CFE9E8FCD81}"/>
    <cellStyle name="40% - 강조색6 9 2 3 3 3" xfId="14893" xr:uid="{274036CB-4715-413E-BAF1-D78335E234CE}"/>
    <cellStyle name="40% - 강조색6 9 2 3 3 3 2" xfId="36942" xr:uid="{90288FD5-6B14-4AD8-9AD6-52BA7B80A4B9}"/>
    <cellStyle name="40% - 강조색6 9 2 3 3 4" xfId="25922" xr:uid="{FD2C2038-B41D-46A3-9206-6F0CF56F6EFC}"/>
    <cellStyle name="40% - 강조색6 9 2 3 3 5" xfId="52080" xr:uid="{343A323E-44C8-4EA7-AD80-061B2F123F66}"/>
    <cellStyle name="40% - 강조색6 9 2 3 4" xfId="6619" xr:uid="{51C45C1F-23F1-4BCD-B752-631B1391B266}"/>
    <cellStyle name="40% - 강조색6 9 2 3 4 2" xfId="17648" xr:uid="{9ADCE97F-79DC-4157-B5D4-A421CE510EF0}"/>
    <cellStyle name="40% - 강조색6 9 2 3 4 2 2" xfId="39697" xr:uid="{0F916ECC-5E8D-43B1-B16F-2C800A74E5DF}"/>
    <cellStyle name="40% - 강조색6 9 2 3 4 3" xfId="28677" xr:uid="{148962F9-9606-4019-A953-B3BD22182DFD}"/>
    <cellStyle name="40% - 강조색6 9 2 3 4 4" xfId="54833" xr:uid="{46908A0A-DF6F-400E-B5E2-BD05184B7578}"/>
    <cellStyle name="40% - 강조색6 9 2 3 5" xfId="12138" xr:uid="{825985B9-9702-4A2C-8B49-EEAF00854C92}"/>
    <cellStyle name="40% - 강조색6 9 2 3 5 2" xfId="34187" xr:uid="{6B640912-78D4-4A56-916F-FF4B2C15BD5A}"/>
    <cellStyle name="40% - 강조색6 9 2 3 6" xfId="23167" xr:uid="{7B7DC581-57E2-4867-BD7E-CF3DB369BDDC}"/>
    <cellStyle name="40% - 강조색6 9 2 3 7" xfId="49324" xr:uid="{F6C25B9E-AF4E-4334-91D2-46FCC3C6A939}"/>
    <cellStyle name="40% - 강조색6 9 2 4" xfId="1760" xr:uid="{C93A0311-B2A6-44ED-AB4C-60FAC21CAE82}"/>
    <cellStyle name="40% - 강조색6 9 2 4 2" xfId="4536" xr:uid="{CDE7E934-0B87-4F64-AD71-F112D4D44667}"/>
    <cellStyle name="40% - 강조색6 9 2 4 2 2" xfId="10062" xr:uid="{36C0A4A7-DF84-4EC4-B303-09D8F7369F5E}"/>
    <cellStyle name="40% - 강조색6 9 2 4 2 2 2" xfId="21091" xr:uid="{70FAF452-5623-491A-98D7-033D8C46D5FC}"/>
    <cellStyle name="40% - 강조색6 9 2 4 2 2 2 2" xfId="43140" xr:uid="{5013A6A5-4243-44E9-9FA5-CAAE63EC85BE}"/>
    <cellStyle name="40% - 강조색6 9 2 4 2 2 3" xfId="32120" xr:uid="{A8ACCD58-B7E5-4113-9C4C-70BF2B6AE758}"/>
    <cellStyle name="40% - 강조색6 9 2 4 2 3" xfId="15581" xr:uid="{A512CEC4-092B-406A-8EEC-B7A36C0B128C}"/>
    <cellStyle name="40% - 강조색6 9 2 4 2 3 2" xfId="37630" xr:uid="{2729D65B-AF81-46BF-A091-F3F705577DD3}"/>
    <cellStyle name="40% - 강조색6 9 2 4 2 4" xfId="26610" xr:uid="{28A8FA51-3B9F-40D5-B50B-DCAC9FB1E425}"/>
    <cellStyle name="40% - 강조색6 9 2 4 2 5" xfId="52768" xr:uid="{0D8034C8-E642-4F9B-9E88-EBF92A1B149D}"/>
    <cellStyle name="40% - 강조색6 9 2 4 3" xfId="7307" xr:uid="{52BD1508-152F-42D2-8F74-39051393614D}"/>
    <cellStyle name="40% - 강조색6 9 2 4 3 2" xfId="18336" xr:uid="{8D12FFF0-66DE-44A2-9B39-214AFF52CA55}"/>
    <cellStyle name="40% - 강조색6 9 2 4 3 2 2" xfId="40385" xr:uid="{2588BC1E-87ED-495B-976F-3F2A2D2FEF59}"/>
    <cellStyle name="40% - 강조색6 9 2 4 3 3" xfId="29365" xr:uid="{56D13041-6D75-4038-AEC6-3E5751D70B2F}"/>
    <cellStyle name="40% - 강조색6 9 2 4 4" xfId="12826" xr:uid="{2737EF82-9707-441E-A0CD-BF584BD83F96}"/>
    <cellStyle name="40% - 강조색6 9 2 4 4 2" xfId="34875" xr:uid="{A40103F3-248B-45A8-A459-11D7F41AD168}"/>
    <cellStyle name="40% - 강조색6 9 2 4 5" xfId="23855" xr:uid="{6BE11383-D96D-4B2A-B55C-3D95C5703C43}"/>
    <cellStyle name="40% - 강조색6 9 2 4 6" xfId="50013" xr:uid="{21FFF2B7-2676-4F84-A388-7D37EDFA6031}"/>
    <cellStyle name="40% - 강조색6 9 2 5" xfId="3160" xr:uid="{D8D07C7E-45A1-4FA5-961C-27BC26CF0126}"/>
    <cellStyle name="40% - 강조색6 9 2 5 2" xfId="8686" xr:uid="{553D4C0E-D5DE-4A6A-9AA4-74AC4A28DFD7}"/>
    <cellStyle name="40% - 강조색6 9 2 5 2 2" xfId="19715" xr:uid="{AF57153A-8D31-4E18-8524-C3770E672F11}"/>
    <cellStyle name="40% - 강조색6 9 2 5 2 2 2" xfId="41764" xr:uid="{BA64BF76-143B-4EB2-942B-0CD02F514CF4}"/>
    <cellStyle name="40% - 강조색6 9 2 5 2 3" xfId="30744" xr:uid="{46C238EB-0F2D-4ECF-A88E-860A68702D43}"/>
    <cellStyle name="40% - 강조색6 9 2 5 3" xfId="14205" xr:uid="{9BA739A2-B54C-4AEB-8CCF-AE09233DA985}"/>
    <cellStyle name="40% - 강조색6 9 2 5 3 2" xfId="36254" xr:uid="{1738328B-C5AF-4BD7-A12C-688BCEF3E59C}"/>
    <cellStyle name="40% - 강조색6 9 2 5 4" xfId="25234" xr:uid="{C172A7BA-BBFB-47FD-B147-D6E75F9B216C}"/>
    <cellStyle name="40% - 강조색6 9 2 5 5" xfId="51392" xr:uid="{040AC221-38D3-4B07-A1CF-04BBF9E2BB3C}"/>
    <cellStyle name="40% - 강조색6 9 2 6" xfId="5931" xr:uid="{AE43BED0-24E6-4ADE-8BA5-AD47E187479F}"/>
    <cellStyle name="40% - 강조색6 9 2 6 2" xfId="16960" xr:uid="{C0FA4984-2934-4238-B1BD-451D727253A2}"/>
    <cellStyle name="40% - 강조색6 9 2 6 2 2" xfId="39009" xr:uid="{809BC214-92F5-44E5-888F-A869B1A82B3C}"/>
    <cellStyle name="40% - 강조색6 9 2 6 3" xfId="27989" xr:uid="{3DA76549-D92C-4D76-8879-6B28598E1DB1}"/>
    <cellStyle name="40% - 강조색6 9 2 6 4" xfId="54146" xr:uid="{601158EC-B5E8-48D3-8913-C14B0A3FB197}"/>
    <cellStyle name="40% - 강조색6 9 2 7" xfId="11450" xr:uid="{50194E1C-4719-43AB-86D8-9A63AF68544E}"/>
    <cellStyle name="40% - 강조색6 9 2 7 2" xfId="33499" xr:uid="{80381D9B-6F75-4037-B960-2A706CE047B9}"/>
    <cellStyle name="40% - 강조색6 9 2 8" xfId="22479" xr:uid="{906A72EB-467F-44FE-A3CC-F186CF795010}"/>
    <cellStyle name="40% - 강조색6 9 2 9" xfId="48637" xr:uid="{AF2DAD68-5FE8-42AC-8F9B-8FCAF443CEFC}"/>
    <cellStyle name="40% - 강조색6 9 3" xfId="530" xr:uid="{00000000-0005-0000-0000-000033020000}"/>
    <cellStyle name="40% - 강조색6 9 3 2" xfId="1267" xr:uid="{8DFB0BFB-5E81-4F0C-B2EE-9E1A307B79E3}"/>
    <cellStyle name="40% - 강조색6 9 3 2 2" xfId="2661" xr:uid="{B5C64854-54DC-4573-B4AF-1FBA2F6F07D6}"/>
    <cellStyle name="40% - 강조색6 9 3 2 2 2" xfId="5437" xr:uid="{0565976F-3219-4256-A7DB-9E1FEF66C932}"/>
    <cellStyle name="40% - 강조색6 9 3 2 2 2 2" xfId="10963" xr:uid="{79235EEE-997C-4026-B48C-9BE43032D337}"/>
    <cellStyle name="40% - 강조색6 9 3 2 2 2 2 2" xfId="21992" xr:uid="{97418407-1442-45A2-BA91-549507F097D0}"/>
    <cellStyle name="40% - 강조색6 9 3 2 2 2 2 2 2" xfId="44041" xr:uid="{560C50A5-CCA4-425F-BA0F-47F7682C28AE}"/>
    <cellStyle name="40% - 강조색6 9 3 2 2 2 2 3" xfId="33021" xr:uid="{483920CD-9A8B-4E7A-8D11-9CFC41D7F381}"/>
    <cellStyle name="40% - 강조색6 9 3 2 2 2 3" xfId="16482" xr:uid="{0B32ECFB-E445-4731-BD1A-ACE42366BD4E}"/>
    <cellStyle name="40% - 강조색6 9 3 2 2 2 3 2" xfId="38531" xr:uid="{26B823BE-CE1A-49B9-A26E-7F458BD86DBB}"/>
    <cellStyle name="40% - 강조색6 9 3 2 2 2 4" xfId="27511" xr:uid="{93FCE385-3302-4451-BA96-0DAA58648C50}"/>
    <cellStyle name="40% - 강조색6 9 3 2 2 2 5" xfId="53669" xr:uid="{D3A588A7-0186-4629-A23E-AA199DC29961}"/>
    <cellStyle name="40% - 강조색6 9 3 2 2 3" xfId="8208" xr:uid="{03972DC7-A26E-458D-A149-B80EE0E7C77F}"/>
    <cellStyle name="40% - 강조색6 9 3 2 2 3 2" xfId="19237" xr:uid="{0E1E2639-E417-45BF-A148-0DCFA908B41D}"/>
    <cellStyle name="40% - 강조색6 9 3 2 2 3 2 2" xfId="41286" xr:uid="{968341AE-5264-4166-B8B3-079F3FB41BDD}"/>
    <cellStyle name="40% - 강조색6 9 3 2 2 3 3" xfId="30266" xr:uid="{A04B115C-BEF6-422F-9588-379F54333195}"/>
    <cellStyle name="40% - 강조색6 9 3 2 2 4" xfId="13727" xr:uid="{3A80FA38-A98E-4E12-8CC2-B2786B675D7F}"/>
    <cellStyle name="40% - 강조색6 9 3 2 2 4 2" xfId="35776" xr:uid="{ECCB7F69-FDBC-41D4-AED1-43B95C34C90E}"/>
    <cellStyle name="40% - 강조색6 9 3 2 2 5" xfId="24756" xr:uid="{8B78A9C3-D671-4600-83F9-F6FDA66752A5}"/>
    <cellStyle name="40% - 강조색6 9 3 2 2 6" xfId="50914" xr:uid="{DECBE2F0-2523-4D73-A88F-AF28E1809A16}"/>
    <cellStyle name="40% - 강조색6 9 3 2 3" xfId="4061" xr:uid="{3A43C549-015B-40F3-8E12-8F45FE43C5B4}"/>
    <cellStyle name="40% - 강조색6 9 3 2 3 2" xfId="9587" xr:uid="{BB49D6A0-F7B1-4CD1-BE7D-7D6471A7CF94}"/>
    <cellStyle name="40% - 강조색6 9 3 2 3 2 2" xfId="20616" xr:uid="{30F61916-E9F3-43FF-89B4-303CE08A0793}"/>
    <cellStyle name="40% - 강조색6 9 3 2 3 2 2 2" xfId="42665" xr:uid="{3D1E86F6-A7B2-47DD-8E8A-6F87EE09DD3F}"/>
    <cellStyle name="40% - 강조색6 9 3 2 3 2 3" xfId="31645" xr:uid="{5D5E73DA-D90B-4158-91C0-C9AE090D2513}"/>
    <cellStyle name="40% - 강조색6 9 3 2 3 3" xfId="15106" xr:uid="{250EE4DC-57F6-4DA9-A4B7-481C491AC2C2}"/>
    <cellStyle name="40% - 강조색6 9 3 2 3 3 2" xfId="37155" xr:uid="{2DEAFE6A-181D-4915-83FA-A0F462D61265}"/>
    <cellStyle name="40% - 강조색6 9 3 2 3 4" xfId="26135" xr:uid="{95DB9F00-5D8A-4C02-896B-F3620DFC8CE8}"/>
    <cellStyle name="40% - 강조색6 9 3 2 3 5" xfId="52293" xr:uid="{937C21A4-262F-4422-86C2-609534996F8B}"/>
    <cellStyle name="40% - 강조색6 9 3 2 4" xfId="6832" xr:uid="{DDB53EE6-3436-4EEB-9299-22215E730926}"/>
    <cellStyle name="40% - 강조색6 9 3 2 4 2" xfId="17861" xr:uid="{A6BEEB7D-7374-4E05-86A8-E6A546D6E62D}"/>
    <cellStyle name="40% - 강조색6 9 3 2 4 2 2" xfId="39910" xr:uid="{571D988B-E3B6-4CF2-9F58-28CC354AB591}"/>
    <cellStyle name="40% - 강조색6 9 3 2 4 3" xfId="28890" xr:uid="{393AC04B-8C93-4F7D-99B7-F450D2753645}"/>
    <cellStyle name="40% - 강조색6 9 3 2 4 4" xfId="55046" xr:uid="{216DFC51-8476-4CBA-90B8-5E7EA81014E9}"/>
    <cellStyle name="40% - 강조색6 9 3 2 5" xfId="12351" xr:uid="{2005C35A-E281-4FB9-A9D1-F5B1EDA7541C}"/>
    <cellStyle name="40% - 강조색6 9 3 2 5 2" xfId="34400" xr:uid="{CA90C6CD-0FD5-488F-8385-BE78F4A0E3A2}"/>
    <cellStyle name="40% - 강조색6 9 3 2 6" xfId="23380" xr:uid="{DD928D52-406A-4D9B-9C68-91C0DF214B3A}"/>
    <cellStyle name="40% - 강조색6 9 3 2 7" xfId="49537" xr:uid="{A0FA6F57-B1F4-45BA-9DA8-C0CAD626EAC2}"/>
    <cellStyle name="40% - 강조색6 9 3 3" xfId="1973" xr:uid="{337C49A6-6666-4924-A60C-FB40CB989CC9}"/>
    <cellStyle name="40% - 강조색6 9 3 3 2" xfId="4749" xr:uid="{8CC353E5-D8E1-41EF-B84C-FBCD3DAEB8B6}"/>
    <cellStyle name="40% - 강조색6 9 3 3 2 2" xfId="10275" xr:uid="{CD539DC9-9A7A-47C4-8D19-1FDF920B0249}"/>
    <cellStyle name="40% - 강조색6 9 3 3 2 2 2" xfId="21304" xr:uid="{316491F1-0764-4D7C-998A-B42923A7CF20}"/>
    <cellStyle name="40% - 강조색6 9 3 3 2 2 2 2" xfId="43353" xr:uid="{136EFCDE-FDB6-4C2C-8431-8243F751EB84}"/>
    <cellStyle name="40% - 강조색6 9 3 3 2 2 3" xfId="32333" xr:uid="{FE3BC05D-5696-40D4-A160-2B7A68D62210}"/>
    <cellStyle name="40% - 강조색6 9 3 3 2 3" xfId="15794" xr:uid="{FFAABD90-1241-49C3-B89B-9ACDA1E589BE}"/>
    <cellStyle name="40% - 강조색6 9 3 3 2 3 2" xfId="37843" xr:uid="{9FF4701B-48A4-4EF2-968E-F22EE0DF818C}"/>
    <cellStyle name="40% - 강조색6 9 3 3 2 4" xfId="26823" xr:uid="{27664FD5-B288-4ADB-992F-4388DDF63228}"/>
    <cellStyle name="40% - 강조색6 9 3 3 2 5" xfId="52981" xr:uid="{9A616306-FB51-40BA-B495-4054EF731A7C}"/>
    <cellStyle name="40% - 강조색6 9 3 3 3" xfId="7520" xr:uid="{B7569ACC-5C8D-4257-8ED2-D9761EA0CB20}"/>
    <cellStyle name="40% - 강조색6 9 3 3 3 2" xfId="18549" xr:uid="{0CD44482-D894-41CD-ADF5-C1CBB7A32DAF}"/>
    <cellStyle name="40% - 강조색6 9 3 3 3 2 2" xfId="40598" xr:uid="{891A78C0-3708-4382-ACFB-7688A0F3F6C1}"/>
    <cellStyle name="40% - 강조색6 9 3 3 3 3" xfId="29578" xr:uid="{E8F203F0-A1AE-486D-9963-24345D0C811A}"/>
    <cellStyle name="40% - 강조색6 9 3 3 4" xfId="13039" xr:uid="{BADB9C23-5DBD-4879-9CFC-B188CC527C6A}"/>
    <cellStyle name="40% - 강조색6 9 3 3 4 2" xfId="35088" xr:uid="{70160AA7-4DD4-448E-AD81-743C1EFAEA50}"/>
    <cellStyle name="40% - 강조색6 9 3 3 5" xfId="24068" xr:uid="{4D7310F6-0709-44FC-A67B-FA7EAAE2AD48}"/>
    <cellStyle name="40% - 강조색6 9 3 3 6" xfId="50226" xr:uid="{B96A5520-62A9-4398-B815-2A7984466EE4}"/>
    <cellStyle name="40% - 강조색6 9 3 4" xfId="3373" xr:uid="{E0E465DD-763A-4F17-B9F1-D32D0B821972}"/>
    <cellStyle name="40% - 강조색6 9 3 4 2" xfId="8899" xr:uid="{7D72E214-8FEE-4786-89A6-225CF2F7C807}"/>
    <cellStyle name="40% - 강조색6 9 3 4 2 2" xfId="19928" xr:uid="{00F4B64D-7EEE-4293-A7BB-1D81CF610FC3}"/>
    <cellStyle name="40% - 강조색6 9 3 4 2 2 2" xfId="41977" xr:uid="{402493DD-0E91-42C3-8275-9639C5226449}"/>
    <cellStyle name="40% - 강조색6 9 3 4 2 3" xfId="30957" xr:uid="{CF926A5D-E377-47A0-B362-F615ED284EE8}"/>
    <cellStyle name="40% - 강조색6 9 3 4 3" xfId="14418" xr:uid="{A2A1B086-6E14-417E-929C-656308A6009B}"/>
    <cellStyle name="40% - 강조색6 9 3 4 3 2" xfId="36467" xr:uid="{5FABD874-CAD5-437D-A78F-15F775AF40A5}"/>
    <cellStyle name="40% - 강조색6 9 3 4 4" xfId="25447" xr:uid="{EF4CBEB5-CDA2-47CC-94DB-35F06E06AE40}"/>
    <cellStyle name="40% - 강조색6 9 3 4 5" xfId="51605" xr:uid="{0EFE0C1C-1077-4BB0-9714-BBE4F35AA569}"/>
    <cellStyle name="40% - 강조색6 9 3 5" xfId="6144" xr:uid="{ADD3F6FB-F20C-40B4-8EB3-231863E141EA}"/>
    <cellStyle name="40% - 강조색6 9 3 5 2" xfId="17173" xr:uid="{30CBC649-D564-4156-A518-E24582ECF3AA}"/>
    <cellStyle name="40% - 강조색6 9 3 5 2 2" xfId="39222" xr:uid="{ED503293-A41A-4116-9085-3499DFC65E0A}"/>
    <cellStyle name="40% - 강조색6 9 3 5 3" xfId="28202" xr:uid="{5910103A-750E-47D1-9041-2ADE568BC1E9}"/>
    <cellStyle name="40% - 강조색6 9 3 5 4" xfId="54358" xr:uid="{DA995CC4-32EC-4DF4-8C0C-51934FB987F2}"/>
    <cellStyle name="40% - 강조색6 9 3 6" xfId="11663" xr:uid="{A24A7655-5453-45A5-8CF8-39AD23BA3851}"/>
    <cellStyle name="40% - 강조색6 9 3 6 2" xfId="33712" xr:uid="{91EB93CD-A321-428A-A9E1-33D75056FB2E}"/>
    <cellStyle name="40% - 강조색6 9 3 7" xfId="22692" xr:uid="{C293B538-8522-4C1C-8A4F-3D005A84A8F9}"/>
    <cellStyle name="40% - 강조색6 9 3 8" xfId="48849" xr:uid="{7C82749D-BC79-4414-A5F5-9EB3F6E6D94B}"/>
    <cellStyle name="40% - 강조색6 9 4" xfId="925" xr:uid="{B760E9F0-B70F-4A03-ABCB-080A48C2FB12}"/>
    <cellStyle name="40% - 강조색6 9 4 2" xfId="2319" xr:uid="{B8638927-EC54-4CA2-9791-7442D1810E62}"/>
    <cellStyle name="40% - 강조색6 9 4 2 2" xfId="5095" xr:uid="{A4A3CC21-481F-46F5-ADA2-E00A7DCAFD20}"/>
    <cellStyle name="40% - 강조색6 9 4 2 2 2" xfId="10621" xr:uid="{1D4BDD8B-48E0-4878-8FA8-DE9BBA979F4A}"/>
    <cellStyle name="40% - 강조색6 9 4 2 2 2 2" xfId="21650" xr:uid="{D6D55D7F-4802-4004-8F8B-8BC4EEACB873}"/>
    <cellStyle name="40% - 강조색6 9 4 2 2 2 2 2" xfId="43699" xr:uid="{F7F1F51E-20CD-4FA2-88B3-4E6A97B0F1FF}"/>
    <cellStyle name="40% - 강조색6 9 4 2 2 2 3" xfId="32679" xr:uid="{44EA5C34-92EB-4AC1-AA80-00EC02BDFC7C}"/>
    <cellStyle name="40% - 강조색6 9 4 2 2 3" xfId="16140" xr:uid="{D87DCDA5-129F-47BD-AB76-9A9A19AC1997}"/>
    <cellStyle name="40% - 강조색6 9 4 2 2 3 2" xfId="38189" xr:uid="{C761FC22-A004-4D45-8794-EFBEE373D006}"/>
    <cellStyle name="40% - 강조색6 9 4 2 2 4" xfId="27169" xr:uid="{E8AF8851-5D64-47D5-BD34-0E1B0C09C88B}"/>
    <cellStyle name="40% - 강조색6 9 4 2 2 5" xfId="53327" xr:uid="{B9BF64F1-9322-4A71-9FC6-445627475D1F}"/>
    <cellStyle name="40% - 강조색6 9 4 2 3" xfId="7866" xr:uid="{CE7756BA-13AF-45E1-AB8B-B9A90F5ECD1E}"/>
    <cellStyle name="40% - 강조색6 9 4 2 3 2" xfId="18895" xr:uid="{CA80DDFF-A233-4BE3-A55F-386696839A52}"/>
    <cellStyle name="40% - 강조색6 9 4 2 3 2 2" xfId="40944" xr:uid="{7909BFBE-AD96-4B2C-82C6-7382AE60C69D}"/>
    <cellStyle name="40% - 강조색6 9 4 2 3 3" xfId="29924" xr:uid="{BC5F726C-75F6-4CAF-A544-EFA30C2D0915}"/>
    <cellStyle name="40% - 강조색6 9 4 2 4" xfId="13385" xr:uid="{1496F1D7-5F93-4B72-A062-2926158857FA}"/>
    <cellStyle name="40% - 강조색6 9 4 2 4 2" xfId="35434" xr:uid="{0CE66B59-487D-4072-81FA-012A8A81F807}"/>
    <cellStyle name="40% - 강조색6 9 4 2 5" xfId="24414" xr:uid="{ED4F4383-D2E9-4EA1-B106-0C82FE1DB367}"/>
    <cellStyle name="40% - 강조색6 9 4 2 6" xfId="50572" xr:uid="{7057BF56-16C1-4631-9539-47422CCCE732}"/>
    <cellStyle name="40% - 강조색6 9 4 3" xfId="3719" xr:uid="{2971DF6B-4628-4284-BE43-54091F93CB7A}"/>
    <cellStyle name="40% - 강조색6 9 4 3 2" xfId="9245" xr:uid="{5F2A6075-E2AD-4711-B78A-2D6CFF192A53}"/>
    <cellStyle name="40% - 강조색6 9 4 3 2 2" xfId="20274" xr:uid="{C249D2E6-7952-41B6-B814-7E136B86EA17}"/>
    <cellStyle name="40% - 강조색6 9 4 3 2 2 2" xfId="42323" xr:uid="{65C46ED7-621A-4726-B1F2-ED34349E9FDA}"/>
    <cellStyle name="40% - 강조색6 9 4 3 2 3" xfId="31303" xr:uid="{20EB8055-E45F-44C1-BA52-51CE02302A2F}"/>
    <cellStyle name="40% - 강조색6 9 4 3 3" xfId="14764" xr:uid="{1AA86C2D-5821-43AA-9DD7-BAE29F75B976}"/>
    <cellStyle name="40% - 강조색6 9 4 3 3 2" xfId="36813" xr:uid="{B6E46AA6-9C3B-4491-949E-ECDADD6FE5D7}"/>
    <cellStyle name="40% - 강조색6 9 4 3 4" xfId="25793" xr:uid="{110A99E0-D449-450F-BBA8-AF6E419D4F35}"/>
    <cellStyle name="40% - 강조색6 9 4 3 5" xfId="51951" xr:uid="{B2B3BDFF-A033-4DEE-B31E-4003E24E49B3}"/>
    <cellStyle name="40% - 강조색6 9 4 4" xfId="6490" xr:uid="{8C15A884-7F52-4D80-A0A8-D38DCD7DEE0E}"/>
    <cellStyle name="40% - 강조색6 9 4 4 2" xfId="17519" xr:uid="{D8D2BF48-DE43-4B9D-99F2-B33E89E9FF4B}"/>
    <cellStyle name="40% - 강조색6 9 4 4 2 2" xfId="39568" xr:uid="{3084C5EA-9702-4CAC-946F-489AF3932D5D}"/>
    <cellStyle name="40% - 강조색6 9 4 4 3" xfId="28548" xr:uid="{93C150A0-8D08-44EB-A5C0-246E6FE3BF45}"/>
    <cellStyle name="40% - 강조색6 9 4 4 4" xfId="54704" xr:uid="{A8C78497-6C54-472D-A3B3-7FE0E421F11B}"/>
    <cellStyle name="40% - 강조색6 9 4 5" xfId="12009" xr:uid="{EC6F191A-781B-49E7-B94D-9C73490137BE}"/>
    <cellStyle name="40% - 강조색6 9 4 5 2" xfId="34058" xr:uid="{61D87DB5-632B-4385-9774-A829C96A1173}"/>
    <cellStyle name="40% - 강조색6 9 4 6" xfId="23038" xr:uid="{8D58CCEB-840E-4708-B07F-1C41A809BA8C}"/>
    <cellStyle name="40% - 강조색6 9 4 7" xfId="49195" xr:uid="{ABC08902-DFC1-4593-B61D-8C5E4D5F39AD}"/>
    <cellStyle name="40% - 강조색6 9 5" xfId="1631" xr:uid="{EEA536DA-0F78-4A04-B110-45D048F50E69}"/>
    <cellStyle name="40% - 강조색6 9 5 2" xfId="4407" xr:uid="{85B0683A-8E88-4E49-AFBD-FCFCC21F27A1}"/>
    <cellStyle name="40% - 강조색6 9 5 2 2" xfId="9933" xr:uid="{9983E711-C173-4C0C-8A3A-E94A6A9B1577}"/>
    <cellStyle name="40% - 강조색6 9 5 2 2 2" xfId="20962" xr:uid="{BE1647DA-0ABB-4E39-B177-BA6DA1F8E029}"/>
    <cellStyle name="40% - 강조색6 9 5 2 2 2 2" xfId="43011" xr:uid="{7999F483-1066-415F-B0E6-8E08DB639A00}"/>
    <cellStyle name="40% - 강조색6 9 5 2 2 3" xfId="31991" xr:uid="{6328E900-4F2E-4BE4-9058-514A6E0568BC}"/>
    <cellStyle name="40% - 강조색6 9 5 2 3" xfId="15452" xr:uid="{DCE7A1ED-24AC-4402-BC2A-44194274148F}"/>
    <cellStyle name="40% - 강조색6 9 5 2 3 2" xfId="37501" xr:uid="{19C75080-7D32-4B20-BBFE-163ED00762C2}"/>
    <cellStyle name="40% - 강조색6 9 5 2 4" xfId="26481" xr:uid="{F4E32828-5801-4465-8014-AB94C6F3B200}"/>
    <cellStyle name="40% - 강조색6 9 5 2 5" xfId="52639" xr:uid="{E5CDEE12-977B-47BF-8097-9EE9C072FD92}"/>
    <cellStyle name="40% - 강조색6 9 5 3" xfId="7178" xr:uid="{EA55A32B-209C-47A5-9ED4-4030B437ADAC}"/>
    <cellStyle name="40% - 강조색6 9 5 3 2" xfId="18207" xr:uid="{5FE6ED64-1077-4B90-87E4-A12A5C2DED30}"/>
    <cellStyle name="40% - 강조색6 9 5 3 2 2" xfId="40256" xr:uid="{80F6998E-3E8F-41CF-B48F-EF890ED21A98}"/>
    <cellStyle name="40% - 강조색6 9 5 3 3" xfId="29236" xr:uid="{34BB0139-D545-45F9-BB6D-E58AE05262C9}"/>
    <cellStyle name="40% - 강조색6 9 5 4" xfId="12697" xr:uid="{E2C6B8B3-3511-4C37-A67A-575E00F3AB91}"/>
    <cellStyle name="40% - 강조색6 9 5 4 2" xfId="34746" xr:uid="{95455976-D45F-4CD9-8E5E-0FC565C5C32A}"/>
    <cellStyle name="40% - 강조색6 9 5 5" xfId="23726" xr:uid="{1A970845-A6E9-4492-B008-94C217C6C779}"/>
    <cellStyle name="40% - 강조색6 9 5 6" xfId="49884" xr:uid="{98612879-7CD5-492A-988D-FFFB0871814A}"/>
    <cellStyle name="40% - 강조색6 9 6" xfId="3031" xr:uid="{3A957A01-9911-46F2-A34D-090623B22AB3}"/>
    <cellStyle name="40% - 강조색6 9 6 2" xfId="8557" xr:uid="{0010788A-85EE-4B61-8056-A99F95E5A7B7}"/>
    <cellStyle name="40% - 강조색6 9 6 2 2" xfId="19586" xr:uid="{C1B697F8-5FE4-4C82-B89E-CC673285E54C}"/>
    <cellStyle name="40% - 강조색6 9 6 2 2 2" xfId="41635" xr:uid="{8491C509-7C48-4EA1-B1FC-325D56F78D9B}"/>
    <cellStyle name="40% - 강조색6 9 6 2 3" xfId="30615" xr:uid="{924444EB-21EA-412A-8C87-3E47F31A6E62}"/>
    <cellStyle name="40% - 강조색6 9 6 3" xfId="14076" xr:uid="{D84BF9E1-2123-41C4-90AF-E0D4A0143E99}"/>
    <cellStyle name="40% - 강조색6 9 6 3 2" xfId="36125" xr:uid="{D3D0C404-EC07-4D46-9D18-F14C66D69CA1}"/>
    <cellStyle name="40% - 강조색6 9 6 4" xfId="25105" xr:uid="{7C9BB375-577D-47CC-82C2-C31F6A99C534}"/>
    <cellStyle name="40% - 강조색6 9 6 5" xfId="51263" xr:uid="{8C0B9DFC-10FE-41FB-8F65-97CD7F0ACF21}"/>
    <cellStyle name="40% - 강조색6 9 7" xfId="5802" xr:uid="{514FEA3A-6B95-42A7-A5F6-57BB61BBDB9F}"/>
    <cellStyle name="40% - 강조색6 9 7 2" xfId="16831" xr:uid="{1D926C38-1537-4EF5-AF88-F0E625B4C2FB}"/>
    <cellStyle name="40% - 강조색6 9 7 2 2" xfId="38880" xr:uid="{0DBFAD02-8A0A-4C8C-941F-34DDB6017160}"/>
    <cellStyle name="40% - 강조색6 9 7 3" xfId="27860" xr:uid="{3B9920F8-77DD-460F-BD99-6C2F20D2DD44}"/>
    <cellStyle name="40% - 강조색6 9 7 4" xfId="54017" xr:uid="{DA2FCB6D-EB1F-4C14-B5FB-DE089F2536BD}"/>
    <cellStyle name="40% - 강조색6 9 8" xfId="11321" xr:uid="{567A5B5F-A919-467F-BBF7-EA6B79142941}"/>
    <cellStyle name="40% - 강조색6 9 8 2" xfId="33370" xr:uid="{BA075313-F0F3-4803-94D4-32DCF2F687F6}"/>
    <cellStyle name="40% - 강조색6 9 9" xfId="22350" xr:uid="{2522FB85-0EDF-40D7-B970-2374D6B1FA6A}"/>
    <cellStyle name="60% - Accent1 10" xfId="44505" xr:uid="{3EDE333D-97B8-4002-B133-515F4ED1E9AE}"/>
    <cellStyle name="60% - Accent1 10 2" xfId="45020" xr:uid="{84343903-EF3C-4517-A178-134695696434}"/>
    <cellStyle name="60% - Accent1 10 2 2" xfId="46025" xr:uid="{D4CF0016-2034-48BE-812E-61C6A65ACCCB}"/>
    <cellStyle name="60% - Accent1 10 2 2 2" xfId="48034" xr:uid="{2D07DF77-C34A-4177-8856-629898CC6D72}"/>
    <cellStyle name="60% - Accent1 10 2 3" xfId="47030" xr:uid="{2BC66E7C-4A52-4FBA-83E8-1C0B542193C0}"/>
    <cellStyle name="60% - Accent1 10 3" xfId="45522" xr:uid="{1BC6105C-A695-4540-9249-7C677FE55367}"/>
    <cellStyle name="60% - Accent1 10 3 2" xfId="47532" xr:uid="{5529A7E3-0C9A-4CD4-9755-D4A2685A6B50}"/>
    <cellStyle name="60% - Accent1 10 4" xfId="46528" xr:uid="{4CF02175-EFA6-4B06-8066-73654654024E}"/>
    <cellStyle name="60% - Accent1 11" xfId="44526" xr:uid="{2AB3CDFC-E132-4F83-A5F6-F874C372CC09}"/>
    <cellStyle name="60% - Accent1 11 2" xfId="45041" xr:uid="{1BB8F6E5-2F83-4605-94A8-9C576BBA413F}"/>
    <cellStyle name="60% - Accent1 11 2 2" xfId="46046" xr:uid="{BCD58FBF-D79A-4955-B301-B4739F378ED1}"/>
    <cellStyle name="60% - Accent1 11 2 2 2" xfId="48055" xr:uid="{EB166679-DEC1-4539-A9AD-CA93E317A088}"/>
    <cellStyle name="60% - Accent1 11 2 3" xfId="47051" xr:uid="{AB868F08-C35F-442C-BE15-88667D7C4750}"/>
    <cellStyle name="60% - Accent1 11 3" xfId="45543" xr:uid="{FFA6991E-86D5-4D01-B58B-5884C2A66E1A}"/>
    <cellStyle name="60% - Accent1 11 3 2" xfId="47553" xr:uid="{9A84C65C-608F-448D-BCCE-A37159BA5337}"/>
    <cellStyle name="60% - Accent1 11 4" xfId="46549" xr:uid="{58289F62-E62F-412A-BAA9-CBD5C3854B03}"/>
    <cellStyle name="60% - Accent1 12" xfId="44546" xr:uid="{EA5671F0-FEF5-44C2-B59B-7E656907E0BD}"/>
    <cellStyle name="60% - Accent1 12 2" xfId="45061" xr:uid="{BD0D5E36-5798-461F-B14D-CAF64B0728E0}"/>
    <cellStyle name="60% - Accent1 12 2 2" xfId="46066" xr:uid="{6C68D9FC-244E-4C0A-9C47-66E15406F92B}"/>
    <cellStyle name="60% - Accent1 12 2 2 2" xfId="48075" xr:uid="{8E1FE1CC-397E-4DE0-ADB6-7C505BB7A6C1}"/>
    <cellStyle name="60% - Accent1 12 2 3" xfId="47071" xr:uid="{2DA73D79-84FC-410F-91E0-A2437948B11A}"/>
    <cellStyle name="60% - Accent1 12 3" xfId="45563" xr:uid="{2BD074F1-34A3-413D-96A3-363C539D220F}"/>
    <cellStyle name="60% - Accent1 12 3 2" xfId="47573" xr:uid="{54B74BA6-4621-4322-B2C2-9961765BA3AE}"/>
    <cellStyle name="60% - Accent1 12 4" xfId="46569" xr:uid="{94747120-7748-49BF-BC97-99022AEBE2DC}"/>
    <cellStyle name="60% - Accent1 13" xfId="44566" xr:uid="{1E6925DB-2BB4-4AB5-AD63-87AD8DE75C08}"/>
    <cellStyle name="60% - Accent1 13 2" xfId="45081" xr:uid="{52CB7425-AB70-44DF-B971-2E389CBDD927}"/>
    <cellStyle name="60% - Accent1 13 2 2" xfId="46086" xr:uid="{B612EE7F-572E-41A0-9C9D-D1540440E3CA}"/>
    <cellStyle name="60% - Accent1 13 2 2 2" xfId="48095" xr:uid="{384A259C-BDB5-45D6-9D8A-C8DAE23DEDE1}"/>
    <cellStyle name="60% - Accent1 13 2 3" xfId="47091" xr:uid="{B3A1C174-EB88-4C21-86E7-7FDCFFB09DDD}"/>
    <cellStyle name="60% - Accent1 13 3" xfId="45583" xr:uid="{DEFB616E-0483-4E50-A156-6BE3DC61E2C2}"/>
    <cellStyle name="60% - Accent1 13 3 2" xfId="47593" xr:uid="{282DD89A-5B9A-45F7-AC96-BF668F090A1A}"/>
    <cellStyle name="60% - Accent1 13 4" xfId="46589" xr:uid="{7F89DBDC-0D84-4D9F-87CA-3FA1C570A683}"/>
    <cellStyle name="60% - Accent1 14" xfId="44586" xr:uid="{DCF43712-BBF7-4A23-9EC7-F55E9199CD4F}"/>
    <cellStyle name="60% - Accent1 14 2" xfId="45101" xr:uid="{59982B8F-1852-482E-95B4-4AF87BCF5BC9}"/>
    <cellStyle name="60% - Accent1 14 2 2" xfId="46106" xr:uid="{27021A52-4C36-4E3E-987D-07CDB3D72A14}"/>
    <cellStyle name="60% - Accent1 14 2 2 2" xfId="48115" xr:uid="{0AD6FFDE-C4CE-456C-8E80-6AA34B291252}"/>
    <cellStyle name="60% - Accent1 14 2 3" xfId="47111" xr:uid="{39DB6122-51A4-4216-9089-2BC6352A32AC}"/>
    <cellStyle name="60% - Accent1 14 3" xfId="45603" xr:uid="{CD0396A4-C200-46B0-91AB-3931A14C8F7E}"/>
    <cellStyle name="60% - Accent1 14 3 2" xfId="47613" xr:uid="{9CFD84E7-0D44-4111-864E-D0738C52DFD7}"/>
    <cellStyle name="60% - Accent1 14 4" xfId="46609" xr:uid="{D3835E22-AAD9-466C-B8F1-E531269BB2EB}"/>
    <cellStyle name="60% - Accent1 15" xfId="44606" xr:uid="{56C5408B-2EDE-4001-AC79-00E9472DAD48}"/>
    <cellStyle name="60% - Accent1 15 2" xfId="45121" xr:uid="{E8DF6AAB-4B05-439A-B41E-7C1369E9DC0A}"/>
    <cellStyle name="60% - Accent1 15 2 2" xfId="46126" xr:uid="{A5C11C16-8924-4425-975C-530DBE04B779}"/>
    <cellStyle name="60% - Accent1 15 2 2 2" xfId="48135" xr:uid="{A3F5DF87-67A3-4FA1-8078-8295EA114CF7}"/>
    <cellStyle name="60% - Accent1 15 2 3" xfId="47131" xr:uid="{626D93EF-C6F6-4ED6-BF63-BF7FEAA3CDB5}"/>
    <cellStyle name="60% - Accent1 15 3" xfId="45623" xr:uid="{6048729B-76F1-4459-B71E-9E24E5BB6218}"/>
    <cellStyle name="60% - Accent1 15 3 2" xfId="47633" xr:uid="{6CB38746-93FC-453E-A797-EDFC3B3BE94F}"/>
    <cellStyle name="60% - Accent1 15 4" xfId="46629" xr:uid="{9A3393E2-DFA7-427D-8CE3-223CC512CF0E}"/>
    <cellStyle name="60% - Accent1 16" xfId="44626" xr:uid="{02313D8F-104A-4F2F-9A53-F47C740A63BA}"/>
    <cellStyle name="60% - Accent1 16 2" xfId="45141" xr:uid="{8167FF21-2D97-4351-A3FC-5A870B9415CD}"/>
    <cellStyle name="60% - Accent1 16 2 2" xfId="46146" xr:uid="{1A4571EB-3508-4F6F-B92E-068FE8A25970}"/>
    <cellStyle name="60% - Accent1 16 2 2 2" xfId="48155" xr:uid="{3BF80E19-7DF1-48BE-8FAB-7E7253DE83AB}"/>
    <cellStyle name="60% - Accent1 16 2 3" xfId="47151" xr:uid="{B448846F-1A4A-4EB7-B490-50FDECB262A9}"/>
    <cellStyle name="60% - Accent1 16 3" xfId="45643" xr:uid="{C355430E-D87C-4FE1-B98B-583CA3963816}"/>
    <cellStyle name="60% - Accent1 16 3 2" xfId="47653" xr:uid="{D5399CA4-8486-4F1E-B232-54ED9632A302}"/>
    <cellStyle name="60% - Accent1 16 4" xfId="46649" xr:uid="{92FEDCFE-9067-49CF-8CF7-6D42BEB15331}"/>
    <cellStyle name="60% - Accent1 17" xfId="44646" xr:uid="{F06ADD59-4E5A-4315-9572-AE89761AFAB8}"/>
    <cellStyle name="60% - Accent1 17 2" xfId="45161" xr:uid="{11813E48-F8E3-48A2-BF3C-A8056AC9D416}"/>
    <cellStyle name="60% - Accent1 17 2 2" xfId="46166" xr:uid="{44A4E369-CAA4-4E67-A8CB-C97D5A198A14}"/>
    <cellStyle name="60% - Accent1 17 2 2 2" xfId="48175" xr:uid="{5D37BF19-5CDB-4563-8B47-F1998D8376C5}"/>
    <cellStyle name="60% - Accent1 17 2 3" xfId="47171" xr:uid="{E73C5CAF-129E-4A24-89F9-90EC44017EB8}"/>
    <cellStyle name="60% - Accent1 17 3" xfId="45663" xr:uid="{C806B889-CCA5-4FBA-990F-89E4B0486436}"/>
    <cellStyle name="60% - Accent1 17 3 2" xfId="47673" xr:uid="{B6BC0950-0EA9-4EF6-87A3-44093F843C41}"/>
    <cellStyle name="60% - Accent1 17 4" xfId="46669" xr:uid="{9F5A769E-22DA-4E04-B35D-1A90F79CD085}"/>
    <cellStyle name="60% - Accent1 18" xfId="44666" xr:uid="{965F664F-4FDE-44C5-918A-54FAE7AFA6A0}"/>
    <cellStyle name="60% - Accent1 18 2" xfId="45181" xr:uid="{8B74226F-1472-4322-B305-3B7AD2CA89C0}"/>
    <cellStyle name="60% - Accent1 18 2 2" xfId="46186" xr:uid="{0E6B545E-17AC-4C2E-8B0D-14242A0D5593}"/>
    <cellStyle name="60% - Accent1 18 2 2 2" xfId="48195" xr:uid="{9924C501-A35A-4DBA-956E-07741A57C996}"/>
    <cellStyle name="60% - Accent1 18 2 3" xfId="47191" xr:uid="{BC602F3C-1794-48AE-B362-DEF7E2370B33}"/>
    <cellStyle name="60% - Accent1 18 3" xfId="45683" xr:uid="{871D9382-20C2-4727-BD71-E39DF635AB22}"/>
    <cellStyle name="60% - Accent1 18 3 2" xfId="47693" xr:uid="{F209B1B1-7801-4C81-B205-F02362586A22}"/>
    <cellStyle name="60% - Accent1 18 4" xfId="46689" xr:uid="{538BFA37-6E50-4DBF-80D7-359E1552E3DC}"/>
    <cellStyle name="60% - Accent1 19" xfId="44822" xr:uid="{C4BFE253-4525-48F5-A06C-2315656AD66A}"/>
    <cellStyle name="60% - Accent1 19 2" xfId="45839" xr:uid="{315985FA-639C-4A5D-B661-9F89C6DB33E0}"/>
    <cellStyle name="60% - Accent1 19 2 2" xfId="47848" xr:uid="{D0BCF3AA-8FBD-45AF-A460-D455DF569181}"/>
    <cellStyle name="60% - Accent1 19 3" xfId="46844" xr:uid="{7AF72303-5B6B-4D8C-A496-D613A04325E7}"/>
    <cellStyle name="60% - Accent1 2" xfId="44331" xr:uid="{E8301988-15AE-469C-A395-D027DB700D91}"/>
    <cellStyle name="60% - Accent1 2 2" xfId="44846" xr:uid="{18274332-F0E8-4D57-809C-5DAE68048FBA}"/>
    <cellStyle name="60% - Accent1 2 2 2" xfId="45860" xr:uid="{A264D010-FE01-4A22-A7BF-B098D7E832D6}"/>
    <cellStyle name="60% - Accent1 2 2 2 2" xfId="47869" xr:uid="{6E39F616-D917-4D56-9563-C563E319CB2A}"/>
    <cellStyle name="60% - Accent1 2 2 3" xfId="46865" xr:uid="{7DE97DE3-9330-4C77-9558-2E44858E160D}"/>
    <cellStyle name="60% - Accent1 2 3" xfId="45357" xr:uid="{362F928B-6B42-494C-B85B-B20B5EB19AB5}"/>
    <cellStyle name="60% - Accent1 2 3 2" xfId="47367" xr:uid="{41A5A470-32DE-4F1C-B120-E7C70859F3D5}"/>
    <cellStyle name="60% - Accent1 2 4" xfId="46363" xr:uid="{1D0B9552-8908-476D-B4F3-1F4A8C9C1DF4}"/>
    <cellStyle name="60% - Accent1 20" xfId="45336" xr:uid="{8D282CB5-AD45-4514-A7FF-1EE608336AFC}"/>
    <cellStyle name="60% - Accent1 20 2" xfId="47346" xr:uid="{7EE90211-9F2B-45B4-9A8C-7604BB8BC4BA}"/>
    <cellStyle name="60% - Accent1 21" xfId="46342" xr:uid="{0A77E4DF-E78F-40E3-920F-E55C56CDE70B}"/>
    <cellStyle name="60% - Accent1 3" xfId="44352" xr:uid="{7A9597F1-13C9-4C6B-81EF-D5B98FBE668A}"/>
    <cellStyle name="60% - Accent1 3 2" xfId="44867" xr:uid="{DBA4C565-1466-4DE3-82A9-99F5BEBD7C42}"/>
    <cellStyle name="60% - Accent1 3 2 2" xfId="45881" xr:uid="{7CB2DF38-EB59-4CC7-8E2F-B52B4F29839D}"/>
    <cellStyle name="60% - Accent1 3 2 2 2" xfId="47890" xr:uid="{2E950360-9DC8-48DE-A500-15D7DE97E549}"/>
    <cellStyle name="60% - Accent1 3 2 3" xfId="46886" xr:uid="{3FFACAAC-EE8D-4DA7-90DE-370E1753ED1A}"/>
    <cellStyle name="60% - Accent1 3 3" xfId="45378" xr:uid="{3C045969-A543-4EF7-988E-D20584525D9B}"/>
    <cellStyle name="60% - Accent1 3 3 2" xfId="47388" xr:uid="{43A2FDA4-A0A0-445B-BE80-C9D97798A583}"/>
    <cellStyle name="60% - Accent1 3 4" xfId="46384" xr:uid="{1D4784DE-2FB1-4D9A-A9C7-84748D2B1E0A}"/>
    <cellStyle name="60% - Accent1 4" xfId="44373" xr:uid="{F12F1C37-3BB5-4A66-ACA6-3D33630EF50F}"/>
    <cellStyle name="60% - Accent1 4 2" xfId="44888" xr:uid="{335ED469-F498-443B-9AF4-9051A8FA7E2C}"/>
    <cellStyle name="60% - Accent1 4 2 2" xfId="45902" xr:uid="{ECC98F8E-7DCF-4CDA-975D-C648FA9EEC1A}"/>
    <cellStyle name="60% - Accent1 4 2 2 2" xfId="47911" xr:uid="{5C61FBC2-56B0-4AE7-9993-2E4043F0329E}"/>
    <cellStyle name="60% - Accent1 4 2 3" xfId="46907" xr:uid="{29DD255E-88CE-4409-9E79-6E900A48D1E6}"/>
    <cellStyle name="60% - Accent1 4 3" xfId="45399" xr:uid="{B66613F3-8458-4C07-9BD2-8320156E5A3A}"/>
    <cellStyle name="60% - Accent1 4 3 2" xfId="47409" xr:uid="{5C5CD1C8-D29B-402A-983B-B4BDC60F48E1}"/>
    <cellStyle name="60% - Accent1 4 4" xfId="46405" xr:uid="{83B12E6A-7D5E-4A4C-9BD4-B54AD0A3AF5B}"/>
    <cellStyle name="60% - Accent1 5" xfId="44396" xr:uid="{9616A0AC-C0F9-4D4A-978D-6E0799CACB74}"/>
    <cellStyle name="60% - Accent1 5 2" xfId="44911" xr:uid="{7A6C2945-5087-4711-B04B-7664798D1C02}"/>
    <cellStyle name="60% - Accent1 5 2 2" xfId="45923" xr:uid="{26981E17-0579-494E-A0F2-37A39819C3C3}"/>
    <cellStyle name="60% - Accent1 5 2 2 2" xfId="47932" xr:uid="{36FC333C-393E-4896-A62A-510A1F01CF11}"/>
    <cellStyle name="60% - Accent1 5 2 3" xfId="46928" xr:uid="{E497EA0D-E659-4A8A-B4DA-9661504ABF32}"/>
    <cellStyle name="60% - Accent1 5 3" xfId="45420" xr:uid="{0958F669-1D41-44F3-9F12-A66E351B2929}"/>
    <cellStyle name="60% - Accent1 5 3 2" xfId="47430" xr:uid="{A0C533AD-996F-4CDA-83C0-03DCDE9137E6}"/>
    <cellStyle name="60% - Accent1 5 4" xfId="46426" xr:uid="{96B24493-BD9E-4F8A-A231-B7D3327B6F49}"/>
    <cellStyle name="60% - Accent1 6" xfId="44419" xr:uid="{8C88AF99-2193-48A3-85F6-451E6C1A36D9}"/>
    <cellStyle name="60% - Accent1 6 2" xfId="44934" xr:uid="{5D0D1403-5FD2-4EA0-8711-5D542AA732CB}"/>
    <cellStyle name="60% - Accent1 6 2 2" xfId="45943" xr:uid="{21AA021C-8C12-4635-B562-3C5EEA214937}"/>
    <cellStyle name="60% - Accent1 6 2 2 2" xfId="47952" xr:uid="{F620C61C-BABB-44D6-BEB5-D8DCB7178E1A}"/>
    <cellStyle name="60% - Accent1 6 2 3" xfId="46948" xr:uid="{7C5D2DED-FB54-40D5-879C-444723430C19}"/>
    <cellStyle name="60% - Accent1 6 3" xfId="45440" xr:uid="{5294881E-D352-494F-8CF3-BCDD4873C357}"/>
    <cellStyle name="60% - Accent1 6 3 2" xfId="47450" xr:uid="{21A2A9C4-68D8-4D46-8C1F-7561ED57252E}"/>
    <cellStyle name="60% - Accent1 6 4" xfId="46446" xr:uid="{57AEE5DC-64C3-499A-9B1D-CB05F730859B}"/>
    <cellStyle name="60% - Accent1 7" xfId="44441" xr:uid="{A0A4B36F-A263-4254-BA5A-1BDE32DACCB3}"/>
    <cellStyle name="60% - Accent1 7 2" xfId="44956" xr:uid="{B1ECBE94-4F8A-464D-8DFA-275D6E150B13}"/>
    <cellStyle name="60% - Accent1 7 2 2" xfId="45963" xr:uid="{6F3B4862-8498-42BA-B8E1-31F5BA31F5B9}"/>
    <cellStyle name="60% - Accent1 7 2 2 2" xfId="47972" xr:uid="{2800ABA6-DCE0-4918-963A-AD8884BC7BC6}"/>
    <cellStyle name="60% - Accent1 7 2 3" xfId="46968" xr:uid="{77F074E7-79F9-45B9-BD0C-049D1362ADF3}"/>
    <cellStyle name="60% - Accent1 7 3" xfId="45460" xr:uid="{35761C06-CC03-478D-BC71-0391AB39CD5E}"/>
    <cellStyle name="60% - Accent1 7 3 2" xfId="47470" xr:uid="{8AE78115-DB06-436D-A109-60366CD7DDBA}"/>
    <cellStyle name="60% - Accent1 7 4" xfId="46466" xr:uid="{66BBBBEC-7A7F-4C64-8741-A31171282940}"/>
    <cellStyle name="60% - Accent1 8" xfId="44463" xr:uid="{E1FBF391-A4B3-45DD-BB2D-8FD6929E1D02}"/>
    <cellStyle name="60% - Accent1 8 2" xfId="44978" xr:uid="{F7382D90-1C83-4A2E-BB4D-D9A1B3A154FA}"/>
    <cellStyle name="60% - Accent1 8 2 2" xfId="45984" xr:uid="{9742FC93-90AE-43CD-84A4-FC533D7FCBFC}"/>
    <cellStyle name="60% - Accent1 8 2 2 2" xfId="47993" xr:uid="{19D91272-2DD3-456F-9BE4-F0533DC408FE}"/>
    <cellStyle name="60% - Accent1 8 2 3" xfId="46989" xr:uid="{6A738C73-8DFD-4851-B1DA-A8B1E17932F3}"/>
    <cellStyle name="60% - Accent1 8 3" xfId="45481" xr:uid="{31B579E7-836E-4680-A552-EC00A35387AE}"/>
    <cellStyle name="60% - Accent1 8 3 2" xfId="47491" xr:uid="{4DD36186-8117-4B7D-A48E-882FE81139DB}"/>
    <cellStyle name="60% - Accent1 8 4" xfId="46487" xr:uid="{C09B3090-AC0E-49A0-93BE-38B007D8D6F6}"/>
    <cellStyle name="60% - Accent1 9" xfId="44485" xr:uid="{8610AE8F-8A70-446E-8A75-76DBFE23FEBE}"/>
    <cellStyle name="60% - Accent1 9 2" xfId="45000" xr:uid="{AEB43484-0B52-43BC-839E-4DE139404EA2}"/>
    <cellStyle name="60% - Accent1 9 2 2" xfId="46005" xr:uid="{D985DFD8-0539-4F2D-8A30-3808E8059E7D}"/>
    <cellStyle name="60% - Accent1 9 2 2 2" xfId="48014" xr:uid="{0FFE5D03-BC2B-4DEF-8D37-E635006F2DEC}"/>
    <cellStyle name="60% - Accent1 9 2 3" xfId="47010" xr:uid="{521286EE-52F0-4C0C-A1B7-A649105D7CC0}"/>
    <cellStyle name="60% - Accent1 9 3" xfId="45502" xr:uid="{A3881C0C-ACE2-46F5-B8FB-2E41B5E70B56}"/>
    <cellStyle name="60% - Accent1 9 3 2" xfId="47512" xr:uid="{7D0C5C2D-C919-4AAE-8EA2-9060294B488D}"/>
    <cellStyle name="60% - Accent1 9 4" xfId="46508" xr:uid="{E8E8DADA-FCAA-4EF7-9C38-1C781BC060DE}"/>
    <cellStyle name="60% - Accent2 10" xfId="44508" xr:uid="{60AEC158-E74A-4E11-8242-55A5EC0E7171}"/>
    <cellStyle name="60% - Accent2 10 2" xfId="45023" xr:uid="{8EE638DB-7DB5-4D96-AA9E-C6CD8351EDB7}"/>
    <cellStyle name="60% - Accent2 10 2 2" xfId="46028" xr:uid="{B522A5D5-0AF4-40EC-9F04-208B0EEA8583}"/>
    <cellStyle name="60% - Accent2 10 2 2 2" xfId="48037" xr:uid="{F4604608-C7EE-4476-B0EB-947325DF39F7}"/>
    <cellStyle name="60% - Accent2 10 2 3" xfId="47033" xr:uid="{714FD564-1A83-40BC-AC05-F9C0847425AB}"/>
    <cellStyle name="60% - Accent2 10 3" xfId="45525" xr:uid="{1316B4D4-4F69-4C7A-AE9B-E832D29184B1}"/>
    <cellStyle name="60% - Accent2 10 3 2" xfId="47535" xr:uid="{CDFB2C8E-4E72-4891-83E4-2420CF69C3D8}"/>
    <cellStyle name="60% - Accent2 10 4" xfId="46531" xr:uid="{394EF512-CECF-4695-A30A-5DF1D41B41AE}"/>
    <cellStyle name="60% - Accent2 11" xfId="44529" xr:uid="{88776202-768A-4B47-BE3F-E9A9D05E2B50}"/>
    <cellStyle name="60% - Accent2 11 2" xfId="45044" xr:uid="{27880E97-0A40-4D0D-B910-D3EBA7781267}"/>
    <cellStyle name="60% - Accent2 11 2 2" xfId="46049" xr:uid="{E063C567-E27B-43DB-86D3-812780EDBD76}"/>
    <cellStyle name="60% - Accent2 11 2 2 2" xfId="48058" xr:uid="{2C4D6A27-A6C0-4D9C-B193-8D72160555EE}"/>
    <cellStyle name="60% - Accent2 11 2 3" xfId="47054" xr:uid="{4CD7B355-79B8-4FA4-B3B2-9A732F553F20}"/>
    <cellStyle name="60% - Accent2 11 3" xfId="45546" xr:uid="{457936F3-379A-43F2-80F5-401E2F48B454}"/>
    <cellStyle name="60% - Accent2 11 3 2" xfId="47556" xr:uid="{A993267E-4C86-4D03-B850-A0216911CFF3}"/>
    <cellStyle name="60% - Accent2 11 4" xfId="46552" xr:uid="{D29B5E47-AC2F-4B15-BC34-6D8FC30061A8}"/>
    <cellStyle name="60% - Accent2 12" xfId="44549" xr:uid="{8CF61985-B593-4D0C-B5BC-631DE21DC113}"/>
    <cellStyle name="60% - Accent2 12 2" xfId="45064" xr:uid="{283B7C03-3B10-434F-9E58-06D18AB127AF}"/>
    <cellStyle name="60% - Accent2 12 2 2" xfId="46069" xr:uid="{4C5FB789-70AF-4C6A-AECA-D97D8FA681A5}"/>
    <cellStyle name="60% - Accent2 12 2 2 2" xfId="48078" xr:uid="{5A9BBE0F-E9F2-4CF2-853C-BD429447F176}"/>
    <cellStyle name="60% - Accent2 12 2 3" xfId="47074" xr:uid="{9F3120AF-9AB9-4C46-BDDE-691FD388C400}"/>
    <cellStyle name="60% - Accent2 12 3" xfId="45566" xr:uid="{1B5ADE97-5C68-4FDB-A563-2857DB2295ED}"/>
    <cellStyle name="60% - Accent2 12 3 2" xfId="47576" xr:uid="{0FF1DFAD-E970-4C60-A190-D57B4AA2AC2E}"/>
    <cellStyle name="60% - Accent2 12 4" xfId="46572" xr:uid="{D7B911A0-5B58-4132-9282-481061310144}"/>
    <cellStyle name="60% - Accent2 13" xfId="44569" xr:uid="{3D2571FC-2E1E-4243-B8DB-80A78CF47E55}"/>
    <cellStyle name="60% - Accent2 13 2" xfId="45084" xr:uid="{628A72B0-3AAF-4307-B8D4-6F1753128E17}"/>
    <cellStyle name="60% - Accent2 13 2 2" xfId="46089" xr:uid="{7A9F8073-7A13-4A6B-A5BE-3460E5A5F4BF}"/>
    <cellStyle name="60% - Accent2 13 2 2 2" xfId="48098" xr:uid="{877FA5D5-8874-4F81-8CF4-EDCA54FD2797}"/>
    <cellStyle name="60% - Accent2 13 2 3" xfId="47094" xr:uid="{45F05977-7095-435C-8D6D-2698C6A7E023}"/>
    <cellStyle name="60% - Accent2 13 3" xfId="45586" xr:uid="{CA91FC75-2E75-4CAD-826B-CE2D1ADA06A0}"/>
    <cellStyle name="60% - Accent2 13 3 2" xfId="47596" xr:uid="{718A55EE-6185-49C9-A5EF-1D9ACBB65651}"/>
    <cellStyle name="60% - Accent2 13 4" xfId="46592" xr:uid="{FA82400E-5F77-49E4-96E4-AE295077B777}"/>
    <cellStyle name="60% - Accent2 14" xfId="44589" xr:uid="{B35E6EE1-321B-4EF4-B6C4-553A4482E01D}"/>
    <cellStyle name="60% - Accent2 14 2" xfId="45104" xr:uid="{AFFBCED5-6591-439C-860F-7405830201E9}"/>
    <cellStyle name="60% - Accent2 14 2 2" xfId="46109" xr:uid="{0D65BB44-D430-485F-BC14-5AB4DE218DCE}"/>
    <cellStyle name="60% - Accent2 14 2 2 2" xfId="48118" xr:uid="{75F5545C-2C32-4A62-9959-BEA3BB8CA152}"/>
    <cellStyle name="60% - Accent2 14 2 3" xfId="47114" xr:uid="{C9E98AE0-2A83-48C0-8AA9-30A6ADB4F400}"/>
    <cellStyle name="60% - Accent2 14 3" xfId="45606" xr:uid="{277EC549-D15E-4D26-82A4-C61457079A54}"/>
    <cellStyle name="60% - Accent2 14 3 2" xfId="47616" xr:uid="{6568B468-DAB7-4B2C-B04C-602530546857}"/>
    <cellStyle name="60% - Accent2 14 4" xfId="46612" xr:uid="{634EC314-9941-4EAF-AEF4-36356EA3A1FA}"/>
    <cellStyle name="60% - Accent2 15" xfId="44609" xr:uid="{87827B22-7887-4CD8-BAFC-669C27F5FFB8}"/>
    <cellStyle name="60% - Accent2 15 2" xfId="45124" xr:uid="{CE269221-052A-48EA-ACE3-D2BE56041BD0}"/>
    <cellStyle name="60% - Accent2 15 2 2" xfId="46129" xr:uid="{6D216138-D4E0-433F-A5E1-612995C6A065}"/>
    <cellStyle name="60% - Accent2 15 2 2 2" xfId="48138" xr:uid="{BA8657B2-C6DE-4579-95B1-0C5D3BE980BF}"/>
    <cellStyle name="60% - Accent2 15 2 3" xfId="47134" xr:uid="{BA32EEC4-B9A9-4333-BE37-02549BBAAB65}"/>
    <cellStyle name="60% - Accent2 15 3" xfId="45626" xr:uid="{95460F5B-50DF-4144-82B0-50595AFC4A6B}"/>
    <cellStyle name="60% - Accent2 15 3 2" xfId="47636" xr:uid="{FFC5A36E-EEF6-497C-9743-4E17A4713E02}"/>
    <cellStyle name="60% - Accent2 15 4" xfId="46632" xr:uid="{78ACA49E-F1DE-43DC-ACA4-5D6CE837D235}"/>
    <cellStyle name="60% - Accent2 16" xfId="44629" xr:uid="{ED8B9A35-4BA4-4473-9ED3-45733203EAFA}"/>
    <cellStyle name="60% - Accent2 16 2" xfId="45144" xr:uid="{45B6AE76-4A26-415B-940F-74AA648D19EC}"/>
    <cellStyle name="60% - Accent2 16 2 2" xfId="46149" xr:uid="{1651D9DC-4547-42F7-8C78-EEF3B7C719F5}"/>
    <cellStyle name="60% - Accent2 16 2 2 2" xfId="48158" xr:uid="{F49A9C14-0B0D-430E-97C0-1BDEE3E2D594}"/>
    <cellStyle name="60% - Accent2 16 2 3" xfId="47154" xr:uid="{A2D16B3C-0A9D-4BFC-AA6E-13B35804A9D6}"/>
    <cellStyle name="60% - Accent2 16 3" xfId="45646" xr:uid="{34B61424-CA02-4E07-9AEA-CF87D109AEA8}"/>
    <cellStyle name="60% - Accent2 16 3 2" xfId="47656" xr:uid="{95213E99-D07B-4509-A631-62291B293219}"/>
    <cellStyle name="60% - Accent2 16 4" xfId="46652" xr:uid="{55EF6485-B70B-4043-97A8-1CEAE65CBF61}"/>
    <cellStyle name="60% - Accent2 17" xfId="44649" xr:uid="{550B50CD-5531-4D87-A978-6EE36C41DA6C}"/>
    <cellStyle name="60% - Accent2 17 2" xfId="45164" xr:uid="{6AC6F7AC-3EE0-4B82-A021-3B95DAD4E18E}"/>
    <cellStyle name="60% - Accent2 17 2 2" xfId="46169" xr:uid="{71A9513E-E791-47D9-BA4A-4D4D820D8FC4}"/>
    <cellStyle name="60% - Accent2 17 2 2 2" xfId="48178" xr:uid="{7432EBED-F35B-4DD5-B7B8-CD023CCBB87C}"/>
    <cellStyle name="60% - Accent2 17 2 3" xfId="47174" xr:uid="{78B74241-1F67-4B7A-B132-51C7DE8A458C}"/>
    <cellStyle name="60% - Accent2 17 3" xfId="45666" xr:uid="{78CC1CA6-229D-4075-BC0F-586BE274FADB}"/>
    <cellStyle name="60% - Accent2 17 3 2" xfId="47676" xr:uid="{0EE0CCB2-F746-463C-A01C-1CC1F2478F28}"/>
    <cellStyle name="60% - Accent2 17 4" xfId="46672" xr:uid="{E2492CFE-1690-4F2F-92B7-F1E1E73165D9}"/>
    <cellStyle name="60% - Accent2 18" xfId="44669" xr:uid="{A6417755-9264-4A2C-853B-22142DC17DE5}"/>
    <cellStyle name="60% - Accent2 18 2" xfId="45184" xr:uid="{A8FE32CF-6AD2-4747-A3BB-82D229B6D89B}"/>
    <cellStyle name="60% - Accent2 18 2 2" xfId="46189" xr:uid="{57CD4799-2F0F-4468-B9C5-C05AA90C4291}"/>
    <cellStyle name="60% - Accent2 18 2 2 2" xfId="48198" xr:uid="{9F3955E2-094D-4D0A-B575-A1017AE59F63}"/>
    <cellStyle name="60% - Accent2 18 2 3" xfId="47194" xr:uid="{D0EA7668-88ED-4F05-BA48-C3BD1B4CAD0A}"/>
    <cellStyle name="60% - Accent2 18 3" xfId="45686" xr:uid="{E0B57E43-DA20-431F-A76A-701D8B522464}"/>
    <cellStyle name="60% - Accent2 18 3 2" xfId="47696" xr:uid="{4C9BDE2F-FC56-401F-A299-85CA1D9CC6A9}"/>
    <cellStyle name="60% - Accent2 18 4" xfId="46692" xr:uid="{8A881384-D677-4D03-828F-CA4235E4E0D6}"/>
    <cellStyle name="60% - Accent2 19" xfId="44825" xr:uid="{8DB95808-E2DB-41F4-86E1-A803732805F9}"/>
    <cellStyle name="60% - Accent2 19 2" xfId="45842" xr:uid="{84759FDE-679F-4A76-95FC-36271F8CAEB5}"/>
    <cellStyle name="60% - Accent2 19 2 2" xfId="47851" xr:uid="{C64FCD00-D8A6-4971-907D-09F045868D72}"/>
    <cellStyle name="60% - Accent2 19 3" xfId="46847" xr:uid="{B2862494-5195-4DC5-BE89-EF1CB1EDC66A}"/>
    <cellStyle name="60% - Accent2 2" xfId="44334" xr:uid="{539A85EE-0BD6-4EB2-BC68-4B6A3EEDA966}"/>
    <cellStyle name="60% - Accent2 2 2" xfId="44849" xr:uid="{3215F0CB-E79B-4870-A8D4-4E9CCBC66191}"/>
    <cellStyle name="60% - Accent2 2 2 2" xfId="45863" xr:uid="{D9E7BDD0-6DB3-491A-9960-D6F3AAB31D65}"/>
    <cellStyle name="60% - Accent2 2 2 2 2" xfId="47872" xr:uid="{BF26FFE1-7552-48B0-B24A-6C661715677C}"/>
    <cellStyle name="60% - Accent2 2 2 3" xfId="46868" xr:uid="{D750FE3F-3E3A-4609-B642-89F0D6909441}"/>
    <cellStyle name="60% - Accent2 2 3" xfId="45360" xr:uid="{00A0CFD6-2994-4742-8CBA-AA09E9F022B8}"/>
    <cellStyle name="60% - Accent2 2 3 2" xfId="47370" xr:uid="{691AE625-5BDE-46BA-A2EE-9931E42E40D4}"/>
    <cellStyle name="60% - Accent2 2 4" xfId="46366" xr:uid="{B3CAF4E5-3072-4FF4-AF45-8B5260E06F12}"/>
    <cellStyle name="60% - Accent2 20" xfId="45339" xr:uid="{7D92E4B9-6923-415C-94F8-ABB617F79558}"/>
    <cellStyle name="60% - Accent2 20 2" xfId="47349" xr:uid="{1B8972BA-B68D-4249-8816-A422E70DC663}"/>
    <cellStyle name="60% - Accent2 21" xfId="46345" xr:uid="{74DE9CD7-79BA-4495-98EC-42B8B0C0C016}"/>
    <cellStyle name="60% - Accent2 3" xfId="44355" xr:uid="{75A890F3-7CBE-46C4-918C-0608093B0402}"/>
    <cellStyle name="60% - Accent2 3 2" xfId="44870" xr:uid="{47722CA4-F1DC-4243-878C-B13EEDF666AE}"/>
    <cellStyle name="60% - Accent2 3 2 2" xfId="45884" xr:uid="{26127320-B623-4B83-A009-F65BBC067DB1}"/>
    <cellStyle name="60% - Accent2 3 2 2 2" xfId="47893" xr:uid="{158953F9-CF8A-4ABB-A370-457B6B100933}"/>
    <cellStyle name="60% - Accent2 3 2 3" xfId="46889" xr:uid="{29E738FF-5527-41EF-B5C0-CC6CFF89CCBC}"/>
    <cellStyle name="60% - Accent2 3 3" xfId="45381" xr:uid="{E2042FD0-D889-450D-AD4E-FD11653F882C}"/>
    <cellStyle name="60% - Accent2 3 3 2" xfId="47391" xr:uid="{D8116F6D-EA06-49C4-B2D6-D6385757136E}"/>
    <cellStyle name="60% - Accent2 3 4" xfId="46387" xr:uid="{798D0E3D-7AFA-446A-BDC7-34E44066EAB8}"/>
    <cellStyle name="60% - Accent2 4" xfId="44376" xr:uid="{0FB0052F-0EA9-4527-8CED-323AE599F83D}"/>
    <cellStyle name="60% - Accent2 4 2" xfId="44891" xr:uid="{CC3BED60-CD26-48B2-8011-CA9092E3FF0E}"/>
    <cellStyle name="60% - Accent2 4 2 2" xfId="45905" xr:uid="{9A3BB7EE-E0B3-44F6-BC73-44648A99D4A3}"/>
    <cellStyle name="60% - Accent2 4 2 2 2" xfId="47914" xr:uid="{47F13B48-35FD-47F1-B1CB-C1FD52E38A8B}"/>
    <cellStyle name="60% - Accent2 4 2 3" xfId="46910" xr:uid="{F7472819-5799-4D41-AE5E-3207FBCAF092}"/>
    <cellStyle name="60% - Accent2 4 3" xfId="45402" xr:uid="{A0BCF044-266F-461F-952C-6A7ADD50160E}"/>
    <cellStyle name="60% - Accent2 4 3 2" xfId="47412" xr:uid="{C7F86C32-D52E-44BB-A8B0-0D4D543C0AF0}"/>
    <cellStyle name="60% - Accent2 4 4" xfId="46408" xr:uid="{0222735F-04F4-4C71-85BF-A9B615519F12}"/>
    <cellStyle name="60% - Accent2 5" xfId="44399" xr:uid="{8B1B981D-6733-440B-BABC-A892B4AFB4AD}"/>
    <cellStyle name="60% - Accent2 5 2" xfId="44914" xr:uid="{3164ECE5-9418-4B80-8FCE-F63899E15FFB}"/>
    <cellStyle name="60% - Accent2 5 2 2" xfId="45926" xr:uid="{71879F37-90A3-4845-8542-31DFFDBE044E}"/>
    <cellStyle name="60% - Accent2 5 2 2 2" xfId="47935" xr:uid="{50F2977C-24F3-4315-987D-DF6ED3704F8F}"/>
    <cellStyle name="60% - Accent2 5 2 3" xfId="46931" xr:uid="{46AD12F5-DACE-4BB0-9FF7-502CF7617AEE}"/>
    <cellStyle name="60% - Accent2 5 3" xfId="45423" xr:uid="{1A48CAF7-E6B0-4FCE-B5D3-1410034A5E3F}"/>
    <cellStyle name="60% - Accent2 5 3 2" xfId="47433" xr:uid="{024B4944-82FF-4EB7-8453-04716133D780}"/>
    <cellStyle name="60% - Accent2 5 4" xfId="46429" xr:uid="{8717A4E4-BA48-4E35-9CC2-0AE977AEFE7E}"/>
    <cellStyle name="60% - Accent2 6" xfId="44422" xr:uid="{CC0C89D8-ACF7-49E7-999A-D4867C165E4A}"/>
    <cellStyle name="60% - Accent2 6 2" xfId="44937" xr:uid="{CD4FCD90-8FB9-4472-A732-623AEDD52080}"/>
    <cellStyle name="60% - Accent2 6 2 2" xfId="45946" xr:uid="{067A40AD-6A60-4C4B-A4A9-E5874B68B446}"/>
    <cellStyle name="60% - Accent2 6 2 2 2" xfId="47955" xr:uid="{CD714E7D-1F32-46CD-94FB-8A024C81E752}"/>
    <cellStyle name="60% - Accent2 6 2 3" xfId="46951" xr:uid="{E350F3E8-436C-42FD-9508-A9DD5F3C825E}"/>
    <cellStyle name="60% - Accent2 6 3" xfId="45443" xr:uid="{195D9592-42E1-4BD4-A909-BA79620249AF}"/>
    <cellStyle name="60% - Accent2 6 3 2" xfId="47453" xr:uid="{FF021FB3-F247-4BF9-91B8-C06C524DF00B}"/>
    <cellStyle name="60% - Accent2 6 4" xfId="46449" xr:uid="{FC72BA37-1166-419A-AF1A-F02B37F2EE38}"/>
    <cellStyle name="60% - Accent2 7" xfId="44444" xr:uid="{7B161A92-C4B3-49F5-867D-FE140CDCD36C}"/>
    <cellStyle name="60% - Accent2 7 2" xfId="44959" xr:uid="{65BFBFD8-37AE-4002-96C4-05DB71904393}"/>
    <cellStyle name="60% - Accent2 7 2 2" xfId="45966" xr:uid="{5B2D4F98-C4A1-4EBB-B0FC-245D1061678D}"/>
    <cellStyle name="60% - Accent2 7 2 2 2" xfId="47975" xr:uid="{A7E18DEE-DCC4-4D15-8D78-557464184944}"/>
    <cellStyle name="60% - Accent2 7 2 3" xfId="46971" xr:uid="{752DAA31-1962-42FB-B966-D73F11765E4F}"/>
    <cellStyle name="60% - Accent2 7 3" xfId="45463" xr:uid="{3B6134A4-E0D1-4B58-9C02-E1073B9CB952}"/>
    <cellStyle name="60% - Accent2 7 3 2" xfId="47473" xr:uid="{2650FBB2-3281-4E98-9DBB-30371A5493B4}"/>
    <cellStyle name="60% - Accent2 7 4" xfId="46469" xr:uid="{E313E5AF-D274-4273-B258-D54D05F5C048}"/>
    <cellStyle name="60% - Accent2 8" xfId="44466" xr:uid="{55F3CA04-F7DE-4EC9-9769-2F4DE96CEF56}"/>
    <cellStyle name="60% - Accent2 8 2" xfId="44981" xr:uid="{E4AE27F3-19B2-45BC-BB37-91CB3121925A}"/>
    <cellStyle name="60% - Accent2 8 2 2" xfId="45987" xr:uid="{51C36938-D5D8-4660-BEF1-B51CEE870BF6}"/>
    <cellStyle name="60% - Accent2 8 2 2 2" xfId="47996" xr:uid="{BC629565-B08E-4AB7-8A63-99AB8BA704CB}"/>
    <cellStyle name="60% - Accent2 8 2 3" xfId="46992" xr:uid="{F74D88DB-7623-4506-8CD8-137571DDE4A7}"/>
    <cellStyle name="60% - Accent2 8 3" xfId="45484" xr:uid="{C65B28CA-47F0-486B-9624-795731C50AAD}"/>
    <cellStyle name="60% - Accent2 8 3 2" xfId="47494" xr:uid="{4F0E3CA0-EE82-4846-BC82-19D8A513332E}"/>
    <cellStyle name="60% - Accent2 8 4" xfId="46490" xr:uid="{A913BEDF-1474-4E33-B00B-FC5787CF2EDF}"/>
    <cellStyle name="60% - Accent2 9" xfId="44488" xr:uid="{288826CA-B5C5-4D2B-9674-CB9B0E89C972}"/>
    <cellStyle name="60% - Accent2 9 2" xfId="45003" xr:uid="{DC29FABE-3DEB-4347-8BCF-90F028BFA8D8}"/>
    <cellStyle name="60% - Accent2 9 2 2" xfId="46008" xr:uid="{ADE25939-667D-412F-A0FB-148F44D41630}"/>
    <cellStyle name="60% - Accent2 9 2 2 2" xfId="48017" xr:uid="{958E74B6-ACC3-4C72-8AE0-78636187A94E}"/>
    <cellStyle name="60% - Accent2 9 2 3" xfId="47013" xr:uid="{092F3754-5002-4A21-AB11-07877A765E21}"/>
    <cellStyle name="60% - Accent2 9 3" xfId="45505" xr:uid="{4C3A02F1-9541-4B58-A5E4-9BFB58A2332B}"/>
    <cellStyle name="60% - Accent2 9 3 2" xfId="47515" xr:uid="{2B7F5C22-FA1B-4523-964D-4647BDF434B2}"/>
    <cellStyle name="60% - Accent2 9 4" xfId="46511" xr:uid="{65307518-6668-4B85-97E8-B4220B05FB5E}"/>
    <cellStyle name="60% - Accent3 10" xfId="44511" xr:uid="{3548C83F-A728-4789-BFBC-E7B1917DAB48}"/>
    <cellStyle name="60% - Accent3 10 2" xfId="45026" xr:uid="{2B38BFDF-F4D1-4023-B78F-42B398C5FEDD}"/>
    <cellStyle name="60% - Accent3 10 2 2" xfId="46031" xr:uid="{CDDF2EB1-401E-4A71-A99C-9B818DAE226D}"/>
    <cellStyle name="60% - Accent3 10 2 2 2" xfId="48040" xr:uid="{A523505E-3EBA-4074-9534-874FA4FF7A8C}"/>
    <cellStyle name="60% - Accent3 10 2 3" xfId="47036" xr:uid="{30F86245-99D8-4159-BC63-9443CE06B5CE}"/>
    <cellStyle name="60% - Accent3 10 3" xfId="45528" xr:uid="{6FC1CD77-63F4-4623-99E5-252895B49B81}"/>
    <cellStyle name="60% - Accent3 10 3 2" xfId="47538" xr:uid="{B5A986E5-EB63-4AE0-9D62-EA1C495034E0}"/>
    <cellStyle name="60% - Accent3 10 4" xfId="46534" xr:uid="{5C6108AF-807B-4EA7-B388-877553258E8B}"/>
    <cellStyle name="60% - Accent3 11" xfId="44532" xr:uid="{6C68A0F5-779E-495A-8D59-3D14B3E6E268}"/>
    <cellStyle name="60% - Accent3 11 2" xfId="45047" xr:uid="{89A9810C-15FE-4948-B67D-6E2C1085F780}"/>
    <cellStyle name="60% - Accent3 11 2 2" xfId="46052" xr:uid="{DC6A160D-42A6-4873-B0A9-095476C3B6A6}"/>
    <cellStyle name="60% - Accent3 11 2 2 2" xfId="48061" xr:uid="{139A472F-2DCE-4E86-9670-D14591417E72}"/>
    <cellStyle name="60% - Accent3 11 2 3" xfId="47057" xr:uid="{B06ACA21-AEB3-4CAC-86CD-0BE2B8578B88}"/>
    <cellStyle name="60% - Accent3 11 3" xfId="45549" xr:uid="{56054508-E97D-433D-80F6-063E192A0D55}"/>
    <cellStyle name="60% - Accent3 11 3 2" xfId="47559" xr:uid="{9E32A923-3EDC-45F5-8ED5-3BCDC6829EDC}"/>
    <cellStyle name="60% - Accent3 11 4" xfId="46555" xr:uid="{E9E4157A-EB5D-4636-A108-63D25AA1F6AC}"/>
    <cellStyle name="60% - Accent3 12" xfId="44552" xr:uid="{446D51C0-D03C-403E-A851-3B8800E4CAEC}"/>
    <cellStyle name="60% - Accent3 12 2" xfId="45067" xr:uid="{F9736198-0FF4-494F-A48F-1D89A4F1876C}"/>
    <cellStyle name="60% - Accent3 12 2 2" xfId="46072" xr:uid="{4E68A09B-1DD3-49B7-ADA4-1D7C973724D2}"/>
    <cellStyle name="60% - Accent3 12 2 2 2" xfId="48081" xr:uid="{741DE492-3810-444E-A1DF-6B8DE7AC6DFD}"/>
    <cellStyle name="60% - Accent3 12 2 3" xfId="47077" xr:uid="{01A3B16C-1A6A-4F15-B454-6FD65C111427}"/>
    <cellStyle name="60% - Accent3 12 3" xfId="45569" xr:uid="{F3E58814-9404-45DD-950F-85985D32D190}"/>
    <cellStyle name="60% - Accent3 12 3 2" xfId="47579" xr:uid="{CFB285FF-C885-470A-806B-27069CA61B48}"/>
    <cellStyle name="60% - Accent3 12 4" xfId="46575" xr:uid="{DC9AFB34-C8E4-443A-A817-C72DBF740B61}"/>
    <cellStyle name="60% - Accent3 13" xfId="44572" xr:uid="{6C973D3B-629A-48DE-AD23-A1222157D295}"/>
    <cellStyle name="60% - Accent3 13 2" xfId="45087" xr:uid="{59E63DEC-8115-48B9-81E1-6D4EDD2A04C5}"/>
    <cellStyle name="60% - Accent3 13 2 2" xfId="46092" xr:uid="{2A867520-D294-4865-A642-1DFC696473DD}"/>
    <cellStyle name="60% - Accent3 13 2 2 2" xfId="48101" xr:uid="{E77AD860-13DE-4DDF-AE04-F68B1D9BB15E}"/>
    <cellStyle name="60% - Accent3 13 2 3" xfId="47097" xr:uid="{654E212C-B439-4E3C-AB73-105DC89279F2}"/>
    <cellStyle name="60% - Accent3 13 3" xfId="45589" xr:uid="{239E5780-7485-4BD3-BEFD-9ED133D1B748}"/>
    <cellStyle name="60% - Accent3 13 3 2" xfId="47599" xr:uid="{52DBC543-1C56-4507-BFED-3C1D274A5D6A}"/>
    <cellStyle name="60% - Accent3 13 4" xfId="46595" xr:uid="{114A9708-E211-4FAE-A0D6-4BBDF9BCC1A4}"/>
    <cellStyle name="60% - Accent3 14" xfId="44592" xr:uid="{6CF43205-374E-4AE4-95E3-D49E845FB8C5}"/>
    <cellStyle name="60% - Accent3 14 2" xfId="45107" xr:uid="{1623312C-2B5B-4AE0-8061-90CF81A0F6AF}"/>
    <cellStyle name="60% - Accent3 14 2 2" xfId="46112" xr:uid="{8454D9DE-64D2-4F96-9053-5AB2898835AA}"/>
    <cellStyle name="60% - Accent3 14 2 2 2" xfId="48121" xr:uid="{E1F83395-5E78-40A1-BA2F-7F4918D658E4}"/>
    <cellStyle name="60% - Accent3 14 2 3" xfId="47117" xr:uid="{3CA7DEDC-AC98-4FCC-A89E-9968DB8EB7DC}"/>
    <cellStyle name="60% - Accent3 14 3" xfId="45609" xr:uid="{86E6AFA7-7854-4F50-9867-90299C2B1FCB}"/>
    <cellStyle name="60% - Accent3 14 3 2" xfId="47619" xr:uid="{8AFC4831-D40D-4835-8C85-0DA7E00A7501}"/>
    <cellStyle name="60% - Accent3 14 4" xfId="46615" xr:uid="{6136E9B0-85D9-4C09-8496-33F60EAE4720}"/>
    <cellStyle name="60% - Accent3 15" xfId="44612" xr:uid="{029F4B97-3B63-4EA5-84EA-5BA4973E913B}"/>
    <cellStyle name="60% - Accent3 15 2" xfId="45127" xr:uid="{F4231B2B-3FFA-4F27-ADB2-E52372589C6C}"/>
    <cellStyle name="60% - Accent3 15 2 2" xfId="46132" xr:uid="{CA86D8D6-C16D-4FF7-91D5-CECC9D7FB04C}"/>
    <cellStyle name="60% - Accent3 15 2 2 2" xfId="48141" xr:uid="{F5AF147D-85CF-4549-A8E3-39DB7232D0D6}"/>
    <cellStyle name="60% - Accent3 15 2 3" xfId="47137" xr:uid="{04EF193C-45AC-4EB5-A88C-F9165393DEE0}"/>
    <cellStyle name="60% - Accent3 15 3" xfId="45629" xr:uid="{86179D1C-2136-436B-A524-7743AA954502}"/>
    <cellStyle name="60% - Accent3 15 3 2" xfId="47639" xr:uid="{EC2FE7EC-B351-4381-B27B-4D57D67D9F94}"/>
    <cellStyle name="60% - Accent3 15 4" xfId="46635" xr:uid="{AC7BAF29-E828-41FB-95C1-9084DEAAFB50}"/>
    <cellStyle name="60% - Accent3 16" xfId="44632" xr:uid="{F878B66B-98D5-40E5-8627-D0F86E67613A}"/>
    <cellStyle name="60% - Accent3 16 2" xfId="45147" xr:uid="{07AEF624-4563-4D8B-95B0-4418806196F5}"/>
    <cellStyle name="60% - Accent3 16 2 2" xfId="46152" xr:uid="{A53A4784-F193-4568-BD2F-1992C4D09B8F}"/>
    <cellStyle name="60% - Accent3 16 2 2 2" xfId="48161" xr:uid="{814F03FB-22E8-4E20-AEF9-431865A0C1EA}"/>
    <cellStyle name="60% - Accent3 16 2 3" xfId="47157" xr:uid="{20FB95B9-2CF0-4D2B-8B7C-6B4B220DBF2B}"/>
    <cellStyle name="60% - Accent3 16 3" xfId="45649" xr:uid="{3980D247-44FD-4C08-9FF7-5D694C5C9C41}"/>
    <cellStyle name="60% - Accent3 16 3 2" xfId="47659" xr:uid="{A9A55E02-52E4-461D-80C1-8D8AB6767C1F}"/>
    <cellStyle name="60% - Accent3 16 4" xfId="46655" xr:uid="{D3959387-548E-400B-828F-CF1ADCBC05DD}"/>
    <cellStyle name="60% - Accent3 17" xfId="44652" xr:uid="{27CDFDEE-51F2-4976-A1D8-CCEB7F74E9B8}"/>
    <cellStyle name="60% - Accent3 17 2" xfId="45167" xr:uid="{286F90F3-5A91-43A1-AFB7-2AA8281FAB16}"/>
    <cellStyle name="60% - Accent3 17 2 2" xfId="46172" xr:uid="{D13931D0-B8AB-4830-B22C-85A074A957A1}"/>
    <cellStyle name="60% - Accent3 17 2 2 2" xfId="48181" xr:uid="{3CC8438F-F826-4C1B-AE0E-6020BC6C6484}"/>
    <cellStyle name="60% - Accent3 17 2 3" xfId="47177" xr:uid="{2BF3CAC8-81ED-4ACE-993A-EE32C7DC055D}"/>
    <cellStyle name="60% - Accent3 17 3" xfId="45669" xr:uid="{1E90E501-6F62-4183-B0CF-CF6D0A46A1F1}"/>
    <cellStyle name="60% - Accent3 17 3 2" xfId="47679" xr:uid="{288B3AA6-BB57-4391-984F-55BD71EE538C}"/>
    <cellStyle name="60% - Accent3 17 4" xfId="46675" xr:uid="{852D0943-83DB-4605-85E3-5F8DED3F6C65}"/>
    <cellStyle name="60% - Accent3 18" xfId="44672" xr:uid="{E806C07A-018A-4EE3-952E-23C352886D2D}"/>
    <cellStyle name="60% - Accent3 18 2" xfId="45187" xr:uid="{4B8824AE-503E-4BF9-BA76-71C48FB20E61}"/>
    <cellStyle name="60% - Accent3 18 2 2" xfId="46192" xr:uid="{5AAE27BE-7AF7-4C0C-9F8A-374B1E5CC138}"/>
    <cellStyle name="60% - Accent3 18 2 2 2" xfId="48201" xr:uid="{71C579F1-DA13-43EB-8B22-FFA79BA441C1}"/>
    <cellStyle name="60% - Accent3 18 2 3" xfId="47197" xr:uid="{8D1117D2-6400-466B-B8F2-99F44A3D91DC}"/>
    <cellStyle name="60% - Accent3 18 3" xfId="45689" xr:uid="{442A20C1-7999-41DA-9677-87E365945CBE}"/>
    <cellStyle name="60% - Accent3 18 3 2" xfId="47699" xr:uid="{D8BC608F-05E0-4938-A11E-6783185F4AE3}"/>
    <cellStyle name="60% - Accent3 18 4" xfId="46695" xr:uid="{E14C300A-EEAE-4F3A-9282-A4388BE1A8CA}"/>
    <cellStyle name="60% - Accent3 19" xfId="44828" xr:uid="{672E09BC-385A-4C97-BE12-C9BCB06B246B}"/>
    <cellStyle name="60% - Accent3 19 2" xfId="45845" xr:uid="{01E47814-5B84-4D76-9FEC-C8EE0BFE9DA9}"/>
    <cellStyle name="60% - Accent3 19 2 2" xfId="47854" xr:uid="{91C3A3E7-93B9-48D3-B21B-0DECD533B6CE}"/>
    <cellStyle name="60% - Accent3 19 3" xfId="46850" xr:uid="{0241B320-2135-4ECF-8FDC-A1FB43749C2D}"/>
    <cellStyle name="60% - Accent3 2" xfId="44337" xr:uid="{F9AC5351-BB2D-4D91-AC04-0744D5B3A821}"/>
    <cellStyle name="60% - Accent3 2 2" xfId="44852" xr:uid="{504E0505-B89E-45E9-BBFD-B073998E4CF5}"/>
    <cellStyle name="60% - Accent3 2 2 2" xfId="45866" xr:uid="{F206F55D-091A-4BCC-971B-1570D39A6F85}"/>
    <cellStyle name="60% - Accent3 2 2 2 2" xfId="47875" xr:uid="{7E5D7030-8048-4EC2-959B-89041D197523}"/>
    <cellStyle name="60% - Accent3 2 2 3" xfId="46871" xr:uid="{8FF51E3D-221D-4E56-9A10-8E6E3FF55B8D}"/>
    <cellStyle name="60% - Accent3 2 3" xfId="45363" xr:uid="{EF86DE6A-B13F-4F8B-9F83-012B0B6BF3A5}"/>
    <cellStyle name="60% - Accent3 2 3 2" xfId="47373" xr:uid="{B7D7D258-AF97-4C0B-8423-2E2E2EAB947E}"/>
    <cellStyle name="60% - Accent3 2 4" xfId="46369" xr:uid="{8EFDA7FA-C5AE-428A-A8D1-6EF54BCA03D2}"/>
    <cellStyle name="60% - Accent3 20" xfId="45342" xr:uid="{CA171BCD-65AC-4F03-A98C-CB0305CC37E1}"/>
    <cellStyle name="60% - Accent3 20 2" xfId="47352" xr:uid="{5C2C20CD-672B-427E-A3C8-906832F46C6D}"/>
    <cellStyle name="60% - Accent3 21" xfId="46348" xr:uid="{BCB3A0E2-2870-4B38-8928-4B541A00A17A}"/>
    <cellStyle name="60% - Accent3 3" xfId="44358" xr:uid="{799D59AB-0A39-4DD5-8F46-6C4B96FEC35A}"/>
    <cellStyle name="60% - Accent3 3 2" xfId="44873" xr:uid="{8B2A6EB5-85BA-4011-87E4-5FBDCEEB934B}"/>
    <cellStyle name="60% - Accent3 3 2 2" xfId="45887" xr:uid="{D76D442F-DEBB-4AF6-8155-8A57768E9481}"/>
    <cellStyle name="60% - Accent3 3 2 2 2" xfId="47896" xr:uid="{EBB2E002-D1B2-471B-9757-37FC4AA599E9}"/>
    <cellStyle name="60% - Accent3 3 2 3" xfId="46892" xr:uid="{32314DBE-DD7A-43A3-86AE-BB31CCAE642D}"/>
    <cellStyle name="60% - Accent3 3 3" xfId="45384" xr:uid="{6AD5ADA3-ACE1-4F76-ADC3-F4AC08E8BF94}"/>
    <cellStyle name="60% - Accent3 3 3 2" xfId="47394" xr:uid="{82128D8B-A887-4763-B8D2-6D67D460D7A8}"/>
    <cellStyle name="60% - Accent3 3 4" xfId="46390" xr:uid="{2785D1F5-4176-4E3D-9C67-D8B848EACE96}"/>
    <cellStyle name="60% - Accent3 4" xfId="44379" xr:uid="{54EA367E-C32F-470A-AB27-0509909036FD}"/>
    <cellStyle name="60% - Accent3 4 2" xfId="44894" xr:uid="{757E6B13-1840-4D6F-B8B5-04E8069A923A}"/>
    <cellStyle name="60% - Accent3 4 2 2" xfId="45908" xr:uid="{BF194F54-CE66-4C4F-8EB1-9C1EE87BD487}"/>
    <cellStyle name="60% - Accent3 4 2 2 2" xfId="47917" xr:uid="{7FB5EE0F-46A6-4A41-8F48-091AFF757010}"/>
    <cellStyle name="60% - Accent3 4 2 3" xfId="46913" xr:uid="{173E1111-BF6F-49A0-91DF-788BD0F622C1}"/>
    <cellStyle name="60% - Accent3 4 3" xfId="45405" xr:uid="{313FF5E2-957B-411B-90E6-E01CA63C4DCF}"/>
    <cellStyle name="60% - Accent3 4 3 2" xfId="47415" xr:uid="{41BA08AD-613F-4EF9-A4D5-8B271E872103}"/>
    <cellStyle name="60% - Accent3 4 4" xfId="46411" xr:uid="{2311DDC2-9309-4652-B5BB-A2AC7CD1FCDE}"/>
    <cellStyle name="60% - Accent3 5" xfId="44402" xr:uid="{47E5F01D-C5E0-497E-988A-1F028810C986}"/>
    <cellStyle name="60% - Accent3 5 2" xfId="44917" xr:uid="{DEAB6B56-6086-4679-A2A0-70FB2349755F}"/>
    <cellStyle name="60% - Accent3 5 2 2" xfId="45929" xr:uid="{13D9A9A7-328D-46A0-8890-11C6A7706735}"/>
    <cellStyle name="60% - Accent3 5 2 2 2" xfId="47938" xr:uid="{1D3E16E1-86AA-45D7-9575-738A8C2CEBE3}"/>
    <cellStyle name="60% - Accent3 5 2 3" xfId="46934" xr:uid="{D8B05340-6E29-4F0C-825C-98785792DAF0}"/>
    <cellStyle name="60% - Accent3 5 3" xfId="45426" xr:uid="{AEDD7673-D621-486E-A269-D68084A11B78}"/>
    <cellStyle name="60% - Accent3 5 3 2" xfId="47436" xr:uid="{3EA3D793-BB48-479F-AF9A-C70AB9ACAFBD}"/>
    <cellStyle name="60% - Accent3 5 4" xfId="46432" xr:uid="{2D224392-AFE3-4D09-A0DD-5394C5B8D451}"/>
    <cellStyle name="60% - Accent3 6" xfId="44425" xr:uid="{B417970E-CEA2-4C6B-A81C-C67D45F1A3AF}"/>
    <cellStyle name="60% - Accent3 6 2" xfId="44940" xr:uid="{4BD5B9C1-313C-4253-B3B0-C501457CC8FF}"/>
    <cellStyle name="60% - Accent3 6 2 2" xfId="45949" xr:uid="{97127969-0306-4FD1-9701-635D4CA4832A}"/>
    <cellStyle name="60% - Accent3 6 2 2 2" xfId="47958" xr:uid="{356D521E-E8B4-407D-9E28-56A6194FC262}"/>
    <cellStyle name="60% - Accent3 6 2 3" xfId="46954" xr:uid="{BE766845-9A24-4315-A59D-A5042D426FA5}"/>
    <cellStyle name="60% - Accent3 6 3" xfId="45446" xr:uid="{002A2799-B448-4C74-9115-CF250B14AC50}"/>
    <cellStyle name="60% - Accent3 6 3 2" xfId="47456" xr:uid="{E879F861-3FB9-4D9B-8E0C-B67CFFD51F09}"/>
    <cellStyle name="60% - Accent3 6 4" xfId="46452" xr:uid="{FE428C7C-3986-49D9-B5A0-B086D8426E2E}"/>
    <cellStyle name="60% - Accent3 7" xfId="44447" xr:uid="{27CC1D42-0242-4C44-A99C-17DC6AC3ED53}"/>
    <cellStyle name="60% - Accent3 7 2" xfId="44962" xr:uid="{15455AA1-A8F7-4B69-9EC4-411F404F484B}"/>
    <cellStyle name="60% - Accent3 7 2 2" xfId="45969" xr:uid="{F910227A-A16E-4E83-BC5F-5500A152C5AE}"/>
    <cellStyle name="60% - Accent3 7 2 2 2" xfId="47978" xr:uid="{30B8DA18-2FFF-46D4-AE02-2357BE02EBF0}"/>
    <cellStyle name="60% - Accent3 7 2 3" xfId="46974" xr:uid="{F817C041-D38B-4472-B93C-02AC41F48B1D}"/>
    <cellStyle name="60% - Accent3 7 3" xfId="45466" xr:uid="{EF8C2F34-26A9-4FAE-9D96-9ADD6901495E}"/>
    <cellStyle name="60% - Accent3 7 3 2" xfId="47476" xr:uid="{63B009C5-5655-4096-8845-27CD745C3AAF}"/>
    <cellStyle name="60% - Accent3 7 4" xfId="46472" xr:uid="{896B5B9B-5DCA-4FC4-AFD2-F58F77571B62}"/>
    <cellStyle name="60% - Accent3 8" xfId="44469" xr:uid="{DB883D44-22CB-4079-8445-B3BBA99B07D7}"/>
    <cellStyle name="60% - Accent3 8 2" xfId="44984" xr:uid="{419F3D0C-01C6-42B4-BAC7-90DBCCB49F4E}"/>
    <cellStyle name="60% - Accent3 8 2 2" xfId="45990" xr:uid="{55E1404A-C7C4-4874-ACD0-98B3CA8E7A26}"/>
    <cellStyle name="60% - Accent3 8 2 2 2" xfId="47999" xr:uid="{5E5150DD-FF69-4F1A-8398-F98B50AD6FE7}"/>
    <cellStyle name="60% - Accent3 8 2 3" xfId="46995" xr:uid="{F89C9DE7-30F7-4DBF-8F59-51031717BB64}"/>
    <cellStyle name="60% - Accent3 8 3" xfId="45487" xr:uid="{AC6C4588-7147-40ED-9F21-58DA6EA4F681}"/>
    <cellStyle name="60% - Accent3 8 3 2" xfId="47497" xr:uid="{D437D451-AD4E-4C6C-A357-675955153FD6}"/>
    <cellStyle name="60% - Accent3 8 4" xfId="46493" xr:uid="{806F1137-8380-4D89-8D3D-CCF77E783947}"/>
    <cellStyle name="60% - Accent3 9" xfId="44491" xr:uid="{F1089406-BA22-45C3-A476-6F96CE813438}"/>
    <cellStyle name="60% - Accent3 9 2" xfId="45006" xr:uid="{921CA12C-C1C5-4D6D-A407-B7A5DA4D0169}"/>
    <cellStyle name="60% - Accent3 9 2 2" xfId="46011" xr:uid="{2E963012-6FB0-4BEB-8BF6-FCF3DBAA9B9A}"/>
    <cellStyle name="60% - Accent3 9 2 2 2" xfId="48020" xr:uid="{F8E25105-8FD7-489B-876B-A0F74A2626F4}"/>
    <cellStyle name="60% - Accent3 9 2 3" xfId="47016" xr:uid="{04B703E3-732E-45CD-BA6C-FA5E4E843312}"/>
    <cellStyle name="60% - Accent3 9 3" xfId="45508" xr:uid="{EA2FC0CA-EF95-4579-857F-62DAB1932905}"/>
    <cellStyle name="60% - Accent3 9 3 2" xfId="47518" xr:uid="{1AB25856-20BF-44AB-BCA2-D7B3F2A11284}"/>
    <cellStyle name="60% - Accent3 9 4" xfId="46514" xr:uid="{ED63B1D7-5DDE-41B9-A83C-B2BECC3780C0}"/>
    <cellStyle name="60% - Accent4 10" xfId="44514" xr:uid="{68E156CC-7F1F-43FB-9886-D92E9CED218C}"/>
    <cellStyle name="60% - Accent4 10 2" xfId="45029" xr:uid="{BFEF89BD-28D4-4F0F-A95E-4DA77060DCCA}"/>
    <cellStyle name="60% - Accent4 10 2 2" xfId="46034" xr:uid="{72471EF5-7D7D-43AA-8E4E-47F0991D932F}"/>
    <cellStyle name="60% - Accent4 10 2 2 2" xfId="48043" xr:uid="{F8622543-5BBE-4AE1-BFA1-6277B1275D57}"/>
    <cellStyle name="60% - Accent4 10 2 3" xfId="47039" xr:uid="{7B397916-9F51-4846-B5C7-99B9F0A30BCE}"/>
    <cellStyle name="60% - Accent4 10 3" xfId="45531" xr:uid="{4A565F44-04C6-4997-975D-7C9DAC785233}"/>
    <cellStyle name="60% - Accent4 10 3 2" xfId="47541" xr:uid="{6CD70843-DC3A-4F0F-91DA-D4DDB4EA299D}"/>
    <cellStyle name="60% - Accent4 10 4" xfId="46537" xr:uid="{1306991E-47FC-4A3E-991C-5FA1B49EBB5B}"/>
    <cellStyle name="60% - Accent4 11" xfId="44535" xr:uid="{3C0FFC51-8038-4FEC-970A-BB0565E8CD6C}"/>
    <cellStyle name="60% - Accent4 11 2" xfId="45050" xr:uid="{57DC3FC0-8D46-4DB7-9EEE-C24DDA58AC76}"/>
    <cellStyle name="60% - Accent4 11 2 2" xfId="46055" xr:uid="{3EBA4034-D0C3-4CF8-837C-1B27BCC3FD91}"/>
    <cellStyle name="60% - Accent4 11 2 2 2" xfId="48064" xr:uid="{628607D3-7D25-405E-900B-4BF587BD927D}"/>
    <cellStyle name="60% - Accent4 11 2 3" xfId="47060" xr:uid="{93900B08-43BE-4DEB-B8AF-BD947E803F60}"/>
    <cellStyle name="60% - Accent4 11 3" xfId="45552" xr:uid="{2E267460-5D4B-4520-A211-164097A1A0C3}"/>
    <cellStyle name="60% - Accent4 11 3 2" xfId="47562" xr:uid="{D476F403-97EF-41C4-8575-D4FE679A607B}"/>
    <cellStyle name="60% - Accent4 11 4" xfId="46558" xr:uid="{119C1346-431A-4A62-A45A-809C407D6029}"/>
    <cellStyle name="60% - Accent4 12" xfId="44555" xr:uid="{00B8517C-5921-475E-99AE-76387D2067C8}"/>
    <cellStyle name="60% - Accent4 12 2" xfId="45070" xr:uid="{53238F1F-140E-4F7A-A9E8-D43440761D16}"/>
    <cellStyle name="60% - Accent4 12 2 2" xfId="46075" xr:uid="{C1474E3C-EC12-4355-BE28-482841BD4440}"/>
    <cellStyle name="60% - Accent4 12 2 2 2" xfId="48084" xr:uid="{8CE568DD-6118-4B34-BCE5-D11A8B37583E}"/>
    <cellStyle name="60% - Accent4 12 2 3" xfId="47080" xr:uid="{72174032-877F-4C5B-A878-BA530C26608D}"/>
    <cellStyle name="60% - Accent4 12 3" xfId="45572" xr:uid="{037F7799-02C5-4431-B1F6-52B2B61DD6A2}"/>
    <cellStyle name="60% - Accent4 12 3 2" xfId="47582" xr:uid="{41158C09-5536-4678-8DDC-8BADD4E56918}"/>
    <cellStyle name="60% - Accent4 12 4" xfId="46578" xr:uid="{D6169254-EE03-4DEC-BCF5-40E4011F298A}"/>
    <cellStyle name="60% - Accent4 13" xfId="44575" xr:uid="{9CB3520A-9A32-4CAB-A37A-3EF3F73D558E}"/>
    <cellStyle name="60% - Accent4 13 2" xfId="45090" xr:uid="{FCBD2BF7-91B3-424B-8F2F-52DF4EADAA3C}"/>
    <cellStyle name="60% - Accent4 13 2 2" xfId="46095" xr:uid="{928176D7-2235-42F7-836E-CFA4C2EFF19A}"/>
    <cellStyle name="60% - Accent4 13 2 2 2" xfId="48104" xr:uid="{B5086A08-7800-496B-8E88-F217F39A13C5}"/>
    <cellStyle name="60% - Accent4 13 2 3" xfId="47100" xr:uid="{8C44DA0C-E3E0-4D09-B61A-0688C2BA44B8}"/>
    <cellStyle name="60% - Accent4 13 3" xfId="45592" xr:uid="{107D5572-5D61-423A-95D9-10882E93A392}"/>
    <cellStyle name="60% - Accent4 13 3 2" xfId="47602" xr:uid="{4D3870A5-8687-4E91-8376-B849D15F74D6}"/>
    <cellStyle name="60% - Accent4 13 4" xfId="46598" xr:uid="{1718EB81-43AA-4D36-8F2D-7AB7E869CC2E}"/>
    <cellStyle name="60% - Accent4 14" xfId="44595" xr:uid="{7BE87609-8DA1-402C-AF20-190722E38A5B}"/>
    <cellStyle name="60% - Accent4 14 2" xfId="45110" xr:uid="{07C7A107-F270-4216-B695-AE2086A74F23}"/>
    <cellStyle name="60% - Accent4 14 2 2" xfId="46115" xr:uid="{F5027639-7EE0-4B84-ACAE-36268BF31BFB}"/>
    <cellStyle name="60% - Accent4 14 2 2 2" xfId="48124" xr:uid="{5EAF0D5F-8E73-4B38-B967-0211497496B1}"/>
    <cellStyle name="60% - Accent4 14 2 3" xfId="47120" xr:uid="{4711809E-BD1D-45F6-BFE6-9E0DE024FA17}"/>
    <cellStyle name="60% - Accent4 14 3" xfId="45612" xr:uid="{D81DEF45-F26A-4DFE-89F5-6D2E48677E7B}"/>
    <cellStyle name="60% - Accent4 14 3 2" xfId="47622" xr:uid="{852AA357-D615-4F8A-BD73-377731D5FC48}"/>
    <cellStyle name="60% - Accent4 14 4" xfId="46618" xr:uid="{DAE1BBE5-EAE4-4B88-A29B-62B858BA02EE}"/>
    <cellStyle name="60% - Accent4 15" xfId="44615" xr:uid="{CB3DC83E-641D-4BCF-AFCA-7BE79AC4D4FC}"/>
    <cellStyle name="60% - Accent4 15 2" xfId="45130" xr:uid="{B1683EA5-9126-43A3-9EA1-8B50D1EF2AFE}"/>
    <cellStyle name="60% - Accent4 15 2 2" xfId="46135" xr:uid="{CBBF72E8-9998-4CCE-949C-B2B0078A92C1}"/>
    <cellStyle name="60% - Accent4 15 2 2 2" xfId="48144" xr:uid="{DF2DF9D0-C17C-4533-81FE-1937C2BCC0F7}"/>
    <cellStyle name="60% - Accent4 15 2 3" xfId="47140" xr:uid="{DAC52E70-7E3D-4110-BCE3-6872D030555C}"/>
    <cellStyle name="60% - Accent4 15 3" xfId="45632" xr:uid="{C05EB58E-8472-41C5-8B4E-52F3BD2E4F80}"/>
    <cellStyle name="60% - Accent4 15 3 2" xfId="47642" xr:uid="{37E0924F-EBD7-43AE-8A55-8A0B200AB8CC}"/>
    <cellStyle name="60% - Accent4 15 4" xfId="46638" xr:uid="{4F4EEAC0-E959-4E92-A4D0-C7A35C0F25CE}"/>
    <cellStyle name="60% - Accent4 16" xfId="44635" xr:uid="{B43B7255-21D7-4F8B-AB0E-113CCE2007A0}"/>
    <cellStyle name="60% - Accent4 16 2" xfId="45150" xr:uid="{ED944B69-7328-4F33-BEAF-5D040E827F19}"/>
    <cellStyle name="60% - Accent4 16 2 2" xfId="46155" xr:uid="{9DA9A173-DD7B-461A-AD92-D41E0E7E40E4}"/>
    <cellStyle name="60% - Accent4 16 2 2 2" xfId="48164" xr:uid="{BEA72BFE-B170-4F3B-8DE1-64F3B43195B9}"/>
    <cellStyle name="60% - Accent4 16 2 3" xfId="47160" xr:uid="{B1742A40-BEA9-4697-B657-543DB033F406}"/>
    <cellStyle name="60% - Accent4 16 3" xfId="45652" xr:uid="{DA06666F-99AC-4063-A5AD-C4BA91F9FC23}"/>
    <cellStyle name="60% - Accent4 16 3 2" xfId="47662" xr:uid="{6BB885A9-C106-428C-87D3-62864606EB44}"/>
    <cellStyle name="60% - Accent4 16 4" xfId="46658" xr:uid="{3EAB6E23-7A2C-4031-9A45-D38F4577BBB9}"/>
    <cellStyle name="60% - Accent4 17" xfId="44655" xr:uid="{13D6F187-EC78-4581-A237-CDDAF425CFC3}"/>
    <cellStyle name="60% - Accent4 17 2" xfId="45170" xr:uid="{1783D726-3471-4D33-A771-BF568AC2E65A}"/>
    <cellStyle name="60% - Accent4 17 2 2" xfId="46175" xr:uid="{70761485-225D-40A5-8AD0-EA721BB9CC6E}"/>
    <cellStyle name="60% - Accent4 17 2 2 2" xfId="48184" xr:uid="{F75613CC-4250-432A-81BC-0516A132C983}"/>
    <cellStyle name="60% - Accent4 17 2 3" xfId="47180" xr:uid="{11D96CBD-935C-493F-924C-DED89ED165E8}"/>
    <cellStyle name="60% - Accent4 17 3" xfId="45672" xr:uid="{12A67496-4044-409F-84A5-F05CBE8E6749}"/>
    <cellStyle name="60% - Accent4 17 3 2" xfId="47682" xr:uid="{B777BD5E-14A5-4C45-BDE6-0F1AEBCC2912}"/>
    <cellStyle name="60% - Accent4 17 4" xfId="46678" xr:uid="{F7982D39-7D25-47EC-A9E9-2C48C7AB3F08}"/>
    <cellStyle name="60% - Accent4 18" xfId="44675" xr:uid="{2B1AE838-3D1E-4E73-9567-8BFE623BEAE5}"/>
    <cellStyle name="60% - Accent4 18 2" xfId="45190" xr:uid="{CBA6FACC-0FA5-4ADA-96D3-3710A116AE51}"/>
    <cellStyle name="60% - Accent4 18 2 2" xfId="46195" xr:uid="{4D5A0874-36CF-4A23-A221-563553945CA3}"/>
    <cellStyle name="60% - Accent4 18 2 2 2" xfId="48204" xr:uid="{C922EA78-34B3-4983-A1F2-964C3337989D}"/>
    <cellStyle name="60% - Accent4 18 2 3" xfId="47200" xr:uid="{580EE5A3-3939-4168-A6DC-3B35A15517D6}"/>
    <cellStyle name="60% - Accent4 18 3" xfId="45692" xr:uid="{2759F9FB-3DCE-4727-89E5-E90BF92D87A5}"/>
    <cellStyle name="60% - Accent4 18 3 2" xfId="47702" xr:uid="{339E8370-EDA9-47CD-8BBF-4F4141E98AAC}"/>
    <cellStyle name="60% - Accent4 18 4" xfId="46698" xr:uid="{DFBC9AF6-20F9-4140-B2A7-3E15F70B9CF6}"/>
    <cellStyle name="60% - Accent4 19" xfId="44831" xr:uid="{B4F501F3-65DA-4771-862F-25A1E2205865}"/>
    <cellStyle name="60% - Accent4 19 2" xfId="45848" xr:uid="{268D737F-996C-4DFE-909C-8E7940511E92}"/>
    <cellStyle name="60% - Accent4 19 2 2" xfId="47857" xr:uid="{E932DF2C-5101-4C7C-B26D-E6813A68DFD0}"/>
    <cellStyle name="60% - Accent4 19 3" xfId="46853" xr:uid="{B621BF26-ED0E-4EFB-9010-20D35F3C7F1F}"/>
    <cellStyle name="60% - Accent4 2" xfId="44340" xr:uid="{C88DB695-FF13-4D37-BE74-50930F581FB3}"/>
    <cellStyle name="60% - Accent4 2 2" xfId="44855" xr:uid="{BD043A57-F7A6-467C-83D2-B4F0FA6CAB94}"/>
    <cellStyle name="60% - Accent4 2 2 2" xfId="45869" xr:uid="{91C97364-47FD-4E10-86FF-80F30BC40F86}"/>
    <cellStyle name="60% - Accent4 2 2 2 2" xfId="47878" xr:uid="{F03EEBEA-DCC3-437D-845E-CF7A88C33821}"/>
    <cellStyle name="60% - Accent4 2 2 3" xfId="46874" xr:uid="{FD0C0DC6-6C52-41B9-A1D2-4E33D2DF791F}"/>
    <cellStyle name="60% - Accent4 2 3" xfId="45366" xr:uid="{8BFECBF9-8676-4E54-B704-A874646CF938}"/>
    <cellStyle name="60% - Accent4 2 3 2" xfId="47376" xr:uid="{1D55DD2E-3070-44D3-BF27-1868079D0B94}"/>
    <cellStyle name="60% - Accent4 2 4" xfId="46372" xr:uid="{CD4C5EF5-B2EF-4A57-AD7B-2E97FCE05B2E}"/>
    <cellStyle name="60% - Accent4 20" xfId="45345" xr:uid="{732571C3-05BC-4E41-A3DB-386B50B63283}"/>
    <cellStyle name="60% - Accent4 20 2" xfId="47355" xr:uid="{42803187-54C3-4495-BC2D-D8DB49D42202}"/>
    <cellStyle name="60% - Accent4 21" xfId="46351" xr:uid="{43F769EE-FF70-4542-80AD-DDF5ED6662C3}"/>
    <cellStyle name="60% - Accent4 3" xfId="44361" xr:uid="{DA63A0CF-20E8-4E01-A60C-8BD7CE0257E1}"/>
    <cellStyle name="60% - Accent4 3 2" xfId="44876" xr:uid="{32F1E931-E7E4-4AEC-8453-5A06B4797938}"/>
    <cellStyle name="60% - Accent4 3 2 2" xfId="45890" xr:uid="{28E80420-045F-4A1E-9F1C-9EE9F91272F9}"/>
    <cellStyle name="60% - Accent4 3 2 2 2" xfId="47899" xr:uid="{4CC7F257-3A8B-4E69-8B58-AD872DA57B1F}"/>
    <cellStyle name="60% - Accent4 3 2 3" xfId="46895" xr:uid="{311C8ABF-5348-4658-B748-A90C79D1FC9B}"/>
    <cellStyle name="60% - Accent4 3 3" xfId="45387" xr:uid="{11E8E5D4-A262-42A6-BC39-D18A4F75C6AC}"/>
    <cellStyle name="60% - Accent4 3 3 2" xfId="47397" xr:uid="{D92386E4-7DAE-4456-9EF6-840D96AE329A}"/>
    <cellStyle name="60% - Accent4 3 4" xfId="46393" xr:uid="{0992E373-86B8-40C7-A127-AEB9342AF2DB}"/>
    <cellStyle name="60% - Accent4 4" xfId="44382" xr:uid="{066D0E57-D022-405C-8ED1-9EF39F276500}"/>
    <cellStyle name="60% - Accent4 4 2" xfId="44897" xr:uid="{34199B2E-B19F-49FF-978C-2EF2AF68FC43}"/>
    <cellStyle name="60% - Accent4 4 2 2" xfId="45911" xr:uid="{A5B6AC22-3EB6-4B4B-8240-8934472B51C2}"/>
    <cellStyle name="60% - Accent4 4 2 2 2" xfId="47920" xr:uid="{62934ED6-3EDF-4AA1-9C15-3E74C5729E55}"/>
    <cellStyle name="60% - Accent4 4 2 3" xfId="46916" xr:uid="{E53DABEC-D32A-4674-BF37-17DB6EE1A761}"/>
    <cellStyle name="60% - Accent4 4 3" xfId="45408" xr:uid="{D422676C-57CF-46EE-AB41-1D448014BFFD}"/>
    <cellStyle name="60% - Accent4 4 3 2" xfId="47418" xr:uid="{85E8CB80-9E05-4C04-BF03-BDF9D3C3E7B8}"/>
    <cellStyle name="60% - Accent4 4 4" xfId="46414" xr:uid="{B80EAD6C-0137-4A77-A54A-E0D29CC8B94E}"/>
    <cellStyle name="60% - Accent4 5" xfId="44405" xr:uid="{EB263E76-7D8A-4E5F-B680-19429579B3E6}"/>
    <cellStyle name="60% - Accent4 5 2" xfId="44920" xr:uid="{6E7F59B6-57F9-41C8-9B48-A35ED1A49074}"/>
    <cellStyle name="60% - Accent4 5 2 2" xfId="45932" xr:uid="{61723B9D-5DDA-45CB-BDC9-C178D922D5DF}"/>
    <cellStyle name="60% - Accent4 5 2 2 2" xfId="47941" xr:uid="{6F58EE68-CE22-4B12-A9F4-AB4B92C77CBB}"/>
    <cellStyle name="60% - Accent4 5 2 3" xfId="46937" xr:uid="{ED324031-5DC5-4B53-A27C-05BFFAE94FAE}"/>
    <cellStyle name="60% - Accent4 5 3" xfId="45429" xr:uid="{4356CEA3-863A-4711-B5F6-648E67DA5DD5}"/>
    <cellStyle name="60% - Accent4 5 3 2" xfId="47439" xr:uid="{4E4797C8-4728-4E20-8748-6F673B0C3437}"/>
    <cellStyle name="60% - Accent4 5 4" xfId="46435" xr:uid="{8353F189-791A-4150-9B2C-8659C38BF502}"/>
    <cellStyle name="60% - Accent4 6" xfId="44428" xr:uid="{E6B6B037-74DC-47FA-8944-BBB00B4045E7}"/>
    <cellStyle name="60% - Accent4 6 2" xfId="44943" xr:uid="{C26BB0ED-A975-416D-AC16-F9D79481C0A2}"/>
    <cellStyle name="60% - Accent4 6 2 2" xfId="45952" xr:uid="{EA628991-9C3F-4989-8F98-EE8CE75B780E}"/>
    <cellStyle name="60% - Accent4 6 2 2 2" xfId="47961" xr:uid="{32C76B57-1EE9-483D-80CC-2468EAB7230E}"/>
    <cellStyle name="60% - Accent4 6 2 3" xfId="46957" xr:uid="{1BC8186A-BE42-452A-A776-00FE71B7D60D}"/>
    <cellStyle name="60% - Accent4 6 3" xfId="45449" xr:uid="{D4525D8D-60CC-43F4-A20D-00C2C635FEA3}"/>
    <cellStyle name="60% - Accent4 6 3 2" xfId="47459" xr:uid="{BBFAF31C-2C0A-49A2-8046-36BAA219D60C}"/>
    <cellStyle name="60% - Accent4 6 4" xfId="46455" xr:uid="{A6FE2ACE-D684-4E89-9259-7484F612FA7F}"/>
    <cellStyle name="60% - Accent4 7" xfId="44450" xr:uid="{CA5C4AA6-45EB-4E1D-A22D-EA2D54002D70}"/>
    <cellStyle name="60% - Accent4 7 2" xfId="44965" xr:uid="{FB36FD50-F716-4134-8683-56E360DB8C46}"/>
    <cellStyle name="60% - Accent4 7 2 2" xfId="45972" xr:uid="{6EC93FBF-877D-4EF3-B1F9-09B92D5C9BC3}"/>
    <cellStyle name="60% - Accent4 7 2 2 2" xfId="47981" xr:uid="{4BC50FE0-A9F7-439E-AE35-8063F1331D64}"/>
    <cellStyle name="60% - Accent4 7 2 3" xfId="46977" xr:uid="{DBADFC83-77B9-4E6E-87C4-8E90C42DBEDD}"/>
    <cellStyle name="60% - Accent4 7 3" xfId="45469" xr:uid="{F18A7BC9-15CF-4CD9-8733-946AA40E4314}"/>
    <cellStyle name="60% - Accent4 7 3 2" xfId="47479" xr:uid="{765417CB-8122-4EAF-AE5B-8A80CE90C11F}"/>
    <cellStyle name="60% - Accent4 7 4" xfId="46475" xr:uid="{6B7FCF3D-5BF0-4E26-9E53-B3CF166068D8}"/>
    <cellStyle name="60% - Accent4 8" xfId="44472" xr:uid="{DC73B581-C5B3-4EE6-A65D-0B87D25EF887}"/>
    <cellStyle name="60% - Accent4 8 2" xfId="44987" xr:uid="{455A96D9-4B96-4C5C-A9B1-22ABF34746F5}"/>
    <cellStyle name="60% - Accent4 8 2 2" xfId="45993" xr:uid="{5C808644-8FAC-4E12-82FB-228AA5467D39}"/>
    <cellStyle name="60% - Accent4 8 2 2 2" xfId="48002" xr:uid="{FED30594-6192-48ED-B6EC-0F3AF1724008}"/>
    <cellStyle name="60% - Accent4 8 2 3" xfId="46998" xr:uid="{FADC60B7-9424-4A57-8FE1-51750250CC3A}"/>
    <cellStyle name="60% - Accent4 8 3" xfId="45490" xr:uid="{54456A1C-A400-47AA-8ECB-B0B0AA21E553}"/>
    <cellStyle name="60% - Accent4 8 3 2" xfId="47500" xr:uid="{5BB91438-FA8B-4928-A6A9-FFBF9701EF65}"/>
    <cellStyle name="60% - Accent4 8 4" xfId="46496" xr:uid="{B221DE69-BA45-4202-9855-42E33D01B22F}"/>
    <cellStyle name="60% - Accent4 9" xfId="44494" xr:uid="{246BDD65-AF83-4104-9634-5C0FE849CEC5}"/>
    <cellStyle name="60% - Accent4 9 2" xfId="45009" xr:uid="{9E1AB0E2-E9A6-42FB-8FF3-80CB0498D6A0}"/>
    <cellStyle name="60% - Accent4 9 2 2" xfId="46014" xr:uid="{ADFEEBAC-E3C2-482B-88DA-1AB163290CB9}"/>
    <cellStyle name="60% - Accent4 9 2 2 2" xfId="48023" xr:uid="{626E5086-3A8F-4296-8FEA-009C0725810C}"/>
    <cellStyle name="60% - Accent4 9 2 3" xfId="47019" xr:uid="{C11FFFBB-6A77-43ED-8048-7B5E12C52C21}"/>
    <cellStyle name="60% - Accent4 9 3" xfId="45511" xr:uid="{F444C326-AAC5-4FF5-AC3C-30007ECA7B9F}"/>
    <cellStyle name="60% - Accent4 9 3 2" xfId="47521" xr:uid="{3F30B092-3A55-4F5A-A654-3A6976399384}"/>
    <cellStyle name="60% - Accent4 9 4" xfId="46517" xr:uid="{416E763E-0838-46B3-B002-BE498E85C533}"/>
    <cellStyle name="60% - Accent5 10" xfId="44517" xr:uid="{D951630C-095D-4F1B-AF3F-587AFF9829D6}"/>
    <cellStyle name="60% - Accent5 10 2" xfId="45032" xr:uid="{875267C1-901A-4A66-890F-BBFB7671B889}"/>
    <cellStyle name="60% - Accent5 10 2 2" xfId="46037" xr:uid="{555C9C4F-3AAC-4D38-AD74-920E2BF91C8E}"/>
    <cellStyle name="60% - Accent5 10 2 2 2" xfId="48046" xr:uid="{B8140AF8-9F53-45D0-87CD-5C731C878872}"/>
    <cellStyle name="60% - Accent5 10 2 3" xfId="47042" xr:uid="{2EDC8C9B-EF6F-4233-AB27-BE6D94252325}"/>
    <cellStyle name="60% - Accent5 10 3" xfId="45534" xr:uid="{44A95B84-529F-416B-8DCD-7D6B8D6B63E8}"/>
    <cellStyle name="60% - Accent5 10 3 2" xfId="47544" xr:uid="{DE856E2D-7EFB-4677-9B8C-C261EE7B397C}"/>
    <cellStyle name="60% - Accent5 10 4" xfId="46540" xr:uid="{4F1E4364-7E31-45DD-806D-5AA11CCFB15A}"/>
    <cellStyle name="60% - Accent5 11" xfId="44538" xr:uid="{05540DDC-278C-4777-BA9F-2D7E9ADC9525}"/>
    <cellStyle name="60% - Accent5 11 2" xfId="45053" xr:uid="{85D46791-7756-4266-8C12-B284B9A6C889}"/>
    <cellStyle name="60% - Accent5 11 2 2" xfId="46058" xr:uid="{DE1B88EC-C77A-46B4-9D80-06967B9E9806}"/>
    <cellStyle name="60% - Accent5 11 2 2 2" xfId="48067" xr:uid="{A0E0AE0D-5B6C-40AA-8DFA-837BC1AF0D6A}"/>
    <cellStyle name="60% - Accent5 11 2 3" xfId="47063" xr:uid="{15F150B6-4995-495C-9B70-5B36F0741EDB}"/>
    <cellStyle name="60% - Accent5 11 3" xfId="45555" xr:uid="{92BEBB92-CB3D-41BF-85EB-1B1DBB401ED6}"/>
    <cellStyle name="60% - Accent5 11 3 2" xfId="47565" xr:uid="{0B78C991-A4A5-4F9F-931C-5F79CBE08F55}"/>
    <cellStyle name="60% - Accent5 11 4" xfId="46561" xr:uid="{6F82D637-F794-499D-B7E6-74462C921E78}"/>
    <cellStyle name="60% - Accent5 12" xfId="44558" xr:uid="{5F906649-6DF9-4DC1-AFA4-0B21DD56335E}"/>
    <cellStyle name="60% - Accent5 12 2" xfId="45073" xr:uid="{35D2E943-FB82-4877-BB1C-4D86D54DD697}"/>
    <cellStyle name="60% - Accent5 12 2 2" xfId="46078" xr:uid="{755151A4-1CFF-4C56-A4D0-DD6BCDF702C4}"/>
    <cellStyle name="60% - Accent5 12 2 2 2" xfId="48087" xr:uid="{BE4C5909-1E7B-4625-A404-F8CA8B350516}"/>
    <cellStyle name="60% - Accent5 12 2 3" xfId="47083" xr:uid="{05630F76-2506-4FDB-8E2C-1EC12C554684}"/>
    <cellStyle name="60% - Accent5 12 3" xfId="45575" xr:uid="{935446C6-1497-4EFC-A00A-756E8DDE58B3}"/>
    <cellStyle name="60% - Accent5 12 3 2" xfId="47585" xr:uid="{32DA2114-0597-4A0D-841E-2FEA26D4753C}"/>
    <cellStyle name="60% - Accent5 12 4" xfId="46581" xr:uid="{71A3B66A-3D8E-4444-B68B-C66E83FEBABE}"/>
    <cellStyle name="60% - Accent5 13" xfId="44578" xr:uid="{0B2C7F95-194F-4939-81FD-2A69FCE52818}"/>
    <cellStyle name="60% - Accent5 13 2" xfId="45093" xr:uid="{9E43E4E5-A81A-4146-A247-812E70A49E65}"/>
    <cellStyle name="60% - Accent5 13 2 2" xfId="46098" xr:uid="{5C95A7CE-84F2-41B3-97A8-AE75EC96D3A0}"/>
    <cellStyle name="60% - Accent5 13 2 2 2" xfId="48107" xr:uid="{C031DA35-643D-4DE4-8F50-73CB30EE4AAD}"/>
    <cellStyle name="60% - Accent5 13 2 3" xfId="47103" xr:uid="{74A145B6-E085-4831-BF93-F397F7FD72ED}"/>
    <cellStyle name="60% - Accent5 13 3" xfId="45595" xr:uid="{EEEEED97-3FFF-4D48-AAE8-06167B8D55E2}"/>
    <cellStyle name="60% - Accent5 13 3 2" xfId="47605" xr:uid="{58CD1C56-F33A-48F7-BFAF-95023DF0CBAA}"/>
    <cellStyle name="60% - Accent5 13 4" xfId="46601" xr:uid="{F44988CA-1BB4-45CA-80D3-CC83FBA8EB32}"/>
    <cellStyle name="60% - Accent5 14" xfId="44598" xr:uid="{096DB7E7-7435-4251-9BDB-0F3E4EAC16E1}"/>
    <cellStyle name="60% - Accent5 14 2" xfId="45113" xr:uid="{4D35B861-94A7-40BE-A186-6B5FA58D90F0}"/>
    <cellStyle name="60% - Accent5 14 2 2" xfId="46118" xr:uid="{A95EA3FE-5F61-4245-9E0E-CFB7ACFC4C65}"/>
    <cellStyle name="60% - Accent5 14 2 2 2" xfId="48127" xr:uid="{FFDEC200-8E1E-4F99-A378-B9E0FA1939BF}"/>
    <cellStyle name="60% - Accent5 14 2 3" xfId="47123" xr:uid="{14B82A9C-48AB-4002-BEBB-00C13ACCED94}"/>
    <cellStyle name="60% - Accent5 14 3" xfId="45615" xr:uid="{48105D8D-AB20-4763-AABB-DE6BB3252F93}"/>
    <cellStyle name="60% - Accent5 14 3 2" xfId="47625" xr:uid="{7948D3A0-73D4-489D-B87E-3877C683377D}"/>
    <cellStyle name="60% - Accent5 14 4" xfId="46621" xr:uid="{60059721-0E6F-4E51-B411-8D74F423797B}"/>
    <cellStyle name="60% - Accent5 15" xfId="44618" xr:uid="{2A9F644F-E88A-46C9-AA68-9D380BC101B1}"/>
    <cellStyle name="60% - Accent5 15 2" xfId="45133" xr:uid="{20FD5CA5-3ACF-465B-BA07-431D876360E0}"/>
    <cellStyle name="60% - Accent5 15 2 2" xfId="46138" xr:uid="{F9E942FD-1B20-4F6B-8750-98A0AE38ED85}"/>
    <cellStyle name="60% - Accent5 15 2 2 2" xfId="48147" xr:uid="{EF0616AD-B734-4853-9C58-BD7EE7E2DBDD}"/>
    <cellStyle name="60% - Accent5 15 2 3" xfId="47143" xr:uid="{DDE81F32-26AF-403C-94F9-813D8B3011F7}"/>
    <cellStyle name="60% - Accent5 15 3" xfId="45635" xr:uid="{1A1B33C7-1637-4F63-9576-0543BBC07C89}"/>
    <cellStyle name="60% - Accent5 15 3 2" xfId="47645" xr:uid="{09AB927A-8C7A-4743-9BCB-D30A425E8D57}"/>
    <cellStyle name="60% - Accent5 15 4" xfId="46641" xr:uid="{73DE2B24-60BD-42E9-872C-0434986AE01D}"/>
    <cellStyle name="60% - Accent5 16" xfId="44638" xr:uid="{97AA72CF-3695-4DEE-90EA-2CDFC416E6AB}"/>
    <cellStyle name="60% - Accent5 16 2" xfId="45153" xr:uid="{DFD891AE-D346-4DC3-9231-F9392A8F5B75}"/>
    <cellStyle name="60% - Accent5 16 2 2" xfId="46158" xr:uid="{A850B507-5EEA-4633-A777-C89164D12A3E}"/>
    <cellStyle name="60% - Accent5 16 2 2 2" xfId="48167" xr:uid="{85F61DC5-2759-42CF-BEB1-35D4D31570EF}"/>
    <cellStyle name="60% - Accent5 16 2 3" xfId="47163" xr:uid="{01D9D23A-9927-452E-AEAE-76A5A51B8B35}"/>
    <cellStyle name="60% - Accent5 16 3" xfId="45655" xr:uid="{35A9C09A-F0C8-4439-9848-D35C9853623E}"/>
    <cellStyle name="60% - Accent5 16 3 2" xfId="47665" xr:uid="{59F23878-4601-459C-93CE-443488C82470}"/>
    <cellStyle name="60% - Accent5 16 4" xfId="46661" xr:uid="{0A78F4AF-6DEE-455B-835C-E043BC520071}"/>
    <cellStyle name="60% - Accent5 17" xfId="44658" xr:uid="{9EEF7708-C9CA-4DF2-A084-F8DC25FBB498}"/>
    <cellStyle name="60% - Accent5 17 2" xfId="45173" xr:uid="{2F0A38BA-8560-4450-9C8E-1BEABE028D69}"/>
    <cellStyle name="60% - Accent5 17 2 2" xfId="46178" xr:uid="{0DA20948-16A6-4749-8467-45251F8D14BE}"/>
    <cellStyle name="60% - Accent5 17 2 2 2" xfId="48187" xr:uid="{85419323-14FD-4975-BC28-C84D9F0269E5}"/>
    <cellStyle name="60% - Accent5 17 2 3" xfId="47183" xr:uid="{B8A9947E-218F-4D9D-BB42-9510A816F29E}"/>
    <cellStyle name="60% - Accent5 17 3" xfId="45675" xr:uid="{30B5C0FB-B8E6-4393-9ECA-167B357DB4C7}"/>
    <cellStyle name="60% - Accent5 17 3 2" xfId="47685" xr:uid="{B70CEF17-30A2-4A98-B54A-B523E7EE4E1F}"/>
    <cellStyle name="60% - Accent5 17 4" xfId="46681" xr:uid="{6F987945-768B-45C6-86DB-A97FAA9D71B8}"/>
    <cellStyle name="60% - Accent5 18" xfId="44678" xr:uid="{27F1B3E0-F7BA-4156-BD9A-23F13B8C7545}"/>
    <cellStyle name="60% - Accent5 18 2" xfId="45193" xr:uid="{2BB75976-1F07-4A3C-B093-FA3A330D6B55}"/>
    <cellStyle name="60% - Accent5 18 2 2" xfId="46198" xr:uid="{8482D371-793E-4D8C-B6BA-B61D0C2867A9}"/>
    <cellStyle name="60% - Accent5 18 2 2 2" xfId="48207" xr:uid="{C7D414CE-F5A2-4EF4-8792-34B91FE6F1AE}"/>
    <cellStyle name="60% - Accent5 18 2 3" xfId="47203" xr:uid="{EFD99B89-79DB-4421-9F01-C5E7EBD660BA}"/>
    <cellStyle name="60% - Accent5 18 3" xfId="45695" xr:uid="{6E2C51C9-CA31-40C8-8BA9-BD58574DB75D}"/>
    <cellStyle name="60% - Accent5 18 3 2" xfId="47705" xr:uid="{DAF540F3-7962-48BF-AF6D-02946C34B3A9}"/>
    <cellStyle name="60% - Accent5 18 4" xfId="46701" xr:uid="{76CC7A8C-9172-4488-B4D6-0444C04D569B}"/>
    <cellStyle name="60% - Accent5 19" xfId="44834" xr:uid="{9B66F2EA-6230-40A4-8BB4-8712902C8F29}"/>
    <cellStyle name="60% - Accent5 19 2" xfId="45851" xr:uid="{D47160F4-3251-4CF3-A33B-99CEB1B908CE}"/>
    <cellStyle name="60% - Accent5 19 2 2" xfId="47860" xr:uid="{68022051-1202-486D-81DB-10B087CC1D55}"/>
    <cellStyle name="60% - Accent5 19 3" xfId="46856" xr:uid="{9DE4277A-86CA-4310-9829-264986F5E278}"/>
    <cellStyle name="60% - Accent5 2" xfId="44343" xr:uid="{26C4FF74-ACBA-491C-9AD5-433E00A3E576}"/>
    <cellStyle name="60% - Accent5 2 2" xfId="44858" xr:uid="{FB8D45D0-346B-4487-8A5E-776AE15B5DEB}"/>
    <cellStyle name="60% - Accent5 2 2 2" xfId="45872" xr:uid="{153AD30B-B7A7-459C-853A-48DA256072A3}"/>
    <cellStyle name="60% - Accent5 2 2 2 2" xfId="47881" xr:uid="{01016877-304A-4EC6-AC97-15078019B002}"/>
    <cellStyle name="60% - Accent5 2 2 3" xfId="46877" xr:uid="{B2466D07-4F51-4688-93ED-CB42CB9E175D}"/>
    <cellStyle name="60% - Accent5 2 3" xfId="45369" xr:uid="{A3E20966-D7B5-4488-9647-F8BE6BFB88E5}"/>
    <cellStyle name="60% - Accent5 2 3 2" xfId="47379" xr:uid="{6846DA84-2570-4632-A4FA-B63E87B4F6EE}"/>
    <cellStyle name="60% - Accent5 2 4" xfId="46375" xr:uid="{02E47D5B-7FC0-45B8-82BB-BA61C786A112}"/>
    <cellStyle name="60% - Accent5 20" xfId="45348" xr:uid="{00403398-D6E5-4A3B-A2BA-FD149016EE51}"/>
    <cellStyle name="60% - Accent5 20 2" xfId="47358" xr:uid="{0105266B-5DC6-4A07-86BF-89CD0BFB217C}"/>
    <cellStyle name="60% - Accent5 21" xfId="46354" xr:uid="{E4C45B3A-8127-4EED-B76C-71F2FDDED5B4}"/>
    <cellStyle name="60% - Accent5 3" xfId="44364" xr:uid="{5E11DD10-D37E-4B5C-8BBE-8C559C0070F9}"/>
    <cellStyle name="60% - Accent5 3 2" xfId="44879" xr:uid="{3C2341C9-935A-443D-AC8A-600EC9E7D5EC}"/>
    <cellStyle name="60% - Accent5 3 2 2" xfId="45893" xr:uid="{F33AC465-9215-4B05-9702-44361F91C4BD}"/>
    <cellStyle name="60% - Accent5 3 2 2 2" xfId="47902" xr:uid="{B78AFEDD-1CC6-4456-A1A5-04350D8306E0}"/>
    <cellStyle name="60% - Accent5 3 2 3" xfId="46898" xr:uid="{6F617DA2-DEF4-468F-8214-CCFDDF6CD5B6}"/>
    <cellStyle name="60% - Accent5 3 3" xfId="45390" xr:uid="{543BAC1D-A2E3-4EE3-935F-083581F685B3}"/>
    <cellStyle name="60% - Accent5 3 3 2" xfId="47400" xr:uid="{A1DEB72C-9C05-4C1B-99AC-9105A813796E}"/>
    <cellStyle name="60% - Accent5 3 4" xfId="46396" xr:uid="{99951EF5-D320-487C-AF4A-678DEAD2BD9A}"/>
    <cellStyle name="60% - Accent5 4" xfId="44385" xr:uid="{B3C84D3E-E6FB-43FC-AC00-F3E68CDC4203}"/>
    <cellStyle name="60% - Accent5 4 2" xfId="44900" xr:uid="{85CEB0D0-7A05-495E-B3A5-838915394AAD}"/>
    <cellStyle name="60% - Accent5 4 2 2" xfId="45914" xr:uid="{BE481CE1-EA76-4EEE-BE7B-79F5A8F127B7}"/>
    <cellStyle name="60% - Accent5 4 2 2 2" xfId="47923" xr:uid="{565D2E9E-9669-4F5E-B833-38B95DC19A60}"/>
    <cellStyle name="60% - Accent5 4 2 3" xfId="46919" xr:uid="{B1E952D2-4B16-423F-8898-131EF32AA6EB}"/>
    <cellStyle name="60% - Accent5 4 3" xfId="45411" xr:uid="{57096693-BBEA-49AF-95BC-B72E1CC48950}"/>
    <cellStyle name="60% - Accent5 4 3 2" xfId="47421" xr:uid="{2BB2E421-3E98-4AF3-B9ED-B1AA0FF94BD5}"/>
    <cellStyle name="60% - Accent5 4 4" xfId="46417" xr:uid="{F24C6D69-7648-461D-A8FF-835B953AC1BF}"/>
    <cellStyle name="60% - Accent5 5" xfId="44408" xr:uid="{8D6638F5-08FA-4774-9CC2-29ADCEACE541}"/>
    <cellStyle name="60% - Accent5 5 2" xfId="44923" xr:uid="{7AD4B704-0F31-4596-9741-46C4AC1CE4F7}"/>
    <cellStyle name="60% - Accent5 5 2 2" xfId="45935" xr:uid="{F35C1B29-5C62-4E0D-A1DF-CCBDAEA00627}"/>
    <cellStyle name="60% - Accent5 5 2 2 2" xfId="47944" xr:uid="{70DFDF0D-5256-4157-A28F-2B4F3F8D05EE}"/>
    <cellStyle name="60% - Accent5 5 2 3" xfId="46940" xr:uid="{60408DF1-DDFF-4EFB-9117-29C0D5978D31}"/>
    <cellStyle name="60% - Accent5 5 3" xfId="45432" xr:uid="{64F0990C-32E7-4ED5-942A-3E20B607EC25}"/>
    <cellStyle name="60% - Accent5 5 3 2" xfId="47442" xr:uid="{E165E16F-766B-4B1D-9AAB-F7CF2DD141BB}"/>
    <cellStyle name="60% - Accent5 5 4" xfId="46438" xr:uid="{9C95E0C5-B7AD-496D-B00D-4F39B12C0C3C}"/>
    <cellStyle name="60% - Accent5 6" xfId="44431" xr:uid="{C569BC28-3468-46A2-A0CD-31B8881BBDF8}"/>
    <cellStyle name="60% - Accent5 6 2" xfId="44946" xr:uid="{B5D90600-921A-452D-AA2E-EFBEC6616727}"/>
    <cellStyle name="60% - Accent5 6 2 2" xfId="45955" xr:uid="{AADBDD25-0FA8-41A0-A86F-FDC48762950C}"/>
    <cellStyle name="60% - Accent5 6 2 2 2" xfId="47964" xr:uid="{9EEFB2EB-0CF8-4C76-B0C0-4A074ED1B087}"/>
    <cellStyle name="60% - Accent5 6 2 3" xfId="46960" xr:uid="{CCBE78D8-4B3D-4BC7-8441-589E61F667B8}"/>
    <cellStyle name="60% - Accent5 6 3" xfId="45452" xr:uid="{F9076530-ED78-4712-BDF6-135793E7E512}"/>
    <cellStyle name="60% - Accent5 6 3 2" xfId="47462" xr:uid="{4B54FD99-5E2F-442F-936A-3F3C31437711}"/>
    <cellStyle name="60% - Accent5 6 4" xfId="46458" xr:uid="{6E5AD793-87F3-433C-9A72-5BB969B7CE58}"/>
    <cellStyle name="60% - Accent5 7" xfId="44453" xr:uid="{52C5C569-C378-4FC7-8521-02CBA1CA6159}"/>
    <cellStyle name="60% - Accent5 7 2" xfId="44968" xr:uid="{B14247B7-4AA6-4FEB-A21C-C37604CAF271}"/>
    <cellStyle name="60% - Accent5 7 2 2" xfId="45975" xr:uid="{C478B13B-767E-4CAD-80F7-161844FBF682}"/>
    <cellStyle name="60% - Accent5 7 2 2 2" xfId="47984" xr:uid="{FC95DA5E-358B-4D19-B892-1959D0275A01}"/>
    <cellStyle name="60% - Accent5 7 2 3" xfId="46980" xr:uid="{E5ABF8EF-1955-4D4E-9BDA-A059A7941CDD}"/>
    <cellStyle name="60% - Accent5 7 3" xfId="45472" xr:uid="{CA31EC83-D8AB-4339-B85C-B7D085D6FCE8}"/>
    <cellStyle name="60% - Accent5 7 3 2" xfId="47482" xr:uid="{C1EECA90-A824-48D3-AF25-0A3BDC70E4EB}"/>
    <cellStyle name="60% - Accent5 7 4" xfId="46478" xr:uid="{3996ADF8-C817-4C19-8320-228A162172B1}"/>
    <cellStyle name="60% - Accent5 8" xfId="44475" xr:uid="{0D5D15D4-BEC4-4330-BA4C-DD4DD299070E}"/>
    <cellStyle name="60% - Accent5 8 2" xfId="44990" xr:uid="{EAB44416-8F17-4E64-99DD-1F9A4B70F0BF}"/>
    <cellStyle name="60% - Accent5 8 2 2" xfId="45996" xr:uid="{11A4A4E8-4D5D-40A1-8A3A-BBD12B596DD7}"/>
    <cellStyle name="60% - Accent5 8 2 2 2" xfId="48005" xr:uid="{83787821-43E9-473E-A52E-4CBCA789B455}"/>
    <cellStyle name="60% - Accent5 8 2 3" xfId="47001" xr:uid="{96B56403-AD7E-4F50-A0F0-698FB00E5DBE}"/>
    <cellStyle name="60% - Accent5 8 3" xfId="45493" xr:uid="{8229295E-CFA3-4222-BD45-E64D9DA72DCF}"/>
    <cellStyle name="60% - Accent5 8 3 2" xfId="47503" xr:uid="{0F0FC73E-D637-47E8-B0AC-AE438E7184CE}"/>
    <cellStyle name="60% - Accent5 8 4" xfId="46499" xr:uid="{F4690823-B799-471D-A1C0-61EB3B5DC634}"/>
    <cellStyle name="60% - Accent5 9" xfId="44497" xr:uid="{BF457AA7-D4AC-49DD-8A5A-2740295CD96D}"/>
    <cellStyle name="60% - Accent5 9 2" xfId="45012" xr:uid="{2710A326-285E-4DFD-B820-9C862B4212CA}"/>
    <cellStyle name="60% - Accent5 9 2 2" xfId="46017" xr:uid="{84B3A28B-F65E-403C-8210-C2AB73ADF577}"/>
    <cellStyle name="60% - Accent5 9 2 2 2" xfId="48026" xr:uid="{8D41F8DC-0E56-46D3-A68C-41147664A853}"/>
    <cellStyle name="60% - Accent5 9 2 3" xfId="47022" xr:uid="{CE73EB7A-CC88-4975-9E51-64AF84DDBC07}"/>
    <cellStyle name="60% - Accent5 9 3" xfId="45514" xr:uid="{4F53A4C6-BD20-4098-9592-336183DD9637}"/>
    <cellStyle name="60% - Accent5 9 3 2" xfId="47524" xr:uid="{AC44FB10-A600-4EDA-984C-52B690754CA7}"/>
    <cellStyle name="60% - Accent5 9 4" xfId="46520" xr:uid="{24364725-CA0D-44CD-B1B6-96EC2D5C4B12}"/>
    <cellStyle name="60% - Accent6 10" xfId="44520" xr:uid="{3601778F-7E36-428A-9A57-303AC2826CAA}"/>
    <cellStyle name="60% - Accent6 10 2" xfId="45035" xr:uid="{D1AE70F9-39C5-4B84-A156-A8C577D1A8E5}"/>
    <cellStyle name="60% - Accent6 10 2 2" xfId="46040" xr:uid="{90C6771C-2E28-4BB1-ABE3-F3FB5C747D70}"/>
    <cellStyle name="60% - Accent6 10 2 2 2" xfId="48049" xr:uid="{D99A4BF2-9512-43FE-9D39-585E247692AD}"/>
    <cellStyle name="60% - Accent6 10 2 3" xfId="47045" xr:uid="{5FF3184B-83C7-43AC-9540-B2B8888E2636}"/>
    <cellStyle name="60% - Accent6 10 3" xfId="45537" xr:uid="{A04F81A5-8B08-460E-A824-A5DB85D165AD}"/>
    <cellStyle name="60% - Accent6 10 3 2" xfId="47547" xr:uid="{356B21CD-542E-40F9-A358-985155CD1FF7}"/>
    <cellStyle name="60% - Accent6 10 4" xfId="46543" xr:uid="{87A1789D-12DC-4D42-A36B-7693A74E0368}"/>
    <cellStyle name="60% - Accent6 11" xfId="44541" xr:uid="{7B145EAF-566F-4C64-A870-1C512E2DD2B3}"/>
    <cellStyle name="60% - Accent6 11 2" xfId="45056" xr:uid="{451891D0-DDB5-4AA9-B3AB-2B0C68C5039B}"/>
    <cellStyle name="60% - Accent6 11 2 2" xfId="46061" xr:uid="{81E35F85-43B0-4AA5-93C6-4557F872AA51}"/>
    <cellStyle name="60% - Accent6 11 2 2 2" xfId="48070" xr:uid="{BA3FAB22-E3BC-483A-8FDE-97EA919DD7A3}"/>
    <cellStyle name="60% - Accent6 11 2 3" xfId="47066" xr:uid="{86D0B558-B5E3-4DDE-BC8D-050FFC8468A5}"/>
    <cellStyle name="60% - Accent6 11 3" xfId="45558" xr:uid="{5898EB02-30FD-46A5-B068-F5E0EE286B33}"/>
    <cellStyle name="60% - Accent6 11 3 2" xfId="47568" xr:uid="{4F8FC2EF-AB2F-4D12-83AE-75C127DC9979}"/>
    <cellStyle name="60% - Accent6 11 4" xfId="46564" xr:uid="{3B7A6790-018A-4FC0-9196-794CF344E228}"/>
    <cellStyle name="60% - Accent6 12" xfId="44561" xr:uid="{980FEDC7-015D-4C64-9CB4-869B37413CAE}"/>
    <cellStyle name="60% - Accent6 12 2" xfId="45076" xr:uid="{CEC204B7-5FD8-4870-9533-D8737F5E9729}"/>
    <cellStyle name="60% - Accent6 12 2 2" xfId="46081" xr:uid="{28EF142D-0D49-4070-82C9-B58EB5B419F1}"/>
    <cellStyle name="60% - Accent6 12 2 2 2" xfId="48090" xr:uid="{D0C88541-0885-46B0-A8D3-FC0E53285C29}"/>
    <cellStyle name="60% - Accent6 12 2 3" xfId="47086" xr:uid="{2092DD6E-CCAB-4375-B6C6-4F6E69A3759B}"/>
    <cellStyle name="60% - Accent6 12 3" xfId="45578" xr:uid="{813B0DEC-C959-4EF9-AA31-6FA2C4510FAC}"/>
    <cellStyle name="60% - Accent6 12 3 2" xfId="47588" xr:uid="{648C99B9-4308-4437-96A6-DE8508564F7C}"/>
    <cellStyle name="60% - Accent6 12 4" xfId="46584" xr:uid="{610EDBBA-00C7-4BE9-BDDC-BBB9134E99DD}"/>
    <cellStyle name="60% - Accent6 13" xfId="44581" xr:uid="{BDA521CE-817E-41D8-81D2-7665F41B89D7}"/>
    <cellStyle name="60% - Accent6 13 2" xfId="45096" xr:uid="{C4800C22-6574-4B96-BEC8-E49E83F12DD9}"/>
    <cellStyle name="60% - Accent6 13 2 2" xfId="46101" xr:uid="{1D020566-F144-4B8B-A60E-4220462E6A90}"/>
    <cellStyle name="60% - Accent6 13 2 2 2" xfId="48110" xr:uid="{10AA3672-70FE-4E47-A2A0-559594EFC59A}"/>
    <cellStyle name="60% - Accent6 13 2 3" xfId="47106" xr:uid="{81D5FD00-7855-44AA-A7FE-DD90927872C3}"/>
    <cellStyle name="60% - Accent6 13 3" xfId="45598" xr:uid="{8FE2334E-BB40-4D6B-972A-B999A8CB42BD}"/>
    <cellStyle name="60% - Accent6 13 3 2" xfId="47608" xr:uid="{91B14BEF-679F-459C-989B-D211E67B9F28}"/>
    <cellStyle name="60% - Accent6 13 4" xfId="46604" xr:uid="{D4FBAEAA-C05C-4F75-8998-2B2BE907B1D3}"/>
    <cellStyle name="60% - Accent6 14" xfId="44601" xr:uid="{B2C5D964-5DC8-4C71-869F-54A0FC6AD9B7}"/>
    <cellStyle name="60% - Accent6 14 2" xfId="45116" xr:uid="{56BDC243-F4C8-429C-8D65-5399C2F79E8F}"/>
    <cellStyle name="60% - Accent6 14 2 2" xfId="46121" xr:uid="{6A563A54-BDD2-454A-BEA5-F683B91D0821}"/>
    <cellStyle name="60% - Accent6 14 2 2 2" xfId="48130" xr:uid="{1274B439-C503-41A3-ACA7-6BEED47FA9E3}"/>
    <cellStyle name="60% - Accent6 14 2 3" xfId="47126" xr:uid="{4A93A866-D2E0-45F8-A12E-0105D580AE4F}"/>
    <cellStyle name="60% - Accent6 14 3" xfId="45618" xr:uid="{68C829B2-30AC-47C5-AEFC-D9CAC0472082}"/>
    <cellStyle name="60% - Accent6 14 3 2" xfId="47628" xr:uid="{208749B7-15BC-4E6F-925B-FFE47EF84433}"/>
    <cellStyle name="60% - Accent6 14 4" xfId="46624" xr:uid="{AE33813E-C5FE-418A-8475-FFCA280950C3}"/>
    <cellStyle name="60% - Accent6 15" xfId="44621" xr:uid="{974B1C9C-83D2-4F3E-80B0-7D9B053F4957}"/>
    <cellStyle name="60% - Accent6 15 2" xfId="45136" xr:uid="{2C1DB156-9142-4048-8862-B8D5022A24AC}"/>
    <cellStyle name="60% - Accent6 15 2 2" xfId="46141" xr:uid="{E26148C7-F082-42B7-A800-CFB66FB2CA94}"/>
    <cellStyle name="60% - Accent6 15 2 2 2" xfId="48150" xr:uid="{853CE4A7-F5E8-4B03-8ECD-D736F4C28E24}"/>
    <cellStyle name="60% - Accent6 15 2 3" xfId="47146" xr:uid="{0211C14C-B7F6-4DCF-9A56-B6DD7747648E}"/>
    <cellStyle name="60% - Accent6 15 3" xfId="45638" xr:uid="{5076855A-F5A0-40AC-9C71-C3834FAF2FCB}"/>
    <cellStyle name="60% - Accent6 15 3 2" xfId="47648" xr:uid="{A244C0C9-58BF-42B2-B0A1-384BED35A7C7}"/>
    <cellStyle name="60% - Accent6 15 4" xfId="46644" xr:uid="{35166D98-07F3-4653-A012-E632C8AE7ABA}"/>
    <cellStyle name="60% - Accent6 16" xfId="44641" xr:uid="{1C2A4682-FA59-4646-80FC-5BACCC370A7D}"/>
    <cellStyle name="60% - Accent6 16 2" xfId="45156" xr:uid="{FAED657D-3FD2-49FA-895F-880EEC0B3B63}"/>
    <cellStyle name="60% - Accent6 16 2 2" xfId="46161" xr:uid="{575F98AB-6A3A-4CE1-A162-4A14190620BE}"/>
    <cellStyle name="60% - Accent6 16 2 2 2" xfId="48170" xr:uid="{80629595-BC54-4A8B-BF7B-8DC1D82D7A74}"/>
    <cellStyle name="60% - Accent6 16 2 3" xfId="47166" xr:uid="{114890CF-4051-4B42-97F2-2D4E02EB6908}"/>
    <cellStyle name="60% - Accent6 16 3" xfId="45658" xr:uid="{D7E6A671-4DAF-49FF-B851-70BD05B11AA0}"/>
    <cellStyle name="60% - Accent6 16 3 2" xfId="47668" xr:uid="{29BE1678-520E-4519-8C34-073F551ADDE9}"/>
    <cellStyle name="60% - Accent6 16 4" xfId="46664" xr:uid="{38B61996-6E7F-4C80-B46B-285D2ADFB6BB}"/>
    <cellStyle name="60% - Accent6 17" xfId="44661" xr:uid="{E3E23192-9C27-4636-87F6-D5958C0CF300}"/>
    <cellStyle name="60% - Accent6 17 2" xfId="45176" xr:uid="{4652498F-C73B-4572-87DE-4F737E2FACA9}"/>
    <cellStyle name="60% - Accent6 17 2 2" xfId="46181" xr:uid="{8014982D-8D04-4B23-B595-18D17BB618EC}"/>
    <cellStyle name="60% - Accent6 17 2 2 2" xfId="48190" xr:uid="{5B1A57CB-0666-41B1-A291-070518378135}"/>
    <cellStyle name="60% - Accent6 17 2 3" xfId="47186" xr:uid="{3A81B6CA-CD83-4522-8A43-18597D57EFFE}"/>
    <cellStyle name="60% - Accent6 17 3" xfId="45678" xr:uid="{7CF96145-0533-489D-9C74-BB1B5D52EC86}"/>
    <cellStyle name="60% - Accent6 17 3 2" xfId="47688" xr:uid="{0B3677BC-4BD7-4C4A-929D-D672B8E608A8}"/>
    <cellStyle name="60% - Accent6 17 4" xfId="46684" xr:uid="{61110D03-3421-4E09-95F0-018CE9336CCA}"/>
    <cellStyle name="60% - Accent6 18" xfId="44681" xr:uid="{9F8D2126-6FBD-4238-BB0B-0E50DCD9C366}"/>
    <cellStyle name="60% - Accent6 18 2" xfId="45196" xr:uid="{D98A9425-38CE-45A5-BBD5-084EF3A940DE}"/>
    <cellStyle name="60% - Accent6 18 2 2" xfId="46201" xr:uid="{6452092E-61C1-404A-8653-2F1A8F6F394F}"/>
    <cellStyle name="60% - Accent6 18 2 2 2" xfId="48210" xr:uid="{1891F748-B7F5-436B-ACEF-B09EDFF0ABB2}"/>
    <cellStyle name="60% - Accent6 18 2 3" xfId="47206" xr:uid="{45BC6CDB-D0FB-4D47-90BD-FFA343EAF919}"/>
    <cellStyle name="60% - Accent6 18 3" xfId="45698" xr:uid="{A2183FB5-E8AF-4203-A092-5A447F63ECC6}"/>
    <cellStyle name="60% - Accent6 18 3 2" xfId="47708" xr:uid="{4080E107-BEDA-4391-9949-871FC0DADC56}"/>
    <cellStyle name="60% - Accent6 18 4" xfId="46704" xr:uid="{4F7DAC7B-EFC3-4D1B-84D4-8AF3431DCDA3}"/>
    <cellStyle name="60% - Accent6 19" xfId="44837" xr:uid="{FB013140-F52C-4CC7-BE3D-AB6542B11C07}"/>
    <cellStyle name="60% - Accent6 19 2" xfId="45854" xr:uid="{F167EEFA-9798-496B-9989-DDC6759C835D}"/>
    <cellStyle name="60% - Accent6 19 2 2" xfId="47863" xr:uid="{5802B461-6F0F-472C-961D-718E29D8B764}"/>
    <cellStyle name="60% - Accent6 19 3" xfId="46859" xr:uid="{4E09B313-32B4-4C12-A2B8-A9DECF05A539}"/>
    <cellStyle name="60% - Accent6 2" xfId="44346" xr:uid="{DE6287BC-0F28-41AB-8E8C-F7D4EDF8EB5E}"/>
    <cellStyle name="60% - Accent6 2 2" xfId="44861" xr:uid="{D310508B-7C4F-4F25-8E8F-E6C227BB7D44}"/>
    <cellStyle name="60% - Accent6 2 2 2" xfId="45875" xr:uid="{B3838E5D-C2D6-48B8-8076-7015B257EB4E}"/>
    <cellStyle name="60% - Accent6 2 2 2 2" xfId="47884" xr:uid="{6D19C2B9-7C29-48E9-89B8-8719493E29E5}"/>
    <cellStyle name="60% - Accent6 2 2 3" xfId="46880" xr:uid="{C8231EBF-7B5C-49B8-84EC-F5DB0FA76B6B}"/>
    <cellStyle name="60% - Accent6 2 3" xfId="45372" xr:uid="{7EA9C762-9BE8-4921-9E1A-0F3436F3CA35}"/>
    <cellStyle name="60% - Accent6 2 3 2" xfId="47382" xr:uid="{E4151167-F440-46EA-B837-8C46E0DD635B}"/>
    <cellStyle name="60% - Accent6 2 4" xfId="46378" xr:uid="{9F5F445A-8CD9-452B-8810-8D6189353E4E}"/>
    <cellStyle name="60% - Accent6 20" xfId="45351" xr:uid="{F43EB9D3-FE83-4689-9F0A-7FA9EF4A5A85}"/>
    <cellStyle name="60% - Accent6 20 2" xfId="47361" xr:uid="{157184ED-1BA9-41C8-A614-451323CCB2EB}"/>
    <cellStyle name="60% - Accent6 21" xfId="46357" xr:uid="{B593C39A-00AF-427E-B2A7-476E5364DE9A}"/>
    <cellStyle name="60% - Accent6 3" xfId="44367" xr:uid="{A6986728-7F1D-4E9B-9E22-159F2D6BF990}"/>
    <cellStyle name="60% - Accent6 3 2" xfId="44882" xr:uid="{712CC414-9788-49C4-92AE-51C9A33D8456}"/>
    <cellStyle name="60% - Accent6 3 2 2" xfId="45896" xr:uid="{0DE9413B-5F66-42E9-A35D-710E61B84A51}"/>
    <cellStyle name="60% - Accent6 3 2 2 2" xfId="47905" xr:uid="{18199908-128B-41B1-AD32-AED952B144E8}"/>
    <cellStyle name="60% - Accent6 3 2 3" xfId="46901" xr:uid="{CE489E56-4DC1-4D97-BC1C-998F5E19A323}"/>
    <cellStyle name="60% - Accent6 3 3" xfId="45393" xr:uid="{80561BCA-5E9D-4076-B2E0-EE222D68F1AB}"/>
    <cellStyle name="60% - Accent6 3 3 2" xfId="47403" xr:uid="{A4A0D984-840F-4729-BCF8-CA969BD18E46}"/>
    <cellStyle name="60% - Accent6 3 4" xfId="46399" xr:uid="{3B654566-DCC0-4C4D-A0A6-14AABB7354CE}"/>
    <cellStyle name="60% - Accent6 4" xfId="44388" xr:uid="{0E8A6251-B921-4F9B-9DDB-8B9E3CC2B883}"/>
    <cellStyle name="60% - Accent6 4 2" xfId="44903" xr:uid="{C3E4FC11-AF7F-4A36-9553-2196BAA09CD9}"/>
    <cellStyle name="60% - Accent6 4 2 2" xfId="45917" xr:uid="{364775A0-5845-406C-B275-769E8E6ADA30}"/>
    <cellStyle name="60% - Accent6 4 2 2 2" xfId="47926" xr:uid="{7C1E0A43-A657-470E-B037-29BBAEE22C45}"/>
    <cellStyle name="60% - Accent6 4 2 3" xfId="46922" xr:uid="{84EA919F-450D-44DA-82F7-DB76110AB517}"/>
    <cellStyle name="60% - Accent6 4 3" xfId="45414" xr:uid="{52DC0490-4F1E-4EC7-A67A-EFF4F0E47403}"/>
    <cellStyle name="60% - Accent6 4 3 2" xfId="47424" xr:uid="{60C1DBB1-B366-423B-9E56-2A06C0866A4C}"/>
    <cellStyle name="60% - Accent6 4 4" xfId="46420" xr:uid="{6E31F7B4-21B6-4F41-91B5-B27004EDC40B}"/>
    <cellStyle name="60% - Accent6 5" xfId="44411" xr:uid="{E621E0A8-8647-4521-BF03-AF63398DEA77}"/>
    <cellStyle name="60% - Accent6 5 2" xfId="44926" xr:uid="{AA94A7EB-F533-478D-A2B8-770A291B068A}"/>
    <cellStyle name="60% - Accent6 5 2 2" xfId="45938" xr:uid="{70F15A5D-7D96-4D91-85F7-3D5FE6A30362}"/>
    <cellStyle name="60% - Accent6 5 2 2 2" xfId="47947" xr:uid="{790535BE-EC51-44D3-A3A6-2A3DD8F458B2}"/>
    <cellStyle name="60% - Accent6 5 2 3" xfId="46943" xr:uid="{67798535-5A1D-4CBE-BFEE-0722D2BED0B6}"/>
    <cellStyle name="60% - Accent6 5 3" xfId="45435" xr:uid="{E9C8B327-B3B4-4B48-9E1D-89BD8515C770}"/>
    <cellStyle name="60% - Accent6 5 3 2" xfId="47445" xr:uid="{8D1098E9-2349-461F-89EE-C5D96B6D7AB2}"/>
    <cellStyle name="60% - Accent6 5 4" xfId="46441" xr:uid="{516CC976-1FAF-4D1F-B6C7-F7F456612364}"/>
    <cellStyle name="60% - Accent6 6" xfId="44434" xr:uid="{D3958300-95C4-42B1-9EF1-492611B74B6B}"/>
    <cellStyle name="60% - Accent6 6 2" xfId="44949" xr:uid="{7E0DDEF3-25C4-4E4D-B3B3-474E36677126}"/>
    <cellStyle name="60% - Accent6 6 2 2" xfId="45958" xr:uid="{8489532E-3F3D-4159-A70F-7D4BCB5FDF8D}"/>
    <cellStyle name="60% - Accent6 6 2 2 2" xfId="47967" xr:uid="{FB4907F9-BEBA-4730-9995-B37E16F8A853}"/>
    <cellStyle name="60% - Accent6 6 2 3" xfId="46963" xr:uid="{2B84B935-77BD-431A-95DA-025A8F85441E}"/>
    <cellStyle name="60% - Accent6 6 3" xfId="45455" xr:uid="{451E2E12-580B-4FA7-81E7-C01ED5D08921}"/>
    <cellStyle name="60% - Accent6 6 3 2" xfId="47465" xr:uid="{05B46208-2CF0-4D4C-BD97-9489CAEFEF30}"/>
    <cellStyle name="60% - Accent6 6 4" xfId="46461" xr:uid="{A29ACFA4-1395-4AFB-AF94-0B1CBDA05D34}"/>
    <cellStyle name="60% - Accent6 7" xfId="44456" xr:uid="{9267E380-E237-4815-9A63-54C5A015FB2D}"/>
    <cellStyle name="60% - Accent6 7 2" xfId="44971" xr:uid="{1AF9C36D-D1F7-45B7-8EF1-BA2D921EA283}"/>
    <cellStyle name="60% - Accent6 7 2 2" xfId="45978" xr:uid="{DC50A5F8-8636-49CF-A4AE-2CACE05243FA}"/>
    <cellStyle name="60% - Accent6 7 2 2 2" xfId="47987" xr:uid="{745F52CB-D7F1-4B0A-B02C-439D99B67622}"/>
    <cellStyle name="60% - Accent6 7 2 3" xfId="46983" xr:uid="{4F3D4049-F107-4AFE-B9BF-7BE78CD69B6F}"/>
    <cellStyle name="60% - Accent6 7 3" xfId="45475" xr:uid="{1D9512C1-33C7-4412-BC18-39195A5E1707}"/>
    <cellStyle name="60% - Accent6 7 3 2" xfId="47485" xr:uid="{766543EC-BB4F-4F03-994C-800188AAE045}"/>
    <cellStyle name="60% - Accent6 7 4" xfId="46481" xr:uid="{8ABB1159-5F28-42A4-9D52-CB89C2A16813}"/>
    <cellStyle name="60% - Accent6 8" xfId="44478" xr:uid="{43B33CF2-35C3-4652-8EB0-DCA49BDE9987}"/>
    <cellStyle name="60% - Accent6 8 2" xfId="44993" xr:uid="{E4BE3038-05CA-4DFF-972E-1F927086BCB6}"/>
    <cellStyle name="60% - Accent6 8 2 2" xfId="45999" xr:uid="{5F3C3D23-98B9-4269-BE2E-F49A2111214E}"/>
    <cellStyle name="60% - Accent6 8 2 2 2" xfId="48008" xr:uid="{152A5D34-49A6-4E50-A26B-2E2F8BB99671}"/>
    <cellStyle name="60% - Accent6 8 2 3" xfId="47004" xr:uid="{00A04C02-98D5-432A-B51B-938CCBCE17D4}"/>
    <cellStyle name="60% - Accent6 8 3" xfId="45496" xr:uid="{E33B5B53-F367-4980-A996-9D8B050CDD6D}"/>
    <cellStyle name="60% - Accent6 8 3 2" xfId="47506" xr:uid="{16D9F8F4-C5B5-4CA6-9D0D-06B4EEA82998}"/>
    <cellStyle name="60% - Accent6 8 4" xfId="46502" xr:uid="{050873C4-A83E-40EE-BCAA-9D67DE816299}"/>
    <cellStyle name="60% - Accent6 9" xfId="44500" xr:uid="{083AE0CA-9746-425D-9FCF-65CA5560B9F6}"/>
    <cellStyle name="60% - Accent6 9 2" xfId="45015" xr:uid="{E2918E37-97D8-45F6-BDA0-36C232E84E10}"/>
    <cellStyle name="60% - Accent6 9 2 2" xfId="46020" xr:uid="{20F94815-4210-437C-BE4F-9F6489D7E626}"/>
    <cellStyle name="60% - Accent6 9 2 2 2" xfId="48029" xr:uid="{89FFE108-CE7F-49D1-9C1B-6A2E5BBB548E}"/>
    <cellStyle name="60% - Accent6 9 2 3" xfId="47025" xr:uid="{84130F21-1CE0-4EDD-B4E4-7212A302E7C2}"/>
    <cellStyle name="60% - Accent6 9 3" xfId="45517" xr:uid="{ED4F9036-C275-42E7-AB4F-E863A9746763}"/>
    <cellStyle name="60% - Accent6 9 3 2" xfId="47527" xr:uid="{C80C0761-00F5-4DAF-83AF-3535ACBE7B22}"/>
    <cellStyle name="60% - Accent6 9 4" xfId="46523" xr:uid="{18FA5FDC-F906-4A49-AC4A-02195EB95AB9}"/>
    <cellStyle name="60% - 강조색1" xfId="31" builtinId="32" customBuiltin="1"/>
    <cellStyle name="60% - 강조색1 2" xfId="387" xr:uid="{00000000-0005-0000-0000-000035020000}"/>
    <cellStyle name="60% - 강조색1 3" xfId="806" xr:uid="{006D80A4-905C-4DE0-9D61-FA1D8AD95822}"/>
    <cellStyle name="60% - 강조색1 4" xfId="1513" xr:uid="{F37E5F3C-A26C-4DCF-9B2A-3E9A7351E3C0}"/>
    <cellStyle name="60% - 강조색1 5" xfId="2912" xr:uid="{192DF84B-B88C-4FC8-8259-C0B8359A3D09}"/>
    <cellStyle name="60% - 강조색1 6" xfId="5683" xr:uid="{46F9A7EA-E923-459C-A7D7-AC939F77435A}"/>
    <cellStyle name="60% - 강조색1 7" xfId="11203" xr:uid="{B37897F0-EB8C-4BD5-A5BD-A29FA92FF0F7}"/>
    <cellStyle name="60% - 강조색1 8" xfId="22232" xr:uid="{549D7044-A7AD-4EF7-A45F-F0F29E58D220}"/>
    <cellStyle name="60% - 강조색1 9" xfId="44296" xr:uid="{491B5E05-BC00-4112-B372-6E49EDD0F026}"/>
    <cellStyle name="60% - 강조색2" xfId="35" builtinId="36" customBuiltin="1"/>
    <cellStyle name="60% - 강조색2 2" xfId="770" xr:uid="{00000000-0005-0000-0000-000037020000}"/>
    <cellStyle name="60% - 강조색2 3" xfId="807" xr:uid="{29D75140-78AC-43B2-AED5-5F824138A486}"/>
    <cellStyle name="60% - 강조색2 4" xfId="1514" xr:uid="{73C1D616-80DD-457C-B13D-A91879D6A885}"/>
    <cellStyle name="60% - 강조색2 5" xfId="2913" xr:uid="{BFA41EFB-D634-43FD-AB58-0B5E89BB5CB7}"/>
    <cellStyle name="60% - 강조색2 6" xfId="5684" xr:uid="{C7A0B392-BF40-4593-BF24-286D04C7DA16}"/>
    <cellStyle name="60% - 강조색2 7" xfId="11204" xr:uid="{0F3D9FBF-E5A4-4850-A2C1-52D13AE5D7C5}"/>
    <cellStyle name="60% - 강조색2 8" xfId="22233" xr:uid="{AC8580DA-68A0-40FE-8BFF-1FA3AA89A229}"/>
    <cellStyle name="60% - 강조색2 9" xfId="44300" xr:uid="{0DD92884-2625-46FE-B6D5-82899293A1A8}"/>
    <cellStyle name="60% - 강조색3" xfId="39" builtinId="40" customBuiltin="1"/>
    <cellStyle name="60% - 강조색3 2" xfId="749" xr:uid="{00000000-0005-0000-0000-000039020000}"/>
    <cellStyle name="60% - 강조색3 3" xfId="808" xr:uid="{DBC051F9-335B-452F-9998-483847C397AD}"/>
    <cellStyle name="60% - 강조색3 4" xfId="1515" xr:uid="{8A89A72F-9C9C-4647-BABC-63DB918F25CA}"/>
    <cellStyle name="60% - 강조색3 5" xfId="2914" xr:uid="{8ACE9F17-2088-44D6-9251-9E44D25CC32B}"/>
    <cellStyle name="60% - 강조색3 6" xfId="5685" xr:uid="{576E9472-6B42-4CE4-9A18-DB9554F1265B}"/>
    <cellStyle name="60% - 강조색3 7" xfId="11205" xr:uid="{2351A262-1EFB-4F08-A12A-5ECE54A1E8CD}"/>
    <cellStyle name="60% - 강조색3 8" xfId="22234" xr:uid="{D34704E9-6490-4340-9B47-2AF18FFE7AB6}"/>
    <cellStyle name="60% - 강조색3 9" xfId="44304" xr:uid="{040FAE8A-D0D8-49DA-A312-9FD21C9195FF}"/>
    <cellStyle name="60% - 강조색4" xfId="43" builtinId="44" customBuiltin="1"/>
    <cellStyle name="60% - 강조색4 2" xfId="424" xr:uid="{00000000-0005-0000-0000-00003B020000}"/>
    <cellStyle name="60% - 강조색4 3" xfId="809" xr:uid="{9EB3730B-096E-4767-A5F2-D03CE0353099}"/>
    <cellStyle name="60% - 강조색4 4" xfId="1516" xr:uid="{4741EBEB-D7F1-4ADE-B8A3-6270893F3007}"/>
    <cellStyle name="60% - 강조색4 5" xfId="2915" xr:uid="{FDE539D4-C8BB-44E2-B6BB-79F20E2C5B9F}"/>
    <cellStyle name="60% - 강조색4 6" xfId="5686" xr:uid="{B1A461CC-42BE-43B6-8F9F-97DB427F2129}"/>
    <cellStyle name="60% - 강조색4 7" xfId="11206" xr:uid="{039DE1B5-D33D-4523-B061-0EAD1619BCA5}"/>
    <cellStyle name="60% - 강조색4 8" xfId="22235" xr:uid="{12E6889D-C821-4025-80B5-88CC76168DDE}"/>
    <cellStyle name="60% - 강조색4 9" xfId="44308" xr:uid="{4D97D87E-A325-480B-B366-58BB4DC465A0}"/>
    <cellStyle name="60% - 강조색5" xfId="47" builtinId="48" customBuiltin="1"/>
    <cellStyle name="60% - 강조색5 2" xfId="767" xr:uid="{00000000-0005-0000-0000-00003D020000}"/>
    <cellStyle name="60% - 강조색5 3" xfId="810" xr:uid="{32B78958-9345-414B-8E49-EAEB81E2E383}"/>
    <cellStyle name="60% - 강조색5 4" xfId="1517" xr:uid="{AFDD4F00-55B8-437D-BD7A-87D649A708EF}"/>
    <cellStyle name="60% - 강조색5 5" xfId="2916" xr:uid="{06BA33BD-8BEF-465B-8CFA-E90C1406D1B3}"/>
    <cellStyle name="60% - 강조색5 6" xfId="5687" xr:uid="{986E0206-8D45-41E7-95D2-12BA17BFD9C9}"/>
    <cellStyle name="60% - 강조색5 7" xfId="11207" xr:uid="{E72F14FD-2B99-49DE-9419-575A84BEE396}"/>
    <cellStyle name="60% - 강조색5 8" xfId="22236" xr:uid="{805FEA79-E6D4-4F5F-9E44-D98E6DA50CBF}"/>
    <cellStyle name="60% - 강조색5 9" xfId="44312" xr:uid="{8DFF9EC9-6374-4A2D-B5F8-729BD9C87C35}"/>
    <cellStyle name="60% - 강조색6" xfId="51" builtinId="52" customBuiltin="1"/>
    <cellStyle name="60% - 강조색6 2" xfId="777" xr:uid="{00000000-0005-0000-0000-00003F020000}"/>
    <cellStyle name="60% - 강조색6 3" xfId="811" xr:uid="{87FDBF7E-44FA-4B72-A197-BC11B1B59EFC}"/>
    <cellStyle name="60% - 강조색6 4" xfId="1518" xr:uid="{0A6A3F62-9F2C-447B-9646-3A9FEA36A239}"/>
    <cellStyle name="60% - 강조색6 5" xfId="2917" xr:uid="{AE02EA7E-24D1-4101-90BA-D9D297A4B968}"/>
    <cellStyle name="60% - 강조색6 6" xfId="5688" xr:uid="{CE1FA77F-0370-48F9-9650-51656C0A94F4}"/>
    <cellStyle name="60% - 강조색6 7" xfId="11208" xr:uid="{892F9DAA-AB81-4F4F-A411-91B049081E38}"/>
    <cellStyle name="60% - 강조색6 8" xfId="22237" xr:uid="{70EE0B1B-93E8-481D-8A68-8B57B0D770EC}"/>
    <cellStyle name="60% - 강조색6 9" xfId="44316" xr:uid="{E2E81210-E695-4E4E-9F66-448A68E91CB2}"/>
    <cellStyle name="Comma [0] 2" xfId="44816" xr:uid="{D979D230-652A-4640-957C-4C80132FEE12}"/>
    <cellStyle name="Comma [0] 2 2" xfId="45833" xr:uid="{739236F0-43BF-401A-A870-8920AD817A96}"/>
    <cellStyle name="Comma [0] 3" xfId="44317" xr:uid="{8B47656F-F4F8-41E8-A6CA-91B1E41744ED}"/>
    <cellStyle name="Comma [0] 4" xfId="48347" xr:uid="{57E3AF13-6E36-48DA-B84E-3B67A39CF3E9}"/>
    <cellStyle name="Comma 10" xfId="44322" xr:uid="{FC8C2700-1D3F-4AD5-B04D-5F4F01DADE43}"/>
    <cellStyle name="Comma 11" xfId="46339" xr:uid="{D15C02F7-3191-40D9-8512-D7C1F87CC56C}"/>
    <cellStyle name="Comma 12" xfId="48346" xr:uid="{E90986FB-C2D3-445D-8D1A-268B2271F738}"/>
    <cellStyle name="Comma 13" xfId="48349" xr:uid="{BD638838-6C69-4CAA-B1F6-E233B4070B45}"/>
    <cellStyle name="Comma 14" xfId="48351" xr:uid="{E2C81C5D-30BA-40E9-B4C1-8CCE8C97B187}"/>
    <cellStyle name="Comma 15" xfId="48353" xr:uid="{4BE12F11-3FBE-4BE8-AFF8-552357CCBA33}"/>
    <cellStyle name="Comma 16" xfId="48355" xr:uid="{3621E424-E085-463E-9515-FD46E8035572}"/>
    <cellStyle name="Comma 17" xfId="48357" xr:uid="{E625FC37-DF98-42AE-A724-A5EBDD9665F4}"/>
    <cellStyle name="Comma 18" xfId="48359" xr:uid="{06D9856A-D3AE-44AA-A3AB-81332939D7DF}"/>
    <cellStyle name="Comma 19" xfId="48361" xr:uid="{D55BEF38-C6C5-41DE-B2B3-6B88C9F2C1F5}"/>
    <cellStyle name="Comma 2" xfId="44348" xr:uid="{20AA4BF6-B45D-4C8A-B70A-5B09C02922E1}"/>
    <cellStyle name="Comma 2 2" xfId="44863" xr:uid="{CC3B2DDF-E460-48A8-8FB0-2BA8E9CDD515}"/>
    <cellStyle name="Comma 2 2 2" xfId="45877" xr:uid="{CFC4764C-C647-41D5-80D4-37398E700525}"/>
    <cellStyle name="Comma 2 2 2 2" xfId="47886" xr:uid="{9D2A12C6-7CBE-4BE2-B2BE-416E7936F52A}"/>
    <cellStyle name="Comma 2 2 3" xfId="46882" xr:uid="{F6AC13CF-3F67-4A70-A933-8A8826E451DC}"/>
    <cellStyle name="Comma 2 3" xfId="45374" xr:uid="{93624E10-87E8-42CE-85F1-CC731E232D01}"/>
    <cellStyle name="Comma 2 3 2" xfId="47384" xr:uid="{C6A0EE9D-2105-46CF-ABE7-508F13654A16}"/>
    <cellStyle name="Comma 2 4" xfId="46380" xr:uid="{F0289D6C-49B3-41A1-815F-E013AA91A26B}"/>
    <cellStyle name="Comma 20" xfId="48363" xr:uid="{7E11A1A3-7152-4A38-9EDF-04618997E3E9}"/>
    <cellStyle name="Comma 21" xfId="48365" xr:uid="{EACBA14A-3DB5-45B5-B547-6CAEC42FFEF1}"/>
    <cellStyle name="Comma 22" xfId="48367" xr:uid="{C21B9184-6E25-4131-AA6E-BB06C82E4695}"/>
    <cellStyle name="Comma 23" xfId="48369" xr:uid="{EE0EDA48-FF8B-494A-8017-503CEBE783D5}"/>
    <cellStyle name="Comma 3" xfId="44369" xr:uid="{4D323AD8-E4D5-4ADB-9C78-A9631E7A3F76}"/>
    <cellStyle name="Comma 3 2" xfId="44884" xr:uid="{BC02C6E8-5201-4D84-9A1B-1B62D6D7B4F7}"/>
    <cellStyle name="Comma 3 2 2" xfId="45898" xr:uid="{53D0AF30-062F-4576-AAC3-EB700F71FF87}"/>
    <cellStyle name="Comma 3 2 2 2" xfId="47907" xr:uid="{B93122F0-3CAF-49A4-8023-DB242B38F1AA}"/>
    <cellStyle name="Comma 3 2 3" xfId="46903" xr:uid="{8E727C2B-006B-4B37-AF88-9066D472E8EF}"/>
    <cellStyle name="Comma 3 3" xfId="45395" xr:uid="{C3CA0AD1-3A63-4308-AC9A-2C06B87BC620}"/>
    <cellStyle name="Comma 3 3 2" xfId="47405" xr:uid="{29B9BADD-5209-4BE3-82CB-72F9632597FC}"/>
    <cellStyle name="Comma 3 4" xfId="46401" xr:uid="{4990412F-50EC-4E40-8264-0D1A78A629AD}"/>
    <cellStyle name="Comma 4" xfId="44392" xr:uid="{ECCA816A-7066-4BA0-8CC5-BBDC7AB61C34}"/>
    <cellStyle name="Comma 4 2" xfId="44907" xr:uid="{64EB7352-8419-4C8A-932E-B2FE77F01F72}"/>
    <cellStyle name="Comma 4 2 2" xfId="45919" xr:uid="{7F0F4D37-2A10-4D43-931F-C5E903940886}"/>
    <cellStyle name="Comma 4 2 2 2" xfId="47928" xr:uid="{CB201F58-CD15-46E8-A17D-3BDBC02DEB9B}"/>
    <cellStyle name="Comma 4 2 3" xfId="46924" xr:uid="{06BA2EFF-3210-47EA-AAB0-0BF0F62124E0}"/>
    <cellStyle name="Comma 4 3" xfId="45416" xr:uid="{5CE4191F-81D0-483C-80C2-91BF0C100885}"/>
    <cellStyle name="Comma 4 3 2" xfId="47426" xr:uid="{A2C7D350-C387-42FC-8D80-E24DD852A869}"/>
    <cellStyle name="Comma 4 4" xfId="46422" xr:uid="{56A732D7-0A6C-401E-B447-F229FB4C15D2}"/>
    <cellStyle name="Comma 5" xfId="44459" xr:uid="{47D654DD-3D35-4534-A31B-90285B4332A9}"/>
    <cellStyle name="Comma 5 2" xfId="44974" xr:uid="{EEE2F639-FD9D-4023-8B13-FC00B82E744A}"/>
    <cellStyle name="Comma 5 2 2" xfId="45980" xr:uid="{2F1442F1-B154-49EF-9265-C188B6D35DF6}"/>
    <cellStyle name="Comma 5 2 2 2" xfId="47989" xr:uid="{E2530F7F-13AC-411A-9755-C66379F82358}"/>
    <cellStyle name="Comma 5 2 3" xfId="46985" xr:uid="{F0373DCF-52BE-4305-A463-688FAE5454D6}"/>
    <cellStyle name="Comma 5 3" xfId="45477" xr:uid="{B4F42502-C725-40FE-AC54-38627603087E}"/>
    <cellStyle name="Comma 5 3 2" xfId="47487" xr:uid="{856FD0F5-36CB-427B-BB76-B4B98E73480C}"/>
    <cellStyle name="Comma 5 4" xfId="46483" xr:uid="{ADD81EC8-D535-4766-BF7B-9867D4202ED8}"/>
    <cellStyle name="Comma 6" xfId="44482" xr:uid="{D70EC323-6D48-4202-8C15-57BA64F24B9B}"/>
    <cellStyle name="Comma 6 2" xfId="44997" xr:uid="{5123D3E4-3DDC-4864-8194-0C0A2812F025}"/>
    <cellStyle name="Comma 6 2 2" xfId="46002" xr:uid="{CEFC82D5-A4AF-4FA2-B2CB-E5CA957875A7}"/>
    <cellStyle name="Comma 6 2 2 2" xfId="48011" xr:uid="{30665391-E818-43A3-A6F7-0C288B83E47C}"/>
    <cellStyle name="Comma 6 2 3" xfId="47007" xr:uid="{1B43AA08-289F-4455-97EC-5B489885F011}"/>
    <cellStyle name="Comma 6 3" xfId="45499" xr:uid="{8D8FBECF-0E0D-4349-80F9-CB881B9891D6}"/>
    <cellStyle name="Comma 6 3 2" xfId="47509" xr:uid="{041391A9-9CCA-4F9A-8A7F-BA44B27330F3}"/>
    <cellStyle name="Comma 6 4" xfId="46505" xr:uid="{5F5A3A00-369C-434D-9C28-9F383D4D224F}"/>
    <cellStyle name="Comma 7" xfId="44819" xr:uid="{185911F6-28BD-4844-83FB-0347321A9728}"/>
    <cellStyle name="Comma 7 2" xfId="45836" xr:uid="{A72D1B39-009B-4020-8E44-649C7D30D0C8}"/>
    <cellStyle name="Comma 8" xfId="45333" xr:uid="{AAC7FA14-D4B9-4B5F-BD60-E89B3A8A16D8}"/>
    <cellStyle name="Comma 9" xfId="44321" xr:uid="{D06025DB-324A-46D1-AFB3-21EA1361CBE0}"/>
    <cellStyle name="leftLabelsStyle" xfId="55270" xr:uid="{D4D0ADDC-B6D4-4437-8D60-C000DC336579}"/>
    <cellStyle name="Normal" xfId="55317" xr:uid="{8DB72709-6E7D-40BE-A7FF-59601B0F616A}"/>
    <cellStyle name="Normal 10" xfId="44390" xr:uid="{74AFAA99-67AF-4BBE-BE93-E25CBD5F2C19}"/>
    <cellStyle name="Normal 10 2" xfId="44905" xr:uid="{A987922D-1382-4908-A5B7-9DD6F8077A9A}"/>
    <cellStyle name="Normal 100" xfId="44749" xr:uid="{8981C4DF-2383-4EDE-9EDB-E5384565EF25}"/>
    <cellStyle name="Normal 100 2" xfId="45264" xr:uid="{5603403C-15F4-42E7-A8CE-45FB03B839F1}"/>
    <cellStyle name="Normal 100 2 2" xfId="46269" xr:uid="{FDC1319A-1FD7-4F23-9AE1-0B8CC110862D}"/>
    <cellStyle name="Normal 100 2 2 2" xfId="48278" xr:uid="{3B58044C-E835-4D1F-834E-2172E52CCB2F}"/>
    <cellStyle name="Normal 100 2 3" xfId="47274" xr:uid="{57F057E1-8DF4-4958-9F0B-D3D806A303C4}"/>
    <cellStyle name="Normal 100 3" xfId="45766" xr:uid="{D2C0D912-A503-4016-ADB0-E64612C6F7DA}"/>
    <cellStyle name="Normal 100 3 2" xfId="47776" xr:uid="{387BDFF4-B900-462C-AAA1-6ECE1781D9CF}"/>
    <cellStyle name="Normal 100 4" xfId="46772" xr:uid="{6DC5F624-2E54-484C-A7C1-3D8AB7EC892A}"/>
    <cellStyle name="Normal 101" xfId="44750" xr:uid="{0FD75C4B-2D23-47CA-9E3F-3A65FD04E7EE}"/>
    <cellStyle name="Normal 101 2" xfId="45265" xr:uid="{9113D1DF-B746-4483-9E63-4BB5A0A3B513}"/>
    <cellStyle name="Normal 101 2 2" xfId="46270" xr:uid="{7DDC689F-674B-47F7-B144-446261A5C6FA}"/>
    <cellStyle name="Normal 101 2 2 2" xfId="48279" xr:uid="{2B0D49BD-927C-4F95-90BF-3D80C43815ED}"/>
    <cellStyle name="Normal 101 2 3" xfId="47275" xr:uid="{27C2314A-28E5-4096-937F-281CB7F2FF41}"/>
    <cellStyle name="Normal 101 3" xfId="45767" xr:uid="{D258A0D5-13A0-4D69-96D9-9697AA5E3996}"/>
    <cellStyle name="Normal 101 3 2" xfId="47777" xr:uid="{D8B05162-7122-4B01-A1A6-F71CD5AF3650}"/>
    <cellStyle name="Normal 101 4" xfId="46773" xr:uid="{6E67B9B7-5D65-41B0-B31E-866BAEEA2E13}"/>
    <cellStyle name="Normal 102" xfId="44751" xr:uid="{847E4212-BDA1-4B30-9FAE-B2FF6D803FD8}"/>
    <cellStyle name="Normal 102 2" xfId="45266" xr:uid="{620B9CDB-30B7-4B51-9D6F-A4C39E1B8244}"/>
    <cellStyle name="Normal 102 2 2" xfId="46271" xr:uid="{355CD69C-48A9-493E-8FF4-3EC7F4AAACE3}"/>
    <cellStyle name="Normal 102 2 2 2" xfId="48280" xr:uid="{41649A07-9DFE-41DB-A459-F9212EAEA55C}"/>
    <cellStyle name="Normal 102 2 3" xfId="47276" xr:uid="{570843AA-E0A9-4565-BE99-F89B2B07C624}"/>
    <cellStyle name="Normal 102 3" xfId="45768" xr:uid="{13542B91-0C50-41B0-8F2E-A072D1A715A8}"/>
    <cellStyle name="Normal 102 3 2" xfId="47778" xr:uid="{6F0B2972-EFF9-4401-983D-AC8AA9B0F503}"/>
    <cellStyle name="Normal 102 4" xfId="46774" xr:uid="{01BBA292-B113-473D-93FF-BF241BBD37E0}"/>
    <cellStyle name="Normal 103" xfId="44752" xr:uid="{39511823-42D3-45F9-80BA-17EE3ECC00F5}"/>
    <cellStyle name="Normal 103 2" xfId="45267" xr:uid="{D54FD28E-4532-4BED-8FF2-43C0DFF08391}"/>
    <cellStyle name="Normal 103 2 2" xfId="46272" xr:uid="{9DF60D51-8751-4F58-BFC0-4F89E9C11214}"/>
    <cellStyle name="Normal 103 2 2 2" xfId="48281" xr:uid="{D04341F6-204A-4E45-9E2D-B611BCB28AA8}"/>
    <cellStyle name="Normal 103 2 3" xfId="47277" xr:uid="{1DB9364D-1C4B-4ADC-991C-C5D36BE58AB8}"/>
    <cellStyle name="Normal 103 3" xfId="45769" xr:uid="{57916B2E-A90C-4220-8799-55B2C1284BF0}"/>
    <cellStyle name="Normal 103 3 2" xfId="47779" xr:uid="{63CB05DF-31F9-44E2-BFB7-176DFCF5ED42}"/>
    <cellStyle name="Normal 103 4" xfId="46775" xr:uid="{D1BAC7AD-7A24-4257-A84D-28521CFE4EA4}"/>
    <cellStyle name="Normal 104" xfId="44753" xr:uid="{91E579F4-6B8F-40EE-89FE-DC4C4478458A}"/>
    <cellStyle name="Normal 104 2" xfId="45268" xr:uid="{8B942583-7112-4BD2-BC74-8C27BB66DC01}"/>
    <cellStyle name="Normal 104 2 2" xfId="46273" xr:uid="{DE219D63-3F73-4254-A707-5C1FEDA79DE4}"/>
    <cellStyle name="Normal 104 2 2 2" xfId="48282" xr:uid="{C0D5E5A5-8E4C-4EC9-B6C4-8C825FA699A9}"/>
    <cellStyle name="Normal 104 2 3" xfId="47278" xr:uid="{FF9BD152-A16F-41CC-A4A6-0A2316347EEF}"/>
    <cellStyle name="Normal 104 3" xfId="45770" xr:uid="{349F9436-9927-4388-A144-FB448ED3F48A}"/>
    <cellStyle name="Normal 104 3 2" xfId="47780" xr:uid="{C0F5D28D-2280-4EDF-A2FF-BFE1A58C0219}"/>
    <cellStyle name="Normal 104 4" xfId="46776" xr:uid="{1C5B3CC7-5D5C-442A-86F9-02CCFC4705A9}"/>
    <cellStyle name="Normal 105" xfId="44754" xr:uid="{FDDD11F1-286D-4CD0-ACCA-1D49169D15AC}"/>
    <cellStyle name="Normal 105 2" xfId="45269" xr:uid="{183BFACC-72F6-4562-96EB-8AA6F7A4352B}"/>
    <cellStyle name="Normal 105 2 2" xfId="46274" xr:uid="{0A4EA691-6717-43BF-879B-82FA45206FD2}"/>
    <cellStyle name="Normal 105 2 2 2" xfId="48283" xr:uid="{159E34DB-FE11-40AB-BAA2-1AEEAD1FA6E1}"/>
    <cellStyle name="Normal 105 2 3" xfId="47279" xr:uid="{1A42A988-94A1-4F76-B479-5CE758B783D4}"/>
    <cellStyle name="Normal 105 3" xfId="45771" xr:uid="{761155C5-BA43-4AB6-AC5D-1E342615CDBF}"/>
    <cellStyle name="Normal 105 3 2" xfId="47781" xr:uid="{9EFDBEF3-B98F-45ED-AB94-4304A6C05017}"/>
    <cellStyle name="Normal 105 4" xfId="46777" xr:uid="{80442325-6C3C-43F6-96F9-3C89505AEA8E}"/>
    <cellStyle name="Normal 106" xfId="44755" xr:uid="{98DACBDB-9EB9-4D5F-94E8-EB1B2A465962}"/>
    <cellStyle name="Normal 106 2" xfId="45270" xr:uid="{ECF61088-07C8-4AAD-88CE-06E53BB3C024}"/>
    <cellStyle name="Normal 106 2 2" xfId="46275" xr:uid="{B74549E5-6923-4E2D-801C-645364881BE3}"/>
    <cellStyle name="Normal 106 2 2 2" xfId="48284" xr:uid="{27A4B291-CC47-41F9-B1E7-FB56CB9635B1}"/>
    <cellStyle name="Normal 106 2 3" xfId="47280" xr:uid="{B1576B76-9F82-4816-9F4B-BD8D7BC7117F}"/>
    <cellStyle name="Normal 106 3" xfId="45772" xr:uid="{E57F9382-82BF-4F5E-81BB-94FC43167054}"/>
    <cellStyle name="Normal 106 3 2" xfId="47782" xr:uid="{A94E8E5F-0C39-4E39-AEE8-D471EFC3BC5C}"/>
    <cellStyle name="Normal 106 4" xfId="46778" xr:uid="{B0957268-CDAB-4161-B285-84B73C0C34D6}"/>
    <cellStyle name="Normal 107" xfId="44756" xr:uid="{6475ABC5-10E4-4852-8BA2-11D4239CF4D2}"/>
    <cellStyle name="Normal 107 2" xfId="45271" xr:uid="{70543575-4DBE-4853-A381-D254EE2ECD01}"/>
    <cellStyle name="Normal 107 2 2" xfId="46276" xr:uid="{4733F6BC-A952-4EA8-9CC5-271AF69ECA59}"/>
    <cellStyle name="Normal 107 2 2 2" xfId="48285" xr:uid="{6FF8E396-DFC5-4898-AC45-E966DB455101}"/>
    <cellStyle name="Normal 107 2 3" xfId="47281" xr:uid="{D3A95EB5-252F-4D55-96FC-5CE025D7150F}"/>
    <cellStyle name="Normal 107 3" xfId="45773" xr:uid="{AB825146-94C3-46F6-A385-6527C1C72653}"/>
    <cellStyle name="Normal 107 3 2" xfId="47783" xr:uid="{6A26BD88-6F90-4BAC-B86C-8894F197D1B3}"/>
    <cellStyle name="Normal 107 4" xfId="46779" xr:uid="{D6D39EDB-FF36-43E8-A114-1083E9C9786A}"/>
    <cellStyle name="Normal 108" xfId="44757" xr:uid="{009BE617-8E1F-4E76-B052-3A23F7C5903E}"/>
    <cellStyle name="Normal 108 2" xfId="45272" xr:uid="{91F5D259-ED78-4E5E-BA8B-D4E7D26486BF}"/>
    <cellStyle name="Normal 108 2 2" xfId="46277" xr:uid="{C6C3FF5E-4CE4-4E56-97E9-5E619C1CB816}"/>
    <cellStyle name="Normal 108 2 2 2" xfId="48286" xr:uid="{0536ADC2-6DAE-4A34-8416-EEEA94F495C5}"/>
    <cellStyle name="Normal 108 2 3" xfId="47282" xr:uid="{4B87E8D3-5A25-4C1C-A0FF-872F098470B1}"/>
    <cellStyle name="Normal 108 3" xfId="45774" xr:uid="{F8F8090E-8C03-4B1C-A866-E0743E291D83}"/>
    <cellStyle name="Normal 108 3 2" xfId="47784" xr:uid="{0F0EC9EA-DC2A-4C50-B86A-7303AF7E1500}"/>
    <cellStyle name="Normal 108 4" xfId="46780" xr:uid="{2A02DEB2-AA16-4C54-91D1-CCEA049D0951}"/>
    <cellStyle name="Normal 109" xfId="44758" xr:uid="{B003E8E2-B0F1-4FF2-83C9-B429A4375008}"/>
    <cellStyle name="Normal 109 2" xfId="45273" xr:uid="{12D4574F-BFB4-49CD-BB59-4679CBB1D95D}"/>
    <cellStyle name="Normal 109 2 2" xfId="46278" xr:uid="{B6F40B4E-6B88-4AD3-A1A2-C00B46BC2F91}"/>
    <cellStyle name="Normal 109 2 2 2" xfId="48287" xr:uid="{4AC54BA7-D272-4524-8D10-541777ED7BDC}"/>
    <cellStyle name="Normal 109 2 3" xfId="47283" xr:uid="{73A04210-34D1-46FA-B802-F619133AA5C7}"/>
    <cellStyle name="Normal 109 3" xfId="45775" xr:uid="{C58CDF5A-FA43-45CA-AD24-52126E3C0909}"/>
    <cellStyle name="Normal 109 3 2" xfId="47785" xr:uid="{BE3EE656-B6A6-4124-9400-C5E848384519}"/>
    <cellStyle name="Normal 109 4" xfId="46781" xr:uid="{07610B0E-18FA-4BFD-B176-094D5640FB5A}"/>
    <cellStyle name="Normal 11" xfId="44391" xr:uid="{60FAC04E-FDBA-42BF-B038-8ACBFACD49BC}"/>
    <cellStyle name="Normal 11 2" xfId="44906" xr:uid="{DDA55428-80F4-4BA1-8B5B-EE1EC75374D2}"/>
    <cellStyle name="Normal 11 2 2" xfId="45918" xr:uid="{7824BBB0-499F-4EE9-B93A-68FE46C2063A}"/>
    <cellStyle name="Normal 11 2 2 2" xfId="47927" xr:uid="{E1E0A749-5A47-49AA-8DE1-1F1DF6BB0076}"/>
    <cellStyle name="Normal 11 2 3" xfId="46923" xr:uid="{35C9AAED-EED4-4F68-ABAA-FAB7471F1F67}"/>
    <cellStyle name="Normal 11 3" xfId="45415" xr:uid="{D9CFB4A9-A413-4C40-840D-635506429028}"/>
    <cellStyle name="Normal 11 3 2" xfId="47425" xr:uid="{EC70B856-00EC-4E47-970B-EA3F16F8ED3E}"/>
    <cellStyle name="Normal 11 4" xfId="46421" xr:uid="{5051C21E-6860-4CB0-ABB6-A90606BCBC70}"/>
    <cellStyle name="Normal 110" xfId="44759" xr:uid="{5011BE6F-4E83-427F-9D0B-D2DD7B634096}"/>
    <cellStyle name="Normal 110 2" xfId="45274" xr:uid="{F54A98E2-DB44-4868-95AB-7319C6FEBFBE}"/>
    <cellStyle name="Normal 110 2 2" xfId="46279" xr:uid="{0F6BDB5E-0703-4C5B-84A6-8CD37E2C5DE9}"/>
    <cellStyle name="Normal 110 2 2 2" xfId="48288" xr:uid="{7DF9C6C4-6E9B-4D7A-B0DE-EDB4AC15DCEE}"/>
    <cellStyle name="Normal 110 2 3" xfId="47284" xr:uid="{DE8236D7-74C3-4ABA-9184-FBE1E3F33124}"/>
    <cellStyle name="Normal 110 3" xfId="45776" xr:uid="{05CF3F61-6ACD-454F-A2ED-0F55B3DEC303}"/>
    <cellStyle name="Normal 110 3 2" xfId="47786" xr:uid="{623A02D9-AA8A-4EF1-AF6D-785579506FBB}"/>
    <cellStyle name="Normal 110 4" xfId="46782" xr:uid="{DC72AF21-30C0-48EE-A5DE-9C0E1963BADC}"/>
    <cellStyle name="Normal 111" xfId="44760" xr:uid="{B53DDB1C-FB8E-4A81-A089-DC79030AADFF}"/>
    <cellStyle name="Normal 111 2" xfId="45275" xr:uid="{A50182BB-095A-4985-983F-4C7A97C66EEE}"/>
    <cellStyle name="Normal 111 2 2" xfId="46280" xr:uid="{34F075E5-8561-4D73-B7D8-67F348F10049}"/>
    <cellStyle name="Normal 111 2 2 2" xfId="48289" xr:uid="{81F93B38-B03D-448B-BFD4-9D5B994934C0}"/>
    <cellStyle name="Normal 111 2 3" xfId="47285" xr:uid="{B8A8BEBE-3ABA-475B-B705-9CF97E9857DB}"/>
    <cellStyle name="Normal 111 3" xfId="45777" xr:uid="{E6B1A7A4-3054-43CE-A91B-A1B1A3F2F4F0}"/>
    <cellStyle name="Normal 111 3 2" xfId="47787" xr:uid="{1B7FB05A-C671-4984-A57D-245981DD5041}"/>
    <cellStyle name="Normal 111 4" xfId="46783" xr:uid="{73955398-CC8E-49B3-9624-1590F7CE87D1}"/>
    <cellStyle name="Normal 112" xfId="44761" xr:uid="{A392598B-206D-45C8-A232-CC2A455865D1}"/>
    <cellStyle name="Normal 112 2" xfId="45276" xr:uid="{61B14552-898F-498C-BBBF-D8195C7C7EB9}"/>
    <cellStyle name="Normal 112 2 2" xfId="46281" xr:uid="{CBBD23FB-C9F4-44CB-943C-A275D4EEB6C5}"/>
    <cellStyle name="Normal 112 2 2 2" xfId="48290" xr:uid="{79DE9D87-A233-4DDE-99CD-6EC46DB7199D}"/>
    <cellStyle name="Normal 112 2 3" xfId="47286" xr:uid="{D6885E5B-011D-4E7F-98BE-DAAD33BCD21F}"/>
    <cellStyle name="Normal 112 3" xfId="45778" xr:uid="{C01DE6A8-DA97-4817-8336-8A3F95C2BD17}"/>
    <cellStyle name="Normal 112 3 2" xfId="47788" xr:uid="{EBBCF966-A1BD-4A72-8EF4-4786721DF8FA}"/>
    <cellStyle name="Normal 112 4" xfId="46784" xr:uid="{36BDB5F8-FBDC-43DD-A401-47A91947766D}"/>
    <cellStyle name="Normal 113" xfId="44762" xr:uid="{9D906AB4-E031-45C8-B165-D5A337DC80E5}"/>
    <cellStyle name="Normal 113 2" xfId="45277" xr:uid="{71A8C611-50AE-47FE-98CF-79033D86F1C4}"/>
    <cellStyle name="Normal 113 2 2" xfId="46282" xr:uid="{7F73F8FC-E511-4152-A4AB-3717312ADE65}"/>
    <cellStyle name="Normal 113 2 2 2" xfId="48291" xr:uid="{8B9C8BEA-8E2C-4E83-88A4-DE9BA93977EF}"/>
    <cellStyle name="Normal 113 2 3" xfId="47287" xr:uid="{8793102C-A43B-4657-9681-A67825A39934}"/>
    <cellStyle name="Normal 113 3" xfId="45779" xr:uid="{3A4C52F4-89CF-4BB2-AC55-E400F312C30A}"/>
    <cellStyle name="Normal 113 3 2" xfId="47789" xr:uid="{2096B7CB-398C-4536-9571-668AAD8B7C32}"/>
    <cellStyle name="Normal 113 4" xfId="46785" xr:uid="{B24EF3C0-4E73-4117-B1BF-47854082FC44}"/>
    <cellStyle name="Normal 114" xfId="44763" xr:uid="{54A2FB28-8626-4E40-8CB8-4D767CBD9DC1}"/>
    <cellStyle name="Normal 114 2" xfId="45278" xr:uid="{B879C7C3-8866-40EE-9707-9B8AF7D8886B}"/>
    <cellStyle name="Normal 114 2 2" xfId="46283" xr:uid="{48A830B8-DDFD-4E91-9D07-26BBB9E8A2E3}"/>
    <cellStyle name="Normal 114 2 2 2" xfId="48292" xr:uid="{A9BD10A6-D7E5-4437-9ECF-7D7B7107BE89}"/>
    <cellStyle name="Normal 114 2 3" xfId="47288" xr:uid="{CB0A0DCD-EB49-47E1-9850-C39E429381AA}"/>
    <cellStyle name="Normal 114 3" xfId="45780" xr:uid="{6FE6E90A-06B6-4A9F-BE0B-3076C5AA4329}"/>
    <cellStyle name="Normal 114 3 2" xfId="47790" xr:uid="{2DCAD80A-CDEB-4411-9760-B7FAB225B1CC}"/>
    <cellStyle name="Normal 114 4" xfId="46786" xr:uid="{36A309EE-71FE-4CC9-9E32-571C7FC1492D}"/>
    <cellStyle name="Normal 115" xfId="44764" xr:uid="{BE1404C2-AD32-49DE-91E6-A3C09C8EED8D}"/>
    <cellStyle name="Normal 115 2" xfId="45279" xr:uid="{3D28A48B-6E60-472B-845B-B2816FBB1DA8}"/>
    <cellStyle name="Normal 115 2 2" xfId="46284" xr:uid="{DB960E7B-297B-45D6-949F-22B23C7DE05A}"/>
    <cellStyle name="Normal 115 2 2 2" xfId="48293" xr:uid="{1A1A5848-E875-4DDB-B162-54B6FD122AB3}"/>
    <cellStyle name="Normal 115 2 3" xfId="47289" xr:uid="{17A52BF1-EE4F-4A8F-966E-A619D2D9AB3F}"/>
    <cellStyle name="Normal 115 3" xfId="45781" xr:uid="{2AEEA076-0174-4B5D-BE07-BD6A9364F1C2}"/>
    <cellStyle name="Normal 115 3 2" xfId="47791" xr:uid="{3B437175-D1C0-41C5-8968-D19FECD3651F}"/>
    <cellStyle name="Normal 115 4" xfId="46787" xr:uid="{1D7DB7E9-F875-4EBA-BDC2-2006D86708D8}"/>
    <cellStyle name="Normal 116" xfId="44765" xr:uid="{84FB1720-B388-4F13-B7FE-E76821161261}"/>
    <cellStyle name="Normal 116 2" xfId="45280" xr:uid="{8EA682CA-E11A-4176-92F7-3A3BB72A8742}"/>
    <cellStyle name="Normal 116 2 2" xfId="46285" xr:uid="{DA90E1B3-7650-4B51-9ADD-32D88A35D2FF}"/>
    <cellStyle name="Normal 116 2 2 2" xfId="48294" xr:uid="{E5F2551C-5378-42DA-A36F-60636B614F68}"/>
    <cellStyle name="Normal 116 2 3" xfId="47290" xr:uid="{144A96AD-C389-4A88-A5D3-6F4CA228D4C1}"/>
    <cellStyle name="Normal 116 3" xfId="45782" xr:uid="{12F311F0-71BA-4D3F-A6BC-4CFDA9CF4F7B}"/>
    <cellStyle name="Normal 116 3 2" xfId="47792" xr:uid="{7214F980-D9A0-4F2C-A4A3-2BDD7102DE14}"/>
    <cellStyle name="Normal 116 4" xfId="46788" xr:uid="{19AEC248-E832-4DFA-96AC-22BC0B002058}"/>
    <cellStyle name="Normal 117" xfId="44766" xr:uid="{74263DB9-2C17-49BB-8485-E5B9DD9D1988}"/>
    <cellStyle name="Normal 117 2" xfId="45281" xr:uid="{37AEC8A1-8F37-44C7-BA18-E25B6B3B333C}"/>
    <cellStyle name="Normal 117 2 2" xfId="46286" xr:uid="{19EFC61D-CFA9-4882-9F5B-96F9AE27C3D4}"/>
    <cellStyle name="Normal 117 2 2 2" xfId="48295" xr:uid="{87CF3CEE-4E5B-4F65-89DF-D2E60CCEFDDD}"/>
    <cellStyle name="Normal 117 2 3" xfId="47291" xr:uid="{DFA83EB0-C9FD-460E-8B67-3DAC00F3F34A}"/>
    <cellStyle name="Normal 117 3" xfId="45783" xr:uid="{F3495F08-A0AA-43DD-9AD7-2A4A8D5E833D}"/>
    <cellStyle name="Normal 117 3 2" xfId="47793" xr:uid="{8857B66D-EDA1-44E5-A2C2-B48CBA8EB8FF}"/>
    <cellStyle name="Normal 117 4" xfId="46789" xr:uid="{D460BF5C-6924-457B-8A12-133B467CCA42}"/>
    <cellStyle name="Normal 118" xfId="44767" xr:uid="{E2E10E22-331B-43FE-8F03-7B719A110054}"/>
    <cellStyle name="Normal 118 2" xfId="45282" xr:uid="{0CBAF562-E1DC-47D4-932F-9A4059C261E4}"/>
    <cellStyle name="Normal 118 2 2" xfId="46287" xr:uid="{12D7EEA0-9847-467B-BC2E-16710B8FB8F0}"/>
    <cellStyle name="Normal 118 2 2 2" xfId="48296" xr:uid="{AFBE7581-4F56-4BF7-BD7F-552B7F04BEAC}"/>
    <cellStyle name="Normal 118 2 3" xfId="47292" xr:uid="{00573B51-8AA2-4330-AE60-D05607D02D76}"/>
    <cellStyle name="Normal 118 3" xfId="45784" xr:uid="{610DEF3E-2766-41B5-A847-8F4926B82F73}"/>
    <cellStyle name="Normal 118 3 2" xfId="47794" xr:uid="{FB1FB415-D206-4ADF-B9E5-025C9D9C8EF9}"/>
    <cellStyle name="Normal 118 4" xfId="46790" xr:uid="{59583DE6-8F86-4677-A375-ECCB45B6F221}"/>
    <cellStyle name="Normal 119" xfId="44768" xr:uid="{B3532011-A50E-410C-A146-4FDAD4569AF8}"/>
    <cellStyle name="Normal 119 2" xfId="45283" xr:uid="{691E60EC-C309-4417-9430-B992A9E94088}"/>
    <cellStyle name="Normal 119 2 2" xfId="46288" xr:uid="{C8EE4490-68BE-4C3B-9A41-DA7A83ED54AB}"/>
    <cellStyle name="Normal 119 2 2 2" xfId="48297" xr:uid="{79E55B4F-47BB-4C72-93BB-E2D6E581C229}"/>
    <cellStyle name="Normal 119 2 3" xfId="47293" xr:uid="{BD64A2DB-DACD-4E51-B447-B2CFE8A40B7A}"/>
    <cellStyle name="Normal 119 3" xfId="45785" xr:uid="{9B31082F-4D44-4129-8E5C-5492DBB4272F}"/>
    <cellStyle name="Normal 119 3 2" xfId="47795" xr:uid="{F19E5C84-2A3D-4D34-A692-2645E9F9B792}"/>
    <cellStyle name="Normal 119 4" xfId="46791" xr:uid="{F2D6C87F-600E-40BD-8032-7E4E7C7F7767}"/>
    <cellStyle name="Normal 12" xfId="44412" xr:uid="{A836DADD-9E2D-4541-B03F-97BF7E6DD234}"/>
    <cellStyle name="Normal 12 2" xfId="44927" xr:uid="{B680663F-92B1-4024-8B05-2100046BE366}"/>
    <cellStyle name="Normal 120" xfId="44769" xr:uid="{7952605A-5AB9-4CF3-BFB0-94E8BD46A6AE}"/>
    <cellStyle name="Normal 120 2" xfId="45284" xr:uid="{9D98B82D-EF0D-4812-937A-0173089F1E8E}"/>
    <cellStyle name="Normal 120 2 2" xfId="46289" xr:uid="{2212913D-58A1-4039-A83D-3178474D3EE8}"/>
    <cellStyle name="Normal 120 2 2 2" xfId="48298" xr:uid="{5082F775-C82C-4507-88DA-6CA4583141ED}"/>
    <cellStyle name="Normal 120 2 3" xfId="47294" xr:uid="{14C2359E-7B33-4CC2-859A-E3D0C51C89B9}"/>
    <cellStyle name="Normal 120 3" xfId="45786" xr:uid="{8E61CD64-70DF-4557-87CE-56A0AA6E8D69}"/>
    <cellStyle name="Normal 120 3 2" xfId="47796" xr:uid="{1A498E7F-7639-4ECA-ADA2-D1669C002569}"/>
    <cellStyle name="Normal 120 4" xfId="46792" xr:uid="{5FAC3EB5-1AD4-4707-A7F6-C9B2E685B10A}"/>
    <cellStyle name="Normal 121" xfId="44770" xr:uid="{61577C14-63C8-451C-8340-E123E9495EDC}"/>
    <cellStyle name="Normal 121 2" xfId="45285" xr:uid="{47537232-26D8-41F6-BE38-6321D4D883AD}"/>
    <cellStyle name="Normal 121 2 2" xfId="46290" xr:uid="{5C26E368-7B0D-4F98-96FB-30D80AC00411}"/>
    <cellStyle name="Normal 121 2 2 2" xfId="48299" xr:uid="{847AE5C7-6E90-4630-925D-ED480203F210}"/>
    <cellStyle name="Normal 121 2 3" xfId="47295" xr:uid="{6984145B-3611-49C6-993B-C92D4FA77358}"/>
    <cellStyle name="Normal 121 3" xfId="45787" xr:uid="{8BBA0632-BB75-4768-A9F2-A0162E0C4424}"/>
    <cellStyle name="Normal 121 3 2" xfId="47797" xr:uid="{317CDB21-5358-497F-B367-67F308B2DACD}"/>
    <cellStyle name="Normal 121 4" xfId="46793" xr:uid="{803B01F3-1E5D-4DAD-9C89-E6F73AE291BC}"/>
    <cellStyle name="Normal 122" xfId="44771" xr:uid="{D1EBF3E1-B20A-4803-B0B7-D76F883A65DD}"/>
    <cellStyle name="Normal 122 2" xfId="45286" xr:uid="{0BC394AD-0800-4E78-9A45-FFAA97AC81BF}"/>
    <cellStyle name="Normal 122 2 2" xfId="46291" xr:uid="{83BF7B21-AE49-4CAD-AC17-E664240FA0AA}"/>
    <cellStyle name="Normal 122 2 2 2" xfId="48300" xr:uid="{BC56D31B-4A30-475F-9F5E-BBDB6EE816B3}"/>
    <cellStyle name="Normal 122 2 3" xfId="47296" xr:uid="{27B4A5EA-D476-4752-A6D7-6A4BF0994E20}"/>
    <cellStyle name="Normal 122 3" xfId="45788" xr:uid="{22849095-17F6-49EC-A3EA-ED35338E5926}"/>
    <cellStyle name="Normal 122 3 2" xfId="47798" xr:uid="{C3956D12-6D75-4D05-820E-B11779B06934}"/>
    <cellStyle name="Normal 122 4" xfId="46794" xr:uid="{CCA601C9-CB11-48D7-9357-A26053D04D48}"/>
    <cellStyle name="Normal 123" xfId="44772" xr:uid="{11FF3EA6-5E5F-4AE5-B8AF-0D8F8DDB1536}"/>
    <cellStyle name="Normal 123 2" xfId="45287" xr:uid="{BC9EE6DF-C85F-4361-B401-8DD2F259C109}"/>
    <cellStyle name="Normal 123 2 2" xfId="46292" xr:uid="{129D3662-16B4-4C29-AAF9-858A53530CCB}"/>
    <cellStyle name="Normal 123 2 2 2" xfId="48301" xr:uid="{873CC530-3082-41D3-A0C3-7ADE14161443}"/>
    <cellStyle name="Normal 123 2 3" xfId="47297" xr:uid="{0804E55F-99D1-4B89-A5D8-63E68976D8CF}"/>
    <cellStyle name="Normal 123 3" xfId="45789" xr:uid="{7212FB6F-6336-4657-92DB-2F3091B3214D}"/>
    <cellStyle name="Normal 123 3 2" xfId="47799" xr:uid="{0D16D84C-75BF-4FAF-9A1A-FDA00B4CE8D4}"/>
    <cellStyle name="Normal 123 4" xfId="46795" xr:uid="{B08B588E-CE13-4A03-B80F-1BAF632F4A20}"/>
    <cellStyle name="Normal 124" xfId="44773" xr:uid="{31DFB95F-FBD8-4294-8825-35E80587A824}"/>
    <cellStyle name="Normal 124 2" xfId="45288" xr:uid="{9F8744B7-C586-48B8-A87C-D1087F210691}"/>
    <cellStyle name="Normal 124 2 2" xfId="46293" xr:uid="{9E432562-1F69-40AF-9A05-811EC9904E75}"/>
    <cellStyle name="Normal 124 2 2 2" xfId="48302" xr:uid="{5B64BB89-0610-4825-B592-12C8FE607DBA}"/>
    <cellStyle name="Normal 124 2 3" xfId="47298" xr:uid="{48AD0632-C10C-426C-8CAC-4E8B8FBEB3A3}"/>
    <cellStyle name="Normal 124 3" xfId="45790" xr:uid="{B8D24AC9-B089-4EFC-A628-448A3A093757}"/>
    <cellStyle name="Normal 124 3 2" xfId="47800" xr:uid="{C8C1B161-F5E9-4DEA-8E54-DA8F602FC901}"/>
    <cellStyle name="Normal 124 4" xfId="46796" xr:uid="{0F40A660-699A-48C6-AF05-5E8165A04883}"/>
    <cellStyle name="Normal 125" xfId="44774" xr:uid="{CA25CFFD-5F6E-4AAD-BD95-E6003E54A9B9}"/>
    <cellStyle name="Normal 125 2" xfId="45289" xr:uid="{4828FD4E-30BC-4987-AF5C-A03D1EF67F94}"/>
    <cellStyle name="Normal 125 2 2" xfId="46294" xr:uid="{2E4607FB-DF78-4B69-8CBA-D1AD6238017D}"/>
    <cellStyle name="Normal 125 2 2 2" xfId="48303" xr:uid="{DD4BDB4E-960A-470B-BA12-BC114AFB8ADD}"/>
    <cellStyle name="Normal 125 2 3" xfId="47299" xr:uid="{C68F6F05-E887-45C9-90FA-1E16211F9939}"/>
    <cellStyle name="Normal 125 3" xfId="45791" xr:uid="{D8A540FF-7F16-4113-9C64-7731B9DCDB59}"/>
    <cellStyle name="Normal 125 3 2" xfId="47801" xr:uid="{A4B1884C-5459-4B98-8799-A1BB068955E1}"/>
    <cellStyle name="Normal 125 4" xfId="46797" xr:uid="{26F11776-55D4-4090-9C4F-1F4C53B3CFE8}"/>
    <cellStyle name="Normal 126" xfId="44775" xr:uid="{2D1321C0-2B3D-4EBD-9B91-8AEEEC887A23}"/>
    <cellStyle name="Normal 126 2" xfId="45290" xr:uid="{D760A112-3F14-4E2A-8E0B-CA69FD53D4C9}"/>
    <cellStyle name="Normal 126 2 2" xfId="46295" xr:uid="{55CC34A5-9E14-4B9B-B7FF-D3497DDC52D3}"/>
    <cellStyle name="Normal 126 2 2 2" xfId="48304" xr:uid="{98B77651-8A6C-472A-BDE4-B9CBFA379C45}"/>
    <cellStyle name="Normal 126 2 3" xfId="47300" xr:uid="{4FFD3AC0-4ED7-4533-A4AA-12607F31CE82}"/>
    <cellStyle name="Normal 126 3" xfId="45792" xr:uid="{54B5E371-813A-4FED-8B32-55D9EB4E75E2}"/>
    <cellStyle name="Normal 126 3 2" xfId="47802" xr:uid="{82F351E8-D04F-48EF-BC11-27E74B6B8E07}"/>
    <cellStyle name="Normal 126 4" xfId="46798" xr:uid="{81A695D7-5386-4F70-BD7E-B301428B98F9}"/>
    <cellStyle name="Normal 127" xfId="44776" xr:uid="{512C6914-392A-4EFF-9F29-2FD296BA83B1}"/>
    <cellStyle name="Normal 127 2" xfId="45291" xr:uid="{D03F3C00-461F-4C57-8527-7C5F09A43B07}"/>
    <cellStyle name="Normal 127 2 2" xfId="46296" xr:uid="{05A0419A-A434-4F82-9819-98DBE186358C}"/>
    <cellStyle name="Normal 127 2 2 2" xfId="48305" xr:uid="{4DD7280D-8C96-4A37-AE80-5933976B77D0}"/>
    <cellStyle name="Normal 127 2 3" xfId="47301" xr:uid="{1E9FC53F-6837-4130-943C-336A333779CC}"/>
    <cellStyle name="Normal 127 3" xfId="45793" xr:uid="{73092A96-E428-4A48-A532-9854A7CB85CC}"/>
    <cellStyle name="Normal 127 3 2" xfId="47803" xr:uid="{A409859A-03B5-43E4-A5ED-42261557F074}"/>
    <cellStyle name="Normal 127 4" xfId="46799" xr:uid="{5F0A64FA-3F08-458E-BA27-D53790F7BBB1}"/>
    <cellStyle name="Normal 128" xfId="44777" xr:uid="{BB67F8E1-BC27-4E81-8731-798633D08837}"/>
    <cellStyle name="Normal 128 2" xfId="45292" xr:uid="{8E9F21CC-08F0-4B7C-86FA-C9D3137D6596}"/>
    <cellStyle name="Normal 128 2 2" xfId="46297" xr:uid="{4E1A3EA1-E91B-4832-AC07-08AC36A6AA0F}"/>
    <cellStyle name="Normal 128 2 2 2" xfId="48306" xr:uid="{6DA4AC4A-BB3A-4068-96A1-1885AD5A3886}"/>
    <cellStyle name="Normal 128 2 3" xfId="47302" xr:uid="{F7BDEE67-0438-4979-90E2-DB34E7D22E6D}"/>
    <cellStyle name="Normal 128 3" xfId="45794" xr:uid="{5324EEB4-451B-463F-9C25-84E0CF587534}"/>
    <cellStyle name="Normal 128 3 2" xfId="47804" xr:uid="{F4808236-1838-449C-A344-959BB7380AA9}"/>
    <cellStyle name="Normal 128 4" xfId="46800" xr:uid="{521EED13-7821-42BB-AD38-99C1F3741359}"/>
    <cellStyle name="Normal 129" xfId="44778" xr:uid="{2DC6DD24-97B9-4CE5-A054-E5F00C726674}"/>
    <cellStyle name="Normal 129 2" xfId="45293" xr:uid="{3BA162A3-7EA5-49DA-B062-8C124407419F}"/>
    <cellStyle name="Normal 129 2 2" xfId="46298" xr:uid="{15E8BB16-A7AA-4175-B8BD-78C7B74EE6AF}"/>
    <cellStyle name="Normal 129 2 2 2" xfId="48307" xr:uid="{3F6FD072-C09A-4CFD-B9C1-CBE567AB4BA7}"/>
    <cellStyle name="Normal 129 2 3" xfId="47303" xr:uid="{99526198-FAF5-44AF-BB32-3B1A064C2FFF}"/>
    <cellStyle name="Normal 129 3" xfId="45795" xr:uid="{3D59266A-A352-4A1B-9BED-BFED96C0635E}"/>
    <cellStyle name="Normal 129 3 2" xfId="47805" xr:uid="{DB52B55D-8E87-4F21-A406-F372585327BE}"/>
    <cellStyle name="Normal 129 4" xfId="46801" xr:uid="{6A080B36-1466-4B6F-9EAB-210DCDEE110D}"/>
    <cellStyle name="Normal 13" xfId="44413" xr:uid="{337E90FB-55F7-412E-B8C9-F5CF1774660F}"/>
    <cellStyle name="Normal 13 2" xfId="44928" xr:uid="{6D5F1902-B29E-4F17-8B05-E67D05598876}"/>
    <cellStyle name="Normal 130" xfId="44779" xr:uid="{B3EC2E7C-3376-4B39-94FD-A540399E6EC8}"/>
    <cellStyle name="Normal 130 2" xfId="45294" xr:uid="{55A22FB1-B12C-4E94-B7CF-975097AFF0CA}"/>
    <cellStyle name="Normal 130 2 2" xfId="46299" xr:uid="{9A448DCB-50FF-4873-98F6-FB6345A8DC32}"/>
    <cellStyle name="Normal 130 2 2 2" xfId="48308" xr:uid="{B83BD1FD-3D3B-412F-B19F-7F7FF1414031}"/>
    <cellStyle name="Normal 130 2 3" xfId="47304" xr:uid="{99735FC0-732D-42A9-95C7-6C78C3726BB6}"/>
    <cellStyle name="Normal 130 3" xfId="45796" xr:uid="{F3780034-EF8A-4521-9A28-CB800526DA63}"/>
    <cellStyle name="Normal 130 3 2" xfId="47806" xr:uid="{D2C6EDEE-6F64-48FF-8CAA-0C5D154CE966}"/>
    <cellStyle name="Normal 130 4" xfId="46802" xr:uid="{FCB4FBBF-FD88-4628-BA1F-5CC4CB6FEE70}"/>
    <cellStyle name="Normal 131" xfId="44780" xr:uid="{87050301-2FB6-4864-B5CC-C8343CA525DD}"/>
    <cellStyle name="Normal 131 2" xfId="45295" xr:uid="{2AB62F99-899F-473C-88CD-E0D46F7D4FA2}"/>
    <cellStyle name="Normal 131 2 2" xfId="46300" xr:uid="{A1550717-9A76-4753-AEB5-5E1C78221014}"/>
    <cellStyle name="Normal 131 2 2 2" xfId="48309" xr:uid="{FE839F23-B910-4D17-853D-3B3FC5340479}"/>
    <cellStyle name="Normal 131 2 3" xfId="47305" xr:uid="{39BA10A1-3B3C-4018-803A-E333FE887CD3}"/>
    <cellStyle name="Normal 131 3" xfId="45797" xr:uid="{79AF6C5D-9754-4A91-B216-0C77B883791A}"/>
    <cellStyle name="Normal 131 3 2" xfId="47807" xr:uid="{E40F2788-3BC5-4875-9FF1-BF4093AE3867}"/>
    <cellStyle name="Normal 131 4" xfId="46803" xr:uid="{FAC2543A-0CD5-4C50-987B-F13BC0EB668D}"/>
    <cellStyle name="Normal 132" xfId="44781" xr:uid="{7E6C3D68-86C0-43C0-86D1-EF085CE64B16}"/>
    <cellStyle name="Normal 132 2" xfId="45296" xr:uid="{386F2318-55A6-4A4E-B1B7-CC0AD9F32C34}"/>
    <cellStyle name="Normal 132 2 2" xfId="46301" xr:uid="{4E1B7C3A-DC6D-4841-B272-F673F4BF0D65}"/>
    <cellStyle name="Normal 132 2 2 2" xfId="48310" xr:uid="{58CEF9C7-585F-49EC-BC01-33F156EBE802}"/>
    <cellStyle name="Normal 132 2 3" xfId="47306" xr:uid="{4F13BA83-CF2E-414E-A6E0-09A760E76006}"/>
    <cellStyle name="Normal 132 3" xfId="45798" xr:uid="{B80803BF-5B1F-4311-930B-2CA71276C602}"/>
    <cellStyle name="Normal 132 3 2" xfId="47808" xr:uid="{405113EF-41B7-4C27-A1A9-07C737539F76}"/>
    <cellStyle name="Normal 132 4" xfId="46804" xr:uid="{04EFDF1B-1E3A-4B1B-9B95-3A1FF8217427}"/>
    <cellStyle name="Normal 133" xfId="44782" xr:uid="{2969DE31-4C53-4A4E-801C-F21233F16FC6}"/>
    <cellStyle name="Normal 133 2" xfId="45297" xr:uid="{0ECE759C-6B45-4295-996A-BACACB8E517E}"/>
    <cellStyle name="Normal 133 2 2" xfId="46302" xr:uid="{A4292088-7088-4556-9A86-2EF5A124C00E}"/>
    <cellStyle name="Normal 133 2 2 2" xfId="48311" xr:uid="{99AE0CD2-41E3-44B1-9BD1-E2B2FE8EE0B9}"/>
    <cellStyle name="Normal 133 2 3" xfId="47307" xr:uid="{DA0F0872-8102-4CCC-B554-47D7F7D9CC29}"/>
    <cellStyle name="Normal 133 3" xfId="45799" xr:uid="{8061BDCB-97BC-4332-9D7C-3EF95ADF362E}"/>
    <cellStyle name="Normal 133 3 2" xfId="47809" xr:uid="{C9F8AA16-4E98-44D6-B419-BEA9282BC352}"/>
    <cellStyle name="Normal 133 4" xfId="46805" xr:uid="{1BB27D87-A25D-47A6-99CF-A0126FDAB810}"/>
    <cellStyle name="Normal 134" xfId="44783" xr:uid="{C9506CCE-32E9-4E10-A958-E233DB0C9372}"/>
    <cellStyle name="Normal 134 2" xfId="45298" xr:uid="{D04E25D3-53FC-4AB8-84C1-7003EBDD06C0}"/>
    <cellStyle name="Normal 134 2 2" xfId="46303" xr:uid="{3EAAE7B7-3EF5-49B3-886F-E9CA91414B0E}"/>
    <cellStyle name="Normal 134 2 2 2" xfId="48312" xr:uid="{8A7D486C-DD7A-441A-B4A5-D463439BD48A}"/>
    <cellStyle name="Normal 134 2 3" xfId="47308" xr:uid="{E1303C14-F156-4365-AADE-9ADD9E93F9E1}"/>
    <cellStyle name="Normal 134 3" xfId="45800" xr:uid="{07886181-F809-4312-9C2A-B0DE0F42D259}"/>
    <cellStyle name="Normal 134 3 2" xfId="47810" xr:uid="{29583E5E-EE96-48A5-89C4-BAA032778E01}"/>
    <cellStyle name="Normal 134 4" xfId="46806" xr:uid="{A0F529CF-4E70-4931-8298-E1DDB603A1A2}"/>
    <cellStyle name="Normal 135" xfId="44784" xr:uid="{A8DBF2E1-BDCF-422B-A5DE-0F35B130F141}"/>
    <cellStyle name="Normal 135 2" xfId="45299" xr:uid="{44D4BD97-D23E-4C13-86C7-DDCCB7E4CBAC}"/>
    <cellStyle name="Normal 135 2 2" xfId="46304" xr:uid="{5FDFFBAD-B49E-4410-A94F-FDC80168679C}"/>
    <cellStyle name="Normal 135 2 2 2" xfId="48313" xr:uid="{C117709A-F4CF-463A-8AB5-33992AC56764}"/>
    <cellStyle name="Normal 135 2 3" xfId="47309" xr:uid="{39E93A4F-FE56-4373-8511-5F50D66B65AD}"/>
    <cellStyle name="Normal 135 3" xfId="45801" xr:uid="{2C111515-5123-4A00-9A28-2485BD76FF2A}"/>
    <cellStyle name="Normal 135 3 2" xfId="47811" xr:uid="{D3852DDE-28D7-4B54-A631-0F9B57712A78}"/>
    <cellStyle name="Normal 135 4" xfId="46807" xr:uid="{F5C1DBD4-6BC7-4DB3-80F7-1413C7BEC061}"/>
    <cellStyle name="Normal 136" xfId="44785" xr:uid="{AC21FC80-E23D-4687-AFF4-3C2221614F94}"/>
    <cellStyle name="Normal 136 2" xfId="45300" xr:uid="{36E595A5-CF84-43D7-B17E-0DE340EB062F}"/>
    <cellStyle name="Normal 136 2 2" xfId="46305" xr:uid="{DD134A68-E958-4DAC-85F8-CF06DD2D8E29}"/>
    <cellStyle name="Normal 136 2 2 2" xfId="48314" xr:uid="{C4A9E062-45BD-4E3B-8DBA-6C5E8B46090A}"/>
    <cellStyle name="Normal 136 2 3" xfId="47310" xr:uid="{02F39210-D716-4718-AF26-9E339B84AF47}"/>
    <cellStyle name="Normal 136 3" xfId="45802" xr:uid="{AD253FFD-2196-464F-8C54-B6B0247AE598}"/>
    <cellStyle name="Normal 136 3 2" xfId="47812" xr:uid="{42242DE4-AD10-40E9-9039-1F2F2862BD61}"/>
    <cellStyle name="Normal 136 4" xfId="46808" xr:uid="{58FD721F-E01B-4601-9FF9-1C5156432969}"/>
    <cellStyle name="Normal 137" xfId="44786" xr:uid="{1340AA78-B661-4F6B-961A-4F3C2115ACFF}"/>
    <cellStyle name="Normal 137 2" xfId="45301" xr:uid="{40E76343-6A0C-4017-B847-519D70729BB7}"/>
    <cellStyle name="Normal 137 2 2" xfId="46306" xr:uid="{42299DCB-F31E-45DF-A7B8-ECA73E2D6407}"/>
    <cellStyle name="Normal 137 2 2 2" xfId="48315" xr:uid="{DB591B6C-8227-4328-BF81-B9ED572D579B}"/>
    <cellStyle name="Normal 137 2 3" xfId="47311" xr:uid="{7D9F8470-21DB-4D30-AA75-4479C45B0CFA}"/>
    <cellStyle name="Normal 137 3" xfId="45803" xr:uid="{8359885E-F6AD-434E-8AFD-B28406273D45}"/>
    <cellStyle name="Normal 137 3 2" xfId="47813" xr:uid="{A9CFE737-C29A-4880-AED2-74DA6F60D4E3}"/>
    <cellStyle name="Normal 137 4" xfId="46809" xr:uid="{9C30EF0F-3F0E-418C-8E07-0EC34F86807C}"/>
    <cellStyle name="Normal 138" xfId="44787" xr:uid="{3A8B843D-8D37-49F9-BEDC-48F544AF378E}"/>
    <cellStyle name="Normal 138 2" xfId="45302" xr:uid="{DAF01472-939C-437D-8747-353B8202C915}"/>
    <cellStyle name="Normal 138 2 2" xfId="46307" xr:uid="{CC2868A0-7562-410E-8219-CCA2B9556145}"/>
    <cellStyle name="Normal 138 2 2 2" xfId="48316" xr:uid="{0F404DF7-9B4E-42D3-A3FA-12137FCE2973}"/>
    <cellStyle name="Normal 138 2 3" xfId="47312" xr:uid="{24268F7B-01D8-44D4-9ED7-AE4454183C1A}"/>
    <cellStyle name="Normal 138 3" xfId="45804" xr:uid="{D3611901-FF1F-4312-91F3-EB9C3CE1D92D}"/>
    <cellStyle name="Normal 138 3 2" xfId="47814" xr:uid="{5C5D6B12-4F13-4C46-A968-7157005E756E}"/>
    <cellStyle name="Normal 138 4" xfId="46810" xr:uid="{DF0984EA-2144-47EC-BE3F-7320C9059536}"/>
    <cellStyle name="Normal 139" xfId="44788" xr:uid="{28A64237-7491-460C-B447-846D67F08795}"/>
    <cellStyle name="Normal 139 2" xfId="45303" xr:uid="{0B38FEC5-17AD-4012-A233-B324B0D6C512}"/>
    <cellStyle name="Normal 139 2 2" xfId="46308" xr:uid="{9C5AFB0C-8E3D-415D-A032-1B453CC61F7E}"/>
    <cellStyle name="Normal 139 2 2 2" xfId="48317" xr:uid="{446FFF4D-F582-4B5A-91EC-07F1F6CE7537}"/>
    <cellStyle name="Normal 139 2 3" xfId="47313" xr:uid="{40746001-3E38-480F-B013-BEB7DAAC87BB}"/>
    <cellStyle name="Normal 139 3" xfId="45805" xr:uid="{67A7384B-83A0-4C87-A7CA-EDB3DA19AB88}"/>
    <cellStyle name="Normal 139 3 2" xfId="47815" xr:uid="{9E405CD1-C253-43C3-ADF6-15E7FE5B026C}"/>
    <cellStyle name="Normal 139 4" xfId="46811" xr:uid="{6A53D74D-AAE7-4CFA-ADBA-A251A60EFE09}"/>
    <cellStyle name="Normal 14" xfId="44414" xr:uid="{BB30B956-DB25-4872-8EEE-91904090F735}"/>
    <cellStyle name="Normal 14 2" xfId="44929" xr:uid="{D89425C6-E739-4EA6-96A6-F8A32F12DD16}"/>
    <cellStyle name="Normal 140" xfId="44789" xr:uid="{28623A31-37F4-4A9E-906F-E2789B7BC87B}"/>
    <cellStyle name="Normal 140 2" xfId="45304" xr:uid="{2137349F-A816-43F8-9E3B-70686F7B8F4F}"/>
    <cellStyle name="Normal 140 2 2" xfId="46309" xr:uid="{09A9D552-22CE-407F-BC27-15FF4971BEE9}"/>
    <cellStyle name="Normal 140 2 2 2" xfId="48318" xr:uid="{36C7DEC5-F271-4F3F-A95C-4944DEBB1E54}"/>
    <cellStyle name="Normal 140 2 3" xfId="47314" xr:uid="{691B58D8-9FCA-4695-9EB1-1B59D26F146E}"/>
    <cellStyle name="Normal 140 3" xfId="45806" xr:uid="{51F0C833-D36E-43DD-B521-772BABEC9A7F}"/>
    <cellStyle name="Normal 140 3 2" xfId="47816" xr:uid="{331E5AE1-CC70-4332-9914-42CB055D7D84}"/>
    <cellStyle name="Normal 140 4" xfId="46812" xr:uid="{8DB94978-D756-498A-8DA7-DA932A457310}"/>
    <cellStyle name="Normal 141" xfId="44790" xr:uid="{E2FBA40B-4025-41B8-8611-232111CAB0B9}"/>
    <cellStyle name="Normal 141 2" xfId="45305" xr:uid="{6505E1C5-3870-42C4-82B8-B313E8BA638B}"/>
    <cellStyle name="Normal 141 2 2" xfId="46310" xr:uid="{46BEEC3E-32F3-4EAB-AD4C-417DB9EEA154}"/>
    <cellStyle name="Normal 141 2 2 2" xfId="48319" xr:uid="{30D18F57-1123-4BBB-A301-CE0DB8DED462}"/>
    <cellStyle name="Normal 141 2 3" xfId="47315" xr:uid="{F5B865E8-156D-4CC9-9760-6FA96FA3F2C5}"/>
    <cellStyle name="Normal 141 3" xfId="45807" xr:uid="{3CE10405-9EF7-4E1D-9075-A49BC582DD8B}"/>
    <cellStyle name="Normal 141 3 2" xfId="47817" xr:uid="{1C5297B4-A19D-42A8-A024-6849E7B44862}"/>
    <cellStyle name="Normal 141 4" xfId="46813" xr:uid="{F18238D8-1938-4980-A777-D8058D908FAE}"/>
    <cellStyle name="Normal 142" xfId="44791" xr:uid="{B726DDA6-C3C1-458C-BF6F-CFC14AC421E2}"/>
    <cellStyle name="Normal 142 2" xfId="45306" xr:uid="{4C75D743-F42C-4B9D-85EF-D07D5B1A83B0}"/>
    <cellStyle name="Normal 142 2 2" xfId="46311" xr:uid="{4C7E5AA2-A886-40CE-AF7B-918AE40D00F9}"/>
    <cellStyle name="Normal 142 2 2 2" xfId="48320" xr:uid="{6DFC096B-6F30-4C35-BFB4-9378A39A1C11}"/>
    <cellStyle name="Normal 142 2 3" xfId="47316" xr:uid="{A93F6EEB-1FB1-4EB0-B31B-A57F947D465E}"/>
    <cellStyle name="Normal 142 3" xfId="45808" xr:uid="{A9CB4AE1-4407-4807-9BEB-A6FC0F173762}"/>
    <cellStyle name="Normal 142 3 2" xfId="47818" xr:uid="{F380DD89-2C08-4F3E-9D80-0259023C330D}"/>
    <cellStyle name="Normal 142 4" xfId="46814" xr:uid="{EB28C177-4FBC-4FC6-A803-7980B2F38D7E}"/>
    <cellStyle name="Normal 143" xfId="44792" xr:uid="{60C1BAB4-DB02-4180-98D7-1CFA9B2A89E5}"/>
    <cellStyle name="Normal 143 2" xfId="45307" xr:uid="{E24D728A-171B-47C7-9162-59CE089E347A}"/>
    <cellStyle name="Normal 143 2 2" xfId="46312" xr:uid="{F7E24A77-AFAA-4BA5-86C8-64DFCE8F2C8E}"/>
    <cellStyle name="Normal 143 2 2 2" xfId="48321" xr:uid="{6FFE07A2-6392-4210-B14C-6AD745CABCDB}"/>
    <cellStyle name="Normal 143 2 3" xfId="47317" xr:uid="{7387696B-D0D9-495A-9A16-190FD0D2F172}"/>
    <cellStyle name="Normal 143 3" xfId="45809" xr:uid="{7EDAB860-EACA-41AB-BF17-D1BE0D61FD3D}"/>
    <cellStyle name="Normal 143 3 2" xfId="47819" xr:uid="{5FCB0F85-3F85-4470-BEEE-7B6036C461C9}"/>
    <cellStyle name="Normal 143 4" xfId="46815" xr:uid="{9819FF3E-58B3-4A1C-951F-9E84C6DD6940}"/>
    <cellStyle name="Normal 144" xfId="44793" xr:uid="{05EBDAB1-6F4E-432F-8D8B-EFD6EB0FC974}"/>
    <cellStyle name="Normal 144 2" xfId="45308" xr:uid="{98FE3CCC-54C8-4F4A-92FA-02432F851DC9}"/>
    <cellStyle name="Normal 144 2 2" xfId="46313" xr:uid="{A4C55AFA-55FC-4455-8947-AF108EA0FAA4}"/>
    <cellStyle name="Normal 144 2 2 2" xfId="48322" xr:uid="{03873132-61A6-450B-9E19-F1588A313B53}"/>
    <cellStyle name="Normal 144 2 3" xfId="47318" xr:uid="{F7772BE5-4274-4F23-9E2B-064CAEAC5913}"/>
    <cellStyle name="Normal 144 3" xfId="45810" xr:uid="{E5508C25-99DF-4C6A-9333-48FBE12CD73C}"/>
    <cellStyle name="Normal 144 3 2" xfId="47820" xr:uid="{CCB0DF1F-2AC1-4733-BAA9-F9809436659F}"/>
    <cellStyle name="Normal 144 4" xfId="46816" xr:uid="{C9EDFFD0-FE45-4824-9171-C447B18F8876}"/>
    <cellStyle name="Normal 145" xfId="44794" xr:uid="{0B0E1AAD-5693-4CF5-86A4-DA7A9DA14543}"/>
    <cellStyle name="Normal 145 2" xfId="45309" xr:uid="{1795E073-84E2-40CC-BD71-2FE14275719F}"/>
    <cellStyle name="Normal 145 2 2" xfId="46314" xr:uid="{AE33916A-538A-46E7-8FC4-4657520FA287}"/>
    <cellStyle name="Normal 145 2 2 2" xfId="48323" xr:uid="{7C39B9F6-60AB-4BE2-A257-25816161E3E9}"/>
    <cellStyle name="Normal 145 2 3" xfId="47319" xr:uid="{771E15DD-521A-46E5-85E2-0E66023FFC48}"/>
    <cellStyle name="Normal 145 3" xfId="45811" xr:uid="{0C671EDF-14AC-4879-B7C2-8EA87E797807}"/>
    <cellStyle name="Normal 145 3 2" xfId="47821" xr:uid="{3081B4E6-89D7-4581-B93B-F1CC00FB7A24}"/>
    <cellStyle name="Normal 145 4" xfId="46817" xr:uid="{8364212B-E3AE-4260-9B62-F083DAA7ADD8}"/>
    <cellStyle name="Normal 146" xfId="44795" xr:uid="{D974DA42-1E90-4D38-B2E4-D3772B08D5D7}"/>
    <cellStyle name="Normal 146 2" xfId="45310" xr:uid="{5A11B174-C3B0-417D-B7B3-C916F35D85B4}"/>
    <cellStyle name="Normal 146 2 2" xfId="46315" xr:uid="{C58580BB-6A80-4D62-B285-CA38298A9474}"/>
    <cellStyle name="Normal 146 2 2 2" xfId="48324" xr:uid="{9ECDF8D3-DBA9-498F-A2EF-DFEA2A457C6A}"/>
    <cellStyle name="Normal 146 2 3" xfId="47320" xr:uid="{6B380DE6-A881-4230-B48C-462C6EEF870C}"/>
    <cellStyle name="Normal 146 3" xfId="45812" xr:uid="{0865E52C-01C4-40AF-AB0A-C04120674EC2}"/>
    <cellStyle name="Normal 146 3 2" xfId="47822" xr:uid="{2E1C9363-9DB4-43FA-A74F-E4E8EAD568E2}"/>
    <cellStyle name="Normal 146 4" xfId="46818" xr:uid="{B747E230-4FF7-42FB-9907-CB8C8CF7DE10}"/>
    <cellStyle name="Normal 147" xfId="44796" xr:uid="{D8D3E304-18E8-49E2-BD22-EE8D9D8E9C9D}"/>
    <cellStyle name="Normal 147 2" xfId="45311" xr:uid="{D8659093-CB09-46F7-837D-E4B7459C2E85}"/>
    <cellStyle name="Normal 147 2 2" xfId="46316" xr:uid="{4A2DA124-4241-4FBD-B604-3CCBD3425F33}"/>
    <cellStyle name="Normal 147 2 2 2" xfId="48325" xr:uid="{18F351FF-88DB-4684-96E3-11169B51CCE8}"/>
    <cellStyle name="Normal 147 2 3" xfId="47321" xr:uid="{6303F1DC-F1BB-4368-B94E-0DF17B9E0728}"/>
    <cellStyle name="Normal 147 3" xfId="45813" xr:uid="{AFC055F9-A76F-4A05-BAF3-15B4BA492DCC}"/>
    <cellStyle name="Normal 147 3 2" xfId="47823" xr:uid="{6D2448AE-3E1B-43DB-A227-B166C52C5F81}"/>
    <cellStyle name="Normal 147 4" xfId="46819" xr:uid="{E2EEAAC4-7440-4C03-AC91-0A4A13E697C9}"/>
    <cellStyle name="Normal 148" xfId="44797" xr:uid="{AEE4404F-CDD5-46C3-97F7-920C3B068F6B}"/>
    <cellStyle name="Normal 148 2" xfId="45312" xr:uid="{030A736A-FC25-457A-BC40-8892813A7999}"/>
    <cellStyle name="Normal 148 2 2" xfId="46317" xr:uid="{1279EA2F-7510-4817-B285-AFF0C518E5CD}"/>
    <cellStyle name="Normal 148 2 2 2" xfId="48326" xr:uid="{E82351DC-2337-499B-A4FB-0CD67B913CB8}"/>
    <cellStyle name="Normal 148 2 3" xfId="47322" xr:uid="{D2AF0324-82E0-4693-99CC-6879933BA99E}"/>
    <cellStyle name="Normal 148 3" xfId="45814" xr:uid="{B5D20D83-6695-4051-9476-1F9DB611F355}"/>
    <cellStyle name="Normal 148 3 2" xfId="47824" xr:uid="{6DE4D56B-215D-4FDF-8597-4F6BB8FCFEEE}"/>
    <cellStyle name="Normal 148 4" xfId="46820" xr:uid="{25A612CE-FDB0-4CD8-9445-45590C966DAD}"/>
    <cellStyle name="Normal 149" xfId="44798" xr:uid="{FDF80764-8222-49C4-8093-7862DEC3BE05}"/>
    <cellStyle name="Normal 149 2" xfId="45313" xr:uid="{8D315803-A0BE-4B72-B7E7-CFC2D6B1486F}"/>
    <cellStyle name="Normal 149 2 2" xfId="46318" xr:uid="{A8DDC9EE-3C2F-4B29-A4A5-FBDF23412041}"/>
    <cellStyle name="Normal 149 2 2 2" xfId="48327" xr:uid="{9C0E0B3E-A311-4E2F-8082-5DC4435C992F}"/>
    <cellStyle name="Normal 149 2 3" xfId="47323" xr:uid="{B477DD6E-F07C-4B68-8BAD-22CA8E049D9D}"/>
    <cellStyle name="Normal 149 3" xfId="45815" xr:uid="{176D5C69-A857-4178-B9F9-E0C5F2BA3892}"/>
    <cellStyle name="Normal 149 3 2" xfId="47825" xr:uid="{B316ED1D-873B-4AB6-974C-7A78771005F5}"/>
    <cellStyle name="Normal 149 4" xfId="46821" xr:uid="{431FE993-8811-40DE-B42A-A1A5061E565E}"/>
    <cellStyle name="Normal 15" xfId="44415" xr:uid="{D970168C-BC87-432B-8D7E-64784E58ACE2}"/>
    <cellStyle name="Normal 15 2" xfId="44930" xr:uid="{0A64A397-B7D1-46F6-B0EA-A639C22FA3ED}"/>
    <cellStyle name="Normal 15 2 2" xfId="45939" xr:uid="{29B3BE31-3218-4F44-87DA-08405CED38EC}"/>
    <cellStyle name="Normal 15 2 2 2" xfId="47948" xr:uid="{0B63AFB3-0648-4132-B5B6-090F179C1C4E}"/>
    <cellStyle name="Normal 15 2 3" xfId="46944" xr:uid="{2907A847-B78F-4139-9FAA-F4D7BA1CD721}"/>
    <cellStyle name="Normal 15 3" xfId="45436" xr:uid="{D5F39BE4-17A4-44E1-A1DF-5529E72E176E}"/>
    <cellStyle name="Normal 15 3 2" xfId="47446" xr:uid="{EBC26098-FF4B-4D95-B95B-69C97B6B29A8}"/>
    <cellStyle name="Normal 15 4" xfId="46442" xr:uid="{8FBBCD6B-62EF-4D12-916D-C7520CF7D254}"/>
    <cellStyle name="Normal 150" xfId="44799" xr:uid="{18058498-1B81-47C2-B996-4CC1861D32CE}"/>
    <cellStyle name="Normal 150 2" xfId="45314" xr:uid="{6B212978-5B7E-46B1-B7CF-34566AB7BEDC}"/>
    <cellStyle name="Normal 150 2 2" xfId="46319" xr:uid="{CBDFD99D-9F9A-4118-95A9-543296C4C9D1}"/>
    <cellStyle name="Normal 150 2 2 2" xfId="48328" xr:uid="{0B9E69C1-C563-4FDB-A930-17C772407C64}"/>
    <cellStyle name="Normal 150 2 3" xfId="47324" xr:uid="{B434E32B-3AE7-4863-A5AD-ADA1F684B356}"/>
    <cellStyle name="Normal 150 3" xfId="45816" xr:uid="{96AD4C8B-CB33-4EAA-883D-892A1CFEED33}"/>
    <cellStyle name="Normal 150 3 2" xfId="47826" xr:uid="{73B8E98D-D700-4EEA-B75D-40212A06FAE4}"/>
    <cellStyle name="Normal 150 4" xfId="46822" xr:uid="{8B9F411C-B699-4E79-89A9-0AADA8AD3601}"/>
    <cellStyle name="Normal 151" xfId="44800" xr:uid="{A6728599-5BC1-43E1-BA27-050B717B1123}"/>
    <cellStyle name="Normal 151 2" xfId="45315" xr:uid="{77336C57-777A-4076-BAD2-2E0A84934A51}"/>
    <cellStyle name="Normal 151 2 2" xfId="46320" xr:uid="{B471C956-38ED-4D93-B998-5570358E5EA7}"/>
    <cellStyle name="Normal 151 2 2 2" xfId="48329" xr:uid="{9D75A667-7062-4EC3-8237-14320AA291BB}"/>
    <cellStyle name="Normal 151 2 3" xfId="47325" xr:uid="{9708D10B-481D-4189-9063-9549D6BE35AF}"/>
    <cellStyle name="Normal 151 3" xfId="45817" xr:uid="{950BE52D-85B2-4FC6-896E-ECEFBF1DB21D}"/>
    <cellStyle name="Normal 151 3 2" xfId="47827" xr:uid="{30EC91B5-8C0D-4ACE-850A-1DAF05A7538B}"/>
    <cellStyle name="Normal 151 4" xfId="46823" xr:uid="{74CC09EF-D1C1-4043-B876-42C3F58A1881}"/>
    <cellStyle name="Normal 152" xfId="44801" xr:uid="{7D820CCA-85A9-4CE2-83A8-239BC8F7A0B5}"/>
    <cellStyle name="Normal 152 2" xfId="45316" xr:uid="{FA2F649C-C17E-48D2-9BED-71765BFB2CBC}"/>
    <cellStyle name="Normal 152 2 2" xfId="46321" xr:uid="{C7C6E927-9201-48C6-8F10-D9836AC57EA9}"/>
    <cellStyle name="Normal 152 2 2 2" xfId="48330" xr:uid="{1864AB8C-B790-4DC3-BC8D-EEA62F61932A}"/>
    <cellStyle name="Normal 152 2 3" xfId="47326" xr:uid="{4A7A28D9-4B6F-4431-8742-F1B9D3735309}"/>
    <cellStyle name="Normal 152 3" xfId="45818" xr:uid="{3A550AA6-6C72-4344-9D07-0142BADBDE69}"/>
    <cellStyle name="Normal 152 3 2" xfId="47828" xr:uid="{2D8795CB-C57C-4213-B72D-4CCB403485B5}"/>
    <cellStyle name="Normal 152 4" xfId="46824" xr:uid="{2B0E3151-9CDA-4A10-B914-B102CDB1D067}"/>
    <cellStyle name="Normal 153" xfId="44802" xr:uid="{BED1FD84-E27A-4899-A234-7B6E7DE72112}"/>
    <cellStyle name="Normal 153 2" xfId="45317" xr:uid="{F5B8B4D6-FA57-471B-BB25-36CF51B9D89A}"/>
    <cellStyle name="Normal 153 2 2" xfId="46322" xr:uid="{77A66079-9BBB-4FD0-9D8D-A74981F1C666}"/>
    <cellStyle name="Normal 153 2 2 2" xfId="48331" xr:uid="{450825AC-5B1C-4262-9560-DB177658D066}"/>
    <cellStyle name="Normal 153 2 3" xfId="47327" xr:uid="{94B6FE8A-D5F4-40E1-AC40-534AB42A6DDE}"/>
    <cellStyle name="Normal 153 3" xfId="45819" xr:uid="{A0ABC586-AD66-4B3F-842A-7E23752AED0F}"/>
    <cellStyle name="Normal 153 3 2" xfId="47829" xr:uid="{24CCF7E5-82BD-480C-90FD-1B430795F105}"/>
    <cellStyle name="Normal 153 4" xfId="46825" xr:uid="{FE656874-88A4-4356-9A39-CCA7607BE2C7}"/>
    <cellStyle name="Normal 154" xfId="44803" xr:uid="{DF389CC4-7846-4866-89EB-CC9CA44E530B}"/>
    <cellStyle name="Normal 154 2" xfId="45318" xr:uid="{9F91695D-D1E9-461D-B5BE-A58AEAF69A38}"/>
    <cellStyle name="Normal 154 2 2" xfId="46323" xr:uid="{FE4D68C0-7D68-4F33-B5E5-C9E8DC6BB2CD}"/>
    <cellStyle name="Normal 154 2 2 2" xfId="48332" xr:uid="{FB792DE7-1C45-4B91-A3B2-41C36E4A0375}"/>
    <cellStyle name="Normal 154 2 3" xfId="47328" xr:uid="{4F0B0302-C511-48A9-BF27-EDA3C34098B7}"/>
    <cellStyle name="Normal 154 3" xfId="45820" xr:uid="{548F3912-C5BA-4F6A-BA74-127C5F5F560F}"/>
    <cellStyle name="Normal 154 3 2" xfId="47830" xr:uid="{5E55A744-8364-4FD4-A654-E9134D9D8544}"/>
    <cellStyle name="Normal 154 4" xfId="46826" xr:uid="{71918290-873D-433A-AE99-8C7AF1356F12}"/>
    <cellStyle name="Normal 155" xfId="44804" xr:uid="{5F083C0C-9056-43F4-ADCB-DCD39B7AA6F4}"/>
    <cellStyle name="Normal 155 2" xfId="45319" xr:uid="{DEBAC778-3F3A-4D81-B9C5-58D2F25FDDA2}"/>
    <cellStyle name="Normal 155 2 2" xfId="46324" xr:uid="{1345A695-BFFF-4C70-83F8-F71928E94D90}"/>
    <cellStyle name="Normal 155 2 2 2" xfId="48333" xr:uid="{B3D1EEDD-7D05-42D3-92D8-068C9CDB682F}"/>
    <cellStyle name="Normal 155 2 3" xfId="47329" xr:uid="{63D7A9D9-D2A5-4CAF-A19C-B6C041656BC4}"/>
    <cellStyle name="Normal 155 3" xfId="45821" xr:uid="{4985B2C1-16EE-4D81-BA19-D9C19CD54076}"/>
    <cellStyle name="Normal 155 3 2" xfId="47831" xr:uid="{5770BF43-9B21-49C0-ADA0-8460ADA84679}"/>
    <cellStyle name="Normal 155 4" xfId="46827" xr:uid="{6B12CD67-5351-4752-933C-0BAC9DE8EB2E}"/>
    <cellStyle name="Normal 156" xfId="44805" xr:uid="{1AB42EFC-ACC6-4709-9A3F-D797F71811C7}"/>
    <cellStyle name="Normal 156 2" xfId="45320" xr:uid="{B882CBCE-68D2-46DB-8A94-EFFAE1FF6077}"/>
    <cellStyle name="Normal 156 2 2" xfId="46325" xr:uid="{70BF39CD-B61D-4485-9B38-D246325F6A1F}"/>
    <cellStyle name="Normal 156 2 2 2" xfId="48334" xr:uid="{319465B4-1350-46D7-951D-869DD59244BA}"/>
    <cellStyle name="Normal 156 2 3" xfId="47330" xr:uid="{69947F2F-F053-4896-8208-F00BD1114C01}"/>
    <cellStyle name="Normal 156 3" xfId="45822" xr:uid="{EBF3A77B-B42E-42D8-8EC1-4CE71C7D6AF4}"/>
    <cellStyle name="Normal 156 3 2" xfId="47832" xr:uid="{A5DF6518-3A40-41BB-9EF0-3D33D53943DD}"/>
    <cellStyle name="Normal 156 4" xfId="46828" xr:uid="{82114FE9-C5A2-4800-A115-940FBF020BFA}"/>
    <cellStyle name="Normal 157" xfId="44806" xr:uid="{EE1C06D5-4D9E-4D22-AB1E-C2C5A1D3A882}"/>
    <cellStyle name="Normal 157 2" xfId="45321" xr:uid="{45DF2D87-DD5D-4394-A227-50600071083F}"/>
    <cellStyle name="Normal 157 2 2" xfId="46326" xr:uid="{532FA348-D791-467C-B416-01FFACA56A27}"/>
    <cellStyle name="Normal 157 2 2 2" xfId="48335" xr:uid="{0A9E13EA-1CDA-41F4-AC61-C437A328D8EA}"/>
    <cellStyle name="Normal 157 2 3" xfId="47331" xr:uid="{3E78A4D4-1266-48A0-A5A1-7866B3DD29F4}"/>
    <cellStyle name="Normal 157 3" xfId="45823" xr:uid="{9A83CA28-5AB8-4DB2-9FF2-D1E5B7E8C576}"/>
    <cellStyle name="Normal 157 3 2" xfId="47833" xr:uid="{709D9E67-7E26-4432-A998-88424FBCD288}"/>
    <cellStyle name="Normal 157 4" xfId="46829" xr:uid="{8BB77579-C7E6-4407-A354-A5F3447270C1}"/>
    <cellStyle name="Normal 158" xfId="44807" xr:uid="{3A14DEB8-D364-4574-B924-2AE928A8A9DE}"/>
    <cellStyle name="Normal 158 2" xfId="45322" xr:uid="{290A9B37-B78A-4A6F-BB66-9F4605308063}"/>
    <cellStyle name="Normal 158 2 2" xfId="46327" xr:uid="{A6B1A27D-FABA-4DA3-BF8E-E9BEE2362FF4}"/>
    <cellStyle name="Normal 158 2 2 2" xfId="48336" xr:uid="{6B58E0C8-F253-41A3-B65F-AA98916CAB34}"/>
    <cellStyle name="Normal 158 2 3" xfId="47332" xr:uid="{F7C66231-EEF0-43E8-95D1-FA8BD898B3A8}"/>
    <cellStyle name="Normal 158 3" xfId="45824" xr:uid="{CD82CA6A-EF59-4BB6-84FB-4AF82D13287D}"/>
    <cellStyle name="Normal 158 3 2" xfId="47834" xr:uid="{EC44E855-FEDB-4DBF-B563-1CEEC69CCAC5}"/>
    <cellStyle name="Normal 158 4" xfId="46830" xr:uid="{F9EC62C4-ACB0-4451-B86C-1D4AD404D3AC}"/>
    <cellStyle name="Normal 159" xfId="44808" xr:uid="{512D6540-1551-4608-AE60-8E3A3FA2F5A7}"/>
    <cellStyle name="Normal 159 2" xfId="45323" xr:uid="{F289FBCD-1EC9-4E94-B615-16A6FC64DCF4}"/>
    <cellStyle name="Normal 159 2 2" xfId="46328" xr:uid="{2B35B705-9223-4A10-993D-E887BDAD3F1D}"/>
    <cellStyle name="Normal 159 2 2 2" xfId="48337" xr:uid="{E53469D2-13C7-4DDB-B562-1BD95F69CAE8}"/>
    <cellStyle name="Normal 159 2 3" xfId="47333" xr:uid="{1DDA1430-FC29-4334-9C09-D7605EF1A77E}"/>
    <cellStyle name="Normal 159 3" xfId="45825" xr:uid="{D15053C2-B1B5-43C2-B369-BD83099DBBBA}"/>
    <cellStyle name="Normal 159 3 2" xfId="47835" xr:uid="{23B22CF3-3BE3-4A0A-853B-4F04CB2FAA8C}"/>
    <cellStyle name="Normal 159 4" xfId="46831" xr:uid="{7B43EA38-C326-4F1C-917E-95394A8865F8}"/>
    <cellStyle name="Normal 16" xfId="44435" xr:uid="{D8AD5AA2-C6B0-47CF-B3AC-39677375E69C}"/>
    <cellStyle name="Normal 16 2" xfId="44950" xr:uid="{800D5D42-0A94-4BFF-904C-3067BF53A4CC}"/>
    <cellStyle name="Normal 160" xfId="44809" xr:uid="{AF9A52CC-698D-4B63-A12F-D024DCA4F939}"/>
    <cellStyle name="Normal 160 2" xfId="45324" xr:uid="{F0E4108B-1035-4BE5-94B0-7F3A1C9B0F59}"/>
    <cellStyle name="Normal 160 2 2" xfId="46329" xr:uid="{8CD20E92-F316-47A0-BE41-CDEFCEEF84ED}"/>
    <cellStyle name="Normal 160 2 2 2" xfId="48338" xr:uid="{E46D4977-3094-4863-ACC5-B0EEC97FDDC9}"/>
    <cellStyle name="Normal 160 2 3" xfId="47334" xr:uid="{09D5EB22-170B-485D-8735-2A3F8AD6AF0B}"/>
    <cellStyle name="Normal 160 3" xfId="45826" xr:uid="{E78DE03A-54B5-4098-B23D-DA540A884018}"/>
    <cellStyle name="Normal 160 3 2" xfId="47836" xr:uid="{B160D8BD-4051-4EC9-AABB-01A6524655C7}"/>
    <cellStyle name="Normal 160 4" xfId="46832" xr:uid="{9E58B631-50C6-4A0F-8382-0A682C95120B}"/>
    <cellStyle name="Normal 161" xfId="44810" xr:uid="{61C425DB-4AEC-4806-9D71-2DA8485233B7}"/>
    <cellStyle name="Normal 161 2" xfId="45325" xr:uid="{8E46F1A3-8C45-42EE-8704-65C84EAF3574}"/>
    <cellStyle name="Normal 161 2 2" xfId="46330" xr:uid="{17FDED70-E4B4-4F76-B6E6-E9BEAE2A6CB4}"/>
    <cellStyle name="Normal 161 2 2 2" xfId="48339" xr:uid="{01C413AF-A648-487E-A089-AD9A8465C552}"/>
    <cellStyle name="Normal 161 2 3" xfId="47335" xr:uid="{933169DE-207C-42B9-94AC-35EAECD74A4B}"/>
    <cellStyle name="Normal 161 3" xfId="45827" xr:uid="{2C4E774E-9B99-43EA-970D-02F0CF3A2E5D}"/>
    <cellStyle name="Normal 161 3 2" xfId="47837" xr:uid="{A1C383D9-D6DA-4A03-8353-292C4C8EA443}"/>
    <cellStyle name="Normal 161 4" xfId="46833" xr:uid="{4C7617DC-5710-4814-83F9-F2FCB9310655}"/>
    <cellStyle name="Normal 162" xfId="44811" xr:uid="{FBFD1CC8-F9C6-40D0-85E7-D23643FA2907}"/>
    <cellStyle name="Normal 162 2" xfId="45326" xr:uid="{B86F547F-6363-448F-A8A5-6B08738FCF38}"/>
    <cellStyle name="Normal 162 2 2" xfId="46331" xr:uid="{636DA8FD-F77C-4B39-BD27-3F43CBDE53F4}"/>
    <cellStyle name="Normal 162 2 2 2" xfId="48340" xr:uid="{75697AE1-8F8A-4CA1-8C04-F46AB5216DD0}"/>
    <cellStyle name="Normal 162 2 3" xfId="47336" xr:uid="{6ACE89C4-7F9F-4B4B-9DDF-C30A53485312}"/>
    <cellStyle name="Normal 162 3" xfId="45828" xr:uid="{D55625A5-0C7C-4918-8696-E7554214E7EE}"/>
    <cellStyle name="Normal 162 3 2" xfId="47838" xr:uid="{DAD08A97-A363-436B-A176-F8D6A083704A}"/>
    <cellStyle name="Normal 162 4" xfId="46834" xr:uid="{98D3551D-C0F9-40A5-AB2A-7AFD6F900716}"/>
    <cellStyle name="Normal 163" xfId="44812" xr:uid="{848334F1-CE30-4811-8C00-6AAFFA989201}"/>
    <cellStyle name="Normal 163 2" xfId="45327" xr:uid="{EBAC23C8-B581-4920-ACA8-C588DEFCB53C}"/>
    <cellStyle name="Normal 163 2 2" xfId="46332" xr:uid="{59DB85BC-64AC-4CA3-B672-69FE735981AF}"/>
    <cellStyle name="Normal 163 2 2 2" xfId="48341" xr:uid="{6949600C-80E0-4F07-A193-73E87BEBBE83}"/>
    <cellStyle name="Normal 163 2 3" xfId="47337" xr:uid="{533C803D-37A8-411D-A6B2-DFD7A9FD8B01}"/>
    <cellStyle name="Normal 163 3" xfId="45829" xr:uid="{74FAA5A9-87EF-4713-A0E8-8DDEBC8E78F8}"/>
    <cellStyle name="Normal 163 3 2" xfId="47839" xr:uid="{33F073DC-8DBD-4837-B3A1-6DE82279F878}"/>
    <cellStyle name="Normal 163 4" xfId="46835" xr:uid="{2E312E6A-BFD3-462E-9168-1FCBFBBBEC7F}"/>
    <cellStyle name="Normal 164" xfId="44813" xr:uid="{9CA78895-D031-4638-8F5A-C0E6B8BD2667}"/>
    <cellStyle name="Normal 164 2" xfId="45328" xr:uid="{6220374B-60FE-4C61-95BD-97DC71B5EAC9}"/>
    <cellStyle name="Normal 164 2 2" xfId="46333" xr:uid="{D65EAF11-2489-4EC1-9576-037B1AB865CA}"/>
    <cellStyle name="Normal 164 2 2 2" xfId="48342" xr:uid="{086811E7-EEE3-498B-A0E9-EC60ECD313F4}"/>
    <cellStyle name="Normal 164 2 3" xfId="47338" xr:uid="{AD29E914-BFBA-4FEA-AA95-85AF6BFDC19C}"/>
    <cellStyle name="Normal 164 3" xfId="45830" xr:uid="{B6D05840-BA65-46D2-9CD0-D4E65F8F015F}"/>
    <cellStyle name="Normal 164 3 2" xfId="47840" xr:uid="{C9E6367D-D2F0-4AEA-BEDE-E228E1D83743}"/>
    <cellStyle name="Normal 164 4" xfId="46836" xr:uid="{DF3A3C2C-77C6-40F7-AFB9-662F785ECA02}"/>
    <cellStyle name="Normal 165" xfId="44814" xr:uid="{D2CE1E3D-0361-4C37-882F-C2B37DB37EA6}"/>
    <cellStyle name="Normal 165 2" xfId="45329" xr:uid="{3C8CB534-D1CB-42AC-AD3D-2E5725F1D71F}"/>
    <cellStyle name="Normal 165 2 2" xfId="46334" xr:uid="{16036CE9-10BF-4B17-8866-CF140F6B5E1F}"/>
    <cellStyle name="Normal 165 2 2 2" xfId="48343" xr:uid="{9924AB15-B907-4473-9632-1FBC4F220B84}"/>
    <cellStyle name="Normal 165 2 3" xfId="47339" xr:uid="{11CCF676-FC81-4ACA-BF5E-A40E8310A8B7}"/>
    <cellStyle name="Normal 165 3" xfId="45831" xr:uid="{48581E42-761E-47EB-9115-968442883FEF}"/>
    <cellStyle name="Normal 165 3 2" xfId="47841" xr:uid="{FCBE516B-BE02-4B72-9552-42BA5209D499}"/>
    <cellStyle name="Normal 165 4" xfId="46837" xr:uid="{B42218E2-A548-4629-AD3C-62BC83F7038A}"/>
    <cellStyle name="Normal 166" xfId="44815" xr:uid="{F9BB8E4C-D037-4C06-93FF-6215E62B66D3}"/>
    <cellStyle name="Normal 166 2" xfId="45330" xr:uid="{63DB0A27-02E5-4D5E-9BA6-0E5EDE58E997}"/>
    <cellStyle name="Normal 166 2 2" xfId="46335" xr:uid="{7A311F1B-01A1-424C-9B3A-4FF829DA57F0}"/>
    <cellStyle name="Normal 166 2 2 2" xfId="48344" xr:uid="{89FA7F0E-6A80-4C13-9294-A9B6EEB8292D}"/>
    <cellStyle name="Normal 166 2 3" xfId="47340" xr:uid="{A37EE4F9-DA10-49B9-9BFD-DBEFEFA53503}"/>
    <cellStyle name="Normal 166 3" xfId="45832" xr:uid="{1A27F109-7642-4839-8CBC-23A7C11811A1}"/>
    <cellStyle name="Normal 166 3 2" xfId="47842" xr:uid="{F3CA8A79-60D1-4CD4-851F-87235A23174C}"/>
    <cellStyle name="Normal 166 4" xfId="46838" xr:uid="{048F4F18-2852-4315-A676-19C165018537}"/>
    <cellStyle name="Normal 167" xfId="48345" xr:uid="{64167FCD-68AD-475F-9D1C-DA44DDAB7181}"/>
    <cellStyle name="Normal 168" xfId="48348" xr:uid="{6749D49B-66C2-495E-9546-EC10BA2D528B}"/>
    <cellStyle name="Normal 169" xfId="48350" xr:uid="{18EA3348-56B1-4930-B8B0-D0A4C5AAEC6B}"/>
    <cellStyle name="Normal 17" xfId="44436" xr:uid="{B2E87419-6CC2-4BBB-83DB-7E2F70CD4438}"/>
    <cellStyle name="Normal 17 2" xfId="44951" xr:uid="{AAE57F1B-433A-4D9F-AFC3-94C63F47FE54}"/>
    <cellStyle name="Normal 17 2 2" xfId="45959" xr:uid="{5B09D302-E628-4813-91CD-AC5FF36EC0FF}"/>
    <cellStyle name="Normal 17 2 2 2" xfId="47968" xr:uid="{B2BA70E2-473C-4763-9C2A-DDE49BB993A2}"/>
    <cellStyle name="Normal 17 2 3" xfId="46964" xr:uid="{7F721802-CF6E-4294-BCD9-28658AB25806}"/>
    <cellStyle name="Normal 17 3" xfId="45456" xr:uid="{1065E47F-864F-439E-8F36-E8FF96331685}"/>
    <cellStyle name="Normal 17 3 2" xfId="47466" xr:uid="{52B83DBB-026B-4816-A7E1-6259020FF3A4}"/>
    <cellStyle name="Normal 17 4" xfId="46462" xr:uid="{998A5A17-BE9E-41A2-B4A3-B91B2A75C5BD}"/>
    <cellStyle name="Normal 170" xfId="48352" xr:uid="{CB54CBCA-8794-4F61-B58F-5EB7605C6DA7}"/>
    <cellStyle name="Normal 171" xfId="48354" xr:uid="{EFE5E7D5-DD48-4313-BB42-64992BD5E166}"/>
    <cellStyle name="Normal 172" xfId="48356" xr:uid="{F36F493E-D36E-4F3F-8AAD-8809167590A2}"/>
    <cellStyle name="Normal 173" xfId="48358" xr:uid="{34F2C5FF-58B9-4CD0-9A7B-E1272B061BF8}"/>
    <cellStyle name="Normal 174" xfId="48360" xr:uid="{2A87A8BC-F6DC-49FE-A7F7-C04FFABF2F91}"/>
    <cellStyle name="Normal 175" xfId="48362" xr:uid="{FF36D0D8-208D-4F07-AC79-EB2F0148D744}"/>
    <cellStyle name="Normal 176" xfId="48364" xr:uid="{DFB67507-9596-4F79-A4D7-12479D294AA6}"/>
    <cellStyle name="Normal 177" xfId="48366" xr:uid="{AEF3C4C7-5407-4F10-9D5C-CFA2B6BB4D7D}"/>
    <cellStyle name="Normal 178" xfId="48368" xr:uid="{07B6B18F-C343-471A-AE81-5922090F5965}"/>
    <cellStyle name="Normal 18" xfId="44437" xr:uid="{C05FD9DA-22E5-4830-85D0-49ACAA72D809}"/>
    <cellStyle name="Normal 18 2" xfId="44952" xr:uid="{DD8C7257-EE24-4B1A-9044-F8808080D76F}"/>
    <cellStyle name="Normal 19" xfId="44457" xr:uid="{8395E997-A2FC-45E2-B5B2-4F28679EDC68}"/>
    <cellStyle name="Normal 19 2" xfId="44972" xr:uid="{B6504029-AFE6-480D-B229-2BF87B4990BF}"/>
    <cellStyle name="Normal 2" xfId="349" xr:uid="{00000000-0005-0000-0000-000040020000}"/>
    <cellStyle name="Normal 2 2" xfId="44838" xr:uid="{77521484-FCA5-4163-AB8A-B16474781BEA}"/>
    <cellStyle name="Normal 2 2 2" xfId="45855" xr:uid="{22E6D7BE-0A93-4C08-99BE-CBAF5F841965}"/>
    <cellStyle name="Normal 2 2 2 2" xfId="47864" xr:uid="{55D3B53E-C73A-474B-A4F5-3C5267DFEFA9}"/>
    <cellStyle name="Normal 2 2 3" xfId="46860" xr:uid="{B8009DA0-FC14-466D-9065-D055D683EE1D}"/>
    <cellStyle name="Normal 2 3" xfId="45352" xr:uid="{E9232878-6B51-4F45-A574-5D9E90B4526B}"/>
    <cellStyle name="Normal 2 3 2" xfId="47362" xr:uid="{A7516B40-F93C-4A89-BBB3-22EA0A7B1762}"/>
    <cellStyle name="Normal 2 4" xfId="44323" xr:uid="{A23CF5F5-BDF9-4472-AAA0-A6AC8274F80A}"/>
    <cellStyle name="Normal 2 5" xfId="46358" xr:uid="{4F28FE8F-8CB0-4A81-870B-85DE2E28079D}"/>
    <cellStyle name="Normal 2 6" xfId="44271" xr:uid="{E7D77158-65E3-4708-A9BE-D97C66306316}"/>
    <cellStyle name="Normal 20" xfId="44458" xr:uid="{2C5C5121-0DEA-45B5-B4CE-287C15187BF3}"/>
    <cellStyle name="Normal 20 2" xfId="44973" xr:uid="{FC5007D6-5D6B-4566-8751-4ED134D694FB}"/>
    <cellStyle name="Normal 20 2 2" xfId="45979" xr:uid="{BEFDE494-7D6C-40C3-9CBD-6C7BDDA980D2}"/>
    <cellStyle name="Normal 20 2 2 2" xfId="47988" xr:uid="{203468CB-0EE0-495F-9E67-575ABEC7EBD4}"/>
    <cellStyle name="Normal 20 2 3" xfId="46984" xr:uid="{9CD51FD9-0661-4BBC-B457-079D51BF673F}"/>
    <cellStyle name="Normal 20 3" xfId="45476" xr:uid="{931CB48C-15AB-4639-A917-3F7BE1AD3602}"/>
    <cellStyle name="Normal 20 3 2" xfId="47486" xr:uid="{9231E1E3-5E6D-4265-8384-C8F008F250F5}"/>
    <cellStyle name="Normal 20 4" xfId="46482" xr:uid="{2E10F018-8DC2-4A60-B433-AA47F05E2678}"/>
    <cellStyle name="Normal 21" xfId="44479" xr:uid="{38C3F92D-AC4B-4A6B-94A0-902F996A9199}"/>
    <cellStyle name="Normal 21 2" xfId="44994" xr:uid="{C210589A-7A99-4409-B18B-0544C9FC7774}"/>
    <cellStyle name="Normal 21 2 2" xfId="46000" xr:uid="{A6C9E95A-1299-45B4-88F3-2B0964DD930B}"/>
    <cellStyle name="Normal 21 2 2 2" xfId="48009" xr:uid="{86BB5930-D286-4139-B004-B24E88356206}"/>
    <cellStyle name="Normal 21 2 3" xfId="47005" xr:uid="{360BC586-8CE5-4C1C-93DD-1FA5981FD1D2}"/>
    <cellStyle name="Normal 21 3" xfId="45497" xr:uid="{BDDBD109-5E59-439E-AB2C-EF1EC9228A97}"/>
    <cellStyle name="Normal 21 3 2" xfId="47507" xr:uid="{2CFB5913-9693-4101-AF6B-622819D480CC}"/>
    <cellStyle name="Normal 21 4" xfId="46503" xr:uid="{89C00D28-A84F-4F9F-8F56-FE9ADCF2A568}"/>
    <cellStyle name="Normal 22" xfId="44480" xr:uid="{4703A6CE-AA24-45EC-8C02-531F4C29FBFA}"/>
    <cellStyle name="Normal 22 2" xfId="44995" xr:uid="{1614CB43-7EF4-4B87-B786-C9A058E90D66}"/>
    <cellStyle name="Normal 23" xfId="44501" xr:uid="{6719B5F3-026D-41E7-A5D6-3B0ADA41AF30}"/>
    <cellStyle name="Normal 23 2" xfId="45016" xr:uid="{4FA623A6-C1FA-4713-960B-922BF7FDFA70}"/>
    <cellStyle name="Normal 23 2 2" xfId="46021" xr:uid="{6C77F14C-A2C2-4DC2-BF80-037FAEBDD4AC}"/>
    <cellStyle name="Normal 23 2 2 2" xfId="48030" xr:uid="{BAE36030-1299-4DBA-A0CE-D86565DBC690}"/>
    <cellStyle name="Normal 23 2 3" xfId="47026" xr:uid="{1B6F85F8-7EAC-4F12-B10F-175019856BD3}"/>
    <cellStyle name="Normal 23 3" xfId="45518" xr:uid="{8C4A2780-95D6-4C4D-8A28-D725BC07D204}"/>
    <cellStyle name="Normal 23 3 2" xfId="47528" xr:uid="{36CA8656-83EB-40AA-97F6-4D3D84114797}"/>
    <cellStyle name="Normal 23 4" xfId="46524" xr:uid="{2A01F16A-84EC-4AFF-B02C-782273A9429E}"/>
    <cellStyle name="Normal 24" xfId="44521" xr:uid="{A46DE8DC-9452-4500-B2D6-9E84452CE558}"/>
    <cellStyle name="Normal 24 2" xfId="45036" xr:uid="{3AD3FC1A-BD81-4089-BEFD-9F6DEAA175B6}"/>
    <cellStyle name="Normal 24 2 2" xfId="46041" xr:uid="{51091650-DC02-46DB-8594-9DF10F2D8ED4}"/>
    <cellStyle name="Normal 24 2 2 2" xfId="48050" xr:uid="{0CFD6ABA-7CDB-427C-9438-8DF12FCE0BC7}"/>
    <cellStyle name="Normal 24 2 3" xfId="47046" xr:uid="{01626F80-B486-4294-9723-B17ECBC74BC3}"/>
    <cellStyle name="Normal 24 3" xfId="45538" xr:uid="{47BE5068-AD12-4D0F-B470-99608CEC72DE}"/>
    <cellStyle name="Normal 24 3 2" xfId="47548" xr:uid="{B27EFB42-EA5C-49DA-9E0D-F0ED904BDF8D}"/>
    <cellStyle name="Normal 24 4" xfId="46544" xr:uid="{0642A298-BE65-4047-BA6E-F508586C6EA1}"/>
    <cellStyle name="Normal 25" xfId="44522" xr:uid="{B07C93A2-D3E5-4DA8-B0B5-212A7F71EE1F}"/>
    <cellStyle name="Normal 25 2" xfId="45037" xr:uid="{DF203472-98DB-49BA-88FB-ED5C817045EC}"/>
    <cellStyle name="Normal 25 2 2" xfId="46042" xr:uid="{663C6340-2F7E-4C36-A7B1-A2C0B519DC73}"/>
    <cellStyle name="Normal 25 2 2 2" xfId="48051" xr:uid="{8294E43E-51F0-4453-AADB-617573C445BE}"/>
    <cellStyle name="Normal 25 2 3" xfId="47047" xr:uid="{AA3D030C-2B02-4DC1-B01F-22C589743F50}"/>
    <cellStyle name="Normal 25 3" xfId="45539" xr:uid="{C0C19B0C-B5BB-4CE3-A97C-9E2BCF9A02A6}"/>
    <cellStyle name="Normal 25 3 2" xfId="47549" xr:uid="{501B1ABC-42E2-4D7E-84BF-0AF6130DEE40}"/>
    <cellStyle name="Normal 25 4" xfId="46545" xr:uid="{1E7A598D-01DC-473C-B9E8-603E6A1A2733}"/>
    <cellStyle name="Normal 26" xfId="44542" xr:uid="{93931319-43B5-4D11-9122-53B4D23AA9BA}"/>
    <cellStyle name="Normal 26 2" xfId="45057" xr:uid="{5ABDDA92-7ABF-4FE0-B5E5-451792B27F2E}"/>
    <cellStyle name="Normal 26 2 2" xfId="46062" xr:uid="{DE617BEC-B5B9-435D-BEFF-C577373C00B6}"/>
    <cellStyle name="Normal 26 2 2 2" xfId="48071" xr:uid="{80BB34EE-2AA3-4A87-8DAE-89CC04A3DE67}"/>
    <cellStyle name="Normal 26 2 3" xfId="47067" xr:uid="{A67C0E1B-3DE4-4EC8-8517-F0C75B53E693}"/>
    <cellStyle name="Normal 26 3" xfId="45559" xr:uid="{7C452FC5-F3A7-4C2D-B111-3C4D4A3D7056}"/>
    <cellStyle name="Normal 26 3 2" xfId="47569" xr:uid="{9A47F56A-8060-4E9F-8B51-5AD90544ED7F}"/>
    <cellStyle name="Normal 26 4" xfId="46565" xr:uid="{3F6C2797-C81F-4D2E-B5C0-333E39B8F5C4}"/>
    <cellStyle name="Normal 27" xfId="44562" xr:uid="{C041FC5C-6692-4178-8D0C-3624C5C9EB5B}"/>
    <cellStyle name="Normal 27 2" xfId="45077" xr:uid="{F1E8F63F-D650-49BD-92B4-301A9259F2C9}"/>
    <cellStyle name="Normal 27 2 2" xfId="46082" xr:uid="{72E7D837-404D-4F13-8602-13B8325BC368}"/>
    <cellStyle name="Normal 27 2 2 2" xfId="48091" xr:uid="{774E3753-45BA-4D1F-A813-7300F392DAEA}"/>
    <cellStyle name="Normal 27 2 3" xfId="47087" xr:uid="{BD0EF0FD-578E-443D-A7AF-A69907FFF6A4}"/>
    <cellStyle name="Normal 27 3" xfId="45579" xr:uid="{4F721D51-CB50-44AB-9000-C7EF5A21234B}"/>
    <cellStyle name="Normal 27 3 2" xfId="47589" xr:uid="{21C339F8-ED26-4451-B098-7E5A56914EC9}"/>
    <cellStyle name="Normal 27 4" xfId="46585" xr:uid="{D0EC0C17-20E5-4925-95D1-473BE8A3B54B}"/>
    <cellStyle name="Normal 28" xfId="44582" xr:uid="{D29FC02B-6B1B-4814-9B43-44D7DA540CE9}"/>
    <cellStyle name="Normal 28 2" xfId="45097" xr:uid="{A9F5E49F-77A5-42B0-9F72-4F1C2C5E1B15}"/>
    <cellStyle name="Normal 28 2 2" xfId="46102" xr:uid="{B62E451D-822B-4300-91C1-C45B67B12879}"/>
    <cellStyle name="Normal 28 2 2 2" xfId="48111" xr:uid="{E7E64DCE-4B4C-48A0-BC81-5A48913920C7}"/>
    <cellStyle name="Normal 28 2 3" xfId="47107" xr:uid="{3E150686-22CF-4359-9D67-3605AF27F062}"/>
    <cellStyle name="Normal 28 3" xfId="45599" xr:uid="{8E39B7EF-1513-4935-8BF8-CF80DB6DAC8E}"/>
    <cellStyle name="Normal 28 3 2" xfId="47609" xr:uid="{A27827FE-0BF4-4010-B378-4BD6C80AB5F6}"/>
    <cellStyle name="Normal 28 4" xfId="46605" xr:uid="{36FB29D9-6E86-4243-872D-A1E57ADE6840}"/>
    <cellStyle name="Normal 29" xfId="44602" xr:uid="{6A85F42F-5A46-47B6-944D-1FDDF84BB859}"/>
    <cellStyle name="Normal 29 2" xfId="45117" xr:uid="{5BB16C4F-F19E-47B0-9FBB-24636F191AD2}"/>
    <cellStyle name="Normal 29 2 2" xfId="46122" xr:uid="{6446EAAD-7BA7-4ECA-90BC-A7A6A6263E5E}"/>
    <cellStyle name="Normal 29 2 2 2" xfId="48131" xr:uid="{C1DA7D1C-F3DF-42DC-A630-A3397B41D22B}"/>
    <cellStyle name="Normal 29 2 3" xfId="47127" xr:uid="{28C703F1-C6E1-4453-9334-C2FB366316C9}"/>
    <cellStyle name="Normal 29 3" xfId="45619" xr:uid="{61A228D9-198D-4139-8812-9DB31560F28F}"/>
    <cellStyle name="Normal 29 3 2" xfId="47629" xr:uid="{BDC51990-75CB-45C1-839C-4A152778B8EB}"/>
    <cellStyle name="Normal 29 4" xfId="46625" xr:uid="{C90AB449-EB91-4B05-AFA2-C40DCE5CC430}"/>
    <cellStyle name="Normal 3" xfId="44273" xr:uid="{5C4A28E2-C803-4668-8875-12F80AE84BDA}"/>
    <cellStyle name="Normal 3 2" xfId="44840" xr:uid="{4D642E6C-4D9F-4378-9288-806A15DE1BF1}"/>
    <cellStyle name="Normal 3 2 2" xfId="53888" xr:uid="{4C475283-2EAA-4703-9B4A-CBB0752026C9}"/>
    <cellStyle name="Normal 3 3" xfId="44325" xr:uid="{037E1585-09F0-4D6A-98E1-2AAF531413AB}"/>
    <cellStyle name="Normal 3 4" xfId="51133" xr:uid="{99023A7C-C94C-4A4F-8C0B-EF075AD6D4EA}"/>
    <cellStyle name="Normal 30" xfId="44622" xr:uid="{9FC314E0-45D1-4E24-AA35-03EECD703BC4}"/>
    <cellStyle name="Normal 30 2" xfId="45137" xr:uid="{4E28A419-0B9D-4276-948D-3D439FB0A299}"/>
    <cellStyle name="Normal 30 2 2" xfId="46142" xr:uid="{1C35DF69-4519-4907-AC69-3E7C10AE414B}"/>
    <cellStyle name="Normal 30 2 2 2" xfId="48151" xr:uid="{3B0D09DF-297F-4F7E-9E45-47EBEB284113}"/>
    <cellStyle name="Normal 30 2 3" xfId="47147" xr:uid="{CCF6A3C4-1463-409D-90EC-8FD6C5EDE1BD}"/>
    <cellStyle name="Normal 30 3" xfId="45639" xr:uid="{72A814C1-2676-43CB-88BB-24CBA65337EC}"/>
    <cellStyle name="Normal 30 3 2" xfId="47649" xr:uid="{7A69413C-1D6A-40FA-B70A-218EC30181A8}"/>
    <cellStyle name="Normal 30 4" xfId="46645" xr:uid="{0963E807-42FC-44E9-8EAC-011CF9ED201B}"/>
    <cellStyle name="Normal 31" xfId="44642" xr:uid="{B37FA83D-02CB-46F1-AA2A-B721C2ABF382}"/>
    <cellStyle name="Normal 31 2" xfId="45157" xr:uid="{52E73290-AF03-4CF5-ACF7-577DC763792B}"/>
    <cellStyle name="Normal 31 2 2" xfId="46162" xr:uid="{1271E04A-6916-4367-BC8D-F3290DC341DA}"/>
    <cellStyle name="Normal 31 2 2 2" xfId="48171" xr:uid="{49076D67-F351-4485-B25C-1BC3A9916C10}"/>
    <cellStyle name="Normal 31 2 3" xfId="47167" xr:uid="{9496160E-1C77-4AEE-895D-08FE148C8776}"/>
    <cellStyle name="Normal 31 3" xfId="45659" xr:uid="{8353FA9F-23E1-4D9A-8271-6515B0D12F4F}"/>
    <cellStyle name="Normal 31 3 2" xfId="47669" xr:uid="{DB297FD3-F2EB-41EB-A27F-4BB1E6F60151}"/>
    <cellStyle name="Normal 31 4" xfId="46665" xr:uid="{07D2BAF6-93CA-4DA4-8A3A-478FC06DE383}"/>
    <cellStyle name="Normal 32" xfId="44662" xr:uid="{F7821843-DC5C-4423-A6DE-610E23B19A97}"/>
    <cellStyle name="Normal 32 2" xfId="45177" xr:uid="{90CA2FBB-0EA8-417F-8D17-63458B5876CB}"/>
    <cellStyle name="Normal 32 2 2" xfId="46182" xr:uid="{043812A3-3D8B-4F57-86C4-5D12EDA53923}"/>
    <cellStyle name="Normal 32 2 2 2" xfId="48191" xr:uid="{66DF2EB6-9390-421D-85F2-50041CD0AF83}"/>
    <cellStyle name="Normal 32 2 3" xfId="47187" xr:uid="{493FD724-120B-47DB-8323-1D2CE1B16AC3}"/>
    <cellStyle name="Normal 32 3" xfId="45679" xr:uid="{555A6008-F324-4C07-9286-D8448BCE24F8}"/>
    <cellStyle name="Normal 32 3 2" xfId="47689" xr:uid="{E7D69E13-6EC5-4203-A8BF-00993DB59D41}"/>
    <cellStyle name="Normal 32 4" xfId="46685" xr:uid="{C6AAC117-5874-4FF1-8881-55F1611CF495}"/>
    <cellStyle name="Normal 33" xfId="44682" xr:uid="{8CB5C093-E16F-4CBB-BD2F-37763C46468A}"/>
    <cellStyle name="Normal 33 2" xfId="45197" xr:uid="{E4ED28EE-45B3-4D07-A012-F3D6434346D2}"/>
    <cellStyle name="Normal 33 2 2" xfId="46202" xr:uid="{053214D2-C287-4CBF-97FE-883209F61F5A}"/>
    <cellStyle name="Normal 33 2 2 2" xfId="48211" xr:uid="{DC2543DE-D030-4564-A129-29CF86EFAAEB}"/>
    <cellStyle name="Normal 33 2 3" xfId="47207" xr:uid="{3CEBCC03-8173-48BE-9CF4-2012B2C0B710}"/>
    <cellStyle name="Normal 33 3" xfId="45699" xr:uid="{7C91F9E9-0C99-4B67-B0A3-577DAFF094E9}"/>
    <cellStyle name="Normal 33 3 2" xfId="47709" xr:uid="{BA811D6A-977C-44C3-A9E6-4F83BB74A464}"/>
    <cellStyle name="Normal 33 4" xfId="46705" xr:uid="{4EB986F1-8679-4706-8EF0-53917B1DAB64}"/>
    <cellStyle name="Normal 34" xfId="44683" xr:uid="{6D35C9B8-7780-41E9-97B5-5640D66381D7}"/>
    <cellStyle name="Normal 34 2" xfId="45198" xr:uid="{108F664A-8C54-4C01-ACCA-00A404901606}"/>
    <cellStyle name="Normal 34 2 2" xfId="46203" xr:uid="{D23D1676-954E-4A18-98E4-CFE65D007843}"/>
    <cellStyle name="Normal 34 2 2 2" xfId="48212" xr:uid="{66F251AA-EDD1-4A73-B25A-9FF82FBD651D}"/>
    <cellStyle name="Normal 34 2 3" xfId="47208" xr:uid="{065B4150-07F8-4956-8504-49BE69BBCD13}"/>
    <cellStyle name="Normal 34 3" xfId="45700" xr:uid="{ACC5479B-231B-47E6-A9C1-25AC62CF11AB}"/>
    <cellStyle name="Normal 34 3 2" xfId="47710" xr:uid="{8E3CE5BE-57A2-47FC-91C5-2BEABC92B2A7}"/>
    <cellStyle name="Normal 34 4" xfId="46706" xr:uid="{C10370F1-4722-499B-AC97-B7B9B1BFEDE9}"/>
    <cellStyle name="Normal 35" xfId="44684" xr:uid="{67E25927-CE77-459C-93C6-10EC05B1D9BD}"/>
    <cellStyle name="Normal 35 2" xfId="45199" xr:uid="{65E1334F-B944-48DE-BB26-BA276F2FD8D6}"/>
    <cellStyle name="Normal 35 2 2" xfId="46204" xr:uid="{B6429DCC-BDA6-4E04-9CBF-23C4BC5B4E76}"/>
    <cellStyle name="Normal 35 2 2 2" xfId="48213" xr:uid="{CA2926AF-2024-4CCE-8045-54670FD96897}"/>
    <cellStyle name="Normal 35 2 3" xfId="47209" xr:uid="{7697879E-C67E-40C1-97E9-58C907DF5BCE}"/>
    <cellStyle name="Normal 35 3" xfId="45701" xr:uid="{4B2EC645-951A-48FC-8BE4-7062F6CE8C85}"/>
    <cellStyle name="Normal 35 3 2" xfId="47711" xr:uid="{94396725-A76E-4F35-A856-A0BB007B19FB}"/>
    <cellStyle name="Normal 35 4" xfId="46707" xr:uid="{94634ED9-94FB-4C7B-953A-EF36C3A434AA}"/>
    <cellStyle name="Normal 36" xfId="44685" xr:uid="{80907CB7-5F72-4A5A-A141-6AAB2E3BBDB1}"/>
    <cellStyle name="Normal 36 2" xfId="45200" xr:uid="{4176F311-7FCB-48AF-9C72-FE7D341F656F}"/>
    <cellStyle name="Normal 36 2 2" xfId="46205" xr:uid="{F57FA32E-954F-4426-B160-E59F69A5D7A4}"/>
    <cellStyle name="Normal 36 2 2 2" xfId="48214" xr:uid="{AAB2B438-9788-40D4-98F3-3B71ECA99B50}"/>
    <cellStyle name="Normal 36 2 3" xfId="47210" xr:uid="{7CD8EE94-2582-44D5-855D-1B260DFCB234}"/>
    <cellStyle name="Normal 36 3" xfId="45702" xr:uid="{7A69488F-5147-4F9B-9BA4-FC60708D558D}"/>
    <cellStyle name="Normal 36 3 2" xfId="47712" xr:uid="{B111A487-88E5-4D60-9972-FE4BA11E97EE}"/>
    <cellStyle name="Normal 36 4" xfId="46708" xr:uid="{7CE35B7C-FAFE-46E8-B5DA-7653F57498CA}"/>
    <cellStyle name="Normal 37" xfId="44686" xr:uid="{E6AF9DBB-5287-4F7D-8D5B-D46A475AA8A1}"/>
    <cellStyle name="Normal 37 2" xfId="45201" xr:uid="{37770DCD-DA6E-40E0-AF12-727C36085B7A}"/>
    <cellStyle name="Normal 37 2 2" xfId="46206" xr:uid="{29E8C814-85B3-4BEF-83F2-7EA16094610B}"/>
    <cellStyle name="Normal 37 2 2 2" xfId="48215" xr:uid="{360E5B1C-55F9-4DB3-8BD1-70FDAFD93623}"/>
    <cellStyle name="Normal 37 2 3" xfId="47211" xr:uid="{9734CA8B-38A8-4986-8D50-CC0685ABAE3A}"/>
    <cellStyle name="Normal 37 3" xfId="45703" xr:uid="{0B6D0009-00DE-4661-9B2A-737A051CCD4D}"/>
    <cellStyle name="Normal 37 3 2" xfId="47713" xr:uid="{D701AC46-88BC-4842-A99C-9A57658CC74F}"/>
    <cellStyle name="Normal 37 4" xfId="46709" xr:uid="{548A08C8-4EA1-40D6-BA0B-4F60F750D024}"/>
    <cellStyle name="Normal 38" xfId="44687" xr:uid="{520EEAB3-308B-44FB-B8A4-96ADE6E421BE}"/>
    <cellStyle name="Normal 38 2" xfId="45202" xr:uid="{EAFB8580-9BFC-461C-A11A-807F4E7A9C6C}"/>
    <cellStyle name="Normal 38 2 2" xfId="46207" xr:uid="{4716F7A2-07DD-4903-9CF9-4606408AD2EE}"/>
    <cellStyle name="Normal 38 2 2 2" xfId="48216" xr:uid="{47745D1B-EFDB-4AD0-BA21-3FF788D617C2}"/>
    <cellStyle name="Normal 38 2 3" xfId="47212" xr:uid="{AF6FF5C2-621A-445D-B79E-7751A3842922}"/>
    <cellStyle name="Normal 38 3" xfId="45704" xr:uid="{7AEAA31B-0D96-41B5-99FA-30BB1F6CD8BC}"/>
    <cellStyle name="Normal 38 3 2" xfId="47714" xr:uid="{00063947-E30D-42CA-9AD4-0628DCAF73DA}"/>
    <cellStyle name="Normal 38 4" xfId="46710" xr:uid="{C5473D8F-1675-414D-ADA0-6726B2BA51E3}"/>
    <cellStyle name="Normal 39" xfId="44688" xr:uid="{5B914F25-5AAF-4386-B5BB-CA9E37B66B92}"/>
    <cellStyle name="Normal 39 2" xfId="45203" xr:uid="{6E25269D-E84E-4D46-A6D4-A4346B6E842E}"/>
    <cellStyle name="Normal 39 2 2" xfId="46208" xr:uid="{8E6B4333-9994-4B43-843E-4345E5607115}"/>
    <cellStyle name="Normal 39 2 2 2" xfId="48217" xr:uid="{DEC7B7DC-1511-4E88-8CB5-DD97970D062E}"/>
    <cellStyle name="Normal 39 2 3" xfId="47213" xr:uid="{1CFBD103-DA1B-40DD-81DD-358448681AF1}"/>
    <cellStyle name="Normal 39 3" xfId="45705" xr:uid="{BBEFB6BC-3C98-4AB5-9CEF-0ABE74C959D0}"/>
    <cellStyle name="Normal 39 3 2" xfId="47715" xr:uid="{0F2BB8BF-B76E-44AE-B764-043D1C367FBA}"/>
    <cellStyle name="Normal 39 4" xfId="46711" xr:uid="{C7163877-E636-4222-9DE4-2BBBB7297C96}"/>
    <cellStyle name="Normal 4" xfId="44275" xr:uid="{0B3C0F49-9253-4F82-A2C9-D71EC1CB2D58}"/>
    <cellStyle name="Normal 4 2" xfId="44841" xr:uid="{CF992E81-51C8-4324-AE8A-1DF7A36FFD36}"/>
    <cellStyle name="Normal 4 3" xfId="44326" xr:uid="{160BA00E-944D-4618-89B9-2F5A0158E569}"/>
    <cellStyle name="Normal 40" xfId="44689" xr:uid="{F825B6F5-1460-404B-B2A5-7A69C276F536}"/>
    <cellStyle name="Normal 40 2" xfId="45204" xr:uid="{9A31BBF9-9513-4E67-98B4-4C0202633CD9}"/>
    <cellStyle name="Normal 40 2 2" xfId="46209" xr:uid="{1D481297-D644-4F24-BD17-3CA5F7CB4A47}"/>
    <cellStyle name="Normal 40 2 2 2" xfId="48218" xr:uid="{4DD3BC0D-376B-4B64-AF93-1515B2F34CFC}"/>
    <cellStyle name="Normal 40 2 3" xfId="47214" xr:uid="{74CE7398-9C6E-4915-B737-62B733AF1705}"/>
    <cellStyle name="Normal 40 3" xfId="45706" xr:uid="{237BCAD3-E200-46FD-98B2-3CAFD9221BDA}"/>
    <cellStyle name="Normal 40 3 2" xfId="47716" xr:uid="{FF9E1143-173E-4113-A65F-72E183A1B54D}"/>
    <cellStyle name="Normal 40 4" xfId="46712" xr:uid="{C17467FC-3F18-427F-A351-8AE616C177A2}"/>
    <cellStyle name="Normal 41" xfId="44690" xr:uid="{9D206E60-C79E-4D6E-9544-303EE961A8C7}"/>
    <cellStyle name="Normal 41 2" xfId="45205" xr:uid="{F6B087FC-4B57-493E-AF7C-C46B0AC68FDE}"/>
    <cellStyle name="Normal 41 2 2" xfId="46210" xr:uid="{3F5A2F07-E75F-4E5D-A55A-AC650B0ACA9B}"/>
    <cellStyle name="Normal 41 2 2 2" xfId="48219" xr:uid="{E989BFFF-88FC-4565-8EF3-5E409E761DF5}"/>
    <cellStyle name="Normal 41 2 3" xfId="47215" xr:uid="{A35951C3-DCFC-4CAF-8267-714307974C85}"/>
    <cellStyle name="Normal 41 3" xfId="45707" xr:uid="{7985BBA6-AD2A-4914-AAD0-1095EB2DAA43}"/>
    <cellStyle name="Normal 41 3 2" xfId="47717" xr:uid="{3B9DB78F-0845-4B0B-9B25-AC3ED8D7A953}"/>
    <cellStyle name="Normal 41 4" xfId="46713" xr:uid="{8418A392-44EA-4B54-BD05-545F54A2BFDC}"/>
    <cellStyle name="Normal 42" xfId="44691" xr:uid="{7D7026B4-39C8-426A-A8EE-E2BE510C409E}"/>
    <cellStyle name="Normal 42 2" xfId="45206" xr:uid="{EAF899A5-0BC6-4713-AAD8-AC06BC81978B}"/>
    <cellStyle name="Normal 42 2 2" xfId="46211" xr:uid="{84C25D7F-1EBB-4FD9-B93F-AB1E65C36C2B}"/>
    <cellStyle name="Normal 42 2 2 2" xfId="48220" xr:uid="{1F62DC34-6B90-4AED-AA33-AE1B9A2FA22A}"/>
    <cellStyle name="Normal 42 2 3" xfId="47216" xr:uid="{8FEFA030-AAB4-4E4D-973B-A9A99BFB0836}"/>
    <cellStyle name="Normal 42 3" xfId="45708" xr:uid="{18D6094B-2C39-466C-828A-0027FCE061EF}"/>
    <cellStyle name="Normal 42 3 2" xfId="47718" xr:uid="{4EE2057A-D4CD-47B0-B007-F42B16940777}"/>
    <cellStyle name="Normal 42 4" xfId="46714" xr:uid="{8225CD39-24F6-4158-AD77-BA773187CE1C}"/>
    <cellStyle name="Normal 43" xfId="44692" xr:uid="{35EF87BA-65C4-4396-80C8-7987BED620CD}"/>
    <cellStyle name="Normal 43 2" xfId="45207" xr:uid="{CD33854A-6546-44FD-9D4F-B65846D90062}"/>
    <cellStyle name="Normal 43 2 2" xfId="46212" xr:uid="{69EEAD54-4C55-466F-9B2F-565FBF5FC38C}"/>
    <cellStyle name="Normal 43 2 2 2" xfId="48221" xr:uid="{624B2C70-C0C8-47A3-9BDD-52DFA02BF32B}"/>
    <cellStyle name="Normal 43 2 3" xfId="47217" xr:uid="{722C2162-9B9E-4885-9FCF-55F3536013BD}"/>
    <cellStyle name="Normal 43 3" xfId="45709" xr:uid="{F506E59E-A015-4E58-901C-D45DB693099F}"/>
    <cellStyle name="Normal 43 3 2" xfId="47719" xr:uid="{51D36D8B-D9F3-4116-A0C9-962195DDBEC9}"/>
    <cellStyle name="Normal 43 4" xfId="46715" xr:uid="{DD79D328-6729-411C-BA75-A3C2A83BB44C}"/>
    <cellStyle name="Normal 44" xfId="44693" xr:uid="{1CBA0C6D-8148-43A5-B552-F18559CDA082}"/>
    <cellStyle name="Normal 44 2" xfId="45208" xr:uid="{45CB0D96-0586-4667-B1B5-AD9BA95C8574}"/>
    <cellStyle name="Normal 44 2 2" xfId="46213" xr:uid="{FE466BB7-A26A-4A9A-8710-D3C3A32BED60}"/>
    <cellStyle name="Normal 44 2 2 2" xfId="48222" xr:uid="{1102E7D5-A52D-451C-81BF-E34A2E91CA37}"/>
    <cellStyle name="Normal 44 2 3" xfId="47218" xr:uid="{7D4314A3-12CE-4585-91A5-9EA307D4AE78}"/>
    <cellStyle name="Normal 44 3" xfId="45710" xr:uid="{81AE7441-001A-4300-8811-F5D794024EFC}"/>
    <cellStyle name="Normal 44 3 2" xfId="47720" xr:uid="{06EDEBC4-32A7-42FD-ABC3-5BA586349463}"/>
    <cellStyle name="Normal 44 4" xfId="46716" xr:uid="{7D440345-8EAB-4940-8F5C-6E82A7418CCC}"/>
    <cellStyle name="Normal 45" xfId="44694" xr:uid="{62C83161-39A0-4CCD-A276-CC93D0F40DD9}"/>
    <cellStyle name="Normal 45 2" xfId="45209" xr:uid="{64000B97-A07D-4EA5-B8D4-19B2E2F828DE}"/>
    <cellStyle name="Normal 45 2 2" xfId="46214" xr:uid="{53E64478-12EB-4CE7-AE9B-FBD78AED7EE0}"/>
    <cellStyle name="Normal 45 2 2 2" xfId="48223" xr:uid="{41D885C8-7802-4A23-82A6-6F5DCBD1DBCD}"/>
    <cellStyle name="Normal 45 2 3" xfId="47219" xr:uid="{9B1E74B5-DF22-4FE3-B4B2-4BC0B294A79E}"/>
    <cellStyle name="Normal 45 3" xfId="45711" xr:uid="{3A95B446-4BEA-4DDC-BD9F-A10BC17066DE}"/>
    <cellStyle name="Normal 45 3 2" xfId="47721" xr:uid="{7C46B492-30BA-497E-99D0-814C0839C498}"/>
    <cellStyle name="Normal 45 4" xfId="46717" xr:uid="{312501A6-072A-40E7-A7D7-419EE10E5F46}"/>
    <cellStyle name="Normal 46" xfId="44695" xr:uid="{45CBF6C5-4EA6-4CF3-A0F3-CB317BE995C1}"/>
    <cellStyle name="Normal 46 2" xfId="45210" xr:uid="{A8696008-8DC2-4FB6-A499-FD8454438382}"/>
    <cellStyle name="Normal 46 2 2" xfId="46215" xr:uid="{352411A4-1FFB-40BA-BC5E-F1DA02B78BF0}"/>
    <cellStyle name="Normal 46 2 2 2" xfId="48224" xr:uid="{253DB5EB-2669-461A-AD65-AEAE4B8DEAF5}"/>
    <cellStyle name="Normal 46 2 3" xfId="47220" xr:uid="{BE93FFD6-74D5-4E49-9F53-29B484677E08}"/>
    <cellStyle name="Normal 46 3" xfId="45712" xr:uid="{76FB0ABF-217A-4C52-AE32-847B7A5DCBB3}"/>
    <cellStyle name="Normal 46 3 2" xfId="47722" xr:uid="{E3ED5A42-5E91-44AB-8E6F-724C1DA7BFA0}"/>
    <cellStyle name="Normal 46 4" xfId="46718" xr:uid="{CDA855FA-3F9E-45CF-8481-B03968B322C9}"/>
    <cellStyle name="Normal 47" xfId="44696" xr:uid="{E87667A7-C878-45E3-833D-62BB6AEF2AA4}"/>
    <cellStyle name="Normal 47 2" xfId="45211" xr:uid="{F81B8722-3012-401A-BA17-D2E44F518C16}"/>
    <cellStyle name="Normal 47 2 2" xfId="46216" xr:uid="{1BC61E4E-01BE-4061-A0D0-1D2732154AE4}"/>
    <cellStyle name="Normal 47 2 2 2" xfId="48225" xr:uid="{48F3CCA0-12B6-4934-A850-C040C9ACDCB5}"/>
    <cellStyle name="Normal 47 2 3" xfId="47221" xr:uid="{C74C916E-0DF6-4B29-A7BE-B9A88AEE9D6E}"/>
    <cellStyle name="Normal 47 3" xfId="45713" xr:uid="{3C7B3A01-4315-4AF5-88AA-AF1D65E72386}"/>
    <cellStyle name="Normal 47 3 2" xfId="47723" xr:uid="{41A4E3F5-506F-449A-B33E-051D82A44DB7}"/>
    <cellStyle name="Normal 47 4" xfId="46719" xr:uid="{1B1AF91E-CDBD-4AF4-BE81-40B019170357}"/>
    <cellStyle name="Normal 48" xfId="44697" xr:uid="{827D98C2-A565-42EC-B9F0-203124AF1B14}"/>
    <cellStyle name="Normal 48 2" xfId="45212" xr:uid="{70FC1ACD-6A45-4C40-8AF3-138ED0285D92}"/>
    <cellStyle name="Normal 48 2 2" xfId="46217" xr:uid="{CB495271-4C26-4EEB-8198-591F570ECEE9}"/>
    <cellStyle name="Normal 48 2 2 2" xfId="48226" xr:uid="{0F977CAF-48B2-4651-BD4D-5F4D673B1404}"/>
    <cellStyle name="Normal 48 2 3" xfId="47222" xr:uid="{C7974C5E-A586-4EB8-A075-E6DD02793868}"/>
    <cellStyle name="Normal 48 3" xfId="45714" xr:uid="{D19EA116-8ACB-4D61-8FC3-FC5A724BEF04}"/>
    <cellStyle name="Normal 48 3 2" xfId="47724" xr:uid="{9F6FAC10-9270-413D-98E1-5C0F7882A890}"/>
    <cellStyle name="Normal 48 4" xfId="46720" xr:uid="{268232A0-0E73-477F-91D8-1E9F6EB72F4F}"/>
    <cellStyle name="Normal 49" xfId="44698" xr:uid="{DA15E19B-9056-48FA-829A-DCE6B1D0BA7B}"/>
    <cellStyle name="Normal 49 2" xfId="45213" xr:uid="{9BDA8766-F9EC-4C88-AAC6-E281DBAC8877}"/>
    <cellStyle name="Normal 49 2 2" xfId="46218" xr:uid="{9DE08CEC-A738-47F0-B7D0-76A780DA3919}"/>
    <cellStyle name="Normal 49 2 2 2" xfId="48227" xr:uid="{B7EAE9B3-A534-4EB3-8AE6-CC1EBAE38176}"/>
    <cellStyle name="Normal 49 2 3" xfId="47223" xr:uid="{9EA87BD3-85F9-4297-9EE9-DEF89AA9BE92}"/>
    <cellStyle name="Normal 49 3" xfId="45715" xr:uid="{7B6AD9AE-5ED2-48C0-B7B6-7B747589E67B}"/>
    <cellStyle name="Normal 49 3 2" xfId="47725" xr:uid="{74467250-38EA-439A-9F81-FC96A49751CB}"/>
    <cellStyle name="Normal 49 4" xfId="46721" xr:uid="{14DF7E8E-102F-4917-9ABD-EBD19B71AAC6}"/>
    <cellStyle name="Normal 5" xfId="44327" xr:uid="{8C512BB1-E4EB-4895-98AD-2E1E8A5A6002}"/>
    <cellStyle name="Normal 5 2" xfId="44842" xr:uid="{C1F9E9F6-0508-4E70-B79F-AFFAF10E2808}"/>
    <cellStyle name="Normal 50" xfId="44699" xr:uid="{47DBE307-A527-4C94-B3C7-EAB262961CC2}"/>
    <cellStyle name="Normal 50 2" xfId="45214" xr:uid="{7E848A3A-3E2A-4427-8C55-AB66CAA3DFAB}"/>
    <cellStyle name="Normal 50 2 2" xfId="46219" xr:uid="{F3E9CABD-1A7E-4A4A-AAC9-08457DD979C0}"/>
    <cellStyle name="Normal 50 2 2 2" xfId="48228" xr:uid="{F76F87F4-8BCA-4D6E-8C46-67BD3840978C}"/>
    <cellStyle name="Normal 50 2 3" xfId="47224" xr:uid="{236F8BD3-DA7E-44FF-B605-6EDBE1E2B58A}"/>
    <cellStyle name="Normal 50 3" xfId="45716" xr:uid="{0F233C0E-94FB-4A46-AB4E-35962B8553DE}"/>
    <cellStyle name="Normal 50 3 2" xfId="47726" xr:uid="{F3F1D775-DFBE-42F6-86F2-2813F8EE3290}"/>
    <cellStyle name="Normal 50 4" xfId="46722" xr:uid="{837891A4-305B-417F-83A3-9C7E81327C97}"/>
    <cellStyle name="Normal 51" xfId="44700" xr:uid="{DFA39CB5-36D1-493C-8CE1-1237857C035E}"/>
    <cellStyle name="Normal 51 2" xfId="45215" xr:uid="{93E0A244-BC64-4033-B4B9-BFD19F52DACD}"/>
    <cellStyle name="Normal 51 2 2" xfId="46220" xr:uid="{5666D8AF-9515-4C73-861E-F332A9527B0D}"/>
    <cellStyle name="Normal 51 2 2 2" xfId="48229" xr:uid="{F964461D-0242-46E0-9F89-50842E42F069}"/>
    <cellStyle name="Normal 51 2 3" xfId="47225" xr:uid="{25077AF6-F163-4E32-A608-B369BC671165}"/>
    <cellStyle name="Normal 51 3" xfId="45717" xr:uid="{F18D6CD9-50CB-48D9-9C38-81B7ED6ACAB0}"/>
    <cellStyle name="Normal 51 3 2" xfId="47727" xr:uid="{137A2166-0794-4E1B-A9BF-E97A951D7E29}"/>
    <cellStyle name="Normal 51 4" xfId="46723" xr:uid="{7F02BC5F-E0CA-48FC-9345-992F7B4CB6C5}"/>
    <cellStyle name="Normal 52" xfId="44701" xr:uid="{C3DEF19D-8D2F-491A-BDE8-1942696815C3}"/>
    <cellStyle name="Normal 52 2" xfId="45216" xr:uid="{7D4BA00D-C48F-4354-B7EA-47E6202B3568}"/>
    <cellStyle name="Normal 52 2 2" xfId="46221" xr:uid="{8536EB61-1D9C-44A8-BB6F-98280F791388}"/>
    <cellStyle name="Normal 52 2 2 2" xfId="48230" xr:uid="{C2F04C5E-5F93-4352-8843-10B05C557AB0}"/>
    <cellStyle name="Normal 52 2 3" xfId="47226" xr:uid="{1874C386-9374-4213-9586-9EC2648AAE49}"/>
    <cellStyle name="Normal 52 3" xfId="45718" xr:uid="{37C4F04F-24E0-4F8A-92D6-828F9328A93B}"/>
    <cellStyle name="Normal 52 3 2" xfId="47728" xr:uid="{58B0BE5A-B8DE-4A10-A490-265FC04EDB04}"/>
    <cellStyle name="Normal 52 4" xfId="46724" xr:uid="{D2EFCB73-238D-48EC-95C4-721BA2F3DD29}"/>
    <cellStyle name="Normal 53" xfId="44702" xr:uid="{5A7DBEFB-810F-4308-B4BE-E229E2134E89}"/>
    <cellStyle name="Normal 53 2" xfId="45217" xr:uid="{249548F4-68F2-4300-9BFF-9CACD2630509}"/>
    <cellStyle name="Normal 53 2 2" xfId="46222" xr:uid="{E774D638-1488-45FE-AE58-4541C2E81F49}"/>
    <cellStyle name="Normal 53 2 2 2" xfId="48231" xr:uid="{88D25E11-285E-4A99-B0F2-64A614D26DBB}"/>
    <cellStyle name="Normal 53 2 3" xfId="47227" xr:uid="{76FBC67D-71B2-48A7-9D0F-9C87ABA3581E}"/>
    <cellStyle name="Normal 53 3" xfId="45719" xr:uid="{5537BC15-0255-4527-BD45-185C04993A5C}"/>
    <cellStyle name="Normal 53 3 2" xfId="47729" xr:uid="{410CD7E1-9539-4B2E-BE18-B2783EFA397C}"/>
    <cellStyle name="Normal 53 4" xfId="46725" xr:uid="{A1A729C7-074D-4716-8CD3-422A58326C99}"/>
    <cellStyle name="Normal 54" xfId="44703" xr:uid="{2A2008E0-C113-4893-919A-3481EFFF0A6E}"/>
    <cellStyle name="Normal 54 2" xfId="45218" xr:uid="{A72E82AE-A655-4FB0-8EFD-1DA5AD4726C6}"/>
    <cellStyle name="Normal 54 2 2" xfId="46223" xr:uid="{3A49C328-C497-4136-8890-64BC90D45197}"/>
    <cellStyle name="Normal 54 2 2 2" xfId="48232" xr:uid="{5BE2B479-2A53-4C46-A337-1AB73C2D8D96}"/>
    <cellStyle name="Normal 54 2 3" xfId="47228" xr:uid="{F79403E3-357C-414E-92F9-034950523F76}"/>
    <cellStyle name="Normal 54 3" xfId="45720" xr:uid="{CDA1865A-9E2A-48C4-AA80-7438D5FB0145}"/>
    <cellStyle name="Normal 54 3 2" xfId="47730" xr:uid="{5194C81D-E2D3-463F-A944-95830861ECFF}"/>
    <cellStyle name="Normal 54 4" xfId="46726" xr:uid="{E9399605-8351-44DB-B22B-016EFDB6C32F}"/>
    <cellStyle name="Normal 55" xfId="44704" xr:uid="{C9DE4C89-33E4-4E7B-9867-F23375ABF896}"/>
    <cellStyle name="Normal 55 2" xfId="45219" xr:uid="{A720A907-6BDB-435A-B082-FD9BE8D08D0C}"/>
    <cellStyle name="Normal 55 2 2" xfId="46224" xr:uid="{54C01602-DE58-4D92-A45C-DB57DF41F663}"/>
    <cellStyle name="Normal 55 2 2 2" xfId="48233" xr:uid="{C0DFC578-FB8D-4592-86A0-82480CE94A60}"/>
    <cellStyle name="Normal 55 2 3" xfId="47229" xr:uid="{C197B632-50DA-478C-A5FB-78A9CB768402}"/>
    <cellStyle name="Normal 55 3" xfId="45721" xr:uid="{299D4866-4BBF-4D60-9AD6-829230EB4537}"/>
    <cellStyle name="Normal 55 3 2" xfId="47731" xr:uid="{BC04B927-F428-41B3-986B-74EDC1CC8064}"/>
    <cellStyle name="Normal 55 4" xfId="46727" xr:uid="{03700C68-7701-45BC-9A06-BE0F3B27FA8E}"/>
    <cellStyle name="Normal 56" xfId="44705" xr:uid="{C1749009-9C06-4FA3-A336-2B718D64CE86}"/>
    <cellStyle name="Normal 56 2" xfId="45220" xr:uid="{9BF90536-0EB3-4067-A6EF-29162C67F625}"/>
    <cellStyle name="Normal 56 2 2" xfId="46225" xr:uid="{74DADEAD-F263-4E3D-AFC0-2A88A612C94B}"/>
    <cellStyle name="Normal 56 2 2 2" xfId="48234" xr:uid="{B36F11FB-7ADC-4E91-A96F-45EA1F958FF1}"/>
    <cellStyle name="Normal 56 2 3" xfId="47230" xr:uid="{92AD3E7C-86E5-4A5A-905B-6BB0F4B1DF55}"/>
    <cellStyle name="Normal 56 3" xfId="45722" xr:uid="{8356F7CD-B917-423D-87FB-540889D51D93}"/>
    <cellStyle name="Normal 56 3 2" xfId="47732" xr:uid="{03FC7842-72E8-4457-B98F-034DAAFE2CD2}"/>
    <cellStyle name="Normal 56 4" xfId="46728" xr:uid="{214DC5FA-2B31-477B-BBD0-EFBBB2AED558}"/>
    <cellStyle name="Normal 57" xfId="44706" xr:uid="{C4EBF677-E1DB-4BAC-9043-8D886C3DB683}"/>
    <cellStyle name="Normal 57 2" xfId="45221" xr:uid="{CB930C30-F066-4952-9803-8800D99FCCC0}"/>
    <cellStyle name="Normal 57 2 2" xfId="46226" xr:uid="{73BFFD0B-8938-4720-BB2A-0F33C9BE56DF}"/>
    <cellStyle name="Normal 57 2 2 2" xfId="48235" xr:uid="{174F8150-C2F4-4E61-8E7D-BA5E6BCD888D}"/>
    <cellStyle name="Normal 57 2 3" xfId="47231" xr:uid="{BF01A121-717E-4301-8DE0-4F8979C55812}"/>
    <cellStyle name="Normal 57 3" xfId="45723" xr:uid="{ECDB6FB0-3683-4BC4-8FA1-9B4D4F7E7E7F}"/>
    <cellStyle name="Normal 57 3 2" xfId="47733" xr:uid="{3579EDE3-C2DB-41B8-A645-CEA2EC97AF68}"/>
    <cellStyle name="Normal 57 4" xfId="46729" xr:uid="{8F9DF1E3-E37E-40D5-A189-9F8D1575BAF2}"/>
    <cellStyle name="Normal 58" xfId="44707" xr:uid="{62C1400A-5E5C-4B6E-8EDA-23641D4B6DC0}"/>
    <cellStyle name="Normal 58 2" xfId="45222" xr:uid="{542BA8BB-EDF0-4587-90AB-55E92F336E8C}"/>
    <cellStyle name="Normal 58 2 2" xfId="46227" xr:uid="{8E0B264A-6F6F-4070-9168-F89FB7A6A8DF}"/>
    <cellStyle name="Normal 58 2 2 2" xfId="48236" xr:uid="{D6BA74AA-E45D-4E51-839F-B327674C7261}"/>
    <cellStyle name="Normal 58 2 3" xfId="47232" xr:uid="{21001466-97FB-4FCB-9B96-89B9FA14481D}"/>
    <cellStyle name="Normal 58 3" xfId="45724" xr:uid="{21A50638-FDC1-4E01-B687-A53EAAD0082A}"/>
    <cellStyle name="Normal 58 3 2" xfId="47734" xr:uid="{4DACAE1D-DCAA-43FC-8150-BEA446531CA0}"/>
    <cellStyle name="Normal 58 4" xfId="46730" xr:uid="{E28614CC-91FC-417D-ABB8-43E7770991A9}"/>
    <cellStyle name="Normal 59" xfId="44708" xr:uid="{51C0AE43-E57F-467D-A8EB-AA7D1D11EC1E}"/>
    <cellStyle name="Normal 59 2" xfId="45223" xr:uid="{6AE0F727-4415-41A1-9039-0CA62C92D94D}"/>
    <cellStyle name="Normal 59 2 2" xfId="46228" xr:uid="{A5882B99-C86B-4FD6-8F65-D50E810AFCC2}"/>
    <cellStyle name="Normal 59 2 2 2" xfId="48237" xr:uid="{F8DFFCDD-A157-448E-A3D3-9D6354989AAF}"/>
    <cellStyle name="Normal 59 2 3" xfId="47233" xr:uid="{0A05ADA1-71A0-4C31-A5C0-49459E75CE3C}"/>
    <cellStyle name="Normal 59 3" xfId="45725" xr:uid="{EF056B54-35E5-4E1E-89A1-EDEF46730452}"/>
    <cellStyle name="Normal 59 3 2" xfId="47735" xr:uid="{82D87E6B-C78F-46A8-A60C-2C9FDE63E30A}"/>
    <cellStyle name="Normal 59 4" xfId="46731" xr:uid="{28378599-73FF-4288-B6A6-43ED8AEDF9EB}"/>
    <cellStyle name="Normal 6" xfId="44320" xr:uid="{31808FCE-C324-460E-8532-1BE848E7F189}"/>
    <cellStyle name="Normal 60" xfId="44709" xr:uid="{A2FF5502-D9E8-443D-9E03-9A6545EBAB98}"/>
    <cellStyle name="Normal 60 2" xfId="45224" xr:uid="{DA6C65FD-950A-4C51-A19D-48438355177B}"/>
    <cellStyle name="Normal 60 2 2" xfId="46229" xr:uid="{D56FF7A4-F1B6-4A3D-B54B-F11BA9037415}"/>
    <cellStyle name="Normal 60 2 2 2" xfId="48238" xr:uid="{E95F94E9-40C2-4ED3-9750-FCF1C56F2AED}"/>
    <cellStyle name="Normal 60 2 3" xfId="47234" xr:uid="{E3F171B0-D277-4EF5-A441-DF6A122E3500}"/>
    <cellStyle name="Normal 60 3" xfId="45726" xr:uid="{BD92606A-072C-4479-8584-BF38A3972DA1}"/>
    <cellStyle name="Normal 60 3 2" xfId="47736" xr:uid="{26E55DEE-E247-4806-ADBE-79AF575DF2AD}"/>
    <cellStyle name="Normal 60 4" xfId="46732" xr:uid="{787F24BE-2F34-443E-86F0-C82A80F8E50D}"/>
    <cellStyle name="Normal 61" xfId="44710" xr:uid="{189B8933-D827-4E33-BA0F-42882D1D2E75}"/>
    <cellStyle name="Normal 61 2" xfId="45225" xr:uid="{05869C3A-2073-4238-B90D-DF69FAF991A5}"/>
    <cellStyle name="Normal 61 2 2" xfId="46230" xr:uid="{7C18178C-63ED-40EC-996D-C1B485E2AB10}"/>
    <cellStyle name="Normal 61 2 2 2" xfId="48239" xr:uid="{7BADAD9C-EB18-499A-9690-43B804078DEE}"/>
    <cellStyle name="Normal 61 2 3" xfId="47235" xr:uid="{A6E9C08A-BC73-4187-8B67-B13EA27DE815}"/>
    <cellStyle name="Normal 61 3" xfId="45727" xr:uid="{3B609EAF-DF0B-481B-8872-7D86B75BCBC0}"/>
    <cellStyle name="Normal 61 3 2" xfId="47737" xr:uid="{29F5F40C-6B3E-461F-A90D-237113B59A7B}"/>
    <cellStyle name="Normal 61 4" xfId="46733" xr:uid="{54CFA5D9-3512-4F64-8F07-35B5E8A86A85}"/>
    <cellStyle name="Normal 62" xfId="44711" xr:uid="{025B4587-5036-45F0-BFF6-C7D7049206ED}"/>
    <cellStyle name="Normal 62 2" xfId="45226" xr:uid="{CA86BFE7-DBF4-4D1B-B9C5-A410166563CB}"/>
    <cellStyle name="Normal 62 2 2" xfId="46231" xr:uid="{AF580238-9CF7-4584-8740-8FDE1BAA896C}"/>
    <cellStyle name="Normal 62 2 2 2" xfId="48240" xr:uid="{A5CFEA49-CE1C-418C-BEB7-1F20E503AE59}"/>
    <cellStyle name="Normal 62 2 3" xfId="47236" xr:uid="{979B88DC-87C8-4B0F-9C3D-CB6F158B8FE3}"/>
    <cellStyle name="Normal 62 3" xfId="45728" xr:uid="{119C835C-F204-4385-A516-CDEE5B3C0993}"/>
    <cellStyle name="Normal 62 3 2" xfId="47738" xr:uid="{57A4DC23-2610-44AA-BC7E-E0F8DA623BAE}"/>
    <cellStyle name="Normal 62 4" xfId="46734" xr:uid="{18F90636-AEEF-47CB-8819-C015BC1EFFC5}"/>
    <cellStyle name="Normal 63" xfId="44712" xr:uid="{9BE1FC08-D64D-4EF7-BBA6-EBB50A7253BD}"/>
    <cellStyle name="Normal 63 2" xfId="45227" xr:uid="{89C9CF3F-B79A-4DFB-AF8C-86EB6BFF1C65}"/>
    <cellStyle name="Normal 63 2 2" xfId="46232" xr:uid="{CDF091C7-2877-4CD3-A6DA-D36719DDE58A}"/>
    <cellStyle name="Normal 63 2 2 2" xfId="48241" xr:uid="{7ECC7B00-FE83-4903-8B5A-58AC04DC5059}"/>
    <cellStyle name="Normal 63 2 3" xfId="47237" xr:uid="{965695D9-A7BB-4D4D-B2DE-8376C9A27DCF}"/>
    <cellStyle name="Normal 63 3" xfId="45729" xr:uid="{1219496C-4067-4C79-924A-9CE3F879B890}"/>
    <cellStyle name="Normal 63 3 2" xfId="47739" xr:uid="{48FF3A60-F792-4009-8BC6-9E398D32604D}"/>
    <cellStyle name="Normal 63 4" xfId="46735" xr:uid="{B7C8D5ED-85E2-4D0C-871E-EDCA0B58C090}"/>
    <cellStyle name="Normal 64" xfId="44713" xr:uid="{7C3B0245-5B9C-4472-B9D2-85C632500BB1}"/>
    <cellStyle name="Normal 64 2" xfId="45228" xr:uid="{3A3CA3E6-1973-48F9-81D7-469C1538997A}"/>
    <cellStyle name="Normal 64 2 2" xfId="46233" xr:uid="{4D31575F-5C3A-48C9-9F1D-C50362D39F03}"/>
    <cellStyle name="Normal 64 2 2 2" xfId="48242" xr:uid="{92D55C8F-7541-42A5-93C0-C81BC93091CC}"/>
    <cellStyle name="Normal 64 2 3" xfId="47238" xr:uid="{9D95C6C9-AC33-4B2A-AAD5-7C333BAE99DD}"/>
    <cellStyle name="Normal 64 3" xfId="45730" xr:uid="{A63B7271-AA17-4B44-86C9-969D5A8E7E62}"/>
    <cellStyle name="Normal 64 3 2" xfId="47740" xr:uid="{E19262A8-63FA-4050-9885-BD4C8E878F85}"/>
    <cellStyle name="Normal 64 4" xfId="46736" xr:uid="{5A2A7938-FE27-4B00-AAA0-DD5EF81637C0}"/>
    <cellStyle name="Normal 65" xfId="44714" xr:uid="{FCA53E13-AB18-4B5A-BA91-35E4D290D9E9}"/>
    <cellStyle name="Normal 65 2" xfId="45229" xr:uid="{9A3B86F0-C80B-43D8-BC44-8BF3F5614D22}"/>
    <cellStyle name="Normal 65 2 2" xfId="46234" xr:uid="{E3A7035D-EDD9-4738-BAAD-2A24383344BF}"/>
    <cellStyle name="Normal 65 2 2 2" xfId="48243" xr:uid="{C4EB90A0-1B2D-4327-897F-F271F77571E5}"/>
    <cellStyle name="Normal 65 2 3" xfId="47239" xr:uid="{F53FD70B-327A-42AB-BBE2-A2F6959DEBB7}"/>
    <cellStyle name="Normal 65 3" xfId="45731" xr:uid="{CFEA8601-59AA-4486-B655-5C43B7093EA5}"/>
    <cellStyle name="Normal 65 3 2" xfId="47741" xr:uid="{E5008D95-0666-46CA-870B-F84D5F58E946}"/>
    <cellStyle name="Normal 65 4" xfId="46737" xr:uid="{BCA48B17-7179-4237-94EB-E1EECB7598B2}"/>
    <cellStyle name="Normal 66" xfId="44715" xr:uid="{8BA9E221-1648-49D5-8127-295679561352}"/>
    <cellStyle name="Normal 66 2" xfId="45230" xr:uid="{919AED11-93D6-480C-89E9-591AFF50AB50}"/>
    <cellStyle name="Normal 66 2 2" xfId="46235" xr:uid="{284A1FB9-5AF9-45E1-B4EF-0E2ADD68504A}"/>
    <cellStyle name="Normal 66 2 2 2" xfId="48244" xr:uid="{40F24364-E232-4D5A-A1F1-1883712066BF}"/>
    <cellStyle name="Normal 66 2 3" xfId="47240" xr:uid="{B6832341-EB36-403D-BE3E-E74A361A970A}"/>
    <cellStyle name="Normal 66 3" xfId="45732" xr:uid="{B05CE7F4-49EA-419E-8B39-48E436D21B9E}"/>
    <cellStyle name="Normal 66 3 2" xfId="47742" xr:uid="{E0E62B78-E73D-4AA0-99B1-1793F18F4724}"/>
    <cellStyle name="Normal 66 4" xfId="46738" xr:uid="{5E8C921D-83B4-435C-9FE4-8B54578041F9}"/>
    <cellStyle name="Normal 67" xfId="44716" xr:uid="{0A1FBACF-22DF-4B42-B7B2-B48690BF2D28}"/>
    <cellStyle name="Normal 67 2" xfId="45231" xr:uid="{47ED842D-F628-4531-8A8B-85FF6FA8F9D2}"/>
    <cellStyle name="Normal 67 2 2" xfId="46236" xr:uid="{A6F1B600-381A-4146-9183-A4164B71D7A7}"/>
    <cellStyle name="Normal 67 2 2 2" xfId="48245" xr:uid="{402F3BD0-F3CC-4591-94B8-8FD662FD6662}"/>
    <cellStyle name="Normal 67 2 3" xfId="47241" xr:uid="{D142CC5C-4035-4B8A-A577-D60CC29335DC}"/>
    <cellStyle name="Normal 67 3" xfId="45733" xr:uid="{566391F1-4FBC-4A3D-8156-27E5B72F8FF8}"/>
    <cellStyle name="Normal 67 3 2" xfId="47743" xr:uid="{4387320B-7B43-46AE-B803-FB828FAEDC32}"/>
    <cellStyle name="Normal 67 4" xfId="46739" xr:uid="{E479E9D3-F9D6-4182-83FC-A385D735B9AD}"/>
    <cellStyle name="Normal 68" xfId="44717" xr:uid="{B278529F-8985-4524-858C-AD410A126822}"/>
    <cellStyle name="Normal 68 2" xfId="45232" xr:uid="{3BB77DFA-F889-4D50-AD86-DBBDD516CDB0}"/>
    <cellStyle name="Normal 68 2 2" xfId="46237" xr:uid="{AFFF91FA-5A22-488F-8399-20FB362E2D83}"/>
    <cellStyle name="Normal 68 2 2 2" xfId="48246" xr:uid="{230460BC-E25E-460C-BC61-EAB3AA9546C8}"/>
    <cellStyle name="Normal 68 2 3" xfId="47242" xr:uid="{5B5A5679-4585-475F-A859-BA35A9DBCD9B}"/>
    <cellStyle name="Normal 68 3" xfId="45734" xr:uid="{BCFD207F-FC98-47CC-A375-DB2A7D834202}"/>
    <cellStyle name="Normal 68 3 2" xfId="47744" xr:uid="{8D047820-A69A-4D7B-A050-BEFEE7AC8979}"/>
    <cellStyle name="Normal 68 4" xfId="46740" xr:uid="{11FF48DB-D70C-401E-8E96-D309B385D47F}"/>
    <cellStyle name="Normal 69" xfId="44718" xr:uid="{5EE7006F-3FE9-4EA9-B7BE-84F0E392911F}"/>
    <cellStyle name="Normal 69 2" xfId="45233" xr:uid="{330F0F2F-86E7-48A3-9AAE-B3AFD3A5D6AC}"/>
    <cellStyle name="Normal 69 2 2" xfId="46238" xr:uid="{33698E83-E3BC-41C6-B020-6B5E16E67688}"/>
    <cellStyle name="Normal 69 2 2 2" xfId="48247" xr:uid="{014E32EA-C148-449D-AF00-849EFAE12E53}"/>
    <cellStyle name="Normal 69 2 3" xfId="47243" xr:uid="{8DCBA44A-3394-48A8-9628-2CFF16FF23D2}"/>
    <cellStyle name="Normal 69 3" xfId="45735" xr:uid="{17A812B1-C4DC-4FE8-ACB5-70A2ED8E7AA9}"/>
    <cellStyle name="Normal 69 3 2" xfId="47745" xr:uid="{07D53119-309F-4FB9-A1CD-CAB8ED7197D7}"/>
    <cellStyle name="Normal 69 4" xfId="46741" xr:uid="{47F9C299-FA0F-4E98-AF89-3026210F1071}"/>
    <cellStyle name="Normal 7" xfId="44347" xr:uid="{A7D4F7CB-63AC-4C31-90F9-4321DC133A81}"/>
    <cellStyle name="Normal 7 2" xfId="44862" xr:uid="{6748DDA0-FD93-4AD1-9B00-670E0769744E}"/>
    <cellStyle name="Normal 7 2 2" xfId="45876" xr:uid="{D8AC2C04-3EC2-464B-B40D-38D470F5D81E}"/>
    <cellStyle name="Normal 7 2 2 2" xfId="47885" xr:uid="{9AFEF73C-F437-4C42-B995-608191F563A5}"/>
    <cellStyle name="Normal 7 2 3" xfId="46881" xr:uid="{B4B5800C-FA7C-4B8A-9A62-87377FA666F0}"/>
    <cellStyle name="Normal 7 3" xfId="45373" xr:uid="{42648B6D-9D6E-465E-90BE-06D6DC759E9C}"/>
    <cellStyle name="Normal 7 3 2" xfId="47383" xr:uid="{118F47AD-4AD3-402B-B285-093E4D290A86}"/>
    <cellStyle name="Normal 7 4" xfId="46379" xr:uid="{28E9C560-109B-456D-9EB4-C42A6CF96CCB}"/>
    <cellStyle name="Normal 70" xfId="44719" xr:uid="{791F8C48-B73A-491A-B4DC-C3C838BE3AAD}"/>
    <cellStyle name="Normal 70 2" xfId="45234" xr:uid="{E3A46B96-238F-47FB-999B-FAC04DC84EBB}"/>
    <cellStyle name="Normal 70 2 2" xfId="46239" xr:uid="{C41B22C2-17EF-4FA2-ABE3-FA51F768E533}"/>
    <cellStyle name="Normal 70 2 2 2" xfId="48248" xr:uid="{7E7E7E0B-7686-4990-9040-5FF0C196016A}"/>
    <cellStyle name="Normal 70 2 3" xfId="47244" xr:uid="{CF1D3D78-9703-444C-A97C-8AE0D0EBB49C}"/>
    <cellStyle name="Normal 70 3" xfId="45736" xr:uid="{630F3DC8-9AD9-48FD-803D-576C17459E13}"/>
    <cellStyle name="Normal 70 3 2" xfId="47746" xr:uid="{28D9313B-5ACF-4C22-8E17-37F6735A3590}"/>
    <cellStyle name="Normal 70 4" xfId="46742" xr:uid="{5F1771CE-BCDE-45CA-A4C6-5E329034D495}"/>
    <cellStyle name="Normal 71" xfId="44720" xr:uid="{DF5D0C36-72F2-400B-A381-5A7F59F053C5}"/>
    <cellStyle name="Normal 71 2" xfId="45235" xr:uid="{F3EB8DE4-9A35-41AB-AE2D-33548874FF1B}"/>
    <cellStyle name="Normal 71 2 2" xfId="46240" xr:uid="{EB31EEB3-4553-48A5-938D-8E1176C3BE80}"/>
    <cellStyle name="Normal 71 2 2 2" xfId="48249" xr:uid="{FE9E0B1F-B6E2-413F-A064-BE8A47E72E1C}"/>
    <cellStyle name="Normal 71 2 3" xfId="47245" xr:uid="{2DDFBCB7-6E07-4FF5-854E-168FD6337B9D}"/>
    <cellStyle name="Normal 71 3" xfId="45737" xr:uid="{60E62C32-7D3C-489A-A1D7-85D3D8283F9E}"/>
    <cellStyle name="Normal 71 3 2" xfId="47747" xr:uid="{4EB8F03B-E108-4FC7-8B8E-C3D9D060FD08}"/>
    <cellStyle name="Normal 71 4" xfId="46743" xr:uid="{77279943-45E7-45B3-B020-913122A89B4E}"/>
    <cellStyle name="Normal 72" xfId="44721" xr:uid="{7887F38D-84E4-42BE-85E8-72C43B340188}"/>
    <cellStyle name="Normal 72 2" xfId="45236" xr:uid="{390C3992-75DE-4EFE-A3D2-2DD375DC7DA2}"/>
    <cellStyle name="Normal 72 2 2" xfId="46241" xr:uid="{2889FE04-86F4-4FEA-9F74-16132AC7F007}"/>
    <cellStyle name="Normal 72 2 2 2" xfId="48250" xr:uid="{E2E91980-6FFC-4903-8CCB-EE814EEAEF27}"/>
    <cellStyle name="Normal 72 2 3" xfId="47246" xr:uid="{354CD593-6FEE-4DEB-BBD2-D7551278908A}"/>
    <cellStyle name="Normal 72 3" xfId="45738" xr:uid="{E41C4C61-EF3E-4F9D-9D6B-7909609BFEB1}"/>
    <cellStyle name="Normal 72 3 2" xfId="47748" xr:uid="{FE51628F-45D2-436F-8916-46ECD773E0A9}"/>
    <cellStyle name="Normal 72 4" xfId="46744" xr:uid="{D8EE8721-1169-4639-B254-70BEC51E7031}"/>
    <cellStyle name="Normal 73" xfId="44722" xr:uid="{EB9BD2E2-14A7-4081-86E3-EFE71C2E1093}"/>
    <cellStyle name="Normal 73 2" xfId="45237" xr:uid="{4AE10257-828B-43A5-903C-63D8B9B65A2D}"/>
    <cellStyle name="Normal 73 2 2" xfId="46242" xr:uid="{25FEEA84-2EEE-425B-9C4D-CB13F1A95612}"/>
    <cellStyle name="Normal 73 2 2 2" xfId="48251" xr:uid="{568E5AB3-8F18-4601-BDCA-8DEE68A4EDC4}"/>
    <cellStyle name="Normal 73 2 3" xfId="47247" xr:uid="{9BA0ED8E-6D97-4C7B-98C2-3B38BBCAB4F2}"/>
    <cellStyle name="Normal 73 3" xfId="45739" xr:uid="{0550DD30-CC4A-4EFA-8C34-DD0D4DB49D49}"/>
    <cellStyle name="Normal 73 3 2" xfId="47749" xr:uid="{2629718C-C199-4C5D-92F5-2B177FABF024}"/>
    <cellStyle name="Normal 73 4" xfId="46745" xr:uid="{A590D3B8-7A74-4447-9B59-130BB73A8693}"/>
    <cellStyle name="Normal 74" xfId="44723" xr:uid="{479B1CB6-4C1D-4682-A180-5D7DCB8EBA9D}"/>
    <cellStyle name="Normal 74 2" xfId="45238" xr:uid="{7C80F951-8C5F-4D8D-AEB1-3F8E130CCC8E}"/>
    <cellStyle name="Normal 74 2 2" xfId="46243" xr:uid="{33F553D0-59CB-466C-B4F8-388A6A76DBFC}"/>
    <cellStyle name="Normal 74 2 2 2" xfId="48252" xr:uid="{976C2B47-E0F8-4CE3-B01E-54A59C64DA7C}"/>
    <cellStyle name="Normal 74 2 3" xfId="47248" xr:uid="{5F392A9A-30D9-4751-971F-3F0D6F49962A}"/>
    <cellStyle name="Normal 74 3" xfId="45740" xr:uid="{4049711F-E4B4-4D33-A314-6AD8A545E08E}"/>
    <cellStyle name="Normal 74 3 2" xfId="47750" xr:uid="{52BEC362-1D43-4D4E-9536-665CBB98AB09}"/>
    <cellStyle name="Normal 74 4" xfId="46746" xr:uid="{9362A519-37D2-4015-A035-27F34D6213B4}"/>
    <cellStyle name="Normal 75" xfId="44724" xr:uid="{47334ACB-349E-4949-B7B8-C9E1161F4DA7}"/>
    <cellStyle name="Normal 75 2" xfId="45239" xr:uid="{3185B742-E621-4D70-AF65-09612E6EE850}"/>
    <cellStyle name="Normal 75 2 2" xfId="46244" xr:uid="{747F2CF3-9655-4FD2-8C6D-11D6AF2F4B70}"/>
    <cellStyle name="Normal 75 2 2 2" xfId="48253" xr:uid="{1EFC9806-329F-49D3-87A4-3DCA9FA85A7C}"/>
    <cellStyle name="Normal 75 2 3" xfId="47249" xr:uid="{3ACF8A8E-8529-4081-B886-14BEA0EC4618}"/>
    <cellStyle name="Normal 75 3" xfId="45741" xr:uid="{D87712F4-B56E-476F-8334-C44375809581}"/>
    <cellStyle name="Normal 75 3 2" xfId="47751" xr:uid="{5732EE32-414B-452D-9748-B6B3A3D038C3}"/>
    <cellStyle name="Normal 75 4" xfId="46747" xr:uid="{42F7A784-4019-4E41-B1B7-000B35791CD0}"/>
    <cellStyle name="Normal 76" xfId="44725" xr:uid="{69C78D55-5034-413A-9E82-8384E2148EC4}"/>
    <cellStyle name="Normal 76 2" xfId="45240" xr:uid="{AE1A1EE1-5ABE-4B8E-BFC4-672AAA304052}"/>
    <cellStyle name="Normal 76 2 2" xfId="46245" xr:uid="{4857F037-EDFC-43F1-A189-81BB190B5599}"/>
    <cellStyle name="Normal 76 2 2 2" xfId="48254" xr:uid="{C1D98DDE-5C93-4E95-8D7E-79A9228DDD4A}"/>
    <cellStyle name="Normal 76 2 3" xfId="47250" xr:uid="{FF1F520A-FF9E-4332-9977-66F17DBBD29D}"/>
    <cellStyle name="Normal 76 3" xfId="45742" xr:uid="{15AD9AB3-4568-49E0-BA89-AF5C2C5683F4}"/>
    <cellStyle name="Normal 76 3 2" xfId="47752" xr:uid="{648FFE23-BA26-422D-BF37-BE1C5FED336A}"/>
    <cellStyle name="Normal 76 4" xfId="46748" xr:uid="{0CE9299A-3E3A-4851-9A08-AC31E9A1B033}"/>
    <cellStyle name="Normal 77" xfId="44726" xr:uid="{76E90387-8A8F-421B-A9B3-3D949626A51F}"/>
    <cellStyle name="Normal 77 2" xfId="45241" xr:uid="{0F1AF7D5-99C7-4C15-B916-81DC9C8ACE59}"/>
    <cellStyle name="Normal 77 2 2" xfId="46246" xr:uid="{EBA16815-F222-4749-A9ED-EA931688D1F1}"/>
    <cellStyle name="Normal 77 2 2 2" xfId="48255" xr:uid="{622C5B31-6EE4-46A2-AA08-AAA25C607CC7}"/>
    <cellStyle name="Normal 77 2 3" xfId="47251" xr:uid="{7C7533E6-83D3-4F78-8824-92B2FFB32A3D}"/>
    <cellStyle name="Normal 77 3" xfId="45743" xr:uid="{D9AE8572-8057-425B-B3A0-0E37E5E8BC33}"/>
    <cellStyle name="Normal 77 3 2" xfId="47753" xr:uid="{0091010C-FC35-4114-BDC1-BBC5C31F41A4}"/>
    <cellStyle name="Normal 77 4" xfId="46749" xr:uid="{4D416836-7C79-49C2-97D0-686F7E6A71E7}"/>
    <cellStyle name="Normal 78" xfId="44727" xr:uid="{DB13062E-C464-4AA4-96E4-1A39BCC34D16}"/>
    <cellStyle name="Normal 78 2" xfId="45242" xr:uid="{ECE270B5-73C3-4ACE-8009-3F4327A3B723}"/>
    <cellStyle name="Normal 78 2 2" xfId="46247" xr:uid="{A8E03849-ABD1-4F1C-B00B-2BB71798496C}"/>
    <cellStyle name="Normal 78 2 2 2" xfId="48256" xr:uid="{09E3BFE7-908D-4662-91E0-3EBD09092840}"/>
    <cellStyle name="Normal 78 2 3" xfId="47252" xr:uid="{0232B9D0-954D-48E4-AF71-6B0E0F1949CA}"/>
    <cellStyle name="Normal 78 3" xfId="45744" xr:uid="{568BD75B-1DF9-4722-88B0-F8755767197B}"/>
    <cellStyle name="Normal 78 3 2" xfId="47754" xr:uid="{8C9303F8-3AE4-407E-88A9-AB66F61FB958}"/>
    <cellStyle name="Normal 78 4" xfId="46750" xr:uid="{8ECA2A0D-1995-4B32-AF1E-810BECD960A4}"/>
    <cellStyle name="Normal 79" xfId="44728" xr:uid="{3765CF7C-CAD7-42AB-975A-9333C6A5A352}"/>
    <cellStyle name="Normal 79 2" xfId="45243" xr:uid="{892E3BDF-4EDA-4F56-8D3F-0D66D91444EE}"/>
    <cellStyle name="Normal 79 2 2" xfId="46248" xr:uid="{E406A433-AD77-44E5-A39C-7F9C81D096C1}"/>
    <cellStyle name="Normal 79 2 2 2" xfId="48257" xr:uid="{2B247BA9-5CC2-4802-945A-913A1D9AF761}"/>
    <cellStyle name="Normal 79 2 3" xfId="47253" xr:uid="{8D7F6105-2535-4FD9-9089-9056BE94EA0B}"/>
    <cellStyle name="Normal 79 3" xfId="45745" xr:uid="{6D61FE80-03C0-42DE-832F-2F839BE21BE1}"/>
    <cellStyle name="Normal 79 3 2" xfId="47755" xr:uid="{76857ADF-9512-490F-8AB7-EB04E26B2DF7}"/>
    <cellStyle name="Normal 79 4" xfId="46751" xr:uid="{01BD5FDA-6129-45CF-9730-64956C76E287}"/>
    <cellStyle name="Normal 8" xfId="44368" xr:uid="{2CD16CA7-BAEF-4954-AB21-4014A32ED9E9}"/>
    <cellStyle name="Normal 8 2" xfId="44883" xr:uid="{B7E81696-C442-438E-82A1-D41BA4527F7A}"/>
    <cellStyle name="Normal 8 2 2" xfId="45897" xr:uid="{2EB22025-DA6E-45BE-9688-348B22AE7199}"/>
    <cellStyle name="Normal 8 2 2 2" xfId="47906" xr:uid="{778E66E5-6FAD-418B-BD9B-28290638646B}"/>
    <cellStyle name="Normal 8 2 3" xfId="46902" xr:uid="{3285109F-216E-4980-8B6A-EF3860E9F2E4}"/>
    <cellStyle name="Normal 8 3" xfId="45394" xr:uid="{5E141DAD-E6C3-4348-BC1E-572361DD0E43}"/>
    <cellStyle name="Normal 8 3 2" xfId="47404" xr:uid="{9742E443-6DC7-403E-B1E1-856487567E22}"/>
    <cellStyle name="Normal 8 4" xfId="46400" xr:uid="{625FE2B7-48AA-4CED-A9C7-92EB90BC640A}"/>
    <cellStyle name="Normal 80" xfId="44729" xr:uid="{60834329-5A33-41F8-9730-E3704AC41D5A}"/>
    <cellStyle name="Normal 80 2" xfId="45244" xr:uid="{9824F9CF-23CB-40A2-9ABE-B0AB5D8FDC11}"/>
    <cellStyle name="Normal 80 2 2" xfId="46249" xr:uid="{5D2A2430-C20A-4DFB-9926-0663806C727A}"/>
    <cellStyle name="Normal 80 2 2 2" xfId="48258" xr:uid="{B72767C7-F320-470F-A0DA-F8E127570785}"/>
    <cellStyle name="Normal 80 2 3" xfId="47254" xr:uid="{8A66A525-4D7F-4413-A5DB-12337BA688F8}"/>
    <cellStyle name="Normal 80 3" xfId="45746" xr:uid="{8B4FAC79-7B74-4E21-920A-6927C8B24997}"/>
    <cellStyle name="Normal 80 3 2" xfId="47756" xr:uid="{F31F9C66-FC57-4682-B662-53FDD50E52DC}"/>
    <cellStyle name="Normal 80 4" xfId="46752" xr:uid="{1F0E4A7B-587A-4C95-BA1E-C31B3C3AAD23}"/>
    <cellStyle name="Normal 81" xfId="44730" xr:uid="{B00A869A-F5B7-4448-904D-C6C378211E37}"/>
    <cellStyle name="Normal 81 2" xfId="45245" xr:uid="{9438D391-AEEB-4E62-BA52-C8E2B02790B9}"/>
    <cellStyle name="Normal 81 2 2" xfId="46250" xr:uid="{77C170E7-FEBF-4B42-9FD5-2320DA121D28}"/>
    <cellStyle name="Normal 81 2 2 2" xfId="48259" xr:uid="{A9ABCD38-2F90-4480-A113-23B1305A75BC}"/>
    <cellStyle name="Normal 81 2 3" xfId="47255" xr:uid="{94FE50FC-867E-4CEF-905D-22690E2F370E}"/>
    <cellStyle name="Normal 81 3" xfId="45747" xr:uid="{1D23AA50-9C57-421B-828F-1C29EEF20C17}"/>
    <cellStyle name="Normal 81 3 2" xfId="47757" xr:uid="{9B4FB927-A483-4A4F-B917-9F103E8A7B59}"/>
    <cellStyle name="Normal 81 4" xfId="46753" xr:uid="{AEEEA226-1270-475B-98CE-407EEB4EA4CA}"/>
    <cellStyle name="Normal 82" xfId="44731" xr:uid="{275A0DDE-63D2-462D-AE8A-A0F0F4D7EC34}"/>
    <cellStyle name="Normal 82 2" xfId="45246" xr:uid="{E9AA4069-236C-4EE9-BE5A-413452044E40}"/>
    <cellStyle name="Normal 82 2 2" xfId="46251" xr:uid="{1F0E8927-0F6F-4D27-8BE8-5D69E68F091F}"/>
    <cellStyle name="Normal 82 2 2 2" xfId="48260" xr:uid="{4C3469A8-082B-425C-8684-B3E06636DEA3}"/>
    <cellStyle name="Normal 82 2 3" xfId="47256" xr:uid="{ED7A90A8-2C82-4BA9-B70E-7109139417CA}"/>
    <cellStyle name="Normal 82 3" xfId="45748" xr:uid="{E69CF71A-5185-4318-BDC0-7377E3C66810}"/>
    <cellStyle name="Normal 82 3 2" xfId="47758" xr:uid="{47EB49CC-F1D5-4687-9519-069B7199E685}"/>
    <cellStyle name="Normal 82 4" xfId="46754" xr:uid="{C4D7031D-4D0C-46CF-83E9-323172EF527D}"/>
    <cellStyle name="Normal 83" xfId="44732" xr:uid="{1B669E12-F713-4F09-82B8-7BAEF5D5ADD1}"/>
    <cellStyle name="Normal 83 2" xfId="45247" xr:uid="{BACD44E6-92CC-4A34-964D-2116EE61F802}"/>
    <cellStyle name="Normal 83 2 2" xfId="46252" xr:uid="{A8B8F748-5D36-4F97-9682-7EA14E4BAFF4}"/>
    <cellStyle name="Normal 83 2 2 2" xfId="48261" xr:uid="{28ACAA19-D708-4F12-BB61-01C610325D79}"/>
    <cellStyle name="Normal 83 2 3" xfId="47257" xr:uid="{D1AEABC9-4C61-4C49-B776-1E718E9FD59B}"/>
    <cellStyle name="Normal 83 3" xfId="45749" xr:uid="{99D45B84-C7E3-4445-8F04-47A353895D78}"/>
    <cellStyle name="Normal 83 3 2" xfId="47759" xr:uid="{BF7DD268-CDB0-444B-87C3-2EBBB315842E}"/>
    <cellStyle name="Normal 83 4" xfId="46755" xr:uid="{BDB67783-D346-4D62-80AD-B9D59AF7C39E}"/>
    <cellStyle name="Normal 84" xfId="44733" xr:uid="{2C6ECDE2-159B-4768-AF17-7EC8B2106DD5}"/>
    <cellStyle name="Normal 84 2" xfId="45248" xr:uid="{3BC93083-7DB4-4657-A6F2-A3BEA7295A51}"/>
    <cellStyle name="Normal 84 2 2" xfId="46253" xr:uid="{F025E6F3-4032-41CD-BFF7-1A4397B72F55}"/>
    <cellStyle name="Normal 84 2 2 2" xfId="48262" xr:uid="{D556178A-80FD-4FA5-95CE-55408171EBB0}"/>
    <cellStyle name="Normal 84 2 3" xfId="47258" xr:uid="{24D20BB1-ED2A-4001-B4E1-5E7661410CFB}"/>
    <cellStyle name="Normal 84 3" xfId="45750" xr:uid="{D742CE8E-39E0-47EA-99BF-785AF484C1C8}"/>
    <cellStyle name="Normal 84 3 2" xfId="47760" xr:uid="{15717D36-50DA-4B07-B67A-9117EDF27C4E}"/>
    <cellStyle name="Normal 84 4" xfId="46756" xr:uid="{5CDED894-6C44-40FC-A253-D21157FDFBAF}"/>
    <cellStyle name="Normal 85" xfId="44734" xr:uid="{21A19D9D-4001-47E9-A64F-85C8719084E4}"/>
    <cellStyle name="Normal 85 2" xfId="45249" xr:uid="{FCA535AF-CB44-493B-8F4B-684E9BCDA83F}"/>
    <cellStyle name="Normal 85 2 2" xfId="46254" xr:uid="{B0B5D030-7B1E-45C8-8DEF-9EFE54463B23}"/>
    <cellStyle name="Normal 85 2 2 2" xfId="48263" xr:uid="{350233C4-B1FD-4A85-BF61-7CE1B2B9DC8F}"/>
    <cellStyle name="Normal 85 2 3" xfId="47259" xr:uid="{6095B75C-9A95-4689-8BA5-1C13AF7863D8}"/>
    <cellStyle name="Normal 85 3" xfId="45751" xr:uid="{8DCD4F7A-A761-4E34-A173-28E1C0CC0EF9}"/>
    <cellStyle name="Normal 85 3 2" xfId="47761" xr:uid="{8ABFEB18-7ED5-4ED0-B98D-4FE867B7CF1F}"/>
    <cellStyle name="Normal 85 4" xfId="46757" xr:uid="{F1C7D94F-DFC7-49BC-BFE3-A475F0D2A08D}"/>
    <cellStyle name="Normal 86" xfId="44735" xr:uid="{D45E1A03-03FB-4D62-B519-3479993D140B}"/>
    <cellStyle name="Normal 86 2" xfId="45250" xr:uid="{60A3D7D7-4C4C-448A-9932-EA59BDC26D3E}"/>
    <cellStyle name="Normal 86 2 2" xfId="46255" xr:uid="{DA0D3070-DF86-49E7-ACFF-25B627278265}"/>
    <cellStyle name="Normal 86 2 2 2" xfId="48264" xr:uid="{9103A71C-5902-4D4F-B6E4-447D2B4308CF}"/>
    <cellStyle name="Normal 86 2 3" xfId="47260" xr:uid="{1280BAA4-5611-404F-953E-42558702285E}"/>
    <cellStyle name="Normal 86 3" xfId="45752" xr:uid="{4D7E5313-1AB4-4569-98F2-B4418990C7AA}"/>
    <cellStyle name="Normal 86 3 2" xfId="47762" xr:uid="{FDD680A4-1A16-40BE-B519-772CAFC6F0CE}"/>
    <cellStyle name="Normal 86 4" xfId="46758" xr:uid="{36FD9EA1-4462-4A16-B7AB-FEBE7D10F7D2}"/>
    <cellStyle name="Normal 87" xfId="44736" xr:uid="{71D2633F-9BFC-480B-828A-8055BF1308E8}"/>
    <cellStyle name="Normal 87 2" xfId="45251" xr:uid="{F70E71D2-9922-48BD-B58B-2922C41CDEBD}"/>
    <cellStyle name="Normal 87 2 2" xfId="46256" xr:uid="{76E87FE1-16CE-4BA3-BF33-ACAB59F6E4AD}"/>
    <cellStyle name="Normal 87 2 2 2" xfId="48265" xr:uid="{B2A91319-28A0-4AF1-9887-297DF78B3C51}"/>
    <cellStyle name="Normal 87 2 3" xfId="47261" xr:uid="{85383934-B716-423D-8649-5D33C75DBD3C}"/>
    <cellStyle name="Normal 87 3" xfId="45753" xr:uid="{EF5F9E25-C25A-40EA-9166-A6848BD633D4}"/>
    <cellStyle name="Normal 87 3 2" xfId="47763" xr:uid="{257998DA-F30E-45CD-A142-90E79F8D138E}"/>
    <cellStyle name="Normal 87 4" xfId="46759" xr:uid="{AA624DBE-9228-4B24-B07C-3C2234979490}"/>
    <cellStyle name="Normal 88" xfId="44737" xr:uid="{9DF4BD0B-CB9B-4EFF-B129-4760BB360459}"/>
    <cellStyle name="Normal 88 2" xfId="45252" xr:uid="{ECFF4A82-DDB1-4F19-8582-F45E39876D05}"/>
    <cellStyle name="Normal 88 2 2" xfId="46257" xr:uid="{73F25274-F5AD-43A2-B2BC-8205CB9FF9AF}"/>
    <cellStyle name="Normal 88 2 2 2" xfId="48266" xr:uid="{18FC4FB9-98AE-45E2-A6A3-01CCADA29D2E}"/>
    <cellStyle name="Normal 88 2 3" xfId="47262" xr:uid="{AAEEB1BB-6E34-4799-B214-8CDB9CDE5C1B}"/>
    <cellStyle name="Normal 88 3" xfId="45754" xr:uid="{9EE53C7A-723B-458B-9D78-8133E26D894D}"/>
    <cellStyle name="Normal 88 3 2" xfId="47764" xr:uid="{4838CF9D-E5B5-4136-89CB-8E571FB46683}"/>
    <cellStyle name="Normal 88 4" xfId="46760" xr:uid="{F34C3CEC-3A66-4541-B4D2-8226AADD8DFF}"/>
    <cellStyle name="Normal 89" xfId="44738" xr:uid="{F9925CCB-C4D0-4DCF-9246-05FE33F67B26}"/>
    <cellStyle name="Normal 89 2" xfId="45253" xr:uid="{19A68C1C-ED17-412B-851F-F5FED2589C1E}"/>
    <cellStyle name="Normal 89 2 2" xfId="46258" xr:uid="{E9CEB3AA-830D-49DD-BCBD-7129A688C4EE}"/>
    <cellStyle name="Normal 89 2 2 2" xfId="48267" xr:uid="{C6F8C96C-2BD3-4B71-B3CF-ACDFA46A055A}"/>
    <cellStyle name="Normal 89 2 3" xfId="47263" xr:uid="{DA4C742F-64C0-4096-9439-9B0247025AAB}"/>
    <cellStyle name="Normal 89 3" xfId="45755" xr:uid="{6A3417CB-67A5-4B1F-9D0E-63C8FA3661F4}"/>
    <cellStyle name="Normal 89 3 2" xfId="47765" xr:uid="{50051ABE-1A5C-49D8-8F1B-07FACB590485}"/>
    <cellStyle name="Normal 89 4" xfId="46761" xr:uid="{BB60BA12-9F0F-41D8-A79C-CC9C39250726}"/>
    <cellStyle name="Normal 9" xfId="44389" xr:uid="{810B185E-A9FB-44EF-8F0A-AB0432A19693}"/>
    <cellStyle name="Normal 9 2" xfId="44904" xr:uid="{5FECADFC-6C62-4F65-BF2C-78533BD047BD}"/>
    <cellStyle name="Normal 90" xfId="44739" xr:uid="{4975EA15-2011-4EEE-BC74-5C6C98A61565}"/>
    <cellStyle name="Normal 90 2" xfId="45254" xr:uid="{6FEA8340-2427-4D09-A751-4D7AA494760E}"/>
    <cellStyle name="Normal 90 2 2" xfId="46259" xr:uid="{4ED3530F-DDC9-425B-B873-AE9B162E8D21}"/>
    <cellStyle name="Normal 90 2 2 2" xfId="48268" xr:uid="{FD74582A-9B3E-49F9-AD20-92FAEC0C1E4B}"/>
    <cellStyle name="Normal 90 2 3" xfId="47264" xr:uid="{D8F3A826-6752-4CD2-A141-8F0A708F2A49}"/>
    <cellStyle name="Normal 90 3" xfId="45756" xr:uid="{D68158ED-51BA-47DA-91F2-3C99A490068F}"/>
    <cellStyle name="Normal 90 3 2" xfId="47766" xr:uid="{97A3DE99-20F2-4276-9ED5-66A270D6A987}"/>
    <cellStyle name="Normal 90 4" xfId="46762" xr:uid="{12B3B49D-119D-42A3-8970-19C73DB4FEFE}"/>
    <cellStyle name="Normal 91" xfId="44740" xr:uid="{1488E92F-A5B1-4AEB-8944-FB33D8873630}"/>
    <cellStyle name="Normal 91 2" xfId="45255" xr:uid="{BD004697-0253-4EEB-8D3C-D5D13130B431}"/>
    <cellStyle name="Normal 91 2 2" xfId="46260" xr:uid="{E3FA2232-5252-4441-B272-44D72E929656}"/>
    <cellStyle name="Normal 91 2 2 2" xfId="48269" xr:uid="{A4319CEC-E927-4131-B261-F834B7DD3D7F}"/>
    <cellStyle name="Normal 91 2 3" xfId="47265" xr:uid="{0ED8B788-F91D-4493-8DB2-A9F428A91043}"/>
    <cellStyle name="Normal 91 3" xfId="45757" xr:uid="{B6E06A0B-70DF-4926-9FE4-A47A78AAB956}"/>
    <cellStyle name="Normal 91 3 2" xfId="47767" xr:uid="{BE288E93-ED36-4607-9917-5D7672271F89}"/>
    <cellStyle name="Normal 91 4" xfId="46763" xr:uid="{4179DD24-A9B6-4977-8ED1-FBCAFF0053AD}"/>
    <cellStyle name="Normal 92" xfId="44741" xr:uid="{CA5A20F0-C38D-40D6-807C-F91CA556455E}"/>
    <cellStyle name="Normal 92 2" xfId="45256" xr:uid="{A06A3DA2-ECDB-45BE-A72A-6A08BEAEBF99}"/>
    <cellStyle name="Normal 92 2 2" xfId="46261" xr:uid="{D4C9731B-34FE-4990-AD5E-8483F457D31B}"/>
    <cellStyle name="Normal 92 2 2 2" xfId="48270" xr:uid="{CEED9B48-574A-477E-820E-A3F8CE733FDB}"/>
    <cellStyle name="Normal 92 2 3" xfId="47266" xr:uid="{47CAC4BA-49AF-45FB-A647-962BC768C651}"/>
    <cellStyle name="Normal 92 3" xfId="45758" xr:uid="{17FAA25C-2A3E-4504-8C88-36B93BEC9082}"/>
    <cellStyle name="Normal 92 3 2" xfId="47768" xr:uid="{F117B5F0-881F-4D0D-8A35-F69F84F73920}"/>
    <cellStyle name="Normal 92 4" xfId="46764" xr:uid="{C3DE267C-6BB0-4E28-8F4E-AC94C7EB0A4B}"/>
    <cellStyle name="Normal 93" xfId="44742" xr:uid="{743C1479-97EA-46DE-A5D5-6EEFB9B30571}"/>
    <cellStyle name="Normal 93 2" xfId="45257" xr:uid="{0EF5708C-81FF-40A5-927A-1274F1CFB240}"/>
    <cellStyle name="Normal 93 2 2" xfId="46262" xr:uid="{4778BC84-5A0E-4526-B7B1-E4DCEA3D0793}"/>
    <cellStyle name="Normal 93 2 2 2" xfId="48271" xr:uid="{9D85ADAD-665C-49FD-8015-A6DB83FB8270}"/>
    <cellStyle name="Normal 93 2 3" xfId="47267" xr:uid="{023F4D1B-E4E9-43E4-9839-8B52C3E7070E}"/>
    <cellStyle name="Normal 93 3" xfId="45759" xr:uid="{AB745176-EEFB-47C7-AEDA-3137E7E464C9}"/>
    <cellStyle name="Normal 93 3 2" xfId="47769" xr:uid="{2B0AC951-77E5-4497-B17A-3966F803B0A2}"/>
    <cellStyle name="Normal 93 4" xfId="46765" xr:uid="{0B6CE1B9-EAB8-406B-93CC-8A4B325CE4B4}"/>
    <cellStyle name="Normal 94" xfId="44743" xr:uid="{978EC500-1B70-4899-A24B-A7DED128F7E4}"/>
    <cellStyle name="Normal 94 2" xfId="45258" xr:uid="{0D1C16E7-E6DB-426D-83F9-2C4C6BDE0459}"/>
    <cellStyle name="Normal 94 2 2" xfId="46263" xr:uid="{B785AE70-E0A3-45FF-B596-818EEFD7650F}"/>
    <cellStyle name="Normal 94 2 2 2" xfId="48272" xr:uid="{17101003-93F2-457E-BE78-B84729A2DAC2}"/>
    <cellStyle name="Normal 94 2 3" xfId="47268" xr:uid="{F05610A0-0364-4B11-BA1B-D6BCAAE45118}"/>
    <cellStyle name="Normal 94 3" xfId="45760" xr:uid="{F0C83B87-4ED0-46F2-BF5B-9E0D017D8F60}"/>
    <cellStyle name="Normal 94 3 2" xfId="47770" xr:uid="{743A75DC-3783-4A8A-A4AC-70FBC1B89BE8}"/>
    <cellStyle name="Normal 94 4" xfId="46766" xr:uid="{044DFF59-E6E6-4C3E-906D-D03C2BEADA1A}"/>
    <cellStyle name="Normal 95" xfId="44744" xr:uid="{A88EB0A7-4DA7-403B-A08C-D8B3C4F30136}"/>
    <cellStyle name="Normal 95 2" xfId="45259" xr:uid="{B9072534-1D2F-499C-A121-4B661A883322}"/>
    <cellStyle name="Normal 95 2 2" xfId="46264" xr:uid="{EB1C0BEE-A428-4FE5-9300-DF92CDCE936A}"/>
    <cellStyle name="Normal 95 2 2 2" xfId="48273" xr:uid="{DE13E192-F8D2-49AD-83D2-45CBD39A4C3D}"/>
    <cellStyle name="Normal 95 2 3" xfId="47269" xr:uid="{6B271930-B027-4233-9B02-2928D5BC1498}"/>
    <cellStyle name="Normal 95 3" xfId="45761" xr:uid="{EE5C355E-0EA6-4781-A456-34E0BC6B96FC}"/>
    <cellStyle name="Normal 95 3 2" xfId="47771" xr:uid="{63EBDA49-80EA-4B21-A772-1099CD1DD7F2}"/>
    <cellStyle name="Normal 95 4" xfId="46767" xr:uid="{86C7E7C3-4218-485C-9576-E5FCCFF8A56A}"/>
    <cellStyle name="Normal 96" xfId="44745" xr:uid="{51A6EE0B-5EA7-4CCA-B6C8-3164E5DA6DF7}"/>
    <cellStyle name="Normal 96 2" xfId="45260" xr:uid="{B8460A65-9339-47F8-8E48-7474937D1E5A}"/>
    <cellStyle name="Normal 96 2 2" xfId="46265" xr:uid="{C2F3858B-2F9D-433E-9F3A-6F78E4F681C5}"/>
    <cellStyle name="Normal 96 2 2 2" xfId="48274" xr:uid="{D7E21F40-4756-431D-90E4-1EF3A0D511FA}"/>
    <cellStyle name="Normal 96 2 3" xfId="47270" xr:uid="{D9D9EF1A-DF83-43AD-BF61-3D1B7D3D5D29}"/>
    <cellStyle name="Normal 96 3" xfId="45762" xr:uid="{2624C705-37F3-4F0D-8FD5-5F237DA2DC3B}"/>
    <cellStyle name="Normal 96 3 2" xfId="47772" xr:uid="{2AF786C0-96D0-462E-91ED-D364D726624F}"/>
    <cellStyle name="Normal 96 4" xfId="46768" xr:uid="{0CB23761-1888-46C4-AB7C-46F648ABEDEB}"/>
    <cellStyle name="Normal 97" xfId="44746" xr:uid="{4617BAB5-852E-43E6-96D3-19DEA83FEF98}"/>
    <cellStyle name="Normal 97 2" xfId="45261" xr:uid="{F2E05F3D-FA13-459C-98D1-24DE6FEA206B}"/>
    <cellStyle name="Normal 97 2 2" xfId="46266" xr:uid="{094089F7-DF77-4F20-A7F4-741DEF3B9BD4}"/>
    <cellStyle name="Normal 97 2 2 2" xfId="48275" xr:uid="{0758DEED-31F2-481B-AB17-E003E51B756A}"/>
    <cellStyle name="Normal 97 2 3" xfId="47271" xr:uid="{6ADDA842-FA48-4F49-8BEA-D03709811B29}"/>
    <cellStyle name="Normal 97 3" xfId="45763" xr:uid="{A9D5514D-E825-4FB0-942B-63AF154E1A8A}"/>
    <cellStyle name="Normal 97 3 2" xfId="47773" xr:uid="{4F518692-56D9-4944-BA42-91BF16D212DE}"/>
    <cellStyle name="Normal 97 4" xfId="46769" xr:uid="{D4F6F478-F359-43C1-8CF3-8456AA075831}"/>
    <cellStyle name="Normal 98" xfId="44747" xr:uid="{5384D5CC-81A0-4176-893B-6CF9AF73AE48}"/>
    <cellStyle name="Normal 98 2" xfId="45262" xr:uid="{84E1D067-EFCE-4D70-B0B8-59AAC37968B0}"/>
    <cellStyle name="Normal 98 2 2" xfId="46267" xr:uid="{9793C280-B308-4352-B620-5608EBD3F9A5}"/>
    <cellStyle name="Normal 98 2 2 2" xfId="48276" xr:uid="{D612377D-0442-4E01-9BE3-EECEC5D595D2}"/>
    <cellStyle name="Normal 98 2 3" xfId="47272" xr:uid="{B14EA5A7-C4FC-43E0-9CAD-56F5CB87B096}"/>
    <cellStyle name="Normal 98 3" xfId="45764" xr:uid="{4ADAF99F-8595-4510-9138-654EE73DD484}"/>
    <cellStyle name="Normal 98 3 2" xfId="47774" xr:uid="{B324060F-EA3C-4E5C-A3A0-A66C2C8756A0}"/>
    <cellStyle name="Normal 98 4" xfId="46770" xr:uid="{F0476754-5E57-44CB-B4AE-897778CF55BE}"/>
    <cellStyle name="Normal 99" xfId="44748" xr:uid="{FE38B84D-8B04-4F08-8329-7C3B3C725289}"/>
    <cellStyle name="Normal 99 2" xfId="45263" xr:uid="{C0AD873C-FF76-4B3E-AF56-84BA2D12DFDD}"/>
    <cellStyle name="Normal 99 2 2" xfId="46268" xr:uid="{DF508404-AD78-4D7D-828F-ECF18E316305}"/>
    <cellStyle name="Normal 99 2 2 2" xfId="48277" xr:uid="{169306A3-0EFB-48ED-A637-D44F1DBAD6C4}"/>
    <cellStyle name="Normal 99 2 3" xfId="47273" xr:uid="{2D82EDF1-B0C7-4977-BAAA-3F09CB3E66F0}"/>
    <cellStyle name="Normal 99 3" xfId="45765" xr:uid="{D9841FAC-3E07-4358-B27B-2810B3D9D697}"/>
    <cellStyle name="Normal 99 3 2" xfId="47775" xr:uid="{930168A7-BCD2-4662-A975-F1B49E08F712}"/>
    <cellStyle name="Normal 99 4" xfId="46771" xr:uid="{0518E2C7-93DA-4A57-9930-18BB0BB945B6}"/>
    <cellStyle name="Normal_CTAL Budget BY 2008" xfId="1" xr:uid="{00000000-0005-0000-0000-000041020000}"/>
    <cellStyle name="Note 10" xfId="44481" xr:uid="{07540F6F-E510-498F-AB73-2A13DAF7DB9C}"/>
    <cellStyle name="Note 10 2" xfId="44996" xr:uid="{A4720E60-74D9-404F-AF72-62546F2613FC}"/>
    <cellStyle name="Note 10 2 2" xfId="46001" xr:uid="{322DE7E8-DFF4-447D-B506-6898670763B3}"/>
    <cellStyle name="Note 10 2 2 2" xfId="48010" xr:uid="{8F146D60-D35C-458A-893D-B108C038352F}"/>
    <cellStyle name="Note 10 2 3" xfId="47006" xr:uid="{CD67F705-22ED-40EC-82E9-D8A3F7C4F51C}"/>
    <cellStyle name="Note 10 3" xfId="45498" xr:uid="{A155C5BB-37E8-4FAA-A5BE-92FCDC7B00C9}"/>
    <cellStyle name="Note 10 3 2" xfId="47508" xr:uid="{48ED1B73-1700-4339-9ACE-163FB5AC6FDD}"/>
    <cellStyle name="Note 10 4" xfId="46504" xr:uid="{F37770E7-AC62-40EC-9473-C6E13460C5B8}"/>
    <cellStyle name="Note 11" xfId="44502" xr:uid="{9D22A6F2-B437-42E0-80F2-4E724FE47ACB}"/>
    <cellStyle name="Note 11 2" xfId="45017" xr:uid="{95ABA557-7BE8-4863-A6E9-458907F07843}"/>
    <cellStyle name="Note 11 2 2" xfId="46022" xr:uid="{B8DD3EB4-4DD3-498F-B9D4-20DE22192A7B}"/>
    <cellStyle name="Note 11 2 2 2" xfId="48031" xr:uid="{8C9DBDE6-04BE-4857-8D66-DDB3FD1B6982}"/>
    <cellStyle name="Note 11 2 3" xfId="47027" xr:uid="{8FEE5270-CDDC-4259-9F7A-C3DE618CA9D3}"/>
    <cellStyle name="Note 11 3" xfId="45519" xr:uid="{9C6CFBA7-B712-43A8-818F-B44E22C93566}"/>
    <cellStyle name="Note 11 3 2" xfId="47529" xr:uid="{885CF42D-B660-4C78-AF77-7A4EC3799256}"/>
    <cellStyle name="Note 11 4" xfId="46525" xr:uid="{D895BB88-D880-4826-880B-2CC7B2789C44}"/>
    <cellStyle name="Note 12" xfId="44523" xr:uid="{00CA46D9-6F77-44E3-8FE6-274A79F4ACBE}"/>
    <cellStyle name="Note 12 2" xfId="45038" xr:uid="{ECFC187B-A9B4-47C9-9793-36909D5C5C11}"/>
    <cellStyle name="Note 12 2 2" xfId="46043" xr:uid="{E6A331CA-148B-4DDD-970C-DFF3554FAB90}"/>
    <cellStyle name="Note 12 2 2 2" xfId="48052" xr:uid="{2C213CE4-5EFD-4D85-9971-146BB2EC9341}"/>
    <cellStyle name="Note 12 2 3" xfId="47048" xr:uid="{23A87CF0-9954-4141-A52D-EA405ACF061A}"/>
    <cellStyle name="Note 12 3" xfId="45540" xr:uid="{1279FA87-6BE6-477E-8557-D48362FE07FA}"/>
    <cellStyle name="Note 12 3 2" xfId="47550" xr:uid="{93D36ACE-1FE3-45D4-BDDD-A49679A97864}"/>
    <cellStyle name="Note 12 4" xfId="46546" xr:uid="{120767FE-0FC2-4676-99E7-A57537BD8BC6}"/>
    <cellStyle name="Note 13" xfId="44543" xr:uid="{CC714507-1E36-4324-B60E-3C0B9393B737}"/>
    <cellStyle name="Note 13 2" xfId="45058" xr:uid="{33A87B23-3BFD-497F-A1E2-9C7747BC2D0D}"/>
    <cellStyle name="Note 13 2 2" xfId="46063" xr:uid="{CE3425D4-939A-43CA-BFD3-F68110C9E243}"/>
    <cellStyle name="Note 13 2 2 2" xfId="48072" xr:uid="{53A06F83-809F-4DFE-B3C2-D03534731588}"/>
    <cellStyle name="Note 13 2 3" xfId="47068" xr:uid="{8CF30718-1202-4D28-9EA3-9E7A8C3263A7}"/>
    <cellStyle name="Note 13 3" xfId="45560" xr:uid="{1A8C5460-D9D8-4EA4-9D6B-E7235716E8EE}"/>
    <cellStyle name="Note 13 3 2" xfId="47570" xr:uid="{FAA8123D-22F8-48FE-AF2D-C21CE091B696}"/>
    <cellStyle name="Note 13 4" xfId="46566" xr:uid="{6DB6039D-1ED7-4FD7-93BE-40C8C98C24B5}"/>
    <cellStyle name="Note 14" xfId="44563" xr:uid="{DF6949BA-7AC9-48D4-BEA8-AE1E93E5158F}"/>
    <cellStyle name="Note 14 2" xfId="45078" xr:uid="{7C84C94C-B865-405D-9CE0-CCAA7C62D003}"/>
    <cellStyle name="Note 14 2 2" xfId="46083" xr:uid="{6EB8352F-2725-43E8-B611-0C12EA69F7BB}"/>
    <cellStyle name="Note 14 2 2 2" xfId="48092" xr:uid="{AF887BA7-87E1-469D-8EDB-998026CA37BA}"/>
    <cellStyle name="Note 14 2 3" xfId="47088" xr:uid="{D6DB72BB-63AB-450E-B8A6-55CEE40F9D81}"/>
    <cellStyle name="Note 14 3" xfId="45580" xr:uid="{62E7D2DE-C3ED-4F71-A9B2-B08A3651BF13}"/>
    <cellStyle name="Note 14 3 2" xfId="47590" xr:uid="{7C516023-0E56-4507-8A2A-2AAE084BA70C}"/>
    <cellStyle name="Note 14 4" xfId="46586" xr:uid="{BF079364-FE1C-4EBC-9480-BCF47E8BD48C}"/>
    <cellStyle name="Note 15" xfId="44583" xr:uid="{888ADEC1-2597-4900-AD32-466D7E5009DB}"/>
    <cellStyle name="Note 15 2" xfId="45098" xr:uid="{9E0056CF-37FF-4D53-8194-6F67694F9F33}"/>
    <cellStyle name="Note 15 2 2" xfId="46103" xr:uid="{959CCD4A-73AE-488C-A378-1D5960732807}"/>
    <cellStyle name="Note 15 2 2 2" xfId="48112" xr:uid="{9CB8FE42-63AC-488A-BB23-261733CBE6C2}"/>
    <cellStyle name="Note 15 2 3" xfId="47108" xr:uid="{2A8F8C9B-0B19-4A47-A89F-18A6324C1EA9}"/>
    <cellStyle name="Note 15 3" xfId="45600" xr:uid="{3A60C70D-2E0A-4ED0-A81E-D621E8CED33A}"/>
    <cellStyle name="Note 15 3 2" xfId="47610" xr:uid="{BE27641A-6CAC-4D3B-B816-D09582C4D124}"/>
    <cellStyle name="Note 15 4" xfId="46606" xr:uid="{07E9EAC2-393D-46BD-BA27-924A8609A106}"/>
    <cellStyle name="Note 16" xfId="44603" xr:uid="{20F725E9-3400-4B2E-A25B-A1CC59F74FDC}"/>
    <cellStyle name="Note 16 2" xfId="45118" xr:uid="{59CBFBAA-1E1B-4112-9A9B-844567D7CEBC}"/>
    <cellStyle name="Note 16 2 2" xfId="46123" xr:uid="{0A4E305B-2E65-4F8F-A809-2482D971CD90}"/>
    <cellStyle name="Note 16 2 2 2" xfId="48132" xr:uid="{05A295F9-D245-466A-9022-F06E3A6EF5DB}"/>
    <cellStyle name="Note 16 2 3" xfId="47128" xr:uid="{CDAAD89D-77A3-489F-9679-14BE0BB6B523}"/>
    <cellStyle name="Note 16 3" xfId="45620" xr:uid="{367F49EC-3AD6-4E99-AB25-84B92D25E589}"/>
    <cellStyle name="Note 16 3 2" xfId="47630" xr:uid="{EF8B9AAD-C735-499A-BEC1-6F14848E8DE1}"/>
    <cellStyle name="Note 16 4" xfId="46626" xr:uid="{89648A3C-276B-424E-9582-3FBFA876A213}"/>
    <cellStyle name="Note 17" xfId="44623" xr:uid="{12D90686-1215-48FD-B360-09C070BE380F}"/>
    <cellStyle name="Note 17 2" xfId="45138" xr:uid="{EE3F1BF9-11D3-4CC0-A1AC-DEA2A27ACA87}"/>
    <cellStyle name="Note 17 2 2" xfId="46143" xr:uid="{7B5F08CE-3DC7-48C6-AE06-6774B8F6EEA2}"/>
    <cellStyle name="Note 17 2 2 2" xfId="48152" xr:uid="{F123FBD1-3D7C-4A9E-B253-AF86C8DCAB59}"/>
    <cellStyle name="Note 17 2 3" xfId="47148" xr:uid="{D923FDC5-3136-4C5A-9DC6-1B280E2B7C0E}"/>
    <cellStyle name="Note 17 3" xfId="45640" xr:uid="{6170AC46-C713-49DD-84D8-325CE5DACD11}"/>
    <cellStyle name="Note 17 3 2" xfId="47650" xr:uid="{6BACE046-4C41-4143-8850-2729ABA9AF82}"/>
    <cellStyle name="Note 17 4" xfId="46646" xr:uid="{D88468E9-95CB-457F-9979-713DA56FDDE4}"/>
    <cellStyle name="Note 18" xfId="44643" xr:uid="{D4D8F072-0BEC-4706-9985-1A81E209587E}"/>
    <cellStyle name="Note 18 2" xfId="45158" xr:uid="{6C7D923C-35FA-4955-B185-6E2408FFEDF0}"/>
    <cellStyle name="Note 18 2 2" xfId="46163" xr:uid="{341B4562-3ED2-40EA-8638-F78515FB8B89}"/>
    <cellStyle name="Note 18 2 2 2" xfId="48172" xr:uid="{7A41087A-4BAF-4F79-8F5C-64A142CFEC20}"/>
    <cellStyle name="Note 18 2 3" xfId="47168" xr:uid="{28218F25-4FD0-4366-8FBE-0D9B0F6C483D}"/>
    <cellStyle name="Note 18 3" xfId="45660" xr:uid="{3EF9B2B1-B981-4E5D-8C64-2155B68D909D}"/>
    <cellStyle name="Note 18 3 2" xfId="47670" xr:uid="{E6693FFD-F0F6-411F-B28F-353C1A950954}"/>
    <cellStyle name="Note 18 4" xfId="46666" xr:uid="{E724BA3B-AB21-4082-AA7B-37F5D6B3BBCC}"/>
    <cellStyle name="Note 19" xfId="44663" xr:uid="{76D51AE6-72DC-4459-B18A-68232550C928}"/>
    <cellStyle name="Note 19 2" xfId="45178" xr:uid="{78EBE97D-A1A4-44AC-A929-81DBD3640530}"/>
    <cellStyle name="Note 19 2 2" xfId="46183" xr:uid="{39426482-DA5E-44E1-9F06-F3683996737E}"/>
    <cellStyle name="Note 19 2 2 2" xfId="48192" xr:uid="{ADB2DDB9-7C6A-4E63-9922-F59EF3DC4735}"/>
    <cellStyle name="Note 19 2 3" xfId="47188" xr:uid="{B232ED15-C985-4770-8555-2384FDD3CC49}"/>
    <cellStyle name="Note 19 3" xfId="45680" xr:uid="{B463F0B3-AD4F-4D0C-AF4D-6C5838F6ABE6}"/>
    <cellStyle name="Note 19 3 2" xfId="47690" xr:uid="{871186B6-0108-4146-A0A8-353BF47BA983}"/>
    <cellStyle name="Note 19 4" xfId="46686" xr:uid="{F6D7D305-09C2-41C8-89BB-9202DD23A633}"/>
    <cellStyle name="Note 2" xfId="44324" xr:uid="{1972A6F1-D3E1-48BE-AE45-33CB28C03E76}"/>
    <cellStyle name="Note 2 2" xfId="44839" xr:uid="{66106B50-C582-41E3-8763-D2100B3B76F4}"/>
    <cellStyle name="Note 2 2 2" xfId="45856" xr:uid="{6F92D775-14DC-463D-BE76-5B3C6CAD1913}"/>
    <cellStyle name="Note 2 2 2 2" xfId="47865" xr:uid="{3870D173-CDF0-4A5A-9612-028BD391557F}"/>
    <cellStyle name="Note 2 2 3" xfId="46861" xr:uid="{68210DCB-3A7F-47B8-ACBE-1C630438A933}"/>
    <cellStyle name="Note 2 3" xfId="45353" xr:uid="{6C000409-2910-479B-B740-663E92A76E1D}"/>
    <cellStyle name="Note 2 3 2" xfId="47363" xr:uid="{DC611265-97E5-4D55-A63A-61D8ED6CA650}"/>
    <cellStyle name="Note 2 4" xfId="46359" xr:uid="{EC8F20BF-261F-4F2B-B087-DC139EFCC414}"/>
    <cellStyle name="Note 3" xfId="44328" xr:uid="{3F4D5CEA-661A-4E93-A036-51E5FF0272D4}"/>
    <cellStyle name="Note 3 2" xfId="44843" xr:uid="{C59921F1-95FC-4AA7-B5C5-15C3E141CA05}"/>
    <cellStyle name="Note 3 2 2" xfId="45857" xr:uid="{2CEB9D6B-6AE2-40C2-B70C-A8FFACAC1873}"/>
    <cellStyle name="Note 3 2 2 2" xfId="47866" xr:uid="{25769F39-65F3-41E7-B352-5A7E2095D39B}"/>
    <cellStyle name="Note 3 2 3" xfId="46862" xr:uid="{93207F97-4028-4C1A-B257-7C9BD00101F2}"/>
    <cellStyle name="Note 3 3" xfId="45354" xr:uid="{BCC0EB62-FA8E-41D5-BEA4-E594D6D861AD}"/>
    <cellStyle name="Note 3 3 2" xfId="47364" xr:uid="{7FBB4B85-B138-43C2-A45B-E3FA459211BC}"/>
    <cellStyle name="Note 3 4" xfId="46360" xr:uid="{B58BEFB9-39FF-4F48-97FE-F2D76C0C4CCD}"/>
    <cellStyle name="Note 4" xfId="44349" xr:uid="{2D663F53-0AD8-4D44-A5B6-D86A5567D9B6}"/>
    <cellStyle name="Note 4 2" xfId="44864" xr:uid="{5494624F-B009-44B2-B325-DD4BE2F4275F}"/>
    <cellStyle name="Note 4 2 2" xfId="45878" xr:uid="{5E012E91-5244-4B16-91DA-124BF08B4C77}"/>
    <cellStyle name="Note 4 2 2 2" xfId="47887" xr:uid="{33F36793-A700-4C87-8FA9-E2FEEF717F6E}"/>
    <cellStyle name="Note 4 2 3" xfId="46883" xr:uid="{1DC1B727-72FC-4D46-805E-A2CFEC3EC903}"/>
    <cellStyle name="Note 4 3" xfId="45375" xr:uid="{DD03ADB0-B621-4866-BA79-D8C9E9F3BB0D}"/>
    <cellStyle name="Note 4 3 2" xfId="47385" xr:uid="{954D3878-07AB-44C2-81C4-E2E52435983B}"/>
    <cellStyle name="Note 4 4" xfId="46381" xr:uid="{4640011D-0DCE-4E63-B35E-AC16D6105413}"/>
    <cellStyle name="Note 5" xfId="44370" xr:uid="{1AA724D1-C0AF-4055-B170-CD6031A7A5D9}"/>
    <cellStyle name="Note 5 2" xfId="44885" xr:uid="{0877C1FE-8772-4FD9-8360-9765C9A1728B}"/>
    <cellStyle name="Note 5 2 2" xfId="45899" xr:uid="{8122E320-71C5-4AA7-A1B4-4300F3ADC4F6}"/>
    <cellStyle name="Note 5 2 2 2" xfId="47908" xr:uid="{ECA51AFC-B337-4ABB-AC00-B1081C6D74BE}"/>
    <cellStyle name="Note 5 2 3" xfId="46904" xr:uid="{A7CB00F9-0440-4856-9991-CD1AEE1DEE55}"/>
    <cellStyle name="Note 5 3" xfId="45396" xr:uid="{F698CF3C-FAB5-4C8F-9F73-756B431F57D4}"/>
    <cellStyle name="Note 5 3 2" xfId="47406" xr:uid="{8C9B1FF8-74CE-4A02-ACC0-3DF84F3C774F}"/>
    <cellStyle name="Note 5 4" xfId="46402" xr:uid="{3DCF3093-DB5F-4C02-928C-BF772E63AC75}"/>
    <cellStyle name="Note 6" xfId="44393" xr:uid="{EE14479E-6049-43E6-B467-8BFA294AAF78}"/>
    <cellStyle name="Note 6 2" xfId="44908" xr:uid="{3A3C17A1-1674-4890-962F-A2E1A9A26F71}"/>
    <cellStyle name="Note 6 2 2" xfId="45920" xr:uid="{005DE73A-CC28-4F8A-92A9-4DADD381F0AF}"/>
    <cellStyle name="Note 6 2 2 2" xfId="47929" xr:uid="{AA8B71EB-42BC-4007-B284-69112912BEA9}"/>
    <cellStyle name="Note 6 2 3" xfId="46925" xr:uid="{BA0F5B49-871E-408E-BDB6-46761726E3B1}"/>
    <cellStyle name="Note 6 3" xfId="45417" xr:uid="{82218742-151A-41F5-9A14-8DE2688DEFC4}"/>
    <cellStyle name="Note 6 3 2" xfId="47427" xr:uid="{916ED66C-42A1-45D0-965E-F3070C62B04E}"/>
    <cellStyle name="Note 6 4" xfId="46423" xr:uid="{F0BFF0AC-4A5A-4F30-9525-C9286024E3B6}"/>
    <cellStyle name="Note 7" xfId="44416" xr:uid="{D4CE7230-731F-417D-9922-7F4E28514874}"/>
    <cellStyle name="Note 7 2" xfId="44931" xr:uid="{FB91A629-A1D0-43A8-8A64-694993431A6E}"/>
    <cellStyle name="Note 7 2 2" xfId="45940" xr:uid="{B66BCE9A-FF3E-47CA-9AEA-03A5F73E2386}"/>
    <cellStyle name="Note 7 2 2 2" xfId="47949" xr:uid="{77701E85-9173-4764-A6A8-FD3EB63CF709}"/>
    <cellStyle name="Note 7 2 3" xfId="46945" xr:uid="{A2A12BB4-C80C-472F-9BE0-F1FC1952F3C5}"/>
    <cellStyle name="Note 7 3" xfId="45437" xr:uid="{31682109-EAA8-4B6F-8EC6-203139754D86}"/>
    <cellStyle name="Note 7 3 2" xfId="47447" xr:uid="{FCB354C8-83F3-4342-85EC-96AACD37A4C7}"/>
    <cellStyle name="Note 7 4" xfId="46443" xr:uid="{163E5729-E0FE-4A3C-87EB-80F06E8F40E0}"/>
    <cellStyle name="Note 8" xfId="44438" xr:uid="{F39C6CDE-EAE5-4997-B20F-D52AE2527191}"/>
    <cellStyle name="Note 8 2" xfId="44953" xr:uid="{7C231116-1B78-4525-A693-0F4284973CAD}"/>
    <cellStyle name="Note 8 2 2" xfId="45960" xr:uid="{44750567-74F2-447A-AB4F-A491F5935F40}"/>
    <cellStyle name="Note 8 2 2 2" xfId="47969" xr:uid="{72861251-CBB8-4427-910A-9DFB568AB37E}"/>
    <cellStyle name="Note 8 2 3" xfId="46965" xr:uid="{53498F34-E087-458A-B38B-CF00D0DFBE28}"/>
    <cellStyle name="Note 8 3" xfId="45457" xr:uid="{6AE97969-B680-4CB2-B973-41D35B2AFDCC}"/>
    <cellStyle name="Note 8 3 2" xfId="47467" xr:uid="{DDBB99BE-5C9D-465D-BC62-E412F42E9D96}"/>
    <cellStyle name="Note 8 4" xfId="46463" xr:uid="{29C0B68B-FA0B-439E-A748-D41398ADBECF}"/>
    <cellStyle name="Note 9" xfId="44460" xr:uid="{AF790933-0262-4002-ABF7-EC069B1C5825}"/>
    <cellStyle name="Note 9 2" xfId="44975" xr:uid="{2111D37A-E231-4FEA-9724-9287B56841C1}"/>
    <cellStyle name="Note 9 2 2" xfId="45981" xr:uid="{B59DFEC9-9C70-4C7E-85EC-A216595985EF}"/>
    <cellStyle name="Note 9 2 2 2" xfId="47990" xr:uid="{558CF98B-ADDA-49CC-AFB4-EC55FAA48A83}"/>
    <cellStyle name="Note 9 2 3" xfId="46986" xr:uid="{E440B871-6385-4064-9158-22A7DF82C129}"/>
    <cellStyle name="Note 9 3" xfId="45478" xr:uid="{E2459C78-94B5-4966-83B6-1ECBB8927624}"/>
    <cellStyle name="Note 9 3 2" xfId="47488" xr:uid="{8292515B-5DFE-4ED3-89FB-DDCCD6FD849D}"/>
    <cellStyle name="Note 9 4" xfId="46484" xr:uid="{8F1C6AAA-C35F-4D50-B402-387BBB04EB74}"/>
    <cellStyle name="rowEvenStyle" xfId="55274" xr:uid="{2BAE6C03-E966-4EF9-91B3-ED2BB871F2D3}"/>
    <cellStyle name="rowOddStyle" xfId="55273" xr:uid="{23E9E1C3-753A-4D4C-AF51-BBF0349B7F51}"/>
    <cellStyle name="topLabelsStyle_centered" xfId="55271" xr:uid="{5C877B4B-DAAC-410B-83C6-F4B16BBA3B95}"/>
    <cellStyle name="topLabelsStyletext-align:right" xfId="55272" xr:uid="{21221DFC-3790-4703-94E5-1805FDD40344}"/>
    <cellStyle name="강조색1" xfId="28" builtinId="29" customBuiltin="1"/>
    <cellStyle name="강조색1 2" xfId="778" xr:uid="{00000000-0005-0000-0000-000043020000}"/>
    <cellStyle name="강조색1 3" xfId="44293" xr:uid="{852AD21F-213B-4999-85C7-8C959421AFCA}"/>
    <cellStyle name="강조색2" xfId="32" builtinId="33" customBuiltin="1"/>
    <cellStyle name="강조색2 2" xfId="774" xr:uid="{00000000-0005-0000-0000-000045020000}"/>
    <cellStyle name="강조색2 3" xfId="44297" xr:uid="{6DED3FAA-BC2C-414F-A125-494194EF7C9C}"/>
    <cellStyle name="강조색3" xfId="36" builtinId="37" customBuiltin="1"/>
    <cellStyle name="강조색3 2" xfId="416" xr:uid="{00000000-0005-0000-0000-000047020000}"/>
    <cellStyle name="강조색3 3" xfId="44301" xr:uid="{9DE22541-9E02-4058-A4E8-0ECDD6540EB7}"/>
    <cellStyle name="강조색4" xfId="40" builtinId="41" customBuiltin="1"/>
    <cellStyle name="강조색4 2" xfId="400" xr:uid="{00000000-0005-0000-0000-000049020000}"/>
    <cellStyle name="강조색4 3" xfId="44305" xr:uid="{7171FE45-EC4B-4AE6-A315-7021F7CE2058}"/>
    <cellStyle name="강조색5" xfId="44" builtinId="45" customBuiltin="1"/>
    <cellStyle name="강조색5 2" xfId="393" xr:uid="{00000000-0005-0000-0000-00004B020000}"/>
    <cellStyle name="강조색5 3" xfId="44309" xr:uid="{C9AEBFE1-D387-487C-B1E8-D0C21D17F1B0}"/>
    <cellStyle name="강조색6" xfId="48" builtinId="49" customBuiltin="1"/>
    <cellStyle name="강조색6 2" xfId="394" xr:uid="{00000000-0005-0000-0000-00004D020000}"/>
    <cellStyle name="강조색6 3" xfId="44313" xr:uid="{304F0946-B1AC-468E-97FB-6C7AD6B3F5DB}"/>
    <cellStyle name="경고문" xfId="25" builtinId="11" customBuiltin="1"/>
    <cellStyle name="경고문 2" xfId="395" xr:uid="{00000000-0005-0000-0000-00004F020000}"/>
    <cellStyle name="경고문 3" xfId="44290" xr:uid="{940A5E91-611B-4D76-8554-E5E432BACB31}"/>
    <cellStyle name="계산" xfId="22" builtinId="22" customBuiltin="1"/>
    <cellStyle name="계산 2" xfId="396" xr:uid="{00000000-0005-0000-0000-000051020000}"/>
    <cellStyle name="계산 3" xfId="44287" xr:uid="{254B7F04-D910-4CCB-90A2-F2695F8B38B9}"/>
    <cellStyle name="나쁨" xfId="18" builtinId="27" customBuiltin="1"/>
    <cellStyle name="나쁨 2" xfId="397" xr:uid="{00000000-0005-0000-0000-000053020000}"/>
    <cellStyle name="나쁨 3" xfId="44283" xr:uid="{0CD24901-150D-47A6-BDA8-68599094EF35}"/>
    <cellStyle name="메모 10" xfId="158" xr:uid="{00000000-0005-0000-0000-000054020000}"/>
    <cellStyle name="메모 10 10" xfId="48496" xr:uid="{D7D7B44D-F0AA-4ED2-95DB-AD23AAF91BDC}"/>
    <cellStyle name="메모 10 2" xfId="287" xr:uid="{00000000-0005-0000-0000-000055020000}"/>
    <cellStyle name="메모 10 2 2" xfId="647" xr:uid="{00000000-0005-0000-0000-000056020000}"/>
    <cellStyle name="메모 10 2 2 2" xfId="1384" xr:uid="{AE4B51A7-9921-433D-8502-3FA85509724E}"/>
    <cellStyle name="메모 10 2 2 2 2" xfId="2778" xr:uid="{7ACB0701-86ED-4FEB-B2B6-1CF2893FECC1}"/>
    <cellStyle name="메모 10 2 2 2 2 2" xfId="5554" xr:uid="{C25B1AEF-2B21-47F3-8906-8F4B20A64A68}"/>
    <cellStyle name="메모 10 2 2 2 2 2 2" xfId="11080" xr:uid="{F4C0F4E4-90D1-42A8-BF43-2F86CEBC35E6}"/>
    <cellStyle name="메모 10 2 2 2 2 2 2 2" xfId="22109" xr:uid="{7FF1B4AA-946E-49E9-BED4-1568681D22D8}"/>
    <cellStyle name="메모 10 2 2 2 2 2 2 2 2" xfId="44158" xr:uid="{DA4F9807-CEDE-424C-9B9D-86CC027054BC}"/>
    <cellStyle name="메모 10 2 2 2 2 2 2 3" xfId="33138" xr:uid="{F17503B2-05B7-47DC-AA71-B818D96E1196}"/>
    <cellStyle name="메모 10 2 2 2 2 2 3" xfId="16599" xr:uid="{FB032AF9-0EFF-4929-9ECC-DD0842C7BB68}"/>
    <cellStyle name="메모 10 2 2 2 2 2 3 2" xfId="38648" xr:uid="{CB9684EC-19C1-4B50-8E6B-ACACA1696B8B}"/>
    <cellStyle name="메모 10 2 2 2 2 2 4" xfId="27628" xr:uid="{4060C4B1-2A32-48B6-BDB0-B09189586297}"/>
    <cellStyle name="메모 10 2 2 2 2 2 5" xfId="53786" xr:uid="{178669D8-E6E4-44DD-B32D-A778E748C9EF}"/>
    <cellStyle name="메모 10 2 2 2 2 3" xfId="8325" xr:uid="{423EED4E-8039-4530-9AEF-4F4DED875C11}"/>
    <cellStyle name="메모 10 2 2 2 2 3 2" xfId="19354" xr:uid="{46F95F6D-EBCE-465D-9260-CCB105766F8F}"/>
    <cellStyle name="메모 10 2 2 2 2 3 2 2" xfId="41403" xr:uid="{C77F7597-B7A2-4709-8E26-A5E7C186CB95}"/>
    <cellStyle name="메모 10 2 2 2 2 3 3" xfId="30383" xr:uid="{C1035BF9-8767-4291-B14E-2FD769CE9304}"/>
    <cellStyle name="메모 10 2 2 2 2 4" xfId="13844" xr:uid="{58380075-4AC7-47F5-BAB7-965783EA5BD7}"/>
    <cellStyle name="메모 10 2 2 2 2 4 2" xfId="35893" xr:uid="{CE846297-B5DF-4499-818F-3405F84C5DB9}"/>
    <cellStyle name="메모 10 2 2 2 2 5" xfId="24873" xr:uid="{496E8513-E41B-45AC-A2B2-D52C27FCE002}"/>
    <cellStyle name="메모 10 2 2 2 2 6" xfId="51031" xr:uid="{0F7F363B-45B1-41DC-993A-A6249B5890E7}"/>
    <cellStyle name="메모 10 2 2 2 3" xfId="4178" xr:uid="{EC357505-CD36-4AB4-9B05-F553CE9D2C96}"/>
    <cellStyle name="메모 10 2 2 2 3 2" xfId="9704" xr:uid="{55EE7698-C4ED-4952-9DB5-B7C864FE71D1}"/>
    <cellStyle name="메모 10 2 2 2 3 2 2" xfId="20733" xr:uid="{C3256AA8-80CB-40A1-974C-F7721A5E6845}"/>
    <cellStyle name="메모 10 2 2 2 3 2 2 2" xfId="42782" xr:uid="{B946574A-4680-4CDC-AFFC-26B2AFE26E4F}"/>
    <cellStyle name="메모 10 2 2 2 3 2 3" xfId="31762" xr:uid="{A33ABFCF-C3B1-4A10-BACD-28785CE8C951}"/>
    <cellStyle name="메모 10 2 2 2 3 3" xfId="15223" xr:uid="{C1FD502F-5781-411E-AF95-D1EC2C9E79D2}"/>
    <cellStyle name="메모 10 2 2 2 3 3 2" xfId="37272" xr:uid="{7F0BB994-C4FF-40C2-B762-27246E9CDAC3}"/>
    <cellStyle name="메모 10 2 2 2 3 4" xfId="26252" xr:uid="{C9D9BD50-6250-4603-B7F6-F941C1FB113E}"/>
    <cellStyle name="메모 10 2 2 2 3 5" xfId="52410" xr:uid="{BF622444-98ED-49F5-8970-E0E9C369AE0D}"/>
    <cellStyle name="메모 10 2 2 2 4" xfId="6949" xr:uid="{0DCACB80-2CFB-4E06-B81F-DCDFD708063B}"/>
    <cellStyle name="메모 10 2 2 2 4 2" xfId="17978" xr:uid="{C09FBD91-5F4D-42E1-98BF-31967CAEDFD9}"/>
    <cellStyle name="메모 10 2 2 2 4 2 2" xfId="40027" xr:uid="{FDBDD5A1-4972-4A33-9B0E-025B42F9CB58}"/>
    <cellStyle name="메모 10 2 2 2 4 3" xfId="29007" xr:uid="{BCECE5BF-CF93-413F-8304-9FBC4D31A1F0}"/>
    <cellStyle name="메모 10 2 2 2 4 4" xfId="55163" xr:uid="{DB32DE3A-0D1D-4C84-BB52-81FB6AEC612B}"/>
    <cellStyle name="메모 10 2 2 2 5" xfId="12468" xr:uid="{E920BD94-34D5-47AB-9772-75A34EB77D7A}"/>
    <cellStyle name="메모 10 2 2 2 5 2" xfId="34517" xr:uid="{EF4352BD-3ABA-48C3-8219-697871FEDBC9}"/>
    <cellStyle name="메모 10 2 2 2 6" xfId="23497" xr:uid="{A18D40F5-90EC-4CA4-B83F-5F2FEFBA8E6A}"/>
    <cellStyle name="메모 10 2 2 2 7" xfId="49654" xr:uid="{E1AB7BE9-45E6-4DEA-9D00-FD154E459928}"/>
    <cellStyle name="메모 10 2 2 3" xfId="2090" xr:uid="{5A872D28-4217-47F8-8F00-67B4380CCF41}"/>
    <cellStyle name="메모 10 2 2 3 2" xfId="4866" xr:uid="{C4B64D22-0369-47A7-B829-03611FE30C0F}"/>
    <cellStyle name="메모 10 2 2 3 2 2" xfId="10392" xr:uid="{D84DEA85-773D-4A10-BAD3-8ED1EA9E9887}"/>
    <cellStyle name="메모 10 2 2 3 2 2 2" xfId="21421" xr:uid="{0662704D-B1E0-472E-B566-515CA0B149BD}"/>
    <cellStyle name="메모 10 2 2 3 2 2 2 2" xfId="43470" xr:uid="{B2EF3E7E-001E-4808-BB9B-3EE69641E0FA}"/>
    <cellStyle name="메모 10 2 2 3 2 2 3" xfId="32450" xr:uid="{0ABB7A34-2ADB-4431-B3E7-39376F8C949F}"/>
    <cellStyle name="메모 10 2 2 3 2 3" xfId="15911" xr:uid="{8E84B305-DC6F-43A2-9A57-C0B7EA81B209}"/>
    <cellStyle name="메모 10 2 2 3 2 3 2" xfId="37960" xr:uid="{207903ED-7EBD-4904-86FC-01917514B71D}"/>
    <cellStyle name="메모 10 2 2 3 2 4" xfId="26940" xr:uid="{A82FF51E-098C-4CFB-9FFB-B6E59AA3151A}"/>
    <cellStyle name="메모 10 2 2 3 2 5" xfId="53098" xr:uid="{E874066E-B6C0-4641-9ED4-E3FCCA3FD0FD}"/>
    <cellStyle name="메모 10 2 2 3 3" xfId="7637" xr:uid="{FF4C0326-4A13-4839-A586-171C8454133F}"/>
    <cellStyle name="메모 10 2 2 3 3 2" xfId="18666" xr:uid="{303846B7-FAF8-4D16-BE22-C130B1C17476}"/>
    <cellStyle name="메모 10 2 2 3 3 2 2" xfId="40715" xr:uid="{7C5EDB62-E57B-4DA0-957D-D6A1BB0C7641}"/>
    <cellStyle name="메모 10 2 2 3 3 3" xfId="29695" xr:uid="{60A1B253-B242-4F45-A941-5F95F837C4EA}"/>
    <cellStyle name="메모 10 2 2 3 4" xfId="13156" xr:uid="{89713B13-9E2A-4210-8E0E-936CB9C0668E}"/>
    <cellStyle name="메모 10 2 2 3 4 2" xfId="35205" xr:uid="{A3C5F908-F1B1-4E0C-88BD-4716D6F711F1}"/>
    <cellStyle name="메모 10 2 2 3 5" xfId="24185" xr:uid="{3E4D6038-E17F-4B0A-B23B-90FC6D7346DD}"/>
    <cellStyle name="메모 10 2 2 3 6" xfId="50343" xr:uid="{3E50C853-EE24-4EE0-B2BA-F8309BA1EBC6}"/>
    <cellStyle name="메모 10 2 2 4" xfId="3490" xr:uid="{9757768E-F76E-4036-8B50-6DB0A85DBCB4}"/>
    <cellStyle name="메모 10 2 2 4 2" xfId="9016" xr:uid="{82375559-CD83-42B0-88B5-4DAC0E181A5C}"/>
    <cellStyle name="메모 10 2 2 4 2 2" xfId="20045" xr:uid="{EE5A197C-0A3D-4356-A430-C7AFCFEE70CB}"/>
    <cellStyle name="메모 10 2 2 4 2 2 2" xfId="42094" xr:uid="{0E15B39B-94F2-4598-918B-8E6F3CF3DEFC}"/>
    <cellStyle name="메모 10 2 2 4 2 3" xfId="31074" xr:uid="{049A647A-D14B-45F2-A209-D0428C6D964B}"/>
    <cellStyle name="메모 10 2 2 4 3" xfId="14535" xr:uid="{896A4706-4D09-4C9E-9CB0-C23F5A38399D}"/>
    <cellStyle name="메모 10 2 2 4 3 2" xfId="36584" xr:uid="{9FB78C0C-6881-4243-B5DF-9787E68620C5}"/>
    <cellStyle name="메모 10 2 2 4 4" xfId="25564" xr:uid="{CF233F72-D715-4000-9E98-AB23C44D349E}"/>
    <cellStyle name="메모 10 2 2 4 5" xfId="51722" xr:uid="{D3E1EEE5-4D54-4403-8848-7E51C61FAE63}"/>
    <cellStyle name="메모 10 2 2 5" xfId="6261" xr:uid="{FFA27464-89C1-4967-81F6-C7C571F01A82}"/>
    <cellStyle name="메모 10 2 2 5 2" xfId="17290" xr:uid="{A7705FCE-D0CD-4FC4-ABB1-15B373AC8597}"/>
    <cellStyle name="메모 10 2 2 5 2 2" xfId="39339" xr:uid="{167AD467-E16B-472B-9022-2E2E40D40424}"/>
    <cellStyle name="메모 10 2 2 5 3" xfId="28319" xr:uid="{7D77624E-E7E7-4376-922B-094460E18DA8}"/>
    <cellStyle name="메모 10 2 2 5 4" xfId="54475" xr:uid="{652800CF-A77A-4373-BFCB-F3BDEAF20534}"/>
    <cellStyle name="메모 10 2 2 6" xfId="11780" xr:uid="{6A44E688-659C-47ED-8C26-287DE7CEAE2E}"/>
    <cellStyle name="메모 10 2 2 6 2" xfId="33829" xr:uid="{D3582589-1ACA-4D1D-9C65-BCDD358AD288}"/>
    <cellStyle name="메모 10 2 2 7" xfId="22809" xr:uid="{3DE19F82-46E0-4B98-8784-45EA5DB73F36}"/>
    <cellStyle name="메모 10 2 2 8" xfId="48966" xr:uid="{4B021DA6-00F3-4FC5-A97A-C9530BD029B1}"/>
    <cellStyle name="메모 10 2 3" xfId="1042" xr:uid="{3DB757EE-7FE9-4152-985A-FF480AC89EBC}"/>
    <cellStyle name="메모 10 2 3 2" xfId="2436" xr:uid="{7F8778EC-BDDF-40F5-AEE8-5A04108A31F3}"/>
    <cellStyle name="메모 10 2 3 2 2" xfId="5212" xr:uid="{FFB1AC6B-E266-4D96-856E-DCA9C7E07FA0}"/>
    <cellStyle name="메모 10 2 3 2 2 2" xfId="10738" xr:uid="{012EBE17-C357-4650-8ED5-D90A2464E24B}"/>
    <cellStyle name="메모 10 2 3 2 2 2 2" xfId="21767" xr:uid="{5442F003-1F64-460A-BAFE-6082C8A5A945}"/>
    <cellStyle name="메모 10 2 3 2 2 2 2 2" xfId="43816" xr:uid="{34037CCF-E7B6-4328-94FA-4394ECB0194A}"/>
    <cellStyle name="메모 10 2 3 2 2 2 3" xfId="32796" xr:uid="{520CBFAF-7A4F-476A-8E80-D69BD0BF6198}"/>
    <cellStyle name="메모 10 2 3 2 2 3" xfId="16257" xr:uid="{6C423AB3-88E7-4DF3-8591-A16EF146E056}"/>
    <cellStyle name="메모 10 2 3 2 2 3 2" xfId="38306" xr:uid="{000BD7EE-D302-444C-A15A-7624B1AAADAF}"/>
    <cellStyle name="메모 10 2 3 2 2 4" xfId="27286" xr:uid="{18B40048-64FB-472C-8F1C-6D28C30C8060}"/>
    <cellStyle name="메모 10 2 3 2 2 5" xfId="53444" xr:uid="{21F5FF50-02E7-4AE5-81F2-42CD36208794}"/>
    <cellStyle name="메모 10 2 3 2 3" xfId="7983" xr:uid="{12B4B3C0-B9CC-4493-8A92-0B947890B84F}"/>
    <cellStyle name="메모 10 2 3 2 3 2" xfId="19012" xr:uid="{F2BECB81-0A46-4C27-A3B9-00BE2171E6AC}"/>
    <cellStyle name="메모 10 2 3 2 3 2 2" xfId="41061" xr:uid="{6E6B4BE1-F21F-4E82-AEB8-E54FA69D5950}"/>
    <cellStyle name="메모 10 2 3 2 3 3" xfId="30041" xr:uid="{D169850E-EFDB-4A77-9B10-E2D1B6BD3C04}"/>
    <cellStyle name="메모 10 2 3 2 4" xfId="13502" xr:uid="{997753C7-7E4A-48D9-8BCC-4FEFB017D10F}"/>
    <cellStyle name="메모 10 2 3 2 4 2" xfId="35551" xr:uid="{9D4B0516-8BA7-4360-93C3-C6C7EEF138AA}"/>
    <cellStyle name="메모 10 2 3 2 5" xfId="24531" xr:uid="{5BE506E4-448D-4D5A-9BF3-60876228AAC3}"/>
    <cellStyle name="메모 10 2 3 2 6" xfId="50689" xr:uid="{80B164B3-397B-4253-92FF-8C2F8B8DC654}"/>
    <cellStyle name="메모 10 2 3 3" xfId="3836" xr:uid="{0F3E91F3-4D01-4D02-8440-63167D99476E}"/>
    <cellStyle name="메모 10 2 3 3 2" xfId="9362" xr:uid="{1E98C619-29AD-4F12-8D2D-15481D081DBC}"/>
    <cellStyle name="메모 10 2 3 3 2 2" xfId="20391" xr:uid="{A14E4B71-4B14-41C6-B013-A28D6AEEB431}"/>
    <cellStyle name="메모 10 2 3 3 2 2 2" xfId="42440" xr:uid="{F14127E9-21DE-4525-9AD3-7B41CA0CF937}"/>
    <cellStyle name="메모 10 2 3 3 2 3" xfId="31420" xr:uid="{9111E722-8BBF-4E0C-82B1-49541B7BF609}"/>
    <cellStyle name="메모 10 2 3 3 3" xfId="14881" xr:uid="{360950B9-5806-4445-9B05-1F322131FA6F}"/>
    <cellStyle name="메모 10 2 3 3 3 2" xfId="36930" xr:uid="{9A9B00A9-8837-4915-9EA4-B61A83742D31}"/>
    <cellStyle name="메모 10 2 3 3 4" xfId="25910" xr:uid="{DE0FEDDE-A81F-4BF3-B528-F4EA198046A4}"/>
    <cellStyle name="메모 10 2 3 3 5" xfId="52068" xr:uid="{26B83B21-4A55-4F3D-BEBF-F1D98A7158F8}"/>
    <cellStyle name="메모 10 2 3 4" xfId="6607" xr:uid="{170F7CF1-D049-49BC-8A71-713F29505ECD}"/>
    <cellStyle name="메모 10 2 3 4 2" xfId="17636" xr:uid="{D6D3C585-D39C-49E8-BE0D-4A8CCC7D9E98}"/>
    <cellStyle name="메모 10 2 3 4 2 2" xfId="39685" xr:uid="{0615CF89-2907-4154-BDB4-FE48E305CB64}"/>
    <cellStyle name="메모 10 2 3 4 3" xfId="28665" xr:uid="{E939FA0F-BEAB-4513-B34C-28F893FB72D0}"/>
    <cellStyle name="메모 10 2 3 4 4" xfId="54821" xr:uid="{82AB2116-6136-41FC-BE87-83C8E3932FC7}"/>
    <cellStyle name="메모 10 2 3 5" xfId="12126" xr:uid="{6B3B1B25-52BE-4676-832E-C54591E08791}"/>
    <cellStyle name="메모 10 2 3 5 2" xfId="34175" xr:uid="{7B851523-5D7D-45A0-9FB0-0BC8F4529615}"/>
    <cellStyle name="메모 10 2 3 6" xfId="23155" xr:uid="{0D4AC249-9413-4EB1-B896-F9E0D03C0322}"/>
    <cellStyle name="메모 10 2 3 7" xfId="49312" xr:uid="{0B1AEA09-BE82-4808-A29A-599E8060292F}"/>
    <cellStyle name="메모 10 2 4" xfId="1748" xr:uid="{297BD1A5-1C08-4319-9400-FE13A39B43B0}"/>
    <cellStyle name="메모 10 2 4 2" xfId="4524" xr:uid="{7DD286EF-6F06-44AE-ADA4-8ABB217A3839}"/>
    <cellStyle name="메모 10 2 4 2 2" xfId="10050" xr:uid="{A4875282-2251-4416-8FE8-B6BD1ED0EFC5}"/>
    <cellStyle name="메모 10 2 4 2 2 2" xfId="21079" xr:uid="{0E6080DD-B7C2-44A9-BAD8-C7EDDA5F2D48}"/>
    <cellStyle name="메모 10 2 4 2 2 2 2" xfId="43128" xr:uid="{5C5367B7-9A3E-4871-ABA5-DAF520798440}"/>
    <cellStyle name="메모 10 2 4 2 2 3" xfId="32108" xr:uid="{91B0C0C5-CD90-4690-9929-A1ADB60B4CC2}"/>
    <cellStyle name="메모 10 2 4 2 3" xfId="15569" xr:uid="{9A50E89C-F9AF-4995-A96E-99DE3DD54F4F}"/>
    <cellStyle name="메모 10 2 4 2 3 2" xfId="37618" xr:uid="{6917A08B-1C05-4603-909E-F5D25CBE4EA8}"/>
    <cellStyle name="메모 10 2 4 2 4" xfId="26598" xr:uid="{4F46C490-F963-4CE2-97C3-46072917DFF9}"/>
    <cellStyle name="메모 10 2 4 2 5" xfId="52756" xr:uid="{1C3C4340-7E23-4088-9251-843C968F3E71}"/>
    <cellStyle name="메모 10 2 4 3" xfId="7295" xr:uid="{FDDA9250-DB69-444D-847C-751795A0E94A}"/>
    <cellStyle name="메모 10 2 4 3 2" xfId="18324" xr:uid="{24E08703-FEB4-4DF9-8293-394FBC3C4F18}"/>
    <cellStyle name="메모 10 2 4 3 2 2" xfId="40373" xr:uid="{09DB98CF-4114-4436-A7DB-9C1BF65B48B0}"/>
    <cellStyle name="메모 10 2 4 3 3" xfId="29353" xr:uid="{5765E4E0-E20D-4A07-916C-C42D22B2754E}"/>
    <cellStyle name="메모 10 2 4 4" xfId="12814" xr:uid="{474E5185-8ACA-4070-90E8-17930C97CBA5}"/>
    <cellStyle name="메모 10 2 4 4 2" xfId="34863" xr:uid="{E7C1D680-69BF-4E36-AB4F-A32B7AA85827}"/>
    <cellStyle name="메모 10 2 4 5" xfId="23843" xr:uid="{29902361-6E00-431C-9286-2FEDC91512CD}"/>
    <cellStyle name="메모 10 2 4 6" xfId="50001" xr:uid="{9092E60E-54AC-430B-A07C-FAF42CE5319C}"/>
    <cellStyle name="메모 10 2 5" xfId="3148" xr:uid="{055DC611-54A2-479C-877E-F252ABD0829A}"/>
    <cellStyle name="메모 10 2 5 2" xfId="8674" xr:uid="{3404D819-91DD-4CAE-8D8E-6DBF9E5FE875}"/>
    <cellStyle name="메모 10 2 5 2 2" xfId="19703" xr:uid="{FF82EC82-14E9-49EB-9307-D51FE8C87022}"/>
    <cellStyle name="메모 10 2 5 2 2 2" xfId="41752" xr:uid="{2BD62CC7-D72B-420E-B8BB-B7473E623ADF}"/>
    <cellStyle name="메모 10 2 5 2 3" xfId="30732" xr:uid="{83F8F8FF-254D-4A1E-AF03-2E1E350F0EBF}"/>
    <cellStyle name="메모 10 2 5 3" xfId="14193" xr:uid="{967E0240-5DDA-4200-97DD-E9958FB7174A}"/>
    <cellStyle name="메모 10 2 5 3 2" xfId="36242" xr:uid="{9A68C4E8-E4D4-4C12-A83B-CF3DBE8DD697}"/>
    <cellStyle name="메모 10 2 5 4" xfId="25222" xr:uid="{BF00C96C-94C7-400E-8E25-51409C954160}"/>
    <cellStyle name="메모 10 2 5 5" xfId="51380" xr:uid="{F86BECE2-FBBE-4EBF-93AC-F0099A7B4DBB}"/>
    <cellStyle name="메모 10 2 6" xfId="5919" xr:uid="{9E3F42A0-C27C-4CF7-84A9-153C979048A8}"/>
    <cellStyle name="메모 10 2 6 2" xfId="16948" xr:uid="{B5439F0D-F782-48EE-9513-F6893600045A}"/>
    <cellStyle name="메모 10 2 6 2 2" xfId="38997" xr:uid="{9528393E-D825-48BC-94B4-E076A330CAF5}"/>
    <cellStyle name="메모 10 2 6 3" xfId="27977" xr:uid="{234F7194-C664-4B05-81FE-D2F679F42AB1}"/>
    <cellStyle name="메모 10 2 6 4" xfId="54134" xr:uid="{538064D9-083E-4247-A6DE-FE537400DD3D}"/>
    <cellStyle name="메모 10 2 7" xfId="11438" xr:uid="{72148D2F-CABC-4419-A9D5-36C5F2D6E0EB}"/>
    <cellStyle name="메모 10 2 7 2" xfId="33487" xr:uid="{0EF5B79B-A77A-40B8-B68A-CADD56A377E2}"/>
    <cellStyle name="메모 10 2 8" xfId="22467" xr:uid="{352A61B1-6810-4CCC-AC42-3331B5346D6B}"/>
    <cellStyle name="메모 10 2 9" xfId="48625" xr:uid="{9351CE2F-B470-4073-9BFC-561BF4651B28}"/>
    <cellStyle name="메모 10 3" xfId="518" xr:uid="{00000000-0005-0000-0000-000057020000}"/>
    <cellStyle name="메모 10 3 2" xfId="1255" xr:uid="{7E55A1FE-A1BC-43E2-B4F5-F93708B6D62B}"/>
    <cellStyle name="메모 10 3 2 2" xfId="2649" xr:uid="{7FA7D50C-6F1B-4985-9E34-53D9C7D0956B}"/>
    <cellStyle name="메모 10 3 2 2 2" xfId="5425" xr:uid="{214DA5AF-9EA4-4363-9510-FE89BABBC5BD}"/>
    <cellStyle name="메모 10 3 2 2 2 2" xfId="10951" xr:uid="{707BBEDD-3865-4B5C-BD2C-4DFFF3DC7769}"/>
    <cellStyle name="메모 10 3 2 2 2 2 2" xfId="21980" xr:uid="{C54602BF-66C5-430B-B325-CFBC3E6621FA}"/>
    <cellStyle name="메모 10 3 2 2 2 2 2 2" xfId="44029" xr:uid="{6A9E209B-2332-40F7-93AE-D2ECBA1DF015}"/>
    <cellStyle name="메모 10 3 2 2 2 2 3" xfId="33009" xr:uid="{E090F7DA-CE0B-4BC2-B964-2321DD8DF5D6}"/>
    <cellStyle name="메모 10 3 2 2 2 3" xfId="16470" xr:uid="{F080D6E2-3445-47A1-84E7-09F626BA8647}"/>
    <cellStyle name="메모 10 3 2 2 2 3 2" xfId="38519" xr:uid="{D34FC0A1-AD95-4235-A39D-80DC66224D87}"/>
    <cellStyle name="메모 10 3 2 2 2 4" xfId="27499" xr:uid="{F9A576D4-883C-4FE5-B6FB-581031E2047F}"/>
    <cellStyle name="메모 10 3 2 2 2 5" xfId="53657" xr:uid="{24935B93-956F-4737-826A-7A7F5A1E437A}"/>
    <cellStyle name="메모 10 3 2 2 3" xfId="8196" xr:uid="{8C3ACD6A-5321-4F7B-9E96-04921FED6D83}"/>
    <cellStyle name="메모 10 3 2 2 3 2" xfId="19225" xr:uid="{017411C3-A899-4B66-857B-003541BB9FD2}"/>
    <cellStyle name="메모 10 3 2 2 3 2 2" xfId="41274" xr:uid="{2D7516EF-3E66-4045-8A09-E2FAA0873ED0}"/>
    <cellStyle name="메모 10 3 2 2 3 3" xfId="30254" xr:uid="{F189D942-5530-42F3-BBE2-E8624DAE4A6D}"/>
    <cellStyle name="메모 10 3 2 2 4" xfId="13715" xr:uid="{20CF59C9-D009-4262-A4E3-C9EFB2FB69A7}"/>
    <cellStyle name="메모 10 3 2 2 4 2" xfId="35764" xr:uid="{C30E5DF5-4C34-4EC6-A63C-55758F54913D}"/>
    <cellStyle name="메모 10 3 2 2 5" xfId="24744" xr:uid="{315F1224-299C-43BB-96C9-E762084A3EB2}"/>
    <cellStyle name="메모 10 3 2 2 6" xfId="50902" xr:uid="{1854ABBD-AA37-4629-9ECA-0430DC359BFF}"/>
    <cellStyle name="메모 10 3 2 3" xfId="4049" xr:uid="{1E0893E9-246D-44D8-9DAE-AC361CFE62FA}"/>
    <cellStyle name="메모 10 3 2 3 2" xfId="9575" xr:uid="{2E647287-71B6-4F2C-B44F-26D2B7640083}"/>
    <cellStyle name="메모 10 3 2 3 2 2" xfId="20604" xr:uid="{60FE6690-92A6-4BE2-B137-E27D30E05643}"/>
    <cellStyle name="메모 10 3 2 3 2 2 2" xfId="42653" xr:uid="{1B3DD64F-3C54-4397-A28B-11AE6B9187AB}"/>
    <cellStyle name="메모 10 3 2 3 2 3" xfId="31633" xr:uid="{E1BD29EC-0AD3-4150-B59E-65EAA90C9D49}"/>
    <cellStyle name="메모 10 3 2 3 3" xfId="15094" xr:uid="{639A2235-296C-429C-AE94-E3C14905D6F7}"/>
    <cellStyle name="메모 10 3 2 3 3 2" xfId="37143" xr:uid="{3515C7E2-C086-4B43-AF31-095D7ACF4401}"/>
    <cellStyle name="메모 10 3 2 3 4" xfId="26123" xr:uid="{C150425E-C9E1-4B1B-8CE3-8E09B75186B2}"/>
    <cellStyle name="메모 10 3 2 3 5" xfId="52281" xr:uid="{4EB4C997-192E-4426-A6CD-5F5CE754F4C9}"/>
    <cellStyle name="메모 10 3 2 4" xfId="6820" xr:uid="{8ADDD01F-C6E6-4858-91C2-C007E72D800E}"/>
    <cellStyle name="메모 10 3 2 4 2" xfId="17849" xr:uid="{323386CE-7720-4625-8E29-FB2053559F54}"/>
    <cellStyle name="메모 10 3 2 4 2 2" xfId="39898" xr:uid="{BE31CF65-A8CA-496B-B6A4-94C8F2218F91}"/>
    <cellStyle name="메모 10 3 2 4 3" xfId="28878" xr:uid="{B96734F6-3AB8-4E2F-8D14-9B985E9C19D2}"/>
    <cellStyle name="메모 10 3 2 4 4" xfId="55034" xr:uid="{D754A106-D343-411B-8083-5DB559C43A21}"/>
    <cellStyle name="메모 10 3 2 5" xfId="12339" xr:uid="{8849C0AD-3A5A-4FC5-9A54-D8BAF2956BEA}"/>
    <cellStyle name="메모 10 3 2 5 2" xfId="34388" xr:uid="{87A15CB1-EAA8-4988-AA93-B561783959FA}"/>
    <cellStyle name="메모 10 3 2 6" xfId="23368" xr:uid="{2A9AE672-4981-47D6-A127-EF16DC538EC9}"/>
    <cellStyle name="메모 10 3 2 7" xfId="49525" xr:uid="{7ECF0E18-065F-4FFF-B5F2-4F64D5954358}"/>
    <cellStyle name="메모 10 3 3" xfId="1961" xr:uid="{75EF297C-EE42-4525-B252-3770CF7E61E5}"/>
    <cellStyle name="메모 10 3 3 2" xfId="4737" xr:uid="{20755CAD-674A-4EA8-87AA-EC95724856BB}"/>
    <cellStyle name="메모 10 3 3 2 2" xfId="10263" xr:uid="{E2E04AF8-9C2D-4249-BC9E-51497707A688}"/>
    <cellStyle name="메모 10 3 3 2 2 2" xfId="21292" xr:uid="{8CB4F061-AB49-4BE6-ACD4-2F18681CC985}"/>
    <cellStyle name="메모 10 3 3 2 2 2 2" xfId="43341" xr:uid="{A2D21D9D-1805-49BF-BA96-EA8B9FB2EDFC}"/>
    <cellStyle name="메모 10 3 3 2 2 3" xfId="32321" xr:uid="{F7865A40-3F7E-4687-9536-532DD2B3645E}"/>
    <cellStyle name="메모 10 3 3 2 3" xfId="15782" xr:uid="{79A1E99E-0C06-4ED0-981F-48D582147364}"/>
    <cellStyle name="메모 10 3 3 2 3 2" xfId="37831" xr:uid="{8A741017-924B-422B-B85E-6DFB12B4E099}"/>
    <cellStyle name="메모 10 3 3 2 4" xfId="26811" xr:uid="{B6EFA239-7E97-4E43-81ED-2E72A297D891}"/>
    <cellStyle name="메모 10 3 3 2 5" xfId="52969" xr:uid="{B8C7F77C-AED5-466C-AE8E-DEB587595983}"/>
    <cellStyle name="메모 10 3 3 3" xfId="7508" xr:uid="{E6EB545B-EE33-499B-AD15-D337191771DD}"/>
    <cellStyle name="메모 10 3 3 3 2" xfId="18537" xr:uid="{02F0D5AD-65FC-4F22-9756-7AC0DF920587}"/>
    <cellStyle name="메모 10 3 3 3 2 2" xfId="40586" xr:uid="{7B2441D8-4604-48F4-9DC5-5DB0FE5715FE}"/>
    <cellStyle name="메모 10 3 3 3 3" xfId="29566" xr:uid="{0D60C968-10DF-4F89-95EE-61A565A1A953}"/>
    <cellStyle name="메모 10 3 3 4" xfId="13027" xr:uid="{8BABDAC0-E02E-46D2-BA47-0CE07D9E1F72}"/>
    <cellStyle name="메모 10 3 3 4 2" xfId="35076" xr:uid="{A4BCC632-ED68-4DBF-B7A2-A173DE978A9E}"/>
    <cellStyle name="메모 10 3 3 5" xfId="24056" xr:uid="{58CF0A5B-DF85-41D3-AED2-87C5FBB32EFB}"/>
    <cellStyle name="메모 10 3 3 6" xfId="50214" xr:uid="{E625F786-A093-4652-A023-53C9A0084E7A}"/>
    <cellStyle name="메모 10 3 4" xfId="3361" xr:uid="{BCA11BBC-0A4B-4616-871C-492530C3C73C}"/>
    <cellStyle name="메모 10 3 4 2" xfId="8887" xr:uid="{C521536B-B179-466C-B0F4-5E5E80268AE3}"/>
    <cellStyle name="메모 10 3 4 2 2" xfId="19916" xr:uid="{A7F565C7-EE1B-4800-98CB-F7E35C92D79A}"/>
    <cellStyle name="메모 10 3 4 2 2 2" xfId="41965" xr:uid="{E38DACB9-8F0E-4751-9EF6-08B2112ADC0F}"/>
    <cellStyle name="메모 10 3 4 2 3" xfId="30945" xr:uid="{C75BEA5E-949F-4A11-87E3-4E0E3B11968B}"/>
    <cellStyle name="메모 10 3 4 3" xfId="14406" xr:uid="{BC32AD46-ECF9-42CE-B78D-B0F841B8513F}"/>
    <cellStyle name="메모 10 3 4 3 2" xfId="36455" xr:uid="{CAC09BA7-0F65-4458-B764-838A67BFE897}"/>
    <cellStyle name="메모 10 3 4 4" xfId="25435" xr:uid="{E89EC5FF-06E0-49AC-879E-C4671F871D5A}"/>
    <cellStyle name="메모 10 3 4 5" xfId="51593" xr:uid="{87595FE3-1DD6-4702-B489-C3979D3408CC}"/>
    <cellStyle name="메모 10 3 5" xfId="6132" xr:uid="{2DC7B98A-826F-4C8E-9804-5FD22D0DE2F7}"/>
    <cellStyle name="메모 10 3 5 2" xfId="17161" xr:uid="{EE26D00B-8D81-47F0-8FC0-DF42078745B7}"/>
    <cellStyle name="메모 10 3 5 2 2" xfId="39210" xr:uid="{7D0BA2F9-FC9D-47CE-B06B-11022E7FFF80}"/>
    <cellStyle name="메모 10 3 5 3" xfId="28190" xr:uid="{20DD330A-5355-49FB-A7A0-89CA2E097E7C}"/>
    <cellStyle name="메모 10 3 5 4" xfId="54346" xr:uid="{BD89CEDD-ADE2-4890-A7B8-9140B9D06EAF}"/>
    <cellStyle name="메모 10 3 6" xfId="11651" xr:uid="{25EB0606-D0C4-452D-9AE7-1833873A0F86}"/>
    <cellStyle name="메모 10 3 6 2" xfId="33700" xr:uid="{5A22053C-B371-4D93-9900-87B204CE9FA5}"/>
    <cellStyle name="메모 10 3 7" xfId="22680" xr:uid="{74AC6C1C-E4FF-47F5-83B3-F4828302F3B3}"/>
    <cellStyle name="메모 10 3 8" xfId="48837" xr:uid="{10A73DEE-51BE-4FA1-8BD4-DDBE6C304F47}"/>
    <cellStyle name="메모 10 4" xfId="913" xr:uid="{4E3AAE84-8F5C-4C49-AEF5-97DF1266D783}"/>
    <cellStyle name="메모 10 4 2" xfId="2307" xr:uid="{D84513A9-627E-46C4-9A06-8BD05FF35BB0}"/>
    <cellStyle name="메모 10 4 2 2" xfId="5083" xr:uid="{8634E8E9-4B22-4E22-8B86-6350802D3D6F}"/>
    <cellStyle name="메모 10 4 2 2 2" xfId="10609" xr:uid="{E2C061BA-BEBC-4D6A-9497-CFDFBB45686E}"/>
    <cellStyle name="메모 10 4 2 2 2 2" xfId="21638" xr:uid="{5474739E-4F71-41E2-A62E-F506B207B661}"/>
    <cellStyle name="메모 10 4 2 2 2 2 2" xfId="43687" xr:uid="{6252F175-4C97-40EF-A0D2-416C721AC1D9}"/>
    <cellStyle name="메모 10 4 2 2 2 3" xfId="32667" xr:uid="{55F929E1-FC4E-4A02-9F6A-C364B91EC137}"/>
    <cellStyle name="메모 10 4 2 2 3" xfId="16128" xr:uid="{D6DA597D-5E28-4015-B58C-4E870F1F457A}"/>
    <cellStyle name="메모 10 4 2 2 3 2" xfId="38177" xr:uid="{0A5E9E11-DD0E-4312-9952-B79A9B8CA448}"/>
    <cellStyle name="메모 10 4 2 2 4" xfId="27157" xr:uid="{36E4686D-8849-4FB9-94DD-9F5F857CD30B}"/>
    <cellStyle name="메모 10 4 2 2 5" xfId="53315" xr:uid="{C5B98D7E-F1BB-4E65-82C0-41B9FA8ABF63}"/>
    <cellStyle name="메모 10 4 2 3" xfId="7854" xr:uid="{0551244C-5EC8-489B-9457-44F929DF62CB}"/>
    <cellStyle name="메모 10 4 2 3 2" xfId="18883" xr:uid="{5D5840B6-2214-4C74-99E7-FF5ABB4352B9}"/>
    <cellStyle name="메모 10 4 2 3 2 2" xfId="40932" xr:uid="{ABF46376-5BB8-4D29-993D-3AADBD742C2A}"/>
    <cellStyle name="메모 10 4 2 3 3" xfId="29912" xr:uid="{5838FDC4-3BAD-4C73-B88A-A531C8C5002C}"/>
    <cellStyle name="메모 10 4 2 4" xfId="13373" xr:uid="{7904EAD8-B307-4314-8010-817EE7DC02A3}"/>
    <cellStyle name="메모 10 4 2 4 2" xfId="35422" xr:uid="{B82C4EAF-673D-4A4C-B4CD-7A7486D21674}"/>
    <cellStyle name="메모 10 4 2 5" xfId="24402" xr:uid="{1CA8C82A-7641-4C57-97A8-8C08715D2D5E}"/>
    <cellStyle name="메모 10 4 2 6" xfId="50560" xr:uid="{260204C4-82A9-45D4-952F-F118AF51BDC9}"/>
    <cellStyle name="메모 10 4 3" xfId="3707" xr:uid="{F30ADB1F-6A6B-47F4-9962-A9277909BE5C}"/>
    <cellStyle name="메모 10 4 3 2" xfId="9233" xr:uid="{E025A3F7-8571-4DC9-9E13-EADF04249939}"/>
    <cellStyle name="메모 10 4 3 2 2" xfId="20262" xr:uid="{187AB0D5-7F28-4FE9-A65B-CE0066E23DFB}"/>
    <cellStyle name="메모 10 4 3 2 2 2" xfId="42311" xr:uid="{8ABE0AD2-43A3-48BF-AD62-410B2540F918}"/>
    <cellStyle name="메모 10 4 3 2 3" xfId="31291" xr:uid="{08973D28-ECA0-4778-A877-3F0E98DB50FA}"/>
    <cellStyle name="메모 10 4 3 3" xfId="14752" xr:uid="{4ED40D81-4E0D-40B3-9006-A9100C2B81B2}"/>
    <cellStyle name="메모 10 4 3 3 2" xfId="36801" xr:uid="{9E6D5EAE-D47A-4EC4-AE20-E11CDAC0CB88}"/>
    <cellStyle name="메모 10 4 3 4" xfId="25781" xr:uid="{6EF0211D-35CE-47C5-8C25-9E205F61ACB3}"/>
    <cellStyle name="메모 10 4 3 5" xfId="51939" xr:uid="{B532E25E-B0F9-4241-B63E-28429BFD36F2}"/>
    <cellStyle name="메모 10 4 4" xfId="6478" xr:uid="{8C17BAE2-3C89-4400-BBF2-FD600B4C8173}"/>
    <cellStyle name="메모 10 4 4 2" xfId="17507" xr:uid="{4E5FEAE2-F0C0-4016-A20E-9B89C7C5FD6F}"/>
    <cellStyle name="메모 10 4 4 2 2" xfId="39556" xr:uid="{01EB739F-FC1B-4A7C-8699-237B589920F0}"/>
    <cellStyle name="메모 10 4 4 3" xfId="28536" xr:uid="{5F5E3986-E196-45BA-B7F2-C55F32C3B0CA}"/>
    <cellStyle name="메모 10 4 4 4" xfId="54692" xr:uid="{E63575C3-1E50-49D8-80A5-D6D090A0E3AF}"/>
    <cellStyle name="메모 10 4 5" xfId="11997" xr:uid="{426A0E8D-FDFA-48BF-9379-C24D0386553A}"/>
    <cellStyle name="메모 10 4 5 2" xfId="34046" xr:uid="{FD800934-E814-4AA0-8881-6A001D45D27D}"/>
    <cellStyle name="메모 10 4 6" xfId="23026" xr:uid="{2D6865CE-32D0-439C-B6AC-1E902C8BC3FA}"/>
    <cellStyle name="메모 10 4 7" xfId="49183" xr:uid="{9A4A9F21-A80A-42FD-A1CE-A1E3F77C3534}"/>
    <cellStyle name="메모 10 5" xfId="1619" xr:uid="{C6F1C76E-D20D-4C14-AFBD-6A9AABC2B73E}"/>
    <cellStyle name="메모 10 5 2" xfId="4395" xr:uid="{88FDCC5B-6B8F-48F3-9EE3-07D831063527}"/>
    <cellStyle name="메모 10 5 2 2" xfId="9921" xr:uid="{7D71FA7D-733A-4477-9367-DC7DA49F346B}"/>
    <cellStyle name="메모 10 5 2 2 2" xfId="20950" xr:uid="{DA7D7845-CA23-4AD6-B563-799FC9B3E30F}"/>
    <cellStyle name="메모 10 5 2 2 2 2" xfId="42999" xr:uid="{F731488C-120A-47DD-B64E-BFFF3FD22112}"/>
    <cellStyle name="메모 10 5 2 2 3" xfId="31979" xr:uid="{602427F5-6FA0-4EC0-A559-02C4D1354F46}"/>
    <cellStyle name="메모 10 5 2 3" xfId="15440" xr:uid="{DCB20BC7-CC11-49A8-A3D2-9024E0F3B801}"/>
    <cellStyle name="메모 10 5 2 3 2" xfId="37489" xr:uid="{362AA8BE-D057-4060-87E6-515CC2A1A6DA}"/>
    <cellStyle name="메모 10 5 2 4" xfId="26469" xr:uid="{1A335B94-3FFD-493E-A141-DA687E244964}"/>
    <cellStyle name="메모 10 5 2 5" xfId="52627" xr:uid="{F2038C8B-2346-438A-9C06-C0E19B51D18A}"/>
    <cellStyle name="메모 10 5 3" xfId="7166" xr:uid="{ADDD8563-BD8C-44A7-8F91-C7A14534E6D1}"/>
    <cellStyle name="메모 10 5 3 2" xfId="18195" xr:uid="{1257513B-7C52-4A9F-8EF9-BA781137B2A5}"/>
    <cellStyle name="메모 10 5 3 2 2" xfId="40244" xr:uid="{D221BA0B-B881-4522-9303-8D758027081C}"/>
    <cellStyle name="메모 10 5 3 3" xfId="29224" xr:uid="{B108417B-0ADE-45FC-BDB5-FF9826DE1608}"/>
    <cellStyle name="메모 10 5 4" xfId="12685" xr:uid="{71886CE7-033C-4EE6-85AE-E7D87A15E279}"/>
    <cellStyle name="메모 10 5 4 2" xfId="34734" xr:uid="{3C26ACD7-B7BA-4B73-A746-4A13B91D2FEB}"/>
    <cellStyle name="메모 10 5 5" xfId="23714" xr:uid="{25A27336-53E5-4C22-BA65-B8129C219690}"/>
    <cellStyle name="메모 10 5 6" xfId="49872" xr:uid="{D340FC08-C5BC-487D-9609-6579B819D730}"/>
    <cellStyle name="메모 10 6" xfId="3019" xr:uid="{16BC3780-5C39-4BBA-B0AB-6D848BAF0844}"/>
    <cellStyle name="메모 10 6 2" xfId="8545" xr:uid="{906DAF8F-3618-4E9C-9D69-0B18AE03A879}"/>
    <cellStyle name="메모 10 6 2 2" xfId="19574" xr:uid="{D5CFE2C5-F9E3-4839-B141-1B5FC45AE331}"/>
    <cellStyle name="메모 10 6 2 2 2" xfId="41623" xr:uid="{8CA7BF32-78F0-4D86-8DEA-0FA6CCE87014}"/>
    <cellStyle name="메모 10 6 2 3" xfId="30603" xr:uid="{C395AE04-88E7-43A8-8EB4-EC1FCCC8C2E8}"/>
    <cellStyle name="메모 10 6 3" xfId="14064" xr:uid="{9EF8C1EC-2B39-46DA-BF3E-EE273CC3C781}"/>
    <cellStyle name="메모 10 6 3 2" xfId="36113" xr:uid="{E4537F07-49CA-4A01-9A9A-41934FC0777C}"/>
    <cellStyle name="메모 10 6 4" xfId="25093" xr:uid="{EA6E41B4-CFB1-454F-94B0-DD898498D679}"/>
    <cellStyle name="메모 10 6 5" xfId="51251" xr:uid="{E7BBF0D8-1A00-431A-809E-7AD6F0BC3872}"/>
    <cellStyle name="메모 10 7" xfId="5790" xr:uid="{B119D9E5-B711-4078-A9F3-CDA12A45E8CE}"/>
    <cellStyle name="메모 10 7 2" xfId="16819" xr:uid="{51FD5409-578B-43D8-B228-C69C63A0FDBB}"/>
    <cellStyle name="메모 10 7 2 2" xfId="38868" xr:uid="{F56973CE-A2D2-40A0-A4ED-4A3A7C5C6D85}"/>
    <cellStyle name="메모 10 7 3" xfId="27848" xr:uid="{0F446696-716E-488D-A8F8-0D391F282CC3}"/>
    <cellStyle name="메모 10 7 4" xfId="54005" xr:uid="{94627258-14B1-4ECE-9372-238DCB60D40F}"/>
    <cellStyle name="메모 10 8" xfId="11309" xr:uid="{A4919DD0-3A93-431F-9198-76C6E809ABC2}"/>
    <cellStyle name="메모 10 8 2" xfId="33358" xr:uid="{CFE10D5E-0BFA-4E72-B71D-D1D4AB24EC3A}"/>
    <cellStyle name="메모 10 9" xfId="22338" xr:uid="{275F16D2-5ED8-44DF-855B-1B40F3A6F802}"/>
    <cellStyle name="메모 11" xfId="300" xr:uid="{00000000-0005-0000-0000-000058020000}"/>
    <cellStyle name="메모 11 2" xfId="660" xr:uid="{00000000-0005-0000-0000-000059020000}"/>
    <cellStyle name="메모 11 2 2" xfId="1397" xr:uid="{9F624150-EC00-445E-B31F-E802A9CE158F}"/>
    <cellStyle name="메모 11 2 2 2" xfId="2791" xr:uid="{888DD7C7-BC1E-416F-A669-83A7B789B725}"/>
    <cellStyle name="메모 11 2 2 2 2" xfId="5567" xr:uid="{23AF885F-9DE6-4F5D-802B-56E1A5F90B42}"/>
    <cellStyle name="메모 11 2 2 2 2 2" xfId="11093" xr:uid="{1EE310A1-3DB2-4741-AF6B-422A6113BBAE}"/>
    <cellStyle name="메모 11 2 2 2 2 2 2" xfId="22122" xr:uid="{462CBB24-913C-439A-BD14-2D1D74D3907A}"/>
    <cellStyle name="메모 11 2 2 2 2 2 2 2" xfId="44171" xr:uid="{D2843E27-A1DE-4C09-B246-72A4D7634D72}"/>
    <cellStyle name="메모 11 2 2 2 2 2 3" xfId="33151" xr:uid="{861216DC-2763-4E5E-9B2F-91E3CF1BFB39}"/>
    <cellStyle name="메모 11 2 2 2 2 3" xfId="16612" xr:uid="{97B6E6EA-A753-44B6-85A1-37A0796C68A7}"/>
    <cellStyle name="메모 11 2 2 2 2 3 2" xfId="38661" xr:uid="{8BF4F4C1-A342-4C69-8F74-9735A011D225}"/>
    <cellStyle name="메모 11 2 2 2 2 4" xfId="27641" xr:uid="{BC5C2C23-365D-4B3C-A414-6B3D4A02EDAA}"/>
    <cellStyle name="메모 11 2 2 2 2 5" xfId="53799" xr:uid="{9A88454F-218A-4DA8-997F-FC7A7B3F23B9}"/>
    <cellStyle name="메모 11 2 2 2 3" xfId="8338" xr:uid="{FA92ED63-B21C-4AFF-B4E6-C781552ED26A}"/>
    <cellStyle name="메모 11 2 2 2 3 2" xfId="19367" xr:uid="{B97B0857-EA30-43B0-A471-81DCB13860E8}"/>
    <cellStyle name="메모 11 2 2 2 3 2 2" xfId="41416" xr:uid="{18FB1333-8283-49B0-B710-06D01C2487D1}"/>
    <cellStyle name="메모 11 2 2 2 3 3" xfId="30396" xr:uid="{1AC115CD-1F33-4ACE-B40E-D657BEE39F1D}"/>
    <cellStyle name="메모 11 2 2 2 4" xfId="13857" xr:uid="{24F273F3-6E81-4DD9-A17D-2FDFC0C96DD3}"/>
    <cellStyle name="메모 11 2 2 2 4 2" xfId="35906" xr:uid="{3281EF30-EEBF-4534-BDDA-8AC35836B30D}"/>
    <cellStyle name="메모 11 2 2 2 5" xfId="24886" xr:uid="{8B6DEC91-FDC6-48AA-9922-7910542DEB20}"/>
    <cellStyle name="메모 11 2 2 2 6" xfId="51044" xr:uid="{1713FBBF-40F2-429D-8FF1-A35273F79882}"/>
    <cellStyle name="메모 11 2 2 3" xfId="4191" xr:uid="{110E84C9-9D32-41A6-AFB5-08CEFFCD2514}"/>
    <cellStyle name="메모 11 2 2 3 2" xfId="9717" xr:uid="{5D7C45AF-7462-4483-9B6A-D21B2C8C5A22}"/>
    <cellStyle name="메모 11 2 2 3 2 2" xfId="20746" xr:uid="{C86BF0BD-D545-4440-8CB5-9C72DFC0E3AD}"/>
    <cellStyle name="메모 11 2 2 3 2 2 2" xfId="42795" xr:uid="{49EDBAE7-3DBA-4241-8202-784555F68E9B}"/>
    <cellStyle name="메모 11 2 2 3 2 3" xfId="31775" xr:uid="{30C0C41F-0EB7-457B-8644-4C0042CCB76D}"/>
    <cellStyle name="메모 11 2 2 3 3" xfId="15236" xr:uid="{E520B5D7-CDF2-417F-A000-B55F7C5773B2}"/>
    <cellStyle name="메모 11 2 2 3 3 2" xfId="37285" xr:uid="{B90D68E4-7583-4822-BA23-54D642CE1A95}"/>
    <cellStyle name="메모 11 2 2 3 4" xfId="26265" xr:uid="{707E0A2E-831B-4142-85AA-68BBF4F48C1C}"/>
    <cellStyle name="메모 11 2 2 3 5" xfId="52423" xr:uid="{16902905-CF0E-44C2-9081-F62E38EC3866}"/>
    <cellStyle name="메모 11 2 2 4" xfId="6962" xr:uid="{64947FB9-943E-4EFA-88F3-9932F2132703}"/>
    <cellStyle name="메모 11 2 2 4 2" xfId="17991" xr:uid="{91B671DC-3063-4300-93D3-2A24CC66E5C0}"/>
    <cellStyle name="메모 11 2 2 4 2 2" xfId="40040" xr:uid="{DCAD1C52-372A-41DD-910E-9F3CB8AF00D6}"/>
    <cellStyle name="메모 11 2 2 4 3" xfId="29020" xr:uid="{F9B50A26-4AF3-4A95-B269-902247F9515D}"/>
    <cellStyle name="메모 11 2 2 4 4" xfId="55176" xr:uid="{445BCBBD-63E2-46F2-9460-4B6E3A0AB432}"/>
    <cellStyle name="메모 11 2 2 5" xfId="12481" xr:uid="{22FC2078-99BD-4174-83BB-35C8722461F9}"/>
    <cellStyle name="메모 11 2 2 5 2" xfId="34530" xr:uid="{9082ACEF-4B8A-4D09-BBA2-F2C2DFA161F4}"/>
    <cellStyle name="메모 11 2 2 6" xfId="23510" xr:uid="{317D4FD5-C8BE-4D88-8886-0C15F8726F37}"/>
    <cellStyle name="메모 11 2 2 7" xfId="49667" xr:uid="{26B04A14-5FBF-40B2-A57E-63FC5131E755}"/>
    <cellStyle name="메모 11 2 3" xfId="2103" xr:uid="{5F201C37-D132-4B06-8889-D47ADD3CCA04}"/>
    <cellStyle name="메모 11 2 3 2" xfId="4879" xr:uid="{BE5608D7-4730-4359-95A1-914380FB7001}"/>
    <cellStyle name="메모 11 2 3 2 2" xfId="10405" xr:uid="{4F058BCD-1066-4C66-BB2F-5E463BE29D4A}"/>
    <cellStyle name="메모 11 2 3 2 2 2" xfId="21434" xr:uid="{84705078-810D-454F-B789-21CCADFF546D}"/>
    <cellStyle name="메모 11 2 3 2 2 2 2" xfId="43483" xr:uid="{DA28C9F4-68A5-4B66-AF1C-8C6030E3AB39}"/>
    <cellStyle name="메모 11 2 3 2 2 3" xfId="32463" xr:uid="{4DE0CF55-861D-4004-844A-2FA9A2CC976C}"/>
    <cellStyle name="메모 11 2 3 2 3" xfId="15924" xr:uid="{868826BD-5FE1-485C-A399-BBD53E988FE7}"/>
    <cellStyle name="메모 11 2 3 2 3 2" xfId="37973" xr:uid="{A038D1A9-7DAA-403F-A442-B0F9698607E4}"/>
    <cellStyle name="메모 11 2 3 2 4" xfId="26953" xr:uid="{ABEA6B96-4361-4C34-B3B5-8520F0031C77}"/>
    <cellStyle name="메모 11 2 3 2 5" xfId="53111" xr:uid="{75ADFDA3-31C5-427A-AE6A-D9B5FCE08AD0}"/>
    <cellStyle name="메모 11 2 3 3" xfId="7650" xr:uid="{0C4362D3-5671-466B-8EEB-74E22D17438A}"/>
    <cellStyle name="메모 11 2 3 3 2" xfId="18679" xr:uid="{B1CF0464-EDB1-4BA5-B5FF-1B79A29E7422}"/>
    <cellStyle name="메모 11 2 3 3 2 2" xfId="40728" xr:uid="{06F271FF-15FC-451A-A38B-3F90EA542552}"/>
    <cellStyle name="메모 11 2 3 3 3" xfId="29708" xr:uid="{CE2F9233-1FEB-4E68-85DF-A96CE109642E}"/>
    <cellStyle name="메모 11 2 3 4" xfId="13169" xr:uid="{CE47EF5E-BEDA-459A-AADD-F6CB06B1B42F}"/>
    <cellStyle name="메모 11 2 3 4 2" xfId="35218" xr:uid="{C897B5FC-D5AD-4996-A6F0-7007F7759847}"/>
    <cellStyle name="메모 11 2 3 5" xfId="24198" xr:uid="{F094C0C9-E6AA-4EFC-AA34-5FF90D0E1195}"/>
    <cellStyle name="메모 11 2 3 6" xfId="50356" xr:uid="{36DC41C0-97D1-427F-9990-65EF73FA9F55}"/>
    <cellStyle name="메모 11 2 4" xfId="3503" xr:uid="{75238AD1-FCEC-4318-A0D3-9103674DDF22}"/>
    <cellStyle name="메모 11 2 4 2" xfId="9029" xr:uid="{790025E6-96B1-4F7F-AF82-1CEEC7BB6F3A}"/>
    <cellStyle name="메모 11 2 4 2 2" xfId="20058" xr:uid="{C7956923-B172-482A-954B-696D39412B2A}"/>
    <cellStyle name="메모 11 2 4 2 2 2" xfId="42107" xr:uid="{62B25C52-0DD5-4BCE-BE69-F106E041DE53}"/>
    <cellStyle name="메모 11 2 4 2 3" xfId="31087" xr:uid="{2DD481DC-DBB5-4A26-A769-5CD928A4570E}"/>
    <cellStyle name="메모 11 2 4 3" xfId="14548" xr:uid="{B84A1706-8318-45A5-809E-3FBB50796FAB}"/>
    <cellStyle name="메모 11 2 4 3 2" xfId="36597" xr:uid="{0FFF650E-225E-4D15-9702-5577CE05F804}"/>
    <cellStyle name="메모 11 2 4 4" xfId="25577" xr:uid="{055A44C5-25CA-4934-BFAC-C0E7A8BD9F75}"/>
    <cellStyle name="메모 11 2 4 5" xfId="51735" xr:uid="{5E7589F9-8AC7-43DB-A187-B2337FB74572}"/>
    <cellStyle name="메모 11 2 5" xfId="6274" xr:uid="{382B0809-9728-4AE2-8A41-57C41E12344B}"/>
    <cellStyle name="메모 11 2 5 2" xfId="17303" xr:uid="{AE99748D-E3D0-43F5-90C4-0781CDBBBE78}"/>
    <cellStyle name="메모 11 2 5 2 2" xfId="39352" xr:uid="{242AFD6B-1480-4156-A7F0-6523AF1060D1}"/>
    <cellStyle name="메모 11 2 5 3" xfId="28332" xr:uid="{7C67E0DD-D12D-4D15-8802-66B41EC245D4}"/>
    <cellStyle name="메모 11 2 5 4" xfId="54488" xr:uid="{F7BC2B3F-0311-43D4-BD31-29DBD1C04C2A}"/>
    <cellStyle name="메모 11 2 6" xfId="11793" xr:uid="{277001AD-D919-4DB3-AA39-914F96B537BE}"/>
    <cellStyle name="메모 11 2 6 2" xfId="33842" xr:uid="{E9A21569-406C-48A9-9E8A-769819EA724B}"/>
    <cellStyle name="메모 11 2 7" xfId="22822" xr:uid="{6F8011B0-BCDE-4CD7-9004-68DEB510711E}"/>
    <cellStyle name="메모 11 2 8" xfId="48979" xr:uid="{B3889DDA-8F59-4523-B8C8-A5B97E0B18F7}"/>
    <cellStyle name="메모 11 3" xfId="1055" xr:uid="{AD6B87E1-4104-4CCB-95B1-BFC585CFC40F}"/>
    <cellStyle name="메모 11 3 2" xfId="2449" xr:uid="{65B2F03D-0EA4-40CA-AE37-1F5376DDD33A}"/>
    <cellStyle name="메모 11 3 2 2" xfId="5225" xr:uid="{785B0A09-6AB6-4156-B18B-0A6B02FBD82B}"/>
    <cellStyle name="메모 11 3 2 2 2" xfId="10751" xr:uid="{B731E2EE-E12C-4488-9544-C8214F0C3560}"/>
    <cellStyle name="메모 11 3 2 2 2 2" xfId="21780" xr:uid="{5D058147-06E7-4A83-94F5-9C24DEF60C6B}"/>
    <cellStyle name="메모 11 3 2 2 2 2 2" xfId="43829" xr:uid="{FE7A454E-781F-4D1A-B1B7-E88BF6DFA2EC}"/>
    <cellStyle name="메모 11 3 2 2 2 3" xfId="32809" xr:uid="{BBA6F390-D8F7-4228-B041-FACB3CA621BE}"/>
    <cellStyle name="메모 11 3 2 2 3" xfId="16270" xr:uid="{60607861-0D01-49AC-AEFE-8801E9477FEF}"/>
    <cellStyle name="메모 11 3 2 2 3 2" xfId="38319" xr:uid="{15AC3A4C-7116-4D02-B9B5-DECDA34B58E0}"/>
    <cellStyle name="메모 11 3 2 2 4" xfId="27299" xr:uid="{94571A37-0EDC-4312-B9FC-B68C3A08B891}"/>
    <cellStyle name="메모 11 3 2 2 5" xfId="53457" xr:uid="{EF5A99D6-C897-4F21-B755-B39BD85A6C33}"/>
    <cellStyle name="메모 11 3 2 3" xfId="7996" xr:uid="{A4E845DB-54B2-4062-813C-C3DB14F6D85D}"/>
    <cellStyle name="메모 11 3 2 3 2" xfId="19025" xr:uid="{64CA1797-B494-4C71-AB97-D7DEE4F5D5DB}"/>
    <cellStyle name="메모 11 3 2 3 2 2" xfId="41074" xr:uid="{E61EE243-B0FA-48C9-86CA-8C705D635432}"/>
    <cellStyle name="메모 11 3 2 3 3" xfId="30054" xr:uid="{7297C848-422F-4B55-B683-D0AB96B2B378}"/>
    <cellStyle name="메모 11 3 2 4" xfId="13515" xr:uid="{2526B831-57B5-4EE5-BF0D-4A725A72C6EA}"/>
    <cellStyle name="메모 11 3 2 4 2" xfId="35564" xr:uid="{7AD17E2B-4CEB-4792-849B-E7C16829F85A}"/>
    <cellStyle name="메모 11 3 2 5" xfId="24544" xr:uid="{D6ECE643-4A6D-4E99-88A2-27973783F505}"/>
    <cellStyle name="메모 11 3 2 6" xfId="50702" xr:uid="{989A75B2-A097-40B9-9F64-0CEAD88FD76C}"/>
    <cellStyle name="메모 11 3 3" xfId="3849" xr:uid="{319B2E87-15B3-46B3-9765-E4E2CABC00D8}"/>
    <cellStyle name="메모 11 3 3 2" xfId="9375" xr:uid="{BB0F5C94-F202-4898-8930-7D2F76B26D70}"/>
    <cellStyle name="메모 11 3 3 2 2" xfId="20404" xr:uid="{F59F08A2-913B-44B8-A318-7214D0ADF918}"/>
    <cellStyle name="메모 11 3 3 2 2 2" xfId="42453" xr:uid="{D3F3CA79-C51F-4056-A7A7-032712708B0A}"/>
    <cellStyle name="메모 11 3 3 2 3" xfId="31433" xr:uid="{D007BAAE-38BA-40C7-86C6-9B0E42F06E36}"/>
    <cellStyle name="메모 11 3 3 3" xfId="14894" xr:uid="{4A52B4A8-AE79-45B4-8E6F-E77D9B47887F}"/>
    <cellStyle name="메모 11 3 3 3 2" xfId="36943" xr:uid="{B2486372-9438-412F-92DF-E4A79939C599}"/>
    <cellStyle name="메모 11 3 3 4" xfId="25923" xr:uid="{812985C8-8C07-426F-B68A-B6047F614AB2}"/>
    <cellStyle name="메모 11 3 3 5" xfId="52081" xr:uid="{C6810616-357F-4BA7-9D33-3B9FFF59D231}"/>
    <cellStyle name="메모 11 3 4" xfId="6620" xr:uid="{BFCDECEF-5FF0-4A90-A74A-9636495849D3}"/>
    <cellStyle name="메모 11 3 4 2" xfId="17649" xr:uid="{1A9D4FEB-87C0-4012-AB69-2CA4798DE152}"/>
    <cellStyle name="메모 11 3 4 2 2" xfId="39698" xr:uid="{828113D6-394E-4C7D-A9E9-B27C630E7E6C}"/>
    <cellStyle name="메모 11 3 4 3" xfId="28678" xr:uid="{4469D7FC-6219-4001-9DF7-BB53DAA168F8}"/>
    <cellStyle name="메모 11 3 4 4" xfId="54834" xr:uid="{FFDAAAEF-B60C-4457-B0DE-8EBB7D0A622B}"/>
    <cellStyle name="메모 11 3 5" xfId="12139" xr:uid="{032EAE69-2542-413F-9756-16C55FFA706A}"/>
    <cellStyle name="메모 11 3 5 2" xfId="34188" xr:uid="{2F02A8F6-6D58-4098-B738-E185DF6033B0}"/>
    <cellStyle name="메모 11 3 6" xfId="23168" xr:uid="{02041F67-F024-40E0-A2AA-FBC39BE5F4EB}"/>
    <cellStyle name="메모 11 3 7" xfId="49325" xr:uid="{BD922FE6-5AB8-4A25-BB50-18970CBC8A0D}"/>
    <cellStyle name="메모 11 4" xfId="1761" xr:uid="{C5909E9C-C71E-4424-859B-27892B1D5D58}"/>
    <cellStyle name="메모 11 4 2" xfId="4537" xr:uid="{CBCB3A50-0AF6-4A83-B96B-5989B57A0C6A}"/>
    <cellStyle name="메모 11 4 2 2" xfId="10063" xr:uid="{880C728F-BF09-48E3-BAE5-6B6FAD564EC6}"/>
    <cellStyle name="메모 11 4 2 2 2" xfId="21092" xr:uid="{1DCA3C83-92D7-49B7-8F5D-AAA018B1D92A}"/>
    <cellStyle name="메모 11 4 2 2 2 2" xfId="43141" xr:uid="{118362F1-DF7F-4EEE-94F8-FD18B1C212AB}"/>
    <cellStyle name="메모 11 4 2 2 3" xfId="32121" xr:uid="{7ACE7C16-E9FE-4FED-8F75-959BF2D68CC0}"/>
    <cellStyle name="메모 11 4 2 3" xfId="15582" xr:uid="{EC3CA82D-0AF5-409C-B7DF-4040248DD09A}"/>
    <cellStyle name="메모 11 4 2 3 2" xfId="37631" xr:uid="{E012D7CB-6937-4E7F-B44D-17BB25B63A69}"/>
    <cellStyle name="메모 11 4 2 4" xfId="26611" xr:uid="{8EE8074C-671B-4C1B-94C2-6E5D66BF804D}"/>
    <cellStyle name="메모 11 4 2 5" xfId="52769" xr:uid="{B254C424-63A4-4F2A-9809-67C01C7808B4}"/>
    <cellStyle name="메모 11 4 3" xfId="7308" xr:uid="{EED6F164-8FF2-4B76-A5AB-52BC25D4D17D}"/>
    <cellStyle name="메모 11 4 3 2" xfId="18337" xr:uid="{61728E68-33A1-456D-B8E6-EA203D46D672}"/>
    <cellStyle name="메모 11 4 3 2 2" xfId="40386" xr:uid="{DD7AB52E-36DA-4C46-958B-C9A5990EC555}"/>
    <cellStyle name="메모 11 4 3 3" xfId="29366" xr:uid="{D8181636-D1BE-421F-A712-46C38B427E54}"/>
    <cellStyle name="메모 11 4 4" xfId="12827" xr:uid="{7AC3F92E-BB38-419E-AECA-CCA4F5CC1295}"/>
    <cellStyle name="메모 11 4 4 2" xfId="34876" xr:uid="{3BB4A27A-65ED-4397-AFBD-3FCC9BDD1BE6}"/>
    <cellStyle name="메모 11 4 5" xfId="23856" xr:uid="{2792D50B-A6D0-4717-8D06-91DEC17851D6}"/>
    <cellStyle name="메모 11 4 6" xfId="50014" xr:uid="{E460A225-593D-4CDD-8B52-164FF88E5749}"/>
    <cellStyle name="메모 11 5" xfId="3161" xr:uid="{23633957-3EA2-4D8D-8520-9304F594204B}"/>
    <cellStyle name="메모 11 5 2" xfId="8687" xr:uid="{1B86DEDC-9EB2-4762-BEFE-977923D1EA41}"/>
    <cellStyle name="메모 11 5 2 2" xfId="19716" xr:uid="{D0CA27EF-0920-48C7-88D4-AF0B9A7499E0}"/>
    <cellStyle name="메모 11 5 2 2 2" xfId="41765" xr:uid="{55F5ED46-5A11-4A0E-84AA-99CEFF721969}"/>
    <cellStyle name="메모 11 5 2 3" xfId="30745" xr:uid="{7C78D47E-E809-4F71-9E75-1C9DEA7D0BF8}"/>
    <cellStyle name="메모 11 5 3" xfId="14206" xr:uid="{3FF0D738-203C-4492-A849-8F0C43FA045B}"/>
    <cellStyle name="메모 11 5 3 2" xfId="36255" xr:uid="{312F7D8F-DC87-4614-A4BD-7973965E4812}"/>
    <cellStyle name="메모 11 5 4" xfId="25235" xr:uid="{3FAC28F2-C6B2-411E-9D3D-8DAC7B44E6AF}"/>
    <cellStyle name="메모 11 5 5" xfId="51393" xr:uid="{EA6C34F0-1B84-48FD-8AFA-8BD98A53A66E}"/>
    <cellStyle name="메모 11 6" xfId="5932" xr:uid="{31774B77-D68E-42C5-9D66-DAD4E66F8F09}"/>
    <cellStyle name="메모 11 6 2" xfId="16961" xr:uid="{4437B76F-7D82-483C-AA50-F1FA28EFB670}"/>
    <cellStyle name="메모 11 6 2 2" xfId="39010" xr:uid="{EE654526-555F-4701-A1CB-589FEEE83A67}"/>
    <cellStyle name="메모 11 6 3" xfId="27990" xr:uid="{04722449-4BCE-4DCD-8859-E007DF18DAD9}"/>
    <cellStyle name="메모 11 6 4" xfId="54147" xr:uid="{CE055F6E-FB7B-46B3-8F44-19CDFED03711}"/>
    <cellStyle name="메모 11 7" xfId="11451" xr:uid="{D1EE1DE9-0C7B-4E30-A67E-BEB896A40923}"/>
    <cellStyle name="메모 11 7 2" xfId="33500" xr:uid="{34C3E8D8-B0D5-4467-8196-19A9A21AD1F9}"/>
    <cellStyle name="메모 11 8" xfId="22480" xr:uid="{F6F6E926-C3E4-4FAD-8763-8BAA8BD39456}"/>
    <cellStyle name="메모 11 9" xfId="48638" xr:uid="{07456448-DF74-4C85-AEE3-C8731641FE14}"/>
    <cellStyle name="메모 12" xfId="315" xr:uid="{00000000-0005-0000-0000-00005A020000}"/>
    <cellStyle name="메모 12 2" xfId="675" xr:uid="{00000000-0005-0000-0000-00005B020000}"/>
    <cellStyle name="메모 12 2 2" xfId="1412" xr:uid="{D3A182B4-ED06-4A4F-8941-903B09724D5F}"/>
    <cellStyle name="메모 12 2 2 2" xfId="2806" xr:uid="{74625D0D-7CD9-4FDC-BBB7-6DC740B07043}"/>
    <cellStyle name="메모 12 2 2 2 2" xfId="5582" xr:uid="{F6160B95-C2A8-4EBD-9FA8-6E2C3DDB331D}"/>
    <cellStyle name="메모 12 2 2 2 2 2" xfId="11108" xr:uid="{37E06F1B-7288-400A-B64C-B9BFB6ED064E}"/>
    <cellStyle name="메모 12 2 2 2 2 2 2" xfId="22137" xr:uid="{DD8FD7B6-44C0-4DB4-B667-5B4313D4C696}"/>
    <cellStyle name="메모 12 2 2 2 2 2 2 2" xfId="44186" xr:uid="{DD30E056-ED52-4C04-A552-654515DA6396}"/>
    <cellStyle name="메모 12 2 2 2 2 2 3" xfId="33166" xr:uid="{D8400F52-3B38-4CA5-B84F-B394F4A4A756}"/>
    <cellStyle name="메모 12 2 2 2 2 3" xfId="16627" xr:uid="{F3244D1A-01D6-4F54-8A21-1F71F0D2DE8B}"/>
    <cellStyle name="메모 12 2 2 2 2 3 2" xfId="38676" xr:uid="{98E889A8-B919-4AAD-AFC9-0DE61C4A932C}"/>
    <cellStyle name="메모 12 2 2 2 2 4" xfId="27656" xr:uid="{526C81A7-C878-45B0-9527-5A204F3DC2FC}"/>
    <cellStyle name="메모 12 2 2 2 2 5" xfId="53814" xr:uid="{5D01C6C6-2BFD-4DE0-8535-B6199F1D6231}"/>
    <cellStyle name="메모 12 2 2 2 3" xfId="8353" xr:uid="{E7B3393C-9E61-4EAF-A579-14F2E6C137EA}"/>
    <cellStyle name="메모 12 2 2 2 3 2" xfId="19382" xr:uid="{EC934958-E224-4EC9-9580-2C0EAE64FCA8}"/>
    <cellStyle name="메모 12 2 2 2 3 2 2" xfId="41431" xr:uid="{185DFAB3-4C3C-4825-A8A9-752D3A7151EB}"/>
    <cellStyle name="메모 12 2 2 2 3 3" xfId="30411" xr:uid="{63361E63-81DC-4028-A1E0-A70EA4B8FB91}"/>
    <cellStyle name="메모 12 2 2 2 4" xfId="13872" xr:uid="{C99D5970-9DC8-41CD-A094-65E88F96B777}"/>
    <cellStyle name="메모 12 2 2 2 4 2" xfId="35921" xr:uid="{29A94B59-9C4E-4407-B6F6-7B3FAB8784E9}"/>
    <cellStyle name="메모 12 2 2 2 5" xfId="24901" xr:uid="{D19C7A40-92D0-490D-9D39-5E3D3728272C}"/>
    <cellStyle name="메모 12 2 2 2 6" xfId="51059" xr:uid="{11274D87-E0CC-4ABF-A4B1-9DFB0CD85C2C}"/>
    <cellStyle name="메모 12 2 2 3" xfId="4206" xr:uid="{C1A03011-66E9-423E-85C9-A1F502FA8517}"/>
    <cellStyle name="메모 12 2 2 3 2" xfId="9732" xr:uid="{34DAE8F4-01E5-49F3-AA6D-3A0CA16E5091}"/>
    <cellStyle name="메모 12 2 2 3 2 2" xfId="20761" xr:uid="{16810389-ACB3-4FF0-8FD8-19049CA01AAE}"/>
    <cellStyle name="메모 12 2 2 3 2 2 2" xfId="42810" xr:uid="{8CC6B11F-6F1F-4D18-8FC0-1C9A96060FF7}"/>
    <cellStyle name="메모 12 2 2 3 2 3" xfId="31790" xr:uid="{04247158-A936-409E-B7B5-3EED57FC4CA4}"/>
    <cellStyle name="메모 12 2 2 3 3" xfId="15251" xr:uid="{DD6D7A33-F185-4A9B-AF15-D5F6086BE9CE}"/>
    <cellStyle name="메모 12 2 2 3 3 2" xfId="37300" xr:uid="{423CA990-A8EB-4644-8A5F-AAAA00E52B30}"/>
    <cellStyle name="메모 12 2 2 3 4" xfId="26280" xr:uid="{CCBF2764-CEEB-4FBA-82C4-8B407DC47F8E}"/>
    <cellStyle name="메모 12 2 2 3 5" xfId="52438" xr:uid="{C210D205-A60D-495A-B884-3CB2694860D0}"/>
    <cellStyle name="메모 12 2 2 4" xfId="6977" xr:uid="{1C58AD1B-DA3F-488C-BCAA-1E95BF41CD0B}"/>
    <cellStyle name="메모 12 2 2 4 2" xfId="18006" xr:uid="{EF92A8FE-4D5C-4AC2-8E0B-895B9BD9E1CE}"/>
    <cellStyle name="메모 12 2 2 4 2 2" xfId="40055" xr:uid="{517AC3D3-35DF-4C63-9C97-25DB7B052F5E}"/>
    <cellStyle name="메모 12 2 2 4 3" xfId="29035" xr:uid="{E2F7D6D9-856F-448F-A691-8118D8527809}"/>
    <cellStyle name="메모 12 2 2 4 4" xfId="55191" xr:uid="{83D7792A-F2DB-4738-AE59-F91B1B2A6F59}"/>
    <cellStyle name="메모 12 2 2 5" xfId="12496" xr:uid="{DC4C5814-28F5-4370-8B6D-E823AA6207AF}"/>
    <cellStyle name="메모 12 2 2 5 2" xfId="34545" xr:uid="{286EEEB4-5B23-44C3-B384-D90BD9631E35}"/>
    <cellStyle name="메모 12 2 2 6" xfId="23525" xr:uid="{F218A050-DB04-493C-BE9E-D8C34BB436EB}"/>
    <cellStyle name="메모 12 2 2 7" xfId="49682" xr:uid="{2F1051CB-7937-4F17-A31C-A49401E6CC0A}"/>
    <cellStyle name="메모 12 2 3" xfId="2118" xr:uid="{824ECE32-7ECA-4149-8FE9-1F84FA5E1278}"/>
    <cellStyle name="메모 12 2 3 2" xfId="4894" xr:uid="{356B318B-51BF-48D3-BEAC-01D2DDC7428C}"/>
    <cellStyle name="메모 12 2 3 2 2" xfId="10420" xr:uid="{6868888A-7B05-4904-823F-201CF5A11D58}"/>
    <cellStyle name="메모 12 2 3 2 2 2" xfId="21449" xr:uid="{6E0E4056-BBCA-4A7E-BEC1-AB70CEA54B34}"/>
    <cellStyle name="메모 12 2 3 2 2 2 2" xfId="43498" xr:uid="{8D265361-4B6C-4995-8609-3F5829C6EED2}"/>
    <cellStyle name="메모 12 2 3 2 2 3" xfId="32478" xr:uid="{9DB1B363-0AB0-4B1F-A51D-E0E0E500E92A}"/>
    <cellStyle name="메모 12 2 3 2 3" xfId="15939" xr:uid="{FE9FF673-A5B6-4EE7-AE41-9B914AC79ED1}"/>
    <cellStyle name="메모 12 2 3 2 3 2" xfId="37988" xr:uid="{4F71E5F2-F61A-49AF-AC32-FFBB42BB7F35}"/>
    <cellStyle name="메모 12 2 3 2 4" xfId="26968" xr:uid="{775854A6-EDAD-4DA5-A60C-E78894962487}"/>
    <cellStyle name="메모 12 2 3 2 5" xfId="53126" xr:uid="{FDAA7495-7ACF-4C41-A1A9-B40ADDDAAC52}"/>
    <cellStyle name="메모 12 2 3 3" xfId="7665" xr:uid="{1AA73B0B-52EE-4104-AB28-17C8FC83FA70}"/>
    <cellStyle name="메모 12 2 3 3 2" xfId="18694" xr:uid="{6669E631-6EF6-46AC-B6C6-35DE0543B949}"/>
    <cellStyle name="메모 12 2 3 3 2 2" xfId="40743" xr:uid="{466924E9-E341-4717-9718-FCDAA8C1A0AE}"/>
    <cellStyle name="메모 12 2 3 3 3" xfId="29723" xr:uid="{4FA8FCCE-D337-4764-A807-956C5E174C33}"/>
    <cellStyle name="메모 12 2 3 4" xfId="13184" xr:uid="{96E28A56-17C0-4538-9752-9603652E3ACF}"/>
    <cellStyle name="메모 12 2 3 4 2" xfId="35233" xr:uid="{70DE484A-639E-4822-ACB4-69407A4A440E}"/>
    <cellStyle name="메모 12 2 3 5" xfId="24213" xr:uid="{68938A10-15E8-4003-AD73-96B07ABE1DDE}"/>
    <cellStyle name="메모 12 2 3 6" xfId="50371" xr:uid="{679E258F-083D-4F3B-A694-E35ADD35F04C}"/>
    <cellStyle name="메모 12 2 4" xfId="3518" xr:uid="{63A2AADA-211A-44EB-B9D5-BC7374B40D61}"/>
    <cellStyle name="메모 12 2 4 2" xfId="9044" xr:uid="{33ED5A29-63FE-4269-ABD6-5F3A3770F0B0}"/>
    <cellStyle name="메모 12 2 4 2 2" xfId="20073" xr:uid="{E6131DAC-A9F3-4EED-AD35-FB46D9AD46C1}"/>
    <cellStyle name="메모 12 2 4 2 2 2" xfId="42122" xr:uid="{6659121A-562A-4096-B4FD-328D45626788}"/>
    <cellStyle name="메모 12 2 4 2 3" xfId="31102" xr:uid="{1683F576-22F8-47D3-A9C8-4453742BAF78}"/>
    <cellStyle name="메모 12 2 4 3" xfId="14563" xr:uid="{36236AE9-9F24-4409-B495-DD97B43396E7}"/>
    <cellStyle name="메모 12 2 4 3 2" xfId="36612" xr:uid="{135489DA-E4ED-412C-8953-BB984A379E70}"/>
    <cellStyle name="메모 12 2 4 4" xfId="25592" xr:uid="{66639440-7186-4B39-B087-93515A0D9C03}"/>
    <cellStyle name="메모 12 2 4 5" xfId="51750" xr:uid="{21D584D9-0D56-4DEC-9934-33277BA0AB2D}"/>
    <cellStyle name="메모 12 2 5" xfId="6289" xr:uid="{FFEAEA38-8443-4558-9F19-DDFA9CB1417D}"/>
    <cellStyle name="메모 12 2 5 2" xfId="17318" xr:uid="{DF3AF7D2-A3AF-4740-8798-629B274C625F}"/>
    <cellStyle name="메모 12 2 5 2 2" xfId="39367" xr:uid="{CC36681E-AE59-4FA6-B887-1430AD8B8836}"/>
    <cellStyle name="메모 12 2 5 3" xfId="28347" xr:uid="{C68200CF-83DA-4814-9B6A-39D65307D6DE}"/>
    <cellStyle name="메모 12 2 5 4" xfId="54503" xr:uid="{DE0A4A24-6BC4-4541-9284-94B2EFD512B4}"/>
    <cellStyle name="메모 12 2 6" xfId="11808" xr:uid="{530BDA2E-A9D4-4934-8743-EFB538FC883D}"/>
    <cellStyle name="메모 12 2 6 2" xfId="33857" xr:uid="{CF587B15-5389-480C-A619-9A22BBF299BE}"/>
    <cellStyle name="메모 12 2 7" xfId="22837" xr:uid="{A7E780A1-3522-4E17-935D-6526E82F829A}"/>
    <cellStyle name="메모 12 2 8" xfId="48994" xr:uid="{BA6F20D0-6023-414C-A10C-B105514276FF}"/>
    <cellStyle name="메모 12 3" xfId="1070" xr:uid="{197AC2A0-52CE-4BB8-B5B2-29E125C07715}"/>
    <cellStyle name="메모 12 3 2" xfId="2464" xr:uid="{400EABBC-819E-4580-AA9F-9A03AD6384ED}"/>
    <cellStyle name="메모 12 3 2 2" xfId="5240" xr:uid="{B45CB65F-BEDE-45A8-980F-50F98577DECE}"/>
    <cellStyle name="메모 12 3 2 2 2" xfId="10766" xr:uid="{DAD96739-98B4-44C3-8DCD-0ED200B61478}"/>
    <cellStyle name="메모 12 3 2 2 2 2" xfId="21795" xr:uid="{3568C6DE-74A9-414E-937C-869C8698766E}"/>
    <cellStyle name="메모 12 3 2 2 2 2 2" xfId="43844" xr:uid="{BEFA5AE6-5665-49AE-A0E2-AABAD9FE31A5}"/>
    <cellStyle name="메모 12 3 2 2 2 3" xfId="32824" xr:uid="{808C1268-F368-4607-8744-A92380E922AE}"/>
    <cellStyle name="메모 12 3 2 2 3" xfId="16285" xr:uid="{0143B32B-E65B-4E53-80CF-65CFE1A58898}"/>
    <cellStyle name="메모 12 3 2 2 3 2" xfId="38334" xr:uid="{F8F63A78-BF6F-4C03-8475-C1AF094C6288}"/>
    <cellStyle name="메모 12 3 2 2 4" xfId="27314" xr:uid="{7EC9D63D-E075-423B-8AB5-189FB980DC5D}"/>
    <cellStyle name="메모 12 3 2 2 5" xfId="53472" xr:uid="{0363F3D3-AEC7-48AE-92E5-FF9B3DE9B8CD}"/>
    <cellStyle name="메모 12 3 2 3" xfId="8011" xr:uid="{19D16295-6281-4DE4-9894-B0D4FCE8E22B}"/>
    <cellStyle name="메모 12 3 2 3 2" xfId="19040" xr:uid="{31B2721A-0F48-4560-9D89-D16478370920}"/>
    <cellStyle name="메모 12 3 2 3 2 2" xfId="41089" xr:uid="{6AD20F11-9A8A-49E2-8AC3-426B0E94456E}"/>
    <cellStyle name="메모 12 3 2 3 3" xfId="30069" xr:uid="{C5763815-C9E8-4596-A3E6-DF1422CE86B1}"/>
    <cellStyle name="메모 12 3 2 4" xfId="13530" xr:uid="{55B9A824-46D7-446D-9DC3-2E8E47613678}"/>
    <cellStyle name="메모 12 3 2 4 2" xfId="35579" xr:uid="{18CEDC04-3199-48B2-89F5-DBB0B4E60438}"/>
    <cellStyle name="메모 12 3 2 5" xfId="24559" xr:uid="{D2FEB789-6F69-4A85-9A70-0B51B0F84DAA}"/>
    <cellStyle name="메모 12 3 2 6" xfId="50717" xr:uid="{ECCE60ED-286C-4AD9-86A9-47296E84014A}"/>
    <cellStyle name="메모 12 3 3" xfId="3864" xr:uid="{2F2BBEC5-841E-4CF1-B091-6C4041C3B8C9}"/>
    <cellStyle name="메모 12 3 3 2" xfId="9390" xr:uid="{84876235-93A1-41AF-A73A-F5168ECA90D6}"/>
    <cellStyle name="메모 12 3 3 2 2" xfId="20419" xr:uid="{C0C49D5D-CD62-45CF-AEB1-65B2FF103C58}"/>
    <cellStyle name="메모 12 3 3 2 2 2" xfId="42468" xr:uid="{27724165-18AA-4D51-B44F-4E549F5D132F}"/>
    <cellStyle name="메모 12 3 3 2 3" xfId="31448" xr:uid="{BB95A909-90BD-4015-8E1D-E881C4F45E8C}"/>
    <cellStyle name="메모 12 3 3 3" xfId="14909" xr:uid="{5093D982-EE18-4802-9387-73B7DE15A579}"/>
    <cellStyle name="메모 12 3 3 3 2" xfId="36958" xr:uid="{4448FDD5-4835-476D-813F-94A7981DA8C0}"/>
    <cellStyle name="메모 12 3 3 4" xfId="25938" xr:uid="{3E461FCC-D641-424F-B46D-5613238617FD}"/>
    <cellStyle name="메모 12 3 3 5" xfId="52096" xr:uid="{21FD9C2E-D6E4-4AE4-962D-E759593B2BBF}"/>
    <cellStyle name="메모 12 3 4" xfId="6635" xr:uid="{447E67A0-8718-4CA0-BCA0-FFF6B3416162}"/>
    <cellStyle name="메모 12 3 4 2" xfId="17664" xr:uid="{FF7EF98A-B652-4DBA-971C-A70FD5A0976C}"/>
    <cellStyle name="메모 12 3 4 2 2" xfId="39713" xr:uid="{CC03930B-A0EF-44D8-9358-7DCFC1C9C94F}"/>
    <cellStyle name="메모 12 3 4 3" xfId="28693" xr:uid="{00925400-8BF2-4293-B0DE-FF2003CE30B6}"/>
    <cellStyle name="메모 12 3 4 4" xfId="54849" xr:uid="{D31DAA16-7E9B-407A-9CBD-30498D5E8664}"/>
    <cellStyle name="메모 12 3 5" xfId="12154" xr:uid="{62F6F613-7FDF-4180-8F46-DD2570DA18DF}"/>
    <cellStyle name="메모 12 3 5 2" xfId="34203" xr:uid="{8660B613-EB2D-4116-8285-7D4A2CBDA0FB}"/>
    <cellStyle name="메모 12 3 6" xfId="23183" xr:uid="{8FE65754-DEA5-441A-987D-2E14E4BA5867}"/>
    <cellStyle name="메모 12 3 7" xfId="49340" xr:uid="{823C7C1B-D202-476F-9300-E32A6C9BB55E}"/>
    <cellStyle name="메모 12 4" xfId="1776" xr:uid="{35F52175-5B2A-4ECE-9252-999D047F0898}"/>
    <cellStyle name="메모 12 4 2" xfId="4552" xr:uid="{F6F9F996-CAA3-4B65-84AE-1ADE3D6FAC7A}"/>
    <cellStyle name="메모 12 4 2 2" xfId="10078" xr:uid="{1B30D6A9-1C55-4854-AF0E-1979FA2F429E}"/>
    <cellStyle name="메모 12 4 2 2 2" xfId="21107" xr:uid="{F790EFC2-0944-4E4D-8235-8A85270D0F28}"/>
    <cellStyle name="메모 12 4 2 2 2 2" xfId="43156" xr:uid="{B7B65C28-8D53-41A9-943D-2227335D6627}"/>
    <cellStyle name="메모 12 4 2 2 3" xfId="32136" xr:uid="{DEFD3C3F-8C44-46E8-8D2D-1B1298274BBF}"/>
    <cellStyle name="메모 12 4 2 3" xfId="15597" xr:uid="{EF1E4C11-D3A6-4207-89CF-1803BB5DA522}"/>
    <cellStyle name="메모 12 4 2 3 2" xfId="37646" xr:uid="{86CA792E-8DB0-4087-AB97-124F6958F8BE}"/>
    <cellStyle name="메모 12 4 2 4" xfId="26626" xr:uid="{D95EF1F8-4BD3-47F2-8779-6A26EFB0C4D7}"/>
    <cellStyle name="메모 12 4 2 5" xfId="52784" xr:uid="{C61FB26A-820A-4A5C-B6DC-C0BE62A047D1}"/>
    <cellStyle name="메모 12 4 3" xfId="7323" xr:uid="{12D20512-7B2F-4207-95D3-6C246E3929FA}"/>
    <cellStyle name="메모 12 4 3 2" xfId="18352" xr:uid="{A8BB8CC1-758D-4E64-95CD-E0B1B462166B}"/>
    <cellStyle name="메모 12 4 3 2 2" xfId="40401" xr:uid="{77F53F60-AFC4-4FAD-8997-C0E28FA5AA9C}"/>
    <cellStyle name="메모 12 4 3 3" xfId="29381" xr:uid="{12A02229-621B-479C-902B-F971D634CD17}"/>
    <cellStyle name="메모 12 4 4" xfId="12842" xr:uid="{564C35E6-3B77-4E34-BDD7-71D332DB19DC}"/>
    <cellStyle name="메모 12 4 4 2" xfId="34891" xr:uid="{96235BF5-D8D7-4E62-8878-4E3191358C84}"/>
    <cellStyle name="메모 12 4 5" xfId="23871" xr:uid="{78D30968-B0B2-40B7-B488-7E38DD3B38E0}"/>
    <cellStyle name="메모 12 4 6" xfId="50029" xr:uid="{C6FFA780-3164-43C7-B8D1-64FD5E493066}"/>
    <cellStyle name="메모 12 5" xfId="3176" xr:uid="{D7495216-F342-4D93-88C2-00B9918898EB}"/>
    <cellStyle name="메모 12 5 2" xfId="8702" xr:uid="{8A970B84-D6EC-4703-8468-786BBA23187A}"/>
    <cellStyle name="메모 12 5 2 2" xfId="19731" xr:uid="{1AD1ABD8-A7AA-4279-B5C1-F573CD27359E}"/>
    <cellStyle name="메모 12 5 2 2 2" xfId="41780" xr:uid="{22BC0DA1-5A96-480B-9D6E-566713AF2CC9}"/>
    <cellStyle name="메모 12 5 2 3" xfId="30760" xr:uid="{FAAE0FC0-448A-4DE2-9E77-412B4C6E72EF}"/>
    <cellStyle name="메모 12 5 3" xfId="14221" xr:uid="{615FAE5A-7B8E-4A4E-A5EB-9304A73ADEDD}"/>
    <cellStyle name="메모 12 5 3 2" xfId="36270" xr:uid="{F7A8B0D7-F77A-4F19-8D8A-5AC80EEC9408}"/>
    <cellStyle name="메모 12 5 4" xfId="25250" xr:uid="{420376B4-69FA-49E1-8611-09528207D523}"/>
    <cellStyle name="메모 12 5 5" xfId="51408" xr:uid="{3E813523-0515-4CFC-B53C-49375CC66215}"/>
    <cellStyle name="메모 12 6" xfId="5947" xr:uid="{FAC23773-C97A-4884-BB76-A90782E424C8}"/>
    <cellStyle name="메모 12 6 2" xfId="16976" xr:uid="{4D2036A1-EF1F-4EEF-AE07-11B13B27FF96}"/>
    <cellStyle name="메모 12 6 2 2" xfId="39025" xr:uid="{EC91F798-57E3-4B3E-90A6-AFE82121B8EF}"/>
    <cellStyle name="메모 12 6 3" xfId="28005" xr:uid="{CE69B14E-87EF-4B04-9C0B-CD71EA217315}"/>
    <cellStyle name="메모 12 6 4" xfId="54162" xr:uid="{FD739CD5-DD1E-43DF-8F78-EFB56668E92B}"/>
    <cellStyle name="메모 12 7" xfId="11466" xr:uid="{83191638-E058-4ACB-82DF-A439EF5FBE31}"/>
    <cellStyle name="메모 12 7 2" xfId="33515" xr:uid="{F830199A-EA4F-4BA0-8085-A93C1E85CA75}"/>
    <cellStyle name="메모 12 8" xfId="22495" xr:uid="{82A9C2D6-DC0A-4A85-A014-3C17FCCE97B7}"/>
    <cellStyle name="메모 12 9" xfId="48653" xr:uid="{C3644324-104A-4AED-8A4B-6F56EB36713B}"/>
    <cellStyle name="메모 13" xfId="328" xr:uid="{00000000-0005-0000-0000-00005C020000}"/>
    <cellStyle name="메모 13 2" xfId="688" xr:uid="{00000000-0005-0000-0000-00005D020000}"/>
    <cellStyle name="메모 13 2 2" xfId="1425" xr:uid="{E741406C-A692-40FC-BE27-D324EE06779E}"/>
    <cellStyle name="메모 13 2 2 2" xfId="2819" xr:uid="{B78C5091-DC36-47B4-872F-0B3355A0AB5C}"/>
    <cellStyle name="메모 13 2 2 2 2" xfId="5595" xr:uid="{31E62D79-4814-4D4A-90B2-E850AF9F717D}"/>
    <cellStyle name="메모 13 2 2 2 2 2" xfId="11121" xr:uid="{4CC0CE2C-CDA4-41D1-861F-797002BC47C5}"/>
    <cellStyle name="메모 13 2 2 2 2 2 2" xfId="22150" xr:uid="{A3B1B914-1BD3-4A10-AA8C-AA59C4ADD2AE}"/>
    <cellStyle name="메모 13 2 2 2 2 2 2 2" xfId="44199" xr:uid="{E843DA20-1FB8-4815-BBD8-1930651CEA24}"/>
    <cellStyle name="메모 13 2 2 2 2 2 3" xfId="33179" xr:uid="{09CE2131-4A8D-4FE7-A837-047A3B2705C5}"/>
    <cellStyle name="메모 13 2 2 2 2 3" xfId="16640" xr:uid="{50E8A7D5-57B2-4516-989D-CD6A71C5E07B}"/>
    <cellStyle name="메모 13 2 2 2 2 3 2" xfId="38689" xr:uid="{996B1D52-6BC4-44B4-AD05-5FFD2E35573A}"/>
    <cellStyle name="메모 13 2 2 2 2 4" xfId="27669" xr:uid="{1CF711D1-94FC-495E-B5DD-84FC8FC3885F}"/>
    <cellStyle name="메모 13 2 2 2 2 5" xfId="53827" xr:uid="{972498F4-60F2-42A5-9B84-976F088C13C1}"/>
    <cellStyle name="메모 13 2 2 2 3" xfId="8366" xr:uid="{18422B3E-238E-4BBA-9C40-7BFAE8464CB1}"/>
    <cellStyle name="메모 13 2 2 2 3 2" xfId="19395" xr:uid="{A16BE776-53F8-44C9-A81F-AB5C9D40E1A7}"/>
    <cellStyle name="메모 13 2 2 2 3 2 2" xfId="41444" xr:uid="{2C84C574-E341-4CFB-8B38-7D5215D810ED}"/>
    <cellStyle name="메모 13 2 2 2 3 3" xfId="30424" xr:uid="{CDB3A474-8F58-4EC5-BE1D-7900CBF3BD65}"/>
    <cellStyle name="메모 13 2 2 2 4" xfId="13885" xr:uid="{02C47D6F-9299-41CD-A6A4-C2B5F2499327}"/>
    <cellStyle name="메모 13 2 2 2 4 2" xfId="35934" xr:uid="{86F8507B-60EA-49D3-8088-88BA9D41E408}"/>
    <cellStyle name="메모 13 2 2 2 5" xfId="24914" xr:uid="{D792D235-9137-4278-9423-4C8C61B06DA1}"/>
    <cellStyle name="메모 13 2 2 2 6" xfId="51072" xr:uid="{1B22F324-6244-4AB1-B56F-EF71B8843E2B}"/>
    <cellStyle name="메모 13 2 2 3" xfId="4219" xr:uid="{B1AE8BEC-63C5-42BE-9CE8-33446F1EE628}"/>
    <cellStyle name="메모 13 2 2 3 2" xfId="9745" xr:uid="{37FD2C2E-A389-4C8C-928F-55C2B4D1EF1B}"/>
    <cellStyle name="메모 13 2 2 3 2 2" xfId="20774" xr:uid="{96BF1EA7-5405-4333-89C2-2F669DFB6F64}"/>
    <cellStyle name="메모 13 2 2 3 2 2 2" xfId="42823" xr:uid="{82FD220C-AD2D-48C2-8D57-D6B23E5BBC71}"/>
    <cellStyle name="메모 13 2 2 3 2 3" xfId="31803" xr:uid="{A4738F49-A214-4A39-BA75-D80F9C1D5785}"/>
    <cellStyle name="메모 13 2 2 3 3" xfId="15264" xr:uid="{E7A728C3-9154-4545-96B2-D139A066947B}"/>
    <cellStyle name="메모 13 2 2 3 3 2" xfId="37313" xr:uid="{0C6A4DF8-762A-4E82-A94B-10826BDFA6E9}"/>
    <cellStyle name="메모 13 2 2 3 4" xfId="26293" xr:uid="{62CC887E-3D21-406A-BFA4-744BDF656F65}"/>
    <cellStyle name="메모 13 2 2 3 5" xfId="52451" xr:uid="{8D70AFF2-C9B9-4526-B5F3-512FB461FAFE}"/>
    <cellStyle name="메모 13 2 2 4" xfId="6990" xr:uid="{9E5C4554-BC7B-4C4C-95D0-7A7EF0E2D392}"/>
    <cellStyle name="메모 13 2 2 4 2" xfId="18019" xr:uid="{FF6D24C6-F817-43C3-B320-6C02BB6B548E}"/>
    <cellStyle name="메모 13 2 2 4 2 2" xfId="40068" xr:uid="{4A427B2E-5B45-496A-9522-8D0392BF8715}"/>
    <cellStyle name="메모 13 2 2 4 3" xfId="29048" xr:uid="{8E599C07-8F59-4DC3-A08B-3EC8033CF32B}"/>
    <cellStyle name="메모 13 2 2 4 4" xfId="55204" xr:uid="{27C410FA-B550-46A2-913D-07F7A09CDBC7}"/>
    <cellStyle name="메모 13 2 2 5" xfId="12509" xr:uid="{8BB901A6-5CAC-4EFA-9E62-E445E05BAFAD}"/>
    <cellStyle name="메모 13 2 2 5 2" xfId="34558" xr:uid="{D9B78DE4-CA5C-4170-8CF9-8DE8E7230F58}"/>
    <cellStyle name="메모 13 2 2 6" xfId="23538" xr:uid="{6E734541-4987-4767-959E-90744C7FA047}"/>
    <cellStyle name="메모 13 2 2 7" xfId="49695" xr:uid="{345FADCC-92AA-4620-89C3-521F99379539}"/>
    <cellStyle name="메모 13 2 3" xfId="2131" xr:uid="{6B04EBBA-1652-4800-B50F-68F2D7305AB1}"/>
    <cellStyle name="메모 13 2 3 2" xfId="4907" xr:uid="{A6924410-1EEF-431B-9C70-3EB939AF2FDB}"/>
    <cellStyle name="메모 13 2 3 2 2" xfId="10433" xr:uid="{19DD44EF-FE72-45BF-85D8-CB5DC9F004BE}"/>
    <cellStyle name="메모 13 2 3 2 2 2" xfId="21462" xr:uid="{1592F669-A72E-4A7B-9D6F-FBE6AE5713C8}"/>
    <cellStyle name="메모 13 2 3 2 2 2 2" xfId="43511" xr:uid="{7D85734E-14F6-486E-A461-D93357C55D38}"/>
    <cellStyle name="메모 13 2 3 2 2 3" xfId="32491" xr:uid="{7166C185-C8BA-4D61-A943-DF83828B1BF2}"/>
    <cellStyle name="메모 13 2 3 2 3" xfId="15952" xr:uid="{11D6B7CF-9F4B-487A-90A6-752300EDCE17}"/>
    <cellStyle name="메모 13 2 3 2 3 2" xfId="38001" xr:uid="{A02C91AC-10CA-403F-BF7C-5CFA773269F7}"/>
    <cellStyle name="메모 13 2 3 2 4" xfId="26981" xr:uid="{3F1F23FC-689D-4A4E-AEC7-9FC32F928C29}"/>
    <cellStyle name="메모 13 2 3 2 5" xfId="53139" xr:uid="{9BA9EDF1-3126-4C60-8700-A46236C14CA0}"/>
    <cellStyle name="메모 13 2 3 3" xfId="7678" xr:uid="{70F1DC12-FF59-4B55-82FE-2AF86F8EC5C6}"/>
    <cellStyle name="메모 13 2 3 3 2" xfId="18707" xr:uid="{69F957CE-E906-4CE2-8E63-072D8E6C90F3}"/>
    <cellStyle name="메모 13 2 3 3 2 2" xfId="40756" xr:uid="{24288121-A4D0-4D35-A6A9-23A3F1DE31EB}"/>
    <cellStyle name="메모 13 2 3 3 3" xfId="29736" xr:uid="{A22A4DFE-1063-45CF-9336-C618B348E028}"/>
    <cellStyle name="메모 13 2 3 4" xfId="13197" xr:uid="{A1EA9369-9FA4-4BF3-85A5-FF19074DABC4}"/>
    <cellStyle name="메모 13 2 3 4 2" xfId="35246" xr:uid="{4B89A3A0-6432-4D49-9DE0-8CCB6C6C4AA1}"/>
    <cellStyle name="메모 13 2 3 5" xfId="24226" xr:uid="{0A5DECD6-9472-4BA2-BFFB-77D62B2BEC82}"/>
    <cellStyle name="메모 13 2 3 6" xfId="50384" xr:uid="{BD0E7199-5CCD-4B1B-91F1-87A002BEC168}"/>
    <cellStyle name="메모 13 2 4" xfId="3531" xr:uid="{823A1AE0-5EB8-40B4-9FDC-B50372A1E830}"/>
    <cellStyle name="메모 13 2 4 2" xfId="9057" xr:uid="{DD382142-2617-4C53-942F-872C8105383F}"/>
    <cellStyle name="메모 13 2 4 2 2" xfId="20086" xr:uid="{A3E0A0EE-3FEA-4F8A-A813-315A97D733C8}"/>
    <cellStyle name="메모 13 2 4 2 2 2" xfId="42135" xr:uid="{FA995708-F8E8-404F-9A06-F2D66618EADB}"/>
    <cellStyle name="메모 13 2 4 2 3" xfId="31115" xr:uid="{0A3EC28F-9A19-4BC6-A185-7606029B986B}"/>
    <cellStyle name="메모 13 2 4 3" xfId="14576" xr:uid="{2A5647E7-D202-4DFC-AB35-8EE4E4F63955}"/>
    <cellStyle name="메모 13 2 4 3 2" xfId="36625" xr:uid="{2F4B3A2E-4B8C-4DDF-8E36-CE3AACFADB88}"/>
    <cellStyle name="메모 13 2 4 4" xfId="25605" xr:uid="{223A293A-8400-42C6-A1AA-9D03C6ACFE2E}"/>
    <cellStyle name="메모 13 2 4 5" xfId="51763" xr:uid="{27AB2600-988A-47EB-8A93-D3E991D21E11}"/>
    <cellStyle name="메모 13 2 5" xfId="6302" xr:uid="{B419B139-6219-447C-A83C-B2756892FD59}"/>
    <cellStyle name="메모 13 2 5 2" xfId="17331" xr:uid="{9E53ACAF-C2AA-4FFD-A11E-0AD4014733B1}"/>
    <cellStyle name="메모 13 2 5 2 2" xfId="39380" xr:uid="{49FF5156-3417-4101-8026-4CC4053D0BE0}"/>
    <cellStyle name="메모 13 2 5 3" xfId="28360" xr:uid="{E0A11A6D-9417-404F-AB9E-331C18650E5F}"/>
    <cellStyle name="메모 13 2 5 4" xfId="54516" xr:uid="{39B72C2F-232A-4BC6-996E-640FA8B56583}"/>
    <cellStyle name="메모 13 2 6" xfId="11821" xr:uid="{E00D6AD4-4FE2-46F9-B322-04DE3BAF0E46}"/>
    <cellStyle name="메모 13 2 6 2" xfId="33870" xr:uid="{810CC2D6-14B7-429D-96AF-F8473DC758AD}"/>
    <cellStyle name="메모 13 2 7" xfId="22850" xr:uid="{A4E8EA7B-4AC7-43BF-B44C-2C2DB7D22D1C}"/>
    <cellStyle name="메모 13 2 8" xfId="49007" xr:uid="{F7850443-403C-482D-B0FC-67240D42F56E}"/>
    <cellStyle name="메모 13 3" xfId="1083" xr:uid="{64EC94DA-1EAD-4FC3-AC29-33073FA1BCAD}"/>
    <cellStyle name="메모 13 3 2" xfId="2477" xr:uid="{3C980051-21EA-4D21-A322-9ADED76A3BCF}"/>
    <cellStyle name="메모 13 3 2 2" xfId="5253" xr:uid="{FB0294C2-4D58-42F4-BFB4-E34915C8ED03}"/>
    <cellStyle name="메모 13 3 2 2 2" xfId="10779" xr:uid="{60E95767-DB8B-48CA-ADB5-7D4168443ECF}"/>
    <cellStyle name="메모 13 3 2 2 2 2" xfId="21808" xr:uid="{D99A2FD5-52C0-4126-833C-A346C08DC420}"/>
    <cellStyle name="메모 13 3 2 2 2 2 2" xfId="43857" xr:uid="{B1649687-813C-49AF-A2F3-AF174287ABC7}"/>
    <cellStyle name="메모 13 3 2 2 2 3" xfId="32837" xr:uid="{640323DD-0E72-46A8-AE45-6ECA1D761A73}"/>
    <cellStyle name="메모 13 3 2 2 3" xfId="16298" xr:uid="{45D9048D-A688-4B61-87C6-2A5A6B25A5AB}"/>
    <cellStyle name="메모 13 3 2 2 3 2" xfId="38347" xr:uid="{436238FC-B98E-4A97-9617-D50994C1F4B7}"/>
    <cellStyle name="메모 13 3 2 2 4" xfId="27327" xr:uid="{6F127CD3-7820-4469-AC68-A60115F26AC6}"/>
    <cellStyle name="메모 13 3 2 2 5" xfId="53485" xr:uid="{64E7E1BA-D1C9-4C5E-895E-BB95A6C82542}"/>
    <cellStyle name="메모 13 3 2 3" xfId="8024" xr:uid="{96663654-DDFC-45CE-9967-0EA111BA0CDE}"/>
    <cellStyle name="메모 13 3 2 3 2" xfId="19053" xr:uid="{0FC227D2-031D-4777-B39C-C680545F97BE}"/>
    <cellStyle name="메모 13 3 2 3 2 2" xfId="41102" xr:uid="{E989D9E2-26D6-4271-9D16-3A6F1EE2A9EC}"/>
    <cellStyle name="메모 13 3 2 3 3" xfId="30082" xr:uid="{468C2E15-8BED-46DD-ACF2-B45A017D28DA}"/>
    <cellStyle name="메모 13 3 2 4" xfId="13543" xr:uid="{F4E6BED3-30B6-439C-8D15-F95BD26FBA3D}"/>
    <cellStyle name="메모 13 3 2 4 2" xfId="35592" xr:uid="{07743BA0-2FA8-4AC8-AC60-94DA860CF773}"/>
    <cellStyle name="메모 13 3 2 5" xfId="24572" xr:uid="{189C7EE8-C338-4FAF-ABC7-272C1179E21B}"/>
    <cellStyle name="메모 13 3 2 6" xfId="50730" xr:uid="{C07E336E-39A8-4688-80BA-7DE3B4877769}"/>
    <cellStyle name="메모 13 3 3" xfId="3877" xr:uid="{1AEA8EF1-34A6-4307-A943-A716AE4FFC9A}"/>
    <cellStyle name="메모 13 3 3 2" xfId="9403" xr:uid="{B96DD7A7-0390-4F3B-BB16-5A46FD8A8A99}"/>
    <cellStyle name="메모 13 3 3 2 2" xfId="20432" xr:uid="{F112C543-6229-4CC0-83AD-ABE07B2F306B}"/>
    <cellStyle name="메모 13 3 3 2 2 2" xfId="42481" xr:uid="{68C33FD6-6673-47C2-9A74-655F3C880CB9}"/>
    <cellStyle name="메모 13 3 3 2 3" xfId="31461" xr:uid="{BD488E9C-416C-4E0A-99C8-F95F43D04223}"/>
    <cellStyle name="메모 13 3 3 3" xfId="14922" xr:uid="{497DA582-E32B-41C1-B4DC-617E64AF25C3}"/>
    <cellStyle name="메모 13 3 3 3 2" xfId="36971" xr:uid="{290CFDC8-6235-4C91-BA9F-B2CEA1B8500F}"/>
    <cellStyle name="메모 13 3 3 4" xfId="25951" xr:uid="{735C9273-5828-4FEB-8DB0-5CC78329C4EC}"/>
    <cellStyle name="메모 13 3 3 5" xfId="52109" xr:uid="{41742978-D494-40DC-8924-7D3D1C9A3930}"/>
    <cellStyle name="메모 13 3 4" xfId="6648" xr:uid="{A47BB518-D343-4114-854A-90C30BC0C087}"/>
    <cellStyle name="메모 13 3 4 2" xfId="17677" xr:uid="{37C1A962-3C7C-425E-93E8-B56216E0A43A}"/>
    <cellStyle name="메모 13 3 4 2 2" xfId="39726" xr:uid="{65461D85-9D99-4B96-AC74-1B7D38F009AB}"/>
    <cellStyle name="메모 13 3 4 3" xfId="28706" xr:uid="{8AC11F67-695F-402A-B164-E8BFBD5D519E}"/>
    <cellStyle name="메모 13 3 4 4" xfId="54862" xr:uid="{23279B22-F8E4-4EDA-B461-FEDB84FCACF7}"/>
    <cellStyle name="메모 13 3 5" xfId="12167" xr:uid="{FD90EB56-B9BD-4B90-80D9-F513C7F0D23E}"/>
    <cellStyle name="메모 13 3 5 2" xfId="34216" xr:uid="{014C56B0-76D6-4121-BB24-D4E771CC2C07}"/>
    <cellStyle name="메모 13 3 6" xfId="23196" xr:uid="{0E9E7A9E-8521-4AE9-AC0C-D1D8C609CD66}"/>
    <cellStyle name="메모 13 3 7" xfId="49353" xr:uid="{FF968B55-340D-463F-BF50-8FC3D145E8E1}"/>
    <cellStyle name="메모 13 4" xfId="1789" xr:uid="{110026AB-A679-47AB-8617-DB8C58748115}"/>
    <cellStyle name="메모 13 4 2" xfId="4565" xr:uid="{A5B36B5D-B6C9-4E7C-B6B6-40B57C88C475}"/>
    <cellStyle name="메모 13 4 2 2" xfId="10091" xr:uid="{3E630E50-ADB3-49A9-B985-E594524A3937}"/>
    <cellStyle name="메모 13 4 2 2 2" xfId="21120" xr:uid="{086CF723-B187-471E-858B-D8FC37E5C640}"/>
    <cellStyle name="메모 13 4 2 2 2 2" xfId="43169" xr:uid="{F885502A-FF66-4275-A715-F6F6AF722B93}"/>
    <cellStyle name="메모 13 4 2 2 3" xfId="32149" xr:uid="{0A475B34-7967-4553-8E2E-3B72ACB28A23}"/>
    <cellStyle name="메모 13 4 2 3" xfId="15610" xr:uid="{3DDB8AB1-50DA-4E4E-A0A1-64C0799896F1}"/>
    <cellStyle name="메모 13 4 2 3 2" xfId="37659" xr:uid="{51D33166-97B0-408B-8F65-1EEB8C606AB7}"/>
    <cellStyle name="메모 13 4 2 4" xfId="26639" xr:uid="{BB98E213-93AD-4533-BA47-D2FA1EEFD92D}"/>
    <cellStyle name="메모 13 4 2 5" xfId="52797" xr:uid="{71C62DBD-A20E-4812-8F5F-84A4C788E9D0}"/>
    <cellStyle name="메모 13 4 3" xfId="7336" xr:uid="{5247DD2F-74E4-4B97-AD57-66973F00FFA5}"/>
    <cellStyle name="메모 13 4 3 2" xfId="18365" xr:uid="{797AE985-B2A6-4154-8134-7B4B110C1C8A}"/>
    <cellStyle name="메모 13 4 3 2 2" xfId="40414" xr:uid="{77F31033-EAFC-4915-A218-30D2DB094D8B}"/>
    <cellStyle name="메모 13 4 3 3" xfId="29394" xr:uid="{7FB6DAF5-6A7B-485D-BD8D-3A6C4254785C}"/>
    <cellStyle name="메모 13 4 4" xfId="12855" xr:uid="{811FB49F-47B3-4B69-9A69-67D5474A5AC4}"/>
    <cellStyle name="메모 13 4 4 2" xfId="34904" xr:uid="{4B3EF940-3CD1-4760-A566-72C94B28D5B8}"/>
    <cellStyle name="메모 13 4 5" xfId="23884" xr:uid="{D11AA9DD-0EB6-45AF-85D9-0205337BFCFF}"/>
    <cellStyle name="메모 13 4 6" xfId="50042" xr:uid="{C6EC612B-37CC-4391-B5E1-3FA76949BA2F}"/>
    <cellStyle name="메모 13 5" xfId="3189" xr:uid="{BFB98C2A-B736-42E6-973D-21121646E7AE}"/>
    <cellStyle name="메모 13 5 2" xfId="8715" xr:uid="{CBDC98A7-DDE3-40E1-92A4-C25F2AD75D7E}"/>
    <cellStyle name="메모 13 5 2 2" xfId="19744" xr:uid="{1A813CBF-38E3-44B7-9214-D3461DE1AC6D}"/>
    <cellStyle name="메모 13 5 2 2 2" xfId="41793" xr:uid="{76BEE476-A43F-4CED-9F4C-445348DEADC4}"/>
    <cellStyle name="메모 13 5 2 3" xfId="30773" xr:uid="{D8268445-AB08-406F-9051-B5F10315CAD7}"/>
    <cellStyle name="메모 13 5 3" xfId="14234" xr:uid="{19B9C485-F859-468A-9E00-56F029B0D64C}"/>
    <cellStyle name="메모 13 5 3 2" xfId="36283" xr:uid="{333BF8D8-017A-4352-99EB-2D3F7AE89B7C}"/>
    <cellStyle name="메모 13 5 4" xfId="25263" xr:uid="{89BD4765-8DE1-404D-A7B7-854E3CF4ED87}"/>
    <cellStyle name="메모 13 5 5" xfId="51421" xr:uid="{91597463-B528-4E39-A692-A50578E68490}"/>
    <cellStyle name="메모 13 6" xfId="5960" xr:uid="{FF884334-ACCA-42D1-BF9E-0EA25ED6A8B4}"/>
    <cellStyle name="메모 13 6 2" xfId="16989" xr:uid="{C8C884B1-7627-4E5E-BBB1-54C63A25E8B7}"/>
    <cellStyle name="메모 13 6 2 2" xfId="39038" xr:uid="{37135089-97E0-4FD9-A7A7-4EB3D1FF5523}"/>
    <cellStyle name="메모 13 6 3" xfId="28018" xr:uid="{CB9FCAEB-CF79-47FD-B06F-8736067AA394}"/>
    <cellStyle name="메모 13 6 4" xfId="54175" xr:uid="{5A9E9BAF-861B-4A0E-A20C-DC63A5DE5841}"/>
    <cellStyle name="메모 13 7" xfId="11479" xr:uid="{936D48EC-AA56-4930-8EFE-412E05D680D9}"/>
    <cellStyle name="메모 13 7 2" xfId="33528" xr:uid="{C9F906F5-C796-47CE-9AF4-777B2AE21433}"/>
    <cellStyle name="메모 13 8" xfId="22508" xr:uid="{7F5B920D-70C0-4F24-A7A1-279CCC36A25C}"/>
    <cellStyle name="메모 13 9" xfId="48666" xr:uid="{8B81B4BE-AD92-4193-85C1-49459D86F81E}"/>
    <cellStyle name="메모 14" xfId="356" xr:uid="{00000000-0005-0000-0000-00005E020000}"/>
    <cellStyle name="메모 14 2" xfId="713" xr:uid="{00000000-0005-0000-0000-00005F020000}"/>
    <cellStyle name="메모 14 2 2" xfId="1449" xr:uid="{37A6C9ED-9C15-4641-B30B-4F3C16B111A4}"/>
    <cellStyle name="메모 14 2 2 2" xfId="2843" xr:uid="{7CA0EBBE-7313-498B-9CD0-1C1301AC8137}"/>
    <cellStyle name="메모 14 2 2 2 2" xfId="5619" xr:uid="{F832FD0C-5C7E-4376-8D74-1D1716BF1950}"/>
    <cellStyle name="메모 14 2 2 2 2 2" xfId="11145" xr:uid="{AE7E1F63-A1F4-45DB-AEF2-FA2484E4690E}"/>
    <cellStyle name="메모 14 2 2 2 2 2 2" xfId="22174" xr:uid="{E5BD7255-07CC-41C6-89E4-77C3EC8D2E58}"/>
    <cellStyle name="메모 14 2 2 2 2 2 2 2" xfId="44223" xr:uid="{C04E62C6-5CCB-447F-A2FA-3FA0AE33A1F2}"/>
    <cellStyle name="메모 14 2 2 2 2 2 3" xfId="33203" xr:uid="{8DBD72C4-70E4-4E53-921F-4F638F28A8D9}"/>
    <cellStyle name="메모 14 2 2 2 2 3" xfId="16664" xr:uid="{913C5CAD-AC19-4CA1-A512-5D82440EB825}"/>
    <cellStyle name="메모 14 2 2 2 2 3 2" xfId="38713" xr:uid="{A88AA26D-60F0-4F86-BFE5-5CDF85EAFCCA}"/>
    <cellStyle name="메모 14 2 2 2 2 4" xfId="27693" xr:uid="{76FD6FDC-D557-4380-AA6C-EDBD2761FD0D}"/>
    <cellStyle name="메모 14 2 2 2 2 5" xfId="53851" xr:uid="{40FFD0B4-11D3-4D80-8BF2-3C985BC42B16}"/>
    <cellStyle name="메모 14 2 2 2 3" xfId="8390" xr:uid="{70D37F2F-8105-45AE-A020-2F10EDC0646B}"/>
    <cellStyle name="메모 14 2 2 2 3 2" xfId="19419" xr:uid="{FAEE5EF1-C7E9-499C-8430-99DB2724818D}"/>
    <cellStyle name="메모 14 2 2 2 3 2 2" xfId="41468" xr:uid="{E817BEC7-932B-4E33-A8E2-5825E39D5048}"/>
    <cellStyle name="메모 14 2 2 2 3 3" xfId="30448" xr:uid="{C22E0F93-0657-4792-B23C-365FB1D6E519}"/>
    <cellStyle name="메모 14 2 2 2 4" xfId="13909" xr:uid="{F8FE42D3-8CF2-4E54-A827-DC2C69909BBB}"/>
    <cellStyle name="메모 14 2 2 2 4 2" xfId="35958" xr:uid="{72730B44-5E60-411A-A482-4731128409AF}"/>
    <cellStyle name="메모 14 2 2 2 5" xfId="24938" xr:uid="{D2DDC9FA-9762-4FAE-A2E9-FC268DE89E41}"/>
    <cellStyle name="메모 14 2 2 2 6" xfId="51096" xr:uid="{DCB268B9-1037-474D-8F47-F0A9225BA393}"/>
    <cellStyle name="메모 14 2 2 3" xfId="4243" xr:uid="{1DD7C168-81A5-4501-8FD0-678CC097C400}"/>
    <cellStyle name="메모 14 2 2 3 2" xfId="9769" xr:uid="{5468F351-7502-4E8D-9637-147AECE8B42A}"/>
    <cellStyle name="메모 14 2 2 3 2 2" xfId="20798" xr:uid="{243F36BC-50A7-4CEA-96FC-9DB11E91FB65}"/>
    <cellStyle name="메모 14 2 2 3 2 2 2" xfId="42847" xr:uid="{F9F64D9A-0660-4205-92D0-A955BD6CCE3D}"/>
    <cellStyle name="메모 14 2 2 3 2 3" xfId="31827" xr:uid="{D036FB44-D58F-49AB-9BB3-0B559A516319}"/>
    <cellStyle name="메모 14 2 2 3 3" xfId="15288" xr:uid="{B80FDA54-AC23-443B-BEB6-71F79585CDEF}"/>
    <cellStyle name="메모 14 2 2 3 3 2" xfId="37337" xr:uid="{C809AF98-4282-4EA9-BCC2-3D5019B6A713}"/>
    <cellStyle name="메모 14 2 2 3 4" xfId="26317" xr:uid="{A7634679-96FB-4477-B037-C0D575D3E0CF}"/>
    <cellStyle name="메모 14 2 2 3 5" xfId="52475" xr:uid="{A92AA1C4-A96D-4762-8470-ACC4DF6825A3}"/>
    <cellStyle name="메모 14 2 2 4" xfId="7014" xr:uid="{1962E047-761A-4D44-9026-D55825203B4B}"/>
    <cellStyle name="메모 14 2 2 4 2" xfId="18043" xr:uid="{097F6C17-F08C-4230-8CD1-F29FEA3997DA}"/>
    <cellStyle name="메모 14 2 2 4 2 2" xfId="40092" xr:uid="{CF831712-EDF1-4250-9E94-B6840D1FBA49}"/>
    <cellStyle name="메모 14 2 2 4 3" xfId="29072" xr:uid="{ED0B1D9D-FA31-4EF4-9F6C-94D19F068C36}"/>
    <cellStyle name="메모 14 2 2 4 4" xfId="55228" xr:uid="{858A73A9-402E-4516-A630-1532677A37C1}"/>
    <cellStyle name="메모 14 2 2 5" xfId="12533" xr:uid="{BC67534D-8EAD-4519-9278-A550CA2FA7E6}"/>
    <cellStyle name="메모 14 2 2 5 2" xfId="34582" xr:uid="{5E0860BB-AAA8-4CF2-9904-CA60BCAF896C}"/>
    <cellStyle name="메모 14 2 2 6" xfId="23562" xr:uid="{B5649E6E-1153-4190-AE33-BE5BFB387F35}"/>
    <cellStyle name="메모 14 2 2 7" xfId="49719" xr:uid="{E5D02FB2-43D3-455C-99E5-4F3BEA48602B}"/>
    <cellStyle name="메모 14 2 3" xfId="2155" xr:uid="{32E43F44-7341-48A1-81B2-E78182BADD95}"/>
    <cellStyle name="메모 14 2 3 2" xfId="4931" xr:uid="{88ABD36D-1109-4CF4-8D35-94E7ECDD81AD}"/>
    <cellStyle name="메모 14 2 3 2 2" xfId="10457" xr:uid="{4E8918A2-DC83-4B61-96B5-1D7D5D5857F8}"/>
    <cellStyle name="메모 14 2 3 2 2 2" xfId="21486" xr:uid="{A6547EE6-A399-4FD6-AA6F-5A041FCE9A44}"/>
    <cellStyle name="메모 14 2 3 2 2 2 2" xfId="43535" xr:uid="{30F02182-6FEC-4160-97EE-3E8858D051D0}"/>
    <cellStyle name="메모 14 2 3 2 2 3" xfId="32515" xr:uid="{48FCCB52-9613-465B-A8DD-F5E528A07B41}"/>
    <cellStyle name="메모 14 2 3 2 3" xfId="15976" xr:uid="{BE69C9A2-A20D-451F-990E-7A2A4E32CE5D}"/>
    <cellStyle name="메모 14 2 3 2 3 2" xfId="38025" xr:uid="{42C44375-41DA-4749-89DE-217F13B490B7}"/>
    <cellStyle name="메모 14 2 3 2 4" xfId="27005" xr:uid="{FDAEB24C-235A-4EB6-B956-BE522640E47A}"/>
    <cellStyle name="메모 14 2 3 2 5" xfId="53163" xr:uid="{54A0AD87-2726-4A7C-BA1B-3B93F53D81F8}"/>
    <cellStyle name="메모 14 2 3 3" xfId="7702" xr:uid="{63FDA445-FAD9-49E3-81F3-0337F3467C1F}"/>
    <cellStyle name="메모 14 2 3 3 2" xfId="18731" xr:uid="{E96700E3-078C-42DF-AC40-29B9D950C27F}"/>
    <cellStyle name="메모 14 2 3 3 2 2" xfId="40780" xr:uid="{B6900C29-C37D-4BE1-B2ED-E4DF552F38FE}"/>
    <cellStyle name="메모 14 2 3 3 3" xfId="29760" xr:uid="{60B2D0BB-66E6-428B-868D-FF45EBD535E3}"/>
    <cellStyle name="메모 14 2 3 4" xfId="13221" xr:uid="{DC0C0640-FC2D-41F7-8D35-4F09953106D6}"/>
    <cellStyle name="메모 14 2 3 4 2" xfId="35270" xr:uid="{CE194189-35F1-457C-97D9-EB5EC32DDA7F}"/>
    <cellStyle name="메모 14 2 3 5" xfId="24250" xr:uid="{F5082298-B83D-4D7E-830C-9F0CAE4FCA0B}"/>
    <cellStyle name="메모 14 2 3 6" xfId="50408" xr:uid="{933EF700-98C8-4BB9-BA03-D19AFEA2B10C}"/>
    <cellStyle name="메모 14 2 4" xfId="3555" xr:uid="{76A261CE-9789-4752-9D4C-AC18B2073FA3}"/>
    <cellStyle name="메모 14 2 4 2" xfId="9081" xr:uid="{DC506953-B03A-45F2-8E9B-4445E1C24D91}"/>
    <cellStyle name="메모 14 2 4 2 2" xfId="20110" xr:uid="{588EBEA0-DC2C-4586-9FF6-7EC371019454}"/>
    <cellStyle name="메모 14 2 4 2 2 2" xfId="42159" xr:uid="{5F926BBF-D2BD-4BAB-9E14-0AE5FD5AFBE2}"/>
    <cellStyle name="메모 14 2 4 2 3" xfId="31139" xr:uid="{ED510C38-4797-4B1E-A5FE-2CF1504DFE96}"/>
    <cellStyle name="메모 14 2 4 3" xfId="14600" xr:uid="{787152E8-6DE5-4A94-A5F8-B3F9026C3702}"/>
    <cellStyle name="메모 14 2 4 3 2" xfId="36649" xr:uid="{1371373B-4538-4335-801A-31C62FA84B91}"/>
    <cellStyle name="메모 14 2 4 4" xfId="25629" xr:uid="{F928ADFD-C1FA-4F89-9E6A-13E009768251}"/>
    <cellStyle name="메모 14 2 4 5" xfId="51787" xr:uid="{1CA3DD5C-565E-435C-952B-7E8FA83FEC66}"/>
    <cellStyle name="메모 14 2 5" xfId="6326" xr:uid="{D2FE16BE-0CD4-4A6B-BFD4-144E298C33ED}"/>
    <cellStyle name="메모 14 2 5 2" xfId="17355" xr:uid="{A46E7A09-838A-47DD-8F32-991A75D26C8D}"/>
    <cellStyle name="메모 14 2 5 2 2" xfId="39404" xr:uid="{DECF442C-78E1-48C0-BB0B-58223E73145D}"/>
    <cellStyle name="메모 14 2 5 3" xfId="28384" xr:uid="{9656679F-7991-4741-A431-F6F11D8FED79}"/>
    <cellStyle name="메모 14 2 5 4" xfId="54540" xr:uid="{EB9B0D21-2B3C-4681-9CD6-E96C50BC24C2}"/>
    <cellStyle name="메모 14 2 6" xfId="11845" xr:uid="{EA23ED97-1E3B-4B13-827B-D759A51F8F8B}"/>
    <cellStyle name="메모 14 2 6 2" xfId="33894" xr:uid="{863D5374-B9A2-4BAB-84AC-9D69AE609F04}"/>
    <cellStyle name="메모 14 2 7" xfId="22874" xr:uid="{4EE4D08C-E6B7-425E-B237-FE3C04EDC6D6}"/>
    <cellStyle name="메모 14 2 8" xfId="49031" xr:uid="{4E1E0EFC-431C-47B8-ACAB-8E4948A00141}"/>
    <cellStyle name="메모 14 3" xfId="1107" xr:uid="{23D92479-F02C-4EBE-AC48-DCE5FC4C2360}"/>
    <cellStyle name="메모 14 3 2" xfId="2501" xr:uid="{4CB84520-DED5-40D1-B377-9B44EF59FB03}"/>
    <cellStyle name="메모 14 3 2 2" xfId="5277" xr:uid="{7BD6984C-0EB2-46E0-B92E-F952FF389D5E}"/>
    <cellStyle name="메모 14 3 2 2 2" xfId="10803" xr:uid="{3FA65C21-7200-4107-840A-E974CEB34B29}"/>
    <cellStyle name="메모 14 3 2 2 2 2" xfId="21832" xr:uid="{E05DFF31-BB53-4480-8AD3-CAA4203F07E3}"/>
    <cellStyle name="메모 14 3 2 2 2 2 2" xfId="43881" xr:uid="{22F48FB7-BCB5-4099-97EB-D782BC87BCBC}"/>
    <cellStyle name="메모 14 3 2 2 2 3" xfId="32861" xr:uid="{03FE9A31-941E-4BDE-ADF1-7E705F382588}"/>
    <cellStyle name="메모 14 3 2 2 3" xfId="16322" xr:uid="{CBCA2854-3370-42D7-9B6B-36F18FA06DF1}"/>
    <cellStyle name="메모 14 3 2 2 3 2" xfId="38371" xr:uid="{2C87AD1C-D805-4193-9CE7-9E099F677AC7}"/>
    <cellStyle name="메모 14 3 2 2 4" xfId="27351" xr:uid="{031F850A-4CD1-4A71-80F9-924EAF16BE82}"/>
    <cellStyle name="메모 14 3 2 2 5" xfId="53509" xr:uid="{7BC9EF8C-702E-4E66-82EE-84983BF9D22B}"/>
    <cellStyle name="메모 14 3 2 3" xfId="8048" xr:uid="{D28A09B9-54A8-4966-B975-C15EA1EE43AE}"/>
    <cellStyle name="메모 14 3 2 3 2" xfId="19077" xr:uid="{9450E590-7C8F-4C4A-9440-3FAFEE94945F}"/>
    <cellStyle name="메모 14 3 2 3 2 2" xfId="41126" xr:uid="{CB19D72B-FD5B-43AF-8D01-D584F97091C4}"/>
    <cellStyle name="메모 14 3 2 3 3" xfId="30106" xr:uid="{83EA5FBE-BF85-4708-A1AE-BC6632D7D8D3}"/>
    <cellStyle name="메모 14 3 2 4" xfId="13567" xr:uid="{DACB2861-1812-46C6-8115-23E3DD0FC0E7}"/>
    <cellStyle name="메모 14 3 2 4 2" xfId="35616" xr:uid="{AFEDC8C7-DBB5-4539-B84F-3EA6E3E510ED}"/>
    <cellStyle name="메모 14 3 2 5" xfId="24596" xr:uid="{234E2408-035B-408C-92E9-0D0D0CE21C26}"/>
    <cellStyle name="메모 14 3 2 6" xfId="50754" xr:uid="{4A40A78F-8697-46AD-A9CC-75F38FEF0D50}"/>
    <cellStyle name="메모 14 3 3" xfId="3901" xr:uid="{3B0F380E-EA62-4823-A44C-AA15E58645B0}"/>
    <cellStyle name="메모 14 3 3 2" xfId="9427" xr:uid="{A47BEADF-28C3-48ED-9BAD-9E49F4686303}"/>
    <cellStyle name="메모 14 3 3 2 2" xfId="20456" xr:uid="{C259A4A2-29BC-476D-958D-8AE7EDE4B719}"/>
    <cellStyle name="메모 14 3 3 2 2 2" xfId="42505" xr:uid="{F6076A84-2E3B-47C6-BAB9-9B2E357D28EF}"/>
    <cellStyle name="메모 14 3 3 2 3" xfId="31485" xr:uid="{F79638A5-BA28-41FF-92BE-8C720828F83A}"/>
    <cellStyle name="메모 14 3 3 3" xfId="14946" xr:uid="{18DC1174-9623-4ADF-B094-A89471862EA1}"/>
    <cellStyle name="메모 14 3 3 3 2" xfId="36995" xr:uid="{E3D25E28-E760-451E-90AD-52B55D041851}"/>
    <cellStyle name="메모 14 3 3 4" xfId="25975" xr:uid="{ED9304BA-F872-45BD-B1EB-C2F3318076B0}"/>
    <cellStyle name="메모 14 3 3 5" xfId="52133" xr:uid="{DE0A01B3-1851-45A1-A8A4-A3ADD73D5793}"/>
    <cellStyle name="메모 14 3 4" xfId="6672" xr:uid="{6501E678-4D7E-4C48-AFFF-CBE0390374DD}"/>
    <cellStyle name="메모 14 3 4 2" xfId="17701" xr:uid="{3C762E27-CA7E-4FC2-A148-DB5D4A1F13FD}"/>
    <cellStyle name="메모 14 3 4 2 2" xfId="39750" xr:uid="{A2B80A3E-A2F4-4DE6-BE21-7C9BA4789F9C}"/>
    <cellStyle name="메모 14 3 4 3" xfId="28730" xr:uid="{6FA2D538-C408-4F57-9D5A-9D40A2891D03}"/>
    <cellStyle name="메모 14 3 4 4" xfId="54886" xr:uid="{F88703A8-8782-4ECD-9FD1-7CEB57B21477}"/>
    <cellStyle name="메모 14 3 5" xfId="12191" xr:uid="{3E31327B-1FEB-4AFE-B7F8-356BC9CECD8A}"/>
    <cellStyle name="메모 14 3 5 2" xfId="34240" xr:uid="{C2A13161-2345-496A-8758-9C4D70C15EEE}"/>
    <cellStyle name="메모 14 3 6" xfId="23220" xr:uid="{717D0773-E4F3-429E-B977-F1210E51920B}"/>
    <cellStyle name="메모 14 3 7" xfId="49377" xr:uid="{93419940-916C-4AF3-B4AE-4C1F0411275D}"/>
    <cellStyle name="메모 14 4" xfId="1813" xr:uid="{124D4DD8-CEC8-4E03-B5A5-1B4A7E6FAD82}"/>
    <cellStyle name="메모 14 4 2" xfId="4589" xr:uid="{825FB21C-A87E-4124-B020-EFE962D7DF86}"/>
    <cellStyle name="메모 14 4 2 2" xfId="10115" xr:uid="{2741F050-2EA5-4DE5-B52F-A487BE788699}"/>
    <cellStyle name="메모 14 4 2 2 2" xfId="21144" xr:uid="{B1EBC9B7-637C-4963-9FB6-51862D8B0511}"/>
    <cellStyle name="메모 14 4 2 2 2 2" xfId="43193" xr:uid="{0AE67648-6318-483F-9144-C6F6139BF642}"/>
    <cellStyle name="메모 14 4 2 2 3" xfId="32173" xr:uid="{4F74A7AD-56AD-4FD7-9F51-6ABCED81E357}"/>
    <cellStyle name="메모 14 4 2 3" xfId="15634" xr:uid="{D06A0D80-71BF-4DAB-A84E-CBF7DB7A0670}"/>
    <cellStyle name="메모 14 4 2 3 2" xfId="37683" xr:uid="{0458F346-F96B-42A5-9D6B-A643C62D8F86}"/>
    <cellStyle name="메모 14 4 2 4" xfId="26663" xr:uid="{85F409B7-C1B9-4BF2-BC10-180C0307DEA9}"/>
    <cellStyle name="메모 14 4 2 5" xfId="52821" xr:uid="{4035D8E3-95CC-4247-A529-C49AD7DA9A79}"/>
    <cellStyle name="메모 14 4 3" xfId="7360" xr:uid="{CA8C127C-3BFC-41A3-91FC-2CCA6358989C}"/>
    <cellStyle name="메모 14 4 3 2" xfId="18389" xr:uid="{36F1E191-95A3-4738-942A-80B523AD01B5}"/>
    <cellStyle name="메모 14 4 3 2 2" xfId="40438" xr:uid="{BAFAB749-6610-48C0-B368-4ED95A3CAB6E}"/>
    <cellStyle name="메모 14 4 3 3" xfId="29418" xr:uid="{7417C224-4100-4672-B684-308E025F307A}"/>
    <cellStyle name="메모 14 4 4" xfId="12879" xr:uid="{C2AD62F3-D0FA-4A52-935B-C00CB4EDA075}"/>
    <cellStyle name="메모 14 4 4 2" xfId="34928" xr:uid="{DA0E57F4-BDD9-49E0-A533-BE5805658FB5}"/>
    <cellStyle name="메모 14 4 5" xfId="23908" xr:uid="{AAA2DB0A-BC57-40BF-B23A-CB0F8DDB0BE2}"/>
    <cellStyle name="메모 14 4 6" xfId="50066" xr:uid="{E860B972-6773-4F60-B74F-EFE461D612F4}"/>
    <cellStyle name="메모 14 5" xfId="3213" xr:uid="{C3EEE001-2CFF-4B63-BD23-23A3A54D6E59}"/>
    <cellStyle name="메모 14 5 2" xfId="8739" xr:uid="{B1400FBD-ADF3-4CE4-B8FB-948D11D0F02E}"/>
    <cellStyle name="메모 14 5 2 2" xfId="19768" xr:uid="{48090FCC-ECA6-451E-972A-57E94651598A}"/>
    <cellStyle name="메모 14 5 2 2 2" xfId="41817" xr:uid="{A41A9924-9B45-40AE-91D8-4ACF498B13E6}"/>
    <cellStyle name="메모 14 5 2 3" xfId="30797" xr:uid="{010F0E65-E846-4FB9-813C-3F016EF0FC07}"/>
    <cellStyle name="메모 14 5 3" xfId="14258" xr:uid="{410180CD-DDAF-436A-8CB4-FFB015106A05}"/>
    <cellStyle name="메모 14 5 3 2" xfId="36307" xr:uid="{576780F8-A06F-419D-94C1-76FB025D8A0B}"/>
    <cellStyle name="메모 14 5 4" xfId="25287" xr:uid="{E41D41EF-2DDA-4626-8F88-7A2561CDE0A9}"/>
    <cellStyle name="메모 14 5 5" xfId="51445" xr:uid="{F3F8F90C-7BC8-485C-8B7D-B3DF2FD80516}"/>
    <cellStyle name="메모 14 6" xfId="5984" xr:uid="{3937AFEA-B0DD-44E7-8680-4D6D05DFBF90}"/>
    <cellStyle name="메모 14 6 2" xfId="17013" xr:uid="{1F386C8B-3817-4592-9D62-610560BBBD53}"/>
    <cellStyle name="메모 14 6 2 2" xfId="39062" xr:uid="{3814535C-1E38-40B5-B802-D15E54E282B7}"/>
    <cellStyle name="메모 14 6 3" xfId="28042" xr:uid="{926942DC-459F-4272-89B3-4EE7B4CE7399}"/>
    <cellStyle name="메모 14 6 4" xfId="54198" xr:uid="{2CBC3EDB-FF40-4168-A2FD-D295FDBD6FCB}"/>
    <cellStyle name="메모 14 7" xfId="11503" xr:uid="{63D860A2-CD1F-4408-B2E2-9B50362DF5A6}"/>
    <cellStyle name="메모 14 7 2" xfId="33552" xr:uid="{80EADDA7-207B-459D-BED6-EC208097933B}"/>
    <cellStyle name="메모 14 8" xfId="22532" xr:uid="{96C5CEBB-6D26-44DC-A710-6A2239CBD20B}"/>
    <cellStyle name="메모 14 9" xfId="48689" xr:uid="{9117EA60-54E3-4B4E-A5F8-5A387C4F7F8B}"/>
    <cellStyle name="메모 15" xfId="370" xr:uid="{00000000-0005-0000-0000-000060020000}"/>
    <cellStyle name="메모 15 2" xfId="727" xr:uid="{00000000-0005-0000-0000-000061020000}"/>
    <cellStyle name="메모 15 2 2" xfId="1463" xr:uid="{7420888E-AB21-4EC7-9389-6CC27F9C6DD6}"/>
    <cellStyle name="메모 15 2 2 2" xfId="2857" xr:uid="{837EA5F0-5BDB-4A2D-A5BD-68EF9BFE75B1}"/>
    <cellStyle name="메모 15 2 2 2 2" xfId="5633" xr:uid="{0A8D962A-4C21-46D2-B7F2-3546C513A678}"/>
    <cellStyle name="메모 15 2 2 2 2 2" xfId="11159" xr:uid="{50CFD071-459B-4069-A70E-970A8D34D410}"/>
    <cellStyle name="메모 15 2 2 2 2 2 2" xfId="22188" xr:uid="{3B9916B9-7E86-417B-BA40-B215E65A35E0}"/>
    <cellStyle name="메모 15 2 2 2 2 2 2 2" xfId="44237" xr:uid="{E59270FE-11E1-44E6-AE6A-AC90D3DDE568}"/>
    <cellStyle name="메모 15 2 2 2 2 2 3" xfId="33217" xr:uid="{57E5C2C7-CED3-4E69-A9A4-B711FC4C4BBF}"/>
    <cellStyle name="메모 15 2 2 2 2 3" xfId="16678" xr:uid="{145381A0-3301-4585-A93C-BE572C8F67B3}"/>
    <cellStyle name="메모 15 2 2 2 2 3 2" xfId="38727" xr:uid="{C92CDD19-D28A-4C2D-8250-4EE8F2D7B31E}"/>
    <cellStyle name="메모 15 2 2 2 2 4" xfId="27707" xr:uid="{D4CCC551-21C3-4857-A5E4-BECB01A9EAEC}"/>
    <cellStyle name="메모 15 2 2 2 2 5" xfId="53865" xr:uid="{5AA5E7BB-5610-4229-8D53-7B9D85445B26}"/>
    <cellStyle name="메모 15 2 2 2 3" xfId="8404" xr:uid="{F23DC0A6-684D-4CE9-BC9C-93B4CC1E9554}"/>
    <cellStyle name="메모 15 2 2 2 3 2" xfId="19433" xr:uid="{5167108C-74CE-4E3E-85C1-E667B066FB49}"/>
    <cellStyle name="메모 15 2 2 2 3 2 2" xfId="41482" xr:uid="{26636D7B-EA5B-487D-B499-FE28E51277FB}"/>
    <cellStyle name="메모 15 2 2 2 3 3" xfId="30462" xr:uid="{D5B2C11A-6640-440F-9CAB-2B105A7A74D5}"/>
    <cellStyle name="메모 15 2 2 2 4" xfId="13923" xr:uid="{3206B11C-4CB7-43ED-A546-CBE25FD6F4C3}"/>
    <cellStyle name="메모 15 2 2 2 4 2" xfId="35972" xr:uid="{8ED7D19E-1661-4E29-844A-E2F0C964DF33}"/>
    <cellStyle name="메모 15 2 2 2 5" xfId="24952" xr:uid="{19241331-BDFB-4C7E-8BC5-DAA347839BF8}"/>
    <cellStyle name="메모 15 2 2 2 6" xfId="51110" xr:uid="{EAE538A1-14BF-4D6B-AC21-CDF2A57480C1}"/>
    <cellStyle name="메모 15 2 2 3" xfId="4257" xr:uid="{62B8B362-4F12-4145-AEBE-557712B3ECC3}"/>
    <cellStyle name="메모 15 2 2 3 2" xfId="9783" xr:uid="{D8EE0C00-B466-4183-84F6-356E6B0B3986}"/>
    <cellStyle name="메모 15 2 2 3 2 2" xfId="20812" xr:uid="{27CFC0E0-3589-430C-A315-2A3A9981ABFB}"/>
    <cellStyle name="메모 15 2 2 3 2 2 2" xfId="42861" xr:uid="{4DF39EBC-7580-4F8D-B668-DA67083933C0}"/>
    <cellStyle name="메모 15 2 2 3 2 3" xfId="31841" xr:uid="{45B4E73E-CFB5-4A20-9578-F5F3B0278AA1}"/>
    <cellStyle name="메모 15 2 2 3 3" xfId="15302" xr:uid="{7AEC99BE-0629-406A-A88F-BB12C5B64AC0}"/>
    <cellStyle name="메모 15 2 2 3 3 2" xfId="37351" xr:uid="{4F40C51B-ADC2-4AF5-B59B-228C9B31E377}"/>
    <cellStyle name="메모 15 2 2 3 4" xfId="26331" xr:uid="{85180B6B-413F-4E1E-9428-970CE9485922}"/>
    <cellStyle name="메모 15 2 2 3 5" xfId="52489" xr:uid="{2521BBE6-8FE7-460A-9EA9-2A371943C61D}"/>
    <cellStyle name="메모 15 2 2 4" xfId="7028" xr:uid="{2334A615-CA34-48B3-A317-AF6B11966330}"/>
    <cellStyle name="메모 15 2 2 4 2" xfId="18057" xr:uid="{07FD37D5-5A66-4DB4-A674-853C5B77D320}"/>
    <cellStyle name="메모 15 2 2 4 2 2" xfId="40106" xr:uid="{102F86D6-D191-4317-9114-E69F13320F5C}"/>
    <cellStyle name="메모 15 2 2 4 3" xfId="29086" xr:uid="{61609D80-D718-439E-A7A0-17CCD5E42428}"/>
    <cellStyle name="메모 15 2 2 4 4" xfId="55242" xr:uid="{5B8C6060-B9E0-464E-AC98-C748A2180238}"/>
    <cellStyle name="메모 15 2 2 5" xfId="12547" xr:uid="{074BB0B1-2AC6-4C2E-8A47-CDF04B50E14C}"/>
    <cellStyle name="메모 15 2 2 5 2" xfId="34596" xr:uid="{43BD9A41-29E7-422C-ABF5-502FA962FC38}"/>
    <cellStyle name="메모 15 2 2 6" xfId="23576" xr:uid="{0DAC5191-9284-4B88-8A4B-3534C256B97D}"/>
    <cellStyle name="메모 15 2 2 7" xfId="49733" xr:uid="{6B325CC5-5FD7-4E81-A994-8563C59C3DC0}"/>
    <cellStyle name="메모 15 2 3" xfId="2169" xr:uid="{80D1C916-77C9-4693-BB3C-BE546B947A08}"/>
    <cellStyle name="메모 15 2 3 2" xfId="4945" xr:uid="{DD668FDD-B83E-4F26-965B-A520713820D3}"/>
    <cellStyle name="메모 15 2 3 2 2" xfId="10471" xr:uid="{BBD75121-3E25-4FF2-B5A9-6400735C4164}"/>
    <cellStyle name="메모 15 2 3 2 2 2" xfId="21500" xr:uid="{3A90F420-F131-4004-B9E5-6C53A761CFF4}"/>
    <cellStyle name="메모 15 2 3 2 2 2 2" xfId="43549" xr:uid="{45D6F325-454B-4C38-9B0D-EA66E091BEAB}"/>
    <cellStyle name="메모 15 2 3 2 2 3" xfId="32529" xr:uid="{9203CB89-F994-4C74-B2E5-3024995B0F76}"/>
    <cellStyle name="메모 15 2 3 2 3" xfId="15990" xr:uid="{EA4AF0DA-7DE2-4B94-ABD5-6F171929273A}"/>
    <cellStyle name="메모 15 2 3 2 3 2" xfId="38039" xr:uid="{C0B0B9CC-45BB-4BB2-829C-AF4278E4E815}"/>
    <cellStyle name="메모 15 2 3 2 4" xfId="27019" xr:uid="{4621838C-6F4F-4106-8483-28B6D8DC9815}"/>
    <cellStyle name="메모 15 2 3 2 5" xfId="53177" xr:uid="{239DE70C-C0F7-4C22-AAB2-DD4EC75CBF3B}"/>
    <cellStyle name="메모 15 2 3 3" xfId="7716" xr:uid="{F0405112-3588-45AD-BA53-4933D431DB0C}"/>
    <cellStyle name="메모 15 2 3 3 2" xfId="18745" xr:uid="{BE2E9445-F22F-4999-A83B-99B30FFE6DEF}"/>
    <cellStyle name="메모 15 2 3 3 2 2" xfId="40794" xr:uid="{8ABD0D3C-A7A1-429B-9BFC-8794EDAF79DA}"/>
    <cellStyle name="메모 15 2 3 3 3" xfId="29774" xr:uid="{2FF79D1A-AB31-4754-B2B4-94DFDCA2F5DB}"/>
    <cellStyle name="메모 15 2 3 4" xfId="13235" xr:uid="{D2BEB253-4C3F-4609-A158-78B474F2C06D}"/>
    <cellStyle name="메모 15 2 3 4 2" xfId="35284" xr:uid="{375B049B-4596-4BE6-ABE4-BF25943CC427}"/>
    <cellStyle name="메모 15 2 3 5" xfId="24264" xr:uid="{367D4882-E744-439E-AA44-498136326C0A}"/>
    <cellStyle name="메모 15 2 3 6" xfId="50422" xr:uid="{813E3C80-48AB-45EA-9511-C733B15595BE}"/>
    <cellStyle name="메모 15 2 4" xfId="3569" xr:uid="{5E79091B-A33B-497B-A6B4-91434DDAB950}"/>
    <cellStyle name="메모 15 2 4 2" xfId="9095" xr:uid="{97A247B7-8AFD-4303-A06E-A431759D71CB}"/>
    <cellStyle name="메모 15 2 4 2 2" xfId="20124" xr:uid="{FB26522A-A810-4131-A0EF-271E24E4BEF3}"/>
    <cellStyle name="메모 15 2 4 2 2 2" xfId="42173" xr:uid="{CD8CDDBC-A97E-43EC-8ED8-FB087BCC54DE}"/>
    <cellStyle name="메모 15 2 4 2 3" xfId="31153" xr:uid="{62307AEA-7AAC-4DC3-BA8C-3B713BA3C4CC}"/>
    <cellStyle name="메모 15 2 4 3" xfId="14614" xr:uid="{C9A9FBD8-CC0A-497D-8569-6702CCBF592E}"/>
    <cellStyle name="메모 15 2 4 3 2" xfId="36663" xr:uid="{24C10ECB-519D-40D3-8E1F-BFB9403D5F4F}"/>
    <cellStyle name="메모 15 2 4 4" xfId="25643" xr:uid="{DFCA985F-40F1-4040-B946-9027A8FE2C03}"/>
    <cellStyle name="메모 15 2 4 5" xfId="51801" xr:uid="{4308CD11-D68D-44E7-8955-4562B56CBE28}"/>
    <cellStyle name="메모 15 2 5" xfId="6340" xr:uid="{574D0CF3-B50D-4FA5-B5B1-3E7E199CB244}"/>
    <cellStyle name="메모 15 2 5 2" xfId="17369" xr:uid="{B8CCAA9E-829E-4589-A576-7F069C232EDF}"/>
    <cellStyle name="메모 15 2 5 2 2" xfId="39418" xr:uid="{0F75913D-B917-4F6F-9F73-D27C404EB422}"/>
    <cellStyle name="메모 15 2 5 3" xfId="28398" xr:uid="{6C46C2B6-9A69-4B54-ADA7-60874854C16F}"/>
    <cellStyle name="메모 15 2 5 4" xfId="54554" xr:uid="{8E389772-63BF-471F-8F57-F6913739ECA8}"/>
    <cellStyle name="메모 15 2 6" xfId="11859" xr:uid="{5E9555FF-4D04-4F4B-A8E1-67694FA5E9E4}"/>
    <cellStyle name="메모 15 2 6 2" xfId="33908" xr:uid="{002783EA-990D-40F7-BDC0-3FE4FE9B92D9}"/>
    <cellStyle name="메모 15 2 7" xfId="22888" xr:uid="{829A04D7-8DEE-4934-9815-3AD9E8A01180}"/>
    <cellStyle name="메모 15 2 8" xfId="49045" xr:uid="{258AEAF7-4A5B-4D32-A2BE-CFD878312FDE}"/>
    <cellStyle name="메모 15 3" xfId="1121" xr:uid="{6FC1D164-D7EA-4AF3-BBCC-E6C13642BC5E}"/>
    <cellStyle name="메모 15 3 2" xfId="2515" xr:uid="{3683618F-12B7-462F-9794-4D293FEBD64D}"/>
    <cellStyle name="메모 15 3 2 2" xfId="5291" xr:uid="{745F143C-F775-4975-8070-46A0DB3CFC77}"/>
    <cellStyle name="메모 15 3 2 2 2" xfId="10817" xr:uid="{921D846C-751B-4F9E-8CF2-9B174059E28F}"/>
    <cellStyle name="메모 15 3 2 2 2 2" xfId="21846" xr:uid="{6D4495E9-9E18-4029-A2F8-5A12CF8903CE}"/>
    <cellStyle name="메모 15 3 2 2 2 2 2" xfId="43895" xr:uid="{1A435EE3-F2B3-4B4B-A7C5-DE6DD935B4CE}"/>
    <cellStyle name="메모 15 3 2 2 2 3" xfId="32875" xr:uid="{C51C4E1C-E824-47C9-A121-DC941310B096}"/>
    <cellStyle name="메모 15 3 2 2 3" xfId="16336" xr:uid="{D743ABA0-4705-41E4-AF80-A6B571137DC6}"/>
    <cellStyle name="메모 15 3 2 2 3 2" xfId="38385" xr:uid="{47C9A94D-203D-4A8D-A368-519DE6DAEE83}"/>
    <cellStyle name="메모 15 3 2 2 4" xfId="27365" xr:uid="{D4D70977-9BDB-4A15-A758-DF393309DF73}"/>
    <cellStyle name="메모 15 3 2 2 5" xfId="53523" xr:uid="{CEA21B37-E056-4614-AEE1-36A6D51BCC78}"/>
    <cellStyle name="메모 15 3 2 3" xfId="8062" xr:uid="{708DEE4B-7097-4386-A751-C1ADDD4F2E4F}"/>
    <cellStyle name="메모 15 3 2 3 2" xfId="19091" xr:uid="{3EB06705-24EE-471F-B9B0-7C8181D3C95D}"/>
    <cellStyle name="메모 15 3 2 3 2 2" xfId="41140" xr:uid="{276DC6F7-5E57-4C20-8D4A-93636C6D02A8}"/>
    <cellStyle name="메모 15 3 2 3 3" xfId="30120" xr:uid="{24274336-FA64-45BC-8DED-62A05250C1A5}"/>
    <cellStyle name="메모 15 3 2 4" xfId="13581" xr:uid="{7123CB22-BE85-407C-B420-F28DDBFB094D}"/>
    <cellStyle name="메모 15 3 2 4 2" xfId="35630" xr:uid="{1932E56A-FE2E-44F2-AA3B-A82630F5D73E}"/>
    <cellStyle name="메모 15 3 2 5" xfId="24610" xr:uid="{9A325367-A61E-4A2F-9B57-037942DC2365}"/>
    <cellStyle name="메모 15 3 2 6" xfId="50768" xr:uid="{8CB35A72-1ADE-45AE-A2CD-68F7BEE8A012}"/>
    <cellStyle name="메모 15 3 3" xfId="3915" xr:uid="{61CA8AEC-C3BE-4992-A542-7E57FF0B7F81}"/>
    <cellStyle name="메모 15 3 3 2" xfId="9441" xr:uid="{1450136B-230B-4207-9100-46757FCD56E5}"/>
    <cellStyle name="메모 15 3 3 2 2" xfId="20470" xr:uid="{739579C0-2CDC-447C-964F-038D118ECB78}"/>
    <cellStyle name="메모 15 3 3 2 2 2" xfId="42519" xr:uid="{5908B473-167D-4A5E-871B-A71C91F14722}"/>
    <cellStyle name="메모 15 3 3 2 3" xfId="31499" xr:uid="{EBB443B4-10E7-413C-9E93-186BDC6700B4}"/>
    <cellStyle name="메모 15 3 3 3" xfId="14960" xr:uid="{7C64BF73-CFE5-4ECE-96CA-60C8F4419F2F}"/>
    <cellStyle name="메모 15 3 3 3 2" xfId="37009" xr:uid="{984CC577-5130-4120-B962-F734B274D7D2}"/>
    <cellStyle name="메모 15 3 3 4" xfId="25989" xr:uid="{B4E6F14B-B0A9-413C-A762-FFBDA4C1587A}"/>
    <cellStyle name="메모 15 3 3 5" xfId="52147" xr:uid="{5F4A07CF-C8A5-4285-B32C-FCC403FC2A2C}"/>
    <cellStyle name="메모 15 3 4" xfId="6686" xr:uid="{A9E1E1F2-0E99-462D-BFC4-EF97D8166CE9}"/>
    <cellStyle name="메모 15 3 4 2" xfId="17715" xr:uid="{82B125B1-5742-4764-84F4-34F0DA50189E}"/>
    <cellStyle name="메모 15 3 4 2 2" xfId="39764" xr:uid="{777E1B06-5CBE-4CC8-9B59-33C7853A4BEB}"/>
    <cellStyle name="메모 15 3 4 3" xfId="28744" xr:uid="{5CD3DD01-DCBF-4860-8DCF-FC644D22252E}"/>
    <cellStyle name="메모 15 3 4 4" xfId="54900" xr:uid="{096B9BDF-0AC0-4802-B5BF-DE5B43A1F66E}"/>
    <cellStyle name="메모 15 3 5" xfId="12205" xr:uid="{D67BAC92-36C1-49AF-AF00-F9FCAD01C2E4}"/>
    <cellStyle name="메모 15 3 5 2" xfId="34254" xr:uid="{3F938E7B-1D1B-4862-AA67-F7E841CC931C}"/>
    <cellStyle name="메모 15 3 6" xfId="23234" xr:uid="{51C2BF5B-A8EF-4488-9B5C-31BA2A98BCEC}"/>
    <cellStyle name="메모 15 3 7" xfId="49391" xr:uid="{5BCFCF00-7C6A-4E6F-9703-56427534D8EE}"/>
    <cellStyle name="메모 15 4" xfId="1827" xr:uid="{04DBB808-3906-48ED-B706-7AAF3B9F44F7}"/>
    <cellStyle name="메모 15 4 2" xfId="4603" xr:uid="{2D824C7F-8517-48B6-BBE3-A135A875F7F4}"/>
    <cellStyle name="메모 15 4 2 2" xfId="10129" xr:uid="{AB9772E8-CC12-402B-80C3-CF366BB295E2}"/>
    <cellStyle name="메모 15 4 2 2 2" xfId="21158" xr:uid="{AA1F4955-97C2-4FD3-A46B-1B795E0C037B}"/>
    <cellStyle name="메모 15 4 2 2 2 2" xfId="43207" xr:uid="{B1D9BBA4-2CD8-4DD0-B169-E67FDC6BABE8}"/>
    <cellStyle name="메모 15 4 2 2 3" xfId="32187" xr:uid="{E2517565-0673-488B-B62E-993B792C4445}"/>
    <cellStyle name="메모 15 4 2 3" xfId="15648" xr:uid="{1200AA68-271B-43AD-AF8E-21F18AC3CD52}"/>
    <cellStyle name="메모 15 4 2 3 2" xfId="37697" xr:uid="{1401DCAA-963F-45D8-BD3B-1503B91BD195}"/>
    <cellStyle name="메모 15 4 2 4" xfId="26677" xr:uid="{E79957C9-39F9-45CB-8388-69CF031755C5}"/>
    <cellStyle name="메모 15 4 2 5" xfId="52835" xr:uid="{94D1E89C-ABFD-4F44-A837-D0DB62223143}"/>
    <cellStyle name="메모 15 4 3" xfId="7374" xr:uid="{09326DF4-D804-4C86-8E38-347B9F19A47B}"/>
    <cellStyle name="메모 15 4 3 2" xfId="18403" xr:uid="{354CB00B-F01D-4E5E-B0D7-31D218DEAD78}"/>
    <cellStyle name="메모 15 4 3 2 2" xfId="40452" xr:uid="{004DF285-61D8-4FD9-8539-59D0B1A5660E}"/>
    <cellStyle name="메모 15 4 3 3" xfId="29432" xr:uid="{213A5C79-12F6-49D3-9173-3C5D8C7E08B3}"/>
    <cellStyle name="메모 15 4 4" xfId="12893" xr:uid="{A2F5867B-F4FF-4A9D-B8A9-846573CA8828}"/>
    <cellStyle name="메모 15 4 4 2" xfId="34942" xr:uid="{21EC8989-0449-4175-83B9-37EA3BC04D24}"/>
    <cellStyle name="메모 15 4 5" xfId="23922" xr:uid="{25C3455B-D38E-4350-90A3-5DA8A839D645}"/>
    <cellStyle name="메모 15 4 6" xfId="50080" xr:uid="{ABD2C04A-E125-4359-9D78-24FD88FEA7F4}"/>
    <cellStyle name="메모 15 5" xfId="3227" xr:uid="{F066115E-943C-4C5F-B3A1-55F156FDB7CE}"/>
    <cellStyle name="메모 15 5 2" xfId="8753" xr:uid="{ECAA0B8F-55D1-45AE-94F7-28C721B347A1}"/>
    <cellStyle name="메모 15 5 2 2" xfId="19782" xr:uid="{0A764F68-B8B1-43AF-9B64-0D4D9F0E518C}"/>
    <cellStyle name="메모 15 5 2 2 2" xfId="41831" xr:uid="{951685D0-DA05-408D-BD34-3604B549A759}"/>
    <cellStyle name="메모 15 5 2 3" xfId="30811" xr:uid="{8CA97B66-B8B3-48C5-92E9-1FE0A5DE9917}"/>
    <cellStyle name="메모 15 5 3" xfId="14272" xr:uid="{ED703C7C-C9B3-4E3D-986A-CD8D428B522F}"/>
    <cellStyle name="메모 15 5 3 2" xfId="36321" xr:uid="{511D0C67-C19A-47AF-81B7-32E89D9DA13A}"/>
    <cellStyle name="메모 15 5 4" xfId="25301" xr:uid="{4E848B31-7AC6-493A-AE1A-41E0E080ADD1}"/>
    <cellStyle name="메모 15 5 5" xfId="51459" xr:uid="{DBBF08B4-6E33-4C43-A53D-39D0F785B41F}"/>
    <cellStyle name="메모 15 6" xfId="5998" xr:uid="{1B368A3B-7BF8-4369-8F5F-757FAE517BCE}"/>
    <cellStyle name="메모 15 6 2" xfId="17027" xr:uid="{545F4D5B-DC28-4383-B805-2A0E94A23D3E}"/>
    <cellStyle name="메모 15 6 2 2" xfId="39076" xr:uid="{D22C2475-B7AF-4D03-9D00-B7266A450F3C}"/>
    <cellStyle name="메모 15 6 3" xfId="28056" xr:uid="{C04F5E99-9CBF-46F1-B70D-ABBEA80C1031}"/>
    <cellStyle name="메모 15 6 4" xfId="54212" xr:uid="{4A2F3B49-DB6F-4C16-AF9D-D906FF66A965}"/>
    <cellStyle name="메모 15 7" xfId="11517" xr:uid="{6A2F99C6-BFB0-4717-BDC4-9C6844B14E21}"/>
    <cellStyle name="메모 15 7 2" xfId="33566" xr:uid="{040DC51B-BF04-4F55-A702-35549F7063C4}"/>
    <cellStyle name="메모 15 8" xfId="22546" xr:uid="{123D9E2C-79D1-4D5B-87A5-40906053FE28}"/>
    <cellStyle name="메모 15 9" xfId="48703" xr:uid="{778B1E45-D493-4FA6-B2A5-B81E3CBBAD4C}"/>
    <cellStyle name="메모 16" xfId="398" xr:uid="{00000000-0005-0000-0000-000062020000}"/>
    <cellStyle name="메모 2" xfId="52" xr:uid="{00000000-0005-0000-0000-000063020000}"/>
    <cellStyle name="메모 2 10" xfId="48397" xr:uid="{8AF5ECCA-47AF-405D-BDAF-FB8B97B47731}"/>
    <cellStyle name="메모 2 2" xfId="187" xr:uid="{00000000-0005-0000-0000-000064020000}"/>
    <cellStyle name="메모 2 2 2" xfId="547" xr:uid="{00000000-0005-0000-0000-000065020000}"/>
    <cellStyle name="메모 2 2 2 2" xfId="1284" xr:uid="{858CB599-B3B8-4DB2-A0D0-30A0C19951E2}"/>
    <cellStyle name="메모 2 2 2 2 2" xfId="2678" xr:uid="{63C59123-69B4-44A7-BB73-ACC78DF8675A}"/>
    <cellStyle name="메모 2 2 2 2 2 2" xfId="5454" xr:uid="{BCEC9576-3D9A-456A-BB80-9A9A5F1C6621}"/>
    <cellStyle name="메모 2 2 2 2 2 2 2" xfId="10980" xr:uid="{566C2880-A537-4B69-8396-F107D300F6FA}"/>
    <cellStyle name="메모 2 2 2 2 2 2 2 2" xfId="22009" xr:uid="{412D0432-CC9B-436D-AF7D-F5861F3F6B8B}"/>
    <cellStyle name="메모 2 2 2 2 2 2 2 2 2" xfId="44058" xr:uid="{3181986F-AAB5-494B-8CF3-D17BA0910345}"/>
    <cellStyle name="메모 2 2 2 2 2 2 2 3" xfId="33038" xr:uid="{20C01A85-5650-4099-AB83-D946CD2A6671}"/>
    <cellStyle name="메모 2 2 2 2 2 2 3" xfId="16499" xr:uid="{EC1A9FE5-0858-41F5-B5FE-E2B5B4D0A4BA}"/>
    <cellStyle name="메모 2 2 2 2 2 2 3 2" xfId="38548" xr:uid="{65409DA5-2777-4B59-A276-8C2B1C4FF96D}"/>
    <cellStyle name="메모 2 2 2 2 2 2 4" xfId="27528" xr:uid="{3C427F10-0A2D-436F-AB0E-4C4755CE8F7E}"/>
    <cellStyle name="메모 2 2 2 2 2 2 5" xfId="53686" xr:uid="{C132AF15-636C-488A-A1FA-EE962297068D}"/>
    <cellStyle name="메모 2 2 2 2 2 3" xfId="8225" xr:uid="{1691AD92-63C0-4202-AF28-6E44AEFE748D}"/>
    <cellStyle name="메모 2 2 2 2 2 3 2" xfId="19254" xr:uid="{BA574587-2799-473B-BFFE-6FC9AD28123C}"/>
    <cellStyle name="메모 2 2 2 2 2 3 2 2" xfId="41303" xr:uid="{4F014B28-9B51-4ED3-B72E-A13363DA691F}"/>
    <cellStyle name="메모 2 2 2 2 2 3 3" xfId="30283" xr:uid="{D763CD9A-AA0D-4A6A-A597-6AE1248B5727}"/>
    <cellStyle name="메모 2 2 2 2 2 4" xfId="13744" xr:uid="{2449A3DF-5010-425E-9032-0585E7C209B7}"/>
    <cellStyle name="메모 2 2 2 2 2 4 2" xfId="35793" xr:uid="{C3509D0A-2D08-4152-98A5-352AAA4F08B3}"/>
    <cellStyle name="메모 2 2 2 2 2 5" xfId="24773" xr:uid="{4B3A9D5D-4668-4331-8B2D-C81CC167F691}"/>
    <cellStyle name="메모 2 2 2 2 2 6" xfId="50931" xr:uid="{08055BAF-AE38-4F8B-9B0B-CF44578F5BE3}"/>
    <cellStyle name="메모 2 2 2 2 3" xfId="4078" xr:uid="{508EA217-CD95-49A2-83EC-ECB5F56AF11A}"/>
    <cellStyle name="메모 2 2 2 2 3 2" xfId="9604" xr:uid="{D21C29AB-BE4F-4E59-B125-8A3705145868}"/>
    <cellStyle name="메모 2 2 2 2 3 2 2" xfId="20633" xr:uid="{072DAE51-90D0-4553-B24F-C824124ADBD7}"/>
    <cellStyle name="메모 2 2 2 2 3 2 2 2" xfId="42682" xr:uid="{EE70BEE9-8C62-410F-8644-396941994F91}"/>
    <cellStyle name="메모 2 2 2 2 3 2 3" xfId="31662" xr:uid="{C9203E9B-7AFD-4D95-BB13-EA209703A07D}"/>
    <cellStyle name="메모 2 2 2 2 3 3" xfId="15123" xr:uid="{26009E3F-1C4E-4F25-A85B-80C2B000545C}"/>
    <cellStyle name="메모 2 2 2 2 3 3 2" xfId="37172" xr:uid="{BB45027D-7C4B-4915-8528-6AC321A03ADD}"/>
    <cellStyle name="메모 2 2 2 2 3 4" xfId="26152" xr:uid="{D3817BA0-3759-4D39-B2C9-27F4B9B9080C}"/>
    <cellStyle name="메모 2 2 2 2 3 5" xfId="52310" xr:uid="{7BCA15BC-DB4A-49B3-A574-FE2E90E89D7B}"/>
    <cellStyle name="메모 2 2 2 2 4" xfId="6849" xr:uid="{8F8532F9-C796-4BD4-83FA-F1B0BA0E9D11}"/>
    <cellStyle name="메모 2 2 2 2 4 2" xfId="17878" xr:uid="{6251D7E3-7346-4D07-9EFF-F92955D27AD3}"/>
    <cellStyle name="메모 2 2 2 2 4 2 2" xfId="39927" xr:uid="{8FDD2566-83FB-4683-9F77-3895A48448CE}"/>
    <cellStyle name="메모 2 2 2 2 4 3" xfId="28907" xr:uid="{565E09C4-ACB6-4AA2-86B8-C94A2796DD96}"/>
    <cellStyle name="메모 2 2 2 2 4 4" xfId="55063" xr:uid="{7B8DBA5F-5B48-4469-BCE5-51B2281F7851}"/>
    <cellStyle name="메모 2 2 2 2 5" xfId="12368" xr:uid="{96C4B240-56C7-4BC3-84D3-763A0CCB9633}"/>
    <cellStyle name="메모 2 2 2 2 5 2" xfId="34417" xr:uid="{A734E97B-9AE9-4CAC-8E9D-80A27A6D6603}"/>
    <cellStyle name="메모 2 2 2 2 6" xfId="23397" xr:uid="{251B911E-47C2-48AC-AF51-B730D25C9E9A}"/>
    <cellStyle name="메모 2 2 2 2 7" xfId="49554" xr:uid="{784019A8-7D80-4D88-8F66-7DCFBE8796A7}"/>
    <cellStyle name="메모 2 2 2 3" xfId="1990" xr:uid="{2F3EB005-8265-4535-B5B8-94B8754CA2DD}"/>
    <cellStyle name="메모 2 2 2 3 2" xfId="4766" xr:uid="{032636BA-F9B0-40B3-B515-5A89F3555D2C}"/>
    <cellStyle name="메모 2 2 2 3 2 2" xfId="10292" xr:uid="{2DB2C914-19E1-40E1-956F-6D4B03F68B92}"/>
    <cellStyle name="메모 2 2 2 3 2 2 2" xfId="21321" xr:uid="{7455138A-CCDA-42D2-9C1E-CB2D453FA379}"/>
    <cellStyle name="메모 2 2 2 3 2 2 2 2" xfId="43370" xr:uid="{B79C3737-0F3D-45A3-B304-6AE13F3091FC}"/>
    <cellStyle name="메모 2 2 2 3 2 2 3" xfId="32350" xr:uid="{EA853CF2-F8D7-4044-8C7A-CB773F1AA2B9}"/>
    <cellStyle name="메모 2 2 2 3 2 3" xfId="15811" xr:uid="{323AC6DA-4560-4CC6-922C-ECCB552F992A}"/>
    <cellStyle name="메모 2 2 2 3 2 3 2" xfId="37860" xr:uid="{A26B0EC5-5A79-402E-9F82-8E77B913D8CA}"/>
    <cellStyle name="메모 2 2 2 3 2 4" xfId="26840" xr:uid="{D408AF0D-C2E5-4DD2-9B0E-83687AC01CE1}"/>
    <cellStyle name="메모 2 2 2 3 2 5" xfId="52998" xr:uid="{562FCE5B-25DF-440B-8008-923944F6F2AB}"/>
    <cellStyle name="메모 2 2 2 3 3" xfId="7537" xr:uid="{26B6A39C-A248-4106-A2B5-4448FCFC9BB1}"/>
    <cellStyle name="메모 2 2 2 3 3 2" xfId="18566" xr:uid="{37392DC2-5E09-4835-8960-19E14160FBD5}"/>
    <cellStyle name="메모 2 2 2 3 3 2 2" xfId="40615" xr:uid="{A556B967-914B-4209-88F1-1B4775426FBF}"/>
    <cellStyle name="메모 2 2 2 3 3 3" xfId="29595" xr:uid="{A87BB0AD-0E32-41FA-82DC-62B660E7B0EC}"/>
    <cellStyle name="메모 2 2 2 3 4" xfId="13056" xr:uid="{72C0E51A-8C63-4CEA-A731-0BADAC67D553}"/>
    <cellStyle name="메모 2 2 2 3 4 2" xfId="35105" xr:uid="{21315780-9275-4ABE-94D8-720E714AB632}"/>
    <cellStyle name="메모 2 2 2 3 5" xfId="24085" xr:uid="{1CC80A60-1414-4D2E-8924-7C5154DF1854}"/>
    <cellStyle name="메모 2 2 2 3 6" xfId="50243" xr:uid="{259811A9-C4C9-449B-9AFD-862BF389AA6D}"/>
    <cellStyle name="메모 2 2 2 4" xfId="3390" xr:uid="{7DEB246D-16F4-4F90-BFAF-05EA15991C11}"/>
    <cellStyle name="메모 2 2 2 4 2" xfId="8916" xr:uid="{4713A604-2E5F-4E35-9212-125CD3AB6487}"/>
    <cellStyle name="메모 2 2 2 4 2 2" xfId="19945" xr:uid="{60DAA380-70A4-4113-A996-4C357A460065}"/>
    <cellStyle name="메모 2 2 2 4 2 2 2" xfId="41994" xr:uid="{2E111971-A6F4-4AF6-B909-BB4A0675397D}"/>
    <cellStyle name="메모 2 2 2 4 2 3" xfId="30974" xr:uid="{75197747-617C-42C7-903F-ADB328732E06}"/>
    <cellStyle name="메모 2 2 2 4 3" xfId="14435" xr:uid="{807715DD-BAF1-43CF-8742-61290199191C}"/>
    <cellStyle name="메모 2 2 2 4 3 2" xfId="36484" xr:uid="{86A2F40D-1481-4AE9-86CD-8017DD9B5923}"/>
    <cellStyle name="메모 2 2 2 4 4" xfId="25464" xr:uid="{2F18A948-FFAC-4036-B42F-E954734F5D61}"/>
    <cellStyle name="메모 2 2 2 4 5" xfId="51622" xr:uid="{0ABA956C-8D57-490F-B3D2-D841984F866B}"/>
    <cellStyle name="메모 2 2 2 5" xfId="6161" xr:uid="{9E6AEAE9-52CE-45A2-9B81-B48CF96CEF6C}"/>
    <cellStyle name="메모 2 2 2 5 2" xfId="17190" xr:uid="{7E032D0F-DEFB-43A5-AD9D-02A69ADBD77B}"/>
    <cellStyle name="메모 2 2 2 5 2 2" xfId="39239" xr:uid="{91712867-AF9D-4D8B-A7D6-407658916BC8}"/>
    <cellStyle name="메모 2 2 2 5 3" xfId="28219" xr:uid="{16CBA02F-94D9-4DC3-BA54-2833E81F4BE5}"/>
    <cellStyle name="메모 2 2 2 5 4" xfId="54375" xr:uid="{2F5DFD8A-89AE-4A28-8D68-6F22421D5227}"/>
    <cellStyle name="메모 2 2 2 6" xfId="11680" xr:uid="{9202732F-0294-4378-8A46-9855A27BF3CF}"/>
    <cellStyle name="메모 2 2 2 6 2" xfId="33729" xr:uid="{70882C04-6243-40C2-A542-6DA9449D37B7}"/>
    <cellStyle name="메모 2 2 2 7" xfId="22709" xr:uid="{35641126-FDCA-4EAC-86FB-C6746EBE2003}"/>
    <cellStyle name="메모 2 2 2 8" xfId="48866" xr:uid="{E192107E-8FAC-461D-A600-17247CBEEDE8}"/>
    <cellStyle name="메모 2 2 3" xfId="942" xr:uid="{822A7A50-A1C0-4379-831E-ABB1F37D02CC}"/>
    <cellStyle name="메모 2 2 3 2" xfId="2336" xr:uid="{8936DA29-C280-456F-8C40-5CBC1BC01595}"/>
    <cellStyle name="메모 2 2 3 2 2" xfId="5112" xr:uid="{7B1DA5F5-7319-4D05-8704-DB58807056C2}"/>
    <cellStyle name="메모 2 2 3 2 2 2" xfId="10638" xr:uid="{AA20C731-B527-4F34-AB7E-B91730B6B2BF}"/>
    <cellStyle name="메모 2 2 3 2 2 2 2" xfId="21667" xr:uid="{974151E5-21C7-47CF-84C4-C0E3B335219E}"/>
    <cellStyle name="메모 2 2 3 2 2 2 2 2" xfId="43716" xr:uid="{9CE55DEE-836C-4D66-91C6-138B81167C71}"/>
    <cellStyle name="메모 2 2 3 2 2 2 3" xfId="32696" xr:uid="{D50F9A4C-3872-485E-8E1D-0789D9A0245D}"/>
    <cellStyle name="메모 2 2 3 2 2 3" xfId="16157" xr:uid="{AE863445-BBCF-47A6-8EEF-CAD217FF5D0B}"/>
    <cellStyle name="메모 2 2 3 2 2 3 2" xfId="38206" xr:uid="{F74F3ADC-AA30-47A4-99AA-E3EE2F4FC956}"/>
    <cellStyle name="메모 2 2 3 2 2 4" xfId="27186" xr:uid="{9DE3ED2B-B8B1-4496-9817-AAC75DDE58AD}"/>
    <cellStyle name="메모 2 2 3 2 2 5" xfId="53344" xr:uid="{9A209200-4F45-4C55-A933-D968479EEF32}"/>
    <cellStyle name="메모 2 2 3 2 3" xfId="7883" xr:uid="{304D48D8-F1BE-49D7-8827-375F0FAE998E}"/>
    <cellStyle name="메모 2 2 3 2 3 2" xfId="18912" xr:uid="{31FA95CA-C79B-42C4-A728-59AFB65083B9}"/>
    <cellStyle name="메모 2 2 3 2 3 2 2" xfId="40961" xr:uid="{F0611B65-200F-44B3-B58C-2505B0A9BB0E}"/>
    <cellStyle name="메모 2 2 3 2 3 3" xfId="29941" xr:uid="{F28479AE-47EA-4CE3-8A51-10660DE17030}"/>
    <cellStyle name="메모 2 2 3 2 4" xfId="13402" xr:uid="{2494B1BB-4237-406B-A29D-1B7F2E9124EF}"/>
    <cellStyle name="메모 2 2 3 2 4 2" xfId="35451" xr:uid="{115B77B8-9401-4524-AECD-719984AD09B7}"/>
    <cellStyle name="메모 2 2 3 2 5" xfId="24431" xr:uid="{C358E43C-4A0D-427A-9F43-C0FBD89E296A}"/>
    <cellStyle name="메모 2 2 3 2 6" xfId="50589" xr:uid="{DB4164F6-6D12-4364-9AF8-C1D42C14E8E2}"/>
    <cellStyle name="메모 2 2 3 3" xfId="3736" xr:uid="{E8EFC0F2-83E2-4BED-9FD8-F090D40363AB}"/>
    <cellStyle name="메모 2 2 3 3 2" xfId="9262" xr:uid="{BF052A91-663B-4F64-8227-8B9934AE57E8}"/>
    <cellStyle name="메모 2 2 3 3 2 2" xfId="20291" xr:uid="{45FDCAF0-B08A-4E6E-A8D0-09059B2ED496}"/>
    <cellStyle name="메모 2 2 3 3 2 2 2" xfId="42340" xr:uid="{7EB80523-DF14-49A8-86A1-7AE56169B48C}"/>
    <cellStyle name="메모 2 2 3 3 2 3" xfId="31320" xr:uid="{E737956E-3DFE-4759-9A52-95CD9822836C}"/>
    <cellStyle name="메모 2 2 3 3 3" xfId="14781" xr:uid="{2763E442-0085-45A0-AC1C-83D8DDEFB9A3}"/>
    <cellStyle name="메모 2 2 3 3 3 2" xfId="36830" xr:uid="{49E9ACCA-2BAE-44EC-9AFF-4970D2095C25}"/>
    <cellStyle name="메모 2 2 3 3 4" xfId="25810" xr:uid="{3BA4F50F-CFBA-40B9-8B8E-13BD58736525}"/>
    <cellStyle name="메모 2 2 3 3 5" xfId="51968" xr:uid="{25A5EFF0-5D52-4A61-834F-6E4290DCF88E}"/>
    <cellStyle name="메모 2 2 3 4" xfId="6507" xr:uid="{52945353-9C10-4799-9F10-62345BEC8926}"/>
    <cellStyle name="메모 2 2 3 4 2" xfId="17536" xr:uid="{51BDCC6B-F41C-4AE8-91E0-205780D6BD09}"/>
    <cellStyle name="메모 2 2 3 4 2 2" xfId="39585" xr:uid="{6FE07523-C07E-4821-9FD0-086D35B157E8}"/>
    <cellStyle name="메모 2 2 3 4 3" xfId="28565" xr:uid="{76182BC1-60EF-4913-83FD-75AC8AB4FF99}"/>
    <cellStyle name="메모 2 2 3 4 4" xfId="54721" xr:uid="{D954CE66-18D3-4D00-902D-8963AF746285}"/>
    <cellStyle name="메모 2 2 3 5" xfId="12026" xr:uid="{0B9D8750-C357-49BC-8540-212EA485AD5D}"/>
    <cellStyle name="메모 2 2 3 5 2" xfId="34075" xr:uid="{6ACB2CC0-45A3-4E28-8F28-EE96D9FAF10B}"/>
    <cellStyle name="메모 2 2 3 6" xfId="23055" xr:uid="{BDE15D01-924D-42D5-8772-712A0E1B4D4D}"/>
    <cellStyle name="메모 2 2 3 7" xfId="49212" xr:uid="{D3C045B5-FF6A-4EC4-8E5A-A8812E6D2ED1}"/>
    <cellStyle name="메모 2 2 4" xfId="1648" xr:uid="{57E72ADB-0434-446E-97D2-CBCFCDE712AE}"/>
    <cellStyle name="메모 2 2 4 2" xfId="4424" xr:uid="{11E4CB5A-31EB-4132-82CD-42F6111B392F}"/>
    <cellStyle name="메모 2 2 4 2 2" xfId="9950" xr:uid="{E055710E-9C08-41CD-BC90-09586A65FE1C}"/>
    <cellStyle name="메모 2 2 4 2 2 2" xfId="20979" xr:uid="{A090A918-82A6-40AA-A80F-D3C39E69E822}"/>
    <cellStyle name="메모 2 2 4 2 2 2 2" xfId="43028" xr:uid="{6124A367-003D-4506-9404-893D14D0DF64}"/>
    <cellStyle name="메모 2 2 4 2 2 3" xfId="32008" xr:uid="{C7129BE7-3CA5-4AFE-9C2F-BBB0F8333CFF}"/>
    <cellStyle name="메모 2 2 4 2 3" xfId="15469" xr:uid="{DD598A72-75FB-4405-AC6A-AAEF154E2B54}"/>
    <cellStyle name="메모 2 2 4 2 3 2" xfId="37518" xr:uid="{6C36CEF3-AB22-4230-B7B8-087CA4513C90}"/>
    <cellStyle name="메모 2 2 4 2 4" xfId="26498" xr:uid="{31BC1164-438E-457C-B9F7-DE268EBAC105}"/>
    <cellStyle name="메모 2 2 4 2 5" xfId="52656" xr:uid="{E90EF7C3-4A38-4CD0-A2C5-4032D4113D94}"/>
    <cellStyle name="메모 2 2 4 3" xfId="7195" xr:uid="{C4F9C541-7487-4928-A2AE-C48263BE422A}"/>
    <cellStyle name="메모 2 2 4 3 2" xfId="18224" xr:uid="{731980BD-AC9B-4F8B-A2A7-87BBD5C4388A}"/>
    <cellStyle name="메모 2 2 4 3 2 2" xfId="40273" xr:uid="{9152615D-337D-4AEC-8B57-7FFDC4AACE55}"/>
    <cellStyle name="메모 2 2 4 3 3" xfId="29253" xr:uid="{ECF27339-59E1-48A6-8C77-2A68300E3B88}"/>
    <cellStyle name="메모 2 2 4 4" xfId="12714" xr:uid="{A70AECA7-3C5E-4E73-9613-F931CDDEAA4E}"/>
    <cellStyle name="메모 2 2 4 4 2" xfId="34763" xr:uid="{136E4258-A52A-4A0B-887F-4373321097A7}"/>
    <cellStyle name="메모 2 2 4 5" xfId="23743" xr:uid="{4A851B67-392E-415E-8376-14CCA39F8947}"/>
    <cellStyle name="메모 2 2 4 6" xfId="49901" xr:uid="{BFA7A5EB-8853-4EDD-A9AA-0F0AB4A6C6A8}"/>
    <cellStyle name="메모 2 2 5" xfId="3048" xr:uid="{157655E7-4C62-4F83-923F-ECF1FDB52E31}"/>
    <cellStyle name="메모 2 2 5 2" xfId="8574" xr:uid="{D3763910-F005-46AC-970A-D84E56940FD5}"/>
    <cellStyle name="메모 2 2 5 2 2" xfId="19603" xr:uid="{9DEACE3C-B56D-49D4-9858-805A12E4B666}"/>
    <cellStyle name="메모 2 2 5 2 2 2" xfId="41652" xr:uid="{57B5AD12-5429-4A63-A14F-29124D5C53BF}"/>
    <cellStyle name="메모 2 2 5 2 3" xfId="30632" xr:uid="{FF2301D3-8847-4D7C-B4A4-1A93FDAD5821}"/>
    <cellStyle name="메모 2 2 5 3" xfId="14093" xr:uid="{E7EB56A9-2D22-43F6-BDAB-1FEC05CC67C7}"/>
    <cellStyle name="메모 2 2 5 3 2" xfId="36142" xr:uid="{31EBE877-BF09-4C4F-AB3B-8061F5FEEE76}"/>
    <cellStyle name="메모 2 2 5 4" xfId="25122" xr:uid="{A0C593A2-8291-40C7-9CAF-9E5B2DEA743F}"/>
    <cellStyle name="메모 2 2 5 5" xfId="51280" xr:uid="{87472E45-49EB-4114-8716-85A57768BFB3}"/>
    <cellStyle name="메모 2 2 6" xfId="5819" xr:uid="{5E0A0106-2690-4B29-AC05-F9C38CC9A083}"/>
    <cellStyle name="메모 2 2 6 2" xfId="16848" xr:uid="{6F8FE7EA-2E0C-47E5-B53D-886358CECF85}"/>
    <cellStyle name="메모 2 2 6 2 2" xfId="38897" xr:uid="{2E0A308D-0C19-407F-9CBC-F50BE79941F8}"/>
    <cellStyle name="메모 2 2 6 3" xfId="27877" xr:uid="{DFB3136C-2963-4C41-A243-B000B72136D8}"/>
    <cellStyle name="메모 2 2 6 4" xfId="54034" xr:uid="{A376DE58-EB59-4EF0-9319-65EEA6F58882}"/>
    <cellStyle name="메모 2 2 7" xfId="11338" xr:uid="{EA674B35-AE51-4567-82B1-66ADDDB06166}"/>
    <cellStyle name="메모 2 2 7 2" xfId="33387" xr:uid="{FF04E1D3-CEA5-4C9F-BA50-EDECEA5902BE}"/>
    <cellStyle name="메모 2 2 8" xfId="22367" xr:uid="{BCAF700D-38AC-45FE-9486-7160E458C69C}"/>
    <cellStyle name="메모 2 2 9" xfId="48525" xr:uid="{C49E3E95-065E-43EC-9030-0FD86C8CFBC0}"/>
    <cellStyle name="메모 2 3" xfId="415" xr:uid="{00000000-0005-0000-0000-000066020000}"/>
    <cellStyle name="메모 2 3 2" xfId="1155" xr:uid="{3A750BB3-53D0-4D9D-87F1-9D44F2683B0F}"/>
    <cellStyle name="메모 2 3 2 2" xfId="2549" xr:uid="{06191B2D-F136-435F-B5AF-5188B837F628}"/>
    <cellStyle name="메모 2 3 2 2 2" xfId="5325" xr:uid="{FD87E3E8-08DC-468B-A660-D1D9F2CD856E}"/>
    <cellStyle name="메모 2 3 2 2 2 2" xfId="10851" xr:uid="{278EB7DD-CBDD-44E5-A206-54AF556A0422}"/>
    <cellStyle name="메모 2 3 2 2 2 2 2" xfId="21880" xr:uid="{32433A34-5DA6-4354-9D0A-CF952316B825}"/>
    <cellStyle name="메모 2 3 2 2 2 2 2 2" xfId="43929" xr:uid="{403AB70D-26D7-417A-9217-A9D6ECC26622}"/>
    <cellStyle name="메모 2 3 2 2 2 2 3" xfId="32909" xr:uid="{10D94795-4897-43A5-9B08-A3EEC32CD142}"/>
    <cellStyle name="메모 2 3 2 2 2 3" xfId="16370" xr:uid="{4A699F30-482D-4D2B-8836-D71FE05ECAB3}"/>
    <cellStyle name="메모 2 3 2 2 2 3 2" xfId="38419" xr:uid="{E10C013D-29BD-4079-BED4-B60DB72D29E2}"/>
    <cellStyle name="메모 2 3 2 2 2 4" xfId="27399" xr:uid="{4EFC098C-89A8-4E57-8E7E-D314F59F05C1}"/>
    <cellStyle name="메모 2 3 2 2 2 5" xfId="53557" xr:uid="{184B7EF7-E1DB-4A83-B745-4688DFA73FA6}"/>
    <cellStyle name="메모 2 3 2 2 3" xfId="8096" xr:uid="{93A346F4-29B9-4186-BC76-5D99D857E155}"/>
    <cellStyle name="메모 2 3 2 2 3 2" xfId="19125" xr:uid="{F92C4D12-B673-4550-AAF0-D65493C18D8A}"/>
    <cellStyle name="메모 2 3 2 2 3 2 2" xfId="41174" xr:uid="{7F2CB26B-7A30-4B75-A163-00D48C0990E2}"/>
    <cellStyle name="메모 2 3 2 2 3 3" xfId="30154" xr:uid="{EDE793F4-52A0-42C9-A425-0ADD4DDE5D6C}"/>
    <cellStyle name="메모 2 3 2 2 4" xfId="13615" xr:uid="{74DD9EFF-37E6-4A5B-8D81-7F9599D1983D}"/>
    <cellStyle name="메모 2 3 2 2 4 2" xfId="35664" xr:uid="{5C732FD1-45D4-46D4-9CE5-1C86F9FD7D11}"/>
    <cellStyle name="메모 2 3 2 2 5" xfId="24644" xr:uid="{F370C8FB-16AD-49D4-B986-327775A19EC8}"/>
    <cellStyle name="메모 2 3 2 2 6" xfId="50802" xr:uid="{56E2E846-B72B-4FB3-AC42-1FB1E4F4B209}"/>
    <cellStyle name="메모 2 3 2 3" xfId="3949" xr:uid="{86E9B2C5-853B-4373-9FCB-A198A53CEED8}"/>
    <cellStyle name="메모 2 3 2 3 2" xfId="9475" xr:uid="{4A04FFE4-9BAF-4ACD-AD18-3CEF2752B77B}"/>
    <cellStyle name="메모 2 3 2 3 2 2" xfId="20504" xr:uid="{FC94DED6-3811-45D5-BDB9-714EE3E9C6BE}"/>
    <cellStyle name="메모 2 3 2 3 2 2 2" xfId="42553" xr:uid="{9B6D3572-8ACA-4A97-AF80-893EB12508DA}"/>
    <cellStyle name="메모 2 3 2 3 2 3" xfId="31533" xr:uid="{BC15F0D5-5100-44DA-8E00-AC253E232D4A}"/>
    <cellStyle name="메모 2 3 2 3 3" xfId="14994" xr:uid="{4B239898-71A8-41FD-BCFB-ED7D52CD5363}"/>
    <cellStyle name="메모 2 3 2 3 3 2" xfId="37043" xr:uid="{FE52C748-71D1-443D-9A2C-BD556E722ACA}"/>
    <cellStyle name="메모 2 3 2 3 4" xfId="26023" xr:uid="{32943077-64D5-47CE-B377-5C1ACBED415E}"/>
    <cellStyle name="메모 2 3 2 3 5" xfId="52181" xr:uid="{9F5930D3-EE70-493C-B9F7-4A54A6086FD4}"/>
    <cellStyle name="메모 2 3 2 4" xfId="6720" xr:uid="{79E7D5B9-F117-4C4F-8DF3-FE75E04297F5}"/>
    <cellStyle name="메모 2 3 2 4 2" xfId="17749" xr:uid="{EA46A118-1BE7-4BC7-BFBF-05FBCBDA01AF}"/>
    <cellStyle name="메모 2 3 2 4 2 2" xfId="39798" xr:uid="{C4DFDC89-5806-416E-B3AC-2F4D6D7518CD}"/>
    <cellStyle name="메모 2 3 2 4 3" xfId="28778" xr:uid="{3B031C03-AE61-4CCF-8FA9-4C572CB2315E}"/>
    <cellStyle name="메모 2 3 2 4 4" xfId="54934" xr:uid="{DD3844A3-CCD9-4DCB-B93A-4ECC5BE33627}"/>
    <cellStyle name="메모 2 3 2 5" xfId="12239" xr:uid="{F9A96CAF-9281-4AC1-8067-7C6EF49EA1C6}"/>
    <cellStyle name="메모 2 3 2 5 2" xfId="34288" xr:uid="{0953410A-1652-441E-A9A5-F2B6FE723EE6}"/>
    <cellStyle name="메모 2 3 2 6" xfId="23268" xr:uid="{03E9DE4E-BCBE-4A48-B81E-08925E7C93E0}"/>
    <cellStyle name="메모 2 3 2 7" xfId="49425" xr:uid="{524C6481-405A-471B-85CC-AA1A06D41A20}"/>
    <cellStyle name="메모 2 3 3" xfId="1861" xr:uid="{AD925ADB-66DF-446B-8E70-64EE2053C025}"/>
    <cellStyle name="메모 2 3 3 2" xfId="4637" xr:uid="{0CF5B98A-2E37-42AD-B79E-C1C1EE994B4A}"/>
    <cellStyle name="메모 2 3 3 2 2" xfId="10163" xr:uid="{DA8FF2F4-93F8-4A2E-B5BE-A7F33A817668}"/>
    <cellStyle name="메모 2 3 3 2 2 2" xfId="21192" xr:uid="{90697A28-68CF-4C5A-AB2C-9DF17FE26178}"/>
    <cellStyle name="메모 2 3 3 2 2 2 2" xfId="43241" xr:uid="{94781790-EDEA-4E50-A822-282EFA3A6641}"/>
    <cellStyle name="메모 2 3 3 2 2 3" xfId="32221" xr:uid="{82B7FE21-F774-4161-A666-2F818348536B}"/>
    <cellStyle name="메모 2 3 3 2 3" xfId="15682" xr:uid="{2F6E8CCA-1B3B-4895-9A2E-566FF69F1770}"/>
    <cellStyle name="메모 2 3 3 2 3 2" xfId="37731" xr:uid="{3A9E6222-4EA4-4B3A-A648-A7AFE7B724CB}"/>
    <cellStyle name="메모 2 3 3 2 4" xfId="26711" xr:uid="{AE72E4F3-177B-4BB0-A832-D82096208D5B}"/>
    <cellStyle name="메모 2 3 3 2 5" xfId="52869" xr:uid="{F2283317-2247-4300-9C18-F34D1F5B9D06}"/>
    <cellStyle name="메모 2 3 3 3" xfId="7408" xr:uid="{A6412EA6-44BA-4A91-8297-3CA86B1C4135}"/>
    <cellStyle name="메모 2 3 3 3 2" xfId="18437" xr:uid="{032CF9A5-A6B7-439F-9B87-C462DE8CB35A}"/>
    <cellStyle name="메모 2 3 3 3 2 2" xfId="40486" xr:uid="{5ADBE117-32AD-4C7C-AA85-49B9F5448307}"/>
    <cellStyle name="메모 2 3 3 3 3" xfId="29466" xr:uid="{813100E6-E6EA-48E9-A21A-44D395F3E53C}"/>
    <cellStyle name="메모 2 3 3 4" xfId="12927" xr:uid="{9DCCFDFC-E6EE-4218-87A2-95E59ED653FD}"/>
    <cellStyle name="메모 2 3 3 4 2" xfId="34976" xr:uid="{91C05236-664F-42AA-A552-08A5251BD9B3}"/>
    <cellStyle name="메모 2 3 3 5" xfId="23956" xr:uid="{A035328E-5B6A-4BF9-83D8-6A84F9A84C32}"/>
    <cellStyle name="메모 2 3 3 6" xfId="50114" xr:uid="{5571E341-3442-46F4-A62B-1ADC92AD6430}"/>
    <cellStyle name="메모 2 3 4" xfId="3261" xr:uid="{C80AE096-4879-4D95-A6D8-49609376E27F}"/>
    <cellStyle name="메모 2 3 4 2" xfId="8787" xr:uid="{FAFE6755-D2C4-48B1-B7B4-2F21913F18CA}"/>
    <cellStyle name="메모 2 3 4 2 2" xfId="19816" xr:uid="{0C97751B-9D47-4F24-9048-F054E532B81F}"/>
    <cellStyle name="메모 2 3 4 2 2 2" xfId="41865" xr:uid="{EFE0D005-E34B-4F84-800B-4AA539028EDF}"/>
    <cellStyle name="메모 2 3 4 2 3" xfId="30845" xr:uid="{0D06E79A-97C1-450A-B4B8-BFF8301BEA19}"/>
    <cellStyle name="메모 2 3 4 3" xfId="14306" xr:uid="{EE3B7C20-FDD5-4AFE-9D3F-D2DB650FB5E2}"/>
    <cellStyle name="메모 2 3 4 3 2" xfId="36355" xr:uid="{57DE3D41-089F-4368-8929-2C718D04CCA4}"/>
    <cellStyle name="메모 2 3 4 4" xfId="25335" xr:uid="{CA05F119-0A26-49B1-8E99-CA99B44CF9F4}"/>
    <cellStyle name="메모 2 3 4 5" xfId="51493" xr:uid="{E1D0EA33-E4BD-4A76-A7AC-C73BC92CFD05}"/>
    <cellStyle name="메모 2 3 5" xfId="6032" xr:uid="{5D798372-9867-4615-90AD-D7647A1FC634}"/>
    <cellStyle name="메모 2 3 5 2" xfId="17061" xr:uid="{5E26076D-EDD4-49B2-A290-A335E7E73EED}"/>
    <cellStyle name="메모 2 3 5 2 2" xfId="39110" xr:uid="{62B9EB5D-39BA-4C23-BFF5-D32AA3F4A5BC}"/>
    <cellStyle name="메모 2 3 5 3" xfId="28090" xr:uid="{AA39A1DF-6D4A-4164-B225-1601D19F071A}"/>
    <cellStyle name="메모 2 3 5 4" xfId="54246" xr:uid="{BE839C54-4C78-4448-AC0B-3A5A76267290}"/>
    <cellStyle name="메모 2 3 6" xfId="11551" xr:uid="{55A63E67-A78F-4FA4-80B9-7CE713B7D133}"/>
    <cellStyle name="메모 2 3 6 2" xfId="33600" xr:uid="{ACAC50C5-FCD4-4D32-BA37-0074A8A6153F}"/>
    <cellStyle name="메모 2 3 7" xfId="22580" xr:uid="{20BD8F60-22E6-4682-A300-F70730128781}"/>
    <cellStyle name="메모 2 3 8" xfId="48737" xr:uid="{90A0D87D-5995-4C38-9BDA-F902BC487E8F}"/>
    <cellStyle name="메모 2 4" xfId="812" xr:uid="{6086ED42-220E-4DCF-89F7-AB62281F7BEB}"/>
    <cellStyle name="메모 2 4 2" xfId="2207" xr:uid="{F3DD1B29-925B-40A8-97FE-5B01B1DD446C}"/>
    <cellStyle name="메모 2 4 2 2" xfId="4983" xr:uid="{7B7C1D45-33FF-4C8B-A2BF-B336C5D44C11}"/>
    <cellStyle name="메모 2 4 2 2 2" xfId="10509" xr:uid="{AEF013B8-E5E0-4254-B41C-53630A9F2BEA}"/>
    <cellStyle name="메모 2 4 2 2 2 2" xfId="21538" xr:uid="{46F728F6-471C-405A-9AEF-A976D4A23F5F}"/>
    <cellStyle name="메모 2 4 2 2 2 2 2" xfId="43587" xr:uid="{4AB0C6D3-680F-48F1-8E09-D5BF1155A6B5}"/>
    <cellStyle name="메모 2 4 2 2 2 3" xfId="32567" xr:uid="{7C33F4EB-7528-46A0-8E72-C17E3C46394B}"/>
    <cellStyle name="메모 2 4 2 2 3" xfId="16028" xr:uid="{ABEECD0E-0868-4042-AD93-D5C9B50AF1A1}"/>
    <cellStyle name="메모 2 4 2 2 3 2" xfId="38077" xr:uid="{C3B9086B-E69F-452C-A6DB-622F8C8DE447}"/>
    <cellStyle name="메모 2 4 2 2 4" xfId="27057" xr:uid="{069B275F-FEA6-40B3-89FB-6F6457EF6DBA}"/>
    <cellStyle name="메모 2 4 2 2 5" xfId="53215" xr:uid="{AB01EBB2-4FCF-4387-9ABB-CF1B54739C15}"/>
    <cellStyle name="메모 2 4 2 3" xfId="7754" xr:uid="{68170991-EBF6-43FA-A504-54FD6871CA2B}"/>
    <cellStyle name="메모 2 4 2 3 2" xfId="18783" xr:uid="{F3C8EC8E-3952-4059-84E5-83D1AFA12B47}"/>
    <cellStyle name="메모 2 4 2 3 2 2" xfId="40832" xr:uid="{B083D070-4FE5-47A2-BAFA-D7D374641A6E}"/>
    <cellStyle name="메모 2 4 2 3 3" xfId="29812" xr:uid="{566AB38B-4EE1-4286-913C-8E62ED6003FE}"/>
    <cellStyle name="메모 2 4 2 4" xfId="13273" xr:uid="{6FF44A69-CFFE-40CA-B36B-4D0E595BAF7A}"/>
    <cellStyle name="메모 2 4 2 4 2" xfId="35322" xr:uid="{D22B95E8-7683-4D6C-9D69-08DC8A4B44B1}"/>
    <cellStyle name="메모 2 4 2 5" xfId="24302" xr:uid="{3F537B1E-F5BC-4C11-BD1C-42ADAA9920C2}"/>
    <cellStyle name="메모 2 4 2 6" xfId="50460" xr:uid="{C7C6BC56-687C-4264-8357-BA8E8183BF14}"/>
    <cellStyle name="메모 2 4 3" xfId="3607" xr:uid="{B9BC817F-1D4A-48BA-A255-8ED55777DF61}"/>
    <cellStyle name="메모 2 4 3 2" xfId="9133" xr:uid="{29E40625-8890-4E79-B62E-E0D681B05DE8}"/>
    <cellStyle name="메모 2 4 3 2 2" xfId="20162" xr:uid="{679D7B33-00F6-4BDB-AB3D-AB219CE5A4CD}"/>
    <cellStyle name="메모 2 4 3 2 2 2" xfId="42211" xr:uid="{45A60C2A-3585-4F68-9058-AB5DAFFC6BF8}"/>
    <cellStyle name="메모 2 4 3 2 3" xfId="31191" xr:uid="{530D0E8B-A7D9-4F07-9E6B-F77BAAF367CA}"/>
    <cellStyle name="메모 2 4 3 3" xfId="14652" xr:uid="{BDCC8374-F3C5-49DF-AA2E-DE84978A94FF}"/>
    <cellStyle name="메모 2 4 3 3 2" xfId="36701" xr:uid="{820F317F-8EC4-41F4-9538-6D6EF8D367B0}"/>
    <cellStyle name="메모 2 4 3 4" xfId="25681" xr:uid="{004B29F6-8EC2-42C7-BB1B-F2FF5E2247FE}"/>
    <cellStyle name="메모 2 4 3 5" xfId="51839" xr:uid="{39EA9234-C5E3-4119-8464-7E5C4EAC4F2A}"/>
    <cellStyle name="메모 2 4 4" xfId="6378" xr:uid="{09404FB8-8830-4E06-AD67-D17A54B83886}"/>
    <cellStyle name="메모 2 4 4 2" xfId="17407" xr:uid="{10E5657C-BC52-44B0-9CFE-AF2B8732F99E}"/>
    <cellStyle name="메모 2 4 4 2 2" xfId="39456" xr:uid="{85CFC364-111E-4394-8592-5B5099D8B0CA}"/>
    <cellStyle name="메모 2 4 4 3" xfId="28436" xr:uid="{3FD51238-0624-46E9-BB3B-77B8B010D684}"/>
    <cellStyle name="메모 2 4 4 4" xfId="54592" xr:uid="{159AD2A0-2677-4AE3-B3B8-7026BD4C3394}"/>
    <cellStyle name="메모 2 4 5" xfId="11897" xr:uid="{4050CE15-376C-4597-84B3-57B7EAAF68C6}"/>
    <cellStyle name="메모 2 4 5 2" xfId="33946" xr:uid="{67674809-62D2-48EA-BA0C-3D9B37F64554}"/>
    <cellStyle name="메모 2 4 6" xfId="22926" xr:uid="{122BB324-8EC0-4F68-9E2E-4658EEDD9B54}"/>
    <cellStyle name="메모 2 4 7" xfId="49083" xr:uid="{E46F9785-1ECF-4E24-ACCF-1CFBE8AA4C13}"/>
    <cellStyle name="메모 2 5" xfId="1519" xr:uid="{0B09DE00-342D-41AD-9226-EBA82D9E8FA3}"/>
    <cellStyle name="메모 2 5 2" xfId="4295" xr:uid="{7F728088-5077-486A-B7FD-17C421354FA1}"/>
    <cellStyle name="메모 2 5 2 2" xfId="9821" xr:uid="{46A70E30-55FD-4679-9E8E-BB593B801AA5}"/>
    <cellStyle name="메모 2 5 2 2 2" xfId="20850" xr:uid="{5784B263-1C1A-4AEE-B16D-D99F1A38720A}"/>
    <cellStyle name="메모 2 5 2 2 2 2" xfId="42899" xr:uid="{A797E02F-FF6A-49CF-B9B7-8AAC3B69B004}"/>
    <cellStyle name="메모 2 5 2 2 3" xfId="31879" xr:uid="{0838028A-D0B0-4FDC-B2A8-C8693636BDC0}"/>
    <cellStyle name="메모 2 5 2 3" xfId="15340" xr:uid="{17393DCB-25FE-4480-A466-E1B0756E4112}"/>
    <cellStyle name="메모 2 5 2 3 2" xfId="37389" xr:uid="{1617FC8B-13C6-4C4F-BA2F-8B1182381A4D}"/>
    <cellStyle name="메모 2 5 2 4" xfId="26369" xr:uid="{F10C7A92-5C5F-4796-8F5B-54DD136F56E1}"/>
    <cellStyle name="메모 2 5 2 5" xfId="52527" xr:uid="{B9312F2E-A822-4F05-9A22-69EBE43D503F}"/>
    <cellStyle name="메모 2 5 3" xfId="7066" xr:uid="{EBDD38B7-6B35-4C18-8AAB-F5BAE65082AA}"/>
    <cellStyle name="메모 2 5 3 2" xfId="18095" xr:uid="{90B9B095-43F2-494C-BDE5-DDC888F1ABFB}"/>
    <cellStyle name="메모 2 5 3 2 2" xfId="40144" xr:uid="{937862B7-6DC0-4D52-B5FF-DA141DC8AEFD}"/>
    <cellStyle name="메모 2 5 3 3" xfId="29124" xr:uid="{710EC902-F1F8-4A8D-8816-AD02E614F00D}"/>
    <cellStyle name="메모 2 5 4" xfId="12585" xr:uid="{B48B2731-F80B-49C2-9627-DE01A65CEC40}"/>
    <cellStyle name="메모 2 5 4 2" xfId="34634" xr:uid="{A3344F09-2958-4812-BC14-440C07579159}"/>
    <cellStyle name="메모 2 5 5" xfId="23614" xr:uid="{E18952F6-1F34-4F39-BF8B-05A70A537A3D}"/>
    <cellStyle name="메모 2 5 6" xfId="49772" xr:uid="{66EFBC1D-C32B-4B72-AB7C-907511EB46AE}"/>
    <cellStyle name="메모 2 6" xfId="2918" xr:uid="{7FA05EA3-4219-4AB7-BE8B-FF9D8703245B}"/>
    <cellStyle name="메모 2 6 2" xfId="8445" xr:uid="{833EEF9E-0C2F-43CA-8920-CE022C73D381}"/>
    <cellStyle name="메모 2 6 2 2" xfId="19474" xr:uid="{EE1D1692-3499-43E6-A5DD-91D95B87393A}"/>
    <cellStyle name="메모 2 6 2 2 2" xfId="41523" xr:uid="{6CC1919A-2DD3-4F7C-8567-F8C96466D31E}"/>
    <cellStyle name="메모 2 6 2 3" xfId="30503" xr:uid="{1695D599-4A38-4C8E-B412-4BDDF361826F}"/>
    <cellStyle name="메모 2 6 3" xfId="13964" xr:uid="{01B49BE9-AFCF-41D1-A2CC-63AD75966A42}"/>
    <cellStyle name="메모 2 6 3 2" xfId="36013" xr:uid="{2CCC5E07-513D-4052-9ADA-A4D0E1465F8C}"/>
    <cellStyle name="메모 2 6 4" xfId="24993" xr:uid="{4E4F7958-484B-41C5-A2F5-34F2E5EF81BA}"/>
    <cellStyle name="메모 2 6 5" xfId="51151" xr:uid="{730F2E55-5F3C-4FB3-9D4B-0EFBE1AD5625}"/>
    <cellStyle name="메모 2 7" xfId="5689" xr:uid="{FB36626C-5300-4C6E-BBB8-DF6E8475EFAA}"/>
    <cellStyle name="메모 2 7 2" xfId="16719" xr:uid="{D8C2F255-4241-4B67-9E63-C78649452A5C}"/>
    <cellStyle name="메모 2 7 2 2" xfId="38768" xr:uid="{839ACB7D-20D7-4CCD-BC46-CC47E212D948}"/>
    <cellStyle name="메모 2 7 3" xfId="27748" xr:uid="{31F7DC34-12E3-471B-B142-DDCEBED21218}"/>
    <cellStyle name="메모 2 7 4" xfId="53906" xr:uid="{CDF88032-8147-4682-85BC-89CD24731617}"/>
    <cellStyle name="메모 2 8" xfId="11209" xr:uid="{AFD0997C-C794-4FE0-BAD9-4C8296FDBFBF}"/>
    <cellStyle name="메모 2 8 2" xfId="33258" xr:uid="{9DB6C9C4-079F-4DF5-B218-D2F1A6B18509}"/>
    <cellStyle name="메모 2 9" xfId="22238" xr:uid="{E87305C4-B619-49A0-8DB5-B74FD6A20030}"/>
    <cellStyle name="메모 3" xfId="66" xr:uid="{00000000-0005-0000-0000-000067020000}"/>
    <cellStyle name="메모 3 10" xfId="48404" xr:uid="{7F95193F-EDAE-4197-82DF-7E77B89C93D2}"/>
    <cellStyle name="메모 3 2" xfId="195" xr:uid="{00000000-0005-0000-0000-000068020000}"/>
    <cellStyle name="메모 3 2 2" xfId="555" xr:uid="{00000000-0005-0000-0000-000069020000}"/>
    <cellStyle name="메모 3 2 2 2" xfId="1292" xr:uid="{CE982D53-7243-4A10-A9F9-4944C0877C12}"/>
    <cellStyle name="메모 3 2 2 2 2" xfId="2686" xr:uid="{18984C99-E32E-4090-BEB9-67FCE6C5BFCD}"/>
    <cellStyle name="메모 3 2 2 2 2 2" xfId="5462" xr:uid="{008FFB8A-B960-4BD2-8791-A9902F404083}"/>
    <cellStyle name="메모 3 2 2 2 2 2 2" xfId="10988" xr:uid="{FD1CC495-AAF5-4C6F-8150-789D6E48409F}"/>
    <cellStyle name="메모 3 2 2 2 2 2 2 2" xfId="22017" xr:uid="{1D573BE6-F013-462F-A00D-57776486A605}"/>
    <cellStyle name="메모 3 2 2 2 2 2 2 2 2" xfId="44066" xr:uid="{FC32FBF7-4160-4733-9783-7E561C8CACFA}"/>
    <cellStyle name="메모 3 2 2 2 2 2 2 3" xfId="33046" xr:uid="{BD2B3D3C-8630-4B76-981B-F6D5FFF0B47B}"/>
    <cellStyle name="메모 3 2 2 2 2 2 3" xfId="16507" xr:uid="{30DC0DE7-474F-4C61-86A5-55B311C89DB0}"/>
    <cellStyle name="메모 3 2 2 2 2 2 3 2" xfId="38556" xr:uid="{B8E32B2D-B6A4-47A6-9A16-B6B2DC73D2FF}"/>
    <cellStyle name="메모 3 2 2 2 2 2 4" xfId="27536" xr:uid="{DE132B4D-A709-468C-8478-A1288FB5360C}"/>
    <cellStyle name="메모 3 2 2 2 2 2 5" xfId="53694" xr:uid="{E6EEFB81-224F-4A3C-A124-59508FF699A0}"/>
    <cellStyle name="메모 3 2 2 2 2 3" xfId="8233" xr:uid="{840F5F9A-D2C7-4A6E-BA3F-8A75E18E93BD}"/>
    <cellStyle name="메모 3 2 2 2 2 3 2" xfId="19262" xr:uid="{1A394959-B28C-427B-A106-CFF2029C8AF8}"/>
    <cellStyle name="메모 3 2 2 2 2 3 2 2" xfId="41311" xr:uid="{C27402DE-483B-495C-A90F-99BC7DAB1B98}"/>
    <cellStyle name="메모 3 2 2 2 2 3 3" xfId="30291" xr:uid="{9CF3713F-B426-426A-A2A9-7DB647FA72B7}"/>
    <cellStyle name="메모 3 2 2 2 2 4" xfId="13752" xr:uid="{175F7527-718A-4DDF-87B8-ACFAC86835AE}"/>
    <cellStyle name="메모 3 2 2 2 2 4 2" xfId="35801" xr:uid="{C7733AEE-7B7B-48A7-A50B-1ADC945873E1}"/>
    <cellStyle name="메모 3 2 2 2 2 5" xfId="24781" xr:uid="{5CF88617-1C5C-43F6-9F76-43A41887D41D}"/>
    <cellStyle name="메모 3 2 2 2 2 6" xfId="50939" xr:uid="{547FF46B-594A-456D-8088-EA56FACF4A43}"/>
    <cellStyle name="메모 3 2 2 2 3" xfId="4086" xr:uid="{84C16DC4-686F-4579-AD16-70909EF89DA6}"/>
    <cellStyle name="메모 3 2 2 2 3 2" xfId="9612" xr:uid="{DA8677BA-10A6-49C2-B3AC-802AC22CCA07}"/>
    <cellStyle name="메모 3 2 2 2 3 2 2" xfId="20641" xr:uid="{59DE0344-7CBD-46D6-BC0C-B2347486A1E4}"/>
    <cellStyle name="메모 3 2 2 2 3 2 2 2" xfId="42690" xr:uid="{DEC1AADF-4BE7-493B-9624-28776DDA3F89}"/>
    <cellStyle name="메모 3 2 2 2 3 2 3" xfId="31670" xr:uid="{BE97E27A-3C47-45C0-A89C-276C54CB5AF3}"/>
    <cellStyle name="메모 3 2 2 2 3 3" xfId="15131" xr:uid="{78A2CC28-0DD1-4058-9C89-0BB2D71D3BA8}"/>
    <cellStyle name="메모 3 2 2 2 3 3 2" xfId="37180" xr:uid="{24AE9931-1ED9-4571-AA38-364DEF828A57}"/>
    <cellStyle name="메모 3 2 2 2 3 4" xfId="26160" xr:uid="{62F551CF-591E-4E3A-84EF-02CB97D22836}"/>
    <cellStyle name="메모 3 2 2 2 3 5" xfId="52318" xr:uid="{FB35D9EB-4032-4B06-933B-7CFC3EF9F21E}"/>
    <cellStyle name="메모 3 2 2 2 4" xfId="6857" xr:uid="{F2B18962-0D59-4754-8BD2-B57C26AAB378}"/>
    <cellStyle name="메모 3 2 2 2 4 2" xfId="17886" xr:uid="{16958DEA-8D32-4696-95BE-1B18146A8A66}"/>
    <cellStyle name="메모 3 2 2 2 4 2 2" xfId="39935" xr:uid="{887F7338-B182-431B-B3A5-DF132EC2F663}"/>
    <cellStyle name="메모 3 2 2 2 4 3" xfId="28915" xr:uid="{80E93951-040D-40F5-917C-4CCEA26B64D7}"/>
    <cellStyle name="메모 3 2 2 2 4 4" xfId="55071" xr:uid="{3467DA20-6E32-4B89-A615-5D39B6A1714D}"/>
    <cellStyle name="메모 3 2 2 2 5" xfId="12376" xr:uid="{13AD6CD8-F367-49B8-8AFF-6A8B954B3902}"/>
    <cellStyle name="메모 3 2 2 2 5 2" xfId="34425" xr:uid="{F9423325-4218-4296-92AD-6AE85770C59A}"/>
    <cellStyle name="메모 3 2 2 2 6" xfId="23405" xr:uid="{E94F0829-13D0-4822-9EAF-A5F066E0F2BB}"/>
    <cellStyle name="메모 3 2 2 2 7" xfId="49562" xr:uid="{9CEAAFD7-03BD-42D7-A819-6A89893FF1B3}"/>
    <cellStyle name="메모 3 2 2 3" xfId="1998" xr:uid="{67BEB656-C58C-49E6-BDEB-9CAFEBCAC038}"/>
    <cellStyle name="메모 3 2 2 3 2" xfId="4774" xr:uid="{C65DD384-8E03-4D4D-A231-214B5B2A58E0}"/>
    <cellStyle name="메모 3 2 2 3 2 2" xfId="10300" xr:uid="{396D0E1B-91EC-4EA7-A6C1-DF5CD999F62E}"/>
    <cellStyle name="메모 3 2 2 3 2 2 2" xfId="21329" xr:uid="{93F02387-34B5-47C9-A150-763B0C3477F5}"/>
    <cellStyle name="메모 3 2 2 3 2 2 2 2" xfId="43378" xr:uid="{2EF59E73-4F34-45BB-8303-144B5A6B0A37}"/>
    <cellStyle name="메모 3 2 2 3 2 2 3" xfId="32358" xr:uid="{47739140-BB38-4C99-A971-28F34E84AABB}"/>
    <cellStyle name="메모 3 2 2 3 2 3" xfId="15819" xr:uid="{634099A3-12EE-4615-98F4-6D3CA49C713C}"/>
    <cellStyle name="메모 3 2 2 3 2 3 2" xfId="37868" xr:uid="{72FE1E91-4EC0-4073-969A-685C93369577}"/>
    <cellStyle name="메모 3 2 2 3 2 4" xfId="26848" xr:uid="{B959E4B5-D2A1-447E-A34C-80EE0AA6B77E}"/>
    <cellStyle name="메모 3 2 2 3 2 5" xfId="53006" xr:uid="{EBDDB32A-687C-4422-94CB-CC844A4DBDFE}"/>
    <cellStyle name="메모 3 2 2 3 3" xfId="7545" xr:uid="{0C8D81AA-7B51-41D9-9AB5-4A67D8F299AC}"/>
    <cellStyle name="메모 3 2 2 3 3 2" xfId="18574" xr:uid="{D8FD58E9-9461-4C2E-B5D7-9DA0ABC5ED8A}"/>
    <cellStyle name="메모 3 2 2 3 3 2 2" xfId="40623" xr:uid="{E4F3536E-D442-4E7C-9C32-950594A4874F}"/>
    <cellStyle name="메모 3 2 2 3 3 3" xfId="29603" xr:uid="{A9A3D9D8-4BA0-42DE-B0EF-5B47613EEAD0}"/>
    <cellStyle name="메모 3 2 2 3 4" xfId="13064" xr:uid="{B4DB96CF-4962-4E64-9EA1-8E638089A1EF}"/>
    <cellStyle name="메모 3 2 2 3 4 2" xfId="35113" xr:uid="{C2121D5F-4B24-4034-9D2E-2EDF1148877F}"/>
    <cellStyle name="메모 3 2 2 3 5" xfId="24093" xr:uid="{4962AADF-8948-4CCA-B474-8CF5EF248FFA}"/>
    <cellStyle name="메모 3 2 2 3 6" xfId="50251" xr:uid="{8370DF84-080D-48C5-B099-23954B782645}"/>
    <cellStyle name="메모 3 2 2 4" xfId="3398" xr:uid="{A32D5AD1-1039-4250-A2D9-CCD9B741F6F4}"/>
    <cellStyle name="메모 3 2 2 4 2" xfId="8924" xr:uid="{9FB79849-23ED-4697-B099-0F3DD2CEC6E7}"/>
    <cellStyle name="메모 3 2 2 4 2 2" xfId="19953" xr:uid="{5DDF4374-A91B-4F0E-A0E9-96993B845EA7}"/>
    <cellStyle name="메모 3 2 2 4 2 2 2" xfId="42002" xr:uid="{F4650B2A-BFE4-45D9-8C0C-8906A48C8E82}"/>
    <cellStyle name="메모 3 2 2 4 2 3" xfId="30982" xr:uid="{8F68348D-9EF0-4885-9A7D-243286A15D9A}"/>
    <cellStyle name="메모 3 2 2 4 3" xfId="14443" xr:uid="{C000FA24-9304-464D-AA9B-B0BCD263BC42}"/>
    <cellStyle name="메모 3 2 2 4 3 2" xfId="36492" xr:uid="{9C8DA4BA-EEAB-4EDC-BBDB-B4F21C7A13A3}"/>
    <cellStyle name="메모 3 2 2 4 4" xfId="25472" xr:uid="{B7613FA0-3F2B-4093-B812-735B7321A3D6}"/>
    <cellStyle name="메모 3 2 2 4 5" xfId="51630" xr:uid="{A75654E0-A04E-4506-A2E3-FED2D3ACFA97}"/>
    <cellStyle name="메모 3 2 2 5" xfId="6169" xr:uid="{0D7F1A85-5002-48C5-B8EE-0997C3D3A167}"/>
    <cellStyle name="메모 3 2 2 5 2" xfId="17198" xr:uid="{5219AA1D-5B53-4D1B-B46F-E0AA289AE993}"/>
    <cellStyle name="메모 3 2 2 5 2 2" xfId="39247" xr:uid="{5C8ADE5D-EF75-4CBC-A858-05E46B955B99}"/>
    <cellStyle name="메모 3 2 2 5 3" xfId="28227" xr:uid="{5565DFFA-DB59-4263-93EB-B1C14AFA4260}"/>
    <cellStyle name="메모 3 2 2 5 4" xfId="54383" xr:uid="{D1CAA613-5C47-4D20-8133-560E8B5732A2}"/>
    <cellStyle name="메모 3 2 2 6" xfId="11688" xr:uid="{8DB4F388-8D5A-4AAC-B90A-6B4B4DE3006E}"/>
    <cellStyle name="메모 3 2 2 6 2" xfId="33737" xr:uid="{15D66A22-A836-43E8-9D61-6C5018685F17}"/>
    <cellStyle name="메모 3 2 2 7" xfId="22717" xr:uid="{3A79D3FF-A2EA-471F-86C3-25D5CCC692CA}"/>
    <cellStyle name="메모 3 2 2 8" xfId="48874" xr:uid="{F63E51B5-F765-4C22-BFCE-6C7BD1A94EE7}"/>
    <cellStyle name="메모 3 2 3" xfId="950" xr:uid="{4E7D8932-86C9-4A3E-8939-757FA87BCC37}"/>
    <cellStyle name="메모 3 2 3 2" xfId="2344" xr:uid="{08D2F986-B530-4BEC-AC5B-03BC93B76DE7}"/>
    <cellStyle name="메모 3 2 3 2 2" xfId="5120" xr:uid="{AAA7F9A5-9ADF-46F0-BC0E-73727E453BDA}"/>
    <cellStyle name="메모 3 2 3 2 2 2" xfId="10646" xr:uid="{F40CC8BC-C08E-4874-B078-5EC3AD2782C6}"/>
    <cellStyle name="메모 3 2 3 2 2 2 2" xfId="21675" xr:uid="{1CE68CCF-6FAB-4548-BAC5-F32B53DF2441}"/>
    <cellStyle name="메모 3 2 3 2 2 2 2 2" xfId="43724" xr:uid="{1FAF2A4C-BDB1-4174-979C-7D201745FF46}"/>
    <cellStyle name="메모 3 2 3 2 2 2 3" xfId="32704" xr:uid="{358F75F5-2206-4B44-8251-F50DC7EDB76E}"/>
    <cellStyle name="메모 3 2 3 2 2 3" xfId="16165" xr:uid="{69EDC279-1BA4-4FF3-80B8-67848924EA2C}"/>
    <cellStyle name="메모 3 2 3 2 2 3 2" xfId="38214" xr:uid="{77F3F9B7-3F2D-4D8C-B7DA-8D70894CB385}"/>
    <cellStyle name="메모 3 2 3 2 2 4" xfId="27194" xr:uid="{0627B78B-1E04-4E32-AA0F-5F0BDB2B339D}"/>
    <cellStyle name="메모 3 2 3 2 2 5" xfId="53352" xr:uid="{B98C64CF-AA1A-485F-9FB2-46F696DFE4FF}"/>
    <cellStyle name="메모 3 2 3 2 3" xfId="7891" xr:uid="{3268981E-808C-4FE2-BA14-EB7B524B9C6D}"/>
    <cellStyle name="메모 3 2 3 2 3 2" xfId="18920" xr:uid="{E200B174-AB05-47EF-8F3D-FFC1D433F562}"/>
    <cellStyle name="메모 3 2 3 2 3 2 2" xfId="40969" xr:uid="{655E1DE2-2B05-46C9-8337-A2555E19163C}"/>
    <cellStyle name="메모 3 2 3 2 3 3" xfId="29949" xr:uid="{397A3A1B-106A-48B6-AE11-452EE8B114EF}"/>
    <cellStyle name="메모 3 2 3 2 4" xfId="13410" xr:uid="{3569355D-8D0E-43F8-AF0A-6E28E76BC804}"/>
    <cellStyle name="메모 3 2 3 2 4 2" xfId="35459" xr:uid="{61829EA4-BA36-400E-A839-34F67CA2CE3A}"/>
    <cellStyle name="메모 3 2 3 2 5" xfId="24439" xr:uid="{6FE1F8D6-D96A-4237-B788-43B7AC885528}"/>
    <cellStyle name="메모 3 2 3 2 6" xfId="50597" xr:uid="{A9C7698C-91CD-4138-949A-49E0CABE0759}"/>
    <cellStyle name="메모 3 2 3 3" xfId="3744" xr:uid="{6C3EF1B7-A44F-43D6-BA0B-53D87FFBE055}"/>
    <cellStyle name="메모 3 2 3 3 2" xfId="9270" xr:uid="{D39F9D7E-BD5F-439D-9354-9217B1A64E8C}"/>
    <cellStyle name="메모 3 2 3 3 2 2" xfId="20299" xr:uid="{7D6D9C28-D6C3-4488-A7C2-EA6937B716A0}"/>
    <cellStyle name="메모 3 2 3 3 2 2 2" xfId="42348" xr:uid="{D862CADE-25E9-4C87-AFF3-8EE7DD64820D}"/>
    <cellStyle name="메모 3 2 3 3 2 3" xfId="31328" xr:uid="{D10FCD9E-1204-439C-A31A-F66841D15CDE}"/>
    <cellStyle name="메모 3 2 3 3 3" xfId="14789" xr:uid="{E2041DA3-3716-43DF-8F48-275B6C38C315}"/>
    <cellStyle name="메모 3 2 3 3 3 2" xfId="36838" xr:uid="{6BA56D35-AFC9-42EA-8C0A-D9F6934EEAFE}"/>
    <cellStyle name="메모 3 2 3 3 4" xfId="25818" xr:uid="{19151CEB-EC69-493B-B967-AC50BBB52CE8}"/>
    <cellStyle name="메모 3 2 3 3 5" xfId="51976" xr:uid="{FD760A51-312E-4580-8BA6-6F2C093B4892}"/>
    <cellStyle name="메모 3 2 3 4" xfId="6515" xr:uid="{7BC18292-205E-4BE7-9325-F3F897CDEC01}"/>
    <cellStyle name="메모 3 2 3 4 2" xfId="17544" xr:uid="{CC0852A9-7A28-47BF-AD14-EC0F7CC4ED9D}"/>
    <cellStyle name="메모 3 2 3 4 2 2" xfId="39593" xr:uid="{BB710881-5605-443B-9003-919A3E9AD5A1}"/>
    <cellStyle name="메모 3 2 3 4 3" xfId="28573" xr:uid="{6216D250-4CDD-4AA8-A279-A675D1E0FDE3}"/>
    <cellStyle name="메모 3 2 3 4 4" xfId="54729" xr:uid="{29B7FF87-36D0-44FC-84C3-AD2827604CDA}"/>
    <cellStyle name="메모 3 2 3 5" xfId="12034" xr:uid="{17A69B90-DC07-4399-B056-D1C31A868D4E}"/>
    <cellStyle name="메모 3 2 3 5 2" xfId="34083" xr:uid="{FC5B2967-987C-4181-BBBC-271BF0525D7C}"/>
    <cellStyle name="메모 3 2 3 6" xfId="23063" xr:uid="{F7355642-1273-4327-A4BC-A0FBE04FB42E}"/>
    <cellStyle name="메모 3 2 3 7" xfId="49220" xr:uid="{3B88C493-F394-42E9-8816-AC178A907974}"/>
    <cellStyle name="메모 3 2 4" xfId="1656" xr:uid="{8DD6FDEE-C2AC-4758-AE82-E1CE454FDEC1}"/>
    <cellStyle name="메모 3 2 4 2" xfId="4432" xr:uid="{A6B8F68D-3FE0-4BAC-B0AE-EA1B1D1359DC}"/>
    <cellStyle name="메모 3 2 4 2 2" xfId="9958" xr:uid="{B032CF6C-272A-4C1E-B4FF-4766E355BF4B}"/>
    <cellStyle name="메모 3 2 4 2 2 2" xfId="20987" xr:uid="{6D2E04D2-A293-4598-A75A-36DC71FEF234}"/>
    <cellStyle name="메모 3 2 4 2 2 2 2" xfId="43036" xr:uid="{0D018EFD-4E60-4C2A-B1AB-9401AC3584C9}"/>
    <cellStyle name="메모 3 2 4 2 2 3" xfId="32016" xr:uid="{2D677768-AA75-4D4E-B4E6-C4F57D281212}"/>
    <cellStyle name="메모 3 2 4 2 3" xfId="15477" xr:uid="{2CE3F636-331D-46DF-87B0-4AD523A5E09D}"/>
    <cellStyle name="메모 3 2 4 2 3 2" xfId="37526" xr:uid="{40CEB79F-FBBD-4999-AB36-AF5527F3F9B5}"/>
    <cellStyle name="메모 3 2 4 2 4" xfId="26506" xr:uid="{6677BBE9-33B7-4B79-9204-E5534AD83F6A}"/>
    <cellStyle name="메모 3 2 4 2 5" xfId="52664" xr:uid="{47CEDC7C-1659-450B-809C-AE91D4B9BA29}"/>
    <cellStyle name="메모 3 2 4 3" xfId="7203" xr:uid="{C7D7A867-C2DB-47B5-A852-AA828EEDB884}"/>
    <cellStyle name="메모 3 2 4 3 2" xfId="18232" xr:uid="{E3BC2B7C-EB36-4833-9384-AC12AD9979D5}"/>
    <cellStyle name="메모 3 2 4 3 2 2" xfId="40281" xr:uid="{A983F87A-A6A3-4D75-816B-9FCB5EF001ED}"/>
    <cellStyle name="메모 3 2 4 3 3" xfId="29261" xr:uid="{C2F1D36D-ABA9-4866-A995-94F8509E03F0}"/>
    <cellStyle name="메모 3 2 4 4" xfId="12722" xr:uid="{2C58F2CE-289A-4080-A6AE-0BAE42C2A2AE}"/>
    <cellStyle name="메모 3 2 4 4 2" xfId="34771" xr:uid="{F3CEC66F-5ACE-4669-8620-3E864B7F8BD9}"/>
    <cellStyle name="메모 3 2 4 5" xfId="23751" xr:uid="{4AFCE017-4F21-4642-A532-4BA093F2575E}"/>
    <cellStyle name="메모 3 2 4 6" xfId="49909" xr:uid="{F5803491-674C-4FC9-A926-D46F5BE5D45B}"/>
    <cellStyle name="메모 3 2 5" xfId="3056" xr:uid="{FFEC0E7E-FC51-414B-A545-9DDEDEDD858A}"/>
    <cellStyle name="메모 3 2 5 2" xfId="8582" xr:uid="{16994A2B-E659-42B9-A799-E0603374E029}"/>
    <cellStyle name="메모 3 2 5 2 2" xfId="19611" xr:uid="{8F14E158-545B-41B1-8C27-CE197CB218F6}"/>
    <cellStyle name="메모 3 2 5 2 2 2" xfId="41660" xr:uid="{CE4E1446-7925-47BC-B192-D0A4B89316D3}"/>
    <cellStyle name="메모 3 2 5 2 3" xfId="30640" xr:uid="{43519EF5-BD41-4907-A113-D32DA0FF51DD}"/>
    <cellStyle name="메모 3 2 5 3" xfId="14101" xr:uid="{F1086E34-085F-4874-A350-E85DDCAD4D0B}"/>
    <cellStyle name="메모 3 2 5 3 2" xfId="36150" xr:uid="{6DF6E1C4-0E85-4B56-961A-DC02243B823A}"/>
    <cellStyle name="메모 3 2 5 4" xfId="25130" xr:uid="{F62B791B-C37A-43DF-99C4-4301BCA2C3BD}"/>
    <cellStyle name="메모 3 2 5 5" xfId="51288" xr:uid="{D2882666-7C0C-425B-A5F1-3DD4BA4C3EBF}"/>
    <cellStyle name="메모 3 2 6" xfId="5827" xr:uid="{A12115FF-34C2-4C9D-9473-86AA3A60FAC4}"/>
    <cellStyle name="메모 3 2 6 2" xfId="16856" xr:uid="{3CFE0CB0-2F28-4AAB-A121-33639D09F970}"/>
    <cellStyle name="메모 3 2 6 2 2" xfId="38905" xr:uid="{AD02B344-7D69-4810-9DE1-82A905695249}"/>
    <cellStyle name="메모 3 2 6 3" xfId="27885" xr:uid="{D99D34A8-5397-4C35-B0EB-F353B3582847}"/>
    <cellStyle name="메모 3 2 6 4" xfId="54042" xr:uid="{200CDC11-25AD-45C1-83FB-7197F6C627D9}"/>
    <cellStyle name="메모 3 2 7" xfId="11346" xr:uid="{E99DC1E6-BDE9-4C88-AFED-85CFC42AAB08}"/>
    <cellStyle name="메모 3 2 7 2" xfId="33395" xr:uid="{D396000D-1F0B-44E3-864C-606E979C1757}"/>
    <cellStyle name="메모 3 2 8" xfId="22375" xr:uid="{C1197519-EEE8-4BE2-BCF0-C45F8934C8A5}"/>
    <cellStyle name="메모 3 2 9" xfId="48533" xr:uid="{2467797D-70C8-45DE-842C-AA00BC9538F7}"/>
    <cellStyle name="메모 3 3" xfId="426" xr:uid="{00000000-0005-0000-0000-00006A020000}"/>
    <cellStyle name="메모 3 3 2" xfId="1163" xr:uid="{EDCC4F85-B009-41C2-BA62-EBF5D30FE127}"/>
    <cellStyle name="메모 3 3 2 2" xfId="2557" xr:uid="{E965BA43-2BFF-44FA-8D69-A43CE2CD0E98}"/>
    <cellStyle name="메모 3 3 2 2 2" xfId="5333" xr:uid="{7CAA82BB-3491-447C-B9AA-FD93EE9386B4}"/>
    <cellStyle name="메모 3 3 2 2 2 2" xfId="10859" xr:uid="{D463EF3F-C382-41A1-A092-464916EB6333}"/>
    <cellStyle name="메모 3 3 2 2 2 2 2" xfId="21888" xr:uid="{99BA35AD-46E4-4497-9591-C0B75F275B4A}"/>
    <cellStyle name="메모 3 3 2 2 2 2 2 2" xfId="43937" xr:uid="{E1B9C26A-B0ED-4AB3-A489-37BE00BF87AD}"/>
    <cellStyle name="메모 3 3 2 2 2 2 3" xfId="32917" xr:uid="{9D708E11-1917-47B4-9F5E-5DBD58B9F745}"/>
    <cellStyle name="메모 3 3 2 2 2 3" xfId="16378" xr:uid="{DA60ADF9-66C0-4D59-B27E-609BD789E75E}"/>
    <cellStyle name="메모 3 3 2 2 2 3 2" xfId="38427" xr:uid="{0CFAC246-6CDF-4500-B3BD-FDCD67835BC1}"/>
    <cellStyle name="메모 3 3 2 2 2 4" xfId="27407" xr:uid="{2E48C685-6B67-4682-A312-2E92D3881EBC}"/>
    <cellStyle name="메모 3 3 2 2 2 5" xfId="53565" xr:uid="{6993412B-EB4C-4F29-A928-282FC7554337}"/>
    <cellStyle name="메모 3 3 2 2 3" xfId="8104" xr:uid="{0E430F39-5623-490C-A396-AC21883D86DC}"/>
    <cellStyle name="메모 3 3 2 2 3 2" xfId="19133" xr:uid="{AA4CBA4B-FEA6-435D-95D3-8BFB630E1798}"/>
    <cellStyle name="메모 3 3 2 2 3 2 2" xfId="41182" xr:uid="{12BC7241-CF72-480C-AD77-7F434097A316}"/>
    <cellStyle name="메모 3 3 2 2 3 3" xfId="30162" xr:uid="{C566DCDF-DD45-4334-9FF4-03C94B4A26BE}"/>
    <cellStyle name="메모 3 3 2 2 4" xfId="13623" xr:uid="{B1EBB581-A0CF-4F73-B39A-918ED98E33F5}"/>
    <cellStyle name="메모 3 3 2 2 4 2" xfId="35672" xr:uid="{5A0E76DC-BCB5-4A4A-BEE8-75807ADBFD40}"/>
    <cellStyle name="메모 3 3 2 2 5" xfId="24652" xr:uid="{BB1907AB-DB13-4A00-9D37-ED67384D0C97}"/>
    <cellStyle name="메모 3 3 2 2 6" xfId="50810" xr:uid="{DDE58A15-F7A1-4346-975F-EBDB16171501}"/>
    <cellStyle name="메모 3 3 2 3" xfId="3957" xr:uid="{B491F01C-D82E-4980-964D-D3E5469AFDF2}"/>
    <cellStyle name="메모 3 3 2 3 2" xfId="9483" xr:uid="{4C8194BC-40E7-4E41-959C-1902C2526A8A}"/>
    <cellStyle name="메모 3 3 2 3 2 2" xfId="20512" xr:uid="{1BAD787C-25F1-4797-8F79-C31A34D20684}"/>
    <cellStyle name="메모 3 3 2 3 2 2 2" xfId="42561" xr:uid="{CB4E7A76-1F66-4634-B916-49D66D8ABD61}"/>
    <cellStyle name="메모 3 3 2 3 2 3" xfId="31541" xr:uid="{24AD25FD-15F2-45BE-9A72-E409DA9BD0D1}"/>
    <cellStyle name="메모 3 3 2 3 3" xfId="15002" xr:uid="{FB7C5A91-9661-4FEC-8AE1-98A069AF252A}"/>
    <cellStyle name="메모 3 3 2 3 3 2" xfId="37051" xr:uid="{A5EFE7D0-FB0E-41C6-BF72-59CBB6490FEA}"/>
    <cellStyle name="메모 3 3 2 3 4" xfId="26031" xr:uid="{FEB855C8-21E1-42B5-AF23-9808AE693C68}"/>
    <cellStyle name="메모 3 3 2 3 5" xfId="52189" xr:uid="{1A90240B-33F2-441D-B04C-0CDCAF371DC5}"/>
    <cellStyle name="메모 3 3 2 4" xfId="6728" xr:uid="{F0E457A8-10B4-436B-865B-8F5C50802990}"/>
    <cellStyle name="메모 3 3 2 4 2" xfId="17757" xr:uid="{578DF5AA-8B9E-4BBC-97F9-B40679B173AA}"/>
    <cellStyle name="메모 3 3 2 4 2 2" xfId="39806" xr:uid="{231A3F05-9F81-4897-B7B6-709894D948AC}"/>
    <cellStyle name="메모 3 3 2 4 3" xfId="28786" xr:uid="{76E9BE39-B5C5-4369-9C9B-9F8E10165AF5}"/>
    <cellStyle name="메모 3 3 2 4 4" xfId="54942" xr:uid="{D9EF6DA3-C72D-47B3-85C0-D649455F39B8}"/>
    <cellStyle name="메모 3 3 2 5" xfId="12247" xr:uid="{D21DBDB1-55CB-4153-8988-F53450A4901B}"/>
    <cellStyle name="메모 3 3 2 5 2" xfId="34296" xr:uid="{5D05E7E8-71F9-4111-AADB-68DCA36650ED}"/>
    <cellStyle name="메모 3 3 2 6" xfId="23276" xr:uid="{BD960828-DAD8-46A2-9757-C0087FD13E0E}"/>
    <cellStyle name="메모 3 3 2 7" xfId="49433" xr:uid="{5AA2B893-47AF-4E4C-85A9-7FE7F28BD70D}"/>
    <cellStyle name="메모 3 3 3" xfId="1869" xr:uid="{79E23A16-1350-4B3B-B684-52F4D316EE23}"/>
    <cellStyle name="메모 3 3 3 2" xfId="4645" xr:uid="{D496714B-3E03-4676-87CE-59F13D79EC77}"/>
    <cellStyle name="메모 3 3 3 2 2" xfId="10171" xr:uid="{764ABE3D-B38A-489C-867B-490C1DF9284E}"/>
    <cellStyle name="메모 3 3 3 2 2 2" xfId="21200" xr:uid="{580DEB1E-EDF1-4974-99F8-161B2CC11F69}"/>
    <cellStyle name="메모 3 3 3 2 2 2 2" xfId="43249" xr:uid="{8BFA6E67-9BB1-488F-B005-0976877F2A95}"/>
    <cellStyle name="메모 3 3 3 2 2 3" xfId="32229" xr:uid="{B33251B5-AB56-4940-9C4E-36816B1ADCAD}"/>
    <cellStyle name="메모 3 3 3 2 3" xfId="15690" xr:uid="{C8D830F5-35E8-4394-8BDE-9BC4C378EF99}"/>
    <cellStyle name="메모 3 3 3 2 3 2" xfId="37739" xr:uid="{8D431235-3154-49A3-B83C-51A7FE01B8E2}"/>
    <cellStyle name="메모 3 3 3 2 4" xfId="26719" xr:uid="{4A35CDB4-3C0C-4D11-94B7-B4B0533E0100}"/>
    <cellStyle name="메모 3 3 3 2 5" xfId="52877" xr:uid="{F917A5D1-A9FB-4A48-8946-B6DE3666372A}"/>
    <cellStyle name="메모 3 3 3 3" xfId="7416" xr:uid="{1205B913-16DA-42FF-9410-8E83EADE2984}"/>
    <cellStyle name="메모 3 3 3 3 2" xfId="18445" xr:uid="{F76AFA76-DF1F-415B-ACCA-71A47B9CBD80}"/>
    <cellStyle name="메모 3 3 3 3 2 2" xfId="40494" xr:uid="{CBDA3161-139D-459A-AD06-DD7E56615F9A}"/>
    <cellStyle name="메모 3 3 3 3 3" xfId="29474" xr:uid="{8FA56F1B-6730-4716-9787-CC40361C1EA4}"/>
    <cellStyle name="메모 3 3 3 4" xfId="12935" xr:uid="{6F0E5685-A094-41AC-9A8F-6BA24D3F4118}"/>
    <cellStyle name="메모 3 3 3 4 2" xfId="34984" xr:uid="{FD95DB92-F096-4298-9A6B-280A6E69218F}"/>
    <cellStyle name="메모 3 3 3 5" xfId="23964" xr:uid="{A1B7B9BF-32C1-4A11-8683-E6DC1E6BA3E9}"/>
    <cellStyle name="메모 3 3 3 6" xfId="50122" xr:uid="{7686A482-541B-4911-9D47-B50E34B0F814}"/>
    <cellStyle name="메모 3 3 4" xfId="3269" xr:uid="{2FBB0DF7-1E72-4234-BD14-2249DE603EC9}"/>
    <cellStyle name="메모 3 3 4 2" xfId="8795" xr:uid="{3BDCC6EC-70D1-4060-AAB6-B3541AF774B9}"/>
    <cellStyle name="메모 3 3 4 2 2" xfId="19824" xr:uid="{8C1E9EB3-BCDE-4406-8C4C-DEEFA9EFC98A}"/>
    <cellStyle name="메모 3 3 4 2 2 2" xfId="41873" xr:uid="{96E27F90-373F-43A2-9BB3-9074B2B5E2FB}"/>
    <cellStyle name="메모 3 3 4 2 3" xfId="30853" xr:uid="{A2DDF957-6AEE-4D63-8083-778CE069FBA9}"/>
    <cellStyle name="메모 3 3 4 3" xfId="14314" xr:uid="{571303BC-20F1-4635-8628-39E203660DE2}"/>
    <cellStyle name="메모 3 3 4 3 2" xfId="36363" xr:uid="{70D0E884-19F0-43A4-AF48-2EFDECA87E1A}"/>
    <cellStyle name="메모 3 3 4 4" xfId="25343" xr:uid="{718F7F5A-EC7F-46D9-B3AB-E4DDFDD82449}"/>
    <cellStyle name="메모 3 3 4 5" xfId="51501" xr:uid="{D53B1A70-3EB9-4A05-ACF3-487B9FB35196}"/>
    <cellStyle name="메모 3 3 5" xfId="6040" xr:uid="{A332AB12-61F3-455F-954B-EBBC65E410E8}"/>
    <cellStyle name="메모 3 3 5 2" xfId="17069" xr:uid="{B01D1578-F175-459A-A0F0-F3E5C09F7C1D}"/>
    <cellStyle name="메모 3 3 5 2 2" xfId="39118" xr:uid="{91692826-405F-4995-A90D-A4705E46F4FF}"/>
    <cellStyle name="메모 3 3 5 3" xfId="28098" xr:uid="{E62B26BB-F6EA-4549-A9F5-F7A59AB6581E}"/>
    <cellStyle name="메모 3 3 5 4" xfId="54254" xr:uid="{5288A629-98EB-410D-AB4E-C36C38486A9B}"/>
    <cellStyle name="메모 3 3 6" xfId="11559" xr:uid="{C96E88C6-5094-4E0F-9973-7A35C1387A6B}"/>
    <cellStyle name="메모 3 3 6 2" xfId="33608" xr:uid="{424E6138-DC0B-4775-97F2-BBF29FB6E204}"/>
    <cellStyle name="메모 3 3 7" xfId="22588" xr:uid="{ADDBD027-5DBB-46DF-A56A-D19ECE61AB51}"/>
    <cellStyle name="메모 3 3 8" xfId="48745" xr:uid="{98E9F318-DC85-41E2-AA67-C471621ECD60}"/>
    <cellStyle name="메모 3 4" xfId="821" xr:uid="{E4EB9002-731D-4D16-86F2-247CE346CFAE}"/>
    <cellStyle name="메모 3 4 2" xfId="2215" xr:uid="{DBB51F35-9E8B-4941-86B3-BBADF5BC8741}"/>
    <cellStyle name="메모 3 4 2 2" xfId="4991" xr:uid="{638B159C-001A-48FF-8C8B-A170D1BF742C}"/>
    <cellStyle name="메모 3 4 2 2 2" xfId="10517" xr:uid="{36CABC46-2F1D-4A54-9997-3F407209CA05}"/>
    <cellStyle name="메모 3 4 2 2 2 2" xfId="21546" xr:uid="{C324E03D-30A0-4503-8829-7D52D67840B5}"/>
    <cellStyle name="메모 3 4 2 2 2 2 2" xfId="43595" xr:uid="{AC82A730-7B50-4346-AF55-2EEDF87F4552}"/>
    <cellStyle name="메모 3 4 2 2 2 3" xfId="32575" xr:uid="{56217384-9EB7-4104-AF6F-AD10FBC33378}"/>
    <cellStyle name="메모 3 4 2 2 3" xfId="16036" xr:uid="{E6D2C2F5-479B-40AD-BD08-3EA927ABD80D}"/>
    <cellStyle name="메모 3 4 2 2 3 2" xfId="38085" xr:uid="{8A896149-F6EA-4388-B340-CCC90FC9D7CA}"/>
    <cellStyle name="메모 3 4 2 2 4" xfId="27065" xr:uid="{CB565AC5-666E-4116-B178-02C633A52EE2}"/>
    <cellStyle name="메모 3 4 2 2 5" xfId="53223" xr:uid="{5F5C57D4-4528-412A-A884-75C2446F6B69}"/>
    <cellStyle name="메모 3 4 2 3" xfId="7762" xr:uid="{A6A3A508-DC77-4367-AAA0-193C5A339344}"/>
    <cellStyle name="메모 3 4 2 3 2" xfId="18791" xr:uid="{E637390F-9C2E-491D-A0BA-932B70F9A961}"/>
    <cellStyle name="메모 3 4 2 3 2 2" xfId="40840" xr:uid="{B8DFBCB1-7340-4F4C-8522-5C877C6E3094}"/>
    <cellStyle name="메모 3 4 2 3 3" xfId="29820" xr:uid="{2C739DED-02EC-460D-B375-0DC20004FEA2}"/>
    <cellStyle name="메모 3 4 2 4" xfId="13281" xr:uid="{02CC8547-16DC-43E2-93B1-853C156E21C9}"/>
    <cellStyle name="메모 3 4 2 4 2" xfId="35330" xr:uid="{314B39D4-B768-4A8D-AE1E-6E4B5B266CB1}"/>
    <cellStyle name="메모 3 4 2 5" xfId="24310" xr:uid="{3ADE0569-9B61-4D88-BA02-E2E81E886CAD}"/>
    <cellStyle name="메모 3 4 2 6" xfId="50468" xr:uid="{EA2CD428-F6EE-4FFD-ADBE-C68016B3DB81}"/>
    <cellStyle name="메모 3 4 3" xfId="3615" xr:uid="{B4400AE5-9FCE-481D-BF67-3135485905BE}"/>
    <cellStyle name="메모 3 4 3 2" xfId="9141" xr:uid="{8E3FB3BD-49D2-4E3E-89C7-40D4BA03E7D8}"/>
    <cellStyle name="메모 3 4 3 2 2" xfId="20170" xr:uid="{15900D53-D030-433C-A5A2-511FE00DA695}"/>
    <cellStyle name="메모 3 4 3 2 2 2" xfId="42219" xr:uid="{4941120C-E0DB-4A9B-8E25-1DED314B3922}"/>
    <cellStyle name="메모 3 4 3 2 3" xfId="31199" xr:uid="{144998EE-057F-404E-A274-9FCBCBE53EBD}"/>
    <cellStyle name="메모 3 4 3 3" xfId="14660" xr:uid="{42FFF07C-E2C4-4581-8452-7A9555B71970}"/>
    <cellStyle name="메모 3 4 3 3 2" xfId="36709" xr:uid="{4D158F68-E3DA-4F6C-BADF-2A07FC2A60D6}"/>
    <cellStyle name="메모 3 4 3 4" xfId="25689" xr:uid="{D6A760DA-C1B8-4CBA-B881-5B785CD184B7}"/>
    <cellStyle name="메모 3 4 3 5" xfId="51847" xr:uid="{A3BCA55D-E2EB-4D79-96B9-A6C59C815E33}"/>
    <cellStyle name="메모 3 4 4" xfId="6386" xr:uid="{27E08C85-87F7-410F-A420-EAB29C3B895E}"/>
    <cellStyle name="메모 3 4 4 2" xfId="17415" xr:uid="{1D022A6D-C78E-4FE5-B600-2620B547C157}"/>
    <cellStyle name="메모 3 4 4 2 2" xfId="39464" xr:uid="{B9922699-13B7-479A-BB00-F09D62AEBB17}"/>
    <cellStyle name="메모 3 4 4 3" xfId="28444" xr:uid="{43C81664-97EF-4DF3-90C4-01AB43DAA6D8}"/>
    <cellStyle name="메모 3 4 4 4" xfId="54600" xr:uid="{4D01823A-0A95-4D08-871E-C351539EB04A}"/>
    <cellStyle name="메모 3 4 5" xfId="11905" xr:uid="{A820812D-1E3E-40F2-9E71-86DCA50E4207}"/>
    <cellStyle name="메모 3 4 5 2" xfId="33954" xr:uid="{785FD3F6-CB82-42E6-9D6E-27CB5011D30C}"/>
    <cellStyle name="메모 3 4 6" xfId="22934" xr:uid="{D2B647D1-8343-4DF7-8C20-0336F25418EF}"/>
    <cellStyle name="메모 3 4 7" xfId="49091" xr:uid="{DD56A4EC-473D-44E1-9BAF-674F90F3E254}"/>
    <cellStyle name="메모 3 5" xfId="1527" xr:uid="{99DA0B9F-A3FC-45D0-97D0-EA5BE457BF5E}"/>
    <cellStyle name="메모 3 5 2" xfId="4303" xr:uid="{342490ED-CB1E-4C3E-8147-FD8C67AC423F}"/>
    <cellStyle name="메모 3 5 2 2" xfId="9829" xr:uid="{97D74F8E-7B4E-4F63-9498-02303324A611}"/>
    <cellStyle name="메모 3 5 2 2 2" xfId="20858" xr:uid="{2425B064-68B3-40EA-A5DA-CAE6B30D1D9E}"/>
    <cellStyle name="메모 3 5 2 2 2 2" xfId="42907" xr:uid="{6FAB7DD1-18A1-4290-BD68-F7B813888DF5}"/>
    <cellStyle name="메모 3 5 2 2 3" xfId="31887" xr:uid="{BFF0B5AE-3A86-4501-B814-C250EC15F6CD}"/>
    <cellStyle name="메모 3 5 2 3" xfId="15348" xr:uid="{1573F238-E107-4F29-B3CC-32C3C109C1FD}"/>
    <cellStyle name="메모 3 5 2 3 2" xfId="37397" xr:uid="{BD50D389-A585-48B2-82ED-7F93566DBF80}"/>
    <cellStyle name="메모 3 5 2 4" xfId="26377" xr:uid="{79E8F493-C27F-4CD3-9BC5-EA3E8D51CEC3}"/>
    <cellStyle name="메모 3 5 2 5" xfId="52535" xr:uid="{60053F08-0394-4E9F-A80F-C678A42EBEEE}"/>
    <cellStyle name="메모 3 5 3" xfId="7074" xr:uid="{C28CB50B-28C9-4C12-B5FE-BCD1DAA9940A}"/>
    <cellStyle name="메모 3 5 3 2" xfId="18103" xr:uid="{53857CE1-1D34-4FF4-8218-ACF11B1FD4BF}"/>
    <cellStyle name="메모 3 5 3 2 2" xfId="40152" xr:uid="{76BC3F20-2808-4169-8F08-F607F27ECB99}"/>
    <cellStyle name="메모 3 5 3 3" xfId="29132" xr:uid="{0AC78B25-2359-4272-9912-174643A95F59}"/>
    <cellStyle name="메모 3 5 4" xfId="12593" xr:uid="{0BB7AB64-F924-4B65-A835-F16F048849D0}"/>
    <cellStyle name="메모 3 5 4 2" xfId="34642" xr:uid="{C1043488-E2B7-4984-944C-B7888EDC855D}"/>
    <cellStyle name="메모 3 5 5" xfId="23622" xr:uid="{BAA6CB2A-4FE1-4CC6-906D-EC1AD35CDA87}"/>
    <cellStyle name="메모 3 5 6" xfId="49780" xr:uid="{F3B20AD6-5379-40AE-B664-887B2F162510}"/>
    <cellStyle name="메모 3 6" xfId="2927" xr:uid="{98135C9C-531E-4835-ABB3-528FF5D67E8D}"/>
    <cellStyle name="메모 3 6 2" xfId="8453" xr:uid="{D04AA9E2-31C5-45BC-B257-2509E589BAD6}"/>
    <cellStyle name="메모 3 6 2 2" xfId="19482" xr:uid="{B09712FA-BF5A-4A57-AD2E-851B01539648}"/>
    <cellStyle name="메모 3 6 2 2 2" xfId="41531" xr:uid="{AF7059D4-5A8F-40DB-80AB-8A187C223CA4}"/>
    <cellStyle name="메모 3 6 2 3" xfId="30511" xr:uid="{6D33D9FA-0987-4B2E-8CFE-C417C530E615}"/>
    <cellStyle name="메모 3 6 3" xfId="13972" xr:uid="{DD7A770C-0363-4294-BD4F-E6818A8C3790}"/>
    <cellStyle name="메모 3 6 3 2" xfId="36021" xr:uid="{5AE25498-D3C3-4798-AACC-1F7748398F2F}"/>
    <cellStyle name="메모 3 6 4" xfId="25001" xr:uid="{5FED091C-11B4-4D71-A0C4-EB76E8ECCA93}"/>
    <cellStyle name="메모 3 6 5" xfId="51159" xr:uid="{BB46C793-FB8E-48BC-BCFF-23401254A155}"/>
    <cellStyle name="메모 3 7" xfId="5698" xr:uid="{BF1D26DD-1C06-454E-9A65-8F8D133B0F36}"/>
    <cellStyle name="메모 3 7 2" xfId="16727" xr:uid="{AE2F6782-B629-46E9-A51E-ACB826841BA2}"/>
    <cellStyle name="메모 3 7 2 2" xfId="38776" xr:uid="{F6F2A5CD-B6A3-4D17-861F-2C4E521F015A}"/>
    <cellStyle name="메모 3 7 3" xfId="27756" xr:uid="{569A0BBF-AA6A-4EAB-B6DD-F30D8B426CB6}"/>
    <cellStyle name="메모 3 7 4" xfId="53913" xr:uid="{8FF6B100-712B-4766-A709-419F70DEADC6}"/>
    <cellStyle name="메모 3 8" xfId="11217" xr:uid="{4F822053-4FC6-4AD6-ACD1-8F1A4EFCC29D}"/>
    <cellStyle name="메모 3 8 2" xfId="33266" xr:uid="{57469525-83F3-4C96-A8DD-85984724B239}"/>
    <cellStyle name="메모 3 9" xfId="22246" xr:uid="{D98CFAAC-ABE3-4898-B457-18A2FACAD026}"/>
    <cellStyle name="메모 4" xfId="79" xr:uid="{00000000-0005-0000-0000-00006B020000}"/>
    <cellStyle name="메모 4 10" xfId="48417" xr:uid="{7749ABDD-9CB9-40E0-A23F-CBCC6953DC52}"/>
    <cellStyle name="메모 4 2" xfId="208" xr:uid="{00000000-0005-0000-0000-00006C020000}"/>
    <cellStyle name="메모 4 2 2" xfId="568" xr:uid="{00000000-0005-0000-0000-00006D020000}"/>
    <cellStyle name="메모 4 2 2 2" xfId="1305" xr:uid="{EF13509B-D753-4DE1-868A-3817F7C53B7D}"/>
    <cellStyle name="메모 4 2 2 2 2" xfId="2699" xr:uid="{D47F3708-5F27-42D3-9E2B-6351A724ABE4}"/>
    <cellStyle name="메모 4 2 2 2 2 2" xfId="5475" xr:uid="{051F2D71-434C-47FE-B753-CD20CC9A93E1}"/>
    <cellStyle name="메모 4 2 2 2 2 2 2" xfId="11001" xr:uid="{6EA3513C-2ED4-4181-A518-ED4412422F38}"/>
    <cellStyle name="메모 4 2 2 2 2 2 2 2" xfId="22030" xr:uid="{EC27387C-D5D5-404A-8E1C-B674E950D56E}"/>
    <cellStyle name="메모 4 2 2 2 2 2 2 2 2" xfId="44079" xr:uid="{3DCB7472-13BE-493C-9895-BEC95E5D6D6C}"/>
    <cellStyle name="메모 4 2 2 2 2 2 2 3" xfId="33059" xr:uid="{3163DFBB-D93C-4BE3-9B77-7C60EF352436}"/>
    <cellStyle name="메모 4 2 2 2 2 2 3" xfId="16520" xr:uid="{6AA06C24-EBB1-42F1-88A2-1D2497ECA051}"/>
    <cellStyle name="메모 4 2 2 2 2 2 3 2" xfId="38569" xr:uid="{0B89AF66-0186-4260-9E57-D1227AD0AD95}"/>
    <cellStyle name="메모 4 2 2 2 2 2 4" xfId="27549" xr:uid="{8EB805E0-B31D-40E9-812F-50F31B1F0C76}"/>
    <cellStyle name="메모 4 2 2 2 2 2 5" xfId="53707" xr:uid="{53D34125-53BC-4857-9269-29D8A65C55F6}"/>
    <cellStyle name="메모 4 2 2 2 2 3" xfId="8246" xr:uid="{01397650-16A0-45A5-BD50-52A64C045167}"/>
    <cellStyle name="메모 4 2 2 2 2 3 2" xfId="19275" xr:uid="{D492FB13-3C89-49E6-A162-794D6E3BD986}"/>
    <cellStyle name="메모 4 2 2 2 2 3 2 2" xfId="41324" xr:uid="{DD9B005B-1078-44CD-98AB-6F7DF68DF7D9}"/>
    <cellStyle name="메모 4 2 2 2 2 3 3" xfId="30304" xr:uid="{547E7F5A-1C14-4A63-8ED7-6813F26F919F}"/>
    <cellStyle name="메모 4 2 2 2 2 4" xfId="13765" xr:uid="{928400E9-58ED-4040-B200-1C581FDDE887}"/>
    <cellStyle name="메모 4 2 2 2 2 4 2" xfId="35814" xr:uid="{E63F4914-2D55-4BEA-B067-28CCAC3162A8}"/>
    <cellStyle name="메모 4 2 2 2 2 5" xfId="24794" xr:uid="{986C4762-A0A0-4A78-9197-E2E718AEF662}"/>
    <cellStyle name="메모 4 2 2 2 2 6" xfId="50952" xr:uid="{40C2C3CE-7715-49B8-95FC-7525E7BDE025}"/>
    <cellStyle name="메모 4 2 2 2 3" xfId="4099" xr:uid="{FFB093B7-1234-495C-B6BE-003E83221B34}"/>
    <cellStyle name="메모 4 2 2 2 3 2" xfId="9625" xr:uid="{DBA980C7-B732-42C2-806B-796F9FB6DFAE}"/>
    <cellStyle name="메모 4 2 2 2 3 2 2" xfId="20654" xr:uid="{003A0FBB-031C-4255-A156-6E1CCCA5D0BA}"/>
    <cellStyle name="메모 4 2 2 2 3 2 2 2" xfId="42703" xr:uid="{91B4BE61-DB71-4DD7-8257-A4FE5DD18743}"/>
    <cellStyle name="메모 4 2 2 2 3 2 3" xfId="31683" xr:uid="{4AC54287-189C-45F8-83B4-866F1A7A475B}"/>
    <cellStyle name="메모 4 2 2 2 3 3" xfId="15144" xr:uid="{41DB560E-071C-47CF-AB14-8623A7A1B90A}"/>
    <cellStyle name="메모 4 2 2 2 3 3 2" xfId="37193" xr:uid="{8832DFB9-9887-4B8A-9CDC-FE93ACB604DA}"/>
    <cellStyle name="메모 4 2 2 2 3 4" xfId="26173" xr:uid="{D4E3330F-6363-41A1-82E0-2EB461267F4E}"/>
    <cellStyle name="메모 4 2 2 2 3 5" xfId="52331" xr:uid="{EE17FC4B-C491-48BA-9465-0DB3979D6DEA}"/>
    <cellStyle name="메모 4 2 2 2 4" xfId="6870" xr:uid="{A0D4E284-EE04-42C0-BB21-9C33A3B9E628}"/>
    <cellStyle name="메모 4 2 2 2 4 2" xfId="17899" xr:uid="{1C4FF36C-3F30-49D7-AB9D-716443922F71}"/>
    <cellStyle name="메모 4 2 2 2 4 2 2" xfId="39948" xr:uid="{AB75F624-5BD6-4805-9AB7-44021C0B9893}"/>
    <cellStyle name="메모 4 2 2 2 4 3" xfId="28928" xr:uid="{605B8CAA-CC5A-4034-8F30-8E60811968B8}"/>
    <cellStyle name="메모 4 2 2 2 4 4" xfId="55084" xr:uid="{A128DE86-0D35-4B19-8AEB-0E6C48F1B03F}"/>
    <cellStyle name="메모 4 2 2 2 5" xfId="12389" xr:uid="{CA97D9C8-4E46-4096-9056-0EF49D577F09}"/>
    <cellStyle name="메모 4 2 2 2 5 2" xfId="34438" xr:uid="{A993F6FD-C806-44FC-9E82-00293CA8B877}"/>
    <cellStyle name="메모 4 2 2 2 6" xfId="23418" xr:uid="{352E0B32-87E3-4724-95E2-D49CFDE2D8B3}"/>
    <cellStyle name="메모 4 2 2 2 7" xfId="49575" xr:uid="{675C934E-B0A7-4FE3-95FC-7F3ECE49B7C2}"/>
    <cellStyle name="메모 4 2 2 3" xfId="2011" xr:uid="{98DF32C3-60C7-40A0-BBAB-CBB257F73ED0}"/>
    <cellStyle name="메모 4 2 2 3 2" xfId="4787" xr:uid="{F23937B4-633F-48D7-951F-D5221A90760E}"/>
    <cellStyle name="메모 4 2 2 3 2 2" xfId="10313" xr:uid="{B5E03454-6F56-4741-9A35-98589FA2EF75}"/>
    <cellStyle name="메모 4 2 2 3 2 2 2" xfId="21342" xr:uid="{9429EEBE-28DA-4389-A32E-4A9E890F2E53}"/>
    <cellStyle name="메모 4 2 2 3 2 2 2 2" xfId="43391" xr:uid="{EA406D66-C6E8-434C-B1D8-A993D696DE8A}"/>
    <cellStyle name="메모 4 2 2 3 2 2 3" xfId="32371" xr:uid="{7131ED11-3B46-49A6-B204-F95E5EE7257B}"/>
    <cellStyle name="메모 4 2 2 3 2 3" xfId="15832" xr:uid="{3C4AAE53-500B-4B6A-AC56-12122AC854FB}"/>
    <cellStyle name="메모 4 2 2 3 2 3 2" xfId="37881" xr:uid="{CBDB8193-02D7-4514-B078-7F3640717DC3}"/>
    <cellStyle name="메모 4 2 2 3 2 4" xfId="26861" xr:uid="{BA030DC5-F51A-4710-A2E2-6D2DEC0302E9}"/>
    <cellStyle name="메모 4 2 2 3 2 5" xfId="53019" xr:uid="{00D55F4D-DA3C-49AE-B328-B763D38AE895}"/>
    <cellStyle name="메모 4 2 2 3 3" xfId="7558" xr:uid="{FF7FC5A0-4605-48EF-9F06-B3A5C969A52D}"/>
    <cellStyle name="메모 4 2 2 3 3 2" xfId="18587" xr:uid="{297657E1-9376-4B54-8507-29A7640040C6}"/>
    <cellStyle name="메모 4 2 2 3 3 2 2" xfId="40636" xr:uid="{BEA560C7-E991-4342-9CA1-5CEB65A119D7}"/>
    <cellStyle name="메모 4 2 2 3 3 3" xfId="29616" xr:uid="{CF4D8166-0315-42AC-96A0-6E88222C992B}"/>
    <cellStyle name="메모 4 2 2 3 4" xfId="13077" xr:uid="{7FBD503C-2DD2-4447-ACAA-0C55A2789334}"/>
    <cellStyle name="메모 4 2 2 3 4 2" xfId="35126" xr:uid="{2965F0AC-E0D4-4659-91BA-D7E93753E836}"/>
    <cellStyle name="메모 4 2 2 3 5" xfId="24106" xr:uid="{819540AF-1923-4535-9AD0-2F436E8D21C8}"/>
    <cellStyle name="메모 4 2 2 3 6" xfId="50264" xr:uid="{ED0859B4-467E-4079-954B-D0ACF41937B9}"/>
    <cellStyle name="메모 4 2 2 4" xfId="3411" xr:uid="{C1854DD4-BE28-4283-B3CB-2EEB62EA5F65}"/>
    <cellStyle name="메모 4 2 2 4 2" xfId="8937" xr:uid="{7B7401B1-4F37-4306-A491-D9C921315A00}"/>
    <cellStyle name="메모 4 2 2 4 2 2" xfId="19966" xr:uid="{BABB74A5-0B06-4E3B-9950-70DC4A9C5AE9}"/>
    <cellStyle name="메모 4 2 2 4 2 2 2" xfId="42015" xr:uid="{4E8FABB9-8C79-4AE0-B9C0-881AC7BB4FE3}"/>
    <cellStyle name="메모 4 2 2 4 2 3" xfId="30995" xr:uid="{E08CFBA9-9492-490E-A9C9-EDFB89D72FF7}"/>
    <cellStyle name="메모 4 2 2 4 3" xfId="14456" xr:uid="{A4475CF1-D287-4493-B985-D5FF39A80FEE}"/>
    <cellStyle name="메모 4 2 2 4 3 2" xfId="36505" xr:uid="{C4395357-5CCE-4E59-A2C0-7FABD35F3A0A}"/>
    <cellStyle name="메모 4 2 2 4 4" xfId="25485" xr:uid="{A1358176-BDBB-4CD3-A765-B328F296E6B3}"/>
    <cellStyle name="메모 4 2 2 4 5" xfId="51643" xr:uid="{5616603E-D961-4BC5-8386-27125256518C}"/>
    <cellStyle name="메모 4 2 2 5" xfId="6182" xr:uid="{E90C4C1C-0955-4DE0-AF6F-223E342665A6}"/>
    <cellStyle name="메모 4 2 2 5 2" xfId="17211" xr:uid="{C324F77C-DA60-497F-A4DB-FA1A01699B7D}"/>
    <cellStyle name="메모 4 2 2 5 2 2" xfId="39260" xr:uid="{BC4C741B-FB86-42F2-AC3E-876C78EBE6B4}"/>
    <cellStyle name="메모 4 2 2 5 3" xfId="28240" xr:uid="{885DF913-5FA0-44F0-AAB8-39227B03B018}"/>
    <cellStyle name="메모 4 2 2 5 4" xfId="54396" xr:uid="{C5CF4108-9E19-4F14-A58C-CEE3D15D955B}"/>
    <cellStyle name="메모 4 2 2 6" xfId="11701" xr:uid="{1CBC8B98-DCC7-4B56-B386-BF29ED7D9999}"/>
    <cellStyle name="메모 4 2 2 6 2" xfId="33750" xr:uid="{7124E069-6DB0-42E8-9487-DF1304A89469}"/>
    <cellStyle name="메모 4 2 2 7" xfId="22730" xr:uid="{D1E312C9-44B1-4A2A-BF69-0D2B032C1236}"/>
    <cellStyle name="메모 4 2 2 8" xfId="48887" xr:uid="{E55B8DDE-5F31-49BF-B7F6-144147B5C690}"/>
    <cellStyle name="메모 4 2 3" xfId="963" xr:uid="{8E128C9D-B42E-4991-994B-B2F5C9656674}"/>
    <cellStyle name="메모 4 2 3 2" xfId="2357" xr:uid="{201B5562-2391-4688-A587-6550679CAA8E}"/>
    <cellStyle name="메모 4 2 3 2 2" xfId="5133" xr:uid="{42310DA0-6B4E-423D-8727-152DBA11DFF5}"/>
    <cellStyle name="메모 4 2 3 2 2 2" xfId="10659" xr:uid="{F4C1D7F9-A625-42F0-9BCD-CFE428C84B62}"/>
    <cellStyle name="메모 4 2 3 2 2 2 2" xfId="21688" xr:uid="{E7FEC0D7-C5B0-4305-BE8D-3C76031A8497}"/>
    <cellStyle name="메모 4 2 3 2 2 2 2 2" xfId="43737" xr:uid="{807297E0-5B95-4E53-892C-1A61792E701C}"/>
    <cellStyle name="메모 4 2 3 2 2 2 3" xfId="32717" xr:uid="{9F9D9CA6-ECB8-4181-9365-6BE315CA5E1F}"/>
    <cellStyle name="메모 4 2 3 2 2 3" xfId="16178" xr:uid="{FAE2D2C6-FAA6-44B5-96FA-5E9D98CA1A0C}"/>
    <cellStyle name="메모 4 2 3 2 2 3 2" xfId="38227" xr:uid="{9279539D-9792-4DA5-B32D-8D8173722607}"/>
    <cellStyle name="메모 4 2 3 2 2 4" xfId="27207" xr:uid="{413BD93B-E0B7-404E-96B0-9E85419FC310}"/>
    <cellStyle name="메모 4 2 3 2 2 5" xfId="53365" xr:uid="{6C1AFBE5-1E09-4DA6-8939-0A48D37CD8CC}"/>
    <cellStyle name="메모 4 2 3 2 3" xfId="7904" xr:uid="{8C44E667-CA07-4D3A-91B0-6AF215F5CF51}"/>
    <cellStyle name="메모 4 2 3 2 3 2" xfId="18933" xr:uid="{324DB658-601B-4B3B-A578-77AD6D50C548}"/>
    <cellStyle name="메모 4 2 3 2 3 2 2" xfId="40982" xr:uid="{4D008C29-7064-4E6C-B010-80FD5470A8E9}"/>
    <cellStyle name="메모 4 2 3 2 3 3" xfId="29962" xr:uid="{E83B0B0A-3AFE-4A83-BE95-AC189AF75E64}"/>
    <cellStyle name="메모 4 2 3 2 4" xfId="13423" xr:uid="{BFA15D8C-6558-4217-82B0-F2B16449BABC}"/>
    <cellStyle name="메모 4 2 3 2 4 2" xfId="35472" xr:uid="{46AAD760-4972-4081-A7A5-44F36136583E}"/>
    <cellStyle name="메모 4 2 3 2 5" xfId="24452" xr:uid="{CA0D76EE-EB25-4882-8969-C688EE7AFC28}"/>
    <cellStyle name="메모 4 2 3 2 6" xfId="50610" xr:uid="{64A343B2-A7B7-4D26-8794-9ADCEF930E7A}"/>
    <cellStyle name="메모 4 2 3 3" xfId="3757" xr:uid="{C770C78F-4CB8-4BFF-9619-642308E21752}"/>
    <cellStyle name="메모 4 2 3 3 2" xfId="9283" xr:uid="{5911A8D7-317C-4FDE-A1B8-F016FBF1B418}"/>
    <cellStyle name="메모 4 2 3 3 2 2" xfId="20312" xr:uid="{FFC518AB-A992-4559-A534-CEDCE8CB1122}"/>
    <cellStyle name="메모 4 2 3 3 2 2 2" xfId="42361" xr:uid="{A780802F-FBB2-468A-AB17-9F7AD337D637}"/>
    <cellStyle name="메모 4 2 3 3 2 3" xfId="31341" xr:uid="{2C52499F-C0FD-44A6-B077-B7AFA2D9C83A}"/>
    <cellStyle name="메모 4 2 3 3 3" xfId="14802" xr:uid="{2D560805-D376-4D1E-919B-349DB6DBB7CA}"/>
    <cellStyle name="메모 4 2 3 3 3 2" xfId="36851" xr:uid="{1FEAE54B-0DD3-4B59-8027-0CBF3B20D441}"/>
    <cellStyle name="메모 4 2 3 3 4" xfId="25831" xr:uid="{ADA7543F-60B6-49A5-BB88-7AFFBD543244}"/>
    <cellStyle name="메모 4 2 3 3 5" xfId="51989" xr:uid="{B6A13AFA-BA5C-4A15-9BB7-40E1A770F2F1}"/>
    <cellStyle name="메모 4 2 3 4" xfId="6528" xr:uid="{3DCC114C-B7A5-42B1-BA49-6925228851C9}"/>
    <cellStyle name="메모 4 2 3 4 2" xfId="17557" xr:uid="{526D3AEC-BBEA-4E1A-A75E-6410B3DBF7F7}"/>
    <cellStyle name="메모 4 2 3 4 2 2" xfId="39606" xr:uid="{603DDDE6-B28C-4CBF-956E-17F6C20D3AD8}"/>
    <cellStyle name="메모 4 2 3 4 3" xfId="28586" xr:uid="{D39EA376-EDEB-430B-A79A-8E360CA58123}"/>
    <cellStyle name="메모 4 2 3 4 4" xfId="54742" xr:uid="{875676DF-B7DF-4EA0-8A98-0A43CA689605}"/>
    <cellStyle name="메모 4 2 3 5" xfId="12047" xr:uid="{8B45ADC2-1FE4-4B69-8527-5A0A36A2BEE0}"/>
    <cellStyle name="메모 4 2 3 5 2" xfId="34096" xr:uid="{46280363-64C7-4CC0-8C53-0B47AFADBD83}"/>
    <cellStyle name="메모 4 2 3 6" xfId="23076" xr:uid="{118219DF-AA90-45ED-AB23-A7DD3D0291F6}"/>
    <cellStyle name="메모 4 2 3 7" xfId="49233" xr:uid="{4645E72C-1CF8-4957-A18A-9A1EC88877CE}"/>
    <cellStyle name="메모 4 2 4" xfId="1669" xr:uid="{017F0DB2-1119-4D5E-833B-CCC348939436}"/>
    <cellStyle name="메모 4 2 4 2" xfId="4445" xr:uid="{2D57BBF5-BCD6-45F8-BEF0-4BE8E8B299A8}"/>
    <cellStyle name="메모 4 2 4 2 2" xfId="9971" xr:uid="{79C25D52-1071-4D04-8539-87CCBE1B3D13}"/>
    <cellStyle name="메모 4 2 4 2 2 2" xfId="21000" xr:uid="{5B87A0EA-A497-4CC1-B78A-2348AD526B5E}"/>
    <cellStyle name="메모 4 2 4 2 2 2 2" xfId="43049" xr:uid="{21F82B26-6BE2-491B-A530-C630982A3376}"/>
    <cellStyle name="메모 4 2 4 2 2 3" xfId="32029" xr:uid="{1094703C-9901-46AA-8D70-0DC5238C25FB}"/>
    <cellStyle name="메모 4 2 4 2 3" xfId="15490" xr:uid="{39DD6416-6855-4EDC-AAE6-3C290C069D39}"/>
    <cellStyle name="메모 4 2 4 2 3 2" xfId="37539" xr:uid="{FBBBB520-1A73-4473-A5B0-A0D899E85BBB}"/>
    <cellStyle name="메모 4 2 4 2 4" xfId="26519" xr:uid="{6F83E3FB-62A5-4401-80E0-28A1ADBF21BD}"/>
    <cellStyle name="메모 4 2 4 2 5" xfId="52677" xr:uid="{A56FCC82-FFC4-4E60-97D2-D78B85AF062D}"/>
    <cellStyle name="메모 4 2 4 3" xfId="7216" xr:uid="{5D055DEE-2EEC-4C99-9EF2-3B44C2DB27F8}"/>
    <cellStyle name="메모 4 2 4 3 2" xfId="18245" xr:uid="{088D22A7-38F9-482A-8770-F06D861ABD37}"/>
    <cellStyle name="메모 4 2 4 3 2 2" xfId="40294" xr:uid="{7C19912E-CBC5-4DBE-9B2A-1A2FA50BA3EA}"/>
    <cellStyle name="메모 4 2 4 3 3" xfId="29274" xr:uid="{036988DF-0348-48EE-8FDA-2D41D84CD6D7}"/>
    <cellStyle name="메모 4 2 4 4" xfId="12735" xr:uid="{F0FFDC72-153A-4C43-82A5-D2A69996AEF7}"/>
    <cellStyle name="메모 4 2 4 4 2" xfId="34784" xr:uid="{E0BA81AE-28EA-46A5-A3D5-04DFC0BE9112}"/>
    <cellStyle name="메모 4 2 4 5" xfId="23764" xr:uid="{DBF79B62-F205-4AE9-9BB5-D7CB4FA91E8A}"/>
    <cellStyle name="메모 4 2 4 6" xfId="49922" xr:uid="{F94CAD8D-3CA3-42BE-88E9-6BE596D7DC84}"/>
    <cellStyle name="메모 4 2 5" xfId="3069" xr:uid="{36EB852C-5AA4-49CB-8C06-D07700565DE6}"/>
    <cellStyle name="메모 4 2 5 2" xfId="8595" xr:uid="{135767C8-2549-4B52-B83B-51574C43F6F5}"/>
    <cellStyle name="메모 4 2 5 2 2" xfId="19624" xr:uid="{1A22C565-AF7F-4C35-BE36-4D7CD43C2A4F}"/>
    <cellStyle name="메모 4 2 5 2 2 2" xfId="41673" xr:uid="{0ED7A64C-6FE0-48C0-984B-49589A374302}"/>
    <cellStyle name="메모 4 2 5 2 3" xfId="30653" xr:uid="{58A151C1-5554-4D9B-BBB8-C1069D8E6BC7}"/>
    <cellStyle name="메모 4 2 5 3" xfId="14114" xr:uid="{B44D1886-5D5D-40F7-970C-BCCA3E4C74BA}"/>
    <cellStyle name="메모 4 2 5 3 2" xfId="36163" xr:uid="{2C0FF41D-D392-4BA3-AC90-1F0A284EEF06}"/>
    <cellStyle name="메모 4 2 5 4" xfId="25143" xr:uid="{3D6463DB-805F-4BBE-8A64-ED7CEB8DB877}"/>
    <cellStyle name="메모 4 2 5 5" xfId="51301" xr:uid="{95135AAE-6F30-4F8D-BDBB-7175CA9C89A6}"/>
    <cellStyle name="메모 4 2 6" xfId="5840" xr:uid="{FF9D8F4F-01CD-4984-BEF5-6FFFD5F0893C}"/>
    <cellStyle name="메모 4 2 6 2" xfId="16869" xr:uid="{1D37A62F-008A-4F9E-91E8-530F977B84C3}"/>
    <cellStyle name="메모 4 2 6 2 2" xfId="38918" xr:uid="{459E989E-0F70-4C75-9571-6921FA43ED41}"/>
    <cellStyle name="메모 4 2 6 3" xfId="27898" xr:uid="{FD1EC039-18FC-473B-A0FD-4308347DA0DD}"/>
    <cellStyle name="메모 4 2 6 4" xfId="54055" xr:uid="{C110CBFC-A779-4489-A90D-F7ED1D8B7EB9}"/>
    <cellStyle name="메모 4 2 7" xfId="11359" xr:uid="{62196D1C-7B26-4267-8AAB-1C6912508D0A}"/>
    <cellStyle name="메모 4 2 7 2" xfId="33408" xr:uid="{17E5F27C-D1CB-4A92-ACF7-8E0B3191CC6E}"/>
    <cellStyle name="메모 4 2 8" xfId="22388" xr:uid="{609E70B1-0A43-45C7-A39E-B8042A852085}"/>
    <cellStyle name="메모 4 2 9" xfId="48546" xr:uid="{DE42D1E3-84AF-4AB2-A6E3-AD088F624FBD}"/>
    <cellStyle name="메모 4 3" xfId="439" xr:uid="{00000000-0005-0000-0000-00006E020000}"/>
    <cellStyle name="메모 4 3 2" xfId="1176" xr:uid="{306E6B6E-E719-4C85-A28F-84F84C6E897A}"/>
    <cellStyle name="메모 4 3 2 2" xfId="2570" xr:uid="{292F8F88-5111-480E-9718-F9A23B6731C7}"/>
    <cellStyle name="메모 4 3 2 2 2" xfId="5346" xr:uid="{8A02DF92-9687-471B-B491-19D629521DA8}"/>
    <cellStyle name="메모 4 3 2 2 2 2" xfId="10872" xr:uid="{ED61E2EF-9430-40EB-AF1F-02D7DED66647}"/>
    <cellStyle name="메모 4 3 2 2 2 2 2" xfId="21901" xr:uid="{CCAA4C5B-3015-47B0-BF89-F1D4625F033E}"/>
    <cellStyle name="메모 4 3 2 2 2 2 2 2" xfId="43950" xr:uid="{BD6107D4-4641-4ABA-A329-C39A89D31BB3}"/>
    <cellStyle name="메모 4 3 2 2 2 2 3" xfId="32930" xr:uid="{416CD1C8-F4FE-423E-B280-579D3917C707}"/>
    <cellStyle name="메모 4 3 2 2 2 3" xfId="16391" xr:uid="{468DCFB9-312F-4154-A0F8-5AB3F81DC1FB}"/>
    <cellStyle name="메모 4 3 2 2 2 3 2" xfId="38440" xr:uid="{F860506F-27D3-475B-A3DC-66B11193482F}"/>
    <cellStyle name="메모 4 3 2 2 2 4" xfId="27420" xr:uid="{3BBD32D1-2704-40DE-8027-E034F4FBB0FF}"/>
    <cellStyle name="메모 4 3 2 2 2 5" xfId="53578" xr:uid="{2A427DAE-EB15-4435-8D6B-93187A5D6D5A}"/>
    <cellStyle name="메모 4 3 2 2 3" xfId="8117" xr:uid="{D1F22355-98A5-4372-B86D-78C8A42CAB01}"/>
    <cellStyle name="메모 4 3 2 2 3 2" xfId="19146" xr:uid="{83EBFB4B-8F75-4B3A-A61D-CF18B8C8E1EF}"/>
    <cellStyle name="메모 4 3 2 2 3 2 2" xfId="41195" xr:uid="{B3E8089D-5400-4AAA-9C46-567E995F8CF1}"/>
    <cellStyle name="메모 4 3 2 2 3 3" xfId="30175" xr:uid="{6CCBBE02-F81B-4AA8-B486-A69F5B36352F}"/>
    <cellStyle name="메모 4 3 2 2 4" xfId="13636" xr:uid="{B6C40A0B-582C-414D-8DC7-606333EA88CD}"/>
    <cellStyle name="메모 4 3 2 2 4 2" xfId="35685" xr:uid="{AD8C1E7F-BFBF-47DE-9A12-B8B8FAE2B4AB}"/>
    <cellStyle name="메모 4 3 2 2 5" xfId="24665" xr:uid="{AFC8353C-1B3C-45A2-8ECB-AA162CFB0BC7}"/>
    <cellStyle name="메모 4 3 2 2 6" xfId="50823" xr:uid="{0F0469A8-48A6-4C75-AFCB-CDD4771B5050}"/>
    <cellStyle name="메모 4 3 2 3" xfId="3970" xr:uid="{BDB0F1DC-8006-49F0-8BC6-55B451B3A9D2}"/>
    <cellStyle name="메모 4 3 2 3 2" xfId="9496" xr:uid="{DEE09429-5AE5-4F4C-8638-E2F017997673}"/>
    <cellStyle name="메모 4 3 2 3 2 2" xfId="20525" xr:uid="{366D94A1-8018-43CA-A728-9BDC8DA51141}"/>
    <cellStyle name="메모 4 3 2 3 2 2 2" xfId="42574" xr:uid="{F94E60A8-516A-4118-929F-20A978A53956}"/>
    <cellStyle name="메모 4 3 2 3 2 3" xfId="31554" xr:uid="{71AA035C-D25A-4204-9B0F-7C30FD1D5E7B}"/>
    <cellStyle name="메모 4 3 2 3 3" xfId="15015" xr:uid="{B5FA5B7C-347A-45F0-A5FA-8514C7E115AF}"/>
    <cellStyle name="메모 4 3 2 3 3 2" xfId="37064" xr:uid="{817A313C-AEBA-402A-ABC8-14B6F5593425}"/>
    <cellStyle name="메모 4 3 2 3 4" xfId="26044" xr:uid="{A81FA90D-A7F1-46EA-9DCF-2457E533AC45}"/>
    <cellStyle name="메모 4 3 2 3 5" xfId="52202" xr:uid="{663622ED-A54D-4022-B552-A8CC72631F3C}"/>
    <cellStyle name="메모 4 3 2 4" xfId="6741" xr:uid="{749ADED4-1370-42B1-85E6-2F8CCB403613}"/>
    <cellStyle name="메모 4 3 2 4 2" xfId="17770" xr:uid="{6A1E6BC1-8D41-4535-A748-8DD1CC7EF31B}"/>
    <cellStyle name="메모 4 3 2 4 2 2" xfId="39819" xr:uid="{B4BF5792-AA75-4311-AB9D-9F0355654301}"/>
    <cellStyle name="메모 4 3 2 4 3" xfId="28799" xr:uid="{F437E1FA-5C4C-4898-A539-88798DBC5F32}"/>
    <cellStyle name="메모 4 3 2 4 4" xfId="54955" xr:uid="{739B74F8-ADF1-4C06-8295-5C3B20D83197}"/>
    <cellStyle name="메모 4 3 2 5" xfId="12260" xr:uid="{605E764B-F957-425C-894E-10D82DB04863}"/>
    <cellStyle name="메모 4 3 2 5 2" xfId="34309" xr:uid="{2594248A-3881-4AE5-B287-1EC0630CE8FA}"/>
    <cellStyle name="메모 4 3 2 6" xfId="23289" xr:uid="{22CF5636-AA62-4693-898D-0EBBA2A96A37}"/>
    <cellStyle name="메모 4 3 2 7" xfId="49446" xr:uid="{DBC2BF0D-FD86-4B08-BC4B-EFF4DD8EC249}"/>
    <cellStyle name="메모 4 3 3" xfId="1882" xr:uid="{AF41ADA6-9E2A-41C1-B7D0-B025D8A9B8AA}"/>
    <cellStyle name="메모 4 3 3 2" xfId="4658" xr:uid="{E7A83837-5FAF-4B7F-B6A5-9FC19944FEE3}"/>
    <cellStyle name="메모 4 3 3 2 2" xfId="10184" xr:uid="{301006B8-57E8-4F3F-ABE6-284734EA4106}"/>
    <cellStyle name="메모 4 3 3 2 2 2" xfId="21213" xr:uid="{20E7E80D-68BB-4F6B-B6D3-B9EFDF068859}"/>
    <cellStyle name="메모 4 3 3 2 2 2 2" xfId="43262" xr:uid="{D5C94019-9099-4A89-A163-5AB07CF23557}"/>
    <cellStyle name="메모 4 3 3 2 2 3" xfId="32242" xr:uid="{73D2721F-D28A-4EEA-B5B5-71EC5FBFAEF9}"/>
    <cellStyle name="메모 4 3 3 2 3" xfId="15703" xr:uid="{B18AEDAE-EE8E-4C2A-8988-B3F40EBCCB25}"/>
    <cellStyle name="메모 4 3 3 2 3 2" xfId="37752" xr:uid="{68CA6910-F0EE-4FAF-89C7-72FE5EC2E7C2}"/>
    <cellStyle name="메모 4 3 3 2 4" xfId="26732" xr:uid="{10D6C4B4-0CC4-4126-A09A-C571CB80D9A1}"/>
    <cellStyle name="메모 4 3 3 2 5" xfId="52890" xr:uid="{6360B89F-9F09-40BC-BF37-9FDF450E6061}"/>
    <cellStyle name="메모 4 3 3 3" xfId="7429" xr:uid="{7D4B133D-831D-4E7C-BC09-43C3D3CDD2A0}"/>
    <cellStyle name="메모 4 3 3 3 2" xfId="18458" xr:uid="{F31E5619-0131-4F27-8243-F1D2434474C7}"/>
    <cellStyle name="메모 4 3 3 3 2 2" xfId="40507" xr:uid="{9018DE80-D806-4E3F-9223-F4A44405F2C0}"/>
    <cellStyle name="메모 4 3 3 3 3" xfId="29487" xr:uid="{B478BFC6-D5AA-4389-849F-F7796395E84D}"/>
    <cellStyle name="메모 4 3 3 4" xfId="12948" xr:uid="{F866FE7B-D00A-42DD-AD10-EAB28928E89A}"/>
    <cellStyle name="메모 4 3 3 4 2" xfId="34997" xr:uid="{DA15CC89-DF6F-4636-937E-42A40FA264E5}"/>
    <cellStyle name="메모 4 3 3 5" xfId="23977" xr:uid="{ECB88399-73E6-4F95-86DA-875D6580D711}"/>
    <cellStyle name="메모 4 3 3 6" xfId="50135" xr:uid="{7982BC7D-D379-4635-AD58-FBD9DC7753EF}"/>
    <cellStyle name="메모 4 3 4" xfId="3282" xr:uid="{FCC814E2-8FA2-42B8-9DEB-7FAF195E347F}"/>
    <cellStyle name="메모 4 3 4 2" xfId="8808" xr:uid="{F299279A-BC6F-4B48-B8A3-F473D35EA5EA}"/>
    <cellStyle name="메모 4 3 4 2 2" xfId="19837" xr:uid="{BFB58260-4604-4574-A0D0-0BDA1E9FAB47}"/>
    <cellStyle name="메모 4 3 4 2 2 2" xfId="41886" xr:uid="{919FEE98-F833-48B5-897E-7EE7AEAA5C62}"/>
    <cellStyle name="메모 4 3 4 2 3" xfId="30866" xr:uid="{56A76DC7-8B91-455B-B46C-19BA2457FD71}"/>
    <cellStyle name="메모 4 3 4 3" xfId="14327" xr:uid="{550DFE73-34A8-4199-B48F-8B571B391D70}"/>
    <cellStyle name="메모 4 3 4 3 2" xfId="36376" xr:uid="{3461C9E5-2507-4ABB-8288-294A94238BFC}"/>
    <cellStyle name="메모 4 3 4 4" xfId="25356" xr:uid="{EA7AD020-5728-48FF-BF4C-C14684520791}"/>
    <cellStyle name="메모 4 3 4 5" xfId="51514" xr:uid="{5540CE9D-66D5-41CD-982D-6647D11A6DED}"/>
    <cellStyle name="메모 4 3 5" xfId="6053" xr:uid="{C7F27935-D5CB-4D8E-95B0-E60E10BDA3F7}"/>
    <cellStyle name="메모 4 3 5 2" xfId="17082" xr:uid="{B3A52D59-1CCA-4286-94B8-6B9C38D5A1DF}"/>
    <cellStyle name="메모 4 3 5 2 2" xfId="39131" xr:uid="{6551CEB4-723C-4C78-84A0-4C984484852B}"/>
    <cellStyle name="메모 4 3 5 3" xfId="28111" xr:uid="{40473069-4131-45A1-A853-65E9C3F06DCD}"/>
    <cellStyle name="메모 4 3 5 4" xfId="54267" xr:uid="{D52CB9C6-CC0D-403D-9174-B277ABE66E99}"/>
    <cellStyle name="메모 4 3 6" xfId="11572" xr:uid="{A2325D4B-F550-4F02-9E39-8791A8509A2D}"/>
    <cellStyle name="메모 4 3 6 2" xfId="33621" xr:uid="{F781E79A-3016-4009-8DE3-F38E070D421F}"/>
    <cellStyle name="메모 4 3 7" xfId="22601" xr:uid="{560833F9-D791-4AA2-A23A-108BB1197E8C}"/>
    <cellStyle name="메모 4 3 8" xfId="48758" xr:uid="{9E2EB76A-017C-439B-B051-56B968286193}"/>
    <cellStyle name="메모 4 4" xfId="834" xr:uid="{EA5ECA5C-185F-4049-AF36-57A86FC2C59C}"/>
    <cellStyle name="메모 4 4 2" xfId="2228" xr:uid="{40803276-0C02-4FC6-98E0-4C7BCE1E1DBF}"/>
    <cellStyle name="메모 4 4 2 2" xfId="5004" xr:uid="{F5C1C755-E9A9-4E50-832F-D06C3C5E2093}"/>
    <cellStyle name="메모 4 4 2 2 2" xfId="10530" xr:uid="{BDFE811B-BFE5-487F-8065-1A2826B2BD27}"/>
    <cellStyle name="메모 4 4 2 2 2 2" xfId="21559" xr:uid="{6A4FDD5D-52A9-4E53-9F4E-2263F2D14B70}"/>
    <cellStyle name="메모 4 4 2 2 2 2 2" xfId="43608" xr:uid="{7CE3F1C6-403A-4394-B521-29AED93E8506}"/>
    <cellStyle name="메모 4 4 2 2 2 3" xfId="32588" xr:uid="{D4B14220-1F02-4778-82B6-46B3B73C1F83}"/>
    <cellStyle name="메모 4 4 2 2 3" xfId="16049" xr:uid="{837917A4-8865-40E5-B1AC-5DA7C90B7EBA}"/>
    <cellStyle name="메모 4 4 2 2 3 2" xfId="38098" xr:uid="{7C91D0B2-9A6A-40DA-8E9F-8597BDFEED5E}"/>
    <cellStyle name="메모 4 4 2 2 4" xfId="27078" xr:uid="{BC97E64B-FB6C-4723-B388-B2896514FCB7}"/>
    <cellStyle name="메모 4 4 2 2 5" xfId="53236" xr:uid="{15470357-8BFA-4305-989B-418F43D39646}"/>
    <cellStyle name="메모 4 4 2 3" xfId="7775" xr:uid="{DB4839CB-CD27-42D8-B500-89E3D39F484F}"/>
    <cellStyle name="메모 4 4 2 3 2" xfId="18804" xr:uid="{24B8D39A-8B23-4601-9B7B-E84338BFA888}"/>
    <cellStyle name="메모 4 4 2 3 2 2" xfId="40853" xr:uid="{68398FC2-642A-44D6-8E65-338B812CA9E1}"/>
    <cellStyle name="메모 4 4 2 3 3" xfId="29833" xr:uid="{6965866C-5009-4019-B099-AAA5701FEC15}"/>
    <cellStyle name="메모 4 4 2 4" xfId="13294" xr:uid="{79412CE8-ED0D-4C64-9C6D-8095B448B3CB}"/>
    <cellStyle name="메모 4 4 2 4 2" xfId="35343" xr:uid="{FE2A8EBC-C389-4206-9831-4D65A184902A}"/>
    <cellStyle name="메모 4 4 2 5" xfId="24323" xr:uid="{ACA15C67-CF5F-42B8-8E24-16AE0B7EE516}"/>
    <cellStyle name="메모 4 4 2 6" xfId="50481" xr:uid="{A4FC6D35-29AA-408B-A9EC-2007F2BF3A19}"/>
    <cellStyle name="메모 4 4 3" xfId="3628" xr:uid="{A69CB07E-74E9-480F-96AE-A2D98536B88F}"/>
    <cellStyle name="메모 4 4 3 2" xfId="9154" xr:uid="{EC6096E6-BF47-42BC-B1C7-860B102A8E98}"/>
    <cellStyle name="메모 4 4 3 2 2" xfId="20183" xr:uid="{9F2BFBD7-4068-4DFE-837A-4AC2F41CA774}"/>
    <cellStyle name="메모 4 4 3 2 2 2" xfId="42232" xr:uid="{8A41F81D-27AC-403A-B3E9-678A8253A6E0}"/>
    <cellStyle name="메모 4 4 3 2 3" xfId="31212" xr:uid="{24853BBB-7DF4-47A2-8C7F-B0D3207D04CE}"/>
    <cellStyle name="메모 4 4 3 3" xfId="14673" xr:uid="{4FCE1104-734E-40D9-BA65-2DA5D0EE1318}"/>
    <cellStyle name="메모 4 4 3 3 2" xfId="36722" xr:uid="{BC07E6D7-BAA1-4FE0-BD1F-89EE5B002832}"/>
    <cellStyle name="메모 4 4 3 4" xfId="25702" xr:uid="{053D11AD-870D-4B8F-B5D1-9F2B2D3B1BD1}"/>
    <cellStyle name="메모 4 4 3 5" xfId="51860" xr:uid="{ADA48DBD-9ABC-4B4E-9D55-0A495CA1BE86}"/>
    <cellStyle name="메모 4 4 4" xfId="6399" xr:uid="{345BBB44-A223-4629-9446-406EBBF5594B}"/>
    <cellStyle name="메모 4 4 4 2" xfId="17428" xr:uid="{D916E88F-2AFD-418D-89FD-8561CEF8B08B}"/>
    <cellStyle name="메모 4 4 4 2 2" xfId="39477" xr:uid="{BCBA3278-FDE6-4152-B5E6-461AC420073B}"/>
    <cellStyle name="메모 4 4 4 3" xfId="28457" xr:uid="{835F4D46-4BAB-4C61-9179-84E145400B7C}"/>
    <cellStyle name="메모 4 4 4 4" xfId="54613" xr:uid="{BC6991AB-E163-4076-B5D2-FE1972606378}"/>
    <cellStyle name="메모 4 4 5" xfId="11918" xr:uid="{7759F779-B0F8-4C56-A891-D72BAFC96365}"/>
    <cellStyle name="메모 4 4 5 2" xfId="33967" xr:uid="{F27B7C92-53A5-4160-A62F-6C718347E1AC}"/>
    <cellStyle name="메모 4 4 6" xfId="22947" xr:uid="{CEB1FE66-683C-41EF-989B-339C9D0B9A33}"/>
    <cellStyle name="메모 4 4 7" xfId="49104" xr:uid="{D3395592-7E32-4C71-8805-B225E8830F32}"/>
    <cellStyle name="메모 4 5" xfId="1540" xr:uid="{C8E40674-FBB1-4165-ADE7-013A406D8A2C}"/>
    <cellStyle name="메모 4 5 2" xfId="4316" xr:uid="{8ED1FC0E-7C12-4FAE-A08A-D4322C577396}"/>
    <cellStyle name="메모 4 5 2 2" xfId="9842" xr:uid="{B14A299C-A6D1-4BF8-8EF3-2F351F555F74}"/>
    <cellStyle name="메모 4 5 2 2 2" xfId="20871" xr:uid="{B33BB690-B90D-420C-806F-3F1CBF3D5DC3}"/>
    <cellStyle name="메모 4 5 2 2 2 2" xfId="42920" xr:uid="{E743B403-2C05-4E83-A271-BA62E2CE122A}"/>
    <cellStyle name="메모 4 5 2 2 3" xfId="31900" xr:uid="{8345E6DF-04D6-488A-AEDC-46B0DD21B218}"/>
    <cellStyle name="메모 4 5 2 3" xfId="15361" xr:uid="{3B0DCC52-83F3-407A-B878-95E659DE9870}"/>
    <cellStyle name="메모 4 5 2 3 2" xfId="37410" xr:uid="{00FE0157-DC19-4465-9171-8D3D94348210}"/>
    <cellStyle name="메모 4 5 2 4" xfId="26390" xr:uid="{BE428DC9-9082-4D43-B795-80B2AFAD48EA}"/>
    <cellStyle name="메모 4 5 2 5" xfId="52548" xr:uid="{10940A92-1C29-4441-B5B4-1CEFA120BFF5}"/>
    <cellStyle name="메모 4 5 3" xfId="7087" xr:uid="{E18E18FC-E95E-4EA0-9164-8373B6120303}"/>
    <cellStyle name="메모 4 5 3 2" xfId="18116" xr:uid="{DFD9808F-7DB7-4F5A-9A5E-23026693DC57}"/>
    <cellStyle name="메모 4 5 3 2 2" xfId="40165" xr:uid="{12ED182F-37F8-4C72-A3C7-647B36A1734E}"/>
    <cellStyle name="메모 4 5 3 3" xfId="29145" xr:uid="{8A9F6E37-6829-4192-BB99-9540A6B43F32}"/>
    <cellStyle name="메모 4 5 4" xfId="12606" xr:uid="{F20AC9C0-8716-493D-9726-89769E176120}"/>
    <cellStyle name="메모 4 5 4 2" xfId="34655" xr:uid="{5A9BC56C-DBC8-4936-8DAD-884318FAC369}"/>
    <cellStyle name="메모 4 5 5" xfId="23635" xr:uid="{5417062B-11D9-4868-ADF9-EBDB033BA192}"/>
    <cellStyle name="메모 4 5 6" xfId="49793" xr:uid="{9F385DB5-DA6A-4A42-97C8-9292B714FE33}"/>
    <cellStyle name="메모 4 6" xfId="2940" xr:uid="{32E18F8F-1887-4CD0-8B25-744D86A3F21A}"/>
    <cellStyle name="메모 4 6 2" xfId="8466" xr:uid="{F976F59B-FDB2-42C0-9005-35B8DF7E2EE9}"/>
    <cellStyle name="메모 4 6 2 2" xfId="19495" xr:uid="{F7A570FD-B581-4934-A381-C586E86396D4}"/>
    <cellStyle name="메모 4 6 2 2 2" xfId="41544" xr:uid="{B8D148F0-63FA-47CA-9A3C-02321F83ABA6}"/>
    <cellStyle name="메모 4 6 2 3" xfId="30524" xr:uid="{E84A188D-5644-420F-B41C-F1FE7EAF5063}"/>
    <cellStyle name="메모 4 6 3" xfId="13985" xr:uid="{A4052112-B2CA-4526-9F72-5D9FF69F317A}"/>
    <cellStyle name="메모 4 6 3 2" xfId="36034" xr:uid="{14F29CB3-50D6-481C-870C-AE5883C16F96}"/>
    <cellStyle name="메모 4 6 4" xfId="25014" xr:uid="{F8E0F1AA-756B-4283-B33B-3EA4C44397F2}"/>
    <cellStyle name="메모 4 6 5" xfId="51172" xr:uid="{3BC04DD1-6D8C-4593-AA55-9344A6976CE5}"/>
    <cellStyle name="메모 4 7" xfId="5711" xr:uid="{4A0A7CCB-5EEC-4537-A0D5-B59512713B62}"/>
    <cellStyle name="메모 4 7 2" xfId="16740" xr:uid="{85E51757-58AC-4F5E-9ACA-C1F7B3E871C3}"/>
    <cellStyle name="메모 4 7 2 2" xfId="38789" xr:uid="{52305F5E-8AE6-40B5-95DE-2A19AABF3537}"/>
    <cellStyle name="메모 4 7 3" xfId="27769" xr:uid="{139BC4A0-E135-46FC-B5A7-8E173F9C3623}"/>
    <cellStyle name="메모 4 7 4" xfId="53926" xr:uid="{D661C5A6-9B02-48C3-8CDB-09BA2C787501}"/>
    <cellStyle name="메모 4 8" xfId="11230" xr:uid="{CB0211EE-4089-4ADC-833A-365BE895C344}"/>
    <cellStyle name="메모 4 8 2" xfId="33279" xr:uid="{85BBD663-BC05-47CA-B7F5-A57EDF22F0C6}"/>
    <cellStyle name="메모 4 9" xfId="22259" xr:uid="{A45E6D56-936A-41C2-86DA-476FB42F79B3}"/>
    <cellStyle name="메모 5" xfId="92" xr:uid="{00000000-0005-0000-0000-00006F020000}"/>
    <cellStyle name="메모 5 10" xfId="48430" xr:uid="{588C3D57-B87A-48B5-8750-97D9811FD1A5}"/>
    <cellStyle name="메모 5 2" xfId="221" xr:uid="{00000000-0005-0000-0000-000070020000}"/>
    <cellStyle name="메모 5 2 2" xfId="581" xr:uid="{00000000-0005-0000-0000-000071020000}"/>
    <cellStyle name="메모 5 2 2 2" xfId="1318" xr:uid="{5389B216-081A-41F1-9C52-3B1BAC2094E1}"/>
    <cellStyle name="메모 5 2 2 2 2" xfId="2712" xr:uid="{7D18B00B-C7FF-45F9-8DF3-CBE98B91BA53}"/>
    <cellStyle name="메모 5 2 2 2 2 2" xfId="5488" xr:uid="{28BEC72E-410D-49FA-8663-2A968140713D}"/>
    <cellStyle name="메모 5 2 2 2 2 2 2" xfId="11014" xr:uid="{4C7A5720-8197-4D6F-8A9E-FB87BC760E74}"/>
    <cellStyle name="메모 5 2 2 2 2 2 2 2" xfId="22043" xr:uid="{FD3C2B7A-6E1A-459F-A94B-50523A86A790}"/>
    <cellStyle name="메모 5 2 2 2 2 2 2 2 2" xfId="44092" xr:uid="{C3D2BC97-32CE-4B87-B64E-D7D24135E0F4}"/>
    <cellStyle name="메모 5 2 2 2 2 2 2 3" xfId="33072" xr:uid="{16F9E51D-C2B6-4FB5-AFDB-642997D56D4B}"/>
    <cellStyle name="메모 5 2 2 2 2 2 3" xfId="16533" xr:uid="{0FA15CCA-816E-430E-A5A8-11F385D6E0C8}"/>
    <cellStyle name="메모 5 2 2 2 2 2 3 2" xfId="38582" xr:uid="{6685D206-6262-402A-801F-40FC59C2A411}"/>
    <cellStyle name="메모 5 2 2 2 2 2 4" xfId="27562" xr:uid="{F6E4C497-1BEC-4BDF-9E7B-9C735883461F}"/>
    <cellStyle name="메모 5 2 2 2 2 2 5" xfId="53720" xr:uid="{E08221F4-2BD7-49BB-9289-42BA6B443D3A}"/>
    <cellStyle name="메모 5 2 2 2 2 3" xfId="8259" xr:uid="{46641107-BA3F-4916-8DB9-6A01CFC6A9EA}"/>
    <cellStyle name="메모 5 2 2 2 2 3 2" xfId="19288" xr:uid="{E4508187-B851-4709-AACB-E9F097F7F1E5}"/>
    <cellStyle name="메모 5 2 2 2 2 3 2 2" xfId="41337" xr:uid="{B2E5F101-5CC4-4701-A241-AAA5EA2E2EA0}"/>
    <cellStyle name="메모 5 2 2 2 2 3 3" xfId="30317" xr:uid="{24396507-1488-41CA-91DB-45A84FB2E156}"/>
    <cellStyle name="메모 5 2 2 2 2 4" xfId="13778" xr:uid="{00DA3EAA-2B5C-4B36-8DB4-8CF656ECF303}"/>
    <cellStyle name="메모 5 2 2 2 2 4 2" xfId="35827" xr:uid="{A41A8F14-7C06-4618-86D0-DEEC1AA91872}"/>
    <cellStyle name="메모 5 2 2 2 2 5" xfId="24807" xr:uid="{88260B21-54C4-4F41-B7D2-F052C487318F}"/>
    <cellStyle name="메모 5 2 2 2 2 6" xfId="50965" xr:uid="{0E57031C-E322-46BC-8568-68AE7B220D97}"/>
    <cellStyle name="메모 5 2 2 2 3" xfId="4112" xr:uid="{BAE488D6-E641-48A5-BF3F-3B122716CA6E}"/>
    <cellStyle name="메모 5 2 2 2 3 2" xfId="9638" xr:uid="{B32921AF-1462-4DCB-AF33-5DE2BD559E3B}"/>
    <cellStyle name="메모 5 2 2 2 3 2 2" xfId="20667" xr:uid="{6675D1CB-8B25-4ED1-95AF-F93BADA72551}"/>
    <cellStyle name="메모 5 2 2 2 3 2 2 2" xfId="42716" xr:uid="{C8006418-12EC-4C08-9A81-A191BE405BF8}"/>
    <cellStyle name="메모 5 2 2 2 3 2 3" xfId="31696" xr:uid="{9B7DADBC-739B-4157-A3B7-AE32D93869CA}"/>
    <cellStyle name="메모 5 2 2 2 3 3" xfId="15157" xr:uid="{A05BB0E4-151E-4231-8801-62292D01F38E}"/>
    <cellStyle name="메모 5 2 2 2 3 3 2" xfId="37206" xr:uid="{A33710FF-3BE1-4E94-BDBA-702BF92A9825}"/>
    <cellStyle name="메모 5 2 2 2 3 4" xfId="26186" xr:uid="{55DE647F-22A4-4E6E-AFC1-F6B271CB3089}"/>
    <cellStyle name="메모 5 2 2 2 3 5" xfId="52344" xr:uid="{1BFE1D33-1A15-4CEF-8745-1E0600B5F13E}"/>
    <cellStyle name="메모 5 2 2 2 4" xfId="6883" xr:uid="{6F40AC00-7269-41C4-8396-F099E384E6F2}"/>
    <cellStyle name="메모 5 2 2 2 4 2" xfId="17912" xr:uid="{F3CAB959-B12C-4840-9810-8566068BA109}"/>
    <cellStyle name="메모 5 2 2 2 4 2 2" xfId="39961" xr:uid="{D137F446-9E1E-4AB1-919F-0D6D7E574787}"/>
    <cellStyle name="메모 5 2 2 2 4 3" xfId="28941" xr:uid="{2382E8B9-BB8F-46B5-8DD0-1FEFF5424F45}"/>
    <cellStyle name="메모 5 2 2 2 4 4" xfId="55097" xr:uid="{9AF4CB73-C720-4265-9E8E-1CA228F04AB2}"/>
    <cellStyle name="메모 5 2 2 2 5" xfId="12402" xr:uid="{5A0D75AD-D42E-4816-BFD8-7C8AF27A4DE9}"/>
    <cellStyle name="메모 5 2 2 2 5 2" xfId="34451" xr:uid="{92EF143A-ED78-49D5-87D5-0F329BD53A50}"/>
    <cellStyle name="메모 5 2 2 2 6" xfId="23431" xr:uid="{E08495FF-7C92-44FA-827F-871543F898EF}"/>
    <cellStyle name="메모 5 2 2 2 7" xfId="49588" xr:uid="{2530D0D2-62FC-42D4-848E-75EB41901708}"/>
    <cellStyle name="메모 5 2 2 3" xfId="2024" xr:uid="{B579C11C-C068-41EB-8EBC-29CBC6819E0E}"/>
    <cellStyle name="메모 5 2 2 3 2" xfId="4800" xr:uid="{420387B5-3991-4CA3-8ECF-2EAD604E813E}"/>
    <cellStyle name="메모 5 2 2 3 2 2" xfId="10326" xr:uid="{6B833660-A010-435D-92A5-4676C4BA5DA2}"/>
    <cellStyle name="메모 5 2 2 3 2 2 2" xfId="21355" xr:uid="{403A3467-991D-4ED7-BD56-DB2BDD4652E6}"/>
    <cellStyle name="메모 5 2 2 3 2 2 2 2" xfId="43404" xr:uid="{7FE46F69-2A89-4279-85C5-32D3957F1652}"/>
    <cellStyle name="메모 5 2 2 3 2 2 3" xfId="32384" xr:uid="{83FFB906-212F-4AFB-B770-8E531A29469F}"/>
    <cellStyle name="메모 5 2 2 3 2 3" xfId="15845" xr:uid="{9591DC41-58D1-4A67-9FFC-D22C412CD328}"/>
    <cellStyle name="메모 5 2 2 3 2 3 2" xfId="37894" xr:uid="{81B950B0-EAE4-48B1-8F6A-4F8F8D9BBA55}"/>
    <cellStyle name="메모 5 2 2 3 2 4" xfId="26874" xr:uid="{1BDB0995-1B37-4675-8EE7-9E6B7F7E342A}"/>
    <cellStyle name="메모 5 2 2 3 2 5" xfId="53032" xr:uid="{1B22CB84-500A-4668-9A75-84B6848DCB88}"/>
    <cellStyle name="메모 5 2 2 3 3" xfId="7571" xr:uid="{4DEEA6BF-BB35-4A65-9413-6E2F2D97C8CB}"/>
    <cellStyle name="메모 5 2 2 3 3 2" xfId="18600" xr:uid="{46733BC0-8ED6-4303-9D75-1B1E8E14207C}"/>
    <cellStyle name="메모 5 2 2 3 3 2 2" xfId="40649" xr:uid="{2D5635E8-70D8-48E1-8CBB-51F5E5BDED10}"/>
    <cellStyle name="메모 5 2 2 3 3 3" xfId="29629" xr:uid="{DEAE6D4A-ED52-4719-B757-AAFE252B0B99}"/>
    <cellStyle name="메모 5 2 2 3 4" xfId="13090" xr:uid="{32CA3406-DD36-4609-BCCB-60E2025DE091}"/>
    <cellStyle name="메모 5 2 2 3 4 2" xfId="35139" xr:uid="{0843543F-BF7E-41FB-A861-3D20FA572991}"/>
    <cellStyle name="메모 5 2 2 3 5" xfId="24119" xr:uid="{AD5D9CF5-2F48-49B6-A671-474C58418A9E}"/>
    <cellStyle name="메모 5 2 2 3 6" xfId="50277" xr:uid="{D56EECB9-29F8-496B-808A-A9349E2BDBAF}"/>
    <cellStyle name="메모 5 2 2 4" xfId="3424" xr:uid="{178FDB2D-1657-403A-80F1-F10173EBFDC4}"/>
    <cellStyle name="메모 5 2 2 4 2" xfId="8950" xr:uid="{482A4B9A-241F-4108-A51B-EDC24E3BAEDB}"/>
    <cellStyle name="메모 5 2 2 4 2 2" xfId="19979" xr:uid="{95C9BD84-476C-4D38-9896-B9B7D7450C33}"/>
    <cellStyle name="메모 5 2 2 4 2 2 2" xfId="42028" xr:uid="{C85CE00A-D7E2-457F-8D79-8961FE29C990}"/>
    <cellStyle name="메모 5 2 2 4 2 3" xfId="31008" xr:uid="{9684235B-6F29-4BA1-AFED-D6DFE28DB1AB}"/>
    <cellStyle name="메모 5 2 2 4 3" xfId="14469" xr:uid="{4C6192D2-42B8-4F82-BCC7-540BA38FD2A9}"/>
    <cellStyle name="메모 5 2 2 4 3 2" xfId="36518" xr:uid="{2ED01E0E-ADC5-4AB9-B0A9-0371E99B2E06}"/>
    <cellStyle name="메모 5 2 2 4 4" xfId="25498" xr:uid="{09EBACF3-98B2-4A56-B026-29BB35C620B7}"/>
    <cellStyle name="메모 5 2 2 4 5" xfId="51656" xr:uid="{290899E8-7540-4186-B441-CFDCE8A92F96}"/>
    <cellStyle name="메모 5 2 2 5" xfId="6195" xr:uid="{672ABCCF-BEC5-4A84-95B8-7119829EE6BC}"/>
    <cellStyle name="메모 5 2 2 5 2" xfId="17224" xr:uid="{5CCC4996-080D-4999-8F7E-ADA35DAF005B}"/>
    <cellStyle name="메모 5 2 2 5 2 2" xfId="39273" xr:uid="{79E908D8-CF04-4CB3-A7E3-BAF573AC8D9F}"/>
    <cellStyle name="메모 5 2 2 5 3" xfId="28253" xr:uid="{979FBCD5-880F-427B-B5CD-3CC9AFAAE105}"/>
    <cellStyle name="메모 5 2 2 5 4" xfId="54409" xr:uid="{6E00B7DC-33BB-4086-A5D4-8A8621CFE782}"/>
    <cellStyle name="메모 5 2 2 6" xfId="11714" xr:uid="{810DBE09-D91B-44CB-974C-BA4A99F72114}"/>
    <cellStyle name="메모 5 2 2 6 2" xfId="33763" xr:uid="{9461E0F3-7B20-4E35-AB20-C8CEB6B397B5}"/>
    <cellStyle name="메모 5 2 2 7" xfId="22743" xr:uid="{EF4D48BB-4876-49F2-8C3D-7846DEAB4872}"/>
    <cellStyle name="메모 5 2 2 8" xfId="48900" xr:uid="{10A0F3D7-419F-4D37-8E94-A4B445F4C162}"/>
    <cellStyle name="메모 5 2 3" xfId="976" xr:uid="{67B86E6C-06EC-4C08-9055-693FF78810B6}"/>
    <cellStyle name="메모 5 2 3 2" xfId="2370" xr:uid="{1DDE65F1-2E45-4B77-A3EF-F715F42FC2FA}"/>
    <cellStyle name="메모 5 2 3 2 2" xfId="5146" xr:uid="{110CAE81-8450-4AF0-B2AE-1E444FA3AC1F}"/>
    <cellStyle name="메모 5 2 3 2 2 2" xfId="10672" xr:uid="{44B2F344-F207-4478-AF8A-9A7F28EC8158}"/>
    <cellStyle name="메모 5 2 3 2 2 2 2" xfId="21701" xr:uid="{923698F8-4322-4575-9649-F2788FC307D8}"/>
    <cellStyle name="메모 5 2 3 2 2 2 2 2" xfId="43750" xr:uid="{11CADD30-BA93-42EF-8B35-703DA9A313A3}"/>
    <cellStyle name="메모 5 2 3 2 2 2 3" xfId="32730" xr:uid="{A1A0C4BC-A758-443C-88DA-80200888884D}"/>
    <cellStyle name="메모 5 2 3 2 2 3" xfId="16191" xr:uid="{A37893B0-3AD6-42AC-865A-166C6AA9280A}"/>
    <cellStyle name="메모 5 2 3 2 2 3 2" xfId="38240" xr:uid="{44AE01C7-F83A-4421-943C-A983A196D12D}"/>
    <cellStyle name="메모 5 2 3 2 2 4" xfId="27220" xr:uid="{FA1A9EB6-9E09-4D12-B257-D4B7C86EF583}"/>
    <cellStyle name="메모 5 2 3 2 2 5" xfId="53378" xr:uid="{49FFE94C-FB73-4E69-B729-1BC2700D8B99}"/>
    <cellStyle name="메모 5 2 3 2 3" xfId="7917" xr:uid="{5171D1F8-DD55-4E13-9537-D40F7889590A}"/>
    <cellStyle name="메모 5 2 3 2 3 2" xfId="18946" xr:uid="{73A677F0-A5E7-46B0-9BB5-87AD3F6E88D8}"/>
    <cellStyle name="메모 5 2 3 2 3 2 2" xfId="40995" xr:uid="{7FCF9E61-44FD-49BB-ADB6-B6983C6573AC}"/>
    <cellStyle name="메모 5 2 3 2 3 3" xfId="29975" xr:uid="{ACD87329-DC77-4601-A9F9-BE603C0AB238}"/>
    <cellStyle name="메모 5 2 3 2 4" xfId="13436" xr:uid="{7BA4D75A-B22C-4A76-B7AE-8F00ECB1B017}"/>
    <cellStyle name="메모 5 2 3 2 4 2" xfId="35485" xr:uid="{8A884AFD-5148-4F79-8647-63A3A3C2C908}"/>
    <cellStyle name="메모 5 2 3 2 5" xfId="24465" xr:uid="{D0BFBCEF-06EF-4BD3-B869-1CE3F2884AA8}"/>
    <cellStyle name="메모 5 2 3 2 6" xfId="50623" xr:uid="{2F73379A-C094-41E9-8054-2F0AD420E5E6}"/>
    <cellStyle name="메모 5 2 3 3" xfId="3770" xr:uid="{CDCC3DCA-4FD6-4219-A296-901AD257C657}"/>
    <cellStyle name="메모 5 2 3 3 2" xfId="9296" xr:uid="{BF19F702-AA4A-4A30-8CC3-BB0AE45AC496}"/>
    <cellStyle name="메모 5 2 3 3 2 2" xfId="20325" xr:uid="{68486F5C-7F88-468B-8C9D-36C319346012}"/>
    <cellStyle name="메모 5 2 3 3 2 2 2" xfId="42374" xr:uid="{2E7F1D03-CB5E-45C4-9232-AFF9F170944E}"/>
    <cellStyle name="메모 5 2 3 3 2 3" xfId="31354" xr:uid="{E942EA00-DFA4-4593-AA7C-AFA8925C9C7E}"/>
    <cellStyle name="메모 5 2 3 3 3" xfId="14815" xr:uid="{BCCE57EE-8D28-4483-A88E-77B1EFEAF873}"/>
    <cellStyle name="메모 5 2 3 3 3 2" xfId="36864" xr:uid="{E1945B91-DC71-4906-B1C6-58696A63F8F1}"/>
    <cellStyle name="메모 5 2 3 3 4" xfId="25844" xr:uid="{B529367B-C6B3-42B5-98AC-5D045FD3D1E3}"/>
    <cellStyle name="메모 5 2 3 3 5" xfId="52002" xr:uid="{7377E173-1BB2-4771-9CC1-88747685C316}"/>
    <cellStyle name="메모 5 2 3 4" xfId="6541" xr:uid="{9D3B00A8-4D48-4A1B-9E0D-EB4885AD2E06}"/>
    <cellStyle name="메모 5 2 3 4 2" xfId="17570" xr:uid="{55ADDFA0-0DDE-4D7E-856B-01864B208F74}"/>
    <cellStyle name="메모 5 2 3 4 2 2" xfId="39619" xr:uid="{3AA095A3-1C55-453F-8899-8AD9BE46EC7D}"/>
    <cellStyle name="메모 5 2 3 4 3" xfId="28599" xr:uid="{BF91928D-FB0C-4517-BF11-4C57AEFB6869}"/>
    <cellStyle name="메모 5 2 3 4 4" xfId="54755" xr:uid="{4925E64B-522D-4816-9074-836747807F07}"/>
    <cellStyle name="메모 5 2 3 5" xfId="12060" xr:uid="{E1AD9BA5-B7B6-4E98-993C-A53F67054EB0}"/>
    <cellStyle name="메모 5 2 3 5 2" xfId="34109" xr:uid="{53A47375-76A1-4E99-94BC-4E5DADABA51D}"/>
    <cellStyle name="메모 5 2 3 6" xfId="23089" xr:uid="{6BA990A5-B0A4-4FE7-9BC1-A381FB2A3CCD}"/>
    <cellStyle name="메모 5 2 3 7" xfId="49246" xr:uid="{59C545A1-1B9E-4F93-B9DF-8F229A623A78}"/>
    <cellStyle name="메모 5 2 4" xfId="1682" xr:uid="{872425C8-9EB0-4550-8E6E-106FB9B5E8CF}"/>
    <cellStyle name="메모 5 2 4 2" xfId="4458" xr:uid="{6C187463-53F3-46CE-B36E-37FE86994B1E}"/>
    <cellStyle name="메모 5 2 4 2 2" xfId="9984" xr:uid="{3219485F-16AF-46CC-94F5-D30C44AEB276}"/>
    <cellStyle name="메모 5 2 4 2 2 2" xfId="21013" xr:uid="{E39389B1-1D29-4350-A586-24423612EB05}"/>
    <cellStyle name="메모 5 2 4 2 2 2 2" xfId="43062" xr:uid="{EDC26C28-C44E-40F4-B4D2-741B1E342D2C}"/>
    <cellStyle name="메모 5 2 4 2 2 3" xfId="32042" xr:uid="{899E9AB0-5E3E-4684-AAB7-1D1375BA3E13}"/>
    <cellStyle name="메모 5 2 4 2 3" xfId="15503" xr:uid="{49B1C98E-A1EB-4D14-B693-7567CBC3B3AC}"/>
    <cellStyle name="메모 5 2 4 2 3 2" xfId="37552" xr:uid="{BBC3A383-82E9-47BE-B201-D5DC06A463A9}"/>
    <cellStyle name="메모 5 2 4 2 4" xfId="26532" xr:uid="{71DC51A1-C348-417E-AA17-D602C6EE946E}"/>
    <cellStyle name="메모 5 2 4 2 5" xfId="52690" xr:uid="{EB3AC5B0-07BC-40A6-B3AD-074CFCAA0C14}"/>
    <cellStyle name="메모 5 2 4 3" xfId="7229" xr:uid="{279A0920-967C-4C88-AF73-FA8B2EEF704C}"/>
    <cellStyle name="메모 5 2 4 3 2" xfId="18258" xr:uid="{63D24D69-123F-415C-BDC4-A664F759728F}"/>
    <cellStyle name="메모 5 2 4 3 2 2" xfId="40307" xr:uid="{99967ECF-ADB8-43A3-AFFB-47C5EDD484F0}"/>
    <cellStyle name="메모 5 2 4 3 3" xfId="29287" xr:uid="{9989A28F-B046-4D30-AB08-5E87813B04B0}"/>
    <cellStyle name="메모 5 2 4 4" xfId="12748" xr:uid="{8BCC9214-F51A-41C8-87D8-BDDB4F6D5B4D}"/>
    <cellStyle name="메모 5 2 4 4 2" xfId="34797" xr:uid="{67A0A89C-D091-45CA-9FEA-37A2D557F9EE}"/>
    <cellStyle name="메모 5 2 4 5" xfId="23777" xr:uid="{2FFA9C01-E965-4D64-8F10-5B4404BA02BE}"/>
    <cellStyle name="메모 5 2 4 6" xfId="49935" xr:uid="{32443EE1-3C2B-4DB9-8EEF-0554B94FF37E}"/>
    <cellStyle name="메모 5 2 5" xfId="3082" xr:uid="{D8F7E851-D496-424D-A652-A2BFE7F0F324}"/>
    <cellStyle name="메모 5 2 5 2" xfId="8608" xr:uid="{1B457A4E-5448-47DC-9452-85B4227708CC}"/>
    <cellStyle name="메모 5 2 5 2 2" xfId="19637" xr:uid="{F0A1EF3B-B833-4340-8A57-460E5BBA43A6}"/>
    <cellStyle name="메모 5 2 5 2 2 2" xfId="41686" xr:uid="{FB242A9C-CCD7-4F9E-8FBB-B5088232F2EF}"/>
    <cellStyle name="메모 5 2 5 2 3" xfId="30666" xr:uid="{14ECA413-9D59-4E75-A5D5-DED15EC7C057}"/>
    <cellStyle name="메모 5 2 5 3" xfId="14127" xr:uid="{3FEB8F0C-E0C0-430A-8925-CA4D942ECFA8}"/>
    <cellStyle name="메모 5 2 5 3 2" xfId="36176" xr:uid="{0759940B-9C68-40FF-8B72-F013EFAEEC5F}"/>
    <cellStyle name="메모 5 2 5 4" xfId="25156" xr:uid="{AD295213-6044-4DC7-9494-BDF59823B39C}"/>
    <cellStyle name="메모 5 2 5 5" xfId="51314" xr:uid="{FE11EFBB-3BAD-4A8A-A905-E359AD3537C7}"/>
    <cellStyle name="메모 5 2 6" xfId="5853" xr:uid="{C705D09A-B05E-46B7-957D-11FCD8455DED}"/>
    <cellStyle name="메모 5 2 6 2" xfId="16882" xr:uid="{951225EE-690E-4700-A904-ED4AD25CA908}"/>
    <cellStyle name="메모 5 2 6 2 2" xfId="38931" xr:uid="{BBA7F0BC-A94F-4479-8A31-42C0EFEA36EC}"/>
    <cellStyle name="메모 5 2 6 3" xfId="27911" xr:uid="{174AEF5F-6B9E-4936-9124-1F8CF540DB0E}"/>
    <cellStyle name="메모 5 2 6 4" xfId="54068" xr:uid="{07C836BA-663E-489C-B9C1-233DA8B27FC7}"/>
    <cellStyle name="메모 5 2 7" xfId="11372" xr:uid="{394DF920-FE0D-4EFA-87CE-218985461B38}"/>
    <cellStyle name="메모 5 2 7 2" xfId="33421" xr:uid="{FDC25C65-9B75-4CDB-B785-EEC0B44EAFF7}"/>
    <cellStyle name="메모 5 2 8" xfId="22401" xr:uid="{1E419EA2-A5CA-414C-8A64-680083F39FCA}"/>
    <cellStyle name="메모 5 2 9" xfId="48559" xr:uid="{0C82909A-FD88-4EB6-A4BF-158398913AD4}"/>
    <cellStyle name="메모 5 3" xfId="452" xr:uid="{00000000-0005-0000-0000-000072020000}"/>
    <cellStyle name="메모 5 3 2" xfId="1189" xr:uid="{36FB592A-B29A-4C50-8D84-3084394098EC}"/>
    <cellStyle name="메모 5 3 2 2" xfId="2583" xr:uid="{9E6B2744-F2A7-4132-BF49-BE6084A7AD7C}"/>
    <cellStyle name="메모 5 3 2 2 2" xfId="5359" xr:uid="{7B43B690-E4D7-48C2-879A-FC7367B68A06}"/>
    <cellStyle name="메모 5 3 2 2 2 2" xfId="10885" xr:uid="{A55AB3EC-F0D5-4DC2-973E-AA0761CF7D77}"/>
    <cellStyle name="메모 5 3 2 2 2 2 2" xfId="21914" xr:uid="{09937F7B-FDA7-4E62-948B-008C9370202B}"/>
    <cellStyle name="메모 5 3 2 2 2 2 2 2" xfId="43963" xr:uid="{6BCC3CFA-6ACF-4F21-9FCF-8154CC4BC19E}"/>
    <cellStyle name="메모 5 3 2 2 2 2 3" xfId="32943" xr:uid="{625A3B8B-A32E-4E88-ADCE-C7219DCB7D1F}"/>
    <cellStyle name="메모 5 3 2 2 2 3" xfId="16404" xr:uid="{9A65E116-8DC4-4335-8133-DF34D1F253CA}"/>
    <cellStyle name="메모 5 3 2 2 2 3 2" xfId="38453" xr:uid="{2D02E266-204E-4E83-8195-B268A1D60D45}"/>
    <cellStyle name="메모 5 3 2 2 2 4" xfId="27433" xr:uid="{49318B32-E4BD-4AC1-8180-68C413698F70}"/>
    <cellStyle name="메모 5 3 2 2 2 5" xfId="53591" xr:uid="{F0483857-3ADF-4585-94A7-229A27899DB9}"/>
    <cellStyle name="메모 5 3 2 2 3" xfId="8130" xr:uid="{91BFADDD-335F-463D-B2B9-51CFB1DDCCBD}"/>
    <cellStyle name="메모 5 3 2 2 3 2" xfId="19159" xr:uid="{58A8D9AA-3C4B-45C0-BFCC-71C122031600}"/>
    <cellStyle name="메모 5 3 2 2 3 2 2" xfId="41208" xr:uid="{0DEF7E0A-E1C3-4527-B273-C3B58F225C91}"/>
    <cellStyle name="메모 5 3 2 2 3 3" xfId="30188" xr:uid="{C5611999-EC1C-4649-92B8-A8B89871A8F4}"/>
    <cellStyle name="메모 5 3 2 2 4" xfId="13649" xr:uid="{577AA609-2CB1-4A40-B7C7-75B9918E088A}"/>
    <cellStyle name="메모 5 3 2 2 4 2" xfId="35698" xr:uid="{0D905FBF-5E05-4DEA-A077-6F8AEA0897AC}"/>
    <cellStyle name="메모 5 3 2 2 5" xfId="24678" xr:uid="{D7DA0130-5FB6-4C97-B777-85C46EE31460}"/>
    <cellStyle name="메모 5 3 2 2 6" xfId="50836" xr:uid="{858E2F08-36BD-4895-9525-D90F91F13134}"/>
    <cellStyle name="메모 5 3 2 3" xfId="3983" xr:uid="{83439F51-BFE8-4B6D-BD74-E7E36E2F6367}"/>
    <cellStyle name="메모 5 3 2 3 2" xfId="9509" xr:uid="{3D10742E-6FD2-4CFF-9993-BFA096B527FB}"/>
    <cellStyle name="메모 5 3 2 3 2 2" xfId="20538" xr:uid="{F2BF646A-C13F-44A1-BFCC-F36904252069}"/>
    <cellStyle name="메모 5 3 2 3 2 2 2" xfId="42587" xr:uid="{61C89E93-C354-422B-9DBD-6421DC2E9D89}"/>
    <cellStyle name="메모 5 3 2 3 2 3" xfId="31567" xr:uid="{DB6E021C-06B1-4529-A271-B7F9C2CED3A6}"/>
    <cellStyle name="메모 5 3 2 3 3" xfId="15028" xr:uid="{5CB09FD7-4327-4664-9AF5-A76AD94EDDB1}"/>
    <cellStyle name="메모 5 3 2 3 3 2" xfId="37077" xr:uid="{DC9BA169-AE1F-41B3-8A29-3C3B379BC7B0}"/>
    <cellStyle name="메모 5 3 2 3 4" xfId="26057" xr:uid="{8E8FACDD-F105-40FF-B22D-4C3ECA46AFF3}"/>
    <cellStyle name="메모 5 3 2 3 5" xfId="52215" xr:uid="{60ED6C53-5CEA-440B-B295-9588993526E9}"/>
    <cellStyle name="메모 5 3 2 4" xfId="6754" xr:uid="{BF9C251F-202D-4578-8D58-216301E232BD}"/>
    <cellStyle name="메모 5 3 2 4 2" xfId="17783" xr:uid="{B242F0AF-B193-4BA4-B8FB-58B56334C706}"/>
    <cellStyle name="메모 5 3 2 4 2 2" xfId="39832" xr:uid="{22858733-D126-428C-ACC6-039D53C6AAB7}"/>
    <cellStyle name="메모 5 3 2 4 3" xfId="28812" xr:uid="{AAE8AF91-CCB9-4194-8196-6361EBEAE128}"/>
    <cellStyle name="메모 5 3 2 4 4" xfId="54968" xr:uid="{B6082D8E-A33B-4484-8C76-92AC28AED0FC}"/>
    <cellStyle name="메모 5 3 2 5" xfId="12273" xr:uid="{058B912B-8091-4651-AD60-B317E50E36A6}"/>
    <cellStyle name="메모 5 3 2 5 2" xfId="34322" xr:uid="{8AC38AF4-BD40-407A-9FA5-1F1B14283E41}"/>
    <cellStyle name="메모 5 3 2 6" xfId="23302" xr:uid="{EE9ED003-A856-43B0-B25E-ED48BE64429C}"/>
    <cellStyle name="메모 5 3 2 7" xfId="49459" xr:uid="{B54C049A-E50B-4CE8-9CD2-0A1AB6B60583}"/>
    <cellStyle name="메모 5 3 3" xfId="1895" xr:uid="{AC92FC5D-0AD0-4DC8-A8DC-A877C06C80BF}"/>
    <cellStyle name="메모 5 3 3 2" xfId="4671" xr:uid="{6A834F19-4217-4E66-9717-431C9361A2CB}"/>
    <cellStyle name="메모 5 3 3 2 2" xfId="10197" xr:uid="{7A5219CB-8EE6-47DD-AB4F-DDF47F1BD04D}"/>
    <cellStyle name="메모 5 3 3 2 2 2" xfId="21226" xr:uid="{D009942A-1BDE-455D-B33F-C42CDDA69B40}"/>
    <cellStyle name="메모 5 3 3 2 2 2 2" xfId="43275" xr:uid="{AC6122A8-DC5B-40D2-8C5C-5A520AF0D7AA}"/>
    <cellStyle name="메모 5 3 3 2 2 3" xfId="32255" xr:uid="{E8246E5C-85B9-4760-9EA3-2530196E0DC6}"/>
    <cellStyle name="메모 5 3 3 2 3" xfId="15716" xr:uid="{9837C24C-75C3-4AFD-BB29-EAF714100064}"/>
    <cellStyle name="메모 5 3 3 2 3 2" xfId="37765" xr:uid="{8758E159-7A20-4676-AB5F-92CCE7224D74}"/>
    <cellStyle name="메모 5 3 3 2 4" xfId="26745" xr:uid="{D397F61C-C25B-403B-B0CA-42DB5DFCE20C}"/>
    <cellStyle name="메모 5 3 3 2 5" xfId="52903" xr:uid="{B3C23BAD-07F2-4CC9-A61F-6C2D9DE1DF34}"/>
    <cellStyle name="메모 5 3 3 3" xfId="7442" xr:uid="{6804D32A-3225-4CE5-9FC0-FE6AF3BFFF42}"/>
    <cellStyle name="메모 5 3 3 3 2" xfId="18471" xr:uid="{9C45A822-0E26-4AA7-9C3D-042063D846E9}"/>
    <cellStyle name="메모 5 3 3 3 2 2" xfId="40520" xr:uid="{85F998E8-50B6-4924-8921-6E973CAD47FC}"/>
    <cellStyle name="메모 5 3 3 3 3" xfId="29500" xr:uid="{166F80E2-1330-41AF-9CB8-753AFFEC3409}"/>
    <cellStyle name="메모 5 3 3 4" xfId="12961" xr:uid="{EAB63E70-BF4A-462E-A76B-2FB221387FAC}"/>
    <cellStyle name="메모 5 3 3 4 2" xfId="35010" xr:uid="{6A8FF146-9E90-4DC6-930F-D50BE02BAF22}"/>
    <cellStyle name="메모 5 3 3 5" xfId="23990" xr:uid="{F26F800F-A770-4461-9ECD-E8D0B207D138}"/>
    <cellStyle name="메모 5 3 3 6" xfId="50148" xr:uid="{A08653CB-2CB5-404D-83F6-2545E1512633}"/>
    <cellStyle name="메모 5 3 4" xfId="3295" xr:uid="{E85ED8B5-B342-4038-BFB8-11866B9946D5}"/>
    <cellStyle name="메모 5 3 4 2" xfId="8821" xr:uid="{AE7E66F9-9DE0-46D2-8E64-7B564FBE4844}"/>
    <cellStyle name="메모 5 3 4 2 2" xfId="19850" xr:uid="{206B91D8-78EA-477D-BE7A-2D35FF279DF3}"/>
    <cellStyle name="메모 5 3 4 2 2 2" xfId="41899" xr:uid="{CB9574A5-8A74-4F2A-B3E3-A78CADEBF1AF}"/>
    <cellStyle name="메모 5 3 4 2 3" xfId="30879" xr:uid="{28B9C2B5-528B-4ED7-879A-5CEF8018CA56}"/>
    <cellStyle name="메모 5 3 4 3" xfId="14340" xr:uid="{1F57731B-5591-484B-9DC5-131CC857BC79}"/>
    <cellStyle name="메모 5 3 4 3 2" xfId="36389" xr:uid="{5B52E9DF-38D1-4ECD-9F15-5776D42062CA}"/>
    <cellStyle name="메모 5 3 4 4" xfId="25369" xr:uid="{8CF6C52A-3DEF-4445-B13B-6E2688B9B341}"/>
    <cellStyle name="메모 5 3 4 5" xfId="51527" xr:uid="{97662E23-6007-42C4-B64A-A99601AD0500}"/>
    <cellStyle name="메모 5 3 5" xfId="6066" xr:uid="{E9C6F399-6A1B-4C1C-9FB4-62873BBF269E}"/>
    <cellStyle name="메모 5 3 5 2" xfId="17095" xr:uid="{2C656289-D589-4560-AB27-C232F3AE4CB2}"/>
    <cellStyle name="메모 5 3 5 2 2" xfId="39144" xr:uid="{C1A69B42-334E-4258-912C-2D4F02EF664A}"/>
    <cellStyle name="메모 5 3 5 3" xfId="28124" xr:uid="{642356AF-9F42-441B-91EC-1F3F6E407644}"/>
    <cellStyle name="메모 5 3 5 4" xfId="54280" xr:uid="{3BE92A29-89E5-47EA-AEE6-34D7BA2435CB}"/>
    <cellStyle name="메모 5 3 6" xfId="11585" xr:uid="{D3CFB2D6-E538-45E8-854B-59F6E35AE93B}"/>
    <cellStyle name="메모 5 3 6 2" xfId="33634" xr:uid="{D2016159-49F5-44A1-84DC-A3C33AE19DE2}"/>
    <cellStyle name="메모 5 3 7" xfId="22614" xr:uid="{4FE68BEE-2D4C-47B5-A067-87C08037C7C4}"/>
    <cellStyle name="메모 5 3 8" xfId="48771" xr:uid="{65C18808-7794-4AB0-A054-03623F57BBA8}"/>
    <cellStyle name="메모 5 4" xfId="847" xr:uid="{AAAF3C52-62C6-44AB-B028-500587DC551E}"/>
    <cellStyle name="메모 5 4 2" xfId="2241" xr:uid="{54D6F3CA-0747-4176-98EE-81458D9B17A2}"/>
    <cellStyle name="메모 5 4 2 2" xfId="5017" xr:uid="{C75703E3-814C-4CCB-9B7A-5D895D15A064}"/>
    <cellStyle name="메모 5 4 2 2 2" xfId="10543" xr:uid="{D31251CF-EDF2-44C3-85B6-4FC88EE52E50}"/>
    <cellStyle name="메모 5 4 2 2 2 2" xfId="21572" xr:uid="{2E50479F-CB94-4A5A-82E6-AD8F23262976}"/>
    <cellStyle name="메모 5 4 2 2 2 2 2" xfId="43621" xr:uid="{0E242266-8934-41F2-8902-F76A2889F55A}"/>
    <cellStyle name="메모 5 4 2 2 2 3" xfId="32601" xr:uid="{6EAD833F-517D-4854-A534-98D0238D850F}"/>
    <cellStyle name="메모 5 4 2 2 3" xfId="16062" xr:uid="{7398E3A5-2487-437C-B9ED-6264E139004B}"/>
    <cellStyle name="메모 5 4 2 2 3 2" xfId="38111" xr:uid="{61D174B1-4679-4761-9010-1B08E205ED92}"/>
    <cellStyle name="메모 5 4 2 2 4" xfId="27091" xr:uid="{2245A21D-BAAB-4804-9898-7A4368B779C6}"/>
    <cellStyle name="메모 5 4 2 2 5" xfId="53249" xr:uid="{E236834F-BEDC-443A-BF2B-BF2185946DDF}"/>
    <cellStyle name="메모 5 4 2 3" xfId="7788" xr:uid="{EE698A4C-B9F4-466F-B668-FE7CE8F5ED49}"/>
    <cellStyle name="메모 5 4 2 3 2" xfId="18817" xr:uid="{A8C6E7FB-7315-4C58-93A0-DECEFA27133A}"/>
    <cellStyle name="메모 5 4 2 3 2 2" xfId="40866" xr:uid="{D481D8F6-C675-43D0-9AC2-9EB8D76813BC}"/>
    <cellStyle name="메모 5 4 2 3 3" xfId="29846" xr:uid="{51738DEE-09E8-4E73-A5C9-2507D9E53DA1}"/>
    <cellStyle name="메모 5 4 2 4" xfId="13307" xr:uid="{8D451426-5B57-4EE7-89A8-CB93629CE8B5}"/>
    <cellStyle name="메모 5 4 2 4 2" xfId="35356" xr:uid="{79CB0BEA-71F7-45B2-B3C9-1BA00BC453CC}"/>
    <cellStyle name="메모 5 4 2 5" xfId="24336" xr:uid="{A6551E7B-1361-491B-A66F-B6FFE11180EE}"/>
    <cellStyle name="메모 5 4 2 6" xfId="50494" xr:uid="{E88FB0EC-D60D-444D-8214-EBA3A552A14B}"/>
    <cellStyle name="메모 5 4 3" xfId="3641" xr:uid="{53AF440F-E4BB-4A09-8FFB-F0854D340F8C}"/>
    <cellStyle name="메모 5 4 3 2" xfId="9167" xr:uid="{B4426B4A-BC2F-48F9-9C52-E34AB16D539C}"/>
    <cellStyle name="메모 5 4 3 2 2" xfId="20196" xr:uid="{170CA677-1F3F-4841-B10F-0EB903B17213}"/>
    <cellStyle name="메모 5 4 3 2 2 2" xfId="42245" xr:uid="{EA4D2B82-669F-46C8-B68E-E6ECDD3886BC}"/>
    <cellStyle name="메모 5 4 3 2 3" xfId="31225" xr:uid="{61B929AF-4A68-40F0-BC6F-E7BD5D73F63F}"/>
    <cellStyle name="메모 5 4 3 3" xfId="14686" xr:uid="{A4FA1885-246B-45BC-88CB-7DC2BC257E73}"/>
    <cellStyle name="메모 5 4 3 3 2" xfId="36735" xr:uid="{AB6D0A48-BA3B-4CAE-AA55-2D6103C0E501}"/>
    <cellStyle name="메모 5 4 3 4" xfId="25715" xr:uid="{05EFBC37-D192-4D82-A261-2A910EFB2591}"/>
    <cellStyle name="메모 5 4 3 5" xfId="51873" xr:uid="{03527568-BCAC-4148-B6A1-ED26056AC763}"/>
    <cellStyle name="메모 5 4 4" xfId="6412" xr:uid="{7B67EC12-1DFD-4692-AFB7-0FD32E1CF3B6}"/>
    <cellStyle name="메모 5 4 4 2" xfId="17441" xr:uid="{EB446B50-98B2-4754-A559-0E5C69442CE3}"/>
    <cellStyle name="메모 5 4 4 2 2" xfId="39490" xr:uid="{E39D8BF7-9EE2-4A54-9346-375C424C477C}"/>
    <cellStyle name="메모 5 4 4 3" xfId="28470" xr:uid="{BBAC4D2F-8CA4-4CE8-A5F6-2B1F536B15D7}"/>
    <cellStyle name="메모 5 4 4 4" xfId="54626" xr:uid="{882FA527-E20A-451D-939E-A79BA7963982}"/>
    <cellStyle name="메모 5 4 5" xfId="11931" xr:uid="{CD59CAA2-A815-4F42-967F-F61733704097}"/>
    <cellStyle name="메모 5 4 5 2" xfId="33980" xr:uid="{DA07F506-A0A5-485E-870D-247BD77924D9}"/>
    <cellStyle name="메모 5 4 6" xfId="22960" xr:uid="{C3BD32F0-91AA-4AF0-B507-5534A87FB823}"/>
    <cellStyle name="메모 5 4 7" xfId="49117" xr:uid="{2826C731-57A6-4DAF-81BF-8C0B6F6D98BD}"/>
    <cellStyle name="메모 5 5" xfId="1553" xr:uid="{3B56411E-CA8D-45A7-B307-CB5D6D8CF4F5}"/>
    <cellStyle name="메모 5 5 2" xfId="4329" xr:uid="{1EC19BED-A94F-4F8A-9D56-8A077437924B}"/>
    <cellStyle name="메모 5 5 2 2" xfId="9855" xr:uid="{086F07AF-4951-41BC-AB4D-969F61B3E134}"/>
    <cellStyle name="메모 5 5 2 2 2" xfId="20884" xr:uid="{9CDD4475-F018-453D-918C-008811EAB3A7}"/>
    <cellStyle name="메모 5 5 2 2 2 2" xfId="42933" xr:uid="{6809E540-244D-48F6-A704-74FF3106BEB7}"/>
    <cellStyle name="메모 5 5 2 2 3" xfId="31913" xr:uid="{5DDD1EF0-B666-47C8-A3B1-F0A9B0DDDB43}"/>
    <cellStyle name="메모 5 5 2 3" xfId="15374" xr:uid="{E9CBB204-11D7-4413-B01F-ECBD6775828F}"/>
    <cellStyle name="메모 5 5 2 3 2" xfId="37423" xr:uid="{6E07A8ED-6296-4FF1-8D21-39D9AFCC1D92}"/>
    <cellStyle name="메모 5 5 2 4" xfId="26403" xr:uid="{1098D6FA-7924-4828-9A83-F65951BC5084}"/>
    <cellStyle name="메모 5 5 2 5" xfId="52561" xr:uid="{3D2CC97C-D2F8-43D8-A760-134D98A72644}"/>
    <cellStyle name="메모 5 5 3" xfId="7100" xr:uid="{3DF8C27A-7834-4106-A649-961D09E9699F}"/>
    <cellStyle name="메모 5 5 3 2" xfId="18129" xr:uid="{3BDFF778-B170-409D-B980-F77C1C914CBC}"/>
    <cellStyle name="메모 5 5 3 2 2" xfId="40178" xr:uid="{434C0A0A-0B24-4A03-BC4B-E224086654B3}"/>
    <cellStyle name="메모 5 5 3 3" xfId="29158" xr:uid="{A1F2EF1B-E449-4EF8-88E9-90BB50FB3049}"/>
    <cellStyle name="메모 5 5 4" xfId="12619" xr:uid="{9458ED3E-054C-41F8-8BEE-8F1757A3921A}"/>
    <cellStyle name="메모 5 5 4 2" xfId="34668" xr:uid="{4C2489DC-08EB-4D11-87A7-D4B69C0535EB}"/>
    <cellStyle name="메모 5 5 5" xfId="23648" xr:uid="{A90DA7D3-3DC4-4029-81B4-CFB73532A433}"/>
    <cellStyle name="메모 5 5 6" xfId="49806" xr:uid="{1CC3E1EC-B959-45D1-ABDF-A0D3F9AF8946}"/>
    <cellStyle name="메모 5 6" xfId="2953" xr:uid="{0BA7B952-29E8-4747-8BEB-E9F6DFFD533F}"/>
    <cellStyle name="메모 5 6 2" xfId="8479" xr:uid="{F3EFFE9A-4DE4-4ABD-AF25-94F03FF6D01A}"/>
    <cellStyle name="메모 5 6 2 2" xfId="19508" xr:uid="{F2763BD1-BCD1-4EE6-B224-EF522287CA2E}"/>
    <cellStyle name="메모 5 6 2 2 2" xfId="41557" xr:uid="{F6580FC8-367F-434A-9485-90A8C6561DAA}"/>
    <cellStyle name="메모 5 6 2 3" xfId="30537" xr:uid="{D6BD7D2F-A510-4841-B3D0-22815FC47E51}"/>
    <cellStyle name="메모 5 6 3" xfId="13998" xr:uid="{41B74FD6-3691-4661-9EB2-C7D15C26E8C8}"/>
    <cellStyle name="메모 5 6 3 2" xfId="36047" xr:uid="{AD5E7558-A046-4852-8364-0A7B2DEB7AED}"/>
    <cellStyle name="메모 5 6 4" xfId="25027" xr:uid="{BEC1BA2C-7F93-43B7-B38B-29D97DCDAFF1}"/>
    <cellStyle name="메모 5 6 5" xfId="51185" xr:uid="{E183D7E7-F58A-4756-9BD1-C70644404212}"/>
    <cellStyle name="메모 5 7" xfId="5724" xr:uid="{001277DA-FC78-46A8-B2C9-BDA82FAD002F}"/>
    <cellStyle name="메모 5 7 2" xfId="16753" xr:uid="{B75F0D5D-6E15-4E3A-BFA1-185578D35C22}"/>
    <cellStyle name="메모 5 7 2 2" xfId="38802" xr:uid="{D39BDCF0-0E62-4AA6-819E-54589BEAADB3}"/>
    <cellStyle name="메모 5 7 3" xfId="27782" xr:uid="{8B0DF738-B1F6-44D0-8D02-3678780F831A}"/>
    <cellStyle name="메모 5 7 4" xfId="53939" xr:uid="{6162CC82-71C4-4F56-BCF6-12307E29EB9D}"/>
    <cellStyle name="메모 5 8" xfId="11243" xr:uid="{D129593E-3C37-427A-93B6-22856B386FEF}"/>
    <cellStyle name="메모 5 8 2" xfId="33292" xr:uid="{E87D71EB-4A89-44DB-95B6-FCD140AAD572}"/>
    <cellStyle name="메모 5 9" xfId="22272" xr:uid="{FAC8B6D8-402E-40F3-B30E-D98C0BC7D2C3}"/>
    <cellStyle name="메모 6" xfId="105" xr:uid="{00000000-0005-0000-0000-000073020000}"/>
    <cellStyle name="메모 6 10" xfId="48443" xr:uid="{854D3199-9576-4368-BA12-8FC30E747F3E}"/>
    <cellStyle name="메모 6 2" xfId="234" xr:uid="{00000000-0005-0000-0000-000074020000}"/>
    <cellStyle name="메모 6 2 2" xfId="594" xr:uid="{00000000-0005-0000-0000-000075020000}"/>
    <cellStyle name="메모 6 2 2 2" xfId="1331" xr:uid="{EDBCF43D-DCDF-4B85-8339-1FBCDFA5765A}"/>
    <cellStyle name="메모 6 2 2 2 2" xfId="2725" xr:uid="{2BDF1154-66E5-444D-9039-3E5AFAA495A5}"/>
    <cellStyle name="메모 6 2 2 2 2 2" xfId="5501" xr:uid="{F3E9454A-13C5-4E12-B0B2-8C010E0989D0}"/>
    <cellStyle name="메모 6 2 2 2 2 2 2" xfId="11027" xr:uid="{F7C086D3-DDF8-4CF3-966D-5A8962BACAC6}"/>
    <cellStyle name="메모 6 2 2 2 2 2 2 2" xfId="22056" xr:uid="{A2AF0CD5-16E7-487F-B026-3B27DB3A3A69}"/>
    <cellStyle name="메모 6 2 2 2 2 2 2 2 2" xfId="44105" xr:uid="{4FB34502-1F31-4B23-ABC0-D6731D01B835}"/>
    <cellStyle name="메모 6 2 2 2 2 2 2 3" xfId="33085" xr:uid="{E1F5E3F2-B85B-4317-AF54-CCE98A19A8C2}"/>
    <cellStyle name="메모 6 2 2 2 2 2 3" xfId="16546" xr:uid="{0535C529-716F-4083-BDC1-0CD5C7878A8E}"/>
    <cellStyle name="메모 6 2 2 2 2 2 3 2" xfId="38595" xr:uid="{28FBBBCE-0B6B-455A-9F91-90547DCA9431}"/>
    <cellStyle name="메모 6 2 2 2 2 2 4" xfId="27575" xr:uid="{6006DF8C-7C65-4337-A6F9-AA8BCDA21958}"/>
    <cellStyle name="메모 6 2 2 2 2 2 5" xfId="53733" xr:uid="{B05C43E6-A8B6-4477-9669-99AC07D930CE}"/>
    <cellStyle name="메모 6 2 2 2 2 3" xfId="8272" xr:uid="{98E86A79-578F-44F9-B272-8A33A6C5BE38}"/>
    <cellStyle name="메모 6 2 2 2 2 3 2" xfId="19301" xr:uid="{91DE0558-1C92-46EB-8287-4785E487C009}"/>
    <cellStyle name="메모 6 2 2 2 2 3 2 2" xfId="41350" xr:uid="{060AF1B8-C04A-4F81-BB73-BDFBE740BF7B}"/>
    <cellStyle name="메모 6 2 2 2 2 3 3" xfId="30330" xr:uid="{4B1CC916-ADE1-42AB-9F91-E5189403A65A}"/>
    <cellStyle name="메모 6 2 2 2 2 4" xfId="13791" xr:uid="{E729790A-247A-433C-B4EE-3E1147D5D96A}"/>
    <cellStyle name="메모 6 2 2 2 2 4 2" xfId="35840" xr:uid="{1ABCAAEB-2780-47DA-B1EA-58BA7331D69F}"/>
    <cellStyle name="메모 6 2 2 2 2 5" xfId="24820" xr:uid="{522549B1-E9F6-47E6-AB71-332D9C1FEAA8}"/>
    <cellStyle name="메모 6 2 2 2 2 6" xfId="50978" xr:uid="{A1077D38-4360-4C18-B163-ECCF002C308D}"/>
    <cellStyle name="메모 6 2 2 2 3" xfId="4125" xr:uid="{7A0D43DB-7870-4C54-B343-8E88FF7E0648}"/>
    <cellStyle name="메모 6 2 2 2 3 2" xfId="9651" xr:uid="{17E9D324-FB15-4188-9F10-3ED12C70476C}"/>
    <cellStyle name="메모 6 2 2 2 3 2 2" xfId="20680" xr:uid="{2ABF79D2-E4AE-4ABC-BE96-195F070B9AEE}"/>
    <cellStyle name="메모 6 2 2 2 3 2 2 2" xfId="42729" xr:uid="{5DF9CFA3-3323-4373-A76A-0D31FEA4C2D2}"/>
    <cellStyle name="메모 6 2 2 2 3 2 3" xfId="31709" xr:uid="{92729A69-5C9A-4B8A-B9F4-89BC0BF8B44B}"/>
    <cellStyle name="메모 6 2 2 2 3 3" xfId="15170" xr:uid="{6F649A00-4DD8-4486-BBCF-6AC7960B508B}"/>
    <cellStyle name="메모 6 2 2 2 3 3 2" xfId="37219" xr:uid="{883F2B39-FABD-4810-8CB7-EDE17613E4F8}"/>
    <cellStyle name="메모 6 2 2 2 3 4" xfId="26199" xr:uid="{DDF3C599-ED3A-4BA1-B44A-194815A259C1}"/>
    <cellStyle name="메모 6 2 2 2 3 5" xfId="52357" xr:uid="{D79FC863-431B-4E90-94D1-320C3B0EE648}"/>
    <cellStyle name="메모 6 2 2 2 4" xfId="6896" xr:uid="{71AA0697-CF90-418E-B307-CAD029E5DD1F}"/>
    <cellStyle name="메모 6 2 2 2 4 2" xfId="17925" xr:uid="{9F344825-8D5E-43C9-98E9-434C3A6F79D9}"/>
    <cellStyle name="메모 6 2 2 2 4 2 2" xfId="39974" xr:uid="{6C0345F5-A442-4C45-8827-1DFF62C397CF}"/>
    <cellStyle name="메모 6 2 2 2 4 3" xfId="28954" xr:uid="{A21E98AC-AB4F-46B2-A46F-E3A616FAE481}"/>
    <cellStyle name="메모 6 2 2 2 4 4" xfId="55110" xr:uid="{7A4BED93-E399-484E-B6F9-AD652307B904}"/>
    <cellStyle name="메모 6 2 2 2 5" xfId="12415" xr:uid="{38B3AD3F-8F1C-4697-8AE6-ABF68C8DC6D4}"/>
    <cellStyle name="메모 6 2 2 2 5 2" xfId="34464" xr:uid="{58D03ABC-BF02-4109-8ABB-CAA4C243C13B}"/>
    <cellStyle name="메모 6 2 2 2 6" xfId="23444" xr:uid="{352C559B-9398-41A9-BFFD-DEC57B74EA86}"/>
    <cellStyle name="메모 6 2 2 2 7" xfId="49601" xr:uid="{9C2A9AD9-D523-47D5-AFE2-7CF2C305BD33}"/>
    <cellStyle name="메모 6 2 2 3" xfId="2037" xr:uid="{A6BCD5E1-CC17-4B0C-80DF-40428C9E0C7B}"/>
    <cellStyle name="메모 6 2 2 3 2" xfId="4813" xr:uid="{E611A6BB-680C-44ED-B1F5-FBC609CD4465}"/>
    <cellStyle name="메모 6 2 2 3 2 2" xfId="10339" xr:uid="{BF78D0E4-DAA5-457E-90EB-D5A938ECFB91}"/>
    <cellStyle name="메모 6 2 2 3 2 2 2" xfId="21368" xr:uid="{C33EE37A-1612-41F5-9BD1-E2FD1A8E09E9}"/>
    <cellStyle name="메모 6 2 2 3 2 2 2 2" xfId="43417" xr:uid="{BB64DD9E-7F45-42B7-ADBA-1EE59720A42F}"/>
    <cellStyle name="메모 6 2 2 3 2 2 3" xfId="32397" xr:uid="{67D026C1-A649-41DA-B264-CFF00C947573}"/>
    <cellStyle name="메모 6 2 2 3 2 3" xfId="15858" xr:uid="{1988651B-7105-4FA6-9A57-96C5480FFED1}"/>
    <cellStyle name="메모 6 2 2 3 2 3 2" xfId="37907" xr:uid="{7A48027F-C9E0-4F9A-9942-4CA682A0DCD4}"/>
    <cellStyle name="메모 6 2 2 3 2 4" xfId="26887" xr:uid="{573BD49F-2DD3-4096-9A40-772B879B4430}"/>
    <cellStyle name="메모 6 2 2 3 2 5" xfId="53045" xr:uid="{5572341F-93DF-407E-AB92-E2D0CB55E194}"/>
    <cellStyle name="메모 6 2 2 3 3" xfId="7584" xr:uid="{607666F9-DEEE-41A9-B11F-6A231FC0D281}"/>
    <cellStyle name="메모 6 2 2 3 3 2" xfId="18613" xr:uid="{2E349494-52BE-4F86-91CC-62CF3352E669}"/>
    <cellStyle name="메모 6 2 2 3 3 2 2" xfId="40662" xr:uid="{C8F5F7D9-4D6C-4073-AD4A-00773134B7D2}"/>
    <cellStyle name="메모 6 2 2 3 3 3" xfId="29642" xr:uid="{0DA752A2-1A69-43E8-B7AD-8F9BABA242F8}"/>
    <cellStyle name="메모 6 2 2 3 4" xfId="13103" xr:uid="{ED10D9FD-EC8A-442F-AB65-4359A0288996}"/>
    <cellStyle name="메모 6 2 2 3 4 2" xfId="35152" xr:uid="{D61A5E27-76A1-4D65-A365-BBDC976BD87F}"/>
    <cellStyle name="메모 6 2 2 3 5" xfId="24132" xr:uid="{27257AFC-AAF7-467B-9B98-7D9A02851C4A}"/>
    <cellStyle name="메모 6 2 2 3 6" xfId="50290" xr:uid="{9672FD40-F962-4A1B-BD9D-DBDCA574084F}"/>
    <cellStyle name="메모 6 2 2 4" xfId="3437" xr:uid="{DCFFFB6C-715D-4F4D-8736-46614477B200}"/>
    <cellStyle name="메모 6 2 2 4 2" xfId="8963" xr:uid="{4D8833F2-8325-497D-A5AD-8A1C39AB6227}"/>
    <cellStyle name="메모 6 2 2 4 2 2" xfId="19992" xr:uid="{8C0FA92E-758A-4B3A-908C-01A3063A317B}"/>
    <cellStyle name="메모 6 2 2 4 2 2 2" xfId="42041" xr:uid="{6AD08EF8-D8F6-4245-801D-D10F4224A5B9}"/>
    <cellStyle name="메모 6 2 2 4 2 3" xfId="31021" xr:uid="{309439E6-0560-46E9-A153-28DBA80D6483}"/>
    <cellStyle name="메모 6 2 2 4 3" xfId="14482" xr:uid="{39662BAB-28EB-49AB-A71C-923F199BC3F8}"/>
    <cellStyle name="메모 6 2 2 4 3 2" xfId="36531" xr:uid="{C7F3920B-E621-4D6C-9374-E885E5F9A7CD}"/>
    <cellStyle name="메모 6 2 2 4 4" xfId="25511" xr:uid="{A7250B17-AD3B-406B-B3EB-17B14E8DB003}"/>
    <cellStyle name="메모 6 2 2 4 5" xfId="51669" xr:uid="{434294DF-3DF3-4BDC-9522-A82937D14846}"/>
    <cellStyle name="메모 6 2 2 5" xfId="6208" xr:uid="{5CF35CE6-9C5F-4FD3-A48D-06F6BB1612CF}"/>
    <cellStyle name="메모 6 2 2 5 2" xfId="17237" xr:uid="{B6296810-BCF0-4128-AF4F-C103F11F58B0}"/>
    <cellStyle name="메모 6 2 2 5 2 2" xfId="39286" xr:uid="{A0E38ADA-5194-4AF8-BE88-8C2EC06C0CAB}"/>
    <cellStyle name="메모 6 2 2 5 3" xfId="28266" xr:uid="{E3F5CA5E-0539-41C7-B282-F13EC7488E60}"/>
    <cellStyle name="메모 6 2 2 5 4" xfId="54422" xr:uid="{98CC5480-B16D-49DD-8AD2-B116680FDEA1}"/>
    <cellStyle name="메모 6 2 2 6" xfId="11727" xr:uid="{49BA7433-52F0-492E-83DF-EA87125BC457}"/>
    <cellStyle name="메모 6 2 2 6 2" xfId="33776" xr:uid="{29364C51-7243-4F01-A610-33F01A5E520F}"/>
    <cellStyle name="메모 6 2 2 7" xfId="22756" xr:uid="{B5D60433-92FC-413E-B0C7-7C2C8E3AC140}"/>
    <cellStyle name="메모 6 2 2 8" xfId="48913" xr:uid="{76EBDD5C-94A9-4D5A-9FAA-F4908B3F04A4}"/>
    <cellStyle name="메모 6 2 3" xfId="989" xr:uid="{24D72041-6DDE-4B48-886B-ECFEB623A0A6}"/>
    <cellStyle name="메모 6 2 3 2" xfId="2383" xr:uid="{87CE7EB2-81FC-4638-A47E-2FADD66B132A}"/>
    <cellStyle name="메모 6 2 3 2 2" xfId="5159" xr:uid="{75171F3B-F107-493B-BC78-BE92E7DBDC68}"/>
    <cellStyle name="메모 6 2 3 2 2 2" xfId="10685" xr:uid="{F505BE5F-D256-4B88-A7C8-B80F698189C1}"/>
    <cellStyle name="메모 6 2 3 2 2 2 2" xfId="21714" xr:uid="{3E4D2DE4-DFEF-4703-A9FB-CD3BA0324D5F}"/>
    <cellStyle name="메모 6 2 3 2 2 2 2 2" xfId="43763" xr:uid="{FB047547-0E20-49E4-94FF-9FB1B0EB763C}"/>
    <cellStyle name="메모 6 2 3 2 2 2 3" xfId="32743" xr:uid="{1685DFBB-F4DA-457B-A47F-E1DDDBD96CD8}"/>
    <cellStyle name="메모 6 2 3 2 2 3" xfId="16204" xr:uid="{AD40579B-5DBC-4BED-86A0-6E8D9955324C}"/>
    <cellStyle name="메모 6 2 3 2 2 3 2" xfId="38253" xr:uid="{C5CA4A22-C555-4C35-A383-DFDCD7ACD47E}"/>
    <cellStyle name="메모 6 2 3 2 2 4" xfId="27233" xr:uid="{29DAB38C-73BA-4C55-B7B8-8B884B013576}"/>
    <cellStyle name="메모 6 2 3 2 2 5" xfId="53391" xr:uid="{C8D346A0-5F2C-4179-AD64-B88136CB1C7F}"/>
    <cellStyle name="메모 6 2 3 2 3" xfId="7930" xr:uid="{D8F9CFD5-ADF1-40F3-982C-73BE858D250B}"/>
    <cellStyle name="메모 6 2 3 2 3 2" xfId="18959" xr:uid="{C5DF9585-82A8-4E5D-B494-9DF6BC622390}"/>
    <cellStyle name="메모 6 2 3 2 3 2 2" xfId="41008" xr:uid="{5F88DFC6-B99A-444E-B5D7-83D7FA24F956}"/>
    <cellStyle name="메모 6 2 3 2 3 3" xfId="29988" xr:uid="{DCCE25F7-2CFB-4201-B209-09184A9CA4EB}"/>
    <cellStyle name="메모 6 2 3 2 4" xfId="13449" xr:uid="{9BEEF606-6E50-4496-84FB-DAAA59DFDC0A}"/>
    <cellStyle name="메모 6 2 3 2 4 2" xfId="35498" xr:uid="{240E75F9-B8C6-4259-9D68-F2F0CA77375E}"/>
    <cellStyle name="메모 6 2 3 2 5" xfId="24478" xr:uid="{816CA707-DE54-473B-A53E-1ACE74423354}"/>
    <cellStyle name="메모 6 2 3 2 6" xfId="50636" xr:uid="{488189AF-2C5B-4B7F-AFB1-48474CAB398A}"/>
    <cellStyle name="메모 6 2 3 3" xfId="3783" xr:uid="{4481AA9E-554F-4205-B6A2-1100EBE1EA07}"/>
    <cellStyle name="메모 6 2 3 3 2" xfId="9309" xr:uid="{D31755CD-D69C-40EF-9AF0-488B66FC4329}"/>
    <cellStyle name="메모 6 2 3 3 2 2" xfId="20338" xr:uid="{672282F4-01AD-47AD-A7FB-DBAEEB57BC32}"/>
    <cellStyle name="메모 6 2 3 3 2 2 2" xfId="42387" xr:uid="{A5DDB6E6-FF9E-45B5-8D6A-157222759550}"/>
    <cellStyle name="메모 6 2 3 3 2 3" xfId="31367" xr:uid="{F220D266-4C42-49CD-94ED-24F3F398AF20}"/>
    <cellStyle name="메모 6 2 3 3 3" xfId="14828" xr:uid="{D49D94C7-F4DD-4835-8278-C5F2E0422759}"/>
    <cellStyle name="메모 6 2 3 3 3 2" xfId="36877" xr:uid="{F2AA28C0-EF39-4F83-81C1-61F03DF19D49}"/>
    <cellStyle name="메모 6 2 3 3 4" xfId="25857" xr:uid="{53BF4D0B-39B0-443E-9D7A-688053EFF52B}"/>
    <cellStyle name="메모 6 2 3 3 5" xfId="52015" xr:uid="{3F2B7D18-1A5F-4712-8DB0-D65E076C3661}"/>
    <cellStyle name="메모 6 2 3 4" xfId="6554" xr:uid="{55CF6562-CEF5-4D8A-A3FA-98BE58EA4CF9}"/>
    <cellStyle name="메모 6 2 3 4 2" xfId="17583" xr:uid="{684632BF-9F08-40E3-83AC-CB4DCD901DF7}"/>
    <cellStyle name="메모 6 2 3 4 2 2" xfId="39632" xr:uid="{5AEA2780-0E5C-413D-8E98-A9FB790C7F69}"/>
    <cellStyle name="메모 6 2 3 4 3" xfId="28612" xr:uid="{F6F86F73-71D8-4483-911D-AEB08AFD375F}"/>
    <cellStyle name="메모 6 2 3 4 4" xfId="54768" xr:uid="{77629F01-AF79-4547-A217-58B330E430EA}"/>
    <cellStyle name="메모 6 2 3 5" xfId="12073" xr:uid="{6FBE8662-267B-4844-A08D-575D73350862}"/>
    <cellStyle name="메모 6 2 3 5 2" xfId="34122" xr:uid="{D55B5CE7-E2C5-4DF3-8FE3-9EE315E3EEE4}"/>
    <cellStyle name="메모 6 2 3 6" xfId="23102" xr:uid="{B790A447-74F1-4AF0-91B6-D2DB0FB3A35D}"/>
    <cellStyle name="메모 6 2 3 7" xfId="49259" xr:uid="{7E58FC55-8298-419B-B1AE-58318B6E9D5F}"/>
    <cellStyle name="메모 6 2 4" xfId="1695" xr:uid="{10256DC5-4F68-4C1A-AFDA-7E509EBCCD7A}"/>
    <cellStyle name="메모 6 2 4 2" xfId="4471" xr:uid="{2DA8412D-E9B3-4866-8CFA-0E6A9ECC078B}"/>
    <cellStyle name="메모 6 2 4 2 2" xfId="9997" xr:uid="{3E335383-4CAF-4B44-B6C1-D3F7B8280A8E}"/>
    <cellStyle name="메모 6 2 4 2 2 2" xfId="21026" xr:uid="{8CF5E385-ECD3-4BF4-AEF4-9A8E6A1C4208}"/>
    <cellStyle name="메모 6 2 4 2 2 2 2" xfId="43075" xr:uid="{71AE6FCB-D1D6-4942-AB58-03B54F278B1D}"/>
    <cellStyle name="메모 6 2 4 2 2 3" xfId="32055" xr:uid="{C54BB919-8432-4242-8494-BB891BD5EBDB}"/>
    <cellStyle name="메모 6 2 4 2 3" xfId="15516" xr:uid="{85529FBA-2C52-4AB1-A374-D406A6C5D71A}"/>
    <cellStyle name="메모 6 2 4 2 3 2" xfId="37565" xr:uid="{B2ACFF8F-14F3-4756-857A-A925565B13DB}"/>
    <cellStyle name="메모 6 2 4 2 4" xfId="26545" xr:uid="{1C8F8E0F-AE52-4B83-A011-9099502F396F}"/>
    <cellStyle name="메모 6 2 4 2 5" xfId="52703" xr:uid="{0ABCC948-8B1B-4837-B9BA-73C118F84844}"/>
    <cellStyle name="메모 6 2 4 3" xfId="7242" xr:uid="{1D0949E4-F6FC-4F68-9213-12DF730B6358}"/>
    <cellStyle name="메모 6 2 4 3 2" xfId="18271" xr:uid="{8F71F7F4-C7D3-4EF1-8B5A-09587D276954}"/>
    <cellStyle name="메모 6 2 4 3 2 2" xfId="40320" xr:uid="{7D740B6C-B90B-4CD9-BD6C-3BB31A644079}"/>
    <cellStyle name="메모 6 2 4 3 3" xfId="29300" xr:uid="{7366547D-57F6-475F-AF28-EF42F64D284B}"/>
    <cellStyle name="메모 6 2 4 4" xfId="12761" xr:uid="{831F5EEA-87B6-4AB9-9761-B00CAE84C85C}"/>
    <cellStyle name="메모 6 2 4 4 2" xfId="34810" xr:uid="{48840AE1-110E-42DC-9FE5-7DF8A8C0A221}"/>
    <cellStyle name="메모 6 2 4 5" xfId="23790" xr:uid="{BCD07606-B8EF-4D0A-9775-4DCFB5328329}"/>
    <cellStyle name="메모 6 2 4 6" xfId="49948" xr:uid="{99DF0730-6765-4142-B677-F58D0E817247}"/>
    <cellStyle name="메모 6 2 5" xfId="3095" xr:uid="{46C5E302-633C-448E-B41F-32908F59AB77}"/>
    <cellStyle name="메모 6 2 5 2" xfId="8621" xr:uid="{DE8EB547-07B4-40FA-BFBF-350D6BE74422}"/>
    <cellStyle name="메모 6 2 5 2 2" xfId="19650" xr:uid="{6A240C97-00D6-4181-977D-6E1F50853C80}"/>
    <cellStyle name="메모 6 2 5 2 2 2" xfId="41699" xr:uid="{0D82B70E-B24C-4194-802E-9B6FA3F9CD63}"/>
    <cellStyle name="메모 6 2 5 2 3" xfId="30679" xr:uid="{A38197E7-5F84-4FA2-98F0-3B232E725CBC}"/>
    <cellStyle name="메모 6 2 5 3" xfId="14140" xr:uid="{E277E823-2DA3-4CF3-8F56-829FD529A56F}"/>
    <cellStyle name="메모 6 2 5 3 2" xfId="36189" xr:uid="{B10FA1EA-9F9A-4162-A6FD-8A9E9EE542F6}"/>
    <cellStyle name="메모 6 2 5 4" xfId="25169" xr:uid="{436E51CD-8602-4794-BCF2-51792CCD9D2B}"/>
    <cellStyle name="메모 6 2 5 5" xfId="51327" xr:uid="{649B0011-77C7-49B1-A449-24E631016DAA}"/>
    <cellStyle name="메모 6 2 6" xfId="5866" xr:uid="{1E8CE4DC-6067-4E21-B39F-0F1B4FA4B0C1}"/>
    <cellStyle name="메모 6 2 6 2" xfId="16895" xr:uid="{D8D879E5-A030-4504-B70C-13F7FBF2B88A}"/>
    <cellStyle name="메모 6 2 6 2 2" xfId="38944" xr:uid="{0A49CB51-E246-4837-A3C5-4BD309565847}"/>
    <cellStyle name="메모 6 2 6 3" xfId="27924" xr:uid="{2C30D341-5281-45C1-B005-FF061B024887}"/>
    <cellStyle name="메모 6 2 6 4" xfId="54081" xr:uid="{C3F0CE98-90F0-44F7-8420-F84D08EBC092}"/>
    <cellStyle name="메모 6 2 7" xfId="11385" xr:uid="{506019F1-67EC-4A58-9525-71CB1545358F}"/>
    <cellStyle name="메모 6 2 7 2" xfId="33434" xr:uid="{42854587-15B0-4A1E-B02E-174C377CCF55}"/>
    <cellStyle name="메모 6 2 8" xfId="22414" xr:uid="{E7FB2CD6-C687-4DDA-A10F-A4172C874B4F}"/>
    <cellStyle name="메모 6 2 9" xfId="48572" xr:uid="{399AC2FB-9C41-490B-AED3-0CB2BF0B9AFD}"/>
    <cellStyle name="메모 6 3" xfId="465" xr:uid="{00000000-0005-0000-0000-000076020000}"/>
    <cellStyle name="메모 6 3 2" xfId="1202" xr:uid="{C5C4A10B-A751-4E5F-9398-2BDDA086EE4D}"/>
    <cellStyle name="메모 6 3 2 2" xfId="2596" xr:uid="{BBE5A22F-7DFF-4431-A941-24C9D03B551F}"/>
    <cellStyle name="메모 6 3 2 2 2" xfId="5372" xr:uid="{4760C9DC-EF5F-44BB-B79D-EB9E799120F6}"/>
    <cellStyle name="메모 6 3 2 2 2 2" xfId="10898" xr:uid="{93E8D88A-7D67-426E-B01A-AE784FCD1603}"/>
    <cellStyle name="메모 6 3 2 2 2 2 2" xfId="21927" xr:uid="{35AAEFAD-A587-4D47-9BD9-7DDDD698E03D}"/>
    <cellStyle name="메모 6 3 2 2 2 2 2 2" xfId="43976" xr:uid="{A9C9B7FC-BA1A-4AF0-A46B-67E91B391ABF}"/>
    <cellStyle name="메모 6 3 2 2 2 2 3" xfId="32956" xr:uid="{6C9E6856-E6E6-4567-8F74-8EE72BB19E6C}"/>
    <cellStyle name="메모 6 3 2 2 2 3" xfId="16417" xr:uid="{10E41DD4-F0D4-49C4-9030-24B9377273F2}"/>
    <cellStyle name="메모 6 3 2 2 2 3 2" xfId="38466" xr:uid="{C9F2EBDC-7EF5-4FB2-B685-B388A25F33C0}"/>
    <cellStyle name="메모 6 3 2 2 2 4" xfId="27446" xr:uid="{034136FD-AA7B-4D3C-86A9-B0DAA368D62B}"/>
    <cellStyle name="메모 6 3 2 2 2 5" xfId="53604" xr:uid="{5C19C6FA-598C-4B91-A218-7132D154431E}"/>
    <cellStyle name="메모 6 3 2 2 3" xfId="8143" xr:uid="{CA1036BD-1FCB-4B35-892D-202975D423B5}"/>
    <cellStyle name="메모 6 3 2 2 3 2" xfId="19172" xr:uid="{20961BD6-986A-4A6F-82E2-1D8180CC4F10}"/>
    <cellStyle name="메모 6 3 2 2 3 2 2" xfId="41221" xr:uid="{326E9B4F-C85E-4077-9BF9-B29392EFCC30}"/>
    <cellStyle name="메모 6 3 2 2 3 3" xfId="30201" xr:uid="{FC124D2F-81D9-4493-A33D-D8DBEAC48951}"/>
    <cellStyle name="메모 6 3 2 2 4" xfId="13662" xr:uid="{C724FAD1-6837-4BD4-8C6F-73E3046B309D}"/>
    <cellStyle name="메모 6 3 2 2 4 2" xfId="35711" xr:uid="{87213294-0BFD-49AF-9F22-0F53959F9EAC}"/>
    <cellStyle name="메모 6 3 2 2 5" xfId="24691" xr:uid="{7F32D8F2-C3B2-45B2-92E3-DB4C0E83A9BF}"/>
    <cellStyle name="메모 6 3 2 2 6" xfId="50849" xr:uid="{316AAB6F-5B34-4A37-86EC-27C39F6F3357}"/>
    <cellStyle name="메모 6 3 2 3" xfId="3996" xr:uid="{AAF07552-AB0B-4A55-B544-0C5DD30AFEC3}"/>
    <cellStyle name="메모 6 3 2 3 2" xfId="9522" xr:uid="{A81306E7-D6EF-4468-951D-B643F51B4D02}"/>
    <cellStyle name="메모 6 3 2 3 2 2" xfId="20551" xr:uid="{82A7468B-3217-423F-A099-B11568E4EAE1}"/>
    <cellStyle name="메모 6 3 2 3 2 2 2" xfId="42600" xr:uid="{0B1B0D80-0D95-4286-8855-BCD6ED4B0302}"/>
    <cellStyle name="메모 6 3 2 3 2 3" xfId="31580" xr:uid="{055A84D3-896A-4C78-8EB4-0A64629EBC50}"/>
    <cellStyle name="메모 6 3 2 3 3" xfId="15041" xr:uid="{FBDD4929-3A7E-4161-925C-8BA1183C0259}"/>
    <cellStyle name="메모 6 3 2 3 3 2" xfId="37090" xr:uid="{514F5C55-772F-42CE-8814-531D623C04C5}"/>
    <cellStyle name="메모 6 3 2 3 4" xfId="26070" xr:uid="{EE8A5F00-D158-4E27-ADB1-9736F518A051}"/>
    <cellStyle name="메모 6 3 2 3 5" xfId="52228" xr:uid="{8FBD8B94-B4BD-4E26-9B8A-77B99D865F0B}"/>
    <cellStyle name="메모 6 3 2 4" xfId="6767" xr:uid="{4A44B23E-9D75-4A7C-ACD1-D026111B23F2}"/>
    <cellStyle name="메모 6 3 2 4 2" xfId="17796" xr:uid="{862477DE-4185-494F-BA52-5722D889BF71}"/>
    <cellStyle name="메모 6 3 2 4 2 2" xfId="39845" xr:uid="{91EBAE6A-8387-4D61-9FD1-D0149D91193D}"/>
    <cellStyle name="메모 6 3 2 4 3" xfId="28825" xr:uid="{F0ADA20F-E141-44A1-97F0-CBCFD4E63961}"/>
    <cellStyle name="메모 6 3 2 4 4" xfId="54981" xr:uid="{F97D7EF4-4C4A-4A06-A989-A65400EDD6DF}"/>
    <cellStyle name="메모 6 3 2 5" xfId="12286" xr:uid="{9E770C24-EAAB-42B5-B46E-28CC5EBBB2E2}"/>
    <cellStyle name="메모 6 3 2 5 2" xfId="34335" xr:uid="{B02EA982-EF33-4979-B279-4C8C5182B7B2}"/>
    <cellStyle name="메모 6 3 2 6" xfId="23315" xr:uid="{1A7BC017-F663-4AEF-84CD-2B1BE06B8CF2}"/>
    <cellStyle name="메모 6 3 2 7" xfId="49472" xr:uid="{54D49079-EFAE-4161-8A32-6C8C981A83FE}"/>
    <cellStyle name="메모 6 3 3" xfId="1908" xr:uid="{321B71E5-432F-4AC5-93F8-6E6B90A2D12B}"/>
    <cellStyle name="메모 6 3 3 2" xfId="4684" xr:uid="{A396AEB1-08E5-42D2-8688-2E43FEF75D14}"/>
    <cellStyle name="메모 6 3 3 2 2" xfId="10210" xr:uid="{D5702E47-85E4-4B9A-BB59-28F9568CDFF4}"/>
    <cellStyle name="메모 6 3 3 2 2 2" xfId="21239" xr:uid="{B26272DA-96A7-4B39-9E38-9E182874F333}"/>
    <cellStyle name="메모 6 3 3 2 2 2 2" xfId="43288" xr:uid="{431408AE-46EB-4C6B-93A4-F5DB9503A5AB}"/>
    <cellStyle name="메모 6 3 3 2 2 3" xfId="32268" xr:uid="{A4DD20E5-DAB1-4448-A49B-5E3B9899E1CD}"/>
    <cellStyle name="메모 6 3 3 2 3" xfId="15729" xr:uid="{061FC006-D640-4A6D-8C9B-D9E773D246BE}"/>
    <cellStyle name="메모 6 3 3 2 3 2" xfId="37778" xr:uid="{34ADB3ED-A944-4091-86DC-ECE04B8E8B9D}"/>
    <cellStyle name="메모 6 3 3 2 4" xfId="26758" xr:uid="{3D895709-B946-49AA-B164-724AB7775559}"/>
    <cellStyle name="메모 6 3 3 2 5" xfId="52916" xr:uid="{BC1B8094-2D00-468B-8DDB-169FA4B1D396}"/>
    <cellStyle name="메모 6 3 3 3" xfId="7455" xr:uid="{304C8667-5B3A-492C-A63E-DCD15D326152}"/>
    <cellStyle name="메모 6 3 3 3 2" xfId="18484" xr:uid="{3BEAC574-ACBE-46FB-ADB8-EADE7377400D}"/>
    <cellStyle name="메모 6 3 3 3 2 2" xfId="40533" xr:uid="{47BA1A4E-4D29-4D81-8968-544DC6D90FD6}"/>
    <cellStyle name="메모 6 3 3 3 3" xfId="29513" xr:uid="{018A0776-245D-4652-894E-BBBC477FBA72}"/>
    <cellStyle name="메모 6 3 3 4" xfId="12974" xr:uid="{B411DB9D-05CE-4977-8EBB-517A78CB92DA}"/>
    <cellStyle name="메모 6 3 3 4 2" xfId="35023" xr:uid="{B6942C71-D07F-4896-B843-63843D526367}"/>
    <cellStyle name="메모 6 3 3 5" xfId="24003" xr:uid="{2E300F2A-9911-48C4-82A3-CF055AE81302}"/>
    <cellStyle name="메모 6 3 3 6" xfId="50161" xr:uid="{0C73C495-8D9B-4C7C-8A76-B2EFA288EFE5}"/>
    <cellStyle name="메모 6 3 4" xfId="3308" xr:uid="{802671B9-9451-4EB6-A559-FD7FCB02706A}"/>
    <cellStyle name="메모 6 3 4 2" xfId="8834" xr:uid="{7C8E3112-CA2F-4E6D-8E96-A30C248354A7}"/>
    <cellStyle name="메모 6 3 4 2 2" xfId="19863" xr:uid="{804D81DD-E14E-45CB-876D-89DB100B1A32}"/>
    <cellStyle name="메모 6 3 4 2 2 2" xfId="41912" xr:uid="{E805B7DA-7557-4609-8500-AE78AC298D9A}"/>
    <cellStyle name="메모 6 3 4 2 3" xfId="30892" xr:uid="{08AED410-9E0F-4E5E-9C5A-026A3947C063}"/>
    <cellStyle name="메모 6 3 4 3" xfId="14353" xr:uid="{5C535453-BD08-4952-B974-7EBE4C275766}"/>
    <cellStyle name="메모 6 3 4 3 2" xfId="36402" xr:uid="{16BD3A4B-688D-44DE-9B63-141B2E8ED372}"/>
    <cellStyle name="메모 6 3 4 4" xfId="25382" xr:uid="{6028DF15-ED68-4579-B06A-2E59C84AAC93}"/>
    <cellStyle name="메모 6 3 4 5" xfId="51540" xr:uid="{E9D6F9C9-095E-4200-9430-21078A423F2F}"/>
    <cellStyle name="메모 6 3 5" xfId="6079" xr:uid="{2CD25FD1-E999-4348-B6AE-8211569B0868}"/>
    <cellStyle name="메모 6 3 5 2" xfId="17108" xr:uid="{E3DAAAAD-7A8C-46CA-ACC3-7ACD6F93F2BE}"/>
    <cellStyle name="메모 6 3 5 2 2" xfId="39157" xr:uid="{D05A9612-DA0F-4469-9AA5-0DEDD355B31A}"/>
    <cellStyle name="메모 6 3 5 3" xfId="28137" xr:uid="{5D1A499E-3317-4AF7-BCCB-28D4369199E3}"/>
    <cellStyle name="메모 6 3 5 4" xfId="54293" xr:uid="{E430C214-A222-44FF-AB3B-75E86B4198AD}"/>
    <cellStyle name="메모 6 3 6" xfId="11598" xr:uid="{4E9DECC1-0287-4D4B-8AC0-7FB81D9575C7}"/>
    <cellStyle name="메모 6 3 6 2" xfId="33647" xr:uid="{F6B3DDB0-792E-43F7-9BEC-57CE88A90B15}"/>
    <cellStyle name="메모 6 3 7" xfId="22627" xr:uid="{AD8379E0-6AC8-4C45-A76C-8EF6607CF8D3}"/>
    <cellStyle name="메모 6 3 8" xfId="48784" xr:uid="{46A6A90E-7290-4A0A-A0FC-52099CBA9FF3}"/>
    <cellStyle name="메모 6 4" xfId="860" xr:uid="{4014AA54-8B91-4A0A-8504-38B50A4ED144}"/>
    <cellStyle name="메모 6 4 2" xfId="2254" xr:uid="{072374C7-7C52-49D7-A4E1-28A3B0ACEB1C}"/>
    <cellStyle name="메모 6 4 2 2" xfId="5030" xr:uid="{22429BF3-F2CF-4BA3-8C9D-6D92D4B14EF8}"/>
    <cellStyle name="메모 6 4 2 2 2" xfId="10556" xr:uid="{0E227100-E0F7-4F15-957F-ACFF6DFBDCDF}"/>
    <cellStyle name="메모 6 4 2 2 2 2" xfId="21585" xr:uid="{84D2AA5A-4F1B-49BB-BE77-A9C231BFFD23}"/>
    <cellStyle name="메모 6 4 2 2 2 2 2" xfId="43634" xr:uid="{4E71065C-2B9A-4870-9D48-A4ACF6C73DF7}"/>
    <cellStyle name="메모 6 4 2 2 2 3" xfId="32614" xr:uid="{929F997C-B0C4-4272-BC96-5E16C41118D7}"/>
    <cellStyle name="메모 6 4 2 2 3" xfId="16075" xr:uid="{55A6D4C1-EB49-4F93-9AD9-1A4925815105}"/>
    <cellStyle name="메모 6 4 2 2 3 2" xfId="38124" xr:uid="{3B84BD1D-F79D-4CDE-88D2-BD2ED3D42CC5}"/>
    <cellStyle name="메모 6 4 2 2 4" xfId="27104" xr:uid="{4C49D99C-1CE4-4EC7-800A-1483AD3D9187}"/>
    <cellStyle name="메모 6 4 2 2 5" xfId="53262" xr:uid="{2FFB3AAB-5826-4CDC-A0F5-DCDDDAFDEFE6}"/>
    <cellStyle name="메모 6 4 2 3" xfId="7801" xr:uid="{A62EFE41-7852-439E-8C56-07BBBC537C5E}"/>
    <cellStyle name="메모 6 4 2 3 2" xfId="18830" xr:uid="{BEA53830-AB85-4705-A5A6-62A54C02AA40}"/>
    <cellStyle name="메모 6 4 2 3 2 2" xfId="40879" xr:uid="{1A1118E4-E1E2-4D3A-B5F1-73FEFD6BC1C9}"/>
    <cellStyle name="메모 6 4 2 3 3" xfId="29859" xr:uid="{047EEF3D-69BE-4ADC-892E-3F81BDDC925D}"/>
    <cellStyle name="메모 6 4 2 4" xfId="13320" xr:uid="{4AA29FBA-3768-41EF-8D70-634D80CAF6E5}"/>
    <cellStyle name="메모 6 4 2 4 2" xfId="35369" xr:uid="{88EBAD70-0DB7-4E25-BB3E-51E926DAE077}"/>
    <cellStyle name="메모 6 4 2 5" xfId="24349" xr:uid="{21674AE4-AE02-4C55-A1E2-4C859F40F71A}"/>
    <cellStyle name="메모 6 4 2 6" xfId="50507" xr:uid="{95A3ACC3-DC45-41CF-B5FE-B20DC60A2CB5}"/>
    <cellStyle name="메모 6 4 3" xfId="3654" xr:uid="{9A9919C0-9447-4B1E-8024-0F04D5FFB4F6}"/>
    <cellStyle name="메모 6 4 3 2" xfId="9180" xr:uid="{B294129B-3C8B-4BC8-8221-BE44842B495F}"/>
    <cellStyle name="메모 6 4 3 2 2" xfId="20209" xr:uid="{EB541F13-4A35-458C-9F3A-10920F6439C0}"/>
    <cellStyle name="메모 6 4 3 2 2 2" xfId="42258" xr:uid="{AD55EDBB-928C-44E7-82F5-40EFE8F245AE}"/>
    <cellStyle name="메모 6 4 3 2 3" xfId="31238" xr:uid="{4906A2CF-E642-45C8-9461-11C09DDDA7F3}"/>
    <cellStyle name="메모 6 4 3 3" xfId="14699" xr:uid="{216FCCA9-52AD-4550-B63B-9D5D1503AE09}"/>
    <cellStyle name="메모 6 4 3 3 2" xfId="36748" xr:uid="{47361BAE-149C-46CB-B4B4-3AE6575AB2CE}"/>
    <cellStyle name="메모 6 4 3 4" xfId="25728" xr:uid="{DE0181AD-DF6A-421C-BC0A-57FA842BA61C}"/>
    <cellStyle name="메모 6 4 3 5" xfId="51886" xr:uid="{5768A249-CDC9-4ED9-AA96-F6CA6847F899}"/>
    <cellStyle name="메모 6 4 4" xfId="6425" xr:uid="{7FA32491-AE21-4AFB-8FD5-BB63DDD2B5FC}"/>
    <cellStyle name="메모 6 4 4 2" xfId="17454" xr:uid="{D9C2F60B-09C4-4D2B-A35E-520485290504}"/>
    <cellStyle name="메모 6 4 4 2 2" xfId="39503" xr:uid="{B90B4BC2-6F9D-4226-9299-5646C08AC513}"/>
    <cellStyle name="메모 6 4 4 3" xfId="28483" xr:uid="{8BB8511C-9A48-4DF6-8FD3-E923D11ABDD3}"/>
    <cellStyle name="메모 6 4 4 4" xfId="54639" xr:uid="{CF2A74E6-07BF-4BD2-B31F-3DC08AE9D379}"/>
    <cellStyle name="메모 6 4 5" xfId="11944" xr:uid="{268B537A-A061-4F11-8B32-E23DF91513DE}"/>
    <cellStyle name="메모 6 4 5 2" xfId="33993" xr:uid="{F99F3FBB-8B64-45E0-BEA2-F5516F2337DF}"/>
    <cellStyle name="메모 6 4 6" xfId="22973" xr:uid="{81F63CBE-5C61-4927-98D1-AF048B0C2567}"/>
    <cellStyle name="메모 6 4 7" xfId="49130" xr:uid="{CB196569-8B9B-46E2-AB67-197DAF03E11B}"/>
    <cellStyle name="메모 6 5" xfId="1566" xr:uid="{8DA34FA1-9B07-4A3E-B4CF-6DD751F90059}"/>
    <cellStyle name="메모 6 5 2" xfId="4342" xr:uid="{870D1C6C-063B-4A83-AD97-71A43E7166AF}"/>
    <cellStyle name="메모 6 5 2 2" xfId="9868" xr:uid="{C1252AF9-81A4-4E66-B464-E6EDC3E8000E}"/>
    <cellStyle name="메모 6 5 2 2 2" xfId="20897" xr:uid="{89617C45-9C31-4B7F-ADC4-7B3AD54643BE}"/>
    <cellStyle name="메모 6 5 2 2 2 2" xfId="42946" xr:uid="{FB6BEE16-DEEF-440D-AA1C-8D7CF7D524EF}"/>
    <cellStyle name="메모 6 5 2 2 3" xfId="31926" xr:uid="{416B5495-4CB6-43A3-B5A1-F3B5175F379D}"/>
    <cellStyle name="메모 6 5 2 3" xfId="15387" xr:uid="{CB2D3004-5B25-4BFE-AF8C-7DF1936337F0}"/>
    <cellStyle name="메모 6 5 2 3 2" xfId="37436" xr:uid="{648F1349-801F-4DF0-8D68-057178EEF783}"/>
    <cellStyle name="메모 6 5 2 4" xfId="26416" xr:uid="{DA65C6C8-66F7-4DC3-BCA8-FED2E6752B6F}"/>
    <cellStyle name="메모 6 5 2 5" xfId="52574" xr:uid="{BD19B894-033F-4E2A-AB3A-93FEF49D89C0}"/>
    <cellStyle name="메모 6 5 3" xfId="7113" xr:uid="{0DE1C51B-C354-462B-B27A-DA6CB5857024}"/>
    <cellStyle name="메모 6 5 3 2" xfId="18142" xr:uid="{559FA9A5-CAA1-4B25-8FFB-AA0EA224F160}"/>
    <cellStyle name="메모 6 5 3 2 2" xfId="40191" xr:uid="{DF32DCCE-F4B3-442D-9CC7-836A282E2AAE}"/>
    <cellStyle name="메모 6 5 3 3" xfId="29171" xr:uid="{F261F7B8-1182-41F2-926D-794784FAD195}"/>
    <cellStyle name="메모 6 5 4" xfId="12632" xr:uid="{89395CC8-7CCD-4239-B416-875A09222B53}"/>
    <cellStyle name="메모 6 5 4 2" xfId="34681" xr:uid="{E9ABFD50-F58D-4227-9D7C-44D4D4D3FAE9}"/>
    <cellStyle name="메모 6 5 5" xfId="23661" xr:uid="{08C537F7-0A3A-4159-8FF7-DE7C28797CDD}"/>
    <cellStyle name="메모 6 5 6" xfId="49819" xr:uid="{5810A925-1140-41AF-93E2-8C294770DF93}"/>
    <cellStyle name="메모 6 6" xfId="2966" xr:uid="{A5C9455C-F894-4B75-8C6E-F75E0386D753}"/>
    <cellStyle name="메모 6 6 2" xfId="8492" xr:uid="{AF54B3FD-7ED3-4207-AA2F-0F2ACAF6FEFD}"/>
    <cellStyle name="메모 6 6 2 2" xfId="19521" xr:uid="{49BB0018-7D5D-448E-84DC-A39D7331EE70}"/>
    <cellStyle name="메모 6 6 2 2 2" xfId="41570" xr:uid="{DCD42F4E-125D-44E1-87BF-1DDD3A442F44}"/>
    <cellStyle name="메모 6 6 2 3" xfId="30550" xr:uid="{E4AF1F7F-2C98-4C57-83AE-85D8A00B8662}"/>
    <cellStyle name="메모 6 6 3" xfId="14011" xr:uid="{E4AB9360-A592-40A0-BC3C-B45FB93C3188}"/>
    <cellStyle name="메모 6 6 3 2" xfId="36060" xr:uid="{DAD9F7D1-D13D-48DE-A19F-F5C449FD0B28}"/>
    <cellStyle name="메모 6 6 4" xfId="25040" xr:uid="{AA8BA1E5-CD66-4FAE-A91B-84DEBECB3495}"/>
    <cellStyle name="메모 6 6 5" xfId="51198" xr:uid="{FC694F57-0B0F-4149-895A-8129A853FFEC}"/>
    <cellStyle name="메모 6 7" xfId="5737" xr:uid="{17A57EE5-400E-4347-A330-4DF181F35A6B}"/>
    <cellStyle name="메모 6 7 2" xfId="16766" xr:uid="{BDD00A6D-1C6D-455B-815F-26F651354821}"/>
    <cellStyle name="메모 6 7 2 2" xfId="38815" xr:uid="{B723FE4D-135F-4678-8966-C51B6154792B}"/>
    <cellStyle name="메모 6 7 3" xfId="27795" xr:uid="{5A26285B-2BCB-4081-B71C-27E9D970DFC0}"/>
    <cellStyle name="메모 6 7 4" xfId="53952" xr:uid="{2B6F26F0-9DC0-41F8-BAE9-DB2E40844F35}"/>
    <cellStyle name="메모 6 8" xfId="11256" xr:uid="{CB01676F-6E9E-4BF0-A9B5-81ACE3A18FDE}"/>
    <cellStyle name="메모 6 8 2" xfId="33305" xr:uid="{CE509AC7-AA77-45C9-B44C-3881E15545FB}"/>
    <cellStyle name="메모 6 9" xfId="22285" xr:uid="{A4BBCE38-0DB8-4F77-B1CC-CDA9069F0889}"/>
    <cellStyle name="메모 7" xfId="119" xr:uid="{00000000-0005-0000-0000-000077020000}"/>
    <cellStyle name="메모 7 10" xfId="48457" xr:uid="{3A458B77-57F3-4E3B-BF16-07B182871D89}"/>
    <cellStyle name="메모 7 2" xfId="248" xr:uid="{00000000-0005-0000-0000-000078020000}"/>
    <cellStyle name="메모 7 2 2" xfId="608" xr:uid="{00000000-0005-0000-0000-000079020000}"/>
    <cellStyle name="메모 7 2 2 2" xfId="1345" xr:uid="{947F33D6-0349-4A1C-A025-0F125DFBA2C7}"/>
    <cellStyle name="메모 7 2 2 2 2" xfId="2739" xr:uid="{BE10A558-81E9-4F40-8324-3CBAE8F9BD2E}"/>
    <cellStyle name="메모 7 2 2 2 2 2" xfId="5515" xr:uid="{B9071E17-F691-4F2A-A036-BD435E8B0A7E}"/>
    <cellStyle name="메모 7 2 2 2 2 2 2" xfId="11041" xr:uid="{1FD5389A-D5C4-40E6-86A5-D69B894010CD}"/>
    <cellStyle name="메모 7 2 2 2 2 2 2 2" xfId="22070" xr:uid="{93C2ABDE-07BB-4330-972D-858B4BD17B92}"/>
    <cellStyle name="메모 7 2 2 2 2 2 2 2 2" xfId="44119" xr:uid="{D14C606A-E5A4-4447-AC85-A3C0A5C8C994}"/>
    <cellStyle name="메모 7 2 2 2 2 2 2 3" xfId="33099" xr:uid="{5619F5A8-36DC-4EF0-ACB9-BF036F86301F}"/>
    <cellStyle name="메모 7 2 2 2 2 2 3" xfId="16560" xr:uid="{E6802D13-33AB-4932-A068-2177DA58F12B}"/>
    <cellStyle name="메모 7 2 2 2 2 2 3 2" xfId="38609" xr:uid="{98D8A8FC-97F0-48E3-8EED-3B3BA2690274}"/>
    <cellStyle name="메모 7 2 2 2 2 2 4" xfId="27589" xr:uid="{665DD30A-0EA5-40CB-9C9A-48EBA4945EF4}"/>
    <cellStyle name="메모 7 2 2 2 2 2 5" xfId="53747" xr:uid="{B7CD1465-1A0B-4F05-83F2-414E8E40A322}"/>
    <cellStyle name="메모 7 2 2 2 2 3" xfId="8286" xr:uid="{83298636-8F58-4DD1-A1E0-FC67D8C09476}"/>
    <cellStyle name="메모 7 2 2 2 2 3 2" xfId="19315" xr:uid="{F296C1BA-4D78-4171-9956-701098207589}"/>
    <cellStyle name="메모 7 2 2 2 2 3 2 2" xfId="41364" xr:uid="{B480D534-40EB-4D5A-9614-B9CE4B98A450}"/>
    <cellStyle name="메모 7 2 2 2 2 3 3" xfId="30344" xr:uid="{538FBA24-5025-4D6F-9F1B-CDBBB677DB98}"/>
    <cellStyle name="메모 7 2 2 2 2 4" xfId="13805" xr:uid="{193F853F-7771-4E91-A168-5EDABDC836AB}"/>
    <cellStyle name="메모 7 2 2 2 2 4 2" xfId="35854" xr:uid="{985FADBF-830D-4E5F-ADE2-43DD05DAAD2F}"/>
    <cellStyle name="메모 7 2 2 2 2 5" xfId="24834" xr:uid="{9A68ED20-7325-4E69-A91A-96CE30FA35C3}"/>
    <cellStyle name="메모 7 2 2 2 2 6" xfId="50992" xr:uid="{DFBF2A55-4C94-4374-85A6-AE2A1525C98C}"/>
    <cellStyle name="메모 7 2 2 2 3" xfId="4139" xr:uid="{94B86102-6E75-49B1-806E-939AFC91A231}"/>
    <cellStyle name="메모 7 2 2 2 3 2" xfId="9665" xr:uid="{4ABE9358-A13D-483B-88BD-4E262A22931D}"/>
    <cellStyle name="메모 7 2 2 2 3 2 2" xfId="20694" xr:uid="{0FD0031C-A571-4614-98F4-53376A6E6556}"/>
    <cellStyle name="메모 7 2 2 2 3 2 2 2" xfId="42743" xr:uid="{D65EBF0D-1CC3-4561-B618-878E89186EB7}"/>
    <cellStyle name="메모 7 2 2 2 3 2 3" xfId="31723" xr:uid="{9D3D70B3-23A3-465D-9F29-FA8304087585}"/>
    <cellStyle name="메모 7 2 2 2 3 3" xfId="15184" xr:uid="{4E05FE26-6E3B-4A73-80CC-9B0504438C1B}"/>
    <cellStyle name="메모 7 2 2 2 3 3 2" xfId="37233" xr:uid="{6A7162D0-F83D-4D4D-A986-EB493D4F87A6}"/>
    <cellStyle name="메모 7 2 2 2 3 4" xfId="26213" xr:uid="{D5303B70-CEB3-4889-A0EB-2ABD0A528096}"/>
    <cellStyle name="메모 7 2 2 2 3 5" xfId="52371" xr:uid="{C2D67B48-CFC1-4B76-B9EC-AD9DC763FE75}"/>
    <cellStyle name="메모 7 2 2 2 4" xfId="6910" xr:uid="{C26658E1-BF17-45E5-A27C-2E1CD7104DD9}"/>
    <cellStyle name="메모 7 2 2 2 4 2" xfId="17939" xr:uid="{B088F4C3-D2FC-4692-A218-3293561F55B1}"/>
    <cellStyle name="메모 7 2 2 2 4 2 2" xfId="39988" xr:uid="{304198AF-260D-43D5-892F-BD4159C177CF}"/>
    <cellStyle name="메모 7 2 2 2 4 3" xfId="28968" xr:uid="{978A2C2A-4B7A-4E2E-AA3E-61922B8B0374}"/>
    <cellStyle name="메모 7 2 2 2 4 4" xfId="55124" xr:uid="{DC72788F-D2C4-4EE7-9D35-FB2CCFB2A15E}"/>
    <cellStyle name="메모 7 2 2 2 5" xfId="12429" xr:uid="{0721461C-9440-4684-8F04-F9B9E1E12122}"/>
    <cellStyle name="메모 7 2 2 2 5 2" xfId="34478" xr:uid="{16739FA2-83BE-47DB-8FC2-F5F1DA6AB21A}"/>
    <cellStyle name="메모 7 2 2 2 6" xfId="23458" xr:uid="{366F5D8F-C423-4762-A419-3022AFB11023}"/>
    <cellStyle name="메모 7 2 2 2 7" xfId="49615" xr:uid="{EC68C87B-736F-490A-A15A-D497E0AEABD2}"/>
    <cellStyle name="메모 7 2 2 3" xfId="2051" xr:uid="{837303C2-974F-4511-AA59-5804A7FB3AE0}"/>
    <cellStyle name="메모 7 2 2 3 2" xfId="4827" xr:uid="{BB26E99C-9387-4C6C-A6F7-AF9074780908}"/>
    <cellStyle name="메모 7 2 2 3 2 2" xfId="10353" xr:uid="{4891FC37-DFA4-4B08-98C0-5C431A40E48D}"/>
    <cellStyle name="메모 7 2 2 3 2 2 2" xfId="21382" xr:uid="{BEADDC79-6131-4422-BB48-5E7EB22EF745}"/>
    <cellStyle name="메모 7 2 2 3 2 2 2 2" xfId="43431" xr:uid="{C6754096-4071-41AF-938B-667BB530BA7B}"/>
    <cellStyle name="메모 7 2 2 3 2 2 3" xfId="32411" xr:uid="{1A8058D0-EE34-4AE2-9146-BA0EC1C7D7AB}"/>
    <cellStyle name="메모 7 2 2 3 2 3" xfId="15872" xr:uid="{7EE03CDB-EA2D-4482-B00A-32C4819B7FEE}"/>
    <cellStyle name="메모 7 2 2 3 2 3 2" xfId="37921" xr:uid="{9480D47E-2BFE-42F8-98C1-D92E84838C50}"/>
    <cellStyle name="메모 7 2 2 3 2 4" xfId="26901" xr:uid="{BEE6A6C9-4E70-4890-99A9-4808177F0CA6}"/>
    <cellStyle name="메모 7 2 2 3 2 5" xfId="53059" xr:uid="{748AA697-C69B-4BC1-A30F-59C92234BD21}"/>
    <cellStyle name="메모 7 2 2 3 3" xfId="7598" xr:uid="{5FECA9B1-2F93-41ED-B8B1-737776DC7D6E}"/>
    <cellStyle name="메모 7 2 2 3 3 2" xfId="18627" xr:uid="{A9F303B9-DCDC-4E59-BC5F-944E0F3E9318}"/>
    <cellStyle name="메모 7 2 2 3 3 2 2" xfId="40676" xr:uid="{C51F02E1-B3E2-4879-BA17-DBED4D1A4585}"/>
    <cellStyle name="메모 7 2 2 3 3 3" xfId="29656" xr:uid="{A5C912E4-5C71-4BB5-8F35-4D35E6E5DE95}"/>
    <cellStyle name="메모 7 2 2 3 4" xfId="13117" xr:uid="{D97EB2A0-0FD5-427C-B031-B5648CCD5C61}"/>
    <cellStyle name="메모 7 2 2 3 4 2" xfId="35166" xr:uid="{F9311DBF-F235-43BD-9CF9-6D5DE7E259AC}"/>
    <cellStyle name="메모 7 2 2 3 5" xfId="24146" xr:uid="{2E67AD46-2EBE-46BB-BA64-CEB8D8F89D96}"/>
    <cellStyle name="메모 7 2 2 3 6" xfId="50304" xr:uid="{9D90EB0B-DEF5-4CB2-9954-83CE3DB49AE9}"/>
    <cellStyle name="메모 7 2 2 4" xfId="3451" xr:uid="{C996D11F-0DAA-4F6F-9533-B3023DA57FF9}"/>
    <cellStyle name="메모 7 2 2 4 2" xfId="8977" xr:uid="{27FA341E-13B6-4D96-89E0-B04A504C14C5}"/>
    <cellStyle name="메모 7 2 2 4 2 2" xfId="20006" xr:uid="{B91845CB-D539-45B2-9ED7-C77A5851FE1A}"/>
    <cellStyle name="메모 7 2 2 4 2 2 2" xfId="42055" xr:uid="{82482B91-E44B-449D-96BF-C44C2EEFBE6C}"/>
    <cellStyle name="메모 7 2 2 4 2 3" xfId="31035" xr:uid="{C4FFF0C4-69FA-4A17-B812-6B7856EFF5B0}"/>
    <cellStyle name="메모 7 2 2 4 3" xfId="14496" xr:uid="{3F3590E8-D8F9-44BD-9299-C94F52D1A99E}"/>
    <cellStyle name="메모 7 2 2 4 3 2" xfId="36545" xr:uid="{5EF413A5-6345-47F6-B0EA-1880268668A6}"/>
    <cellStyle name="메모 7 2 2 4 4" xfId="25525" xr:uid="{681B2400-5626-4462-AE87-CAFCCE0D8839}"/>
    <cellStyle name="메모 7 2 2 4 5" xfId="51683" xr:uid="{2F823383-0700-4AF0-A664-CA2024686C98}"/>
    <cellStyle name="메모 7 2 2 5" xfId="6222" xr:uid="{87FA7181-4476-4BA5-A733-CC60AC6B1933}"/>
    <cellStyle name="메모 7 2 2 5 2" xfId="17251" xr:uid="{B78674BC-F53E-4781-86F9-6631CF106A72}"/>
    <cellStyle name="메모 7 2 2 5 2 2" xfId="39300" xr:uid="{5300E088-35F6-4BF7-A876-6AC3BA4AE73B}"/>
    <cellStyle name="메모 7 2 2 5 3" xfId="28280" xr:uid="{0F8DA598-2D3B-42C7-8D28-BC87234EEF3C}"/>
    <cellStyle name="메모 7 2 2 5 4" xfId="54436" xr:uid="{308F3952-8B1E-42FB-80A7-2E65CB686A85}"/>
    <cellStyle name="메모 7 2 2 6" xfId="11741" xr:uid="{EE8FDA4D-D02E-4F79-8EAC-E415DE68AA0E}"/>
    <cellStyle name="메모 7 2 2 6 2" xfId="33790" xr:uid="{DC4F3D30-CF10-4A60-991F-71B41D778764}"/>
    <cellStyle name="메모 7 2 2 7" xfId="22770" xr:uid="{8FF2C9FB-A57C-4E08-80D9-4F1220993BB2}"/>
    <cellStyle name="메모 7 2 2 8" xfId="48927" xr:uid="{386DC3AF-56C9-4800-BCAE-18F5D90BEC81}"/>
    <cellStyle name="메모 7 2 3" xfId="1003" xr:uid="{DF28A126-695C-4E57-B87B-8E9709F9619D}"/>
    <cellStyle name="메모 7 2 3 2" xfId="2397" xr:uid="{0FAA2B7B-7B33-42D2-8386-045992B22A4F}"/>
    <cellStyle name="메모 7 2 3 2 2" xfId="5173" xr:uid="{113D8F3C-9982-436E-B334-F569DDA33FFF}"/>
    <cellStyle name="메모 7 2 3 2 2 2" xfId="10699" xr:uid="{393F5179-F913-463A-9223-101D91F3AB0C}"/>
    <cellStyle name="메모 7 2 3 2 2 2 2" xfId="21728" xr:uid="{3D836300-3CFC-4E9D-A82B-97094CFA98BB}"/>
    <cellStyle name="메모 7 2 3 2 2 2 2 2" xfId="43777" xr:uid="{2EC82AE6-F869-454D-99F2-0B2489B0937E}"/>
    <cellStyle name="메모 7 2 3 2 2 2 3" xfId="32757" xr:uid="{EE3C13B0-20EA-45F0-8AA1-0EDA2C787509}"/>
    <cellStyle name="메모 7 2 3 2 2 3" xfId="16218" xr:uid="{86A6A08B-5A9D-468F-A4EB-0445A0352E7A}"/>
    <cellStyle name="메모 7 2 3 2 2 3 2" xfId="38267" xr:uid="{9B3680C2-770E-47E9-8BDB-C3EA06240EFB}"/>
    <cellStyle name="메모 7 2 3 2 2 4" xfId="27247" xr:uid="{9BFDE7C9-52AD-416E-BF45-6AA10EE5880B}"/>
    <cellStyle name="메모 7 2 3 2 2 5" xfId="53405" xr:uid="{AC29CD86-73CE-4D8D-897A-D4AEBE4B75E3}"/>
    <cellStyle name="메모 7 2 3 2 3" xfId="7944" xr:uid="{A74CCDEB-CDB5-4D0C-8B0F-8FE057DBCEA9}"/>
    <cellStyle name="메모 7 2 3 2 3 2" xfId="18973" xr:uid="{2E7D3D2C-A299-4F8E-BE48-FEDEF8FDB4E3}"/>
    <cellStyle name="메모 7 2 3 2 3 2 2" xfId="41022" xr:uid="{BB9E1D54-61D0-4717-97B0-D23679247E2F}"/>
    <cellStyle name="메모 7 2 3 2 3 3" xfId="30002" xr:uid="{36FB3613-1F2F-4904-818D-FC5ACE1940C4}"/>
    <cellStyle name="메모 7 2 3 2 4" xfId="13463" xr:uid="{8895E176-6608-4AAA-A03C-211988D60FD1}"/>
    <cellStyle name="메모 7 2 3 2 4 2" xfId="35512" xr:uid="{B2E605E3-1B8D-433F-9BF8-BD3C44A6FE7F}"/>
    <cellStyle name="메모 7 2 3 2 5" xfId="24492" xr:uid="{545DB36D-2D27-4E3F-B4A2-9294A8203808}"/>
    <cellStyle name="메모 7 2 3 2 6" xfId="50650" xr:uid="{73E861AC-17FA-48B0-B0C3-F0F2A1B185A9}"/>
    <cellStyle name="메모 7 2 3 3" xfId="3797" xr:uid="{543C706C-10BA-4B76-8F07-44BD6F3709F1}"/>
    <cellStyle name="메모 7 2 3 3 2" xfId="9323" xr:uid="{B759D43D-375C-4BB6-B6F5-0379A517BC07}"/>
    <cellStyle name="메모 7 2 3 3 2 2" xfId="20352" xr:uid="{EDDB00CB-DD60-428A-ACD8-05A97859AA9C}"/>
    <cellStyle name="메모 7 2 3 3 2 2 2" xfId="42401" xr:uid="{A537C3BF-9031-4D1B-9AF3-5B14C0D82500}"/>
    <cellStyle name="메모 7 2 3 3 2 3" xfId="31381" xr:uid="{F0F34B9B-719E-4ECE-9DBB-A976012D21C1}"/>
    <cellStyle name="메모 7 2 3 3 3" xfId="14842" xr:uid="{72B464A8-ED7F-4D9B-B3BC-6CB33B06E7AA}"/>
    <cellStyle name="메모 7 2 3 3 3 2" xfId="36891" xr:uid="{CA5BBDFF-B8C8-4BAC-932A-C0D025D1FD16}"/>
    <cellStyle name="메모 7 2 3 3 4" xfId="25871" xr:uid="{C57828EA-5670-4C79-B06E-E51091764AEE}"/>
    <cellStyle name="메모 7 2 3 3 5" xfId="52029" xr:uid="{580B25EF-3458-453A-9034-F82E26172898}"/>
    <cellStyle name="메모 7 2 3 4" xfId="6568" xr:uid="{9EFDC193-B796-4E94-848F-6CC6F2C3EEDE}"/>
    <cellStyle name="메모 7 2 3 4 2" xfId="17597" xr:uid="{ED3D9353-6960-42D1-AAFD-872F9B7FB530}"/>
    <cellStyle name="메모 7 2 3 4 2 2" xfId="39646" xr:uid="{4E511C84-D957-46B5-ACA8-E185BDB9227B}"/>
    <cellStyle name="메모 7 2 3 4 3" xfId="28626" xr:uid="{57F4E6E4-0AB7-4791-B766-19B45D999038}"/>
    <cellStyle name="메모 7 2 3 4 4" xfId="54782" xr:uid="{B2B4DFC5-ECE8-4C3F-80AE-6547F8A5D6EF}"/>
    <cellStyle name="메모 7 2 3 5" xfId="12087" xr:uid="{5490DE81-9430-4E56-9373-0EE4016D3663}"/>
    <cellStyle name="메모 7 2 3 5 2" xfId="34136" xr:uid="{EE5652AF-B1E2-4151-9F62-7080383CFBBC}"/>
    <cellStyle name="메모 7 2 3 6" xfId="23116" xr:uid="{9EFCA091-354E-45CE-9BBE-51BA09FA8983}"/>
    <cellStyle name="메모 7 2 3 7" xfId="49273" xr:uid="{66633B23-A2E0-44AC-969D-13B36B0A533E}"/>
    <cellStyle name="메모 7 2 4" xfId="1709" xr:uid="{E6EE7EEC-1FB4-4E23-8558-90543CF5F897}"/>
    <cellStyle name="메모 7 2 4 2" xfId="4485" xr:uid="{8CE96900-6D26-4EC0-888C-AC78D510549B}"/>
    <cellStyle name="메모 7 2 4 2 2" xfId="10011" xr:uid="{38D97515-7EA5-4C9F-B8E7-3D91763FB9F0}"/>
    <cellStyle name="메모 7 2 4 2 2 2" xfId="21040" xr:uid="{1AC81838-A730-4870-A107-9F955E107BA5}"/>
    <cellStyle name="메모 7 2 4 2 2 2 2" xfId="43089" xr:uid="{71DD93E9-0983-4CB5-82E6-189A3A7F005B}"/>
    <cellStyle name="메모 7 2 4 2 2 3" xfId="32069" xr:uid="{5EEC9F18-CB3A-4BDA-9E81-79972818189B}"/>
    <cellStyle name="메모 7 2 4 2 3" xfId="15530" xr:uid="{A3044D1D-A84F-4BD7-B994-20759DE23668}"/>
    <cellStyle name="메모 7 2 4 2 3 2" xfId="37579" xr:uid="{33352483-3A82-48D9-BB6A-B736A29439AD}"/>
    <cellStyle name="메모 7 2 4 2 4" xfId="26559" xr:uid="{C7333F7C-B0E8-49CD-BDE7-6A8253E31DF6}"/>
    <cellStyle name="메모 7 2 4 2 5" xfId="52717" xr:uid="{41FDB4F9-F56C-4B9D-BC8B-A69084C996C3}"/>
    <cellStyle name="메모 7 2 4 3" xfId="7256" xr:uid="{912E8382-B34D-4718-A11E-3A6ED680C18D}"/>
    <cellStyle name="메모 7 2 4 3 2" xfId="18285" xr:uid="{D8DFB74A-CCA5-4678-B576-3A0D16E9615D}"/>
    <cellStyle name="메모 7 2 4 3 2 2" xfId="40334" xr:uid="{0282F33B-79E2-4E10-88E5-D6180CAC456B}"/>
    <cellStyle name="메모 7 2 4 3 3" xfId="29314" xr:uid="{690529DD-4739-4F87-A6FA-9BA264289739}"/>
    <cellStyle name="메모 7 2 4 4" xfId="12775" xr:uid="{323D4980-AB60-4BCD-83AC-41253B80983E}"/>
    <cellStyle name="메모 7 2 4 4 2" xfId="34824" xr:uid="{C6F3C8CD-DD0B-4F35-84C6-F153D0BB1DA2}"/>
    <cellStyle name="메모 7 2 4 5" xfId="23804" xr:uid="{4352717F-6D42-4E04-A407-6951170227E1}"/>
    <cellStyle name="메모 7 2 4 6" xfId="49962" xr:uid="{8A1B93C0-D5C0-4D1E-9662-37E816826810}"/>
    <cellStyle name="메모 7 2 5" xfId="3109" xr:uid="{AC0CFD5A-3CDF-444A-AB6B-AB72260F77D0}"/>
    <cellStyle name="메모 7 2 5 2" xfId="8635" xr:uid="{0B60244E-95D5-4CE5-BA7A-A8ED4F1AB2FB}"/>
    <cellStyle name="메모 7 2 5 2 2" xfId="19664" xr:uid="{35AA4847-B1F9-4921-80F7-C2E86F79C141}"/>
    <cellStyle name="메모 7 2 5 2 2 2" xfId="41713" xr:uid="{02AD63B0-E313-4165-9EF4-AEBB1A3AACE4}"/>
    <cellStyle name="메모 7 2 5 2 3" xfId="30693" xr:uid="{4C86AC1E-AB24-4B49-ADFF-172E8956881E}"/>
    <cellStyle name="메모 7 2 5 3" xfId="14154" xr:uid="{420D1F1C-FDD8-41E8-90E5-430C49464BF1}"/>
    <cellStyle name="메모 7 2 5 3 2" xfId="36203" xr:uid="{847BD94E-7E1F-406C-8476-8711851C7F57}"/>
    <cellStyle name="메모 7 2 5 4" xfId="25183" xr:uid="{7D3A6BFB-4CB4-48C8-819F-FB33FFE7C9F8}"/>
    <cellStyle name="메모 7 2 5 5" xfId="51341" xr:uid="{4B9A7FED-8A05-49FE-B87B-89DE2A952998}"/>
    <cellStyle name="메모 7 2 6" xfId="5880" xr:uid="{E8FBFCC4-EB38-4583-9B29-F8F7E7AC4518}"/>
    <cellStyle name="메모 7 2 6 2" xfId="16909" xr:uid="{454ACB56-937C-4AC6-82EC-527D63E6D805}"/>
    <cellStyle name="메모 7 2 6 2 2" xfId="38958" xr:uid="{4441A625-2592-4E27-82D3-CA9DF3897892}"/>
    <cellStyle name="메모 7 2 6 3" xfId="27938" xr:uid="{73E61E8D-3527-43E8-A5C4-EB1CF97AEFB3}"/>
    <cellStyle name="메모 7 2 6 4" xfId="54095" xr:uid="{CC1B9591-56FA-4183-8CAD-FEA8C6893016}"/>
    <cellStyle name="메모 7 2 7" xfId="11399" xr:uid="{1E0BE7D9-2691-42B7-9EC6-0B7F76878985}"/>
    <cellStyle name="메모 7 2 7 2" xfId="33448" xr:uid="{B63864CD-B49A-4C23-8DBD-0F0A46890AEC}"/>
    <cellStyle name="메모 7 2 8" xfId="22428" xr:uid="{8427ECA7-31AD-4B74-BDE2-CA9504709CF5}"/>
    <cellStyle name="메모 7 2 9" xfId="48586" xr:uid="{23C5B08B-9D3E-41FA-A994-56F836E4F262}"/>
    <cellStyle name="메모 7 3" xfId="479" xr:uid="{00000000-0005-0000-0000-00007A020000}"/>
    <cellStyle name="메모 7 3 2" xfId="1216" xr:uid="{38EE6DD7-3364-4A16-8D79-1E7086D4C505}"/>
    <cellStyle name="메모 7 3 2 2" xfId="2610" xr:uid="{6466D9E8-35AF-4637-BF91-2640AC5660D3}"/>
    <cellStyle name="메모 7 3 2 2 2" xfId="5386" xr:uid="{27B7261A-51C6-4A1B-B855-409E6646B8BF}"/>
    <cellStyle name="메모 7 3 2 2 2 2" xfId="10912" xr:uid="{F3A89FD1-396E-4469-82F8-14BECEAF6485}"/>
    <cellStyle name="메모 7 3 2 2 2 2 2" xfId="21941" xr:uid="{8F3C33BF-9A48-4A20-ABCD-8145FDBB0011}"/>
    <cellStyle name="메모 7 3 2 2 2 2 2 2" xfId="43990" xr:uid="{C996F484-5D97-48F2-93C3-58A716ABD85A}"/>
    <cellStyle name="메모 7 3 2 2 2 2 3" xfId="32970" xr:uid="{B23C72F6-F25B-434E-8EE8-7FC4EDCE791A}"/>
    <cellStyle name="메모 7 3 2 2 2 3" xfId="16431" xr:uid="{5E7D5069-7E76-46D4-A38F-F7AB809DF5A0}"/>
    <cellStyle name="메모 7 3 2 2 2 3 2" xfId="38480" xr:uid="{5968F9CB-6ECE-435A-85BA-33714BDE3FEC}"/>
    <cellStyle name="메모 7 3 2 2 2 4" xfId="27460" xr:uid="{1FC0AAD0-EBFB-4605-B49F-09D3863F8DD2}"/>
    <cellStyle name="메모 7 3 2 2 2 5" xfId="53618" xr:uid="{500E49BE-64FA-40FD-A6AD-5039AA4A1833}"/>
    <cellStyle name="메모 7 3 2 2 3" xfId="8157" xr:uid="{EEBE3E80-2601-4AC2-B759-AACA378BD44A}"/>
    <cellStyle name="메모 7 3 2 2 3 2" xfId="19186" xr:uid="{B934B4F0-139C-4797-AE47-A1B404D1415D}"/>
    <cellStyle name="메모 7 3 2 2 3 2 2" xfId="41235" xr:uid="{1267A88B-A294-4F44-94DD-BDFC7067E919}"/>
    <cellStyle name="메모 7 3 2 2 3 3" xfId="30215" xr:uid="{B09411DB-2BAA-46CB-9783-980B5F8B82AE}"/>
    <cellStyle name="메모 7 3 2 2 4" xfId="13676" xr:uid="{C9D3B92F-445D-4DA8-AC6D-C61F35D5264A}"/>
    <cellStyle name="메모 7 3 2 2 4 2" xfId="35725" xr:uid="{D45BAE5F-660D-4C00-A851-A086B306F491}"/>
    <cellStyle name="메모 7 3 2 2 5" xfId="24705" xr:uid="{1D246686-7635-4316-8A14-14197AE0E99C}"/>
    <cellStyle name="메모 7 3 2 2 6" xfId="50863" xr:uid="{0313798B-4DE6-40E3-AC06-51B3C96053E1}"/>
    <cellStyle name="메모 7 3 2 3" xfId="4010" xr:uid="{A7BA453E-8365-40B8-B929-95C03AC12E65}"/>
    <cellStyle name="메모 7 3 2 3 2" xfId="9536" xr:uid="{A6CBDAAC-DF59-4911-A962-5BA8E56BBF74}"/>
    <cellStyle name="메모 7 3 2 3 2 2" xfId="20565" xr:uid="{F3F33235-2AEF-424A-985C-E7A240FE50B3}"/>
    <cellStyle name="메모 7 3 2 3 2 2 2" xfId="42614" xr:uid="{100CF85B-BD72-4EA2-B995-7FC75651A882}"/>
    <cellStyle name="메모 7 3 2 3 2 3" xfId="31594" xr:uid="{B985CFA1-3884-402D-90D0-3BBE773D5FE8}"/>
    <cellStyle name="메모 7 3 2 3 3" xfId="15055" xr:uid="{C0979FD8-2369-494C-8394-3E60B3CCE3C6}"/>
    <cellStyle name="메모 7 3 2 3 3 2" xfId="37104" xr:uid="{C78E8B64-A108-4A3E-8D27-4230A0C04055}"/>
    <cellStyle name="메모 7 3 2 3 4" xfId="26084" xr:uid="{646E194E-4F50-49AD-8718-5DE026332C6A}"/>
    <cellStyle name="메모 7 3 2 3 5" xfId="52242" xr:uid="{AEE62936-9685-415B-9954-FB36ADF34E7C}"/>
    <cellStyle name="메모 7 3 2 4" xfId="6781" xr:uid="{2A4F9A42-858E-46C4-AF6F-F8D6A7886105}"/>
    <cellStyle name="메모 7 3 2 4 2" xfId="17810" xr:uid="{06157567-D1DE-4928-B02C-55E14A5DAE5F}"/>
    <cellStyle name="메모 7 3 2 4 2 2" xfId="39859" xr:uid="{9BFE6F71-6DE7-4BEC-A243-45CEA584791C}"/>
    <cellStyle name="메모 7 3 2 4 3" xfId="28839" xr:uid="{28C761A7-FF31-431B-8338-274E814A6B25}"/>
    <cellStyle name="메모 7 3 2 4 4" xfId="54995" xr:uid="{AC488EDB-36B7-4BC4-AAD1-1F45872D300C}"/>
    <cellStyle name="메모 7 3 2 5" xfId="12300" xr:uid="{D7395256-A98C-4B59-BE72-AE14D2FD55DF}"/>
    <cellStyle name="메모 7 3 2 5 2" xfId="34349" xr:uid="{6C290351-8522-4FE4-B54C-39826A01FB85}"/>
    <cellStyle name="메모 7 3 2 6" xfId="23329" xr:uid="{CBF40762-A47A-408D-B15B-743E3413DD51}"/>
    <cellStyle name="메모 7 3 2 7" xfId="49486" xr:uid="{72809F94-1046-4C1A-A210-D56F19750986}"/>
    <cellStyle name="메모 7 3 3" xfId="1922" xr:uid="{C39D8FB0-6AA3-495E-B05B-B2C60F7E724D}"/>
    <cellStyle name="메모 7 3 3 2" xfId="4698" xr:uid="{A4F14410-5449-47F7-AC82-272208B0025B}"/>
    <cellStyle name="메모 7 3 3 2 2" xfId="10224" xr:uid="{CB2B62D8-304D-4413-8A11-09F56467ECF0}"/>
    <cellStyle name="메모 7 3 3 2 2 2" xfId="21253" xr:uid="{1EF9B406-2F0C-488C-AF6B-2FE60BB35DD9}"/>
    <cellStyle name="메모 7 3 3 2 2 2 2" xfId="43302" xr:uid="{2D04CA05-16FB-4E2B-952C-6042C66721D8}"/>
    <cellStyle name="메모 7 3 3 2 2 3" xfId="32282" xr:uid="{2F105706-9690-4545-BFD0-908F601B88E4}"/>
    <cellStyle name="메모 7 3 3 2 3" xfId="15743" xr:uid="{AB257A7B-76D8-42EB-866A-D3A482FCD6A8}"/>
    <cellStyle name="메모 7 3 3 2 3 2" xfId="37792" xr:uid="{1B96770E-33CB-4F5B-AA6E-5E7FF09AAD61}"/>
    <cellStyle name="메모 7 3 3 2 4" xfId="26772" xr:uid="{249466A6-2EC6-4AE0-917C-23072F5ED90B}"/>
    <cellStyle name="메모 7 3 3 2 5" xfId="52930" xr:uid="{203AC0D6-AE3E-4ADF-8174-F7378EA902EF}"/>
    <cellStyle name="메모 7 3 3 3" xfId="7469" xr:uid="{6BB42F33-0E18-499C-8C9F-D33A2E187FD8}"/>
    <cellStyle name="메모 7 3 3 3 2" xfId="18498" xr:uid="{14FE6E8F-05D8-42DB-9D7A-6EB05E365FD1}"/>
    <cellStyle name="메모 7 3 3 3 2 2" xfId="40547" xr:uid="{D64B61F7-4A32-4477-A19A-7B2D7DBE10B4}"/>
    <cellStyle name="메모 7 3 3 3 3" xfId="29527" xr:uid="{E0C7F03B-567B-485F-95C9-78CC0168BFD9}"/>
    <cellStyle name="메모 7 3 3 4" xfId="12988" xr:uid="{E0C28AFB-7859-4628-8A1A-8959EB56DC0A}"/>
    <cellStyle name="메모 7 3 3 4 2" xfId="35037" xr:uid="{F948CE9A-472D-49F9-8BDD-967503A8A260}"/>
    <cellStyle name="메모 7 3 3 5" xfId="24017" xr:uid="{A854BB8C-D4AD-4E57-AB2C-2E9427D4F477}"/>
    <cellStyle name="메모 7 3 3 6" xfId="50175" xr:uid="{C4FC571D-DEEF-4CC5-A36E-2DA029BCE022}"/>
    <cellStyle name="메모 7 3 4" xfId="3322" xr:uid="{6219A8DF-DC5C-4217-BCD6-6566843BB683}"/>
    <cellStyle name="메모 7 3 4 2" xfId="8848" xr:uid="{719DF20D-CD27-4574-B671-A12298062E27}"/>
    <cellStyle name="메모 7 3 4 2 2" xfId="19877" xr:uid="{9CBB1EFF-7A32-4C4D-AAD5-602982200A92}"/>
    <cellStyle name="메모 7 3 4 2 2 2" xfId="41926" xr:uid="{FE54B7D9-2D2B-41D3-821A-777D247100F0}"/>
    <cellStyle name="메모 7 3 4 2 3" xfId="30906" xr:uid="{2CFF815C-CDEA-49E2-B7E0-CA88043CE2F4}"/>
    <cellStyle name="메모 7 3 4 3" xfId="14367" xr:uid="{40A4E3FE-CA7D-4FF3-8B18-C256700FF0A3}"/>
    <cellStyle name="메모 7 3 4 3 2" xfId="36416" xr:uid="{DB609031-91AA-46EE-A15E-7D6B89E5D454}"/>
    <cellStyle name="메모 7 3 4 4" xfId="25396" xr:uid="{7C83C109-4517-4774-85F2-94ECF235C899}"/>
    <cellStyle name="메모 7 3 4 5" xfId="51554" xr:uid="{AA9ACC96-3A7C-45E0-8A37-DAC41064D8FC}"/>
    <cellStyle name="메모 7 3 5" xfId="6093" xr:uid="{17889653-4FB1-47B6-8941-661BA6672341}"/>
    <cellStyle name="메모 7 3 5 2" xfId="17122" xr:uid="{421B28A9-15BC-4E1F-B4A8-B2C6860ABC8C}"/>
    <cellStyle name="메모 7 3 5 2 2" xfId="39171" xr:uid="{55A3F61B-EC3C-4424-90FD-9C65C0A8ACA0}"/>
    <cellStyle name="메모 7 3 5 3" xfId="28151" xr:uid="{DDC68FE8-3F7D-477A-A8AC-04758A827FB6}"/>
    <cellStyle name="메모 7 3 5 4" xfId="54307" xr:uid="{EF991D8C-2DBE-43A3-8783-CF45C2B29603}"/>
    <cellStyle name="메모 7 3 6" xfId="11612" xr:uid="{74E11C20-CAB7-4B1F-8353-1A130CAC3EEE}"/>
    <cellStyle name="메모 7 3 6 2" xfId="33661" xr:uid="{3F80431D-E387-4CE5-B406-F0CDDB0C30DD}"/>
    <cellStyle name="메모 7 3 7" xfId="22641" xr:uid="{9770BFCE-E51C-48EF-A188-23C2E4367049}"/>
    <cellStyle name="메모 7 3 8" xfId="48798" xr:uid="{DF270A9F-53F5-4D43-BEE6-12013B74CB43}"/>
    <cellStyle name="메모 7 4" xfId="874" xr:uid="{928E79BB-1EC9-4582-AB9D-3702347A210A}"/>
    <cellStyle name="메모 7 4 2" xfId="2268" xr:uid="{5894F561-1301-476A-9813-F6A536CDB525}"/>
    <cellStyle name="메모 7 4 2 2" xfId="5044" xr:uid="{20B55E50-820D-40E8-8888-11A76E0765DC}"/>
    <cellStyle name="메모 7 4 2 2 2" xfId="10570" xr:uid="{561FB6F9-4D62-4C36-8EB3-C74EEBF00100}"/>
    <cellStyle name="메모 7 4 2 2 2 2" xfId="21599" xr:uid="{044676E7-DA61-4AF2-9941-61A25974669A}"/>
    <cellStyle name="메모 7 4 2 2 2 2 2" xfId="43648" xr:uid="{89F8A27F-32B9-4057-B139-DAB0E89A6094}"/>
    <cellStyle name="메모 7 4 2 2 2 3" xfId="32628" xr:uid="{CCD6FA27-37D0-4E73-8343-F7A5E17AFB59}"/>
    <cellStyle name="메모 7 4 2 2 3" xfId="16089" xr:uid="{120706DE-2770-446F-A6C0-3F2D4FE9DB0A}"/>
    <cellStyle name="메모 7 4 2 2 3 2" xfId="38138" xr:uid="{305B9FC0-C6C9-41A1-95EF-C780AD382E02}"/>
    <cellStyle name="메모 7 4 2 2 4" xfId="27118" xr:uid="{DFFDEB0B-64F9-449F-80A4-96CF81056D3F}"/>
    <cellStyle name="메모 7 4 2 2 5" xfId="53276" xr:uid="{FA555810-2BE7-4B96-A00A-918914DF9615}"/>
    <cellStyle name="메모 7 4 2 3" xfId="7815" xr:uid="{CAC1BD78-46AA-4C09-9393-6D06F9F190E0}"/>
    <cellStyle name="메모 7 4 2 3 2" xfId="18844" xr:uid="{991AB727-81E9-4E8E-9EFA-0D6A34F8BEAD}"/>
    <cellStyle name="메모 7 4 2 3 2 2" xfId="40893" xr:uid="{031B9363-E602-4358-9653-CBCD4CB3B8EB}"/>
    <cellStyle name="메모 7 4 2 3 3" xfId="29873" xr:uid="{EA3D1001-A3A5-4D03-8CB0-C0D3E8ED3826}"/>
    <cellStyle name="메모 7 4 2 4" xfId="13334" xr:uid="{53EBB867-5A23-45E4-B3D4-5ED550DC9344}"/>
    <cellStyle name="메모 7 4 2 4 2" xfId="35383" xr:uid="{29850144-6A0D-4C56-8B42-B3F3A3B170E4}"/>
    <cellStyle name="메모 7 4 2 5" xfId="24363" xr:uid="{057AFEFE-B9F1-4249-BE2C-D14D9F063DEA}"/>
    <cellStyle name="메모 7 4 2 6" xfId="50521" xr:uid="{2D1FC61E-0719-424D-BD33-13AC86B725FF}"/>
    <cellStyle name="메모 7 4 3" xfId="3668" xr:uid="{9CF832A2-1AEE-4365-AF7E-D467E0B1C12F}"/>
    <cellStyle name="메모 7 4 3 2" xfId="9194" xr:uid="{D5794BBB-7F60-4A8C-8B17-9869F479DB95}"/>
    <cellStyle name="메모 7 4 3 2 2" xfId="20223" xr:uid="{0301E288-919C-47E5-AA27-88BFC3143224}"/>
    <cellStyle name="메모 7 4 3 2 2 2" xfId="42272" xr:uid="{4564925E-89B3-490D-9FFF-6709BF121145}"/>
    <cellStyle name="메모 7 4 3 2 3" xfId="31252" xr:uid="{BFB01922-F7B6-4135-A712-5CB8A7297B9F}"/>
    <cellStyle name="메모 7 4 3 3" xfId="14713" xr:uid="{EF3108A7-B644-4155-B198-53D6EEDC32EB}"/>
    <cellStyle name="메모 7 4 3 3 2" xfId="36762" xr:uid="{C6C27C1C-A64E-49D7-BF4A-C8B8D328AE07}"/>
    <cellStyle name="메모 7 4 3 4" xfId="25742" xr:uid="{B8EF85B4-F2F6-45DB-9148-CDB68F95F12F}"/>
    <cellStyle name="메모 7 4 3 5" xfId="51900" xr:uid="{2300E4F1-985B-4EB5-B355-F6E500E926F3}"/>
    <cellStyle name="메모 7 4 4" xfId="6439" xr:uid="{4BD3C685-E923-4123-ACAA-C9F0A857A2AA}"/>
    <cellStyle name="메모 7 4 4 2" xfId="17468" xr:uid="{7FB05A06-DB19-4320-962B-E710F4AE2748}"/>
    <cellStyle name="메모 7 4 4 2 2" xfId="39517" xr:uid="{A74DE011-B9F5-4D40-8F64-9442D1A5568B}"/>
    <cellStyle name="메모 7 4 4 3" xfId="28497" xr:uid="{16A58A3F-80C5-4627-B07F-7A6F96F3C78E}"/>
    <cellStyle name="메모 7 4 4 4" xfId="54653" xr:uid="{0DD176DA-9E23-4CAD-9CDB-FFFCA120AFD9}"/>
    <cellStyle name="메모 7 4 5" xfId="11958" xr:uid="{7C7D22E9-4060-41B4-A00C-EA179423958E}"/>
    <cellStyle name="메모 7 4 5 2" xfId="34007" xr:uid="{3BB6C8E2-9D02-458E-A6E2-715082957208}"/>
    <cellStyle name="메모 7 4 6" xfId="22987" xr:uid="{8A5A7CB7-31F9-4864-A976-F11260EC15E3}"/>
    <cellStyle name="메모 7 4 7" xfId="49144" xr:uid="{4E69234B-119C-4DD5-A399-A191B8918073}"/>
    <cellStyle name="메모 7 5" xfId="1580" xr:uid="{78E3C6B3-1B0A-4C4A-BC76-1F9CC7DB81A6}"/>
    <cellStyle name="메모 7 5 2" xfId="4356" xr:uid="{B95BF06F-6BDC-4B92-8EC3-811309CF49F1}"/>
    <cellStyle name="메모 7 5 2 2" xfId="9882" xr:uid="{58C0F615-6DEF-49C3-ABD1-20163101A7BE}"/>
    <cellStyle name="메모 7 5 2 2 2" xfId="20911" xr:uid="{8434FC75-6765-4B32-8D58-94701B23E0DC}"/>
    <cellStyle name="메모 7 5 2 2 2 2" xfId="42960" xr:uid="{C9805360-CC3A-4AE3-AA86-0A96B3717BE3}"/>
    <cellStyle name="메모 7 5 2 2 3" xfId="31940" xr:uid="{B95FAE9D-8F03-4F84-AB85-8E4848454471}"/>
    <cellStyle name="메모 7 5 2 3" xfId="15401" xr:uid="{1CEB8D00-B865-4382-A4DA-1ED3C13826A4}"/>
    <cellStyle name="메모 7 5 2 3 2" xfId="37450" xr:uid="{34E7D8A7-3FF4-46D6-8134-607E0BE6FFD2}"/>
    <cellStyle name="메모 7 5 2 4" xfId="26430" xr:uid="{348CD1E7-BACA-48CB-BB40-B94828041202}"/>
    <cellStyle name="메모 7 5 2 5" xfId="52588" xr:uid="{B94A7397-F1A2-4AFC-9ADB-6C521293CA65}"/>
    <cellStyle name="메모 7 5 3" xfId="7127" xr:uid="{3AEC2E3F-8F0B-47B5-B1CB-523090C8E90B}"/>
    <cellStyle name="메모 7 5 3 2" xfId="18156" xr:uid="{7173E842-22B3-450F-AC95-E7E86467FEB6}"/>
    <cellStyle name="메모 7 5 3 2 2" xfId="40205" xr:uid="{2BEAB1C8-0866-4448-87EA-A8A53038F04E}"/>
    <cellStyle name="메모 7 5 3 3" xfId="29185" xr:uid="{AE340A11-0B95-44B9-A58C-3E94D4FF91D4}"/>
    <cellStyle name="메모 7 5 4" xfId="12646" xr:uid="{2C0FFAD3-1CBB-42CD-BE0C-4076F4AF87C5}"/>
    <cellStyle name="메모 7 5 4 2" xfId="34695" xr:uid="{D0A5883E-96BC-46DF-83DE-83D51477F889}"/>
    <cellStyle name="메모 7 5 5" xfId="23675" xr:uid="{4D2A7143-0804-430D-93E2-FFAA3E28276F}"/>
    <cellStyle name="메모 7 5 6" xfId="49833" xr:uid="{E0B06D02-6276-45DE-AE66-BFFC69B74C50}"/>
    <cellStyle name="메모 7 6" xfId="2980" xr:uid="{3B05B24C-7541-4F99-B9CC-3FC7C7C1195F}"/>
    <cellStyle name="메모 7 6 2" xfId="8506" xr:uid="{B9CF2FF6-D619-48CE-931C-97B86030C596}"/>
    <cellStyle name="메모 7 6 2 2" xfId="19535" xr:uid="{51FDB1A8-2893-4D22-B9DB-6755931355F1}"/>
    <cellStyle name="메모 7 6 2 2 2" xfId="41584" xr:uid="{3FF3D6B3-A36A-49C4-9285-194BFFCBC638}"/>
    <cellStyle name="메모 7 6 2 3" xfId="30564" xr:uid="{83B53264-2B43-44A1-BA8E-9DCCC5EC2E7B}"/>
    <cellStyle name="메모 7 6 3" xfId="14025" xr:uid="{9D7CF9D3-118F-4FBC-83DE-A523BD5F6C88}"/>
    <cellStyle name="메모 7 6 3 2" xfId="36074" xr:uid="{915F81C6-E421-4587-9ECC-16C5AF19B634}"/>
    <cellStyle name="메모 7 6 4" xfId="25054" xr:uid="{9D62A41B-7D37-49ED-BB3A-5D6B43C5B745}"/>
    <cellStyle name="메모 7 6 5" xfId="51212" xr:uid="{E692443F-4620-44A7-92A4-D08DE8ABFF5E}"/>
    <cellStyle name="메모 7 7" xfId="5751" xr:uid="{A369A99C-9057-4A64-9CA3-64EB457E1A21}"/>
    <cellStyle name="메모 7 7 2" xfId="16780" xr:uid="{1A55B67D-54C3-474E-B964-88DE080238EF}"/>
    <cellStyle name="메모 7 7 2 2" xfId="38829" xr:uid="{8AAC39DE-93CF-4FDA-863C-0A103773AF30}"/>
    <cellStyle name="메모 7 7 3" xfId="27809" xr:uid="{DD0DBDFD-8FCB-44ED-BBCE-683F114C9B7A}"/>
    <cellStyle name="메모 7 7 4" xfId="53966" xr:uid="{697A3EF0-B903-4798-A442-952FF6242225}"/>
    <cellStyle name="메모 7 8" xfId="11270" xr:uid="{CCE1941F-541F-4E45-8520-7DC1001DE15A}"/>
    <cellStyle name="메모 7 8 2" xfId="33319" xr:uid="{CE81184D-B837-4253-939B-E27918E906B8}"/>
    <cellStyle name="메모 7 9" xfId="22299" xr:uid="{085DAD4B-CA67-4384-B981-E17995F46E72}"/>
    <cellStyle name="메모 8" xfId="132" xr:uid="{00000000-0005-0000-0000-00007B020000}"/>
    <cellStyle name="메모 8 10" xfId="48470" xr:uid="{3DD1D3D3-EB36-4329-9746-02C437206795}"/>
    <cellStyle name="메모 8 2" xfId="261" xr:uid="{00000000-0005-0000-0000-00007C020000}"/>
    <cellStyle name="메모 8 2 2" xfId="621" xr:uid="{00000000-0005-0000-0000-00007D020000}"/>
    <cellStyle name="메모 8 2 2 2" xfId="1358" xr:uid="{4CEE9CA6-0081-4D76-B760-927EBEE29F9F}"/>
    <cellStyle name="메모 8 2 2 2 2" xfId="2752" xr:uid="{A137BA7D-42D9-47FE-A077-99A8E6DF0075}"/>
    <cellStyle name="메모 8 2 2 2 2 2" xfId="5528" xr:uid="{1C813AAC-E1A5-4CDF-B91D-A020106B5BEE}"/>
    <cellStyle name="메모 8 2 2 2 2 2 2" xfId="11054" xr:uid="{508E34F2-7DDB-46E0-B838-BB5333528954}"/>
    <cellStyle name="메모 8 2 2 2 2 2 2 2" xfId="22083" xr:uid="{80EE0C4E-4AAE-45C4-AB85-735E891E8DB8}"/>
    <cellStyle name="메모 8 2 2 2 2 2 2 2 2" xfId="44132" xr:uid="{CE4B93DE-1FE9-400B-A83A-361F5F15594C}"/>
    <cellStyle name="메모 8 2 2 2 2 2 2 3" xfId="33112" xr:uid="{7E87396A-8ED2-4F42-BFDA-476AAE40FF0A}"/>
    <cellStyle name="메모 8 2 2 2 2 2 3" xfId="16573" xr:uid="{1C6472D9-9FCA-41DF-8EF5-D8D6056B0B12}"/>
    <cellStyle name="메모 8 2 2 2 2 2 3 2" xfId="38622" xr:uid="{7420E365-88C7-4850-95ED-68220CC51F52}"/>
    <cellStyle name="메모 8 2 2 2 2 2 4" xfId="27602" xr:uid="{EED28B34-1DBD-4473-BF8C-B176D8D0C45E}"/>
    <cellStyle name="메모 8 2 2 2 2 2 5" xfId="53760" xr:uid="{A4B6BFB4-4B8A-4635-AFCD-60848665D05F}"/>
    <cellStyle name="메모 8 2 2 2 2 3" xfId="8299" xr:uid="{6F73A534-68C4-46B7-AA59-E359C07ADB6A}"/>
    <cellStyle name="메모 8 2 2 2 2 3 2" xfId="19328" xr:uid="{D62E1827-484A-4E20-A9E6-59EC32CEB263}"/>
    <cellStyle name="메모 8 2 2 2 2 3 2 2" xfId="41377" xr:uid="{0BC8E22C-69A2-4450-86B0-A94368E95014}"/>
    <cellStyle name="메모 8 2 2 2 2 3 3" xfId="30357" xr:uid="{A385BA5D-E263-4F57-A0FE-FFFA869F69CB}"/>
    <cellStyle name="메모 8 2 2 2 2 4" xfId="13818" xr:uid="{9F93BEC3-BD86-46ED-934A-DC8C2D6C1316}"/>
    <cellStyle name="메모 8 2 2 2 2 4 2" xfId="35867" xr:uid="{C2E64060-2958-4EC1-9C40-5AA65B0C32B3}"/>
    <cellStyle name="메모 8 2 2 2 2 5" xfId="24847" xr:uid="{7D0D2B45-C934-4F57-B7CC-B35C125100D9}"/>
    <cellStyle name="메모 8 2 2 2 2 6" xfId="51005" xr:uid="{D7602AA8-37BF-442A-9AF8-4AFDC0E91468}"/>
    <cellStyle name="메모 8 2 2 2 3" xfId="4152" xr:uid="{140498D0-13CA-49B4-8A76-33F1A42D8EFF}"/>
    <cellStyle name="메모 8 2 2 2 3 2" xfId="9678" xr:uid="{6E90A5D7-02C3-4BB4-B924-B2F286088967}"/>
    <cellStyle name="메모 8 2 2 2 3 2 2" xfId="20707" xr:uid="{3AAF2CDA-DE04-42BA-98A9-B33927835B02}"/>
    <cellStyle name="메모 8 2 2 2 3 2 2 2" xfId="42756" xr:uid="{B2D0D199-6EC1-4528-9C61-C2AA6F20832B}"/>
    <cellStyle name="메모 8 2 2 2 3 2 3" xfId="31736" xr:uid="{4261FBBD-E142-449C-A92A-465EAE096406}"/>
    <cellStyle name="메모 8 2 2 2 3 3" xfId="15197" xr:uid="{367A44F8-4488-4336-B445-1C3BF271B771}"/>
    <cellStyle name="메모 8 2 2 2 3 3 2" xfId="37246" xr:uid="{91C5D6F4-03EF-44CA-A930-068DE439A617}"/>
    <cellStyle name="메모 8 2 2 2 3 4" xfId="26226" xr:uid="{760D80F6-1E52-42D3-BF68-3701CC80FC2B}"/>
    <cellStyle name="메모 8 2 2 2 3 5" xfId="52384" xr:uid="{D36A108B-F0E6-4AFC-8FE6-D979AFC33379}"/>
    <cellStyle name="메모 8 2 2 2 4" xfId="6923" xr:uid="{3B5FDC07-E018-49D3-8899-E1F158B222A7}"/>
    <cellStyle name="메모 8 2 2 2 4 2" xfId="17952" xr:uid="{8DD5204E-0A14-45FB-B7C6-FB9BF2CA93DF}"/>
    <cellStyle name="메모 8 2 2 2 4 2 2" xfId="40001" xr:uid="{F20E76D9-0197-46A7-AF69-A9C740AAAA9F}"/>
    <cellStyle name="메모 8 2 2 2 4 3" xfId="28981" xr:uid="{AFA9B172-CD54-40A1-8790-5B882BD22CAD}"/>
    <cellStyle name="메모 8 2 2 2 4 4" xfId="55137" xr:uid="{FEED3C6D-9BC5-416E-B1FC-28D047F726CB}"/>
    <cellStyle name="메모 8 2 2 2 5" xfId="12442" xr:uid="{662158BA-00FF-4C78-BE1F-A16C18045866}"/>
    <cellStyle name="메모 8 2 2 2 5 2" xfId="34491" xr:uid="{81EDDBBA-D828-4E8D-B2C3-6A248D4CB384}"/>
    <cellStyle name="메모 8 2 2 2 6" xfId="23471" xr:uid="{38674864-B6BA-4A47-A80D-8765DDBD73D4}"/>
    <cellStyle name="메모 8 2 2 2 7" xfId="49628" xr:uid="{CC22F246-CB12-4835-8FF9-43161A594F7C}"/>
    <cellStyle name="메모 8 2 2 3" xfId="2064" xr:uid="{81B9A603-3DFC-4A24-BBD3-A12F4AC93115}"/>
    <cellStyle name="메모 8 2 2 3 2" xfId="4840" xr:uid="{D30B3E98-A947-486F-9032-07BE483F5063}"/>
    <cellStyle name="메모 8 2 2 3 2 2" xfId="10366" xr:uid="{2FFB3511-E60E-4A93-B3C7-524530C25074}"/>
    <cellStyle name="메모 8 2 2 3 2 2 2" xfId="21395" xr:uid="{DB865764-9313-47B7-A0E2-D442243AFFAD}"/>
    <cellStyle name="메모 8 2 2 3 2 2 2 2" xfId="43444" xr:uid="{1BF44C8A-FE6A-46D5-839A-C7F9B540B794}"/>
    <cellStyle name="메모 8 2 2 3 2 2 3" xfId="32424" xr:uid="{2A6FAE69-A389-48A9-8D39-D4A16ADBCC4A}"/>
    <cellStyle name="메모 8 2 2 3 2 3" xfId="15885" xr:uid="{00F83DB1-3BCC-4D9D-BF73-042385AD5434}"/>
    <cellStyle name="메모 8 2 2 3 2 3 2" xfId="37934" xr:uid="{C39623F8-275A-4F73-BA65-890EE4EB0AFB}"/>
    <cellStyle name="메모 8 2 2 3 2 4" xfId="26914" xr:uid="{F6D599C3-D137-4481-AFD4-86649C9262DB}"/>
    <cellStyle name="메모 8 2 2 3 2 5" xfId="53072" xr:uid="{C5E131CF-7F45-4501-8034-87366B1244C5}"/>
    <cellStyle name="메모 8 2 2 3 3" xfId="7611" xr:uid="{7350B379-B36C-43CA-AA1E-88879D48EFFC}"/>
    <cellStyle name="메모 8 2 2 3 3 2" xfId="18640" xr:uid="{B4716A94-EE79-44A4-9DFC-AD781C9AD928}"/>
    <cellStyle name="메모 8 2 2 3 3 2 2" xfId="40689" xr:uid="{19A7FBCC-57AD-440F-98B3-BAA5EAC1554C}"/>
    <cellStyle name="메모 8 2 2 3 3 3" xfId="29669" xr:uid="{EDB22009-3D92-46BD-BC1B-C368CFE994B0}"/>
    <cellStyle name="메모 8 2 2 3 4" xfId="13130" xr:uid="{25248D06-FA96-4CFC-A4F3-A46AC30FC584}"/>
    <cellStyle name="메모 8 2 2 3 4 2" xfId="35179" xr:uid="{7DD10F10-3F16-486F-97C0-BFC341962FD6}"/>
    <cellStyle name="메모 8 2 2 3 5" xfId="24159" xr:uid="{92D87403-59C5-41F1-BA18-223D8E4A1882}"/>
    <cellStyle name="메모 8 2 2 3 6" xfId="50317" xr:uid="{2A3136D7-5D65-4578-B644-25E4D33DD913}"/>
    <cellStyle name="메모 8 2 2 4" xfId="3464" xr:uid="{C662E071-AC4C-4F4E-97F3-400372C84E3E}"/>
    <cellStyle name="메모 8 2 2 4 2" xfId="8990" xr:uid="{46B1355A-287D-4EFB-982E-19863DD5F5CC}"/>
    <cellStyle name="메모 8 2 2 4 2 2" xfId="20019" xr:uid="{88A1880D-140B-413F-94DF-9832F9322102}"/>
    <cellStyle name="메모 8 2 2 4 2 2 2" xfId="42068" xr:uid="{106BB781-8E33-488D-A17E-AC48E169FE2F}"/>
    <cellStyle name="메모 8 2 2 4 2 3" xfId="31048" xr:uid="{4D696AD9-F1C1-4597-9005-44655CBB41AD}"/>
    <cellStyle name="메모 8 2 2 4 3" xfId="14509" xr:uid="{FE1E7A44-9B74-4A32-8A3C-DEBF180FB379}"/>
    <cellStyle name="메모 8 2 2 4 3 2" xfId="36558" xr:uid="{8F2C9378-0FC3-4240-B2AE-6711EA71278B}"/>
    <cellStyle name="메모 8 2 2 4 4" xfId="25538" xr:uid="{F9796610-435A-4D74-9A13-240EF3FBB103}"/>
    <cellStyle name="메모 8 2 2 4 5" xfId="51696" xr:uid="{74E7B3DE-D231-4FC1-B273-A2302375F043}"/>
    <cellStyle name="메모 8 2 2 5" xfId="6235" xr:uid="{8159B0D1-8A6A-4AF2-8084-B024482B9E0D}"/>
    <cellStyle name="메모 8 2 2 5 2" xfId="17264" xr:uid="{99FF6D2B-98E5-44CC-AA30-5C03AE6A2F87}"/>
    <cellStyle name="메모 8 2 2 5 2 2" xfId="39313" xr:uid="{200C3420-62A5-4F2E-B9EA-9E1A7375B0AF}"/>
    <cellStyle name="메모 8 2 2 5 3" xfId="28293" xr:uid="{6AC156E5-894E-4D7C-92D7-13F2E2749910}"/>
    <cellStyle name="메모 8 2 2 5 4" xfId="54449" xr:uid="{E85B79D6-D709-464B-85D7-4F492C702970}"/>
    <cellStyle name="메모 8 2 2 6" xfId="11754" xr:uid="{BA77070B-DB40-4EAD-A0E6-FDBEE844C051}"/>
    <cellStyle name="메모 8 2 2 6 2" xfId="33803" xr:uid="{ECE8509F-EA6D-4F8D-BF67-95B84B75AB75}"/>
    <cellStyle name="메모 8 2 2 7" xfId="22783" xr:uid="{D7A4B9DF-5B50-45AA-A73A-549CD1F37F9D}"/>
    <cellStyle name="메모 8 2 2 8" xfId="48940" xr:uid="{328D7E63-9919-4161-B34A-05588BFD7DD1}"/>
    <cellStyle name="메모 8 2 3" xfId="1016" xr:uid="{01EFCC95-22F6-4812-BCCA-618B63D7F476}"/>
    <cellStyle name="메모 8 2 3 2" xfId="2410" xr:uid="{7E4859AA-A296-4355-B86F-5F38925E535A}"/>
    <cellStyle name="메모 8 2 3 2 2" xfId="5186" xr:uid="{36CBEE0E-E36A-4E32-A04A-0B9A8760B254}"/>
    <cellStyle name="메모 8 2 3 2 2 2" xfId="10712" xr:uid="{FEDFA7B3-187A-4BD5-AEB7-094690AD435F}"/>
    <cellStyle name="메모 8 2 3 2 2 2 2" xfId="21741" xr:uid="{7A705DCB-EE08-402E-8BFF-351B9AD2E590}"/>
    <cellStyle name="메모 8 2 3 2 2 2 2 2" xfId="43790" xr:uid="{3D12EB76-4C93-4579-9A66-93567DC82A07}"/>
    <cellStyle name="메모 8 2 3 2 2 2 3" xfId="32770" xr:uid="{D0536007-F62A-439F-B1B0-87A09CDC2C2A}"/>
    <cellStyle name="메모 8 2 3 2 2 3" xfId="16231" xr:uid="{D45BD5C7-17D1-4281-B598-F26FF186EE30}"/>
    <cellStyle name="메모 8 2 3 2 2 3 2" xfId="38280" xr:uid="{52E4CE09-2C8D-4985-935D-69185DFF9351}"/>
    <cellStyle name="메모 8 2 3 2 2 4" xfId="27260" xr:uid="{2B7EEE1D-4BE6-44CA-A90F-D9B6E4FAE4EB}"/>
    <cellStyle name="메모 8 2 3 2 2 5" xfId="53418" xr:uid="{4720D1FC-61B3-4AED-A3B0-67B580064E66}"/>
    <cellStyle name="메모 8 2 3 2 3" xfId="7957" xr:uid="{466F3533-590F-4950-917E-56568C8F2C1A}"/>
    <cellStyle name="메모 8 2 3 2 3 2" xfId="18986" xr:uid="{AD41B3B1-E619-4A79-BDA8-4AEFDECA4E66}"/>
    <cellStyle name="메모 8 2 3 2 3 2 2" xfId="41035" xr:uid="{B704D8BD-1FCA-4E0B-8FE1-F5B1A49C7B71}"/>
    <cellStyle name="메모 8 2 3 2 3 3" xfId="30015" xr:uid="{81240015-67C6-417D-B727-6C51FA85B566}"/>
    <cellStyle name="메모 8 2 3 2 4" xfId="13476" xr:uid="{51A79094-7038-486C-9876-248AF0947A29}"/>
    <cellStyle name="메모 8 2 3 2 4 2" xfId="35525" xr:uid="{A0E1E5EF-A087-47AC-A69D-D79C0D9DD212}"/>
    <cellStyle name="메모 8 2 3 2 5" xfId="24505" xr:uid="{3D55EADA-ACDE-4A5D-83EA-F6746C73879D}"/>
    <cellStyle name="메모 8 2 3 2 6" xfId="50663" xr:uid="{1AF2B694-D74B-4542-B81E-305E3292554E}"/>
    <cellStyle name="메모 8 2 3 3" xfId="3810" xr:uid="{1B7617CE-9998-4273-8A3E-AE43419B8459}"/>
    <cellStyle name="메모 8 2 3 3 2" xfId="9336" xr:uid="{700C7E2C-12F8-467A-9F9A-715129635A14}"/>
    <cellStyle name="메모 8 2 3 3 2 2" xfId="20365" xr:uid="{C481D049-177E-4856-A61F-C97811C329AC}"/>
    <cellStyle name="메모 8 2 3 3 2 2 2" xfId="42414" xr:uid="{D7F1014D-DCFC-489E-A07D-19EB2E714680}"/>
    <cellStyle name="메모 8 2 3 3 2 3" xfId="31394" xr:uid="{B728ED79-D74C-4341-AD1E-A0B754B7A722}"/>
    <cellStyle name="메모 8 2 3 3 3" xfId="14855" xr:uid="{0A121AE4-8EDE-44D7-8658-3BF43DAED61E}"/>
    <cellStyle name="메모 8 2 3 3 3 2" xfId="36904" xr:uid="{80E44208-651C-469E-90A6-5B1F73677422}"/>
    <cellStyle name="메모 8 2 3 3 4" xfId="25884" xr:uid="{2DE3FD96-8271-440C-82A4-28ABDB9EBF26}"/>
    <cellStyle name="메모 8 2 3 3 5" xfId="52042" xr:uid="{DE950F05-17CC-4301-A97C-E03D3A81FC1B}"/>
    <cellStyle name="메모 8 2 3 4" xfId="6581" xr:uid="{39FAF0D7-FB47-4BBA-B007-8B1D408EB6E1}"/>
    <cellStyle name="메모 8 2 3 4 2" xfId="17610" xr:uid="{D374EFB3-E1C6-472D-A97C-5C2FCD28D32E}"/>
    <cellStyle name="메모 8 2 3 4 2 2" xfId="39659" xr:uid="{D83AE514-C87B-4035-92CF-E73D9CF36591}"/>
    <cellStyle name="메모 8 2 3 4 3" xfId="28639" xr:uid="{B0B421B6-67AE-47FA-BA79-89DCCBA749A0}"/>
    <cellStyle name="메모 8 2 3 4 4" xfId="54795" xr:uid="{56413B60-9F9A-4716-B740-33A12622C7D1}"/>
    <cellStyle name="메모 8 2 3 5" xfId="12100" xr:uid="{A3596944-7959-47B3-AB47-7A59CFE0742A}"/>
    <cellStyle name="메모 8 2 3 5 2" xfId="34149" xr:uid="{45C58BFE-BFB1-4A92-99F7-BADE65AF2EB3}"/>
    <cellStyle name="메모 8 2 3 6" xfId="23129" xr:uid="{9A9CC729-A80E-4DC9-8A25-4C12F0404D3D}"/>
    <cellStyle name="메모 8 2 3 7" xfId="49286" xr:uid="{855C8419-698F-4788-AD04-3EFA9983AE5C}"/>
    <cellStyle name="메모 8 2 4" xfId="1722" xr:uid="{FA7EA5AF-1A4A-4E64-9988-A1E69CD8CF8B}"/>
    <cellStyle name="메모 8 2 4 2" xfId="4498" xr:uid="{89C5E69D-C33B-4AA9-84CD-11850427A6FB}"/>
    <cellStyle name="메모 8 2 4 2 2" xfId="10024" xr:uid="{2E52BA66-7CEE-42DF-9534-3F42FE1E2B38}"/>
    <cellStyle name="메모 8 2 4 2 2 2" xfId="21053" xr:uid="{DE1225F4-5637-428E-9098-BF9931DBC8B1}"/>
    <cellStyle name="메모 8 2 4 2 2 2 2" xfId="43102" xr:uid="{27C943E8-A80C-498C-9D30-05457F26B447}"/>
    <cellStyle name="메모 8 2 4 2 2 3" xfId="32082" xr:uid="{57313406-80A9-4AA3-8E1C-50C9A3BA974E}"/>
    <cellStyle name="메모 8 2 4 2 3" xfId="15543" xr:uid="{0C019240-5606-45C2-8CC9-A9FB26E3ECE8}"/>
    <cellStyle name="메모 8 2 4 2 3 2" xfId="37592" xr:uid="{B102F81C-C091-4EBC-8ED9-527DD39834EF}"/>
    <cellStyle name="메모 8 2 4 2 4" xfId="26572" xr:uid="{F19A784A-3E5C-4013-81DF-610D0878AF42}"/>
    <cellStyle name="메모 8 2 4 2 5" xfId="52730" xr:uid="{4354D2EF-D503-44C7-AC25-B03F7DAFE511}"/>
    <cellStyle name="메모 8 2 4 3" xfId="7269" xr:uid="{0BE0CD8F-C6DF-4269-9628-CAF8D44DDF6C}"/>
    <cellStyle name="메모 8 2 4 3 2" xfId="18298" xr:uid="{13526231-A88F-4A1F-A415-02F888D5B76C}"/>
    <cellStyle name="메모 8 2 4 3 2 2" xfId="40347" xr:uid="{364B756A-5211-4619-A79E-08F4BE644802}"/>
    <cellStyle name="메모 8 2 4 3 3" xfId="29327" xr:uid="{B9291E1C-7D54-4FF4-8329-1732A9367A91}"/>
    <cellStyle name="메모 8 2 4 4" xfId="12788" xr:uid="{024059B8-FF1E-468E-978A-E9AFEAD996C6}"/>
    <cellStyle name="메모 8 2 4 4 2" xfId="34837" xr:uid="{983A7752-7A9D-4582-9A10-19B25ADB6DD5}"/>
    <cellStyle name="메모 8 2 4 5" xfId="23817" xr:uid="{155630F8-221F-493A-93C4-13E0164737F0}"/>
    <cellStyle name="메모 8 2 4 6" xfId="49975" xr:uid="{4F54EB4F-ED94-40D1-B2F4-9F2CEE8AAF08}"/>
    <cellStyle name="메모 8 2 5" xfId="3122" xr:uid="{8626B072-8C13-4C8F-8D11-5A88F8D8C5D7}"/>
    <cellStyle name="메모 8 2 5 2" xfId="8648" xr:uid="{35F9157E-B469-4EDC-A3D3-258088A3B0FB}"/>
    <cellStyle name="메모 8 2 5 2 2" xfId="19677" xr:uid="{0025113F-239A-4950-80A0-683766481B0A}"/>
    <cellStyle name="메모 8 2 5 2 2 2" xfId="41726" xr:uid="{ECB9FA32-4FF9-4843-9384-A5A5B478BE74}"/>
    <cellStyle name="메모 8 2 5 2 3" xfId="30706" xr:uid="{F35C0DAA-B81B-4CAF-9C79-01863995D511}"/>
    <cellStyle name="메모 8 2 5 3" xfId="14167" xr:uid="{A0B39BA7-CA7E-4872-8991-5D3B6AA16293}"/>
    <cellStyle name="메모 8 2 5 3 2" xfId="36216" xr:uid="{EB8147A3-484A-4EEA-86B7-C3BDEE6CE81F}"/>
    <cellStyle name="메모 8 2 5 4" xfId="25196" xr:uid="{AE8BF7D3-EC6A-40A9-8E73-E010C4D2D264}"/>
    <cellStyle name="메모 8 2 5 5" xfId="51354" xr:uid="{53F652D9-810A-4AC5-9F38-7E38E2083B12}"/>
    <cellStyle name="메모 8 2 6" xfId="5893" xr:uid="{13DE8813-0661-4DCD-8506-491D0D385C29}"/>
    <cellStyle name="메모 8 2 6 2" xfId="16922" xr:uid="{3D882686-0E22-420A-9E07-4C8030CC655A}"/>
    <cellStyle name="메모 8 2 6 2 2" xfId="38971" xr:uid="{61EA189F-0700-4EDE-84D5-2C12169927F8}"/>
    <cellStyle name="메모 8 2 6 3" xfId="27951" xr:uid="{E5E6CF08-5CBD-4BA8-A3EE-3201709AF9BD}"/>
    <cellStyle name="메모 8 2 6 4" xfId="54108" xr:uid="{9526A4A5-1230-495A-B1A1-EC77EF27D2D6}"/>
    <cellStyle name="메모 8 2 7" xfId="11412" xr:uid="{54694043-3A06-423F-820E-70B2742CF1BE}"/>
    <cellStyle name="메모 8 2 7 2" xfId="33461" xr:uid="{68662FD2-26B3-431E-A38A-AD8E1095BA2A}"/>
    <cellStyle name="메모 8 2 8" xfId="22441" xr:uid="{FD769F45-1495-4ACD-8E4F-0DEBAE3EB37E}"/>
    <cellStyle name="메모 8 2 9" xfId="48599" xr:uid="{1BDBC1C5-0E84-4210-B417-D72782014260}"/>
    <cellStyle name="메모 8 3" xfId="492" xr:uid="{00000000-0005-0000-0000-00007E020000}"/>
    <cellStyle name="메모 8 3 2" xfId="1229" xr:uid="{1C5D5B87-9E29-4170-AD5E-C1857EA45A89}"/>
    <cellStyle name="메모 8 3 2 2" xfId="2623" xr:uid="{DDC35EE2-5C1F-4E46-A2BB-FDC669644B5B}"/>
    <cellStyle name="메모 8 3 2 2 2" xfId="5399" xr:uid="{272CAB05-0E26-4D43-866F-0F94C3CB94DF}"/>
    <cellStyle name="메모 8 3 2 2 2 2" xfId="10925" xr:uid="{4C42A9AB-8B8D-49BC-880D-BCAF38B01BA1}"/>
    <cellStyle name="메모 8 3 2 2 2 2 2" xfId="21954" xr:uid="{2521C451-01A4-44D1-B421-02B0E61E09B4}"/>
    <cellStyle name="메모 8 3 2 2 2 2 2 2" xfId="44003" xr:uid="{655BB9FC-4AD9-4C79-B065-2E35C9ED4B53}"/>
    <cellStyle name="메모 8 3 2 2 2 2 3" xfId="32983" xr:uid="{D5CF3F7E-E1C7-495D-9C77-F642C1BE6C9B}"/>
    <cellStyle name="메모 8 3 2 2 2 3" xfId="16444" xr:uid="{7D864BD5-9491-4F11-9548-58E56F7C2FD7}"/>
    <cellStyle name="메모 8 3 2 2 2 3 2" xfId="38493" xr:uid="{30535352-2A37-4ECB-9AE9-17433C97E53A}"/>
    <cellStyle name="메모 8 3 2 2 2 4" xfId="27473" xr:uid="{83952524-539C-4889-9739-61DD9E7CF17C}"/>
    <cellStyle name="메모 8 3 2 2 2 5" xfId="53631" xr:uid="{DAC160C8-F0A7-4117-B249-CC71C8A6FB71}"/>
    <cellStyle name="메모 8 3 2 2 3" xfId="8170" xr:uid="{4CE01512-34B7-45B3-946F-D5B08E17B4E6}"/>
    <cellStyle name="메모 8 3 2 2 3 2" xfId="19199" xr:uid="{5E19228B-063E-4D47-BA21-280EDE0D3F42}"/>
    <cellStyle name="메모 8 3 2 2 3 2 2" xfId="41248" xr:uid="{D359DA51-5415-4A1D-BB10-3210F6F83211}"/>
    <cellStyle name="메모 8 3 2 2 3 3" xfId="30228" xr:uid="{74EC1390-8F08-484F-BD6D-23B57779F4E5}"/>
    <cellStyle name="메모 8 3 2 2 4" xfId="13689" xr:uid="{16C2F065-EC4C-478C-92AC-9C0837BD4C13}"/>
    <cellStyle name="메모 8 3 2 2 4 2" xfId="35738" xr:uid="{8639C112-C471-461E-8C68-A59526725061}"/>
    <cellStyle name="메모 8 3 2 2 5" xfId="24718" xr:uid="{1BAFFC0A-A0EA-44AB-8CF7-EDCD3A88143F}"/>
    <cellStyle name="메모 8 3 2 2 6" xfId="50876" xr:uid="{CC3064F9-DF21-4DE4-892D-204FB245A013}"/>
    <cellStyle name="메모 8 3 2 3" xfId="4023" xr:uid="{59104D1B-B2D8-4054-A6C6-37B06139C747}"/>
    <cellStyle name="메모 8 3 2 3 2" xfId="9549" xr:uid="{CEA73BB3-D517-4DB5-A654-360C482CF224}"/>
    <cellStyle name="메모 8 3 2 3 2 2" xfId="20578" xr:uid="{C3CC7408-E501-4FE9-9A5A-3A52F4AC552F}"/>
    <cellStyle name="메모 8 3 2 3 2 2 2" xfId="42627" xr:uid="{217C0F6D-E19A-43B6-8207-8A64CBF6A2FC}"/>
    <cellStyle name="메모 8 3 2 3 2 3" xfId="31607" xr:uid="{C6EA395F-4773-4CC7-84AD-74ED4075B2E0}"/>
    <cellStyle name="메모 8 3 2 3 3" xfId="15068" xr:uid="{4AE23C4C-95DC-413B-BCE0-E79F734FA7DB}"/>
    <cellStyle name="메모 8 3 2 3 3 2" xfId="37117" xr:uid="{CEBF56FE-B821-4133-973F-54C24891A872}"/>
    <cellStyle name="메모 8 3 2 3 4" xfId="26097" xr:uid="{549E3F42-0B41-414C-860F-93F0586A3E26}"/>
    <cellStyle name="메모 8 3 2 3 5" xfId="52255" xr:uid="{B697A455-E2CB-47C7-87DF-61F0F4A1A7C6}"/>
    <cellStyle name="메모 8 3 2 4" xfId="6794" xr:uid="{9DABE50B-7641-4862-910B-2D975398401E}"/>
    <cellStyle name="메모 8 3 2 4 2" xfId="17823" xr:uid="{2BC99946-8B2C-477B-A3E3-FF208B8B4F80}"/>
    <cellStyle name="메모 8 3 2 4 2 2" xfId="39872" xr:uid="{6ED2F9BB-419B-4E8B-B61E-0EEBD85432CB}"/>
    <cellStyle name="메모 8 3 2 4 3" xfId="28852" xr:uid="{BD029F23-3671-49F0-BC25-42D38F46C7DD}"/>
    <cellStyle name="메모 8 3 2 4 4" xfId="55008" xr:uid="{8698B18D-1179-48F8-8BC2-268EFA42C9FB}"/>
    <cellStyle name="메모 8 3 2 5" xfId="12313" xr:uid="{5D2C048F-7BBA-41D1-B5E4-0B2D1D5787A6}"/>
    <cellStyle name="메모 8 3 2 5 2" xfId="34362" xr:uid="{816C876C-244F-4C30-9928-69E1572943E6}"/>
    <cellStyle name="메모 8 3 2 6" xfId="23342" xr:uid="{23C1543E-9ADA-4F73-878B-C7BF4B7DF1FC}"/>
    <cellStyle name="메모 8 3 2 7" xfId="49499" xr:uid="{57C03920-00A1-48E9-B97B-CFBA78E9A8BE}"/>
    <cellStyle name="메모 8 3 3" xfId="1935" xr:uid="{D98907EC-B531-46AA-84B7-C65BADC82DAF}"/>
    <cellStyle name="메모 8 3 3 2" xfId="4711" xr:uid="{3E48A066-DB0E-479F-B255-06F8C6046D6B}"/>
    <cellStyle name="메모 8 3 3 2 2" xfId="10237" xr:uid="{FA41E31C-4D9F-4BBB-AD22-B957876D7F42}"/>
    <cellStyle name="메모 8 3 3 2 2 2" xfId="21266" xr:uid="{9B78EE44-DC40-4D7D-96E2-54C72E377984}"/>
    <cellStyle name="메모 8 3 3 2 2 2 2" xfId="43315" xr:uid="{CC095F80-D67A-4EAA-A9F8-133859E448DC}"/>
    <cellStyle name="메모 8 3 3 2 2 3" xfId="32295" xr:uid="{40F87D20-6330-4269-8E0A-16CC977E0BA6}"/>
    <cellStyle name="메모 8 3 3 2 3" xfId="15756" xr:uid="{0E190B28-43D9-4669-991B-88E19BEE2064}"/>
    <cellStyle name="메모 8 3 3 2 3 2" xfId="37805" xr:uid="{4B629FB5-983C-4FCC-99BE-04F54D49AA47}"/>
    <cellStyle name="메모 8 3 3 2 4" xfId="26785" xr:uid="{0C59EA41-29A3-49C8-AAD0-9B4136E52081}"/>
    <cellStyle name="메모 8 3 3 2 5" xfId="52943" xr:uid="{38BD171E-7900-4F23-8555-EF1500C3FC1B}"/>
    <cellStyle name="메모 8 3 3 3" xfId="7482" xr:uid="{DC8F40CD-81B7-49C0-88D4-40DF54FD8AD9}"/>
    <cellStyle name="메모 8 3 3 3 2" xfId="18511" xr:uid="{C119A606-598A-4728-ADE0-F4F00A290C65}"/>
    <cellStyle name="메모 8 3 3 3 2 2" xfId="40560" xr:uid="{74FCE7AE-D3A9-4026-B7B0-E742C4A4C145}"/>
    <cellStyle name="메모 8 3 3 3 3" xfId="29540" xr:uid="{A18D6CC0-D720-40F7-8E58-AEFA6123729D}"/>
    <cellStyle name="메모 8 3 3 4" xfId="13001" xr:uid="{7B0C5576-DB7E-4C21-9AAC-932292D1B254}"/>
    <cellStyle name="메모 8 3 3 4 2" xfId="35050" xr:uid="{81329B37-1076-49E3-9A30-D1615FCE1903}"/>
    <cellStyle name="메모 8 3 3 5" xfId="24030" xr:uid="{85E5D830-4F85-4139-97D3-E751EF622955}"/>
    <cellStyle name="메모 8 3 3 6" xfId="50188" xr:uid="{DE5DB2A7-8757-4050-8578-61BEF5A529E6}"/>
    <cellStyle name="메모 8 3 4" xfId="3335" xr:uid="{1946742F-A849-48CC-8A90-C14B0B51B1BE}"/>
    <cellStyle name="메모 8 3 4 2" xfId="8861" xr:uid="{A6B921D4-55C8-448E-8ED0-BD3FBD5C76A8}"/>
    <cellStyle name="메모 8 3 4 2 2" xfId="19890" xr:uid="{6A4DC1BF-8009-46A6-AE66-2B24861171B8}"/>
    <cellStyle name="메모 8 3 4 2 2 2" xfId="41939" xr:uid="{09C2FAE5-93BC-44A0-9FE5-321E4066E4C2}"/>
    <cellStyle name="메모 8 3 4 2 3" xfId="30919" xr:uid="{A8CFD807-7FEF-44D0-858A-2C87FEB68DED}"/>
    <cellStyle name="메모 8 3 4 3" xfId="14380" xr:uid="{9BB269BD-48F7-4744-AC89-B4A15290CDEA}"/>
    <cellStyle name="메모 8 3 4 3 2" xfId="36429" xr:uid="{30A4CA36-5119-4729-A006-4B640BACBE5D}"/>
    <cellStyle name="메모 8 3 4 4" xfId="25409" xr:uid="{CD143ED2-C19F-45E4-BFC1-409163E19565}"/>
    <cellStyle name="메모 8 3 4 5" xfId="51567" xr:uid="{B509A30D-A795-4FBF-9099-671637A6816A}"/>
    <cellStyle name="메모 8 3 5" xfId="6106" xr:uid="{7086134D-2C56-4C9C-9EED-1A2F2B292A46}"/>
    <cellStyle name="메모 8 3 5 2" xfId="17135" xr:uid="{CD8E7C59-6AA8-4BDC-ADA2-D96765A08629}"/>
    <cellStyle name="메모 8 3 5 2 2" xfId="39184" xr:uid="{937A5990-15AB-4F0F-AACB-D3109EB9C779}"/>
    <cellStyle name="메모 8 3 5 3" xfId="28164" xr:uid="{725B3664-014F-43FB-B790-B173E2DF6520}"/>
    <cellStyle name="메모 8 3 5 4" xfId="54320" xr:uid="{F88235AB-5B90-493A-9E96-4902444CE7F4}"/>
    <cellStyle name="메모 8 3 6" xfId="11625" xr:uid="{A0AF85D6-D911-4AA0-A574-C5A102FFC320}"/>
    <cellStyle name="메모 8 3 6 2" xfId="33674" xr:uid="{DDFFC0AE-BABF-48DA-A885-FEE34181F279}"/>
    <cellStyle name="메모 8 3 7" xfId="22654" xr:uid="{8D98745C-1BEC-4F15-A458-607CE631C848}"/>
    <cellStyle name="메모 8 3 8" xfId="48811" xr:uid="{5FC9C700-0812-49E4-AD63-387477825040}"/>
    <cellStyle name="메모 8 4" xfId="887" xr:uid="{4AE93A4F-95C7-40F5-A3FF-4BE6C286FC65}"/>
    <cellStyle name="메모 8 4 2" xfId="2281" xr:uid="{A7874C5A-44C9-4ABD-A9DF-FB46A35CEB86}"/>
    <cellStyle name="메모 8 4 2 2" xfId="5057" xr:uid="{DC43FDA0-3689-4BC5-AAAE-0D039CAF5B5C}"/>
    <cellStyle name="메모 8 4 2 2 2" xfId="10583" xr:uid="{1322FE46-5CE3-4DE6-A3A8-A4CCEDE07181}"/>
    <cellStyle name="메모 8 4 2 2 2 2" xfId="21612" xr:uid="{8A0C5FF7-F25A-4D5A-82C3-A8C29E91F1DA}"/>
    <cellStyle name="메모 8 4 2 2 2 2 2" xfId="43661" xr:uid="{2DC86496-74AB-4D8E-A1CD-4515200BC5E9}"/>
    <cellStyle name="메모 8 4 2 2 2 3" xfId="32641" xr:uid="{A1ABCBCD-D4BC-4F5B-BEDB-B1FE75C87FDA}"/>
    <cellStyle name="메모 8 4 2 2 3" xfId="16102" xr:uid="{A43045C0-A1A5-44A8-A30A-D1FACC7D4CF5}"/>
    <cellStyle name="메모 8 4 2 2 3 2" xfId="38151" xr:uid="{EE30BA7D-D225-4F8F-81A0-EB791EA8333B}"/>
    <cellStyle name="메모 8 4 2 2 4" xfId="27131" xr:uid="{DB53CAC9-01CC-4F58-AECE-682B8AE69DB3}"/>
    <cellStyle name="메모 8 4 2 2 5" xfId="53289" xr:uid="{0C226963-11AE-4291-9328-22533504F377}"/>
    <cellStyle name="메모 8 4 2 3" xfId="7828" xr:uid="{2A5DF51D-3BE5-4481-89C5-D39394979F4B}"/>
    <cellStyle name="메모 8 4 2 3 2" xfId="18857" xr:uid="{B51F7DCF-1A6D-475C-B7B6-4BD7161BCDA9}"/>
    <cellStyle name="메모 8 4 2 3 2 2" xfId="40906" xr:uid="{0BF02140-9AB9-42DF-8D22-2EC860A16124}"/>
    <cellStyle name="메모 8 4 2 3 3" xfId="29886" xr:uid="{1ECBC109-EF14-44D3-B868-0620A1D24C3C}"/>
    <cellStyle name="메모 8 4 2 4" xfId="13347" xr:uid="{31647782-5E92-42C9-90CE-1A80DC51FC4D}"/>
    <cellStyle name="메모 8 4 2 4 2" xfId="35396" xr:uid="{4B02CF34-0DE6-4E9C-A27D-D3C175C4232A}"/>
    <cellStyle name="메모 8 4 2 5" xfId="24376" xr:uid="{5FF6B129-0B57-4797-8958-B0B4EAD0BB13}"/>
    <cellStyle name="메모 8 4 2 6" xfId="50534" xr:uid="{2218324A-AF4D-434E-8843-94AD695BBDFA}"/>
    <cellStyle name="메모 8 4 3" xfId="3681" xr:uid="{75883A88-DD12-432F-BE25-937958C8408B}"/>
    <cellStyle name="메모 8 4 3 2" xfId="9207" xr:uid="{AE251859-9255-4A13-84F3-3FA3E6F4D12B}"/>
    <cellStyle name="메모 8 4 3 2 2" xfId="20236" xr:uid="{F2FC0872-92C8-4958-8C63-69FFB95FC66C}"/>
    <cellStyle name="메모 8 4 3 2 2 2" xfId="42285" xr:uid="{0E0B3A11-AA89-4F2D-B125-14294C4B34E7}"/>
    <cellStyle name="메모 8 4 3 2 3" xfId="31265" xr:uid="{EFA452B6-C35D-4F3D-BE91-2206D775D4D5}"/>
    <cellStyle name="메모 8 4 3 3" xfId="14726" xr:uid="{0CF3B34E-F80C-4C10-9B52-20853F593E16}"/>
    <cellStyle name="메모 8 4 3 3 2" xfId="36775" xr:uid="{12919A4D-3010-4BC2-BBA8-142DE7457C2E}"/>
    <cellStyle name="메모 8 4 3 4" xfId="25755" xr:uid="{B4589796-38FE-4AAE-B088-F102474CF28D}"/>
    <cellStyle name="메모 8 4 3 5" xfId="51913" xr:uid="{964B2AD9-00F5-4CE7-8354-CEBD4AFD932C}"/>
    <cellStyle name="메모 8 4 4" xfId="6452" xr:uid="{8FC07CDB-6320-4D49-B7A2-089E1A9CDA05}"/>
    <cellStyle name="메모 8 4 4 2" xfId="17481" xr:uid="{58890F2D-EF1C-4328-AFFD-4F3434C7F184}"/>
    <cellStyle name="메모 8 4 4 2 2" xfId="39530" xr:uid="{27AA72C1-0DBE-48A3-AEB9-31CACCD78762}"/>
    <cellStyle name="메모 8 4 4 3" xfId="28510" xr:uid="{E46BE7A6-5609-4DB2-A2E3-E3F1061A8589}"/>
    <cellStyle name="메모 8 4 4 4" xfId="54666" xr:uid="{E260F071-E5E0-47B2-887B-B2076F03FED1}"/>
    <cellStyle name="메모 8 4 5" xfId="11971" xr:uid="{9A95476A-5B75-4A20-9900-571A715BF5A1}"/>
    <cellStyle name="메모 8 4 5 2" xfId="34020" xr:uid="{DE42741E-64EB-4E76-9C54-C5253DEC167D}"/>
    <cellStyle name="메모 8 4 6" xfId="23000" xr:uid="{DF89723E-3A49-4986-B77A-4B2C73F2435F}"/>
    <cellStyle name="메모 8 4 7" xfId="49157" xr:uid="{44AC05B2-C00D-44DF-B6F1-94929458840A}"/>
    <cellStyle name="메모 8 5" xfId="1593" xr:uid="{8D0EEBF9-9B83-45A9-AEB2-03DC2B516C51}"/>
    <cellStyle name="메모 8 5 2" xfId="4369" xr:uid="{A40F5F28-E31C-4717-8CA7-5DC59CF77C11}"/>
    <cellStyle name="메모 8 5 2 2" xfId="9895" xr:uid="{0412E92E-D8A0-4FB4-AD1A-4D7470D201E2}"/>
    <cellStyle name="메모 8 5 2 2 2" xfId="20924" xr:uid="{68AE6849-93DA-4D3F-B66D-65D2AFC92915}"/>
    <cellStyle name="메모 8 5 2 2 2 2" xfId="42973" xr:uid="{F772A088-A8E8-4E13-918B-4A1947E9537C}"/>
    <cellStyle name="메모 8 5 2 2 3" xfId="31953" xr:uid="{A9C93706-9306-4B93-8926-8EAE913840A7}"/>
    <cellStyle name="메모 8 5 2 3" xfId="15414" xr:uid="{7BC0155A-1A47-4DC6-AE58-AFDFD7C68A39}"/>
    <cellStyle name="메모 8 5 2 3 2" xfId="37463" xr:uid="{BC950DBC-59B4-4665-ACA8-E78BDB37EA6E}"/>
    <cellStyle name="메모 8 5 2 4" xfId="26443" xr:uid="{67A42B41-7B4B-42EF-AEE8-1E752F26B1E1}"/>
    <cellStyle name="메모 8 5 2 5" xfId="52601" xr:uid="{5E8B99F5-C90C-42AA-9112-4047BC778C3E}"/>
    <cellStyle name="메모 8 5 3" xfId="7140" xr:uid="{8C154566-6CF0-4A91-9E58-56D682E183F8}"/>
    <cellStyle name="메모 8 5 3 2" xfId="18169" xr:uid="{E7BB8C38-429E-4868-869F-241821B7C369}"/>
    <cellStyle name="메모 8 5 3 2 2" xfId="40218" xr:uid="{C5206E38-1C3A-4BA5-B85C-4530E6F75810}"/>
    <cellStyle name="메모 8 5 3 3" xfId="29198" xr:uid="{7B6315A6-74D0-47FE-94A7-E9285A26F11C}"/>
    <cellStyle name="메모 8 5 4" xfId="12659" xr:uid="{F7E83711-BEEF-49D2-A470-AD1C39F10A2F}"/>
    <cellStyle name="메모 8 5 4 2" xfId="34708" xr:uid="{DB4A2481-EF01-47F8-9821-EC69F396639A}"/>
    <cellStyle name="메모 8 5 5" xfId="23688" xr:uid="{6DDC2313-613B-4C3C-BE81-0FE177683799}"/>
    <cellStyle name="메모 8 5 6" xfId="49846" xr:uid="{53230E02-7244-46C7-B260-9261B3F5533D}"/>
    <cellStyle name="메모 8 6" xfId="2993" xr:uid="{A07928C0-6FAF-4771-B7E7-BA9769DDACE8}"/>
    <cellStyle name="메모 8 6 2" xfId="8519" xr:uid="{B71853C6-DA9E-485C-8C61-A199792F282B}"/>
    <cellStyle name="메모 8 6 2 2" xfId="19548" xr:uid="{819733C7-36EE-4DC8-B9BF-92485385DECD}"/>
    <cellStyle name="메모 8 6 2 2 2" xfId="41597" xr:uid="{FD956630-0C6F-4650-89A6-1CB5A4BDECC0}"/>
    <cellStyle name="메모 8 6 2 3" xfId="30577" xr:uid="{019361D0-C8A3-42BF-9505-95031A2412FA}"/>
    <cellStyle name="메모 8 6 3" xfId="14038" xr:uid="{0D14A11B-EEF2-4048-81B6-FC1D47026E7A}"/>
    <cellStyle name="메모 8 6 3 2" xfId="36087" xr:uid="{C2E3B2F0-6108-40B2-BCC9-7C4DCC74456F}"/>
    <cellStyle name="메모 8 6 4" xfId="25067" xr:uid="{1DFCF183-F040-468B-AEDB-F368EF999AC2}"/>
    <cellStyle name="메모 8 6 5" xfId="51225" xr:uid="{521D9574-3F98-4CD2-B758-0D22AA29E868}"/>
    <cellStyle name="메모 8 7" xfId="5764" xr:uid="{8E607E55-BCD5-4396-91AA-0F0563CA707D}"/>
    <cellStyle name="메모 8 7 2" xfId="16793" xr:uid="{3F946E82-A69D-46C3-928B-AD26D37EDE15}"/>
    <cellStyle name="메모 8 7 2 2" xfId="38842" xr:uid="{DC7DC29A-8198-48DA-A1AB-8971212F841B}"/>
    <cellStyle name="메모 8 7 3" xfId="27822" xr:uid="{0A2CBEEC-8467-4067-80BC-E0D01D611591}"/>
    <cellStyle name="메모 8 7 4" xfId="53979" xr:uid="{C9B4E3F0-7F84-4BF8-93B0-D62B2ED8208A}"/>
    <cellStyle name="메모 8 8" xfId="11283" xr:uid="{DD6A61AD-72B9-4A4E-975E-6B61C7D15FB4}"/>
    <cellStyle name="메모 8 8 2" xfId="33332" xr:uid="{ADD43A7C-766C-4181-8274-59E023DE94F5}"/>
    <cellStyle name="메모 8 9" xfId="22312" xr:uid="{E11EA891-23A1-4FFF-AA57-700563D6B526}"/>
    <cellStyle name="메모 9" xfId="145" xr:uid="{00000000-0005-0000-0000-00007F020000}"/>
    <cellStyle name="메모 9 10" xfId="48483" xr:uid="{45028A42-30A9-41D2-9C03-A27C8976E70E}"/>
    <cellStyle name="메모 9 2" xfId="274" xr:uid="{00000000-0005-0000-0000-000080020000}"/>
    <cellStyle name="메모 9 2 2" xfId="634" xr:uid="{00000000-0005-0000-0000-000081020000}"/>
    <cellStyle name="메모 9 2 2 2" xfId="1371" xr:uid="{BCCB9EB8-5893-48FC-B61B-B3ABF80D3175}"/>
    <cellStyle name="메모 9 2 2 2 2" xfId="2765" xr:uid="{AF307ED0-E0B4-4603-A825-4E8CA3BBC2CC}"/>
    <cellStyle name="메모 9 2 2 2 2 2" xfId="5541" xr:uid="{3A27D7FE-388B-4A18-9268-32378EFFA184}"/>
    <cellStyle name="메모 9 2 2 2 2 2 2" xfId="11067" xr:uid="{615706B0-88CE-4C5A-8F24-9BDE6AF6F3B6}"/>
    <cellStyle name="메모 9 2 2 2 2 2 2 2" xfId="22096" xr:uid="{D4E170E8-BE91-4B54-BED9-1D80E3A239F2}"/>
    <cellStyle name="메모 9 2 2 2 2 2 2 2 2" xfId="44145" xr:uid="{CD1315E9-A1DF-45E9-AE44-BFF598FC05D5}"/>
    <cellStyle name="메모 9 2 2 2 2 2 2 3" xfId="33125" xr:uid="{0B1BCB97-F806-477C-8874-250D4FEDA7E5}"/>
    <cellStyle name="메모 9 2 2 2 2 2 3" xfId="16586" xr:uid="{9AA6BED4-C352-494C-B466-A84FA14D54AC}"/>
    <cellStyle name="메모 9 2 2 2 2 2 3 2" xfId="38635" xr:uid="{355F55F5-68B3-45E8-9099-6EFCEC298AD1}"/>
    <cellStyle name="메모 9 2 2 2 2 2 4" xfId="27615" xr:uid="{AC9B216A-BA59-4195-A148-86E77DEBF176}"/>
    <cellStyle name="메모 9 2 2 2 2 2 5" xfId="53773" xr:uid="{2A1010EF-C69F-42A1-A310-CF68CB5FE7B0}"/>
    <cellStyle name="메모 9 2 2 2 2 3" xfId="8312" xr:uid="{E61350D7-9560-40D9-B968-39CFD70E02F7}"/>
    <cellStyle name="메모 9 2 2 2 2 3 2" xfId="19341" xr:uid="{1DF8C9BA-6E31-4395-B9C2-253BD0970E0F}"/>
    <cellStyle name="메모 9 2 2 2 2 3 2 2" xfId="41390" xr:uid="{6E0657A6-5594-43A5-B788-C5AF39DEBBEB}"/>
    <cellStyle name="메모 9 2 2 2 2 3 3" xfId="30370" xr:uid="{03AE0777-E863-4644-B92B-05598BA0D423}"/>
    <cellStyle name="메모 9 2 2 2 2 4" xfId="13831" xr:uid="{D6FB50A3-5F08-4F09-8B13-4A46806CDC66}"/>
    <cellStyle name="메모 9 2 2 2 2 4 2" xfId="35880" xr:uid="{BDE04A01-6B74-4731-962E-BC17D87BCE3B}"/>
    <cellStyle name="메모 9 2 2 2 2 5" xfId="24860" xr:uid="{60EC35C8-6666-4283-AE15-C95DBF088DB3}"/>
    <cellStyle name="메모 9 2 2 2 2 6" xfId="51018" xr:uid="{2E0D9AA9-0644-4498-B7EF-98638D05CD27}"/>
    <cellStyle name="메모 9 2 2 2 3" xfId="4165" xr:uid="{B2BCC733-B92F-4687-A866-DF9C78EAB5E4}"/>
    <cellStyle name="메모 9 2 2 2 3 2" xfId="9691" xr:uid="{34B63D78-C83D-49E3-B9E1-E988097DDCDB}"/>
    <cellStyle name="메모 9 2 2 2 3 2 2" xfId="20720" xr:uid="{1CD06E18-8C62-4E25-910F-4FB69A3D1AE6}"/>
    <cellStyle name="메모 9 2 2 2 3 2 2 2" xfId="42769" xr:uid="{14B74E00-3524-4F1B-B182-80571B18C8D2}"/>
    <cellStyle name="메모 9 2 2 2 3 2 3" xfId="31749" xr:uid="{B3889D7D-870E-4C97-8F72-AC7B4C2DBCB5}"/>
    <cellStyle name="메모 9 2 2 2 3 3" xfId="15210" xr:uid="{5D5CE41A-A604-4EF9-8995-12312CBD1051}"/>
    <cellStyle name="메모 9 2 2 2 3 3 2" xfId="37259" xr:uid="{86AC0E53-7E79-4226-87A6-137E20D1CAC6}"/>
    <cellStyle name="메모 9 2 2 2 3 4" xfId="26239" xr:uid="{DC407D8D-83A5-44B2-AD13-A1E7408BF5BE}"/>
    <cellStyle name="메모 9 2 2 2 3 5" xfId="52397" xr:uid="{D18FD2CB-8889-45EC-9045-9CCBABAC7B41}"/>
    <cellStyle name="메모 9 2 2 2 4" xfId="6936" xr:uid="{C2B66393-F0EC-4BB9-AEC3-1B75D395156B}"/>
    <cellStyle name="메모 9 2 2 2 4 2" xfId="17965" xr:uid="{7F9EE609-CAC8-467A-8A1B-1D89C4EE30E3}"/>
    <cellStyle name="메모 9 2 2 2 4 2 2" xfId="40014" xr:uid="{57A11D0E-8634-4A7D-9889-D73460E8D9E3}"/>
    <cellStyle name="메모 9 2 2 2 4 3" xfId="28994" xr:uid="{7BBDB793-80F9-4394-9F43-8A50E1248DB6}"/>
    <cellStyle name="메모 9 2 2 2 4 4" xfId="55150" xr:uid="{05763D39-1E00-449B-8909-760A74D1C9DA}"/>
    <cellStyle name="메모 9 2 2 2 5" xfId="12455" xr:uid="{8137EE7D-F8EF-44AB-89AC-422522224F10}"/>
    <cellStyle name="메모 9 2 2 2 5 2" xfId="34504" xr:uid="{1EA7ECC3-B909-44EF-B70A-C5489C536EAC}"/>
    <cellStyle name="메모 9 2 2 2 6" xfId="23484" xr:uid="{45808458-48AE-4682-93AD-646D466E3CAB}"/>
    <cellStyle name="메모 9 2 2 2 7" xfId="49641" xr:uid="{BFD8E891-BAF1-4D45-83A2-EE7991C30ECB}"/>
    <cellStyle name="메모 9 2 2 3" xfId="2077" xr:uid="{9575372A-E58E-4F41-A976-295B3D0678DE}"/>
    <cellStyle name="메모 9 2 2 3 2" xfId="4853" xr:uid="{8D7FBF4D-DB71-474D-BA04-88A5D9983E1F}"/>
    <cellStyle name="메모 9 2 2 3 2 2" xfId="10379" xr:uid="{861020B3-DA71-4AE7-8A08-6DF9EC8A1A80}"/>
    <cellStyle name="메모 9 2 2 3 2 2 2" xfId="21408" xr:uid="{022B4B7B-F0E5-4378-896C-551B8A8999CD}"/>
    <cellStyle name="메모 9 2 2 3 2 2 2 2" xfId="43457" xr:uid="{300DC2B0-2C4D-4A70-A548-9625B5783386}"/>
    <cellStyle name="메모 9 2 2 3 2 2 3" xfId="32437" xr:uid="{A5DF5E1A-9631-4927-B362-3FE28B18F91C}"/>
    <cellStyle name="메모 9 2 2 3 2 3" xfId="15898" xr:uid="{EFB76D9A-B88B-4389-A4C0-2AFE637CB8B2}"/>
    <cellStyle name="메모 9 2 2 3 2 3 2" xfId="37947" xr:uid="{03422AD4-8531-4EF0-8A16-420700AF7FD0}"/>
    <cellStyle name="메모 9 2 2 3 2 4" xfId="26927" xr:uid="{8AABC4AA-DEB7-427C-9AED-316D7D4B5BF2}"/>
    <cellStyle name="메모 9 2 2 3 2 5" xfId="53085" xr:uid="{124446BD-905D-4B37-8618-BDB9397A3FC7}"/>
    <cellStyle name="메모 9 2 2 3 3" xfId="7624" xr:uid="{A62610AD-2C20-446F-8B83-11D6EFD17A9D}"/>
    <cellStyle name="메모 9 2 2 3 3 2" xfId="18653" xr:uid="{48598518-5CFD-4959-AAB4-0B5EAF29E732}"/>
    <cellStyle name="메모 9 2 2 3 3 2 2" xfId="40702" xr:uid="{A5C71C67-93BC-430B-B1E1-D0B322F62FAE}"/>
    <cellStyle name="메모 9 2 2 3 3 3" xfId="29682" xr:uid="{39C15B9E-1C84-4CE1-99A9-026505B0046F}"/>
    <cellStyle name="메모 9 2 2 3 4" xfId="13143" xr:uid="{8DB514FE-7CB1-4A77-825C-4AFB41DA3196}"/>
    <cellStyle name="메모 9 2 2 3 4 2" xfId="35192" xr:uid="{0364E8AE-7FA2-4002-8531-E782CAA65124}"/>
    <cellStyle name="메모 9 2 2 3 5" xfId="24172" xr:uid="{E40590AC-C7D2-4E08-8B29-2C4890B2DB4B}"/>
    <cellStyle name="메모 9 2 2 3 6" xfId="50330" xr:uid="{6D74E89C-4766-44CF-8D33-0061BAA1969F}"/>
    <cellStyle name="메모 9 2 2 4" xfId="3477" xr:uid="{D611D6B2-B27C-4728-AC0B-154FA7FC2D3A}"/>
    <cellStyle name="메모 9 2 2 4 2" xfId="9003" xr:uid="{9982EA3D-5E92-45AB-8972-38DB416CC081}"/>
    <cellStyle name="메모 9 2 2 4 2 2" xfId="20032" xr:uid="{EE11075F-4EC0-436F-AC71-D50B5CD7FE7D}"/>
    <cellStyle name="메모 9 2 2 4 2 2 2" xfId="42081" xr:uid="{99C84993-82E9-4F74-BE10-5E2544867E9D}"/>
    <cellStyle name="메모 9 2 2 4 2 3" xfId="31061" xr:uid="{96AC0620-B05B-444F-A4E1-2D2E5798486A}"/>
    <cellStyle name="메모 9 2 2 4 3" xfId="14522" xr:uid="{2BDF5CC2-1C6E-49E7-B044-364FBBA30439}"/>
    <cellStyle name="메모 9 2 2 4 3 2" xfId="36571" xr:uid="{FE38DD44-B7FB-4FE7-8783-5390F7FB772D}"/>
    <cellStyle name="메모 9 2 2 4 4" xfId="25551" xr:uid="{83B70E0D-6496-4FCF-A6C9-76D5D56A4E99}"/>
    <cellStyle name="메모 9 2 2 4 5" xfId="51709" xr:uid="{23FE8B3E-F9AB-48EF-8383-C57F25F3D82E}"/>
    <cellStyle name="메모 9 2 2 5" xfId="6248" xr:uid="{500C4CC0-EAC1-44C0-88AF-67C7B8920A76}"/>
    <cellStyle name="메모 9 2 2 5 2" xfId="17277" xr:uid="{07317DC5-51B1-4115-8C45-0EA5E5C9A97A}"/>
    <cellStyle name="메모 9 2 2 5 2 2" xfId="39326" xr:uid="{7F749D86-AE6C-4F97-88DD-7A9390655E11}"/>
    <cellStyle name="메모 9 2 2 5 3" xfId="28306" xr:uid="{E233442A-F058-4C1B-8840-3A5DFF78B3FC}"/>
    <cellStyle name="메모 9 2 2 5 4" xfId="54462" xr:uid="{5D1CED79-82C1-457B-997C-11ED23273C43}"/>
    <cellStyle name="메모 9 2 2 6" xfId="11767" xr:uid="{3643526D-1019-4519-96D3-7ACC5736D8AF}"/>
    <cellStyle name="메모 9 2 2 6 2" xfId="33816" xr:uid="{0630778C-B1A6-404B-B650-5D7C56C09DEB}"/>
    <cellStyle name="메모 9 2 2 7" xfId="22796" xr:uid="{37A57C08-7FA8-443A-95B6-CE62770D6F3E}"/>
    <cellStyle name="메모 9 2 2 8" xfId="48953" xr:uid="{91E17B96-F4D6-46AB-8012-E8D55E13EF89}"/>
    <cellStyle name="메모 9 2 3" xfId="1029" xr:uid="{21FEFBDA-D485-4273-A1E9-95B182381F52}"/>
    <cellStyle name="메모 9 2 3 2" xfId="2423" xr:uid="{B645E2FF-21F9-4987-9197-17F9C59F5331}"/>
    <cellStyle name="메모 9 2 3 2 2" xfId="5199" xr:uid="{7ED44B44-59B1-4141-A102-6A11F992DDEA}"/>
    <cellStyle name="메모 9 2 3 2 2 2" xfId="10725" xr:uid="{DA9A1C71-052B-4B62-8DC9-D5BBF0D4B822}"/>
    <cellStyle name="메모 9 2 3 2 2 2 2" xfId="21754" xr:uid="{D2054607-6FF9-4DC7-93D4-325655A452AF}"/>
    <cellStyle name="메모 9 2 3 2 2 2 2 2" xfId="43803" xr:uid="{679F4514-81AC-42E2-9D5F-0855D168E143}"/>
    <cellStyle name="메모 9 2 3 2 2 2 3" xfId="32783" xr:uid="{4316F0C8-4A5F-47CF-BE20-966205C3F1E7}"/>
    <cellStyle name="메모 9 2 3 2 2 3" xfId="16244" xr:uid="{70C4C153-5A64-4759-ABDA-C8854B4CEAD8}"/>
    <cellStyle name="메모 9 2 3 2 2 3 2" xfId="38293" xr:uid="{EF309DD9-406F-4AF8-A5C0-C8BBE4E025A8}"/>
    <cellStyle name="메모 9 2 3 2 2 4" xfId="27273" xr:uid="{E6DAF683-5959-4E87-8FE4-87D97097E730}"/>
    <cellStyle name="메모 9 2 3 2 2 5" xfId="53431" xr:uid="{64292B90-FB36-4053-BFB8-DD75BF32A788}"/>
    <cellStyle name="메모 9 2 3 2 3" xfId="7970" xr:uid="{35B087A0-2117-4992-A1AA-8E93D5676B7A}"/>
    <cellStyle name="메모 9 2 3 2 3 2" xfId="18999" xr:uid="{1041CE2A-8428-4138-AF2F-FF4D438D6E2B}"/>
    <cellStyle name="메모 9 2 3 2 3 2 2" xfId="41048" xr:uid="{A13FD9A3-0D53-4B37-82BF-13853D527DE3}"/>
    <cellStyle name="메모 9 2 3 2 3 3" xfId="30028" xr:uid="{1AAAA307-0CF4-44E6-A9EF-95F90E82F726}"/>
    <cellStyle name="메모 9 2 3 2 4" xfId="13489" xr:uid="{D5860661-1893-42C6-9F53-B037B7BD42E6}"/>
    <cellStyle name="메모 9 2 3 2 4 2" xfId="35538" xr:uid="{FF5AD63B-CC43-4F8A-98E7-77ECBFA6D973}"/>
    <cellStyle name="메모 9 2 3 2 5" xfId="24518" xr:uid="{1862F6CD-7B5E-455C-88E1-7CB4155A07B5}"/>
    <cellStyle name="메모 9 2 3 2 6" xfId="50676" xr:uid="{3E907036-B686-47F8-8922-1FD71458A2B8}"/>
    <cellStyle name="메모 9 2 3 3" xfId="3823" xr:uid="{0AABFB7C-A7EE-4037-B913-EDA0CC87CF47}"/>
    <cellStyle name="메모 9 2 3 3 2" xfId="9349" xr:uid="{DA655A95-45BE-4FA4-B248-93AC384A0412}"/>
    <cellStyle name="메모 9 2 3 3 2 2" xfId="20378" xr:uid="{F3101833-AC6E-4771-AB73-889D0F14BD5D}"/>
    <cellStyle name="메모 9 2 3 3 2 2 2" xfId="42427" xr:uid="{5B6061D9-BD18-4074-89F4-8FC893456ED0}"/>
    <cellStyle name="메모 9 2 3 3 2 3" xfId="31407" xr:uid="{9E5207E5-A411-476E-9755-5A5264B4D001}"/>
    <cellStyle name="메모 9 2 3 3 3" xfId="14868" xr:uid="{77641BA7-F009-479A-AB3A-5D59EE3D1D16}"/>
    <cellStyle name="메모 9 2 3 3 3 2" xfId="36917" xr:uid="{5951A8D2-7051-47CD-8986-5F5829061A7B}"/>
    <cellStyle name="메모 9 2 3 3 4" xfId="25897" xr:uid="{C1865720-4E61-4601-BFB8-FA485A9726B8}"/>
    <cellStyle name="메모 9 2 3 3 5" xfId="52055" xr:uid="{90E22D6C-3C22-4542-92C5-E8DAFFD0421E}"/>
    <cellStyle name="메모 9 2 3 4" xfId="6594" xr:uid="{E71EB35F-3680-44A0-93BC-73D8BD093C8B}"/>
    <cellStyle name="메모 9 2 3 4 2" xfId="17623" xr:uid="{4C752B61-1534-4F0F-B009-9BA922612EEC}"/>
    <cellStyle name="메모 9 2 3 4 2 2" xfId="39672" xr:uid="{8ACAE68C-F95F-475D-9D35-0BEB3EBC6E0E}"/>
    <cellStyle name="메모 9 2 3 4 3" xfId="28652" xr:uid="{94E26CE9-4A7C-44FA-B024-AA4E491B3095}"/>
    <cellStyle name="메모 9 2 3 4 4" xfId="54808" xr:uid="{D3E2205F-5E4E-493F-8D77-BCFA6D7ED844}"/>
    <cellStyle name="메모 9 2 3 5" xfId="12113" xr:uid="{C345171F-8300-4FBC-BC0F-9A9373809619}"/>
    <cellStyle name="메모 9 2 3 5 2" xfId="34162" xr:uid="{A1E2CD97-2B8C-417F-9568-CBAC51E122EB}"/>
    <cellStyle name="메모 9 2 3 6" xfId="23142" xr:uid="{1E3CFFA2-0D5F-4E57-B0F4-354B4B5266D0}"/>
    <cellStyle name="메모 9 2 3 7" xfId="49299" xr:uid="{68D39C0A-382E-4B33-AB25-56F8F74D72A9}"/>
    <cellStyle name="메모 9 2 4" xfId="1735" xr:uid="{8300BA4C-14C1-4C90-97E2-D4461D6FB945}"/>
    <cellStyle name="메모 9 2 4 2" xfId="4511" xr:uid="{F425FEB1-52FF-4092-B590-873B5C13032C}"/>
    <cellStyle name="메모 9 2 4 2 2" xfId="10037" xr:uid="{89CBF5FA-A84B-4776-878D-24AE62A71B84}"/>
    <cellStyle name="메모 9 2 4 2 2 2" xfId="21066" xr:uid="{DBCA1929-B1B6-4292-A5BE-F14399BB273A}"/>
    <cellStyle name="메모 9 2 4 2 2 2 2" xfId="43115" xr:uid="{51ED7168-B3DA-408D-8F05-0BBA739B1533}"/>
    <cellStyle name="메모 9 2 4 2 2 3" xfId="32095" xr:uid="{57725ABE-997D-42C7-B14A-25FB8770D6E3}"/>
    <cellStyle name="메모 9 2 4 2 3" xfId="15556" xr:uid="{86EF7162-3054-466D-BD8D-9651AEBE8F30}"/>
    <cellStyle name="메모 9 2 4 2 3 2" xfId="37605" xr:uid="{CBB2F348-5830-4EA1-8A5D-31840424CBC9}"/>
    <cellStyle name="메모 9 2 4 2 4" xfId="26585" xr:uid="{3BEEAC81-85DC-4664-AC13-EBBA4595654E}"/>
    <cellStyle name="메모 9 2 4 2 5" xfId="52743" xr:uid="{339E92C2-4811-4CD5-847A-212AA8E1972A}"/>
    <cellStyle name="메모 9 2 4 3" xfId="7282" xr:uid="{FA927C01-B86E-407C-8B80-FA22F8E7442D}"/>
    <cellStyle name="메모 9 2 4 3 2" xfId="18311" xr:uid="{6B4F57A1-9911-4CC1-9AD8-0BDBD3DC22F5}"/>
    <cellStyle name="메모 9 2 4 3 2 2" xfId="40360" xr:uid="{F0288DF2-80CC-4C49-98BB-CDA23F7A2443}"/>
    <cellStyle name="메모 9 2 4 3 3" xfId="29340" xr:uid="{69F0EA66-A2C0-45A6-8E4E-60830F47FF2F}"/>
    <cellStyle name="메모 9 2 4 4" xfId="12801" xr:uid="{B1025FC0-C7CC-4DD8-9066-E46249293C19}"/>
    <cellStyle name="메모 9 2 4 4 2" xfId="34850" xr:uid="{DA0E0F3C-2CD7-4E03-8039-0FA23CB4B46D}"/>
    <cellStyle name="메모 9 2 4 5" xfId="23830" xr:uid="{11C44ED1-96B4-4815-9330-ACE9172B2297}"/>
    <cellStyle name="메모 9 2 4 6" xfId="49988" xr:uid="{4F5EE025-C8C9-439B-B9B3-31D7BEF46A76}"/>
    <cellStyle name="메모 9 2 5" xfId="3135" xr:uid="{A1D4F640-962E-4798-8A16-065F3F92944A}"/>
    <cellStyle name="메모 9 2 5 2" xfId="8661" xr:uid="{F07852D8-06AE-4EBD-A8D6-DD40EB3D0B5F}"/>
    <cellStyle name="메모 9 2 5 2 2" xfId="19690" xr:uid="{5F24D9E1-C7D5-4AFB-BF5A-B09668F7DD59}"/>
    <cellStyle name="메모 9 2 5 2 2 2" xfId="41739" xr:uid="{0B362E7D-8741-4434-AF28-A0B5FE4808D2}"/>
    <cellStyle name="메모 9 2 5 2 3" xfId="30719" xr:uid="{6DA7C3FD-381B-444A-A3D2-3F3EFF37FAD0}"/>
    <cellStyle name="메모 9 2 5 3" xfId="14180" xr:uid="{F4436D0D-481F-4164-A188-8F38284B16A8}"/>
    <cellStyle name="메모 9 2 5 3 2" xfId="36229" xr:uid="{1BCA103F-33CF-4B71-8487-6D2E29896DE2}"/>
    <cellStyle name="메모 9 2 5 4" xfId="25209" xr:uid="{11F681C1-E97C-4ED1-9616-D82B299308E8}"/>
    <cellStyle name="메모 9 2 5 5" xfId="51367" xr:uid="{9F9A8722-FE23-414C-B292-63C8429D8CAC}"/>
    <cellStyle name="메모 9 2 6" xfId="5906" xr:uid="{FED132D7-6B83-45CA-8AFF-9A2F28CA457E}"/>
    <cellStyle name="메모 9 2 6 2" xfId="16935" xr:uid="{9DE02010-E85D-41B9-B6CF-1FFA86666D45}"/>
    <cellStyle name="메모 9 2 6 2 2" xfId="38984" xr:uid="{9C880ECE-3A55-4328-943C-4768394003A5}"/>
    <cellStyle name="메모 9 2 6 3" xfId="27964" xr:uid="{56B43D74-7631-4A4E-A1CF-5AA6D7114390}"/>
    <cellStyle name="메모 9 2 6 4" xfId="54121" xr:uid="{A18FB1A7-7B32-438C-9C01-65C6E177910B}"/>
    <cellStyle name="메모 9 2 7" xfId="11425" xr:uid="{D178DC80-BA43-45B1-9AA9-589D8533A25E}"/>
    <cellStyle name="메모 9 2 7 2" xfId="33474" xr:uid="{DF44D2C3-C260-4343-92B1-68ECB44AF827}"/>
    <cellStyle name="메모 9 2 8" xfId="22454" xr:uid="{72CB989F-4B8B-4C03-A746-C028342A562A}"/>
    <cellStyle name="메모 9 2 9" xfId="48612" xr:uid="{FFF65B06-CC12-4062-8330-F5B6E78B2FB8}"/>
    <cellStyle name="메모 9 3" xfId="505" xr:uid="{00000000-0005-0000-0000-000082020000}"/>
    <cellStyle name="메모 9 3 2" xfId="1242" xr:uid="{4B44BE24-8CD0-48B5-9101-024696FF62B7}"/>
    <cellStyle name="메모 9 3 2 2" xfId="2636" xr:uid="{298279AA-F483-4C65-AD06-DC103D04E15D}"/>
    <cellStyle name="메모 9 3 2 2 2" xfId="5412" xr:uid="{08DBB780-7427-45E2-BF78-4B3F986A483F}"/>
    <cellStyle name="메모 9 3 2 2 2 2" xfId="10938" xr:uid="{9DF060F8-A008-4AA8-97E1-8486E2BF76BD}"/>
    <cellStyle name="메모 9 3 2 2 2 2 2" xfId="21967" xr:uid="{AB6884C9-867F-4159-9474-3FEB28CD68FA}"/>
    <cellStyle name="메모 9 3 2 2 2 2 2 2" xfId="44016" xr:uid="{EE18E08D-8319-474F-AAF5-51686C821294}"/>
    <cellStyle name="메모 9 3 2 2 2 2 3" xfId="32996" xr:uid="{7AC17B9D-C6CE-45D1-84B2-433F42F1C30A}"/>
    <cellStyle name="메모 9 3 2 2 2 3" xfId="16457" xr:uid="{A1C6FA7E-B7C2-4094-8CF7-F2A817B064CF}"/>
    <cellStyle name="메모 9 3 2 2 2 3 2" xfId="38506" xr:uid="{E52CEB57-1BF8-4293-9187-BCDF06FADFC0}"/>
    <cellStyle name="메모 9 3 2 2 2 4" xfId="27486" xr:uid="{F8FF9FD4-009D-4F2E-91D9-6C1A7C728915}"/>
    <cellStyle name="메모 9 3 2 2 2 5" xfId="53644" xr:uid="{C627BE83-9D93-4804-A468-9346F736FFAD}"/>
    <cellStyle name="메모 9 3 2 2 3" xfId="8183" xr:uid="{A1BE1A7E-9F63-4F0E-BBB4-2E09AC60D3C7}"/>
    <cellStyle name="메모 9 3 2 2 3 2" xfId="19212" xr:uid="{294BC8B1-3DE4-4510-8FD9-6C7082C06A1D}"/>
    <cellStyle name="메모 9 3 2 2 3 2 2" xfId="41261" xr:uid="{9EBB2A15-1678-4C19-9E19-C1A58301BFB6}"/>
    <cellStyle name="메모 9 3 2 2 3 3" xfId="30241" xr:uid="{EEA44A07-3DC5-44AB-9D7E-EC8E52297B79}"/>
    <cellStyle name="메모 9 3 2 2 4" xfId="13702" xr:uid="{0CB3AEB0-4FF8-4E7E-9ED1-0C505001674A}"/>
    <cellStyle name="메모 9 3 2 2 4 2" xfId="35751" xr:uid="{F9D04817-F68F-44CA-864E-AD4DF1A467CE}"/>
    <cellStyle name="메모 9 3 2 2 5" xfId="24731" xr:uid="{34356BB9-72B8-4644-8F13-DA27A4C0344D}"/>
    <cellStyle name="메모 9 3 2 2 6" xfId="50889" xr:uid="{9F0B269E-9C83-4A47-94E8-C03C531EAAA6}"/>
    <cellStyle name="메모 9 3 2 3" xfId="4036" xr:uid="{71534297-BEC4-49A8-89B7-7EA9673DE9BE}"/>
    <cellStyle name="메모 9 3 2 3 2" xfId="9562" xr:uid="{3B38F575-E9D1-4B90-96D9-2DB75DEEFE97}"/>
    <cellStyle name="메모 9 3 2 3 2 2" xfId="20591" xr:uid="{062A9D04-889B-4CBA-9F19-0DC09870960E}"/>
    <cellStyle name="메모 9 3 2 3 2 2 2" xfId="42640" xr:uid="{8C4248DF-60DD-4C26-A4BB-8D9D3EB7D46F}"/>
    <cellStyle name="메모 9 3 2 3 2 3" xfId="31620" xr:uid="{79D9B535-A410-482B-90A4-486B20E44556}"/>
    <cellStyle name="메모 9 3 2 3 3" xfId="15081" xr:uid="{CAC186F0-5C86-4618-8212-C0E07478C3E5}"/>
    <cellStyle name="메모 9 3 2 3 3 2" xfId="37130" xr:uid="{A83ED321-8940-4F41-BE1B-FAE548414042}"/>
    <cellStyle name="메모 9 3 2 3 4" xfId="26110" xr:uid="{40EBE915-8EAF-42F4-BC48-C31FC5711915}"/>
    <cellStyle name="메모 9 3 2 3 5" xfId="52268" xr:uid="{2B1A5D11-2FA3-4F79-95B1-B024D29DA344}"/>
    <cellStyle name="메모 9 3 2 4" xfId="6807" xr:uid="{C6FE1C9B-C081-4DFD-A533-9D4B002F0FD0}"/>
    <cellStyle name="메모 9 3 2 4 2" xfId="17836" xr:uid="{BB28C7C6-BD19-4424-8EF6-7AEC1C99BEF7}"/>
    <cellStyle name="메모 9 3 2 4 2 2" xfId="39885" xr:uid="{7B5573FD-8CAE-482E-8EE4-487EF1A04074}"/>
    <cellStyle name="메모 9 3 2 4 3" xfId="28865" xr:uid="{8FF83F49-8171-4B41-84A4-C039E374BD72}"/>
    <cellStyle name="메모 9 3 2 4 4" xfId="55021" xr:uid="{D1A2AF15-C02F-4BBB-A0B8-BCDD9E0CE7D4}"/>
    <cellStyle name="메모 9 3 2 5" xfId="12326" xr:uid="{944D3E25-D015-472F-88B2-E974EE3503D3}"/>
    <cellStyle name="메모 9 3 2 5 2" xfId="34375" xr:uid="{84F17554-7940-4772-9FC0-78A0FCC2463D}"/>
    <cellStyle name="메모 9 3 2 6" xfId="23355" xr:uid="{BFD71D70-2A64-4779-971D-B2A25BB9606F}"/>
    <cellStyle name="메모 9 3 2 7" xfId="49512" xr:uid="{C1A7DD96-E0FD-44EA-9626-04F88DF50DC4}"/>
    <cellStyle name="메모 9 3 3" xfId="1948" xr:uid="{513BA284-724B-479F-A6CC-DA7CF938FB81}"/>
    <cellStyle name="메모 9 3 3 2" xfId="4724" xr:uid="{51C3ECA9-F993-48EA-BB85-EBC4F1705A69}"/>
    <cellStyle name="메모 9 3 3 2 2" xfId="10250" xr:uid="{85D10F6A-4348-45AE-A0CC-CEC76ACB5719}"/>
    <cellStyle name="메모 9 3 3 2 2 2" xfId="21279" xr:uid="{560C999D-BC27-4FB1-A988-D7F6D94B4487}"/>
    <cellStyle name="메모 9 3 3 2 2 2 2" xfId="43328" xr:uid="{972D042E-78B0-4AB5-8185-B627B063C106}"/>
    <cellStyle name="메모 9 3 3 2 2 3" xfId="32308" xr:uid="{B7475561-8888-4068-B682-4AAF45BC4981}"/>
    <cellStyle name="메모 9 3 3 2 3" xfId="15769" xr:uid="{492880C8-B973-453A-A121-12FCE8D03AA2}"/>
    <cellStyle name="메모 9 3 3 2 3 2" xfId="37818" xr:uid="{3D60B6CC-CE44-46EF-A6A3-FF98CB6B7FB0}"/>
    <cellStyle name="메모 9 3 3 2 4" xfId="26798" xr:uid="{9D04530A-6581-41EC-BB8A-C0CC16F247B6}"/>
    <cellStyle name="메모 9 3 3 2 5" xfId="52956" xr:uid="{36E287F5-C3AD-46D9-896F-6427DE60EB78}"/>
    <cellStyle name="메모 9 3 3 3" xfId="7495" xr:uid="{4C613AEF-E986-420F-A1DD-5D6CD6A40477}"/>
    <cellStyle name="메모 9 3 3 3 2" xfId="18524" xr:uid="{DE60E69A-5E49-4BA8-B7E5-90FE4B62D771}"/>
    <cellStyle name="메모 9 3 3 3 2 2" xfId="40573" xr:uid="{02BFDF24-A43D-4374-B70D-5AFDF758BB80}"/>
    <cellStyle name="메모 9 3 3 3 3" xfId="29553" xr:uid="{D1C4DFF7-C9A6-4753-B91F-5CA20229F256}"/>
    <cellStyle name="메모 9 3 3 4" xfId="13014" xr:uid="{AA28A316-F3D1-4ECD-B044-CE5EDB878EB1}"/>
    <cellStyle name="메모 9 3 3 4 2" xfId="35063" xr:uid="{0F026F8E-BB8E-4B2C-97C3-B78049A625C1}"/>
    <cellStyle name="메모 9 3 3 5" xfId="24043" xr:uid="{8CCC8907-C183-4B05-818B-E7B963149C54}"/>
    <cellStyle name="메모 9 3 3 6" xfId="50201" xr:uid="{C2FE32B2-EE3E-4A55-93B5-29CA42FA6A67}"/>
    <cellStyle name="메모 9 3 4" xfId="3348" xr:uid="{2EA0D4A7-F445-4AD7-9D0B-6926494FFE73}"/>
    <cellStyle name="메모 9 3 4 2" xfId="8874" xr:uid="{5682332D-11E7-49CD-B0B4-FA4085E6046C}"/>
    <cellStyle name="메모 9 3 4 2 2" xfId="19903" xr:uid="{FCAE17C6-A00C-4586-A66F-DA3AD9F189A2}"/>
    <cellStyle name="메모 9 3 4 2 2 2" xfId="41952" xr:uid="{C9B243CB-DF51-4AAB-B0E2-B90F173A6CAE}"/>
    <cellStyle name="메모 9 3 4 2 3" xfId="30932" xr:uid="{8D755716-BA21-4686-8F73-D974F3736E6E}"/>
    <cellStyle name="메모 9 3 4 3" xfId="14393" xr:uid="{51495FCE-9EDA-462B-B983-8B7FCEB36CEF}"/>
    <cellStyle name="메모 9 3 4 3 2" xfId="36442" xr:uid="{DD3D9205-266C-453E-BD0A-599609DE887E}"/>
    <cellStyle name="메모 9 3 4 4" xfId="25422" xr:uid="{7EBC9645-3583-49A9-9EA2-799A91F59CE4}"/>
    <cellStyle name="메모 9 3 4 5" xfId="51580" xr:uid="{EF0FDB44-E349-4D47-A31C-9847A4BC208B}"/>
    <cellStyle name="메모 9 3 5" xfId="6119" xr:uid="{D7D48B1F-0F67-4E01-902B-85E39F664EB0}"/>
    <cellStyle name="메모 9 3 5 2" xfId="17148" xr:uid="{D6C72F66-EA34-4FFC-886F-C0E146224965}"/>
    <cellStyle name="메모 9 3 5 2 2" xfId="39197" xr:uid="{8F92103C-ED48-497E-87C4-F09EA44DDF69}"/>
    <cellStyle name="메모 9 3 5 3" xfId="28177" xr:uid="{29A9047C-7C2A-47D9-A2A8-4BFD051ADF8B}"/>
    <cellStyle name="메모 9 3 5 4" xfId="54333" xr:uid="{B41DD58F-C361-4AA6-81B9-3E51F4E1CE5F}"/>
    <cellStyle name="메모 9 3 6" xfId="11638" xr:uid="{6C434DA8-C232-4236-BAF1-3F2318BD4BE9}"/>
    <cellStyle name="메모 9 3 6 2" xfId="33687" xr:uid="{86DD1C28-23CA-46F9-A38D-996E35FA977B}"/>
    <cellStyle name="메모 9 3 7" xfId="22667" xr:uid="{194E80F0-EF49-47F7-9FBE-421B7E0504BA}"/>
    <cellStyle name="메모 9 3 8" xfId="48824" xr:uid="{E8D1F8C2-84B2-46EF-B37E-59DC4EEF1121}"/>
    <cellStyle name="메모 9 4" xfId="900" xr:uid="{0D8BEA26-C9B5-4135-B205-DC8F85D212DF}"/>
    <cellStyle name="메모 9 4 2" xfId="2294" xr:uid="{7CBA3878-FE6B-4EFA-A134-9CACE1430CF7}"/>
    <cellStyle name="메모 9 4 2 2" xfId="5070" xr:uid="{702DEDF0-4145-41AE-9E31-F8BD0E99937A}"/>
    <cellStyle name="메모 9 4 2 2 2" xfId="10596" xr:uid="{3A4DFA67-06BD-4DA6-855F-ED97D11C09D7}"/>
    <cellStyle name="메모 9 4 2 2 2 2" xfId="21625" xr:uid="{62D6E8B3-CAA3-4BA8-A2B2-BF33EBA7F647}"/>
    <cellStyle name="메모 9 4 2 2 2 2 2" xfId="43674" xr:uid="{1D820A72-1574-4EBF-A33F-7950A3972CAA}"/>
    <cellStyle name="메모 9 4 2 2 2 3" xfId="32654" xr:uid="{2588A1D9-9828-4D03-8DF4-C9EFF5B751F5}"/>
    <cellStyle name="메모 9 4 2 2 3" xfId="16115" xr:uid="{17379B27-F978-4DB8-9DB1-0FC8803A55CB}"/>
    <cellStyle name="메모 9 4 2 2 3 2" xfId="38164" xr:uid="{0D7810EA-B253-43E2-9FBB-286BA48591BF}"/>
    <cellStyle name="메모 9 4 2 2 4" xfId="27144" xr:uid="{6C7C67F2-A8E2-4778-913F-C13BB9B9ADC0}"/>
    <cellStyle name="메모 9 4 2 2 5" xfId="53302" xr:uid="{1D2818FC-DC4C-432F-B5F8-37833510E25F}"/>
    <cellStyle name="메모 9 4 2 3" xfId="7841" xr:uid="{66F1B98B-3034-493B-BD81-64CBD4CECBB2}"/>
    <cellStyle name="메모 9 4 2 3 2" xfId="18870" xr:uid="{197B4EED-0B89-40D3-A4A0-D43F67A922CE}"/>
    <cellStyle name="메모 9 4 2 3 2 2" xfId="40919" xr:uid="{3CBF5CE3-C63F-48F8-8967-CD14621D1E06}"/>
    <cellStyle name="메모 9 4 2 3 3" xfId="29899" xr:uid="{EC016FBA-C092-48C2-9F12-76B9CCC482A1}"/>
    <cellStyle name="메모 9 4 2 4" xfId="13360" xr:uid="{E9136475-4324-42C8-BE36-F78330B3054F}"/>
    <cellStyle name="메모 9 4 2 4 2" xfId="35409" xr:uid="{AD33F13B-4447-4FF9-9457-A542609C1A50}"/>
    <cellStyle name="메모 9 4 2 5" xfId="24389" xr:uid="{9F80C3BE-5F08-4957-9FF4-F8D233AF4D32}"/>
    <cellStyle name="메모 9 4 2 6" xfId="50547" xr:uid="{7F10B775-EB89-45D9-9154-6A4661AFB414}"/>
    <cellStyle name="메모 9 4 3" xfId="3694" xr:uid="{A769F446-4692-44A4-B427-156401B3F3C5}"/>
    <cellStyle name="메모 9 4 3 2" xfId="9220" xr:uid="{D4EF0737-F231-45CC-8FB3-A9E2463511B6}"/>
    <cellStyle name="메모 9 4 3 2 2" xfId="20249" xr:uid="{5E381811-E791-4BED-8722-F6720913361F}"/>
    <cellStyle name="메모 9 4 3 2 2 2" xfId="42298" xr:uid="{FCBE54C9-249B-4BAE-B51F-280C17D05B37}"/>
    <cellStyle name="메모 9 4 3 2 3" xfId="31278" xr:uid="{6CBE9441-64E4-4179-AB18-4A419B426385}"/>
    <cellStyle name="메모 9 4 3 3" xfId="14739" xr:uid="{E60112D4-9B4B-4D76-B4F4-39735FFF9DF0}"/>
    <cellStyle name="메모 9 4 3 3 2" xfId="36788" xr:uid="{D167E820-FC8B-4393-8EEB-9577C193C880}"/>
    <cellStyle name="메모 9 4 3 4" xfId="25768" xr:uid="{4E4D0BA3-0433-4A86-A5BA-ACBC13E3FFF4}"/>
    <cellStyle name="메모 9 4 3 5" xfId="51926" xr:uid="{CB9DEA04-D342-47FD-A55A-4DFC117FA2E0}"/>
    <cellStyle name="메모 9 4 4" xfId="6465" xr:uid="{9775A629-0E5F-4CFE-A424-520FDFE91807}"/>
    <cellStyle name="메모 9 4 4 2" xfId="17494" xr:uid="{9CFFBF6D-672E-48C8-B437-4F30B0EC4D52}"/>
    <cellStyle name="메모 9 4 4 2 2" xfId="39543" xr:uid="{937D823E-11EF-48FE-AA52-BF8B8777A7A5}"/>
    <cellStyle name="메모 9 4 4 3" xfId="28523" xr:uid="{5C5AEB89-401F-41E5-BBE3-1D6666FE8027}"/>
    <cellStyle name="메모 9 4 4 4" xfId="54679" xr:uid="{F83FAEB8-59C6-4FC7-B37D-007BB009189E}"/>
    <cellStyle name="메모 9 4 5" xfId="11984" xr:uid="{FB6E17A6-0A8D-4370-9402-30072CE66BE6}"/>
    <cellStyle name="메모 9 4 5 2" xfId="34033" xr:uid="{FE45F952-22FC-49DF-8CFF-88B50730F7E5}"/>
    <cellStyle name="메모 9 4 6" xfId="23013" xr:uid="{039213EA-67FE-4B13-BDF3-D63714D8C2EF}"/>
    <cellStyle name="메모 9 4 7" xfId="49170" xr:uid="{B47F9997-847A-4704-85FC-3B19EE7E5EF9}"/>
    <cellStyle name="메모 9 5" xfId="1606" xr:uid="{080F8ED2-7E3B-49A6-A1DB-55EDC580D1D7}"/>
    <cellStyle name="메모 9 5 2" xfId="4382" xr:uid="{F2F3E300-C50A-4695-8ECF-BA29E5EB8DEA}"/>
    <cellStyle name="메모 9 5 2 2" xfId="9908" xr:uid="{C415EA1E-FE27-4099-9CED-1B3C047854AA}"/>
    <cellStyle name="메모 9 5 2 2 2" xfId="20937" xr:uid="{50C1E07C-E455-4DB2-A52B-A46FE66661B1}"/>
    <cellStyle name="메모 9 5 2 2 2 2" xfId="42986" xr:uid="{56DED219-C835-4514-96DB-67D8C0B5C5FD}"/>
    <cellStyle name="메모 9 5 2 2 3" xfId="31966" xr:uid="{E558E246-346E-46A2-B45B-BDB9DA800920}"/>
    <cellStyle name="메모 9 5 2 3" xfId="15427" xr:uid="{6EF83DCF-23C6-4594-9DF0-BEB66E899119}"/>
    <cellStyle name="메모 9 5 2 3 2" xfId="37476" xr:uid="{6CB1F6DD-E639-4916-8956-8F7A49B6AD97}"/>
    <cellStyle name="메모 9 5 2 4" xfId="26456" xr:uid="{4377F40A-565A-43F2-B620-B7FF8CB32844}"/>
    <cellStyle name="메모 9 5 2 5" xfId="52614" xr:uid="{C64EA993-E82E-4F32-B112-A4C99E99E48B}"/>
    <cellStyle name="메모 9 5 3" xfId="7153" xr:uid="{6D1508C7-96FA-4746-800D-6DED992A3D80}"/>
    <cellStyle name="메모 9 5 3 2" xfId="18182" xr:uid="{80190BA1-F469-4BD2-B34B-125B5EC0E96C}"/>
    <cellStyle name="메모 9 5 3 2 2" xfId="40231" xr:uid="{AA5DA24F-5120-43A7-B3B0-B1C13111D957}"/>
    <cellStyle name="메모 9 5 3 3" xfId="29211" xr:uid="{8FD6E779-3755-4E38-8F1D-D8BECADAEE25}"/>
    <cellStyle name="메모 9 5 4" xfId="12672" xr:uid="{1C179B46-1C10-4F84-B87B-6354CEB517BE}"/>
    <cellStyle name="메모 9 5 4 2" xfId="34721" xr:uid="{25D16B91-04E0-4680-A7E6-DA619A77E5A5}"/>
    <cellStyle name="메모 9 5 5" xfId="23701" xr:uid="{1F4979C1-BE3C-487B-8464-785EE2B81C06}"/>
    <cellStyle name="메모 9 5 6" xfId="49859" xr:uid="{7CA05E94-8B08-4A80-A95C-460DA11E5593}"/>
    <cellStyle name="메모 9 6" xfId="3006" xr:uid="{25C8300F-BF2B-4403-984D-572D8B36343B}"/>
    <cellStyle name="메모 9 6 2" xfId="8532" xr:uid="{CFB92D81-1290-441A-AB09-3C1E9005B4D0}"/>
    <cellStyle name="메모 9 6 2 2" xfId="19561" xr:uid="{543B3D4C-AC1B-4E94-960D-C2413CB45929}"/>
    <cellStyle name="메모 9 6 2 2 2" xfId="41610" xr:uid="{CCF186F5-3D80-4B5E-87DF-5B0049BF40FC}"/>
    <cellStyle name="메모 9 6 2 3" xfId="30590" xr:uid="{E65BE868-B961-44BC-9F9B-CF636EE3DE6E}"/>
    <cellStyle name="메모 9 6 3" xfId="14051" xr:uid="{29AA7E3E-F267-41E4-8E83-F35610A3002D}"/>
    <cellStyle name="메모 9 6 3 2" xfId="36100" xr:uid="{937C1F13-2248-44A3-A8BA-E17E19C8F690}"/>
    <cellStyle name="메모 9 6 4" xfId="25080" xr:uid="{FE24ACCD-D5B0-425C-9076-EF69360465DF}"/>
    <cellStyle name="메모 9 6 5" xfId="51238" xr:uid="{DC1F3477-7086-4A3A-8060-D718ABE2A5ED}"/>
    <cellStyle name="메모 9 7" xfId="5777" xr:uid="{5B4530E4-4A22-413D-BAA9-01402D942343}"/>
    <cellStyle name="메모 9 7 2" xfId="16806" xr:uid="{84FADEEC-04B0-4088-8E5E-8F2FF253EF09}"/>
    <cellStyle name="메모 9 7 2 2" xfId="38855" xr:uid="{087D8EC0-2B2E-42B5-BFD3-8C7BA34E1163}"/>
    <cellStyle name="메모 9 7 3" xfId="27835" xr:uid="{06B84606-BB2E-467B-A730-BA1050056626}"/>
    <cellStyle name="메모 9 7 4" xfId="53992" xr:uid="{BCEAB594-07E7-4516-8575-AFBF04C5BA5A}"/>
    <cellStyle name="메모 9 8" xfId="11296" xr:uid="{0AF68A1F-ED72-4C91-8A4C-9F1634C77A65}"/>
    <cellStyle name="메모 9 8 2" xfId="33345" xr:uid="{36C82998-268D-47F3-9D05-BC5C9E250802}"/>
    <cellStyle name="메모 9 9" xfId="22325" xr:uid="{B6EAF690-C157-4CAB-8D1B-879BBF5F3623}"/>
    <cellStyle name="백분율" xfId="6" builtinId="5"/>
    <cellStyle name="백분율 10" xfId="5679" xr:uid="{6F29F1C8-E2E5-4C70-BBBE-5DDE8A617D79}"/>
    <cellStyle name="백분율 11" xfId="11199" xr:uid="{4C13370B-A98F-4258-A3EB-5E98EA3249AE}"/>
    <cellStyle name="백분율 12" xfId="22228" xr:uid="{90DAB165-15DE-45B2-88EA-A6F560F1E2CC}"/>
    <cellStyle name="백분율 13" xfId="44270" xr:uid="{00E5D820-5301-48FF-8300-C0F5ED09463B}"/>
    <cellStyle name="백분율 2" xfId="8" xr:uid="{00000000-0005-0000-0000-000084020000}"/>
    <cellStyle name="백분율 2 2" xfId="385" xr:uid="{00000000-0005-0000-0000-000085020000}"/>
    <cellStyle name="백분율 2 3" xfId="744" xr:uid="{00000000-0005-0000-0000-000086020000}"/>
    <cellStyle name="백분율 2 3 2" xfId="1479" xr:uid="{FC7455E3-4275-41CC-932F-41D4CE81695F}"/>
    <cellStyle name="백분율 2 3 2 2" xfId="2873" xr:uid="{2206F5C2-5442-40CF-AF52-58022F6CF3AB}"/>
    <cellStyle name="백분율 2 3 2 2 2" xfId="5649" xr:uid="{A9092F54-DFE9-4D1B-841B-065D9054BCA4}"/>
    <cellStyle name="백분율 2 3 2 2 2 2" xfId="11175" xr:uid="{F65064C5-BD91-41E5-ADB2-EEA2E71667F9}"/>
    <cellStyle name="백분율 2 3 2 2 2 2 2" xfId="22204" xr:uid="{B1378603-FDC9-4F57-8B56-46045AE4D2B5}"/>
    <cellStyle name="백분율 2 3 2 2 2 2 2 2" xfId="44253" xr:uid="{3BF462A3-9A98-45B8-B785-3CD9E97A3A04}"/>
    <cellStyle name="백분율 2 3 2 2 2 2 3" xfId="33233" xr:uid="{01EA38B7-609F-4ABB-88A4-5658E4A48E85}"/>
    <cellStyle name="백분율 2 3 2 2 2 3" xfId="16694" xr:uid="{C5893DEF-3516-4BC4-A3F1-D88BEB35B97E}"/>
    <cellStyle name="백분율 2 3 2 2 2 3 2" xfId="38743" xr:uid="{49155256-4C99-45F1-A863-A799A5F811BD}"/>
    <cellStyle name="백분율 2 3 2 2 2 4" xfId="27723" xr:uid="{916FB865-B0CD-40FC-910D-F1BA9BC4AEAE}"/>
    <cellStyle name="백분율 2 3 2 2 2 5" xfId="53881" xr:uid="{347E14C6-D4D3-43BC-BB06-08F5F6BE787E}"/>
    <cellStyle name="백분율 2 3 2 2 3" xfId="8420" xr:uid="{AB7D56DA-9461-4200-A0AE-1B785FE53F7F}"/>
    <cellStyle name="백분율 2 3 2 2 3 2" xfId="19449" xr:uid="{A0DA3EFA-D0B8-4543-9EBC-9897526AC651}"/>
    <cellStyle name="백분율 2 3 2 2 3 2 2" xfId="41498" xr:uid="{06750020-3510-451A-9108-3CCADD235BAF}"/>
    <cellStyle name="백분율 2 3 2 2 3 3" xfId="30478" xr:uid="{ED2C8D08-B9E8-435C-861B-865FD4EDFB7D}"/>
    <cellStyle name="백분율 2 3 2 2 4" xfId="13939" xr:uid="{80923042-F52B-4A61-B04B-6981F42644F4}"/>
    <cellStyle name="백분율 2 3 2 2 4 2" xfId="35988" xr:uid="{3E9B1C9E-22D5-4B69-8273-A96C0E943E8F}"/>
    <cellStyle name="백분율 2 3 2 2 5" xfId="24968" xr:uid="{E157A4DD-7F3C-42AD-9691-53CA39FC6B4E}"/>
    <cellStyle name="백분율 2 3 2 2 6" xfId="51126" xr:uid="{BDEDF3EE-9C93-40FF-9F9C-D0B9C15235EC}"/>
    <cellStyle name="백분율 2 3 2 3" xfId="4273" xr:uid="{4C5BD716-54B4-400C-A4CA-43F10292F5F7}"/>
    <cellStyle name="백분율 2 3 2 3 2" xfId="9799" xr:uid="{9067210E-AC97-4FFD-B40B-46B7598C1296}"/>
    <cellStyle name="백분율 2 3 2 3 2 2" xfId="20828" xr:uid="{85814A17-BC38-4996-9EB2-C8AF1138DC3B}"/>
    <cellStyle name="백분율 2 3 2 3 2 2 2" xfId="42877" xr:uid="{9339EE70-340A-4905-96D4-260EDF4AEA87}"/>
    <cellStyle name="백분율 2 3 2 3 2 3" xfId="31857" xr:uid="{A26B4AEF-85F1-43DB-A2D7-679194EB10ED}"/>
    <cellStyle name="백분율 2 3 2 3 3" xfId="15318" xr:uid="{B66096F1-9F5A-43EB-9DFC-FF139657F748}"/>
    <cellStyle name="백분율 2 3 2 3 3 2" xfId="37367" xr:uid="{A4CC1670-BFB3-4DB5-9FAF-A2016A13177E}"/>
    <cellStyle name="백분율 2 3 2 3 4" xfId="26347" xr:uid="{91125584-F667-4481-BA5D-965149769451}"/>
    <cellStyle name="백분율 2 3 2 3 5" xfId="52505" xr:uid="{F0B2D82E-52EA-4705-A109-9ABC97316599}"/>
    <cellStyle name="백분율 2 3 2 4" xfId="7044" xr:uid="{1A06DAF9-225E-4B9A-9651-2EB1325117E3}"/>
    <cellStyle name="백분율 2 3 2 4 2" xfId="18073" xr:uid="{3EB7936B-3C20-4734-9C5F-1B634855CB49}"/>
    <cellStyle name="백분율 2 3 2 4 2 2" xfId="40122" xr:uid="{0D5E01BA-C4FD-41EC-B7F2-FB49173A1E05}"/>
    <cellStyle name="백분율 2 3 2 4 3" xfId="29102" xr:uid="{BE979108-1291-4669-86D1-C94D82C2795F}"/>
    <cellStyle name="백분율 2 3 2 4 4" xfId="55258" xr:uid="{1073E6F3-BF13-4577-BC58-53CAF4F1323B}"/>
    <cellStyle name="백분율 2 3 2 5" xfId="12563" xr:uid="{10730486-BDC1-47FD-87B1-D6E323B1F3E7}"/>
    <cellStyle name="백분율 2 3 2 5 2" xfId="34612" xr:uid="{FB952DDA-04BF-4994-B557-2A774286E0F6}"/>
    <cellStyle name="백분율 2 3 2 6" xfId="23592" xr:uid="{C2DDE629-D268-423D-9254-7EE6C38F7607}"/>
    <cellStyle name="백분율 2 3 2 7" xfId="49749" xr:uid="{F3B60548-A7C9-40D1-9524-0E9257916EA5}"/>
    <cellStyle name="백분율 2 3 3" xfId="2185" xr:uid="{4352DDDF-7AE6-4368-BE71-F20A738146E1}"/>
    <cellStyle name="백분율 2 3 3 2" xfId="4961" xr:uid="{FE3197C7-E6B3-4E47-AE2E-80C13BAB40F4}"/>
    <cellStyle name="백분율 2 3 3 2 2" xfId="10487" xr:uid="{DCE9AC31-08CD-470F-B19D-BEEE63FD8C3F}"/>
    <cellStyle name="백분율 2 3 3 2 2 2" xfId="21516" xr:uid="{96561D54-8BEF-483B-BA1C-51E76F62D903}"/>
    <cellStyle name="백분율 2 3 3 2 2 2 2" xfId="43565" xr:uid="{9874747A-45AB-4127-A455-7CC072EE7186}"/>
    <cellStyle name="백분율 2 3 3 2 2 3" xfId="32545" xr:uid="{30F78E30-E568-4D8D-9A04-2DF7212A0D83}"/>
    <cellStyle name="백분율 2 3 3 2 3" xfId="16006" xr:uid="{457A59EB-9A51-4EDD-8FDD-5265A0267201}"/>
    <cellStyle name="백분율 2 3 3 2 3 2" xfId="38055" xr:uid="{FAE95131-0726-4B11-953B-5A3C896495B8}"/>
    <cellStyle name="백분율 2 3 3 2 4" xfId="27035" xr:uid="{6D3C0E1E-ABD0-457F-AA7B-1B72F2DE12E2}"/>
    <cellStyle name="백분율 2 3 3 2 5" xfId="53193" xr:uid="{93CBAC54-6EF6-4C5C-95CB-B3DD9132ABC0}"/>
    <cellStyle name="백분율 2 3 3 3" xfId="7732" xr:uid="{68234080-F674-4ACF-92B6-B66CCABF3DEC}"/>
    <cellStyle name="백분율 2 3 3 3 2" xfId="18761" xr:uid="{41E14B3C-E249-43F0-8D26-2BE34D8FAD86}"/>
    <cellStyle name="백분율 2 3 3 3 2 2" xfId="40810" xr:uid="{5DAE469F-03C2-47EE-92DD-C41D1CDC3279}"/>
    <cellStyle name="백분율 2 3 3 3 3" xfId="29790" xr:uid="{E7435AFF-A587-4242-B73C-2E49675F5B5C}"/>
    <cellStyle name="백분율 2 3 3 4" xfId="13251" xr:uid="{8F1E967D-F4DE-4DE6-B0CE-15014B017C60}"/>
    <cellStyle name="백분율 2 3 3 4 2" xfId="35300" xr:uid="{51469890-FD96-4DCE-AD17-9CCA707D9BED}"/>
    <cellStyle name="백분율 2 3 3 5" xfId="24280" xr:uid="{73CE53AC-C975-426D-889F-B54567E12B38}"/>
    <cellStyle name="백분율 2 3 3 6" xfId="50438" xr:uid="{C081D00A-9644-4633-B468-1C97E8E5DB56}"/>
    <cellStyle name="백분율 2 3 4" xfId="3585" xr:uid="{7D5C3869-7554-4ECF-BFBA-E619885A872A}"/>
    <cellStyle name="백분율 2 3 4 2" xfId="9111" xr:uid="{9D546230-B3C8-4221-9E09-C3C179AA34D3}"/>
    <cellStyle name="백분율 2 3 4 2 2" xfId="20140" xr:uid="{39A780D5-0238-408E-B8B2-2153F96E1517}"/>
    <cellStyle name="백분율 2 3 4 2 2 2" xfId="42189" xr:uid="{E059179A-74C4-4905-91D1-0BD410E0554C}"/>
    <cellStyle name="백분율 2 3 4 2 3" xfId="31169" xr:uid="{A8ACD2D0-B86B-4E7A-A1FB-AE13C55632B4}"/>
    <cellStyle name="백분율 2 3 4 3" xfId="14630" xr:uid="{BC4506C9-3722-4CFD-97A0-FD89CC540787}"/>
    <cellStyle name="백분율 2 3 4 3 2" xfId="36679" xr:uid="{05478177-32A2-45F8-B1C3-EAAA08F06E55}"/>
    <cellStyle name="백분율 2 3 4 4" xfId="25659" xr:uid="{5EF4ED27-E8C9-4D9D-8959-92449831CECD}"/>
    <cellStyle name="백분율 2 3 4 5" xfId="51817" xr:uid="{EE75C625-EF24-4108-B5A5-7F85AB8FABCD}"/>
    <cellStyle name="백분율 2 3 5" xfId="6356" xr:uid="{A326219D-432F-4430-AEC3-8D6446C4C3C9}"/>
    <cellStyle name="백분율 2 3 5 2" xfId="17385" xr:uid="{93F9F726-DAC7-4485-8998-E4CF305B9929}"/>
    <cellStyle name="백분율 2 3 5 2 2" xfId="39434" xr:uid="{E07BD058-5A64-4F6D-83FA-168714917993}"/>
    <cellStyle name="백분율 2 3 5 3" xfId="28414" xr:uid="{B359D991-F624-4198-B7A7-0F5D58706F1D}"/>
    <cellStyle name="백분율 2 3 5 4" xfId="54570" xr:uid="{EB0BCDF4-520D-4ABF-BBA5-70A475514583}"/>
    <cellStyle name="백분율 2 3 6" xfId="11875" xr:uid="{EFD63336-84C9-471C-8E32-56CCECFA6DAA}"/>
    <cellStyle name="백분율 2 3 6 2" xfId="33924" xr:uid="{FE7D4231-53D2-4790-BBC6-BE1B8DC958A9}"/>
    <cellStyle name="백분율 2 3 7" xfId="22904" xr:uid="{635956A5-BAA7-49AC-97F7-FCAA387CCBFB}"/>
    <cellStyle name="백분율 2 3 8" xfId="49061" xr:uid="{B5CF6B14-94E2-4459-AF3B-41B563CC87AC}"/>
    <cellStyle name="백분율 2 4" xfId="55265" xr:uid="{B16C5802-3356-4069-90FA-E3B82DB52F45}"/>
    <cellStyle name="백분율 3" xfId="9" xr:uid="{00000000-0005-0000-0000-000087020000}"/>
    <cellStyle name="백분율 3 2" xfId="348" xr:uid="{00000000-0005-0000-0000-000088020000}"/>
    <cellStyle name="백분율 3 2 2" xfId="55284" xr:uid="{DCB024B7-7453-4BBF-AE86-F48D63E72DE3}"/>
    <cellStyle name="백분율 3 3" xfId="55268" xr:uid="{0BF6684A-8457-4D26-BD31-8BE587C8D3F3}"/>
    <cellStyle name="백분율 4" xfId="346" xr:uid="{00000000-0005-0000-0000-000089020000}"/>
    <cellStyle name="백분율 4 10" xfId="48682" xr:uid="{8B3FEB09-9843-4AAA-90B9-674DA2E18231}"/>
    <cellStyle name="백분율 4 2" xfId="704" xr:uid="{00000000-0005-0000-0000-00008A020000}"/>
    <cellStyle name="백분율 4 2 2" xfId="1441" xr:uid="{CF2A012A-5202-474F-8F90-32A6F561476B}"/>
    <cellStyle name="백분율 4 2 2 2" xfId="2835" xr:uid="{1BA6F990-7464-4FE5-B78C-B5304F94ED28}"/>
    <cellStyle name="백분율 4 2 2 2 2" xfId="5611" xr:uid="{5FEEC3CE-C81C-4E52-9DA8-5600DB5FF89F}"/>
    <cellStyle name="백분율 4 2 2 2 2 2" xfId="11137" xr:uid="{FDDB173C-B903-4773-B986-BC27B91DD0CB}"/>
    <cellStyle name="백분율 4 2 2 2 2 2 2" xfId="22166" xr:uid="{35C0D3F1-847E-4525-A738-9C5AE080EA8E}"/>
    <cellStyle name="백분율 4 2 2 2 2 2 2 2" xfId="44215" xr:uid="{85F19255-34B4-4D0A-9C52-E5FA198AF63B}"/>
    <cellStyle name="백분율 4 2 2 2 2 2 3" xfId="33195" xr:uid="{2814B301-A2EA-4C4F-9B0C-7B026FBC7E82}"/>
    <cellStyle name="백분율 4 2 2 2 2 3" xfId="16656" xr:uid="{35FFE249-6A14-44A9-B15D-D3C5CBC004FF}"/>
    <cellStyle name="백분율 4 2 2 2 2 3 2" xfId="38705" xr:uid="{B02ED13C-F33A-4FD8-A484-C94019E2F8AC}"/>
    <cellStyle name="백분율 4 2 2 2 2 4" xfId="27685" xr:uid="{9B492555-3277-41DD-A8D7-1AB072B09BEE}"/>
    <cellStyle name="백분율 4 2 2 2 2 5" xfId="53843" xr:uid="{9A0EF565-D6DB-4D28-9BD0-BB7C891DD5F8}"/>
    <cellStyle name="백분율 4 2 2 2 3" xfId="8382" xr:uid="{548E8C99-DD37-43ED-B699-726E8F10D48A}"/>
    <cellStyle name="백분율 4 2 2 2 3 2" xfId="19411" xr:uid="{0CC6A819-2313-447B-9011-9DB8A62936EB}"/>
    <cellStyle name="백분율 4 2 2 2 3 2 2" xfId="41460" xr:uid="{9368DF96-B41E-46BF-969C-45A58E3DD3DF}"/>
    <cellStyle name="백분율 4 2 2 2 3 3" xfId="30440" xr:uid="{94B39FF7-8724-4AC4-A389-6E118611AEDF}"/>
    <cellStyle name="백분율 4 2 2 2 4" xfId="13901" xr:uid="{16F2A99C-938A-4BC1-AA89-53DDD18CE0DC}"/>
    <cellStyle name="백분율 4 2 2 2 4 2" xfId="35950" xr:uid="{CDF66E45-786F-4C61-855C-A25F81CAD7D9}"/>
    <cellStyle name="백분율 4 2 2 2 5" xfId="24930" xr:uid="{9AFE056B-9896-4B73-9641-FD5AA2CAEFCD}"/>
    <cellStyle name="백분율 4 2 2 2 6" xfId="51088" xr:uid="{2F29DF55-481F-4793-8A44-2A339E50BEEF}"/>
    <cellStyle name="백분율 4 2 2 3" xfId="4235" xr:uid="{9082CE3C-464D-4069-899D-548AEC0ECF14}"/>
    <cellStyle name="백분율 4 2 2 3 2" xfId="9761" xr:uid="{7FE6AB87-3849-401E-86AB-FCAE3D2CD11D}"/>
    <cellStyle name="백분율 4 2 2 3 2 2" xfId="20790" xr:uid="{EDCEC72B-E40F-4F67-BFA3-2140751D130E}"/>
    <cellStyle name="백분율 4 2 2 3 2 2 2" xfId="42839" xr:uid="{EED22417-8865-4282-8708-F65A565F3899}"/>
    <cellStyle name="백분율 4 2 2 3 2 3" xfId="31819" xr:uid="{CAB640E8-A6E9-4819-B86E-CF70C4F2D935}"/>
    <cellStyle name="백분율 4 2 2 3 3" xfId="15280" xr:uid="{22234DDA-9E25-46AB-9AED-ED3337437E84}"/>
    <cellStyle name="백분율 4 2 2 3 3 2" xfId="37329" xr:uid="{E7DAF32B-EB67-40A4-B1EC-A36AC89023BA}"/>
    <cellStyle name="백분율 4 2 2 3 4" xfId="26309" xr:uid="{3DD7B790-A9AC-4078-A4FE-4CD7C0AC58CE}"/>
    <cellStyle name="백분율 4 2 2 3 5" xfId="52467" xr:uid="{7F447421-9BA6-4247-A6AD-329484456229}"/>
    <cellStyle name="백분율 4 2 2 4" xfId="7006" xr:uid="{D9E71A4C-663B-486B-9E50-E53E4B532DD7}"/>
    <cellStyle name="백분율 4 2 2 4 2" xfId="18035" xr:uid="{6AF8DDDD-6DF1-497E-8A7A-B736E894A6BE}"/>
    <cellStyle name="백분율 4 2 2 4 2 2" xfId="40084" xr:uid="{FBF8E111-6937-468F-B2C5-90933C83EB65}"/>
    <cellStyle name="백분율 4 2 2 4 3" xfId="29064" xr:uid="{64CBCA24-F810-4712-BD53-AC9AB44F660A}"/>
    <cellStyle name="백분율 4 2 2 4 4" xfId="55220" xr:uid="{EFD701E9-ACA3-48F6-983C-0AA0C47B31A9}"/>
    <cellStyle name="백분율 4 2 2 5" xfId="12525" xr:uid="{70DE1A96-6645-4A80-A9E4-87E0AA859AC4}"/>
    <cellStyle name="백분율 4 2 2 5 2" xfId="34574" xr:uid="{9744B42C-C6DD-4F62-A699-A229A5EF981C}"/>
    <cellStyle name="백분율 4 2 2 6" xfId="23554" xr:uid="{D5D6ADA4-635C-4C38-92AF-9143E1F628FA}"/>
    <cellStyle name="백분율 4 2 2 7" xfId="49711" xr:uid="{EC3E0DE2-83D9-4F42-A0E3-6C01AA37686A}"/>
    <cellStyle name="백분율 4 2 3" xfId="2147" xr:uid="{49771F96-425B-48F5-AD55-85926A035E3B}"/>
    <cellStyle name="백분율 4 2 3 2" xfId="4923" xr:uid="{FB74ED66-55C0-4A27-A24B-9436A38B7C5C}"/>
    <cellStyle name="백분율 4 2 3 2 2" xfId="10449" xr:uid="{857053EA-FBC2-4FF6-98C5-EC2AB53D4236}"/>
    <cellStyle name="백분율 4 2 3 2 2 2" xfId="21478" xr:uid="{BCA39036-426F-49C3-B556-AB4E5669C901}"/>
    <cellStyle name="백분율 4 2 3 2 2 2 2" xfId="43527" xr:uid="{EA397C4C-71D0-459A-AED1-CC44231D35B9}"/>
    <cellStyle name="백분율 4 2 3 2 2 3" xfId="32507" xr:uid="{2FCF5474-082E-432D-AF26-41DBCE1BE44C}"/>
    <cellStyle name="백분율 4 2 3 2 3" xfId="15968" xr:uid="{DC05DF2F-5D5C-4149-BDA2-472FE35ACCFB}"/>
    <cellStyle name="백분율 4 2 3 2 3 2" xfId="38017" xr:uid="{4888256C-BADF-4692-B563-F5111830DE38}"/>
    <cellStyle name="백분율 4 2 3 2 4" xfId="26997" xr:uid="{E154E225-9260-4B76-B1B8-72910115E067}"/>
    <cellStyle name="백분율 4 2 3 2 5" xfId="53155" xr:uid="{F191A2C2-96CC-47DE-AFC9-45C3536126B0}"/>
    <cellStyle name="백분율 4 2 3 3" xfId="7694" xr:uid="{19BEB9C5-E50A-4389-9DBD-9F9022AD6FF2}"/>
    <cellStyle name="백분율 4 2 3 3 2" xfId="18723" xr:uid="{1713C266-AF8D-4F74-B200-AD482D7D7015}"/>
    <cellStyle name="백분율 4 2 3 3 2 2" xfId="40772" xr:uid="{92ED5A38-E2AE-4548-9430-658056BAA8F5}"/>
    <cellStyle name="백분율 4 2 3 3 3" xfId="29752" xr:uid="{388AD0D5-38ED-4D0E-AE76-45DC692FEC25}"/>
    <cellStyle name="백분율 4 2 3 4" xfId="13213" xr:uid="{EA1D8A29-AE67-4EAE-ACDB-B89627B450CD}"/>
    <cellStyle name="백분율 4 2 3 4 2" xfId="35262" xr:uid="{51EB1070-C200-4AC3-9AFD-CCF8B9C7DA14}"/>
    <cellStyle name="백분율 4 2 3 5" xfId="24242" xr:uid="{DE4DB914-E63A-4DC2-9456-BD76B599535D}"/>
    <cellStyle name="백분율 4 2 3 6" xfId="50400" xr:uid="{40C84D29-2615-43E7-9790-CE312574A578}"/>
    <cellStyle name="백분율 4 2 4" xfId="3547" xr:uid="{C04E7075-C941-4631-95BF-E1C192D3827E}"/>
    <cellStyle name="백분율 4 2 4 2" xfId="9073" xr:uid="{FC080F90-060B-4235-9E52-BC4870E99629}"/>
    <cellStyle name="백분율 4 2 4 2 2" xfId="20102" xr:uid="{8516C53D-06B5-47B3-B8CE-66C88BB4F6BD}"/>
    <cellStyle name="백분율 4 2 4 2 2 2" xfId="42151" xr:uid="{1BB48EC4-0818-45A8-8556-E828DFB91B1D}"/>
    <cellStyle name="백분율 4 2 4 2 3" xfId="31131" xr:uid="{4B9334B1-B8EF-488D-B335-C164B9669401}"/>
    <cellStyle name="백분율 4 2 4 3" xfId="14592" xr:uid="{C531D054-2078-4518-B2BF-54ED997F846D}"/>
    <cellStyle name="백분율 4 2 4 3 2" xfId="36641" xr:uid="{30A9688B-2590-4455-BF98-A21DF1DB04B5}"/>
    <cellStyle name="백분율 4 2 4 4" xfId="25621" xr:uid="{48A6DBA0-05DF-40CB-A117-2C5F48818EB0}"/>
    <cellStyle name="백분율 4 2 4 5" xfId="51779" xr:uid="{9116E51E-E1CC-4AF9-B382-ED98838E0746}"/>
    <cellStyle name="백분율 4 2 5" xfId="6318" xr:uid="{99D6C799-46AA-465B-B800-F43F0A2A9A85}"/>
    <cellStyle name="백분율 4 2 5 2" xfId="17347" xr:uid="{A5A5E943-C037-4827-97D1-6BCE3EE06DD3}"/>
    <cellStyle name="백분율 4 2 5 2 2" xfId="39396" xr:uid="{AF4E332E-6607-42DE-8FFC-2BCE069A3604}"/>
    <cellStyle name="백분율 4 2 5 3" xfId="28376" xr:uid="{9B3C24E2-EA0D-40AF-B845-B97DB95DB511}"/>
    <cellStyle name="백분율 4 2 5 4" xfId="54532" xr:uid="{8DDCFAF2-4203-4FDD-8AB5-7B0E8ACE9972}"/>
    <cellStyle name="백분율 4 2 6" xfId="11837" xr:uid="{428E6881-0340-4FDF-9D44-457475493584}"/>
    <cellStyle name="백분율 4 2 6 2" xfId="33886" xr:uid="{E82CBBB3-04F5-48E1-B334-66A799086E2A}"/>
    <cellStyle name="백분율 4 2 7" xfId="22866" xr:uid="{DB06B112-3B0B-4E94-8A1D-8DEFCEF062CB}"/>
    <cellStyle name="백분율 4 2 8" xfId="49023" xr:uid="{F6DB1D06-9D23-402B-98B7-F76F29DCE332}"/>
    <cellStyle name="백분율 4 3" xfId="771" xr:uid="{00000000-0005-0000-0000-00008B020000}"/>
    <cellStyle name="백분율 4 4" xfId="1099" xr:uid="{8E5AFC94-9C5D-4767-B240-B285D37E23A7}"/>
    <cellStyle name="백분율 4 4 2" xfId="2493" xr:uid="{0329D440-7012-4E87-B035-5F02710AD37F}"/>
    <cellStyle name="백분율 4 4 2 2" xfId="5269" xr:uid="{39763F9D-4E1A-457B-B8D0-FF0A160EEB72}"/>
    <cellStyle name="백분율 4 4 2 2 2" xfId="10795" xr:uid="{642F1327-AE57-4B42-9226-EFB786988469}"/>
    <cellStyle name="백분율 4 4 2 2 2 2" xfId="21824" xr:uid="{13048E0C-C3CF-46C3-B045-148DC023759C}"/>
    <cellStyle name="백분율 4 4 2 2 2 2 2" xfId="43873" xr:uid="{936B8A73-EC59-4897-B648-24544EF4F8B2}"/>
    <cellStyle name="백분율 4 4 2 2 2 3" xfId="32853" xr:uid="{A4494B44-3B01-4B75-9F30-765866072507}"/>
    <cellStyle name="백분율 4 4 2 2 3" xfId="16314" xr:uid="{DF5EE966-316F-471A-9E4F-68123E76CD17}"/>
    <cellStyle name="백분율 4 4 2 2 3 2" xfId="38363" xr:uid="{BD3B6B06-D778-4A95-869C-8B527B53E48F}"/>
    <cellStyle name="백분율 4 4 2 2 4" xfId="27343" xr:uid="{5F5E7850-EDEA-4C04-AE17-82B4C9AFAADA}"/>
    <cellStyle name="백분율 4 4 2 2 5" xfId="53501" xr:uid="{8F4E6703-F2E1-45B4-9910-3EDEFD1EE3E3}"/>
    <cellStyle name="백분율 4 4 2 3" xfId="8040" xr:uid="{D69F1323-5194-4FC0-AE06-A57DB57E1211}"/>
    <cellStyle name="백분율 4 4 2 3 2" xfId="19069" xr:uid="{7E28D5B1-D4CC-4786-9315-08217F1390F5}"/>
    <cellStyle name="백분율 4 4 2 3 2 2" xfId="41118" xr:uid="{245FB4E2-3189-4EDE-BB37-8EAF577D11D2}"/>
    <cellStyle name="백분율 4 4 2 3 3" xfId="30098" xr:uid="{8335EC71-C4D7-4730-9265-7567D30B808B}"/>
    <cellStyle name="백분율 4 4 2 4" xfId="13559" xr:uid="{FB57FE8D-B1C0-45E8-AE97-712E70D56DCC}"/>
    <cellStyle name="백분율 4 4 2 4 2" xfId="35608" xr:uid="{37F5CCC9-1D11-409C-AD69-D156C47239F4}"/>
    <cellStyle name="백분율 4 4 2 5" xfId="24588" xr:uid="{026864A3-E1EB-4212-B033-C63E2C0BFD1C}"/>
    <cellStyle name="백분율 4 4 2 6" xfId="50746" xr:uid="{00218921-DE3A-4632-8647-A824224B99EB}"/>
    <cellStyle name="백분율 4 4 3" xfId="3893" xr:uid="{53FFBCAB-BDC1-495B-97DA-CE378AB5455F}"/>
    <cellStyle name="백분율 4 4 3 2" xfId="9419" xr:uid="{8CF42DAE-9C38-46B5-A47D-941DB32A8C6B}"/>
    <cellStyle name="백분율 4 4 3 2 2" xfId="20448" xr:uid="{8A8D2C45-014A-4F37-9CB8-F3B02448FC0A}"/>
    <cellStyle name="백분율 4 4 3 2 2 2" xfId="42497" xr:uid="{529872EE-D270-450B-A3C8-ECEDA4578612}"/>
    <cellStyle name="백분율 4 4 3 2 3" xfId="31477" xr:uid="{1A124CB4-E564-4F84-B399-F4336AD87090}"/>
    <cellStyle name="백분율 4 4 3 3" xfId="14938" xr:uid="{725AC6DB-82BA-4B05-B048-C65ABB259E3D}"/>
    <cellStyle name="백분율 4 4 3 3 2" xfId="36987" xr:uid="{749F32EA-F4F4-4E35-AA24-990ACA74FF64}"/>
    <cellStyle name="백분율 4 4 3 4" xfId="25967" xr:uid="{5DE699E4-B686-4F51-952C-2F9B9DF60A4A}"/>
    <cellStyle name="백분율 4 4 3 5" xfId="52125" xr:uid="{E08590CE-FF68-404A-8665-F5AE77F62D03}"/>
    <cellStyle name="백분율 4 4 4" xfId="6664" xr:uid="{2EE18BB7-E1E4-4F78-9C05-EB32E2C91792}"/>
    <cellStyle name="백분율 4 4 4 2" xfId="17693" xr:uid="{5974DE15-9FD7-4EA3-AF44-7BB0A257D871}"/>
    <cellStyle name="백분율 4 4 4 2 2" xfId="39742" xr:uid="{93EE2442-2B4B-4A3C-8725-CCA263DE4B25}"/>
    <cellStyle name="백분율 4 4 4 3" xfId="28722" xr:uid="{40F487A1-B36F-483D-9D23-9574743A11E8}"/>
    <cellStyle name="백분율 4 4 4 4" xfId="54878" xr:uid="{BCEB027E-47B5-4545-9289-4403BBD25AEF}"/>
    <cellStyle name="백분율 4 4 5" xfId="12183" xr:uid="{F1559121-4629-49AC-BE0E-1AA9CD95C5B3}"/>
    <cellStyle name="백분율 4 4 5 2" xfId="34232" xr:uid="{E631565D-C176-4305-B09E-DC181D263263}"/>
    <cellStyle name="백분율 4 4 6" xfId="23212" xr:uid="{EFF64DA3-C507-4300-8F16-52F15E46A5FB}"/>
    <cellStyle name="백분율 4 4 7" xfId="49369" xr:uid="{3A8106F5-9FE0-44A6-9801-0E0722C859E5}"/>
    <cellStyle name="백분율 4 5" xfId="1805" xr:uid="{7774A2D3-10D7-4963-B3DD-3DC6B2990344}"/>
    <cellStyle name="백분율 4 5 2" xfId="4581" xr:uid="{3CBC0E9B-05A0-40A2-8C73-15FA326E9C94}"/>
    <cellStyle name="백분율 4 5 2 2" xfId="10107" xr:uid="{8426ECE0-E40F-4E1C-AAC1-C7967CC1D316}"/>
    <cellStyle name="백분율 4 5 2 2 2" xfId="21136" xr:uid="{7D47E6E6-8FB1-4D8A-B7EA-C441248AFC67}"/>
    <cellStyle name="백분율 4 5 2 2 2 2" xfId="43185" xr:uid="{15240090-98C4-4F9E-B3DA-290B612609B3}"/>
    <cellStyle name="백분율 4 5 2 2 3" xfId="32165" xr:uid="{14013DD9-3E21-4403-BD90-7A01EB8E65E1}"/>
    <cellStyle name="백분율 4 5 2 3" xfId="15626" xr:uid="{17E881C0-7C87-4B9B-968A-CC006E9D761C}"/>
    <cellStyle name="백분율 4 5 2 3 2" xfId="37675" xr:uid="{FCAFE348-74CE-43A0-81B7-E99A2DCCF487}"/>
    <cellStyle name="백분율 4 5 2 4" xfId="26655" xr:uid="{C705493A-0859-434A-A62E-F4D410EFAC7B}"/>
    <cellStyle name="백분율 4 5 2 5" xfId="52813" xr:uid="{41A700E5-01BC-4F45-8507-5CB98B569BC4}"/>
    <cellStyle name="백분율 4 5 3" xfId="7352" xr:uid="{670AE443-3ADB-4FC2-B5DA-10DFD9777643}"/>
    <cellStyle name="백분율 4 5 3 2" xfId="18381" xr:uid="{AC2CDFBF-8169-4223-B40A-23CC48DE9F43}"/>
    <cellStyle name="백분율 4 5 3 2 2" xfId="40430" xr:uid="{D32138E1-712A-4B77-AA5D-C12AEF711E18}"/>
    <cellStyle name="백분율 4 5 3 3" xfId="29410" xr:uid="{6197EDAA-2EB1-4E59-817A-345B42D62334}"/>
    <cellStyle name="백분율 4 5 3 4" xfId="55281" xr:uid="{D6200D2B-85E5-4571-AB65-F790FAA47E7A}"/>
    <cellStyle name="백분율 4 5 4" xfId="12871" xr:uid="{D9E45666-04FF-4D01-B0B5-118F9040EA4C}"/>
    <cellStyle name="백분율 4 5 4 2" xfId="34920" xr:uid="{2B173CD9-009B-475B-B1D2-FF796D4E2BE9}"/>
    <cellStyle name="백분율 4 5 5" xfId="23900" xr:uid="{48ADCC83-7DCC-4352-8C5B-9C37C299768B}"/>
    <cellStyle name="백분율 4 5 6" xfId="50058" xr:uid="{AA936D82-0E42-4A0A-AD6D-AE52B2FE561C}"/>
    <cellStyle name="백분율 4 6" xfId="3205" xr:uid="{DDA7C5C0-FAC7-470A-8FDB-10599EF7A884}"/>
    <cellStyle name="백분율 4 6 2" xfId="8731" xr:uid="{DDC1E141-D617-4C41-92DA-27713967CF31}"/>
    <cellStyle name="백분율 4 6 2 2" xfId="19760" xr:uid="{8E2EA7E3-8FDC-498B-A54E-88241493A63B}"/>
    <cellStyle name="백분율 4 6 2 2 2" xfId="41809" xr:uid="{14F727E9-80E9-4CBB-8625-CA35D98B0F5E}"/>
    <cellStyle name="백분율 4 6 2 3" xfId="30789" xr:uid="{75B176A2-1132-4C48-A98C-FEAE57C519BE}"/>
    <cellStyle name="백분율 4 6 3" xfId="14250" xr:uid="{3072AC43-31F1-4AE4-B988-017597DD10F9}"/>
    <cellStyle name="백분율 4 6 3 2" xfId="36299" xr:uid="{9D764D6B-3726-486E-9343-ACC06DB1DDF5}"/>
    <cellStyle name="백분율 4 6 4" xfId="25279" xr:uid="{37D52A19-A22F-472E-83B3-12F4F9416CDE}"/>
    <cellStyle name="백분율 4 6 5" xfId="51437" xr:uid="{E4D9E78C-0950-4A12-BBB6-734B456493EA}"/>
    <cellStyle name="백분율 4 7" xfId="5976" xr:uid="{F74F6CEC-EEFB-42A2-860E-30BEF55E5F2F}"/>
    <cellStyle name="백분율 4 7 2" xfId="17005" xr:uid="{056E74E1-05EF-43E9-A302-59DC027BB251}"/>
    <cellStyle name="백분율 4 7 2 2" xfId="39054" xr:uid="{76C188E9-CA75-40B8-8BA1-2C8A71D53FF3}"/>
    <cellStyle name="백분율 4 7 3" xfId="28034" xr:uid="{07758FF8-0FB8-4B15-838C-F19F7BE058CF}"/>
    <cellStyle name="백분율 4 7 4" xfId="54191" xr:uid="{A719C617-CFC6-4BDF-8947-296E9C3E32C2}"/>
    <cellStyle name="백분율 4 8" xfId="11495" xr:uid="{1EA667B6-5C98-4A58-A70F-B38C740E25D2}"/>
    <cellStyle name="백분율 4 8 2" xfId="33544" xr:uid="{B4B2BD72-6A32-48CB-BA50-B8D7749D7EFD}"/>
    <cellStyle name="백분율 4 9" xfId="22524" xr:uid="{0B7FDA35-87DF-44A7-A8F3-4EA986F619A1}"/>
    <cellStyle name="백분율 5" xfId="352" xr:uid="{00000000-0005-0000-0000-00008C020000}"/>
    <cellStyle name="백분율 5 2" xfId="709" xr:uid="{00000000-0005-0000-0000-00008D020000}"/>
    <cellStyle name="백분율 5 2 2" xfId="1445" xr:uid="{10FC606E-D568-4FF9-8A0A-61725DDA4991}"/>
    <cellStyle name="백분율 5 2 2 2" xfId="2839" xr:uid="{5DF213C6-7A2D-42CF-897F-F0E3C7FDD95E}"/>
    <cellStyle name="백분율 5 2 2 2 2" xfId="5615" xr:uid="{E4D782E2-B73C-47AE-A346-B19869B322DB}"/>
    <cellStyle name="백분율 5 2 2 2 2 2" xfId="11141" xr:uid="{7A238352-7C43-4A1F-B59B-8FEE937B014B}"/>
    <cellStyle name="백분율 5 2 2 2 2 2 2" xfId="22170" xr:uid="{FB008F65-01CF-4AE1-8690-27AE56239792}"/>
    <cellStyle name="백분율 5 2 2 2 2 2 2 2" xfId="44219" xr:uid="{0A4DDA2E-8425-49A5-9D95-71F916CFA866}"/>
    <cellStyle name="백분율 5 2 2 2 2 2 3" xfId="33199" xr:uid="{5D4F9970-A45E-4E75-AC0F-5582FF0F9CE3}"/>
    <cellStyle name="백분율 5 2 2 2 2 3" xfId="16660" xr:uid="{B0E7F61E-759D-4C01-A234-A983B15D02B5}"/>
    <cellStyle name="백분율 5 2 2 2 2 3 2" xfId="38709" xr:uid="{FE59FAE8-0DBA-41A4-9ADF-F6BA60199394}"/>
    <cellStyle name="백분율 5 2 2 2 2 4" xfId="27689" xr:uid="{A66EC400-239A-4EB2-A3D1-7EA03D3F5994}"/>
    <cellStyle name="백분율 5 2 2 2 2 5" xfId="53847" xr:uid="{B0194285-AF95-402C-B116-8D4D74B765B3}"/>
    <cellStyle name="백분율 5 2 2 2 3" xfId="8386" xr:uid="{C62F870B-E735-48EB-9D35-43608B76FB61}"/>
    <cellStyle name="백분율 5 2 2 2 3 2" xfId="19415" xr:uid="{420C7749-5967-49B9-869E-6EA8EDC3040B}"/>
    <cellStyle name="백분율 5 2 2 2 3 2 2" xfId="41464" xr:uid="{C6F45632-7E63-4D6A-AAC1-F82F6F76B43A}"/>
    <cellStyle name="백분율 5 2 2 2 3 3" xfId="30444" xr:uid="{7DE9509B-07EC-4440-98DE-DB8EDA346FA3}"/>
    <cellStyle name="백분율 5 2 2 2 4" xfId="13905" xr:uid="{5272DF83-FBC4-4362-B841-48FBA3A180ED}"/>
    <cellStyle name="백분율 5 2 2 2 4 2" xfId="35954" xr:uid="{7E228287-56CA-4C61-83B1-C81B05613530}"/>
    <cellStyle name="백분율 5 2 2 2 5" xfId="24934" xr:uid="{4B9A52AC-75D3-440B-8275-9FA87B346223}"/>
    <cellStyle name="백분율 5 2 2 2 6" xfId="51092" xr:uid="{78228FE3-A6DE-4310-AEE9-26919AE256A6}"/>
    <cellStyle name="백분율 5 2 2 3" xfId="4239" xr:uid="{51F51A8E-0597-40E0-9845-F9D79F04442D}"/>
    <cellStyle name="백분율 5 2 2 3 2" xfId="9765" xr:uid="{C6F93144-BFE0-4F4A-9914-92EE9311FBD7}"/>
    <cellStyle name="백분율 5 2 2 3 2 2" xfId="20794" xr:uid="{667E5F69-A4D3-4085-8202-53199016C7A0}"/>
    <cellStyle name="백분율 5 2 2 3 2 2 2" xfId="42843" xr:uid="{229FC831-44F7-4FEE-8D75-FC8154765953}"/>
    <cellStyle name="백분율 5 2 2 3 2 3" xfId="31823" xr:uid="{1CD23CBD-7D1F-47B6-8021-C8DE8E7B3FF5}"/>
    <cellStyle name="백분율 5 2 2 3 3" xfId="15284" xr:uid="{ECE162AD-5EF1-4564-859A-801C4CBCA818}"/>
    <cellStyle name="백분율 5 2 2 3 3 2" xfId="37333" xr:uid="{EDB8F874-C576-4476-98FC-E91C8A0FF8DA}"/>
    <cellStyle name="백분율 5 2 2 3 4" xfId="26313" xr:uid="{10DB4EBB-F976-4A80-87C6-3D40CAD4C7F4}"/>
    <cellStyle name="백분율 5 2 2 3 5" xfId="52471" xr:uid="{C3B67A96-A5A4-4659-A459-A583FD81269C}"/>
    <cellStyle name="백분율 5 2 2 4" xfId="7010" xr:uid="{5A46A4E9-7A6E-4406-A059-81E1D049C8F3}"/>
    <cellStyle name="백분율 5 2 2 4 2" xfId="18039" xr:uid="{9E0405C4-79D7-4797-8EBC-2BF90B8AC815}"/>
    <cellStyle name="백분율 5 2 2 4 2 2" xfId="40088" xr:uid="{E1BE68F5-ABF6-4293-86DF-148FFD5DD8E5}"/>
    <cellStyle name="백분율 5 2 2 4 3" xfId="29068" xr:uid="{512948A0-1CCE-470E-8583-23253AED1EB4}"/>
    <cellStyle name="백분율 5 2 2 4 4" xfId="55224" xr:uid="{73AED419-75B0-40A3-B9ED-8F5D2501B3D3}"/>
    <cellStyle name="백분율 5 2 2 5" xfId="12529" xr:uid="{EEC31E45-0D0C-4C54-8DF5-8BCFAAE0E4D9}"/>
    <cellStyle name="백분율 5 2 2 5 2" xfId="34578" xr:uid="{821C8684-95A4-455C-82FA-22B7155860FB}"/>
    <cellStyle name="백분율 5 2 2 6" xfId="23558" xr:uid="{FD51D7C5-11A8-4916-8D6F-2B80E2A9FCC1}"/>
    <cellStyle name="백분율 5 2 2 7" xfId="49715" xr:uid="{5945F741-0A3C-4598-8E89-81FF52AE5E13}"/>
    <cellStyle name="백분율 5 2 3" xfId="2151" xr:uid="{95B49AF9-AC1F-4BDE-9821-83ADDC4C04EA}"/>
    <cellStyle name="백분율 5 2 3 2" xfId="4927" xr:uid="{44560EB3-9377-4F8B-BA00-319C21A4263B}"/>
    <cellStyle name="백분율 5 2 3 2 2" xfId="10453" xr:uid="{6BF25739-A733-4E6A-A17C-AA83A342CB31}"/>
    <cellStyle name="백분율 5 2 3 2 2 2" xfId="21482" xr:uid="{4C8DABED-AC6A-4831-A843-BAA09302BC22}"/>
    <cellStyle name="백분율 5 2 3 2 2 2 2" xfId="43531" xr:uid="{CEBBD412-E40E-49FE-9EAF-152871373F37}"/>
    <cellStyle name="백분율 5 2 3 2 2 3" xfId="32511" xr:uid="{CABD39D8-1CFE-4F12-94EF-05A71772BAFC}"/>
    <cellStyle name="백분율 5 2 3 2 3" xfId="15972" xr:uid="{5178C190-0ADD-4971-9B6A-90AD14ACD9D4}"/>
    <cellStyle name="백분율 5 2 3 2 3 2" xfId="38021" xr:uid="{40D7FFAD-DC2B-4AA7-88CF-4A9911478E0F}"/>
    <cellStyle name="백분율 5 2 3 2 4" xfId="27001" xr:uid="{E2AA89CE-6F69-4F70-BB4D-2731F3760E2A}"/>
    <cellStyle name="백분율 5 2 3 2 5" xfId="53159" xr:uid="{CC4BFE67-2BAF-4915-ABAC-8F15E9E7AF09}"/>
    <cellStyle name="백분율 5 2 3 3" xfId="7698" xr:uid="{BC41664B-F92B-48A1-99E0-55E2F2A229B0}"/>
    <cellStyle name="백분율 5 2 3 3 2" xfId="18727" xr:uid="{909684AE-3C02-4E58-B8AC-8F4761550C88}"/>
    <cellStyle name="백분율 5 2 3 3 2 2" xfId="40776" xr:uid="{CCC8ADDB-A0CE-4465-8C03-8D4846681544}"/>
    <cellStyle name="백분율 5 2 3 3 3" xfId="29756" xr:uid="{652E8606-D4BE-4EC7-9563-ACE72C17C14F}"/>
    <cellStyle name="백분율 5 2 3 4" xfId="13217" xr:uid="{4DBE8F78-FEAE-4639-9737-195D6D957751}"/>
    <cellStyle name="백분율 5 2 3 4 2" xfId="35266" xr:uid="{2C6686EB-9792-4172-9B5F-97264BCB5412}"/>
    <cellStyle name="백분율 5 2 3 5" xfId="24246" xr:uid="{58D1B344-2C5D-4543-9F3E-FEED4261A0BC}"/>
    <cellStyle name="백분율 5 2 3 6" xfId="50404" xr:uid="{AB1825A7-098A-4210-ADFC-AB8AB4727351}"/>
    <cellStyle name="백분율 5 2 4" xfId="3551" xr:uid="{123350A7-8F61-4B34-9E80-68991FE4408F}"/>
    <cellStyle name="백분율 5 2 4 2" xfId="9077" xr:uid="{5C027CD7-BDCF-4682-BD5A-A58E45FA232D}"/>
    <cellStyle name="백분율 5 2 4 2 2" xfId="20106" xr:uid="{1519912B-01B6-46F8-BF13-90EC556B19A0}"/>
    <cellStyle name="백분율 5 2 4 2 2 2" xfId="42155" xr:uid="{F917F8A0-3A2A-4EC5-B567-0CA9893E7306}"/>
    <cellStyle name="백분율 5 2 4 2 3" xfId="31135" xr:uid="{8775054A-358A-4A91-B788-D8B510C11A67}"/>
    <cellStyle name="백분율 5 2 4 3" xfId="14596" xr:uid="{7A2E0442-E16C-4EFB-8861-4E291A9A07F2}"/>
    <cellStyle name="백분율 5 2 4 3 2" xfId="36645" xr:uid="{FB6F0827-7B78-4DBE-819A-16C6D2141E3D}"/>
    <cellStyle name="백분율 5 2 4 4" xfId="25625" xr:uid="{29912063-5DF4-41D8-A0D3-5805598C4071}"/>
    <cellStyle name="백분율 5 2 4 5" xfId="51783" xr:uid="{6DC2578D-EC62-40B9-8297-5ADB86A13FB5}"/>
    <cellStyle name="백분율 5 2 5" xfId="6322" xr:uid="{9CA5A5F7-9F27-4464-8F1D-E9D6777ECCE1}"/>
    <cellStyle name="백분율 5 2 5 2" xfId="17351" xr:uid="{E0A2365E-6061-4158-A4FA-6DE13AF68A2E}"/>
    <cellStyle name="백분율 5 2 5 2 2" xfId="39400" xr:uid="{6B1CEF18-9960-42EB-BA7D-4D0A252F063C}"/>
    <cellStyle name="백분율 5 2 5 3" xfId="28380" xr:uid="{0C4F7023-A03B-4E55-AB81-94EE0924A2EE}"/>
    <cellStyle name="백분율 5 2 5 4" xfId="54536" xr:uid="{E867BF05-48B7-4A3F-A04D-934DCEE34513}"/>
    <cellStyle name="백분율 5 2 6" xfId="11841" xr:uid="{1A77D92F-C864-4530-92D1-F05B432185AA}"/>
    <cellStyle name="백분율 5 2 6 2" xfId="33890" xr:uid="{0F5A229D-76B6-4700-913F-0C84B933D7F6}"/>
    <cellStyle name="백분율 5 2 7" xfId="22870" xr:uid="{6CCA4CAC-FC76-4DA1-9007-3C4F0AC3DDC0}"/>
    <cellStyle name="백분율 5 2 8" xfId="49027" xr:uid="{CE89085B-8490-45C4-BAA0-EF500277512D}"/>
    <cellStyle name="백분율 5 3" xfId="1103" xr:uid="{10D6A98A-7C57-4698-83C5-B143A97ABC8C}"/>
    <cellStyle name="백분율 5 3 2" xfId="2497" xr:uid="{67A17B44-F34F-49EC-8173-4E515BFF91E3}"/>
    <cellStyle name="백분율 5 3 2 2" xfId="5273" xr:uid="{B9758AB2-2681-486D-AFD6-97D06CAFDE78}"/>
    <cellStyle name="백분율 5 3 2 2 2" xfId="10799" xr:uid="{0F684715-6E9A-4DDD-8241-7973179FA05C}"/>
    <cellStyle name="백분율 5 3 2 2 2 2" xfId="21828" xr:uid="{26F2F246-7649-44E4-97E8-7E2706A565D4}"/>
    <cellStyle name="백분율 5 3 2 2 2 2 2" xfId="43877" xr:uid="{62C71041-7778-4B01-BC20-5DB864A16F66}"/>
    <cellStyle name="백분율 5 3 2 2 2 3" xfId="32857" xr:uid="{E48099C0-89A7-4447-A6BF-7AA7E2110D39}"/>
    <cellStyle name="백분율 5 3 2 2 3" xfId="16318" xr:uid="{2CF67734-E9F3-474A-85F9-6BD5A7B3F867}"/>
    <cellStyle name="백분율 5 3 2 2 3 2" xfId="38367" xr:uid="{6221BECA-5CDB-468E-BA2C-03A3DEF3B39D}"/>
    <cellStyle name="백분율 5 3 2 2 4" xfId="27347" xr:uid="{6B7D99A8-C1D2-479F-ABE2-9DA201988992}"/>
    <cellStyle name="백분율 5 3 2 2 5" xfId="53505" xr:uid="{7C769CC6-3158-4EDB-BBC7-5313C4E2D8CB}"/>
    <cellStyle name="백분율 5 3 2 3" xfId="8044" xr:uid="{2BC5EC48-8188-4FD2-B645-5D4DB2CE88C7}"/>
    <cellStyle name="백분율 5 3 2 3 2" xfId="19073" xr:uid="{F6CFB9AC-4396-4902-9561-6424BD68CA3A}"/>
    <cellStyle name="백분율 5 3 2 3 2 2" xfId="41122" xr:uid="{25DE75BE-B989-4CF6-975D-BDBF279CE7AA}"/>
    <cellStyle name="백분율 5 3 2 3 3" xfId="30102" xr:uid="{0B5D300D-D7AE-48AD-A833-86416E648FB4}"/>
    <cellStyle name="백분율 5 3 2 4" xfId="13563" xr:uid="{6F1B2667-20BD-422A-A79C-9CDEA89E8224}"/>
    <cellStyle name="백분율 5 3 2 4 2" xfId="35612" xr:uid="{4D2A596A-1DC2-4690-97DD-9E4A0EB55403}"/>
    <cellStyle name="백분율 5 3 2 5" xfId="24592" xr:uid="{08756E1E-D684-49FA-B46B-47A927CC97FE}"/>
    <cellStyle name="백분율 5 3 2 6" xfId="50750" xr:uid="{9E687685-C755-4344-B5B4-FFDA080F620F}"/>
    <cellStyle name="백분율 5 3 3" xfId="3897" xr:uid="{0851C986-4165-4F96-A93A-686D765EB12A}"/>
    <cellStyle name="백분율 5 3 3 2" xfId="9423" xr:uid="{8C8BD722-8386-42FB-92C9-C718FBA9E044}"/>
    <cellStyle name="백분율 5 3 3 2 2" xfId="20452" xr:uid="{0EEFFEC7-764E-4DF7-95E6-3310CE0DD473}"/>
    <cellStyle name="백분율 5 3 3 2 2 2" xfId="42501" xr:uid="{48379C01-CF6C-45E4-8191-3437F6663ABB}"/>
    <cellStyle name="백분율 5 3 3 2 3" xfId="31481" xr:uid="{0E147FDE-EEE9-4DD5-AD00-8A65ED44EE65}"/>
    <cellStyle name="백분율 5 3 3 3" xfId="14942" xr:uid="{C2335448-891F-4DC1-81BB-BE50D69B44A3}"/>
    <cellStyle name="백분율 5 3 3 3 2" xfId="36991" xr:uid="{3D2BAACA-93A8-483A-9E96-508E1A4925A6}"/>
    <cellStyle name="백분율 5 3 3 4" xfId="25971" xr:uid="{37E4C9AF-51D6-4E5A-8C9C-588E9A664917}"/>
    <cellStyle name="백분율 5 3 3 5" xfId="52129" xr:uid="{F62AD6EC-5378-4B0B-B8F0-988E53685D0E}"/>
    <cellStyle name="백분율 5 3 4" xfId="6668" xr:uid="{B4E50A09-5ABF-4F9B-9FF0-D6AFFC645101}"/>
    <cellStyle name="백분율 5 3 4 2" xfId="17697" xr:uid="{36258385-A404-4540-9347-4B91FDC2D3A0}"/>
    <cellStyle name="백분율 5 3 4 2 2" xfId="39746" xr:uid="{A59636AA-D772-4BEB-89A4-022E61173921}"/>
    <cellStyle name="백분율 5 3 4 3" xfId="28726" xr:uid="{FA2EDE9F-04C0-42C5-88FA-9948FBFC6F53}"/>
    <cellStyle name="백분율 5 3 4 4" xfId="54882" xr:uid="{0BE39CD9-545A-484B-8BFF-200E55EBA7D3}"/>
    <cellStyle name="백분율 5 3 5" xfId="12187" xr:uid="{F0E18884-59F7-4A3A-953F-52107E83C58D}"/>
    <cellStyle name="백분율 5 3 5 2" xfId="34236" xr:uid="{B8B4A6AA-2140-4C9A-87BE-91D110ACCCA9}"/>
    <cellStyle name="백분율 5 3 6" xfId="23216" xr:uid="{4C9567CD-CF56-4A80-8B83-D249D7C5B47B}"/>
    <cellStyle name="백분율 5 3 7" xfId="49373" xr:uid="{5D3D7490-0E30-408F-8E7B-61C037BC0E12}"/>
    <cellStyle name="백분율 5 4" xfId="1809" xr:uid="{381B9BAC-9975-4446-99D0-32F8BE4F16ED}"/>
    <cellStyle name="백분율 5 4 2" xfId="4585" xr:uid="{E25E9C9A-AE13-4B46-BE6B-1F2FA62FE35C}"/>
    <cellStyle name="백분율 5 4 2 2" xfId="10111" xr:uid="{E810EE46-2CEC-493B-9740-2504272BFB89}"/>
    <cellStyle name="백분율 5 4 2 2 2" xfId="21140" xr:uid="{EDD12BCD-56A2-43C4-895A-9AA77C872AFF}"/>
    <cellStyle name="백분율 5 4 2 2 2 2" xfId="43189" xr:uid="{5AE6C062-C423-4CDF-8F9F-1B7EBC77CF99}"/>
    <cellStyle name="백분율 5 4 2 2 3" xfId="32169" xr:uid="{EFA460DA-DA24-4AE9-A3C9-E120894199EB}"/>
    <cellStyle name="백분율 5 4 2 3" xfId="15630" xr:uid="{DC6D46FE-D00F-4F2D-822F-8565C5FB3382}"/>
    <cellStyle name="백분율 5 4 2 3 2" xfId="37679" xr:uid="{528B0514-16EE-4EC5-8EBC-F73D1384F422}"/>
    <cellStyle name="백분율 5 4 2 4" xfId="26659" xr:uid="{622C13B6-E4C3-48B4-ACEC-A843FCF58237}"/>
    <cellStyle name="백분율 5 4 2 5" xfId="52817" xr:uid="{57859B76-3D7C-431F-94F3-BDC367488809}"/>
    <cellStyle name="백분율 5 4 3" xfId="7356" xr:uid="{9EFFA59F-28AD-45F7-870C-F5EDA61631EC}"/>
    <cellStyle name="백분율 5 4 3 2" xfId="18385" xr:uid="{93A9D49D-6DF9-4BCC-913C-D9E358DC7995}"/>
    <cellStyle name="백분율 5 4 3 2 2" xfId="40434" xr:uid="{75E86C60-8625-408A-A353-087BBA0277D9}"/>
    <cellStyle name="백분율 5 4 3 3" xfId="29414" xr:uid="{E71A2242-4D9E-4F39-994F-D2038896758B}"/>
    <cellStyle name="백분율 5 4 3 4" xfId="55290" xr:uid="{9201D124-338B-459A-953D-553DA39FAA2B}"/>
    <cellStyle name="백분율 5 4 4" xfId="12875" xr:uid="{50AE3CC1-7F57-48B4-B302-C238ACAAB463}"/>
    <cellStyle name="백분율 5 4 4 2" xfId="34924" xr:uid="{3BD59C5F-5534-4A18-9721-B2FBB6F94CE0}"/>
    <cellStyle name="백분율 5 4 5" xfId="23904" xr:uid="{B674EFCB-E48F-4E0E-9C64-AB85D1D79717}"/>
    <cellStyle name="백분율 5 4 6" xfId="50062" xr:uid="{CC5F4323-1235-4EEA-A93B-781673DDDE28}"/>
    <cellStyle name="백분율 5 5" xfId="3209" xr:uid="{B3505685-CAC0-490A-80B5-F02406235E59}"/>
    <cellStyle name="백분율 5 5 2" xfId="8735" xr:uid="{F185DCD2-FCAC-41DC-A148-7B3FF57FCEAA}"/>
    <cellStyle name="백분율 5 5 2 2" xfId="19764" xr:uid="{6E21FD36-654B-43C5-8AC9-A782A291D419}"/>
    <cellStyle name="백분율 5 5 2 2 2" xfId="41813" xr:uid="{D845CE57-BAE0-4029-9525-A6B519958106}"/>
    <cellStyle name="백분율 5 5 2 3" xfId="30793" xr:uid="{82D9B14C-34CA-4923-944D-6975977C9C1D}"/>
    <cellStyle name="백분율 5 5 3" xfId="14254" xr:uid="{039B8675-1A3F-469C-87E7-834D4B19A47B}"/>
    <cellStyle name="백분율 5 5 3 2" xfId="36303" xr:uid="{343DFA73-6A4A-4534-9288-07B290CA8C27}"/>
    <cellStyle name="백분율 5 5 4" xfId="25283" xr:uid="{3C2FF6C2-5CAA-49DF-8ABD-CE2C7CBE09AA}"/>
    <cellStyle name="백분율 5 5 5" xfId="51441" xr:uid="{D799C054-3829-486F-AAB5-D5D25E2917B9}"/>
    <cellStyle name="백분율 5 6" xfId="5980" xr:uid="{6533C9B8-BC9C-4A80-866C-FBF7020ECAD3}"/>
    <cellStyle name="백분율 5 6 2" xfId="17009" xr:uid="{590EBFEE-7766-4FA3-B7FF-7666D085C560}"/>
    <cellStyle name="백분율 5 6 2 2" xfId="39058" xr:uid="{D72EAFDA-F22D-4A06-9097-054AFC659648}"/>
    <cellStyle name="백분율 5 6 3" xfId="28038" xr:uid="{1E495CA7-FF5D-455D-9060-ED123208DA38}"/>
    <cellStyle name="백분율 5 6 4" xfId="54194" xr:uid="{260A85F7-590F-4DA7-9B62-E869FB4A92A0}"/>
    <cellStyle name="백분율 5 7" xfId="11499" xr:uid="{BD10359D-615D-4778-A35F-561D38ADBE3B}"/>
    <cellStyle name="백분율 5 7 2" xfId="33548" xr:uid="{92447734-1398-4555-8E7C-515D747B15DE}"/>
    <cellStyle name="백분율 5 8" xfId="22528" xr:uid="{4D487BDA-8757-4EFA-AE33-4D08A5BC04B5}"/>
    <cellStyle name="백분율 5 9" xfId="48685" xr:uid="{1461A451-E1EA-455D-A857-4527E801863B}"/>
    <cellStyle name="백분율 6" xfId="355" xr:uid="{00000000-0005-0000-0000-00008E020000}"/>
    <cellStyle name="백분율 6 10" xfId="48688" xr:uid="{D1AD5D52-1800-43F4-AB72-798587B33EFA}"/>
    <cellStyle name="백분율 6 2" xfId="386" xr:uid="{00000000-0005-0000-0000-00008F020000}"/>
    <cellStyle name="백분율 6 2 2" xfId="742" xr:uid="{00000000-0005-0000-0000-000090020000}"/>
    <cellStyle name="백분율 6 2 2 2" xfId="1478" xr:uid="{59E2D764-6D37-411C-822D-45D57807C684}"/>
    <cellStyle name="백분율 6 2 2 2 2" xfId="2872" xr:uid="{8B88D394-9C35-4F25-B158-A7274A1F501C}"/>
    <cellStyle name="백분율 6 2 2 2 2 2" xfId="5648" xr:uid="{C3B49303-3A71-4AA5-8EA1-844786480716}"/>
    <cellStyle name="백분율 6 2 2 2 2 2 2" xfId="11174" xr:uid="{D37C5549-9397-4DAD-9C94-6D168E3FB41E}"/>
    <cellStyle name="백분율 6 2 2 2 2 2 2 2" xfId="22203" xr:uid="{1367DEB7-0795-4CC6-B393-AA569CF959B1}"/>
    <cellStyle name="백분율 6 2 2 2 2 2 2 2 2" xfId="44252" xr:uid="{8F42B3E8-3656-40E2-9A99-EDFE0B0194CE}"/>
    <cellStyle name="백분율 6 2 2 2 2 2 2 3" xfId="33232" xr:uid="{BA637735-F833-4AC5-A5C4-1963DAA8FD66}"/>
    <cellStyle name="백분율 6 2 2 2 2 2 3" xfId="16693" xr:uid="{9880DF59-86AE-4DEE-BF93-B115B8668C75}"/>
    <cellStyle name="백분율 6 2 2 2 2 2 3 2" xfId="38742" xr:uid="{CD51BBF0-3E18-4F5D-9B1F-8E23F71392A5}"/>
    <cellStyle name="백분율 6 2 2 2 2 2 4" xfId="27722" xr:uid="{017BE695-346B-45E9-B9CC-EF3FD5476D03}"/>
    <cellStyle name="백분율 6 2 2 2 2 2 5" xfId="53880" xr:uid="{721FA9B9-277C-4C99-B0E1-4A8FB24E60C1}"/>
    <cellStyle name="백분율 6 2 2 2 2 3" xfId="8419" xr:uid="{0C7C5661-8870-4ECB-8124-EE043F643B05}"/>
    <cellStyle name="백분율 6 2 2 2 2 3 2" xfId="19448" xr:uid="{344775D3-839F-408D-A7FE-1D31E8BF9F4B}"/>
    <cellStyle name="백분율 6 2 2 2 2 3 2 2" xfId="41497" xr:uid="{E815979D-C65E-42B8-9572-CF9D03A2EE2E}"/>
    <cellStyle name="백분율 6 2 2 2 2 3 3" xfId="30477" xr:uid="{96C06062-A509-4393-94DA-6E96A6B37429}"/>
    <cellStyle name="백분율 6 2 2 2 2 4" xfId="13938" xr:uid="{DF60DBC3-3A20-42D9-93A2-D54DCC2BACDF}"/>
    <cellStyle name="백분율 6 2 2 2 2 4 2" xfId="35987" xr:uid="{349BEB89-C4BF-4BDB-B8D0-C9D9A2EA0CF9}"/>
    <cellStyle name="백분율 6 2 2 2 2 5" xfId="24967" xr:uid="{5C169FEE-2A65-4423-A2E5-FDE8B6473BCA}"/>
    <cellStyle name="백분율 6 2 2 2 2 6" xfId="51125" xr:uid="{45473789-DD9D-40B1-A6C0-BBDCC439D354}"/>
    <cellStyle name="백분율 6 2 2 2 3" xfId="4272" xr:uid="{E3167F93-0AA8-419A-8B6E-30E6AF212A28}"/>
    <cellStyle name="백분율 6 2 2 2 3 2" xfId="9798" xr:uid="{CA04C395-4330-4FA6-BA53-E78F78EF0812}"/>
    <cellStyle name="백분율 6 2 2 2 3 2 2" xfId="20827" xr:uid="{80CBA2E9-51EB-4AB6-B3EF-148CB30FAD27}"/>
    <cellStyle name="백분율 6 2 2 2 3 2 2 2" xfId="42876" xr:uid="{B4CE224E-038D-44AC-8923-C158230C6028}"/>
    <cellStyle name="백분율 6 2 2 2 3 2 3" xfId="31856" xr:uid="{C98D2A32-449C-4A0B-A972-D8F6A9E8CC33}"/>
    <cellStyle name="백분율 6 2 2 2 3 3" xfId="15317" xr:uid="{D64702CD-0734-464B-9627-33EB94E176F1}"/>
    <cellStyle name="백분율 6 2 2 2 3 3 2" xfId="37366" xr:uid="{CBD732A5-8374-4769-86F8-76C40330CF2C}"/>
    <cellStyle name="백분율 6 2 2 2 3 4" xfId="26346" xr:uid="{B04E787A-7430-4B51-A062-24BB01070126}"/>
    <cellStyle name="백분율 6 2 2 2 3 5" xfId="52504" xr:uid="{DAD6CC9C-174C-477B-BE0B-4CD05C51C119}"/>
    <cellStyle name="백분율 6 2 2 2 4" xfId="7043" xr:uid="{4E6171FA-EF66-4B6B-9A08-4494947F47DB}"/>
    <cellStyle name="백분율 6 2 2 2 4 2" xfId="18072" xr:uid="{BB023F50-1841-41C9-B386-4F9FF7E98443}"/>
    <cellStyle name="백분율 6 2 2 2 4 2 2" xfId="40121" xr:uid="{A1D24236-F302-4002-B13B-D4D31552873A}"/>
    <cellStyle name="백분율 6 2 2 2 4 3" xfId="29101" xr:uid="{D63A2C9F-A6ED-4938-819C-8FC2D85C9970}"/>
    <cellStyle name="백분율 6 2 2 2 4 4" xfId="55257" xr:uid="{10E39FEC-E091-4284-B580-5CA7FEE41A7B}"/>
    <cellStyle name="백분율 6 2 2 2 5" xfId="12562" xr:uid="{79B3F54A-9C88-46B8-AAB2-5CC834740F51}"/>
    <cellStyle name="백분율 6 2 2 2 5 2" xfId="34611" xr:uid="{8213F17F-0EEC-4CB4-84BC-C2080078C433}"/>
    <cellStyle name="백분율 6 2 2 2 6" xfId="23591" xr:uid="{8017F74B-04D3-4E1A-862A-653CFAA7EA5E}"/>
    <cellStyle name="백분율 6 2 2 2 7" xfId="49748" xr:uid="{FC22F82C-9F7B-4540-A4A7-181659DFBE5C}"/>
    <cellStyle name="백분율 6 2 2 3" xfId="2184" xr:uid="{90A76F2D-2984-47AD-AFB1-F80DF56FD77E}"/>
    <cellStyle name="백분율 6 2 2 3 2" xfId="4960" xr:uid="{1FC348AC-2B89-4665-9F6A-2D7E8B130A62}"/>
    <cellStyle name="백분율 6 2 2 3 2 2" xfId="10486" xr:uid="{22F53932-4D87-43CC-A89E-3AB92B5F5252}"/>
    <cellStyle name="백분율 6 2 2 3 2 2 2" xfId="21515" xr:uid="{4B2CFB32-E8E4-45C4-A0F5-EEF049F3B8F7}"/>
    <cellStyle name="백분율 6 2 2 3 2 2 2 2" xfId="43564" xr:uid="{7931D347-47EE-46E7-A069-614719BE4187}"/>
    <cellStyle name="백분율 6 2 2 3 2 2 3" xfId="32544" xr:uid="{97C872CA-4F5A-442F-BE11-9A3BD290EFA7}"/>
    <cellStyle name="백분율 6 2 2 3 2 3" xfId="16005" xr:uid="{038B17B3-EE30-4067-BD99-CCD339AE21BF}"/>
    <cellStyle name="백분율 6 2 2 3 2 3 2" xfId="38054" xr:uid="{7E8D7990-6C76-4851-9F45-D53CD2C6D2E7}"/>
    <cellStyle name="백분율 6 2 2 3 2 4" xfId="27034" xr:uid="{AD2B679D-1DF8-4F76-9A6A-E8D59AC82A40}"/>
    <cellStyle name="백분율 6 2 2 3 2 5" xfId="53192" xr:uid="{4A16DEBE-865A-43F5-8AE1-C79BF6C61DE5}"/>
    <cellStyle name="백분율 6 2 2 3 3" xfId="7731" xr:uid="{3737A127-1BF8-49F1-A6FB-F43E642D4036}"/>
    <cellStyle name="백분율 6 2 2 3 3 2" xfId="18760" xr:uid="{076ECC3C-3A48-4573-ADA4-F5632EA7E70B}"/>
    <cellStyle name="백분율 6 2 2 3 3 2 2" xfId="40809" xr:uid="{0670EF1E-8FFB-486C-80E8-317F65C568CE}"/>
    <cellStyle name="백분율 6 2 2 3 3 3" xfId="29789" xr:uid="{70B55F29-BDA4-40DA-89EC-821B9A25000C}"/>
    <cellStyle name="백분율 6 2 2 3 4" xfId="13250" xr:uid="{AD81855E-4D5D-401A-90C6-1C31B509F34B}"/>
    <cellStyle name="백분율 6 2 2 3 4 2" xfId="35299" xr:uid="{4EFB3759-A51C-43F1-8286-92C1F2D66478}"/>
    <cellStyle name="백분율 6 2 2 3 5" xfId="24279" xr:uid="{05856286-39AA-4AC9-AC86-6500C4C8885C}"/>
    <cellStyle name="백분율 6 2 2 3 6" xfId="50437" xr:uid="{DF04C057-A856-4FA1-83E0-8751B812D92F}"/>
    <cellStyle name="백분율 6 2 2 4" xfId="3584" xr:uid="{32C9F709-83EC-4AAA-B04B-54030C6F5BE3}"/>
    <cellStyle name="백분율 6 2 2 4 2" xfId="9110" xr:uid="{E69B5DBC-5698-4D8E-8920-EFD36B3914E2}"/>
    <cellStyle name="백분율 6 2 2 4 2 2" xfId="20139" xr:uid="{1AE91D91-42B7-41EF-9025-92ECE9FB9309}"/>
    <cellStyle name="백분율 6 2 2 4 2 2 2" xfId="42188" xr:uid="{62CC30E3-6329-40DB-8626-C1A78CC3F3B6}"/>
    <cellStyle name="백분율 6 2 2 4 2 3" xfId="31168" xr:uid="{5CC10C2F-969D-4C5E-ACEB-983D4E1AE427}"/>
    <cellStyle name="백분율 6 2 2 4 3" xfId="14629" xr:uid="{51632BCE-500B-45A6-86B2-E605AC27AFCB}"/>
    <cellStyle name="백분율 6 2 2 4 3 2" xfId="36678" xr:uid="{31F1E7C9-E828-4B48-A5C6-C79C137F3E80}"/>
    <cellStyle name="백분율 6 2 2 4 4" xfId="25658" xr:uid="{4767F184-2D04-445B-9148-680FF829A90D}"/>
    <cellStyle name="백분율 6 2 2 4 5" xfId="51816" xr:uid="{B2C88FE8-F163-45C6-B02B-044F4207AEF1}"/>
    <cellStyle name="백분율 6 2 2 5" xfId="6355" xr:uid="{3C207A92-FEC6-41A3-ADB0-1A00F47ECCCB}"/>
    <cellStyle name="백분율 6 2 2 5 2" xfId="17384" xr:uid="{2F9C2741-C39B-44CD-BC0D-E67CF9F643DC}"/>
    <cellStyle name="백분율 6 2 2 5 2 2" xfId="39433" xr:uid="{BE4F262E-7069-468E-A9DD-046908BFD8AA}"/>
    <cellStyle name="백분율 6 2 2 5 3" xfId="28413" xr:uid="{530F1E8C-2A9E-4680-8D7B-7D2C939CB380}"/>
    <cellStyle name="백분율 6 2 2 5 4" xfId="54569" xr:uid="{26234871-6492-4664-9ED0-C0EC13A80FB0}"/>
    <cellStyle name="백분율 6 2 2 6" xfId="11874" xr:uid="{0CC20C44-FF1E-43FD-9B76-7F74746AFA62}"/>
    <cellStyle name="백분율 6 2 2 6 2" xfId="33923" xr:uid="{EB7A9304-482E-4EA7-A318-E22341485A3F}"/>
    <cellStyle name="백분율 6 2 2 7" xfId="22903" xr:uid="{82BC31C8-3700-4C4D-86C2-C51EE17D2A54}"/>
    <cellStyle name="백분율 6 2 2 8" xfId="49060" xr:uid="{0008B59E-0CEC-47ED-AD49-BDFB8480553A}"/>
    <cellStyle name="백분율 6 2 3" xfId="1136" xr:uid="{02BE4321-56DD-402D-A93D-D518A43ACCC8}"/>
    <cellStyle name="백분율 6 2 3 2" xfId="2530" xr:uid="{39C679E9-7704-4C6B-802D-D81E1F9243F8}"/>
    <cellStyle name="백분율 6 2 3 2 2" xfId="5306" xr:uid="{C1430F05-BC75-4C27-9CF9-D6E6AECC8BD0}"/>
    <cellStyle name="백분율 6 2 3 2 2 2" xfId="10832" xr:uid="{E8A65788-0D15-4F9B-832A-587694377072}"/>
    <cellStyle name="백분율 6 2 3 2 2 2 2" xfId="21861" xr:uid="{6342B9B1-53BA-4F7D-8B49-3422CEB3F34D}"/>
    <cellStyle name="백분율 6 2 3 2 2 2 2 2" xfId="43910" xr:uid="{4DD6AF96-C0D0-4569-84FE-556411AD15DA}"/>
    <cellStyle name="백분율 6 2 3 2 2 2 3" xfId="32890" xr:uid="{E818493D-C846-4144-B7F6-BB024AE20281}"/>
    <cellStyle name="백분율 6 2 3 2 2 3" xfId="16351" xr:uid="{FF35BF64-8E54-486E-8B3E-288D185A4F8E}"/>
    <cellStyle name="백분율 6 2 3 2 2 3 2" xfId="38400" xr:uid="{D22F83BD-63D9-4E57-BF1F-1DB220C873C4}"/>
    <cellStyle name="백분율 6 2 3 2 2 4" xfId="27380" xr:uid="{38FCEC4D-5ED2-4F99-98CB-5A0E63857FA5}"/>
    <cellStyle name="백분율 6 2 3 2 2 5" xfId="53538" xr:uid="{6610452A-67BA-454B-BB14-43A4E6AE5CA7}"/>
    <cellStyle name="백분율 6 2 3 2 3" xfId="8077" xr:uid="{424CD5E5-4972-45E1-8A21-909E8B314217}"/>
    <cellStyle name="백분율 6 2 3 2 3 2" xfId="19106" xr:uid="{3E34D20B-A49C-4924-A920-691F1081C025}"/>
    <cellStyle name="백분율 6 2 3 2 3 2 2" xfId="41155" xr:uid="{E8A03278-D1B5-401D-B67A-6C43AFFE1565}"/>
    <cellStyle name="백분율 6 2 3 2 3 3" xfId="30135" xr:uid="{5C61D704-1402-4114-84F9-B7CD65902CF1}"/>
    <cellStyle name="백분율 6 2 3 2 4" xfId="13596" xr:uid="{73BCDC73-E029-47F7-A534-3F307119A188}"/>
    <cellStyle name="백분율 6 2 3 2 4 2" xfId="35645" xr:uid="{5B7CF253-1FAA-4E56-A89C-00C393878B48}"/>
    <cellStyle name="백분율 6 2 3 2 5" xfId="24625" xr:uid="{CE6ABA0E-887D-40B4-9D79-5310A71AC735}"/>
    <cellStyle name="백분율 6 2 3 2 6" xfId="50783" xr:uid="{2A6EC041-912F-48A2-9BD4-520A9A719D3E}"/>
    <cellStyle name="백분율 6 2 3 3" xfId="3930" xr:uid="{D0E023D9-FF38-4D87-B5C4-5D98F42F1E48}"/>
    <cellStyle name="백분율 6 2 3 3 2" xfId="9456" xr:uid="{68B406F4-CF24-4A15-877D-EF76543C464A}"/>
    <cellStyle name="백분율 6 2 3 3 2 2" xfId="20485" xr:uid="{77849D61-D58C-4AB2-8E6A-5E19A908C51E}"/>
    <cellStyle name="백분율 6 2 3 3 2 2 2" xfId="42534" xr:uid="{663B1D96-EF28-42C3-9CF4-F9C239D438A3}"/>
    <cellStyle name="백분율 6 2 3 3 2 3" xfId="31514" xr:uid="{ED6D393F-D526-4BA1-AE12-C76296047D4A}"/>
    <cellStyle name="백분율 6 2 3 3 3" xfId="14975" xr:uid="{6530AE9C-8D0F-47A6-8046-89E7B0D7C367}"/>
    <cellStyle name="백분율 6 2 3 3 3 2" xfId="37024" xr:uid="{178867FB-8992-4C86-B1E5-A752D88EDEF8}"/>
    <cellStyle name="백분율 6 2 3 3 4" xfId="26004" xr:uid="{D84152AA-7E13-44C0-B83F-493F111EF31D}"/>
    <cellStyle name="백분율 6 2 3 3 5" xfId="52162" xr:uid="{711E843F-23B2-457A-8285-FC2EB2A75237}"/>
    <cellStyle name="백분율 6 2 3 4" xfId="6701" xr:uid="{4C51469E-D52D-4701-BBCA-254281D3C682}"/>
    <cellStyle name="백분율 6 2 3 4 2" xfId="17730" xr:uid="{30FD567A-83CF-44FF-867C-FF7B335F2D20}"/>
    <cellStyle name="백분율 6 2 3 4 2 2" xfId="39779" xr:uid="{B2D9E8CF-3142-4055-85B8-F62134A97E22}"/>
    <cellStyle name="백분율 6 2 3 4 3" xfId="28759" xr:uid="{78E340C4-638D-4A32-A77B-1EC0CD699E6C}"/>
    <cellStyle name="백분율 6 2 3 4 4" xfId="54915" xr:uid="{ED34BBFC-B44C-4B28-B817-2A1DE9D9EDE9}"/>
    <cellStyle name="백분율 6 2 3 5" xfId="12220" xr:uid="{6C00D560-A690-4994-B107-3AFF39646000}"/>
    <cellStyle name="백분율 6 2 3 5 2" xfId="34269" xr:uid="{5E4E8294-DF96-48C6-80CB-3EDB89CA33CA}"/>
    <cellStyle name="백분율 6 2 3 6" xfId="23249" xr:uid="{FFE3653D-7CA5-4E7C-99A4-7C6909CACB8C}"/>
    <cellStyle name="백분율 6 2 3 7" xfId="49406" xr:uid="{9BF2261F-2BC5-4A04-956C-44114BD4EDA7}"/>
    <cellStyle name="백분율 6 2 4" xfId="1842" xr:uid="{6273395D-BFD8-4217-A952-628244EF9D3C}"/>
    <cellStyle name="백분율 6 2 4 2" xfId="4618" xr:uid="{7672ECD1-8EB5-4093-B028-7BD6DD03EA4B}"/>
    <cellStyle name="백분율 6 2 4 2 2" xfId="10144" xr:uid="{33AEA337-31A1-4DA7-8FA9-79F6328F9FF9}"/>
    <cellStyle name="백분율 6 2 4 2 2 2" xfId="21173" xr:uid="{AC7F1DBB-941C-433D-BEA6-447825F26421}"/>
    <cellStyle name="백분율 6 2 4 2 2 2 2" xfId="43222" xr:uid="{97A38BD3-6599-4717-9926-04677A003774}"/>
    <cellStyle name="백분율 6 2 4 2 2 3" xfId="32202" xr:uid="{D325BE53-17FA-4610-BEA6-CB857BDF665C}"/>
    <cellStyle name="백분율 6 2 4 2 3" xfId="15663" xr:uid="{3A4FD571-B262-4D71-855E-7843A995B32E}"/>
    <cellStyle name="백분율 6 2 4 2 3 2" xfId="37712" xr:uid="{6BFE44CB-B410-4301-B21D-01C43D6612FD}"/>
    <cellStyle name="백분율 6 2 4 2 4" xfId="26692" xr:uid="{70559B0D-695E-407F-8BC6-0B4CF0AE7894}"/>
    <cellStyle name="백분율 6 2 4 2 5" xfId="52850" xr:uid="{AD436593-E9B8-49AD-9380-AAD1582FAABC}"/>
    <cellStyle name="백분율 6 2 4 3" xfId="7389" xr:uid="{E1DE2E47-A1D7-4E9B-B072-5819A4A6AD19}"/>
    <cellStyle name="백분율 6 2 4 3 2" xfId="18418" xr:uid="{929A40A2-E1E8-4F33-8115-F5607A210134}"/>
    <cellStyle name="백분율 6 2 4 3 2 2" xfId="40467" xr:uid="{C8C3561E-09F5-4E8B-BE41-B24864DA3A37}"/>
    <cellStyle name="백분율 6 2 4 3 3" xfId="29447" xr:uid="{E23F038B-1C65-4167-B8C6-E227A5A86C99}"/>
    <cellStyle name="백분율 6 2 4 4" xfId="12908" xr:uid="{90322A3B-A9A3-4CDD-9DD6-FBB17B999139}"/>
    <cellStyle name="백분율 6 2 4 4 2" xfId="34957" xr:uid="{2B036090-0E48-4A2E-A636-52C07E1ADCF4}"/>
    <cellStyle name="백분율 6 2 4 5" xfId="23937" xr:uid="{34391185-3547-4F5D-8BCB-2434BCCCF626}"/>
    <cellStyle name="백분율 6 2 4 6" xfId="50095" xr:uid="{FC1160DE-CBB4-442F-A083-F0E83A7B3A51}"/>
    <cellStyle name="백분율 6 2 5" xfId="3242" xr:uid="{197FC6A6-65B1-4811-8723-8545FE7074AB}"/>
    <cellStyle name="백분율 6 2 5 2" xfId="8768" xr:uid="{F8236A66-EC27-4793-95CF-028F45C6A74D}"/>
    <cellStyle name="백분율 6 2 5 2 2" xfId="19797" xr:uid="{BF804FDF-3962-46A8-AD0D-A4B00B888DCF}"/>
    <cellStyle name="백분율 6 2 5 2 2 2" xfId="41846" xr:uid="{D0090C03-521A-4CCF-9E5A-B3ECC81BC90C}"/>
    <cellStyle name="백분율 6 2 5 2 3" xfId="30826" xr:uid="{0006831C-7F87-43A8-B4A3-050254388EB3}"/>
    <cellStyle name="백분율 6 2 5 3" xfId="14287" xr:uid="{4847DC6B-746E-46CC-91F0-9198F28F58F5}"/>
    <cellStyle name="백분율 6 2 5 3 2" xfId="36336" xr:uid="{CE4ADE6A-0E81-4C85-BB90-42CD77089995}"/>
    <cellStyle name="백분율 6 2 5 4" xfId="25316" xr:uid="{A606D963-E34E-43A7-8D47-9FEAE0FD71BE}"/>
    <cellStyle name="백분율 6 2 5 5" xfId="51474" xr:uid="{2FD9976F-4B71-4DEB-9F6E-D102BCE1B52D}"/>
    <cellStyle name="백분율 6 2 6" xfId="6013" xr:uid="{B1582F48-AF7F-4DCB-9EC0-5976AADB7D9E}"/>
    <cellStyle name="백분율 6 2 6 2" xfId="17042" xr:uid="{638FD243-7FA0-4983-87D5-AF5D5B21AB8B}"/>
    <cellStyle name="백분율 6 2 6 2 2" xfId="39091" xr:uid="{E2B788E6-7800-440C-8DA2-C540438532D0}"/>
    <cellStyle name="백분율 6 2 6 3" xfId="28071" xr:uid="{A84903EE-76E0-4B2C-9C81-749E1AE52F89}"/>
    <cellStyle name="백분율 6 2 6 4" xfId="54227" xr:uid="{3BD6AACC-F62D-4985-A709-BB4589178395}"/>
    <cellStyle name="백분율 6 2 7" xfId="11532" xr:uid="{62DACD2B-66E8-477F-96D1-0B85F8630E88}"/>
    <cellStyle name="백분율 6 2 7 2" xfId="33581" xr:uid="{842C965A-117E-4EEB-8106-B9124A25B25C}"/>
    <cellStyle name="백분율 6 2 8" xfId="22561" xr:uid="{092B0091-A5AF-4C00-AF3F-9E95281EDB54}"/>
    <cellStyle name="백분율 6 2 9" xfId="48718" xr:uid="{B4D06BE4-0096-44C8-91EC-203F979B0FA1}"/>
    <cellStyle name="백분율 6 3" xfId="712" xr:uid="{00000000-0005-0000-0000-000091020000}"/>
    <cellStyle name="백분율 6 3 2" xfId="1448" xr:uid="{544C8B40-A395-4281-9CB3-FF3657F6E0A5}"/>
    <cellStyle name="백분율 6 3 2 2" xfId="2842" xr:uid="{4168D811-C99C-41A9-85E4-38DEED442C77}"/>
    <cellStyle name="백분율 6 3 2 2 2" xfId="5618" xr:uid="{AAC87B96-458C-4ED3-B440-0AFE85EB07D4}"/>
    <cellStyle name="백분율 6 3 2 2 2 2" xfId="11144" xr:uid="{BDA929C4-2C64-4042-94D6-388B50352A57}"/>
    <cellStyle name="백분율 6 3 2 2 2 2 2" xfId="22173" xr:uid="{B6D54E8A-517C-4900-81EC-6E23C3AEC44C}"/>
    <cellStyle name="백분율 6 3 2 2 2 2 2 2" xfId="44222" xr:uid="{CB9280CA-3D7B-4CED-9DAD-4F4366B2C7CE}"/>
    <cellStyle name="백분율 6 3 2 2 2 2 3" xfId="33202" xr:uid="{4B8082AE-46AD-44A8-893C-EDF607E55CFB}"/>
    <cellStyle name="백분율 6 3 2 2 2 3" xfId="16663" xr:uid="{ECED0955-3CA2-4A86-9BC6-EF1B4C3564FE}"/>
    <cellStyle name="백분율 6 3 2 2 2 3 2" xfId="38712" xr:uid="{69346376-DAE6-4BAE-96D3-F4308D3005BE}"/>
    <cellStyle name="백분율 6 3 2 2 2 4" xfId="27692" xr:uid="{07C531AD-A3AA-4E98-955F-783054E3D7E8}"/>
    <cellStyle name="백분율 6 3 2 2 2 5" xfId="53850" xr:uid="{9A033C57-920B-4A37-8290-A4D7B65173D8}"/>
    <cellStyle name="백분율 6 3 2 2 3" xfId="8389" xr:uid="{E5C64781-02BB-4741-9EC0-CD6E911F4D2F}"/>
    <cellStyle name="백분율 6 3 2 2 3 2" xfId="19418" xr:uid="{FC2D13EF-1714-47FF-BCD8-62215F0BCEFF}"/>
    <cellStyle name="백분율 6 3 2 2 3 2 2" xfId="41467" xr:uid="{CED41992-3F7B-4499-84FD-FBE06DC4CE6D}"/>
    <cellStyle name="백분율 6 3 2 2 3 3" xfId="30447" xr:uid="{B1D394DE-EC1F-4D2E-91A6-F24FE0C29E57}"/>
    <cellStyle name="백분율 6 3 2 2 4" xfId="13908" xr:uid="{C36E9BE5-F5E9-4942-80D4-4BD9BF86C255}"/>
    <cellStyle name="백분율 6 3 2 2 4 2" xfId="35957" xr:uid="{9471924A-75E2-48D9-AF11-C61B8BA115D8}"/>
    <cellStyle name="백분율 6 3 2 2 5" xfId="24937" xr:uid="{2A0F5931-6B58-481B-9C3A-83FA9950B2D1}"/>
    <cellStyle name="백분율 6 3 2 2 6" xfId="51095" xr:uid="{CEA1F4A6-F8AB-4FB0-BF18-9F76BA5880B4}"/>
    <cellStyle name="백분율 6 3 2 3" xfId="4242" xr:uid="{4D4E46DB-8B15-40FF-A255-70B48BADE5F1}"/>
    <cellStyle name="백분율 6 3 2 3 2" xfId="9768" xr:uid="{5B2D5254-D77D-4046-B4FB-EFDA2CD16ED9}"/>
    <cellStyle name="백분율 6 3 2 3 2 2" xfId="20797" xr:uid="{E419D3BF-ABB3-4340-8804-5449A58B0BDD}"/>
    <cellStyle name="백분율 6 3 2 3 2 2 2" xfId="42846" xr:uid="{4BE16EED-BDFB-4091-A531-EDE81D7270FE}"/>
    <cellStyle name="백분율 6 3 2 3 2 3" xfId="31826" xr:uid="{DBFE737C-ABE4-40A5-A886-EDCF6CC74E34}"/>
    <cellStyle name="백분율 6 3 2 3 3" xfId="15287" xr:uid="{83FBF5E8-0BD5-41BE-9699-7F7E1BEEFCC8}"/>
    <cellStyle name="백분율 6 3 2 3 3 2" xfId="37336" xr:uid="{875A9197-2EFB-4253-92F8-466BFBEBC451}"/>
    <cellStyle name="백분율 6 3 2 3 4" xfId="26316" xr:uid="{370A88C8-3754-41C6-B2B1-9D16B002AD7E}"/>
    <cellStyle name="백분율 6 3 2 3 5" xfId="52474" xr:uid="{78164E65-630D-49EE-A897-8F1985B926B3}"/>
    <cellStyle name="백분율 6 3 2 4" xfId="7013" xr:uid="{CD9AFF3D-A8A5-4A8B-B9E5-3E4A8609AE74}"/>
    <cellStyle name="백분율 6 3 2 4 2" xfId="18042" xr:uid="{C891DFB1-DF3C-42BF-86C9-1FA88837BD2C}"/>
    <cellStyle name="백분율 6 3 2 4 2 2" xfId="40091" xr:uid="{6CB7692C-DFDF-4CD5-B5BD-CCEEE85B2C12}"/>
    <cellStyle name="백분율 6 3 2 4 3" xfId="29071" xr:uid="{C658B68C-4902-4FC8-B2C1-EA2EF20BECBD}"/>
    <cellStyle name="백분율 6 3 2 4 4" xfId="55227" xr:uid="{50382D62-F488-44FA-AF88-6660C21C0CC2}"/>
    <cellStyle name="백분율 6 3 2 5" xfId="12532" xr:uid="{A5F13FD7-B788-43DF-910E-8F0549625D56}"/>
    <cellStyle name="백분율 6 3 2 5 2" xfId="34581" xr:uid="{118C44B1-E47A-4AC1-8494-EC1397006AD4}"/>
    <cellStyle name="백분율 6 3 2 6" xfId="23561" xr:uid="{C45E968C-BD0C-424D-88A0-81F0F08156E7}"/>
    <cellStyle name="백분율 6 3 2 7" xfId="49718" xr:uid="{536EB30A-915F-4891-8421-27C978C2597E}"/>
    <cellStyle name="백분율 6 3 3" xfId="2154" xr:uid="{6EBC61F7-B916-46C6-BCC0-7F21344E9B3A}"/>
    <cellStyle name="백분율 6 3 3 2" xfId="4930" xr:uid="{5D7F9DA8-7D51-432E-8F42-D2B9F90917EA}"/>
    <cellStyle name="백분율 6 3 3 2 2" xfId="10456" xr:uid="{29DDC50D-6376-4EF2-8C9A-69DDCAA58BAF}"/>
    <cellStyle name="백분율 6 3 3 2 2 2" xfId="21485" xr:uid="{E81C63B6-A978-4562-9DF6-EFE3BAD02697}"/>
    <cellStyle name="백분율 6 3 3 2 2 2 2" xfId="43534" xr:uid="{A3FC38A1-3928-4D24-9879-DCA88E6F614D}"/>
    <cellStyle name="백분율 6 3 3 2 2 3" xfId="32514" xr:uid="{6E2BA5B2-A8C8-42FF-A15A-27E576C802C7}"/>
    <cellStyle name="백분율 6 3 3 2 3" xfId="15975" xr:uid="{E8675D01-2BED-47F7-878B-1E101B854369}"/>
    <cellStyle name="백분율 6 3 3 2 3 2" xfId="38024" xr:uid="{5733E4BE-D442-4824-8A5C-694316603210}"/>
    <cellStyle name="백분율 6 3 3 2 4" xfId="27004" xr:uid="{CF9A2949-6951-45AD-951E-78FF3D440D7C}"/>
    <cellStyle name="백분율 6 3 3 2 5" xfId="53162" xr:uid="{2C51AB19-6B8F-4D1E-9D09-45C7AE82A728}"/>
    <cellStyle name="백분율 6 3 3 3" xfId="7701" xr:uid="{2388A60C-E5EF-4B8E-B7D3-5093F365AB11}"/>
    <cellStyle name="백분율 6 3 3 3 2" xfId="18730" xr:uid="{97E56D82-10E9-4B4B-B65F-B03F5DE599FC}"/>
    <cellStyle name="백분율 6 3 3 3 2 2" xfId="40779" xr:uid="{E5DC26E3-79E0-47DB-92EF-7F251ABAD5EC}"/>
    <cellStyle name="백분율 6 3 3 3 3" xfId="29759" xr:uid="{AF4BA076-A3ED-4286-A6BC-BB0E8536A973}"/>
    <cellStyle name="백분율 6 3 3 4" xfId="13220" xr:uid="{42D1E7FB-9BDD-4A23-953E-7D0BC140A88F}"/>
    <cellStyle name="백분율 6 3 3 4 2" xfId="35269" xr:uid="{90816A05-0FBA-4466-91BA-19ABC222CD62}"/>
    <cellStyle name="백분율 6 3 3 5" xfId="24249" xr:uid="{E1751093-B22E-41E1-9C7D-DF2A53E46F20}"/>
    <cellStyle name="백분율 6 3 3 6" xfId="50407" xr:uid="{C009165F-5386-4E4C-8E2C-FE97FF42441C}"/>
    <cellStyle name="백분율 6 3 4" xfId="3554" xr:uid="{E0713C21-7694-4186-A934-7E57C7D5D884}"/>
    <cellStyle name="백분율 6 3 4 2" xfId="9080" xr:uid="{CF5439E6-08C5-4524-8B40-7001B8DE58DD}"/>
    <cellStyle name="백분율 6 3 4 2 2" xfId="20109" xr:uid="{8FE650D4-7C79-404C-8CEF-E1691C71B096}"/>
    <cellStyle name="백분율 6 3 4 2 2 2" xfId="42158" xr:uid="{127B6E7C-ED6B-4696-A545-93996189D635}"/>
    <cellStyle name="백분율 6 3 4 2 3" xfId="31138" xr:uid="{236AE3AF-9FC1-42F7-A558-9F036CF20CC2}"/>
    <cellStyle name="백분율 6 3 4 3" xfId="14599" xr:uid="{9C880F3A-FAA5-4F11-AA98-6639CDB3BFD6}"/>
    <cellStyle name="백분율 6 3 4 3 2" xfId="36648" xr:uid="{FB94E8CA-F8A7-4CF2-B945-B0E7C1398EA2}"/>
    <cellStyle name="백분율 6 3 4 4" xfId="25628" xr:uid="{9FC60282-D03A-41BC-901B-6FD5575E3EE8}"/>
    <cellStyle name="백분율 6 3 4 5" xfId="51786" xr:uid="{959B097F-BAA6-460E-BEC2-ACCA539605D7}"/>
    <cellStyle name="백분율 6 3 5" xfId="6325" xr:uid="{C7D32E72-AD9E-4D32-8203-F501B9C76CE0}"/>
    <cellStyle name="백분율 6 3 5 2" xfId="17354" xr:uid="{5FA90D89-C477-429F-9256-685B541F6E00}"/>
    <cellStyle name="백분율 6 3 5 2 2" xfId="39403" xr:uid="{30CE6F69-DAA1-4603-8B34-C251FAA293F4}"/>
    <cellStyle name="백분율 6 3 5 3" xfId="28383" xr:uid="{F261D33B-BBC8-47A2-B64A-CBD07AE7283F}"/>
    <cellStyle name="백분율 6 3 5 4" xfId="54539" xr:uid="{FAFBC9AE-3845-414F-ACDA-AAA23B6071E1}"/>
    <cellStyle name="백분율 6 3 6" xfId="11844" xr:uid="{5B5FED51-A660-47A7-9678-D3B10E429D90}"/>
    <cellStyle name="백분율 6 3 6 2" xfId="33893" xr:uid="{65FA6493-E318-481B-B7AD-2C40FBF96EFC}"/>
    <cellStyle name="백분율 6 3 7" xfId="22873" xr:uid="{5C3DA429-7E8C-4B8A-8350-58896F2A8DCE}"/>
    <cellStyle name="백분율 6 3 8" xfId="49030" xr:uid="{54A23F26-426B-46EE-9AFF-2088993A4069}"/>
    <cellStyle name="백분율 6 4" xfId="1106" xr:uid="{6B34EE86-4123-4D2A-A752-5E24FCF97C0D}"/>
    <cellStyle name="백분율 6 4 2" xfId="2500" xr:uid="{C7541D48-628C-4366-B1B5-7713BBBE7A6D}"/>
    <cellStyle name="백분율 6 4 2 2" xfId="5276" xr:uid="{3D367D61-1852-47BC-B98E-755F34332D55}"/>
    <cellStyle name="백분율 6 4 2 2 2" xfId="10802" xr:uid="{3B5AD4F0-75E0-4055-ADBE-3430158FCF91}"/>
    <cellStyle name="백분율 6 4 2 2 2 2" xfId="21831" xr:uid="{B40FEC25-8703-4648-BEBC-1364545E1FE1}"/>
    <cellStyle name="백분율 6 4 2 2 2 2 2" xfId="43880" xr:uid="{B2EA1647-4E7A-49E8-ADED-3C7F85EE151E}"/>
    <cellStyle name="백분율 6 4 2 2 2 3" xfId="32860" xr:uid="{8AB3694F-61B8-43FC-9D68-5AD873D27BDF}"/>
    <cellStyle name="백분율 6 4 2 2 3" xfId="16321" xr:uid="{56CDE794-55F0-48EA-9816-DDBC6C1ED9B1}"/>
    <cellStyle name="백분율 6 4 2 2 3 2" xfId="38370" xr:uid="{4503394F-0066-4111-9BC0-A33A6130570B}"/>
    <cellStyle name="백분율 6 4 2 2 4" xfId="27350" xr:uid="{B8613653-5027-4B95-9B9E-FAEDCEA1A844}"/>
    <cellStyle name="백분율 6 4 2 2 5" xfId="53508" xr:uid="{ECDD4ACC-33A2-4CAA-8297-BB28D17AE373}"/>
    <cellStyle name="백분율 6 4 2 3" xfId="8047" xr:uid="{095FDD40-6C50-4C46-8AA2-4258DF54A81D}"/>
    <cellStyle name="백분율 6 4 2 3 2" xfId="19076" xr:uid="{38E82C3C-A34C-4891-B378-416A5463A863}"/>
    <cellStyle name="백분율 6 4 2 3 2 2" xfId="41125" xr:uid="{A6A61D9C-9461-4F8D-A3A4-D59AB5B4C556}"/>
    <cellStyle name="백분율 6 4 2 3 3" xfId="30105" xr:uid="{1B1EF8DA-A519-44C5-96F1-03081E41F7B3}"/>
    <cellStyle name="백분율 6 4 2 4" xfId="13566" xr:uid="{5C761F98-DD9A-48A6-95AF-57143300377A}"/>
    <cellStyle name="백분율 6 4 2 4 2" xfId="35615" xr:uid="{3862426F-B7AA-4487-B14B-DD82ECA50504}"/>
    <cellStyle name="백분율 6 4 2 5" xfId="24595" xr:uid="{FADE2925-3C87-4EE6-B7D6-9D1CC0A3801D}"/>
    <cellStyle name="백분율 6 4 2 6" xfId="50753" xr:uid="{4C510CDF-568C-4E1D-BDB5-760EAEE5BDB9}"/>
    <cellStyle name="백분율 6 4 3" xfId="3900" xr:uid="{5E28CB7D-5176-4C7B-A76A-3688345958F5}"/>
    <cellStyle name="백분율 6 4 3 2" xfId="9426" xr:uid="{DFFC0975-F597-49F9-B8FF-2CD8FEADBF09}"/>
    <cellStyle name="백분율 6 4 3 2 2" xfId="20455" xr:uid="{176D0A82-EAC7-415A-9031-38E7B9864AAA}"/>
    <cellStyle name="백분율 6 4 3 2 2 2" xfId="42504" xr:uid="{3326E293-7391-4F5D-8C36-0400E106A065}"/>
    <cellStyle name="백분율 6 4 3 2 3" xfId="31484" xr:uid="{48EB19B6-E7D0-4126-B1F1-49992F2BE96A}"/>
    <cellStyle name="백분율 6 4 3 3" xfId="14945" xr:uid="{79C57131-4E0B-4028-A52D-D272E7171A93}"/>
    <cellStyle name="백분율 6 4 3 3 2" xfId="36994" xr:uid="{11CB9E45-80DC-4BDD-BEC5-51BAD8CB59A0}"/>
    <cellStyle name="백분율 6 4 3 4" xfId="25974" xr:uid="{0E6FAE26-44E7-4362-B677-6D08104C6839}"/>
    <cellStyle name="백분율 6 4 3 5" xfId="52132" xr:uid="{32602BCC-8EE7-488A-9CE7-9BFE2A5C9B7C}"/>
    <cellStyle name="백분율 6 4 4" xfId="6671" xr:uid="{F8D7EEA5-74C4-4F3A-AFCF-EEB338318C48}"/>
    <cellStyle name="백분율 6 4 4 2" xfId="17700" xr:uid="{FC5DE1C6-96B4-46E3-85A6-E0C5A7C15702}"/>
    <cellStyle name="백분율 6 4 4 2 2" xfId="39749" xr:uid="{82D393A6-FF8F-4BAC-AEF0-E042756E0445}"/>
    <cellStyle name="백분율 6 4 4 3" xfId="28729" xr:uid="{086A5867-8390-4469-B5FD-54F395F72A00}"/>
    <cellStyle name="백분율 6 4 4 4" xfId="54885" xr:uid="{31184DA2-5B58-4FC7-96FC-ED0B5114C826}"/>
    <cellStyle name="백분율 6 4 5" xfId="12190" xr:uid="{807BE923-4775-46F5-823E-65E986BFCAE5}"/>
    <cellStyle name="백분율 6 4 5 2" xfId="34239" xr:uid="{4CC0B591-5891-40E1-93DC-A73A5008BED9}"/>
    <cellStyle name="백분율 6 4 6" xfId="23219" xr:uid="{5D60E31C-EDB2-4B06-8303-4B7C6DD285CD}"/>
    <cellStyle name="백분율 6 4 7" xfId="49376" xr:uid="{DE5CD351-1F97-44BA-A409-84E343943C63}"/>
    <cellStyle name="백분율 6 5" xfId="1812" xr:uid="{CD000190-6798-48C7-AC44-CAFA1EFD9B61}"/>
    <cellStyle name="백분율 6 5 2" xfId="4588" xr:uid="{5B435BED-B6BC-4CD3-A955-D2FFB8D5B5E1}"/>
    <cellStyle name="백분율 6 5 2 2" xfId="10114" xr:uid="{20254217-2D46-44A9-B44D-175030A97B4D}"/>
    <cellStyle name="백분율 6 5 2 2 2" xfId="21143" xr:uid="{589B3A6B-62E8-47AA-A0DC-7050A24E8DDC}"/>
    <cellStyle name="백분율 6 5 2 2 2 2" xfId="43192" xr:uid="{D8688EA4-CED7-4244-AF07-00352DAFD35D}"/>
    <cellStyle name="백분율 6 5 2 2 3" xfId="32172" xr:uid="{AE04E60F-1CA0-4107-B92D-E4FA9BFC02CF}"/>
    <cellStyle name="백분율 6 5 2 3" xfId="15633" xr:uid="{531F93A6-0C3D-4E26-A5D0-9663B2AF9B76}"/>
    <cellStyle name="백분율 6 5 2 3 2" xfId="37682" xr:uid="{DAC63F3E-833B-4B4E-B7D5-E81712BD83A7}"/>
    <cellStyle name="백분율 6 5 2 4" xfId="26662" xr:uid="{C2F1C924-C190-4599-B244-A41E57BB6C6A}"/>
    <cellStyle name="백분율 6 5 2 5" xfId="52820" xr:uid="{9BAAFCB2-5F2B-42B5-92D3-6BC83FECAB80}"/>
    <cellStyle name="백분율 6 5 3" xfId="7359" xr:uid="{72ED8FB7-58AC-40EE-84E9-6CF14AFD0D68}"/>
    <cellStyle name="백분율 6 5 3 2" xfId="18388" xr:uid="{22478C01-2973-47FB-933D-F1C223A017EF}"/>
    <cellStyle name="백분율 6 5 3 2 2" xfId="40437" xr:uid="{30915920-E4B2-4ADA-9BDC-5607F271D44E}"/>
    <cellStyle name="백분율 6 5 3 3" xfId="29417" xr:uid="{1B0E5CE0-5E71-4DE8-A164-BC1CE29DE5C9}"/>
    <cellStyle name="백분율 6 5 4" xfId="12878" xr:uid="{4B7519F0-5A8F-4AB9-8131-2CD494C08B00}"/>
    <cellStyle name="백분율 6 5 4 2" xfId="34927" xr:uid="{C4D023DF-6BD7-46D3-B1BA-5D670D580A0B}"/>
    <cellStyle name="백분율 6 5 5" xfId="23907" xr:uid="{DD954679-E531-43BC-9EF8-DBB7F1D119BC}"/>
    <cellStyle name="백분율 6 5 6" xfId="50065" xr:uid="{0E5E007C-439A-4A6B-B8CB-107683E6F67B}"/>
    <cellStyle name="백분율 6 6" xfId="3212" xr:uid="{BD2A84C1-3930-4782-92A7-AC28C3FC56F6}"/>
    <cellStyle name="백분율 6 6 2" xfId="8738" xr:uid="{1B153113-2B7D-4669-B52C-73ABC3503357}"/>
    <cellStyle name="백분율 6 6 2 2" xfId="19767" xr:uid="{7013556E-9AC8-4D02-AFBA-0B32C509653F}"/>
    <cellStyle name="백분율 6 6 2 2 2" xfId="41816" xr:uid="{2E2E5E3B-5F4C-49C0-A52C-26F743CDC8AE}"/>
    <cellStyle name="백분율 6 6 2 3" xfId="30796" xr:uid="{C6C78E66-EEFA-48E2-AE8F-D0E6D77085F3}"/>
    <cellStyle name="백분율 6 6 3" xfId="14257" xr:uid="{67FA2570-F391-4075-87DB-19660CF00267}"/>
    <cellStyle name="백분율 6 6 3 2" xfId="36306" xr:uid="{53310253-D0A5-451E-BE9C-43F5CB29B14E}"/>
    <cellStyle name="백분율 6 6 4" xfId="25286" xr:uid="{2CF7BFE0-06F3-4CDB-A32A-9C578A772C2E}"/>
    <cellStyle name="백분율 6 6 5" xfId="51444" xr:uid="{FB7CC4CB-3062-4D36-93AF-EC0199C16C80}"/>
    <cellStyle name="백분율 6 7" xfId="5983" xr:uid="{4EDF92D6-17EC-4F47-BD04-3829B9515027}"/>
    <cellStyle name="백분율 6 7 2" xfId="17012" xr:uid="{4C4ABB79-D3E2-4F8D-8B80-3D6BED50CE16}"/>
    <cellStyle name="백분율 6 7 2 2" xfId="39061" xr:uid="{DCC021D5-F666-47AA-9DAD-892F1F535284}"/>
    <cellStyle name="백분율 6 7 3" xfId="28041" xr:uid="{127C8722-2B20-4F33-8821-42D8F62219E9}"/>
    <cellStyle name="백분율 6 7 4" xfId="54197" xr:uid="{3C6E25FC-97E3-4958-BE1D-9DE3BAC00768}"/>
    <cellStyle name="백분율 6 8" xfId="11502" xr:uid="{3C919AF0-2A6F-479E-A92D-562C6E6BEDB9}"/>
    <cellStyle name="백분율 6 8 2" xfId="33551" xr:uid="{3080663F-AE66-4518-9DE6-579EAD8F2063}"/>
    <cellStyle name="백분율 6 9" xfId="22531" xr:uid="{24FD8257-C9F0-4305-B1AC-321FEF742CBB}"/>
    <cellStyle name="백분율 7" xfId="802" xr:uid="{3F4D0873-AB35-40ED-A936-C6D36E39C59B}"/>
    <cellStyle name="백분율 8" xfId="1509" xr:uid="{62DA9625-18A5-4B13-8732-4A6DCEE5D40F}"/>
    <cellStyle name="백분율 8 2" xfId="55275" xr:uid="{64E5503A-9132-4E3C-BFBD-CD61EC3640D8}"/>
    <cellStyle name="백분율 9" xfId="2908" xr:uid="{C15881CA-DEC6-495E-8C02-4CC498E23220}"/>
    <cellStyle name="보통" xfId="19" builtinId="28" customBuiltin="1"/>
    <cellStyle name="보통 2" xfId="417" xr:uid="{00000000-0005-0000-0000-000093020000}"/>
    <cellStyle name="보통 3" xfId="805" xr:uid="{35BA85A5-49EC-4F4B-B0D6-A676820D917A}"/>
    <cellStyle name="보통 4" xfId="1512" xr:uid="{616C99C2-B4B5-4B36-BB6C-512AC40976E8}"/>
    <cellStyle name="보통 5" xfId="2911" xr:uid="{75B72B1C-4CF4-4D7F-A0A7-15ACBCF29518}"/>
    <cellStyle name="보통 6" xfId="5682" xr:uid="{34DD8D9F-ED9B-4F0D-9F14-FD025D245EF4}"/>
    <cellStyle name="보통 7" xfId="11202" xr:uid="{48D6DECD-27FA-4E3C-A355-1960B2A3C746}"/>
    <cellStyle name="보통 8" xfId="22231" xr:uid="{551603AA-D038-4A8F-B1A8-59384C41C6F5}"/>
    <cellStyle name="보통 9" xfId="44284" xr:uid="{2C33D024-3386-4EE6-96ED-6F604B2A8FBF}"/>
    <cellStyle name="설명 텍스트" xfId="26" builtinId="53" customBuiltin="1"/>
    <cellStyle name="설명 텍스트 2" xfId="391" xr:uid="{00000000-0005-0000-0000-000095020000}"/>
    <cellStyle name="설명 텍스트 3" xfId="44291" xr:uid="{638A2100-F428-4AFF-8A71-CD4DD8A8F5DE}"/>
    <cellStyle name="셀 확인" xfId="24" builtinId="23" customBuiltin="1"/>
    <cellStyle name="셀 확인 2" xfId="743" xr:uid="{00000000-0005-0000-0000-000097020000}"/>
    <cellStyle name="셀 확인 3" xfId="44289" xr:uid="{AA570791-3EBC-4ABF-B5E3-39E2F0BB4A03}"/>
    <cellStyle name="쉼표 [0]" xfId="5" builtinId="6"/>
    <cellStyle name="쉼표 [0] 10" xfId="347" xr:uid="{00000000-0005-0000-0000-000099020000}"/>
    <cellStyle name="쉼표 [0] 10 2" xfId="705" xr:uid="{00000000-0005-0000-0000-00009A020000}"/>
    <cellStyle name="쉼표 [0] 10 2 2" xfId="1442" xr:uid="{F7B2B8F2-4BC3-42BF-8754-37EB3BDEB413}"/>
    <cellStyle name="쉼표 [0] 10 2 2 2" xfId="2836" xr:uid="{099DCFF8-5FB8-4A6D-91DE-7A3495423816}"/>
    <cellStyle name="쉼표 [0] 10 2 2 2 2" xfId="5612" xr:uid="{26B7A071-4402-4D60-9B84-DA80AAE71E59}"/>
    <cellStyle name="쉼표 [0] 10 2 2 2 2 2" xfId="11138" xr:uid="{20068D93-0A41-4823-82BC-6D83333BEB9E}"/>
    <cellStyle name="쉼표 [0] 10 2 2 2 2 2 2" xfId="22167" xr:uid="{91591946-02BF-4502-AE79-21977C7B307E}"/>
    <cellStyle name="쉼표 [0] 10 2 2 2 2 2 2 2" xfId="44216" xr:uid="{8792D699-4DAD-486A-B91D-95823D842D1C}"/>
    <cellStyle name="쉼표 [0] 10 2 2 2 2 2 3" xfId="33196" xr:uid="{B89D0C52-135B-41C7-A319-5A482F8E0AAD}"/>
    <cellStyle name="쉼표 [0] 10 2 2 2 2 3" xfId="16657" xr:uid="{5E1C9294-49BE-4EA3-9878-CF47D192CF35}"/>
    <cellStyle name="쉼표 [0] 10 2 2 2 2 3 2" xfId="38706" xr:uid="{AE06BE19-E709-414E-8AE5-D26BA7C3D089}"/>
    <cellStyle name="쉼표 [0] 10 2 2 2 2 4" xfId="27686" xr:uid="{4D0BE8A2-BACA-4532-BE91-9B8334F43478}"/>
    <cellStyle name="쉼표 [0] 10 2 2 2 2 5" xfId="53844" xr:uid="{FE9AA626-3BDD-4FD3-9B1D-4DA8C8292869}"/>
    <cellStyle name="쉼표 [0] 10 2 2 2 3" xfId="8383" xr:uid="{4AA680C1-363C-4943-9388-F580B091B3E4}"/>
    <cellStyle name="쉼표 [0] 10 2 2 2 3 2" xfId="19412" xr:uid="{A4DE3047-ED34-4C72-83E3-9C83D8827D2B}"/>
    <cellStyle name="쉼표 [0] 10 2 2 2 3 2 2" xfId="41461" xr:uid="{B083FBFE-02FD-47F3-BC9F-20052D97CEDB}"/>
    <cellStyle name="쉼표 [0] 10 2 2 2 3 3" xfId="30441" xr:uid="{A92800E4-C857-4900-A450-E91F825EB5EA}"/>
    <cellStyle name="쉼표 [0] 10 2 2 2 4" xfId="13902" xr:uid="{9C26E51E-AFEA-4661-8824-36BB495D8778}"/>
    <cellStyle name="쉼표 [0] 10 2 2 2 4 2" xfId="35951" xr:uid="{3119B7EA-8E1D-4BB7-B02C-C8F117EF1F81}"/>
    <cellStyle name="쉼표 [0] 10 2 2 2 5" xfId="24931" xr:uid="{42BFB379-B8CD-4E9C-A622-ADAB6325E6A3}"/>
    <cellStyle name="쉼표 [0] 10 2 2 2 6" xfId="51089" xr:uid="{4C7F1236-AE3F-40B5-8684-CAAE501567CB}"/>
    <cellStyle name="쉼표 [0] 10 2 2 3" xfId="4236" xr:uid="{059DC3DC-96AD-4AA5-BC48-5E09B1B0EA04}"/>
    <cellStyle name="쉼표 [0] 10 2 2 3 2" xfId="9762" xr:uid="{667F9336-D186-4C1E-A69A-DD7F2F1B7B2C}"/>
    <cellStyle name="쉼표 [0] 10 2 2 3 2 2" xfId="20791" xr:uid="{1552EE67-BB85-438B-92F9-7D448DD48891}"/>
    <cellStyle name="쉼표 [0] 10 2 2 3 2 2 2" xfId="42840" xr:uid="{2AE080FD-EB83-41C1-A6F0-BF2516B309D9}"/>
    <cellStyle name="쉼표 [0] 10 2 2 3 2 3" xfId="31820" xr:uid="{5AB4A480-00D2-4B43-965E-4E1AA2B2334E}"/>
    <cellStyle name="쉼표 [0] 10 2 2 3 3" xfId="15281" xr:uid="{27A6177E-A3CF-4B4D-AAE1-AFAFA99449DF}"/>
    <cellStyle name="쉼표 [0] 10 2 2 3 3 2" xfId="37330" xr:uid="{6AEA45DB-3A13-4FDE-8EAE-7C83938298E0}"/>
    <cellStyle name="쉼표 [0] 10 2 2 3 4" xfId="26310" xr:uid="{B4CF62D9-69DC-4C6B-9DBF-DBD6A8E3EEAE}"/>
    <cellStyle name="쉼표 [0] 10 2 2 3 5" xfId="52468" xr:uid="{90E8C822-49A5-4FE9-81F1-9B2B410A7012}"/>
    <cellStyle name="쉼표 [0] 10 2 2 4" xfId="7007" xr:uid="{1DE43666-CF41-4D7F-A8CC-95ECED1FA006}"/>
    <cellStyle name="쉼표 [0] 10 2 2 4 2" xfId="18036" xr:uid="{094D8DD0-65C7-461A-92C5-4DFA34954FE2}"/>
    <cellStyle name="쉼표 [0] 10 2 2 4 2 2" xfId="40085" xr:uid="{909F3B37-1B43-40B2-ADD6-59DD77438439}"/>
    <cellStyle name="쉼표 [0] 10 2 2 4 3" xfId="29065" xr:uid="{96320D15-8FED-4144-B073-05EAB790F7FE}"/>
    <cellStyle name="쉼표 [0] 10 2 2 4 4" xfId="55221" xr:uid="{8F4CDBA8-E26C-4B9F-BDD5-A258BA28FD51}"/>
    <cellStyle name="쉼표 [0] 10 2 2 5" xfId="12526" xr:uid="{AB15AE29-8320-4F95-A0DF-0E151F504537}"/>
    <cellStyle name="쉼표 [0] 10 2 2 5 2" xfId="34575" xr:uid="{CFC67F8A-F29E-4E65-BAE9-63EFC935F671}"/>
    <cellStyle name="쉼표 [0] 10 2 2 6" xfId="23555" xr:uid="{538E8CF5-45ED-44CC-9BA9-3EF566CC5777}"/>
    <cellStyle name="쉼표 [0] 10 2 2 7" xfId="49712" xr:uid="{ED71EE7D-52CC-464F-99C0-E6217722F537}"/>
    <cellStyle name="쉼표 [0] 10 2 3" xfId="2148" xr:uid="{4874FDE2-DADE-4E2E-B608-63B43E5399DE}"/>
    <cellStyle name="쉼표 [0] 10 2 3 2" xfId="4924" xr:uid="{AA08223D-DBA0-4287-848F-5AC8BC991BD3}"/>
    <cellStyle name="쉼표 [0] 10 2 3 2 2" xfId="10450" xr:uid="{56B64C9C-CE4F-44F5-9EF8-75EB31A5155F}"/>
    <cellStyle name="쉼표 [0] 10 2 3 2 2 2" xfId="21479" xr:uid="{8B560843-4C5C-4BCB-B0C2-0FF15D9116EA}"/>
    <cellStyle name="쉼표 [0] 10 2 3 2 2 2 2" xfId="43528" xr:uid="{237CC6E0-F43C-44C7-A5B1-18348DA59C34}"/>
    <cellStyle name="쉼표 [0] 10 2 3 2 2 3" xfId="32508" xr:uid="{5830CBB5-8565-42DD-AF8E-D06ABA32AA63}"/>
    <cellStyle name="쉼표 [0] 10 2 3 2 3" xfId="15969" xr:uid="{75B81AC4-8B6B-49FD-AEB6-1EF42BD55190}"/>
    <cellStyle name="쉼표 [0] 10 2 3 2 3 2" xfId="38018" xr:uid="{33456AD0-32DA-495C-B9D4-48F345D8AA2B}"/>
    <cellStyle name="쉼표 [0] 10 2 3 2 4" xfId="26998" xr:uid="{58CACA66-986E-4482-BF58-919926F8C0A5}"/>
    <cellStyle name="쉼표 [0] 10 2 3 2 5" xfId="53156" xr:uid="{2D8A4287-4A0F-4AEC-81BE-226D04776CEB}"/>
    <cellStyle name="쉼표 [0] 10 2 3 3" xfId="7695" xr:uid="{77E30D8E-05D8-4A84-A7B8-E01F943E354A}"/>
    <cellStyle name="쉼표 [0] 10 2 3 3 2" xfId="18724" xr:uid="{DF0E1187-0E6B-4516-8EB9-1D52A9102827}"/>
    <cellStyle name="쉼표 [0] 10 2 3 3 2 2" xfId="40773" xr:uid="{CA4F9900-970E-463C-BD59-829AF36542ED}"/>
    <cellStyle name="쉼표 [0] 10 2 3 3 3" xfId="29753" xr:uid="{A470297B-6AB8-4211-BB04-0DD54BC0B0E1}"/>
    <cellStyle name="쉼표 [0] 10 2 3 4" xfId="13214" xr:uid="{A0346E2E-AEF4-4780-8F57-267E415A27D3}"/>
    <cellStyle name="쉼표 [0] 10 2 3 4 2" xfId="35263" xr:uid="{F18CD6B5-A530-4E01-B647-DCAD35FE8AA7}"/>
    <cellStyle name="쉼표 [0] 10 2 3 5" xfId="24243" xr:uid="{7FC3CC96-FD0D-416C-B1A6-677676AA442B}"/>
    <cellStyle name="쉼표 [0] 10 2 3 6" xfId="50401" xr:uid="{23766629-CD45-4E98-830F-C67437303E7C}"/>
    <cellStyle name="쉼표 [0] 10 2 4" xfId="3548" xr:uid="{F9950B0B-07E6-4C1F-AFE9-E8EF0EFB5274}"/>
    <cellStyle name="쉼표 [0] 10 2 4 2" xfId="9074" xr:uid="{DA665173-5DC7-4616-94C6-0288D36FBF21}"/>
    <cellStyle name="쉼표 [0] 10 2 4 2 2" xfId="20103" xr:uid="{3688FB6C-2A2E-4B0A-923E-2F86AE52782A}"/>
    <cellStyle name="쉼표 [0] 10 2 4 2 2 2" xfId="42152" xr:uid="{7D348688-E84E-492A-8AC0-D9B467300E4D}"/>
    <cellStyle name="쉼표 [0] 10 2 4 2 3" xfId="31132" xr:uid="{502AB31D-B41C-4A0A-9854-19AD1CDC8286}"/>
    <cellStyle name="쉼표 [0] 10 2 4 3" xfId="14593" xr:uid="{D06A8A7D-4DAE-4F03-A669-B785DE624E31}"/>
    <cellStyle name="쉼표 [0] 10 2 4 3 2" xfId="36642" xr:uid="{AEC31FCA-1119-47F4-A0D0-253CB1F18D5F}"/>
    <cellStyle name="쉼표 [0] 10 2 4 4" xfId="25622" xr:uid="{66DBBB56-F284-45BE-95EF-30F816B93918}"/>
    <cellStyle name="쉼표 [0] 10 2 4 5" xfId="51780" xr:uid="{974C2EA3-4571-462C-BB3D-B0916001944E}"/>
    <cellStyle name="쉼표 [0] 10 2 5" xfId="6319" xr:uid="{5DEE65B8-9E06-4F72-AFFE-041CBBE0972C}"/>
    <cellStyle name="쉼표 [0] 10 2 5 2" xfId="17348" xr:uid="{B46DE153-7023-4784-A5DA-FD140DEB57B9}"/>
    <cellStyle name="쉼표 [0] 10 2 5 2 2" xfId="39397" xr:uid="{714BCCBF-31F4-4BDE-8E01-AE2F53CAB553}"/>
    <cellStyle name="쉼표 [0] 10 2 5 3" xfId="28377" xr:uid="{79FEC1BC-99E2-401E-BF3A-ABDED50B92F3}"/>
    <cellStyle name="쉼표 [0] 10 2 5 4" xfId="54533" xr:uid="{24CCF3BF-8F1C-42AF-A4B2-4A9FF9C4299F}"/>
    <cellStyle name="쉼표 [0] 10 2 6" xfId="11838" xr:uid="{EAC2C563-ED91-4B44-9DA2-1F47D4B4B585}"/>
    <cellStyle name="쉼표 [0] 10 2 6 2" xfId="33887" xr:uid="{2C26DF06-2B3F-40A7-B571-1A0A4AA512B0}"/>
    <cellStyle name="쉼표 [0] 10 2 7" xfId="22867" xr:uid="{2E11F39D-73CB-4064-8359-FF08D6C32F89}"/>
    <cellStyle name="쉼표 [0] 10 2 8" xfId="49024" xr:uid="{B534E3B9-80BD-474C-9727-EAC3215BFFE9}"/>
    <cellStyle name="쉼표 [0] 10 3" xfId="772" xr:uid="{00000000-0005-0000-0000-00009B020000}"/>
    <cellStyle name="쉼표 [0] 10 3 2" xfId="1482" xr:uid="{6E65C0F8-FCFD-4ABC-AE28-F43147904564}"/>
    <cellStyle name="쉼표 [0] 10 3 2 2" xfId="2876" xr:uid="{2BE02743-6499-4047-BCD8-EEAD813C0C48}"/>
    <cellStyle name="쉼표 [0] 10 3 2 2 2" xfId="5652" xr:uid="{ECD00280-651C-4490-9941-25F12EB02304}"/>
    <cellStyle name="쉼표 [0] 10 3 2 2 2 2" xfId="11178" xr:uid="{FD5C1119-7A23-4BC1-BAE1-F304506C9ACA}"/>
    <cellStyle name="쉼표 [0] 10 3 2 2 2 2 2" xfId="22207" xr:uid="{91890C0D-A03B-41D7-A2BE-42C4386EC237}"/>
    <cellStyle name="쉼표 [0] 10 3 2 2 2 2 2 2" xfId="44256" xr:uid="{BF937217-7E1A-4587-A96B-4848D96EBF68}"/>
    <cellStyle name="쉼표 [0] 10 3 2 2 2 2 3" xfId="33236" xr:uid="{FE8496B3-FF44-443B-B4D1-D8A5EB36BC99}"/>
    <cellStyle name="쉼표 [0] 10 3 2 2 2 3" xfId="16697" xr:uid="{937F7C45-0533-4B88-8D26-41219B85AA3A}"/>
    <cellStyle name="쉼표 [0] 10 3 2 2 2 3 2" xfId="38746" xr:uid="{2E7054D2-29B4-4677-A928-73D3F60CDB1A}"/>
    <cellStyle name="쉼표 [0] 10 3 2 2 2 4" xfId="27726" xr:uid="{C9F971C0-5EA9-4882-835B-EF7F820DC54F}"/>
    <cellStyle name="쉼표 [0] 10 3 2 2 2 5" xfId="53884" xr:uid="{B43D8DFE-07FB-40DC-97D2-175AB97998BA}"/>
    <cellStyle name="쉼표 [0] 10 3 2 2 3" xfId="8423" xr:uid="{3881BDBA-AB5B-48C0-AE52-807C2916E2D4}"/>
    <cellStyle name="쉼표 [0] 10 3 2 2 3 2" xfId="19452" xr:uid="{751C5327-9484-494C-880D-3589786FEF7F}"/>
    <cellStyle name="쉼표 [0] 10 3 2 2 3 2 2" xfId="41501" xr:uid="{ECE21476-F624-4503-B91F-96581944DBAA}"/>
    <cellStyle name="쉼표 [0] 10 3 2 2 3 3" xfId="30481" xr:uid="{9EEF3543-4007-4BBD-955D-4B009BAFB0F0}"/>
    <cellStyle name="쉼표 [0] 10 3 2 2 4" xfId="13942" xr:uid="{2BB95749-5824-442F-BDE5-FE6D682284DB}"/>
    <cellStyle name="쉼표 [0] 10 3 2 2 4 2" xfId="35991" xr:uid="{1A98F604-8080-4874-9CCE-318FA6F944B5}"/>
    <cellStyle name="쉼표 [0] 10 3 2 2 5" xfId="24971" xr:uid="{3A1A8FE9-E439-41A0-AA1C-A44D124B4B0C}"/>
    <cellStyle name="쉼표 [0] 10 3 2 2 6" xfId="51129" xr:uid="{6305DBE5-3922-45F5-A37A-BA58444DA963}"/>
    <cellStyle name="쉼표 [0] 10 3 2 3" xfId="4276" xr:uid="{3032E394-9D92-4660-80D7-5807B033040C}"/>
    <cellStyle name="쉼표 [0] 10 3 2 3 2" xfId="9802" xr:uid="{241094A2-590E-4811-8899-42234F5501E9}"/>
    <cellStyle name="쉼표 [0] 10 3 2 3 2 2" xfId="20831" xr:uid="{85F5C65A-9477-4514-81A5-D2B8DA3A1C77}"/>
    <cellStyle name="쉼표 [0] 10 3 2 3 2 2 2" xfId="42880" xr:uid="{06A3703A-DF72-4E4D-9503-5DF51F5928BE}"/>
    <cellStyle name="쉼표 [0] 10 3 2 3 2 3" xfId="31860" xr:uid="{21960207-88B8-4B96-8115-20275F71823E}"/>
    <cellStyle name="쉼표 [0] 10 3 2 3 3" xfId="15321" xr:uid="{4B0277F5-751D-4A81-81D6-02FD245BE9FB}"/>
    <cellStyle name="쉼표 [0] 10 3 2 3 3 2" xfId="37370" xr:uid="{E4C3BAB0-A399-438E-B147-85B5AF96E628}"/>
    <cellStyle name="쉼표 [0] 10 3 2 3 4" xfId="26350" xr:uid="{40061C00-BAD6-4B7A-97B4-54CC9DC225A0}"/>
    <cellStyle name="쉼표 [0] 10 3 2 3 5" xfId="52508" xr:uid="{354EFFAF-E04D-4266-BD39-8104E64BB9C7}"/>
    <cellStyle name="쉼표 [0] 10 3 2 4" xfId="7047" xr:uid="{34C5F214-84F5-4CF0-B63C-EFBD9D470AA2}"/>
    <cellStyle name="쉼표 [0] 10 3 2 4 2" xfId="18076" xr:uid="{6925B0F9-4648-4221-85D5-4505D5BE3C66}"/>
    <cellStyle name="쉼표 [0] 10 3 2 4 2 2" xfId="40125" xr:uid="{1D299D49-9BFF-4C1B-BA3F-8AA8EBBDAD73}"/>
    <cellStyle name="쉼표 [0] 10 3 2 4 3" xfId="29105" xr:uid="{96843187-353D-4E18-A22F-4C145A26087F}"/>
    <cellStyle name="쉼표 [0] 10 3 2 4 4" xfId="55261" xr:uid="{14573E24-6FD6-46B4-B1BC-80679D7C84AF}"/>
    <cellStyle name="쉼표 [0] 10 3 2 5" xfId="12566" xr:uid="{E810EEA2-07F6-4FE3-998E-94AAFDA58A85}"/>
    <cellStyle name="쉼표 [0] 10 3 2 5 2" xfId="34615" xr:uid="{EC644763-9B39-4F6F-A878-5A408EC0DEEA}"/>
    <cellStyle name="쉼표 [0] 10 3 2 6" xfId="23595" xr:uid="{43DCC70A-95B5-43E9-9370-705ED005D112}"/>
    <cellStyle name="쉼표 [0] 10 3 2 7" xfId="49752" xr:uid="{42BFDD52-049E-4322-BA3A-5BEDB6831413}"/>
    <cellStyle name="쉼표 [0] 10 3 3" xfId="2188" xr:uid="{7D6D766F-1505-440F-A177-5FD09078EA10}"/>
    <cellStyle name="쉼표 [0] 10 3 3 2" xfId="4964" xr:uid="{0002E285-6245-45EB-AB40-095923FB2E40}"/>
    <cellStyle name="쉼표 [0] 10 3 3 2 2" xfId="10490" xr:uid="{2C6893A6-4D9D-4C62-87CB-F8DE92706C5E}"/>
    <cellStyle name="쉼표 [0] 10 3 3 2 2 2" xfId="21519" xr:uid="{A0977917-1350-4B9C-B3FA-098FB10FC7C6}"/>
    <cellStyle name="쉼표 [0] 10 3 3 2 2 2 2" xfId="43568" xr:uid="{BBFB1607-DE24-44D6-B0B9-733ECD36AACB}"/>
    <cellStyle name="쉼표 [0] 10 3 3 2 2 3" xfId="32548" xr:uid="{9BC61A26-A3EA-4481-AA77-7313E2B66657}"/>
    <cellStyle name="쉼표 [0] 10 3 3 2 3" xfId="16009" xr:uid="{5251E598-2CFF-411B-98F1-54B19602708B}"/>
    <cellStyle name="쉼표 [0] 10 3 3 2 3 2" xfId="38058" xr:uid="{5F5E2B36-26D1-4011-BD6E-C695BFF3CCB8}"/>
    <cellStyle name="쉼표 [0] 10 3 3 2 4" xfId="27038" xr:uid="{CC75A5A8-C1C3-494E-BC23-E4B4E31E913A}"/>
    <cellStyle name="쉼표 [0] 10 3 3 2 5" xfId="53196" xr:uid="{92080A13-50C1-47C0-A3B4-2CDE048123EE}"/>
    <cellStyle name="쉼표 [0] 10 3 3 3" xfId="7735" xr:uid="{102A2FC7-5C5F-4FD5-B6CC-B727C4FD9396}"/>
    <cellStyle name="쉼표 [0] 10 3 3 3 2" xfId="18764" xr:uid="{9CE96459-DF01-4D29-AA81-B1D3D6F5904F}"/>
    <cellStyle name="쉼표 [0] 10 3 3 3 2 2" xfId="40813" xr:uid="{00BB0D70-88EF-494A-B295-117B45A86C66}"/>
    <cellStyle name="쉼표 [0] 10 3 3 3 3" xfId="29793" xr:uid="{17ED2101-8BBE-4369-9E0D-4C6E82209A05}"/>
    <cellStyle name="쉼표 [0] 10 3 3 4" xfId="13254" xr:uid="{5237B405-62AB-4112-9308-2F17A9BB121B}"/>
    <cellStyle name="쉼표 [0] 10 3 3 4 2" xfId="35303" xr:uid="{221711BF-04BD-4A37-B4F1-C078305AE1C5}"/>
    <cellStyle name="쉼표 [0] 10 3 3 5" xfId="24283" xr:uid="{A094ABD6-DDEE-416D-BA10-084DFD2391F7}"/>
    <cellStyle name="쉼표 [0] 10 3 3 6" xfId="50441" xr:uid="{7F8AE48F-DD90-4151-977E-0DB327035FDA}"/>
    <cellStyle name="쉼표 [0] 10 3 4" xfId="3588" xr:uid="{AB8F4019-B3DC-4D96-84F5-9BDBE8590FF7}"/>
    <cellStyle name="쉼표 [0] 10 3 4 2" xfId="9114" xr:uid="{991CCC32-C9EB-4AA5-A7EF-32ACFC65CBAF}"/>
    <cellStyle name="쉼표 [0] 10 3 4 2 2" xfId="20143" xr:uid="{F1C7182E-E8EF-4C0D-A4BD-81EF88C853DA}"/>
    <cellStyle name="쉼표 [0] 10 3 4 2 2 2" xfId="42192" xr:uid="{FD0B49C1-0294-41EF-AA28-A3E119F2B6BE}"/>
    <cellStyle name="쉼표 [0] 10 3 4 2 3" xfId="31172" xr:uid="{A56ABF2D-00F7-4635-836A-4815C23E733F}"/>
    <cellStyle name="쉼표 [0] 10 3 4 3" xfId="14633" xr:uid="{48DE0125-5127-4274-861B-A1952A190321}"/>
    <cellStyle name="쉼표 [0] 10 3 4 3 2" xfId="36682" xr:uid="{52DD5B3A-D27A-4AC2-9FCE-DDCE453C7345}"/>
    <cellStyle name="쉼표 [0] 10 3 4 4" xfId="25662" xr:uid="{B61A165B-432F-4BD0-8EB9-B3A4E8459730}"/>
    <cellStyle name="쉼표 [0] 10 3 4 5" xfId="51820" xr:uid="{E233E21D-604E-421F-9032-364D793FFDBE}"/>
    <cellStyle name="쉼표 [0] 10 3 5" xfId="6359" xr:uid="{AD4FC1C8-328C-4F51-8819-86B691A17BE1}"/>
    <cellStyle name="쉼표 [0] 10 3 5 2" xfId="17388" xr:uid="{8C832134-EF5D-4569-90A3-2145BDBBE83B}"/>
    <cellStyle name="쉼표 [0] 10 3 5 2 2" xfId="39437" xr:uid="{9D69EDC5-A6D9-4132-8BC7-10445945EED4}"/>
    <cellStyle name="쉼표 [0] 10 3 5 3" xfId="28417" xr:uid="{3D98CC1C-9A64-4327-92F5-9189C1D646F2}"/>
    <cellStyle name="쉼표 [0] 10 3 5 4" xfId="54573" xr:uid="{63516909-0266-4943-BF50-9F42D2267E6C}"/>
    <cellStyle name="쉼표 [0] 10 3 6" xfId="11878" xr:uid="{72036B8F-E7BC-4671-A159-8E2E91A1F9E6}"/>
    <cellStyle name="쉼표 [0] 10 3 6 2" xfId="33927" xr:uid="{676F9D5E-C926-40F2-8919-F635107228F1}"/>
    <cellStyle name="쉼표 [0] 10 3 7" xfId="22907" xr:uid="{A61B1026-7E08-4ECE-B577-F25C02CF738E}"/>
    <cellStyle name="쉼표 [0] 10 3 8" xfId="49064" xr:uid="{DAE4BA81-AD2A-456D-98A6-FB00CA716E7F}"/>
    <cellStyle name="쉼표 [0] 10 4" xfId="1100" xr:uid="{DB0A0496-436D-4619-8F68-E12418B56FC5}"/>
    <cellStyle name="쉼표 [0] 10 4 2" xfId="2494" xr:uid="{3AFF5D57-2C16-4E9D-B884-6127A6A3B6A5}"/>
    <cellStyle name="쉼표 [0] 10 4 2 2" xfId="5270" xr:uid="{75566023-2A6E-46C0-BC7B-7DB71B89DB6B}"/>
    <cellStyle name="쉼표 [0] 10 4 2 2 2" xfId="10796" xr:uid="{6CEE968D-9785-4288-A1BC-1D8783A4E1DE}"/>
    <cellStyle name="쉼표 [0] 10 4 2 2 2 2" xfId="21825" xr:uid="{5C2B76D6-618C-4451-A6CA-4B1E0C1CA169}"/>
    <cellStyle name="쉼표 [0] 10 4 2 2 2 2 2" xfId="43874" xr:uid="{5FFC90EA-F99C-4FFD-8697-649C439C4FAD}"/>
    <cellStyle name="쉼표 [0] 10 4 2 2 2 3" xfId="32854" xr:uid="{F064BFB1-3645-44C7-B192-992DBD60F13A}"/>
    <cellStyle name="쉼표 [0] 10 4 2 2 3" xfId="16315" xr:uid="{A5295105-1A19-4AFD-9B7A-49BB00A98A51}"/>
    <cellStyle name="쉼표 [0] 10 4 2 2 3 2" xfId="38364" xr:uid="{6DACBD02-900B-4DCD-ADC8-E7C18D6A365F}"/>
    <cellStyle name="쉼표 [0] 10 4 2 2 4" xfId="27344" xr:uid="{CE591829-EC86-4D45-831E-ADC6BB3699B1}"/>
    <cellStyle name="쉼표 [0] 10 4 2 2 5" xfId="53502" xr:uid="{3971195A-6255-4E37-9D01-B01B3374CE0A}"/>
    <cellStyle name="쉼표 [0] 10 4 2 3" xfId="8041" xr:uid="{7626B123-9EB2-47BD-BCB9-F49992644A0A}"/>
    <cellStyle name="쉼표 [0] 10 4 2 3 2" xfId="19070" xr:uid="{418AFCAE-6F9A-4688-BAD8-38C81562B460}"/>
    <cellStyle name="쉼표 [0] 10 4 2 3 2 2" xfId="41119" xr:uid="{77ED6128-A814-409B-B21B-BF8A8ECD5556}"/>
    <cellStyle name="쉼표 [0] 10 4 2 3 3" xfId="30099" xr:uid="{65F77B0F-130F-4F8A-848F-847D5DA085D3}"/>
    <cellStyle name="쉼표 [0] 10 4 2 4" xfId="13560" xr:uid="{C92855E3-54CF-4A3B-971A-B3948807100C}"/>
    <cellStyle name="쉼표 [0] 10 4 2 4 2" xfId="35609" xr:uid="{3C2E9B7D-9745-4C76-BC55-27C23681343D}"/>
    <cellStyle name="쉼표 [0] 10 4 2 5" xfId="24589" xr:uid="{4EF0C81A-AE90-4AE3-9411-FDD31D5713EE}"/>
    <cellStyle name="쉼표 [0] 10 4 2 6" xfId="50747" xr:uid="{621A8D2A-C4BA-4C45-BCBD-4E36C129A3D7}"/>
    <cellStyle name="쉼표 [0] 10 4 3" xfId="3894" xr:uid="{A4E96119-D598-47BB-9891-6DAE8B9B52D9}"/>
    <cellStyle name="쉼표 [0] 10 4 3 2" xfId="9420" xr:uid="{77A55DCD-0C95-4C72-913D-D9C983F31282}"/>
    <cellStyle name="쉼표 [0] 10 4 3 2 2" xfId="20449" xr:uid="{D9800489-986A-41EE-92BD-470D7B9BDFB2}"/>
    <cellStyle name="쉼표 [0] 10 4 3 2 2 2" xfId="42498" xr:uid="{609C023A-5091-4E15-B0D2-EE2E589A7424}"/>
    <cellStyle name="쉼표 [0] 10 4 3 2 3" xfId="31478" xr:uid="{38C6088E-C984-47B4-BAAE-83BC5F2ECF35}"/>
    <cellStyle name="쉼표 [0] 10 4 3 3" xfId="14939" xr:uid="{38009719-1CFF-4E6E-821F-DFA06705E567}"/>
    <cellStyle name="쉼표 [0] 10 4 3 3 2" xfId="36988" xr:uid="{4BCC530F-97D2-4FEE-B481-AF1BFD044D45}"/>
    <cellStyle name="쉼표 [0] 10 4 3 4" xfId="25968" xr:uid="{9202B177-59BA-4787-A6E0-A8FA95E86F0C}"/>
    <cellStyle name="쉼표 [0] 10 4 3 5" xfId="52126" xr:uid="{31B757D9-210C-4589-A94D-77F6CFC283C5}"/>
    <cellStyle name="쉼표 [0] 10 4 4" xfId="6665" xr:uid="{5A516990-10A2-4C34-AAD2-4DEF32FD8F83}"/>
    <cellStyle name="쉼표 [0] 10 4 4 2" xfId="17694" xr:uid="{ADFD4889-DAA3-48E9-A474-8616BF2DABE5}"/>
    <cellStyle name="쉼표 [0] 10 4 4 2 2" xfId="39743" xr:uid="{4644B1EA-D52B-4FC1-A7EE-3CCCAACBFBB9}"/>
    <cellStyle name="쉼표 [0] 10 4 4 3" xfId="28723" xr:uid="{DF032511-E657-453B-96AD-4FA0184FB030}"/>
    <cellStyle name="쉼표 [0] 10 4 4 4" xfId="54879" xr:uid="{DA9AC469-3336-49CF-8E80-13BD7FC32679}"/>
    <cellStyle name="쉼표 [0] 10 4 5" xfId="12184" xr:uid="{554E5EA0-9D5B-4D1F-8E57-236FD5F5EFDC}"/>
    <cellStyle name="쉼표 [0] 10 4 5 2" xfId="34233" xr:uid="{55E5306F-D2F4-4869-946D-1858F6813C11}"/>
    <cellStyle name="쉼표 [0] 10 4 6" xfId="23213" xr:uid="{87942D95-D15F-4F8A-911A-07AE1119E47E}"/>
    <cellStyle name="쉼표 [0] 10 4 7" xfId="49370" xr:uid="{8B5521D7-DDCA-4316-9FDC-02D5E4A6504D}"/>
    <cellStyle name="쉼표 [0] 10 5" xfId="1806" xr:uid="{48E51C59-E6F8-42B0-8BF0-C5FE926A350D}"/>
    <cellStyle name="쉼표 [0] 10 5 2" xfId="4582" xr:uid="{50CDB436-BBB9-4CFD-967C-42AFD9239E77}"/>
    <cellStyle name="쉼표 [0] 10 5 2 2" xfId="10108" xr:uid="{91FD4342-0C6B-4CF3-B6B3-E3C9446258C9}"/>
    <cellStyle name="쉼표 [0] 10 5 2 2 2" xfId="21137" xr:uid="{26ABE3B2-43B0-4C59-82BB-0636BD1A02BA}"/>
    <cellStyle name="쉼표 [0] 10 5 2 2 2 2" xfId="43186" xr:uid="{62271B98-9EE4-4CA1-9CCB-C494EDB991C2}"/>
    <cellStyle name="쉼표 [0] 10 5 2 2 3" xfId="32166" xr:uid="{3EE764B7-55AC-4A75-A7CC-4FB167927A6D}"/>
    <cellStyle name="쉼표 [0] 10 5 2 3" xfId="15627" xr:uid="{B7EA67F2-961B-4EAF-9246-5B12B9641B47}"/>
    <cellStyle name="쉼표 [0] 10 5 2 3 2" xfId="37676" xr:uid="{BE90B889-8C93-4E0D-80B8-C0294B21D710}"/>
    <cellStyle name="쉼표 [0] 10 5 2 4" xfId="26656" xr:uid="{8A313459-5970-437A-BCDA-E8DDBAEBB2FF}"/>
    <cellStyle name="쉼표 [0] 10 5 2 5" xfId="52814" xr:uid="{675C32AC-217C-46A6-9A19-6311DF1E0C3C}"/>
    <cellStyle name="쉼표 [0] 10 5 3" xfId="7353" xr:uid="{9B616C41-1D8F-4E9C-A772-0967E1EC4D9F}"/>
    <cellStyle name="쉼표 [0] 10 5 3 2" xfId="18382" xr:uid="{D3C8CB4B-A1C7-4E77-9470-15DDA394DDA0}"/>
    <cellStyle name="쉼표 [0] 10 5 3 2 2" xfId="40431" xr:uid="{4FC2FE17-B8FE-4550-92F9-0A7C149AA2D1}"/>
    <cellStyle name="쉼표 [0] 10 5 3 3" xfId="29411" xr:uid="{75635228-50CA-457B-8BB8-C9F8FB36F488}"/>
    <cellStyle name="쉼표 [0] 10 5 4" xfId="12872" xr:uid="{EBDCE432-8141-4A5F-8B48-E7D28BE64B3F}"/>
    <cellStyle name="쉼표 [0] 10 5 4 2" xfId="34921" xr:uid="{BB8104EB-406A-4062-AF27-D5552FAA94C7}"/>
    <cellStyle name="쉼표 [0] 10 5 5" xfId="23901" xr:uid="{3B33E0CD-D79E-4D1A-AED2-3195D7D84A1C}"/>
    <cellStyle name="쉼표 [0] 10 5 6" xfId="50059" xr:uid="{993E526C-6998-4C51-968F-C8EAEC624AA1}"/>
    <cellStyle name="쉼표 [0] 10 6" xfId="3206" xr:uid="{10FABD2B-4F1D-4F36-9E68-C76D62697FB9}"/>
    <cellStyle name="쉼표 [0] 10 6 2" xfId="8732" xr:uid="{19A36216-CFB0-44BA-803D-56484D21DC67}"/>
    <cellStyle name="쉼표 [0] 10 6 2 2" xfId="19761" xr:uid="{9A77D5E5-C26B-4E53-A7BC-5802547544A1}"/>
    <cellStyle name="쉼표 [0] 10 6 2 2 2" xfId="41810" xr:uid="{697AE31C-4BC5-42C6-8396-3CAAA2C3E8F0}"/>
    <cellStyle name="쉼표 [0] 10 6 2 3" xfId="30790" xr:uid="{8D622F2D-9A3F-4EA4-8D73-F4DAF6CF72BC}"/>
    <cellStyle name="쉼표 [0] 10 6 3" xfId="14251" xr:uid="{59F6ABA9-5C52-4649-9634-25099F645B7F}"/>
    <cellStyle name="쉼표 [0] 10 6 3 2" xfId="36300" xr:uid="{45F6B53F-77B3-4BB1-ADDF-FA8A1BAC2B47}"/>
    <cellStyle name="쉼표 [0] 10 6 4" xfId="25280" xr:uid="{23B8114A-13C4-4EED-9D83-D02C146E70A5}"/>
    <cellStyle name="쉼표 [0] 10 6 5" xfId="51438" xr:uid="{98E5850D-8B71-49FE-85C1-498E11C2CA42}"/>
    <cellStyle name="쉼표 [0] 10 7" xfId="5977" xr:uid="{34F21D52-F789-4C5E-A9B5-7995D2F516DE}"/>
    <cellStyle name="쉼표 [0] 10 7 2" xfId="17006" xr:uid="{1EEFDED7-C783-4D10-952D-D0A0F5B0CA90}"/>
    <cellStyle name="쉼표 [0] 10 7 2 2" xfId="39055" xr:uid="{6E1A96F1-877C-4246-9B61-3B5061A28C81}"/>
    <cellStyle name="쉼표 [0] 10 7 3" xfId="28035" xr:uid="{E6DEC2B8-FB61-4A4D-BEC9-37B13D8CE611}"/>
    <cellStyle name="쉼표 [0] 10 8" xfId="11496" xr:uid="{370E2D9B-9FE2-46FA-A9A4-CB5935E5EAB9}"/>
    <cellStyle name="쉼표 [0] 10 8 2" xfId="33545" xr:uid="{0E9651F7-4174-4597-AE61-A603026D2B1E}"/>
    <cellStyle name="쉼표 [0] 10 9" xfId="22525" xr:uid="{4CBDEF0A-08DF-4C83-AA6F-E37CF4471C1A}"/>
    <cellStyle name="쉼표 [0] 11" xfId="351" xr:uid="{00000000-0005-0000-0000-00009C020000}"/>
    <cellStyle name="쉼표 [0] 11 2" xfId="708" xr:uid="{00000000-0005-0000-0000-00009D020000}"/>
    <cellStyle name="쉼표 [0] 11 2 2" xfId="1444" xr:uid="{EDCEAAB0-3167-4C75-B314-3E6033C7CE72}"/>
    <cellStyle name="쉼표 [0] 11 2 2 2" xfId="2838" xr:uid="{BA10B448-4A8A-4621-B13B-074F3420E6EE}"/>
    <cellStyle name="쉼표 [0] 11 2 2 2 2" xfId="5614" xr:uid="{F1814301-4D35-4B9F-AA32-687D9B3E38AB}"/>
    <cellStyle name="쉼표 [0] 11 2 2 2 2 2" xfId="11140" xr:uid="{7C76996B-FB89-42B5-BBB2-34FF19FE3048}"/>
    <cellStyle name="쉼표 [0] 11 2 2 2 2 2 2" xfId="22169" xr:uid="{CE6C3F87-B65E-426E-AECA-45B08F093A49}"/>
    <cellStyle name="쉼표 [0] 11 2 2 2 2 2 2 2" xfId="44218" xr:uid="{55D50D6C-D6C2-4C5C-B101-F08182177B63}"/>
    <cellStyle name="쉼표 [0] 11 2 2 2 2 2 3" xfId="33198" xr:uid="{23FD0866-7A04-43C0-867F-1F4326E1F6B3}"/>
    <cellStyle name="쉼표 [0] 11 2 2 2 2 3" xfId="16659" xr:uid="{60B202DB-D7A1-4192-9869-F252BB2B9F54}"/>
    <cellStyle name="쉼표 [0] 11 2 2 2 2 3 2" xfId="38708" xr:uid="{F9C00F03-A361-4AAB-A326-E322F5799B5F}"/>
    <cellStyle name="쉼표 [0] 11 2 2 2 2 4" xfId="27688" xr:uid="{A4BF513E-FDB9-4596-852C-B16FFD85F16E}"/>
    <cellStyle name="쉼표 [0] 11 2 2 2 2 5" xfId="53846" xr:uid="{8552F0DF-6113-4AF7-96F6-B7B619C5A826}"/>
    <cellStyle name="쉼표 [0] 11 2 2 2 3" xfId="8385" xr:uid="{F7A6B058-7E21-4479-A953-D936ED06309F}"/>
    <cellStyle name="쉼표 [0] 11 2 2 2 3 2" xfId="19414" xr:uid="{F56923E0-EF61-4D79-975E-F88B498D49DC}"/>
    <cellStyle name="쉼표 [0] 11 2 2 2 3 2 2" xfId="41463" xr:uid="{2B565C20-2530-4FB4-904F-8E98F4172F86}"/>
    <cellStyle name="쉼표 [0] 11 2 2 2 3 3" xfId="30443" xr:uid="{2C93337B-5ED3-445E-A6A7-DB295270BBCB}"/>
    <cellStyle name="쉼표 [0] 11 2 2 2 4" xfId="13904" xr:uid="{1A02C360-3621-45CE-A5E8-7711ECBF5D75}"/>
    <cellStyle name="쉼표 [0] 11 2 2 2 4 2" xfId="35953" xr:uid="{5AE95354-52AA-49AA-A810-5A5392C4127E}"/>
    <cellStyle name="쉼표 [0] 11 2 2 2 5" xfId="24933" xr:uid="{EA11C653-DBAF-4113-9788-851FEBEB49D5}"/>
    <cellStyle name="쉼표 [0] 11 2 2 2 6" xfId="51091" xr:uid="{4D7985F9-A7FD-4612-B2EF-34595F6B83A8}"/>
    <cellStyle name="쉼표 [0] 11 2 2 3" xfId="4238" xr:uid="{D6DA6F76-6B98-446F-B2F8-E2EF5DC84B81}"/>
    <cellStyle name="쉼표 [0] 11 2 2 3 2" xfId="9764" xr:uid="{29E81EF0-B5B3-4AFA-ADC6-214AB1FC7D53}"/>
    <cellStyle name="쉼표 [0] 11 2 2 3 2 2" xfId="20793" xr:uid="{569A91B9-0C97-4AB4-AD61-4573B2A8CD5E}"/>
    <cellStyle name="쉼표 [0] 11 2 2 3 2 2 2" xfId="42842" xr:uid="{4592A939-DEE3-4CE5-9041-38CC16B6ADEC}"/>
    <cellStyle name="쉼표 [0] 11 2 2 3 2 3" xfId="31822" xr:uid="{EDE8249C-7913-4004-8D2F-0C093A133D9B}"/>
    <cellStyle name="쉼표 [0] 11 2 2 3 3" xfId="15283" xr:uid="{005CC2F9-D7E0-4D22-BEAA-B8EC8DBE0B76}"/>
    <cellStyle name="쉼표 [0] 11 2 2 3 3 2" xfId="37332" xr:uid="{C5CF0426-E4A7-4701-BF45-871DD2863316}"/>
    <cellStyle name="쉼표 [0] 11 2 2 3 4" xfId="26312" xr:uid="{F35F8A94-3142-44D5-8936-3B83C21FDDB5}"/>
    <cellStyle name="쉼표 [0] 11 2 2 3 5" xfId="52470" xr:uid="{A7FB5E94-3FF3-4DBC-ADC2-363D6A06DF8B}"/>
    <cellStyle name="쉼표 [0] 11 2 2 4" xfId="7009" xr:uid="{945FB5AD-71AD-481E-8494-C61AA0536FF4}"/>
    <cellStyle name="쉼표 [0] 11 2 2 4 2" xfId="18038" xr:uid="{98ACD4D3-237C-44FF-AACD-AB3506E46A8A}"/>
    <cellStyle name="쉼표 [0] 11 2 2 4 2 2" xfId="40087" xr:uid="{3F89CC94-C1DD-42DB-9F3F-F1EA8F270B3C}"/>
    <cellStyle name="쉼표 [0] 11 2 2 4 3" xfId="29067" xr:uid="{91FC68F3-EDA8-486B-AF62-75E313BCBEAE}"/>
    <cellStyle name="쉼표 [0] 11 2 2 4 4" xfId="55223" xr:uid="{53E0077B-DF86-45AD-9F0A-64C5612D68C8}"/>
    <cellStyle name="쉼표 [0] 11 2 2 5" xfId="12528" xr:uid="{45913EE7-5AEF-473D-BC85-CB3EC83632FF}"/>
    <cellStyle name="쉼표 [0] 11 2 2 5 2" xfId="34577" xr:uid="{132F23B6-1E5F-4B29-99AF-D06E9097A318}"/>
    <cellStyle name="쉼표 [0] 11 2 2 6" xfId="23557" xr:uid="{91001D35-DDF8-4D76-A95A-82B95BD78168}"/>
    <cellStyle name="쉼표 [0] 11 2 2 7" xfId="49714" xr:uid="{C2709C31-342D-4D11-96AA-C933144CB295}"/>
    <cellStyle name="쉼표 [0] 11 2 3" xfId="2150" xr:uid="{9D1968D6-A911-4C81-828E-BA9C88A8050D}"/>
    <cellStyle name="쉼표 [0] 11 2 3 2" xfId="4926" xr:uid="{DDC7BE23-CE6C-4D10-AFBA-3435FBB60C18}"/>
    <cellStyle name="쉼표 [0] 11 2 3 2 2" xfId="10452" xr:uid="{ECE2214F-E0D4-4DBB-8286-7D038A94D446}"/>
    <cellStyle name="쉼표 [0] 11 2 3 2 2 2" xfId="21481" xr:uid="{0C16B072-20AE-4B8D-A17B-BBCD540F5D0D}"/>
    <cellStyle name="쉼표 [0] 11 2 3 2 2 2 2" xfId="43530" xr:uid="{D886ABE4-D6C5-4D56-AC71-60658C8B49B0}"/>
    <cellStyle name="쉼표 [0] 11 2 3 2 2 3" xfId="32510" xr:uid="{211041A8-D256-4251-A6E4-7BF0E86D2427}"/>
    <cellStyle name="쉼표 [0] 11 2 3 2 3" xfId="15971" xr:uid="{8EA41EBA-A21E-4BD4-8F49-5D6FCB0477FF}"/>
    <cellStyle name="쉼표 [0] 11 2 3 2 3 2" xfId="38020" xr:uid="{B7669B69-B711-4158-A8A5-EDBE91D3B1E4}"/>
    <cellStyle name="쉼표 [0] 11 2 3 2 4" xfId="27000" xr:uid="{7A099652-6E49-4DB8-BBF6-B15AB14D283A}"/>
    <cellStyle name="쉼표 [0] 11 2 3 2 5" xfId="53158" xr:uid="{3CF09C7F-4103-4E9A-98D6-B419664A4DAC}"/>
    <cellStyle name="쉼표 [0] 11 2 3 3" xfId="7697" xr:uid="{692EAF8A-04A8-425F-9BBA-8CEBB3C78808}"/>
    <cellStyle name="쉼표 [0] 11 2 3 3 2" xfId="18726" xr:uid="{9D973333-B526-47D3-BAE8-6EF5A33867A2}"/>
    <cellStyle name="쉼표 [0] 11 2 3 3 2 2" xfId="40775" xr:uid="{96B1196E-4F8C-4F86-8EF0-0A9E0076BC37}"/>
    <cellStyle name="쉼표 [0] 11 2 3 3 3" xfId="29755" xr:uid="{62D8A923-1C30-420B-95BD-DCDAA71DC188}"/>
    <cellStyle name="쉼표 [0] 11 2 3 4" xfId="13216" xr:uid="{6068CC49-700E-4C89-A65B-A9B470D8AD19}"/>
    <cellStyle name="쉼표 [0] 11 2 3 4 2" xfId="35265" xr:uid="{AE4E1BFF-13EA-4B2A-9E8D-57136B5641A2}"/>
    <cellStyle name="쉼표 [0] 11 2 3 5" xfId="24245" xr:uid="{893B25EB-B579-4959-A71C-1B994A878AE2}"/>
    <cellStyle name="쉼표 [0] 11 2 3 6" xfId="50403" xr:uid="{31D026D7-8F86-4B22-8948-3D12DD8B5706}"/>
    <cellStyle name="쉼표 [0] 11 2 4" xfId="3550" xr:uid="{4161A940-28A2-4F34-8240-E96F646EFD83}"/>
    <cellStyle name="쉼표 [0] 11 2 4 2" xfId="9076" xr:uid="{9C3004EE-AE12-4E21-A69B-0EC114A00E29}"/>
    <cellStyle name="쉼표 [0] 11 2 4 2 2" xfId="20105" xr:uid="{8E1E102E-6D52-41E1-811F-7D1FDE77699A}"/>
    <cellStyle name="쉼표 [0] 11 2 4 2 2 2" xfId="42154" xr:uid="{D6A1C1AD-3D28-4447-88CE-DA49A59CC8D8}"/>
    <cellStyle name="쉼표 [0] 11 2 4 2 3" xfId="31134" xr:uid="{83936CA9-A91E-46E7-8214-EF034E831566}"/>
    <cellStyle name="쉼표 [0] 11 2 4 3" xfId="14595" xr:uid="{2A1E2E28-FBD1-4E9D-9407-9AE5258A9C74}"/>
    <cellStyle name="쉼표 [0] 11 2 4 3 2" xfId="36644" xr:uid="{88A92E82-41C5-429D-8EE8-9F200755ACA3}"/>
    <cellStyle name="쉼표 [0] 11 2 4 4" xfId="25624" xr:uid="{CC38C9AF-525B-47E0-ABDA-DB7452FD8557}"/>
    <cellStyle name="쉼표 [0] 11 2 4 5" xfId="51782" xr:uid="{98A46C25-88A5-400E-AA28-DF3C02377E81}"/>
    <cellStyle name="쉼표 [0] 11 2 5" xfId="6321" xr:uid="{95738FA9-A9A0-44EF-B2C2-9DA31417A876}"/>
    <cellStyle name="쉼표 [0] 11 2 5 2" xfId="17350" xr:uid="{66F29BC0-757B-433A-A570-21937D9C2062}"/>
    <cellStyle name="쉼표 [0] 11 2 5 2 2" xfId="39399" xr:uid="{FDAD3129-7561-4CEC-BBE6-80C0DEE4DD6F}"/>
    <cellStyle name="쉼표 [0] 11 2 5 3" xfId="28379" xr:uid="{AD0C0C0C-18EA-4007-A11B-DF1F4197D927}"/>
    <cellStyle name="쉼표 [0] 11 2 5 4" xfId="54535" xr:uid="{746B073A-9157-422D-95FF-899972B03679}"/>
    <cellStyle name="쉼표 [0] 11 2 6" xfId="11840" xr:uid="{F28D8C01-9AE0-4CE1-B2DC-B26C94590E8C}"/>
    <cellStyle name="쉼표 [0] 11 2 6 2" xfId="33889" xr:uid="{72BA25F6-F72E-4A03-BC11-991C91F2A81E}"/>
    <cellStyle name="쉼표 [0] 11 2 7" xfId="22869" xr:uid="{F892FC8E-8089-41AC-9F93-D1E3217110A9}"/>
    <cellStyle name="쉼표 [0] 11 2 8" xfId="49026" xr:uid="{B3A21A20-03B1-4A02-A4D6-3AB5BFE723ED}"/>
    <cellStyle name="쉼표 [0] 11 3" xfId="1102" xr:uid="{5ACEF0BC-73CA-43C9-A6E7-FB6A0232786E}"/>
    <cellStyle name="쉼표 [0] 11 3 2" xfId="2496" xr:uid="{E080E488-49C9-4CE8-96FB-00B5FFB30B29}"/>
    <cellStyle name="쉼표 [0] 11 3 2 2" xfId="5272" xr:uid="{1163B2DE-6321-4C38-8E4D-0AE9AACD5C72}"/>
    <cellStyle name="쉼표 [0] 11 3 2 2 2" xfId="10798" xr:uid="{D4CEDD33-AAC5-42FD-9A90-F5802B520C42}"/>
    <cellStyle name="쉼표 [0] 11 3 2 2 2 2" xfId="21827" xr:uid="{036BF90E-DE8C-47BC-AEB6-16496C8D9AFA}"/>
    <cellStyle name="쉼표 [0] 11 3 2 2 2 2 2" xfId="43876" xr:uid="{653E1949-0EEE-45B7-B513-078BCB226CD1}"/>
    <cellStyle name="쉼표 [0] 11 3 2 2 2 3" xfId="32856" xr:uid="{E0DC9F87-3084-46C7-9444-3402DDDCD799}"/>
    <cellStyle name="쉼표 [0] 11 3 2 2 3" xfId="16317" xr:uid="{79812C48-213E-451D-93AE-C596CD35B0BA}"/>
    <cellStyle name="쉼표 [0] 11 3 2 2 3 2" xfId="38366" xr:uid="{AF8BB008-D7A2-4F99-8842-A035D44DCAAD}"/>
    <cellStyle name="쉼표 [0] 11 3 2 2 4" xfId="27346" xr:uid="{54DE2D1A-2A64-49B1-B452-1090AF72F78D}"/>
    <cellStyle name="쉼표 [0] 11 3 2 2 5" xfId="53504" xr:uid="{0EE45B21-8722-44D5-B59A-8B1101DE1D74}"/>
    <cellStyle name="쉼표 [0] 11 3 2 3" xfId="8043" xr:uid="{DCB9FC9A-2033-4195-A25F-6C6D267364BE}"/>
    <cellStyle name="쉼표 [0] 11 3 2 3 2" xfId="19072" xr:uid="{81282EF7-6EF9-4708-A1DF-D84FE01FD885}"/>
    <cellStyle name="쉼표 [0] 11 3 2 3 2 2" xfId="41121" xr:uid="{D19365EE-EE3C-4ED1-BBB5-26427153FE26}"/>
    <cellStyle name="쉼표 [0] 11 3 2 3 3" xfId="30101" xr:uid="{6C47F098-6ECD-4EB2-BEC7-943673E74947}"/>
    <cellStyle name="쉼표 [0] 11 3 2 4" xfId="13562" xr:uid="{020BD09D-8794-467B-93B9-5CF1DE4C14A7}"/>
    <cellStyle name="쉼표 [0] 11 3 2 4 2" xfId="35611" xr:uid="{3014E6F9-5952-46BD-845A-923248264AC3}"/>
    <cellStyle name="쉼표 [0] 11 3 2 5" xfId="24591" xr:uid="{0FD9C27A-567D-473D-9196-68EB94D0C9E4}"/>
    <cellStyle name="쉼표 [0] 11 3 2 6" xfId="50749" xr:uid="{C6FEE12B-1DFA-46DA-8162-AFA08B298ABB}"/>
    <cellStyle name="쉼표 [0] 11 3 3" xfId="3896" xr:uid="{A137975C-17B3-4D66-85EC-AE48A15DCCF7}"/>
    <cellStyle name="쉼표 [0] 11 3 3 2" xfId="9422" xr:uid="{CA44570F-D02B-45B8-8370-5B239E3EF0AD}"/>
    <cellStyle name="쉼표 [0] 11 3 3 2 2" xfId="20451" xr:uid="{E6D5C900-8E6F-4DEA-968F-913409F20F0E}"/>
    <cellStyle name="쉼표 [0] 11 3 3 2 2 2" xfId="42500" xr:uid="{08FAFBE7-1263-4F78-8ECF-C39119A4EDAF}"/>
    <cellStyle name="쉼표 [0] 11 3 3 2 3" xfId="31480" xr:uid="{FD01DFAF-8817-4837-9288-4890B1E3734A}"/>
    <cellStyle name="쉼표 [0] 11 3 3 3" xfId="14941" xr:uid="{3659201A-4163-4925-BD67-7E84A1686B2D}"/>
    <cellStyle name="쉼표 [0] 11 3 3 3 2" xfId="36990" xr:uid="{201D6301-0D15-44F9-80DF-E80F08F9A3AF}"/>
    <cellStyle name="쉼표 [0] 11 3 3 4" xfId="25970" xr:uid="{81D19E46-033B-4253-8CD4-419E9FB312FE}"/>
    <cellStyle name="쉼표 [0] 11 3 3 5" xfId="52128" xr:uid="{AEECACF4-66E5-4EE6-AA52-86414E7925D2}"/>
    <cellStyle name="쉼표 [0] 11 3 4" xfId="6667" xr:uid="{1151FEDC-2CE5-4A25-86B9-C19DF9392F31}"/>
    <cellStyle name="쉼표 [0] 11 3 4 2" xfId="17696" xr:uid="{B891CFBA-F4A6-4E73-AED3-F5816DFD84FA}"/>
    <cellStyle name="쉼표 [0] 11 3 4 2 2" xfId="39745" xr:uid="{9B662187-0105-4C4F-B082-74D99001126E}"/>
    <cellStyle name="쉼표 [0] 11 3 4 3" xfId="28725" xr:uid="{737E06A9-238A-4848-BE9C-2D7A1692BD2D}"/>
    <cellStyle name="쉼표 [0] 11 3 4 4" xfId="54881" xr:uid="{A614DD86-074E-47C3-A73A-5535545A6280}"/>
    <cellStyle name="쉼표 [0] 11 3 5" xfId="12186" xr:uid="{7EB643E9-A90C-4EEA-A00F-9DFF052F6A45}"/>
    <cellStyle name="쉼표 [0] 11 3 5 2" xfId="34235" xr:uid="{6BDFE89A-B1E3-42D3-8C3A-0B3D339E2504}"/>
    <cellStyle name="쉼표 [0] 11 3 6" xfId="23215" xr:uid="{6B371C4C-B209-42D8-A0A1-B4D6F12749F9}"/>
    <cellStyle name="쉼표 [0] 11 3 7" xfId="49372" xr:uid="{16937E6F-934E-4CD6-AAB9-059DC728450B}"/>
    <cellStyle name="쉼표 [0] 11 4" xfId="1808" xr:uid="{526F38F4-2769-40B5-9E8B-406DEC71B32E}"/>
    <cellStyle name="쉼표 [0] 11 4 2" xfId="4584" xr:uid="{8B5572BD-8A3B-4CA1-A210-77463C73697E}"/>
    <cellStyle name="쉼표 [0] 11 4 2 2" xfId="10110" xr:uid="{F8D89BE4-A52E-40BF-B132-81CAC3F5020A}"/>
    <cellStyle name="쉼표 [0] 11 4 2 2 2" xfId="21139" xr:uid="{E2279374-FD3F-43F9-A5D2-2A1745419381}"/>
    <cellStyle name="쉼표 [0] 11 4 2 2 2 2" xfId="43188" xr:uid="{589B433E-8DCE-4323-99CC-DA97DDC9AEB0}"/>
    <cellStyle name="쉼표 [0] 11 4 2 2 3" xfId="32168" xr:uid="{31380E77-B6FB-46EA-B148-8BEFFA8BA8EF}"/>
    <cellStyle name="쉼표 [0] 11 4 2 3" xfId="15629" xr:uid="{749901D6-4E19-4DD4-9A90-DAD65FA75BB3}"/>
    <cellStyle name="쉼표 [0] 11 4 2 3 2" xfId="37678" xr:uid="{878F9C83-609F-427F-A903-01A51B4AAD1E}"/>
    <cellStyle name="쉼표 [0] 11 4 2 4" xfId="26658" xr:uid="{194566FE-6A8E-4CD9-9B65-CFA135D685A0}"/>
    <cellStyle name="쉼표 [0] 11 4 2 5" xfId="52816" xr:uid="{1A03DA8A-A1A6-4CD9-994F-F6A516839CA2}"/>
    <cellStyle name="쉼표 [0] 11 4 3" xfId="7355" xr:uid="{6F23EFC3-9278-4732-BC32-1C3996530E85}"/>
    <cellStyle name="쉼표 [0] 11 4 3 2" xfId="18384" xr:uid="{FE76EC47-F26E-4BB1-AF32-3C06EDA329F9}"/>
    <cellStyle name="쉼표 [0] 11 4 3 2 2" xfId="40433" xr:uid="{75AF8016-A0F6-4F78-8BFF-F0FE05F98AE4}"/>
    <cellStyle name="쉼표 [0] 11 4 3 3" xfId="29413" xr:uid="{4B52DD3C-760B-49AD-B89E-7298F97158EA}"/>
    <cellStyle name="쉼표 [0] 11 4 4" xfId="12874" xr:uid="{CF3AAECA-D23B-4531-9F27-99C5E095A844}"/>
    <cellStyle name="쉼표 [0] 11 4 4 2" xfId="34923" xr:uid="{BCBE5034-AACC-43E9-9369-5C7A0ED1FEE4}"/>
    <cellStyle name="쉼표 [0] 11 4 5" xfId="23903" xr:uid="{C45E91E3-2129-43DE-8931-9D80F6B70A35}"/>
    <cellStyle name="쉼표 [0] 11 4 6" xfId="50061" xr:uid="{4FA38842-B7F5-4425-B6E3-947EE47BEE59}"/>
    <cellStyle name="쉼표 [0] 11 5" xfId="3208" xr:uid="{54B31929-72FA-41BD-8C9E-1AD055384F21}"/>
    <cellStyle name="쉼표 [0] 11 5 2" xfId="8734" xr:uid="{6EC9B1C9-1CC9-467C-8524-95D2ABEF5F9F}"/>
    <cellStyle name="쉼표 [0] 11 5 2 2" xfId="19763" xr:uid="{270F7128-655C-4248-BE6D-A61B7A76E4D9}"/>
    <cellStyle name="쉼표 [0] 11 5 2 2 2" xfId="41812" xr:uid="{780ED06A-0B93-4F33-B4F6-313A6C9381D5}"/>
    <cellStyle name="쉼표 [0] 11 5 2 3" xfId="30792" xr:uid="{E67B0E82-C205-405C-93DA-CC766449BDC6}"/>
    <cellStyle name="쉼표 [0] 11 5 3" xfId="14253" xr:uid="{1FB4106C-49C1-4462-B8C5-A189C2962A08}"/>
    <cellStyle name="쉼표 [0] 11 5 3 2" xfId="36302" xr:uid="{53830EFC-BEBB-4444-ADC0-C273356FD943}"/>
    <cellStyle name="쉼표 [0] 11 5 4" xfId="25282" xr:uid="{80EF514F-EC86-4A4B-AD50-B6B963362F10}"/>
    <cellStyle name="쉼표 [0] 11 5 5" xfId="51440" xr:uid="{2B733C7C-7E25-4BE3-BBFB-02F18FB45DD7}"/>
    <cellStyle name="쉼표 [0] 11 6" xfId="5979" xr:uid="{0AAA1F3A-2C98-4D35-B5F9-73236F4D9428}"/>
    <cellStyle name="쉼표 [0] 11 6 2" xfId="17008" xr:uid="{E9003677-AF8F-465C-B616-EAB2EA4E6647}"/>
    <cellStyle name="쉼표 [0] 11 6 2 2" xfId="39057" xr:uid="{EC2E5965-F24D-4335-8C14-C95437233A36}"/>
    <cellStyle name="쉼표 [0] 11 6 3" xfId="28037" xr:uid="{573564EB-A52D-4D1B-B9C3-474A5F94C7DE}"/>
    <cellStyle name="쉼표 [0] 11 6 4" xfId="54193" xr:uid="{1803F4F6-AB31-4C33-91D3-BE1E83C7EDCD}"/>
    <cellStyle name="쉼표 [0] 11 7" xfId="11498" xr:uid="{F2FAC2FC-D8F3-4F4C-AC3B-793D9146CD5A}"/>
    <cellStyle name="쉼표 [0] 11 7 2" xfId="33547" xr:uid="{F62FE8EA-310C-4C08-9247-0729637A7A50}"/>
    <cellStyle name="쉼표 [0] 11 8" xfId="22527" xr:uid="{C2EE73B7-FCA4-457F-A462-47AAEAE0E8A3}"/>
    <cellStyle name="쉼표 [0] 11 9" xfId="48684" xr:uid="{9B30A2C1-9290-4920-88AF-20B5A5349CF1}"/>
    <cellStyle name="쉼표 [0] 12" xfId="354" xr:uid="{00000000-0005-0000-0000-00009E020000}"/>
    <cellStyle name="쉼표 [0] 12 10" xfId="48687" xr:uid="{1B32C061-9D72-4CDD-A644-829F1355D946}"/>
    <cellStyle name="쉼표 [0] 12 2" xfId="384" xr:uid="{00000000-0005-0000-0000-00009F020000}"/>
    <cellStyle name="쉼표 [0] 12 2 10" xfId="48717" xr:uid="{4C6BEFE0-BEB8-4768-A8D9-456D3A586DFF}"/>
    <cellStyle name="쉼표 [0] 12 2 2" xfId="741" xr:uid="{00000000-0005-0000-0000-0000A0020000}"/>
    <cellStyle name="쉼표 [0] 12 2 2 2" xfId="1477" xr:uid="{D115A7FC-01F3-4C5E-96B1-F7B4138DFD60}"/>
    <cellStyle name="쉼표 [0] 12 2 2 2 2" xfId="2871" xr:uid="{B5F44CF5-1382-4EF2-826B-D8986A9E560F}"/>
    <cellStyle name="쉼표 [0] 12 2 2 2 2 2" xfId="5647" xr:uid="{148BCF50-C162-4CEF-BBEB-98FCAEC8686D}"/>
    <cellStyle name="쉼표 [0] 12 2 2 2 2 2 2" xfId="11173" xr:uid="{4ECADCC8-6C81-433B-B0F3-6FBD995F0DDE}"/>
    <cellStyle name="쉼표 [0] 12 2 2 2 2 2 2 2" xfId="22202" xr:uid="{3D96258D-9876-4E05-AC04-84CE1AD01FD0}"/>
    <cellStyle name="쉼표 [0] 12 2 2 2 2 2 2 2 2" xfId="44251" xr:uid="{0B2CA487-22C8-4035-83E4-1DE657DB1EE7}"/>
    <cellStyle name="쉼표 [0] 12 2 2 2 2 2 2 3" xfId="33231" xr:uid="{3C7B790F-8A85-4396-A915-F268441C5571}"/>
    <cellStyle name="쉼표 [0] 12 2 2 2 2 2 3" xfId="16692" xr:uid="{01A54801-A3F9-404D-BCA6-8062D42A07D3}"/>
    <cellStyle name="쉼표 [0] 12 2 2 2 2 2 3 2" xfId="38741" xr:uid="{8C178464-E6CF-4611-AE71-39EC416AED93}"/>
    <cellStyle name="쉼표 [0] 12 2 2 2 2 2 4" xfId="27721" xr:uid="{5E533B0D-0FE2-4D47-9E82-7C5F01E17E35}"/>
    <cellStyle name="쉼표 [0] 12 2 2 2 2 2 5" xfId="53879" xr:uid="{3BE06A9D-1A86-43ED-BD84-F3D44EBEE812}"/>
    <cellStyle name="쉼표 [0] 12 2 2 2 2 3" xfId="8418" xr:uid="{3754D7DF-5EBE-4FCF-956B-EC3DD3D7F11F}"/>
    <cellStyle name="쉼표 [0] 12 2 2 2 2 3 2" xfId="19447" xr:uid="{A71E383F-95E5-48E1-920C-DAC453D71CD6}"/>
    <cellStyle name="쉼표 [0] 12 2 2 2 2 3 2 2" xfId="41496" xr:uid="{FDF8AFA5-F5EB-489B-8C14-F02FC68313B1}"/>
    <cellStyle name="쉼표 [0] 12 2 2 2 2 3 3" xfId="30476" xr:uid="{E3139C2D-588D-40D2-9AF2-6D753587090A}"/>
    <cellStyle name="쉼표 [0] 12 2 2 2 2 4" xfId="13937" xr:uid="{53121DEE-23E8-4E5B-AB15-1395FB998A05}"/>
    <cellStyle name="쉼표 [0] 12 2 2 2 2 4 2" xfId="35986" xr:uid="{11A902A4-1E89-4729-B6E8-6DD799C676FD}"/>
    <cellStyle name="쉼표 [0] 12 2 2 2 2 5" xfId="24966" xr:uid="{C5B12310-520F-482B-9B45-D4666E8A1A5A}"/>
    <cellStyle name="쉼표 [0] 12 2 2 2 2 6" xfId="51124" xr:uid="{D60E10B8-1A29-4591-BE46-B7C5B746D649}"/>
    <cellStyle name="쉼표 [0] 12 2 2 2 3" xfId="4271" xr:uid="{85D53CC4-A0AB-4CFA-B5FE-C533B1C18A3F}"/>
    <cellStyle name="쉼표 [0] 12 2 2 2 3 2" xfId="9797" xr:uid="{021197BC-8FE8-47A9-8C44-7A61B6AC579D}"/>
    <cellStyle name="쉼표 [0] 12 2 2 2 3 2 2" xfId="20826" xr:uid="{ECE71290-D2FA-48C2-936C-AF9CB9CF7FC9}"/>
    <cellStyle name="쉼표 [0] 12 2 2 2 3 2 2 2" xfId="42875" xr:uid="{FABA5E5E-60B5-43DC-94EA-3C8B2F8D6911}"/>
    <cellStyle name="쉼표 [0] 12 2 2 2 3 2 3" xfId="31855" xr:uid="{75F4ACF7-FF9A-494A-BA03-6547F04CE402}"/>
    <cellStyle name="쉼표 [0] 12 2 2 2 3 3" xfId="15316" xr:uid="{5D1E8618-5A98-4767-992D-03490FA33498}"/>
    <cellStyle name="쉼표 [0] 12 2 2 2 3 3 2" xfId="37365" xr:uid="{BE37CFF1-DF3B-4251-A864-286B2AA70524}"/>
    <cellStyle name="쉼표 [0] 12 2 2 2 3 4" xfId="26345" xr:uid="{84EBFD74-AC81-4485-8219-4DACFDE82177}"/>
    <cellStyle name="쉼표 [0] 12 2 2 2 3 5" xfId="52503" xr:uid="{81320B5E-D9E8-4C67-AD69-933B202ADEDC}"/>
    <cellStyle name="쉼표 [0] 12 2 2 2 4" xfId="7042" xr:uid="{2D114EFF-47EE-4AC9-BE90-662B61D5AB5A}"/>
    <cellStyle name="쉼표 [0] 12 2 2 2 4 2" xfId="18071" xr:uid="{4B9ED2E9-A49B-4DA1-B7E9-2523B42FCB29}"/>
    <cellStyle name="쉼표 [0] 12 2 2 2 4 2 2" xfId="40120" xr:uid="{C083442A-8510-4CD8-AB9A-F038D7AA3BB3}"/>
    <cellStyle name="쉼표 [0] 12 2 2 2 4 3" xfId="29100" xr:uid="{C1A133C5-30AA-4510-B14A-D965834AA173}"/>
    <cellStyle name="쉼표 [0] 12 2 2 2 4 4" xfId="55256" xr:uid="{D68B45C5-2677-4885-94E5-FFA814DCFDC8}"/>
    <cellStyle name="쉼표 [0] 12 2 2 2 5" xfId="12561" xr:uid="{280376E3-A914-4C08-8617-62DAB892A4B4}"/>
    <cellStyle name="쉼표 [0] 12 2 2 2 5 2" xfId="34610" xr:uid="{7AE46E85-847A-4AA7-834D-D5D4CEF50640}"/>
    <cellStyle name="쉼표 [0] 12 2 2 2 6" xfId="23590" xr:uid="{BF9CE2A8-CB76-46E0-9D5C-1E6FC92A9A21}"/>
    <cellStyle name="쉼표 [0] 12 2 2 2 7" xfId="49747" xr:uid="{6DBC757C-F4FE-4965-9634-5D74EB74C490}"/>
    <cellStyle name="쉼표 [0] 12 2 2 3" xfId="2183" xr:uid="{C18C7B0D-7297-412B-B655-CBD1C618E86D}"/>
    <cellStyle name="쉼표 [0] 12 2 2 3 2" xfId="4959" xr:uid="{EDE20D43-208E-41B9-946E-9402DF4E1D1B}"/>
    <cellStyle name="쉼표 [0] 12 2 2 3 2 2" xfId="10485" xr:uid="{1D62BAB4-657B-43DE-9CC8-4B5681F724F5}"/>
    <cellStyle name="쉼표 [0] 12 2 2 3 2 2 2" xfId="21514" xr:uid="{B0A8296F-41E5-41C1-947C-ACBF6BBBAA30}"/>
    <cellStyle name="쉼표 [0] 12 2 2 3 2 2 2 2" xfId="43563" xr:uid="{68E711F1-8EDD-4AD6-A31A-295BA782810B}"/>
    <cellStyle name="쉼표 [0] 12 2 2 3 2 2 3" xfId="32543" xr:uid="{E2E71967-74F1-460B-B322-2FD700A40864}"/>
    <cellStyle name="쉼표 [0] 12 2 2 3 2 3" xfId="16004" xr:uid="{8028F4BE-87BE-4483-99AD-868FC855DDE2}"/>
    <cellStyle name="쉼표 [0] 12 2 2 3 2 3 2" xfId="38053" xr:uid="{30BEB045-C8A1-4798-AA73-4465AD909E39}"/>
    <cellStyle name="쉼표 [0] 12 2 2 3 2 4" xfId="27033" xr:uid="{D9D69191-FD8E-4E90-A71F-3316247FFE15}"/>
    <cellStyle name="쉼표 [0] 12 2 2 3 2 5" xfId="53191" xr:uid="{24FBB8A1-B934-4F82-A9F7-E9A0D273A87A}"/>
    <cellStyle name="쉼표 [0] 12 2 2 3 3" xfId="7730" xr:uid="{60350CB9-D63E-4914-9670-0D9F9BF85520}"/>
    <cellStyle name="쉼표 [0] 12 2 2 3 3 2" xfId="18759" xr:uid="{251B4202-2845-434E-BB75-2797B3175FF2}"/>
    <cellStyle name="쉼표 [0] 12 2 2 3 3 2 2" xfId="40808" xr:uid="{0EB3ECAD-B3D3-4342-80C2-CB315BAD369B}"/>
    <cellStyle name="쉼표 [0] 12 2 2 3 3 3" xfId="29788" xr:uid="{CEAABAA8-379A-4FF9-9957-871420B07A0F}"/>
    <cellStyle name="쉼표 [0] 12 2 2 3 4" xfId="13249" xr:uid="{60452856-38D4-4075-8FEA-95DA4411F49C}"/>
    <cellStyle name="쉼표 [0] 12 2 2 3 4 2" xfId="35298" xr:uid="{DB139876-9DA5-4B77-9EE9-81564E25099E}"/>
    <cellStyle name="쉼표 [0] 12 2 2 3 5" xfId="24278" xr:uid="{8E6A54AD-849B-4B48-ABFB-59B272B1B7B0}"/>
    <cellStyle name="쉼표 [0] 12 2 2 3 6" xfId="50436" xr:uid="{8D85AA36-C6CC-4A25-993C-C5BCE38640C7}"/>
    <cellStyle name="쉼표 [0] 12 2 2 4" xfId="3583" xr:uid="{12252440-A9D0-4760-ACBC-A2CF15F3FAD9}"/>
    <cellStyle name="쉼표 [0] 12 2 2 4 2" xfId="9109" xr:uid="{3AE1083B-C77F-4335-BAA4-BCAD2698D070}"/>
    <cellStyle name="쉼표 [0] 12 2 2 4 2 2" xfId="20138" xr:uid="{BC80347E-D44D-4C5A-9097-325FA41830DE}"/>
    <cellStyle name="쉼표 [0] 12 2 2 4 2 2 2" xfId="42187" xr:uid="{B2EA1E9F-6066-4059-84B6-FF3132002D9F}"/>
    <cellStyle name="쉼표 [0] 12 2 2 4 2 3" xfId="31167" xr:uid="{93AF8661-E65D-410A-9BEE-E32A439CF05F}"/>
    <cellStyle name="쉼표 [0] 12 2 2 4 3" xfId="14628" xr:uid="{EB1AE889-73C2-4A75-9381-B785F1AD46E0}"/>
    <cellStyle name="쉼표 [0] 12 2 2 4 3 2" xfId="36677" xr:uid="{6745694B-9EB8-4CF2-8AB0-15C22A2A690F}"/>
    <cellStyle name="쉼표 [0] 12 2 2 4 4" xfId="25657" xr:uid="{E0F0AA75-0062-4422-8797-3C1C7AE3F3E2}"/>
    <cellStyle name="쉼표 [0] 12 2 2 4 5" xfId="51815" xr:uid="{99C9F7A4-8EDC-4250-838A-876182D532C2}"/>
    <cellStyle name="쉼표 [0] 12 2 2 5" xfId="6354" xr:uid="{61D7C97B-7E4C-40B1-ADF3-DECB261660F9}"/>
    <cellStyle name="쉼표 [0] 12 2 2 5 2" xfId="17383" xr:uid="{DA639560-8408-4851-BC85-83C62AC5AAF6}"/>
    <cellStyle name="쉼표 [0] 12 2 2 5 2 2" xfId="39432" xr:uid="{80901349-E722-42F9-8C5D-D8415B3785F1}"/>
    <cellStyle name="쉼표 [0] 12 2 2 5 3" xfId="28412" xr:uid="{7648BE36-2263-4686-8E9A-17D7A064905D}"/>
    <cellStyle name="쉼표 [0] 12 2 2 5 4" xfId="54568" xr:uid="{3E8E6F65-610C-4914-9122-9752D5E7333A}"/>
    <cellStyle name="쉼표 [0] 12 2 2 6" xfId="11873" xr:uid="{FA88C9E7-A7E3-42E1-9936-33D49ACC1D12}"/>
    <cellStyle name="쉼표 [0] 12 2 2 6 2" xfId="33922" xr:uid="{78A88D20-3299-4E05-A468-0726595A821F}"/>
    <cellStyle name="쉼표 [0] 12 2 2 7" xfId="22902" xr:uid="{50E59C30-0B7E-47A7-B16D-D650DC4E611B}"/>
    <cellStyle name="쉼표 [0] 12 2 2 8" xfId="49059" xr:uid="{065ECE42-10B1-4D66-A8E0-E66E699CCF47}"/>
    <cellStyle name="쉼표 [0] 12 2 3" xfId="1135" xr:uid="{E8C0DA29-ED66-4DAF-8361-C65409C3A4D0}"/>
    <cellStyle name="쉼표 [0] 12 2 3 2" xfId="2529" xr:uid="{D481CEF0-16F1-47B8-9200-BD17314CFE1D}"/>
    <cellStyle name="쉼표 [0] 12 2 3 2 2" xfId="5305" xr:uid="{BD508A57-BCAE-4085-B694-CD2E393D4C23}"/>
    <cellStyle name="쉼표 [0] 12 2 3 2 2 2" xfId="10831" xr:uid="{6EC6426B-1544-4B81-BD00-0EFCF7565A1F}"/>
    <cellStyle name="쉼표 [0] 12 2 3 2 2 2 2" xfId="21860" xr:uid="{0116C9A8-8D39-4439-A7A4-A9E2A9A5B831}"/>
    <cellStyle name="쉼표 [0] 12 2 3 2 2 2 2 2" xfId="43909" xr:uid="{27BCF003-1094-4E3D-856C-6410CE140F11}"/>
    <cellStyle name="쉼표 [0] 12 2 3 2 2 2 3" xfId="32889" xr:uid="{78A0CBF0-2015-4CEE-9F3C-90B922A0061A}"/>
    <cellStyle name="쉼표 [0] 12 2 3 2 2 3" xfId="16350" xr:uid="{5BB9D688-BD6D-4AC1-88BA-52365AB19FAC}"/>
    <cellStyle name="쉼표 [0] 12 2 3 2 2 3 2" xfId="38399" xr:uid="{F814051F-5D9A-487A-94C8-300061062EB9}"/>
    <cellStyle name="쉼표 [0] 12 2 3 2 2 4" xfId="27379" xr:uid="{0BDCAC43-E844-4BC2-83A9-8C3EB76EDB2C}"/>
    <cellStyle name="쉼표 [0] 12 2 3 2 2 5" xfId="53537" xr:uid="{0FF35BE3-3D86-4A1C-9284-B494DCFE39D7}"/>
    <cellStyle name="쉼표 [0] 12 2 3 2 3" xfId="8076" xr:uid="{FD2C3E7F-1C09-45BD-9CF3-5D0E134A04E7}"/>
    <cellStyle name="쉼표 [0] 12 2 3 2 3 2" xfId="19105" xr:uid="{63667F35-4D5A-4866-896E-8D033EA44C0C}"/>
    <cellStyle name="쉼표 [0] 12 2 3 2 3 2 2" xfId="41154" xr:uid="{B96F03D5-E2E3-4627-B75A-1637D33F8509}"/>
    <cellStyle name="쉼표 [0] 12 2 3 2 3 3" xfId="30134" xr:uid="{326CDC94-45A1-4111-896C-7F5CC16132F8}"/>
    <cellStyle name="쉼표 [0] 12 2 3 2 4" xfId="13595" xr:uid="{264BE4C2-2C93-4A8F-BC8A-339729054065}"/>
    <cellStyle name="쉼표 [0] 12 2 3 2 4 2" xfId="35644" xr:uid="{1D590862-C6F8-4420-A5A4-50E4D13EF5D0}"/>
    <cellStyle name="쉼표 [0] 12 2 3 2 5" xfId="24624" xr:uid="{30875288-F282-49CE-8879-37DEFAF9AE73}"/>
    <cellStyle name="쉼표 [0] 12 2 3 2 6" xfId="50782" xr:uid="{F07A443E-A68F-4AFC-8443-5748FFDFA651}"/>
    <cellStyle name="쉼표 [0] 12 2 3 3" xfId="3929" xr:uid="{FB9E4F42-5AA9-4974-B8E4-20F335C6B0D3}"/>
    <cellStyle name="쉼표 [0] 12 2 3 3 2" xfId="9455" xr:uid="{50EEB81A-395E-4F41-B274-4F6D25ADDBB9}"/>
    <cellStyle name="쉼표 [0] 12 2 3 3 2 2" xfId="20484" xr:uid="{40649B88-51C9-4064-9AEF-698EE5BE1147}"/>
    <cellStyle name="쉼표 [0] 12 2 3 3 2 2 2" xfId="42533" xr:uid="{3517867D-9CA7-4D46-9E40-361F7795FA87}"/>
    <cellStyle name="쉼표 [0] 12 2 3 3 2 3" xfId="31513" xr:uid="{E70449A1-8965-4659-8D43-D7C894099B36}"/>
    <cellStyle name="쉼표 [0] 12 2 3 3 3" xfId="14974" xr:uid="{3F4BF7C0-A985-4D5F-937F-C87866E0589E}"/>
    <cellStyle name="쉼표 [0] 12 2 3 3 3 2" xfId="37023" xr:uid="{CA282751-B6BE-4CEE-B626-5E43AD883622}"/>
    <cellStyle name="쉼표 [0] 12 2 3 3 4" xfId="26003" xr:uid="{BA1452ED-CAB1-47D4-B035-48EBD9A13D6F}"/>
    <cellStyle name="쉼표 [0] 12 2 3 3 5" xfId="52161" xr:uid="{F99E19B2-53B1-4DBC-9CB7-726F465A1E30}"/>
    <cellStyle name="쉼표 [0] 12 2 3 4" xfId="6700" xr:uid="{B4E8F7D6-C703-4FD6-B821-D8AD76C2CA0D}"/>
    <cellStyle name="쉼표 [0] 12 2 3 4 2" xfId="17729" xr:uid="{78A987C7-57FC-4F32-8E67-36ADE2DA2943}"/>
    <cellStyle name="쉼표 [0] 12 2 3 4 2 2" xfId="39778" xr:uid="{74834513-A477-47F3-8DC2-7E4D00ADCD39}"/>
    <cellStyle name="쉼표 [0] 12 2 3 4 3" xfId="28758" xr:uid="{5949D392-DB85-4532-AFB2-9C87DD8D27ED}"/>
    <cellStyle name="쉼표 [0] 12 2 3 4 4" xfId="54914" xr:uid="{79CD385D-A904-4A6B-8F0F-1A28F070FE7D}"/>
    <cellStyle name="쉼표 [0] 12 2 3 5" xfId="12219" xr:uid="{B11B7353-7AAF-445F-88C3-32531BF64D14}"/>
    <cellStyle name="쉼표 [0] 12 2 3 5 2" xfId="34268" xr:uid="{412C24F5-C842-42C2-9A77-07C54750BE2A}"/>
    <cellStyle name="쉼표 [0] 12 2 3 6" xfId="23248" xr:uid="{AE6527F7-E637-48F5-BFFC-945672FE7B6D}"/>
    <cellStyle name="쉼표 [0] 12 2 3 7" xfId="49405" xr:uid="{AFD47B48-5069-4D6F-A198-1A2476B27265}"/>
    <cellStyle name="쉼표 [0] 12 2 4" xfId="1841" xr:uid="{CCA926F1-14FB-4A84-A74D-8DBA4C02EBF3}"/>
    <cellStyle name="쉼표 [0] 12 2 4 2" xfId="4617" xr:uid="{3CDF60E3-2AC7-4E37-A8E6-C3E0EC6E27A6}"/>
    <cellStyle name="쉼표 [0] 12 2 4 2 2" xfId="10143" xr:uid="{560DE675-3E66-4BEE-8CE2-A96FDA11FD97}"/>
    <cellStyle name="쉼표 [0] 12 2 4 2 2 2" xfId="21172" xr:uid="{50A2E618-F385-47D2-AC78-41F3DAD5354C}"/>
    <cellStyle name="쉼표 [0] 12 2 4 2 2 2 2" xfId="43221" xr:uid="{C723DA11-39DE-47A3-A146-A0A1AE829FA3}"/>
    <cellStyle name="쉼표 [0] 12 2 4 2 2 3" xfId="32201" xr:uid="{815F6212-C0C9-415F-8E66-9F4162940BE4}"/>
    <cellStyle name="쉼표 [0] 12 2 4 2 3" xfId="15662" xr:uid="{8124A430-1BF8-44BD-9AA0-FEDB93B2FFED}"/>
    <cellStyle name="쉼표 [0] 12 2 4 2 3 2" xfId="37711" xr:uid="{E2F7DA22-DF5C-46CB-B7EC-0D086D74695A}"/>
    <cellStyle name="쉼표 [0] 12 2 4 2 4" xfId="26691" xr:uid="{EEF5074B-0269-4A03-99D5-E32EBEEC8C76}"/>
    <cellStyle name="쉼표 [0] 12 2 4 2 5" xfId="52849" xr:uid="{E54C5B04-100C-4DDA-BB5E-B68C6B911414}"/>
    <cellStyle name="쉼표 [0] 12 2 4 3" xfId="7388" xr:uid="{54C59BCA-4957-4A1C-9F6B-4ED1D45C0A94}"/>
    <cellStyle name="쉼표 [0] 12 2 4 3 2" xfId="18417" xr:uid="{3D0855AD-CBB9-4398-8031-D5867F3512C1}"/>
    <cellStyle name="쉼표 [0] 12 2 4 3 2 2" xfId="40466" xr:uid="{033C6887-78AD-461B-807F-06C331BE5756}"/>
    <cellStyle name="쉼표 [0] 12 2 4 3 3" xfId="29446" xr:uid="{11C2D2A1-ED99-46AE-9E23-725CBE298162}"/>
    <cellStyle name="쉼표 [0] 12 2 4 4" xfId="12907" xr:uid="{43F1C71C-EE8A-4F79-B286-EFB77C544D42}"/>
    <cellStyle name="쉼표 [0] 12 2 4 4 2" xfId="34956" xr:uid="{7BCCC443-2120-4161-97F8-F396FE3BBBE8}"/>
    <cellStyle name="쉼표 [0] 12 2 4 5" xfId="23936" xr:uid="{0D829C5B-4C3D-4922-A2E1-4C24F294BC85}"/>
    <cellStyle name="쉼표 [0] 12 2 4 6" xfId="50094" xr:uid="{EC394DD8-6937-4055-9B70-6C1E82D91879}"/>
    <cellStyle name="쉼표 [0] 12 2 5" xfId="2890" xr:uid="{491C42A3-33A6-4C00-8047-6474BDD302DE}"/>
    <cellStyle name="쉼표 [0] 12 2 5 2" xfId="5660" xr:uid="{B498A529-4468-46E4-95A1-5D8D01862EEE}"/>
    <cellStyle name="쉼표 [0] 12 2 5 2 2" xfId="11182" xr:uid="{54C27CEA-B520-4ED8-90F8-BD175452E10E}"/>
    <cellStyle name="쉼표 [0] 12 2 5 2 2 2" xfId="22211" xr:uid="{A60EE0B1-6712-4989-8E16-C391A15E243B}"/>
    <cellStyle name="쉼표 [0] 12 2 5 2 2 2 2" xfId="44260" xr:uid="{F6B94B95-2816-49DC-96D3-5DFC9C17246E}"/>
    <cellStyle name="쉼표 [0] 12 2 5 2 2 3" xfId="33240" xr:uid="{796647C3-E163-4BC4-BC77-42248234F8A2}"/>
    <cellStyle name="쉼표 [0] 12 2 5 2 3" xfId="16701" xr:uid="{04C82A15-9B5A-4250-ACB3-06D43448784E}"/>
    <cellStyle name="쉼표 [0] 12 2 5 2 3 2" xfId="38750" xr:uid="{A67DA1B7-CC9E-41CB-801D-14648DD35417}"/>
    <cellStyle name="쉼표 [0] 12 2 5 2 4" xfId="27730" xr:uid="{64447373-DAA5-4A60-B4FE-809CC20C29D6}"/>
    <cellStyle name="쉼표 [0] 12 2 5 3" xfId="8427" xr:uid="{72A08653-1762-4559-AD03-22AC09CFE1B7}"/>
    <cellStyle name="쉼표 [0] 12 2 5 3 2" xfId="19456" xr:uid="{C6AD69B3-05B1-4A01-973F-A31B2ABEE1CC}"/>
    <cellStyle name="쉼표 [0] 12 2 5 3 2 2" xfId="41505" xr:uid="{F26B0ABF-D872-4F50-B633-4B626C03FF6A}"/>
    <cellStyle name="쉼표 [0] 12 2 5 3 3" xfId="30485" xr:uid="{A646DB39-422D-491F-84DA-AB1DD2C211CD}"/>
    <cellStyle name="쉼표 [0] 12 2 5 4" xfId="13946" xr:uid="{2C1B0719-4D7B-4091-99FE-0BAF62E704FF}"/>
    <cellStyle name="쉼표 [0] 12 2 5 4 2" xfId="35995" xr:uid="{F61ADA5C-66A3-4281-9AFC-05727C8CE1B8}"/>
    <cellStyle name="쉼표 [0] 12 2 5 5" xfId="24975" xr:uid="{45188D19-1098-4C7A-889B-362FD8F45B7A}"/>
    <cellStyle name="쉼표 [0] 12 2 5 6" xfId="51473" xr:uid="{C3E9B582-0F15-4A5A-B8D0-F9AA3431E92B}"/>
    <cellStyle name="쉼표 [0] 12 2 6" xfId="3241" xr:uid="{7E7E15A4-A1EB-48D5-B85D-BF8978FF5322}"/>
    <cellStyle name="쉼표 [0] 12 2 6 2" xfId="8767" xr:uid="{712BF812-F9FC-4C18-B4A4-67EC52C56D1B}"/>
    <cellStyle name="쉼표 [0] 12 2 6 2 2" xfId="19796" xr:uid="{31012453-8E9C-4E0E-8856-FC3C5B20F514}"/>
    <cellStyle name="쉼표 [0] 12 2 6 2 2 2" xfId="41845" xr:uid="{248F3DBD-CFB2-44F0-985E-6AF308DE63B8}"/>
    <cellStyle name="쉼표 [0] 12 2 6 2 3" xfId="30825" xr:uid="{F027CEF0-6EA4-475F-83FB-F54C78D5936A}"/>
    <cellStyle name="쉼표 [0] 12 2 6 3" xfId="14286" xr:uid="{D2CA7237-3DFC-43AA-A5AF-7AB94D3FCFC5}"/>
    <cellStyle name="쉼표 [0] 12 2 6 3 2" xfId="36335" xr:uid="{867C3E49-8970-41F2-A46D-FD76982EC0A3}"/>
    <cellStyle name="쉼표 [0] 12 2 6 4" xfId="25315" xr:uid="{CEAA185B-F363-46F2-9295-52AA4591E77B}"/>
    <cellStyle name="쉼표 [0] 12 2 6 5" xfId="54226" xr:uid="{E4B09AB3-0C16-4F81-97CA-9A4C9CA75E2F}"/>
    <cellStyle name="쉼표 [0] 12 2 7" xfId="6012" xr:uid="{8A05EFDC-D974-4D7F-92D2-FC45AA44E37E}"/>
    <cellStyle name="쉼표 [0] 12 2 7 2" xfId="17041" xr:uid="{CDDA0FAF-9F3D-4E23-8A91-0D2F58FC1F16}"/>
    <cellStyle name="쉼표 [0] 12 2 7 2 2" xfId="39090" xr:uid="{A13A3CBA-D36C-48A9-A408-1B0B40A78E9E}"/>
    <cellStyle name="쉼표 [0] 12 2 7 3" xfId="28070" xr:uid="{B994B3C7-05DC-4CCF-93CA-5C15C1F899FD}"/>
    <cellStyle name="쉼표 [0] 12 2 8" xfId="11531" xr:uid="{6AA50151-2E0A-4EBE-92C3-B3AEEAF2FB89}"/>
    <cellStyle name="쉼표 [0] 12 2 8 2" xfId="33580" xr:uid="{9D1857F4-F2FA-43B2-9AEA-9B9F5A1C0F44}"/>
    <cellStyle name="쉼표 [0] 12 2 9" xfId="22560" xr:uid="{5A4CAC0E-5B32-4643-ACA2-067C460BCA5C}"/>
    <cellStyle name="쉼표 [0] 12 3" xfId="711" xr:uid="{00000000-0005-0000-0000-0000A1020000}"/>
    <cellStyle name="쉼표 [0] 12 3 2" xfId="1447" xr:uid="{C3C7259C-4390-4C36-9C71-0178F68E7866}"/>
    <cellStyle name="쉼표 [0] 12 3 2 2" xfId="2841" xr:uid="{CFBABF3E-A145-4879-8824-46EB3E77C858}"/>
    <cellStyle name="쉼표 [0] 12 3 2 2 2" xfId="5617" xr:uid="{1E4485E5-3F04-4ADF-9F03-0782564CBBF3}"/>
    <cellStyle name="쉼표 [0] 12 3 2 2 2 2" xfId="11143" xr:uid="{5933BD55-A656-4362-91B8-A85BD119EBD3}"/>
    <cellStyle name="쉼표 [0] 12 3 2 2 2 2 2" xfId="22172" xr:uid="{ABD1557A-8D78-4152-9E7D-366C34981F19}"/>
    <cellStyle name="쉼표 [0] 12 3 2 2 2 2 2 2" xfId="44221" xr:uid="{8BCFBD21-910D-4713-A121-9B5969A612AA}"/>
    <cellStyle name="쉼표 [0] 12 3 2 2 2 2 3" xfId="33201" xr:uid="{F58511D2-CEA1-47C6-9D7E-B733E363F85E}"/>
    <cellStyle name="쉼표 [0] 12 3 2 2 2 3" xfId="16662" xr:uid="{C5B20357-EA04-4F70-94A8-0927C81E79E5}"/>
    <cellStyle name="쉼표 [0] 12 3 2 2 2 3 2" xfId="38711" xr:uid="{D84EB6B0-3CC5-4109-85A4-84C94BBDE0E4}"/>
    <cellStyle name="쉼표 [0] 12 3 2 2 2 4" xfId="27691" xr:uid="{A804E6B6-DC43-4AB7-9830-DC00B014C166}"/>
    <cellStyle name="쉼표 [0] 12 3 2 2 2 5" xfId="53849" xr:uid="{816EA431-4708-4C06-9A42-AF22366AC5EF}"/>
    <cellStyle name="쉼표 [0] 12 3 2 2 3" xfId="8388" xr:uid="{1E944EE5-58CC-4C89-B05F-9AD5CD8D729F}"/>
    <cellStyle name="쉼표 [0] 12 3 2 2 3 2" xfId="19417" xr:uid="{87D30056-85C4-47B2-9EE1-B869938B32A6}"/>
    <cellStyle name="쉼표 [0] 12 3 2 2 3 2 2" xfId="41466" xr:uid="{18D4E4A5-CCCD-43B9-8BDB-251DFC576BBF}"/>
    <cellStyle name="쉼표 [0] 12 3 2 2 3 3" xfId="30446" xr:uid="{02F7EEA7-4933-4B9A-BA9E-1F1E8B253059}"/>
    <cellStyle name="쉼표 [0] 12 3 2 2 4" xfId="13907" xr:uid="{51C8EBC7-6A0F-44D3-B6C7-0395BE1C5DDC}"/>
    <cellStyle name="쉼표 [0] 12 3 2 2 4 2" xfId="35956" xr:uid="{1EB14093-FBA8-492A-B5F6-B764CCAFFB71}"/>
    <cellStyle name="쉼표 [0] 12 3 2 2 5" xfId="24936" xr:uid="{99917A01-56A3-4029-9181-0FC25DAC2CCF}"/>
    <cellStyle name="쉼표 [0] 12 3 2 2 6" xfId="51094" xr:uid="{E62E9440-8E88-4CC7-A90F-A243F2F63311}"/>
    <cellStyle name="쉼표 [0] 12 3 2 3" xfId="4241" xr:uid="{CA90A8A9-D599-4CDA-BB1A-5E360D305FFA}"/>
    <cellStyle name="쉼표 [0] 12 3 2 3 2" xfId="9767" xr:uid="{9C4174B5-FE7D-4200-B740-9C83E5FEDA95}"/>
    <cellStyle name="쉼표 [0] 12 3 2 3 2 2" xfId="20796" xr:uid="{F2B3AB47-E83C-4D24-AB00-B261DBDD4C8D}"/>
    <cellStyle name="쉼표 [0] 12 3 2 3 2 2 2" xfId="42845" xr:uid="{EFC4B55B-ADCE-429C-9723-89896BA3275D}"/>
    <cellStyle name="쉼표 [0] 12 3 2 3 2 3" xfId="31825" xr:uid="{A14B6B3F-6660-43DD-A8AC-71683A51DCA6}"/>
    <cellStyle name="쉼표 [0] 12 3 2 3 3" xfId="15286" xr:uid="{11259B77-EBEB-4F5F-B00B-6F2165BD4B60}"/>
    <cellStyle name="쉼표 [0] 12 3 2 3 3 2" xfId="37335" xr:uid="{7B082FE2-0CA7-4A75-A1C3-F75C9AAFBFB0}"/>
    <cellStyle name="쉼표 [0] 12 3 2 3 4" xfId="26315" xr:uid="{DDA93D8E-906E-4D68-A543-C900713219DB}"/>
    <cellStyle name="쉼표 [0] 12 3 2 3 5" xfId="52473" xr:uid="{05E1D08E-E2C3-40C5-BF75-728F71D1B811}"/>
    <cellStyle name="쉼표 [0] 12 3 2 4" xfId="7012" xr:uid="{EA8F8D57-F770-43DC-806C-37F3C721F8DB}"/>
    <cellStyle name="쉼표 [0] 12 3 2 4 2" xfId="18041" xr:uid="{DF0C6AB0-98CA-41EB-B5A1-97AE0427C56A}"/>
    <cellStyle name="쉼표 [0] 12 3 2 4 2 2" xfId="40090" xr:uid="{9609014C-038F-449E-8AD5-95659392B403}"/>
    <cellStyle name="쉼표 [0] 12 3 2 4 3" xfId="29070" xr:uid="{C81CEA53-A133-4E4D-B544-6C39451F805E}"/>
    <cellStyle name="쉼표 [0] 12 3 2 4 4" xfId="55226" xr:uid="{A4AC5101-7F12-45CE-BAD4-6EA15DB674A4}"/>
    <cellStyle name="쉼표 [0] 12 3 2 5" xfId="12531" xr:uid="{A3139A48-6665-4051-A928-7BEC246C55BD}"/>
    <cellStyle name="쉼표 [0] 12 3 2 5 2" xfId="34580" xr:uid="{03E2D3C4-FA92-4975-A660-A2A84A35F0EB}"/>
    <cellStyle name="쉼표 [0] 12 3 2 6" xfId="23560" xr:uid="{7BF5C697-9CA2-41EF-AC93-A6048A3767CC}"/>
    <cellStyle name="쉼표 [0] 12 3 2 7" xfId="49717" xr:uid="{61D686DF-6FBE-4277-8DD5-43F6D2F912CE}"/>
    <cellStyle name="쉼표 [0] 12 3 3" xfId="2153" xr:uid="{3682F300-8443-46E6-9EC0-FCDAF724518A}"/>
    <cellStyle name="쉼표 [0] 12 3 3 2" xfId="4929" xr:uid="{DED66988-A4FA-46F4-9788-AA46E7095764}"/>
    <cellStyle name="쉼표 [0] 12 3 3 2 2" xfId="10455" xr:uid="{95102B5F-3CC8-45EB-AEC4-9560BAC708D7}"/>
    <cellStyle name="쉼표 [0] 12 3 3 2 2 2" xfId="21484" xr:uid="{F7030B98-B7B8-4887-A86E-BF4A881178F9}"/>
    <cellStyle name="쉼표 [0] 12 3 3 2 2 2 2" xfId="43533" xr:uid="{C4A4846D-A62C-4AB8-B521-2BAF22B30AFC}"/>
    <cellStyle name="쉼표 [0] 12 3 3 2 2 3" xfId="32513" xr:uid="{CE80085E-3711-4D12-BAA2-E9DDCE111C16}"/>
    <cellStyle name="쉼표 [0] 12 3 3 2 3" xfId="15974" xr:uid="{30E5F786-DB84-41E8-ABF3-6242FDDB39C6}"/>
    <cellStyle name="쉼표 [0] 12 3 3 2 3 2" xfId="38023" xr:uid="{9768D2EC-7E4D-4A12-9775-6C2967331B5A}"/>
    <cellStyle name="쉼표 [0] 12 3 3 2 4" xfId="27003" xr:uid="{7C19F70C-B401-4BDB-87A5-BA8E3A141BF2}"/>
    <cellStyle name="쉼표 [0] 12 3 3 2 5" xfId="53161" xr:uid="{A941A239-AAB3-495E-A9CB-3C692B758079}"/>
    <cellStyle name="쉼표 [0] 12 3 3 3" xfId="7700" xr:uid="{4DF4FE1C-2E51-47CC-959C-EFB59FD8C4E1}"/>
    <cellStyle name="쉼표 [0] 12 3 3 3 2" xfId="18729" xr:uid="{3E647E37-269A-444B-94F0-D97F425F8216}"/>
    <cellStyle name="쉼표 [0] 12 3 3 3 2 2" xfId="40778" xr:uid="{A7EC9AC5-5E27-4DA2-A44E-E28711E13458}"/>
    <cellStyle name="쉼표 [0] 12 3 3 3 3" xfId="29758" xr:uid="{31016294-236F-41CB-AB5E-4677F5035EE1}"/>
    <cellStyle name="쉼표 [0] 12 3 3 4" xfId="13219" xr:uid="{005D5EBB-EC65-4ED0-BAA6-D1D6CA01DEE6}"/>
    <cellStyle name="쉼표 [0] 12 3 3 4 2" xfId="35268" xr:uid="{5BEFA409-4F16-479B-8011-7C17F17A8C59}"/>
    <cellStyle name="쉼표 [0] 12 3 3 5" xfId="24248" xr:uid="{C4CFB928-1B0B-4968-828E-CB2EE0500C54}"/>
    <cellStyle name="쉼표 [0] 12 3 3 6" xfId="50406" xr:uid="{A880A453-410F-4312-8EFA-509D32DA5A2A}"/>
    <cellStyle name="쉼표 [0] 12 3 4" xfId="3553" xr:uid="{97E56F16-4159-4EEB-8DF0-803B47C56BBB}"/>
    <cellStyle name="쉼표 [0] 12 3 4 2" xfId="9079" xr:uid="{0221BA9A-3F68-4289-8095-96338D0DE210}"/>
    <cellStyle name="쉼표 [0] 12 3 4 2 2" xfId="20108" xr:uid="{364D7BA1-59C5-4F72-B987-062646FAB857}"/>
    <cellStyle name="쉼표 [0] 12 3 4 2 2 2" xfId="42157" xr:uid="{A77AD07C-8B29-44F9-AF04-6A8E3F34EFBA}"/>
    <cellStyle name="쉼표 [0] 12 3 4 2 3" xfId="31137" xr:uid="{673FEECA-A596-4034-B448-0686952C1A9D}"/>
    <cellStyle name="쉼표 [0] 12 3 4 3" xfId="14598" xr:uid="{9EE6E010-7417-4AAB-9DB7-6F7F13DC52D2}"/>
    <cellStyle name="쉼표 [0] 12 3 4 3 2" xfId="36647" xr:uid="{003FD2CB-B80E-42F0-82A0-4070E2969562}"/>
    <cellStyle name="쉼표 [0] 12 3 4 4" xfId="25627" xr:uid="{C99FFD12-B918-4686-868E-12E982F07797}"/>
    <cellStyle name="쉼표 [0] 12 3 4 5" xfId="51785" xr:uid="{8F2A740D-9777-427C-9DCB-AB3512492F70}"/>
    <cellStyle name="쉼표 [0] 12 3 5" xfId="6324" xr:uid="{FF79D590-DBC1-4238-904D-EF85EB15315B}"/>
    <cellStyle name="쉼표 [0] 12 3 5 2" xfId="17353" xr:uid="{A57D80A5-7FBF-452A-8286-6F8D194E1658}"/>
    <cellStyle name="쉼표 [0] 12 3 5 2 2" xfId="39402" xr:uid="{C0D2C163-94DE-418D-AB76-3475F717B8A0}"/>
    <cellStyle name="쉼표 [0] 12 3 5 3" xfId="28382" xr:uid="{5DAE1933-D7CD-40AB-80FE-EC80B04C4B43}"/>
    <cellStyle name="쉼표 [0] 12 3 5 4" xfId="54538" xr:uid="{11A490E6-093E-4FA5-BBEE-0C4E3A368D36}"/>
    <cellStyle name="쉼표 [0] 12 3 6" xfId="11843" xr:uid="{BBA5ADDE-D2E2-41F7-B83C-4B38A28A4289}"/>
    <cellStyle name="쉼표 [0] 12 3 6 2" xfId="33892" xr:uid="{896CD35F-417E-4CCC-AB24-B4D27BEFB8FE}"/>
    <cellStyle name="쉼표 [0] 12 3 7" xfId="22872" xr:uid="{F35BF82E-7AEF-4CF9-B00D-B8D0D78DE170}"/>
    <cellStyle name="쉼표 [0] 12 3 8" xfId="49029" xr:uid="{2C87470B-6A62-4F75-8A5C-F85ACE13DDD6}"/>
    <cellStyle name="쉼표 [0] 12 4" xfId="1105" xr:uid="{19DDF37A-C39E-4C73-B69D-BB8417B06164}"/>
    <cellStyle name="쉼표 [0] 12 4 2" xfId="2499" xr:uid="{8294DC3C-A403-4926-935B-2E2C7B678F1A}"/>
    <cellStyle name="쉼표 [0] 12 4 2 2" xfId="5275" xr:uid="{E3DF796C-46D0-492F-9932-1927EA4A3490}"/>
    <cellStyle name="쉼표 [0] 12 4 2 2 2" xfId="10801" xr:uid="{6645DE1B-7B3B-4731-8192-CD082F20BF31}"/>
    <cellStyle name="쉼표 [0] 12 4 2 2 2 2" xfId="21830" xr:uid="{6D9CE076-60E8-4439-B524-0CE5D5805850}"/>
    <cellStyle name="쉼표 [0] 12 4 2 2 2 2 2" xfId="43879" xr:uid="{86D517B0-F7A3-4144-B1FD-CCBF12B28F94}"/>
    <cellStyle name="쉼표 [0] 12 4 2 2 2 3" xfId="32859" xr:uid="{454A3635-9D88-4D04-8596-F25C127158F9}"/>
    <cellStyle name="쉼표 [0] 12 4 2 2 3" xfId="16320" xr:uid="{571284B8-A582-473D-8E8B-37D0A2775DC6}"/>
    <cellStyle name="쉼표 [0] 12 4 2 2 3 2" xfId="38369" xr:uid="{1D371887-70AA-48C5-BFC9-711D09E26679}"/>
    <cellStyle name="쉼표 [0] 12 4 2 2 4" xfId="27349" xr:uid="{E253E4ED-EE9D-4E3C-88F4-A8A511AE7E7B}"/>
    <cellStyle name="쉼표 [0] 12 4 2 2 5" xfId="53507" xr:uid="{4ED97B51-CCFF-48A9-A4CE-039761125A7C}"/>
    <cellStyle name="쉼표 [0] 12 4 2 3" xfId="8046" xr:uid="{1B87D514-340A-425A-AB69-88B2F6F49D75}"/>
    <cellStyle name="쉼표 [0] 12 4 2 3 2" xfId="19075" xr:uid="{CB72BABC-B415-46AA-8EE8-AADFE8AA1459}"/>
    <cellStyle name="쉼표 [0] 12 4 2 3 2 2" xfId="41124" xr:uid="{624C894B-CCD7-4246-9464-DED4B02A6EF0}"/>
    <cellStyle name="쉼표 [0] 12 4 2 3 3" xfId="30104" xr:uid="{426A1535-BD85-481E-85C5-36D0362A7707}"/>
    <cellStyle name="쉼표 [0] 12 4 2 4" xfId="13565" xr:uid="{2D735444-E56C-463E-A76E-0E102F6D3D45}"/>
    <cellStyle name="쉼표 [0] 12 4 2 4 2" xfId="35614" xr:uid="{DB769450-9DA1-461B-8045-4060059194E0}"/>
    <cellStyle name="쉼표 [0] 12 4 2 5" xfId="24594" xr:uid="{3991D099-3D18-4768-9893-AC5A34731F6F}"/>
    <cellStyle name="쉼표 [0] 12 4 2 6" xfId="50752" xr:uid="{BE132BB7-C290-4EA8-B3E4-0C84EAB10115}"/>
    <cellStyle name="쉼표 [0] 12 4 3" xfId="3899" xr:uid="{B70A021F-7EC1-47A2-B6BF-4D725CF55899}"/>
    <cellStyle name="쉼표 [0] 12 4 3 2" xfId="9425" xr:uid="{60171831-E5FF-4BD7-ACEB-B459824FE641}"/>
    <cellStyle name="쉼표 [0] 12 4 3 2 2" xfId="20454" xr:uid="{32378A81-6201-4D26-8102-C660862CD2BC}"/>
    <cellStyle name="쉼표 [0] 12 4 3 2 2 2" xfId="42503" xr:uid="{A91EF2A7-4FA1-479C-9984-A728D722EB17}"/>
    <cellStyle name="쉼표 [0] 12 4 3 2 3" xfId="31483" xr:uid="{18292083-3BD7-4FE5-9BFE-E8AE8CC97B09}"/>
    <cellStyle name="쉼표 [0] 12 4 3 3" xfId="14944" xr:uid="{8D0F4F10-A70F-4A6C-AA63-7DD65605873C}"/>
    <cellStyle name="쉼표 [0] 12 4 3 3 2" xfId="36993" xr:uid="{6EFB9363-48ED-4473-9AEB-B4FBF887317D}"/>
    <cellStyle name="쉼표 [0] 12 4 3 4" xfId="25973" xr:uid="{7603FFF8-1566-4F16-A969-1E6B2E9B37CB}"/>
    <cellStyle name="쉼표 [0] 12 4 3 5" xfId="52131" xr:uid="{B0CFC6DE-104C-4706-9547-63810AD509FF}"/>
    <cellStyle name="쉼표 [0] 12 4 4" xfId="6670" xr:uid="{AE9CA87A-6F70-47EE-9A37-8803A95E8F2B}"/>
    <cellStyle name="쉼표 [0] 12 4 4 2" xfId="17699" xr:uid="{B0BCD99A-DB98-4870-ACB2-9F273B96F8BE}"/>
    <cellStyle name="쉼표 [0] 12 4 4 2 2" xfId="39748" xr:uid="{1B736407-F283-4BCD-A669-F26C4E0EF04F}"/>
    <cellStyle name="쉼표 [0] 12 4 4 3" xfId="28728" xr:uid="{D55ECFC8-D28E-4451-BDF5-28DC63289ACD}"/>
    <cellStyle name="쉼표 [0] 12 4 4 4" xfId="54884" xr:uid="{FF2559E5-DA78-4806-9421-7A79A0B54F15}"/>
    <cellStyle name="쉼표 [0] 12 4 5" xfId="12189" xr:uid="{BFCFB9D2-BFCF-4A3E-BF96-E270975DF128}"/>
    <cellStyle name="쉼표 [0] 12 4 5 2" xfId="34238" xr:uid="{26394134-D41C-46F9-AD1E-0AFD23B89178}"/>
    <cellStyle name="쉼표 [0] 12 4 6" xfId="23218" xr:uid="{00FBDFA8-CE09-4443-91CA-0B6F5EED3A4D}"/>
    <cellStyle name="쉼표 [0] 12 4 7" xfId="49375" xr:uid="{F913B62F-073A-48D4-9F50-6568F3382DBC}"/>
    <cellStyle name="쉼표 [0] 12 5" xfId="1811" xr:uid="{4A060F16-8E83-424B-9BA2-B20C1F956BC3}"/>
    <cellStyle name="쉼표 [0] 12 5 2" xfId="4587" xr:uid="{32B9045D-395E-47AC-A5E3-E48051CBAEB1}"/>
    <cellStyle name="쉼표 [0] 12 5 2 2" xfId="10113" xr:uid="{76478BE5-DECA-408C-94FF-E7FC46AF2EEB}"/>
    <cellStyle name="쉼표 [0] 12 5 2 2 2" xfId="21142" xr:uid="{6FDC890D-DD8F-443E-938A-ED0E53DE8669}"/>
    <cellStyle name="쉼표 [0] 12 5 2 2 2 2" xfId="43191" xr:uid="{D5B4E054-434C-4508-B429-A6F76E5DEA85}"/>
    <cellStyle name="쉼표 [0] 12 5 2 2 3" xfId="32171" xr:uid="{CF6C8898-2B09-47EB-B579-30A7A8620B2A}"/>
    <cellStyle name="쉼표 [0] 12 5 2 3" xfId="15632" xr:uid="{AAD1E86F-F87B-4E48-9299-96FC53EC5A3C}"/>
    <cellStyle name="쉼표 [0] 12 5 2 3 2" xfId="37681" xr:uid="{B788FF9F-58A2-49F2-A5B4-C45C894537F0}"/>
    <cellStyle name="쉼표 [0] 12 5 2 4" xfId="26661" xr:uid="{0C4E54E3-61A0-4967-8694-19BB3D9CC027}"/>
    <cellStyle name="쉼표 [0] 12 5 2 5" xfId="52819" xr:uid="{CEBF435D-2589-4F9F-AC3D-B4A19BF3BEE4}"/>
    <cellStyle name="쉼표 [0] 12 5 3" xfId="7358" xr:uid="{DBC031D2-1DD2-46FD-9AFA-489BD188F7C6}"/>
    <cellStyle name="쉼표 [0] 12 5 3 2" xfId="18387" xr:uid="{510B6D64-1AC7-4D35-A3AF-E39EC142D5E4}"/>
    <cellStyle name="쉼표 [0] 12 5 3 2 2" xfId="40436" xr:uid="{67A4BECE-FB1C-4ED3-8CE5-FC025FE379A1}"/>
    <cellStyle name="쉼표 [0] 12 5 3 3" xfId="29416" xr:uid="{E6E794E7-7777-4E22-8B3D-4922DBA015B9}"/>
    <cellStyle name="쉼표 [0] 12 5 4" xfId="12877" xr:uid="{802FC913-1C71-4A53-B754-877ED4D3A7CC}"/>
    <cellStyle name="쉼표 [0] 12 5 4 2" xfId="34926" xr:uid="{4C3B9A4C-C1C1-4CA5-B4E0-E4CD50EEF58B}"/>
    <cellStyle name="쉼표 [0] 12 5 5" xfId="23906" xr:uid="{F5A8BA98-FC62-4F38-B340-834749495E9F}"/>
    <cellStyle name="쉼표 [0] 12 5 6" xfId="50064" xr:uid="{02B004C5-7361-48F6-A683-CA0882636F0F}"/>
    <cellStyle name="쉼표 [0] 12 6" xfId="3211" xr:uid="{F3D1081F-30F7-4A41-B02A-B4E51E54EE63}"/>
    <cellStyle name="쉼표 [0] 12 6 2" xfId="8737" xr:uid="{58C0A4A0-AACB-4948-B873-61BF407ABC9D}"/>
    <cellStyle name="쉼표 [0] 12 6 2 2" xfId="19766" xr:uid="{07964BF6-6E49-41C2-B010-0F58E2114EAC}"/>
    <cellStyle name="쉼표 [0] 12 6 2 2 2" xfId="41815" xr:uid="{AC5EE5E1-5934-4D55-BB98-FE621DCF69AB}"/>
    <cellStyle name="쉼표 [0] 12 6 2 3" xfId="30795" xr:uid="{2F562333-C11A-4F51-BAB8-FE6B6567B44C}"/>
    <cellStyle name="쉼표 [0] 12 6 3" xfId="14256" xr:uid="{E40432D6-02DF-461C-B80D-45B493263839}"/>
    <cellStyle name="쉼표 [0] 12 6 3 2" xfId="36305" xr:uid="{D98B90F7-99C6-4BDF-8860-3CE485B0D34F}"/>
    <cellStyle name="쉼표 [0] 12 6 4" xfId="25285" xr:uid="{7E34C310-640D-4798-89AC-0F15AC9DC4D8}"/>
    <cellStyle name="쉼표 [0] 12 6 5" xfId="51443" xr:uid="{8A2BBE62-05FD-4959-8A8C-7966A1E8D815}"/>
    <cellStyle name="쉼표 [0] 12 7" xfId="5982" xr:uid="{A96372EE-8965-4EA1-A7D6-12D400E0F1CD}"/>
    <cellStyle name="쉼표 [0] 12 7 2" xfId="17011" xr:uid="{5B4B3C07-4EC1-4FFA-9848-6563005C2485}"/>
    <cellStyle name="쉼표 [0] 12 7 2 2" xfId="39060" xr:uid="{117AD579-2487-438D-AAD3-36F1953C891D}"/>
    <cellStyle name="쉼표 [0] 12 7 3" xfId="28040" xr:uid="{BB6F0484-1342-47EA-BD3C-2E68E38BB782}"/>
    <cellStyle name="쉼표 [0] 12 7 4" xfId="54196" xr:uid="{98EB66D9-A66A-4121-977B-1A57B6026E33}"/>
    <cellStyle name="쉼표 [0] 12 8" xfId="11501" xr:uid="{7E79B5B6-8DD3-46CA-993D-E772957860E1}"/>
    <cellStyle name="쉼표 [0] 12 8 2" xfId="33550" xr:uid="{2A02AAF5-6340-4DCB-96B4-83E2158EB273}"/>
    <cellStyle name="쉼표 [0] 12 9" xfId="22530" xr:uid="{2FD80C0F-B923-41C3-9782-368655AEC1A5}"/>
    <cellStyle name="쉼표 [0] 13" xfId="389" xr:uid="{00000000-0005-0000-0000-0000A2020000}"/>
    <cellStyle name="쉼표 [0] 13 2" xfId="1138" xr:uid="{F116F196-CE89-4C3D-9AEF-86986C1F94F2}"/>
    <cellStyle name="쉼표 [0] 13 2 2" xfId="2532" xr:uid="{E46C92E3-D12F-467B-B3EA-06E58FF41ABF}"/>
    <cellStyle name="쉼표 [0] 13 2 2 2" xfId="5308" xr:uid="{2F723524-7D89-4692-910D-7971BA140F00}"/>
    <cellStyle name="쉼표 [0] 13 2 2 2 2" xfId="10834" xr:uid="{2B0FD281-12CC-43AD-B705-1EF8DFC3249E}"/>
    <cellStyle name="쉼표 [0] 13 2 2 2 2 2" xfId="21863" xr:uid="{FB8A6B15-6AFC-41F0-949C-7ACB1D15E480}"/>
    <cellStyle name="쉼표 [0] 13 2 2 2 2 2 2" xfId="43912" xr:uid="{3863658D-EE51-414B-8C72-7394FC46D70E}"/>
    <cellStyle name="쉼표 [0] 13 2 2 2 2 3" xfId="32892" xr:uid="{D604097D-8E25-4D32-B510-31CB66BDB0DD}"/>
    <cellStyle name="쉼표 [0] 13 2 2 2 2 4" xfId="55300" xr:uid="{A720005A-1771-4942-B85A-502D8B2BE997}"/>
    <cellStyle name="쉼표 [0] 13 2 2 2 3" xfId="16353" xr:uid="{C6CC197E-8637-4842-BDA3-C6144880560A}"/>
    <cellStyle name="쉼표 [0] 13 2 2 2 3 2" xfId="38402" xr:uid="{8E6B0578-C566-4BE9-B1B5-065030E04823}"/>
    <cellStyle name="쉼표 [0] 13 2 2 2 4" xfId="27382" xr:uid="{6D05D93D-A192-44BF-B0E3-8EA1961BA020}"/>
    <cellStyle name="쉼표 [0] 13 2 2 2 5" xfId="53540" xr:uid="{B8D84A37-4D81-4F12-B2F5-7AA72CEA4F1A}"/>
    <cellStyle name="쉼표 [0] 13 2 2 3" xfId="8079" xr:uid="{B53301D2-9482-40B8-8D6B-1CB08FC2C5DF}"/>
    <cellStyle name="쉼표 [0] 13 2 2 3 2" xfId="19108" xr:uid="{FF81BF24-0D8D-46AD-AC12-8AC4B9CE036F}"/>
    <cellStyle name="쉼표 [0] 13 2 2 3 2 2" xfId="41157" xr:uid="{0CFCD2E2-AC2C-4C64-953C-7CB48483D35F}"/>
    <cellStyle name="쉼표 [0] 13 2 2 3 3" xfId="30137" xr:uid="{1CF0F8B3-63AD-4FDF-BCD7-EED81767DF5E}"/>
    <cellStyle name="쉼표 [0] 13 2 2 4" xfId="13598" xr:uid="{1256C78C-CBE6-4453-9F99-107359D2D2F8}"/>
    <cellStyle name="쉼표 [0] 13 2 2 4 2" xfId="35647" xr:uid="{9257CD3B-63DD-4F76-B72B-5557C85581F4}"/>
    <cellStyle name="쉼표 [0] 13 2 2 5" xfId="24627" xr:uid="{B2686148-2DED-47D2-9C76-A78B433D266E}"/>
    <cellStyle name="쉼표 [0] 13 2 2 6" xfId="50785" xr:uid="{08DC4409-9D06-4C2F-A2A6-F1CD6A0711A5}"/>
    <cellStyle name="쉼표 [0] 13 2 3" xfId="3932" xr:uid="{C337B7B1-37FF-4EB2-B747-75B9D9F771B2}"/>
    <cellStyle name="쉼표 [0] 13 2 3 2" xfId="9458" xr:uid="{2840FACC-7553-4478-B4B3-18A8AB80AF91}"/>
    <cellStyle name="쉼표 [0] 13 2 3 2 2" xfId="20487" xr:uid="{CA31FCCE-5A39-421B-A9BB-A461E30B864A}"/>
    <cellStyle name="쉼표 [0] 13 2 3 2 2 2" xfId="42536" xr:uid="{D5C920C3-D17B-4262-AAAA-027484F2A28C}"/>
    <cellStyle name="쉼표 [0] 13 2 3 2 3" xfId="31516" xr:uid="{13F7E3D1-524B-4C88-B5B6-E5556624B72F}"/>
    <cellStyle name="쉼표 [0] 13 2 3 3" xfId="14977" xr:uid="{378C22C3-C461-4B59-A6CE-6B31142B4C0A}"/>
    <cellStyle name="쉼표 [0] 13 2 3 3 2" xfId="37026" xr:uid="{7EDC2A65-3F5B-4C26-9E35-6434FFB1B6B2}"/>
    <cellStyle name="쉼표 [0] 13 2 3 4" xfId="26006" xr:uid="{243D3576-8101-4B3D-B3F9-C863C4C2BCB9}"/>
    <cellStyle name="쉼표 [0] 13 2 3 5" xfId="52164" xr:uid="{0E9D311E-70DC-49F4-8400-F4EB7D894638}"/>
    <cellStyle name="쉼표 [0] 13 2 4" xfId="6703" xr:uid="{EEA06C6E-B21E-4974-AD40-0520D08C9257}"/>
    <cellStyle name="쉼표 [0] 13 2 4 2" xfId="17732" xr:uid="{9FB3FBE2-BD8F-4820-972C-CB6F0B2676A1}"/>
    <cellStyle name="쉼표 [0] 13 2 4 2 2" xfId="39781" xr:uid="{3D02BDAB-2928-4B40-AADE-BC00B998BDC2}"/>
    <cellStyle name="쉼표 [0] 13 2 4 3" xfId="28761" xr:uid="{85DDC8CF-67F9-4759-9E0D-CFC118E1A9C7}"/>
    <cellStyle name="쉼표 [0] 13 2 4 4" xfId="54917" xr:uid="{515F6A89-5285-4150-9A22-0BB78CA8C255}"/>
    <cellStyle name="쉼표 [0] 13 2 5" xfId="12222" xr:uid="{0D63BE7E-7ECF-4667-9B95-7FC5DB8EE19A}"/>
    <cellStyle name="쉼표 [0] 13 2 5 2" xfId="34271" xr:uid="{E3F89862-F7C1-4BEB-8B65-23B894558A47}"/>
    <cellStyle name="쉼표 [0] 13 2 6" xfId="23251" xr:uid="{25FA38E9-7B56-48C5-9B05-EDE6D4BBC473}"/>
    <cellStyle name="쉼표 [0] 13 2 7" xfId="49408" xr:uid="{1F6AA9B4-A738-4F3A-80CF-A65BD7B6DB5C}"/>
    <cellStyle name="쉼표 [0] 13 3" xfId="1844" xr:uid="{A926B921-C609-4288-983E-41EFC7759659}"/>
    <cellStyle name="쉼표 [0] 13 3 2" xfId="4620" xr:uid="{47A03A4D-7975-4922-84AB-567A55375384}"/>
    <cellStyle name="쉼표 [0] 13 3 2 2" xfId="10146" xr:uid="{B185F70F-A543-4559-B5AB-325D32D6756F}"/>
    <cellStyle name="쉼표 [0] 13 3 2 2 2" xfId="21175" xr:uid="{59A0B61C-81BF-4DFD-9318-A15572FFEEA0}"/>
    <cellStyle name="쉼표 [0] 13 3 2 2 2 2" xfId="43224" xr:uid="{A0A50428-1C7E-45B9-8D99-61FB51F6C348}"/>
    <cellStyle name="쉼표 [0] 13 3 2 2 3" xfId="32204" xr:uid="{3B2516FB-050F-49D9-96EB-BAA1697F1683}"/>
    <cellStyle name="쉼표 [0] 13 3 2 3" xfId="15665" xr:uid="{D1F4B2A6-2E2E-4FCF-BFCB-EC2B98885643}"/>
    <cellStyle name="쉼표 [0] 13 3 2 3 2" xfId="37714" xr:uid="{FDD771D4-A14D-4768-BE29-3755FB9124DC}"/>
    <cellStyle name="쉼표 [0] 13 3 2 4" xfId="26694" xr:uid="{EEF4AC18-09F6-4F01-89EB-152BBA110572}"/>
    <cellStyle name="쉼표 [0] 13 3 2 5" xfId="52852" xr:uid="{8D602985-77CF-4DAA-BD48-4DC4DC9BA599}"/>
    <cellStyle name="쉼표 [0] 13 3 3" xfId="7391" xr:uid="{AEF6107D-6CCA-4726-830B-F7345D057A78}"/>
    <cellStyle name="쉼표 [0] 13 3 3 2" xfId="18420" xr:uid="{65F2B414-4054-4A3C-973B-6FC055EBBE6C}"/>
    <cellStyle name="쉼표 [0] 13 3 3 2 2" xfId="40469" xr:uid="{758D8B6C-B05C-4BE0-81FC-997FA30B0CC3}"/>
    <cellStyle name="쉼표 [0] 13 3 3 3" xfId="29449" xr:uid="{82CAE2F5-F310-4569-BEF1-16B58979E400}"/>
    <cellStyle name="쉼표 [0] 13 3 4" xfId="12910" xr:uid="{9FDF396D-CE3A-42F4-A220-D4C3C582E963}"/>
    <cellStyle name="쉼표 [0] 13 3 4 2" xfId="34959" xr:uid="{A46C7382-00F1-438B-A694-17D08FC80D1B}"/>
    <cellStyle name="쉼표 [0] 13 3 5" xfId="23939" xr:uid="{C745BE11-F7F3-4F96-9F7F-87D38561FBFD}"/>
    <cellStyle name="쉼표 [0] 13 3 6" xfId="50097" xr:uid="{3602656A-906E-4528-BD5F-1504922FBC94}"/>
    <cellStyle name="쉼표 [0] 13 4" xfId="3244" xr:uid="{47A915C2-CFFA-4E9B-AED1-81FC26C4A0CA}"/>
    <cellStyle name="쉼표 [0] 13 4 2" xfId="8770" xr:uid="{80714705-5742-4884-A904-0D7DC1C0075B}"/>
    <cellStyle name="쉼표 [0] 13 4 2 2" xfId="19799" xr:uid="{0317AAEC-DAE9-4E1D-926D-9687691664C9}"/>
    <cellStyle name="쉼표 [0] 13 4 2 2 2" xfId="41848" xr:uid="{3D21A45D-258C-47E8-8DAC-0FD7B0F50A93}"/>
    <cellStyle name="쉼표 [0] 13 4 2 3" xfId="30828" xr:uid="{1800246D-BDBB-422E-8F49-9104E9C41B54}"/>
    <cellStyle name="쉼표 [0] 13 4 3" xfId="14289" xr:uid="{C59FD6AB-9DA8-4556-93A3-91D8573F3758}"/>
    <cellStyle name="쉼표 [0] 13 4 3 2" xfId="36338" xr:uid="{4FE754EA-FEEB-4BC8-88C1-BD265218D9D1}"/>
    <cellStyle name="쉼표 [0] 13 4 4" xfId="25318" xr:uid="{49242CDF-C068-4C5E-AEB9-F062DC085FAA}"/>
    <cellStyle name="쉼표 [0] 13 4 5" xfId="51476" xr:uid="{79593C79-249A-4B61-AC94-DEA30081F07D}"/>
    <cellStyle name="쉼표 [0] 13 5" xfId="6015" xr:uid="{F67D8CAC-5474-497D-8C27-963068924F43}"/>
    <cellStyle name="쉼표 [0] 13 5 2" xfId="17044" xr:uid="{F133E64A-1B7B-474B-9D58-4E963A3BF31B}"/>
    <cellStyle name="쉼표 [0] 13 5 2 2" xfId="39093" xr:uid="{DD5F7F9F-1519-4C42-9A67-EB7690A7428A}"/>
    <cellStyle name="쉼표 [0] 13 5 3" xfId="28073" xr:uid="{3CA5479D-3087-422D-951F-4FEB893FB431}"/>
    <cellStyle name="쉼표 [0] 13 5 4" xfId="54229" xr:uid="{C6324752-7D07-4ED7-BFB1-104D724447EC}"/>
    <cellStyle name="쉼표 [0] 13 6" xfId="11534" xr:uid="{3B70DC4A-2E3F-4662-9343-36B8B18C0B1E}"/>
    <cellStyle name="쉼표 [0] 13 6 2" xfId="33583" xr:uid="{1E497521-517A-424E-9D61-8E75D7B9E067}"/>
    <cellStyle name="쉼표 [0] 13 7" xfId="22563" xr:uid="{7274946F-B6A3-42EC-9BCE-5CF4D959FEED}"/>
    <cellStyle name="쉼표 [0] 13 8" xfId="48720" xr:uid="{4D6D721C-D229-4624-935A-4B1E7A8AB589}"/>
    <cellStyle name="쉼표 [0] 14" xfId="401" xr:uid="{00000000-0005-0000-0000-0000A3020000}"/>
    <cellStyle name="쉼표 [0] 14 2" xfId="1141" xr:uid="{D59DAB1E-30B5-48E9-9189-9ACBCD998E19}"/>
    <cellStyle name="쉼표 [0] 14 2 2" xfId="2535" xr:uid="{86D3B6F1-5E61-4410-90DD-BE8C13D3146A}"/>
    <cellStyle name="쉼표 [0] 14 2 2 2" xfId="5311" xr:uid="{E4871CC2-F5A5-4EF4-8671-B236319D8D03}"/>
    <cellStyle name="쉼표 [0] 14 2 2 2 2" xfId="10837" xr:uid="{4491AF29-65F6-4589-9C08-39122C34E1E0}"/>
    <cellStyle name="쉼표 [0] 14 2 2 2 2 2" xfId="21866" xr:uid="{8B2347D1-0D77-4B54-A910-0F45A5646941}"/>
    <cellStyle name="쉼표 [0] 14 2 2 2 2 2 2" xfId="43915" xr:uid="{0856C5F9-8B00-47FB-AB18-4EF8E1BE082F}"/>
    <cellStyle name="쉼표 [0] 14 2 2 2 2 3" xfId="32895" xr:uid="{78FCE707-FCD8-4FF1-9503-FBA2C2BEB1C6}"/>
    <cellStyle name="쉼표 [0] 14 2 2 2 3" xfId="16356" xr:uid="{0DF6CC8C-2230-49D3-96A0-3866BEE9317B}"/>
    <cellStyle name="쉼표 [0] 14 2 2 2 3 2" xfId="38405" xr:uid="{6D5F74FE-80CC-4099-80DE-F9995967750A}"/>
    <cellStyle name="쉼표 [0] 14 2 2 2 4" xfId="27385" xr:uid="{AC00F417-1824-4DA1-9CE2-11EFE88ACC1B}"/>
    <cellStyle name="쉼표 [0] 14 2 2 2 5" xfId="53543" xr:uid="{43B3D5A8-B9FA-4291-8EA2-54AC35E96D94}"/>
    <cellStyle name="쉼표 [0] 14 2 2 3" xfId="8082" xr:uid="{FE8D6783-ADD1-440E-BA59-E9BE45C97D24}"/>
    <cellStyle name="쉼표 [0] 14 2 2 3 2" xfId="19111" xr:uid="{56C56A3F-7D47-468C-8B2E-85DE8522C07D}"/>
    <cellStyle name="쉼표 [0] 14 2 2 3 2 2" xfId="41160" xr:uid="{266CAE16-E517-4FAE-9B6B-818DBC1020CF}"/>
    <cellStyle name="쉼표 [0] 14 2 2 3 3" xfId="30140" xr:uid="{79977AF4-7605-4EC2-AAD3-568475BB7F6C}"/>
    <cellStyle name="쉼표 [0] 14 2 2 4" xfId="13601" xr:uid="{EB16BF85-C579-4E58-8E78-6FAB30BF0D66}"/>
    <cellStyle name="쉼표 [0] 14 2 2 4 2" xfId="35650" xr:uid="{96F6E7CF-20FE-4530-B12A-18B3C82083E4}"/>
    <cellStyle name="쉼표 [0] 14 2 2 5" xfId="24630" xr:uid="{F3E34FA4-1347-412D-9E10-EF2B6EC310DA}"/>
    <cellStyle name="쉼표 [0] 14 2 2 6" xfId="50788" xr:uid="{45ABF6FD-9095-41D7-8490-FA46786D0EC7}"/>
    <cellStyle name="쉼표 [0] 14 2 3" xfId="3935" xr:uid="{C25AD8F1-A385-4202-8E6F-3B7E74DDCE57}"/>
    <cellStyle name="쉼표 [0] 14 2 3 2" xfId="9461" xr:uid="{9A62C740-E708-48A3-9E2E-611B4FAB6E41}"/>
    <cellStyle name="쉼표 [0] 14 2 3 2 2" xfId="20490" xr:uid="{23A88093-4F8B-435C-863F-3DFCC1D6596C}"/>
    <cellStyle name="쉼표 [0] 14 2 3 2 2 2" xfId="42539" xr:uid="{581ED9C3-D902-490B-B1B0-999E39E64CDF}"/>
    <cellStyle name="쉼표 [0] 14 2 3 2 3" xfId="31519" xr:uid="{A5501639-A0A8-4AB0-AE91-4FE66C357E2E}"/>
    <cellStyle name="쉼표 [0] 14 2 3 3" xfId="14980" xr:uid="{32AB949C-7CB4-442C-A758-38C11656B209}"/>
    <cellStyle name="쉼표 [0] 14 2 3 3 2" xfId="37029" xr:uid="{6F6BBF6B-04DA-41BB-A4E6-5C0EBC533745}"/>
    <cellStyle name="쉼표 [0] 14 2 3 4" xfId="26009" xr:uid="{32CAB784-7C48-4078-AAC0-E1E6C903AFB7}"/>
    <cellStyle name="쉼표 [0] 14 2 3 5" xfId="52167" xr:uid="{6C3FA7FB-D863-4A46-968D-472D33B87F3E}"/>
    <cellStyle name="쉼표 [0] 14 2 4" xfId="6706" xr:uid="{5E677322-12DE-42F9-A16C-C327EA324D70}"/>
    <cellStyle name="쉼표 [0] 14 2 4 2" xfId="17735" xr:uid="{C8966B65-BA0D-4366-9927-80FEFC27C989}"/>
    <cellStyle name="쉼표 [0] 14 2 4 2 2" xfId="39784" xr:uid="{3A9FB84B-BF88-430E-AECB-9576D3987D44}"/>
    <cellStyle name="쉼표 [0] 14 2 4 3" xfId="28764" xr:uid="{014BC674-CD3E-4D01-8132-E98B2F42EBAB}"/>
    <cellStyle name="쉼표 [0] 14 2 4 4" xfId="54920" xr:uid="{F34BCD6B-7CDE-4650-8A7A-EEB0813B8DA0}"/>
    <cellStyle name="쉼표 [0] 14 2 5" xfId="12225" xr:uid="{16728EB9-5DA3-495A-96CA-307CB731F020}"/>
    <cellStyle name="쉼표 [0] 14 2 5 2" xfId="34274" xr:uid="{7FF8D425-DF03-4F46-854B-A4FA7284BD20}"/>
    <cellStyle name="쉼표 [0] 14 2 6" xfId="23254" xr:uid="{CBAECBFB-33BE-486D-A923-337F64E09DB9}"/>
    <cellStyle name="쉼표 [0] 14 2 7" xfId="49411" xr:uid="{27500240-24D5-4F2C-8D14-C65B78141B30}"/>
    <cellStyle name="쉼표 [0] 14 3" xfId="1847" xr:uid="{9290ACB3-DFCC-47E0-976F-1E775ADC5DAD}"/>
    <cellStyle name="쉼표 [0] 14 3 2" xfId="4623" xr:uid="{00A9238C-125B-49F6-96C1-D9C12FE2294B}"/>
    <cellStyle name="쉼표 [0] 14 3 2 2" xfId="10149" xr:uid="{7730A423-3F34-40D9-B2C0-F8ED0C6322F5}"/>
    <cellStyle name="쉼표 [0] 14 3 2 2 2" xfId="21178" xr:uid="{3785B97A-67E9-473B-98EA-AA47B0B3BB81}"/>
    <cellStyle name="쉼표 [0] 14 3 2 2 2 2" xfId="43227" xr:uid="{63034C68-6A9D-4B3B-9118-E5A8C9DED63C}"/>
    <cellStyle name="쉼표 [0] 14 3 2 2 3" xfId="32207" xr:uid="{D279018E-05F8-49B3-BBAD-4C67F302CBC6}"/>
    <cellStyle name="쉼표 [0] 14 3 2 3" xfId="15668" xr:uid="{C6E4ACE3-4654-4BF3-9CD4-787C26995FE4}"/>
    <cellStyle name="쉼표 [0] 14 3 2 3 2" xfId="37717" xr:uid="{E86E6871-0947-42BE-BAE2-C943CB4D4331}"/>
    <cellStyle name="쉼표 [0] 14 3 2 4" xfId="26697" xr:uid="{E7FC9B52-1CB5-483B-87F0-F4586BA52E36}"/>
    <cellStyle name="쉼표 [0] 14 3 2 5" xfId="52855" xr:uid="{4A6F2FA8-2A3F-4953-9583-26BA81A3011E}"/>
    <cellStyle name="쉼표 [0] 14 3 3" xfId="7394" xr:uid="{3D378A0D-8017-4BF4-A4C0-6A3AA69C3877}"/>
    <cellStyle name="쉼표 [0] 14 3 3 2" xfId="18423" xr:uid="{FBF15F18-B615-4F13-A905-390ADF4024C2}"/>
    <cellStyle name="쉼표 [0] 14 3 3 2 2" xfId="40472" xr:uid="{186C95B9-D200-4673-9400-5B3BF3085794}"/>
    <cellStyle name="쉼표 [0] 14 3 3 3" xfId="29452" xr:uid="{52226B98-8E71-46F2-98F0-737E22EF6D8D}"/>
    <cellStyle name="쉼표 [0] 14 3 4" xfId="12913" xr:uid="{029E059A-66F3-42F9-BDE7-08AD00929A79}"/>
    <cellStyle name="쉼표 [0] 14 3 4 2" xfId="34962" xr:uid="{5C227BA6-0BF6-4715-B3CF-EEE2D9ED570C}"/>
    <cellStyle name="쉼표 [0] 14 3 5" xfId="23942" xr:uid="{7F1A7ADC-4255-4E36-BA9E-B0C191A47F64}"/>
    <cellStyle name="쉼표 [0] 14 3 6" xfId="50100" xr:uid="{B21858AB-3D88-4E63-8343-36AB494EE053}"/>
    <cellStyle name="쉼표 [0] 14 4" xfId="3247" xr:uid="{2F5235DB-BC40-47D3-97E8-CFC3DBDA81C7}"/>
    <cellStyle name="쉼표 [0] 14 4 2" xfId="8773" xr:uid="{7EB93735-E507-45B0-A3E7-A66A64FF0684}"/>
    <cellStyle name="쉼표 [0] 14 4 2 2" xfId="19802" xr:uid="{2D4E9A0B-55A1-4323-8FBC-30077E19BDF6}"/>
    <cellStyle name="쉼표 [0] 14 4 2 2 2" xfId="41851" xr:uid="{03414F08-42E9-4EDE-8B6F-7B531A5D275F}"/>
    <cellStyle name="쉼표 [0] 14 4 2 3" xfId="30831" xr:uid="{C3470390-1E68-49DE-A25F-D656874CBBE2}"/>
    <cellStyle name="쉼표 [0] 14 4 3" xfId="14292" xr:uid="{35E47C12-3851-45AB-AA85-FB081C8BB27B}"/>
    <cellStyle name="쉼표 [0] 14 4 3 2" xfId="36341" xr:uid="{20DEB928-0854-4C06-8355-808D0D9A9FE1}"/>
    <cellStyle name="쉼표 [0] 14 4 4" xfId="25321" xr:uid="{A75F60DA-A0D6-4625-B6B3-95426D603678}"/>
    <cellStyle name="쉼표 [0] 14 4 5" xfId="51479" xr:uid="{F45B5EC0-E0C6-44C8-8BCD-BFAE2911698C}"/>
    <cellStyle name="쉼표 [0] 14 5" xfId="6018" xr:uid="{01AF1E3C-7DAC-4946-9413-EF4A74CE99C6}"/>
    <cellStyle name="쉼표 [0] 14 5 2" xfId="17047" xr:uid="{3BF71DC1-ECDC-4CD7-9447-3A1DD0BDD87F}"/>
    <cellStyle name="쉼표 [0] 14 5 2 2" xfId="39096" xr:uid="{A4B5F36D-5ED6-4644-AD54-6940210A3A9B}"/>
    <cellStyle name="쉼표 [0] 14 5 3" xfId="28076" xr:uid="{01C9D419-12AB-4D05-AADD-A66296B2FFE6}"/>
    <cellStyle name="쉼표 [0] 14 5 4" xfId="54232" xr:uid="{E37D25B2-67E6-432E-B8A7-380911D0EB52}"/>
    <cellStyle name="쉼표 [0] 14 6" xfId="11537" xr:uid="{3532638D-896D-47D1-A6AF-601E107CCB21}"/>
    <cellStyle name="쉼표 [0] 14 6 2" xfId="33586" xr:uid="{DC6411D4-1DC7-4CF1-ABEF-588B5A02E9CC}"/>
    <cellStyle name="쉼표 [0] 14 7" xfId="22566" xr:uid="{FBB74D67-B45E-44DC-AE89-96FA154C32C5}"/>
    <cellStyle name="쉼표 [0] 14 8" xfId="48723" xr:uid="{E7806FEE-1AE8-4BD6-A0A8-136DD88E5B95}"/>
    <cellStyle name="쉼표 [0] 15" xfId="801" xr:uid="{442BA0F4-3104-41FB-96E2-29E80F36F723}"/>
    <cellStyle name="쉼표 [0] 15 2" xfId="2204" xr:uid="{830976DD-C0BE-4B80-AB7B-9695B1D0CBEC}"/>
    <cellStyle name="쉼표 [0] 15 2 2" xfId="4980" xr:uid="{B10F494B-C366-444A-9724-5E65AE0E0313}"/>
    <cellStyle name="쉼표 [0] 15 2 2 2" xfId="10506" xr:uid="{604552C1-9473-4C36-95E3-22015FBDA199}"/>
    <cellStyle name="쉼표 [0] 15 2 2 2 2" xfId="21535" xr:uid="{DC9F6E31-D446-4EBC-9199-CF5E130AC4C3}"/>
    <cellStyle name="쉼표 [0] 15 2 2 2 2 2" xfId="43584" xr:uid="{4C8FBAA6-8E3C-47C7-9BB1-0657B6690D26}"/>
    <cellStyle name="쉼표 [0] 15 2 2 2 3" xfId="32564" xr:uid="{A6B3929B-B288-4D8B-96ED-E13FBAD7FF86}"/>
    <cellStyle name="쉼표 [0] 15 2 2 3" xfId="16025" xr:uid="{608696DD-3987-4F53-9100-5E41C166CD41}"/>
    <cellStyle name="쉼표 [0] 15 2 2 3 2" xfId="38074" xr:uid="{60D72532-06F9-4DF5-BFD9-4886146FB620}"/>
    <cellStyle name="쉼표 [0] 15 2 2 4" xfId="27054" xr:uid="{D4F3AB6F-8E3B-48D4-8AA1-4DE14C2869BE}"/>
    <cellStyle name="쉼표 [0] 15 2 2 5" xfId="53212" xr:uid="{2F5226D4-F3FB-49DD-B8AC-617BA7A84470}"/>
    <cellStyle name="쉼표 [0] 15 2 3" xfId="7751" xr:uid="{2D309BEE-40AD-4A05-935D-FCEF94EAC2A0}"/>
    <cellStyle name="쉼표 [0] 15 2 3 2" xfId="18780" xr:uid="{36A61485-F01C-4480-BE90-FB541A76FDCC}"/>
    <cellStyle name="쉼표 [0] 15 2 3 2 2" xfId="40829" xr:uid="{FA4BC93F-7CF4-442B-8359-7DE97F3A1EA7}"/>
    <cellStyle name="쉼표 [0] 15 2 3 3" xfId="29809" xr:uid="{15CB4BED-3013-4E75-B6CA-E0A0E5F02DC8}"/>
    <cellStyle name="쉼표 [0] 15 2 4" xfId="13270" xr:uid="{52DE92F6-F7E1-4431-AC5A-F6B781C5F1ED}"/>
    <cellStyle name="쉼표 [0] 15 2 4 2" xfId="35319" xr:uid="{9E23B528-C955-4FED-B27A-0A5CCE836750}"/>
    <cellStyle name="쉼표 [0] 15 2 5" xfId="24299" xr:uid="{627CBA97-4979-490A-A6A2-7D5D798EBEA0}"/>
    <cellStyle name="쉼표 [0] 15 2 6" xfId="50457" xr:uid="{1B33C27E-D90C-43E9-AB6C-9FF611E1F8EF}"/>
    <cellStyle name="쉼표 [0] 15 3" xfId="3604" xr:uid="{E5D9A7C6-1663-4198-9524-119E315CD2F5}"/>
    <cellStyle name="쉼표 [0] 15 3 2" xfId="9130" xr:uid="{55FCC7C2-FCBC-402A-9EB3-8853A7F647F7}"/>
    <cellStyle name="쉼표 [0] 15 3 2 2" xfId="20159" xr:uid="{18EB860F-FE50-4727-B376-04E1045152FC}"/>
    <cellStyle name="쉼표 [0] 15 3 2 2 2" xfId="42208" xr:uid="{7CA183A1-AAC7-4BBC-B8E2-8C8748B730BC}"/>
    <cellStyle name="쉼표 [0] 15 3 2 3" xfId="31188" xr:uid="{1F673E3F-4478-45A3-B15A-A5FD2800A980}"/>
    <cellStyle name="쉼표 [0] 15 3 3" xfId="14649" xr:uid="{7E63E13F-06F1-40E7-BAE0-0DD005505716}"/>
    <cellStyle name="쉼표 [0] 15 3 3 2" xfId="36698" xr:uid="{5E8576F7-637E-4340-B62B-7D66541489FB}"/>
    <cellStyle name="쉼표 [0] 15 3 4" xfId="25678" xr:uid="{9E6B51CC-030D-4709-8644-4E171E126FC1}"/>
    <cellStyle name="쉼표 [0] 15 3 5" xfId="51836" xr:uid="{267ED61F-E15D-4880-9B02-AB139468A4AA}"/>
    <cellStyle name="쉼표 [0] 15 4" xfId="6375" xr:uid="{8220EA39-FADD-46BB-875A-C1F351516357}"/>
    <cellStyle name="쉼표 [0] 15 4 2" xfId="17404" xr:uid="{C89A0D04-095C-4AF5-811E-E89434AA1435}"/>
    <cellStyle name="쉼표 [0] 15 4 2 2" xfId="39453" xr:uid="{E49FDBA1-E7F2-45EC-9FA5-0EB82FC42B0C}"/>
    <cellStyle name="쉼표 [0] 15 4 3" xfId="28433" xr:uid="{16A59CAD-885F-489B-A593-E145601D51AF}"/>
    <cellStyle name="쉼표 [0] 15 4 4" xfId="54589" xr:uid="{E35F5270-A3A0-48CF-A595-AC33E7C23A16}"/>
    <cellStyle name="쉼표 [0] 15 5" xfId="11894" xr:uid="{59448A9C-A982-4EBF-B63C-A3C70F0DB74E}"/>
    <cellStyle name="쉼표 [0] 15 5 2" xfId="33943" xr:uid="{3E62BFBB-94F1-41E4-9772-C09767DBA29D}"/>
    <cellStyle name="쉼표 [0] 15 6" xfId="22923" xr:uid="{27A2D177-80BD-43F7-A3E9-B7DEEC8FA000}"/>
    <cellStyle name="쉼표 [0] 15 7" xfId="49080" xr:uid="{2B89143D-8A11-47C3-9BA5-2E8452F9D122}"/>
    <cellStyle name="쉼표 [0] 16" xfId="1508" xr:uid="{C192DABD-A73E-4179-896F-197AEADAB5D8}"/>
    <cellStyle name="쉼표 [0] 16 2" xfId="4292" xr:uid="{CF9D96D6-26EB-4D55-9736-965358FDADBA}"/>
    <cellStyle name="쉼표 [0] 16 2 2" xfId="9818" xr:uid="{4393FBDD-27CB-4AE1-9F77-BD0B2A42B5CC}"/>
    <cellStyle name="쉼표 [0] 16 2 2 2" xfId="20847" xr:uid="{E907E89B-7306-4025-BC44-22AB35A818D5}"/>
    <cellStyle name="쉼표 [0] 16 2 2 2 2" xfId="42896" xr:uid="{0505749D-F377-48E6-99DE-D5A01A28B192}"/>
    <cellStyle name="쉼표 [0] 16 2 2 3" xfId="31876" xr:uid="{5F8735A0-6FEA-4F7B-AB1D-E96A69DB89FC}"/>
    <cellStyle name="쉼표 [0] 16 2 3" xfId="15337" xr:uid="{4D560A07-F8B0-4745-B73B-658985B95135}"/>
    <cellStyle name="쉼표 [0] 16 2 3 2" xfId="37386" xr:uid="{F748D3B7-CB82-4B7C-93E9-D8F680886112}"/>
    <cellStyle name="쉼표 [0] 16 2 4" xfId="26366" xr:uid="{6849ED70-5828-4AAB-BE0D-8E38F56ED4D1}"/>
    <cellStyle name="쉼표 [0] 16 2 5" xfId="52524" xr:uid="{F356D970-2AF0-4EB7-9F52-7A6A09ECD75E}"/>
    <cellStyle name="쉼표 [0] 16 3" xfId="7063" xr:uid="{BF018782-E910-4815-B5E7-C1168410BD4B}"/>
    <cellStyle name="쉼표 [0] 16 3 2" xfId="18092" xr:uid="{5C1F781F-0A34-46BC-968C-6FC8B68C60A4}"/>
    <cellStyle name="쉼표 [0] 16 3 2 2" xfId="40141" xr:uid="{0EBA99FD-D1B6-4A12-A209-343F45508531}"/>
    <cellStyle name="쉼표 [0] 16 3 3" xfId="29121" xr:uid="{6D410591-9B41-4EE6-9B2D-ABD132C9B940}"/>
    <cellStyle name="쉼표 [0] 16 3 4" xfId="55266" xr:uid="{F8405305-33C8-4252-90E0-48112F520B16}"/>
    <cellStyle name="쉼표 [0] 16 4" xfId="12582" xr:uid="{EBCD823D-E9E9-4515-89B7-8B33F62C98D4}"/>
    <cellStyle name="쉼표 [0] 16 4 2" xfId="34631" xr:uid="{18DD3E6D-3B11-43E6-A253-F582D270FBD7}"/>
    <cellStyle name="쉼표 [0] 16 5" xfId="23611" xr:uid="{B8B82CF1-B380-429F-B7AC-A322AB2C8559}"/>
    <cellStyle name="쉼표 [0] 16 6" xfId="49769" xr:uid="{7913ED7C-BCDC-4C98-9F45-2F61E555CCD1}"/>
    <cellStyle name="쉼표 [0] 17" xfId="2907" xr:uid="{807A6F76-86BE-438F-B575-E73556FD031D}"/>
    <cellStyle name="쉼표 [0] 17 2" xfId="8442" xr:uid="{99262DF8-05C0-4FA4-86F4-60FB6F43ADB7}"/>
    <cellStyle name="쉼표 [0] 17 2 2" xfId="19471" xr:uid="{BDF042DB-9B42-4F85-A2FB-819462CAC4E1}"/>
    <cellStyle name="쉼표 [0] 17 2 2 2" xfId="41520" xr:uid="{481640B7-89C7-48E5-9F0A-8FCC61133891}"/>
    <cellStyle name="쉼표 [0] 17 2 3" xfId="30500" xr:uid="{8C1FDB62-717E-42F0-BAD0-510E2895BC59}"/>
    <cellStyle name="쉼표 [0] 17 3" xfId="13961" xr:uid="{062C46C2-A3F9-4614-BAC6-AF31D79B9B6A}"/>
    <cellStyle name="쉼표 [0] 17 3 2" xfId="36010" xr:uid="{7F0BD4A4-4BBF-41B1-AE4A-F22206679CBC}"/>
    <cellStyle name="쉼표 [0] 17 4" xfId="24990" xr:uid="{E8EDA55A-9276-45E2-9561-2143221AD2A9}"/>
    <cellStyle name="쉼표 [0] 17 5" xfId="51148" xr:uid="{ADE84F4A-D3F5-4329-80E9-9458B7E806FF}"/>
    <cellStyle name="쉼표 [0] 18" xfId="5678" xr:uid="{9380663C-2B68-4420-83C9-9E0607CBAAD3}"/>
    <cellStyle name="쉼표 [0] 18 2" xfId="16716" xr:uid="{B2526401-CF64-454A-B0D1-200C58E309BD}"/>
    <cellStyle name="쉼표 [0] 18 2 2" xfId="38765" xr:uid="{71844D2B-F89C-46C5-9318-5D64BA8D754F}"/>
    <cellStyle name="쉼표 [0] 18 3" xfId="27745" xr:uid="{6A740EA5-85D3-47E2-92C8-C40C30D8110A}"/>
    <cellStyle name="쉼표 [0] 18 4" xfId="53891" xr:uid="{5C083297-16C1-47B1-9A0B-8A7466464CE8}"/>
    <cellStyle name="쉼표 [0] 19" xfId="11198" xr:uid="{E13CB451-FBA2-47F6-BA61-6059907D0C59}"/>
    <cellStyle name="쉼표 [0] 19 2" xfId="33255" xr:uid="{B9AEC510-43D8-41D7-A9DD-EB2CE31DFF77}"/>
    <cellStyle name="쉼표 [0] 2" xfId="4" xr:uid="{00000000-0005-0000-0000-0000A4020000}"/>
    <cellStyle name="쉼표 [0] 2 10" xfId="5677" xr:uid="{B107C36D-0FB1-4115-B234-2C0B732A22C8}"/>
    <cellStyle name="쉼표 [0] 2 10 2" xfId="16715" xr:uid="{039BEBE9-E670-4048-9B35-95E42C4ADABD}"/>
    <cellStyle name="쉼표 [0] 2 10 2 2" xfId="38764" xr:uid="{98C6B079-84FD-47E6-8AB9-C6274361E29E}"/>
    <cellStyle name="쉼표 [0] 2 10 3" xfId="27744" xr:uid="{FE667F54-CFBA-4EC3-B976-53D8C17F832C}"/>
    <cellStyle name="쉼표 [0] 2 10 4" xfId="55302" xr:uid="{0EFCAA3D-5DD5-4877-A246-EBCE8A5FFE54}"/>
    <cellStyle name="쉼표 [0] 2 11" xfId="11197" xr:uid="{8366E4F2-81BA-4285-A3D9-3076AB00F834}"/>
    <cellStyle name="쉼표 [0] 2 11 2" xfId="33254" xr:uid="{E79621E9-6E21-4D2D-B9E5-29602289F216}"/>
    <cellStyle name="쉼표 [0] 2 11 3" xfId="53890" xr:uid="{2BF5C5C7-ED2B-4BA1-AFF4-A083D08586E3}"/>
    <cellStyle name="쉼표 [0] 2 12" xfId="22226" xr:uid="{B21F7F94-3587-4662-A431-E30525B2BDEE}"/>
    <cellStyle name="쉼표 [0] 2 13" xfId="44276" xr:uid="{BF6E3F9E-EFA2-440C-B1AA-506717FD28FC}"/>
    <cellStyle name="쉼표 [0] 2 14" xfId="48381" xr:uid="{DC982E12-D73D-46A9-9AB8-B4DD800E707F}"/>
    <cellStyle name="쉼표 [0] 2 2" xfId="55" xr:uid="{00000000-0005-0000-0000-0000A5020000}"/>
    <cellStyle name="쉼표 [0] 2 2 10" xfId="22239" xr:uid="{1EC86B2D-3457-492F-9A73-6D1AD1E83593}"/>
    <cellStyle name="쉼표 [0] 2 2 11" xfId="44817" xr:uid="{74A14211-C42C-4B7D-A0F5-900227631338}"/>
    <cellStyle name="쉼표 [0] 2 2 12" xfId="48398" xr:uid="{D58FB8C6-1DD3-4C0B-8A8F-5AA2BCE79EC3}"/>
    <cellStyle name="쉼표 [0] 2 2 2" xfId="188" xr:uid="{00000000-0005-0000-0000-0000A6020000}"/>
    <cellStyle name="쉼표 [0] 2 2 2 10" xfId="48526" xr:uid="{144AECF8-1F28-4616-A144-75900822BE11}"/>
    <cellStyle name="쉼표 [0] 2 2 2 2" xfId="548" xr:uid="{00000000-0005-0000-0000-0000A7020000}"/>
    <cellStyle name="쉼표 [0] 2 2 2 2 2" xfId="1285" xr:uid="{70D70256-B27D-40DA-8043-66300611908B}"/>
    <cellStyle name="쉼표 [0] 2 2 2 2 2 2" xfId="2679" xr:uid="{E5EE4AB0-F2F4-4896-B524-144401CDA880}"/>
    <cellStyle name="쉼표 [0] 2 2 2 2 2 2 2" xfId="5455" xr:uid="{F8F2D290-DE45-407A-8E5E-4FD8799601B0}"/>
    <cellStyle name="쉼표 [0] 2 2 2 2 2 2 2 2" xfId="10981" xr:uid="{8AF4A36E-5393-431A-ADEC-D5B4FA81DD1A}"/>
    <cellStyle name="쉼표 [0] 2 2 2 2 2 2 2 2 2" xfId="22010" xr:uid="{035A4222-83CB-44FD-8D5A-B244F14B6C3F}"/>
    <cellStyle name="쉼표 [0] 2 2 2 2 2 2 2 2 2 2" xfId="44059" xr:uid="{CEA35D71-0FA4-4B52-96AA-031EED4D0C42}"/>
    <cellStyle name="쉼표 [0] 2 2 2 2 2 2 2 2 3" xfId="33039" xr:uid="{9EB1AA53-B84C-4E80-A895-2AD8DBBE7322}"/>
    <cellStyle name="쉼표 [0] 2 2 2 2 2 2 2 3" xfId="16500" xr:uid="{C2C8FC68-59A8-4A37-8379-5AD71B4AD692}"/>
    <cellStyle name="쉼표 [0] 2 2 2 2 2 2 2 3 2" xfId="38549" xr:uid="{23FE9582-A939-49F1-9689-01C034D9508C}"/>
    <cellStyle name="쉼표 [0] 2 2 2 2 2 2 2 4" xfId="27529" xr:uid="{FA5C2A89-9783-44E5-9CFD-AA1E87EDF1E9}"/>
    <cellStyle name="쉼표 [0] 2 2 2 2 2 2 2 5" xfId="53687" xr:uid="{D26E742E-AE43-4B4E-9C02-A0F7A57570DA}"/>
    <cellStyle name="쉼표 [0] 2 2 2 2 2 2 3" xfId="8226" xr:uid="{4434FCDF-FD42-4B5C-BB4B-E5CF2631CB91}"/>
    <cellStyle name="쉼표 [0] 2 2 2 2 2 2 3 2" xfId="19255" xr:uid="{6BC23105-FE2C-4FBB-8CDE-CF77D86D1150}"/>
    <cellStyle name="쉼표 [0] 2 2 2 2 2 2 3 2 2" xfId="41304" xr:uid="{1AD0658B-C630-4D30-8447-F3F96A9F605D}"/>
    <cellStyle name="쉼표 [0] 2 2 2 2 2 2 3 3" xfId="30284" xr:uid="{0B9B97AB-ACDC-45A5-BC6F-A40252218811}"/>
    <cellStyle name="쉼표 [0] 2 2 2 2 2 2 4" xfId="13745" xr:uid="{592901D0-11FC-4EE0-90A0-34BC178BE33D}"/>
    <cellStyle name="쉼표 [0] 2 2 2 2 2 2 4 2" xfId="35794" xr:uid="{228E62E5-E7C4-4430-A57B-F1B2BA1EC55A}"/>
    <cellStyle name="쉼표 [0] 2 2 2 2 2 2 5" xfId="24774" xr:uid="{F25C7712-65C5-4E64-B20A-E9332C03A1BB}"/>
    <cellStyle name="쉼표 [0] 2 2 2 2 2 2 6" xfId="50932" xr:uid="{734B3AC0-F570-4B68-8903-1003DBE05D72}"/>
    <cellStyle name="쉼표 [0] 2 2 2 2 2 3" xfId="4079" xr:uid="{B8521E3C-9D76-4199-8ECE-AC44136692A4}"/>
    <cellStyle name="쉼표 [0] 2 2 2 2 2 3 2" xfId="9605" xr:uid="{1974EC1B-5D91-4360-A7F9-963C43DDA66F}"/>
    <cellStyle name="쉼표 [0] 2 2 2 2 2 3 2 2" xfId="20634" xr:uid="{7ADD513B-76E6-4ED7-A117-E9393C433EAE}"/>
    <cellStyle name="쉼표 [0] 2 2 2 2 2 3 2 2 2" xfId="42683" xr:uid="{6A1C6A92-849C-4871-8990-73F4A265754A}"/>
    <cellStyle name="쉼표 [0] 2 2 2 2 2 3 2 3" xfId="31663" xr:uid="{D73EB47F-7639-4882-A654-119825C07D22}"/>
    <cellStyle name="쉼표 [0] 2 2 2 2 2 3 3" xfId="15124" xr:uid="{444E5FAD-7771-437E-80A6-C7E423EB6DD4}"/>
    <cellStyle name="쉼표 [0] 2 2 2 2 2 3 3 2" xfId="37173" xr:uid="{3074DA41-C181-4F60-8979-13C15EBF59BA}"/>
    <cellStyle name="쉼표 [0] 2 2 2 2 2 3 4" xfId="26153" xr:uid="{4B1BC457-88A4-419A-81A7-280A8A81F303}"/>
    <cellStyle name="쉼표 [0] 2 2 2 2 2 3 5" xfId="52311" xr:uid="{C0C0ACD5-21D4-4A6A-B488-4975D0998D4D}"/>
    <cellStyle name="쉼표 [0] 2 2 2 2 2 4" xfId="6850" xr:uid="{BCA8C86F-DAE3-481C-8850-99FC46506D0E}"/>
    <cellStyle name="쉼표 [0] 2 2 2 2 2 4 2" xfId="17879" xr:uid="{49555045-EF77-4F46-8CC9-8B99294CA7AD}"/>
    <cellStyle name="쉼표 [0] 2 2 2 2 2 4 2 2" xfId="39928" xr:uid="{3E008359-1B9E-41B8-B3A1-5EEB3A576A88}"/>
    <cellStyle name="쉼표 [0] 2 2 2 2 2 4 3" xfId="28908" xr:uid="{948DC767-86F4-4C7B-9666-E63E1DA30E8B}"/>
    <cellStyle name="쉼표 [0] 2 2 2 2 2 4 4" xfId="55064" xr:uid="{FA7223B7-6BD6-4B6D-B33A-8B98AFF90B30}"/>
    <cellStyle name="쉼표 [0] 2 2 2 2 2 5" xfId="12369" xr:uid="{BAA656B4-C9ED-482B-AFB2-2D98F960BCB6}"/>
    <cellStyle name="쉼표 [0] 2 2 2 2 2 5 2" xfId="34418" xr:uid="{8E0FCC8D-A7D7-4CFE-9BA6-3AA605BD85D3}"/>
    <cellStyle name="쉼표 [0] 2 2 2 2 2 6" xfId="23398" xr:uid="{2D99D6AC-0060-49E0-96AD-7B0819417BD8}"/>
    <cellStyle name="쉼표 [0] 2 2 2 2 2 7" xfId="49555" xr:uid="{F783C121-462B-4832-A0A3-24A49EE8980F}"/>
    <cellStyle name="쉼표 [0] 2 2 2 2 3" xfId="1991" xr:uid="{2C12C0F0-00AE-419A-A605-036C5F810D93}"/>
    <cellStyle name="쉼표 [0] 2 2 2 2 3 2" xfId="4767" xr:uid="{412F9199-87D8-44C1-926C-A238CAB03B49}"/>
    <cellStyle name="쉼표 [0] 2 2 2 2 3 2 2" xfId="10293" xr:uid="{D9ADC968-8F92-4E17-AD03-6C1C6A40639A}"/>
    <cellStyle name="쉼표 [0] 2 2 2 2 3 2 2 2" xfId="21322" xr:uid="{B80B165A-1E8E-4033-8942-289F216C75DB}"/>
    <cellStyle name="쉼표 [0] 2 2 2 2 3 2 2 2 2" xfId="43371" xr:uid="{6A8CAEC3-47A2-4F76-8698-084F50BE79AD}"/>
    <cellStyle name="쉼표 [0] 2 2 2 2 3 2 2 3" xfId="32351" xr:uid="{FE35B2C3-C342-4892-BA05-CB85A48DD8AD}"/>
    <cellStyle name="쉼표 [0] 2 2 2 2 3 2 3" xfId="15812" xr:uid="{1C31D97E-DF18-4707-9C58-9CA26802A546}"/>
    <cellStyle name="쉼표 [0] 2 2 2 2 3 2 3 2" xfId="37861" xr:uid="{6A63A7A6-1CD6-4F41-BA80-CB24B24C368F}"/>
    <cellStyle name="쉼표 [0] 2 2 2 2 3 2 4" xfId="26841" xr:uid="{AFF67C8F-962F-4F65-BD42-9A3BA56A8A1C}"/>
    <cellStyle name="쉼표 [0] 2 2 2 2 3 2 5" xfId="52999" xr:uid="{6EB2AC36-C68D-4EF6-B8E7-1A6EB9881B95}"/>
    <cellStyle name="쉼표 [0] 2 2 2 2 3 3" xfId="7538" xr:uid="{C62C97F9-8388-443F-B190-906248911CE5}"/>
    <cellStyle name="쉼표 [0] 2 2 2 2 3 3 2" xfId="18567" xr:uid="{8BC58253-8178-4BEE-8696-3C40576C467E}"/>
    <cellStyle name="쉼표 [0] 2 2 2 2 3 3 2 2" xfId="40616" xr:uid="{D89084B1-4FD2-4846-A209-126E8935FFB4}"/>
    <cellStyle name="쉼표 [0] 2 2 2 2 3 3 3" xfId="29596" xr:uid="{5A5E464A-52A6-4D09-A8CD-7010CB9E0F7E}"/>
    <cellStyle name="쉼표 [0] 2 2 2 2 3 4" xfId="13057" xr:uid="{41484724-6EB5-4D2D-8B88-B7F8CEA5168D}"/>
    <cellStyle name="쉼표 [0] 2 2 2 2 3 4 2" xfId="35106" xr:uid="{BD11B946-4402-4691-B3B7-0DB8952FCD19}"/>
    <cellStyle name="쉼표 [0] 2 2 2 2 3 5" xfId="24086" xr:uid="{56805329-62F5-49CB-8E45-EBC4B7584E04}"/>
    <cellStyle name="쉼표 [0] 2 2 2 2 3 6" xfId="50244" xr:uid="{A572A3B6-FC0B-4633-AF95-FBD2678F71A6}"/>
    <cellStyle name="쉼표 [0] 2 2 2 2 4" xfId="3391" xr:uid="{B5FE1FB9-6039-4C95-BDE9-0778C731DC3B}"/>
    <cellStyle name="쉼표 [0] 2 2 2 2 4 2" xfId="8917" xr:uid="{5232D2F8-C4D9-413D-B6C9-3CA1D9C164B5}"/>
    <cellStyle name="쉼표 [0] 2 2 2 2 4 2 2" xfId="19946" xr:uid="{EF6910BB-701F-4F96-95BA-AE7A4674BCC9}"/>
    <cellStyle name="쉼표 [0] 2 2 2 2 4 2 2 2" xfId="41995" xr:uid="{A9BE59D5-820F-4719-9567-867988BD88D6}"/>
    <cellStyle name="쉼표 [0] 2 2 2 2 4 2 3" xfId="30975" xr:uid="{6EC5EC31-8099-435A-98EE-369B1540F0D9}"/>
    <cellStyle name="쉼표 [0] 2 2 2 2 4 3" xfId="14436" xr:uid="{AC7CDDC0-0A30-4D1D-8D1B-40212B3A4820}"/>
    <cellStyle name="쉼표 [0] 2 2 2 2 4 3 2" xfId="36485" xr:uid="{1F510550-E192-44F6-BD1F-1B2F622C05D9}"/>
    <cellStyle name="쉼표 [0] 2 2 2 2 4 4" xfId="25465" xr:uid="{27872266-BD1A-4EE1-8175-3A3CF841E007}"/>
    <cellStyle name="쉼표 [0] 2 2 2 2 4 5" xfId="51623" xr:uid="{C86A017D-8A35-484E-AED7-AC4073E9B220}"/>
    <cellStyle name="쉼표 [0] 2 2 2 2 5" xfId="6162" xr:uid="{E9E14A24-5745-4AFA-8FC6-ED8381D91BCD}"/>
    <cellStyle name="쉼표 [0] 2 2 2 2 5 2" xfId="17191" xr:uid="{6EA45212-2378-4FFA-9F3B-C33DA5FF174F}"/>
    <cellStyle name="쉼표 [0] 2 2 2 2 5 2 2" xfId="39240" xr:uid="{82B2B18D-BA31-4461-BF66-E549103BD1CE}"/>
    <cellStyle name="쉼표 [0] 2 2 2 2 5 3" xfId="28220" xr:uid="{0C48CD7F-C658-4C8A-860F-B4529E1D072B}"/>
    <cellStyle name="쉼표 [0] 2 2 2 2 5 4" xfId="54376" xr:uid="{F742D9B5-0F7F-4977-8602-E05F684AF176}"/>
    <cellStyle name="쉼표 [0] 2 2 2 2 6" xfId="11681" xr:uid="{E75C97C7-7F5E-4C45-907C-FD43EDE6DE02}"/>
    <cellStyle name="쉼표 [0] 2 2 2 2 6 2" xfId="33730" xr:uid="{0585CE3B-1502-4238-B06C-52C78A932E5F}"/>
    <cellStyle name="쉼표 [0] 2 2 2 2 7" xfId="22710" xr:uid="{9474B1D0-6F82-464B-B8F8-6B80C9044FF5}"/>
    <cellStyle name="쉼표 [0] 2 2 2 2 8" xfId="47844" xr:uid="{39AB7006-F57B-4ACD-B948-1450E0C01ED7}"/>
    <cellStyle name="쉼표 [0] 2 2 2 2 9" xfId="48867" xr:uid="{FB83C69A-AE12-421C-9187-011692FD7EAA}"/>
    <cellStyle name="쉼표 [0] 2 2 2 3" xfId="943" xr:uid="{EBDDFDA9-B486-4E6C-9AE6-D32D6CFF9FD7}"/>
    <cellStyle name="쉼표 [0] 2 2 2 3 2" xfId="2337" xr:uid="{04D19AFD-F93C-4424-9FF0-D2ACD7C202E3}"/>
    <cellStyle name="쉼표 [0] 2 2 2 3 2 2" xfId="5113" xr:uid="{64157A6E-934A-413B-AE30-82D0584C66FA}"/>
    <cellStyle name="쉼표 [0] 2 2 2 3 2 2 2" xfId="10639" xr:uid="{205BBD50-5D82-4925-8DD3-5FE8B8BF6D32}"/>
    <cellStyle name="쉼표 [0] 2 2 2 3 2 2 2 2" xfId="21668" xr:uid="{3C7D6707-2123-4775-9B13-E804522F077A}"/>
    <cellStyle name="쉼표 [0] 2 2 2 3 2 2 2 2 2" xfId="43717" xr:uid="{FC20659D-071C-430F-9F08-9C74B141BB29}"/>
    <cellStyle name="쉼표 [0] 2 2 2 3 2 2 2 3" xfId="32697" xr:uid="{E8B1610D-ABE8-4733-8F31-AC974AABF23E}"/>
    <cellStyle name="쉼표 [0] 2 2 2 3 2 2 3" xfId="16158" xr:uid="{B43F8056-4D70-4261-AC47-4286ED678426}"/>
    <cellStyle name="쉼표 [0] 2 2 2 3 2 2 3 2" xfId="38207" xr:uid="{E5C2D416-7F3F-4644-9FA2-6BD388101DE8}"/>
    <cellStyle name="쉼표 [0] 2 2 2 3 2 2 4" xfId="27187" xr:uid="{8A0C1D74-DA08-4245-AE24-41D7D8812598}"/>
    <cellStyle name="쉼표 [0] 2 2 2 3 2 2 5" xfId="53345" xr:uid="{22BB4387-0D60-4B8A-9917-2A7C5CD7BD5E}"/>
    <cellStyle name="쉼표 [0] 2 2 2 3 2 3" xfId="7884" xr:uid="{7AE12062-3398-4982-835E-EE45B891AE9D}"/>
    <cellStyle name="쉼표 [0] 2 2 2 3 2 3 2" xfId="18913" xr:uid="{8826FC4C-91FA-432E-A9B1-D06664CA60AF}"/>
    <cellStyle name="쉼표 [0] 2 2 2 3 2 3 2 2" xfId="40962" xr:uid="{1C31D996-3FA8-4810-97A9-C86A6D3947AD}"/>
    <cellStyle name="쉼표 [0] 2 2 2 3 2 3 3" xfId="29942" xr:uid="{891812EC-FBA9-4510-A9D6-476D91E9312E}"/>
    <cellStyle name="쉼표 [0] 2 2 2 3 2 4" xfId="13403" xr:uid="{AAF93BDE-3482-49C7-84C5-467AFD8C3759}"/>
    <cellStyle name="쉼표 [0] 2 2 2 3 2 4 2" xfId="35452" xr:uid="{D695B232-468D-4567-AFEA-0803468B14B6}"/>
    <cellStyle name="쉼표 [0] 2 2 2 3 2 5" xfId="24432" xr:uid="{D7B23F9F-3F2C-4E1C-8C6C-256D210A1D80}"/>
    <cellStyle name="쉼표 [0] 2 2 2 3 2 6" xfId="50590" xr:uid="{F0D1C2EF-5480-46D0-91B4-92095F7AE38B}"/>
    <cellStyle name="쉼표 [0] 2 2 2 3 3" xfId="3737" xr:uid="{F21983BD-68C2-45A3-BDEC-9232AB30B3A5}"/>
    <cellStyle name="쉼표 [0] 2 2 2 3 3 2" xfId="9263" xr:uid="{8E1EF13A-D957-4705-A18D-D77D4DAC86D5}"/>
    <cellStyle name="쉼표 [0] 2 2 2 3 3 2 2" xfId="20292" xr:uid="{80E866F5-FE21-4DF5-83A4-B244AC9D7564}"/>
    <cellStyle name="쉼표 [0] 2 2 2 3 3 2 2 2" xfId="42341" xr:uid="{FB6F2D68-8884-438B-9305-F4915066DA22}"/>
    <cellStyle name="쉼표 [0] 2 2 2 3 3 2 3" xfId="31321" xr:uid="{06F76313-5045-4800-8EE6-45478A76C158}"/>
    <cellStyle name="쉼표 [0] 2 2 2 3 3 3" xfId="14782" xr:uid="{2061F36D-94AF-4749-B49E-4C327658A65F}"/>
    <cellStyle name="쉼표 [0] 2 2 2 3 3 3 2" xfId="36831" xr:uid="{2FC11DCB-87A2-43B4-A43F-626AB86F6D91}"/>
    <cellStyle name="쉼표 [0] 2 2 2 3 3 4" xfId="25811" xr:uid="{F5360630-950C-42A3-A557-C7C98410AC92}"/>
    <cellStyle name="쉼표 [0] 2 2 2 3 3 5" xfId="51969" xr:uid="{A2FD8144-E215-4A63-ABBA-4D787877E7F6}"/>
    <cellStyle name="쉼표 [0] 2 2 2 3 4" xfId="6508" xr:uid="{34E57D9B-7546-46F1-921F-0ABF74963408}"/>
    <cellStyle name="쉼표 [0] 2 2 2 3 4 2" xfId="17537" xr:uid="{3F88D21D-FBFC-46C7-9D3A-B2846E3D98A4}"/>
    <cellStyle name="쉼표 [0] 2 2 2 3 4 2 2" xfId="39586" xr:uid="{AE2254CC-54E4-42DB-8A4D-24D004368C21}"/>
    <cellStyle name="쉼표 [0] 2 2 2 3 4 3" xfId="28566" xr:uid="{5F67ECB6-70EF-4681-96D3-A2B50ABC79DE}"/>
    <cellStyle name="쉼표 [0] 2 2 2 3 4 4" xfId="54722" xr:uid="{E2206852-062F-4FAC-9693-CFB1F3736636}"/>
    <cellStyle name="쉼표 [0] 2 2 2 3 5" xfId="12027" xr:uid="{08A9D9FD-CF34-4149-BD08-57086B1608DC}"/>
    <cellStyle name="쉼표 [0] 2 2 2 3 5 2" xfId="34076" xr:uid="{2DDA1171-7FA8-48F9-8C70-158A114FF47A}"/>
    <cellStyle name="쉼표 [0] 2 2 2 3 6" xfId="23056" xr:uid="{925142C3-675F-4BAA-A35B-5AE04819BE06}"/>
    <cellStyle name="쉼표 [0] 2 2 2 3 7" xfId="49213" xr:uid="{F9657841-8AF4-4FE7-B106-DBB7BB0FD96E}"/>
    <cellStyle name="쉼표 [0] 2 2 2 4" xfId="1649" xr:uid="{255CE14A-6A21-44A4-ACA3-D1D06161E01D}"/>
    <cellStyle name="쉼표 [0] 2 2 2 4 2" xfId="4425" xr:uid="{FFFD3484-28AA-4EF3-8906-EC13B9778D16}"/>
    <cellStyle name="쉼표 [0] 2 2 2 4 2 2" xfId="9951" xr:uid="{72EBD58E-7F2A-4920-9330-4C0811D05DE7}"/>
    <cellStyle name="쉼표 [0] 2 2 2 4 2 2 2" xfId="20980" xr:uid="{9FD12724-1582-4655-9C56-C8DE70C4395B}"/>
    <cellStyle name="쉼표 [0] 2 2 2 4 2 2 2 2" xfId="43029" xr:uid="{C0FAA468-1CF4-4F59-857B-984C5AA39F6F}"/>
    <cellStyle name="쉼표 [0] 2 2 2 4 2 2 3" xfId="32009" xr:uid="{B9A5E648-AED2-45BA-AF14-D890A47A5792}"/>
    <cellStyle name="쉼표 [0] 2 2 2 4 2 3" xfId="15470" xr:uid="{4987C7E5-F1FB-4C44-97EB-4C6080C5097E}"/>
    <cellStyle name="쉼표 [0] 2 2 2 4 2 3 2" xfId="37519" xr:uid="{B4428439-5500-4AAA-8CD7-C95DD0225D30}"/>
    <cellStyle name="쉼표 [0] 2 2 2 4 2 4" xfId="26499" xr:uid="{28225C68-E679-4E23-9FF0-39EB071A735C}"/>
    <cellStyle name="쉼표 [0] 2 2 2 4 2 5" xfId="52657" xr:uid="{E8CC73B1-7277-417A-B178-0240E6046E47}"/>
    <cellStyle name="쉼표 [0] 2 2 2 4 3" xfId="7196" xr:uid="{0642C415-1DF1-4317-8226-26131E75057F}"/>
    <cellStyle name="쉼표 [0] 2 2 2 4 3 2" xfId="18225" xr:uid="{249767C2-D315-4282-817F-2A3DBE1EF3E4}"/>
    <cellStyle name="쉼표 [0] 2 2 2 4 3 2 2" xfId="40274" xr:uid="{973EA873-C9C4-4366-B1A8-8556CDCB5783}"/>
    <cellStyle name="쉼표 [0] 2 2 2 4 3 3" xfId="29254" xr:uid="{3C65E73E-51DC-47B9-B21E-AA2ABDA813D2}"/>
    <cellStyle name="쉼표 [0] 2 2 2 4 4" xfId="12715" xr:uid="{E5506510-3A81-4676-847B-09E2E9C075A1}"/>
    <cellStyle name="쉼표 [0] 2 2 2 4 4 2" xfId="34764" xr:uid="{2B32DBFA-107D-4F56-B89B-638CBFE35A9D}"/>
    <cellStyle name="쉼표 [0] 2 2 2 4 5" xfId="23744" xr:uid="{B00CC4F1-0EC6-48AF-93E7-5CE4E9531AA3}"/>
    <cellStyle name="쉼표 [0] 2 2 2 4 6" xfId="49902" xr:uid="{22755D14-2875-4BD4-88A0-500EF1854A33}"/>
    <cellStyle name="쉼표 [0] 2 2 2 5" xfId="3049" xr:uid="{F411C23B-47A8-4201-8415-B4D3D15CD85F}"/>
    <cellStyle name="쉼표 [0] 2 2 2 5 2" xfId="8575" xr:uid="{6247F944-B5E6-4946-B5C1-C62BF2CCAEDA}"/>
    <cellStyle name="쉼표 [0] 2 2 2 5 2 2" xfId="19604" xr:uid="{CF4A8925-908A-4A07-90CD-2768AB09C110}"/>
    <cellStyle name="쉼표 [0] 2 2 2 5 2 2 2" xfId="41653" xr:uid="{FD706622-90AA-4F82-A22F-81BE7D0DA99B}"/>
    <cellStyle name="쉼표 [0] 2 2 2 5 2 3" xfId="30633" xr:uid="{54DF1AE6-7C7A-4D31-BF8A-31F6BE4F7743}"/>
    <cellStyle name="쉼표 [0] 2 2 2 5 3" xfId="14094" xr:uid="{B6A4A384-0C1C-4F17-808C-398BDFFA4FB8}"/>
    <cellStyle name="쉼표 [0] 2 2 2 5 3 2" xfId="36143" xr:uid="{C5A9A154-EB01-47A3-8C38-AA6A55B23B32}"/>
    <cellStyle name="쉼표 [0] 2 2 2 5 4" xfId="25123" xr:uid="{6D66420E-3C99-4E60-9EEB-02CB8780F1D4}"/>
    <cellStyle name="쉼표 [0] 2 2 2 5 5" xfId="51281" xr:uid="{0A2D3A85-B319-4C12-BF6F-29EDBCF767AC}"/>
    <cellStyle name="쉼표 [0] 2 2 2 6" xfId="5820" xr:uid="{F687B55D-4811-452F-BBFC-9CCF59CB849B}"/>
    <cellStyle name="쉼표 [0] 2 2 2 6 2" xfId="16849" xr:uid="{3199B278-3166-49B4-8071-AE2F0CE417CD}"/>
    <cellStyle name="쉼표 [0] 2 2 2 6 2 2" xfId="38898" xr:uid="{2C97C0DE-004F-40AD-8A41-418C5DC979A6}"/>
    <cellStyle name="쉼표 [0] 2 2 2 6 3" xfId="27878" xr:uid="{1CC19577-B586-475F-A84E-AC9F023D1E77}"/>
    <cellStyle name="쉼표 [0] 2 2 2 6 4" xfId="54035" xr:uid="{72CDF7C3-787C-48C5-A9B5-6E7FDFD56965}"/>
    <cellStyle name="쉼표 [0] 2 2 2 7" xfId="11339" xr:uid="{59927CEA-E49F-4801-8901-3A0F0689B7A5}"/>
    <cellStyle name="쉼표 [0] 2 2 2 7 2" xfId="33388" xr:uid="{56B4621E-A3BD-45C9-9DBD-109D77D867AB}"/>
    <cellStyle name="쉼표 [0] 2 2 2 8" xfId="22368" xr:uid="{8384F4CC-AE97-40A7-8AD5-2EAC9CCF0489}"/>
    <cellStyle name="쉼표 [0] 2 2 2 9" xfId="45834" xr:uid="{E3A931C6-8989-43B7-ADEA-14D24FDC6898}"/>
    <cellStyle name="쉼표 [0] 2 2 3" xfId="418" xr:uid="{00000000-0005-0000-0000-0000A8020000}"/>
    <cellStyle name="쉼표 [0] 2 2 3 2" xfId="1156" xr:uid="{93FBECD3-1152-4B69-9102-A14709BC5AD4}"/>
    <cellStyle name="쉼표 [0] 2 2 3 2 2" xfId="2550" xr:uid="{FFB3D2DE-5CAA-4A89-AD75-7452228E3D53}"/>
    <cellStyle name="쉼표 [0] 2 2 3 2 2 2" xfId="5326" xr:uid="{48F7B8AE-65B3-4991-9087-D88C527352C3}"/>
    <cellStyle name="쉼표 [0] 2 2 3 2 2 2 2" xfId="10852" xr:uid="{725954A7-DF2E-4582-91F3-1F6DE79BE5FC}"/>
    <cellStyle name="쉼표 [0] 2 2 3 2 2 2 2 2" xfId="21881" xr:uid="{EA0214C8-F4E8-4518-A1DF-7F056897A67F}"/>
    <cellStyle name="쉼표 [0] 2 2 3 2 2 2 2 2 2" xfId="43930" xr:uid="{10555972-B1DF-4A95-8472-32AB11EFAB96}"/>
    <cellStyle name="쉼표 [0] 2 2 3 2 2 2 2 3" xfId="32910" xr:uid="{628FF168-C4CD-4BD9-95A0-4F75499A1D45}"/>
    <cellStyle name="쉼표 [0] 2 2 3 2 2 2 3" xfId="16371" xr:uid="{6D98B4F2-B7C3-4059-B3C0-8969638D4349}"/>
    <cellStyle name="쉼표 [0] 2 2 3 2 2 2 3 2" xfId="38420" xr:uid="{027ACEDB-2499-42DA-A1DE-6F8CCC16B905}"/>
    <cellStyle name="쉼표 [0] 2 2 3 2 2 2 4" xfId="27400" xr:uid="{B53ECFDE-51DA-4E53-A4A2-9417CCFDE1BE}"/>
    <cellStyle name="쉼표 [0] 2 2 3 2 2 2 5" xfId="53558" xr:uid="{774D2B37-BFAF-499F-B213-80019615BCF5}"/>
    <cellStyle name="쉼표 [0] 2 2 3 2 2 3" xfId="8097" xr:uid="{346615E1-8141-4131-A47C-0C29C2642BFD}"/>
    <cellStyle name="쉼표 [0] 2 2 3 2 2 3 2" xfId="19126" xr:uid="{F62A2530-4CFD-44B0-B0A1-676A41AD4F83}"/>
    <cellStyle name="쉼표 [0] 2 2 3 2 2 3 2 2" xfId="41175" xr:uid="{DDE1BBA0-6A32-4D1E-8870-E6F21F6BEFE3}"/>
    <cellStyle name="쉼표 [0] 2 2 3 2 2 3 3" xfId="30155" xr:uid="{0B2A0F59-332E-4212-9D89-605D7CCD5EFA}"/>
    <cellStyle name="쉼표 [0] 2 2 3 2 2 4" xfId="13616" xr:uid="{40A6FC75-6211-4278-AE31-24203F1B4905}"/>
    <cellStyle name="쉼표 [0] 2 2 3 2 2 4 2" xfId="35665" xr:uid="{B86538E9-E6C9-4BE0-B4C7-2490C1A79919}"/>
    <cellStyle name="쉼표 [0] 2 2 3 2 2 5" xfId="24645" xr:uid="{D8F96F75-BD1F-42CD-A46E-FF789D819A57}"/>
    <cellStyle name="쉼표 [0] 2 2 3 2 2 6" xfId="50803" xr:uid="{71F43F0E-AF01-41FF-8888-5BC044BBED7C}"/>
    <cellStyle name="쉼표 [0] 2 2 3 2 3" xfId="3950" xr:uid="{FCD09A4E-7358-480C-9FBA-EC784DED926D}"/>
    <cellStyle name="쉼표 [0] 2 2 3 2 3 2" xfId="9476" xr:uid="{9444A282-5FC5-4D3A-893A-588B009B337D}"/>
    <cellStyle name="쉼표 [0] 2 2 3 2 3 2 2" xfId="20505" xr:uid="{3049D1E7-E217-4012-ADFD-BF18233E2F95}"/>
    <cellStyle name="쉼표 [0] 2 2 3 2 3 2 2 2" xfId="42554" xr:uid="{CC608FB0-70CD-460C-8A43-D92E6CDAAB50}"/>
    <cellStyle name="쉼표 [0] 2 2 3 2 3 2 3" xfId="31534" xr:uid="{AB842ED2-6A56-4FBE-B2FE-946D7A38F041}"/>
    <cellStyle name="쉼표 [0] 2 2 3 2 3 3" xfId="14995" xr:uid="{22444425-C2F2-4A2F-8E1D-EC73CA768A13}"/>
    <cellStyle name="쉼표 [0] 2 2 3 2 3 3 2" xfId="37044" xr:uid="{A0086110-4D4B-4E65-95E1-AA044DAB602B}"/>
    <cellStyle name="쉼표 [0] 2 2 3 2 3 4" xfId="26024" xr:uid="{ADA943A6-ACBF-42F0-B0C2-78CFCAC7FBDC}"/>
    <cellStyle name="쉼표 [0] 2 2 3 2 3 5" xfId="52182" xr:uid="{591BD81B-3F75-46F3-B192-3B2E0F3FD2FC}"/>
    <cellStyle name="쉼표 [0] 2 2 3 2 4" xfId="6721" xr:uid="{A449C563-751D-48E0-A9C0-0E4B4BA28EE1}"/>
    <cellStyle name="쉼표 [0] 2 2 3 2 4 2" xfId="17750" xr:uid="{B34C65C9-4D56-4630-BA3C-9E1C8F1F54B8}"/>
    <cellStyle name="쉼표 [0] 2 2 3 2 4 2 2" xfId="39799" xr:uid="{1FB4EEB9-FF2B-4EF5-9469-6143E8BAC419}"/>
    <cellStyle name="쉼표 [0] 2 2 3 2 4 3" xfId="28779" xr:uid="{6D9382DB-9C79-4C16-A90E-89BC09EDB11A}"/>
    <cellStyle name="쉼표 [0] 2 2 3 2 4 4" xfId="54935" xr:uid="{F0D83209-5805-4AE9-9EFD-B6F6A5A035F0}"/>
    <cellStyle name="쉼표 [0] 2 2 3 2 5" xfId="12240" xr:uid="{8DE72B3E-BD3A-4ED9-BD55-79E4066C71A3}"/>
    <cellStyle name="쉼표 [0] 2 2 3 2 5 2" xfId="34289" xr:uid="{9336BDB0-D9F7-4D28-AFA8-27E405DF1ED8}"/>
    <cellStyle name="쉼표 [0] 2 2 3 2 6" xfId="23269" xr:uid="{FBA17DB1-5EAE-4E64-980D-F07A0C1C2212}"/>
    <cellStyle name="쉼표 [0] 2 2 3 2 7" xfId="49426" xr:uid="{CC65F095-58D3-4853-B9BA-DF18BB46E12A}"/>
    <cellStyle name="쉼표 [0] 2 2 3 3" xfId="1862" xr:uid="{94398476-C994-4429-B6DB-7B79B75AB44D}"/>
    <cellStyle name="쉼표 [0] 2 2 3 3 2" xfId="4638" xr:uid="{1ABCA744-9A0A-48E8-8C46-815D8D53A431}"/>
    <cellStyle name="쉼표 [0] 2 2 3 3 2 2" xfId="10164" xr:uid="{41C96100-1A41-40FA-805A-217466E5AF42}"/>
    <cellStyle name="쉼표 [0] 2 2 3 3 2 2 2" xfId="21193" xr:uid="{456BEC0C-5F68-4EF3-9375-19E1D30E4621}"/>
    <cellStyle name="쉼표 [0] 2 2 3 3 2 2 2 2" xfId="43242" xr:uid="{19731529-B86B-4594-ADE1-4DB38DD2914B}"/>
    <cellStyle name="쉼표 [0] 2 2 3 3 2 2 3" xfId="32222" xr:uid="{BB47FA0A-3137-4F1E-9B3C-9BC9FC3B49B5}"/>
    <cellStyle name="쉼표 [0] 2 2 3 3 2 3" xfId="15683" xr:uid="{CDBC8C9D-4214-4ED3-9248-73866786279B}"/>
    <cellStyle name="쉼표 [0] 2 2 3 3 2 3 2" xfId="37732" xr:uid="{C0D50AD6-E62C-422C-8F75-D5B57C9C479F}"/>
    <cellStyle name="쉼표 [0] 2 2 3 3 2 4" xfId="26712" xr:uid="{2B66CDF6-0309-4BE1-8E1A-E50598DB7DB3}"/>
    <cellStyle name="쉼표 [0] 2 2 3 3 2 5" xfId="52870" xr:uid="{3430C46F-FF94-4EA6-A4AF-65D83899B0B5}"/>
    <cellStyle name="쉼표 [0] 2 2 3 3 3" xfId="7409" xr:uid="{4B1F86F7-B628-4C32-B318-325D4EF50894}"/>
    <cellStyle name="쉼표 [0] 2 2 3 3 3 2" xfId="18438" xr:uid="{713FD1BB-97DC-4747-915E-E142A846D3FF}"/>
    <cellStyle name="쉼표 [0] 2 2 3 3 3 2 2" xfId="40487" xr:uid="{4DD53095-521F-4AF4-A38D-3B820BB463DF}"/>
    <cellStyle name="쉼표 [0] 2 2 3 3 3 3" xfId="29467" xr:uid="{A06AB576-A6DE-46EA-9B78-001058DF4210}"/>
    <cellStyle name="쉼표 [0] 2 2 3 3 4" xfId="12928" xr:uid="{C411F13B-80A3-4BFC-9060-CD79CBCDCD9A}"/>
    <cellStyle name="쉼표 [0] 2 2 3 3 4 2" xfId="34977" xr:uid="{89D44451-B774-446D-AA7F-434A00BD150B}"/>
    <cellStyle name="쉼표 [0] 2 2 3 3 5" xfId="23957" xr:uid="{C0AD34F6-440F-49B2-933B-ACF32E179430}"/>
    <cellStyle name="쉼표 [0] 2 2 3 3 6" xfId="50115" xr:uid="{AE36AD93-4CB7-4880-AEC9-5AC4F6E0F993}"/>
    <cellStyle name="쉼표 [0] 2 2 3 4" xfId="3262" xr:uid="{3E50AFA6-BCE7-4D51-A420-1C4026019316}"/>
    <cellStyle name="쉼표 [0] 2 2 3 4 2" xfId="8788" xr:uid="{0BF31A06-DC65-4057-A832-AB5FF1588A22}"/>
    <cellStyle name="쉼표 [0] 2 2 3 4 2 2" xfId="19817" xr:uid="{BDAD3D19-419C-4FAB-B167-A4C13F8BD948}"/>
    <cellStyle name="쉼표 [0] 2 2 3 4 2 2 2" xfId="41866" xr:uid="{4E08EAD6-010D-4D33-A329-8F16FCCC4C5B}"/>
    <cellStyle name="쉼표 [0] 2 2 3 4 2 3" xfId="30846" xr:uid="{E0AB2CFA-7224-4706-BC16-5A4CB7FD0EC9}"/>
    <cellStyle name="쉼표 [0] 2 2 3 4 3" xfId="14307" xr:uid="{BE0429E2-0570-4391-BA45-5E783348A7FE}"/>
    <cellStyle name="쉼표 [0] 2 2 3 4 3 2" xfId="36356" xr:uid="{EC99A8EB-AC92-41AB-8A9E-F06DF9D50AB0}"/>
    <cellStyle name="쉼표 [0] 2 2 3 4 4" xfId="25336" xr:uid="{4D2FD39A-C51B-4D7C-8841-1D9D058C8A8A}"/>
    <cellStyle name="쉼표 [0] 2 2 3 4 5" xfId="51494" xr:uid="{E24954F2-3F55-4D32-9B91-0FC9B20F001C}"/>
    <cellStyle name="쉼표 [0] 2 2 3 5" xfId="6033" xr:uid="{F0DB7227-74FE-4024-B4E8-940BAE2FC87E}"/>
    <cellStyle name="쉼표 [0] 2 2 3 5 2" xfId="17062" xr:uid="{46E81685-782D-4F07-99EF-21F0A2B7F2C6}"/>
    <cellStyle name="쉼표 [0] 2 2 3 5 2 2" xfId="39111" xr:uid="{A0DAC0B6-C0B7-4F33-99D9-D5ADD847AA50}"/>
    <cellStyle name="쉼표 [0] 2 2 3 5 3" xfId="28091" xr:uid="{DE17FB62-C522-4D5A-846B-9CD88A4FED4B}"/>
    <cellStyle name="쉼표 [0] 2 2 3 5 4" xfId="54247" xr:uid="{5EC2DA56-E092-4BED-9263-13102F4073B2}"/>
    <cellStyle name="쉼표 [0] 2 2 3 6" xfId="11552" xr:uid="{400BC22D-FD86-4C9D-AE05-12273AF75ED9}"/>
    <cellStyle name="쉼표 [0] 2 2 3 6 2" xfId="33601" xr:uid="{5F73E29D-4455-46AA-994E-5CDF426FBD8E}"/>
    <cellStyle name="쉼표 [0] 2 2 3 7" xfId="22581" xr:uid="{5651C22F-8B4D-4971-99E9-336F81CE9B82}"/>
    <cellStyle name="쉼표 [0] 2 2 3 8" xfId="46840" xr:uid="{59B73C89-EC7A-43D3-BBD2-8E1E43110C4F}"/>
    <cellStyle name="쉼표 [0] 2 2 3 9" xfId="48738" xr:uid="{CF04D047-9D2D-4089-A9DF-2DAE94458511}"/>
    <cellStyle name="쉼표 [0] 2 2 4" xfId="402" xr:uid="{00000000-0005-0000-0000-0000A9020000}"/>
    <cellStyle name="쉼표 [0] 2 2 4 2" xfId="1142" xr:uid="{4205B0AE-0E08-4381-8667-3D3405ACA682}"/>
    <cellStyle name="쉼표 [0] 2 2 4 2 2" xfId="2536" xr:uid="{B404532B-3BCD-4E5B-A135-7D61E8D49109}"/>
    <cellStyle name="쉼표 [0] 2 2 4 2 2 2" xfId="5312" xr:uid="{22CBB5D7-6E63-49D1-BBE7-3F3990D2FF69}"/>
    <cellStyle name="쉼표 [0] 2 2 4 2 2 2 2" xfId="10838" xr:uid="{41B2F3DA-8A9B-4C21-89F5-1CED08489A3C}"/>
    <cellStyle name="쉼표 [0] 2 2 4 2 2 2 2 2" xfId="21867" xr:uid="{E4344DCD-B50A-4ADB-8F71-ABE2B2F88F78}"/>
    <cellStyle name="쉼표 [0] 2 2 4 2 2 2 2 2 2" xfId="43916" xr:uid="{960741F5-98B4-487E-A8FB-8312196E2B8A}"/>
    <cellStyle name="쉼표 [0] 2 2 4 2 2 2 2 3" xfId="32896" xr:uid="{A3E2CBBE-B26A-4C44-A477-62E637DC0E83}"/>
    <cellStyle name="쉼표 [0] 2 2 4 2 2 2 3" xfId="16357" xr:uid="{5D580683-EA8F-4C75-886F-E71E76A4FB47}"/>
    <cellStyle name="쉼표 [0] 2 2 4 2 2 2 3 2" xfId="38406" xr:uid="{EA1FD2A3-864C-4879-BB33-0D0BC6D09010}"/>
    <cellStyle name="쉼표 [0] 2 2 4 2 2 2 4" xfId="27386" xr:uid="{A553C6A6-98F9-4D26-8102-FEBCB246B7CA}"/>
    <cellStyle name="쉼표 [0] 2 2 4 2 2 2 5" xfId="53544" xr:uid="{FBA8652F-DD2F-40FA-9903-C536451673A3}"/>
    <cellStyle name="쉼표 [0] 2 2 4 2 2 3" xfId="8083" xr:uid="{BC9CF87C-8430-4513-B7EF-BCBBC583CC4B}"/>
    <cellStyle name="쉼표 [0] 2 2 4 2 2 3 2" xfId="19112" xr:uid="{6A04AEFB-BA80-4484-8451-BD2F97D5B69C}"/>
    <cellStyle name="쉼표 [0] 2 2 4 2 2 3 2 2" xfId="41161" xr:uid="{BB967F2E-2EAE-4CD0-97C3-1FD3D20F0363}"/>
    <cellStyle name="쉼표 [0] 2 2 4 2 2 3 3" xfId="30141" xr:uid="{3F63F3CC-E2D4-43BE-B344-0F5391489CAA}"/>
    <cellStyle name="쉼표 [0] 2 2 4 2 2 4" xfId="13602" xr:uid="{D6BAF99D-C921-4890-A7B4-D2CFF228B334}"/>
    <cellStyle name="쉼표 [0] 2 2 4 2 2 4 2" xfId="35651" xr:uid="{7A772377-EBF6-4033-8D00-9920308888D3}"/>
    <cellStyle name="쉼표 [0] 2 2 4 2 2 5" xfId="24631" xr:uid="{745D03B3-440C-4806-8A94-844AF6CE14BE}"/>
    <cellStyle name="쉼표 [0] 2 2 4 2 2 6" xfId="50789" xr:uid="{3013AC8D-F7F8-4C03-B635-A1D5A44E874D}"/>
    <cellStyle name="쉼표 [0] 2 2 4 2 3" xfId="3936" xr:uid="{FD5525AE-492E-4902-9C8E-750C4A91318B}"/>
    <cellStyle name="쉼표 [0] 2 2 4 2 3 2" xfId="9462" xr:uid="{4BC6B389-A5B1-4A71-9122-D37C25CBAC49}"/>
    <cellStyle name="쉼표 [0] 2 2 4 2 3 2 2" xfId="20491" xr:uid="{485F22F8-A0EB-4801-8195-01F24CDF765B}"/>
    <cellStyle name="쉼표 [0] 2 2 4 2 3 2 2 2" xfId="42540" xr:uid="{8B5E64A3-5064-4E6C-A381-7FFDE47EFF9A}"/>
    <cellStyle name="쉼표 [0] 2 2 4 2 3 2 3" xfId="31520" xr:uid="{792E694A-2C0B-4DB8-83AB-563902BF0517}"/>
    <cellStyle name="쉼표 [0] 2 2 4 2 3 3" xfId="14981" xr:uid="{9CF90892-8A20-48C8-922C-07E19A516572}"/>
    <cellStyle name="쉼표 [0] 2 2 4 2 3 3 2" xfId="37030" xr:uid="{4B2EBA78-FE31-4BDA-8F4D-0BCC85373F8D}"/>
    <cellStyle name="쉼표 [0] 2 2 4 2 3 4" xfId="26010" xr:uid="{1331B834-603A-4B34-8E2C-67B93EDAB9D8}"/>
    <cellStyle name="쉼표 [0] 2 2 4 2 3 5" xfId="52168" xr:uid="{3CB8B4E1-5733-4B38-BD6E-55926847EF56}"/>
    <cellStyle name="쉼표 [0] 2 2 4 2 4" xfId="6707" xr:uid="{1B777B45-21BA-4792-9069-E5B9E6D6F3B5}"/>
    <cellStyle name="쉼표 [0] 2 2 4 2 4 2" xfId="17736" xr:uid="{FB61D25F-C62F-4CB3-9B1C-DCF75F025EFA}"/>
    <cellStyle name="쉼표 [0] 2 2 4 2 4 2 2" xfId="39785" xr:uid="{F6CDDA15-ED6C-4BE4-A03C-AC8371AC4100}"/>
    <cellStyle name="쉼표 [0] 2 2 4 2 4 3" xfId="28765" xr:uid="{BD90318E-80B6-487D-8256-354549AFE725}"/>
    <cellStyle name="쉼표 [0] 2 2 4 2 4 4" xfId="54921" xr:uid="{0AA0BAFD-CC38-4BA9-9383-213883105FD9}"/>
    <cellStyle name="쉼표 [0] 2 2 4 2 5" xfId="12226" xr:uid="{5CE103BA-434A-4464-97FF-75370C4BC96D}"/>
    <cellStyle name="쉼표 [0] 2 2 4 2 5 2" xfId="34275" xr:uid="{F07AD6DB-F96B-4DFF-B73F-715AC7B281A4}"/>
    <cellStyle name="쉼표 [0] 2 2 4 2 6" xfId="23255" xr:uid="{4FE411F3-29FB-4B4C-BF61-F673949AFC97}"/>
    <cellStyle name="쉼표 [0] 2 2 4 2 7" xfId="49412" xr:uid="{E09D365E-3A63-4DC6-ABFD-D39B8B792E72}"/>
    <cellStyle name="쉼표 [0] 2 2 4 3" xfId="1848" xr:uid="{8515FC8C-3482-4000-A433-E37A3140C1D2}"/>
    <cellStyle name="쉼표 [0] 2 2 4 3 2" xfId="4624" xr:uid="{973E392A-EF22-404B-A8AE-7C6FEEFDB21B}"/>
    <cellStyle name="쉼표 [0] 2 2 4 3 2 2" xfId="10150" xr:uid="{DA3924EA-118E-423D-B3E4-C5392B15C11C}"/>
    <cellStyle name="쉼표 [0] 2 2 4 3 2 2 2" xfId="21179" xr:uid="{C7A734D8-215B-4FEB-936F-CA7A6C7CD085}"/>
    <cellStyle name="쉼표 [0] 2 2 4 3 2 2 2 2" xfId="43228" xr:uid="{664F9F7A-C5DD-4D1F-8C30-A39E70311086}"/>
    <cellStyle name="쉼표 [0] 2 2 4 3 2 2 3" xfId="32208" xr:uid="{40D4EBC4-F9AA-4707-A5E5-3589437861A6}"/>
    <cellStyle name="쉼표 [0] 2 2 4 3 2 3" xfId="15669" xr:uid="{BFDED594-4BCE-4655-96EE-7AB80E21758E}"/>
    <cellStyle name="쉼표 [0] 2 2 4 3 2 3 2" xfId="37718" xr:uid="{1BD4453D-7089-436C-9E0F-21B01BD1F989}"/>
    <cellStyle name="쉼표 [0] 2 2 4 3 2 4" xfId="26698" xr:uid="{5C96E1B1-9711-436B-A4D9-42070B1CC626}"/>
    <cellStyle name="쉼표 [0] 2 2 4 3 2 5" xfId="52856" xr:uid="{E60B0495-6EB2-4D3A-8D2E-DB95BFBA84D5}"/>
    <cellStyle name="쉼표 [0] 2 2 4 3 3" xfId="7395" xr:uid="{E1526365-7E4B-4D3B-8627-745F2228685C}"/>
    <cellStyle name="쉼표 [0] 2 2 4 3 3 2" xfId="18424" xr:uid="{4E1DB4C8-C403-41CF-97CD-3B6225ACDC1A}"/>
    <cellStyle name="쉼표 [0] 2 2 4 3 3 2 2" xfId="40473" xr:uid="{2C8657EE-48F3-4401-AB42-EA84B34CEC05}"/>
    <cellStyle name="쉼표 [0] 2 2 4 3 3 3" xfId="29453" xr:uid="{CAC35E5F-9725-4703-9EC7-09108AA2B1BD}"/>
    <cellStyle name="쉼표 [0] 2 2 4 3 4" xfId="12914" xr:uid="{7876E185-0FA2-45D1-BADA-44F3BEDD3E95}"/>
    <cellStyle name="쉼표 [0] 2 2 4 3 4 2" xfId="34963" xr:uid="{A698D16D-D848-4379-A2BA-DDDF9758595F}"/>
    <cellStyle name="쉼표 [0] 2 2 4 3 5" xfId="23943" xr:uid="{4CEC3894-DBD6-4D26-BF1D-3DE51567C27C}"/>
    <cellStyle name="쉼표 [0] 2 2 4 3 6" xfId="50101" xr:uid="{CCA5AB35-ECEB-453A-9FE6-CAE96BA91461}"/>
    <cellStyle name="쉼표 [0] 2 2 4 4" xfId="3248" xr:uid="{A2EFE6C4-68A5-4B5F-B423-F9918CC98646}"/>
    <cellStyle name="쉼표 [0] 2 2 4 4 2" xfId="8774" xr:uid="{210DE95F-F8B1-4119-AB38-47D678BF8F3A}"/>
    <cellStyle name="쉼표 [0] 2 2 4 4 2 2" xfId="19803" xr:uid="{FDCE4C4A-86A8-43DF-BD1E-1C63ACC9A17C}"/>
    <cellStyle name="쉼표 [0] 2 2 4 4 2 2 2" xfId="41852" xr:uid="{4CCD2636-AF17-43D1-A21B-6D8B8EAFC82F}"/>
    <cellStyle name="쉼표 [0] 2 2 4 4 2 3" xfId="30832" xr:uid="{7FDF0B33-A8FB-49AD-ABC2-2452D11F0DDD}"/>
    <cellStyle name="쉼표 [0] 2 2 4 4 3" xfId="14293" xr:uid="{B2BE44F1-15A0-41A7-ACE3-15CCF13ED354}"/>
    <cellStyle name="쉼표 [0] 2 2 4 4 3 2" xfId="36342" xr:uid="{00A47F22-D32C-4215-B311-F2CB85C8F720}"/>
    <cellStyle name="쉼표 [0] 2 2 4 4 4" xfId="25322" xr:uid="{EAB020B9-CA5E-405B-AC73-E2F84AA150E9}"/>
    <cellStyle name="쉼표 [0] 2 2 4 4 5" xfId="51480" xr:uid="{C5098184-7432-4CFA-B5A5-E72E29FA68DF}"/>
    <cellStyle name="쉼표 [0] 2 2 4 5" xfId="6019" xr:uid="{F18D71D0-776D-4048-97DF-F81B525E5B39}"/>
    <cellStyle name="쉼표 [0] 2 2 4 5 2" xfId="17048" xr:uid="{80079C28-B2E5-494E-B6D0-56A794ABB5C3}"/>
    <cellStyle name="쉼표 [0] 2 2 4 5 2 2" xfId="39097" xr:uid="{1AC47982-3942-4720-8E5E-AB8EC5097823}"/>
    <cellStyle name="쉼표 [0] 2 2 4 5 3" xfId="28077" xr:uid="{3C47B2BA-7D81-491A-82EF-5C49C1AB4BCE}"/>
    <cellStyle name="쉼표 [0] 2 2 4 5 4" xfId="54233" xr:uid="{051C4CB1-328E-4160-804C-A7B9B7801EF8}"/>
    <cellStyle name="쉼표 [0] 2 2 4 6" xfId="11538" xr:uid="{01F826EB-53CD-4A1F-861D-155181D54515}"/>
    <cellStyle name="쉼표 [0] 2 2 4 6 2" xfId="33587" xr:uid="{22CF8806-24F9-488A-8A77-123BB655BDC2}"/>
    <cellStyle name="쉼표 [0] 2 2 4 7" xfId="22567" xr:uid="{BDB56BAD-2A95-4B9D-9C0A-61A8758F2396}"/>
    <cellStyle name="쉼표 [0] 2 2 4 8" xfId="48724" xr:uid="{6692D86D-8990-4CCA-A025-777F476C3BF2}"/>
    <cellStyle name="쉼표 [0] 2 2 5" xfId="814" xr:uid="{F06C6089-351F-48FD-A091-08A9CDE418F4}"/>
    <cellStyle name="쉼표 [0] 2 2 5 2" xfId="2208" xr:uid="{5DE6AA30-F6F8-44B2-8149-0E47B62617AA}"/>
    <cellStyle name="쉼표 [0] 2 2 5 2 2" xfId="4984" xr:uid="{D669BDC3-73EF-48A7-85FB-7B15E01C1CB0}"/>
    <cellStyle name="쉼표 [0] 2 2 5 2 2 2" xfId="10510" xr:uid="{1792462A-5C4E-43CC-95AD-9DC2E3AAA3F7}"/>
    <cellStyle name="쉼표 [0] 2 2 5 2 2 2 2" xfId="21539" xr:uid="{06CF980F-F140-458F-B1F5-6AD2D805803F}"/>
    <cellStyle name="쉼표 [0] 2 2 5 2 2 2 2 2" xfId="43588" xr:uid="{EA5D2D51-652F-4B4D-9069-910FC6392E9E}"/>
    <cellStyle name="쉼표 [0] 2 2 5 2 2 2 3" xfId="32568" xr:uid="{D0DEE38D-1222-42BC-A3E7-7A5E75490C4A}"/>
    <cellStyle name="쉼표 [0] 2 2 5 2 2 3" xfId="16029" xr:uid="{06A58969-4F6D-4FCB-9E05-81B2575FF66D}"/>
    <cellStyle name="쉼표 [0] 2 2 5 2 2 3 2" xfId="38078" xr:uid="{84BF3216-1D6C-4336-B20E-3F7E8AD97A73}"/>
    <cellStyle name="쉼표 [0] 2 2 5 2 2 4" xfId="27058" xr:uid="{9A697A35-FF76-4307-AC39-D280A69648DA}"/>
    <cellStyle name="쉼표 [0] 2 2 5 2 2 5" xfId="53216" xr:uid="{8B4A3F57-0AC9-4B0F-9951-42CEAEBA7D93}"/>
    <cellStyle name="쉼표 [0] 2 2 5 2 3" xfId="7755" xr:uid="{3AE96556-038C-4A4F-AA80-35C4893F8A1A}"/>
    <cellStyle name="쉼표 [0] 2 2 5 2 3 2" xfId="18784" xr:uid="{E0CFF1B7-1D7A-4480-966D-F1F53724D6E0}"/>
    <cellStyle name="쉼표 [0] 2 2 5 2 3 2 2" xfId="40833" xr:uid="{376BDEBB-48AD-4F80-8522-4B1582C70F30}"/>
    <cellStyle name="쉼표 [0] 2 2 5 2 3 3" xfId="29813" xr:uid="{A102BDAA-3F07-4C32-BF27-568B18BD04C6}"/>
    <cellStyle name="쉼표 [0] 2 2 5 2 4" xfId="13274" xr:uid="{89B0C997-4F30-4969-8E95-2EB4DA0D48DB}"/>
    <cellStyle name="쉼표 [0] 2 2 5 2 4 2" xfId="35323" xr:uid="{714816B6-CE1B-45B2-9A66-7AFA2947FD08}"/>
    <cellStyle name="쉼표 [0] 2 2 5 2 5" xfId="24303" xr:uid="{5C62A940-0C4D-4A27-BAF0-E0DDAD97E3AD}"/>
    <cellStyle name="쉼표 [0] 2 2 5 2 6" xfId="50461" xr:uid="{7A7066CB-55AB-4619-904C-848CA663FA83}"/>
    <cellStyle name="쉼표 [0] 2 2 5 3" xfId="3608" xr:uid="{7418A340-D1CD-4D6B-B215-809979DDA1A3}"/>
    <cellStyle name="쉼표 [0] 2 2 5 3 2" xfId="9134" xr:uid="{19228A57-E53D-4E1B-B4B3-98C39793EBDF}"/>
    <cellStyle name="쉼표 [0] 2 2 5 3 2 2" xfId="20163" xr:uid="{8676F94F-0595-4749-94B6-99BBF42366E1}"/>
    <cellStyle name="쉼표 [0] 2 2 5 3 2 2 2" xfId="42212" xr:uid="{0CA0205C-DF24-43D6-B9A9-7406C2C92D80}"/>
    <cellStyle name="쉼표 [0] 2 2 5 3 2 3" xfId="31192" xr:uid="{65E3A3A6-802C-4927-B40F-727CF76D43E1}"/>
    <cellStyle name="쉼표 [0] 2 2 5 3 3" xfId="14653" xr:uid="{B4C55FE5-8868-44CE-A671-C58BD613274D}"/>
    <cellStyle name="쉼표 [0] 2 2 5 3 3 2" xfId="36702" xr:uid="{3BDEE8D3-EAEF-4C65-8AFD-6EA4C67977F0}"/>
    <cellStyle name="쉼표 [0] 2 2 5 3 4" xfId="25682" xr:uid="{3AA7E8A6-D544-4D2C-8A15-22B82E3F3510}"/>
    <cellStyle name="쉼표 [0] 2 2 5 3 5" xfId="51840" xr:uid="{C87B3331-0131-4F17-B469-1E3DA4DEF056}"/>
    <cellStyle name="쉼표 [0] 2 2 5 4" xfId="6379" xr:uid="{88FA2647-41FD-485D-ACE5-9929A63ADBE7}"/>
    <cellStyle name="쉼표 [0] 2 2 5 4 2" xfId="17408" xr:uid="{7F47894F-7586-4177-8CB8-42A9E151CE55}"/>
    <cellStyle name="쉼표 [0] 2 2 5 4 2 2" xfId="39457" xr:uid="{E6D4A919-749E-4603-9EFB-A9CFBFD4AF31}"/>
    <cellStyle name="쉼표 [0] 2 2 5 4 3" xfId="28437" xr:uid="{3F1D832C-BFA4-4E8F-8528-851AD0452472}"/>
    <cellStyle name="쉼표 [0] 2 2 5 4 4" xfId="54593" xr:uid="{C4A1B3E9-0B74-48E5-9631-BFAAFFA95208}"/>
    <cellStyle name="쉼표 [0] 2 2 5 5" xfId="11898" xr:uid="{2514704E-916F-4D09-AA02-040549D347CF}"/>
    <cellStyle name="쉼표 [0] 2 2 5 5 2" xfId="33947" xr:uid="{6FCE338C-45B4-4A05-B271-4D094FCB952C}"/>
    <cellStyle name="쉼표 [0] 2 2 5 6" xfId="22927" xr:uid="{66584B32-3E2A-4551-B383-B396EBD8FA41}"/>
    <cellStyle name="쉼표 [0] 2 2 5 7" xfId="49084" xr:uid="{86A52674-93C1-441A-9BAC-3B9022486FAF}"/>
    <cellStyle name="쉼표 [0] 2 2 6" xfId="1520" xr:uid="{9D4F6E8C-3C77-4EE6-878E-B66996C9550F}"/>
    <cellStyle name="쉼표 [0] 2 2 6 2" xfId="4296" xr:uid="{1840D781-31E3-4180-916E-8C207A2CE5CF}"/>
    <cellStyle name="쉼표 [0] 2 2 6 2 2" xfId="9822" xr:uid="{86FD546D-8103-4D9C-8446-D4996B7B5FCE}"/>
    <cellStyle name="쉼표 [0] 2 2 6 2 2 2" xfId="20851" xr:uid="{484A61C7-833D-4760-84F4-A8F94B9D4DE6}"/>
    <cellStyle name="쉼표 [0] 2 2 6 2 2 2 2" xfId="42900" xr:uid="{2130DCAB-1C74-4D70-B08A-70D3843CCF1C}"/>
    <cellStyle name="쉼표 [0] 2 2 6 2 2 3" xfId="31880" xr:uid="{D5F74C76-999F-4D7E-8097-7AA7CBB4BF88}"/>
    <cellStyle name="쉼표 [0] 2 2 6 2 3" xfId="15341" xr:uid="{8EE044B0-CFE3-4A04-A14E-E60381BF7A13}"/>
    <cellStyle name="쉼표 [0] 2 2 6 2 3 2" xfId="37390" xr:uid="{F7840476-EC78-4D9D-A9BC-322788D2E0D8}"/>
    <cellStyle name="쉼표 [0] 2 2 6 2 4" xfId="26370" xr:uid="{C1981019-3FC4-40E5-9C9E-69A01C8B396A}"/>
    <cellStyle name="쉼표 [0] 2 2 6 2 5" xfId="52528" xr:uid="{AE4FB138-B5F3-496B-AB0F-4FE7E13F988D}"/>
    <cellStyle name="쉼표 [0] 2 2 6 3" xfId="7067" xr:uid="{5956E583-3937-48C8-8A86-A5A0E4CB4C14}"/>
    <cellStyle name="쉼표 [0] 2 2 6 3 2" xfId="18096" xr:uid="{D1F48984-4979-44D9-8F73-BA83266A559C}"/>
    <cellStyle name="쉼표 [0] 2 2 6 3 2 2" xfId="40145" xr:uid="{9C34B81D-CFC7-4FCC-8C47-81D1BE041DB5}"/>
    <cellStyle name="쉼표 [0] 2 2 6 3 3" xfId="29125" xr:uid="{23DB00F4-6730-4386-B420-06EE686D17D7}"/>
    <cellStyle name="쉼표 [0] 2 2 6 3 4" xfId="55285" xr:uid="{ED208972-0595-4794-A17B-8075BFA64FCD}"/>
    <cellStyle name="쉼표 [0] 2 2 6 4" xfId="12586" xr:uid="{3E7A00E5-8574-432B-A464-27448CC89155}"/>
    <cellStyle name="쉼표 [0] 2 2 6 4 2" xfId="34635" xr:uid="{DF693427-3E06-4980-A1C4-93FCE6FF119F}"/>
    <cellStyle name="쉼표 [0] 2 2 6 5" xfId="23615" xr:uid="{79CD1AA4-7FF6-4C96-83E1-350D36B028E2}"/>
    <cellStyle name="쉼표 [0] 2 2 6 6" xfId="49773" xr:uid="{149D1B16-6373-4804-8E6F-8A6186FE7379}"/>
    <cellStyle name="쉼표 [0] 2 2 7" xfId="2920" xr:uid="{4C632FC1-23DA-41EF-AFFA-DBDA869E0B11}"/>
    <cellStyle name="쉼표 [0] 2 2 7 2" xfId="8446" xr:uid="{817BCAAD-94C9-49C5-96CB-D31709DDE4A3}"/>
    <cellStyle name="쉼표 [0] 2 2 7 2 2" xfId="19475" xr:uid="{94E9B06C-E9FA-47D9-B9A9-72F7F3DDB21B}"/>
    <cellStyle name="쉼표 [0] 2 2 7 2 2 2" xfId="41524" xr:uid="{35DE6B6A-3BEB-4656-95F6-2D8C21589DF0}"/>
    <cellStyle name="쉼표 [0] 2 2 7 2 3" xfId="30504" xr:uid="{47461098-8162-4DEF-B3EE-5EFD83C817A9}"/>
    <cellStyle name="쉼표 [0] 2 2 7 3" xfId="13965" xr:uid="{BB23812F-D80E-411D-851E-10FAD23AAF4F}"/>
    <cellStyle name="쉼표 [0] 2 2 7 3 2" xfId="36014" xr:uid="{8019647E-F259-4CBC-AB28-A8C6C8AFD4FF}"/>
    <cellStyle name="쉼표 [0] 2 2 7 4" xfId="24994" xr:uid="{7B1B9E9E-8629-40BF-A4EF-9CCD05D69FBA}"/>
    <cellStyle name="쉼표 [0] 2 2 7 5" xfId="51152" xr:uid="{B5B9960B-0B45-4CD2-898F-BD3677EFAF2A}"/>
    <cellStyle name="쉼표 [0] 2 2 8" xfId="5691" xr:uid="{355C57D0-D838-4B8F-92CD-55AD514584FA}"/>
    <cellStyle name="쉼표 [0] 2 2 8 2" xfId="16720" xr:uid="{2225AE7F-1DF2-4C92-AAB5-D94988D7DDE1}"/>
    <cellStyle name="쉼표 [0] 2 2 8 2 2" xfId="38769" xr:uid="{9B8539E7-3B90-4723-8EC8-9114334D4221}"/>
    <cellStyle name="쉼표 [0] 2 2 8 3" xfId="27749" xr:uid="{ED191EFA-EF86-4FA8-90C2-D92EEB1F0AEF}"/>
    <cellStyle name="쉼표 [0] 2 2 8 4" xfId="53907" xr:uid="{F15E8C70-8E90-434F-A586-7D162BC4FF43}"/>
    <cellStyle name="쉼표 [0] 2 2 9" xfId="11210" xr:uid="{24BE0ED9-33EF-4240-9AEF-11DC7790AAEB}"/>
    <cellStyle name="쉼표 [0] 2 2 9 2" xfId="33259" xr:uid="{7AB5D9A8-36BE-4090-B911-0ED6FA365853}"/>
    <cellStyle name="쉼표 [0] 2 3" xfId="62" xr:uid="{00000000-0005-0000-0000-0000AA020000}"/>
    <cellStyle name="쉼표 [0] 2 3 10" xfId="45331" xr:uid="{592AFACA-8F71-4F7B-AC18-77612564C6CF}"/>
    <cellStyle name="쉼표 [0] 2 3 11" xfId="48402" xr:uid="{EBD6A34A-DD51-41C5-9405-8EEECE0E9787}"/>
    <cellStyle name="쉼표 [0] 2 3 2" xfId="192" xr:uid="{00000000-0005-0000-0000-0000AB020000}"/>
    <cellStyle name="쉼표 [0] 2 3 2 10" xfId="48530" xr:uid="{79359C19-00B7-4CA8-9709-7599CA097CEB}"/>
    <cellStyle name="쉼표 [0] 2 3 2 2" xfId="552" xr:uid="{00000000-0005-0000-0000-0000AC020000}"/>
    <cellStyle name="쉼표 [0] 2 3 2 2 2" xfId="1289" xr:uid="{B830A30C-09B0-41D8-877A-FF07C1495DC4}"/>
    <cellStyle name="쉼표 [0] 2 3 2 2 2 2" xfId="2683" xr:uid="{81168439-ABAC-453C-9A92-2D1FB87FA0B4}"/>
    <cellStyle name="쉼표 [0] 2 3 2 2 2 2 2" xfId="5459" xr:uid="{C3826767-1FAC-40F1-8F2D-46C064B9ED9B}"/>
    <cellStyle name="쉼표 [0] 2 3 2 2 2 2 2 2" xfId="10985" xr:uid="{C072EEEB-2637-40F2-BD22-AFFEB770420B}"/>
    <cellStyle name="쉼표 [0] 2 3 2 2 2 2 2 2 2" xfId="22014" xr:uid="{23D4001C-D9E1-4C23-BCFD-13E08BDCBCDA}"/>
    <cellStyle name="쉼표 [0] 2 3 2 2 2 2 2 2 2 2" xfId="44063" xr:uid="{EF990BEE-B2BF-47F9-B817-6A21AE132F12}"/>
    <cellStyle name="쉼표 [0] 2 3 2 2 2 2 2 2 3" xfId="33043" xr:uid="{5F18EE81-BB7E-48FB-99F1-D9A4450B7D60}"/>
    <cellStyle name="쉼표 [0] 2 3 2 2 2 2 2 3" xfId="16504" xr:uid="{230139B0-5A75-412A-A744-9622C6389D0A}"/>
    <cellStyle name="쉼표 [0] 2 3 2 2 2 2 2 3 2" xfId="38553" xr:uid="{1FC65927-12D2-4D29-A7A3-E7ACE29ADE80}"/>
    <cellStyle name="쉼표 [0] 2 3 2 2 2 2 2 4" xfId="27533" xr:uid="{85ABF425-1B22-4A71-9317-081B0780F936}"/>
    <cellStyle name="쉼표 [0] 2 3 2 2 2 2 2 5" xfId="53691" xr:uid="{4D592BF0-87DA-453E-AD7F-D18F6CCE1321}"/>
    <cellStyle name="쉼표 [0] 2 3 2 2 2 2 3" xfId="8230" xr:uid="{01F37037-475C-439F-99C5-9D454B2CAC2D}"/>
    <cellStyle name="쉼표 [0] 2 3 2 2 2 2 3 2" xfId="19259" xr:uid="{A50B6372-C7B0-4357-B84E-86D6A65B2826}"/>
    <cellStyle name="쉼표 [0] 2 3 2 2 2 2 3 2 2" xfId="41308" xr:uid="{034DAB62-1FF5-4A62-ABD7-9247C77C2FDA}"/>
    <cellStyle name="쉼표 [0] 2 3 2 2 2 2 3 3" xfId="30288" xr:uid="{43323D0D-60DB-4E3B-9970-0CCE96512F6D}"/>
    <cellStyle name="쉼표 [0] 2 3 2 2 2 2 4" xfId="13749" xr:uid="{78431E9E-C404-4D27-99AA-6CB3CEE1F291}"/>
    <cellStyle name="쉼표 [0] 2 3 2 2 2 2 4 2" xfId="35798" xr:uid="{E49A871F-5BDC-4D26-9CD5-10B197FEE656}"/>
    <cellStyle name="쉼표 [0] 2 3 2 2 2 2 5" xfId="24778" xr:uid="{8784DB33-5039-4CB4-B9B6-CCB4A82897BB}"/>
    <cellStyle name="쉼표 [0] 2 3 2 2 2 2 6" xfId="50936" xr:uid="{1B3C1BD2-D5CC-48CB-9F10-B8C59A11C803}"/>
    <cellStyle name="쉼표 [0] 2 3 2 2 2 3" xfId="4083" xr:uid="{CB062E2C-F3E9-484F-B74B-581A99F53586}"/>
    <cellStyle name="쉼표 [0] 2 3 2 2 2 3 2" xfId="9609" xr:uid="{BD2A32BD-AE2C-4D85-B967-B211ABC8FDD8}"/>
    <cellStyle name="쉼표 [0] 2 3 2 2 2 3 2 2" xfId="20638" xr:uid="{561CBEA4-7338-478D-9500-3815C3A03BEC}"/>
    <cellStyle name="쉼표 [0] 2 3 2 2 2 3 2 2 2" xfId="42687" xr:uid="{64C75455-189E-46D9-9BF5-4A27DDD6C922}"/>
    <cellStyle name="쉼표 [0] 2 3 2 2 2 3 2 3" xfId="31667" xr:uid="{3F2854A6-5BBB-4D3E-B5B2-88A4C0E08DAC}"/>
    <cellStyle name="쉼표 [0] 2 3 2 2 2 3 3" xfId="15128" xr:uid="{DDA74038-A0F1-4BC9-AB58-E975797CEB25}"/>
    <cellStyle name="쉼표 [0] 2 3 2 2 2 3 3 2" xfId="37177" xr:uid="{3CDCFC2C-6457-46B7-A52F-F67CC6784A40}"/>
    <cellStyle name="쉼표 [0] 2 3 2 2 2 3 4" xfId="26157" xr:uid="{C64E9FFC-3F72-4040-B720-E78BCC1D9013}"/>
    <cellStyle name="쉼표 [0] 2 3 2 2 2 3 5" xfId="52315" xr:uid="{CFD6A51F-449E-46DE-9832-F2346ACCD86D}"/>
    <cellStyle name="쉼표 [0] 2 3 2 2 2 4" xfId="6854" xr:uid="{2B1E8F0F-1F3C-4439-B04C-1A12E739E178}"/>
    <cellStyle name="쉼표 [0] 2 3 2 2 2 4 2" xfId="17883" xr:uid="{FB4F2A8D-26DA-4D2C-BEFA-43AA1D52CD26}"/>
    <cellStyle name="쉼표 [0] 2 3 2 2 2 4 2 2" xfId="39932" xr:uid="{C295190F-1394-47AD-888A-6737FF530CEF}"/>
    <cellStyle name="쉼표 [0] 2 3 2 2 2 4 3" xfId="28912" xr:uid="{83AEA3D0-B189-4610-B3A7-FBB5A6024A4E}"/>
    <cellStyle name="쉼표 [0] 2 3 2 2 2 4 4" xfId="55068" xr:uid="{0D9C000D-A20D-4C73-9322-4EE65776A3C8}"/>
    <cellStyle name="쉼표 [0] 2 3 2 2 2 5" xfId="12373" xr:uid="{7F6F8FB3-B2A1-44C7-A8DE-C2EC4FD275BD}"/>
    <cellStyle name="쉼표 [0] 2 3 2 2 2 5 2" xfId="34422" xr:uid="{FB334577-4EA7-49E6-B1E7-9B797FD63F7B}"/>
    <cellStyle name="쉼표 [0] 2 3 2 2 2 6" xfId="23402" xr:uid="{E43A746A-5D3A-4F15-BA8F-7EE5727ECBF4}"/>
    <cellStyle name="쉼표 [0] 2 3 2 2 2 7" xfId="49559" xr:uid="{66E94457-6189-4BFD-9375-BCB0470618FC}"/>
    <cellStyle name="쉼표 [0] 2 3 2 2 3" xfId="1995" xr:uid="{4530A47A-0D29-485F-9147-BA07E2EA334B}"/>
    <cellStyle name="쉼표 [0] 2 3 2 2 3 2" xfId="4771" xr:uid="{0B93664B-BA29-4A8B-9350-B54C4201BECA}"/>
    <cellStyle name="쉼표 [0] 2 3 2 2 3 2 2" xfId="10297" xr:uid="{48628009-F3B1-4C48-A17A-CDF6F54A5F62}"/>
    <cellStyle name="쉼표 [0] 2 3 2 2 3 2 2 2" xfId="21326" xr:uid="{85F30B00-DACC-4366-BB6C-75665EF7C354}"/>
    <cellStyle name="쉼표 [0] 2 3 2 2 3 2 2 2 2" xfId="43375" xr:uid="{EE9D9531-B457-43E0-AE45-32D61C294456}"/>
    <cellStyle name="쉼표 [0] 2 3 2 2 3 2 2 3" xfId="32355" xr:uid="{FE7D173F-3A30-4036-AF48-68B149154EC3}"/>
    <cellStyle name="쉼표 [0] 2 3 2 2 3 2 3" xfId="15816" xr:uid="{B120680F-8C9C-4F66-AF3E-07F3A5BE2C71}"/>
    <cellStyle name="쉼표 [0] 2 3 2 2 3 2 3 2" xfId="37865" xr:uid="{7AECA01E-F46C-4C9E-9844-0C129A011783}"/>
    <cellStyle name="쉼표 [0] 2 3 2 2 3 2 4" xfId="26845" xr:uid="{EBFD9341-DF9E-4EAD-BEF6-86BD707BE74F}"/>
    <cellStyle name="쉼표 [0] 2 3 2 2 3 2 5" xfId="53003" xr:uid="{7E197B10-BF26-4E2E-AA48-742EC06603B8}"/>
    <cellStyle name="쉼표 [0] 2 3 2 2 3 3" xfId="7542" xr:uid="{D5BFFD78-1F92-415A-BCBA-40966A08E1F9}"/>
    <cellStyle name="쉼표 [0] 2 3 2 2 3 3 2" xfId="18571" xr:uid="{AD43952C-2346-4E4C-B907-8636A0747868}"/>
    <cellStyle name="쉼표 [0] 2 3 2 2 3 3 2 2" xfId="40620" xr:uid="{CD51AEB9-5110-4CB5-B6B5-5CCF6C68C395}"/>
    <cellStyle name="쉼표 [0] 2 3 2 2 3 3 3" xfId="29600" xr:uid="{E973FE21-F6BF-4717-98F3-AF38A94DE394}"/>
    <cellStyle name="쉼표 [0] 2 3 2 2 3 4" xfId="13061" xr:uid="{4B2E4CED-245B-4B7E-9AD2-C7F2C92B1B4D}"/>
    <cellStyle name="쉼표 [0] 2 3 2 2 3 4 2" xfId="35110" xr:uid="{C7F13EF0-CFBA-42F0-A462-E7B33BD89391}"/>
    <cellStyle name="쉼표 [0] 2 3 2 2 3 5" xfId="24090" xr:uid="{00CA1669-6F30-4131-8114-54ABF87D8AFD}"/>
    <cellStyle name="쉼표 [0] 2 3 2 2 3 6" xfId="50248" xr:uid="{0F9EEE70-434A-4433-B7FF-DBBB50B1167E}"/>
    <cellStyle name="쉼표 [0] 2 3 2 2 4" xfId="3395" xr:uid="{914829CD-E5F9-4507-8A21-B63796C86F94}"/>
    <cellStyle name="쉼표 [0] 2 3 2 2 4 2" xfId="8921" xr:uid="{646B5E39-7626-4541-9A07-F66580A02CCA}"/>
    <cellStyle name="쉼표 [0] 2 3 2 2 4 2 2" xfId="19950" xr:uid="{8A118CBD-75A1-4B41-8B5B-1B9AEF7E5E53}"/>
    <cellStyle name="쉼표 [0] 2 3 2 2 4 2 2 2" xfId="41999" xr:uid="{484E8775-4A8B-4F41-A5B5-A5E88CA94946}"/>
    <cellStyle name="쉼표 [0] 2 3 2 2 4 2 3" xfId="30979" xr:uid="{59A95BD5-A754-4EF8-A4D0-3163D4FBB5BB}"/>
    <cellStyle name="쉼표 [0] 2 3 2 2 4 3" xfId="14440" xr:uid="{0BE39801-1629-44BB-87EB-27AAFEC652A6}"/>
    <cellStyle name="쉼표 [0] 2 3 2 2 4 3 2" xfId="36489" xr:uid="{F95C2812-34AD-4CB5-9B2D-1A5897ACFFF4}"/>
    <cellStyle name="쉼표 [0] 2 3 2 2 4 4" xfId="25469" xr:uid="{4EAB3C9A-AC86-4ACE-A3FC-D4B242223772}"/>
    <cellStyle name="쉼표 [0] 2 3 2 2 4 5" xfId="51627" xr:uid="{ED8AD6EB-D808-4552-974E-433386C1F9C0}"/>
    <cellStyle name="쉼표 [0] 2 3 2 2 5" xfId="6166" xr:uid="{512E6498-5D4A-410F-B56C-93B0F0B88F7B}"/>
    <cellStyle name="쉼표 [0] 2 3 2 2 5 2" xfId="17195" xr:uid="{BBDFC31A-0D30-40DE-AFBC-B373C86F198D}"/>
    <cellStyle name="쉼표 [0] 2 3 2 2 5 2 2" xfId="39244" xr:uid="{80DE6A81-E1CA-4DF2-94B6-B9DE945BA34A}"/>
    <cellStyle name="쉼표 [0] 2 3 2 2 5 3" xfId="28224" xr:uid="{E05605B8-AE36-4D39-B2A7-7EB0AEABA4B5}"/>
    <cellStyle name="쉼표 [0] 2 3 2 2 5 4" xfId="54380" xr:uid="{4D1B6D87-0EDF-48C5-BE2C-78A386AA8FD9}"/>
    <cellStyle name="쉼표 [0] 2 3 2 2 6" xfId="11685" xr:uid="{E6A76037-6BC3-4E84-A41E-CCF44E0A209A}"/>
    <cellStyle name="쉼표 [0] 2 3 2 2 6 2" xfId="33734" xr:uid="{00C31BED-3AF2-4A18-9806-30F12845444C}"/>
    <cellStyle name="쉼표 [0] 2 3 2 2 7" xfId="22714" xr:uid="{757C4DB7-EBA4-48B3-9537-1C1B010D0720}"/>
    <cellStyle name="쉼표 [0] 2 3 2 2 8" xfId="48871" xr:uid="{83E664CF-510C-4764-96DD-80B347AC276D}"/>
    <cellStyle name="쉼표 [0] 2 3 2 3" xfId="947" xr:uid="{521F9C5B-0F0E-45BF-AC79-BDD8D5492C18}"/>
    <cellStyle name="쉼표 [0] 2 3 2 3 2" xfId="2341" xr:uid="{381A5D1D-79EA-4236-9BAF-F147D5E183BE}"/>
    <cellStyle name="쉼표 [0] 2 3 2 3 2 2" xfId="5117" xr:uid="{A9EA4710-9549-46C6-A730-93C051F381A4}"/>
    <cellStyle name="쉼표 [0] 2 3 2 3 2 2 2" xfId="10643" xr:uid="{573D97DC-203F-4C24-886B-2F8B4DDA1EB9}"/>
    <cellStyle name="쉼표 [0] 2 3 2 3 2 2 2 2" xfId="21672" xr:uid="{E9B629B9-4A89-418E-95A6-20567D1CE3E2}"/>
    <cellStyle name="쉼표 [0] 2 3 2 3 2 2 2 2 2" xfId="43721" xr:uid="{6D9C8986-EDA0-4484-BE7A-C9FF8A7069D7}"/>
    <cellStyle name="쉼표 [0] 2 3 2 3 2 2 2 3" xfId="32701" xr:uid="{3FF94180-329F-448B-90F3-EA9B21C3EC2E}"/>
    <cellStyle name="쉼표 [0] 2 3 2 3 2 2 3" xfId="16162" xr:uid="{866A0E46-D3B7-4CBC-8D39-8988615A6344}"/>
    <cellStyle name="쉼표 [0] 2 3 2 3 2 2 3 2" xfId="38211" xr:uid="{8EB18DD5-149A-407B-A87B-4F39B5074E3E}"/>
    <cellStyle name="쉼표 [0] 2 3 2 3 2 2 4" xfId="27191" xr:uid="{969B91B4-8D78-474C-95A9-F104688B559F}"/>
    <cellStyle name="쉼표 [0] 2 3 2 3 2 2 5" xfId="53349" xr:uid="{85868A8F-95F8-4A94-A59A-F14D7E11725D}"/>
    <cellStyle name="쉼표 [0] 2 3 2 3 2 3" xfId="7888" xr:uid="{E002C676-CBA3-4197-A3B0-CD8ACDE1677F}"/>
    <cellStyle name="쉼표 [0] 2 3 2 3 2 3 2" xfId="18917" xr:uid="{E06E2EC5-67D7-49F8-9B4A-25A58A6B552F}"/>
    <cellStyle name="쉼표 [0] 2 3 2 3 2 3 2 2" xfId="40966" xr:uid="{6D725CBA-64CE-48ED-9D6B-8B7E2609E200}"/>
    <cellStyle name="쉼표 [0] 2 3 2 3 2 3 3" xfId="29946" xr:uid="{6CDA488A-051D-43F9-A53D-3D5E9F083E11}"/>
    <cellStyle name="쉼표 [0] 2 3 2 3 2 4" xfId="13407" xr:uid="{9F4EF8DF-66DB-48C6-B58C-70FB3E0A0887}"/>
    <cellStyle name="쉼표 [0] 2 3 2 3 2 4 2" xfId="35456" xr:uid="{675656D7-DDE6-4DE5-A82C-7D57536F4F5F}"/>
    <cellStyle name="쉼표 [0] 2 3 2 3 2 5" xfId="24436" xr:uid="{4F277281-CC6C-4FA6-B938-DE68A44FCA8B}"/>
    <cellStyle name="쉼표 [0] 2 3 2 3 2 6" xfId="50594" xr:uid="{E68DBE41-A987-4AC5-8686-47EBC5035AB6}"/>
    <cellStyle name="쉼표 [0] 2 3 2 3 3" xfId="3741" xr:uid="{0CFF742E-CEC5-4B10-B969-BBD24AE03B69}"/>
    <cellStyle name="쉼표 [0] 2 3 2 3 3 2" xfId="9267" xr:uid="{FC706D79-BABE-4847-9148-B4F9A55D864E}"/>
    <cellStyle name="쉼표 [0] 2 3 2 3 3 2 2" xfId="20296" xr:uid="{85D59C00-A798-4216-88BD-A00C9A87DE53}"/>
    <cellStyle name="쉼표 [0] 2 3 2 3 3 2 2 2" xfId="42345" xr:uid="{2E6B13FC-B112-4357-98A2-3C6852A71CA0}"/>
    <cellStyle name="쉼표 [0] 2 3 2 3 3 2 3" xfId="31325" xr:uid="{6C2732AD-4EA7-4E6E-8798-E2496DDDB144}"/>
    <cellStyle name="쉼표 [0] 2 3 2 3 3 3" xfId="14786" xr:uid="{9249A02D-B41C-4033-B01B-AC9E583CBE4E}"/>
    <cellStyle name="쉼표 [0] 2 3 2 3 3 3 2" xfId="36835" xr:uid="{0EB4E623-B86F-44F0-A0E9-673F1A3D330B}"/>
    <cellStyle name="쉼표 [0] 2 3 2 3 3 4" xfId="25815" xr:uid="{93A698F3-DD4C-49E5-AF46-0BF9A687B6BF}"/>
    <cellStyle name="쉼표 [0] 2 3 2 3 3 5" xfId="51973" xr:uid="{ECCB4149-84DA-47F1-85CF-8E2F9D493CE3}"/>
    <cellStyle name="쉼표 [0] 2 3 2 3 4" xfId="6512" xr:uid="{FB013CED-0EF3-458F-B9A6-D10E9E984E8D}"/>
    <cellStyle name="쉼표 [0] 2 3 2 3 4 2" xfId="17541" xr:uid="{F8174E2D-241D-4ABC-92D0-3BE3B5ECB3F8}"/>
    <cellStyle name="쉼표 [0] 2 3 2 3 4 2 2" xfId="39590" xr:uid="{B8DDA316-7163-473D-888D-6F2D47FEA16E}"/>
    <cellStyle name="쉼표 [0] 2 3 2 3 4 3" xfId="28570" xr:uid="{E187D3DF-B5F9-4FC3-8633-D5E877D1E3CA}"/>
    <cellStyle name="쉼표 [0] 2 3 2 3 4 4" xfId="54726" xr:uid="{09888F42-DBB8-4833-B897-8B47F2D1FA92}"/>
    <cellStyle name="쉼표 [0] 2 3 2 3 5" xfId="12031" xr:uid="{372FD0D5-CC9D-422D-88A9-0945461C2543}"/>
    <cellStyle name="쉼표 [0] 2 3 2 3 5 2" xfId="34080" xr:uid="{470DB915-52D3-46DF-B219-8E5FE0F83CD0}"/>
    <cellStyle name="쉼표 [0] 2 3 2 3 6" xfId="23060" xr:uid="{F6DEA0BF-EBE0-4002-9660-9BC4AA0FFB6F}"/>
    <cellStyle name="쉼표 [0] 2 3 2 3 7" xfId="49217" xr:uid="{8B03C790-6D72-4CFC-A355-4DAE900058BC}"/>
    <cellStyle name="쉼표 [0] 2 3 2 4" xfId="1653" xr:uid="{D14E12B3-B5CA-4F30-A241-FBDF1A08146F}"/>
    <cellStyle name="쉼표 [0] 2 3 2 4 2" xfId="4429" xr:uid="{A72FB097-7CB5-4C93-8A81-71B16C63E241}"/>
    <cellStyle name="쉼표 [0] 2 3 2 4 2 2" xfId="9955" xr:uid="{5B752DBC-882D-4778-8AA2-96C31F1A8E0E}"/>
    <cellStyle name="쉼표 [0] 2 3 2 4 2 2 2" xfId="20984" xr:uid="{08058EBF-ADD6-4E4C-9A06-DC98E641F923}"/>
    <cellStyle name="쉼표 [0] 2 3 2 4 2 2 2 2" xfId="43033" xr:uid="{EB3DC95A-BE51-4139-BC0E-4DD20206746A}"/>
    <cellStyle name="쉼표 [0] 2 3 2 4 2 2 3" xfId="32013" xr:uid="{E47D4B79-F62E-46D0-B5E6-53E4121C092D}"/>
    <cellStyle name="쉼표 [0] 2 3 2 4 2 3" xfId="15474" xr:uid="{D5F61CF5-66B5-4BBA-AA1D-5FC33514C527}"/>
    <cellStyle name="쉼표 [0] 2 3 2 4 2 3 2" xfId="37523" xr:uid="{D3C8AC28-049B-475F-BAEA-9609517DB977}"/>
    <cellStyle name="쉼표 [0] 2 3 2 4 2 4" xfId="26503" xr:uid="{BBBD7F7E-0B7F-4769-8874-E8164ABE9C41}"/>
    <cellStyle name="쉼표 [0] 2 3 2 4 2 5" xfId="52661" xr:uid="{E0EE15A6-A365-4F70-A97A-15EDA92F5B88}"/>
    <cellStyle name="쉼표 [0] 2 3 2 4 3" xfId="7200" xr:uid="{16445528-C12F-4514-B57E-AE6996B0EAA2}"/>
    <cellStyle name="쉼표 [0] 2 3 2 4 3 2" xfId="18229" xr:uid="{0048E68F-EDDF-45E1-A5EF-51A59910831D}"/>
    <cellStyle name="쉼표 [0] 2 3 2 4 3 2 2" xfId="40278" xr:uid="{8969B4D8-F093-4B80-A8B4-22C53B7C95F0}"/>
    <cellStyle name="쉼표 [0] 2 3 2 4 3 3" xfId="29258" xr:uid="{EDE11CEB-900B-4C3E-A4A2-C3382EAEE073}"/>
    <cellStyle name="쉼표 [0] 2 3 2 4 4" xfId="12719" xr:uid="{96D4697C-03CD-4150-A29F-F5248A323B0D}"/>
    <cellStyle name="쉼표 [0] 2 3 2 4 4 2" xfId="34768" xr:uid="{078F817D-312F-4842-AB9B-D175246289A5}"/>
    <cellStyle name="쉼표 [0] 2 3 2 4 5" xfId="23748" xr:uid="{38067D85-33C1-4EA3-A47F-38C95D1A657C}"/>
    <cellStyle name="쉼표 [0] 2 3 2 4 6" xfId="49906" xr:uid="{9138DB06-C230-4555-A051-7E5BE10916B4}"/>
    <cellStyle name="쉼표 [0] 2 3 2 5" xfId="3053" xr:uid="{A6B30335-AEAB-4C86-8C2A-944ADDAEE5AF}"/>
    <cellStyle name="쉼표 [0] 2 3 2 5 2" xfId="8579" xr:uid="{D99772E4-21C9-4714-90EA-85A8365C3463}"/>
    <cellStyle name="쉼표 [0] 2 3 2 5 2 2" xfId="19608" xr:uid="{F7361252-4345-4860-AFF6-52CF5DD1F416}"/>
    <cellStyle name="쉼표 [0] 2 3 2 5 2 2 2" xfId="41657" xr:uid="{AB24F5E4-ACCF-45F3-A230-EE05EFA8B3A6}"/>
    <cellStyle name="쉼표 [0] 2 3 2 5 2 3" xfId="30637" xr:uid="{F71797A0-346F-4C94-BB86-217D4A9F71E7}"/>
    <cellStyle name="쉼표 [0] 2 3 2 5 3" xfId="14098" xr:uid="{244A9F73-30B8-41FC-B96E-A5A993984CCA}"/>
    <cellStyle name="쉼표 [0] 2 3 2 5 3 2" xfId="36147" xr:uid="{444972EF-50C0-460A-A18C-79E3076F106F}"/>
    <cellStyle name="쉼표 [0] 2 3 2 5 4" xfId="25127" xr:uid="{90826616-7063-4888-80F3-D38E7D3BE205}"/>
    <cellStyle name="쉼표 [0] 2 3 2 5 5" xfId="51285" xr:uid="{79EEB727-AE74-4924-8BE6-61953201EFAB}"/>
    <cellStyle name="쉼표 [0] 2 3 2 6" xfId="5824" xr:uid="{F72DF501-60DB-4601-8332-D6C9F760CF65}"/>
    <cellStyle name="쉼표 [0] 2 3 2 6 2" xfId="16853" xr:uid="{25A87FF0-D32B-4716-BE20-D61680618F20}"/>
    <cellStyle name="쉼표 [0] 2 3 2 6 2 2" xfId="38902" xr:uid="{D0BE4A48-7725-4FA9-BD8D-D85984A3436A}"/>
    <cellStyle name="쉼표 [0] 2 3 2 6 3" xfId="27882" xr:uid="{3E60D2A5-9D2D-4818-9247-1D027DC4326B}"/>
    <cellStyle name="쉼표 [0] 2 3 2 6 4" xfId="54039" xr:uid="{02BE5D0F-EA02-46C3-A8AB-77758954BE61}"/>
    <cellStyle name="쉼표 [0] 2 3 2 7" xfId="11343" xr:uid="{8972927E-AE57-47A0-A98E-3D7214EBF1D5}"/>
    <cellStyle name="쉼표 [0] 2 3 2 7 2" xfId="33392" xr:uid="{45F292AB-88BA-4AB0-B87B-68E7189CF79A}"/>
    <cellStyle name="쉼표 [0] 2 3 2 8" xfId="22372" xr:uid="{C49624E1-5BC8-4C8E-9F54-B8048BF3F2DC}"/>
    <cellStyle name="쉼표 [0] 2 3 2 9" xfId="47342" xr:uid="{24D73786-0506-45F6-B29A-FEE061D4814C}"/>
    <cellStyle name="쉼표 [0] 2 3 3" xfId="423" xr:uid="{00000000-0005-0000-0000-0000AD020000}"/>
    <cellStyle name="쉼표 [0] 2 3 3 2" xfId="1161" xr:uid="{4ADFCDF3-A4EB-45B5-9D01-661595FD0F7A}"/>
    <cellStyle name="쉼표 [0] 2 3 3 2 2" xfId="2555" xr:uid="{F2BF8273-B148-404D-856F-E046717954DC}"/>
    <cellStyle name="쉼표 [0] 2 3 3 2 2 2" xfId="5331" xr:uid="{5875F527-D068-41A2-A781-66A07EB98F28}"/>
    <cellStyle name="쉼표 [0] 2 3 3 2 2 2 2" xfId="10857" xr:uid="{2B31C656-B949-4129-88F6-4C4889AC336E}"/>
    <cellStyle name="쉼표 [0] 2 3 3 2 2 2 2 2" xfId="21886" xr:uid="{C50A49A4-9DAC-4CDB-88C4-EEDD7D4E5F1E}"/>
    <cellStyle name="쉼표 [0] 2 3 3 2 2 2 2 2 2" xfId="43935" xr:uid="{F88B0439-F02C-40F2-9563-80F3BD768F5B}"/>
    <cellStyle name="쉼표 [0] 2 3 3 2 2 2 2 3" xfId="32915" xr:uid="{C8D433D1-1654-431A-A5C4-B80D983D2CE4}"/>
    <cellStyle name="쉼표 [0] 2 3 3 2 2 2 3" xfId="16376" xr:uid="{430F85D1-4555-4519-AF12-2DD8B3BF26FC}"/>
    <cellStyle name="쉼표 [0] 2 3 3 2 2 2 3 2" xfId="38425" xr:uid="{CBB13A01-1F4A-4AEF-93D0-91E6F0FA8578}"/>
    <cellStyle name="쉼표 [0] 2 3 3 2 2 2 4" xfId="27405" xr:uid="{2E351426-418F-457B-A93A-7CDBB23D4098}"/>
    <cellStyle name="쉼표 [0] 2 3 3 2 2 2 5" xfId="53563" xr:uid="{C98749F0-15BC-4822-A264-7C0931F809A8}"/>
    <cellStyle name="쉼표 [0] 2 3 3 2 2 3" xfId="8102" xr:uid="{5FB1D3F7-E52C-4981-AF7D-BB4710C12E0D}"/>
    <cellStyle name="쉼표 [0] 2 3 3 2 2 3 2" xfId="19131" xr:uid="{BB9CB919-C76B-41EF-A4ED-DCC72312C6B1}"/>
    <cellStyle name="쉼표 [0] 2 3 3 2 2 3 2 2" xfId="41180" xr:uid="{C8A09104-0DFA-4080-909B-EA22FB57A230}"/>
    <cellStyle name="쉼표 [0] 2 3 3 2 2 3 3" xfId="30160" xr:uid="{37C3381A-2E39-45F8-91E1-80BC56C97B25}"/>
    <cellStyle name="쉼표 [0] 2 3 3 2 2 4" xfId="13621" xr:uid="{7A67ADE8-ECF1-424A-9E60-94AF4038C619}"/>
    <cellStyle name="쉼표 [0] 2 3 3 2 2 4 2" xfId="35670" xr:uid="{CD7E5896-0267-4633-B298-F1DBCF45F7D3}"/>
    <cellStyle name="쉼표 [0] 2 3 3 2 2 5" xfId="24650" xr:uid="{BDEC92F8-92DE-419A-97CC-1F6CC74837BA}"/>
    <cellStyle name="쉼표 [0] 2 3 3 2 2 6" xfId="50808" xr:uid="{ED62B8BC-4053-41B9-9D4D-8066A7065DBB}"/>
    <cellStyle name="쉼표 [0] 2 3 3 2 3" xfId="3955" xr:uid="{2113370B-8615-4F63-875D-9079B449F4E7}"/>
    <cellStyle name="쉼표 [0] 2 3 3 2 3 2" xfId="9481" xr:uid="{641BF022-DFD3-4917-8CB6-69769F889BC0}"/>
    <cellStyle name="쉼표 [0] 2 3 3 2 3 2 2" xfId="20510" xr:uid="{A4F67F29-A559-4579-8BAB-1EC016565AE2}"/>
    <cellStyle name="쉼표 [0] 2 3 3 2 3 2 2 2" xfId="42559" xr:uid="{243AE8CA-4521-451B-ACA3-942654945F20}"/>
    <cellStyle name="쉼표 [0] 2 3 3 2 3 2 3" xfId="31539" xr:uid="{03C2FC95-2DB8-4F97-8172-715751B3384F}"/>
    <cellStyle name="쉼표 [0] 2 3 3 2 3 3" xfId="15000" xr:uid="{FF2E09D8-82CD-4BA0-AFA7-9D77D10DC626}"/>
    <cellStyle name="쉼표 [0] 2 3 3 2 3 3 2" xfId="37049" xr:uid="{CACE95D1-2A47-4CC9-A1B3-81A361A816D7}"/>
    <cellStyle name="쉼표 [0] 2 3 3 2 3 4" xfId="26029" xr:uid="{EDFCFA2D-3458-41BA-8D88-0D2AC48F9CFF}"/>
    <cellStyle name="쉼표 [0] 2 3 3 2 3 5" xfId="52187" xr:uid="{7858CB71-F2C0-4E8F-827B-77A5CF1F1F63}"/>
    <cellStyle name="쉼표 [0] 2 3 3 2 4" xfId="6726" xr:uid="{D66C1A1A-0464-4FC5-9F68-7576382595B7}"/>
    <cellStyle name="쉼표 [0] 2 3 3 2 4 2" xfId="17755" xr:uid="{EBB01B5C-1BB1-447E-B81B-3116967CFB3F}"/>
    <cellStyle name="쉼표 [0] 2 3 3 2 4 2 2" xfId="39804" xr:uid="{559E719A-8F84-470F-A190-8EBDF0B6E17A}"/>
    <cellStyle name="쉼표 [0] 2 3 3 2 4 3" xfId="28784" xr:uid="{6D4D07E5-9DF7-4CC6-9C97-D5F1C4A5EF95}"/>
    <cellStyle name="쉼표 [0] 2 3 3 2 4 4" xfId="54940" xr:uid="{667F2EAB-56EA-4143-878E-AA27384A6561}"/>
    <cellStyle name="쉼표 [0] 2 3 3 2 5" xfId="12245" xr:uid="{78F6EFEA-55A9-4EBF-8D03-450141C0A8FD}"/>
    <cellStyle name="쉼표 [0] 2 3 3 2 5 2" xfId="34294" xr:uid="{0C9FF4F3-40B4-45D0-BCDD-7BCB1E1C2176}"/>
    <cellStyle name="쉼표 [0] 2 3 3 2 6" xfId="23274" xr:uid="{7DDE8298-3A50-41D1-8D74-EEA5270FB001}"/>
    <cellStyle name="쉼표 [0] 2 3 3 2 7" xfId="49431" xr:uid="{DC553251-E136-41E4-92AC-B13CD9AF3FC7}"/>
    <cellStyle name="쉼표 [0] 2 3 3 3" xfId="1867" xr:uid="{D06F37CE-09B2-4A81-A2E3-04CD243146EC}"/>
    <cellStyle name="쉼표 [0] 2 3 3 3 2" xfId="4643" xr:uid="{9136CA99-2FC5-4513-8CE0-6B0ACEFAC5B3}"/>
    <cellStyle name="쉼표 [0] 2 3 3 3 2 2" xfId="10169" xr:uid="{E6B0F935-694F-4CB1-8462-9B5415594FBF}"/>
    <cellStyle name="쉼표 [0] 2 3 3 3 2 2 2" xfId="21198" xr:uid="{7CAA7FE1-9EE7-4462-9EC2-321F753CA0C0}"/>
    <cellStyle name="쉼표 [0] 2 3 3 3 2 2 2 2" xfId="43247" xr:uid="{2FB907F5-2193-44C3-BDE7-5BBCF6596D66}"/>
    <cellStyle name="쉼표 [0] 2 3 3 3 2 2 3" xfId="32227" xr:uid="{0030667B-CF14-4AA5-B810-73773AE69A76}"/>
    <cellStyle name="쉼표 [0] 2 3 3 3 2 3" xfId="15688" xr:uid="{ED947005-B24D-4EFD-84B5-494EDF037686}"/>
    <cellStyle name="쉼표 [0] 2 3 3 3 2 3 2" xfId="37737" xr:uid="{E9217542-17D2-4F7A-84EB-A4CA810E3ACB}"/>
    <cellStyle name="쉼표 [0] 2 3 3 3 2 4" xfId="26717" xr:uid="{7F31A292-3E70-460E-933D-45655AD2EDFA}"/>
    <cellStyle name="쉼표 [0] 2 3 3 3 2 5" xfId="52875" xr:uid="{4B298C14-1584-494F-8ACD-D0881DE2CCB4}"/>
    <cellStyle name="쉼표 [0] 2 3 3 3 3" xfId="7414" xr:uid="{30E2EA3E-8CFB-4411-854C-60E22D168987}"/>
    <cellStyle name="쉼표 [0] 2 3 3 3 3 2" xfId="18443" xr:uid="{A966D63B-A631-45E1-B605-22174DD04ABA}"/>
    <cellStyle name="쉼표 [0] 2 3 3 3 3 2 2" xfId="40492" xr:uid="{8BAE19DA-A8C0-4944-B69E-2CBF51F5388C}"/>
    <cellStyle name="쉼표 [0] 2 3 3 3 3 3" xfId="29472" xr:uid="{794CB8BE-8E51-40EE-BBDF-9A857E79C637}"/>
    <cellStyle name="쉼표 [0] 2 3 3 3 4" xfId="12933" xr:uid="{8D7FCA72-E5C5-444A-B311-3ABB76CE4FF0}"/>
    <cellStyle name="쉼표 [0] 2 3 3 3 4 2" xfId="34982" xr:uid="{D778B885-7CCD-4069-B6D1-AC088B1B0836}"/>
    <cellStyle name="쉼표 [0] 2 3 3 3 5" xfId="23962" xr:uid="{5F29EC60-6070-47DC-9E7B-B68029896655}"/>
    <cellStyle name="쉼표 [0] 2 3 3 3 6" xfId="50120" xr:uid="{BF73BFE3-7769-41F8-9192-F880EE0833F7}"/>
    <cellStyle name="쉼표 [0] 2 3 3 4" xfId="3267" xr:uid="{58ADF413-72DC-46BA-8C3C-352B479ACF96}"/>
    <cellStyle name="쉼표 [0] 2 3 3 4 2" xfId="8793" xr:uid="{5A096CBC-5455-41DB-8B2D-D11582185B04}"/>
    <cellStyle name="쉼표 [0] 2 3 3 4 2 2" xfId="19822" xr:uid="{324A3D04-CEE3-4292-82B9-DB728873249C}"/>
    <cellStyle name="쉼표 [0] 2 3 3 4 2 2 2" xfId="41871" xr:uid="{675075A8-F6C5-4D67-8222-BD07A8C7930F}"/>
    <cellStyle name="쉼표 [0] 2 3 3 4 2 3" xfId="30851" xr:uid="{C18BF126-BECF-477B-9252-8948052B82D8}"/>
    <cellStyle name="쉼표 [0] 2 3 3 4 3" xfId="14312" xr:uid="{295C8361-DEDD-41BD-971A-8C58539E2DAC}"/>
    <cellStyle name="쉼표 [0] 2 3 3 4 3 2" xfId="36361" xr:uid="{E4FD07F0-1DAB-4A8C-A917-BF8E87E7DFEF}"/>
    <cellStyle name="쉼표 [0] 2 3 3 4 4" xfId="25341" xr:uid="{B7226911-786F-447D-B351-F3AD21C6E6FD}"/>
    <cellStyle name="쉼표 [0] 2 3 3 4 5" xfId="51499" xr:uid="{9B025CCE-4A10-4991-B3E6-F88C10ABE795}"/>
    <cellStyle name="쉼표 [0] 2 3 3 5" xfId="6038" xr:uid="{3CC9BAAD-FDB4-4D80-84F0-B7BC81D96DAE}"/>
    <cellStyle name="쉼표 [0] 2 3 3 5 2" xfId="17067" xr:uid="{96750C1B-82B6-41F7-81E0-8DE312E12F1D}"/>
    <cellStyle name="쉼표 [0] 2 3 3 5 2 2" xfId="39116" xr:uid="{29D0F4CC-A597-473A-B658-D92214AACBAC}"/>
    <cellStyle name="쉼표 [0] 2 3 3 5 3" xfId="28096" xr:uid="{B0055D55-14F8-4D8F-8631-C2AAEF2EC44E}"/>
    <cellStyle name="쉼표 [0] 2 3 3 5 4" xfId="54252" xr:uid="{A0E9787A-0D18-4542-BB8C-D35CBFFE8A00}"/>
    <cellStyle name="쉼표 [0] 2 3 3 6" xfId="11557" xr:uid="{6045132D-A134-401B-8431-4512B7303531}"/>
    <cellStyle name="쉼표 [0] 2 3 3 6 2" xfId="33606" xr:uid="{804113FA-EF54-4D5B-B90A-E72647F385A6}"/>
    <cellStyle name="쉼표 [0] 2 3 3 7" xfId="22586" xr:uid="{648FBBC9-239B-477B-B9F9-458424573765}"/>
    <cellStyle name="쉼표 [0] 2 3 3 8" xfId="48743" xr:uid="{66B25FE3-3FBA-4B85-81B6-04A6F3DAC3FA}"/>
    <cellStyle name="쉼표 [0] 2 3 4" xfId="818" xr:uid="{FE50E48E-C781-45C0-A393-1D3D76457E00}"/>
    <cellStyle name="쉼표 [0] 2 3 4 2" xfId="2212" xr:uid="{B6F30D86-08E8-4757-9274-8D5356223426}"/>
    <cellStyle name="쉼표 [0] 2 3 4 2 2" xfId="4988" xr:uid="{675DB500-2FB4-41D3-806D-C3B365A34E90}"/>
    <cellStyle name="쉼표 [0] 2 3 4 2 2 2" xfId="10514" xr:uid="{70E185A8-5577-478F-BF7D-376FE363E5D6}"/>
    <cellStyle name="쉼표 [0] 2 3 4 2 2 2 2" xfId="21543" xr:uid="{905D4CF9-7203-4AE2-B9E4-AC3013128C36}"/>
    <cellStyle name="쉼표 [0] 2 3 4 2 2 2 2 2" xfId="43592" xr:uid="{5F0126C8-9F8E-4A74-9B62-5ECAED30699C}"/>
    <cellStyle name="쉼표 [0] 2 3 4 2 2 2 3" xfId="32572" xr:uid="{90E2D3D5-054B-48B0-B328-295239DB059A}"/>
    <cellStyle name="쉼표 [0] 2 3 4 2 2 3" xfId="16033" xr:uid="{7FAB5E9C-A1C3-4101-8BC6-78B2B1C28F46}"/>
    <cellStyle name="쉼표 [0] 2 3 4 2 2 3 2" xfId="38082" xr:uid="{A995D2D1-ED7C-4389-891F-9A6250570013}"/>
    <cellStyle name="쉼표 [0] 2 3 4 2 2 4" xfId="27062" xr:uid="{BBA9DC4F-5A3E-45C8-B4DA-58DF27298986}"/>
    <cellStyle name="쉼표 [0] 2 3 4 2 2 5" xfId="53220" xr:uid="{DF05CDB2-5AA2-471D-A829-DFB25040DD4C}"/>
    <cellStyle name="쉼표 [0] 2 3 4 2 3" xfId="7759" xr:uid="{A83D0D3C-758C-46D8-A962-4AF644B9D20C}"/>
    <cellStyle name="쉼표 [0] 2 3 4 2 3 2" xfId="18788" xr:uid="{863A23F7-F90D-4A01-9988-3AC99F0F780A}"/>
    <cellStyle name="쉼표 [0] 2 3 4 2 3 2 2" xfId="40837" xr:uid="{CC6AF0B9-9C8C-45DF-A715-D417147D97C2}"/>
    <cellStyle name="쉼표 [0] 2 3 4 2 3 3" xfId="29817" xr:uid="{96D7AE53-C34C-41CC-AE30-B9588FE88908}"/>
    <cellStyle name="쉼표 [0] 2 3 4 2 4" xfId="13278" xr:uid="{00DCC1D2-C6AF-444F-B720-CC379B638D74}"/>
    <cellStyle name="쉼표 [0] 2 3 4 2 4 2" xfId="35327" xr:uid="{3E2B73BF-5BA1-4EC7-BBD3-069081543801}"/>
    <cellStyle name="쉼표 [0] 2 3 4 2 5" xfId="24307" xr:uid="{E16B038E-8277-420B-974C-981AA56148A4}"/>
    <cellStyle name="쉼표 [0] 2 3 4 2 6" xfId="50465" xr:uid="{749D31E2-770E-42A3-AEC6-8429217ABCE7}"/>
    <cellStyle name="쉼표 [0] 2 3 4 3" xfId="3612" xr:uid="{FEE49C23-4F27-4E3C-8263-4A7C68EDF645}"/>
    <cellStyle name="쉼표 [0] 2 3 4 3 2" xfId="9138" xr:uid="{F825957C-8C80-4603-AC27-0CD034BC2CAC}"/>
    <cellStyle name="쉼표 [0] 2 3 4 3 2 2" xfId="20167" xr:uid="{7DE3CD7A-E791-4ED8-9B85-84839A5770F1}"/>
    <cellStyle name="쉼표 [0] 2 3 4 3 2 2 2" xfId="42216" xr:uid="{6A5A1FCE-523C-4A44-AADE-5E8B3B9DA224}"/>
    <cellStyle name="쉼표 [0] 2 3 4 3 2 3" xfId="31196" xr:uid="{6946A4DB-ABDE-483E-B763-FED9637571E7}"/>
    <cellStyle name="쉼표 [0] 2 3 4 3 3" xfId="14657" xr:uid="{B5BFDD56-673C-4621-95CC-7DFCA31C972D}"/>
    <cellStyle name="쉼표 [0] 2 3 4 3 3 2" xfId="36706" xr:uid="{9FDAC0A5-B2F2-441A-A444-0DB1FBC7C2DA}"/>
    <cellStyle name="쉼표 [0] 2 3 4 3 4" xfId="25686" xr:uid="{13A20385-2C66-47FC-ABD6-5314DD35BEE2}"/>
    <cellStyle name="쉼표 [0] 2 3 4 3 5" xfId="51844" xr:uid="{B3FCBE0A-FB6E-47D0-BD29-EA6176D91927}"/>
    <cellStyle name="쉼표 [0] 2 3 4 4" xfId="6383" xr:uid="{E2B7D821-5293-4978-B013-724CC708FC83}"/>
    <cellStyle name="쉼표 [0] 2 3 4 4 2" xfId="17412" xr:uid="{D6D8205E-B797-445F-8C98-B555FE9C2033}"/>
    <cellStyle name="쉼표 [0] 2 3 4 4 2 2" xfId="39461" xr:uid="{A58C1F25-F1CC-49BF-8BFD-39EBB1F65CE7}"/>
    <cellStyle name="쉼표 [0] 2 3 4 4 3" xfId="28441" xr:uid="{4CED9A18-7301-468F-9682-DE6F84995208}"/>
    <cellStyle name="쉼표 [0] 2 3 4 4 4" xfId="54597" xr:uid="{FFFA0349-9D39-4ACA-A542-6EEA4A201AA4}"/>
    <cellStyle name="쉼표 [0] 2 3 4 5" xfId="11902" xr:uid="{28F580C4-11AB-47EB-B313-00EBCB3A956B}"/>
    <cellStyle name="쉼표 [0] 2 3 4 5 2" xfId="33951" xr:uid="{36262815-DFDC-490F-A635-A5A9C41D350F}"/>
    <cellStyle name="쉼표 [0] 2 3 4 6" xfId="22931" xr:uid="{D22BBDBD-E2F5-476E-B78C-589AED4C54E0}"/>
    <cellStyle name="쉼표 [0] 2 3 4 7" xfId="49088" xr:uid="{2D982CEE-1DBD-4ABD-9854-B5594A4CA169}"/>
    <cellStyle name="쉼표 [0] 2 3 5" xfId="1524" xr:uid="{065F80C8-37C6-4740-A238-473C6D161B21}"/>
    <cellStyle name="쉼표 [0] 2 3 5 2" xfId="4300" xr:uid="{B816B1B6-A13E-479E-A06B-87CC79794C58}"/>
    <cellStyle name="쉼표 [0] 2 3 5 2 2" xfId="9826" xr:uid="{C7E7D272-1159-4E44-8B2E-6405D796AAA8}"/>
    <cellStyle name="쉼표 [0] 2 3 5 2 2 2" xfId="20855" xr:uid="{EE985969-0742-4C16-8FE6-8F79AF51DC5F}"/>
    <cellStyle name="쉼표 [0] 2 3 5 2 2 2 2" xfId="42904" xr:uid="{4CE14DF4-27D6-47CA-AC3C-3CE0404C7CA2}"/>
    <cellStyle name="쉼표 [0] 2 3 5 2 2 3" xfId="31884" xr:uid="{2F180EB6-9E8B-4FF7-A674-4456B452A50D}"/>
    <cellStyle name="쉼표 [0] 2 3 5 2 3" xfId="15345" xr:uid="{80133C65-3E1B-4C94-8B49-2652D56D3040}"/>
    <cellStyle name="쉼표 [0] 2 3 5 2 3 2" xfId="37394" xr:uid="{56EC4F88-2EA3-4F55-BFBE-A13A0410C4BC}"/>
    <cellStyle name="쉼표 [0] 2 3 5 2 4" xfId="26374" xr:uid="{522EA3C5-187F-4B3E-99F6-8DA92F9E2BAF}"/>
    <cellStyle name="쉼표 [0] 2 3 5 2 5" xfId="52532" xr:uid="{A12ED9DF-D86B-48A6-AE84-D27B046CCCDF}"/>
    <cellStyle name="쉼표 [0] 2 3 5 3" xfId="7071" xr:uid="{FCDFEBD0-A143-4528-8579-6C6A97818AF4}"/>
    <cellStyle name="쉼표 [0] 2 3 5 3 2" xfId="18100" xr:uid="{F8CFCD9C-FB70-4B64-983C-4433E6C89135}"/>
    <cellStyle name="쉼표 [0] 2 3 5 3 2 2" xfId="40149" xr:uid="{700091B7-13FE-48AE-8C1E-D779A176EABC}"/>
    <cellStyle name="쉼표 [0] 2 3 5 3 3" xfId="29129" xr:uid="{66BC386C-1163-4D1E-981D-CAF80DC84FF8}"/>
    <cellStyle name="쉼표 [0] 2 3 5 3 4" xfId="55299" xr:uid="{84FA4B39-67D2-4C00-9455-AB8525808F3A}"/>
    <cellStyle name="쉼표 [0] 2 3 5 4" xfId="12590" xr:uid="{DCCFE517-DD93-4E7C-81E5-44D0B8800E15}"/>
    <cellStyle name="쉼표 [0] 2 3 5 4 2" xfId="34639" xr:uid="{EDE243F2-18BF-41B1-8218-50F9530AD8BF}"/>
    <cellStyle name="쉼표 [0] 2 3 5 5" xfId="23619" xr:uid="{19B31041-BF73-4770-91F3-91774DDB4673}"/>
    <cellStyle name="쉼표 [0] 2 3 5 6" xfId="49777" xr:uid="{E9B1D635-AFF3-456C-BF14-EDE99CA75435}"/>
    <cellStyle name="쉼표 [0] 2 3 6" xfId="2924" xr:uid="{BCFA5DEF-AE7F-48E4-9543-D5B657E0DAA7}"/>
    <cellStyle name="쉼표 [0] 2 3 6 2" xfId="8450" xr:uid="{C08ACC8C-61A2-4E18-9B7A-1BCB7361CF8B}"/>
    <cellStyle name="쉼표 [0] 2 3 6 2 2" xfId="19479" xr:uid="{2ADA6304-7CBC-4CF1-BEC4-0405E61DD56B}"/>
    <cellStyle name="쉼표 [0] 2 3 6 2 2 2" xfId="41528" xr:uid="{7E551891-DE28-44E7-BCC6-36CAB2642FAD}"/>
    <cellStyle name="쉼표 [0] 2 3 6 2 3" xfId="30508" xr:uid="{A347B1E6-6E6E-4751-87E1-AC83EBFC9B52}"/>
    <cellStyle name="쉼표 [0] 2 3 6 3" xfId="13969" xr:uid="{6BCDBD36-7901-49E5-AEB8-5B1D63EF7F0C}"/>
    <cellStyle name="쉼표 [0] 2 3 6 3 2" xfId="36018" xr:uid="{CBCFB51D-65F3-4661-9DAD-21B2F369622D}"/>
    <cellStyle name="쉼표 [0] 2 3 6 4" xfId="24998" xr:uid="{71AA4C54-5045-4DF4-A9E7-44B23459B45C}"/>
    <cellStyle name="쉼표 [0] 2 3 6 5" xfId="51156" xr:uid="{7D5E94FE-E30B-4A4B-AEA5-0907108B8908}"/>
    <cellStyle name="쉼표 [0] 2 3 7" xfId="5695" xr:uid="{59440EC3-9A51-4745-95C2-59F561AA476E}"/>
    <cellStyle name="쉼표 [0] 2 3 7 2" xfId="16724" xr:uid="{35945F8A-7A58-44C4-B3D1-F4EAEB44A4E6}"/>
    <cellStyle name="쉼표 [0] 2 3 7 2 2" xfId="38773" xr:uid="{42C4D347-2F06-4E4E-A34D-97AFC6557C5C}"/>
    <cellStyle name="쉼표 [0] 2 3 7 3" xfId="27753" xr:uid="{28EDD1D9-A2E3-4C9E-89AA-E008E85C250A}"/>
    <cellStyle name="쉼표 [0] 2 3 7 4" xfId="53911" xr:uid="{7D913F13-E492-455D-8532-508967A3E103}"/>
    <cellStyle name="쉼표 [0] 2 3 8" xfId="11214" xr:uid="{93715999-62F2-41D2-B036-F151C8AE2700}"/>
    <cellStyle name="쉼표 [0] 2 3 8 2" xfId="33263" xr:uid="{DF68A38B-40AC-4430-AE23-5E9697BCAF24}"/>
    <cellStyle name="쉼표 [0] 2 3 9" xfId="22243" xr:uid="{B30279F9-095D-47FE-A464-DBD6F5CCD6F2}"/>
    <cellStyle name="쉼표 [0] 2 4" xfId="171" xr:uid="{00000000-0005-0000-0000-0000AE020000}"/>
    <cellStyle name="쉼표 [0] 2 4 10" xfId="48509" xr:uid="{A55513E1-B1B3-4F99-935D-0C426004865F}"/>
    <cellStyle name="쉼표 [0] 2 4 2" xfId="531" xr:uid="{00000000-0005-0000-0000-0000AF020000}"/>
    <cellStyle name="쉼표 [0] 2 4 2 2" xfId="1268" xr:uid="{95132D53-9947-43B1-878D-B82C2E16B073}"/>
    <cellStyle name="쉼표 [0] 2 4 2 2 2" xfId="2662" xr:uid="{AB7CA1F1-022B-44E3-AA6F-2CF297FD03FA}"/>
    <cellStyle name="쉼표 [0] 2 4 2 2 2 2" xfId="5438" xr:uid="{91232654-BA53-4DA2-ADFC-2C83B6D08864}"/>
    <cellStyle name="쉼표 [0] 2 4 2 2 2 2 2" xfId="10964" xr:uid="{A3F19922-85A7-42F8-8FFE-7F7935C62E25}"/>
    <cellStyle name="쉼표 [0] 2 4 2 2 2 2 2 2" xfId="21993" xr:uid="{DC6B7C86-D67B-47ED-B145-3446E1DF7571}"/>
    <cellStyle name="쉼표 [0] 2 4 2 2 2 2 2 2 2" xfId="44042" xr:uid="{542206A4-B6BD-4E1E-9501-BBD3C6F150AE}"/>
    <cellStyle name="쉼표 [0] 2 4 2 2 2 2 2 3" xfId="33022" xr:uid="{1B3857C2-4069-4C15-96DD-6713CDC000F7}"/>
    <cellStyle name="쉼표 [0] 2 4 2 2 2 2 3" xfId="16483" xr:uid="{C1EEA96C-CAEF-4DF7-8DC5-ABDE7C00E2DA}"/>
    <cellStyle name="쉼표 [0] 2 4 2 2 2 2 3 2" xfId="38532" xr:uid="{59A2917E-8A55-4C47-BCC9-56467A6BE46A}"/>
    <cellStyle name="쉼표 [0] 2 4 2 2 2 2 4" xfId="27512" xr:uid="{85CD6F3F-8BAB-4189-A4BF-3CC0F807F382}"/>
    <cellStyle name="쉼표 [0] 2 4 2 2 2 2 5" xfId="53670" xr:uid="{5224F939-339E-4193-A435-CD8EF501DFC6}"/>
    <cellStyle name="쉼표 [0] 2 4 2 2 2 3" xfId="8209" xr:uid="{3FA6D36E-F5E1-4D72-8597-2F86E5E4A4BC}"/>
    <cellStyle name="쉼표 [0] 2 4 2 2 2 3 2" xfId="19238" xr:uid="{119D036E-1AA6-4DE3-9F35-FE8C958B500A}"/>
    <cellStyle name="쉼표 [0] 2 4 2 2 2 3 2 2" xfId="41287" xr:uid="{D5909FC6-0173-4472-9E8E-041AFD19DC68}"/>
    <cellStyle name="쉼표 [0] 2 4 2 2 2 3 3" xfId="30267" xr:uid="{C9302126-0271-4120-82EB-48D0E4CA3B18}"/>
    <cellStyle name="쉼표 [0] 2 4 2 2 2 4" xfId="13728" xr:uid="{C79910BD-BA2B-4115-B211-F78CAB34BE12}"/>
    <cellStyle name="쉼표 [0] 2 4 2 2 2 4 2" xfId="35777" xr:uid="{D0F02E40-5853-4753-BB58-9BE6D5922802}"/>
    <cellStyle name="쉼표 [0] 2 4 2 2 2 5" xfId="24757" xr:uid="{DCBD0A95-847D-4C96-98FB-0393C44793DA}"/>
    <cellStyle name="쉼표 [0] 2 4 2 2 2 6" xfId="50915" xr:uid="{FA85B453-FB19-4123-9D55-B35B416367BC}"/>
    <cellStyle name="쉼표 [0] 2 4 2 2 3" xfId="4062" xr:uid="{B4CB12D2-C293-408E-B774-4050FD68D033}"/>
    <cellStyle name="쉼표 [0] 2 4 2 2 3 2" xfId="9588" xr:uid="{08FA6C1B-89E7-4B97-B99C-5B26B5615AE8}"/>
    <cellStyle name="쉼표 [0] 2 4 2 2 3 2 2" xfId="20617" xr:uid="{3D8DC822-A4AB-437B-B8EF-6B219AD0E274}"/>
    <cellStyle name="쉼표 [0] 2 4 2 2 3 2 2 2" xfId="42666" xr:uid="{BB131E8A-E167-446A-9358-7C7D633173B5}"/>
    <cellStyle name="쉼표 [0] 2 4 2 2 3 2 3" xfId="31646" xr:uid="{C63BBD4E-D748-419C-A8B0-1268F227C18A}"/>
    <cellStyle name="쉼표 [0] 2 4 2 2 3 3" xfId="15107" xr:uid="{74F05C16-FC00-47F1-AE9E-CF41E404ABA0}"/>
    <cellStyle name="쉼표 [0] 2 4 2 2 3 3 2" xfId="37156" xr:uid="{D306068D-5EBC-4AA3-ADA1-FC061735B082}"/>
    <cellStyle name="쉼표 [0] 2 4 2 2 3 4" xfId="26136" xr:uid="{A90EA935-E3E5-4B62-8931-FCF995402A72}"/>
    <cellStyle name="쉼표 [0] 2 4 2 2 3 5" xfId="52294" xr:uid="{BBBAF19F-7A68-47AD-B04B-A70FA26A7B2F}"/>
    <cellStyle name="쉼표 [0] 2 4 2 2 4" xfId="6833" xr:uid="{ED2577F5-D3CF-400E-85C4-92CD6C6AB934}"/>
    <cellStyle name="쉼표 [0] 2 4 2 2 4 2" xfId="17862" xr:uid="{743C9C4F-D666-4252-AF8F-3B7486C7F0B2}"/>
    <cellStyle name="쉼표 [0] 2 4 2 2 4 2 2" xfId="39911" xr:uid="{490E8FEE-69F8-4EC5-A730-28575CE0A04C}"/>
    <cellStyle name="쉼표 [0] 2 4 2 2 4 3" xfId="28891" xr:uid="{C420BD20-98F9-4653-ADF1-CADC3648A94B}"/>
    <cellStyle name="쉼표 [0] 2 4 2 2 4 4" xfId="55047" xr:uid="{742BCEB1-2E57-4CA1-933D-A6B213656331}"/>
    <cellStyle name="쉼표 [0] 2 4 2 2 5" xfId="12352" xr:uid="{C5C591F6-8A65-473D-9BEC-209E9EE50F87}"/>
    <cellStyle name="쉼표 [0] 2 4 2 2 5 2" xfId="34401" xr:uid="{164DD416-6D87-4437-9BCD-072D69599FC6}"/>
    <cellStyle name="쉼표 [0] 2 4 2 2 6" xfId="23381" xr:uid="{F1CC3A00-75AE-4833-BDFF-845C81813CB1}"/>
    <cellStyle name="쉼표 [0] 2 4 2 2 7" xfId="49538" xr:uid="{568EB668-E050-4B2A-9D63-678FAFEFA07D}"/>
    <cellStyle name="쉼표 [0] 2 4 2 3" xfId="1974" xr:uid="{BBC8D61D-0F8E-49A1-8D95-6F17B96D5A0C}"/>
    <cellStyle name="쉼표 [0] 2 4 2 3 2" xfId="4750" xr:uid="{2ADFA31F-F7F5-4802-92A3-4DDD673CEBC6}"/>
    <cellStyle name="쉼표 [0] 2 4 2 3 2 2" xfId="10276" xr:uid="{FD98E33D-0404-48FF-8B87-4435934D6557}"/>
    <cellStyle name="쉼표 [0] 2 4 2 3 2 2 2" xfId="21305" xr:uid="{56E7FA2F-B8C9-4C89-9506-798A7E4CB335}"/>
    <cellStyle name="쉼표 [0] 2 4 2 3 2 2 2 2" xfId="43354" xr:uid="{83AB9229-B4FE-469E-8045-01DE28C3BDED}"/>
    <cellStyle name="쉼표 [0] 2 4 2 3 2 2 3" xfId="32334" xr:uid="{AC780435-1AB5-4FBB-8BBB-812671D43471}"/>
    <cellStyle name="쉼표 [0] 2 4 2 3 2 3" xfId="15795" xr:uid="{C5A6E849-B96F-4C4A-8E63-AEC0DC408E7E}"/>
    <cellStyle name="쉼표 [0] 2 4 2 3 2 3 2" xfId="37844" xr:uid="{2E471B20-B4D9-45E4-8ACC-40B6C25ACDB4}"/>
    <cellStyle name="쉼표 [0] 2 4 2 3 2 4" xfId="26824" xr:uid="{896E31A2-0C24-43D4-8ED5-7A8B8F7304DC}"/>
    <cellStyle name="쉼표 [0] 2 4 2 3 2 5" xfId="52982" xr:uid="{B1828526-FD4F-4070-99CC-228C904CA44F}"/>
    <cellStyle name="쉼표 [0] 2 4 2 3 3" xfId="7521" xr:uid="{DA0DA555-6FE0-454A-BB14-E255E4BC0E15}"/>
    <cellStyle name="쉼표 [0] 2 4 2 3 3 2" xfId="18550" xr:uid="{03A11DD1-6BD0-484C-86CD-5CAAC0C40A10}"/>
    <cellStyle name="쉼표 [0] 2 4 2 3 3 2 2" xfId="40599" xr:uid="{9913349C-0AE7-4765-92D4-F1631EC5E713}"/>
    <cellStyle name="쉼표 [0] 2 4 2 3 3 3" xfId="29579" xr:uid="{22A9F4FF-1F62-45D3-BCAC-9EDFDD1B57B9}"/>
    <cellStyle name="쉼표 [0] 2 4 2 3 4" xfId="13040" xr:uid="{ACC0BB87-9325-4285-B46E-F27B1FC87F1B}"/>
    <cellStyle name="쉼표 [0] 2 4 2 3 4 2" xfId="35089" xr:uid="{B875508D-08DC-4BAA-9A9C-A7CD2A1EEA8A}"/>
    <cellStyle name="쉼표 [0] 2 4 2 3 5" xfId="24069" xr:uid="{D8FC5C66-306A-4BB3-BDF8-0529D880E8DF}"/>
    <cellStyle name="쉼표 [0] 2 4 2 3 6" xfId="50227" xr:uid="{391BAC91-89F3-4D25-829C-BA4EEC1C6606}"/>
    <cellStyle name="쉼표 [0] 2 4 2 4" xfId="3374" xr:uid="{E8390290-CE34-4BDC-B635-51300895522E}"/>
    <cellStyle name="쉼표 [0] 2 4 2 4 2" xfId="8900" xr:uid="{173CA16A-ADF8-427A-90CD-F271834A3937}"/>
    <cellStyle name="쉼표 [0] 2 4 2 4 2 2" xfId="19929" xr:uid="{2011D2B6-3CC1-4CD0-8698-1C31D0D0C37A}"/>
    <cellStyle name="쉼표 [0] 2 4 2 4 2 2 2" xfId="41978" xr:uid="{13F37680-6977-4525-98B8-A6A96862D636}"/>
    <cellStyle name="쉼표 [0] 2 4 2 4 2 3" xfId="30958" xr:uid="{EC302FBE-58A8-4564-ABA5-6FC78CE269F9}"/>
    <cellStyle name="쉼표 [0] 2 4 2 4 3" xfId="14419" xr:uid="{AC3C0CB5-46F8-4924-8579-BFD39656C00F}"/>
    <cellStyle name="쉼표 [0] 2 4 2 4 3 2" xfId="36468" xr:uid="{55D73854-C72B-4AE0-9931-6969D45BB26E}"/>
    <cellStyle name="쉼표 [0] 2 4 2 4 4" xfId="25448" xr:uid="{F39DB2C2-4C89-4B9E-89BC-AACCF3C306A0}"/>
    <cellStyle name="쉼표 [0] 2 4 2 4 5" xfId="51606" xr:uid="{0488D2DE-1423-44BC-A997-0B3B67B11EDC}"/>
    <cellStyle name="쉼표 [0] 2 4 2 5" xfId="6145" xr:uid="{CB42969D-00D9-4E60-AA9E-B84AA794F37B}"/>
    <cellStyle name="쉼표 [0] 2 4 2 5 2" xfId="17174" xr:uid="{5773FD8F-EFD0-40AD-B295-26AA6FF2B82D}"/>
    <cellStyle name="쉼표 [0] 2 4 2 5 2 2" xfId="39223" xr:uid="{CE46594D-CAE1-4027-B0FE-BCFBFC310769}"/>
    <cellStyle name="쉼표 [0] 2 4 2 5 3" xfId="28203" xr:uid="{78069828-E717-43FF-8C90-80213E0A0CFB}"/>
    <cellStyle name="쉼표 [0] 2 4 2 5 4" xfId="54359" xr:uid="{CFA81CDC-2D68-44B1-89DE-B3C719848F8E}"/>
    <cellStyle name="쉼표 [0] 2 4 2 6" xfId="11664" xr:uid="{8FF93F3E-3B8D-4669-8254-1FC7790B8165}"/>
    <cellStyle name="쉼표 [0] 2 4 2 6 2" xfId="33713" xr:uid="{95A61837-DF75-4854-8FF3-117E5FAD9A11}"/>
    <cellStyle name="쉼표 [0] 2 4 2 7" xfId="22693" xr:uid="{2345607A-A854-4A5F-9199-57CC726BC3F8}"/>
    <cellStyle name="쉼표 [0] 2 4 2 8" xfId="48850" xr:uid="{486E8B8F-1199-4869-9624-DACBE155C842}"/>
    <cellStyle name="쉼표 [0] 2 4 3" xfId="926" xr:uid="{87DEE72B-7B80-4633-A372-8887B40C1E31}"/>
    <cellStyle name="쉼표 [0] 2 4 3 2" xfId="2320" xr:uid="{5FF3BF5C-7CC6-4C7E-BB9B-73C418046FEA}"/>
    <cellStyle name="쉼표 [0] 2 4 3 2 2" xfId="5096" xr:uid="{6902E415-24BE-4710-9E6B-0813CD4A7AC0}"/>
    <cellStyle name="쉼표 [0] 2 4 3 2 2 2" xfId="10622" xr:uid="{D050FE92-5A12-49E3-8D21-672EA5459922}"/>
    <cellStyle name="쉼표 [0] 2 4 3 2 2 2 2" xfId="21651" xr:uid="{C74ECB80-521E-4500-A6C8-33C4FF5920A0}"/>
    <cellStyle name="쉼표 [0] 2 4 3 2 2 2 2 2" xfId="43700" xr:uid="{EA3A7D0D-101C-4960-B11A-B37FE4F7960F}"/>
    <cellStyle name="쉼표 [0] 2 4 3 2 2 2 3" xfId="32680" xr:uid="{C3CB9DCC-91F3-404B-969F-41E5C8C03A47}"/>
    <cellStyle name="쉼표 [0] 2 4 3 2 2 3" xfId="16141" xr:uid="{3C38CCBE-A947-4298-8A0B-06DCF7F1E29E}"/>
    <cellStyle name="쉼표 [0] 2 4 3 2 2 3 2" xfId="38190" xr:uid="{349CF754-337E-4306-9B39-F04905A209A0}"/>
    <cellStyle name="쉼표 [0] 2 4 3 2 2 4" xfId="27170" xr:uid="{D3542177-14CD-4DDD-95B7-89FC5C5F4C7D}"/>
    <cellStyle name="쉼표 [0] 2 4 3 2 2 5" xfId="53328" xr:uid="{789720F7-28CC-4D43-A1BC-C73DE78A985C}"/>
    <cellStyle name="쉼표 [0] 2 4 3 2 3" xfId="7867" xr:uid="{63704DA2-8FCD-4F37-96C3-D5EB7393AC12}"/>
    <cellStyle name="쉼표 [0] 2 4 3 2 3 2" xfId="18896" xr:uid="{8C76FB85-E16C-4542-8D89-F206DF5E9204}"/>
    <cellStyle name="쉼표 [0] 2 4 3 2 3 2 2" xfId="40945" xr:uid="{FDF48E16-336B-4238-849C-C7BB039D4806}"/>
    <cellStyle name="쉼표 [0] 2 4 3 2 3 3" xfId="29925" xr:uid="{F81D91E1-8EAF-47B5-9C1C-78D70201EB22}"/>
    <cellStyle name="쉼표 [0] 2 4 3 2 4" xfId="13386" xr:uid="{E6BEC686-3879-4995-AB6D-0FB1C9269D12}"/>
    <cellStyle name="쉼표 [0] 2 4 3 2 4 2" xfId="35435" xr:uid="{4A13DD8E-22A0-4439-88D9-67E0A91104D9}"/>
    <cellStyle name="쉼표 [0] 2 4 3 2 5" xfId="24415" xr:uid="{4D89BFAD-5DC3-4BD4-9525-D50FB547166F}"/>
    <cellStyle name="쉼표 [0] 2 4 3 2 6" xfId="50573" xr:uid="{EED668C8-5376-474F-AECD-0A65131E95C9}"/>
    <cellStyle name="쉼표 [0] 2 4 3 3" xfId="3720" xr:uid="{64741900-B481-483F-A095-4081815397B8}"/>
    <cellStyle name="쉼표 [0] 2 4 3 3 2" xfId="9246" xr:uid="{3E98BDDC-8A7D-4EFB-AF30-D1D42F3C0806}"/>
    <cellStyle name="쉼표 [0] 2 4 3 3 2 2" xfId="20275" xr:uid="{BF10E784-67E4-4956-81E5-A8B6F035D8A2}"/>
    <cellStyle name="쉼표 [0] 2 4 3 3 2 2 2" xfId="42324" xr:uid="{4D1D4CBD-A21F-4467-A6D2-28F910D3EA2A}"/>
    <cellStyle name="쉼표 [0] 2 4 3 3 2 3" xfId="31304" xr:uid="{2AFFCCC5-C574-413E-B51C-4F77CE13FF24}"/>
    <cellStyle name="쉼표 [0] 2 4 3 3 3" xfId="14765" xr:uid="{7E8A9C7A-08E2-4F0D-81C8-040CD4635EA9}"/>
    <cellStyle name="쉼표 [0] 2 4 3 3 3 2" xfId="36814" xr:uid="{ED49DC47-4B12-40ED-BF11-B4F9C425CCE1}"/>
    <cellStyle name="쉼표 [0] 2 4 3 3 4" xfId="25794" xr:uid="{EA90E848-613A-49E7-9336-59C9A4181C0A}"/>
    <cellStyle name="쉼표 [0] 2 4 3 3 5" xfId="51952" xr:uid="{B4EDE87E-FB79-4E53-978B-F4EE9019703E}"/>
    <cellStyle name="쉼표 [0] 2 4 3 4" xfId="6491" xr:uid="{7B9DF9E7-021D-4091-BB71-4CFD3D8248CF}"/>
    <cellStyle name="쉼표 [0] 2 4 3 4 2" xfId="17520" xr:uid="{AC992B1E-9511-4EB6-8F4A-661E0DB394E3}"/>
    <cellStyle name="쉼표 [0] 2 4 3 4 2 2" xfId="39569" xr:uid="{BBD36B53-F325-4391-B680-9C66B9CC22B0}"/>
    <cellStyle name="쉼표 [0] 2 4 3 4 3" xfId="28549" xr:uid="{BC3700C5-2F3E-45E0-A21E-0A9B6353BC95}"/>
    <cellStyle name="쉼표 [0] 2 4 3 4 4" xfId="54705" xr:uid="{29383E64-9631-42FC-9B8F-A9B4BAB0E4B4}"/>
    <cellStyle name="쉼표 [0] 2 4 3 5" xfId="12010" xr:uid="{E538F03F-3924-480C-97B3-96377685B1C2}"/>
    <cellStyle name="쉼표 [0] 2 4 3 5 2" xfId="34059" xr:uid="{124418DC-2D34-431E-96CD-61151D81E62D}"/>
    <cellStyle name="쉼표 [0] 2 4 3 6" xfId="23039" xr:uid="{3DBEA32A-2EB2-4E9D-ACD0-7A4B19D1CE0D}"/>
    <cellStyle name="쉼표 [0] 2 4 3 7" xfId="49196" xr:uid="{7E31C97E-18E4-44EC-9324-FD11D1FBC8EB}"/>
    <cellStyle name="쉼표 [0] 2 4 4" xfId="1632" xr:uid="{3CB9862D-9066-4880-B7FB-41F2C1BA4464}"/>
    <cellStyle name="쉼표 [0] 2 4 4 2" xfId="4408" xr:uid="{251E25BF-4D70-4022-BAD9-B8412FE3A930}"/>
    <cellStyle name="쉼표 [0] 2 4 4 2 2" xfId="9934" xr:uid="{F5509A20-2024-47F6-B86C-772B4012349A}"/>
    <cellStyle name="쉼표 [0] 2 4 4 2 2 2" xfId="20963" xr:uid="{4D803C4B-9271-4CBC-B267-D5C21787F36D}"/>
    <cellStyle name="쉼표 [0] 2 4 4 2 2 2 2" xfId="43012" xr:uid="{52B2B235-82FA-48B7-97B1-6E2D44B63CE6}"/>
    <cellStyle name="쉼표 [0] 2 4 4 2 2 3" xfId="31992" xr:uid="{9E981E1E-FF26-4F2D-A44A-6A76F72059ED}"/>
    <cellStyle name="쉼표 [0] 2 4 4 2 3" xfId="15453" xr:uid="{4FD85F77-40F6-4816-A2F7-A116B937C3FA}"/>
    <cellStyle name="쉼표 [0] 2 4 4 2 3 2" xfId="37502" xr:uid="{92CFC922-C00F-438D-A940-6852CD9A98A4}"/>
    <cellStyle name="쉼표 [0] 2 4 4 2 4" xfId="26482" xr:uid="{D27B5773-353F-4B10-BF9F-98A84ADE0249}"/>
    <cellStyle name="쉼표 [0] 2 4 4 2 5" xfId="52640" xr:uid="{8AB533A4-940F-43CD-A4B6-D3262697D3C9}"/>
    <cellStyle name="쉼표 [0] 2 4 4 3" xfId="7179" xr:uid="{1DBEB731-C4FB-4371-A794-AF4C09B6B777}"/>
    <cellStyle name="쉼표 [0] 2 4 4 3 2" xfId="18208" xr:uid="{61415221-C682-4116-A215-438A3E874C8E}"/>
    <cellStyle name="쉼표 [0] 2 4 4 3 2 2" xfId="40257" xr:uid="{F3AED083-C22B-4E17-BC5C-375988D1FFE7}"/>
    <cellStyle name="쉼표 [0] 2 4 4 3 3" xfId="29237" xr:uid="{6A2652C6-2601-4925-A618-C6768353BA3E}"/>
    <cellStyle name="쉼표 [0] 2 4 4 4" xfId="12698" xr:uid="{A7A8E904-AC4E-4916-8A92-4A97A45663A9}"/>
    <cellStyle name="쉼표 [0] 2 4 4 4 2" xfId="34747" xr:uid="{1B8E2F10-2101-43CC-B680-C5323DB8C84F}"/>
    <cellStyle name="쉼표 [0] 2 4 4 5" xfId="23727" xr:uid="{C34AB77E-245F-4696-9F5E-7EC467EDD64A}"/>
    <cellStyle name="쉼표 [0] 2 4 4 6" xfId="49885" xr:uid="{AA5E750C-3521-4110-A79D-24B044A99E42}"/>
    <cellStyle name="쉼표 [0] 2 4 5" xfId="3032" xr:uid="{18DF63D3-0667-4625-8630-D4422AF7F779}"/>
    <cellStyle name="쉼표 [0] 2 4 5 2" xfId="8558" xr:uid="{9951441D-CE4C-4DE1-8C15-207C1CED473B}"/>
    <cellStyle name="쉼표 [0] 2 4 5 2 2" xfId="19587" xr:uid="{37DB5F12-705C-4AF2-A99B-85BBD95C5257}"/>
    <cellStyle name="쉼표 [0] 2 4 5 2 2 2" xfId="41636" xr:uid="{01FD546F-BF73-4B40-A010-A270089A4747}"/>
    <cellStyle name="쉼표 [0] 2 4 5 2 3" xfId="30616" xr:uid="{F5288ACC-B316-42A9-9ACA-99673FC86972}"/>
    <cellStyle name="쉼표 [0] 2 4 5 3" xfId="14077" xr:uid="{FE4E222E-C0B4-4A70-B38F-05E3BB638031}"/>
    <cellStyle name="쉼표 [0] 2 4 5 3 2" xfId="36126" xr:uid="{711AEAA5-9224-477F-94F4-6A51B01E3EF4}"/>
    <cellStyle name="쉼표 [0] 2 4 5 4" xfId="25106" xr:uid="{8E5DF7B9-7C12-486B-BA2D-9921C2AEB997}"/>
    <cellStyle name="쉼표 [0] 2 4 5 5" xfId="51264" xr:uid="{59DD3C85-DD6E-4BD1-B0B4-371FAADA1BC8}"/>
    <cellStyle name="쉼표 [0] 2 4 6" xfId="5803" xr:uid="{5626BB57-900B-44F3-AD84-1D287D0C4AE5}"/>
    <cellStyle name="쉼표 [0] 2 4 6 2" xfId="16832" xr:uid="{5FA29B4E-E976-4573-8FFE-C39AF2578544}"/>
    <cellStyle name="쉼표 [0] 2 4 6 2 2" xfId="38881" xr:uid="{6A6397BE-B04F-4F08-9A8E-BC9DBB202AA5}"/>
    <cellStyle name="쉼표 [0] 2 4 6 3" xfId="27861" xr:uid="{FE7AF9F5-4AAE-4CC9-B39C-02FF05016846}"/>
    <cellStyle name="쉼표 [0] 2 4 6 4" xfId="54018" xr:uid="{CA5DF4F7-E5FD-4096-8872-374FE73A822C}"/>
    <cellStyle name="쉼표 [0] 2 4 7" xfId="11322" xr:uid="{B4B416BB-D0EC-4BAB-98BB-8706A36434EF}"/>
    <cellStyle name="쉼표 [0] 2 4 7 2" xfId="33371" xr:uid="{E41FCF66-507D-48EB-BE96-A87571597FA1}"/>
    <cellStyle name="쉼표 [0] 2 4 8" xfId="22351" xr:uid="{FDA398E0-CF3E-4383-9127-97230C40918F}"/>
    <cellStyle name="쉼표 [0] 2 4 9" xfId="44318" xr:uid="{0E295465-F61B-4163-BF63-EAC07D4446F9}"/>
    <cellStyle name="쉼표 [0] 2 5" xfId="388" xr:uid="{00000000-0005-0000-0000-0000B0020000}"/>
    <cellStyle name="쉼표 [0] 2 5 2" xfId="1137" xr:uid="{124A70A1-1FA7-47D5-9905-660BC3125144}"/>
    <cellStyle name="쉼표 [0] 2 5 2 2" xfId="2531" xr:uid="{09BC8306-C78F-40F1-8504-D5241C493575}"/>
    <cellStyle name="쉼표 [0] 2 5 2 2 2" xfId="5307" xr:uid="{B9D57B14-A463-4BE8-8CC8-D1515C4EBB9B}"/>
    <cellStyle name="쉼표 [0] 2 5 2 2 2 2" xfId="10833" xr:uid="{FE4FDCA3-EDF0-4254-8171-04BFC467F015}"/>
    <cellStyle name="쉼표 [0] 2 5 2 2 2 2 2" xfId="21862" xr:uid="{CAF4C145-4AFC-4DA6-ADEE-91FF69EBC12A}"/>
    <cellStyle name="쉼표 [0] 2 5 2 2 2 2 2 2" xfId="43911" xr:uid="{741B3A29-6ABB-4372-A340-23141489FEAC}"/>
    <cellStyle name="쉼표 [0] 2 5 2 2 2 2 3" xfId="32891" xr:uid="{907E2BE4-4975-43A5-81B3-146AAF1BC717}"/>
    <cellStyle name="쉼표 [0] 2 5 2 2 2 3" xfId="16352" xr:uid="{3D2B40E4-7C47-4D13-AE5D-02DDACF34F75}"/>
    <cellStyle name="쉼표 [0] 2 5 2 2 2 3 2" xfId="38401" xr:uid="{4257B305-5D7D-4495-ADDD-4028921875F2}"/>
    <cellStyle name="쉼표 [0] 2 5 2 2 2 4" xfId="27381" xr:uid="{53CD6D6C-0FB1-46BF-816E-BD243893BBC3}"/>
    <cellStyle name="쉼표 [0] 2 5 2 2 2 5" xfId="53539" xr:uid="{9D619772-54DE-429B-A194-E309B33B011C}"/>
    <cellStyle name="쉼표 [0] 2 5 2 2 3" xfId="8078" xr:uid="{C7B46AB8-E507-428F-8191-605C372F7134}"/>
    <cellStyle name="쉼표 [0] 2 5 2 2 3 2" xfId="19107" xr:uid="{41AD044D-0E93-4E76-8BFA-943482CB3F66}"/>
    <cellStyle name="쉼표 [0] 2 5 2 2 3 2 2" xfId="41156" xr:uid="{3DBC334B-9883-4D2F-A4C3-FE5FAC60BF71}"/>
    <cellStyle name="쉼표 [0] 2 5 2 2 3 3" xfId="30136" xr:uid="{8814B2DE-4EC2-4FEE-9994-3D4E8366CAD1}"/>
    <cellStyle name="쉼표 [0] 2 5 2 2 4" xfId="13597" xr:uid="{31FA8031-59D8-42B7-B1D5-44B96C766CF7}"/>
    <cellStyle name="쉼표 [0] 2 5 2 2 4 2" xfId="35646" xr:uid="{82850586-70F6-4F51-9497-D1284CBC9441}"/>
    <cellStyle name="쉼표 [0] 2 5 2 2 5" xfId="24626" xr:uid="{9EE7B5F2-540C-46C3-907C-4E6C2A424DF3}"/>
    <cellStyle name="쉼표 [0] 2 5 2 2 6" xfId="50784" xr:uid="{5F17E1A9-B048-49C6-AD75-089E4D35EE81}"/>
    <cellStyle name="쉼표 [0] 2 5 2 3" xfId="3931" xr:uid="{E5A9A1D5-A240-49B4-909E-1DECC6FF9F2A}"/>
    <cellStyle name="쉼표 [0] 2 5 2 3 2" xfId="9457" xr:uid="{1755BBEB-4A23-4EB5-AD2B-34D755F9FEE8}"/>
    <cellStyle name="쉼표 [0] 2 5 2 3 2 2" xfId="20486" xr:uid="{86F081A3-52BF-4122-BFAD-3CBA827D1305}"/>
    <cellStyle name="쉼표 [0] 2 5 2 3 2 2 2" xfId="42535" xr:uid="{51C6565C-A4D8-405C-A249-0C0046DA7D0F}"/>
    <cellStyle name="쉼표 [0] 2 5 2 3 2 3" xfId="31515" xr:uid="{41880217-D306-489D-B579-19618E40925E}"/>
    <cellStyle name="쉼표 [0] 2 5 2 3 3" xfId="14976" xr:uid="{B26E24E8-58A3-4DA2-952B-A5F2E9FE0023}"/>
    <cellStyle name="쉼표 [0] 2 5 2 3 3 2" xfId="37025" xr:uid="{25405806-7FBB-4963-A364-660B5A667353}"/>
    <cellStyle name="쉼표 [0] 2 5 2 3 4" xfId="26005" xr:uid="{882BF4B5-20CE-41FC-ADB7-ACBE37B6ECE0}"/>
    <cellStyle name="쉼표 [0] 2 5 2 3 5" xfId="52163" xr:uid="{800AA11E-3C01-49C5-88CF-6DC187AC3AF1}"/>
    <cellStyle name="쉼표 [0] 2 5 2 4" xfId="6702" xr:uid="{92BB9FC8-1E70-4A93-8EB8-B00534566AC2}"/>
    <cellStyle name="쉼표 [0] 2 5 2 4 2" xfId="17731" xr:uid="{1BA75E1E-76E4-428D-8D82-A7C072958E91}"/>
    <cellStyle name="쉼표 [0] 2 5 2 4 2 2" xfId="39780" xr:uid="{5D610798-4DD4-448D-823D-9A7466A6C97B}"/>
    <cellStyle name="쉼표 [0] 2 5 2 4 3" xfId="28760" xr:uid="{870B0193-D531-4406-A216-A06B84AEDA0C}"/>
    <cellStyle name="쉼표 [0] 2 5 2 4 4" xfId="54916" xr:uid="{31F8B40E-220B-4805-A010-5354BBA5F212}"/>
    <cellStyle name="쉼표 [0] 2 5 2 5" xfId="12221" xr:uid="{67E3EA9A-1BAE-4058-BE92-056D9211E6A3}"/>
    <cellStyle name="쉼표 [0] 2 5 2 5 2" xfId="34270" xr:uid="{52C16B02-380E-4A55-9F24-51538315EE6D}"/>
    <cellStyle name="쉼표 [0] 2 5 2 6" xfId="23250" xr:uid="{6846C3C5-8055-44E0-8F6F-F4E9F84A3EA8}"/>
    <cellStyle name="쉼표 [0] 2 5 2 7" xfId="49407" xr:uid="{848A1002-687D-4941-A6BA-1EA63D038261}"/>
    <cellStyle name="쉼표 [0] 2 5 3" xfId="1843" xr:uid="{42F3B0CB-C4C6-4A4B-AFB1-FF235989DC7E}"/>
    <cellStyle name="쉼표 [0] 2 5 3 2" xfId="4619" xr:uid="{D37DE6F7-BBB7-4A30-B0B1-647267CA1D82}"/>
    <cellStyle name="쉼표 [0] 2 5 3 2 2" xfId="10145" xr:uid="{27C7B11B-C02C-495F-97F5-0377BB4B008F}"/>
    <cellStyle name="쉼표 [0] 2 5 3 2 2 2" xfId="21174" xr:uid="{9FAD81E2-DDE3-4D29-8AE4-235C85D61C47}"/>
    <cellStyle name="쉼표 [0] 2 5 3 2 2 2 2" xfId="43223" xr:uid="{7D5DB19D-9468-42A2-87EE-934F6C35E3BF}"/>
    <cellStyle name="쉼표 [0] 2 5 3 2 2 3" xfId="32203" xr:uid="{AA81FFE5-0E4B-4725-8957-52A5355D19A9}"/>
    <cellStyle name="쉼표 [0] 2 5 3 2 3" xfId="15664" xr:uid="{7F42086D-FBF9-4F43-82B8-9BF01AE8249A}"/>
    <cellStyle name="쉼표 [0] 2 5 3 2 3 2" xfId="37713" xr:uid="{CA9D7FB8-D5BD-441B-8577-C657DBB6A002}"/>
    <cellStyle name="쉼표 [0] 2 5 3 2 4" xfId="26693" xr:uid="{109DBA04-CC73-4B2C-99DA-1E32FF6B35FB}"/>
    <cellStyle name="쉼표 [0] 2 5 3 2 5" xfId="52851" xr:uid="{880ACAAD-CC69-4961-A5A5-A814EC804D9A}"/>
    <cellStyle name="쉼표 [0] 2 5 3 3" xfId="7390" xr:uid="{ECE4F472-B7F5-4267-86BF-49B4A53AC32F}"/>
    <cellStyle name="쉼표 [0] 2 5 3 3 2" xfId="18419" xr:uid="{FA3877DD-5273-4BBA-8FF9-0E869D910B56}"/>
    <cellStyle name="쉼표 [0] 2 5 3 3 2 2" xfId="40468" xr:uid="{02193485-AEE5-4AD0-81B2-09427838A7BC}"/>
    <cellStyle name="쉼표 [0] 2 5 3 3 3" xfId="29448" xr:uid="{FF14FBD4-2FB4-445F-9B41-3DA9EE611BE4}"/>
    <cellStyle name="쉼표 [0] 2 5 3 4" xfId="12909" xr:uid="{C525080F-993D-4498-9D27-C3ACF32A5655}"/>
    <cellStyle name="쉼표 [0] 2 5 3 4 2" xfId="34958" xr:uid="{C133012E-A7AC-4820-9FDF-B6B3DBAA43AE}"/>
    <cellStyle name="쉼표 [0] 2 5 3 5" xfId="23938" xr:uid="{380AE3D0-C28B-488D-AA39-75460E81B137}"/>
    <cellStyle name="쉼표 [0] 2 5 3 6" xfId="50096" xr:uid="{BFE43ECD-23D4-4C1B-9F68-9EC88FD78F6C}"/>
    <cellStyle name="쉼표 [0] 2 5 4" xfId="3243" xr:uid="{F2EF1B65-FDCE-4654-8A84-21FCC018A00E}"/>
    <cellStyle name="쉼표 [0] 2 5 4 2" xfId="8769" xr:uid="{B7D15ADF-10DE-470A-8D09-FB5EFB5F5DD7}"/>
    <cellStyle name="쉼표 [0] 2 5 4 2 2" xfId="19798" xr:uid="{1A38FB39-49F1-4159-B3C3-CEA59BE43B17}"/>
    <cellStyle name="쉼표 [0] 2 5 4 2 2 2" xfId="41847" xr:uid="{EAF1052C-11CE-4B47-B65E-54697E116170}"/>
    <cellStyle name="쉼표 [0] 2 5 4 2 3" xfId="30827" xr:uid="{DB9E2034-C834-4DCF-A30C-316B5D9417A6}"/>
    <cellStyle name="쉼표 [0] 2 5 4 3" xfId="14288" xr:uid="{73C93817-5BAF-47C5-AFB6-C1C7C1877C3A}"/>
    <cellStyle name="쉼표 [0] 2 5 4 3 2" xfId="36337" xr:uid="{5265815C-E690-404E-96D3-0D8C31B214F1}"/>
    <cellStyle name="쉼표 [0] 2 5 4 4" xfId="25317" xr:uid="{4454CC50-66C6-4215-96F6-C839242BAA19}"/>
    <cellStyle name="쉼표 [0] 2 5 4 5" xfId="51475" xr:uid="{51A3A693-C122-4755-9DFB-C0CC1B073C2F}"/>
    <cellStyle name="쉼표 [0] 2 5 5" xfId="6014" xr:uid="{68CADE66-9729-4C5A-8608-441528820C73}"/>
    <cellStyle name="쉼표 [0] 2 5 5 2" xfId="17043" xr:uid="{89E66D40-8211-4A59-B5DE-8DC3F6526AF7}"/>
    <cellStyle name="쉼표 [0] 2 5 5 2 2" xfId="39092" xr:uid="{CC2E069B-0DB2-461D-8F43-C145EC560B0B}"/>
    <cellStyle name="쉼표 [0] 2 5 5 3" xfId="28072" xr:uid="{538B2B7F-14F1-4085-92F5-16CF53CF6EF4}"/>
    <cellStyle name="쉼표 [0] 2 5 5 4" xfId="54228" xr:uid="{3A72D613-C7FC-4432-8248-67D1E4A4DC37}"/>
    <cellStyle name="쉼표 [0] 2 5 6" xfId="11533" xr:uid="{E41EE753-E710-4792-8392-9F34E0C280BE}"/>
    <cellStyle name="쉼표 [0] 2 5 6 2" xfId="33582" xr:uid="{A9C25598-4258-4396-A677-AE68F5F74905}"/>
    <cellStyle name="쉼표 [0] 2 5 7" xfId="22562" xr:uid="{0F7CC43B-97A1-4600-A337-546BC061D0A6}"/>
    <cellStyle name="쉼표 [0] 2 5 8" xfId="46337" xr:uid="{AE9EFAF2-C5A2-470B-9D75-60F1C6584339}"/>
    <cellStyle name="쉼표 [0] 2 5 9" xfId="48719" xr:uid="{B5CCBF3F-7090-4BC3-A658-2C36FB847F11}"/>
    <cellStyle name="쉼표 [0] 2 6" xfId="422" xr:uid="{00000000-0005-0000-0000-0000B1020000}"/>
    <cellStyle name="쉼표 [0] 2 6 2" xfId="1160" xr:uid="{A4F27183-4F68-4E87-8A0D-5DB066660424}"/>
    <cellStyle name="쉼표 [0] 2 6 2 2" xfId="2554" xr:uid="{5BD4A518-1D4B-48AB-8657-2A6C6C5F6AB1}"/>
    <cellStyle name="쉼표 [0] 2 6 2 2 2" xfId="5330" xr:uid="{B5A6A6A6-239E-4DE3-B1C5-14E341DC9E41}"/>
    <cellStyle name="쉼표 [0] 2 6 2 2 2 2" xfId="10856" xr:uid="{DF140D58-FC43-45B2-89F8-38347FDF0D96}"/>
    <cellStyle name="쉼표 [0] 2 6 2 2 2 2 2" xfId="21885" xr:uid="{47B32EC2-01D9-4A69-9E6F-06594A338650}"/>
    <cellStyle name="쉼표 [0] 2 6 2 2 2 2 2 2" xfId="43934" xr:uid="{DD884996-B6B4-4509-8C04-E4E261C100DD}"/>
    <cellStyle name="쉼표 [0] 2 6 2 2 2 2 3" xfId="32914" xr:uid="{426282BD-A3AA-4EF3-8E7A-2C4D4F68C1B5}"/>
    <cellStyle name="쉼표 [0] 2 6 2 2 2 3" xfId="16375" xr:uid="{9B5A7910-CE81-4606-AF3D-B66D3CEC089F}"/>
    <cellStyle name="쉼표 [0] 2 6 2 2 2 3 2" xfId="38424" xr:uid="{54FBC8A1-E4ED-4B30-A417-BCDAC078BA2F}"/>
    <cellStyle name="쉼표 [0] 2 6 2 2 2 4" xfId="27404" xr:uid="{17FDD583-B223-4071-86AE-D18F0C63263F}"/>
    <cellStyle name="쉼표 [0] 2 6 2 2 2 5" xfId="53562" xr:uid="{CA9CA2F4-FAFD-47F6-8A32-11066B96DD57}"/>
    <cellStyle name="쉼표 [0] 2 6 2 2 3" xfId="8101" xr:uid="{68828E84-B424-4584-92E3-FB435AA6BA26}"/>
    <cellStyle name="쉼표 [0] 2 6 2 2 3 2" xfId="19130" xr:uid="{C36AC33C-F5BF-4610-A1C9-24700079F18C}"/>
    <cellStyle name="쉼표 [0] 2 6 2 2 3 2 2" xfId="41179" xr:uid="{9C79FD09-484D-437C-8963-502BB96B455C}"/>
    <cellStyle name="쉼표 [0] 2 6 2 2 3 3" xfId="30159" xr:uid="{18B5ACB3-BAA8-4533-AD87-3C803ED3D3CB}"/>
    <cellStyle name="쉼표 [0] 2 6 2 2 4" xfId="13620" xr:uid="{E32A78EF-CBF0-49F2-857C-F76F66232C71}"/>
    <cellStyle name="쉼표 [0] 2 6 2 2 4 2" xfId="35669" xr:uid="{94AC90A6-EE6D-4496-9B52-132338D58B4F}"/>
    <cellStyle name="쉼표 [0] 2 6 2 2 5" xfId="24649" xr:uid="{F353A4C1-608B-47C5-B5DE-E7AC1570BA80}"/>
    <cellStyle name="쉼표 [0] 2 6 2 2 6" xfId="50807" xr:uid="{3A78C415-2B35-44D3-A1CC-B1FB40118ADA}"/>
    <cellStyle name="쉼표 [0] 2 6 2 3" xfId="3954" xr:uid="{5EB7DCDE-08A5-41BC-92CC-4FD26FFC9605}"/>
    <cellStyle name="쉼표 [0] 2 6 2 3 2" xfId="9480" xr:uid="{426C3A53-E99A-4208-8B1E-3438DDC1D22B}"/>
    <cellStyle name="쉼표 [0] 2 6 2 3 2 2" xfId="20509" xr:uid="{E0D8EE5F-318E-49D7-9757-D0C5A7E0C58A}"/>
    <cellStyle name="쉼표 [0] 2 6 2 3 2 2 2" xfId="42558" xr:uid="{05BBF93E-E574-44AA-8279-1EF591AD7396}"/>
    <cellStyle name="쉼표 [0] 2 6 2 3 2 3" xfId="31538" xr:uid="{72270D09-E76B-47AA-B7A6-C74600E40581}"/>
    <cellStyle name="쉼표 [0] 2 6 2 3 3" xfId="14999" xr:uid="{CFB3CD4A-62E3-45D1-9BDE-18639AB739D6}"/>
    <cellStyle name="쉼표 [0] 2 6 2 3 3 2" xfId="37048" xr:uid="{908E89F5-36F1-426F-8775-1814CF373CAF}"/>
    <cellStyle name="쉼표 [0] 2 6 2 3 4" xfId="26028" xr:uid="{8D5B8009-22A8-49F8-927E-25B391D4DE80}"/>
    <cellStyle name="쉼표 [0] 2 6 2 3 5" xfId="52186" xr:uid="{EFE88613-C99E-42D0-A91B-DDA4BDDEA6A9}"/>
    <cellStyle name="쉼표 [0] 2 6 2 4" xfId="6725" xr:uid="{4F3C0BAC-C73D-4302-8968-0967D066952E}"/>
    <cellStyle name="쉼표 [0] 2 6 2 4 2" xfId="17754" xr:uid="{27D34906-D704-4DD8-B7F9-059268F0EDA3}"/>
    <cellStyle name="쉼표 [0] 2 6 2 4 2 2" xfId="39803" xr:uid="{63FD24A8-D7C7-4057-A7B8-87BD13E784A5}"/>
    <cellStyle name="쉼표 [0] 2 6 2 4 3" xfId="28783" xr:uid="{1776BE03-73D5-48A4-84A3-48D15F966745}"/>
    <cellStyle name="쉼표 [0] 2 6 2 4 4" xfId="54939" xr:uid="{BDFE8212-7FA2-4D6A-ABB9-CD99CB0C2EE0}"/>
    <cellStyle name="쉼표 [0] 2 6 2 5" xfId="12244" xr:uid="{92073129-6D31-4DD3-8E0C-DF96431666AF}"/>
    <cellStyle name="쉼표 [0] 2 6 2 5 2" xfId="34293" xr:uid="{315C0F2C-5007-46D2-9EF4-466F53C4B88B}"/>
    <cellStyle name="쉼표 [0] 2 6 2 6" xfId="23273" xr:uid="{3FD796DB-1984-4EB0-AD0B-BB07312F72EC}"/>
    <cellStyle name="쉼표 [0] 2 6 2 7" xfId="49430" xr:uid="{11F38340-EE47-47D3-A8FD-7539191244BB}"/>
    <cellStyle name="쉼표 [0] 2 6 3" xfId="1866" xr:uid="{4B54F601-57FE-4AC6-8612-317AC8B3CA4B}"/>
    <cellStyle name="쉼표 [0] 2 6 3 2" xfId="4642" xr:uid="{74C57CFB-4FEB-4507-9E20-E558EA50D486}"/>
    <cellStyle name="쉼표 [0] 2 6 3 2 2" xfId="10168" xr:uid="{27E2ED34-180C-4E1B-98AB-1A205A2829BB}"/>
    <cellStyle name="쉼표 [0] 2 6 3 2 2 2" xfId="21197" xr:uid="{A96798D0-871B-424D-91D9-CE69370C8734}"/>
    <cellStyle name="쉼표 [0] 2 6 3 2 2 2 2" xfId="43246" xr:uid="{F8D5DD28-72DE-4DF3-9BFF-C2D528E9B87A}"/>
    <cellStyle name="쉼표 [0] 2 6 3 2 2 3" xfId="32226" xr:uid="{A32630AD-A275-4E7D-9006-CF4C97101346}"/>
    <cellStyle name="쉼표 [0] 2 6 3 2 3" xfId="15687" xr:uid="{2E53C5B0-A0C4-4D55-B1DA-755196949297}"/>
    <cellStyle name="쉼표 [0] 2 6 3 2 3 2" xfId="37736" xr:uid="{7575698D-32B3-4989-8A0A-3F11BE94BB80}"/>
    <cellStyle name="쉼표 [0] 2 6 3 2 4" xfId="26716" xr:uid="{5022CA33-486C-4A0B-B659-7C5DA9CE7064}"/>
    <cellStyle name="쉼표 [0] 2 6 3 2 5" xfId="52874" xr:uid="{BF3A2B32-39FB-4ED1-8EC9-8862DDCBF6B0}"/>
    <cellStyle name="쉼표 [0] 2 6 3 3" xfId="7413" xr:uid="{7C7B0B11-2664-4187-AF39-68B65C8878DC}"/>
    <cellStyle name="쉼표 [0] 2 6 3 3 2" xfId="18442" xr:uid="{7970026B-0AA9-43BF-A9B7-260FCDB17C06}"/>
    <cellStyle name="쉼표 [0] 2 6 3 3 2 2" xfId="40491" xr:uid="{C502163F-CD0F-49A0-A595-4CBCB3BEC736}"/>
    <cellStyle name="쉼표 [0] 2 6 3 3 3" xfId="29471" xr:uid="{5E401698-8BEE-4E25-A877-5BB24DC68791}"/>
    <cellStyle name="쉼표 [0] 2 6 3 4" xfId="12932" xr:uid="{BDFE1166-1330-41C3-83AB-B319593A96FE}"/>
    <cellStyle name="쉼표 [0] 2 6 3 4 2" xfId="34981" xr:uid="{EFEC065D-9BCE-41D5-AC87-E7C8E5698071}"/>
    <cellStyle name="쉼표 [0] 2 6 3 5" xfId="23961" xr:uid="{CAC37743-FF37-4B81-AEBF-D4C236E2B66F}"/>
    <cellStyle name="쉼표 [0] 2 6 3 6" xfId="50119" xr:uid="{C2335417-15F0-4405-AF0E-019984546ADA}"/>
    <cellStyle name="쉼표 [0] 2 6 4" xfId="3266" xr:uid="{0214F116-81F7-4F55-B776-2D828AF0AF31}"/>
    <cellStyle name="쉼표 [0] 2 6 4 2" xfId="8792" xr:uid="{653B5A90-726C-4662-855E-89BCE989C083}"/>
    <cellStyle name="쉼표 [0] 2 6 4 2 2" xfId="19821" xr:uid="{461F6B64-DE76-4BDF-BB0A-47E5A105DC2A}"/>
    <cellStyle name="쉼표 [0] 2 6 4 2 2 2" xfId="41870" xr:uid="{AC26ADD6-3591-4A13-B90D-1CCABA2E943E}"/>
    <cellStyle name="쉼표 [0] 2 6 4 2 3" xfId="30850" xr:uid="{FBF8F32C-A1CC-4C2B-AD63-5C17A50BCBC5}"/>
    <cellStyle name="쉼표 [0] 2 6 4 3" xfId="14311" xr:uid="{0C8DF7D1-0507-4A80-A242-B5E8BD00CE7C}"/>
    <cellStyle name="쉼표 [0] 2 6 4 3 2" xfId="36360" xr:uid="{E0E7D0CD-1EA7-49FF-A17B-1424254D2C01}"/>
    <cellStyle name="쉼표 [0] 2 6 4 4" xfId="25340" xr:uid="{37C1507C-79B4-4CC9-9EE5-CC6B08B8DC93}"/>
    <cellStyle name="쉼표 [0] 2 6 4 5" xfId="51498" xr:uid="{235DFEF8-F7F3-4D60-A2BD-3F52F7F37F00}"/>
    <cellStyle name="쉼표 [0] 2 6 5" xfId="6037" xr:uid="{649B3DEB-0F1F-4DE5-B590-4575EADC9BB6}"/>
    <cellStyle name="쉼표 [0] 2 6 5 2" xfId="17066" xr:uid="{81B663F2-D9A3-4EEC-84BB-2B12C182CE4C}"/>
    <cellStyle name="쉼표 [0] 2 6 5 2 2" xfId="39115" xr:uid="{388C5DEA-49C3-4CCA-8881-16CA0DC482F6}"/>
    <cellStyle name="쉼표 [0] 2 6 5 3" xfId="28095" xr:uid="{3154316B-A25E-4BD6-8D8E-8EFDE484FA22}"/>
    <cellStyle name="쉼표 [0] 2 6 5 4" xfId="54251" xr:uid="{3234C489-1617-474B-809F-579164AB0A67}"/>
    <cellStyle name="쉼표 [0] 2 6 6" xfId="11556" xr:uid="{2D5B667E-0B64-4E6D-BAA4-154B4F4A98AC}"/>
    <cellStyle name="쉼표 [0] 2 6 6 2" xfId="33605" xr:uid="{73C2EA60-C673-4E05-B0D4-33FE6AE6738F}"/>
    <cellStyle name="쉼표 [0] 2 6 7" xfId="22585" xr:uid="{3B467EB7-8845-417D-A4DC-315FBB3AFDEE}"/>
    <cellStyle name="쉼표 [0] 2 6 8" xfId="48742" xr:uid="{319FA89D-6958-4EB5-BA73-22D8FB9A4865}"/>
    <cellStyle name="쉼표 [0] 2 7" xfId="800" xr:uid="{1D0E8C76-A481-466E-98BC-6528A89A79CF}"/>
    <cellStyle name="쉼표 [0] 2 7 2" xfId="2203" xr:uid="{F6AF2758-88EB-4D23-933D-E62C4900486E}"/>
    <cellStyle name="쉼표 [0] 2 7 2 2" xfId="4979" xr:uid="{B936663F-A4B1-45C2-9C7E-63A1C1F1BA86}"/>
    <cellStyle name="쉼표 [0] 2 7 2 2 2" xfId="10505" xr:uid="{C186A319-6C37-4C57-A98C-93B91F1E33C9}"/>
    <cellStyle name="쉼표 [0] 2 7 2 2 2 2" xfId="21534" xr:uid="{6227AB50-2C2A-4493-9D9C-EC7D1A20D9B7}"/>
    <cellStyle name="쉼표 [0] 2 7 2 2 2 2 2" xfId="43583" xr:uid="{E488DB16-4837-4D7A-AB6E-BC81294E62E7}"/>
    <cellStyle name="쉼표 [0] 2 7 2 2 2 3" xfId="32563" xr:uid="{12CEDF2D-6E54-4D1F-B924-6DB93B72FAF9}"/>
    <cellStyle name="쉼표 [0] 2 7 2 2 3" xfId="16024" xr:uid="{81F683EC-5454-4D40-B615-81B11CDE696F}"/>
    <cellStyle name="쉼표 [0] 2 7 2 2 3 2" xfId="38073" xr:uid="{79523DDE-4AA3-4D9D-A3C6-114B920CA146}"/>
    <cellStyle name="쉼표 [0] 2 7 2 2 4" xfId="27053" xr:uid="{B5E77E89-F023-4576-ABA4-B9BA02F57369}"/>
    <cellStyle name="쉼표 [0] 2 7 2 2 5" xfId="53211" xr:uid="{5FBB2954-4C44-4E73-908E-110BCA882CBB}"/>
    <cellStyle name="쉼표 [0] 2 7 2 3" xfId="7750" xr:uid="{9B979D85-EE01-44DD-8059-4A91331DD1E8}"/>
    <cellStyle name="쉼표 [0] 2 7 2 3 2" xfId="18779" xr:uid="{5C79B376-340C-4FE4-B7BE-7570A654FCF3}"/>
    <cellStyle name="쉼표 [0] 2 7 2 3 2 2" xfId="40828" xr:uid="{C9A86873-84D4-466B-8C33-0B68ED598626}"/>
    <cellStyle name="쉼표 [0] 2 7 2 3 3" xfId="29808" xr:uid="{643A06D5-9D4F-4E3F-A0BF-2076D812BE2E}"/>
    <cellStyle name="쉼표 [0] 2 7 2 4" xfId="13269" xr:uid="{98163C4C-4984-4893-9F1B-4BBAC9CA0C22}"/>
    <cellStyle name="쉼표 [0] 2 7 2 4 2" xfId="35318" xr:uid="{4FE7707A-2F54-49CE-8777-BE094DF4A445}"/>
    <cellStyle name="쉼표 [0] 2 7 2 5" xfId="24298" xr:uid="{BD33F3C6-06B1-4BEA-B904-6221D32DD4A0}"/>
    <cellStyle name="쉼표 [0] 2 7 2 6" xfId="50456" xr:uid="{64F44702-DC76-4CB6-8D42-E286BA9B297B}"/>
    <cellStyle name="쉼표 [0] 2 7 3" xfId="3603" xr:uid="{7BD447D7-138C-4BDD-94DE-232248993420}"/>
    <cellStyle name="쉼표 [0] 2 7 3 2" xfId="9129" xr:uid="{E8D7C024-56C2-4E6B-A3F8-E662F76F0BE6}"/>
    <cellStyle name="쉼표 [0] 2 7 3 2 2" xfId="20158" xr:uid="{3C91CDB1-28F9-4009-A1BE-937A4ED31410}"/>
    <cellStyle name="쉼표 [0] 2 7 3 2 2 2" xfId="42207" xr:uid="{9C1972C4-29DA-4FA9-B674-CEE932D66A59}"/>
    <cellStyle name="쉼표 [0] 2 7 3 2 3" xfId="31187" xr:uid="{4DCF841E-3591-468B-BFE8-3C3A4443F9B1}"/>
    <cellStyle name="쉼표 [0] 2 7 3 3" xfId="14648" xr:uid="{91BE39B7-0CF4-46BB-8216-EE952812064D}"/>
    <cellStyle name="쉼표 [0] 2 7 3 3 2" xfId="36697" xr:uid="{63EBCE57-EB69-458E-90FC-846BE0653078}"/>
    <cellStyle name="쉼표 [0] 2 7 3 4" xfId="25677" xr:uid="{A280588F-8684-4949-A1CB-422D8A77B63F}"/>
    <cellStyle name="쉼표 [0] 2 7 3 5" xfId="51835" xr:uid="{4F4B79B6-D7F1-4ADF-A380-69FE76D85F1D}"/>
    <cellStyle name="쉼표 [0] 2 7 4" xfId="6374" xr:uid="{85F09D47-54CE-428B-8280-896358BAE5D0}"/>
    <cellStyle name="쉼표 [0] 2 7 4 2" xfId="17403" xr:uid="{BE7BBBB8-D1D0-4861-81A0-B99C8F790ADF}"/>
    <cellStyle name="쉼표 [0] 2 7 4 2 2" xfId="39452" xr:uid="{B2A87508-E25A-407C-8806-D8047F4DF225}"/>
    <cellStyle name="쉼표 [0] 2 7 4 3" xfId="28432" xr:uid="{640C9D4E-31DA-4ED6-A0AB-D0F8846F45D9}"/>
    <cellStyle name="쉼표 [0] 2 7 4 4" xfId="54588" xr:uid="{D72E3A85-0680-4680-A1F2-1DD2CF57DA33}"/>
    <cellStyle name="쉼표 [0] 2 7 5" xfId="11893" xr:uid="{386A49B9-43C5-4A06-907D-F2F1D6014483}"/>
    <cellStyle name="쉼표 [0] 2 7 5 2" xfId="33942" xr:uid="{4FD8C8FF-3C1C-4BE0-88E1-A621C74AB52A}"/>
    <cellStyle name="쉼표 [0] 2 7 6" xfId="22922" xr:uid="{54B53CC1-2181-450E-B0E8-C7CFD5A6171F}"/>
    <cellStyle name="쉼표 [0] 2 7 7" xfId="49079" xr:uid="{3B07D614-9029-49FD-A403-62C1D79E63A7}"/>
    <cellStyle name="쉼표 [0] 2 8" xfId="1507" xr:uid="{C977F61E-ECAD-483A-84A0-D5602F95F15A}"/>
    <cellStyle name="쉼표 [0] 2 8 2" xfId="4291" xr:uid="{8951D352-E87B-41E1-89FF-D5BDD77DCC5F}"/>
    <cellStyle name="쉼표 [0] 2 8 2 2" xfId="9817" xr:uid="{87AA6971-A6C2-459C-BA4D-8C58B622F8C9}"/>
    <cellStyle name="쉼표 [0] 2 8 2 2 2" xfId="20846" xr:uid="{FB399314-6CE0-456C-9225-479EEFBCCF26}"/>
    <cellStyle name="쉼표 [0] 2 8 2 2 2 2" xfId="42895" xr:uid="{41E88D32-135B-483C-8D9B-2FC77BB12973}"/>
    <cellStyle name="쉼표 [0] 2 8 2 2 3" xfId="31875" xr:uid="{04668A4F-A29C-48A4-AE43-4A24F611BB8E}"/>
    <cellStyle name="쉼표 [0] 2 8 2 3" xfId="15336" xr:uid="{805EAFB1-0BE8-4AFF-85D0-E83D83CC4DAF}"/>
    <cellStyle name="쉼표 [0] 2 8 2 3 2" xfId="37385" xr:uid="{7C227CC7-A47E-4F77-B01C-E93117810409}"/>
    <cellStyle name="쉼표 [0] 2 8 2 4" xfId="26365" xr:uid="{CFEEDFF4-4ED0-4441-BB18-19AB3E3DD317}"/>
    <cellStyle name="쉼표 [0] 2 8 2 5" xfId="52523" xr:uid="{D1FACF75-9D46-44EF-9BA8-0A46E06E0F00}"/>
    <cellStyle name="쉼표 [0] 2 8 3" xfId="7062" xr:uid="{EA14EFEB-0385-43D5-9454-56FF14B745AE}"/>
    <cellStyle name="쉼표 [0] 2 8 3 2" xfId="18091" xr:uid="{468AE691-0B58-4FF6-80A5-1EE346D5832E}"/>
    <cellStyle name="쉼표 [0] 2 8 3 2 2" xfId="40140" xr:uid="{2899582C-AA5E-4CD5-81C6-50D58886741D}"/>
    <cellStyle name="쉼표 [0] 2 8 3 3" xfId="29120" xr:uid="{A4CDBDCB-C870-4A5A-A7D2-109A6737736C}"/>
    <cellStyle name="쉼표 [0] 2 8 3 4" xfId="55269" xr:uid="{083EA658-A3DB-4223-A225-0877862E511E}"/>
    <cellStyle name="쉼표 [0] 2 8 4" xfId="12581" xr:uid="{E70FF4CE-D2F7-4D7B-9825-4CFF81C33294}"/>
    <cellStyle name="쉼표 [0] 2 8 4 2" xfId="34630" xr:uid="{64D95B76-F4F6-42AB-844C-3BBF48127880}"/>
    <cellStyle name="쉼표 [0] 2 8 5" xfId="23610" xr:uid="{5DEE7D81-9985-444D-B1E7-612744528BA4}"/>
    <cellStyle name="쉼표 [0] 2 8 6" xfId="49768" xr:uid="{687338B1-9312-455B-815E-2D350DCA62A7}"/>
    <cellStyle name="쉼표 [0] 2 9" xfId="2906" xr:uid="{C432A6E0-1B80-49EC-9DFD-16DE56F438E3}"/>
    <cellStyle name="쉼표 [0] 2 9 2" xfId="8441" xr:uid="{E8405646-C280-4039-B390-7DA9D9E64A89}"/>
    <cellStyle name="쉼표 [0] 2 9 2 2" xfId="19470" xr:uid="{A7033F5F-547F-4B58-8DCE-DECA3E0FBEF9}"/>
    <cellStyle name="쉼표 [0] 2 9 2 2 2" xfId="41519" xr:uid="{639E7768-B97E-4DF3-BAFF-BF5AD0DA2B2C}"/>
    <cellStyle name="쉼표 [0] 2 9 2 3" xfId="30499" xr:uid="{A8C27386-3A56-49DA-8FB6-D14BC48A53C0}"/>
    <cellStyle name="쉼표 [0] 2 9 3" xfId="13960" xr:uid="{22703EA3-2475-4790-A673-BB876592ACA1}"/>
    <cellStyle name="쉼표 [0] 2 9 3 2" xfId="36009" xr:uid="{A1B24DA6-429B-4220-83B9-A8F33AACFACD}"/>
    <cellStyle name="쉼표 [0] 2 9 4" xfId="24989" xr:uid="{7845101A-D1BA-4AB2-BCF3-F4BE8EE241B5}"/>
    <cellStyle name="쉼표 [0] 2 9 5" xfId="51147" xr:uid="{63399231-5140-47AA-B151-D0807E06057B}"/>
    <cellStyle name="쉼표 [0] 20" xfId="22227" xr:uid="{9D11AB94-4A31-44A7-BFC1-0E81EEFD85DA}"/>
    <cellStyle name="쉼표 [0] 21" xfId="44269" xr:uid="{A3F3EE8B-F84F-464F-8F4E-B8775186BFB0}"/>
    <cellStyle name="쉼표 [0] 21 2" xfId="55314" xr:uid="{750A4FE3-A0C8-47A9-9C0B-C0D461B66952}"/>
    <cellStyle name="쉼표 [0] 22" xfId="48371" xr:uid="{C93A88C5-8080-4576-A5E1-73B184E489F0}"/>
    <cellStyle name="쉼표 [0] 23" xfId="48382" xr:uid="{BCCA3B9B-69EF-4C87-8CF2-E050151DC521}"/>
    <cellStyle name="쉼표 [0] 24" xfId="55315" xr:uid="{0DDD0C5C-1613-4DCA-A9A5-8B6CD7B1AA0B}"/>
    <cellStyle name="쉼표 [0] 3" xfId="7" xr:uid="{00000000-0005-0000-0000-0000B2020000}"/>
    <cellStyle name="쉼표 [0] 3 10" xfId="11200" xr:uid="{BD20F816-BC33-42BE-B4A3-CB0F47752630}"/>
    <cellStyle name="쉼표 [0] 3 10 2" xfId="33256" xr:uid="{4930C04D-2344-4CBF-9961-48D5E6BCD114}"/>
    <cellStyle name="쉼표 [0] 3 11" xfId="22229" xr:uid="{3C10F485-A204-4C6A-BFF9-0C2984C9BBFC}"/>
    <cellStyle name="쉼표 [0] 3 12" xfId="48383" xr:uid="{EF952743-F67B-4CE2-AC98-CFA56196F293}"/>
    <cellStyle name="쉼표 [0] 3 2" xfId="57" xr:uid="{00000000-0005-0000-0000-0000B3020000}"/>
    <cellStyle name="쉼표 [0] 3 2 10" xfId="22241" xr:uid="{986AE6D1-3F69-4267-A45B-777DD301151C}"/>
    <cellStyle name="쉼표 [0] 3 2 11" xfId="48400" xr:uid="{8F3DA50C-C614-488B-87A6-0C97AAC59D54}"/>
    <cellStyle name="쉼표 [0] 3 2 2" xfId="190" xr:uid="{00000000-0005-0000-0000-0000B4020000}"/>
    <cellStyle name="쉼표 [0] 3 2 2 2" xfId="550" xr:uid="{00000000-0005-0000-0000-0000B5020000}"/>
    <cellStyle name="쉼표 [0] 3 2 2 2 2" xfId="1287" xr:uid="{3405DD84-D5AC-4ED7-ABBB-E4BD5DDBC068}"/>
    <cellStyle name="쉼표 [0] 3 2 2 2 2 2" xfId="2681" xr:uid="{E061CB58-B760-4D62-97B0-1E5DB40DDF1D}"/>
    <cellStyle name="쉼표 [0] 3 2 2 2 2 2 2" xfId="5457" xr:uid="{9C261645-8B63-4FE5-BB9B-608CB514CC9F}"/>
    <cellStyle name="쉼표 [0] 3 2 2 2 2 2 2 2" xfId="10983" xr:uid="{668799AF-3B6B-4C9F-89A2-83D29CCEC7DB}"/>
    <cellStyle name="쉼표 [0] 3 2 2 2 2 2 2 2 2" xfId="22012" xr:uid="{C9317016-9950-4EE4-898E-CB031073CE7C}"/>
    <cellStyle name="쉼표 [0] 3 2 2 2 2 2 2 2 2 2" xfId="44061" xr:uid="{96FE6BD9-21BE-4DB8-9A1E-6FE48452C2B1}"/>
    <cellStyle name="쉼표 [0] 3 2 2 2 2 2 2 2 3" xfId="33041" xr:uid="{777F966A-33A2-425A-8C89-1467CF353957}"/>
    <cellStyle name="쉼표 [0] 3 2 2 2 2 2 2 3" xfId="16502" xr:uid="{A5157C66-54E3-4D6C-A0E0-ABB5683C89B6}"/>
    <cellStyle name="쉼표 [0] 3 2 2 2 2 2 2 3 2" xfId="38551" xr:uid="{F5067C72-EF1E-442F-8C92-9D50F9668C21}"/>
    <cellStyle name="쉼표 [0] 3 2 2 2 2 2 2 4" xfId="27531" xr:uid="{3F1194E5-4927-431C-AB99-2493B72934C2}"/>
    <cellStyle name="쉼표 [0] 3 2 2 2 2 2 2 5" xfId="53689" xr:uid="{B02210CF-66F2-499F-AD02-7D29B983E99C}"/>
    <cellStyle name="쉼표 [0] 3 2 2 2 2 2 3" xfId="8228" xr:uid="{A2948687-C318-4633-B090-606A3DA8EF71}"/>
    <cellStyle name="쉼표 [0] 3 2 2 2 2 2 3 2" xfId="19257" xr:uid="{8FD5E381-03FC-40B8-9289-3880793E21F0}"/>
    <cellStyle name="쉼표 [0] 3 2 2 2 2 2 3 2 2" xfId="41306" xr:uid="{B159146E-7D43-426C-B471-1B93029BBA30}"/>
    <cellStyle name="쉼표 [0] 3 2 2 2 2 2 3 3" xfId="30286" xr:uid="{1814BF74-F9C0-40D2-AF8D-EEAAEE2A4CCF}"/>
    <cellStyle name="쉼표 [0] 3 2 2 2 2 2 4" xfId="13747" xr:uid="{1A49C462-EA25-4212-8E43-9DA7772FF8A6}"/>
    <cellStyle name="쉼표 [0] 3 2 2 2 2 2 4 2" xfId="35796" xr:uid="{94584B0C-278A-439E-B628-5E33A3424AF4}"/>
    <cellStyle name="쉼표 [0] 3 2 2 2 2 2 5" xfId="24776" xr:uid="{808A5C75-26FA-4D57-A212-CA72349CDEFD}"/>
    <cellStyle name="쉼표 [0] 3 2 2 2 2 2 6" xfId="50934" xr:uid="{1654750D-E7B4-499D-828A-076C8548ACC5}"/>
    <cellStyle name="쉼표 [0] 3 2 2 2 2 3" xfId="4081" xr:uid="{0DBA691A-9EB4-4792-B106-5D4EDB55A94F}"/>
    <cellStyle name="쉼표 [0] 3 2 2 2 2 3 2" xfId="9607" xr:uid="{B972C0C3-7E8C-4B3B-8002-D6148FFFF80E}"/>
    <cellStyle name="쉼표 [0] 3 2 2 2 2 3 2 2" xfId="20636" xr:uid="{D6CA4A44-34FC-4F41-8734-96D2FBACDB52}"/>
    <cellStyle name="쉼표 [0] 3 2 2 2 2 3 2 2 2" xfId="42685" xr:uid="{3429A66D-20DC-4568-9077-A02FCF412649}"/>
    <cellStyle name="쉼표 [0] 3 2 2 2 2 3 2 3" xfId="31665" xr:uid="{45D374A4-CDC0-4153-AB1B-39E64239AB85}"/>
    <cellStyle name="쉼표 [0] 3 2 2 2 2 3 3" xfId="15126" xr:uid="{C2043FE4-3078-4142-921C-BEC0DF2FEBFA}"/>
    <cellStyle name="쉼표 [0] 3 2 2 2 2 3 3 2" xfId="37175" xr:uid="{5F4BEB17-91D8-48D9-B003-E8B59F458FAF}"/>
    <cellStyle name="쉼표 [0] 3 2 2 2 2 3 4" xfId="26155" xr:uid="{933CB204-77B6-4133-8B73-C591C30929BC}"/>
    <cellStyle name="쉼표 [0] 3 2 2 2 2 3 5" xfId="52313" xr:uid="{A06F181E-0FCA-4542-958D-98D214C312E9}"/>
    <cellStyle name="쉼표 [0] 3 2 2 2 2 4" xfId="6852" xr:uid="{A4088180-0C35-444E-872F-3FF826CB6916}"/>
    <cellStyle name="쉼표 [0] 3 2 2 2 2 4 2" xfId="17881" xr:uid="{15FA416A-070E-494B-8265-8318F503ACF2}"/>
    <cellStyle name="쉼표 [0] 3 2 2 2 2 4 2 2" xfId="39930" xr:uid="{52B8FB0C-699F-45B1-B143-207C6F6F6772}"/>
    <cellStyle name="쉼표 [0] 3 2 2 2 2 4 3" xfId="28910" xr:uid="{8890948E-B30D-47F1-B205-CD7CDBE357DE}"/>
    <cellStyle name="쉼표 [0] 3 2 2 2 2 4 4" xfId="55066" xr:uid="{23E7B32D-E468-4881-9A3B-2393563DB0EB}"/>
    <cellStyle name="쉼표 [0] 3 2 2 2 2 5" xfId="12371" xr:uid="{AE12BEC0-055C-4F78-A2DF-1C7A0C2B344B}"/>
    <cellStyle name="쉼표 [0] 3 2 2 2 2 5 2" xfId="34420" xr:uid="{3A2D1BE8-82D6-4BFA-ADB5-5C2AD46FEED1}"/>
    <cellStyle name="쉼표 [0] 3 2 2 2 2 6" xfId="23400" xr:uid="{7131FAC3-CB00-4627-A25F-C5178B2132EF}"/>
    <cellStyle name="쉼표 [0] 3 2 2 2 2 7" xfId="49557" xr:uid="{B212F3AC-1E7F-4A5D-A845-E4F5DA3D00CE}"/>
    <cellStyle name="쉼표 [0] 3 2 2 2 3" xfId="1993" xr:uid="{B8C3A894-DD12-4B15-976B-BD24F13ADBE0}"/>
    <cellStyle name="쉼표 [0] 3 2 2 2 3 2" xfId="4769" xr:uid="{133ABBBD-99A3-41F0-BAC0-95B1289EFF8B}"/>
    <cellStyle name="쉼표 [0] 3 2 2 2 3 2 2" xfId="10295" xr:uid="{F80B0F55-A01C-48B6-9A3B-B2FF7C8ABC54}"/>
    <cellStyle name="쉼표 [0] 3 2 2 2 3 2 2 2" xfId="21324" xr:uid="{227411FC-AEDD-4040-8884-1C0E0B3634E3}"/>
    <cellStyle name="쉼표 [0] 3 2 2 2 3 2 2 2 2" xfId="43373" xr:uid="{CF701A9B-F6B3-47E1-A58C-241526434117}"/>
    <cellStyle name="쉼표 [0] 3 2 2 2 3 2 2 3" xfId="32353" xr:uid="{ADD74FED-0475-4215-8EE5-BD3C90F7CB7F}"/>
    <cellStyle name="쉼표 [0] 3 2 2 2 3 2 3" xfId="15814" xr:uid="{7E1C68CC-C933-44F0-AA08-862D01E5C9A8}"/>
    <cellStyle name="쉼표 [0] 3 2 2 2 3 2 3 2" xfId="37863" xr:uid="{F3471C31-66F7-4189-B07D-531329D4F18A}"/>
    <cellStyle name="쉼표 [0] 3 2 2 2 3 2 4" xfId="26843" xr:uid="{C0716E99-4A6E-47EA-8FD3-93078AA9F520}"/>
    <cellStyle name="쉼표 [0] 3 2 2 2 3 2 5" xfId="53001" xr:uid="{F940BF33-CBEE-4905-93C9-A077277E178A}"/>
    <cellStyle name="쉼표 [0] 3 2 2 2 3 3" xfId="7540" xr:uid="{344E6182-3361-4D7B-AE24-1CFD1042E8A9}"/>
    <cellStyle name="쉼표 [0] 3 2 2 2 3 3 2" xfId="18569" xr:uid="{4600234E-B9A4-4F60-98DC-C0B012B4FCB5}"/>
    <cellStyle name="쉼표 [0] 3 2 2 2 3 3 2 2" xfId="40618" xr:uid="{CC43E4B4-7605-4A36-B2CE-1270D4DD89F0}"/>
    <cellStyle name="쉼표 [0] 3 2 2 2 3 3 3" xfId="29598" xr:uid="{2B753897-7D39-42A5-A720-7EF754932247}"/>
    <cellStyle name="쉼표 [0] 3 2 2 2 3 4" xfId="13059" xr:uid="{5D47245C-A534-424D-ABD5-4164B50AA532}"/>
    <cellStyle name="쉼표 [0] 3 2 2 2 3 4 2" xfId="35108" xr:uid="{28A4776E-AA06-4640-8099-9EA5B94421C7}"/>
    <cellStyle name="쉼표 [0] 3 2 2 2 3 5" xfId="24088" xr:uid="{56323BD6-2384-400F-8D33-21140EA64FE3}"/>
    <cellStyle name="쉼표 [0] 3 2 2 2 3 6" xfId="50246" xr:uid="{5E05A67D-A6A9-4151-932F-F4660CB6882E}"/>
    <cellStyle name="쉼표 [0] 3 2 2 2 4" xfId="3393" xr:uid="{10C699EE-2324-4E8E-AFBB-9A4A2381675B}"/>
    <cellStyle name="쉼표 [0] 3 2 2 2 4 2" xfId="8919" xr:uid="{CA96871A-432B-404A-B37A-3172898FC85B}"/>
    <cellStyle name="쉼표 [0] 3 2 2 2 4 2 2" xfId="19948" xr:uid="{ACDDF5FB-61CD-4EF8-BFF0-3163216C3530}"/>
    <cellStyle name="쉼표 [0] 3 2 2 2 4 2 2 2" xfId="41997" xr:uid="{7F896646-3821-4DB8-BAA9-FB09F185C40A}"/>
    <cellStyle name="쉼표 [0] 3 2 2 2 4 2 3" xfId="30977" xr:uid="{2B2E215A-5B79-4393-877D-3D596F4A195D}"/>
    <cellStyle name="쉼표 [0] 3 2 2 2 4 3" xfId="14438" xr:uid="{A435C19C-36FC-4770-B39C-34BA776599A3}"/>
    <cellStyle name="쉼표 [0] 3 2 2 2 4 3 2" xfId="36487" xr:uid="{6C391B01-B961-4410-8482-19F58C07C58C}"/>
    <cellStyle name="쉼표 [0] 3 2 2 2 4 4" xfId="25467" xr:uid="{C7432D74-60B4-4C34-8A99-34802D7598E7}"/>
    <cellStyle name="쉼표 [0] 3 2 2 2 4 5" xfId="51625" xr:uid="{A81C6CB9-D8AB-41AD-A024-0ABDC80F3983}"/>
    <cellStyle name="쉼표 [0] 3 2 2 2 5" xfId="6164" xr:uid="{84DE74B8-92CC-4A84-B5F8-8C349A38C136}"/>
    <cellStyle name="쉼표 [0] 3 2 2 2 5 2" xfId="17193" xr:uid="{16C8C23D-0FCA-46D8-ABC2-CA823AFD4DC4}"/>
    <cellStyle name="쉼표 [0] 3 2 2 2 5 2 2" xfId="39242" xr:uid="{DDD310A9-DC9F-45E9-A048-05D8846B149B}"/>
    <cellStyle name="쉼표 [0] 3 2 2 2 5 3" xfId="28222" xr:uid="{4B082187-EBBC-4361-8712-0629E2113B25}"/>
    <cellStyle name="쉼표 [0] 3 2 2 2 5 4" xfId="54378" xr:uid="{58EE112B-1291-46CF-BB5C-145D2F36820B}"/>
    <cellStyle name="쉼표 [0] 3 2 2 2 6" xfId="11683" xr:uid="{40C7A159-251B-42F5-A505-CB2AC07F8AF5}"/>
    <cellStyle name="쉼표 [0] 3 2 2 2 6 2" xfId="33732" xr:uid="{A1C45229-FD19-41C4-A5C5-19C8A98B9481}"/>
    <cellStyle name="쉼표 [0] 3 2 2 2 7" xfId="22712" xr:uid="{51D8DDCB-9EB1-4B90-A18A-15F622460716}"/>
    <cellStyle name="쉼표 [0] 3 2 2 2 8" xfId="48869" xr:uid="{C8ADB23C-33C5-46EE-B15A-46F961FFE5DA}"/>
    <cellStyle name="쉼표 [0] 3 2 2 3" xfId="945" xr:uid="{7220438B-6B57-45C0-8A34-2B834EADF3A9}"/>
    <cellStyle name="쉼표 [0] 3 2 2 3 2" xfId="2339" xr:uid="{B46AF0D8-FFA0-4DD6-81DD-2583089C7CDA}"/>
    <cellStyle name="쉼표 [0] 3 2 2 3 2 2" xfId="5115" xr:uid="{04745386-8E28-47FE-8093-B0947449D745}"/>
    <cellStyle name="쉼표 [0] 3 2 2 3 2 2 2" xfId="10641" xr:uid="{C9F53036-59DD-4588-9325-ED97F7A3FE00}"/>
    <cellStyle name="쉼표 [0] 3 2 2 3 2 2 2 2" xfId="21670" xr:uid="{38DE35BF-C8E6-4DB9-88C8-382B7AE8FAA4}"/>
    <cellStyle name="쉼표 [0] 3 2 2 3 2 2 2 2 2" xfId="43719" xr:uid="{BEB17B86-204B-4532-8B6F-33EFEDF3943D}"/>
    <cellStyle name="쉼표 [0] 3 2 2 3 2 2 2 3" xfId="32699" xr:uid="{9FA94540-F1E3-401D-BEFC-A209112358F0}"/>
    <cellStyle name="쉼표 [0] 3 2 2 3 2 2 3" xfId="16160" xr:uid="{12E4FFC1-07EE-4F34-BAF8-52894DFABC93}"/>
    <cellStyle name="쉼표 [0] 3 2 2 3 2 2 3 2" xfId="38209" xr:uid="{1B56687D-CD6D-4B0F-9AA5-BBF53047AC2D}"/>
    <cellStyle name="쉼표 [0] 3 2 2 3 2 2 4" xfId="27189" xr:uid="{7E23A487-4F08-4EC3-9106-60F5583DFEB3}"/>
    <cellStyle name="쉼표 [0] 3 2 2 3 2 2 5" xfId="53347" xr:uid="{2FD133B3-FE08-43D1-BBCD-12B2D8D4913E}"/>
    <cellStyle name="쉼표 [0] 3 2 2 3 2 3" xfId="7886" xr:uid="{EE92472C-A9BD-4825-8F2A-5A0C82FD1DE9}"/>
    <cellStyle name="쉼표 [0] 3 2 2 3 2 3 2" xfId="18915" xr:uid="{9DA52DFE-6859-4837-BD13-91C9A8F54501}"/>
    <cellStyle name="쉼표 [0] 3 2 2 3 2 3 2 2" xfId="40964" xr:uid="{56FAD51F-AE0B-4501-8596-5B76FFA56F6A}"/>
    <cellStyle name="쉼표 [0] 3 2 2 3 2 3 3" xfId="29944" xr:uid="{011BA78D-E415-4F8C-8954-62D35326C107}"/>
    <cellStyle name="쉼표 [0] 3 2 2 3 2 4" xfId="13405" xr:uid="{60B08026-118B-4CE4-8A7D-C22B8CA727E8}"/>
    <cellStyle name="쉼표 [0] 3 2 2 3 2 4 2" xfId="35454" xr:uid="{5F32C14C-1C74-4975-B762-9B5340CB3A47}"/>
    <cellStyle name="쉼표 [0] 3 2 2 3 2 5" xfId="24434" xr:uid="{2EA3A50C-0A86-43DF-8522-8719A875F1F5}"/>
    <cellStyle name="쉼표 [0] 3 2 2 3 2 6" xfId="50592" xr:uid="{4BA2B19F-3903-44B3-BB7C-3A46465651DE}"/>
    <cellStyle name="쉼표 [0] 3 2 2 3 3" xfId="3739" xr:uid="{08B3627A-B94A-4952-BA89-9F834ADF6DA8}"/>
    <cellStyle name="쉼표 [0] 3 2 2 3 3 2" xfId="9265" xr:uid="{E086E0FE-D078-44B5-94D6-844E828A3E88}"/>
    <cellStyle name="쉼표 [0] 3 2 2 3 3 2 2" xfId="20294" xr:uid="{9DE2AC05-02F3-460E-9834-C20E86F882A4}"/>
    <cellStyle name="쉼표 [0] 3 2 2 3 3 2 2 2" xfId="42343" xr:uid="{69A6FADD-C63C-49C2-9E39-F6F4E0C9A552}"/>
    <cellStyle name="쉼표 [0] 3 2 2 3 3 2 3" xfId="31323" xr:uid="{B5494AB0-47C0-4299-A7A5-1A040590739C}"/>
    <cellStyle name="쉼표 [0] 3 2 2 3 3 3" xfId="14784" xr:uid="{61FF7D87-423E-4402-995B-40BC20AD577A}"/>
    <cellStyle name="쉼표 [0] 3 2 2 3 3 3 2" xfId="36833" xr:uid="{FCF022FB-3661-4F0B-9B10-F68749A2A2D7}"/>
    <cellStyle name="쉼표 [0] 3 2 2 3 3 4" xfId="25813" xr:uid="{6ACDB2F3-A1EF-48A8-B386-27A8ADF37309}"/>
    <cellStyle name="쉼표 [0] 3 2 2 3 3 5" xfId="51971" xr:uid="{A1EE0488-A4BF-4817-A9CE-B2E52CBC1AC4}"/>
    <cellStyle name="쉼표 [0] 3 2 2 3 4" xfId="6510" xr:uid="{7F8D7CE0-6FFF-4159-BB20-78868BD9F4B7}"/>
    <cellStyle name="쉼표 [0] 3 2 2 3 4 2" xfId="17539" xr:uid="{007A9733-4523-49B1-8DA0-8B5E7FD6A7CB}"/>
    <cellStyle name="쉼표 [0] 3 2 2 3 4 2 2" xfId="39588" xr:uid="{36C12686-9ECA-4AA4-9EEB-46F832B8D1B1}"/>
    <cellStyle name="쉼표 [0] 3 2 2 3 4 3" xfId="28568" xr:uid="{DF3FD514-13B1-458D-A7D8-4C81F8E5F708}"/>
    <cellStyle name="쉼표 [0] 3 2 2 3 4 4" xfId="54724" xr:uid="{F5D6F77B-E2EF-4531-B243-867AF5E20C2A}"/>
    <cellStyle name="쉼표 [0] 3 2 2 3 5" xfId="12029" xr:uid="{0BD55C49-C715-49BB-B0BE-92DFC64FEF97}"/>
    <cellStyle name="쉼표 [0] 3 2 2 3 5 2" xfId="34078" xr:uid="{6C1583BF-4431-49B0-869F-2B3A6DB44A5C}"/>
    <cellStyle name="쉼표 [0] 3 2 2 3 6" xfId="23058" xr:uid="{53F81D8E-89D4-4607-B907-3072F5A1C066}"/>
    <cellStyle name="쉼표 [0] 3 2 2 3 7" xfId="49215" xr:uid="{142F4FD0-4B91-47EE-BD77-AED4EFEBB128}"/>
    <cellStyle name="쉼표 [0] 3 2 2 4" xfId="1651" xr:uid="{71C8023A-F837-4DC3-A12A-5CD44504F62B}"/>
    <cellStyle name="쉼표 [0] 3 2 2 4 2" xfId="4427" xr:uid="{6D7547B4-29E9-4C2B-81E0-61AF2FC411D2}"/>
    <cellStyle name="쉼표 [0] 3 2 2 4 2 2" xfId="9953" xr:uid="{6DB96A8D-708F-47A0-8B44-D3DB00769D08}"/>
    <cellStyle name="쉼표 [0] 3 2 2 4 2 2 2" xfId="20982" xr:uid="{961EF49A-0773-4CE9-A359-82788BD6DD6A}"/>
    <cellStyle name="쉼표 [0] 3 2 2 4 2 2 2 2" xfId="43031" xr:uid="{75B8B3C0-17E7-48A3-A94A-BE232A355BF0}"/>
    <cellStyle name="쉼표 [0] 3 2 2 4 2 2 3" xfId="32011" xr:uid="{0D0F5603-A065-4ED0-B0C7-DEF9592F2D3F}"/>
    <cellStyle name="쉼표 [0] 3 2 2 4 2 3" xfId="15472" xr:uid="{1D626ED5-1E0D-47CB-8AEB-2CA5414A91F5}"/>
    <cellStyle name="쉼표 [0] 3 2 2 4 2 3 2" xfId="37521" xr:uid="{9D9324BD-B86E-49CF-8D2B-3B1DBC26D6A5}"/>
    <cellStyle name="쉼표 [0] 3 2 2 4 2 4" xfId="26501" xr:uid="{BB83C4B1-85ED-4E82-ABB9-42796DD4C4A9}"/>
    <cellStyle name="쉼표 [0] 3 2 2 4 2 5" xfId="52659" xr:uid="{F1EE7A33-A7E1-4F1B-807B-43972A19276E}"/>
    <cellStyle name="쉼표 [0] 3 2 2 4 3" xfId="7198" xr:uid="{2BF05F34-4DA7-47D6-A489-85D697F739C7}"/>
    <cellStyle name="쉼표 [0] 3 2 2 4 3 2" xfId="18227" xr:uid="{533DB715-BFB1-4CF7-B0AE-77DF1823D398}"/>
    <cellStyle name="쉼표 [0] 3 2 2 4 3 2 2" xfId="40276" xr:uid="{2F1CC832-C6CF-4D2A-B4F3-52B5043F27C8}"/>
    <cellStyle name="쉼표 [0] 3 2 2 4 3 3" xfId="29256" xr:uid="{C8C8E7F3-6F5B-4C39-B41E-4443B2A7FEDD}"/>
    <cellStyle name="쉼표 [0] 3 2 2 4 4" xfId="12717" xr:uid="{92BF1BB2-FA17-4E17-B7C3-A281C688E24E}"/>
    <cellStyle name="쉼표 [0] 3 2 2 4 4 2" xfId="34766" xr:uid="{D9FADD7C-8C29-4353-85CE-AA24D646D271}"/>
    <cellStyle name="쉼표 [0] 3 2 2 4 5" xfId="23746" xr:uid="{7CCBD153-93D2-4B9E-B5DB-B305DA76A988}"/>
    <cellStyle name="쉼표 [0] 3 2 2 4 6" xfId="49904" xr:uid="{2F5FEC69-8900-41A4-91A2-B4C76A0C7E47}"/>
    <cellStyle name="쉼표 [0] 3 2 2 5" xfId="3051" xr:uid="{B334DC60-7299-479D-BF46-C7139E568CE9}"/>
    <cellStyle name="쉼표 [0] 3 2 2 5 2" xfId="8577" xr:uid="{FB7D1A5E-ADC1-4E3F-BB29-A9953D86D16A}"/>
    <cellStyle name="쉼표 [0] 3 2 2 5 2 2" xfId="19606" xr:uid="{FB0EEC14-978C-4404-857F-F8BEC9B33340}"/>
    <cellStyle name="쉼표 [0] 3 2 2 5 2 2 2" xfId="41655" xr:uid="{5E28C9AF-B9B1-40DD-A7D9-A000BF77F057}"/>
    <cellStyle name="쉼표 [0] 3 2 2 5 2 3" xfId="30635" xr:uid="{288A599F-A1C1-4E4A-8AC5-2D48940FA11B}"/>
    <cellStyle name="쉼표 [0] 3 2 2 5 3" xfId="14096" xr:uid="{CF1088FE-312F-4EA9-81A3-E40BDE274023}"/>
    <cellStyle name="쉼표 [0] 3 2 2 5 3 2" xfId="36145" xr:uid="{70DD76DD-0D62-4E76-87A1-8F28DAE2240C}"/>
    <cellStyle name="쉼표 [0] 3 2 2 5 4" xfId="25125" xr:uid="{8232249D-40AC-447B-AF33-7B531004B5EB}"/>
    <cellStyle name="쉼표 [0] 3 2 2 5 5" xfId="51283" xr:uid="{C09B8E00-5E6E-4891-B8BE-CFBDC77A3B72}"/>
    <cellStyle name="쉼표 [0] 3 2 2 6" xfId="5822" xr:uid="{241BEDDB-32DE-42AF-97AD-62F4157C2F9F}"/>
    <cellStyle name="쉼표 [0] 3 2 2 6 2" xfId="16851" xr:uid="{951E579E-F1C2-45D9-9523-935EB6A1EB31}"/>
    <cellStyle name="쉼표 [0] 3 2 2 6 2 2" xfId="38900" xr:uid="{FA1CC84B-5FC8-430F-A441-B997C7621548}"/>
    <cellStyle name="쉼표 [0] 3 2 2 6 3" xfId="27880" xr:uid="{C364E163-AD07-46DF-984A-94244C833961}"/>
    <cellStyle name="쉼표 [0] 3 2 2 6 4" xfId="54037" xr:uid="{CC2C3C5D-2F61-4444-BEE6-E53F8520A237}"/>
    <cellStyle name="쉼표 [0] 3 2 2 7" xfId="11341" xr:uid="{83F1E81A-E504-4F30-8447-7C6D9E50D4CE}"/>
    <cellStyle name="쉼표 [0] 3 2 2 7 2" xfId="33390" xr:uid="{E6794A95-50B7-4713-B525-7F5CF54DB1DF}"/>
    <cellStyle name="쉼표 [0] 3 2 2 8" xfId="22370" xr:uid="{5E053925-D042-4949-BD2A-00F99291807B}"/>
    <cellStyle name="쉼표 [0] 3 2 2 9" xfId="48528" xr:uid="{68D6B51E-2EED-465F-9B44-0FA9988DF9F3}"/>
    <cellStyle name="쉼표 [0] 3 2 3" xfId="420" xr:uid="{00000000-0005-0000-0000-0000B6020000}"/>
    <cellStyle name="쉼표 [0] 3 2 3 2" xfId="1158" xr:uid="{75DA0687-5D34-4D35-BE0B-8090AC2BD614}"/>
    <cellStyle name="쉼표 [0] 3 2 3 2 2" xfId="2552" xr:uid="{23A08006-C14F-479A-9B0C-DA82D05E7731}"/>
    <cellStyle name="쉼표 [0] 3 2 3 2 2 2" xfId="5328" xr:uid="{57ED2E09-6DFC-4EC2-B78F-40865691C1A0}"/>
    <cellStyle name="쉼표 [0] 3 2 3 2 2 2 2" xfId="10854" xr:uid="{271E35F2-1D10-4803-9FF2-86C53F8B20C0}"/>
    <cellStyle name="쉼표 [0] 3 2 3 2 2 2 2 2" xfId="21883" xr:uid="{AB310533-BC45-4732-AAB7-AD5F41B00330}"/>
    <cellStyle name="쉼표 [0] 3 2 3 2 2 2 2 2 2" xfId="43932" xr:uid="{B428FC81-CE91-4CC3-BB97-B59E41AE1B46}"/>
    <cellStyle name="쉼표 [0] 3 2 3 2 2 2 2 3" xfId="32912" xr:uid="{48C2D2DE-0FC2-4133-AF39-F54BF4F9B4D9}"/>
    <cellStyle name="쉼표 [0] 3 2 3 2 2 2 3" xfId="16373" xr:uid="{355D3736-E81D-47D4-B69F-8EA2FA71EA0C}"/>
    <cellStyle name="쉼표 [0] 3 2 3 2 2 2 3 2" xfId="38422" xr:uid="{FFCDF76A-3306-4930-B668-83FEDE117741}"/>
    <cellStyle name="쉼표 [0] 3 2 3 2 2 2 4" xfId="27402" xr:uid="{EF443109-3FAA-433C-BBAD-488790756083}"/>
    <cellStyle name="쉼표 [0] 3 2 3 2 2 2 5" xfId="53560" xr:uid="{B5A801F5-0D59-45B9-9D37-CB8289F37FD4}"/>
    <cellStyle name="쉼표 [0] 3 2 3 2 2 3" xfId="8099" xr:uid="{EFB879FC-2C2F-4F13-8601-F8AEEC73091B}"/>
    <cellStyle name="쉼표 [0] 3 2 3 2 2 3 2" xfId="19128" xr:uid="{EC1811BC-8E84-4A5E-854B-9536DE199138}"/>
    <cellStyle name="쉼표 [0] 3 2 3 2 2 3 2 2" xfId="41177" xr:uid="{540EBE3E-7E94-4AD2-BDCF-21C2237D58AA}"/>
    <cellStyle name="쉼표 [0] 3 2 3 2 2 3 3" xfId="30157" xr:uid="{5EB6FDE2-D415-4B0F-B048-231096B398B7}"/>
    <cellStyle name="쉼표 [0] 3 2 3 2 2 4" xfId="13618" xr:uid="{FF5E1925-3123-4737-BFF0-C123D486C144}"/>
    <cellStyle name="쉼표 [0] 3 2 3 2 2 4 2" xfId="35667" xr:uid="{470EC302-9F7E-4480-973C-EFCDCBCE4EDB}"/>
    <cellStyle name="쉼표 [0] 3 2 3 2 2 5" xfId="24647" xr:uid="{F5C42F0B-0A0A-4A45-8882-468D7103FA72}"/>
    <cellStyle name="쉼표 [0] 3 2 3 2 2 6" xfId="50805" xr:uid="{B4F2E7DD-8DDA-4F06-9C77-61E63D28BD0E}"/>
    <cellStyle name="쉼표 [0] 3 2 3 2 3" xfId="3952" xr:uid="{1E509E06-A962-4DE5-B930-7A090A9DED1F}"/>
    <cellStyle name="쉼표 [0] 3 2 3 2 3 2" xfId="9478" xr:uid="{EA988FDC-0DA5-4F50-A130-12FE7BD675F9}"/>
    <cellStyle name="쉼표 [0] 3 2 3 2 3 2 2" xfId="20507" xr:uid="{DA5C8796-5533-4FE4-BA4A-2DDFF0F2BCF0}"/>
    <cellStyle name="쉼표 [0] 3 2 3 2 3 2 2 2" xfId="42556" xr:uid="{6286B268-8136-4B31-A75C-4D8DBB07B8FA}"/>
    <cellStyle name="쉼표 [0] 3 2 3 2 3 2 3" xfId="31536" xr:uid="{3EE9C57B-05F0-4665-B6F7-92F0F23326A2}"/>
    <cellStyle name="쉼표 [0] 3 2 3 2 3 3" xfId="14997" xr:uid="{0F65D72A-B7A1-42B1-83DD-38B554553136}"/>
    <cellStyle name="쉼표 [0] 3 2 3 2 3 3 2" xfId="37046" xr:uid="{9E781EDF-37BE-4DE7-BED6-D0F8230C56CF}"/>
    <cellStyle name="쉼표 [0] 3 2 3 2 3 4" xfId="26026" xr:uid="{F42A5643-B09D-4DF7-9A72-6D8391F34C75}"/>
    <cellStyle name="쉼표 [0] 3 2 3 2 3 5" xfId="52184" xr:uid="{15E54C54-2240-4D70-8280-002C3721FC4A}"/>
    <cellStyle name="쉼표 [0] 3 2 3 2 4" xfId="6723" xr:uid="{348414CC-C8A5-4D68-8FCD-B030E0B03F2B}"/>
    <cellStyle name="쉼표 [0] 3 2 3 2 4 2" xfId="17752" xr:uid="{D5FE50B1-3D44-46D1-85EA-A4C7E581DA75}"/>
    <cellStyle name="쉼표 [0] 3 2 3 2 4 2 2" xfId="39801" xr:uid="{4F14550C-538A-4969-91CC-1C1186EE09C8}"/>
    <cellStyle name="쉼표 [0] 3 2 3 2 4 3" xfId="28781" xr:uid="{A149D149-13E8-4B91-A483-B21B3FA97108}"/>
    <cellStyle name="쉼표 [0] 3 2 3 2 4 4" xfId="54937" xr:uid="{615B80D8-ECC7-4395-A7DA-F967C17337E2}"/>
    <cellStyle name="쉼표 [0] 3 2 3 2 5" xfId="12242" xr:uid="{E8E5C6A3-E112-42BB-BDE5-F1DB3B4ED7B2}"/>
    <cellStyle name="쉼표 [0] 3 2 3 2 5 2" xfId="34291" xr:uid="{2D4D3655-215B-4C9D-B4AC-6BDD3EC64486}"/>
    <cellStyle name="쉼표 [0] 3 2 3 2 6" xfId="23271" xr:uid="{85DF68BF-BB8E-4DA7-B3F7-D7FE89C0F021}"/>
    <cellStyle name="쉼표 [0] 3 2 3 2 7" xfId="49428" xr:uid="{C6C7A1F0-D759-4431-B971-BD4257755A3E}"/>
    <cellStyle name="쉼표 [0] 3 2 3 3" xfId="1864" xr:uid="{61869133-82C9-4DEA-B7BC-73635A223424}"/>
    <cellStyle name="쉼표 [0] 3 2 3 3 2" xfId="4640" xr:uid="{47D871FC-7254-461D-B0D5-6AF96ED6C2E4}"/>
    <cellStyle name="쉼표 [0] 3 2 3 3 2 2" xfId="10166" xr:uid="{7FBB7506-2721-46DC-A773-9687EF964FF4}"/>
    <cellStyle name="쉼표 [0] 3 2 3 3 2 2 2" xfId="21195" xr:uid="{006F6A3E-A697-402A-90F5-A3C053E2D2D6}"/>
    <cellStyle name="쉼표 [0] 3 2 3 3 2 2 2 2" xfId="43244" xr:uid="{C63BBDFC-5BAE-4878-B608-B5F895674D22}"/>
    <cellStyle name="쉼표 [0] 3 2 3 3 2 2 3" xfId="32224" xr:uid="{DEF19548-6211-4FEA-92D1-8C40C63FE1D7}"/>
    <cellStyle name="쉼표 [0] 3 2 3 3 2 3" xfId="15685" xr:uid="{71ACBD51-A180-49AE-B815-BA988F63F2D5}"/>
    <cellStyle name="쉼표 [0] 3 2 3 3 2 3 2" xfId="37734" xr:uid="{E9319447-FBEA-4362-A8D3-1E1406554655}"/>
    <cellStyle name="쉼표 [0] 3 2 3 3 2 4" xfId="26714" xr:uid="{4318C708-2189-4781-B7E1-971DD1B8C8A9}"/>
    <cellStyle name="쉼표 [0] 3 2 3 3 2 5" xfId="52872" xr:uid="{1FD602C1-719F-4B7C-A920-EE50957C518A}"/>
    <cellStyle name="쉼표 [0] 3 2 3 3 3" xfId="7411" xr:uid="{260B5A51-9C4C-4393-B132-9307F3A114E5}"/>
    <cellStyle name="쉼표 [0] 3 2 3 3 3 2" xfId="18440" xr:uid="{A42E67B1-ACFD-4737-92A4-04ACBCEB2F14}"/>
    <cellStyle name="쉼표 [0] 3 2 3 3 3 2 2" xfId="40489" xr:uid="{2B5E1745-1787-4B38-9701-87EC34765767}"/>
    <cellStyle name="쉼표 [0] 3 2 3 3 3 3" xfId="29469" xr:uid="{77975AD0-1D48-4485-8839-C0FF665A994F}"/>
    <cellStyle name="쉼표 [0] 3 2 3 3 4" xfId="12930" xr:uid="{AEDCF86B-9F62-4D9C-A7E6-00942C7A90B4}"/>
    <cellStyle name="쉼표 [0] 3 2 3 3 4 2" xfId="34979" xr:uid="{68D47E4F-9633-4870-BFAA-D7943455980E}"/>
    <cellStyle name="쉼표 [0] 3 2 3 3 5" xfId="23959" xr:uid="{C3E00596-DEFD-4A60-98A2-F7557BA3ABB6}"/>
    <cellStyle name="쉼표 [0] 3 2 3 3 6" xfId="50117" xr:uid="{7E97ACC4-2871-4A58-A4B5-FB7EF9AE00D4}"/>
    <cellStyle name="쉼표 [0] 3 2 3 4" xfId="3264" xr:uid="{C82AE470-EEF7-4841-A081-8F0F01E7F4E7}"/>
    <cellStyle name="쉼표 [0] 3 2 3 4 2" xfId="8790" xr:uid="{A8B98ECE-DF8F-4250-8F44-0165E7EBAD5A}"/>
    <cellStyle name="쉼표 [0] 3 2 3 4 2 2" xfId="19819" xr:uid="{EE1CC64B-DAAF-48CF-A465-814F72899BB8}"/>
    <cellStyle name="쉼표 [0] 3 2 3 4 2 2 2" xfId="41868" xr:uid="{2BC4BE02-F0AD-4C9B-818F-6133B045D225}"/>
    <cellStyle name="쉼표 [0] 3 2 3 4 2 3" xfId="30848" xr:uid="{5BD1F185-137E-46E6-A314-1E6E4E3952D8}"/>
    <cellStyle name="쉼표 [0] 3 2 3 4 3" xfId="14309" xr:uid="{282EFDB5-7D11-4A1F-A50C-D6115B2D0F19}"/>
    <cellStyle name="쉼표 [0] 3 2 3 4 3 2" xfId="36358" xr:uid="{429E5328-DBEC-46D0-8A95-AA65B88DA5E0}"/>
    <cellStyle name="쉼표 [0] 3 2 3 4 4" xfId="25338" xr:uid="{54542BC5-A2B1-4E50-8054-E944107FBFF6}"/>
    <cellStyle name="쉼표 [0] 3 2 3 4 5" xfId="51496" xr:uid="{099CD87C-BE64-43E6-8250-FE30AF76B0E0}"/>
    <cellStyle name="쉼표 [0] 3 2 3 5" xfId="6035" xr:uid="{0E1D9E47-B98C-4A2F-AA57-FD1C19BDBB59}"/>
    <cellStyle name="쉼표 [0] 3 2 3 5 2" xfId="17064" xr:uid="{F6F49F8C-E251-4CAF-A663-102A7D803BF4}"/>
    <cellStyle name="쉼표 [0] 3 2 3 5 2 2" xfId="39113" xr:uid="{3F7467BE-69DD-4946-9644-EA6AFE5497D3}"/>
    <cellStyle name="쉼표 [0] 3 2 3 5 3" xfId="28093" xr:uid="{A990C834-0936-40F3-BA69-77FD6C907787}"/>
    <cellStyle name="쉼표 [0] 3 2 3 5 4" xfId="54249" xr:uid="{6F08C091-183D-4AD1-98E6-A12911E218AA}"/>
    <cellStyle name="쉼표 [0] 3 2 3 6" xfId="11554" xr:uid="{65411DEF-33C3-4483-A877-C951FF2C51E7}"/>
    <cellStyle name="쉼표 [0] 3 2 3 6 2" xfId="33603" xr:uid="{8EA00A78-35D5-464A-9D8F-CC888E8C90F0}"/>
    <cellStyle name="쉼표 [0] 3 2 3 7" xfId="22583" xr:uid="{E0BD324F-0E85-4963-938A-955D5BEA1288}"/>
    <cellStyle name="쉼표 [0] 3 2 3 8" xfId="48740" xr:uid="{303CC845-1F1F-4529-AD7F-2FFF308EA50C}"/>
    <cellStyle name="쉼표 [0] 3 2 4" xfId="780" xr:uid="{00000000-0005-0000-0000-0000B7020000}"/>
    <cellStyle name="쉼표 [0] 3 2 4 2" xfId="1483" xr:uid="{B512BF8F-F8C4-4D9C-8362-2C6FB3477710}"/>
    <cellStyle name="쉼표 [0] 3 2 4 2 2" xfId="2877" xr:uid="{518B7B9D-4006-4F42-8755-1A2B2375AB65}"/>
    <cellStyle name="쉼표 [0] 3 2 4 2 2 2" xfId="5653" xr:uid="{994557F4-9038-4044-A752-A55EB59A1EFA}"/>
    <cellStyle name="쉼표 [0] 3 2 4 2 2 2 2" xfId="11179" xr:uid="{70132E89-F55E-45EB-987F-5D5347559AF6}"/>
    <cellStyle name="쉼표 [0] 3 2 4 2 2 2 2 2" xfId="22208" xr:uid="{38C69CF5-9890-4065-B6AA-E6F8D24993A4}"/>
    <cellStyle name="쉼표 [0] 3 2 4 2 2 2 2 2 2" xfId="44257" xr:uid="{60A38F79-1B39-4F3F-A6EE-C5219D4A84BB}"/>
    <cellStyle name="쉼표 [0] 3 2 4 2 2 2 2 3" xfId="33237" xr:uid="{146D5DD1-5829-4170-9586-875F14AF6B57}"/>
    <cellStyle name="쉼표 [0] 3 2 4 2 2 2 3" xfId="16698" xr:uid="{0ADFD021-3233-4518-819A-090CAE393585}"/>
    <cellStyle name="쉼표 [0] 3 2 4 2 2 2 3 2" xfId="38747" xr:uid="{18CE0721-DB20-4322-BB46-DFCD6EAC76A8}"/>
    <cellStyle name="쉼표 [0] 3 2 4 2 2 2 4" xfId="27727" xr:uid="{335C0114-AB98-4635-8725-795EDA97A5B0}"/>
    <cellStyle name="쉼표 [0] 3 2 4 2 2 2 5" xfId="53885" xr:uid="{B15650EA-8471-4B42-9992-18917412A891}"/>
    <cellStyle name="쉼표 [0] 3 2 4 2 2 3" xfId="8424" xr:uid="{0B80D6A2-4686-40DD-A2D3-4088AB4B6B0A}"/>
    <cellStyle name="쉼표 [0] 3 2 4 2 2 3 2" xfId="19453" xr:uid="{003579CC-175C-4C6F-B6DB-40770D7BD116}"/>
    <cellStyle name="쉼표 [0] 3 2 4 2 2 3 2 2" xfId="41502" xr:uid="{276BB382-69AE-477C-8FC5-D37057BA9F08}"/>
    <cellStyle name="쉼표 [0] 3 2 4 2 2 3 3" xfId="30482" xr:uid="{0B32AD41-17F8-4718-9C48-5DC704F2B695}"/>
    <cellStyle name="쉼표 [0] 3 2 4 2 2 4" xfId="13943" xr:uid="{806BCB4F-A509-4FB6-9B7D-24E1100D4D8B}"/>
    <cellStyle name="쉼표 [0] 3 2 4 2 2 4 2" xfId="35992" xr:uid="{28985D3C-8883-4877-9D3E-02A3D2DCFFA0}"/>
    <cellStyle name="쉼표 [0] 3 2 4 2 2 5" xfId="24972" xr:uid="{55F6F558-FAEA-41E8-9B1D-7056260A793E}"/>
    <cellStyle name="쉼표 [0] 3 2 4 2 2 6" xfId="51130" xr:uid="{E550F573-A2D9-4643-87F5-9AA42C1B6C24}"/>
    <cellStyle name="쉼표 [0] 3 2 4 2 3" xfId="4277" xr:uid="{2D651ACC-922B-4EE5-ACEB-887F14CAE130}"/>
    <cellStyle name="쉼표 [0] 3 2 4 2 3 2" xfId="9803" xr:uid="{58FB9801-CEDD-49DA-B12D-B93C76D54AE8}"/>
    <cellStyle name="쉼표 [0] 3 2 4 2 3 2 2" xfId="20832" xr:uid="{2114FE39-07CF-4C4E-95B5-200A8AE7BA0E}"/>
    <cellStyle name="쉼표 [0] 3 2 4 2 3 2 2 2" xfId="42881" xr:uid="{8AE38F7D-71B9-448A-907C-4976C37D5C7F}"/>
    <cellStyle name="쉼표 [0] 3 2 4 2 3 2 3" xfId="31861" xr:uid="{CB2739E7-D581-4BC6-80E6-2C4CCF50AC74}"/>
    <cellStyle name="쉼표 [0] 3 2 4 2 3 3" xfId="15322" xr:uid="{9569EC99-D573-4A82-AD4A-0C836BA3E66F}"/>
    <cellStyle name="쉼표 [0] 3 2 4 2 3 3 2" xfId="37371" xr:uid="{E9F953D4-0AB8-4E61-A310-EE33B8CEB46A}"/>
    <cellStyle name="쉼표 [0] 3 2 4 2 3 4" xfId="26351" xr:uid="{69086354-BEB1-48CC-AE47-7C85F0C2E2CB}"/>
    <cellStyle name="쉼표 [0] 3 2 4 2 3 5" xfId="52509" xr:uid="{E204A00A-B5F9-499F-A601-C65CDCC8D769}"/>
    <cellStyle name="쉼표 [0] 3 2 4 2 4" xfId="7048" xr:uid="{A348A712-82A5-405C-B2E9-5E89A0EB1416}"/>
    <cellStyle name="쉼표 [0] 3 2 4 2 4 2" xfId="18077" xr:uid="{5B8EDD36-12CB-4166-A161-AB012F13C645}"/>
    <cellStyle name="쉼표 [0] 3 2 4 2 4 2 2" xfId="40126" xr:uid="{816FADFF-406F-47B2-BD52-52677B465DC6}"/>
    <cellStyle name="쉼표 [0] 3 2 4 2 4 3" xfId="29106" xr:uid="{3758E006-7D83-46D1-9406-BF8B2A37341B}"/>
    <cellStyle name="쉼표 [0] 3 2 4 2 4 4" xfId="55262" xr:uid="{6E27FF54-E87E-4C4B-90A2-A1A32CF0BCDC}"/>
    <cellStyle name="쉼표 [0] 3 2 4 2 5" xfId="12567" xr:uid="{8157C7E8-8490-4CC6-9E39-F73C4E9674C8}"/>
    <cellStyle name="쉼표 [0] 3 2 4 2 5 2" xfId="34616" xr:uid="{7EA082CA-4C7D-43AF-934D-D093F58D1FCA}"/>
    <cellStyle name="쉼표 [0] 3 2 4 2 6" xfId="23596" xr:uid="{850D5B01-1517-4964-BA1B-7A0C4B18E5BA}"/>
    <cellStyle name="쉼표 [0] 3 2 4 2 7" xfId="49753" xr:uid="{1EA0D6CA-2EEC-4596-BB41-2E5E1C59EABA}"/>
    <cellStyle name="쉼표 [0] 3 2 4 3" xfId="2189" xr:uid="{6D870FEA-AC89-4B68-AF52-8901DEDA2CBA}"/>
    <cellStyle name="쉼표 [0] 3 2 4 3 2" xfId="4965" xr:uid="{A811457B-999B-4B1F-A403-2A36C112F430}"/>
    <cellStyle name="쉼표 [0] 3 2 4 3 2 2" xfId="10491" xr:uid="{89D32314-079D-4DDD-A6E2-748DEFAA836E}"/>
    <cellStyle name="쉼표 [0] 3 2 4 3 2 2 2" xfId="21520" xr:uid="{49BC8A17-1608-4B28-B2B1-11ADF9CE5399}"/>
    <cellStyle name="쉼표 [0] 3 2 4 3 2 2 2 2" xfId="43569" xr:uid="{D97EC131-C50C-42AD-8E77-BBB115629B14}"/>
    <cellStyle name="쉼표 [0] 3 2 4 3 2 2 3" xfId="32549" xr:uid="{AB605976-9BFE-4D31-A334-B6C0752B66A5}"/>
    <cellStyle name="쉼표 [0] 3 2 4 3 2 3" xfId="16010" xr:uid="{F4B410DC-BC67-46E0-9EF0-FA710372C0A2}"/>
    <cellStyle name="쉼표 [0] 3 2 4 3 2 3 2" xfId="38059" xr:uid="{930DF006-1AFF-4CF0-AAA1-6038054EAF23}"/>
    <cellStyle name="쉼표 [0] 3 2 4 3 2 4" xfId="27039" xr:uid="{760C7439-FABF-4663-906E-B6AD060A096A}"/>
    <cellStyle name="쉼표 [0] 3 2 4 3 2 5" xfId="53197" xr:uid="{03F0841C-80C5-4CC8-B14E-117A51303C6E}"/>
    <cellStyle name="쉼표 [0] 3 2 4 3 3" xfId="7736" xr:uid="{21F733EF-6B76-4829-A65E-0ABA69BA3B26}"/>
    <cellStyle name="쉼표 [0] 3 2 4 3 3 2" xfId="18765" xr:uid="{B4CC84E1-3418-461E-B7FB-E50E10DAF1C0}"/>
    <cellStyle name="쉼표 [0] 3 2 4 3 3 2 2" xfId="40814" xr:uid="{33D9034E-02C5-4518-9CAF-3B9433348C0C}"/>
    <cellStyle name="쉼표 [0] 3 2 4 3 3 3" xfId="29794" xr:uid="{87C99A46-46B1-44F6-962A-55818C48AA71}"/>
    <cellStyle name="쉼표 [0] 3 2 4 3 4" xfId="13255" xr:uid="{C478C0E6-B828-4AFC-BF31-E974A422845C}"/>
    <cellStyle name="쉼표 [0] 3 2 4 3 4 2" xfId="35304" xr:uid="{7B8F5304-8DD8-4935-B5C7-25B42947B4E8}"/>
    <cellStyle name="쉼표 [0] 3 2 4 3 5" xfId="24284" xr:uid="{5A6AD17F-EA42-4A86-B899-2DFC1ED6FF6D}"/>
    <cellStyle name="쉼표 [0] 3 2 4 3 6" xfId="50442" xr:uid="{C4A11A9B-6EC7-473F-916F-36DA4B7F69C1}"/>
    <cellStyle name="쉼표 [0] 3 2 4 4" xfId="3589" xr:uid="{DB33CBE1-386B-4631-BC58-DD57994408FD}"/>
    <cellStyle name="쉼표 [0] 3 2 4 4 2" xfId="9115" xr:uid="{928CCD81-213A-4C35-BE88-50D4DC794EFE}"/>
    <cellStyle name="쉼표 [0] 3 2 4 4 2 2" xfId="20144" xr:uid="{B78C318E-B590-49EC-A9ED-00799C0A778C}"/>
    <cellStyle name="쉼표 [0] 3 2 4 4 2 2 2" xfId="42193" xr:uid="{E0627975-7644-43AD-815B-753BD1080EC5}"/>
    <cellStyle name="쉼표 [0] 3 2 4 4 2 3" xfId="31173" xr:uid="{14A21937-83E5-47BD-AF90-15F035BE65C3}"/>
    <cellStyle name="쉼표 [0] 3 2 4 4 3" xfId="14634" xr:uid="{5FC7DB3B-102E-4A5B-BFE9-C1333DB684AA}"/>
    <cellStyle name="쉼표 [0] 3 2 4 4 3 2" xfId="36683" xr:uid="{7E8CE16D-760B-4CE4-BE18-7424C96D7C9D}"/>
    <cellStyle name="쉼표 [0] 3 2 4 4 4" xfId="25663" xr:uid="{FF8D64A2-15AC-436B-BA07-63CE75120D8E}"/>
    <cellStyle name="쉼표 [0] 3 2 4 4 5" xfId="51821" xr:uid="{4BCC9C7E-BA7B-4AA6-B25E-B5805E9B118B}"/>
    <cellStyle name="쉼표 [0] 3 2 4 5" xfId="6360" xr:uid="{3FF72157-C537-4258-AD60-C8C0CFF29DCD}"/>
    <cellStyle name="쉼표 [0] 3 2 4 5 2" xfId="17389" xr:uid="{C7FEDBB0-1D99-477B-961F-E21C58AB6A8C}"/>
    <cellStyle name="쉼표 [0] 3 2 4 5 2 2" xfId="39438" xr:uid="{DC26AFA6-73E2-47A2-BF9C-CE8D68CBB80D}"/>
    <cellStyle name="쉼표 [0] 3 2 4 5 3" xfId="28418" xr:uid="{818AA950-04B7-4955-B301-DBA913D67A4E}"/>
    <cellStyle name="쉼표 [0] 3 2 4 5 4" xfId="54574" xr:uid="{38FEB035-3E01-46A2-9089-60999BB22A25}"/>
    <cellStyle name="쉼표 [0] 3 2 4 6" xfId="11879" xr:uid="{5C6E95E3-0D3B-4FFA-9FF9-922A333E1A87}"/>
    <cellStyle name="쉼표 [0] 3 2 4 6 2" xfId="33928" xr:uid="{9B8A5965-7535-4719-BB73-F966546BA1C4}"/>
    <cellStyle name="쉼표 [0] 3 2 4 7" xfId="22908" xr:uid="{ACDE1C67-12CB-4D2C-9A7A-E6B3F8489C7B}"/>
    <cellStyle name="쉼표 [0] 3 2 4 8" xfId="49065" xr:uid="{B1F39738-A88E-4CAB-A241-0F0EDB97D41D}"/>
    <cellStyle name="쉼표 [0] 3 2 5" xfId="816" xr:uid="{DE342BCC-F4B1-483D-A5DC-541A7669F322}"/>
    <cellStyle name="쉼표 [0] 3 2 5 2" xfId="2210" xr:uid="{86550AFB-6E78-439E-AD0E-0897E9CBA479}"/>
    <cellStyle name="쉼표 [0] 3 2 5 2 2" xfId="4986" xr:uid="{582574E5-A411-4BC6-A3FB-70BA087A6164}"/>
    <cellStyle name="쉼표 [0] 3 2 5 2 2 2" xfId="10512" xr:uid="{BBAD3D4C-9072-4E39-8FBB-52DFA4AE715F}"/>
    <cellStyle name="쉼표 [0] 3 2 5 2 2 2 2" xfId="21541" xr:uid="{1DBA65B7-415C-4405-A3BB-9AE5F0430DC9}"/>
    <cellStyle name="쉼표 [0] 3 2 5 2 2 2 2 2" xfId="43590" xr:uid="{958D08B0-3141-407B-A5E9-5DF464AECBBE}"/>
    <cellStyle name="쉼표 [0] 3 2 5 2 2 2 3" xfId="32570" xr:uid="{D4C1972B-E952-4DB2-BE32-73F9EB435607}"/>
    <cellStyle name="쉼표 [0] 3 2 5 2 2 3" xfId="16031" xr:uid="{F253DC27-F2F1-4996-8AF2-6915B295439A}"/>
    <cellStyle name="쉼표 [0] 3 2 5 2 2 3 2" xfId="38080" xr:uid="{91B2E854-1FFA-4807-913F-85C24814521E}"/>
    <cellStyle name="쉼표 [0] 3 2 5 2 2 4" xfId="27060" xr:uid="{3C8F2730-ED5D-48DA-AED4-FA4758D3EB44}"/>
    <cellStyle name="쉼표 [0] 3 2 5 2 2 5" xfId="53218" xr:uid="{809C4FE2-FF1A-4D0B-A180-6C913BEBD5F4}"/>
    <cellStyle name="쉼표 [0] 3 2 5 2 3" xfId="7757" xr:uid="{A5490116-D14E-433D-A978-CF68AAADD65D}"/>
    <cellStyle name="쉼표 [0] 3 2 5 2 3 2" xfId="18786" xr:uid="{26C1D751-8F2B-4125-8399-5790BA1E7351}"/>
    <cellStyle name="쉼표 [0] 3 2 5 2 3 2 2" xfId="40835" xr:uid="{AC3E2FDA-3247-46E8-8672-B5FE0F93555F}"/>
    <cellStyle name="쉼표 [0] 3 2 5 2 3 3" xfId="29815" xr:uid="{5CFA4C00-63C1-4D17-B849-D5C5C3E77205}"/>
    <cellStyle name="쉼표 [0] 3 2 5 2 4" xfId="13276" xr:uid="{FE3CAECA-DD6F-4E32-86E1-4FA8FE3A3D8F}"/>
    <cellStyle name="쉼표 [0] 3 2 5 2 4 2" xfId="35325" xr:uid="{F7C8C492-02F4-49CE-96D5-0538AFFD1F5F}"/>
    <cellStyle name="쉼표 [0] 3 2 5 2 5" xfId="24305" xr:uid="{A801EBDF-6C93-46AD-A55E-F50371F36C5B}"/>
    <cellStyle name="쉼표 [0] 3 2 5 2 6" xfId="50463" xr:uid="{D59FDB70-C0C9-4177-8D9F-705C8630F29D}"/>
    <cellStyle name="쉼표 [0] 3 2 5 3" xfId="3610" xr:uid="{75A5889B-1D1D-4DA0-B908-53AE1D981829}"/>
    <cellStyle name="쉼표 [0] 3 2 5 3 2" xfId="9136" xr:uid="{FB559CCA-9AD2-436B-B821-8BD159E4A6F2}"/>
    <cellStyle name="쉼표 [0] 3 2 5 3 2 2" xfId="20165" xr:uid="{2F28470F-0180-4D01-A7C7-E963A91C74AE}"/>
    <cellStyle name="쉼표 [0] 3 2 5 3 2 2 2" xfId="42214" xr:uid="{264DCBAA-E1BF-40AF-9863-17F46116636E}"/>
    <cellStyle name="쉼표 [0] 3 2 5 3 2 3" xfId="31194" xr:uid="{7DA5B963-D779-46D8-8F1B-DB57B1DA3386}"/>
    <cellStyle name="쉼표 [0] 3 2 5 3 3" xfId="14655" xr:uid="{110C9865-9E99-4816-B6F0-56DFEEA6EF40}"/>
    <cellStyle name="쉼표 [0] 3 2 5 3 3 2" xfId="36704" xr:uid="{6C51BC90-59B3-4764-BB84-AC6FCFD06E88}"/>
    <cellStyle name="쉼표 [0] 3 2 5 3 4" xfId="25684" xr:uid="{18DEDD68-CC93-44BD-9C91-B20AA0A9A31F}"/>
    <cellStyle name="쉼표 [0] 3 2 5 3 5" xfId="51842" xr:uid="{FBA08C0B-D7B7-4504-B057-B16B2AC63202}"/>
    <cellStyle name="쉼표 [0] 3 2 5 4" xfId="6381" xr:uid="{19B08DEB-9177-422A-BD15-6E1B3EC97834}"/>
    <cellStyle name="쉼표 [0] 3 2 5 4 2" xfId="17410" xr:uid="{EC9FFB1E-AE77-4D9F-AF75-E728D5D190D3}"/>
    <cellStyle name="쉼표 [0] 3 2 5 4 2 2" xfId="39459" xr:uid="{57AAFBED-67D0-4B2E-B757-2C9D61D0193D}"/>
    <cellStyle name="쉼표 [0] 3 2 5 4 3" xfId="28439" xr:uid="{EC5E003F-0A14-4824-85E3-FEBF2699091C}"/>
    <cellStyle name="쉼표 [0] 3 2 5 4 4" xfId="54595" xr:uid="{496BBDE3-EA84-45E9-A044-2AA528D36384}"/>
    <cellStyle name="쉼표 [0] 3 2 5 5" xfId="11900" xr:uid="{29C298EC-1BD6-4C51-BC01-50C0A0254A5D}"/>
    <cellStyle name="쉼표 [0] 3 2 5 5 2" xfId="33949" xr:uid="{FCE1B748-CDD2-4FFF-82A9-D38601F4F2AD}"/>
    <cellStyle name="쉼표 [0] 3 2 5 6" xfId="22929" xr:uid="{BC17E198-2661-4E29-99E8-C99B98E3719E}"/>
    <cellStyle name="쉼표 [0] 3 2 5 7" xfId="49086" xr:uid="{85751991-5908-4FA0-89C2-9F69A469F8C9}"/>
    <cellStyle name="쉼표 [0] 3 2 6" xfId="1522" xr:uid="{9C72F9BD-3E23-419C-920C-1F3C78D7EDC4}"/>
    <cellStyle name="쉼표 [0] 3 2 6 2" xfId="4298" xr:uid="{4E905332-DD63-469A-B7B2-319E37882265}"/>
    <cellStyle name="쉼표 [0] 3 2 6 2 2" xfId="9824" xr:uid="{6DBD1567-3C32-4F92-9618-0955845967B1}"/>
    <cellStyle name="쉼표 [0] 3 2 6 2 2 2" xfId="20853" xr:uid="{0B8893A5-9BD1-4E8A-A461-E6369E93C6C9}"/>
    <cellStyle name="쉼표 [0] 3 2 6 2 2 2 2" xfId="42902" xr:uid="{CEF6CDEC-75F1-41E4-BD13-426EB4CDBE3A}"/>
    <cellStyle name="쉼표 [0] 3 2 6 2 2 3" xfId="31882" xr:uid="{80079DCD-9BE6-4A30-BE7A-49FDFB0D6C1F}"/>
    <cellStyle name="쉼표 [0] 3 2 6 2 3" xfId="15343" xr:uid="{657F0F6E-9114-4024-AD94-A5DACE03A68C}"/>
    <cellStyle name="쉼표 [0] 3 2 6 2 3 2" xfId="37392" xr:uid="{0D5E75CB-EE95-4AAD-93EB-751012FD0899}"/>
    <cellStyle name="쉼표 [0] 3 2 6 2 4" xfId="26372" xr:uid="{4AEFF443-CB8B-475E-A72A-811186322CC8}"/>
    <cellStyle name="쉼표 [0] 3 2 6 2 5" xfId="52530" xr:uid="{822BEF4E-E34D-4A2D-9252-DE61F9F9CA1E}"/>
    <cellStyle name="쉼표 [0] 3 2 6 3" xfId="7069" xr:uid="{5BD21FAB-45DB-4CE4-93B2-239C8DE44B14}"/>
    <cellStyle name="쉼표 [0] 3 2 6 3 2" xfId="18098" xr:uid="{5957461A-78D3-4DFA-B285-3BC2C5ED360C}"/>
    <cellStyle name="쉼표 [0] 3 2 6 3 2 2" xfId="40147" xr:uid="{C9D0D0BD-9C98-4DAF-BFCF-B3F0421C6E85}"/>
    <cellStyle name="쉼표 [0] 3 2 6 3 3" xfId="29127" xr:uid="{46F3C9C2-F5D9-469A-92FB-208B978E2818}"/>
    <cellStyle name="쉼표 [0] 3 2 6 3 4" xfId="55297" xr:uid="{B35E321C-A64F-443D-8133-518F7CAFFA77}"/>
    <cellStyle name="쉼표 [0] 3 2 6 4" xfId="12588" xr:uid="{265A3BE7-1DE8-4842-A64D-19D0C5993914}"/>
    <cellStyle name="쉼표 [0] 3 2 6 4 2" xfId="34637" xr:uid="{BFFBD45C-A4F7-4950-A780-E83E2224AB08}"/>
    <cellStyle name="쉼표 [0] 3 2 6 5" xfId="23617" xr:uid="{C9E54FC8-1263-4B89-B3B5-6C978365E683}"/>
    <cellStyle name="쉼표 [0] 3 2 6 6" xfId="49775" xr:uid="{2ED53F37-D9F4-43DE-94D9-34B179C27694}"/>
    <cellStyle name="쉼표 [0] 3 2 7" xfId="2922" xr:uid="{3D3EEF22-D2BB-442F-9582-27B2F3F72415}"/>
    <cellStyle name="쉼표 [0] 3 2 7 2" xfId="8448" xr:uid="{7B64570C-641F-4B6D-A887-BBB18B258F14}"/>
    <cellStyle name="쉼표 [0] 3 2 7 2 2" xfId="19477" xr:uid="{88E082E8-84C7-4B1E-A13D-BC873F801D69}"/>
    <cellStyle name="쉼표 [0] 3 2 7 2 2 2" xfId="41526" xr:uid="{781EA655-2770-40A8-8818-73D07F72FB4D}"/>
    <cellStyle name="쉼표 [0] 3 2 7 2 3" xfId="30506" xr:uid="{845C2B5B-D9B3-45F2-ADB5-23174628FE55}"/>
    <cellStyle name="쉼표 [0] 3 2 7 3" xfId="13967" xr:uid="{34E59888-2140-42F2-92E5-6E06520BF318}"/>
    <cellStyle name="쉼표 [0] 3 2 7 3 2" xfId="36016" xr:uid="{60B0B1D0-E6B1-4F0C-AD13-051010BDC172}"/>
    <cellStyle name="쉼표 [0] 3 2 7 4" xfId="24996" xr:uid="{7BD44FCF-C5B5-46E0-A094-F29CBE6BD4F3}"/>
    <cellStyle name="쉼표 [0] 3 2 7 5" xfId="51154" xr:uid="{8EBF2177-40B5-4F4D-AEC9-FB09C82A1EF8}"/>
    <cellStyle name="쉼표 [0] 3 2 8" xfId="5693" xr:uid="{F9E42BA8-9105-4617-97A0-626112B9A96A}"/>
    <cellStyle name="쉼표 [0] 3 2 8 2" xfId="16722" xr:uid="{06B67E18-5E29-47D1-8D20-665447EC67F3}"/>
    <cellStyle name="쉼표 [0] 3 2 8 2 2" xfId="38771" xr:uid="{C566C9AD-8449-4642-9AB9-9F7D9548D674}"/>
    <cellStyle name="쉼표 [0] 3 2 8 3" xfId="27751" xr:uid="{50EBDA33-FD00-430A-BD0C-1100980943B3}"/>
    <cellStyle name="쉼표 [0] 3 2 8 4" xfId="53909" xr:uid="{BB4F0FC9-5E76-45AF-B6A6-E027861C752D}"/>
    <cellStyle name="쉼표 [0] 3 2 9" xfId="11212" xr:uid="{9C750099-53FE-416D-96A4-3801AD0713DB}"/>
    <cellStyle name="쉼표 [0] 3 2 9 2" xfId="33261" xr:uid="{427616C8-DF9B-401A-8422-048086FA4696}"/>
    <cellStyle name="쉼표 [0] 3 3" xfId="173" xr:uid="{00000000-0005-0000-0000-0000B8020000}"/>
    <cellStyle name="쉼표 [0] 3 3 2" xfId="533" xr:uid="{00000000-0005-0000-0000-0000B9020000}"/>
    <cellStyle name="쉼표 [0] 3 3 2 2" xfId="1270" xr:uid="{7A93792F-AFCD-4739-A886-C0487E9F0ED0}"/>
    <cellStyle name="쉼표 [0] 3 3 2 2 2" xfId="2664" xr:uid="{DF3950A7-5C3D-42B7-9F96-2A4BBE4D839E}"/>
    <cellStyle name="쉼표 [0] 3 3 2 2 2 2" xfId="5440" xr:uid="{34743791-C0A3-4D1E-A79A-8AAFC818E522}"/>
    <cellStyle name="쉼표 [0] 3 3 2 2 2 2 2" xfId="10966" xr:uid="{D6975CD7-AF89-49CA-BD4A-D673F69B0ADF}"/>
    <cellStyle name="쉼표 [0] 3 3 2 2 2 2 2 2" xfId="21995" xr:uid="{C9010240-36BD-4B29-BB26-2CCAF31100F9}"/>
    <cellStyle name="쉼표 [0] 3 3 2 2 2 2 2 2 2" xfId="44044" xr:uid="{00E47B79-E4D3-4B42-A5E3-5643B9040618}"/>
    <cellStyle name="쉼표 [0] 3 3 2 2 2 2 2 3" xfId="33024" xr:uid="{336A5293-D710-41C5-AB3F-2EDBF74EAFBF}"/>
    <cellStyle name="쉼표 [0] 3 3 2 2 2 2 3" xfId="16485" xr:uid="{DC53369A-1250-46B2-9951-32761C909F65}"/>
    <cellStyle name="쉼표 [0] 3 3 2 2 2 2 3 2" xfId="38534" xr:uid="{A1EDC716-E026-4DD4-8AAE-D01F3E41DD24}"/>
    <cellStyle name="쉼표 [0] 3 3 2 2 2 2 4" xfId="27514" xr:uid="{5194FB94-1B6A-498B-895B-F7E05B4C55A6}"/>
    <cellStyle name="쉼표 [0] 3 3 2 2 2 2 5" xfId="53672" xr:uid="{D0617934-F13C-4DF2-9676-7EF9999D66BB}"/>
    <cellStyle name="쉼표 [0] 3 3 2 2 2 3" xfId="8211" xr:uid="{5E93490F-2409-4E75-9FA2-C916445A3875}"/>
    <cellStyle name="쉼표 [0] 3 3 2 2 2 3 2" xfId="19240" xr:uid="{C519000B-ABD9-4FC3-9654-0BBF589A17AE}"/>
    <cellStyle name="쉼표 [0] 3 3 2 2 2 3 2 2" xfId="41289" xr:uid="{D0A62542-D501-490D-8EEC-E25CB7116331}"/>
    <cellStyle name="쉼표 [0] 3 3 2 2 2 3 3" xfId="30269" xr:uid="{05556A0A-C77B-4CD7-92EC-3D8867B07A31}"/>
    <cellStyle name="쉼표 [0] 3 3 2 2 2 4" xfId="13730" xr:uid="{347EE3F9-271D-4902-BBB5-047348E0B8D7}"/>
    <cellStyle name="쉼표 [0] 3 3 2 2 2 4 2" xfId="35779" xr:uid="{1601D9B3-6CC7-4871-9CDF-5DBC4CA738C5}"/>
    <cellStyle name="쉼표 [0] 3 3 2 2 2 5" xfId="24759" xr:uid="{B068164D-2F66-425D-8E4C-C0DC316BD6C8}"/>
    <cellStyle name="쉼표 [0] 3 3 2 2 2 6" xfId="50917" xr:uid="{9FC61BCC-DF02-4A5B-A046-DACC1DA90202}"/>
    <cellStyle name="쉼표 [0] 3 3 2 2 3" xfId="4064" xr:uid="{D6ACD489-6D00-4A06-9CD5-18F3AC5D8546}"/>
    <cellStyle name="쉼표 [0] 3 3 2 2 3 2" xfId="9590" xr:uid="{C543CFB7-0D77-4307-A263-1CC5580C03F7}"/>
    <cellStyle name="쉼표 [0] 3 3 2 2 3 2 2" xfId="20619" xr:uid="{AA5B5545-68A7-454B-9AFD-AB44DA71A45C}"/>
    <cellStyle name="쉼표 [0] 3 3 2 2 3 2 2 2" xfId="42668" xr:uid="{0D381E12-8ABD-4C13-9943-F0BB9C312F5B}"/>
    <cellStyle name="쉼표 [0] 3 3 2 2 3 2 3" xfId="31648" xr:uid="{029FEEF3-9239-4FD3-B6BE-E8E764D545A4}"/>
    <cellStyle name="쉼표 [0] 3 3 2 2 3 3" xfId="15109" xr:uid="{3D63AFBD-E324-4832-885B-2FD971454073}"/>
    <cellStyle name="쉼표 [0] 3 3 2 2 3 3 2" xfId="37158" xr:uid="{72D8A330-0861-4460-8124-BABF6869B09D}"/>
    <cellStyle name="쉼표 [0] 3 3 2 2 3 4" xfId="26138" xr:uid="{908FCB48-56FE-47AE-9A8D-ED8CBDD1A86B}"/>
    <cellStyle name="쉼표 [0] 3 3 2 2 3 5" xfId="52296" xr:uid="{91791371-6800-46DB-8EE7-7317ACDE1AAE}"/>
    <cellStyle name="쉼표 [0] 3 3 2 2 4" xfId="6835" xr:uid="{E3320D20-E9AD-470D-916B-F8BA558E0EEE}"/>
    <cellStyle name="쉼표 [0] 3 3 2 2 4 2" xfId="17864" xr:uid="{8B4A5473-5D49-4CCB-B51F-4B2A47471836}"/>
    <cellStyle name="쉼표 [0] 3 3 2 2 4 2 2" xfId="39913" xr:uid="{BEEC790F-A9C7-4A70-AF2C-9D1BE1026209}"/>
    <cellStyle name="쉼표 [0] 3 3 2 2 4 3" xfId="28893" xr:uid="{4A931AA6-C483-4947-8E78-EFB8FE9A567E}"/>
    <cellStyle name="쉼표 [0] 3 3 2 2 4 4" xfId="55049" xr:uid="{6EE4C77F-8693-45B8-9F19-69A79CD7B7ED}"/>
    <cellStyle name="쉼표 [0] 3 3 2 2 5" xfId="12354" xr:uid="{C6931582-E577-4EEA-B10E-02841496D1D1}"/>
    <cellStyle name="쉼표 [0] 3 3 2 2 5 2" xfId="34403" xr:uid="{709C7ACD-1F4D-4520-AC46-F56C5258AA45}"/>
    <cellStyle name="쉼표 [0] 3 3 2 2 6" xfId="23383" xr:uid="{8A436D3C-4B49-44AE-BA34-44541B45F87B}"/>
    <cellStyle name="쉼표 [0] 3 3 2 2 7" xfId="49540" xr:uid="{4AA4C003-9838-4B0B-8E28-6AB540B6535B}"/>
    <cellStyle name="쉼표 [0] 3 3 2 3" xfId="1976" xr:uid="{AA2544C5-F339-4841-8C10-570415294BB9}"/>
    <cellStyle name="쉼표 [0] 3 3 2 3 2" xfId="4752" xr:uid="{3B2320B9-CF8B-434F-A593-AFE35858C4A7}"/>
    <cellStyle name="쉼표 [0] 3 3 2 3 2 2" xfId="10278" xr:uid="{00FADE24-B95E-4764-A2E7-85798E31D04D}"/>
    <cellStyle name="쉼표 [0] 3 3 2 3 2 2 2" xfId="21307" xr:uid="{90CFBB6D-73EF-4EA9-8647-715ABE70B3A7}"/>
    <cellStyle name="쉼표 [0] 3 3 2 3 2 2 2 2" xfId="43356" xr:uid="{9AC4B98C-F010-4551-8191-DB1BD2ADE2D8}"/>
    <cellStyle name="쉼표 [0] 3 3 2 3 2 2 3" xfId="32336" xr:uid="{4137D56B-4C2E-4835-875B-06EE4BEFA5BD}"/>
    <cellStyle name="쉼표 [0] 3 3 2 3 2 3" xfId="15797" xr:uid="{6E470EC3-49B1-4601-BDA0-561066E28FD6}"/>
    <cellStyle name="쉼표 [0] 3 3 2 3 2 3 2" xfId="37846" xr:uid="{1C622979-B422-41FD-A856-CFCFA108683B}"/>
    <cellStyle name="쉼표 [0] 3 3 2 3 2 4" xfId="26826" xr:uid="{0B11B037-9BEA-4DBB-B43D-23844BE57E8E}"/>
    <cellStyle name="쉼표 [0] 3 3 2 3 2 5" xfId="52984" xr:uid="{6BE17413-C22D-496A-A297-1193C3F32477}"/>
    <cellStyle name="쉼표 [0] 3 3 2 3 3" xfId="7523" xr:uid="{C727EF11-C76F-4D1F-A009-B82C2232D61D}"/>
    <cellStyle name="쉼표 [0] 3 3 2 3 3 2" xfId="18552" xr:uid="{874FD96A-4AE8-4DEE-8165-B3AB3A31D12F}"/>
    <cellStyle name="쉼표 [0] 3 3 2 3 3 2 2" xfId="40601" xr:uid="{37B98E64-BD14-4214-8A33-9D251AED4DF6}"/>
    <cellStyle name="쉼표 [0] 3 3 2 3 3 3" xfId="29581" xr:uid="{C8CE51E6-EABD-49EC-A942-DA01BB9BFFD4}"/>
    <cellStyle name="쉼표 [0] 3 3 2 3 4" xfId="13042" xr:uid="{B472D01D-F11F-480E-BB5F-50ACE859BAFB}"/>
    <cellStyle name="쉼표 [0] 3 3 2 3 4 2" xfId="35091" xr:uid="{8E6F4A65-3152-4989-B0D0-59A3AE7F416C}"/>
    <cellStyle name="쉼표 [0] 3 3 2 3 5" xfId="24071" xr:uid="{9AF470C9-32E4-4F28-8E8C-A54C6AA234BD}"/>
    <cellStyle name="쉼표 [0] 3 3 2 3 6" xfId="50229" xr:uid="{F9EE9182-8733-43F4-BE07-5369F48AD36F}"/>
    <cellStyle name="쉼표 [0] 3 3 2 4" xfId="3376" xr:uid="{1C21945D-D4DD-4640-8C94-C6ED1EE42426}"/>
    <cellStyle name="쉼표 [0] 3 3 2 4 2" xfId="8902" xr:uid="{78D6478F-F970-4872-88BE-20B05CA3D493}"/>
    <cellStyle name="쉼표 [0] 3 3 2 4 2 2" xfId="19931" xr:uid="{B6E66750-799D-4335-8200-5DD2BC409A64}"/>
    <cellStyle name="쉼표 [0] 3 3 2 4 2 2 2" xfId="41980" xr:uid="{F9DD21D5-2785-414C-82E1-B33AF5BD7061}"/>
    <cellStyle name="쉼표 [0] 3 3 2 4 2 3" xfId="30960" xr:uid="{2AC8FDCE-75BC-4798-BD98-DAA2C3886788}"/>
    <cellStyle name="쉼표 [0] 3 3 2 4 3" xfId="14421" xr:uid="{6D43187E-7A67-45B8-8DB7-3C188443BDCA}"/>
    <cellStyle name="쉼표 [0] 3 3 2 4 3 2" xfId="36470" xr:uid="{E8BF2047-F810-4C51-B929-37549E37EB74}"/>
    <cellStyle name="쉼표 [0] 3 3 2 4 4" xfId="25450" xr:uid="{A407FF09-AAAA-4464-A0A8-FA3FAA391CD4}"/>
    <cellStyle name="쉼표 [0] 3 3 2 4 5" xfId="51608" xr:uid="{84D1FEE0-2FDA-4998-90FC-602D33DE7DF4}"/>
    <cellStyle name="쉼표 [0] 3 3 2 5" xfId="6147" xr:uid="{3AD18049-2DA3-47EA-AA27-B8A6CBD38422}"/>
    <cellStyle name="쉼표 [0] 3 3 2 5 2" xfId="17176" xr:uid="{75F1B229-0DC2-4A89-8D15-675B57E0FE3A}"/>
    <cellStyle name="쉼표 [0] 3 3 2 5 2 2" xfId="39225" xr:uid="{37334DE9-4837-4840-93CC-2D30F08C7BE0}"/>
    <cellStyle name="쉼표 [0] 3 3 2 5 3" xfId="28205" xr:uid="{1619D1DD-2233-4B0B-B6AE-785B179A58AC}"/>
    <cellStyle name="쉼표 [0] 3 3 2 5 4" xfId="54361" xr:uid="{B5B1CE59-F87D-42C3-A903-8E0531D8E936}"/>
    <cellStyle name="쉼표 [0] 3 3 2 6" xfId="11666" xr:uid="{6946CAAA-678A-4143-BA74-B496D473426F}"/>
    <cellStyle name="쉼표 [0] 3 3 2 6 2" xfId="33715" xr:uid="{DB4AB8CB-61A3-4022-B298-D79EE6F8FE26}"/>
    <cellStyle name="쉼표 [0] 3 3 2 7" xfId="22695" xr:uid="{3BCA060A-1F42-4C54-800C-A7445ACC87E9}"/>
    <cellStyle name="쉼표 [0] 3 3 2 8" xfId="48852" xr:uid="{3E7D3D47-9C4A-482E-AEF1-17A670143A6B}"/>
    <cellStyle name="쉼표 [0] 3 3 3" xfId="928" xr:uid="{B481739B-3CAE-46B3-B496-2789493DCE53}"/>
    <cellStyle name="쉼표 [0] 3 3 3 2" xfId="2322" xr:uid="{4047A274-B8CE-4235-80C6-4AE48441289C}"/>
    <cellStyle name="쉼표 [0] 3 3 3 2 2" xfId="5098" xr:uid="{8FC6094F-14A7-46A7-ABF0-E3B2131688F3}"/>
    <cellStyle name="쉼표 [0] 3 3 3 2 2 2" xfId="10624" xr:uid="{AB39276C-765B-4FE6-B1F6-A2B4BDD6995E}"/>
    <cellStyle name="쉼표 [0] 3 3 3 2 2 2 2" xfId="21653" xr:uid="{97FA1714-5F36-4C9A-BCF0-83F6E417EA4F}"/>
    <cellStyle name="쉼표 [0] 3 3 3 2 2 2 2 2" xfId="43702" xr:uid="{487CB184-58DC-4033-88D8-CA2FD39F6299}"/>
    <cellStyle name="쉼표 [0] 3 3 3 2 2 2 3" xfId="32682" xr:uid="{558F3561-C579-4B5B-BC71-717C444B2FDA}"/>
    <cellStyle name="쉼표 [0] 3 3 3 2 2 3" xfId="16143" xr:uid="{6D2EDBE9-9734-40AE-A7C1-BAD35DF5D2F7}"/>
    <cellStyle name="쉼표 [0] 3 3 3 2 2 3 2" xfId="38192" xr:uid="{3A90542B-F1AF-45E6-87B1-623CE1806D33}"/>
    <cellStyle name="쉼표 [0] 3 3 3 2 2 4" xfId="27172" xr:uid="{7CC55190-DF3E-4DF6-8577-6983A305718B}"/>
    <cellStyle name="쉼표 [0] 3 3 3 2 2 5" xfId="53330" xr:uid="{43A4C276-69B2-467D-B4C5-0BBFF3914C6C}"/>
    <cellStyle name="쉼표 [0] 3 3 3 2 3" xfId="7869" xr:uid="{9026C8FD-4293-4A54-980A-487B39670C9C}"/>
    <cellStyle name="쉼표 [0] 3 3 3 2 3 2" xfId="18898" xr:uid="{DC4ECBDD-79F0-4E52-AC7D-24BFA776FE49}"/>
    <cellStyle name="쉼표 [0] 3 3 3 2 3 2 2" xfId="40947" xr:uid="{CF6A1645-3CF1-4A10-B065-B3321EBA0A7D}"/>
    <cellStyle name="쉼표 [0] 3 3 3 2 3 3" xfId="29927" xr:uid="{649C582C-94BB-4570-9442-618570744D03}"/>
    <cellStyle name="쉼표 [0] 3 3 3 2 4" xfId="13388" xr:uid="{36214266-62C6-4E64-A617-B9A9BC6E71BC}"/>
    <cellStyle name="쉼표 [0] 3 3 3 2 4 2" xfId="35437" xr:uid="{44D331B6-2EB0-4075-A679-C030FD3529E5}"/>
    <cellStyle name="쉼표 [0] 3 3 3 2 5" xfId="24417" xr:uid="{80753AF5-E4A8-4879-BC9B-75EF7DC12406}"/>
    <cellStyle name="쉼표 [0] 3 3 3 2 6" xfId="50575" xr:uid="{72E0A84B-7ADE-4C26-B346-9B0420DC1156}"/>
    <cellStyle name="쉼표 [0] 3 3 3 3" xfId="3722" xr:uid="{3B6FA3C2-2767-43DF-8108-33FD2ADFDF86}"/>
    <cellStyle name="쉼표 [0] 3 3 3 3 2" xfId="9248" xr:uid="{6110FF4F-5C06-4660-B5E7-CEDFA4CF2FF1}"/>
    <cellStyle name="쉼표 [0] 3 3 3 3 2 2" xfId="20277" xr:uid="{01FFE18A-46D8-4FB4-980C-6DF8D34E24FC}"/>
    <cellStyle name="쉼표 [0] 3 3 3 3 2 2 2" xfId="42326" xr:uid="{D000F05F-4317-48A4-9639-66E0DC2B6B94}"/>
    <cellStyle name="쉼표 [0] 3 3 3 3 2 3" xfId="31306" xr:uid="{FE276E3F-DD0F-42D1-955A-78559268D075}"/>
    <cellStyle name="쉼표 [0] 3 3 3 3 3" xfId="14767" xr:uid="{398B6842-5D20-4C4A-996B-4222BD2C815A}"/>
    <cellStyle name="쉼표 [0] 3 3 3 3 3 2" xfId="36816" xr:uid="{9748B8B9-86B4-48DB-8B13-AEC4D58E3269}"/>
    <cellStyle name="쉼표 [0] 3 3 3 3 4" xfId="25796" xr:uid="{6A563DB4-4F4E-45F1-A778-FAE41495C1BB}"/>
    <cellStyle name="쉼표 [0] 3 3 3 3 5" xfId="51954" xr:uid="{CFBC357D-90DC-47B0-BEB4-2BFB602FD340}"/>
    <cellStyle name="쉼표 [0] 3 3 3 4" xfId="6493" xr:uid="{A3EA0450-29D9-49CD-91ED-A34BE88BE848}"/>
    <cellStyle name="쉼표 [0] 3 3 3 4 2" xfId="17522" xr:uid="{8FB324A7-0F54-44C5-B405-09BDE3003B3B}"/>
    <cellStyle name="쉼표 [0] 3 3 3 4 2 2" xfId="39571" xr:uid="{4CDA01CD-B705-428A-8290-509CAF5B4C16}"/>
    <cellStyle name="쉼표 [0] 3 3 3 4 3" xfId="28551" xr:uid="{CA02AB13-C7E5-4E23-84B5-400DAE33514A}"/>
    <cellStyle name="쉼표 [0] 3 3 3 4 4" xfId="54707" xr:uid="{33894C33-7B37-42BC-AB67-7C87D36689B3}"/>
    <cellStyle name="쉼표 [0] 3 3 3 5" xfId="12012" xr:uid="{D2AD06E0-8BCD-4987-903F-243137943616}"/>
    <cellStyle name="쉼표 [0] 3 3 3 5 2" xfId="34061" xr:uid="{DF80C4F4-655D-4BAE-A3B6-B740FD47BF70}"/>
    <cellStyle name="쉼표 [0] 3 3 3 6" xfId="23041" xr:uid="{D1756F9D-4B12-4AD8-A89B-473658720B78}"/>
    <cellStyle name="쉼표 [0] 3 3 3 7" xfId="49198" xr:uid="{ECAB5105-32D2-4C6C-95A9-D853F7604FC7}"/>
    <cellStyle name="쉼표 [0] 3 3 4" xfId="1634" xr:uid="{87A8FC88-E8D8-40B9-A1F1-D58BDEC62F7E}"/>
    <cellStyle name="쉼표 [0] 3 3 4 2" xfId="4410" xr:uid="{4A05B0BB-0483-4E01-9BF7-45F7BB063EF8}"/>
    <cellStyle name="쉼표 [0] 3 3 4 2 2" xfId="9936" xr:uid="{5DE2CE2C-F247-4536-8291-6D8DAB89F6AA}"/>
    <cellStyle name="쉼표 [0] 3 3 4 2 2 2" xfId="20965" xr:uid="{BD1CDBBF-EBE0-4B03-AAFB-733E2B045F2D}"/>
    <cellStyle name="쉼표 [0] 3 3 4 2 2 2 2" xfId="43014" xr:uid="{7309C73D-16D5-444F-A644-42780759BCEC}"/>
    <cellStyle name="쉼표 [0] 3 3 4 2 2 3" xfId="31994" xr:uid="{77BC17A9-C020-4EF9-9398-9A326F71B1CF}"/>
    <cellStyle name="쉼표 [0] 3 3 4 2 3" xfId="15455" xr:uid="{BAEBDFAE-A22D-4AE6-9DD8-036F69C05106}"/>
    <cellStyle name="쉼표 [0] 3 3 4 2 3 2" xfId="37504" xr:uid="{1E8D0AF2-8095-4548-A611-A7153F57CDD3}"/>
    <cellStyle name="쉼표 [0] 3 3 4 2 4" xfId="26484" xr:uid="{9AFEF393-3E66-4F2B-96D0-B67E0A4B46C0}"/>
    <cellStyle name="쉼표 [0] 3 3 4 2 5" xfId="52642" xr:uid="{18E161AB-6702-44AD-AA14-FA704FF85718}"/>
    <cellStyle name="쉼표 [0] 3 3 4 3" xfId="7181" xr:uid="{DC2872BB-4CB2-464D-9CFB-720E8FAE4C3F}"/>
    <cellStyle name="쉼표 [0] 3 3 4 3 2" xfId="18210" xr:uid="{65C4F45C-7440-4261-B0DB-F7468CD9FD89}"/>
    <cellStyle name="쉼표 [0] 3 3 4 3 2 2" xfId="40259" xr:uid="{7B91352E-9F49-410F-908D-6EC79D85C056}"/>
    <cellStyle name="쉼표 [0] 3 3 4 3 3" xfId="29239" xr:uid="{0815B896-0FD8-4986-900A-D997BECAB18B}"/>
    <cellStyle name="쉼표 [0] 3 3 4 4" xfId="12700" xr:uid="{DEE5C837-5CBA-4D4B-A678-05FD7DE29417}"/>
    <cellStyle name="쉼표 [0] 3 3 4 4 2" xfId="34749" xr:uid="{F89C427A-A882-4E30-8394-E860FF64BFF4}"/>
    <cellStyle name="쉼표 [0] 3 3 4 5" xfId="23729" xr:uid="{69B07490-879F-4DA5-8FB3-81E2ABF542AE}"/>
    <cellStyle name="쉼표 [0] 3 3 4 6" xfId="49887" xr:uid="{4217D7C7-6FA9-49D7-B511-E0113B1389A5}"/>
    <cellStyle name="쉼표 [0] 3 3 5" xfId="3034" xr:uid="{3BFB3D64-7B7C-44F7-935F-AE150A7C125A}"/>
    <cellStyle name="쉼표 [0] 3 3 5 2" xfId="8560" xr:uid="{6C225103-3DC0-4D79-B63B-936A3318D08B}"/>
    <cellStyle name="쉼표 [0] 3 3 5 2 2" xfId="19589" xr:uid="{849B500F-0AC2-4237-8E33-9F1075167BBD}"/>
    <cellStyle name="쉼표 [0] 3 3 5 2 2 2" xfId="41638" xr:uid="{49CD21D7-5231-4D01-AE05-753208B50B3E}"/>
    <cellStyle name="쉼표 [0] 3 3 5 2 3" xfId="30618" xr:uid="{9007D64A-7705-4816-ABDE-F53516D42BA1}"/>
    <cellStyle name="쉼표 [0] 3 3 5 3" xfId="14079" xr:uid="{A5409393-1F21-46E3-8194-ECD3AD8F6A5D}"/>
    <cellStyle name="쉼표 [0] 3 3 5 3 2" xfId="36128" xr:uid="{8366B2EE-DF5F-4939-ACE4-B965948498B4}"/>
    <cellStyle name="쉼표 [0] 3 3 5 4" xfId="25108" xr:uid="{B9644EDB-2936-4FB8-93C5-838C5E5341AC}"/>
    <cellStyle name="쉼표 [0] 3 3 5 5" xfId="51266" xr:uid="{53B695CF-37BF-4C3A-894B-D2D469F8A714}"/>
    <cellStyle name="쉼표 [0] 3 3 6" xfId="5805" xr:uid="{C82D1A98-446F-4713-AD99-27496B52B433}"/>
    <cellStyle name="쉼표 [0] 3 3 6 2" xfId="16834" xr:uid="{623BDDF8-0980-4527-9644-8A9412D4B15E}"/>
    <cellStyle name="쉼표 [0] 3 3 6 2 2" xfId="38883" xr:uid="{21BB82A2-7A41-4E84-BDAA-40579ABEDBEC}"/>
    <cellStyle name="쉼표 [0] 3 3 6 3" xfId="27863" xr:uid="{158C6340-A2BF-4106-BC20-E8BB479934CA}"/>
    <cellStyle name="쉼표 [0] 3 3 6 4" xfId="54020" xr:uid="{CCD71791-BF45-4595-8150-A82FF4C01988}"/>
    <cellStyle name="쉼표 [0] 3 3 7" xfId="11324" xr:uid="{9A2639CA-9730-467F-B523-B76A6EC9AF6D}"/>
    <cellStyle name="쉼표 [0] 3 3 7 2" xfId="33373" xr:uid="{119AD6FA-9679-49D6-AF88-128A95BF8966}"/>
    <cellStyle name="쉼표 [0] 3 3 8" xfId="22353" xr:uid="{BF8A7A20-4821-4CB3-A53F-E036A3D2422B}"/>
    <cellStyle name="쉼표 [0] 3 3 9" xfId="48511" xr:uid="{066AAB69-BE11-4FBC-9427-32DA473BD583}"/>
    <cellStyle name="쉼표 [0] 3 4" xfId="390" xr:uid="{00000000-0005-0000-0000-0000BA020000}"/>
    <cellStyle name="쉼표 [0] 3 4 2" xfId="1139" xr:uid="{0674F531-4A9C-433D-84BA-021929EFA57B}"/>
    <cellStyle name="쉼표 [0] 3 4 2 2" xfId="2533" xr:uid="{A1B40169-D75D-4D72-88A2-EE43D0A03DFC}"/>
    <cellStyle name="쉼표 [0] 3 4 2 2 2" xfId="5309" xr:uid="{7F0AF193-E43D-4FA7-9F7F-680AC09A5831}"/>
    <cellStyle name="쉼표 [0] 3 4 2 2 2 2" xfId="10835" xr:uid="{5EE9FA9B-3E79-4FAB-B7A1-F66102B13AE2}"/>
    <cellStyle name="쉼표 [0] 3 4 2 2 2 2 2" xfId="21864" xr:uid="{C392C11C-D99C-4C14-BF34-B84167BFBD49}"/>
    <cellStyle name="쉼표 [0] 3 4 2 2 2 2 2 2" xfId="43913" xr:uid="{E07130D0-81DA-4607-8703-E3A0E34DDE20}"/>
    <cellStyle name="쉼표 [0] 3 4 2 2 2 2 3" xfId="32893" xr:uid="{F2B6A45A-09B7-4C05-8027-F9373C387F60}"/>
    <cellStyle name="쉼표 [0] 3 4 2 2 2 3" xfId="16354" xr:uid="{060A9FCD-1D1C-4193-8628-BE5153FA54D4}"/>
    <cellStyle name="쉼표 [0] 3 4 2 2 2 3 2" xfId="38403" xr:uid="{A82F1C13-C188-4C11-8781-3D455DEB3407}"/>
    <cellStyle name="쉼표 [0] 3 4 2 2 2 4" xfId="27383" xr:uid="{D8601799-07E5-43AD-9B05-FF0AD754E961}"/>
    <cellStyle name="쉼표 [0] 3 4 2 2 2 5" xfId="53541" xr:uid="{EB23E519-427C-4E25-8F39-85F0BB2EB89C}"/>
    <cellStyle name="쉼표 [0] 3 4 2 2 3" xfId="8080" xr:uid="{B195EB3A-661A-4EBF-86CF-EF6FB5F8EF4D}"/>
    <cellStyle name="쉼표 [0] 3 4 2 2 3 2" xfId="19109" xr:uid="{773C6479-5F78-477A-A79C-0C26B63DDCB0}"/>
    <cellStyle name="쉼표 [0] 3 4 2 2 3 2 2" xfId="41158" xr:uid="{4FD4F114-5270-431B-B0DE-B7DAD653E570}"/>
    <cellStyle name="쉼표 [0] 3 4 2 2 3 3" xfId="30138" xr:uid="{94945F18-DA53-4C4A-BE43-63639DE091AE}"/>
    <cellStyle name="쉼표 [0] 3 4 2 2 4" xfId="13599" xr:uid="{6C93C8EF-4773-4C6E-AE64-9CEB7A6E8308}"/>
    <cellStyle name="쉼표 [0] 3 4 2 2 4 2" xfId="35648" xr:uid="{C2A98DAF-3790-4EC2-AE32-D4472116C19A}"/>
    <cellStyle name="쉼표 [0] 3 4 2 2 5" xfId="24628" xr:uid="{A3D0F854-FAB9-4B83-99DD-C320057D7C5B}"/>
    <cellStyle name="쉼표 [0] 3 4 2 2 6" xfId="50786" xr:uid="{EEF43E48-E9A6-4B76-88FE-7F607753992B}"/>
    <cellStyle name="쉼표 [0] 3 4 2 3" xfId="3933" xr:uid="{925BA400-4C13-4A6C-9445-395A7734D19B}"/>
    <cellStyle name="쉼표 [0] 3 4 2 3 2" xfId="9459" xr:uid="{A0592F91-34B1-4EAD-8B69-A5F63387A92F}"/>
    <cellStyle name="쉼표 [0] 3 4 2 3 2 2" xfId="20488" xr:uid="{90102767-9D77-469F-BA81-848F7B7F400E}"/>
    <cellStyle name="쉼표 [0] 3 4 2 3 2 2 2" xfId="42537" xr:uid="{D9F6373B-9E15-4244-B0BF-4F13D4FFF8F8}"/>
    <cellStyle name="쉼표 [0] 3 4 2 3 2 3" xfId="31517" xr:uid="{E7E94908-56F6-4627-987F-EA5B287BF7A0}"/>
    <cellStyle name="쉼표 [0] 3 4 2 3 3" xfId="14978" xr:uid="{E46392CB-4C8E-4AE7-8F94-A6BCCC077C19}"/>
    <cellStyle name="쉼표 [0] 3 4 2 3 3 2" xfId="37027" xr:uid="{671A35A1-4536-4E8F-82EE-86CBAAF932A6}"/>
    <cellStyle name="쉼표 [0] 3 4 2 3 4" xfId="26007" xr:uid="{39F9BFB8-7877-47B1-90E2-9C7B6687FECE}"/>
    <cellStyle name="쉼표 [0] 3 4 2 3 5" xfId="52165" xr:uid="{F8D9C8B0-2FB7-4350-B137-AEB48592E6BC}"/>
    <cellStyle name="쉼표 [0] 3 4 2 4" xfId="6704" xr:uid="{EE6AF037-0D2D-48EB-ABC8-8002B6AD5C91}"/>
    <cellStyle name="쉼표 [0] 3 4 2 4 2" xfId="17733" xr:uid="{E87D1508-3E75-44EA-B8AC-ACBA8F5444EF}"/>
    <cellStyle name="쉼표 [0] 3 4 2 4 2 2" xfId="39782" xr:uid="{023FB445-F69D-461A-9F00-E0FD6B422241}"/>
    <cellStyle name="쉼표 [0] 3 4 2 4 3" xfId="28762" xr:uid="{AF42A048-9202-47A2-ADB2-C6CEED9E647F}"/>
    <cellStyle name="쉼표 [0] 3 4 2 4 4" xfId="54918" xr:uid="{41B6ED39-768C-40AD-9273-A4BED54D339D}"/>
    <cellStyle name="쉼표 [0] 3 4 2 5" xfId="12223" xr:uid="{A479ADDB-F2AE-4D47-8B04-BD09F20DB363}"/>
    <cellStyle name="쉼표 [0] 3 4 2 5 2" xfId="34272" xr:uid="{78C720EA-EB92-434C-97DD-393B292A69B8}"/>
    <cellStyle name="쉼표 [0] 3 4 2 6" xfId="23252" xr:uid="{21F371F9-C257-4472-B941-092B43931766}"/>
    <cellStyle name="쉼표 [0] 3 4 2 7" xfId="49409" xr:uid="{79871818-3709-4BF0-8DFD-74A5A2CCE2F6}"/>
    <cellStyle name="쉼표 [0] 3 4 3" xfId="1845" xr:uid="{E41B1538-7C1F-4EDA-BC61-BC86D6878EDF}"/>
    <cellStyle name="쉼표 [0] 3 4 3 2" xfId="4621" xr:uid="{ABA52889-4B1A-425B-BBF2-8771FAC2378B}"/>
    <cellStyle name="쉼표 [0] 3 4 3 2 2" xfId="10147" xr:uid="{B9AEF354-77FB-46DD-B70F-BE9F1E848F5A}"/>
    <cellStyle name="쉼표 [0] 3 4 3 2 2 2" xfId="21176" xr:uid="{32010ED8-EDBE-4ABC-BD71-077A6C2C0564}"/>
    <cellStyle name="쉼표 [0] 3 4 3 2 2 2 2" xfId="43225" xr:uid="{D2B1D63E-B230-41DC-BA4E-3BADEA4540D2}"/>
    <cellStyle name="쉼표 [0] 3 4 3 2 2 3" xfId="32205" xr:uid="{C19E485B-C775-4793-8A8B-32F5A58274F3}"/>
    <cellStyle name="쉼표 [0] 3 4 3 2 3" xfId="15666" xr:uid="{8C84D42E-127D-4D12-922B-BAC53F76DB4C}"/>
    <cellStyle name="쉼표 [0] 3 4 3 2 3 2" xfId="37715" xr:uid="{BCDF1861-9CF4-47D4-8BF0-0DD878D080A6}"/>
    <cellStyle name="쉼표 [0] 3 4 3 2 4" xfId="26695" xr:uid="{0CB815C2-8456-43A3-9DF6-8CE55EDC0B34}"/>
    <cellStyle name="쉼표 [0] 3 4 3 2 5" xfId="52853" xr:uid="{EA61BCF0-C56A-4444-BEDF-F959AE0CD2FA}"/>
    <cellStyle name="쉼표 [0] 3 4 3 3" xfId="7392" xr:uid="{E11E99A0-A13D-4E8F-B76E-C3223159C981}"/>
    <cellStyle name="쉼표 [0] 3 4 3 3 2" xfId="18421" xr:uid="{31820E0C-FB83-4FED-AE69-D741B51ED24B}"/>
    <cellStyle name="쉼표 [0] 3 4 3 3 2 2" xfId="40470" xr:uid="{BA985CD0-CD52-42DE-BBB0-ABC2FCC7C4B0}"/>
    <cellStyle name="쉼표 [0] 3 4 3 3 3" xfId="29450" xr:uid="{59B8156C-32E6-4229-A130-B294BB0E05ED}"/>
    <cellStyle name="쉼표 [0] 3 4 3 4" xfId="12911" xr:uid="{25991506-6A95-4671-8BDD-2C6208D6F555}"/>
    <cellStyle name="쉼표 [0] 3 4 3 4 2" xfId="34960" xr:uid="{3E059DBE-3B72-47E7-A210-9CD5E1353362}"/>
    <cellStyle name="쉼표 [0] 3 4 3 5" xfId="23940" xr:uid="{CB480C06-5621-43D5-BE7F-7D7430E65348}"/>
    <cellStyle name="쉼표 [0] 3 4 3 6" xfId="50098" xr:uid="{A63C1FF5-276D-4E64-ABB0-062D88FCC666}"/>
    <cellStyle name="쉼표 [0] 3 4 4" xfId="3245" xr:uid="{77EB8826-700C-4249-A9DB-C05915D04093}"/>
    <cellStyle name="쉼표 [0] 3 4 4 2" xfId="8771" xr:uid="{46A1864F-44CF-4051-A4A6-3D10D4FE89F4}"/>
    <cellStyle name="쉼표 [0] 3 4 4 2 2" xfId="19800" xr:uid="{C1BA49C0-D491-4541-8004-B4D39B8EB18F}"/>
    <cellStyle name="쉼표 [0] 3 4 4 2 2 2" xfId="41849" xr:uid="{71C816F5-A3C7-45A8-B908-79D5DC5988D8}"/>
    <cellStyle name="쉼표 [0] 3 4 4 2 3" xfId="30829" xr:uid="{E0CBCC59-27F2-403A-83B7-60348103593C}"/>
    <cellStyle name="쉼표 [0] 3 4 4 3" xfId="14290" xr:uid="{97FA074D-972D-4A8C-BFAB-E7A721E74D5A}"/>
    <cellStyle name="쉼표 [0] 3 4 4 3 2" xfId="36339" xr:uid="{4D14C0D5-F28D-4536-9073-E9890EF85879}"/>
    <cellStyle name="쉼표 [0] 3 4 4 4" xfId="25319" xr:uid="{4D8AD31E-2195-453E-80AC-358788186798}"/>
    <cellStyle name="쉼표 [0] 3 4 4 5" xfId="51477" xr:uid="{76087189-67ED-488F-A850-DE8AAC96A63C}"/>
    <cellStyle name="쉼표 [0] 3 4 5" xfId="6016" xr:uid="{C0CDC168-962C-440F-B1FF-BA28F6508D92}"/>
    <cellStyle name="쉼표 [0] 3 4 5 2" xfId="17045" xr:uid="{6471309C-C726-4376-ACFE-ED595CBFA3E8}"/>
    <cellStyle name="쉼표 [0] 3 4 5 2 2" xfId="39094" xr:uid="{D619DC23-13E4-49EC-8E76-B22E78CEE6DD}"/>
    <cellStyle name="쉼표 [0] 3 4 5 3" xfId="28074" xr:uid="{9BB52F44-672C-4EBA-BF4F-73ABF056E6B7}"/>
    <cellStyle name="쉼표 [0] 3 4 5 4" xfId="54230" xr:uid="{F51ACB4C-CA2C-42E5-9FAE-E7E4CE07FD05}"/>
    <cellStyle name="쉼표 [0] 3 4 6" xfId="11535" xr:uid="{880F0DA7-F65F-43A4-9F5A-D7EB5D29F909}"/>
    <cellStyle name="쉼표 [0] 3 4 6 2" xfId="33584" xr:uid="{961F5EEB-3402-4EF3-94D8-88E5FC49084E}"/>
    <cellStyle name="쉼표 [0] 3 4 7" xfId="22564" xr:uid="{3BCF7832-3372-4E58-B3D8-6ADC840A58DE}"/>
    <cellStyle name="쉼표 [0] 3 4 8" xfId="48721" xr:uid="{60648E47-1364-4F70-9F68-42DABDA73C99}"/>
    <cellStyle name="쉼표 [0] 3 5" xfId="754" xr:uid="{00000000-0005-0000-0000-0000BB020000}"/>
    <cellStyle name="쉼표 [0] 3 5 2" xfId="1480" xr:uid="{8D8C2C85-D498-4580-B93B-ED28AF43483C}"/>
    <cellStyle name="쉼표 [0] 3 5 2 2" xfId="2874" xr:uid="{9C105F28-838E-421C-A69B-CAC95B86A88F}"/>
    <cellStyle name="쉼표 [0] 3 5 2 2 2" xfId="5650" xr:uid="{859942AA-064A-4A44-857C-56BFD4DF8E68}"/>
    <cellStyle name="쉼표 [0] 3 5 2 2 2 2" xfId="11176" xr:uid="{462B6DB7-393F-422E-AD63-CB4EE68E075C}"/>
    <cellStyle name="쉼표 [0] 3 5 2 2 2 2 2" xfId="22205" xr:uid="{1368D00E-0DE2-442C-97A7-4FF041C30333}"/>
    <cellStyle name="쉼표 [0] 3 5 2 2 2 2 2 2" xfId="44254" xr:uid="{555E53D0-CDC6-4F4B-8BD8-FCB1B2CE2801}"/>
    <cellStyle name="쉼표 [0] 3 5 2 2 2 2 3" xfId="33234" xr:uid="{097324D6-C9DA-4A28-9984-8AA6A4EE59B9}"/>
    <cellStyle name="쉼표 [0] 3 5 2 2 2 3" xfId="16695" xr:uid="{72AC6487-78E1-42FE-9E40-8FD2E96AFD3A}"/>
    <cellStyle name="쉼표 [0] 3 5 2 2 2 3 2" xfId="38744" xr:uid="{7FBFCD8B-C4FE-40D3-B276-03AE00058251}"/>
    <cellStyle name="쉼표 [0] 3 5 2 2 2 4" xfId="27724" xr:uid="{66652C63-2018-4CB3-A399-62F2A1EFC726}"/>
    <cellStyle name="쉼표 [0] 3 5 2 2 2 5" xfId="53882" xr:uid="{A084B2CE-BB88-4E13-A363-13CED1AD3A5B}"/>
    <cellStyle name="쉼표 [0] 3 5 2 2 3" xfId="8421" xr:uid="{B96637CE-2A30-40B2-83E7-6110FA4FDC78}"/>
    <cellStyle name="쉼표 [0] 3 5 2 2 3 2" xfId="19450" xr:uid="{C4C7DD0D-C899-4057-994B-3744C840B72B}"/>
    <cellStyle name="쉼표 [0] 3 5 2 2 3 2 2" xfId="41499" xr:uid="{E2F0CD53-3155-41E8-BEAD-6B919D0A83AD}"/>
    <cellStyle name="쉼표 [0] 3 5 2 2 3 3" xfId="30479" xr:uid="{8A69B984-9651-4DDE-9B3A-EB962D17341B}"/>
    <cellStyle name="쉼표 [0] 3 5 2 2 4" xfId="13940" xr:uid="{6BE78BE5-F838-494E-8DBF-416C39EBF023}"/>
    <cellStyle name="쉼표 [0] 3 5 2 2 4 2" xfId="35989" xr:uid="{6AFF690A-7CE9-47AF-861B-948652C55664}"/>
    <cellStyle name="쉼표 [0] 3 5 2 2 5" xfId="24969" xr:uid="{3CF7C0CC-86DB-4E3E-B020-BC548B962A24}"/>
    <cellStyle name="쉼표 [0] 3 5 2 2 6" xfId="51127" xr:uid="{A4490C50-6F86-4120-AC3F-4782A5D53E25}"/>
    <cellStyle name="쉼표 [0] 3 5 2 3" xfId="4274" xr:uid="{F3FE4599-555C-4FDE-8F1A-F7DAB395877E}"/>
    <cellStyle name="쉼표 [0] 3 5 2 3 2" xfId="9800" xr:uid="{CE039834-671D-4152-AFA0-22900CC769A5}"/>
    <cellStyle name="쉼표 [0] 3 5 2 3 2 2" xfId="20829" xr:uid="{EF53955B-0F3F-44EC-A5A6-08AC7B47F7D1}"/>
    <cellStyle name="쉼표 [0] 3 5 2 3 2 2 2" xfId="42878" xr:uid="{BF42F713-8093-4F79-9ACA-24B5F6853C11}"/>
    <cellStyle name="쉼표 [0] 3 5 2 3 2 3" xfId="31858" xr:uid="{33A6F5CC-349F-4F47-8D7A-4AB0289AF2D1}"/>
    <cellStyle name="쉼표 [0] 3 5 2 3 3" xfId="15319" xr:uid="{0F54E765-E516-4FD5-93DB-7705218E5291}"/>
    <cellStyle name="쉼표 [0] 3 5 2 3 3 2" xfId="37368" xr:uid="{02CD14F8-71D7-4BF9-AAAE-C3052F4AD032}"/>
    <cellStyle name="쉼표 [0] 3 5 2 3 4" xfId="26348" xr:uid="{3CACE1BD-F6FC-4CE7-A19C-1A54A2755728}"/>
    <cellStyle name="쉼표 [0] 3 5 2 3 5" xfId="52506" xr:uid="{F54411B4-43BB-4BE0-A9CB-F6FCC09C0C6D}"/>
    <cellStyle name="쉼표 [0] 3 5 2 4" xfId="7045" xr:uid="{1E4DC102-5164-4A12-B69B-1C8AFFF801CF}"/>
    <cellStyle name="쉼표 [0] 3 5 2 4 2" xfId="18074" xr:uid="{780265F1-2952-40C1-A3F3-8441D4B001A0}"/>
    <cellStyle name="쉼표 [0] 3 5 2 4 2 2" xfId="40123" xr:uid="{F372CD3E-B368-4594-9C46-23A0E99424A2}"/>
    <cellStyle name="쉼표 [0] 3 5 2 4 3" xfId="29103" xr:uid="{86DEF0CC-B4ED-4C1D-939F-FF3892597EE2}"/>
    <cellStyle name="쉼표 [0] 3 5 2 4 4" xfId="55259" xr:uid="{A93E6A86-2613-48D3-B700-6DCC34F5B6A8}"/>
    <cellStyle name="쉼표 [0] 3 5 2 5" xfId="12564" xr:uid="{2ECB49D1-50F5-472E-A53E-3D2FCE186CC8}"/>
    <cellStyle name="쉼표 [0] 3 5 2 5 2" xfId="34613" xr:uid="{BEF27816-51F2-4A7E-8276-6449BDAD31B0}"/>
    <cellStyle name="쉼표 [0] 3 5 2 6" xfId="23593" xr:uid="{446EB5AD-17D3-4D9B-9580-E9FBAB000180}"/>
    <cellStyle name="쉼표 [0] 3 5 2 7" xfId="49750" xr:uid="{01910B06-6337-46C7-9FFE-106D2642C322}"/>
    <cellStyle name="쉼표 [0] 3 5 3" xfId="2186" xr:uid="{3BB0FB73-D3C0-4E74-A6BF-9A879E07FA59}"/>
    <cellStyle name="쉼표 [0] 3 5 3 2" xfId="4962" xr:uid="{591CF522-BA13-4658-8F6E-11CBC2CC4037}"/>
    <cellStyle name="쉼표 [0] 3 5 3 2 2" xfId="10488" xr:uid="{6D6211FA-2368-4161-99CF-33DFF265D385}"/>
    <cellStyle name="쉼표 [0] 3 5 3 2 2 2" xfId="21517" xr:uid="{90B95227-41DF-44A8-864D-8BD960D9B7DE}"/>
    <cellStyle name="쉼표 [0] 3 5 3 2 2 2 2" xfId="43566" xr:uid="{D5A1486A-CCA0-4547-8994-5389EF77E883}"/>
    <cellStyle name="쉼표 [0] 3 5 3 2 2 3" xfId="32546" xr:uid="{304DF4BE-6C79-4B7F-8EA3-9944EF5FD3E7}"/>
    <cellStyle name="쉼표 [0] 3 5 3 2 3" xfId="16007" xr:uid="{2B2C2A42-7FC3-4EB5-AD35-32DA1CCAB926}"/>
    <cellStyle name="쉼표 [0] 3 5 3 2 3 2" xfId="38056" xr:uid="{E9ED47F1-E1C7-4C8A-B72A-C4C698804846}"/>
    <cellStyle name="쉼표 [0] 3 5 3 2 4" xfId="27036" xr:uid="{AE134ECD-2DCF-490C-8618-72110E7AF790}"/>
    <cellStyle name="쉼표 [0] 3 5 3 2 5" xfId="53194" xr:uid="{E9BF09D1-1AB1-4EB3-A624-F4C5196271B6}"/>
    <cellStyle name="쉼표 [0] 3 5 3 3" xfId="7733" xr:uid="{85D68B32-F498-4A16-9E14-881654CF6C1A}"/>
    <cellStyle name="쉼표 [0] 3 5 3 3 2" xfId="18762" xr:uid="{CE647A6D-A324-4D67-BD0B-1A2C2DD34E89}"/>
    <cellStyle name="쉼표 [0] 3 5 3 3 2 2" xfId="40811" xr:uid="{B67523F9-1570-4D43-9801-F2939CAE8D9A}"/>
    <cellStyle name="쉼표 [0] 3 5 3 3 3" xfId="29791" xr:uid="{8BE76D49-8505-4264-80F7-AD5681BCFED7}"/>
    <cellStyle name="쉼표 [0] 3 5 3 4" xfId="13252" xr:uid="{E9C0071C-3D44-4472-AF5E-19161B96ED2F}"/>
    <cellStyle name="쉼표 [0] 3 5 3 4 2" xfId="35301" xr:uid="{073F2E19-CBD5-4D36-A158-BE6BEFA35A9B}"/>
    <cellStyle name="쉼표 [0] 3 5 3 5" xfId="24281" xr:uid="{3C5E4A20-E260-472B-B323-3FE9CB25A051}"/>
    <cellStyle name="쉼표 [0] 3 5 3 6" xfId="50439" xr:uid="{8D108B84-647C-4500-AFA4-5D1EFFC4EF27}"/>
    <cellStyle name="쉼표 [0] 3 5 4" xfId="3586" xr:uid="{2F4E2F75-6846-4BEA-AE83-02C791362FD8}"/>
    <cellStyle name="쉼표 [0] 3 5 4 2" xfId="9112" xr:uid="{D85AD26A-8E2D-4934-8009-B0F87C98AE40}"/>
    <cellStyle name="쉼표 [0] 3 5 4 2 2" xfId="20141" xr:uid="{09D9BD36-D935-4778-AAA3-8D5AFB1780A6}"/>
    <cellStyle name="쉼표 [0] 3 5 4 2 2 2" xfId="42190" xr:uid="{763FC310-961C-4655-AEE8-B5B57DD2CD91}"/>
    <cellStyle name="쉼표 [0] 3 5 4 2 3" xfId="31170" xr:uid="{B1ABC827-D62B-4BBB-9E91-9F10F6F891C8}"/>
    <cellStyle name="쉼표 [0] 3 5 4 3" xfId="14631" xr:uid="{2D561412-39E0-44B7-80AB-5114BD6B705C}"/>
    <cellStyle name="쉼표 [0] 3 5 4 3 2" xfId="36680" xr:uid="{92EF1F70-E4B0-43DB-B404-89CE1F4E4B6D}"/>
    <cellStyle name="쉼표 [0] 3 5 4 4" xfId="25660" xr:uid="{043589CE-04C4-4F5F-9AF3-62162D02EC2A}"/>
    <cellStyle name="쉼표 [0] 3 5 4 5" xfId="51818" xr:uid="{EAD5041C-5198-477D-B54D-83C046EEA68E}"/>
    <cellStyle name="쉼표 [0] 3 5 5" xfId="6357" xr:uid="{D516737C-41C8-4BF6-B9D3-E86490C779A5}"/>
    <cellStyle name="쉼표 [0] 3 5 5 2" xfId="17386" xr:uid="{0F1D5481-E777-438F-9A1A-A2AD4ABB3272}"/>
    <cellStyle name="쉼표 [0] 3 5 5 2 2" xfId="39435" xr:uid="{8A781B48-1E9A-4D43-9171-A0290D6D8F09}"/>
    <cellStyle name="쉼표 [0] 3 5 5 3" xfId="28415" xr:uid="{B1E21E28-68EC-4B26-8AC6-81248B227C87}"/>
    <cellStyle name="쉼표 [0] 3 5 5 4" xfId="54571" xr:uid="{F01D4549-1320-4894-B1E6-17CFDFCC3E77}"/>
    <cellStyle name="쉼표 [0] 3 5 6" xfId="11876" xr:uid="{6E0C524C-3838-4638-BCF2-E55D6EAB397E}"/>
    <cellStyle name="쉼표 [0] 3 5 6 2" xfId="33925" xr:uid="{6E634874-DF86-408F-95F9-3DD818B59B44}"/>
    <cellStyle name="쉼표 [0] 3 5 7" xfId="22905" xr:uid="{1B9E8084-F420-4AD0-B758-4C3F59041AEB}"/>
    <cellStyle name="쉼표 [0] 3 5 8" xfId="49062" xr:uid="{B81B4AFD-F09C-4A56-8FE1-C03827E2B929}"/>
    <cellStyle name="쉼표 [0] 3 6" xfId="803" xr:uid="{42BC83C8-D8D0-4A17-8AAF-E606D2687D7E}"/>
    <cellStyle name="쉼표 [0] 3 6 2" xfId="2205" xr:uid="{B8759F60-FE15-4699-BCC2-C0C6B3EBB440}"/>
    <cellStyle name="쉼표 [0] 3 6 2 2" xfId="4981" xr:uid="{F803A31D-9880-440B-832D-844AC76AA746}"/>
    <cellStyle name="쉼표 [0] 3 6 2 2 2" xfId="10507" xr:uid="{CB3B74D7-B5F3-4BB5-958D-1200CC0FABB9}"/>
    <cellStyle name="쉼표 [0] 3 6 2 2 2 2" xfId="21536" xr:uid="{B07492B9-39FD-4644-BAB4-146C728D3E50}"/>
    <cellStyle name="쉼표 [0] 3 6 2 2 2 2 2" xfId="43585" xr:uid="{C7A9E0C7-876C-4FFE-9E6C-D1359CBB1619}"/>
    <cellStyle name="쉼표 [0] 3 6 2 2 2 3" xfId="32565" xr:uid="{9E9C9A3B-EE2C-4A38-B462-4754DB70EF2D}"/>
    <cellStyle name="쉼표 [0] 3 6 2 2 3" xfId="16026" xr:uid="{49794475-4B00-4851-A9F0-F1BDC3EE35DD}"/>
    <cellStyle name="쉼표 [0] 3 6 2 2 3 2" xfId="38075" xr:uid="{D53B49B9-D5BF-4844-8E1F-2A5EF6184BC8}"/>
    <cellStyle name="쉼표 [0] 3 6 2 2 4" xfId="27055" xr:uid="{A5217B68-7708-4CB3-85FE-2B728FD20848}"/>
    <cellStyle name="쉼표 [0] 3 6 2 2 5" xfId="53213" xr:uid="{9CA5747B-0A75-4EDD-8E42-424CE62BBEDE}"/>
    <cellStyle name="쉼표 [0] 3 6 2 3" xfId="7752" xr:uid="{E3E00529-810F-40D3-BFFF-4AC94E85E4AE}"/>
    <cellStyle name="쉼표 [0] 3 6 2 3 2" xfId="18781" xr:uid="{A673270D-8C19-4FF2-9AEA-14C47CEB8326}"/>
    <cellStyle name="쉼표 [0] 3 6 2 3 2 2" xfId="40830" xr:uid="{903FA583-4E19-43BB-B492-8ED14E235910}"/>
    <cellStyle name="쉼표 [0] 3 6 2 3 3" xfId="29810" xr:uid="{554C6A5E-CE90-459E-8E7C-452FEF6E93CD}"/>
    <cellStyle name="쉼표 [0] 3 6 2 4" xfId="13271" xr:uid="{9F3AA42A-C92B-4978-B826-D4985A152424}"/>
    <cellStyle name="쉼표 [0] 3 6 2 4 2" xfId="35320" xr:uid="{B405D3A1-AE79-4A26-89E9-5B6BEDCBA54D}"/>
    <cellStyle name="쉼표 [0] 3 6 2 5" xfId="24300" xr:uid="{C46F4E99-4430-473A-91F1-DBE5F3AFCEBB}"/>
    <cellStyle name="쉼표 [0] 3 6 2 6" xfId="50458" xr:uid="{DB1EA7ED-5336-4DA3-A23A-F8CF2B2779BA}"/>
    <cellStyle name="쉼표 [0] 3 6 3" xfId="3605" xr:uid="{A4C1BA9F-F0F2-4484-A602-7EB5AB2C9531}"/>
    <cellStyle name="쉼표 [0] 3 6 3 2" xfId="9131" xr:uid="{C0E9F85C-FEF5-440C-9AC7-5D603E1A5D9E}"/>
    <cellStyle name="쉼표 [0] 3 6 3 2 2" xfId="20160" xr:uid="{9906138B-DF51-4620-BB5C-1830E8FD8492}"/>
    <cellStyle name="쉼표 [0] 3 6 3 2 2 2" xfId="42209" xr:uid="{35A6B6BD-E248-465E-9722-43423B583134}"/>
    <cellStyle name="쉼표 [0] 3 6 3 2 3" xfId="31189" xr:uid="{5E383144-D860-4FB0-A96A-30507E94B1A8}"/>
    <cellStyle name="쉼표 [0] 3 6 3 3" xfId="14650" xr:uid="{65ADCAB7-72A5-4ED5-9F75-6BE6499E4EAC}"/>
    <cellStyle name="쉼표 [0] 3 6 3 3 2" xfId="36699" xr:uid="{A170D9D5-701E-4C65-8EF0-52F2C603E7FB}"/>
    <cellStyle name="쉼표 [0] 3 6 3 4" xfId="25679" xr:uid="{32B37C78-33E4-4AC2-ACDF-8C825DF5ABBD}"/>
    <cellStyle name="쉼표 [0] 3 6 3 5" xfId="51837" xr:uid="{4F5D45F9-C97F-491F-8E58-CDA88FD4C63C}"/>
    <cellStyle name="쉼표 [0] 3 6 4" xfId="6376" xr:uid="{DF1E917F-1A4C-4019-ADA1-16AFE63C7476}"/>
    <cellStyle name="쉼표 [0] 3 6 4 2" xfId="17405" xr:uid="{EC0EFC6E-F2FF-4119-BA59-489FACDB536D}"/>
    <cellStyle name="쉼표 [0] 3 6 4 2 2" xfId="39454" xr:uid="{96F9A067-0062-4A5D-B42D-0D0C57A0535A}"/>
    <cellStyle name="쉼표 [0] 3 6 4 3" xfId="28434" xr:uid="{414607DD-CE4A-4946-84D5-B6010D2B7438}"/>
    <cellStyle name="쉼표 [0] 3 6 4 4" xfId="54590" xr:uid="{C59CDE6B-FC3B-46EC-BA77-A2EAB649EC5E}"/>
    <cellStyle name="쉼표 [0] 3 6 5" xfId="11895" xr:uid="{794F833A-1ACB-471B-A1E9-6AA1264A9566}"/>
    <cellStyle name="쉼표 [0] 3 6 5 2" xfId="33944" xr:uid="{3A7D1150-B8B5-492D-9895-ACE1C824DDDB}"/>
    <cellStyle name="쉼표 [0] 3 6 6" xfId="22924" xr:uid="{99FB9B94-38FD-493D-9E83-0EDDABD868AD}"/>
    <cellStyle name="쉼표 [0] 3 6 7" xfId="49081" xr:uid="{7E834934-20F1-47BB-8266-BFE2F1AA1C90}"/>
    <cellStyle name="쉼표 [0] 3 7" xfId="1510" xr:uid="{21905B72-916B-44A4-84FB-AE15BB7DB11C}"/>
    <cellStyle name="쉼표 [0] 3 7 2" xfId="4293" xr:uid="{8E5D6EB3-820D-40F2-A56E-B7F7E5813E00}"/>
    <cellStyle name="쉼표 [0] 3 7 2 2" xfId="9819" xr:uid="{0178B581-AE90-4335-AB68-8BD05F39E09C}"/>
    <cellStyle name="쉼표 [0] 3 7 2 2 2" xfId="20848" xr:uid="{D16782E3-10A5-40EF-9F88-59830E4FB1EA}"/>
    <cellStyle name="쉼표 [0] 3 7 2 2 2 2" xfId="42897" xr:uid="{9DF124BA-FE50-4223-B035-E2BE2FF1338B}"/>
    <cellStyle name="쉼표 [0] 3 7 2 2 3" xfId="31877" xr:uid="{3353731A-3596-470A-B575-247152963E83}"/>
    <cellStyle name="쉼표 [0] 3 7 2 3" xfId="15338" xr:uid="{EDF92D95-F390-4A4D-A1B1-3C6ADEB2BF6C}"/>
    <cellStyle name="쉼표 [0] 3 7 2 3 2" xfId="37387" xr:uid="{6B3DCBFD-6CA9-4624-B91F-3C7206032FEB}"/>
    <cellStyle name="쉼표 [0] 3 7 2 4" xfId="26367" xr:uid="{D581647D-4EAC-4990-B0B3-B1F9832FFC15}"/>
    <cellStyle name="쉼표 [0] 3 7 2 5" xfId="52525" xr:uid="{FFBEB78D-9354-4CC2-AAAA-798F651D2444}"/>
    <cellStyle name="쉼표 [0] 3 7 3" xfId="7064" xr:uid="{6B5A2040-AB5C-4454-9912-F4B3532838A4}"/>
    <cellStyle name="쉼표 [0] 3 7 3 2" xfId="18093" xr:uid="{B160956B-6706-4BB9-87AC-64170E85511A}"/>
    <cellStyle name="쉼표 [0] 3 7 3 2 2" xfId="40142" xr:uid="{8DFBEDA0-6160-44A5-BDCB-EB4783F4538A}"/>
    <cellStyle name="쉼표 [0] 3 7 3 3" xfId="29122" xr:uid="{016390A0-1B15-4CA5-94C7-8E84A28C6D5E}"/>
    <cellStyle name="쉼표 [0] 3 7 3 4" xfId="55276" xr:uid="{A919A27F-A8DD-4739-8E8D-46DCC966BFA3}"/>
    <cellStyle name="쉼표 [0] 3 7 4" xfId="12583" xr:uid="{6AACB5B1-16F5-4B24-A053-44C0D319578D}"/>
    <cellStyle name="쉼표 [0] 3 7 4 2" xfId="34632" xr:uid="{506A9802-643A-4152-B71E-80160577678B}"/>
    <cellStyle name="쉼표 [0] 3 7 5" xfId="23612" xr:uid="{20D32267-550E-42FA-BF98-FFFB811AEC6A}"/>
    <cellStyle name="쉼표 [0] 3 7 6" xfId="49770" xr:uid="{CCAC7266-E495-4AD8-8AB4-A8360E6E313E}"/>
    <cellStyle name="쉼표 [0] 3 8" xfId="2909" xr:uid="{BBC1381C-473A-4F68-A45A-1E74FA19433C}"/>
    <cellStyle name="쉼표 [0] 3 8 2" xfId="8443" xr:uid="{B09B4812-628F-4F8B-AC61-21C920278BD7}"/>
    <cellStyle name="쉼표 [0] 3 8 2 2" xfId="19472" xr:uid="{55CD4D80-BF9C-4F67-815A-6F97B77979AE}"/>
    <cellStyle name="쉼표 [0] 3 8 2 2 2" xfId="41521" xr:uid="{84EB07A5-068A-4E31-9DBC-27FB96930F36}"/>
    <cellStyle name="쉼표 [0] 3 8 2 3" xfId="30501" xr:uid="{644BF0C4-C907-4630-B9A0-149CCCC5E1A9}"/>
    <cellStyle name="쉼표 [0] 3 8 3" xfId="13962" xr:uid="{D8CC0AFA-83D2-4C3E-BE3F-4B7B607F502E}"/>
    <cellStyle name="쉼표 [0] 3 8 3 2" xfId="36011" xr:uid="{D7E83317-7E88-448C-BD64-A86D0DEF9E8B}"/>
    <cellStyle name="쉼표 [0] 3 8 4" xfId="24991" xr:uid="{8CFE779F-1920-4709-8867-3412269EC5CF}"/>
    <cellStyle name="쉼표 [0] 3 8 5" xfId="51149" xr:uid="{E1F4F988-463C-4E48-8F78-88A6A8B1B175}"/>
    <cellStyle name="쉼표 [0] 3 9" xfId="5680" xr:uid="{86CE988D-9788-4646-AE2D-6F86C163882F}"/>
    <cellStyle name="쉼표 [0] 3 9 2" xfId="16717" xr:uid="{E7085644-FA67-4FB7-AEE2-E31CA64D4767}"/>
    <cellStyle name="쉼표 [0] 3 9 2 2" xfId="38766" xr:uid="{04B4A199-7282-4D59-A8CF-C0FA150E5F01}"/>
    <cellStyle name="쉼표 [0] 3 9 3" xfId="27746" xr:uid="{44473106-AE54-4D19-8CBD-31839AB0547A}"/>
    <cellStyle name="쉼표 [0] 3 9 4" xfId="53892" xr:uid="{ED7E6CB6-DF46-437C-A873-41A07A70073C}"/>
    <cellStyle name="쉼표 [0] 4" xfId="56" xr:uid="{00000000-0005-0000-0000-0000BC020000}"/>
    <cellStyle name="쉼표 [0] 4 10" xfId="22240" xr:uid="{C3483EA4-8D72-474A-A7B5-9ED2ECC5A964}"/>
    <cellStyle name="쉼표 [0] 4 11" xfId="48399" xr:uid="{24EF33DE-6591-43F9-8ADD-15A3B543794E}"/>
    <cellStyle name="쉼표 [0] 4 2" xfId="189" xr:uid="{00000000-0005-0000-0000-0000BD020000}"/>
    <cellStyle name="쉼표 [0] 4 2 2" xfId="549" xr:uid="{00000000-0005-0000-0000-0000BE020000}"/>
    <cellStyle name="쉼표 [0] 4 2 2 2" xfId="1286" xr:uid="{415BBC38-4E11-478A-A404-9F058FF87C58}"/>
    <cellStyle name="쉼표 [0] 4 2 2 2 2" xfId="2680" xr:uid="{CE84F130-31FD-478E-BCF2-B428CF215225}"/>
    <cellStyle name="쉼표 [0] 4 2 2 2 2 2" xfId="5456" xr:uid="{82BF569C-D246-469E-9C96-5E7CB4F2AC3E}"/>
    <cellStyle name="쉼표 [0] 4 2 2 2 2 2 2" xfId="10982" xr:uid="{2906E919-E500-44F9-B7AC-CADD341AE26A}"/>
    <cellStyle name="쉼표 [0] 4 2 2 2 2 2 2 2" xfId="22011" xr:uid="{03D5DE79-2436-46BC-B703-9E9189915A57}"/>
    <cellStyle name="쉼표 [0] 4 2 2 2 2 2 2 2 2" xfId="44060" xr:uid="{EC3478AD-82BA-490F-BF42-11984C9E2AFC}"/>
    <cellStyle name="쉼표 [0] 4 2 2 2 2 2 2 3" xfId="33040" xr:uid="{F6ECA70D-3DB9-4CEF-9AFD-0B1B642BBCE1}"/>
    <cellStyle name="쉼표 [0] 4 2 2 2 2 2 3" xfId="16501" xr:uid="{6F281B50-0019-4C5F-8BA0-FEA88CE75C0E}"/>
    <cellStyle name="쉼표 [0] 4 2 2 2 2 2 3 2" xfId="38550" xr:uid="{6085DDD3-4C90-4D38-97CE-A6C4923AF59F}"/>
    <cellStyle name="쉼표 [0] 4 2 2 2 2 2 4" xfId="27530" xr:uid="{89AFA043-B5D5-4BD8-9E16-498A1E3D52CB}"/>
    <cellStyle name="쉼표 [0] 4 2 2 2 2 2 5" xfId="53688" xr:uid="{51D71FF3-ADDF-4CB5-91FB-CF20C43D824A}"/>
    <cellStyle name="쉼표 [0] 4 2 2 2 2 3" xfId="8227" xr:uid="{75B27F17-E94E-4AE1-9C25-CD42EC122E78}"/>
    <cellStyle name="쉼표 [0] 4 2 2 2 2 3 2" xfId="19256" xr:uid="{9A250D23-3F9F-4A6B-92C2-DE65B9CDCF1B}"/>
    <cellStyle name="쉼표 [0] 4 2 2 2 2 3 2 2" xfId="41305" xr:uid="{6586118C-B4FA-4A54-96B9-B8612A59CA54}"/>
    <cellStyle name="쉼표 [0] 4 2 2 2 2 3 3" xfId="30285" xr:uid="{AD7925D7-8A03-4795-AB28-35A789A65D85}"/>
    <cellStyle name="쉼표 [0] 4 2 2 2 2 4" xfId="13746" xr:uid="{E795CC18-0C0B-48FE-B65B-7B92E0086B19}"/>
    <cellStyle name="쉼표 [0] 4 2 2 2 2 4 2" xfId="35795" xr:uid="{78EF2B45-4F8B-448B-BD11-85C20461E55F}"/>
    <cellStyle name="쉼표 [0] 4 2 2 2 2 5" xfId="24775" xr:uid="{481EFB09-C6D2-442F-A6D2-B6ADF99CA2D0}"/>
    <cellStyle name="쉼표 [0] 4 2 2 2 2 6" xfId="50933" xr:uid="{E8657178-52A5-4C7A-A990-58A1844193DA}"/>
    <cellStyle name="쉼표 [0] 4 2 2 2 3" xfId="4080" xr:uid="{DE091B11-84AE-4098-8873-8E828F112694}"/>
    <cellStyle name="쉼표 [0] 4 2 2 2 3 2" xfId="9606" xr:uid="{2A08652A-4135-457D-B660-5EAA1917A9BA}"/>
    <cellStyle name="쉼표 [0] 4 2 2 2 3 2 2" xfId="20635" xr:uid="{0DFF4D2B-FB27-4FCD-B61B-B563CDFA8FDF}"/>
    <cellStyle name="쉼표 [0] 4 2 2 2 3 2 2 2" xfId="42684" xr:uid="{57976DED-44ED-42E4-BA74-7C2312A0E2A8}"/>
    <cellStyle name="쉼표 [0] 4 2 2 2 3 2 3" xfId="31664" xr:uid="{5D58FF46-1BAF-400C-A3AB-A142BA405F73}"/>
    <cellStyle name="쉼표 [0] 4 2 2 2 3 3" xfId="15125" xr:uid="{CA855FBB-E2D7-4351-9497-1283EFF496B9}"/>
    <cellStyle name="쉼표 [0] 4 2 2 2 3 3 2" xfId="37174" xr:uid="{5B96179B-B3B0-4C9C-B7F8-49D50A6395D3}"/>
    <cellStyle name="쉼표 [0] 4 2 2 2 3 4" xfId="26154" xr:uid="{8F2FC934-D89C-4F19-B9EF-DDBBF0B933C4}"/>
    <cellStyle name="쉼표 [0] 4 2 2 2 3 5" xfId="52312" xr:uid="{742B316D-8628-46BE-B1EA-FB0F28394A1B}"/>
    <cellStyle name="쉼표 [0] 4 2 2 2 4" xfId="6851" xr:uid="{08DB61CD-946B-429C-ABAC-98FE00B36411}"/>
    <cellStyle name="쉼표 [0] 4 2 2 2 4 2" xfId="17880" xr:uid="{BF1603D7-57FC-4AFD-A2C9-8701B1C27017}"/>
    <cellStyle name="쉼표 [0] 4 2 2 2 4 2 2" xfId="39929" xr:uid="{F0C2FCCF-61D8-4EA5-A464-5C414DCB28FD}"/>
    <cellStyle name="쉼표 [0] 4 2 2 2 4 3" xfId="28909" xr:uid="{4D979958-4E38-43C6-9154-24FF68D81615}"/>
    <cellStyle name="쉼표 [0] 4 2 2 2 4 4" xfId="55065" xr:uid="{82F78F2F-91E2-4E2C-AC58-3EED015E83DE}"/>
    <cellStyle name="쉼표 [0] 4 2 2 2 5" xfId="12370" xr:uid="{9E1960E0-7B63-4ACA-A6D6-7DB2020D06A6}"/>
    <cellStyle name="쉼표 [0] 4 2 2 2 5 2" xfId="34419" xr:uid="{DBE3AEA4-8127-48FB-8D88-51A5067DAC83}"/>
    <cellStyle name="쉼표 [0] 4 2 2 2 6" xfId="23399" xr:uid="{28FE0357-254C-44D1-9620-442E75D128A3}"/>
    <cellStyle name="쉼표 [0] 4 2 2 2 7" xfId="49556" xr:uid="{5F68879C-F0EF-4DC9-8DEB-0122ED3C7348}"/>
    <cellStyle name="쉼표 [0] 4 2 2 3" xfId="1992" xr:uid="{1B4A5BA6-42B6-4E4C-8B6E-67CABDE1F90C}"/>
    <cellStyle name="쉼표 [0] 4 2 2 3 2" xfId="4768" xr:uid="{EEB1927E-8FC7-4E78-9F9B-D8762BB94A32}"/>
    <cellStyle name="쉼표 [0] 4 2 2 3 2 2" xfId="10294" xr:uid="{C472BD04-1CD6-4B4B-B5F8-D483808C3257}"/>
    <cellStyle name="쉼표 [0] 4 2 2 3 2 2 2" xfId="21323" xr:uid="{7E21BE01-5190-4857-899C-FBA4C5385984}"/>
    <cellStyle name="쉼표 [0] 4 2 2 3 2 2 2 2" xfId="43372" xr:uid="{910E5EBD-D442-4BC6-9B24-136BCE8831BD}"/>
    <cellStyle name="쉼표 [0] 4 2 2 3 2 2 3" xfId="32352" xr:uid="{8DBDDF34-F85E-4E0B-94C9-3CBE86DCB9D6}"/>
    <cellStyle name="쉼표 [0] 4 2 2 3 2 3" xfId="15813" xr:uid="{6F73F59C-1175-4B04-BC81-4791BBF72169}"/>
    <cellStyle name="쉼표 [0] 4 2 2 3 2 3 2" xfId="37862" xr:uid="{ED1E20C0-0A60-4E02-AE2F-9419AA1773FF}"/>
    <cellStyle name="쉼표 [0] 4 2 2 3 2 4" xfId="26842" xr:uid="{5E9F0F5C-4DCA-4056-8C0C-AA52ECB255BE}"/>
    <cellStyle name="쉼표 [0] 4 2 2 3 2 5" xfId="53000" xr:uid="{844F5FFD-17A3-47EC-B4CC-F38FCE4C1154}"/>
    <cellStyle name="쉼표 [0] 4 2 2 3 3" xfId="7539" xr:uid="{9FBD55AE-F653-47C7-9662-17E8CA8CA75C}"/>
    <cellStyle name="쉼표 [0] 4 2 2 3 3 2" xfId="18568" xr:uid="{D56342CA-BA70-4377-98C3-4FB9F449F5A1}"/>
    <cellStyle name="쉼표 [0] 4 2 2 3 3 2 2" xfId="40617" xr:uid="{1794BA63-1D95-4CE3-986C-4F1B35F57F7E}"/>
    <cellStyle name="쉼표 [0] 4 2 2 3 3 3" xfId="29597" xr:uid="{CE1A6215-EE40-44E6-82E3-A284281A03F7}"/>
    <cellStyle name="쉼표 [0] 4 2 2 3 4" xfId="13058" xr:uid="{30B38E58-ADD4-4E6A-A18E-4F41B4BAFB41}"/>
    <cellStyle name="쉼표 [0] 4 2 2 3 4 2" xfId="35107" xr:uid="{D9BD069F-33DC-4596-9B98-384CEF9A4DA1}"/>
    <cellStyle name="쉼표 [0] 4 2 2 3 5" xfId="24087" xr:uid="{CDA9A227-DABA-41D2-B10F-82A8194769D2}"/>
    <cellStyle name="쉼표 [0] 4 2 2 3 6" xfId="50245" xr:uid="{D11E8659-1176-4F8E-87EE-DF6268AC2B5F}"/>
    <cellStyle name="쉼표 [0] 4 2 2 4" xfId="3392" xr:uid="{C2F70FB6-9690-479D-B6B4-F119A4623FA5}"/>
    <cellStyle name="쉼표 [0] 4 2 2 4 2" xfId="8918" xr:uid="{C38418E9-7B06-4B47-9D3E-17C3C70030DE}"/>
    <cellStyle name="쉼표 [0] 4 2 2 4 2 2" xfId="19947" xr:uid="{39A843A0-CB87-422C-ABA7-66398BBC6F28}"/>
    <cellStyle name="쉼표 [0] 4 2 2 4 2 2 2" xfId="41996" xr:uid="{EF8CC179-0616-4A2C-B270-243846F6CEFC}"/>
    <cellStyle name="쉼표 [0] 4 2 2 4 2 3" xfId="30976" xr:uid="{DD7312C4-9F77-4C98-A3F8-850A36C96BD4}"/>
    <cellStyle name="쉼표 [0] 4 2 2 4 3" xfId="14437" xr:uid="{C827D430-CCF6-4DA0-8686-44105F09758F}"/>
    <cellStyle name="쉼표 [0] 4 2 2 4 3 2" xfId="36486" xr:uid="{5FCD9BEE-E3B4-45FF-BE5A-F48747CAFDEF}"/>
    <cellStyle name="쉼표 [0] 4 2 2 4 4" xfId="25466" xr:uid="{76D76671-D7E5-4AEA-844C-1B7633B39F23}"/>
    <cellStyle name="쉼표 [0] 4 2 2 4 5" xfId="51624" xr:uid="{351B563A-BF68-4433-B861-A933DDA2F2A6}"/>
    <cellStyle name="쉼표 [0] 4 2 2 5" xfId="6163" xr:uid="{199028F7-40E5-4DF1-8E33-52805EBC74DE}"/>
    <cellStyle name="쉼표 [0] 4 2 2 5 2" xfId="17192" xr:uid="{76E88534-473A-4634-B4B3-C1214735AD9A}"/>
    <cellStyle name="쉼표 [0] 4 2 2 5 2 2" xfId="39241" xr:uid="{AEF0A044-9101-49AD-BD97-7DABDE4A2CD7}"/>
    <cellStyle name="쉼표 [0] 4 2 2 5 3" xfId="28221" xr:uid="{3A71EB6A-9A03-4F73-9E7E-7FEB3F024F87}"/>
    <cellStyle name="쉼표 [0] 4 2 2 5 4" xfId="54377" xr:uid="{BEE36B8D-A0A3-463E-8EEA-1E322422E3EC}"/>
    <cellStyle name="쉼표 [0] 4 2 2 6" xfId="11682" xr:uid="{144E7001-B00C-4AEC-9BA1-7B163529A608}"/>
    <cellStyle name="쉼표 [0] 4 2 2 6 2" xfId="33731" xr:uid="{AF58702D-AAC7-4398-9CDF-1EBA157DBB6E}"/>
    <cellStyle name="쉼표 [0] 4 2 2 7" xfId="22711" xr:uid="{F1910FD3-6A15-4B6A-9CB2-BB27340857C7}"/>
    <cellStyle name="쉼표 [0] 4 2 2 8" xfId="48868" xr:uid="{568B05DD-14A6-402C-AFAF-1ADFBADBA5B4}"/>
    <cellStyle name="쉼표 [0] 4 2 3" xfId="944" xr:uid="{0340CD59-0955-4C52-81CF-36577FC629F1}"/>
    <cellStyle name="쉼표 [0] 4 2 3 2" xfId="2338" xr:uid="{A5164ABE-BD56-4DD8-B446-4EEE380A40D6}"/>
    <cellStyle name="쉼표 [0] 4 2 3 2 2" xfId="5114" xr:uid="{8B081C36-0EAF-4128-885B-CD6A2297007C}"/>
    <cellStyle name="쉼표 [0] 4 2 3 2 2 2" xfId="10640" xr:uid="{A309E2DA-FB08-4AFB-B408-07F953250687}"/>
    <cellStyle name="쉼표 [0] 4 2 3 2 2 2 2" xfId="21669" xr:uid="{F1EA6BFD-81BC-44C4-95B7-05610E29E129}"/>
    <cellStyle name="쉼표 [0] 4 2 3 2 2 2 2 2" xfId="43718" xr:uid="{2487398F-FA30-462A-9843-B9A3B8E8A37C}"/>
    <cellStyle name="쉼표 [0] 4 2 3 2 2 2 3" xfId="32698" xr:uid="{74AF67B2-841B-4E0A-80BC-42DF89D20319}"/>
    <cellStyle name="쉼표 [0] 4 2 3 2 2 3" xfId="16159" xr:uid="{BE1059C2-0D1A-475E-B802-A23000B474BD}"/>
    <cellStyle name="쉼표 [0] 4 2 3 2 2 3 2" xfId="38208" xr:uid="{53E6FA42-8C5E-4838-879F-ED62431AFCC7}"/>
    <cellStyle name="쉼표 [0] 4 2 3 2 2 4" xfId="27188" xr:uid="{2A823AD5-CD3F-42A8-9C8A-6FA81A83FDF1}"/>
    <cellStyle name="쉼표 [0] 4 2 3 2 2 5" xfId="53346" xr:uid="{6EB271E3-81D6-4073-BA71-E42D6A84E91B}"/>
    <cellStyle name="쉼표 [0] 4 2 3 2 3" xfId="7885" xr:uid="{C647033B-BCF2-44FF-85DF-466A8BB6C073}"/>
    <cellStyle name="쉼표 [0] 4 2 3 2 3 2" xfId="18914" xr:uid="{C0B52DDB-3113-460F-B2DC-F9710FFA1AF1}"/>
    <cellStyle name="쉼표 [0] 4 2 3 2 3 2 2" xfId="40963" xr:uid="{FA8C51BB-8B24-40FD-AB13-DC74D3372D7C}"/>
    <cellStyle name="쉼표 [0] 4 2 3 2 3 3" xfId="29943" xr:uid="{F6B13B0F-A8D1-4583-B7F9-0C9CF4A01CFA}"/>
    <cellStyle name="쉼표 [0] 4 2 3 2 4" xfId="13404" xr:uid="{3430B25C-952E-4D2E-9224-FA04620ACDF8}"/>
    <cellStyle name="쉼표 [0] 4 2 3 2 4 2" xfId="35453" xr:uid="{582B1296-4A79-438E-A3D8-7E5E9F66FA1B}"/>
    <cellStyle name="쉼표 [0] 4 2 3 2 5" xfId="24433" xr:uid="{55CA113D-DD00-4960-A395-8B9EB9F1C6D5}"/>
    <cellStyle name="쉼표 [0] 4 2 3 2 6" xfId="50591" xr:uid="{5E087CA3-19EA-4105-842B-456289BF5428}"/>
    <cellStyle name="쉼표 [0] 4 2 3 3" xfId="3738" xr:uid="{6E95C6CF-88CC-4134-A187-AE8286AA4543}"/>
    <cellStyle name="쉼표 [0] 4 2 3 3 2" xfId="9264" xr:uid="{4B0896E6-B02D-4C4E-9981-1922CED8306F}"/>
    <cellStyle name="쉼표 [0] 4 2 3 3 2 2" xfId="20293" xr:uid="{8A7C85B5-E175-4A19-A436-AC88232585FD}"/>
    <cellStyle name="쉼표 [0] 4 2 3 3 2 2 2" xfId="42342" xr:uid="{6C1D3268-7203-4DC4-B901-281DCA7520B7}"/>
    <cellStyle name="쉼표 [0] 4 2 3 3 2 3" xfId="31322" xr:uid="{155BE5F5-214D-4975-9966-6F46C5C20110}"/>
    <cellStyle name="쉼표 [0] 4 2 3 3 3" xfId="14783" xr:uid="{90E0D5B9-7CF2-49BF-B231-B02DB1A42949}"/>
    <cellStyle name="쉼표 [0] 4 2 3 3 3 2" xfId="36832" xr:uid="{DF14C1C6-EC91-439D-9540-EF9D19BDCF09}"/>
    <cellStyle name="쉼표 [0] 4 2 3 3 4" xfId="25812" xr:uid="{37E3509C-BA1E-4312-81AF-837D726AF7F4}"/>
    <cellStyle name="쉼표 [0] 4 2 3 3 5" xfId="51970" xr:uid="{3EFDF45C-0F0D-46F5-AA24-1B0F0C7AB448}"/>
    <cellStyle name="쉼표 [0] 4 2 3 4" xfId="6509" xr:uid="{ACD3294A-6DF5-4AB3-A0CB-D5BD3625BFB7}"/>
    <cellStyle name="쉼표 [0] 4 2 3 4 2" xfId="17538" xr:uid="{D1F5B371-6D47-4ACA-B5FF-B97F6C39437E}"/>
    <cellStyle name="쉼표 [0] 4 2 3 4 2 2" xfId="39587" xr:uid="{D8CBB697-A84C-4289-B30B-27D49D39D7F7}"/>
    <cellStyle name="쉼표 [0] 4 2 3 4 3" xfId="28567" xr:uid="{22A7460B-FBF2-4B04-B810-8EE2975C5E77}"/>
    <cellStyle name="쉼표 [0] 4 2 3 4 4" xfId="54723" xr:uid="{393F7FCC-1133-4A31-9470-F7A981DCA59F}"/>
    <cellStyle name="쉼표 [0] 4 2 3 5" xfId="12028" xr:uid="{264D269A-73C3-4EA3-B859-A74264B5BE32}"/>
    <cellStyle name="쉼표 [0] 4 2 3 5 2" xfId="34077" xr:uid="{FBD5D2F9-C0E7-4A78-8A0D-8EC0C07F5F75}"/>
    <cellStyle name="쉼표 [0] 4 2 3 6" xfId="23057" xr:uid="{BB07B84C-41B9-4020-A0DB-A3C53E9E12C4}"/>
    <cellStyle name="쉼표 [0] 4 2 3 7" xfId="49214" xr:uid="{A12FC27D-978D-4C8D-8B53-0F4A21445FFF}"/>
    <cellStyle name="쉼표 [0] 4 2 4" xfId="1650" xr:uid="{9FCFA258-2361-4D00-88B0-A28782A42DF9}"/>
    <cellStyle name="쉼표 [0] 4 2 4 2" xfId="4426" xr:uid="{67BABC5E-1AC1-4F55-8756-87952A7F91CF}"/>
    <cellStyle name="쉼표 [0] 4 2 4 2 2" xfId="9952" xr:uid="{7ED18582-BABA-419F-8A48-2196EE8F0F0C}"/>
    <cellStyle name="쉼표 [0] 4 2 4 2 2 2" xfId="20981" xr:uid="{A61C792B-7227-45F4-AA04-627F189AF51E}"/>
    <cellStyle name="쉼표 [0] 4 2 4 2 2 2 2" xfId="43030" xr:uid="{5ED88CA6-7E3C-486D-9177-782BBF34BB15}"/>
    <cellStyle name="쉼표 [0] 4 2 4 2 2 3" xfId="32010" xr:uid="{29AA6236-9664-47B7-A62A-403D13BDB399}"/>
    <cellStyle name="쉼표 [0] 4 2 4 2 3" xfId="15471" xr:uid="{AA820149-82EC-4A25-8A63-6A1271A81D7A}"/>
    <cellStyle name="쉼표 [0] 4 2 4 2 3 2" xfId="37520" xr:uid="{5186BF4F-068F-4545-BEB8-C87759C50EC1}"/>
    <cellStyle name="쉼표 [0] 4 2 4 2 4" xfId="26500" xr:uid="{1EFB97B3-C6AB-44A0-BA01-E9A400B43818}"/>
    <cellStyle name="쉼표 [0] 4 2 4 2 5" xfId="52658" xr:uid="{AAA09AEB-E598-4B33-AD13-0CC3BF571A46}"/>
    <cellStyle name="쉼표 [0] 4 2 4 3" xfId="7197" xr:uid="{2F445966-D133-419E-9564-57235803DA84}"/>
    <cellStyle name="쉼표 [0] 4 2 4 3 2" xfId="18226" xr:uid="{2C2C6EBF-85E4-47A2-B47A-D046DF56448E}"/>
    <cellStyle name="쉼표 [0] 4 2 4 3 2 2" xfId="40275" xr:uid="{7A226AFF-A561-487E-A7C1-1CBDBE387572}"/>
    <cellStyle name="쉼표 [0] 4 2 4 3 3" xfId="29255" xr:uid="{952F336B-FB98-43CF-89A1-69870A431B19}"/>
    <cellStyle name="쉼표 [0] 4 2 4 4" xfId="12716" xr:uid="{0967FAEC-AD1C-4347-86B7-60EDA586D1E5}"/>
    <cellStyle name="쉼표 [0] 4 2 4 4 2" xfId="34765" xr:uid="{A901149C-BC74-4042-BC20-6826FE805B57}"/>
    <cellStyle name="쉼표 [0] 4 2 4 5" xfId="23745" xr:uid="{47FE013A-E951-424F-8BC2-E389FA201CFE}"/>
    <cellStyle name="쉼표 [0] 4 2 4 6" xfId="49903" xr:uid="{F16DF2A1-6DEF-424B-885E-A8EF3E7ABE7A}"/>
    <cellStyle name="쉼표 [0] 4 2 5" xfId="3050" xr:uid="{9CE07B09-1747-44EE-AFEB-2E97D6633C1C}"/>
    <cellStyle name="쉼표 [0] 4 2 5 2" xfId="8576" xr:uid="{6084F881-E567-406F-9850-950A4DC5BB8A}"/>
    <cellStyle name="쉼표 [0] 4 2 5 2 2" xfId="19605" xr:uid="{142DBBF5-E707-48FA-A107-7E1286FF2C3B}"/>
    <cellStyle name="쉼표 [0] 4 2 5 2 2 2" xfId="41654" xr:uid="{8D8FF3D6-EA38-4EC2-8B05-FEDAD610914B}"/>
    <cellStyle name="쉼표 [0] 4 2 5 2 3" xfId="30634" xr:uid="{C361B064-7792-42B8-AF97-8F65D3590F84}"/>
    <cellStyle name="쉼표 [0] 4 2 5 3" xfId="14095" xr:uid="{166420AB-DCA4-4073-AF14-4D8E6BC27583}"/>
    <cellStyle name="쉼표 [0] 4 2 5 3 2" xfId="36144" xr:uid="{2FD44A81-7DD1-4223-A626-E34811F79971}"/>
    <cellStyle name="쉼표 [0] 4 2 5 4" xfId="25124" xr:uid="{CE76D168-D58C-4935-85AB-37A965074F72}"/>
    <cellStyle name="쉼표 [0] 4 2 5 5" xfId="51282" xr:uid="{EBA106F1-E37C-48AD-9296-16BC494DBAAA}"/>
    <cellStyle name="쉼표 [0] 4 2 6" xfId="5821" xr:uid="{C4E04B6E-0B4E-4C35-A104-5D4E07EE872A}"/>
    <cellStyle name="쉼표 [0] 4 2 6 2" xfId="16850" xr:uid="{69E99501-ACCF-4DFE-B093-6A1FEDB9B3DA}"/>
    <cellStyle name="쉼표 [0] 4 2 6 2 2" xfId="38899" xr:uid="{EC25F153-5A63-4212-8C1B-3CE027F8BB1D}"/>
    <cellStyle name="쉼표 [0] 4 2 6 3" xfId="27879" xr:uid="{5F20E538-CEAA-46FE-835B-F64D931D6E7C}"/>
    <cellStyle name="쉼표 [0] 4 2 6 4" xfId="54036" xr:uid="{185F6591-DCE6-4E19-B981-379EB8DEE788}"/>
    <cellStyle name="쉼표 [0] 4 2 7" xfId="11340" xr:uid="{FB891F3D-90AA-481F-BB1F-A15BAC4B741C}"/>
    <cellStyle name="쉼표 [0] 4 2 7 2" xfId="33389" xr:uid="{8A151534-6634-4AE8-AC1B-1E21B794CD9D}"/>
    <cellStyle name="쉼표 [0] 4 2 8" xfId="22369" xr:uid="{2A66ABC2-8807-4964-8F32-49ED33D3BF34}"/>
    <cellStyle name="쉼표 [0] 4 2 9" xfId="48527" xr:uid="{D8187F50-5988-41F3-9DC3-B6371C419EF4}"/>
    <cellStyle name="쉼표 [0] 4 3" xfId="419" xr:uid="{00000000-0005-0000-0000-0000BF020000}"/>
    <cellStyle name="쉼표 [0] 4 3 2" xfId="1157" xr:uid="{AE886FE9-5C23-4501-9ADA-3FF04093E1DD}"/>
    <cellStyle name="쉼표 [0] 4 3 2 2" xfId="2551" xr:uid="{335187D8-5447-439E-AC60-242FDFCFC948}"/>
    <cellStyle name="쉼표 [0] 4 3 2 2 2" xfId="5327" xr:uid="{15FF25E3-9208-4EAF-AF67-740B0EE0ADC0}"/>
    <cellStyle name="쉼표 [0] 4 3 2 2 2 2" xfId="10853" xr:uid="{04364434-917A-4D14-9BF1-EDAC5FE2B7D0}"/>
    <cellStyle name="쉼표 [0] 4 3 2 2 2 2 2" xfId="21882" xr:uid="{6DB0736E-1546-4C96-8F11-0D02BA4B7BB9}"/>
    <cellStyle name="쉼표 [0] 4 3 2 2 2 2 2 2" xfId="43931" xr:uid="{0B08F701-1E3C-439A-B4C3-7347896591A9}"/>
    <cellStyle name="쉼표 [0] 4 3 2 2 2 2 3" xfId="32911" xr:uid="{B2BDEA32-B274-4893-9DD6-FAEF64BA7A94}"/>
    <cellStyle name="쉼표 [0] 4 3 2 2 2 3" xfId="16372" xr:uid="{1EC27DB5-52EB-4094-8941-6F8596E7860E}"/>
    <cellStyle name="쉼표 [0] 4 3 2 2 2 3 2" xfId="38421" xr:uid="{F8BD0B3F-D453-4DE2-94A8-61BB0D5CE8FF}"/>
    <cellStyle name="쉼표 [0] 4 3 2 2 2 4" xfId="27401" xr:uid="{2FC15E18-3DAE-4BAD-AE43-E61EDAD8B8FB}"/>
    <cellStyle name="쉼표 [0] 4 3 2 2 2 5" xfId="53559" xr:uid="{404E47FA-79FA-465D-B5EB-2A8F5DF7B6DF}"/>
    <cellStyle name="쉼표 [0] 4 3 2 2 3" xfId="8098" xr:uid="{F3451E92-6B39-4B91-BA98-D3477BB371C8}"/>
    <cellStyle name="쉼표 [0] 4 3 2 2 3 2" xfId="19127" xr:uid="{4BC12B65-2E74-4B34-9D86-00FCDCA90BA5}"/>
    <cellStyle name="쉼표 [0] 4 3 2 2 3 2 2" xfId="41176" xr:uid="{63D224EF-5F6F-483B-9D9A-9DE80DC8F48A}"/>
    <cellStyle name="쉼표 [0] 4 3 2 2 3 3" xfId="30156" xr:uid="{D3323B97-51F6-42E1-A90D-B4562B227205}"/>
    <cellStyle name="쉼표 [0] 4 3 2 2 4" xfId="13617" xr:uid="{A08FC5D0-9FC8-411D-8E96-27462056E863}"/>
    <cellStyle name="쉼표 [0] 4 3 2 2 4 2" xfId="35666" xr:uid="{859A5FA6-5E13-4C6F-AE85-C845724E79E0}"/>
    <cellStyle name="쉼표 [0] 4 3 2 2 5" xfId="24646" xr:uid="{10465A19-FF27-4581-A4BA-737FDD8FE98B}"/>
    <cellStyle name="쉼표 [0] 4 3 2 2 6" xfId="50804" xr:uid="{DC664247-698C-4EA2-8D6B-D6D07EE6E3BC}"/>
    <cellStyle name="쉼표 [0] 4 3 2 3" xfId="3951" xr:uid="{8FAD462D-F651-4D3B-8186-6F75966499BA}"/>
    <cellStyle name="쉼표 [0] 4 3 2 3 2" xfId="9477" xr:uid="{9378D16C-03D9-4D5E-9F2E-09D23183E150}"/>
    <cellStyle name="쉼표 [0] 4 3 2 3 2 2" xfId="20506" xr:uid="{63FBE047-DCAD-4E5A-B74E-9B57302B7517}"/>
    <cellStyle name="쉼표 [0] 4 3 2 3 2 2 2" xfId="42555" xr:uid="{2B4CEF7A-BEC4-4D73-A756-55CE255D0D56}"/>
    <cellStyle name="쉼표 [0] 4 3 2 3 2 3" xfId="31535" xr:uid="{8B2469EB-FF33-41E8-B51D-BE87A5471C9A}"/>
    <cellStyle name="쉼표 [0] 4 3 2 3 3" xfId="14996" xr:uid="{B42014B7-A3DB-4312-A778-2C8F23D2CD91}"/>
    <cellStyle name="쉼표 [0] 4 3 2 3 3 2" xfId="37045" xr:uid="{B840381A-063F-408D-BC56-1A84C6D95234}"/>
    <cellStyle name="쉼표 [0] 4 3 2 3 4" xfId="26025" xr:uid="{8D4E0DC6-E218-4240-B59F-E37E3DC204C3}"/>
    <cellStyle name="쉼표 [0] 4 3 2 3 5" xfId="52183" xr:uid="{100308BD-4C29-410F-833C-FD029066E0AA}"/>
    <cellStyle name="쉼표 [0] 4 3 2 4" xfId="6722" xr:uid="{BB1BBB27-1355-42B5-AD3B-027293D535CC}"/>
    <cellStyle name="쉼표 [0] 4 3 2 4 2" xfId="17751" xr:uid="{D28B2307-A6CE-4094-BF27-296018143A52}"/>
    <cellStyle name="쉼표 [0] 4 3 2 4 2 2" xfId="39800" xr:uid="{9AC98E71-05EE-4747-BF81-83F8BBF1394C}"/>
    <cellStyle name="쉼표 [0] 4 3 2 4 3" xfId="28780" xr:uid="{93581ABF-A5B5-4C8E-AE7C-15804BB55331}"/>
    <cellStyle name="쉼표 [0] 4 3 2 4 4" xfId="54936" xr:uid="{F922A448-4069-4DBE-AE87-49E589639040}"/>
    <cellStyle name="쉼표 [0] 4 3 2 5" xfId="12241" xr:uid="{2C039DDF-2A52-444D-A2C6-98AC788A6C40}"/>
    <cellStyle name="쉼표 [0] 4 3 2 5 2" xfId="34290" xr:uid="{D3C32453-81C0-4182-91D6-41A269B10EBF}"/>
    <cellStyle name="쉼표 [0] 4 3 2 6" xfId="23270" xr:uid="{F8498D48-5A94-4D2B-A3A8-36147E6C8D63}"/>
    <cellStyle name="쉼표 [0] 4 3 2 7" xfId="49427" xr:uid="{5EA598FC-93A9-4F15-A28D-2153A57C863A}"/>
    <cellStyle name="쉼표 [0] 4 3 3" xfId="1863" xr:uid="{98F27C83-74D4-408C-A9DF-D41CB0B67954}"/>
    <cellStyle name="쉼표 [0] 4 3 3 2" xfId="4639" xr:uid="{92280B58-3EB3-49D8-9F4D-22F923DBBE5B}"/>
    <cellStyle name="쉼표 [0] 4 3 3 2 2" xfId="10165" xr:uid="{0762376F-BF0A-4867-9D1E-D1ACC77A4223}"/>
    <cellStyle name="쉼표 [0] 4 3 3 2 2 2" xfId="21194" xr:uid="{5254EF43-4F58-4E32-8F47-E19AE1BFFC0D}"/>
    <cellStyle name="쉼표 [0] 4 3 3 2 2 2 2" xfId="43243" xr:uid="{05B1646D-D3DF-42A9-9992-FE8B2B2C7A2E}"/>
    <cellStyle name="쉼표 [0] 4 3 3 2 2 3" xfId="32223" xr:uid="{0D99A420-7B4F-4E8B-8C4F-EF340272EBA3}"/>
    <cellStyle name="쉼표 [0] 4 3 3 2 3" xfId="15684" xr:uid="{50E0DF0B-FC1C-49AB-AD2A-F551FF648A64}"/>
    <cellStyle name="쉼표 [0] 4 3 3 2 3 2" xfId="37733" xr:uid="{EDC9E41A-60A3-49B3-9336-69B2D42F24FC}"/>
    <cellStyle name="쉼표 [0] 4 3 3 2 4" xfId="26713" xr:uid="{3DCF0184-8B27-43F3-AE57-8685ABACC334}"/>
    <cellStyle name="쉼표 [0] 4 3 3 2 5" xfId="52871" xr:uid="{65C8B9F8-1004-4A47-8FF1-26697BD20463}"/>
    <cellStyle name="쉼표 [0] 4 3 3 3" xfId="7410" xr:uid="{90B3C55D-53D7-4474-8343-C0E1DF7E0F3C}"/>
    <cellStyle name="쉼표 [0] 4 3 3 3 2" xfId="18439" xr:uid="{CDB2BE2F-F4D9-472D-A68A-7DC60729B42F}"/>
    <cellStyle name="쉼표 [0] 4 3 3 3 2 2" xfId="40488" xr:uid="{B847AB79-A59B-4953-9394-A7A92C44165E}"/>
    <cellStyle name="쉼표 [0] 4 3 3 3 3" xfId="29468" xr:uid="{D9F4F913-A674-4BED-931D-EF71D3132D2D}"/>
    <cellStyle name="쉼표 [0] 4 3 3 4" xfId="12929" xr:uid="{58EF6EEA-E710-4DBC-A8A8-9FECCD610CC5}"/>
    <cellStyle name="쉼표 [0] 4 3 3 4 2" xfId="34978" xr:uid="{1660992E-263C-4763-B3BD-5E33ADE96FF5}"/>
    <cellStyle name="쉼표 [0] 4 3 3 5" xfId="23958" xr:uid="{AA778EC4-1AAE-4E0D-9F9C-C8D67953937C}"/>
    <cellStyle name="쉼표 [0] 4 3 3 6" xfId="50116" xr:uid="{4858871A-F084-4A6D-9EB7-E7036E55B921}"/>
    <cellStyle name="쉼표 [0] 4 3 4" xfId="3263" xr:uid="{FE1699E0-EE67-40F3-ACE7-4E6BF98D81DD}"/>
    <cellStyle name="쉼표 [0] 4 3 4 2" xfId="8789" xr:uid="{EA48CFCA-AEFD-46EC-B46E-07473D653C7D}"/>
    <cellStyle name="쉼표 [0] 4 3 4 2 2" xfId="19818" xr:uid="{0A22C86B-1389-4F4E-A2E5-8C25F0FF80AC}"/>
    <cellStyle name="쉼표 [0] 4 3 4 2 2 2" xfId="41867" xr:uid="{C85D5555-CD30-4450-A037-C3EB63783665}"/>
    <cellStyle name="쉼표 [0] 4 3 4 2 3" xfId="30847" xr:uid="{FB06AFC6-24C9-4BD5-B167-F2AD50AD34F3}"/>
    <cellStyle name="쉼표 [0] 4 3 4 3" xfId="14308" xr:uid="{D90B8977-63EF-462A-92A3-ABC132D9FADA}"/>
    <cellStyle name="쉼표 [0] 4 3 4 3 2" xfId="36357" xr:uid="{D130A639-EBAF-4986-B250-51BAB86361F6}"/>
    <cellStyle name="쉼표 [0] 4 3 4 4" xfId="25337" xr:uid="{54C250B2-FF51-48E5-B864-E636399D675B}"/>
    <cellStyle name="쉼표 [0] 4 3 4 5" xfId="51495" xr:uid="{8712E8CB-D0AF-496A-AE1B-5D6855B94864}"/>
    <cellStyle name="쉼표 [0] 4 3 5" xfId="6034" xr:uid="{B975882B-8059-443D-9D45-F8488B87F263}"/>
    <cellStyle name="쉼표 [0] 4 3 5 2" xfId="17063" xr:uid="{06DD322D-1590-4170-AA27-CF431FC996EE}"/>
    <cellStyle name="쉼표 [0] 4 3 5 2 2" xfId="39112" xr:uid="{461E6370-3B8E-4570-859E-71B8B5F51E90}"/>
    <cellStyle name="쉼표 [0] 4 3 5 3" xfId="28092" xr:uid="{276462EC-A5FF-49AA-85E2-79CE265E487C}"/>
    <cellStyle name="쉼표 [0] 4 3 5 4" xfId="54248" xr:uid="{C13142F2-7A91-429A-8225-C241B505C8EE}"/>
    <cellStyle name="쉼표 [0] 4 3 6" xfId="11553" xr:uid="{7B916690-A008-4E6B-8131-E734564B3627}"/>
    <cellStyle name="쉼표 [0] 4 3 6 2" xfId="33602" xr:uid="{9F06E711-3D51-421D-8ABE-64BB35151785}"/>
    <cellStyle name="쉼표 [0] 4 3 7" xfId="22582" xr:uid="{E6C32782-A36D-4E79-89FD-7DBB65F3259B}"/>
    <cellStyle name="쉼표 [0] 4 3 8" xfId="48739" xr:uid="{D59D5886-1E6D-438E-80FE-869567853232}"/>
    <cellStyle name="쉼표 [0] 4 4" xfId="758" xr:uid="{00000000-0005-0000-0000-0000C0020000}"/>
    <cellStyle name="쉼표 [0] 4 4 2" xfId="1481" xr:uid="{A9F85501-4F58-4076-BF70-C78946F444ED}"/>
    <cellStyle name="쉼표 [0] 4 4 2 2" xfId="2875" xr:uid="{261280BC-03A0-4C9A-A97A-47EB6E94FC16}"/>
    <cellStyle name="쉼표 [0] 4 4 2 2 2" xfId="5651" xr:uid="{FA94B623-EC82-4564-BA08-D89AFEFCF71B}"/>
    <cellStyle name="쉼표 [0] 4 4 2 2 2 2" xfId="11177" xr:uid="{B90192C3-2A53-40EB-82BC-699E46D89858}"/>
    <cellStyle name="쉼표 [0] 4 4 2 2 2 2 2" xfId="22206" xr:uid="{3FF46C91-D2F6-48E3-82C1-BF0C2FA00038}"/>
    <cellStyle name="쉼표 [0] 4 4 2 2 2 2 2 2" xfId="44255" xr:uid="{06A1100E-7609-45AB-81BB-8AC9A928A62F}"/>
    <cellStyle name="쉼표 [0] 4 4 2 2 2 2 3" xfId="33235" xr:uid="{0B7B241D-5DC5-452F-ACBE-E8C1F1DC6DA6}"/>
    <cellStyle name="쉼표 [0] 4 4 2 2 2 3" xfId="16696" xr:uid="{6C8DDC9D-E718-4C61-A0FD-A0E1FD541EDE}"/>
    <cellStyle name="쉼표 [0] 4 4 2 2 2 3 2" xfId="38745" xr:uid="{AD5042D9-C780-4E32-B023-A2A846400022}"/>
    <cellStyle name="쉼표 [0] 4 4 2 2 2 4" xfId="27725" xr:uid="{B6205CFC-65A8-4E8C-B511-D41C4A88F086}"/>
    <cellStyle name="쉼표 [0] 4 4 2 2 2 5" xfId="53883" xr:uid="{79D501D2-11D0-4A4D-88D7-AB613B99E005}"/>
    <cellStyle name="쉼표 [0] 4 4 2 2 3" xfId="8422" xr:uid="{02D14EC5-C5FA-4977-9EE3-400EFF9A5C9F}"/>
    <cellStyle name="쉼표 [0] 4 4 2 2 3 2" xfId="19451" xr:uid="{BE49C34E-369E-40B7-A90B-C1A0FA16E0CD}"/>
    <cellStyle name="쉼표 [0] 4 4 2 2 3 2 2" xfId="41500" xr:uid="{DB38B5D5-96C2-4BCC-A661-0254E8E86705}"/>
    <cellStyle name="쉼표 [0] 4 4 2 2 3 3" xfId="30480" xr:uid="{ECE9994E-E0FD-4A80-B09E-9F00658A6780}"/>
    <cellStyle name="쉼표 [0] 4 4 2 2 4" xfId="13941" xr:uid="{85634190-1F89-41AA-B4C7-3AE7B23BBF14}"/>
    <cellStyle name="쉼표 [0] 4 4 2 2 4 2" xfId="35990" xr:uid="{0A86A151-362B-4D7B-AD92-D1F63531C132}"/>
    <cellStyle name="쉼표 [0] 4 4 2 2 5" xfId="24970" xr:uid="{2DA488CC-E3C7-460E-A8D9-47C811E956B8}"/>
    <cellStyle name="쉼표 [0] 4 4 2 2 6" xfId="51128" xr:uid="{A538264F-85FD-4410-87AF-E4E625D43F7F}"/>
    <cellStyle name="쉼표 [0] 4 4 2 3" xfId="4275" xr:uid="{FF38FC4F-7EC4-44A8-822E-3CD1598E0D6B}"/>
    <cellStyle name="쉼표 [0] 4 4 2 3 2" xfId="9801" xr:uid="{C3224760-CEF5-4050-9294-E0538CA69B8E}"/>
    <cellStyle name="쉼표 [0] 4 4 2 3 2 2" xfId="20830" xr:uid="{18569C9E-1C13-4793-B478-A3B70A4E7282}"/>
    <cellStyle name="쉼표 [0] 4 4 2 3 2 2 2" xfId="42879" xr:uid="{85CE35F4-5819-40F1-9ED1-34ACA4985B34}"/>
    <cellStyle name="쉼표 [0] 4 4 2 3 2 3" xfId="31859" xr:uid="{49C41467-6367-4F48-99A3-484235971E37}"/>
    <cellStyle name="쉼표 [0] 4 4 2 3 3" xfId="15320" xr:uid="{93C25D54-8CCA-4F2E-997E-EE9D55C80BB2}"/>
    <cellStyle name="쉼표 [0] 4 4 2 3 3 2" xfId="37369" xr:uid="{972D4571-9182-43E9-A09A-0949159DBF60}"/>
    <cellStyle name="쉼표 [0] 4 4 2 3 4" xfId="26349" xr:uid="{18EACEEA-F2B6-455E-B516-D03AA66DD554}"/>
    <cellStyle name="쉼표 [0] 4 4 2 3 5" xfId="52507" xr:uid="{09E991BC-13F9-4E97-9B51-53E4A5849707}"/>
    <cellStyle name="쉼표 [0] 4 4 2 4" xfId="7046" xr:uid="{4DEB4232-FF6D-4EF0-9493-C3990AD869FE}"/>
    <cellStyle name="쉼표 [0] 4 4 2 4 2" xfId="18075" xr:uid="{FB9EFAA1-FE82-4E87-BE21-15243B198093}"/>
    <cellStyle name="쉼표 [0] 4 4 2 4 2 2" xfId="40124" xr:uid="{6DA49460-FB60-4FE7-9579-08C5CEED03E8}"/>
    <cellStyle name="쉼표 [0] 4 4 2 4 3" xfId="29104" xr:uid="{235D312A-2A28-483E-8AC0-E34493193463}"/>
    <cellStyle name="쉼표 [0] 4 4 2 4 4" xfId="55260" xr:uid="{9203BBC7-1067-4A48-8AD8-943CB721A270}"/>
    <cellStyle name="쉼표 [0] 4 4 2 5" xfId="12565" xr:uid="{033036E0-D8AE-47E0-ACB9-8B0C1C8EFC13}"/>
    <cellStyle name="쉼표 [0] 4 4 2 5 2" xfId="34614" xr:uid="{78776DEB-F276-4915-A9EE-B13BB1309A64}"/>
    <cellStyle name="쉼표 [0] 4 4 2 6" xfId="23594" xr:uid="{707FAA9D-ED4F-4D04-A0ED-76B7658FF9E5}"/>
    <cellStyle name="쉼표 [0] 4 4 2 7" xfId="49751" xr:uid="{9898785E-A030-44FD-A109-A194D9C4ADB9}"/>
    <cellStyle name="쉼표 [0] 4 4 3" xfId="2187" xr:uid="{8E63AEF3-DEE3-43E1-9F37-9F20542B33A8}"/>
    <cellStyle name="쉼표 [0] 4 4 3 2" xfId="4963" xr:uid="{429D8643-7637-4843-BC9C-EA8D72EB4A6C}"/>
    <cellStyle name="쉼표 [0] 4 4 3 2 2" xfId="10489" xr:uid="{6AE99CE7-F196-4D49-A014-B8598D3A1417}"/>
    <cellStyle name="쉼표 [0] 4 4 3 2 2 2" xfId="21518" xr:uid="{AC7258C3-233D-4376-9FB8-8D105F45278F}"/>
    <cellStyle name="쉼표 [0] 4 4 3 2 2 2 2" xfId="43567" xr:uid="{99A95073-DF16-4707-AFAB-896F5FFA62C4}"/>
    <cellStyle name="쉼표 [0] 4 4 3 2 2 3" xfId="32547" xr:uid="{01C80CED-C41B-41B6-979D-EE041B9BD91A}"/>
    <cellStyle name="쉼표 [0] 4 4 3 2 3" xfId="16008" xr:uid="{56294EF3-F990-4220-B238-1DD11806DABA}"/>
    <cellStyle name="쉼표 [0] 4 4 3 2 3 2" xfId="38057" xr:uid="{2C562105-5430-4A10-90A7-CB7606F80F0B}"/>
    <cellStyle name="쉼표 [0] 4 4 3 2 4" xfId="27037" xr:uid="{F8524FFA-B017-4D4C-AF38-C5D3DD185AEA}"/>
    <cellStyle name="쉼표 [0] 4 4 3 2 5" xfId="53195" xr:uid="{9AF43B40-7A6B-473C-940C-C0F603ED107A}"/>
    <cellStyle name="쉼표 [0] 4 4 3 3" xfId="7734" xr:uid="{4BF3B8F3-42F8-4C5F-B0F6-05E18A2E26B5}"/>
    <cellStyle name="쉼표 [0] 4 4 3 3 2" xfId="18763" xr:uid="{B00DA66D-4700-4F0B-81C9-D3084ADF0409}"/>
    <cellStyle name="쉼표 [0] 4 4 3 3 2 2" xfId="40812" xr:uid="{42A0F103-3A96-40BF-B9A5-ABD4D6ADACA6}"/>
    <cellStyle name="쉼표 [0] 4 4 3 3 3" xfId="29792" xr:uid="{50174C36-4D19-4496-9AB9-D339A569FEFC}"/>
    <cellStyle name="쉼표 [0] 4 4 3 4" xfId="13253" xr:uid="{88833444-78B0-42B0-AB4C-91D4B55A414B}"/>
    <cellStyle name="쉼표 [0] 4 4 3 4 2" xfId="35302" xr:uid="{213DDB79-809E-48DA-B36C-3E69DA7996EE}"/>
    <cellStyle name="쉼표 [0] 4 4 3 5" xfId="24282" xr:uid="{67410F34-6609-415A-9F03-758640059F46}"/>
    <cellStyle name="쉼표 [0] 4 4 3 6" xfId="50440" xr:uid="{884A7A86-0345-41D1-A65D-2765E0AA7187}"/>
    <cellStyle name="쉼표 [0] 4 4 4" xfId="3587" xr:uid="{9692272D-4C12-4311-8F6F-B7917D486D53}"/>
    <cellStyle name="쉼표 [0] 4 4 4 2" xfId="9113" xr:uid="{691693F2-78F0-4FF3-B25C-A88F48B24008}"/>
    <cellStyle name="쉼표 [0] 4 4 4 2 2" xfId="20142" xr:uid="{C7307F6A-1CB6-49A9-A612-92F92B26CAB4}"/>
    <cellStyle name="쉼표 [0] 4 4 4 2 2 2" xfId="42191" xr:uid="{08458227-D31E-41E9-B2E5-AD6371BEA0D3}"/>
    <cellStyle name="쉼표 [0] 4 4 4 2 3" xfId="31171" xr:uid="{0567A7E6-6163-4CDF-9D8F-D2F7B92D8E9E}"/>
    <cellStyle name="쉼표 [0] 4 4 4 3" xfId="14632" xr:uid="{3439BFE0-C7FE-4E4A-B792-A7C1D6211A11}"/>
    <cellStyle name="쉼표 [0] 4 4 4 3 2" xfId="36681" xr:uid="{E3542348-8A01-4DE6-8607-1AB8B17C53E5}"/>
    <cellStyle name="쉼표 [0] 4 4 4 4" xfId="25661" xr:uid="{DA6878C8-CB9C-4DF5-B426-DE2D3CB1DB4E}"/>
    <cellStyle name="쉼표 [0] 4 4 4 5" xfId="51819" xr:uid="{94EFCDAF-255A-496C-9B7E-45F4426F1652}"/>
    <cellStyle name="쉼표 [0] 4 4 5" xfId="6358" xr:uid="{7A2D7BED-E451-46F2-9236-ED7332D21788}"/>
    <cellStyle name="쉼표 [0] 4 4 5 2" xfId="17387" xr:uid="{092A1CAC-0F9A-44ED-9239-DDF6B0382E41}"/>
    <cellStyle name="쉼표 [0] 4 4 5 2 2" xfId="39436" xr:uid="{9170D094-E2C4-4B85-A111-7AD266572E42}"/>
    <cellStyle name="쉼표 [0] 4 4 5 3" xfId="28416" xr:uid="{D3E86325-0A40-417F-ABAD-A32AA4651F9B}"/>
    <cellStyle name="쉼표 [0] 4 4 5 4" xfId="54572" xr:uid="{8B6EC462-EE3C-4CC3-92D2-901EBA56C589}"/>
    <cellStyle name="쉼표 [0] 4 4 6" xfId="11877" xr:uid="{DBFE5D7D-7BAF-4D96-8523-F63773CEF58E}"/>
    <cellStyle name="쉼표 [0] 4 4 6 2" xfId="33926" xr:uid="{D0E7D23F-BAA4-4894-B387-52AF2F0FEB03}"/>
    <cellStyle name="쉼표 [0] 4 4 7" xfId="22906" xr:uid="{CF5B1D0C-8FA2-47D3-A3FC-5B96A2A0A6C8}"/>
    <cellStyle name="쉼표 [0] 4 4 8" xfId="49063" xr:uid="{D6B0B394-9B86-4856-AF57-30B2EF2807E5}"/>
    <cellStyle name="쉼표 [0] 4 5" xfId="815" xr:uid="{C13F4A3D-9966-486F-8DBA-39DBE586D325}"/>
    <cellStyle name="쉼표 [0] 4 5 2" xfId="2209" xr:uid="{807471A2-012B-42B1-9F6D-0446AC94E0AA}"/>
    <cellStyle name="쉼표 [0] 4 5 2 2" xfId="4985" xr:uid="{76D7098A-8EF1-4EC0-B6EF-486A5183318C}"/>
    <cellStyle name="쉼표 [0] 4 5 2 2 2" xfId="10511" xr:uid="{29A88932-A0B2-43C9-B9A3-08DAAE85A1F9}"/>
    <cellStyle name="쉼표 [0] 4 5 2 2 2 2" xfId="21540" xr:uid="{B777AD11-87D7-4887-9AD5-F6CC2D52C24D}"/>
    <cellStyle name="쉼표 [0] 4 5 2 2 2 2 2" xfId="43589" xr:uid="{E1BC0192-DE9C-4411-B74B-4CD8FF7A8D8E}"/>
    <cellStyle name="쉼표 [0] 4 5 2 2 2 3" xfId="32569" xr:uid="{C02AE627-97DE-4A5B-8324-F0A980D30022}"/>
    <cellStyle name="쉼표 [0] 4 5 2 2 3" xfId="16030" xr:uid="{C1F237A9-FC38-46FA-B2BC-4080CA3DCB2C}"/>
    <cellStyle name="쉼표 [0] 4 5 2 2 3 2" xfId="38079" xr:uid="{94DCB836-A4A2-4D2F-862B-B3C1927CD245}"/>
    <cellStyle name="쉼표 [0] 4 5 2 2 4" xfId="27059" xr:uid="{2FEB74A8-7B15-4C7D-B5B5-98BBAEEB43A5}"/>
    <cellStyle name="쉼표 [0] 4 5 2 2 5" xfId="53217" xr:uid="{1CF5110E-686A-4CC7-8AC8-46BD7854735E}"/>
    <cellStyle name="쉼표 [0] 4 5 2 3" xfId="7756" xr:uid="{22DAB074-F0D4-4645-BD13-CB1A2A0E7DC8}"/>
    <cellStyle name="쉼표 [0] 4 5 2 3 2" xfId="18785" xr:uid="{E8A5A49D-6D02-45B4-B8FD-17F0E086A49F}"/>
    <cellStyle name="쉼표 [0] 4 5 2 3 2 2" xfId="40834" xr:uid="{79A5D635-F281-4DCD-ADCC-271340766355}"/>
    <cellStyle name="쉼표 [0] 4 5 2 3 3" xfId="29814" xr:uid="{356B0F2B-6190-4EB6-80D3-EEDD13E4DE34}"/>
    <cellStyle name="쉼표 [0] 4 5 2 4" xfId="13275" xr:uid="{32E71BA5-F4C4-4AB1-BBD1-988EEFDB53DA}"/>
    <cellStyle name="쉼표 [0] 4 5 2 4 2" xfId="35324" xr:uid="{895FD6A4-C0A2-4531-AC3A-8506E95A9A35}"/>
    <cellStyle name="쉼표 [0] 4 5 2 5" xfId="24304" xr:uid="{7B3BDBD4-0302-496E-B365-8EFB64EBB3BB}"/>
    <cellStyle name="쉼표 [0] 4 5 2 6" xfId="50462" xr:uid="{1672BEB4-3B38-42F6-AAD5-DFF092155A6C}"/>
    <cellStyle name="쉼표 [0] 4 5 3" xfId="3609" xr:uid="{8666DC55-E6E8-4F5C-A9D8-E6A5BCA7E986}"/>
    <cellStyle name="쉼표 [0] 4 5 3 2" xfId="9135" xr:uid="{50E9E117-211F-4555-BB13-D5C8C9DDCD31}"/>
    <cellStyle name="쉼표 [0] 4 5 3 2 2" xfId="20164" xr:uid="{B4DD91D3-AF3F-4CF8-B4DC-E15BE723CE56}"/>
    <cellStyle name="쉼표 [0] 4 5 3 2 2 2" xfId="42213" xr:uid="{92DEBCC7-F160-4BF3-92F0-2D1A1CDED86F}"/>
    <cellStyle name="쉼표 [0] 4 5 3 2 3" xfId="31193" xr:uid="{FF04C43C-683B-4F99-8E2A-491EFEC1D6F3}"/>
    <cellStyle name="쉼표 [0] 4 5 3 3" xfId="14654" xr:uid="{1AB086F2-A00C-431D-BE5E-E5C61E009C37}"/>
    <cellStyle name="쉼표 [0] 4 5 3 3 2" xfId="36703" xr:uid="{40F385DA-B857-4727-8DC4-EC547CA14EDF}"/>
    <cellStyle name="쉼표 [0] 4 5 3 4" xfId="25683" xr:uid="{7B389BCA-ACB6-4751-8630-AE80DEEDF71E}"/>
    <cellStyle name="쉼표 [0] 4 5 3 5" xfId="51841" xr:uid="{E10E5C44-BA24-460D-BAC5-344609F60EF9}"/>
    <cellStyle name="쉼표 [0] 4 5 4" xfId="6380" xr:uid="{1919FFF6-C45F-42AC-BF8A-46B47C642E7E}"/>
    <cellStyle name="쉼표 [0] 4 5 4 2" xfId="17409" xr:uid="{81246E76-B26F-46CF-8DA1-89C67C032DBB}"/>
    <cellStyle name="쉼표 [0] 4 5 4 2 2" xfId="39458" xr:uid="{7B7EDA24-02E2-4B94-85BC-E48DCCC95D07}"/>
    <cellStyle name="쉼표 [0] 4 5 4 3" xfId="28438" xr:uid="{C62CF271-0693-49BB-8460-C22F71915DF0}"/>
    <cellStyle name="쉼표 [0] 4 5 4 4" xfId="54594" xr:uid="{79CF7A65-C5CE-4840-9764-6A07685DBB7A}"/>
    <cellStyle name="쉼표 [0] 4 5 5" xfId="11899" xr:uid="{BC4795E5-50BF-49E5-87C0-B8D86BA46738}"/>
    <cellStyle name="쉼표 [0] 4 5 5 2" xfId="33948" xr:uid="{779F8BFE-E12F-4F84-8E56-00C3C8668076}"/>
    <cellStyle name="쉼표 [0] 4 5 6" xfId="22928" xr:uid="{4FF017F3-4CDE-48D7-B018-5F673C5DF652}"/>
    <cellStyle name="쉼표 [0] 4 5 7" xfId="49085" xr:uid="{17B7AD5A-9BE9-4E52-A612-D5E280665859}"/>
    <cellStyle name="쉼표 [0] 4 6" xfId="1521" xr:uid="{A0B0B280-EDA2-4BE7-9FB1-285E99BFFB2E}"/>
    <cellStyle name="쉼표 [0] 4 6 2" xfId="4297" xr:uid="{ABF19FB9-8BE0-4455-B2B7-0AB9CFE17F47}"/>
    <cellStyle name="쉼표 [0] 4 6 2 2" xfId="9823" xr:uid="{F196726A-9633-49A2-93F9-D852E3593D02}"/>
    <cellStyle name="쉼표 [0] 4 6 2 2 2" xfId="20852" xr:uid="{C405AF7A-F373-4C0C-9EDC-6AA36D33355A}"/>
    <cellStyle name="쉼표 [0] 4 6 2 2 2 2" xfId="42901" xr:uid="{A256B0B8-F9B3-4EEC-B235-B5CC7AC570DB}"/>
    <cellStyle name="쉼표 [0] 4 6 2 2 3" xfId="31881" xr:uid="{191C9321-A14C-442C-B201-ACE956786071}"/>
    <cellStyle name="쉼표 [0] 4 6 2 3" xfId="15342" xr:uid="{B9C77AB6-EA32-4995-B2E3-72E318D2830E}"/>
    <cellStyle name="쉼표 [0] 4 6 2 3 2" xfId="37391" xr:uid="{94B3FECF-722A-4403-87DB-AF25C9C9B72A}"/>
    <cellStyle name="쉼표 [0] 4 6 2 4" xfId="26371" xr:uid="{17860052-64C2-4B2C-91B5-00360F1532EB}"/>
    <cellStyle name="쉼표 [0] 4 6 2 5" xfId="52529" xr:uid="{BB469EBD-187A-4398-BEF2-BEDDB8638EBD}"/>
    <cellStyle name="쉼표 [0] 4 6 3" xfId="7068" xr:uid="{5E9A1436-5B38-4B0D-B8CC-4C2AE09D9335}"/>
    <cellStyle name="쉼표 [0] 4 6 3 2" xfId="18097" xr:uid="{368E315D-467F-43EE-BA7A-F72C4436D917}"/>
    <cellStyle name="쉼표 [0] 4 6 3 2 2" xfId="40146" xr:uid="{7DD7B8B3-BAD4-4C8E-BB5A-30928BDEA4B0}"/>
    <cellStyle name="쉼표 [0] 4 6 3 3" xfId="29126" xr:uid="{C53F043B-CBBF-45F8-BB9E-EF496CF872CE}"/>
    <cellStyle name="쉼표 [0] 4 6 3 4" xfId="55279" xr:uid="{D36D6E9F-B3E7-4238-A499-3A378DB6F3EF}"/>
    <cellStyle name="쉼표 [0] 4 6 4" xfId="12587" xr:uid="{896F79DA-2755-46F4-B9E3-676325F289D2}"/>
    <cellStyle name="쉼표 [0] 4 6 4 2" xfId="34636" xr:uid="{86BDD5F5-08C9-43D9-8646-3036D28F261D}"/>
    <cellStyle name="쉼표 [0] 4 6 5" xfId="23616" xr:uid="{10EE7464-7D9B-493B-B839-3D65600BCF23}"/>
    <cellStyle name="쉼표 [0] 4 6 6" xfId="49774" xr:uid="{4FB25F3E-1991-448A-829B-C547A9DC5B11}"/>
    <cellStyle name="쉼표 [0] 4 7" xfId="2921" xr:uid="{C3F1F1D1-D76B-4477-9867-023677F38457}"/>
    <cellStyle name="쉼표 [0] 4 7 2" xfId="8447" xr:uid="{7C9D68A8-567B-4290-ACD1-068A9C527374}"/>
    <cellStyle name="쉼표 [0] 4 7 2 2" xfId="19476" xr:uid="{EED6E50A-8729-4210-98CD-C9759D9CF90B}"/>
    <cellStyle name="쉼표 [0] 4 7 2 2 2" xfId="41525" xr:uid="{72925EEC-E9E6-4C2C-8A03-34EBD69EA380}"/>
    <cellStyle name="쉼표 [0] 4 7 2 3" xfId="30505" xr:uid="{4C11A372-36AB-4ED5-9898-D40ACD68103A}"/>
    <cellStyle name="쉼표 [0] 4 7 3" xfId="13966" xr:uid="{F9030FF4-D0C2-4FB1-9603-D3CD7E37A170}"/>
    <cellStyle name="쉼표 [0] 4 7 3 2" xfId="36015" xr:uid="{B5886861-87DF-450F-9BEE-A3B9D7E31F12}"/>
    <cellStyle name="쉼표 [0] 4 7 4" xfId="24995" xr:uid="{D5613FA8-49A2-4743-AA07-5B624A2CBEE0}"/>
    <cellStyle name="쉼표 [0] 4 7 5" xfId="51153" xr:uid="{4BD639D0-D676-45D5-8910-809456439C02}"/>
    <cellStyle name="쉼표 [0] 4 8" xfId="5692" xr:uid="{3735B0EF-4A1A-4C74-9D91-3EF7E93B2B73}"/>
    <cellStyle name="쉼표 [0] 4 8 2" xfId="16721" xr:uid="{C7A65685-4B69-450A-A9B5-D3C5233E0167}"/>
    <cellStyle name="쉼표 [0] 4 8 2 2" xfId="38770" xr:uid="{6BDAADAF-0197-4C5B-8F4E-4157046DEBDB}"/>
    <cellStyle name="쉼표 [0] 4 8 3" xfId="27750" xr:uid="{2C5D3105-ABC8-419F-BFE1-E55899C9AA13}"/>
    <cellStyle name="쉼표 [0] 4 8 4" xfId="53908" xr:uid="{BE6D6C4B-C5E8-4E56-AC4D-D0780D3F3063}"/>
    <cellStyle name="쉼표 [0] 4 9" xfId="11211" xr:uid="{1D199EC5-7110-445C-A300-57DABED3A296}"/>
    <cellStyle name="쉼표 [0] 4 9 2" xfId="33260" xr:uid="{5DE61508-121B-445A-9ABB-0AB829701D15}"/>
    <cellStyle name="쉼표 [0] 5" xfId="172" xr:uid="{00000000-0005-0000-0000-0000C1020000}"/>
    <cellStyle name="쉼표 [0] 5 2" xfId="532" xr:uid="{00000000-0005-0000-0000-0000C2020000}"/>
    <cellStyle name="쉼표 [0] 5 2 2" xfId="1269" xr:uid="{3233967F-E3F0-4BD0-980D-FB6404A67627}"/>
    <cellStyle name="쉼표 [0] 5 2 2 2" xfId="2663" xr:uid="{29C82605-7125-4C0D-A797-8E227C779219}"/>
    <cellStyle name="쉼표 [0] 5 2 2 2 2" xfId="5439" xr:uid="{1AAB011D-3AF4-46A9-B0C5-3120BB7E29F6}"/>
    <cellStyle name="쉼표 [0] 5 2 2 2 2 2" xfId="10965" xr:uid="{183D9999-2317-4962-B84A-EE63F737DF08}"/>
    <cellStyle name="쉼표 [0] 5 2 2 2 2 2 2" xfId="21994" xr:uid="{9814D340-3420-47BD-A25C-1D05095156A4}"/>
    <cellStyle name="쉼표 [0] 5 2 2 2 2 2 2 2" xfId="44043" xr:uid="{5365A0BB-F38A-4748-81F1-2078184AD84B}"/>
    <cellStyle name="쉼표 [0] 5 2 2 2 2 2 3" xfId="33023" xr:uid="{368BA173-197B-4EC4-A492-8B448DB5D307}"/>
    <cellStyle name="쉼표 [0] 5 2 2 2 2 3" xfId="16484" xr:uid="{9A368A46-65D5-4621-B924-16C983733461}"/>
    <cellStyle name="쉼표 [0] 5 2 2 2 2 3 2" xfId="38533" xr:uid="{BFFB653B-8A28-4D4A-8FFF-DF8A5A938024}"/>
    <cellStyle name="쉼표 [0] 5 2 2 2 2 4" xfId="27513" xr:uid="{1807E7A9-EC5E-47D3-BFA4-4F1355038F88}"/>
    <cellStyle name="쉼표 [0] 5 2 2 2 2 5" xfId="53671" xr:uid="{E62DEAB9-A309-4C03-BF9D-94D6097AF0ED}"/>
    <cellStyle name="쉼표 [0] 5 2 2 2 3" xfId="8210" xr:uid="{7D4E005F-4765-406D-A591-8D9C9AB39F10}"/>
    <cellStyle name="쉼표 [0] 5 2 2 2 3 2" xfId="19239" xr:uid="{AE486306-32CD-4E4F-B0B4-784C32AC6C29}"/>
    <cellStyle name="쉼표 [0] 5 2 2 2 3 2 2" xfId="41288" xr:uid="{A3C2FD35-A0BC-46CB-A850-4BC9DC79B32B}"/>
    <cellStyle name="쉼표 [0] 5 2 2 2 3 3" xfId="30268" xr:uid="{9D66AF97-72AD-4A0C-ABC9-C1D2620DA5DE}"/>
    <cellStyle name="쉼표 [0] 5 2 2 2 4" xfId="13729" xr:uid="{9FB74EF7-83B8-4EDD-AF89-5324468A6B89}"/>
    <cellStyle name="쉼표 [0] 5 2 2 2 4 2" xfId="35778" xr:uid="{8562F315-AE0D-4B99-B2E2-708898202577}"/>
    <cellStyle name="쉼표 [0] 5 2 2 2 5" xfId="24758" xr:uid="{F1A99A7E-5EA8-4344-8FA5-41A9E2463A38}"/>
    <cellStyle name="쉼표 [0] 5 2 2 2 6" xfId="50916" xr:uid="{51503F5E-660D-44FE-A6DE-17F8A81E7711}"/>
    <cellStyle name="쉼표 [0] 5 2 2 3" xfId="4063" xr:uid="{9F386326-0F22-48A6-BE91-E24A410D845E}"/>
    <cellStyle name="쉼표 [0] 5 2 2 3 2" xfId="9589" xr:uid="{C8DC892A-F777-4596-A925-FA7845E536F1}"/>
    <cellStyle name="쉼표 [0] 5 2 2 3 2 2" xfId="20618" xr:uid="{00E067FC-724F-4720-BFE2-3F2627B9802F}"/>
    <cellStyle name="쉼표 [0] 5 2 2 3 2 2 2" xfId="42667" xr:uid="{905ED78B-D3A7-44D7-A672-057CE5E9BE8B}"/>
    <cellStyle name="쉼표 [0] 5 2 2 3 2 3" xfId="31647" xr:uid="{44B9F9B3-6416-4D5A-9630-CB7ACF3501F0}"/>
    <cellStyle name="쉼표 [0] 5 2 2 3 3" xfId="15108" xr:uid="{35AB877D-CDB3-4A45-96D7-C5B75B5C568A}"/>
    <cellStyle name="쉼표 [0] 5 2 2 3 3 2" xfId="37157" xr:uid="{4AFE0771-D9A2-46C9-ADD5-F2B3F00F74F2}"/>
    <cellStyle name="쉼표 [0] 5 2 2 3 4" xfId="26137" xr:uid="{77653D31-60A8-473A-B2A1-AC5333B84BEA}"/>
    <cellStyle name="쉼표 [0] 5 2 2 3 5" xfId="52295" xr:uid="{6AB5FE15-1C86-4E4E-9189-4AFA2D3351C9}"/>
    <cellStyle name="쉼표 [0] 5 2 2 4" xfId="6834" xr:uid="{9582CFCC-F541-4FCE-AD12-9E799C65A719}"/>
    <cellStyle name="쉼표 [0] 5 2 2 4 2" xfId="17863" xr:uid="{CED66809-05AD-470E-A48A-E7293DD7B49C}"/>
    <cellStyle name="쉼표 [0] 5 2 2 4 2 2" xfId="39912" xr:uid="{2E73941E-54FA-4F80-93D9-2ECD4E1BD2FF}"/>
    <cellStyle name="쉼표 [0] 5 2 2 4 3" xfId="28892" xr:uid="{ABD7859A-B05A-4143-A573-95609056A392}"/>
    <cellStyle name="쉼표 [0] 5 2 2 4 4" xfId="55048" xr:uid="{D5C878C4-A750-41FB-8CE0-D48E797E88EF}"/>
    <cellStyle name="쉼표 [0] 5 2 2 5" xfId="12353" xr:uid="{FAEA8D77-167A-4407-B1DC-6F12A7B5B654}"/>
    <cellStyle name="쉼표 [0] 5 2 2 5 2" xfId="34402" xr:uid="{53A9DC05-D12E-45A1-802A-0117BA2E4756}"/>
    <cellStyle name="쉼표 [0] 5 2 2 6" xfId="23382" xr:uid="{A63A0EE6-D17A-4627-A47A-F5C168ACB3B9}"/>
    <cellStyle name="쉼표 [0] 5 2 2 7" xfId="49539" xr:uid="{7A2163E4-F5DF-40BF-ADAB-1E59B724D4AE}"/>
    <cellStyle name="쉼표 [0] 5 2 3" xfId="1975" xr:uid="{7937C236-7890-4686-80A4-B2809615B9BA}"/>
    <cellStyle name="쉼표 [0] 5 2 3 2" xfId="4751" xr:uid="{1729C0AC-956E-4523-9CB7-AE42E412CE70}"/>
    <cellStyle name="쉼표 [0] 5 2 3 2 2" xfId="10277" xr:uid="{A9B677E3-7BAC-4D42-B65A-295A047C9F45}"/>
    <cellStyle name="쉼표 [0] 5 2 3 2 2 2" xfId="21306" xr:uid="{479A2C80-6CE3-4661-B0E7-9E255E578582}"/>
    <cellStyle name="쉼표 [0] 5 2 3 2 2 2 2" xfId="43355" xr:uid="{67FF7775-2641-48AE-AAEF-E41D2B7B5927}"/>
    <cellStyle name="쉼표 [0] 5 2 3 2 2 3" xfId="32335" xr:uid="{B4D3EE51-CEC8-45BE-ADCF-73F6AEF928C0}"/>
    <cellStyle name="쉼표 [0] 5 2 3 2 3" xfId="15796" xr:uid="{5F46FC13-EDAE-4986-9303-F55150DEE658}"/>
    <cellStyle name="쉼표 [0] 5 2 3 2 3 2" xfId="37845" xr:uid="{072B0E22-120E-4319-8168-F3CC108A9A97}"/>
    <cellStyle name="쉼표 [0] 5 2 3 2 4" xfId="26825" xr:uid="{F371B34C-8549-46CD-A294-144E8ED4B82A}"/>
    <cellStyle name="쉼표 [0] 5 2 3 2 5" xfId="52983" xr:uid="{EF86C0C3-09BF-4183-80B4-4B5ED7326282}"/>
    <cellStyle name="쉼표 [0] 5 2 3 3" xfId="7522" xr:uid="{7C7B30AA-3543-4747-B805-5BF6E5A69EB7}"/>
    <cellStyle name="쉼표 [0] 5 2 3 3 2" xfId="18551" xr:uid="{F99CC539-6353-4099-ADCC-ABC15FF17D87}"/>
    <cellStyle name="쉼표 [0] 5 2 3 3 2 2" xfId="40600" xr:uid="{73F38A56-36F8-46E2-BCA6-C0C535D6F239}"/>
    <cellStyle name="쉼표 [0] 5 2 3 3 3" xfId="29580" xr:uid="{6BC8DEC4-31CE-4403-BE03-FF24A1833CC2}"/>
    <cellStyle name="쉼표 [0] 5 2 3 3 4" xfId="55289" xr:uid="{2E153E07-56B2-4A57-AE36-A7EA625146FF}"/>
    <cellStyle name="쉼표 [0] 5 2 3 4" xfId="13041" xr:uid="{E6FD5AB3-1356-407E-9F7E-A3C937A39313}"/>
    <cellStyle name="쉼표 [0] 5 2 3 4 2" xfId="35090" xr:uid="{C23D95F5-B509-4A0C-ADA6-50928BADFDF3}"/>
    <cellStyle name="쉼표 [0] 5 2 3 5" xfId="24070" xr:uid="{45ADF3D8-10BB-4E5A-8CA8-FA18743FCF6C}"/>
    <cellStyle name="쉼표 [0] 5 2 3 6" xfId="50228" xr:uid="{55171009-D469-4F10-8F85-6593608CF3A8}"/>
    <cellStyle name="쉼표 [0] 5 2 4" xfId="3375" xr:uid="{8C9ABB83-CE4B-4068-AB49-5A85FB904111}"/>
    <cellStyle name="쉼표 [0] 5 2 4 2" xfId="8901" xr:uid="{AFCBD769-B965-4E7A-AED4-349D6CE907C8}"/>
    <cellStyle name="쉼표 [0] 5 2 4 2 2" xfId="19930" xr:uid="{0BE30D90-C29F-4D58-B60B-22AFDC3A044B}"/>
    <cellStyle name="쉼표 [0] 5 2 4 2 2 2" xfId="41979" xr:uid="{B3A9F3E1-E28F-4153-A7CE-57E0120AF82B}"/>
    <cellStyle name="쉼표 [0] 5 2 4 2 3" xfId="30959" xr:uid="{7137180A-2760-4578-A31D-E0DC2D254BA5}"/>
    <cellStyle name="쉼표 [0] 5 2 4 3" xfId="14420" xr:uid="{E7F5726B-BDBD-4475-B30F-1255AA184951}"/>
    <cellStyle name="쉼표 [0] 5 2 4 3 2" xfId="36469" xr:uid="{03F22899-142C-4282-95E4-2CF41FBE8D11}"/>
    <cellStyle name="쉼표 [0] 5 2 4 4" xfId="25449" xr:uid="{D58CF143-9C09-4C73-8ECE-A2C14DE60092}"/>
    <cellStyle name="쉼표 [0] 5 2 4 5" xfId="51607" xr:uid="{FC30244E-9BA3-4D95-A54A-50AAE3360A58}"/>
    <cellStyle name="쉼표 [0] 5 2 5" xfId="6146" xr:uid="{79A478D4-78D2-47FE-9EBE-710905E2F918}"/>
    <cellStyle name="쉼표 [0] 5 2 5 2" xfId="17175" xr:uid="{7A19E790-10F5-4D90-8A26-F8FA73963B55}"/>
    <cellStyle name="쉼표 [0] 5 2 5 2 2" xfId="39224" xr:uid="{874C4CC1-8414-440A-8236-B3CEA7994DF9}"/>
    <cellStyle name="쉼표 [0] 5 2 5 3" xfId="28204" xr:uid="{F88586E2-29FC-40FD-B44F-E234EAE1BE22}"/>
    <cellStyle name="쉼표 [0] 5 2 5 4" xfId="54360" xr:uid="{8E9A4439-C43F-4C25-9D6C-D6569CE5E5E8}"/>
    <cellStyle name="쉼표 [0] 5 2 6" xfId="11665" xr:uid="{88BC104B-3208-45C0-8C84-A66531BBFD69}"/>
    <cellStyle name="쉼표 [0] 5 2 6 2" xfId="33714" xr:uid="{FE6A2660-A4A3-41AC-96E4-1AEEA3F3DCE9}"/>
    <cellStyle name="쉼표 [0] 5 2 7" xfId="22694" xr:uid="{66DBBB1D-72A0-4127-B453-C76CA9C95262}"/>
    <cellStyle name="쉼표 [0] 5 2 8" xfId="48851" xr:uid="{54BEE0EF-1927-4440-9DF6-C0A3C391D7A1}"/>
    <cellStyle name="쉼표 [0] 5 3" xfId="927" xr:uid="{DFD06229-B5B8-44D3-9D37-B0F22B53482A}"/>
    <cellStyle name="쉼표 [0] 5 3 2" xfId="2321" xr:uid="{FC384683-53B8-4A85-8BB2-13C419FD4D87}"/>
    <cellStyle name="쉼표 [0] 5 3 2 2" xfId="5097" xr:uid="{D50BB058-F4A6-404B-B1F4-720451084590}"/>
    <cellStyle name="쉼표 [0] 5 3 2 2 2" xfId="10623" xr:uid="{CFA44868-0C5B-4FE7-BCF1-16CE9715A5AE}"/>
    <cellStyle name="쉼표 [0] 5 3 2 2 2 2" xfId="21652" xr:uid="{E57FB09A-D615-4D7F-8C15-A9BB5EBE9866}"/>
    <cellStyle name="쉼표 [0] 5 3 2 2 2 2 2" xfId="43701" xr:uid="{6543041B-576D-4BC4-86C6-61E63BB72B9D}"/>
    <cellStyle name="쉼표 [0] 5 3 2 2 2 3" xfId="32681" xr:uid="{4DBBC29A-C50B-4E18-9F69-43D8294BD64E}"/>
    <cellStyle name="쉼표 [0] 5 3 2 2 3" xfId="16142" xr:uid="{22BD4A6D-37D7-4CCE-A1E2-0D0922D177E0}"/>
    <cellStyle name="쉼표 [0] 5 3 2 2 3 2" xfId="38191" xr:uid="{0260C458-5E4F-4D6E-A99A-11C4167A1F9B}"/>
    <cellStyle name="쉼표 [0] 5 3 2 2 4" xfId="27171" xr:uid="{FA7DB78A-79E6-4321-98B5-D8F23AAECEBF}"/>
    <cellStyle name="쉼표 [0] 5 3 2 2 5" xfId="53329" xr:uid="{ECAB8AFC-D3D5-4171-9F66-E5613BEC3153}"/>
    <cellStyle name="쉼표 [0] 5 3 2 3" xfId="7868" xr:uid="{9C9906B3-A37C-4EB9-A3CE-D0C08C70E69C}"/>
    <cellStyle name="쉼표 [0] 5 3 2 3 2" xfId="18897" xr:uid="{5CF1EC31-D3D8-47C2-A4FE-498CC67F0D48}"/>
    <cellStyle name="쉼표 [0] 5 3 2 3 2 2" xfId="40946" xr:uid="{C6601051-607F-4142-8692-708E8AD59DD4}"/>
    <cellStyle name="쉼표 [0] 5 3 2 3 3" xfId="29926" xr:uid="{135299F5-1F7F-4543-8074-CEFD82088D70}"/>
    <cellStyle name="쉼표 [0] 5 3 2 4" xfId="13387" xr:uid="{0DDDABC0-9EB2-40E7-BE3F-2DAA04CCE22E}"/>
    <cellStyle name="쉼표 [0] 5 3 2 4 2" xfId="35436" xr:uid="{E31CD45C-A2E8-40E9-8B71-BC794500A3BC}"/>
    <cellStyle name="쉼표 [0] 5 3 2 5" xfId="24416" xr:uid="{97DB63D7-88AC-43C7-8FDD-EA81BA052864}"/>
    <cellStyle name="쉼표 [0] 5 3 2 6" xfId="50574" xr:uid="{D7FEF6B5-2DAA-40C4-8400-DC6A334E401D}"/>
    <cellStyle name="쉼표 [0] 5 3 3" xfId="3721" xr:uid="{93DD00DF-FE2F-4B30-A3A3-15068B675F88}"/>
    <cellStyle name="쉼표 [0] 5 3 3 2" xfId="9247" xr:uid="{FE36C0C3-904E-48E8-A362-F9C51E1AA2EF}"/>
    <cellStyle name="쉼표 [0] 5 3 3 2 2" xfId="20276" xr:uid="{B6838E80-1222-4A96-875D-EFBC1AA6BD3C}"/>
    <cellStyle name="쉼표 [0] 5 3 3 2 2 2" xfId="42325" xr:uid="{7304CBE4-FC5D-474A-9078-D82804D8996F}"/>
    <cellStyle name="쉼표 [0] 5 3 3 2 3" xfId="31305" xr:uid="{DBCD4CD4-D9DE-43D9-B7BF-3A6B874F85CE}"/>
    <cellStyle name="쉼표 [0] 5 3 3 3" xfId="14766" xr:uid="{274BC202-EE81-47D4-AA1F-BF833BDB39DC}"/>
    <cellStyle name="쉼표 [0] 5 3 3 3 2" xfId="36815" xr:uid="{2A1997D4-421A-421E-8EFD-60FA72B1EF66}"/>
    <cellStyle name="쉼표 [0] 5 3 3 4" xfId="25795" xr:uid="{DE6E4F7A-5D73-49EF-89EE-CE687E8BAC6B}"/>
    <cellStyle name="쉼표 [0] 5 3 3 5" xfId="51953" xr:uid="{5C85A659-5BB6-45B6-8622-C6C755E187AA}"/>
    <cellStyle name="쉼표 [0] 5 3 4" xfId="6492" xr:uid="{5C24E14C-1D65-4295-BC63-8F0F64F20EBC}"/>
    <cellStyle name="쉼표 [0] 5 3 4 2" xfId="17521" xr:uid="{C6BE6B6C-D6AA-4285-86F0-A584B65FF924}"/>
    <cellStyle name="쉼표 [0] 5 3 4 2 2" xfId="39570" xr:uid="{C9D9A94A-DD25-4C2E-9A95-32A61A079EAF}"/>
    <cellStyle name="쉼표 [0] 5 3 4 3" xfId="28550" xr:uid="{A046405F-E885-49BA-A5F9-7316EDB1335B}"/>
    <cellStyle name="쉼표 [0] 5 3 4 4" xfId="54706" xr:uid="{4A462C58-F72D-4E76-BC54-56F92E20E206}"/>
    <cellStyle name="쉼표 [0] 5 3 5" xfId="12011" xr:uid="{1D20D5CD-28FA-467F-9E41-EFE9875B5430}"/>
    <cellStyle name="쉼표 [0] 5 3 5 2" xfId="34060" xr:uid="{03A9C0F9-235C-4942-BA8E-A2F91A5C6DB3}"/>
    <cellStyle name="쉼표 [0] 5 3 6" xfId="23040" xr:uid="{18AE3155-18C8-4DC0-8D96-0B5965FECEF8}"/>
    <cellStyle name="쉼표 [0] 5 3 7" xfId="49197" xr:uid="{797BA95C-2100-428C-91E1-F2CF3C639C2D}"/>
    <cellStyle name="쉼표 [0] 5 4" xfId="1633" xr:uid="{CCFC7BBF-2383-4EE0-977A-8FEF2980580C}"/>
    <cellStyle name="쉼표 [0] 5 4 2" xfId="4409" xr:uid="{DFAC0C58-F75A-400A-860C-678507C6E7A0}"/>
    <cellStyle name="쉼표 [0] 5 4 2 2" xfId="9935" xr:uid="{074B30B4-92BC-401D-91B8-49DAAA3BCB42}"/>
    <cellStyle name="쉼표 [0] 5 4 2 2 2" xfId="20964" xr:uid="{C7B5562E-6CB9-4A3A-BC35-6950B9C321A1}"/>
    <cellStyle name="쉼표 [0] 5 4 2 2 2 2" xfId="43013" xr:uid="{5FC72F0F-E94B-4B47-B7C0-2BA3B3D65F12}"/>
    <cellStyle name="쉼표 [0] 5 4 2 2 3" xfId="31993" xr:uid="{5D7BDD5F-2ECC-42BF-A39D-8C645FC4AA59}"/>
    <cellStyle name="쉼표 [0] 5 4 2 3" xfId="15454" xr:uid="{00F83870-575C-4B8D-AF3F-E17CB35C730D}"/>
    <cellStyle name="쉼표 [0] 5 4 2 3 2" xfId="37503" xr:uid="{C4D1C8D5-150E-4432-8226-02219B1E2836}"/>
    <cellStyle name="쉼표 [0] 5 4 2 4" xfId="26483" xr:uid="{7CC1EB70-B911-49DE-A7BA-9E441D46EAAA}"/>
    <cellStyle name="쉼표 [0] 5 4 2 5" xfId="52641" xr:uid="{B15680C6-68B2-4E6C-9D12-59E3D77A97E5}"/>
    <cellStyle name="쉼표 [0] 5 4 3" xfId="7180" xr:uid="{8DE1F7E2-7B07-4A87-9026-1B1F962ABA23}"/>
    <cellStyle name="쉼표 [0] 5 4 3 2" xfId="18209" xr:uid="{06E1510C-7B6E-403B-AB27-6595DAA4F3AE}"/>
    <cellStyle name="쉼표 [0] 5 4 3 2 2" xfId="40258" xr:uid="{9B63E96A-2DEB-4830-85A8-DE78D9DC9570}"/>
    <cellStyle name="쉼표 [0] 5 4 3 3" xfId="29238" xr:uid="{FBB6EDB1-E80F-4D19-811B-5E17FD21AE98}"/>
    <cellStyle name="쉼표 [0] 5 4 3 4" xfId="55282" xr:uid="{B79AE392-397A-41CB-9EE5-D8E0D65CB1B1}"/>
    <cellStyle name="쉼표 [0] 5 4 4" xfId="12699" xr:uid="{7E34B5F4-4352-4A9F-B06A-9A88B28F0929}"/>
    <cellStyle name="쉼표 [0] 5 4 4 2" xfId="34748" xr:uid="{A81A0A54-749C-437E-903E-C91550ACA295}"/>
    <cellStyle name="쉼표 [0] 5 4 5" xfId="23728" xr:uid="{598BE5FE-5E98-4FE6-8DC6-797D856F31E4}"/>
    <cellStyle name="쉼표 [0] 5 4 6" xfId="49886" xr:uid="{A16A9966-E005-4EF6-9CFD-56CE6652353D}"/>
    <cellStyle name="쉼표 [0] 5 5" xfId="3033" xr:uid="{D0C848E7-F5E3-4CD4-ACF4-16AE00AD3CE5}"/>
    <cellStyle name="쉼표 [0] 5 5 2" xfId="8559" xr:uid="{CA994140-6856-4895-86FA-377EFB49379E}"/>
    <cellStyle name="쉼표 [0] 5 5 2 2" xfId="19588" xr:uid="{18D51FE7-FCE5-4A23-AA08-71905DA387E5}"/>
    <cellStyle name="쉼표 [0] 5 5 2 2 2" xfId="41637" xr:uid="{093C2E5F-8E59-442E-98F6-75C3B526CA63}"/>
    <cellStyle name="쉼표 [0] 5 5 2 3" xfId="30617" xr:uid="{41A563D7-AC25-4AC3-A425-189ABE8F12E2}"/>
    <cellStyle name="쉼표 [0] 5 5 3" xfId="14078" xr:uid="{780A084A-57D7-4710-BFA7-BC5C34DDB0CD}"/>
    <cellStyle name="쉼표 [0] 5 5 3 2" xfId="36127" xr:uid="{334A6C77-FC5F-47FE-967D-C9D2EE01A37B}"/>
    <cellStyle name="쉼표 [0] 5 5 4" xfId="25107" xr:uid="{35A609B7-7871-40C5-B820-37C9C9469032}"/>
    <cellStyle name="쉼표 [0] 5 5 5" xfId="51265" xr:uid="{8FD31E77-239B-47B5-AA98-A93653617091}"/>
    <cellStyle name="쉼표 [0] 5 6" xfId="5804" xr:uid="{6AC7D46D-82AA-433E-8F3B-4374731CCADE}"/>
    <cellStyle name="쉼표 [0] 5 6 2" xfId="16833" xr:uid="{4B68F65E-E4A0-4318-8E7A-5823A72FD301}"/>
    <cellStyle name="쉼표 [0] 5 6 2 2" xfId="38882" xr:uid="{52889C40-EE1A-4EB1-A62D-DAE8E2F8E55A}"/>
    <cellStyle name="쉼표 [0] 5 6 3" xfId="27862" xr:uid="{A8CF7490-426D-4329-B46B-4538BB93224B}"/>
    <cellStyle name="쉼표 [0] 5 6 4" xfId="54019" xr:uid="{1E687C68-A22D-4DA6-88B8-FCE3995A595E}"/>
    <cellStyle name="쉼표 [0] 5 7" xfId="11323" xr:uid="{FE2142B7-04EF-4A88-88CD-55F87FDCBF6E}"/>
    <cellStyle name="쉼표 [0] 5 7 2" xfId="33372" xr:uid="{38978FC9-58F1-4E1B-A08F-D2F41174E1CE}"/>
    <cellStyle name="쉼표 [0] 5 8" xfId="22352" xr:uid="{4B0FA348-CC2F-40E4-83EA-AF016DDE22FC}"/>
    <cellStyle name="쉼표 [0] 5 9" xfId="48510" xr:uid="{44541187-B58A-40D2-A5DC-70FD77726B7E}"/>
    <cellStyle name="쉼표 [0] 6" xfId="64" xr:uid="{00000000-0005-0000-0000-0000C3020000}"/>
    <cellStyle name="쉼표 [0] 6 2" xfId="193" xr:uid="{00000000-0005-0000-0000-0000C4020000}"/>
    <cellStyle name="쉼표 [0] 6 2 2" xfId="553" xr:uid="{00000000-0005-0000-0000-0000C5020000}"/>
    <cellStyle name="쉼표 [0] 6 2 2 2" xfId="1290" xr:uid="{EC18DB8A-836C-4C92-B8A6-8E4E00C71607}"/>
    <cellStyle name="쉼표 [0] 6 2 2 2 2" xfId="2684" xr:uid="{7CC3E8A1-24AF-4250-AC79-44E2F8E907E9}"/>
    <cellStyle name="쉼표 [0] 6 2 2 2 2 2" xfId="5460" xr:uid="{5A14E21D-9ADF-4919-9E1A-DE2571B22C1D}"/>
    <cellStyle name="쉼표 [0] 6 2 2 2 2 2 2" xfId="10986" xr:uid="{A8AB741B-7017-4662-AAD1-1AAA8ABC7259}"/>
    <cellStyle name="쉼표 [0] 6 2 2 2 2 2 2 2" xfId="22015" xr:uid="{C4F1513F-33F0-4D9A-A95F-16BA315A8D89}"/>
    <cellStyle name="쉼표 [0] 6 2 2 2 2 2 2 2 2" xfId="44064" xr:uid="{7F79C782-04DB-4DD2-89BE-2988B0B54747}"/>
    <cellStyle name="쉼표 [0] 6 2 2 2 2 2 2 3" xfId="33044" xr:uid="{E705720D-66CC-48B1-9D67-25E08153B565}"/>
    <cellStyle name="쉼표 [0] 6 2 2 2 2 2 3" xfId="16505" xr:uid="{5F1B9A82-38B2-4ACF-BF3B-02AD7F995329}"/>
    <cellStyle name="쉼표 [0] 6 2 2 2 2 2 3 2" xfId="38554" xr:uid="{C1781CF1-2D0A-43F9-B377-186E06C1422C}"/>
    <cellStyle name="쉼표 [0] 6 2 2 2 2 2 4" xfId="27534" xr:uid="{75203609-E6BA-4C60-A1B3-A752155A4C14}"/>
    <cellStyle name="쉼표 [0] 6 2 2 2 2 2 5" xfId="53692" xr:uid="{144D91AE-0586-42E3-B2A2-C74F1E4023AB}"/>
    <cellStyle name="쉼표 [0] 6 2 2 2 2 3" xfId="8231" xr:uid="{479782D5-B3BC-4F88-BAD8-25D0C00511D7}"/>
    <cellStyle name="쉼표 [0] 6 2 2 2 2 3 2" xfId="19260" xr:uid="{50F95056-FE89-4EA4-9333-F78318777F3C}"/>
    <cellStyle name="쉼표 [0] 6 2 2 2 2 3 2 2" xfId="41309" xr:uid="{30C2438A-CBD6-45EB-82E4-040889D37DF4}"/>
    <cellStyle name="쉼표 [0] 6 2 2 2 2 3 3" xfId="30289" xr:uid="{6B1CC046-2766-4982-BD3C-49531D8AED18}"/>
    <cellStyle name="쉼표 [0] 6 2 2 2 2 4" xfId="13750" xr:uid="{F4A1D622-42E8-4EFE-B0CF-3BFE875CF93E}"/>
    <cellStyle name="쉼표 [0] 6 2 2 2 2 4 2" xfId="35799" xr:uid="{E667330F-A4EC-49A1-83B6-9393C9C243E3}"/>
    <cellStyle name="쉼표 [0] 6 2 2 2 2 5" xfId="24779" xr:uid="{6CFDA71B-13B0-476D-999C-694CA94D57A5}"/>
    <cellStyle name="쉼표 [0] 6 2 2 2 2 6" xfId="50937" xr:uid="{4938F927-DFE8-4C7D-B251-4E206E784F90}"/>
    <cellStyle name="쉼표 [0] 6 2 2 2 3" xfId="4084" xr:uid="{73884EB5-2E4E-48B5-91AC-B57D8588D011}"/>
    <cellStyle name="쉼표 [0] 6 2 2 2 3 2" xfId="9610" xr:uid="{5BF1D93E-6DD0-4BD0-8875-DC685476CAAE}"/>
    <cellStyle name="쉼표 [0] 6 2 2 2 3 2 2" xfId="20639" xr:uid="{C018395E-9E0B-4C1C-A13B-EEEC96546D07}"/>
    <cellStyle name="쉼표 [0] 6 2 2 2 3 2 2 2" xfId="42688" xr:uid="{CC81FE1A-EEBA-4D78-92CD-5C890A632720}"/>
    <cellStyle name="쉼표 [0] 6 2 2 2 3 2 3" xfId="31668" xr:uid="{DF4B27D0-BAFE-4F8D-89E4-4A754B67E5EB}"/>
    <cellStyle name="쉼표 [0] 6 2 2 2 3 3" xfId="15129" xr:uid="{68A5AB0A-7A00-4559-87D4-EAECF887D8D2}"/>
    <cellStyle name="쉼표 [0] 6 2 2 2 3 3 2" xfId="37178" xr:uid="{F9472CF9-F152-42F1-9963-A5D0164B5674}"/>
    <cellStyle name="쉼표 [0] 6 2 2 2 3 4" xfId="26158" xr:uid="{EE12D73A-8DCE-4747-87C0-3A7A3CE045E2}"/>
    <cellStyle name="쉼표 [0] 6 2 2 2 3 5" xfId="52316" xr:uid="{1426D502-3478-478C-892F-40AB83F03920}"/>
    <cellStyle name="쉼표 [0] 6 2 2 2 4" xfId="6855" xr:uid="{99479BC3-7AB4-4A10-8F43-BB2EC3A9031E}"/>
    <cellStyle name="쉼표 [0] 6 2 2 2 4 2" xfId="17884" xr:uid="{25D84724-115E-4FB9-9EE2-6444F1FD57D4}"/>
    <cellStyle name="쉼표 [0] 6 2 2 2 4 2 2" xfId="39933" xr:uid="{423662D4-B59B-4348-BFA2-A2644EACDD99}"/>
    <cellStyle name="쉼표 [0] 6 2 2 2 4 3" xfId="28913" xr:uid="{73CAB10A-A2AC-49C7-B597-DC8E18FC128D}"/>
    <cellStyle name="쉼표 [0] 6 2 2 2 4 4" xfId="55069" xr:uid="{3989C213-94A5-4657-91A6-FD13D8527FC9}"/>
    <cellStyle name="쉼표 [0] 6 2 2 2 5" xfId="12374" xr:uid="{8C47C1D5-A175-44A0-8D55-97F680493488}"/>
    <cellStyle name="쉼표 [0] 6 2 2 2 5 2" xfId="34423" xr:uid="{559F7734-23C5-4E8F-8771-85F31DEE01D7}"/>
    <cellStyle name="쉼표 [0] 6 2 2 2 6" xfId="23403" xr:uid="{63AAC0E7-68F3-4078-8E69-7B90D1E0EA88}"/>
    <cellStyle name="쉼표 [0] 6 2 2 2 7" xfId="49560" xr:uid="{1642D8FB-3AE5-464A-B6DA-1EA9E863045B}"/>
    <cellStyle name="쉼표 [0] 6 2 2 3" xfId="1996" xr:uid="{DD5FBA7D-FF14-4E40-AE0D-6F2408384288}"/>
    <cellStyle name="쉼표 [0] 6 2 2 3 2" xfId="4772" xr:uid="{7CA40543-ED46-48BC-B07A-354CEF68C66C}"/>
    <cellStyle name="쉼표 [0] 6 2 2 3 2 2" xfId="10298" xr:uid="{F7F78461-E4DA-4097-AF95-FEDCC386A53B}"/>
    <cellStyle name="쉼표 [0] 6 2 2 3 2 2 2" xfId="21327" xr:uid="{5C879679-CB2B-4EA9-B7F6-50E6E8C05DBE}"/>
    <cellStyle name="쉼표 [0] 6 2 2 3 2 2 2 2" xfId="43376" xr:uid="{0376C795-A89F-49F7-919C-A10F6F5B65C8}"/>
    <cellStyle name="쉼표 [0] 6 2 2 3 2 2 3" xfId="32356" xr:uid="{5786A9EA-E6AE-4811-B681-9993EB3A1B7C}"/>
    <cellStyle name="쉼표 [0] 6 2 2 3 2 3" xfId="15817" xr:uid="{0B39A7BC-E9E5-44BE-9435-0EF7BAB7ED13}"/>
    <cellStyle name="쉼표 [0] 6 2 2 3 2 3 2" xfId="37866" xr:uid="{980C6AA7-1F41-4B60-8EAB-D013C1FD9AD9}"/>
    <cellStyle name="쉼표 [0] 6 2 2 3 2 4" xfId="26846" xr:uid="{811A53B1-788D-43E9-9856-E45B270C22C5}"/>
    <cellStyle name="쉼표 [0] 6 2 2 3 2 5" xfId="53004" xr:uid="{EA855734-C6DC-4BB4-A921-91AA6748FB3B}"/>
    <cellStyle name="쉼표 [0] 6 2 2 3 3" xfId="7543" xr:uid="{CA609B4E-C93A-493F-81F9-F9137081EC30}"/>
    <cellStyle name="쉼표 [0] 6 2 2 3 3 2" xfId="18572" xr:uid="{EC3B9BE7-6093-4D82-BB56-EB7BC25BB83B}"/>
    <cellStyle name="쉼표 [0] 6 2 2 3 3 2 2" xfId="40621" xr:uid="{9B999490-758B-447D-A4BF-7CFDBC9A29A9}"/>
    <cellStyle name="쉼표 [0] 6 2 2 3 3 3" xfId="29601" xr:uid="{72B1B661-8B88-481B-91D0-2E0E120DA7A5}"/>
    <cellStyle name="쉼표 [0] 6 2 2 3 4" xfId="13062" xr:uid="{9A795BCA-C652-4656-87E3-8B138016B115}"/>
    <cellStyle name="쉼표 [0] 6 2 2 3 4 2" xfId="35111" xr:uid="{3F23E361-5F91-407D-9E10-8C604DA5DBF6}"/>
    <cellStyle name="쉼표 [0] 6 2 2 3 5" xfId="24091" xr:uid="{3F93882B-CE72-49A2-8A00-68CFB1BB32BA}"/>
    <cellStyle name="쉼표 [0] 6 2 2 3 6" xfId="50249" xr:uid="{2B0DC503-5F3C-4081-BD09-218ED40E57F2}"/>
    <cellStyle name="쉼표 [0] 6 2 2 4" xfId="3396" xr:uid="{BF86C85E-268D-45FF-B4F7-4E629705EDFE}"/>
    <cellStyle name="쉼표 [0] 6 2 2 4 2" xfId="8922" xr:uid="{FB4B81D1-E9AC-49CD-AC11-66775E339300}"/>
    <cellStyle name="쉼표 [0] 6 2 2 4 2 2" xfId="19951" xr:uid="{AC3ECE38-8AF6-48E3-9526-DB256116F0FD}"/>
    <cellStyle name="쉼표 [0] 6 2 2 4 2 2 2" xfId="42000" xr:uid="{E4837F82-91A1-4C65-AF34-6CA505228DD6}"/>
    <cellStyle name="쉼표 [0] 6 2 2 4 2 3" xfId="30980" xr:uid="{408039C7-16A7-4632-9688-1B9FECA15D68}"/>
    <cellStyle name="쉼표 [0] 6 2 2 4 3" xfId="14441" xr:uid="{D4897192-621F-4B81-8A45-61B8EA4C36E0}"/>
    <cellStyle name="쉼표 [0] 6 2 2 4 3 2" xfId="36490" xr:uid="{E3D2B772-23BF-4F43-98A1-FF16B2C42411}"/>
    <cellStyle name="쉼표 [0] 6 2 2 4 4" xfId="25470" xr:uid="{25B5588C-33D0-4809-8D37-A6392028A242}"/>
    <cellStyle name="쉼표 [0] 6 2 2 4 5" xfId="51628" xr:uid="{76240893-5F4F-44D2-B8E2-7CD2CCDB5D2A}"/>
    <cellStyle name="쉼표 [0] 6 2 2 5" xfId="6167" xr:uid="{288E29CB-1FB4-480D-9A1E-9E7AF5C30008}"/>
    <cellStyle name="쉼표 [0] 6 2 2 5 2" xfId="17196" xr:uid="{16890743-C1C1-4CEE-9647-1F9ACBE02FE8}"/>
    <cellStyle name="쉼표 [0] 6 2 2 5 2 2" xfId="39245" xr:uid="{B9208379-3260-4DFE-BE11-32C223813CF6}"/>
    <cellStyle name="쉼표 [0] 6 2 2 5 3" xfId="28225" xr:uid="{BC6A3E51-C38A-45EB-BA7C-E9D047C07E95}"/>
    <cellStyle name="쉼표 [0] 6 2 2 5 4" xfId="54381" xr:uid="{6B3DD445-C1EF-468A-A8F4-AFB883C22F08}"/>
    <cellStyle name="쉼표 [0] 6 2 2 6" xfId="11686" xr:uid="{4AAA1665-243E-460A-8CE9-23AA607D1F36}"/>
    <cellStyle name="쉼표 [0] 6 2 2 6 2" xfId="33735" xr:uid="{A660B235-E60E-4BC4-8BCD-465F50CF855E}"/>
    <cellStyle name="쉼표 [0] 6 2 2 7" xfId="22715" xr:uid="{508D21F2-58E3-4BAB-9C68-DC6C9C1FE15D}"/>
    <cellStyle name="쉼표 [0] 6 2 2 8" xfId="48872" xr:uid="{5096B765-100D-4156-A535-05FB946957DD}"/>
    <cellStyle name="쉼표 [0] 6 2 3" xfId="948" xr:uid="{A7BA0E07-BE5D-4BBD-8324-556BF5BB38B0}"/>
    <cellStyle name="쉼표 [0] 6 2 3 2" xfId="2342" xr:uid="{143FDB9D-8D8A-4270-B2D3-44EEBBBEE457}"/>
    <cellStyle name="쉼표 [0] 6 2 3 2 2" xfId="5118" xr:uid="{F63A387A-C669-4D12-92BE-47014156C335}"/>
    <cellStyle name="쉼표 [0] 6 2 3 2 2 2" xfId="10644" xr:uid="{F8F90BDD-804D-4BB3-A7DA-D7368259E89F}"/>
    <cellStyle name="쉼표 [0] 6 2 3 2 2 2 2" xfId="21673" xr:uid="{60DDAD80-F710-4D5F-9D81-70FB6BCDC6D5}"/>
    <cellStyle name="쉼표 [0] 6 2 3 2 2 2 2 2" xfId="43722" xr:uid="{C1416E0F-7A98-45B0-8BC7-563A925CCF93}"/>
    <cellStyle name="쉼표 [0] 6 2 3 2 2 2 3" xfId="32702" xr:uid="{D36B96F3-02D6-4F69-9DB4-A50F4EBCD929}"/>
    <cellStyle name="쉼표 [0] 6 2 3 2 2 3" xfId="16163" xr:uid="{A84772FD-1766-455F-B6A4-0D2B2DC98F51}"/>
    <cellStyle name="쉼표 [0] 6 2 3 2 2 3 2" xfId="38212" xr:uid="{46A2FA69-4506-47BA-9D53-EE9C43BFE2DF}"/>
    <cellStyle name="쉼표 [0] 6 2 3 2 2 4" xfId="27192" xr:uid="{0D49B912-47FE-47BF-B488-CC32F37FA280}"/>
    <cellStyle name="쉼표 [0] 6 2 3 2 2 5" xfId="53350" xr:uid="{CE41884D-2973-4AC9-BD81-BE49FBFDEA1C}"/>
    <cellStyle name="쉼표 [0] 6 2 3 2 3" xfId="7889" xr:uid="{EBB82690-04CC-461C-9CC7-AE35BE0B19F1}"/>
    <cellStyle name="쉼표 [0] 6 2 3 2 3 2" xfId="18918" xr:uid="{03AFE3F1-DC56-485E-B196-6E92F2EE7C9A}"/>
    <cellStyle name="쉼표 [0] 6 2 3 2 3 2 2" xfId="40967" xr:uid="{37AD12BE-8C7A-462F-852D-66F4E1343A7C}"/>
    <cellStyle name="쉼표 [0] 6 2 3 2 3 3" xfId="29947" xr:uid="{F929933C-BE39-4538-AB1E-21F1D347778B}"/>
    <cellStyle name="쉼표 [0] 6 2 3 2 4" xfId="13408" xr:uid="{0B0DBFD6-79D2-47EA-B075-BA2EC907E910}"/>
    <cellStyle name="쉼표 [0] 6 2 3 2 4 2" xfId="35457" xr:uid="{4F913267-9EB2-470C-A1D6-776676EB92D0}"/>
    <cellStyle name="쉼표 [0] 6 2 3 2 5" xfId="24437" xr:uid="{D753DD3E-A7C0-4586-B7D9-7BE84DEFF8F7}"/>
    <cellStyle name="쉼표 [0] 6 2 3 2 6" xfId="50595" xr:uid="{0628D037-5D19-4E43-8C0F-A481293F9558}"/>
    <cellStyle name="쉼표 [0] 6 2 3 3" xfId="3742" xr:uid="{FB32E35E-3551-4BE6-9B1F-1B6457FFE429}"/>
    <cellStyle name="쉼표 [0] 6 2 3 3 2" xfId="9268" xr:uid="{EE6B714B-8791-4B3C-ACEC-F6676FB1A05A}"/>
    <cellStyle name="쉼표 [0] 6 2 3 3 2 2" xfId="20297" xr:uid="{F29FF63A-C72A-42FD-A17B-470FC5988FD4}"/>
    <cellStyle name="쉼표 [0] 6 2 3 3 2 2 2" xfId="42346" xr:uid="{0F7C3CA1-A17E-4115-ACFA-6DEF909FD275}"/>
    <cellStyle name="쉼표 [0] 6 2 3 3 2 3" xfId="31326" xr:uid="{F2F12169-F766-49C8-B114-DE2040BAC86F}"/>
    <cellStyle name="쉼표 [0] 6 2 3 3 3" xfId="14787" xr:uid="{7216350F-C730-4434-A572-CC84CD7CBD18}"/>
    <cellStyle name="쉼표 [0] 6 2 3 3 3 2" xfId="36836" xr:uid="{CFB3128A-9813-48E2-80DE-8207190DAE8E}"/>
    <cellStyle name="쉼표 [0] 6 2 3 3 4" xfId="25816" xr:uid="{03633AC9-3D9C-4153-9796-B39EBF9DE87E}"/>
    <cellStyle name="쉼표 [0] 6 2 3 3 5" xfId="51974" xr:uid="{81DBB585-788E-42FF-B4E2-CCE2526007F3}"/>
    <cellStyle name="쉼표 [0] 6 2 3 4" xfId="6513" xr:uid="{79DE4366-3FC4-43A5-9210-0FEBA0BEF3A6}"/>
    <cellStyle name="쉼표 [0] 6 2 3 4 2" xfId="17542" xr:uid="{7CC1934F-0DEA-4281-9438-B6066E48C189}"/>
    <cellStyle name="쉼표 [0] 6 2 3 4 2 2" xfId="39591" xr:uid="{C898E225-4AEB-41CF-815E-7BCFEEACA694}"/>
    <cellStyle name="쉼표 [0] 6 2 3 4 3" xfId="28571" xr:uid="{782F836B-2479-4DC8-A391-8D73A90373EE}"/>
    <cellStyle name="쉼표 [0] 6 2 3 4 4" xfId="54727" xr:uid="{2B8893E0-216A-4674-92D3-8A72D91BDEBE}"/>
    <cellStyle name="쉼표 [0] 6 2 3 5" xfId="12032" xr:uid="{9AB686FC-4D0C-4E5C-B4D9-27699876C68E}"/>
    <cellStyle name="쉼표 [0] 6 2 3 5 2" xfId="34081" xr:uid="{EE0C9F62-FE37-48B5-BD00-D8D932AC1BCF}"/>
    <cellStyle name="쉼표 [0] 6 2 3 6" xfId="23061" xr:uid="{85556405-A18C-441A-ACE3-CE093C7920F1}"/>
    <cellStyle name="쉼표 [0] 6 2 3 7" xfId="49218" xr:uid="{15C08395-B6C1-4B2A-9127-B31F475BF2A3}"/>
    <cellStyle name="쉼표 [0] 6 2 4" xfId="1654" xr:uid="{CA47D274-4019-4D1B-A042-CCC23D13B0BE}"/>
    <cellStyle name="쉼표 [0] 6 2 4 2" xfId="4430" xr:uid="{1C69872D-9962-4E8C-ADA5-F3E6AC73183F}"/>
    <cellStyle name="쉼표 [0] 6 2 4 2 2" xfId="9956" xr:uid="{D2DE5229-C4C6-4F75-9596-FC711812989F}"/>
    <cellStyle name="쉼표 [0] 6 2 4 2 2 2" xfId="20985" xr:uid="{FD29D541-8CEB-438C-A014-0755DC5FA2EB}"/>
    <cellStyle name="쉼표 [0] 6 2 4 2 2 2 2" xfId="43034" xr:uid="{BD0C6C7A-D7EC-4858-B7C1-5ACC2800D7EE}"/>
    <cellStyle name="쉼표 [0] 6 2 4 2 2 3" xfId="32014" xr:uid="{3A510F7F-9289-4729-8F1A-A79A0C2FC2FB}"/>
    <cellStyle name="쉼표 [0] 6 2 4 2 3" xfId="15475" xr:uid="{D799646F-FA63-485A-9B75-76FF5DCA5828}"/>
    <cellStyle name="쉼표 [0] 6 2 4 2 3 2" xfId="37524" xr:uid="{505A1FA0-9B57-4FD8-8D2D-382B61B942D2}"/>
    <cellStyle name="쉼표 [0] 6 2 4 2 4" xfId="26504" xr:uid="{BEEDA0B5-DC34-4692-8DD1-59ECD3E18076}"/>
    <cellStyle name="쉼표 [0] 6 2 4 2 5" xfId="52662" xr:uid="{49E108FF-AD13-4A11-A854-48A17239698C}"/>
    <cellStyle name="쉼표 [0] 6 2 4 3" xfId="7201" xr:uid="{015E6DAA-1842-48F9-ABD0-3CE0141F536F}"/>
    <cellStyle name="쉼표 [0] 6 2 4 3 2" xfId="18230" xr:uid="{79B2B5DE-9BE6-4277-A9C5-F0F34BD3C2C3}"/>
    <cellStyle name="쉼표 [0] 6 2 4 3 2 2" xfId="40279" xr:uid="{AAE3C788-DBF7-40D5-B0CE-86364451D724}"/>
    <cellStyle name="쉼표 [0] 6 2 4 3 3" xfId="29259" xr:uid="{901DC7CA-A404-4F03-A7F8-19FB658673A4}"/>
    <cellStyle name="쉼표 [0] 6 2 4 4" xfId="12720" xr:uid="{45FCE654-32F2-4012-BDC1-E866BFFBE156}"/>
    <cellStyle name="쉼표 [0] 6 2 4 4 2" xfId="34769" xr:uid="{2335EA93-958F-4D45-A117-3E677695810C}"/>
    <cellStyle name="쉼표 [0] 6 2 4 5" xfId="23749" xr:uid="{1FDBB018-7F17-4E5C-9923-6B382B149A66}"/>
    <cellStyle name="쉼표 [0] 6 2 4 6" xfId="49907" xr:uid="{59E0A097-7BCD-464C-8E66-157860900116}"/>
    <cellStyle name="쉼표 [0] 6 2 5" xfId="3054" xr:uid="{02944E56-1A02-43FC-BC28-7786B5583648}"/>
    <cellStyle name="쉼표 [0] 6 2 5 2" xfId="8580" xr:uid="{835B5E9F-BA17-413E-88FA-BB4AEF424CAE}"/>
    <cellStyle name="쉼표 [0] 6 2 5 2 2" xfId="19609" xr:uid="{CE6E583A-370C-44BD-A31D-C79AC32CB64F}"/>
    <cellStyle name="쉼표 [0] 6 2 5 2 2 2" xfId="41658" xr:uid="{BEFCB53F-43C1-4A4A-AB7E-44BB514B71AB}"/>
    <cellStyle name="쉼표 [0] 6 2 5 2 3" xfId="30638" xr:uid="{BD244AE3-C980-4950-A633-6E941DDDB2D3}"/>
    <cellStyle name="쉼표 [0] 6 2 5 3" xfId="14099" xr:uid="{2BDA740F-FC7A-451F-9A52-4425FB72FB9D}"/>
    <cellStyle name="쉼표 [0] 6 2 5 3 2" xfId="36148" xr:uid="{F50E0C05-42EE-4956-A4A1-10E98C963164}"/>
    <cellStyle name="쉼표 [0] 6 2 5 4" xfId="25128" xr:uid="{E773A590-878D-4395-8224-7A844EA4C8B5}"/>
    <cellStyle name="쉼표 [0] 6 2 5 5" xfId="51286" xr:uid="{71AF3253-43C0-4DDF-AE08-2EA91108B008}"/>
    <cellStyle name="쉼표 [0] 6 2 6" xfId="5825" xr:uid="{836AAF00-244C-42BC-BA51-67975B975219}"/>
    <cellStyle name="쉼표 [0] 6 2 6 2" xfId="16854" xr:uid="{6750DBEC-5301-4195-BF5D-A6AFB5A23BA6}"/>
    <cellStyle name="쉼표 [0] 6 2 6 2 2" xfId="38903" xr:uid="{22D29778-CF23-4CE6-A1FE-1311174841BB}"/>
    <cellStyle name="쉼표 [0] 6 2 6 3" xfId="27883" xr:uid="{53C895EB-03A1-44C6-B78C-C0FB224F9A1D}"/>
    <cellStyle name="쉼표 [0] 6 2 6 4" xfId="54040" xr:uid="{CE8C369D-E6CF-4CD2-8426-84D009B70C00}"/>
    <cellStyle name="쉼표 [0] 6 2 7" xfId="11344" xr:uid="{E99908A3-4D1E-4A3A-8B65-1CDEF42941CD}"/>
    <cellStyle name="쉼표 [0] 6 2 7 2" xfId="33393" xr:uid="{301D63D4-F8EE-48A7-A1D4-345AEB907C5B}"/>
    <cellStyle name="쉼표 [0] 6 2 8" xfId="22373" xr:uid="{F710A740-17CD-4667-A46E-8BEF0342EE3D}"/>
    <cellStyle name="쉼표 [0] 6 2 9" xfId="48531" xr:uid="{0E41C535-D91D-41C5-9938-748965357912}"/>
    <cellStyle name="쉼표 [0] 6 3" xfId="819" xr:uid="{E9EE5AE6-8A83-4646-8014-DDF7FC126FBC}"/>
    <cellStyle name="쉼표 [0] 6 3 2" xfId="2213" xr:uid="{F762E1BF-F0F5-4235-8C17-5768EEB4ED7A}"/>
    <cellStyle name="쉼표 [0] 6 3 2 2" xfId="4989" xr:uid="{644B2992-BB73-48B4-B35E-828858755E45}"/>
    <cellStyle name="쉼표 [0] 6 3 2 2 2" xfId="10515" xr:uid="{F72F48F8-4607-4057-A1F0-05F2EC326ACA}"/>
    <cellStyle name="쉼표 [0] 6 3 2 2 2 2" xfId="21544" xr:uid="{720A12EB-9A88-48A9-B437-9E93CA40C75B}"/>
    <cellStyle name="쉼표 [0] 6 3 2 2 2 2 2" xfId="43593" xr:uid="{97B845E0-603E-4D30-9EFE-BAE79F7AAE17}"/>
    <cellStyle name="쉼표 [0] 6 3 2 2 2 3" xfId="32573" xr:uid="{76F9CC53-3CA7-4B03-9C9E-B9A3930D53BF}"/>
    <cellStyle name="쉼표 [0] 6 3 2 2 3" xfId="16034" xr:uid="{FA451BAE-6BC2-45BB-93D2-DAA4E578EF66}"/>
    <cellStyle name="쉼표 [0] 6 3 2 2 3 2" xfId="38083" xr:uid="{68DF4073-51AD-4A4B-B0EB-27E9F828AB0A}"/>
    <cellStyle name="쉼표 [0] 6 3 2 2 4" xfId="27063" xr:uid="{D1DB862A-E7FF-4556-8B6F-96A0587ACCDC}"/>
    <cellStyle name="쉼표 [0] 6 3 2 2 5" xfId="53221" xr:uid="{A907AABD-147D-4BC3-8E89-2D7369C052C3}"/>
    <cellStyle name="쉼표 [0] 6 3 2 3" xfId="7760" xr:uid="{83329051-16BF-4B21-B8F5-030102692BFA}"/>
    <cellStyle name="쉼표 [0] 6 3 2 3 2" xfId="18789" xr:uid="{46902955-B148-43B0-9BA2-74C63D866AD7}"/>
    <cellStyle name="쉼표 [0] 6 3 2 3 2 2" xfId="40838" xr:uid="{752DD7A1-5D76-4E79-AB6C-DC6E545C25E5}"/>
    <cellStyle name="쉼표 [0] 6 3 2 3 3" xfId="29818" xr:uid="{B0E4C057-8B0E-4196-B856-DE275C6FE875}"/>
    <cellStyle name="쉼표 [0] 6 3 2 4" xfId="13279" xr:uid="{FE10F97B-B450-4193-93A9-5B9C59D1D752}"/>
    <cellStyle name="쉼표 [0] 6 3 2 4 2" xfId="35328" xr:uid="{F8F949E2-3515-4EF8-9382-AD1D75E48B2F}"/>
    <cellStyle name="쉼표 [0] 6 3 2 5" xfId="24308" xr:uid="{8AF74732-61DF-4EE7-B768-D7188CB3D510}"/>
    <cellStyle name="쉼표 [0] 6 3 2 6" xfId="50466" xr:uid="{1D373B06-DBB6-4CDE-A4BC-43C49BF9B91F}"/>
    <cellStyle name="쉼표 [0] 6 3 3" xfId="3613" xr:uid="{9472D90F-2954-4526-A7BD-B4BF990138A9}"/>
    <cellStyle name="쉼표 [0] 6 3 3 2" xfId="9139" xr:uid="{16E066EA-14DC-4E43-88AB-9B6FCE4DF32E}"/>
    <cellStyle name="쉼표 [0] 6 3 3 2 2" xfId="20168" xr:uid="{B7603D5E-51F6-4BDF-991E-399C91AB239D}"/>
    <cellStyle name="쉼표 [0] 6 3 3 2 2 2" xfId="42217" xr:uid="{BED16B8F-4E2F-49DC-9E14-5FC40CE721D7}"/>
    <cellStyle name="쉼표 [0] 6 3 3 2 3" xfId="31197" xr:uid="{0A31F240-9DA2-48EB-9734-19C38A4A9920}"/>
    <cellStyle name="쉼표 [0] 6 3 3 3" xfId="14658" xr:uid="{CB1F7493-33F2-4D4E-8F70-23302A6AD507}"/>
    <cellStyle name="쉼표 [0] 6 3 3 3 2" xfId="36707" xr:uid="{D9A2519E-789F-4E19-92EF-B272741B8559}"/>
    <cellStyle name="쉼표 [0] 6 3 3 4" xfId="25687" xr:uid="{FA3F70BC-61E4-4A90-9C71-F6E78BA7BB89}"/>
    <cellStyle name="쉼표 [0] 6 3 3 5" xfId="51845" xr:uid="{D0EC6E64-1141-4038-A601-BCEE0A61972A}"/>
    <cellStyle name="쉼표 [0] 6 3 4" xfId="6384" xr:uid="{C5555F7F-387D-424A-9E09-7DF158CA91B3}"/>
    <cellStyle name="쉼표 [0] 6 3 4 2" xfId="17413" xr:uid="{64DA65E9-3F7A-42D2-8392-5919B35C1ACA}"/>
    <cellStyle name="쉼표 [0] 6 3 4 2 2" xfId="39462" xr:uid="{F8E7D7C0-1722-4A4C-A1A9-C111FEE1E19A}"/>
    <cellStyle name="쉼표 [0] 6 3 4 3" xfId="28442" xr:uid="{0E33A81A-688F-44A1-8325-F6B796825819}"/>
    <cellStyle name="쉼표 [0] 6 3 4 4" xfId="54598" xr:uid="{7A4327AD-0AC8-47BB-9552-F0DD802FA233}"/>
    <cellStyle name="쉼표 [0] 6 3 5" xfId="11903" xr:uid="{2734F1E9-595A-45A6-BFFF-1D5099C5D345}"/>
    <cellStyle name="쉼표 [0] 6 3 5 2" xfId="33952" xr:uid="{E56B7552-38E7-413E-BF18-987D2D3FB599}"/>
    <cellStyle name="쉼표 [0] 6 3 6" xfId="22932" xr:uid="{B02F7115-62EB-466A-A84D-E867C3980358}"/>
    <cellStyle name="쉼표 [0] 6 3 7" xfId="49089" xr:uid="{752B5505-936F-4014-A661-FEB8D05E70AC}"/>
    <cellStyle name="쉼표 [0] 6 4" xfId="1525" xr:uid="{AA8D9D34-19E0-4D44-816F-A9C4B68FFEE9}"/>
    <cellStyle name="쉼표 [0] 6 4 2" xfId="4301" xr:uid="{436CCDA3-17E3-48B9-94BA-FB0E8BD4D1F2}"/>
    <cellStyle name="쉼표 [0] 6 4 2 2" xfId="9827" xr:uid="{27F3BC2C-3D5F-411D-9CEA-EB3A005A3D43}"/>
    <cellStyle name="쉼표 [0] 6 4 2 2 2" xfId="20856" xr:uid="{B2FF4A7A-8D22-4AF4-96B0-427466CA035E}"/>
    <cellStyle name="쉼표 [0] 6 4 2 2 2 2" xfId="42905" xr:uid="{0C52760D-4A72-483D-9908-F57C3865321F}"/>
    <cellStyle name="쉼표 [0] 6 4 2 2 3" xfId="31885" xr:uid="{5785C5A1-8C62-49D4-A9B1-E71933E320D9}"/>
    <cellStyle name="쉼표 [0] 6 4 2 3" xfId="15346" xr:uid="{9228351D-2DF5-4D6B-9A38-178545C3783C}"/>
    <cellStyle name="쉼표 [0] 6 4 2 3 2" xfId="37395" xr:uid="{FD0AD430-62F3-49E1-9ECB-AC27638B72F4}"/>
    <cellStyle name="쉼표 [0] 6 4 2 4" xfId="26375" xr:uid="{FEA41B29-E08D-422D-B067-57EA993C5760}"/>
    <cellStyle name="쉼표 [0] 6 4 2 5" xfId="52533" xr:uid="{F56E43B0-3819-4977-87B7-F7EE5FA67AA0}"/>
    <cellStyle name="쉼표 [0] 6 4 3" xfId="7072" xr:uid="{CC1BCE54-5B16-45DD-82E9-785F4EBCD541}"/>
    <cellStyle name="쉼표 [0] 6 4 3 2" xfId="18101" xr:uid="{2483C082-AD97-453D-B92B-1AD45A217C79}"/>
    <cellStyle name="쉼표 [0] 6 4 3 2 2" xfId="40150" xr:uid="{D2E472D3-3E0D-471D-8F59-74B435412128}"/>
    <cellStyle name="쉼표 [0] 6 4 3 3" xfId="29130" xr:uid="{8E3A4602-D124-441C-8DFE-B20701144D50}"/>
    <cellStyle name="쉼표 [0] 6 4 3 4" xfId="55287" xr:uid="{C9A78452-3AA4-4606-B503-A77C622764FF}"/>
    <cellStyle name="쉼표 [0] 6 4 4" xfId="12591" xr:uid="{455495B1-D7D2-4B7B-B0B0-3183C663BDCC}"/>
    <cellStyle name="쉼표 [0] 6 4 4 2" xfId="34640" xr:uid="{DD503EF3-6EB6-4CEF-BDD3-DF2AA6ADCE1E}"/>
    <cellStyle name="쉼표 [0] 6 4 5" xfId="23620" xr:uid="{C3AFF03C-CB51-407E-8A5E-3FAEADE67CBC}"/>
    <cellStyle name="쉼표 [0] 6 4 6" xfId="49778" xr:uid="{F865F71A-4EFC-44EE-A737-A77A133B4F8E}"/>
    <cellStyle name="쉼표 [0] 6 5" xfId="2925" xr:uid="{D35F7213-E479-4D1C-9D25-45FFCBD786D8}"/>
    <cellStyle name="쉼표 [0] 6 5 2" xfId="8451" xr:uid="{E1468716-EBF9-4460-B5B2-5A5091592F48}"/>
    <cellStyle name="쉼표 [0] 6 5 2 2" xfId="19480" xr:uid="{5ADD4026-2EFA-4DBA-A98D-0E919B5680E4}"/>
    <cellStyle name="쉼표 [0] 6 5 2 2 2" xfId="41529" xr:uid="{5A599FF4-A6CE-4754-B3C6-E821EF3FE0DB}"/>
    <cellStyle name="쉼표 [0] 6 5 2 3" xfId="30509" xr:uid="{D27AEA80-1EB9-42FB-8E33-727A9E3CB595}"/>
    <cellStyle name="쉼표 [0] 6 5 3" xfId="13970" xr:uid="{365C19A7-5D9C-408A-9135-19D1B4458AA1}"/>
    <cellStyle name="쉼표 [0] 6 5 3 2" xfId="36019" xr:uid="{AE2F8713-D887-409F-81CF-F9F6A0AA7233}"/>
    <cellStyle name="쉼표 [0] 6 5 4" xfId="24999" xr:uid="{8835AF3C-9554-4254-996B-55F08BA02144}"/>
    <cellStyle name="쉼표 [0] 6 5 5" xfId="51157" xr:uid="{90CAA889-E4A3-4217-AF81-8A9E83A8D3AD}"/>
    <cellStyle name="쉼표 [0] 6 6" xfId="5696" xr:uid="{3529EDBE-0DD4-4013-8492-A397BCDEF700}"/>
    <cellStyle name="쉼표 [0] 6 6 2" xfId="16725" xr:uid="{2BF4C0C1-B971-40E5-A223-E793D494B1D7}"/>
    <cellStyle name="쉼표 [0] 6 6 2 2" xfId="38774" xr:uid="{49CB07FF-77DF-47C9-9564-FBAF3826DD91}"/>
    <cellStyle name="쉼표 [0] 6 6 3" xfId="27754" xr:uid="{3C137000-B32C-411D-B9C3-DAFDA5230E2C}"/>
    <cellStyle name="쉼표 [0] 6 7" xfId="11215" xr:uid="{7FCF73A2-C7A0-445B-A7E0-8995E3CDDA1C}"/>
    <cellStyle name="쉼표 [0] 6 7 2" xfId="33264" xr:uid="{F1F40D3A-76A8-4E33-9A40-0C346E7EAF2E}"/>
    <cellStyle name="쉼표 [0] 6 8" xfId="22244" xr:uid="{5A44F6B2-2093-450C-BF74-7C64A6B9A273}"/>
    <cellStyle name="쉼표 [0] 7" xfId="65" xr:uid="{00000000-0005-0000-0000-0000C6020000}"/>
    <cellStyle name="쉼표 [0] 7 10" xfId="48403" xr:uid="{3959CEE6-9FFA-4FB6-B00C-8439E23D66FB}"/>
    <cellStyle name="쉼표 [0] 7 2" xfId="194" xr:uid="{00000000-0005-0000-0000-0000C7020000}"/>
    <cellStyle name="쉼표 [0] 7 2 2" xfId="554" xr:uid="{00000000-0005-0000-0000-0000C8020000}"/>
    <cellStyle name="쉼표 [0] 7 2 2 2" xfId="1291" xr:uid="{6517819F-047B-4624-A258-5BE63C639370}"/>
    <cellStyle name="쉼표 [0] 7 2 2 2 2" xfId="2685" xr:uid="{464E8CE7-800F-4F26-ABA6-5CE60DE2E151}"/>
    <cellStyle name="쉼표 [0] 7 2 2 2 2 2" xfId="5461" xr:uid="{8BE49022-9660-44D7-B2C8-D3BB28515520}"/>
    <cellStyle name="쉼표 [0] 7 2 2 2 2 2 2" xfId="10987" xr:uid="{6455FA2B-7E69-44FF-9E80-B0CAC9CCB576}"/>
    <cellStyle name="쉼표 [0] 7 2 2 2 2 2 2 2" xfId="22016" xr:uid="{E1994E04-D182-4AC1-B0FA-C0FCEB93B960}"/>
    <cellStyle name="쉼표 [0] 7 2 2 2 2 2 2 2 2" xfId="44065" xr:uid="{625FE701-4722-46B9-9DD7-FD38F611C293}"/>
    <cellStyle name="쉼표 [0] 7 2 2 2 2 2 2 3" xfId="33045" xr:uid="{5595F600-06BF-4405-8FDB-D04AFD0B56BC}"/>
    <cellStyle name="쉼표 [0] 7 2 2 2 2 2 3" xfId="16506" xr:uid="{15046129-1C09-4681-AA3E-D6B997F41956}"/>
    <cellStyle name="쉼표 [0] 7 2 2 2 2 2 3 2" xfId="38555" xr:uid="{2B9FF9B9-1DE4-4544-B407-2D44BB9E386D}"/>
    <cellStyle name="쉼표 [0] 7 2 2 2 2 2 4" xfId="27535" xr:uid="{7931D5DD-EA65-41B3-B953-44B065C2BD82}"/>
    <cellStyle name="쉼표 [0] 7 2 2 2 2 2 5" xfId="53693" xr:uid="{4459374C-8914-4AEB-A20F-E19BC870BE71}"/>
    <cellStyle name="쉼표 [0] 7 2 2 2 2 3" xfId="8232" xr:uid="{6BC3A34D-A98D-4E5D-A163-4B1777124E08}"/>
    <cellStyle name="쉼표 [0] 7 2 2 2 2 3 2" xfId="19261" xr:uid="{F53FB853-E728-4FA1-AFA4-DA205F90C02D}"/>
    <cellStyle name="쉼표 [0] 7 2 2 2 2 3 2 2" xfId="41310" xr:uid="{D6439DD3-4C6E-467B-A9B4-73A703F50D70}"/>
    <cellStyle name="쉼표 [0] 7 2 2 2 2 3 3" xfId="30290" xr:uid="{7BAD4843-8C5A-44D5-9741-165D39116F4A}"/>
    <cellStyle name="쉼표 [0] 7 2 2 2 2 4" xfId="13751" xr:uid="{A8A33C5B-4B87-4F3F-B787-4157ADF746A4}"/>
    <cellStyle name="쉼표 [0] 7 2 2 2 2 4 2" xfId="35800" xr:uid="{A47ADFE4-9A45-4E20-8103-E5B963D70292}"/>
    <cellStyle name="쉼표 [0] 7 2 2 2 2 5" xfId="24780" xr:uid="{E446F4CD-5692-431E-8A4D-D808CCE38A22}"/>
    <cellStyle name="쉼표 [0] 7 2 2 2 2 6" xfId="50938" xr:uid="{01334B86-2A48-4103-AD42-B93B031C4C00}"/>
    <cellStyle name="쉼표 [0] 7 2 2 2 3" xfId="4085" xr:uid="{7CE8F60B-D926-41A9-8C90-72F0286D633C}"/>
    <cellStyle name="쉼표 [0] 7 2 2 2 3 2" xfId="9611" xr:uid="{409DC361-9EA6-46C7-BCCA-A43267293A07}"/>
    <cellStyle name="쉼표 [0] 7 2 2 2 3 2 2" xfId="20640" xr:uid="{928D671E-D745-4F17-8A31-95BDCABB95A5}"/>
    <cellStyle name="쉼표 [0] 7 2 2 2 3 2 2 2" xfId="42689" xr:uid="{A79CFACF-8BB9-4D32-ADAB-E1390A9590E2}"/>
    <cellStyle name="쉼표 [0] 7 2 2 2 3 2 3" xfId="31669" xr:uid="{A93D4C58-3D3C-4D5C-99BE-4213B7287FC1}"/>
    <cellStyle name="쉼표 [0] 7 2 2 2 3 3" xfId="15130" xr:uid="{36E07A74-84BB-4759-A587-37055B48B4EE}"/>
    <cellStyle name="쉼표 [0] 7 2 2 2 3 3 2" xfId="37179" xr:uid="{6898E0AE-9BC6-4716-BF4A-BE26BF3B76DE}"/>
    <cellStyle name="쉼표 [0] 7 2 2 2 3 4" xfId="26159" xr:uid="{45A64225-D483-4566-B64F-AE54164ACC3C}"/>
    <cellStyle name="쉼표 [0] 7 2 2 2 3 5" xfId="52317" xr:uid="{792D2850-AF21-4F99-88F9-C3A964182F3C}"/>
    <cellStyle name="쉼표 [0] 7 2 2 2 4" xfId="6856" xr:uid="{211EDF72-DA22-4C7B-889C-1EFEBE4DC74B}"/>
    <cellStyle name="쉼표 [0] 7 2 2 2 4 2" xfId="17885" xr:uid="{9C05F151-F020-4267-9284-C41387CAC786}"/>
    <cellStyle name="쉼표 [0] 7 2 2 2 4 2 2" xfId="39934" xr:uid="{4619DFCF-9C58-4FFD-A17B-B225A6D77C50}"/>
    <cellStyle name="쉼표 [0] 7 2 2 2 4 3" xfId="28914" xr:uid="{9C8793CB-8D7B-498F-9A58-2925F6903E6E}"/>
    <cellStyle name="쉼표 [0] 7 2 2 2 4 4" xfId="55070" xr:uid="{371E1ADD-A82F-4A48-A004-502EFFD402A5}"/>
    <cellStyle name="쉼표 [0] 7 2 2 2 5" xfId="12375" xr:uid="{36C05CB2-7D5E-4473-B478-C35655651946}"/>
    <cellStyle name="쉼표 [0] 7 2 2 2 5 2" xfId="34424" xr:uid="{AE25F390-8CE7-4328-8771-740A9C5405E5}"/>
    <cellStyle name="쉼표 [0] 7 2 2 2 6" xfId="23404" xr:uid="{2C50A0E7-F7D4-481A-8A5C-F8A9F3A0885E}"/>
    <cellStyle name="쉼표 [0] 7 2 2 2 7" xfId="49561" xr:uid="{5C8765B1-BEA3-49E7-B1C1-5ACA99643317}"/>
    <cellStyle name="쉼표 [0] 7 2 2 3" xfId="1997" xr:uid="{665B1D93-B2EF-42EA-B057-BA8E196B86B8}"/>
    <cellStyle name="쉼표 [0] 7 2 2 3 2" xfId="4773" xr:uid="{CB8033F3-3E3A-4679-82EE-A6BCD7F34DAE}"/>
    <cellStyle name="쉼표 [0] 7 2 2 3 2 2" xfId="10299" xr:uid="{DB71451C-A032-474A-B8DB-DECF91C3D2B3}"/>
    <cellStyle name="쉼표 [0] 7 2 2 3 2 2 2" xfId="21328" xr:uid="{173C2B37-C6FC-4F37-AA0F-B04A9E527AE9}"/>
    <cellStyle name="쉼표 [0] 7 2 2 3 2 2 2 2" xfId="43377" xr:uid="{6C27A230-8672-4CD2-864C-D1B57B7A9996}"/>
    <cellStyle name="쉼표 [0] 7 2 2 3 2 2 3" xfId="32357" xr:uid="{EDFAA41E-3A26-4070-BF98-61C1190235CE}"/>
    <cellStyle name="쉼표 [0] 7 2 2 3 2 3" xfId="15818" xr:uid="{CCE48D54-0A82-405B-95C7-7A5BF0DE8DF3}"/>
    <cellStyle name="쉼표 [0] 7 2 2 3 2 3 2" xfId="37867" xr:uid="{D7A5705B-E56F-437C-8EFE-A1391357FBBF}"/>
    <cellStyle name="쉼표 [0] 7 2 2 3 2 4" xfId="26847" xr:uid="{4F61F47D-C69F-4431-8E0D-C0DD9D565F9A}"/>
    <cellStyle name="쉼표 [0] 7 2 2 3 2 5" xfId="53005" xr:uid="{E778A81F-CC4A-4077-ACAF-B9B362577E7B}"/>
    <cellStyle name="쉼표 [0] 7 2 2 3 3" xfId="7544" xr:uid="{76858E14-A3C3-46C5-A519-4687C3023BEE}"/>
    <cellStyle name="쉼표 [0] 7 2 2 3 3 2" xfId="18573" xr:uid="{023C59E6-9AA5-452A-B852-481B88C6E21A}"/>
    <cellStyle name="쉼표 [0] 7 2 2 3 3 2 2" xfId="40622" xr:uid="{8170D34E-4EDD-4B8C-AF43-76D46611881D}"/>
    <cellStyle name="쉼표 [0] 7 2 2 3 3 3" xfId="29602" xr:uid="{19BBCB4E-49B2-4B61-8FAE-CB0ACD305226}"/>
    <cellStyle name="쉼표 [0] 7 2 2 3 4" xfId="13063" xr:uid="{CA600BFB-D457-474B-BE79-40FED42BC1D8}"/>
    <cellStyle name="쉼표 [0] 7 2 2 3 4 2" xfId="35112" xr:uid="{F7005BCD-2D21-4237-8FAC-FD2EA6C44DC8}"/>
    <cellStyle name="쉼표 [0] 7 2 2 3 5" xfId="24092" xr:uid="{76B436D3-2A74-471B-AA42-4032A8CA0A07}"/>
    <cellStyle name="쉼표 [0] 7 2 2 3 6" xfId="50250" xr:uid="{41AFB23E-B30F-44CB-AEFC-57CD56D3D1D2}"/>
    <cellStyle name="쉼표 [0] 7 2 2 4" xfId="3397" xr:uid="{9F615DC3-0A8B-401F-9CF2-E5937B5112A8}"/>
    <cellStyle name="쉼표 [0] 7 2 2 4 2" xfId="8923" xr:uid="{D90543AB-047D-4E80-BD08-239332F098D9}"/>
    <cellStyle name="쉼표 [0] 7 2 2 4 2 2" xfId="19952" xr:uid="{0846FB5B-C1DD-4AB3-8461-3C3A68458D97}"/>
    <cellStyle name="쉼표 [0] 7 2 2 4 2 2 2" xfId="42001" xr:uid="{9C1472C8-533E-4428-83AE-39DC443BF7EB}"/>
    <cellStyle name="쉼표 [0] 7 2 2 4 2 3" xfId="30981" xr:uid="{142825A4-9FC4-45F6-AE8F-94EC70A951B0}"/>
    <cellStyle name="쉼표 [0] 7 2 2 4 3" xfId="14442" xr:uid="{B468A02B-C0D7-40E2-81FD-0AA8E6D69507}"/>
    <cellStyle name="쉼표 [0] 7 2 2 4 3 2" xfId="36491" xr:uid="{35492E10-1BB9-4673-8460-C63715E9D50E}"/>
    <cellStyle name="쉼표 [0] 7 2 2 4 4" xfId="25471" xr:uid="{E14FA43F-9244-454C-A502-0751E9410CAD}"/>
    <cellStyle name="쉼표 [0] 7 2 2 4 5" xfId="51629" xr:uid="{DE944EAB-3180-4FA2-93DA-692000E04F54}"/>
    <cellStyle name="쉼표 [0] 7 2 2 5" xfId="6168" xr:uid="{2C2AA466-9D55-4A5F-B04D-D40A32E44F2B}"/>
    <cellStyle name="쉼표 [0] 7 2 2 5 2" xfId="17197" xr:uid="{99D6F3B2-9B84-40A0-B853-1E1D2E007603}"/>
    <cellStyle name="쉼표 [0] 7 2 2 5 2 2" xfId="39246" xr:uid="{7DFC1340-6D01-4152-90E7-2D956DAAF601}"/>
    <cellStyle name="쉼표 [0] 7 2 2 5 3" xfId="28226" xr:uid="{3FC65770-0882-4E4E-8E6F-60D518B932E4}"/>
    <cellStyle name="쉼표 [0] 7 2 2 5 4" xfId="54382" xr:uid="{6D41AAE9-0345-46A5-9517-C3322801BC0C}"/>
    <cellStyle name="쉼표 [0] 7 2 2 6" xfId="11687" xr:uid="{F0EF0F68-5013-4909-B706-950BB4365C18}"/>
    <cellStyle name="쉼표 [0] 7 2 2 6 2" xfId="33736" xr:uid="{4F773731-9AE8-4152-B4E2-D1B7AA26BFFB}"/>
    <cellStyle name="쉼표 [0] 7 2 2 7" xfId="22716" xr:uid="{DA57E14E-64CE-4DDD-AE27-9ABCFAD57B8A}"/>
    <cellStyle name="쉼표 [0] 7 2 2 8" xfId="48873" xr:uid="{D09CA86A-AFE5-4B3A-9A98-965FF857E244}"/>
    <cellStyle name="쉼표 [0] 7 2 3" xfId="949" xr:uid="{70A1A765-B398-456F-B9DD-944C3B88F73F}"/>
    <cellStyle name="쉼표 [0] 7 2 3 2" xfId="2343" xr:uid="{F68EA790-22E1-4ABA-8461-417416D221E9}"/>
    <cellStyle name="쉼표 [0] 7 2 3 2 2" xfId="5119" xr:uid="{18C119A2-7C63-4F7E-89F1-ED8674D9D6AB}"/>
    <cellStyle name="쉼표 [0] 7 2 3 2 2 2" xfId="10645" xr:uid="{9139C0B1-91C7-4444-969A-33603DA43730}"/>
    <cellStyle name="쉼표 [0] 7 2 3 2 2 2 2" xfId="21674" xr:uid="{D1F0E950-03E7-4FFF-BE78-2781B78C3FC1}"/>
    <cellStyle name="쉼표 [0] 7 2 3 2 2 2 2 2" xfId="43723" xr:uid="{4A591AD1-8D66-46C9-AB3F-954B4E00FB0D}"/>
    <cellStyle name="쉼표 [0] 7 2 3 2 2 2 3" xfId="32703" xr:uid="{12D4070E-BCFE-4A31-BB30-F69CF6428488}"/>
    <cellStyle name="쉼표 [0] 7 2 3 2 2 3" xfId="16164" xr:uid="{74DDEF00-C567-42C5-9DA8-31E745627386}"/>
    <cellStyle name="쉼표 [0] 7 2 3 2 2 3 2" xfId="38213" xr:uid="{C344AE6E-5F76-45DF-B7C0-717E42B78166}"/>
    <cellStyle name="쉼표 [0] 7 2 3 2 2 4" xfId="27193" xr:uid="{55685B6D-A969-4AEA-816D-8D63EA8D31C9}"/>
    <cellStyle name="쉼표 [0] 7 2 3 2 2 5" xfId="53351" xr:uid="{5DDE6661-D731-493F-8D13-23C134513CA1}"/>
    <cellStyle name="쉼표 [0] 7 2 3 2 3" xfId="7890" xr:uid="{146ADA7F-3DC3-4DBE-8A76-2989549F6544}"/>
    <cellStyle name="쉼표 [0] 7 2 3 2 3 2" xfId="18919" xr:uid="{BFCFD5AC-6165-4344-BAA6-CB4A1D5366EF}"/>
    <cellStyle name="쉼표 [0] 7 2 3 2 3 2 2" xfId="40968" xr:uid="{D0DC1AD9-F9D1-4A16-99E0-45C6FBA3951D}"/>
    <cellStyle name="쉼표 [0] 7 2 3 2 3 3" xfId="29948" xr:uid="{9524CC56-291C-464C-9053-62566BBB502B}"/>
    <cellStyle name="쉼표 [0] 7 2 3 2 4" xfId="13409" xr:uid="{45D2B9BF-075B-418C-9A46-CFBCEA1C9F5C}"/>
    <cellStyle name="쉼표 [0] 7 2 3 2 4 2" xfId="35458" xr:uid="{D8CF888D-3143-474F-BBDD-A7387279E087}"/>
    <cellStyle name="쉼표 [0] 7 2 3 2 5" xfId="24438" xr:uid="{1EDFB876-A653-4741-AFE4-0ABE35A12969}"/>
    <cellStyle name="쉼표 [0] 7 2 3 2 6" xfId="50596" xr:uid="{ABFDCAFE-158D-4B05-BC3A-EA8F56C26137}"/>
    <cellStyle name="쉼표 [0] 7 2 3 3" xfId="3743" xr:uid="{8E580BBC-14D9-4456-B5BA-F7345953CA27}"/>
    <cellStyle name="쉼표 [0] 7 2 3 3 2" xfId="9269" xr:uid="{E9C62D97-DE1C-4DC1-A86D-5C474F402C5D}"/>
    <cellStyle name="쉼표 [0] 7 2 3 3 2 2" xfId="20298" xr:uid="{FC64E40E-D81F-4146-8385-39038E8A386B}"/>
    <cellStyle name="쉼표 [0] 7 2 3 3 2 2 2" xfId="42347" xr:uid="{E62298B2-F395-44BF-9882-A85EEB598939}"/>
    <cellStyle name="쉼표 [0] 7 2 3 3 2 3" xfId="31327" xr:uid="{BE6A0EBB-23D1-4A18-B2C4-F2C4BD2FDC2A}"/>
    <cellStyle name="쉼표 [0] 7 2 3 3 3" xfId="14788" xr:uid="{68C00F2E-782B-45ED-BDEE-5FCEDA296DC6}"/>
    <cellStyle name="쉼표 [0] 7 2 3 3 3 2" xfId="36837" xr:uid="{437AF653-3C90-4E3A-9D1E-A6AB8E5AE6F6}"/>
    <cellStyle name="쉼표 [0] 7 2 3 3 4" xfId="25817" xr:uid="{F267B9F6-D703-49AA-8B5A-7AD6522EDD2B}"/>
    <cellStyle name="쉼표 [0] 7 2 3 3 5" xfId="51975" xr:uid="{F093407D-6C44-4A83-9B1B-F36B06477D1B}"/>
    <cellStyle name="쉼표 [0] 7 2 3 4" xfId="6514" xr:uid="{3496C9E3-4AA5-4237-9FEF-588F6D566423}"/>
    <cellStyle name="쉼표 [0] 7 2 3 4 2" xfId="17543" xr:uid="{5B89B854-1705-4078-9203-42D56EEEACDC}"/>
    <cellStyle name="쉼표 [0] 7 2 3 4 2 2" xfId="39592" xr:uid="{35D5369E-E305-4904-B85C-6D6F9D74F00B}"/>
    <cellStyle name="쉼표 [0] 7 2 3 4 3" xfId="28572" xr:uid="{C0FC8176-6EDE-4B7F-847A-CD86640F204B}"/>
    <cellStyle name="쉼표 [0] 7 2 3 4 4" xfId="54728" xr:uid="{4E2D314A-75B9-4F74-8628-7C9C6BF21723}"/>
    <cellStyle name="쉼표 [0] 7 2 3 5" xfId="12033" xr:uid="{031A41C3-CB6D-4E96-8239-CC21D770DA5C}"/>
    <cellStyle name="쉼표 [0] 7 2 3 5 2" xfId="34082" xr:uid="{5CDF048B-0E22-42A9-AFE6-AF1D0F78E50C}"/>
    <cellStyle name="쉼표 [0] 7 2 3 6" xfId="23062" xr:uid="{9ED1E31D-4171-4EAA-89B1-A4E068449870}"/>
    <cellStyle name="쉼표 [0] 7 2 3 7" xfId="49219" xr:uid="{125ACACE-5139-408F-852C-AE4CD893FD61}"/>
    <cellStyle name="쉼표 [0] 7 2 4" xfId="1655" xr:uid="{56604C42-3BF4-4AF6-A4D7-365C9F017647}"/>
    <cellStyle name="쉼표 [0] 7 2 4 2" xfId="4431" xr:uid="{5156CB9B-C553-41AB-8F67-229A39B25D9D}"/>
    <cellStyle name="쉼표 [0] 7 2 4 2 2" xfId="9957" xr:uid="{25F864D9-303C-42BD-B8F6-9276D4A5CCD2}"/>
    <cellStyle name="쉼표 [0] 7 2 4 2 2 2" xfId="20986" xr:uid="{D2000652-134E-4088-87D4-45C3CB0C6386}"/>
    <cellStyle name="쉼표 [0] 7 2 4 2 2 2 2" xfId="43035" xr:uid="{577AB75D-9098-43A8-9EE4-515BF8CDD0E9}"/>
    <cellStyle name="쉼표 [0] 7 2 4 2 2 3" xfId="32015" xr:uid="{843FB877-58DD-4D88-9C8F-A5AF5A81A249}"/>
    <cellStyle name="쉼표 [0] 7 2 4 2 3" xfId="15476" xr:uid="{88C13773-B4F3-4616-B1BB-D69BC7A186C1}"/>
    <cellStyle name="쉼표 [0] 7 2 4 2 3 2" xfId="37525" xr:uid="{78528A14-0064-4CA5-B95E-D036D3C889D7}"/>
    <cellStyle name="쉼표 [0] 7 2 4 2 4" xfId="26505" xr:uid="{55FC52E5-9C8A-435A-9851-D00621E0D8D8}"/>
    <cellStyle name="쉼표 [0] 7 2 4 2 5" xfId="52663" xr:uid="{E34A5596-34F0-48E6-B518-CFEDA33BC459}"/>
    <cellStyle name="쉼표 [0] 7 2 4 3" xfId="7202" xr:uid="{B59400AA-D307-4F56-A5BA-D7D6705C20E5}"/>
    <cellStyle name="쉼표 [0] 7 2 4 3 2" xfId="18231" xr:uid="{55C415EC-C41A-465B-99A6-0F6B52944D36}"/>
    <cellStyle name="쉼표 [0] 7 2 4 3 2 2" xfId="40280" xr:uid="{E1C747CA-3380-47E5-B1E0-B55CC001E75D}"/>
    <cellStyle name="쉼표 [0] 7 2 4 3 3" xfId="29260" xr:uid="{0A73DBF3-2E44-4859-8150-41437264ABA5}"/>
    <cellStyle name="쉼표 [0] 7 2 4 4" xfId="12721" xr:uid="{62B5425E-0CB3-49BB-A066-63E4BD6F20E7}"/>
    <cellStyle name="쉼표 [0] 7 2 4 4 2" xfId="34770" xr:uid="{BBAFD805-6216-44A9-A120-6E3471018DA3}"/>
    <cellStyle name="쉼표 [0] 7 2 4 5" xfId="23750" xr:uid="{31EADF3C-67FB-4221-B967-E36768DA6972}"/>
    <cellStyle name="쉼표 [0] 7 2 4 6" xfId="49908" xr:uid="{BBCA8D51-504A-4D9C-87F4-B66F79CEE2D1}"/>
    <cellStyle name="쉼표 [0] 7 2 5" xfId="3055" xr:uid="{AFDFEB48-31D3-456E-8225-21A456142191}"/>
    <cellStyle name="쉼표 [0] 7 2 5 2" xfId="8581" xr:uid="{B0BBC346-5460-4335-90DF-8828199F88BE}"/>
    <cellStyle name="쉼표 [0] 7 2 5 2 2" xfId="19610" xr:uid="{86CEFC7E-D3CE-4239-930A-70755C2D4873}"/>
    <cellStyle name="쉼표 [0] 7 2 5 2 2 2" xfId="41659" xr:uid="{C2F6EB54-ADE3-48B4-A872-C18CC4ADF239}"/>
    <cellStyle name="쉼표 [0] 7 2 5 2 3" xfId="30639" xr:uid="{23F3CD4E-AE12-4225-8C6A-DD9A22A87288}"/>
    <cellStyle name="쉼표 [0] 7 2 5 3" xfId="14100" xr:uid="{CE1C7CAF-97EF-47E3-B8F3-CC17E24C1A7C}"/>
    <cellStyle name="쉼표 [0] 7 2 5 3 2" xfId="36149" xr:uid="{711A2467-566C-49AA-BF05-3A50ED5C2F71}"/>
    <cellStyle name="쉼표 [0] 7 2 5 4" xfId="25129" xr:uid="{62EEFB65-B24D-4AF6-8F6E-86A6DEB012F8}"/>
    <cellStyle name="쉼표 [0] 7 2 5 5" xfId="51287" xr:uid="{09FB9A9F-2615-4608-8FA0-7B03ACF5E9AD}"/>
    <cellStyle name="쉼표 [0] 7 2 6" xfId="5826" xr:uid="{02C39409-B56E-45E6-BC03-AE3F01771736}"/>
    <cellStyle name="쉼표 [0] 7 2 6 2" xfId="16855" xr:uid="{A8BE5DA6-ACC1-465E-8FA5-06227B9CB796}"/>
    <cellStyle name="쉼표 [0] 7 2 6 2 2" xfId="38904" xr:uid="{4A76B4AF-DA4C-4BE0-B14A-5B7C04FD0BFA}"/>
    <cellStyle name="쉼표 [0] 7 2 6 3" xfId="27884" xr:uid="{48DD7F2A-210B-4186-8CC9-1CB2AF5965F9}"/>
    <cellStyle name="쉼표 [0] 7 2 6 4" xfId="54041" xr:uid="{9CD0E186-0372-40BE-9EC6-CD3B09C40CA9}"/>
    <cellStyle name="쉼표 [0] 7 2 7" xfId="11345" xr:uid="{FF9CA871-A92F-4F2C-8F7C-9E112FF3AD91}"/>
    <cellStyle name="쉼표 [0] 7 2 7 2" xfId="33394" xr:uid="{B680E402-74D4-4527-B647-BC7DF5E51D4F}"/>
    <cellStyle name="쉼표 [0] 7 2 8" xfId="22374" xr:uid="{3AE26BE9-38D1-4F6F-A592-F62123A856CD}"/>
    <cellStyle name="쉼표 [0] 7 2 9" xfId="48532" xr:uid="{02FE34BE-AD05-4CE3-B83A-1D184FBFFFE1}"/>
    <cellStyle name="쉼표 [0] 7 3" xfId="425" xr:uid="{00000000-0005-0000-0000-0000C9020000}"/>
    <cellStyle name="쉼표 [0] 7 3 2" xfId="1162" xr:uid="{BB2D5D9F-7DB5-4D22-AFBE-DBAFF1F1FC69}"/>
    <cellStyle name="쉼표 [0] 7 3 2 2" xfId="2556" xr:uid="{F2A8CE37-602D-4735-B079-DABBE6B68A4F}"/>
    <cellStyle name="쉼표 [0] 7 3 2 2 2" xfId="5332" xr:uid="{7F812967-3687-4987-B463-CB69E77B8602}"/>
    <cellStyle name="쉼표 [0] 7 3 2 2 2 2" xfId="10858" xr:uid="{3441FEDF-E81E-49EE-9923-1202CB3889FA}"/>
    <cellStyle name="쉼표 [0] 7 3 2 2 2 2 2" xfId="21887" xr:uid="{F9FBBA06-BB7F-48C2-95C4-4C2B3E3798BE}"/>
    <cellStyle name="쉼표 [0] 7 3 2 2 2 2 2 2" xfId="43936" xr:uid="{39350A9C-0F2E-4182-9BC2-74FB56F752A9}"/>
    <cellStyle name="쉼표 [0] 7 3 2 2 2 2 3" xfId="32916" xr:uid="{79505FFB-8729-4590-AA1C-6D6122CB99BD}"/>
    <cellStyle name="쉼표 [0] 7 3 2 2 2 3" xfId="16377" xr:uid="{EE1E690E-B159-46B7-9E55-1AC5537B4F1C}"/>
    <cellStyle name="쉼표 [0] 7 3 2 2 2 3 2" xfId="38426" xr:uid="{B3768F93-6035-4962-B91F-C8E2A4E0E4D1}"/>
    <cellStyle name="쉼표 [0] 7 3 2 2 2 4" xfId="27406" xr:uid="{692B2371-8628-4542-9B6A-33C4CC226849}"/>
    <cellStyle name="쉼표 [0] 7 3 2 2 2 5" xfId="53564" xr:uid="{3CD07EDA-2AFA-4091-B937-D97A4400DCAE}"/>
    <cellStyle name="쉼표 [0] 7 3 2 2 3" xfId="8103" xr:uid="{0866838A-CE7A-4669-A2F7-DAB80AC82164}"/>
    <cellStyle name="쉼표 [0] 7 3 2 2 3 2" xfId="19132" xr:uid="{D85B5926-6F2D-4AA3-AE7D-65138C76039C}"/>
    <cellStyle name="쉼표 [0] 7 3 2 2 3 2 2" xfId="41181" xr:uid="{EF7CD323-715D-4401-A084-1D9969BB6915}"/>
    <cellStyle name="쉼표 [0] 7 3 2 2 3 3" xfId="30161" xr:uid="{ECE96386-6A1B-4E75-AF40-FE037A2872DA}"/>
    <cellStyle name="쉼표 [0] 7 3 2 2 4" xfId="13622" xr:uid="{33A2150B-65E5-413E-9632-9EBF318F5B82}"/>
    <cellStyle name="쉼표 [0] 7 3 2 2 4 2" xfId="35671" xr:uid="{32E53B70-8EE7-42A4-9613-45797B1C7575}"/>
    <cellStyle name="쉼표 [0] 7 3 2 2 5" xfId="24651" xr:uid="{E332F094-4DBB-43CF-9573-8AFCAC47BF3D}"/>
    <cellStyle name="쉼표 [0] 7 3 2 2 6" xfId="50809" xr:uid="{F8989F44-E65D-42F5-B851-FEF1EFE6413F}"/>
    <cellStyle name="쉼표 [0] 7 3 2 3" xfId="3956" xr:uid="{085BAAC2-BD41-4AC3-AB55-142E8965C43E}"/>
    <cellStyle name="쉼표 [0] 7 3 2 3 2" xfId="9482" xr:uid="{D4981D5C-AFA6-40F4-937D-8F99B9B7035F}"/>
    <cellStyle name="쉼표 [0] 7 3 2 3 2 2" xfId="20511" xr:uid="{A40D56DC-501B-4542-AD08-6014A3EBDF76}"/>
    <cellStyle name="쉼표 [0] 7 3 2 3 2 2 2" xfId="42560" xr:uid="{4CAD0BD3-67D6-4330-8A05-B283778AC7ED}"/>
    <cellStyle name="쉼표 [0] 7 3 2 3 2 3" xfId="31540" xr:uid="{41E418E9-820E-4BF9-8AF3-26D7C3EC0F48}"/>
    <cellStyle name="쉼표 [0] 7 3 2 3 3" xfId="15001" xr:uid="{2A2C1287-8F6C-4408-B585-9284E77FC8A0}"/>
    <cellStyle name="쉼표 [0] 7 3 2 3 3 2" xfId="37050" xr:uid="{0ECD0E2A-1578-44D7-928F-0B8AE3E737B9}"/>
    <cellStyle name="쉼표 [0] 7 3 2 3 4" xfId="26030" xr:uid="{14FE0641-C9F4-4294-A32E-C5B817B65370}"/>
    <cellStyle name="쉼표 [0] 7 3 2 3 5" xfId="52188" xr:uid="{BA455006-62BF-4662-869C-9F151E39695E}"/>
    <cellStyle name="쉼표 [0] 7 3 2 4" xfId="6727" xr:uid="{535BDCD2-64AE-4026-B925-093E6B4AA891}"/>
    <cellStyle name="쉼표 [0] 7 3 2 4 2" xfId="17756" xr:uid="{0E358FE2-4896-4B6C-9393-A2E4F43032BD}"/>
    <cellStyle name="쉼표 [0] 7 3 2 4 2 2" xfId="39805" xr:uid="{F3442FD9-D25C-4DFC-A496-F5564DA75B4E}"/>
    <cellStyle name="쉼표 [0] 7 3 2 4 3" xfId="28785" xr:uid="{DA1D64CF-52BA-4D83-9943-D3072CC53E80}"/>
    <cellStyle name="쉼표 [0] 7 3 2 4 4" xfId="54941" xr:uid="{94BFC79C-A61F-4B52-B390-1569933AAC5D}"/>
    <cellStyle name="쉼표 [0] 7 3 2 5" xfId="12246" xr:uid="{1899E551-E6DC-480F-9D43-83D48639EC83}"/>
    <cellStyle name="쉼표 [0] 7 3 2 5 2" xfId="34295" xr:uid="{575B5A80-0EBD-4B3A-AABA-8D007F5844D8}"/>
    <cellStyle name="쉼표 [0] 7 3 2 6" xfId="23275" xr:uid="{FD7CEBAE-B55B-48D3-B891-CA9A26E22353}"/>
    <cellStyle name="쉼표 [0] 7 3 2 7" xfId="49432" xr:uid="{6F4FB3C1-A576-42C7-94A1-63CD6FA57CD1}"/>
    <cellStyle name="쉼표 [0] 7 3 3" xfId="1868" xr:uid="{B215C83A-1B28-4117-9604-970395979C0A}"/>
    <cellStyle name="쉼표 [0] 7 3 3 2" xfId="4644" xr:uid="{9FC95FAC-4C5F-4343-9905-46226036FE02}"/>
    <cellStyle name="쉼표 [0] 7 3 3 2 2" xfId="10170" xr:uid="{FA408AFB-7F6B-4186-9357-E53E07831B1A}"/>
    <cellStyle name="쉼표 [0] 7 3 3 2 2 2" xfId="21199" xr:uid="{BB668D02-9088-47CC-A2A4-4624B4BBFECA}"/>
    <cellStyle name="쉼표 [0] 7 3 3 2 2 2 2" xfId="43248" xr:uid="{9A80A638-69F0-4F35-9020-3801DBDAC4B1}"/>
    <cellStyle name="쉼표 [0] 7 3 3 2 2 3" xfId="32228" xr:uid="{6CAB480C-DA3A-450D-B479-4B89E4F56FBA}"/>
    <cellStyle name="쉼표 [0] 7 3 3 2 3" xfId="15689" xr:uid="{F9DE61F2-B7C6-4E56-B69D-552B5EAAB489}"/>
    <cellStyle name="쉼표 [0] 7 3 3 2 3 2" xfId="37738" xr:uid="{07E7BE63-4BA5-40BE-91ED-C94C3A8034EF}"/>
    <cellStyle name="쉼표 [0] 7 3 3 2 4" xfId="26718" xr:uid="{35B7C5AB-7414-4C84-BF57-66E85D63ACAC}"/>
    <cellStyle name="쉼표 [0] 7 3 3 2 5" xfId="52876" xr:uid="{87C1833C-6D8E-4A51-8B1D-D7FC75ED10A4}"/>
    <cellStyle name="쉼표 [0] 7 3 3 3" xfId="7415" xr:uid="{C8095D1C-AD2C-4A7C-8FF2-23EAA3F1FAF7}"/>
    <cellStyle name="쉼표 [0] 7 3 3 3 2" xfId="18444" xr:uid="{A2FB14F2-E865-4EC7-B606-9CE5D3F02449}"/>
    <cellStyle name="쉼표 [0] 7 3 3 3 2 2" xfId="40493" xr:uid="{61C5F5C0-199A-4C8A-9986-A6F5AA7F6201}"/>
    <cellStyle name="쉼표 [0] 7 3 3 3 3" xfId="29473" xr:uid="{184E9382-5636-47FD-83DB-4C434FFD8B33}"/>
    <cellStyle name="쉼표 [0] 7 3 3 4" xfId="12934" xr:uid="{5359FF46-8D55-4446-B23B-59CEC4E225B3}"/>
    <cellStyle name="쉼표 [0] 7 3 3 4 2" xfId="34983" xr:uid="{7D07361D-40D5-4111-BF48-8879E052D230}"/>
    <cellStyle name="쉼표 [0] 7 3 3 5" xfId="23963" xr:uid="{879EB1C2-7F98-420F-80F8-6DDBACF7B429}"/>
    <cellStyle name="쉼표 [0] 7 3 3 6" xfId="50121" xr:uid="{D9CBB8C4-D5B8-4839-B3DF-C405492A9E66}"/>
    <cellStyle name="쉼표 [0] 7 3 4" xfId="3268" xr:uid="{193D5975-45E4-42B3-A293-69C7A52EC45E}"/>
    <cellStyle name="쉼표 [0] 7 3 4 2" xfId="8794" xr:uid="{B92AD3A0-66BC-47F7-B26E-7438F2256AD5}"/>
    <cellStyle name="쉼표 [0] 7 3 4 2 2" xfId="19823" xr:uid="{97BD9F22-5537-49EB-B6D2-E68CECE0763E}"/>
    <cellStyle name="쉼표 [0] 7 3 4 2 2 2" xfId="41872" xr:uid="{0D2A353D-39D9-440B-A215-30E7CD9BC321}"/>
    <cellStyle name="쉼표 [0] 7 3 4 2 3" xfId="30852" xr:uid="{DFD8EC30-8853-4259-9E56-24FEB8B12A24}"/>
    <cellStyle name="쉼표 [0] 7 3 4 3" xfId="14313" xr:uid="{D0985501-FEB4-4E49-9028-30B3EB2357C2}"/>
    <cellStyle name="쉼표 [0] 7 3 4 3 2" xfId="36362" xr:uid="{B6B6B710-B9EE-4340-BD5D-4A07A2619CC5}"/>
    <cellStyle name="쉼표 [0] 7 3 4 4" xfId="25342" xr:uid="{9C7DEABA-E6C6-4402-ABDF-93E1A8A05998}"/>
    <cellStyle name="쉼표 [0] 7 3 4 5" xfId="51500" xr:uid="{F2D0A18C-23A3-4940-B10A-FAF6DD05E736}"/>
    <cellStyle name="쉼표 [0] 7 3 5" xfId="6039" xr:uid="{98048E0B-68B9-4644-869D-06AB8797346D}"/>
    <cellStyle name="쉼표 [0] 7 3 5 2" xfId="17068" xr:uid="{0FC69D74-DD3F-41BD-9FF3-66719C6EAA31}"/>
    <cellStyle name="쉼표 [0] 7 3 5 2 2" xfId="39117" xr:uid="{088234BA-6578-48C1-8F2D-C91684A83631}"/>
    <cellStyle name="쉼표 [0] 7 3 5 3" xfId="28097" xr:uid="{F22BFFC0-8A2F-4C27-B745-9044E48AC6CD}"/>
    <cellStyle name="쉼표 [0] 7 3 5 4" xfId="54253" xr:uid="{09ED2CA8-09C7-47DF-86C8-58D6D0775A59}"/>
    <cellStyle name="쉼표 [0] 7 3 6" xfId="11558" xr:uid="{B585B752-BA1E-4D16-9AD0-C88ECFB91B73}"/>
    <cellStyle name="쉼표 [0] 7 3 6 2" xfId="33607" xr:uid="{65F603EF-2AA1-4F8A-B91D-E8212ABE031F}"/>
    <cellStyle name="쉼표 [0] 7 3 7" xfId="22587" xr:uid="{996BD159-2F58-4A6F-B7AC-52AE6170F7C2}"/>
    <cellStyle name="쉼표 [0] 7 3 8" xfId="48744" xr:uid="{BCCF5AB3-2764-4E47-A801-BEEF2A06252C}"/>
    <cellStyle name="쉼표 [0] 7 4" xfId="820" xr:uid="{C140C4FC-14AE-4073-AE28-8B3E93EA945F}"/>
    <cellStyle name="쉼표 [0] 7 4 2" xfId="2214" xr:uid="{E4F0309F-F90A-4623-B97B-EDC64E0CD3FA}"/>
    <cellStyle name="쉼표 [0] 7 4 2 2" xfId="4990" xr:uid="{E39D0A77-6C88-42CB-A3C4-9B0E84B650D7}"/>
    <cellStyle name="쉼표 [0] 7 4 2 2 2" xfId="10516" xr:uid="{6B99D58F-FE91-4802-8B6B-F5C7591615A8}"/>
    <cellStyle name="쉼표 [0] 7 4 2 2 2 2" xfId="21545" xr:uid="{B3B431D5-C9B8-4FBB-A6A0-79A4EBFE7408}"/>
    <cellStyle name="쉼표 [0] 7 4 2 2 2 2 2" xfId="43594" xr:uid="{44D51240-A0B8-4445-9A65-6A9AF3772CBD}"/>
    <cellStyle name="쉼표 [0] 7 4 2 2 2 3" xfId="32574" xr:uid="{DD7AB886-42E1-4591-B285-66D02DA99A9B}"/>
    <cellStyle name="쉼표 [0] 7 4 2 2 3" xfId="16035" xr:uid="{5F8B32BB-5786-46F2-A72C-AEF2E72A2473}"/>
    <cellStyle name="쉼표 [0] 7 4 2 2 3 2" xfId="38084" xr:uid="{BED070EE-27DB-448A-897D-CE8403EB4493}"/>
    <cellStyle name="쉼표 [0] 7 4 2 2 4" xfId="27064" xr:uid="{96BBE7D9-F565-4DDA-BB0D-CC74042C85D6}"/>
    <cellStyle name="쉼표 [0] 7 4 2 2 5" xfId="53222" xr:uid="{1E4B9B0E-5142-4747-836B-F3BD89C71C1F}"/>
    <cellStyle name="쉼표 [0] 7 4 2 3" xfId="7761" xr:uid="{17404D63-9918-4AFB-9610-C2085A008958}"/>
    <cellStyle name="쉼표 [0] 7 4 2 3 2" xfId="18790" xr:uid="{A89F5BC3-5322-4BDB-8911-9EA8481E40EF}"/>
    <cellStyle name="쉼표 [0] 7 4 2 3 2 2" xfId="40839" xr:uid="{74DD1400-1094-415A-925B-444F67031E17}"/>
    <cellStyle name="쉼표 [0] 7 4 2 3 3" xfId="29819" xr:uid="{9BFAF93F-3DC2-442C-8499-C8CFC5D7D5B9}"/>
    <cellStyle name="쉼표 [0] 7 4 2 4" xfId="13280" xr:uid="{C0210757-2176-4779-AF29-7B28C76559E9}"/>
    <cellStyle name="쉼표 [0] 7 4 2 4 2" xfId="35329" xr:uid="{135083B0-2702-4E45-B37C-C4F1F2CAB974}"/>
    <cellStyle name="쉼표 [0] 7 4 2 5" xfId="24309" xr:uid="{93CF82CE-8981-4987-8DD4-9F27F41AFBF8}"/>
    <cellStyle name="쉼표 [0] 7 4 2 6" xfId="50467" xr:uid="{7A6168E0-72D4-4740-9FE2-5B1E9767A57C}"/>
    <cellStyle name="쉼표 [0] 7 4 3" xfId="3614" xr:uid="{7AB26132-6E62-4F74-893F-960E579A5A11}"/>
    <cellStyle name="쉼표 [0] 7 4 3 2" xfId="9140" xr:uid="{A7D9C83E-A1B7-4404-B2CE-A38845D49D7B}"/>
    <cellStyle name="쉼표 [0] 7 4 3 2 2" xfId="20169" xr:uid="{E4FAD831-65B4-49BC-8ADB-7947A571B289}"/>
    <cellStyle name="쉼표 [0] 7 4 3 2 2 2" xfId="42218" xr:uid="{D702AA43-D468-44DD-B813-2B580FB7A22F}"/>
    <cellStyle name="쉼표 [0] 7 4 3 2 3" xfId="31198" xr:uid="{7BB66567-B76E-4B46-8017-BD35CB222117}"/>
    <cellStyle name="쉼표 [0] 7 4 3 3" xfId="14659" xr:uid="{326516F3-7C50-44DA-A820-6FCD78841A1F}"/>
    <cellStyle name="쉼표 [0] 7 4 3 3 2" xfId="36708" xr:uid="{0DCDB00B-2BF2-4F07-B59B-BE1B16B0C8E7}"/>
    <cellStyle name="쉼표 [0] 7 4 3 4" xfId="25688" xr:uid="{CB584E3A-6C72-4948-B76C-5B6F0B707CDF}"/>
    <cellStyle name="쉼표 [0] 7 4 3 5" xfId="51846" xr:uid="{AFAE56A4-5A0A-4150-A7C8-C3A893CE82BF}"/>
    <cellStyle name="쉼표 [0] 7 4 4" xfId="6385" xr:uid="{49DF27BF-4F5F-4293-B86C-A0CC7499CBB5}"/>
    <cellStyle name="쉼표 [0] 7 4 4 2" xfId="17414" xr:uid="{387CA44A-45C3-47B8-BDA5-ADBF005200DB}"/>
    <cellStyle name="쉼표 [0] 7 4 4 2 2" xfId="39463" xr:uid="{F1DADCEF-957A-4FCD-9189-A485EAD0EE3D}"/>
    <cellStyle name="쉼표 [0] 7 4 4 3" xfId="28443" xr:uid="{DB50F88C-8F82-4E3B-A537-0E7C9043B716}"/>
    <cellStyle name="쉼표 [0] 7 4 4 4" xfId="54599" xr:uid="{BE72F614-DDF6-4466-A449-EC27CAB24B37}"/>
    <cellStyle name="쉼표 [0] 7 4 5" xfId="11904" xr:uid="{BC5ACDC1-D850-4817-A65B-A4DAA01A9FB8}"/>
    <cellStyle name="쉼표 [0] 7 4 5 2" xfId="33953" xr:uid="{98980DE7-AD87-4654-B997-B9E21001E3F9}"/>
    <cellStyle name="쉼표 [0] 7 4 6" xfId="22933" xr:uid="{412C7689-3C73-4D29-BBF8-F19C859A97DD}"/>
    <cellStyle name="쉼표 [0] 7 4 7" xfId="49090" xr:uid="{87B341E0-D604-46CD-898A-94C34229D180}"/>
    <cellStyle name="쉼표 [0] 7 5" xfId="1526" xr:uid="{48B7A55D-FEA7-4257-8C5E-AAF56121EE91}"/>
    <cellStyle name="쉼표 [0] 7 5 2" xfId="4302" xr:uid="{03973C28-9DE6-4A82-A7FA-C361229FAE22}"/>
    <cellStyle name="쉼표 [0] 7 5 2 2" xfId="9828" xr:uid="{DE67BB25-17A2-4F6D-A12A-9FC692E66C0C}"/>
    <cellStyle name="쉼표 [0] 7 5 2 2 2" xfId="20857" xr:uid="{F00260CE-C868-4243-9117-D4D9BBA915FA}"/>
    <cellStyle name="쉼표 [0] 7 5 2 2 2 2" xfId="42906" xr:uid="{B128C1E9-FBB6-47A1-9C91-EEB33CD5BA8E}"/>
    <cellStyle name="쉼표 [0] 7 5 2 2 3" xfId="31886" xr:uid="{113F4B32-6A2D-49DA-AD09-97F7C40A8897}"/>
    <cellStyle name="쉼표 [0] 7 5 2 3" xfId="15347" xr:uid="{4A6BA0AD-B229-4664-A415-8FDC84AC4239}"/>
    <cellStyle name="쉼표 [0] 7 5 2 3 2" xfId="37396" xr:uid="{CFAA25C6-34C6-447A-83B8-1EC75D22C3F7}"/>
    <cellStyle name="쉼표 [0] 7 5 2 4" xfId="26376" xr:uid="{59DE8414-7CD4-4954-9044-5C0F47A5579F}"/>
    <cellStyle name="쉼표 [0] 7 5 2 5" xfId="52534" xr:uid="{F666AC70-2040-4F78-96EF-88E794727A6E}"/>
    <cellStyle name="쉼표 [0] 7 5 3" xfId="7073" xr:uid="{ABCD10A7-3225-40E0-A2A5-E88693201B3E}"/>
    <cellStyle name="쉼표 [0] 7 5 3 2" xfId="18102" xr:uid="{63083767-002E-4B1B-8111-843D2D932658}"/>
    <cellStyle name="쉼표 [0] 7 5 3 2 2" xfId="40151" xr:uid="{D3AF692C-4CE6-4430-B713-F2D3C5E5794C}"/>
    <cellStyle name="쉼표 [0] 7 5 3 3" xfId="29131" xr:uid="{5FCA13C2-7063-4F5D-86A8-347A23EA7755}"/>
    <cellStyle name="쉼표 [0] 7 5 3 4" xfId="55293" xr:uid="{1B67DC09-90DF-4A69-922C-B023C3269B7F}"/>
    <cellStyle name="쉼표 [0] 7 5 4" xfId="12592" xr:uid="{82D234E6-4EC3-4047-8A8D-4CDD367F9F89}"/>
    <cellStyle name="쉼표 [0] 7 5 4 2" xfId="34641" xr:uid="{6429BA2A-8937-4253-B1AD-06132BE9AB83}"/>
    <cellStyle name="쉼표 [0] 7 5 5" xfId="23621" xr:uid="{43BF0DD3-D2B4-44A5-ABC4-259E8B86A06A}"/>
    <cellStyle name="쉼표 [0] 7 5 6" xfId="49779" xr:uid="{C2F0D3A5-0535-47E2-910D-BC8303385D5F}"/>
    <cellStyle name="쉼표 [0] 7 6" xfId="2926" xr:uid="{F7E813AD-A000-4736-9CE8-D0843349EF23}"/>
    <cellStyle name="쉼표 [0] 7 6 2" xfId="8452" xr:uid="{ABD9002C-E958-46D8-AF8F-39D932818E9D}"/>
    <cellStyle name="쉼표 [0] 7 6 2 2" xfId="19481" xr:uid="{80A93497-C3B5-41FA-A009-2FCC6F6357E7}"/>
    <cellStyle name="쉼표 [0] 7 6 2 2 2" xfId="41530" xr:uid="{2685053E-BBEC-44D0-97E7-5419EAE86F53}"/>
    <cellStyle name="쉼표 [0] 7 6 2 3" xfId="30510" xr:uid="{D5945FE2-06FD-4BF5-B7E6-7963BACFC4B8}"/>
    <cellStyle name="쉼표 [0] 7 6 3" xfId="13971" xr:uid="{BC140042-978B-4582-98BE-CB5AAE5EF850}"/>
    <cellStyle name="쉼표 [0] 7 6 3 2" xfId="36020" xr:uid="{A4309AA0-463B-4F0C-94D8-097A120534AD}"/>
    <cellStyle name="쉼표 [0] 7 6 4" xfId="25000" xr:uid="{6A34630A-DB8A-4D06-A480-AE70A50E17A0}"/>
    <cellStyle name="쉼표 [0] 7 6 5" xfId="51158" xr:uid="{7375E718-58DD-499F-9345-76D78C9FF1C4}"/>
    <cellStyle name="쉼표 [0] 7 7" xfId="5697" xr:uid="{034F7647-EEED-45BA-92FD-B5E2D81D0C29}"/>
    <cellStyle name="쉼표 [0] 7 7 2" xfId="16726" xr:uid="{01A2F078-23FD-4FCB-9D81-85E21F33C7D0}"/>
    <cellStyle name="쉼표 [0] 7 7 2 2" xfId="38775" xr:uid="{E0322A4C-6DEC-4709-B400-5EBBBFF9D650}"/>
    <cellStyle name="쉼표 [0] 7 7 3" xfId="27755" xr:uid="{544AF7D9-8EBC-4F41-9741-2A0040A2E252}"/>
    <cellStyle name="쉼표 [0] 7 7 4" xfId="53912" xr:uid="{EE1CAA67-03A5-4937-A9A6-9ACEF322C262}"/>
    <cellStyle name="쉼표 [0] 7 8" xfId="11216" xr:uid="{7FB5DFC7-96F6-46A0-8571-7BE00745A440}"/>
    <cellStyle name="쉼표 [0] 7 8 2" xfId="33265" xr:uid="{8E8CD3B1-3DEB-49E3-885B-8767FBB26743}"/>
    <cellStyle name="쉼표 [0] 7 9" xfId="22245" xr:uid="{9EC7B9CC-65FB-4502-AB05-65E0BEA6472F}"/>
    <cellStyle name="쉼표 [0] 8" xfId="314" xr:uid="{00000000-0005-0000-0000-0000CA020000}"/>
    <cellStyle name="쉼표 [0] 8 2" xfId="674" xr:uid="{00000000-0005-0000-0000-0000CB020000}"/>
    <cellStyle name="쉼표 [0] 8 2 2" xfId="1411" xr:uid="{076917CD-474F-4D7E-80E5-D8CF90B576A6}"/>
    <cellStyle name="쉼표 [0] 8 2 2 2" xfId="2805" xr:uid="{E1C2E4F7-753C-43A0-9074-7557B11B393D}"/>
    <cellStyle name="쉼표 [0] 8 2 2 2 2" xfId="5581" xr:uid="{782868AA-2DF4-4962-ACB3-8BBBD950ABA4}"/>
    <cellStyle name="쉼표 [0] 8 2 2 2 2 2" xfId="11107" xr:uid="{16599FD9-DEE0-4E9E-890B-9DBFC0235EFE}"/>
    <cellStyle name="쉼표 [0] 8 2 2 2 2 2 2" xfId="22136" xr:uid="{8FC6F283-774E-4C28-8F93-6E763354789A}"/>
    <cellStyle name="쉼표 [0] 8 2 2 2 2 2 2 2" xfId="44185" xr:uid="{1837DD42-5BAD-4407-B0BD-06B6E526CBEE}"/>
    <cellStyle name="쉼표 [0] 8 2 2 2 2 2 3" xfId="33165" xr:uid="{B36C731E-EE85-49BB-8108-2F4B690B432B}"/>
    <cellStyle name="쉼표 [0] 8 2 2 2 2 3" xfId="16626" xr:uid="{74857F6F-5970-4C89-9D36-BA19448668A8}"/>
    <cellStyle name="쉼표 [0] 8 2 2 2 2 3 2" xfId="38675" xr:uid="{3734B448-A07D-40F4-8BCF-8E9051B320D3}"/>
    <cellStyle name="쉼표 [0] 8 2 2 2 2 4" xfId="27655" xr:uid="{B48E3E7C-16B6-4676-AFE8-CEFECE5B6806}"/>
    <cellStyle name="쉼표 [0] 8 2 2 2 2 5" xfId="53813" xr:uid="{49DED8C2-050F-4F27-9F91-F71DBC056B2D}"/>
    <cellStyle name="쉼표 [0] 8 2 2 2 3" xfId="8352" xr:uid="{D57DB852-0E90-43BD-8729-B94E0BE91E73}"/>
    <cellStyle name="쉼표 [0] 8 2 2 2 3 2" xfId="19381" xr:uid="{2FAF06F4-6C75-4489-A7CD-0AAABB5F4391}"/>
    <cellStyle name="쉼표 [0] 8 2 2 2 3 2 2" xfId="41430" xr:uid="{9B69D83B-027B-4716-B345-2336BA71C781}"/>
    <cellStyle name="쉼표 [0] 8 2 2 2 3 3" xfId="30410" xr:uid="{D6FC447E-A07C-4432-B7EB-90E024B90BCD}"/>
    <cellStyle name="쉼표 [0] 8 2 2 2 4" xfId="13871" xr:uid="{A129E5BE-4F9C-40FF-8C77-F58287300BB6}"/>
    <cellStyle name="쉼표 [0] 8 2 2 2 4 2" xfId="35920" xr:uid="{AE8A552F-18E0-4404-B850-CC82035ABDAA}"/>
    <cellStyle name="쉼표 [0] 8 2 2 2 5" xfId="24900" xr:uid="{07AD940D-8EB7-4684-8E2B-88EBC61354A1}"/>
    <cellStyle name="쉼표 [0] 8 2 2 2 6" xfId="51058" xr:uid="{CD812C4E-DB1D-4301-BFAA-9E488FE51311}"/>
    <cellStyle name="쉼표 [0] 8 2 2 3" xfId="4205" xr:uid="{7F359C0F-B7FD-432D-9A47-73794B5FEEC7}"/>
    <cellStyle name="쉼표 [0] 8 2 2 3 2" xfId="9731" xr:uid="{17680539-E68A-418D-A192-95D3BB6E1A77}"/>
    <cellStyle name="쉼표 [0] 8 2 2 3 2 2" xfId="20760" xr:uid="{5BF70621-EE8F-46C3-AAA3-1B19C260297B}"/>
    <cellStyle name="쉼표 [0] 8 2 2 3 2 2 2" xfId="42809" xr:uid="{80656969-31E3-4394-AA09-E84B684443BD}"/>
    <cellStyle name="쉼표 [0] 8 2 2 3 2 3" xfId="31789" xr:uid="{12CBB56C-629A-4606-A2E1-E63675230BE0}"/>
    <cellStyle name="쉼표 [0] 8 2 2 3 3" xfId="15250" xr:uid="{1DDB65A5-E763-4CF2-AB68-8691CA60034A}"/>
    <cellStyle name="쉼표 [0] 8 2 2 3 3 2" xfId="37299" xr:uid="{259D8782-C5D8-474E-A743-05C915DCBECB}"/>
    <cellStyle name="쉼표 [0] 8 2 2 3 4" xfId="26279" xr:uid="{9989257D-10EC-4C72-9B91-66D329014992}"/>
    <cellStyle name="쉼표 [0] 8 2 2 3 5" xfId="52437" xr:uid="{430F8950-52C8-4DF8-8101-88D538F4A710}"/>
    <cellStyle name="쉼표 [0] 8 2 2 4" xfId="6976" xr:uid="{C9B0F22E-E5B4-411A-BDEC-E58A0EB08D48}"/>
    <cellStyle name="쉼표 [0] 8 2 2 4 2" xfId="18005" xr:uid="{A40BEB52-0BDD-452C-8B8B-F78554896244}"/>
    <cellStyle name="쉼표 [0] 8 2 2 4 2 2" xfId="40054" xr:uid="{91FF2139-ED1D-4501-8065-20F0F45571D0}"/>
    <cellStyle name="쉼표 [0] 8 2 2 4 3" xfId="29034" xr:uid="{18F8D7EB-37AC-4750-8765-EA58EF89D331}"/>
    <cellStyle name="쉼표 [0] 8 2 2 4 4" xfId="55190" xr:uid="{C57D6B92-085E-4823-AA3E-83B9EE0DF562}"/>
    <cellStyle name="쉼표 [0] 8 2 2 5" xfId="12495" xr:uid="{0794303F-2DFC-4D90-B11C-6667AF0442E6}"/>
    <cellStyle name="쉼표 [0] 8 2 2 5 2" xfId="34544" xr:uid="{DFE62AE4-1183-44B3-AFAB-345DD5BB7F92}"/>
    <cellStyle name="쉼표 [0] 8 2 2 6" xfId="23524" xr:uid="{C24B68A2-4AB1-4CC9-8DAC-F20467A15481}"/>
    <cellStyle name="쉼표 [0] 8 2 2 7" xfId="49681" xr:uid="{88D429DA-24CB-4B85-82EE-F6D948A9A35B}"/>
    <cellStyle name="쉼표 [0] 8 2 3" xfId="2117" xr:uid="{0CC4EC73-0269-4F5E-8CC3-95604C69976F}"/>
    <cellStyle name="쉼표 [0] 8 2 3 2" xfId="4893" xr:uid="{16494683-51AE-4652-B3FA-477DDE3B8967}"/>
    <cellStyle name="쉼표 [0] 8 2 3 2 2" xfId="10419" xr:uid="{ED28E2B7-B25C-4D87-969A-5DB59A913AC8}"/>
    <cellStyle name="쉼표 [0] 8 2 3 2 2 2" xfId="21448" xr:uid="{18242881-C1D2-45D2-8787-3E8B77496B88}"/>
    <cellStyle name="쉼표 [0] 8 2 3 2 2 2 2" xfId="43497" xr:uid="{8C97EA0B-817C-461B-97FD-31F8885B267F}"/>
    <cellStyle name="쉼표 [0] 8 2 3 2 2 3" xfId="32477" xr:uid="{4DE1AD98-E84F-4280-90A1-3A36F81DA456}"/>
    <cellStyle name="쉼표 [0] 8 2 3 2 3" xfId="15938" xr:uid="{9C062275-ED74-4E73-ADFF-5351F202EEFA}"/>
    <cellStyle name="쉼표 [0] 8 2 3 2 3 2" xfId="37987" xr:uid="{60E9C75D-EEFA-433A-A6DB-21B6A980C290}"/>
    <cellStyle name="쉼표 [0] 8 2 3 2 4" xfId="26967" xr:uid="{0D4A910A-C8A1-42D1-8119-D8DB78E68BE1}"/>
    <cellStyle name="쉼표 [0] 8 2 3 2 5" xfId="53125" xr:uid="{55387E54-660A-4E30-B023-511A26885EB2}"/>
    <cellStyle name="쉼표 [0] 8 2 3 3" xfId="7664" xr:uid="{12E4B812-B54C-4B8E-8736-055FFE12EDE3}"/>
    <cellStyle name="쉼표 [0] 8 2 3 3 2" xfId="18693" xr:uid="{CC244262-A1AB-4A7D-B49C-ECF82549EE41}"/>
    <cellStyle name="쉼표 [0] 8 2 3 3 2 2" xfId="40742" xr:uid="{FD8771A7-4272-465E-8730-0286E9263A52}"/>
    <cellStyle name="쉼표 [0] 8 2 3 3 3" xfId="29722" xr:uid="{2E938EE9-C94A-4223-A5F5-4A9CC428DCE4}"/>
    <cellStyle name="쉼표 [0] 8 2 3 4" xfId="13183" xr:uid="{D5949043-B040-4D8E-8B20-9F6723F01386}"/>
    <cellStyle name="쉼표 [0] 8 2 3 4 2" xfId="35232" xr:uid="{A60631F6-06B7-42DB-9720-EAA422D383D0}"/>
    <cellStyle name="쉼표 [0] 8 2 3 5" xfId="24212" xr:uid="{B5E2F2AA-D0C0-4B47-A9B7-6469F4148A0C}"/>
    <cellStyle name="쉼표 [0] 8 2 3 6" xfId="50370" xr:uid="{BEC9D3C3-8139-4393-ACEA-F74CA02FF8FA}"/>
    <cellStyle name="쉼표 [0] 8 2 4" xfId="3517" xr:uid="{D52EA618-B2A6-4636-88C2-8FE220810314}"/>
    <cellStyle name="쉼표 [0] 8 2 4 2" xfId="9043" xr:uid="{9C1BC2DA-2F00-461E-84C7-75ACDA8A7320}"/>
    <cellStyle name="쉼표 [0] 8 2 4 2 2" xfId="20072" xr:uid="{A0C7763F-6E68-4B9B-8A09-9F6B8A66E653}"/>
    <cellStyle name="쉼표 [0] 8 2 4 2 2 2" xfId="42121" xr:uid="{8CA5C699-9C5F-4D36-9EE5-E6F799033667}"/>
    <cellStyle name="쉼표 [0] 8 2 4 2 3" xfId="31101" xr:uid="{258F5D37-F153-4A22-9E93-C07B5DC0C0BD}"/>
    <cellStyle name="쉼표 [0] 8 2 4 3" xfId="14562" xr:uid="{3ED0B20A-A010-4E46-9D24-B26BF4527902}"/>
    <cellStyle name="쉼표 [0] 8 2 4 3 2" xfId="36611" xr:uid="{63882991-77D0-4D2B-8E89-DB022552E06E}"/>
    <cellStyle name="쉼표 [0] 8 2 4 4" xfId="25591" xr:uid="{AB357A70-08E9-4F7D-A0FF-CF6AE7EB88D0}"/>
    <cellStyle name="쉼표 [0] 8 2 4 5" xfId="51749" xr:uid="{F796B735-3055-46ED-8B05-EA7141746D2B}"/>
    <cellStyle name="쉼표 [0] 8 2 5" xfId="6288" xr:uid="{528C118C-C9B6-4B70-A237-9B56CECABAFC}"/>
    <cellStyle name="쉼표 [0] 8 2 5 2" xfId="17317" xr:uid="{7DDFB53F-A7B5-4458-BA81-CE61B6C5D2B1}"/>
    <cellStyle name="쉼표 [0] 8 2 5 2 2" xfId="39366" xr:uid="{CD15813A-1C22-4CE8-8B3A-5A1985033896}"/>
    <cellStyle name="쉼표 [0] 8 2 5 3" xfId="28346" xr:uid="{1AB604ED-808C-4972-889C-E9B0CE166C62}"/>
    <cellStyle name="쉼표 [0] 8 2 5 4" xfId="54502" xr:uid="{A34ABED9-5B9B-42E6-B0E0-92408A933D16}"/>
    <cellStyle name="쉼표 [0] 8 2 6" xfId="11807" xr:uid="{E944B88C-EA74-41E6-98ED-B23399FADB12}"/>
    <cellStyle name="쉼표 [0] 8 2 6 2" xfId="33856" xr:uid="{F96A3082-DEBC-4E9C-9233-0DF83664840F}"/>
    <cellStyle name="쉼표 [0] 8 2 7" xfId="22836" xr:uid="{1B795BB0-1BEC-4F98-A86A-D9EB6B20484D}"/>
    <cellStyle name="쉼표 [0] 8 2 8" xfId="48993" xr:uid="{E9C56355-642A-4CFD-8A65-1E2B985CBB28}"/>
    <cellStyle name="쉼표 [0] 8 3" xfId="1069" xr:uid="{F6E5169F-0B5A-4436-97FE-6FE04168FB43}"/>
    <cellStyle name="쉼표 [0] 8 3 2" xfId="2463" xr:uid="{F739B15D-4CAD-4C57-854F-288A4BB3EFA0}"/>
    <cellStyle name="쉼표 [0] 8 3 2 2" xfId="5239" xr:uid="{797A198F-43A3-45C2-96CA-098E55D2F6E5}"/>
    <cellStyle name="쉼표 [0] 8 3 2 2 2" xfId="10765" xr:uid="{F1AD1C3D-1ADC-439E-B0B4-62AC02CEF855}"/>
    <cellStyle name="쉼표 [0] 8 3 2 2 2 2" xfId="21794" xr:uid="{40020BAD-253C-4632-977F-212C7AE73CF8}"/>
    <cellStyle name="쉼표 [0] 8 3 2 2 2 2 2" xfId="43843" xr:uid="{8DE6ED24-2625-4C49-B479-A65FE78AED2E}"/>
    <cellStyle name="쉼표 [0] 8 3 2 2 2 3" xfId="32823" xr:uid="{472BF238-1017-4EC9-BFD7-26655B39D5ED}"/>
    <cellStyle name="쉼표 [0] 8 3 2 2 3" xfId="16284" xr:uid="{1AE48FB4-392F-460B-88A3-AC40FA0D9F2D}"/>
    <cellStyle name="쉼표 [0] 8 3 2 2 3 2" xfId="38333" xr:uid="{A5D62BE3-C8E6-4B4B-A476-8812814352BD}"/>
    <cellStyle name="쉼표 [0] 8 3 2 2 4" xfId="27313" xr:uid="{08C9A6AF-038E-4F6E-ABF4-433C834782E8}"/>
    <cellStyle name="쉼표 [0] 8 3 2 2 5" xfId="53471" xr:uid="{29BB4E58-BE30-40C3-B7AF-F0BFEBC9921F}"/>
    <cellStyle name="쉼표 [0] 8 3 2 3" xfId="8010" xr:uid="{B41EFDD8-4E5A-48AD-A56D-542312A30B87}"/>
    <cellStyle name="쉼표 [0] 8 3 2 3 2" xfId="19039" xr:uid="{BD02851B-E2BE-4FCB-8A57-DB15CAF6E933}"/>
    <cellStyle name="쉼표 [0] 8 3 2 3 2 2" xfId="41088" xr:uid="{018F5A88-3452-4054-A2CB-551B6D59AA99}"/>
    <cellStyle name="쉼표 [0] 8 3 2 3 3" xfId="30068" xr:uid="{8F462AB7-E9BA-4B09-8007-0024229A4B1E}"/>
    <cellStyle name="쉼표 [0] 8 3 2 4" xfId="13529" xr:uid="{C250AD72-41EA-4EAF-9F02-C5EC0B1987C1}"/>
    <cellStyle name="쉼표 [0] 8 3 2 4 2" xfId="35578" xr:uid="{59572784-B315-4FE2-81B4-A148B4DDA037}"/>
    <cellStyle name="쉼표 [0] 8 3 2 5" xfId="24558" xr:uid="{AFC1998E-45A5-44CF-8A88-A93405001F6A}"/>
    <cellStyle name="쉼표 [0] 8 3 2 6" xfId="50716" xr:uid="{98F2782E-63DB-4B36-BAAC-AD58A1A5BF77}"/>
    <cellStyle name="쉼표 [0] 8 3 3" xfId="3863" xr:uid="{F78E7AD2-C0E4-4FC2-827A-66A4AEE97250}"/>
    <cellStyle name="쉼표 [0] 8 3 3 2" xfId="9389" xr:uid="{D5B17D25-BB48-48B7-8BE1-0FCDB11E957F}"/>
    <cellStyle name="쉼표 [0] 8 3 3 2 2" xfId="20418" xr:uid="{EFD2CBDA-8AAB-4708-B662-6064649AAC25}"/>
    <cellStyle name="쉼표 [0] 8 3 3 2 2 2" xfId="42467" xr:uid="{E234F86B-1EA4-46F7-9FF3-09EB79479744}"/>
    <cellStyle name="쉼표 [0] 8 3 3 2 3" xfId="31447" xr:uid="{6120D607-DD9F-4F81-8565-6D0ED464B42C}"/>
    <cellStyle name="쉼표 [0] 8 3 3 3" xfId="14908" xr:uid="{349A8146-A085-4EBF-B679-77BC17C6AEB3}"/>
    <cellStyle name="쉼표 [0] 8 3 3 3 2" xfId="36957" xr:uid="{3E5E884A-8229-4136-B121-9302B6D4A374}"/>
    <cellStyle name="쉼표 [0] 8 3 3 4" xfId="25937" xr:uid="{E7FD5F6D-B30F-4AE3-8BA8-03E5F56FDE67}"/>
    <cellStyle name="쉼표 [0] 8 3 3 5" xfId="52095" xr:uid="{F2AE826E-8DB9-440D-9609-7F069640D475}"/>
    <cellStyle name="쉼표 [0] 8 3 4" xfId="6634" xr:uid="{3C08448B-0ACD-4FED-8BB5-3FF89E107CBF}"/>
    <cellStyle name="쉼표 [0] 8 3 4 2" xfId="17663" xr:uid="{00B05999-C895-4AD4-8490-1AF65CC68C88}"/>
    <cellStyle name="쉼표 [0] 8 3 4 2 2" xfId="39712" xr:uid="{7EF2E609-7EDF-40F7-89ED-84322E406F1D}"/>
    <cellStyle name="쉼표 [0] 8 3 4 3" xfId="28692" xr:uid="{F2387FF7-3699-4BDA-B805-D000C6E614FE}"/>
    <cellStyle name="쉼표 [0] 8 3 4 4" xfId="54848" xr:uid="{E8CE0D92-808B-475A-8B46-62BDCFA55FAE}"/>
    <cellStyle name="쉼표 [0] 8 3 5" xfId="12153" xr:uid="{659268E5-2CA7-4ADC-BCBF-3A272C04CA96}"/>
    <cellStyle name="쉼표 [0] 8 3 5 2" xfId="34202" xr:uid="{28379D1B-E9A0-4F62-BA8E-7DD9EB5B6E3B}"/>
    <cellStyle name="쉼표 [0] 8 3 6" xfId="23182" xr:uid="{D1E7B140-7C6D-4002-9ADF-7BEC16E1D95F}"/>
    <cellStyle name="쉼표 [0] 8 3 7" xfId="49339" xr:uid="{3EE9E380-E561-4C45-8D77-7E89D0EC9E4A}"/>
    <cellStyle name="쉼표 [0] 8 4" xfId="1775" xr:uid="{99708E5F-5E10-4DDA-A2E0-8EA643C3F932}"/>
    <cellStyle name="쉼표 [0] 8 4 2" xfId="4551" xr:uid="{486D947C-2586-4F8E-8D2A-69C0EDD9B91F}"/>
    <cellStyle name="쉼표 [0] 8 4 2 2" xfId="10077" xr:uid="{A056FCCA-8869-4B40-A707-2C311424626C}"/>
    <cellStyle name="쉼표 [0] 8 4 2 2 2" xfId="21106" xr:uid="{7734ED99-9B96-4A37-BBAF-D31D761A74CF}"/>
    <cellStyle name="쉼표 [0] 8 4 2 2 2 2" xfId="43155" xr:uid="{1EE3AE98-C35C-4D9C-83F6-62EABD22E61D}"/>
    <cellStyle name="쉼표 [0] 8 4 2 2 3" xfId="32135" xr:uid="{2BBEF915-637B-43BB-B02F-AFC12D302927}"/>
    <cellStyle name="쉼표 [0] 8 4 2 3" xfId="15596" xr:uid="{97C56C90-4BF4-4E0F-A996-87EB919A90CB}"/>
    <cellStyle name="쉼표 [0] 8 4 2 3 2" xfId="37645" xr:uid="{1B570DEF-F3AF-4A1D-B081-D2FB12DEA284}"/>
    <cellStyle name="쉼표 [0] 8 4 2 4" xfId="26625" xr:uid="{C6EB945C-385A-4AE9-93A6-EB29733526B0}"/>
    <cellStyle name="쉼표 [0] 8 4 2 5" xfId="52783" xr:uid="{E5E4BCC1-8DD4-4E84-B2D4-D08DFAC452A7}"/>
    <cellStyle name="쉼표 [0] 8 4 3" xfId="7322" xr:uid="{670C5B53-71BD-4A22-BB37-34CA8A76B74B}"/>
    <cellStyle name="쉼표 [0] 8 4 3 2" xfId="18351" xr:uid="{02F218DF-2A4C-45E8-A696-D3BB340D8163}"/>
    <cellStyle name="쉼표 [0] 8 4 3 2 2" xfId="40400" xr:uid="{69E09E04-842D-4DB2-BD76-CC67395D106C}"/>
    <cellStyle name="쉼표 [0] 8 4 3 3" xfId="29380" xr:uid="{3EB71BCD-1AA3-494D-8384-80F8E8B01CC0}"/>
    <cellStyle name="쉼표 [0] 8 4 4" xfId="12841" xr:uid="{CF1268A7-95A2-4953-9E68-37BD815FD999}"/>
    <cellStyle name="쉼표 [0] 8 4 4 2" xfId="34890" xr:uid="{A8607D77-6459-44E9-8D01-69B2BFD2C1B9}"/>
    <cellStyle name="쉼표 [0] 8 4 5" xfId="23870" xr:uid="{7514FF5A-802A-47DA-BF97-60A17755B866}"/>
    <cellStyle name="쉼표 [0] 8 4 6" xfId="50028" xr:uid="{CE3048AC-AD1A-4935-8336-570C3C7B58E7}"/>
    <cellStyle name="쉼표 [0] 8 5" xfId="3175" xr:uid="{D5DDAFD1-F6CB-4DD9-8939-6ACFFAFC9ED1}"/>
    <cellStyle name="쉼표 [0] 8 5 2" xfId="8701" xr:uid="{540A810F-B2E1-46D5-B949-78A682F24E0C}"/>
    <cellStyle name="쉼표 [0] 8 5 2 2" xfId="19730" xr:uid="{DD5EEB88-C41F-46DB-BF00-50ECB538C6AA}"/>
    <cellStyle name="쉼표 [0] 8 5 2 2 2" xfId="41779" xr:uid="{BAA6295C-27EB-46D3-B196-5E793879FAC9}"/>
    <cellStyle name="쉼표 [0] 8 5 2 3" xfId="30759" xr:uid="{98B2F8B4-C4EE-4FA1-924F-C7C8960A864B}"/>
    <cellStyle name="쉼표 [0] 8 5 3" xfId="14220" xr:uid="{AD8A0030-E9B6-4BCF-9C04-2A07F4587B68}"/>
    <cellStyle name="쉼표 [0] 8 5 3 2" xfId="36269" xr:uid="{1E627096-3B96-4DC8-A4C2-E76BF438A833}"/>
    <cellStyle name="쉼표 [0] 8 5 4" xfId="25249" xr:uid="{DDBF514F-4577-4E90-9834-6F50228B70B2}"/>
    <cellStyle name="쉼표 [0] 8 5 5" xfId="51407" xr:uid="{4F4919AF-2982-4624-A5DC-718AAD877950}"/>
    <cellStyle name="쉼표 [0] 8 6" xfId="5946" xr:uid="{0DD43AD0-881E-4739-AE84-0F08486848C5}"/>
    <cellStyle name="쉼표 [0] 8 6 2" xfId="16975" xr:uid="{E40C35B1-DFCA-4F12-892F-0D6FE8584E9D}"/>
    <cellStyle name="쉼표 [0] 8 6 2 2" xfId="39024" xr:uid="{A983FB12-F224-4B19-A0D3-4DB6F45B5DA4}"/>
    <cellStyle name="쉼표 [0] 8 6 3" xfId="28004" xr:uid="{EE58C8E9-B05E-4AF3-8C66-86E3D02669A9}"/>
    <cellStyle name="쉼표 [0] 8 6 4" xfId="54161" xr:uid="{DB42559D-5929-4D59-9F22-784B839A9C14}"/>
    <cellStyle name="쉼표 [0] 8 7" xfId="11465" xr:uid="{095C0D2D-FDB2-41D9-8955-39952457F345}"/>
    <cellStyle name="쉼표 [0] 8 7 2" xfId="33514" xr:uid="{9A40007F-F78A-4698-A5C5-A0263AC714C7}"/>
    <cellStyle name="쉼표 [0] 8 8" xfId="22494" xr:uid="{FD6D7734-8B7D-44BF-A6EB-A1B98791AF6A}"/>
    <cellStyle name="쉼표 [0] 8 9" xfId="48652" xr:uid="{4C9E93B7-D2F8-4615-9CA8-F491E45BEF0B}"/>
    <cellStyle name="쉼표 [0] 9" xfId="344" xr:uid="{00000000-0005-0000-0000-0000CC020000}"/>
    <cellStyle name="쉼표 [0] 9 2" xfId="703" xr:uid="{00000000-0005-0000-0000-0000CD020000}"/>
    <cellStyle name="쉼표 [0] 9 2 2" xfId="1440" xr:uid="{82A0D5F6-FF14-426F-B073-5F0FB122D7E0}"/>
    <cellStyle name="쉼표 [0] 9 2 2 2" xfId="2834" xr:uid="{A6E4B278-C084-41EE-9DCC-073DDB24B154}"/>
    <cellStyle name="쉼표 [0] 9 2 2 2 2" xfId="5610" xr:uid="{31F1EF9D-C54F-4610-8E58-0B622ABE3F0B}"/>
    <cellStyle name="쉼표 [0] 9 2 2 2 2 2" xfId="11136" xr:uid="{06F2E053-BFD4-4D40-BD6C-60810A0BC6AE}"/>
    <cellStyle name="쉼표 [0] 9 2 2 2 2 2 2" xfId="22165" xr:uid="{9F9845CB-970D-48E3-92B8-D6464A35F077}"/>
    <cellStyle name="쉼표 [0] 9 2 2 2 2 2 2 2" xfId="44214" xr:uid="{1A65363E-21DD-4928-89AA-C32ECA10E98F}"/>
    <cellStyle name="쉼표 [0] 9 2 2 2 2 2 3" xfId="33194" xr:uid="{AA31EEBB-76FB-4175-87B5-3882DE7B9F1A}"/>
    <cellStyle name="쉼표 [0] 9 2 2 2 2 3" xfId="16655" xr:uid="{F91FAE77-4483-49FD-8199-68A9A0B29A0A}"/>
    <cellStyle name="쉼표 [0] 9 2 2 2 2 3 2" xfId="38704" xr:uid="{BB16789A-8AA9-42E0-9C7F-66C6DC0D4910}"/>
    <cellStyle name="쉼표 [0] 9 2 2 2 2 4" xfId="27684" xr:uid="{684344A6-FE1B-487E-9D05-0C482504CB73}"/>
    <cellStyle name="쉼표 [0] 9 2 2 2 2 5" xfId="53842" xr:uid="{0FF04B7B-64A0-46BD-90DE-F90D5277430B}"/>
    <cellStyle name="쉼표 [0] 9 2 2 2 3" xfId="8381" xr:uid="{805FA9C9-B2DB-4681-91DF-3519ECAE5ECB}"/>
    <cellStyle name="쉼표 [0] 9 2 2 2 3 2" xfId="19410" xr:uid="{71FCFAD6-2087-47E0-AFDB-B148115C9A50}"/>
    <cellStyle name="쉼표 [0] 9 2 2 2 3 2 2" xfId="41459" xr:uid="{223F6E32-89FE-41EA-99B2-2F7E0DA0807B}"/>
    <cellStyle name="쉼표 [0] 9 2 2 2 3 3" xfId="30439" xr:uid="{42814F67-2A41-436F-A52C-F98710A62D89}"/>
    <cellStyle name="쉼표 [0] 9 2 2 2 4" xfId="13900" xr:uid="{F18A45CF-745B-4C23-A40A-AEEEA40B04E5}"/>
    <cellStyle name="쉼표 [0] 9 2 2 2 4 2" xfId="35949" xr:uid="{C14BBC86-6671-45C2-89D1-EA38764DCE33}"/>
    <cellStyle name="쉼표 [0] 9 2 2 2 5" xfId="24929" xr:uid="{D75FD97F-E41F-4497-8325-EDF2D91DA6B9}"/>
    <cellStyle name="쉼표 [0] 9 2 2 2 6" xfId="51087" xr:uid="{4588EBE7-2DDA-4E4D-BD9D-8403CBB8CB53}"/>
    <cellStyle name="쉼표 [0] 9 2 2 3" xfId="4234" xr:uid="{07F0E10E-1F41-4E73-B6EA-D9BEEB57A76E}"/>
    <cellStyle name="쉼표 [0] 9 2 2 3 2" xfId="9760" xr:uid="{9E24A6AA-D961-428D-B49B-71CEB15E4CC2}"/>
    <cellStyle name="쉼표 [0] 9 2 2 3 2 2" xfId="20789" xr:uid="{1AB7D0EE-C87C-4689-88AD-5C9B812691FB}"/>
    <cellStyle name="쉼표 [0] 9 2 2 3 2 2 2" xfId="42838" xr:uid="{9DD083FC-E8B1-4436-BCBA-C50422C70E47}"/>
    <cellStyle name="쉼표 [0] 9 2 2 3 2 3" xfId="31818" xr:uid="{9A63BC49-3359-4CBF-AA8B-9392107E77B7}"/>
    <cellStyle name="쉼표 [0] 9 2 2 3 3" xfId="15279" xr:uid="{A2FD26F7-2F23-4D37-AB89-92B346186132}"/>
    <cellStyle name="쉼표 [0] 9 2 2 3 3 2" xfId="37328" xr:uid="{F28D9067-10E9-4561-B08B-72FE0C8F08FD}"/>
    <cellStyle name="쉼표 [0] 9 2 2 3 4" xfId="26308" xr:uid="{7BA3E270-7B8A-40AB-A256-2F8EFE7B817F}"/>
    <cellStyle name="쉼표 [0] 9 2 2 3 5" xfId="52466" xr:uid="{CA06038A-0DCB-4F9F-813D-3E7D9A385B43}"/>
    <cellStyle name="쉼표 [0] 9 2 2 4" xfId="7005" xr:uid="{8B2289F1-0EBE-40FB-B175-A5949AF83D0F}"/>
    <cellStyle name="쉼표 [0] 9 2 2 4 2" xfId="18034" xr:uid="{32A4BC60-15C7-4E16-8B19-8908B12F658B}"/>
    <cellStyle name="쉼표 [0] 9 2 2 4 2 2" xfId="40083" xr:uid="{E0117F94-BD55-4C57-9795-C4EC68FA3209}"/>
    <cellStyle name="쉼표 [0] 9 2 2 4 3" xfId="29063" xr:uid="{F739AA9C-3D54-4C01-B0F7-F2486F802D37}"/>
    <cellStyle name="쉼표 [0] 9 2 2 4 4" xfId="55219" xr:uid="{917DC558-9EE2-43B4-81BA-B540BB9391F5}"/>
    <cellStyle name="쉼표 [0] 9 2 2 5" xfId="12524" xr:uid="{B36EBD5E-1E83-46AD-A0DB-8D309C4AA6AE}"/>
    <cellStyle name="쉼표 [0] 9 2 2 5 2" xfId="34573" xr:uid="{F588CB75-D22C-40F0-8368-F1EB5BF01768}"/>
    <cellStyle name="쉼표 [0] 9 2 2 6" xfId="23553" xr:uid="{F88658CC-DC25-4FC3-BE6E-B52FD899F81F}"/>
    <cellStyle name="쉼표 [0] 9 2 2 7" xfId="49710" xr:uid="{333FBD65-C63C-4E01-8927-CD22965C132B}"/>
    <cellStyle name="쉼표 [0] 9 2 3" xfId="2146" xr:uid="{D0F9ADD0-E6A1-49E4-B5AC-EE82992E73EB}"/>
    <cellStyle name="쉼표 [0] 9 2 3 2" xfId="4922" xr:uid="{D735CE28-667A-44A8-B141-06026EC676F1}"/>
    <cellStyle name="쉼표 [0] 9 2 3 2 2" xfId="10448" xr:uid="{2A826BED-FFB7-4C91-9E11-EFBAB696377E}"/>
    <cellStyle name="쉼표 [0] 9 2 3 2 2 2" xfId="21477" xr:uid="{D8A11C84-CDB3-4542-9FB2-587D76B02168}"/>
    <cellStyle name="쉼표 [0] 9 2 3 2 2 2 2" xfId="43526" xr:uid="{575E2A12-CFB2-4DAB-9B9E-245BCDF46960}"/>
    <cellStyle name="쉼표 [0] 9 2 3 2 2 3" xfId="32506" xr:uid="{03CAA5F6-925A-49A0-B9B6-AF4FB969CFE5}"/>
    <cellStyle name="쉼표 [0] 9 2 3 2 3" xfId="15967" xr:uid="{F57448BE-D895-45CE-B806-B8C35E260308}"/>
    <cellStyle name="쉼표 [0] 9 2 3 2 3 2" xfId="38016" xr:uid="{F6E0DE3A-303C-4EA4-9EE3-9259004B97A6}"/>
    <cellStyle name="쉼표 [0] 9 2 3 2 4" xfId="26996" xr:uid="{F43BB4DA-5F5F-4066-9C4C-EAF6F9E0FDB3}"/>
    <cellStyle name="쉼표 [0] 9 2 3 2 5" xfId="53154" xr:uid="{2CBBDA3A-A3A6-48C8-9CAF-AE2C31776151}"/>
    <cellStyle name="쉼표 [0] 9 2 3 3" xfId="7693" xr:uid="{CBB3A1B0-530B-4FE3-97AE-CF2B6FBEEEDA}"/>
    <cellStyle name="쉼표 [0] 9 2 3 3 2" xfId="18722" xr:uid="{D65EE843-41DC-4BCA-969A-59333CE6D6EC}"/>
    <cellStyle name="쉼표 [0] 9 2 3 3 2 2" xfId="40771" xr:uid="{CBA01774-B36E-4CC8-8D1C-002F9F9FDE0E}"/>
    <cellStyle name="쉼표 [0] 9 2 3 3 3" xfId="29751" xr:uid="{F9862D0B-E0E4-44E4-97DE-554EDB585DF6}"/>
    <cellStyle name="쉼표 [0] 9 2 3 4" xfId="13212" xr:uid="{CF684E0F-7696-4297-8540-AAD613D29836}"/>
    <cellStyle name="쉼표 [0] 9 2 3 4 2" xfId="35261" xr:uid="{1D54E098-4ADB-4330-9E5E-320EB71D8E73}"/>
    <cellStyle name="쉼표 [0] 9 2 3 5" xfId="24241" xr:uid="{6F9A4774-1746-4332-8808-E50A9A92E07F}"/>
    <cellStyle name="쉼표 [0] 9 2 3 6" xfId="50399" xr:uid="{2AE55E53-8E5E-45F3-BFC0-B44FD97057D1}"/>
    <cellStyle name="쉼표 [0] 9 2 4" xfId="3546" xr:uid="{D68A3F9B-D153-456A-AEA8-09D5F48CB544}"/>
    <cellStyle name="쉼표 [0] 9 2 4 2" xfId="9072" xr:uid="{714F16F1-896A-4425-974E-72A5A570D498}"/>
    <cellStyle name="쉼표 [0] 9 2 4 2 2" xfId="20101" xr:uid="{778EFA2F-B5D7-45F6-B317-F74861A6F936}"/>
    <cellStyle name="쉼표 [0] 9 2 4 2 2 2" xfId="42150" xr:uid="{E7D89ED0-256F-4CBB-B3BA-E9B6DCA53D81}"/>
    <cellStyle name="쉼표 [0] 9 2 4 2 3" xfId="31130" xr:uid="{19A32122-12C0-4CA1-832D-0F9960351F0C}"/>
    <cellStyle name="쉼표 [0] 9 2 4 3" xfId="14591" xr:uid="{B231F591-E494-4AFB-B1EF-BFA46536D7D2}"/>
    <cellStyle name="쉼표 [0] 9 2 4 3 2" xfId="36640" xr:uid="{476F3181-E64E-44B8-A607-17AEB9BD337D}"/>
    <cellStyle name="쉼표 [0] 9 2 4 4" xfId="25620" xr:uid="{9BDB17FF-DC69-48F7-9B29-FB62D42FCC78}"/>
    <cellStyle name="쉼표 [0] 9 2 4 5" xfId="51778" xr:uid="{BBA7D0FA-B453-4AF0-B832-2269AC686670}"/>
    <cellStyle name="쉼표 [0] 9 2 5" xfId="6317" xr:uid="{C28A4D80-900C-4764-8BDD-D9495030EEA5}"/>
    <cellStyle name="쉼표 [0] 9 2 5 2" xfId="17346" xr:uid="{0EFAD819-3888-4385-AABF-13A355FBB72A}"/>
    <cellStyle name="쉼표 [0] 9 2 5 2 2" xfId="39395" xr:uid="{3BF2A961-B7A9-4A2C-9C50-C76D939BD3EF}"/>
    <cellStyle name="쉼표 [0] 9 2 5 3" xfId="28375" xr:uid="{39EB411D-3A13-4349-96AA-A81CCF23285B}"/>
    <cellStyle name="쉼표 [0] 9 2 5 4" xfId="54531" xr:uid="{D5D4B360-AD1D-4FC3-84B0-68E28423A533}"/>
    <cellStyle name="쉼표 [0] 9 2 6" xfId="11836" xr:uid="{6529EADB-12ED-4B44-937C-8517CDEBF360}"/>
    <cellStyle name="쉼표 [0] 9 2 6 2" xfId="33885" xr:uid="{D828F01E-1DAF-4F5F-B0F1-2A488BFCBE32}"/>
    <cellStyle name="쉼표 [0] 9 2 7" xfId="22865" xr:uid="{9D97FF5D-5E00-4176-A56D-9D508553A27D}"/>
    <cellStyle name="쉼표 [0] 9 2 8" xfId="49022" xr:uid="{325DF699-3F06-4FB7-B703-671E73DDB76F}"/>
    <cellStyle name="쉼표 [0] 9 3" xfId="1098" xr:uid="{6A907B06-20EA-4814-B9E0-B914C33A9D8A}"/>
    <cellStyle name="쉼표 [0] 9 3 2" xfId="2492" xr:uid="{44CB51C5-8079-4AFB-8ECE-65C384C93D11}"/>
    <cellStyle name="쉼표 [0] 9 3 2 2" xfId="5268" xr:uid="{426AA604-FD3D-4145-9412-1BC2EDA63DF4}"/>
    <cellStyle name="쉼표 [0] 9 3 2 2 2" xfId="10794" xr:uid="{BE2C87F5-1BF3-4716-A8C3-AD7DFB55EFEA}"/>
    <cellStyle name="쉼표 [0] 9 3 2 2 2 2" xfId="21823" xr:uid="{E7DE8CBB-FEEF-4C91-96ED-3E1D6C4BD7E5}"/>
    <cellStyle name="쉼표 [0] 9 3 2 2 2 2 2" xfId="43872" xr:uid="{CFCBC3A4-CA4F-4950-A8E7-B38872A23EAB}"/>
    <cellStyle name="쉼표 [0] 9 3 2 2 2 3" xfId="32852" xr:uid="{90E2B65C-8ADE-48E1-A034-BF93FF808299}"/>
    <cellStyle name="쉼표 [0] 9 3 2 2 3" xfId="16313" xr:uid="{949C012F-71B3-42BB-9A04-21ABF4D2AB9E}"/>
    <cellStyle name="쉼표 [0] 9 3 2 2 3 2" xfId="38362" xr:uid="{4CD91AE0-125C-43CA-8F0B-E3A9ABD97E66}"/>
    <cellStyle name="쉼표 [0] 9 3 2 2 4" xfId="27342" xr:uid="{1BA24FE7-022E-4EBC-AC9A-258ACB49B8F1}"/>
    <cellStyle name="쉼표 [0] 9 3 2 2 5" xfId="53500" xr:uid="{0429FCA7-9264-422F-A101-8D712A851897}"/>
    <cellStyle name="쉼표 [0] 9 3 2 3" xfId="8039" xr:uid="{9F1B1E78-1F66-44D0-80CF-F74C6C3A4DEC}"/>
    <cellStyle name="쉼표 [0] 9 3 2 3 2" xfId="19068" xr:uid="{4AE3EB19-3FCD-4A64-A18E-83131EC4DDA8}"/>
    <cellStyle name="쉼표 [0] 9 3 2 3 2 2" xfId="41117" xr:uid="{208CC019-25AA-4224-ABD7-2ECA2A7C6ACB}"/>
    <cellStyle name="쉼표 [0] 9 3 2 3 3" xfId="30097" xr:uid="{B272318F-FB74-4E1E-B7B7-763CC254EC3E}"/>
    <cellStyle name="쉼표 [0] 9 3 2 4" xfId="13558" xr:uid="{98D08829-C9FD-4E1A-879D-5A0712CDDAEE}"/>
    <cellStyle name="쉼표 [0] 9 3 2 4 2" xfId="35607" xr:uid="{E2EBF6E9-F4A3-4B7A-9472-BC355C449837}"/>
    <cellStyle name="쉼표 [0] 9 3 2 5" xfId="24587" xr:uid="{A36A36BF-101D-4774-97FD-A499BEAF68A3}"/>
    <cellStyle name="쉼표 [0] 9 3 2 6" xfId="50745" xr:uid="{FAAB15D7-CEAC-45D7-ADB5-90E632672C2D}"/>
    <cellStyle name="쉼표 [0] 9 3 3" xfId="3892" xr:uid="{E7A21EBC-043F-4EAD-B844-6A49186F09CE}"/>
    <cellStyle name="쉼표 [0] 9 3 3 2" xfId="9418" xr:uid="{F7E19F95-EC1A-48A0-83BA-1C3F76EA53E7}"/>
    <cellStyle name="쉼표 [0] 9 3 3 2 2" xfId="20447" xr:uid="{111B5866-21AF-4E4A-AA42-F2F0EC90FAF5}"/>
    <cellStyle name="쉼표 [0] 9 3 3 2 2 2" xfId="42496" xr:uid="{2EC7435E-8894-4B45-9E96-D1C54EBFAA82}"/>
    <cellStyle name="쉼표 [0] 9 3 3 2 3" xfId="31476" xr:uid="{AA923C13-6188-4970-9A2C-AEB82E7D7FD6}"/>
    <cellStyle name="쉼표 [0] 9 3 3 3" xfId="14937" xr:uid="{AE89F7BC-32FC-47AC-90A3-876AD1D83820}"/>
    <cellStyle name="쉼표 [0] 9 3 3 3 2" xfId="36986" xr:uid="{77168915-1F33-4AC7-9C12-C2CE875370BC}"/>
    <cellStyle name="쉼표 [0] 9 3 3 4" xfId="25966" xr:uid="{6FA7A4A5-1A51-48FE-9868-99E9EBB00A8C}"/>
    <cellStyle name="쉼표 [0] 9 3 3 5" xfId="52124" xr:uid="{727119C6-A5D8-4FF0-8271-B4A9E5D92A27}"/>
    <cellStyle name="쉼표 [0] 9 3 4" xfId="6663" xr:uid="{E29AD9E7-A77A-4B5C-A3B1-0A3BA1AF96B1}"/>
    <cellStyle name="쉼표 [0] 9 3 4 2" xfId="17692" xr:uid="{F57CB41B-CA05-40F8-A0BE-FF2542E4E3EE}"/>
    <cellStyle name="쉼표 [0] 9 3 4 2 2" xfId="39741" xr:uid="{D20D6864-BFAD-42AE-9F71-644870D319F8}"/>
    <cellStyle name="쉼표 [0] 9 3 4 3" xfId="28721" xr:uid="{C168338F-9468-47D6-8C78-3565375B9BE8}"/>
    <cellStyle name="쉼표 [0] 9 3 4 4" xfId="54877" xr:uid="{7C5030AA-917F-41FD-982D-F30202247EA8}"/>
    <cellStyle name="쉼표 [0] 9 3 5" xfId="12182" xr:uid="{1D9DC964-A9BF-4B70-8BE1-8F62F739BFE6}"/>
    <cellStyle name="쉼표 [0] 9 3 5 2" xfId="34231" xr:uid="{0FC1F689-7B96-451F-B265-B7C66074446C}"/>
    <cellStyle name="쉼표 [0] 9 3 6" xfId="23211" xr:uid="{7F7D3227-E579-4496-9040-912D20C1BC0F}"/>
    <cellStyle name="쉼표 [0] 9 3 7" xfId="49368" xr:uid="{FE3BC3BF-B3C6-4BF1-8E45-CCFE03E3DDF9}"/>
    <cellStyle name="쉼표 [0] 9 4" xfId="1804" xr:uid="{86B10DF5-1D3A-42D5-8682-A96BBBFE405C}"/>
    <cellStyle name="쉼표 [0] 9 4 2" xfId="4580" xr:uid="{142E21D9-427F-41DB-8849-75BF2BFD0AD0}"/>
    <cellStyle name="쉼표 [0] 9 4 2 2" xfId="10106" xr:uid="{A7CB8A54-E9D2-41AA-9856-BDB3094BF20E}"/>
    <cellStyle name="쉼표 [0] 9 4 2 2 2" xfId="21135" xr:uid="{DEE3C97A-3E23-4FC0-B471-3F0F80CD31FE}"/>
    <cellStyle name="쉼표 [0] 9 4 2 2 2 2" xfId="43184" xr:uid="{FFA8502F-9522-4329-A1C8-B02D0753ED0B}"/>
    <cellStyle name="쉼표 [0] 9 4 2 2 3" xfId="32164" xr:uid="{29E2EA28-2CE3-4A26-8419-A769563C411F}"/>
    <cellStyle name="쉼표 [0] 9 4 2 3" xfId="15625" xr:uid="{CB9AD2AB-45B3-4DEA-ACC5-971FB85FAD3B}"/>
    <cellStyle name="쉼표 [0] 9 4 2 3 2" xfId="37674" xr:uid="{C5F0B523-90CD-41E3-9894-1392AB62142B}"/>
    <cellStyle name="쉼표 [0] 9 4 2 4" xfId="26654" xr:uid="{8C242A5F-5033-43B0-8B32-CD6541EA94E8}"/>
    <cellStyle name="쉼표 [0] 9 4 2 5" xfId="52812" xr:uid="{82A0A8D9-010E-4D87-BC2C-CE2505EA27EB}"/>
    <cellStyle name="쉼표 [0] 9 4 3" xfId="7351" xr:uid="{28789107-4F69-42E5-95F7-1A9A8AE79338}"/>
    <cellStyle name="쉼표 [0] 9 4 3 2" xfId="18380" xr:uid="{87726769-C828-41E0-A6B9-B85C772AB186}"/>
    <cellStyle name="쉼표 [0] 9 4 3 2 2" xfId="40429" xr:uid="{08192396-509F-4640-8A74-5867E25FF312}"/>
    <cellStyle name="쉼표 [0] 9 4 3 3" xfId="29409" xr:uid="{95B5FF3A-DBFA-4823-ABBD-4349CEB2FDC1}"/>
    <cellStyle name="쉼표 [0] 9 4 4" xfId="12870" xr:uid="{CD059D97-844B-4849-A7C5-57BE6DB870FE}"/>
    <cellStyle name="쉼표 [0] 9 4 4 2" xfId="34919" xr:uid="{A1395F25-EF8A-48AC-81F7-1AA5721C156C}"/>
    <cellStyle name="쉼표 [0] 9 4 5" xfId="23899" xr:uid="{AC45A474-6DE8-4EA0-8C89-1B13C8F0BF66}"/>
    <cellStyle name="쉼표 [0] 9 4 6" xfId="50057" xr:uid="{ACB33B4F-FFD7-4F1D-A123-FDA97027AA96}"/>
    <cellStyle name="쉼표 [0] 9 5" xfId="3204" xr:uid="{6EB6AD1A-7BDA-4D41-8989-5A1C2B0C266F}"/>
    <cellStyle name="쉼표 [0] 9 5 2" xfId="8730" xr:uid="{D43800E1-3BC8-4724-BB22-0F020EC2F133}"/>
    <cellStyle name="쉼표 [0] 9 5 2 2" xfId="19759" xr:uid="{D64F5D48-6095-40EE-A7EC-FED8F51CD0F2}"/>
    <cellStyle name="쉼표 [0] 9 5 2 2 2" xfId="41808" xr:uid="{24278DE5-ACB1-4201-B753-30C65B0406E0}"/>
    <cellStyle name="쉼표 [0] 9 5 2 3" xfId="30788" xr:uid="{04EAFF5B-2B2C-4DEA-AD27-F648CAABD437}"/>
    <cellStyle name="쉼표 [0] 9 5 3" xfId="14249" xr:uid="{F248C28E-3D73-4229-8E63-1D235F921EA8}"/>
    <cellStyle name="쉼표 [0] 9 5 3 2" xfId="36298" xr:uid="{B57AFCD5-3EEA-4ED5-9F80-71B10EC5EEB3}"/>
    <cellStyle name="쉼표 [0] 9 5 4" xfId="25278" xr:uid="{157A00E5-0988-4947-904A-7E5FE5B0616B}"/>
    <cellStyle name="쉼표 [0] 9 5 5" xfId="51436" xr:uid="{BC3E04DD-118C-49F4-A35A-A145D95AAD19}"/>
    <cellStyle name="쉼표 [0] 9 6" xfId="5975" xr:uid="{C4CEBB33-A3FC-4989-98FB-111147C82146}"/>
    <cellStyle name="쉼표 [0] 9 6 2" xfId="17004" xr:uid="{31C0ED38-AC8E-472A-BA3B-51787AA0507A}"/>
    <cellStyle name="쉼표 [0] 9 6 2 2" xfId="39053" xr:uid="{DEDECD4A-3800-47B9-92B4-1E24E60A8016}"/>
    <cellStyle name="쉼표 [0] 9 6 3" xfId="28033" xr:uid="{26D9F8B3-4318-48B9-94A6-9814C589A41B}"/>
    <cellStyle name="쉼표 [0] 9 6 4" xfId="54190" xr:uid="{0729C1C1-2E7E-47FD-8799-4D40F2A86376}"/>
    <cellStyle name="쉼표 [0] 9 7" xfId="11494" xr:uid="{0BAFE235-032F-424F-8664-66B56726D08A}"/>
    <cellStyle name="쉼표 [0] 9 7 2" xfId="33543" xr:uid="{E1C29ED7-9EBC-4BC6-AC63-4C013248EBC8}"/>
    <cellStyle name="쉼표 [0] 9 8" xfId="22523" xr:uid="{12113875-C3C5-421C-9CAB-D3FD20D37582}"/>
    <cellStyle name="쉼표 [0] 9 9" xfId="48681" xr:uid="{491B5A02-3048-4E59-8EAB-E29BEA6BA69B}"/>
    <cellStyle name="쉼표 2" xfId="5662" xr:uid="{F1D8A578-2678-493F-B705-B917DF3AADD0}"/>
    <cellStyle name="쉼표 2 2" xfId="11183" xr:uid="{1CAAEF64-2192-4B41-B19D-D510DFA02B31}"/>
    <cellStyle name="쉼표 2 2 2" xfId="22212" xr:uid="{42FD1E14-58AB-49EE-8A81-27FC5354D8DA}"/>
    <cellStyle name="쉼표 2 2 2 2" xfId="44261" xr:uid="{C22CC3E5-21A2-4D27-9DFE-C116E0CCB4B9}"/>
    <cellStyle name="쉼표 2 2 2 2 2" xfId="47845" xr:uid="{143ED12C-3D0B-43E7-8EF0-EDC0C7499CB4}"/>
    <cellStyle name="쉼표 2 2 2 3" xfId="45835" xr:uid="{A3F477EE-A20A-4C36-9CF2-7CBEF45904E3}"/>
    <cellStyle name="쉼표 2 2 3" xfId="33241" xr:uid="{BA9A4ABB-8DD4-4B19-B4C4-4D20A1A16D50}"/>
    <cellStyle name="쉼표 2 2 3 2" xfId="46841" xr:uid="{8686E2F0-CED2-4B63-B2DB-534619C4B99E}"/>
    <cellStyle name="쉼표 2 2 4" xfId="44818" xr:uid="{3B37EF96-2A29-4598-94DA-1B9E907782B9}"/>
    <cellStyle name="쉼표 2 3" xfId="16702" xr:uid="{13BF6BCB-8D69-414C-9AF3-014A046748AC}"/>
    <cellStyle name="쉼표 2 3 2" xfId="38751" xr:uid="{5E9DE7B7-782B-4C14-8F6F-53CA66C2359E}"/>
    <cellStyle name="쉼표 2 3 2 2" xfId="47343" xr:uid="{456E58A7-397E-4D1F-8DE9-3CBB064195F4}"/>
    <cellStyle name="쉼표 2 3 3" xfId="45332" xr:uid="{14007C29-B005-4A82-80B6-B577D3909DBD}"/>
    <cellStyle name="쉼표 2 4" xfId="27731" xr:uid="{E7D3291F-BE98-4351-8033-7644A6FDFA34}"/>
    <cellStyle name="쉼표 2 4 2" xfId="46338" xr:uid="{F1C3F59E-B68A-46B8-BB31-A95C7D22F4F6}"/>
    <cellStyle name="쉼표 2 5" xfId="44319" xr:uid="{8C54C4A5-39E5-4879-95A1-1C4D8F9F9125}"/>
    <cellStyle name="쉼표 2 6" xfId="55277" xr:uid="{D5D0637E-1462-46DD-A7FB-B797F730B55C}"/>
    <cellStyle name="쉼표 3" xfId="8428" xr:uid="{C765C61A-B557-4EDE-AB26-DBF75414B691}"/>
    <cellStyle name="쉼표 3 2" xfId="19457" xr:uid="{8DCDC6C6-7088-42B1-BF4E-79E72B983D59}"/>
    <cellStyle name="쉼표 3 2 2" xfId="41506" xr:uid="{BC4F1669-48FB-4256-A956-86C4C981BA08}"/>
    <cellStyle name="쉼표 3 3" xfId="30486" xr:uid="{DF57DC07-90A9-4192-94AC-831A7F777420}"/>
    <cellStyle name="쉼표 4" xfId="13947" xr:uid="{A5F4B471-13A0-47F9-AD94-AD3120D54BD8}"/>
    <cellStyle name="쉼표 4 2" xfId="35996" xr:uid="{43EDD55C-7909-4816-B1C1-1FECDAB777E7}"/>
    <cellStyle name="쉼표 5" xfId="24976" xr:uid="{F3BD9371-7127-4B9E-AFE6-5DDECA0BF823}"/>
    <cellStyle name="쉼표 6" xfId="44262" xr:uid="{32470C70-30F6-4E85-AF95-4175A2304794}"/>
    <cellStyle name="쉼표 7" xfId="44263" xr:uid="{4334EDB6-107C-436A-9701-E49A2F082526}"/>
    <cellStyle name="쉼표 8" xfId="44264" xr:uid="{100D0E4A-DDD8-4431-A252-61871304C1F4}"/>
    <cellStyle name="쉼표 9" xfId="44272" xr:uid="{8103A557-5932-4FA6-80D6-616F392BD9D1}"/>
    <cellStyle name="연결된 셀" xfId="23" builtinId="24" customBuiltin="1"/>
    <cellStyle name="연결된 셀 2" xfId="769" xr:uid="{00000000-0005-0000-0000-0000CF020000}"/>
    <cellStyle name="연결된 셀 3" xfId="44288" xr:uid="{D9C9427F-771E-4A4A-9B33-C0D7979F0D99}"/>
    <cellStyle name="열어 본 하이퍼링크" xfId="54" builtinId="9" customBuiltin="1"/>
    <cellStyle name="열어 본 하이퍼링크 2" xfId="813" xr:uid="{6A96F17F-1863-4D10-8722-6664F4EBFCBD}"/>
    <cellStyle name="열어 본 하이퍼링크 3" xfId="2919" xr:uid="{A6981013-EC77-4242-89D4-62F35608E372}"/>
    <cellStyle name="열어 본 하이퍼링크 4" xfId="5690" xr:uid="{48063930-0140-454F-8F2E-5EF1F27C7F6E}"/>
    <cellStyle name="요약" xfId="27" builtinId="25" customBuiltin="1"/>
    <cellStyle name="요약 2" xfId="765" xr:uid="{00000000-0005-0000-0000-0000D2020000}"/>
    <cellStyle name="요약 3" xfId="44292" xr:uid="{45816D56-D4F8-4650-9AC9-E2DAF620E854}"/>
    <cellStyle name="입력" xfId="20" builtinId="20" customBuiltin="1"/>
    <cellStyle name="입력 2" xfId="762" xr:uid="{00000000-0005-0000-0000-0000D4020000}"/>
    <cellStyle name="입력 3" xfId="44285" xr:uid="{A109FAB3-5624-4CCD-8063-DD4932440132}"/>
    <cellStyle name="제목" xfId="12" builtinId="15" customBuiltin="1"/>
    <cellStyle name="제목 1" xfId="13" builtinId="16" customBuiltin="1"/>
    <cellStyle name="제목 1 2" xfId="761" xr:uid="{00000000-0005-0000-0000-0000D7020000}"/>
    <cellStyle name="제목 1 3" xfId="44278" xr:uid="{A585FD34-9F45-4F70-9F4A-A7DE97A66E8D}"/>
    <cellStyle name="제목 2" xfId="14" builtinId="17" customBuiltin="1"/>
    <cellStyle name="제목 2 2" xfId="751" xr:uid="{00000000-0005-0000-0000-0000D9020000}"/>
    <cellStyle name="제목 2 3" xfId="44279" xr:uid="{6D0A372A-4C3F-46CD-8555-DC39E4E47607}"/>
    <cellStyle name="제목 3" xfId="15" builtinId="18" customBuiltin="1"/>
    <cellStyle name="제목 3 2" xfId="755" xr:uid="{00000000-0005-0000-0000-0000DB020000}"/>
    <cellStyle name="제목 3 3" xfId="44280" xr:uid="{42733569-2C05-4ED8-A723-A0414D152E93}"/>
    <cellStyle name="제목 4" xfId="16" builtinId="19" customBuiltin="1"/>
    <cellStyle name="제목 4 2" xfId="759" xr:uid="{00000000-0005-0000-0000-0000DD020000}"/>
    <cellStyle name="제목 4 3" xfId="44281" xr:uid="{E0722318-1D16-456F-9745-A698FF716607}"/>
    <cellStyle name="제목 5" xfId="752" xr:uid="{00000000-0005-0000-0000-0000DE020000}"/>
    <cellStyle name="제목 6" xfId="44277" xr:uid="{CA5B9341-77A3-4F4A-BB1F-17EA1388CB57}"/>
    <cellStyle name="좋음" xfId="17" builtinId="26" customBuiltin="1"/>
    <cellStyle name="좋음 2" xfId="745" xr:uid="{00000000-0005-0000-0000-0000E0020000}"/>
    <cellStyle name="좋음 3" xfId="44282" xr:uid="{0F64F300-38E4-4264-8F1D-DC0E326C2421}"/>
    <cellStyle name="출력" xfId="21" builtinId="21" customBuiltin="1"/>
    <cellStyle name="출력 2" xfId="756" xr:uid="{00000000-0005-0000-0000-0000E2020000}"/>
    <cellStyle name="출력 3" xfId="44286" xr:uid="{73DBB846-006E-4CD2-A6F5-10FCAB9A7472}"/>
    <cellStyle name="통화 2" xfId="44274" xr:uid="{7A7A69B5-C361-4C2D-8F1D-53DBD17453F3}"/>
    <cellStyle name="표준" xfId="0" builtinId="0"/>
    <cellStyle name="표준 10" xfId="353" xr:uid="{00000000-0005-0000-0000-0000E4020000}"/>
    <cellStyle name="표준 10 10" xfId="48372" xr:uid="{2696687A-3E5D-4ACD-BA11-50EA31A483B0}"/>
    <cellStyle name="표준 10 11" xfId="48686" xr:uid="{651F4BF4-AC49-4A59-AF12-010F2EFBCAE9}"/>
    <cellStyle name="표준 10 2" xfId="383" xr:uid="{00000000-0005-0000-0000-0000E5020000}"/>
    <cellStyle name="표준 10 2 10" xfId="48716" xr:uid="{8FEF9896-831A-4FF3-9CC8-BF1A2A2252D2}"/>
    <cellStyle name="표준 10 2 2" xfId="740" xr:uid="{00000000-0005-0000-0000-0000E6020000}"/>
    <cellStyle name="표준 10 2 2 2" xfId="1476" xr:uid="{4C121082-B284-4244-B4C2-50D7729B5F2C}"/>
    <cellStyle name="표준 10 2 2 2 2" xfId="2870" xr:uid="{BB640E69-8C29-4ADC-9808-108B84C21E31}"/>
    <cellStyle name="표준 10 2 2 2 2 2" xfId="5646" xr:uid="{68A6E885-63D0-4958-B785-44603D4B41B0}"/>
    <cellStyle name="표준 10 2 2 2 2 2 2" xfId="11172" xr:uid="{2B790395-CAF2-46A8-9E4E-D78883A6498B}"/>
    <cellStyle name="표준 10 2 2 2 2 2 2 2" xfId="22201" xr:uid="{FC0C901B-A71E-4526-9A13-929CBF2DC6F1}"/>
    <cellStyle name="표준 10 2 2 2 2 2 2 2 2" xfId="44250" xr:uid="{C8DACE45-2718-4848-ACE3-A43F2EC75898}"/>
    <cellStyle name="표준 10 2 2 2 2 2 2 3" xfId="33230" xr:uid="{05F6C794-82D0-40C8-981D-BC464CC1F5D6}"/>
    <cellStyle name="표준 10 2 2 2 2 2 3" xfId="16691" xr:uid="{AFE010C9-A326-4974-99E6-61576BD0132A}"/>
    <cellStyle name="표준 10 2 2 2 2 2 3 2" xfId="38740" xr:uid="{19211A5B-8601-44E5-9A5E-C0392B3C8283}"/>
    <cellStyle name="표준 10 2 2 2 2 2 4" xfId="27720" xr:uid="{9064EDD1-93C1-4CF7-A5A3-180ED7A70B59}"/>
    <cellStyle name="표준 10 2 2 2 2 2 5" xfId="53878" xr:uid="{5DD0B8B2-61E6-44D8-AFBE-3AB6A222224B}"/>
    <cellStyle name="표준 10 2 2 2 2 3" xfId="8417" xr:uid="{A37F3822-84AC-4B83-BE5B-A3B0C42D057F}"/>
    <cellStyle name="표준 10 2 2 2 2 3 2" xfId="19446" xr:uid="{5C521057-81B8-4687-80CB-F167E098E1C3}"/>
    <cellStyle name="표준 10 2 2 2 2 3 2 2" xfId="41495" xr:uid="{404A585C-0E4F-4C49-BEB6-64FA4E95A090}"/>
    <cellStyle name="표준 10 2 2 2 2 3 3" xfId="30475" xr:uid="{F08995C4-788C-4695-B7E7-BC81C9B4ED02}"/>
    <cellStyle name="표준 10 2 2 2 2 4" xfId="13936" xr:uid="{F8F75A91-A3A3-4DD8-A5CE-5288FCEFBF6C}"/>
    <cellStyle name="표준 10 2 2 2 2 4 2" xfId="35985" xr:uid="{CAF67C7E-9C0E-4D20-AAFC-259594DF64B4}"/>
    <cellStyle name="표준 10 2 2 2 2 5" xfId="24965" xr:uid="{1F6F7868-78D5-41C5-8CAF-D07BF5BD7503}"/>
    <cellStyle name="표준 10 2 2 2 2 6" xfId="51123" xr:uid="{ABFD0ABA-6573-4CA7-BA44-ACB5BA062947}"/>
    <cellStyle name="표준 10 2 2 2 3" xfId="4270" xr:uid="{4F1C5443-5005-49E3-A9EF-DD6545A91D78}"/>
    <cellStyle name="표준 10 2 2 2 3 2" xfId="9796" xr:uid="{1566426F-E864-4EF5-92AD-B4153D0A05DC}"/>
    <cellStyle name="표준 10 2 2 2 3 2 2" xfId="20825" xr:uid="{1328CA22-50E8-453B-98F7-BE03F0BBC9C6}"/>
    <cellStyle name="표준 10 2 2 2 3 2 2 2" xfId="42874" xr:uid="{15EF9A29-ECE9-4712-96C7-3AEAE91D3B30}"/>
    <cellStyle name="표준 10 2 2 2 3 2 3" xfId="31854" xr:uid="{5227E53D-6EDE-4A49-81DB-AA790FA0D70E}"/>
    <cellStyle name="표준 10 2 2 2 3 3" xfId="15315" xr:uid="{87989EFC-E6DF-4ACD-A7EC-6E72F287974C}"/>
    <cellStyle name="표준 10 2 2 2 3 3 2" xfId="37364" xr:uid="{746C4A64-BC50-431D-B51F-C4D5BD7B7C79}"/>
    <cellStyle name="표준 10 2 2 2 3 4" xfId="26344" xr:uid="{EC50E061-DAE8-4BBA-83C2-7C93CF0E3BAA}"/>
    <cellStyle name="표준 10 2 2 2 3 5" xfId="52502" xr:uid="{D651AE37-CA6F-42C9-9363-17F41F413C7A}"/>
    <cellStyle name="표준 10 2 2 2 4" xfId="7041" xr:uid="{6BD5BEF2-0AC2-481B-B94B-2C31510E4BB7}"/>
    <cellStyle name="표준 10 2 2 2 4 2" xfId="18070" xr:uid="{F8F9CF47-480B-4159-A8E7-35C0340ED5C5}"/>
    <cellStyle name="표준 10 2 2 2 4 2 2" xfId="40119" xr:uid="{FBD760A4-C854-4434-8350-118A6C16D2BD}"/>
    <cellStyle name="표준 10 2 2 2 4 3" xfId="29099" xr:uid="{D721C611-C0BB-4DD0-80EA-6DD94897DF5C}"/>
    <cellStyle name="표준 10 2 2 2 4 4" xfId="55255" xr:uid="{AAAAA582-78D4-4823-A730-DC971A9641FB}"/>
    <cellStyle name="표준 10 2 2 2 5" xfId="12560" xr:uid="{6942965D-4B4A-44A5-B3A1-5509C17D24FB}"/>
    <cellStyle name="표준 10 2 2 2 5 2" xfId="34609" xr:uid="{BF302BBA-2120-461D-83A6-D9CAAF7F0B3F}"/>
    <cellStyle name="표준 10 2 2 2 6" xfId="23589" xr:uid="{F6163706-E5D3-445D-AF0C-054976D3C498}"/>
    <cellStyle name="표준 10 2 2 2 7" xfId="49746" xr:uid="{07111527-F905-46D4-AA07-A1CB3D38BB2E}"/>
    <cellStyle name="표준 10 2 2 3" xfId="2182" xr:uid="{FF17DD2C-A26B-43E3-BEC1-D83CC4DF69E0}"/>
    <cellStyle name="표준 10 2 2 3 2" xfId="4958" xr:uid="{FA35BBDF-A724-4457-A73F-A1CC4800A2DF}"/>
    <cellStyle name="표준 10 2 2 3 2 2" xfId="10484" xr:uid="{376AE8CA-0855-4B6C-B34D-827D202E24DE}"/>
    <cellStyle name="표준 10 2 2 3 2 2 2" xfId="21513" xr:uid="{E4070F22-2A3D-4002-A668-BC0EBE07514F}"/>
    <cellStyle name="표준 10 2 2 3 2 2 2 2" xfId="43562" xr:uid="{7F4075C4-DE84-499E-B094-8D913E3CACF8}"/>
    <cellStyle name="표준 10 2 2 3 2 2 3" xfId="32542" xr:uid="{F29E23B8-DBD3-4DBD-B5C8-7BC4128B66CD}"/>
    <cellStyle name="표준 10 2 2 3 2 3" xfId="16003" xr:uid="{F35C9DC8-5836-4EE6-A8D9-5C43C329D4A0}"/>
    <cellStyle name="표준 10 2 2 3 2 3 2" xfId="38052" xr:uid="{2278F6C3-77DF-416A-91FA-C0BB04DF1A16}"/>
    <cellStyle name="표준 10 2 2 3 2 4" xfId="27032" xr:uid="{129684D7-A66A-4925-899B-52BD350D94B4}"/>
    <cellStyle name="표준 10 2 2 3 2 5" xfId="53190" xr:uid="{3790628E-404F-46F7-A322-3B7221085E4F}"/>
    <cellStyle name="표준 10 2 2 3 3" xfId="7729" xr:uid="{812DC489-9F57-4F82-900A-9F5721391B92}"/>
    <cellStyle name="표준 10 2 2 3 3 2" xfId="18758" xr:uid="{6CC22F99-DE1B-4D99-ADCC-8BE98742D891}"/>
    <cellStyle name="표준 10 2 2 3 3 2 2" xfId="40807" xr:uid="{844A2ECB-AE08-4C5F-91DC-0F074CF569F1}"/>
    <cellStyle name="표준 10 2 2 3 3 3" xfId="29787" xr:uid="{220541D9-9A86-4857-A1D8-CA9CEF137BCF}"/>
    <cellStyle name="표준 10 2 2 3 4" xfId="13248" xr:uid="{6F67E4F6-9CC0-461A-AAEA-5C6289F6AC82}"/>
    <cellStyle name="표준 10 2 2 3 4 2" xfId="35297" xr:uid="{1053E268-0E1D-4D95-ACEB-23A2AC00E3C6}"/>
    <cellStyle name="표준 10 2 2 3 5" xfId="24277" xr:uid="{6506269D-499C-4DA9-80E3-159E57D5A9A5}"/>
    <cellStyle name="표준 10 2 2 3 6" xfId="50435" xr:uid="{88FE2724-9F08-417A-920B-02A51652B7AE}"/>
    <cellStyle name="표준 10 2 2 4" xfId="3582" xr:uid="{1CF2183E-FEE1-43B2-A105-58BD4B999CFF}"/>
    <cellStyle name="표준 10 2 2 4 2" xfId="9108" xr:uid="{71FEECB0-A54B-45B7-BC6B-D21AFFC59336}"/>
    <cellStyle name="표준 10 2 2 4 2 2" xfId="20137" xr:uid="{F5953F65-D3E4-4E7D-83A9-E29F06F15988}"/>
    <cellStyle name="표준 10 2 2 4 2 2 2" xfId="42186" xr:uid="{12C91185-8F85-40F1-89C3-C202C6FF39C8}"/>
    <cellStyle name="표준 10 2 2 4 2 3" xfId="31166" xr:uid="{FB4117BE-8D1C-4A4C-A9E9-5CBD014B4076}"/>
    <cellStyle name="표준 10 2 2 4 3" xfId="14627" xr:uid="{1A573C14-61A2-47FC-B0A9-B3C98B8C392F}"/>
    <cellStyle name="표준 10 2 2 4 3 2" xfId="36676" xr:uid="{0B4B5B21-7A77-4B7A-A1FB-405B7136F5C6}"/>
    <cellStyle name="표준 10 2 2 4 4" xfId="25656" xr:uid="{54A7548D-820C-4507-9BBF-830569729CCF}"/>
    <cellStyle name="표준 10 2 2 4 5" xfId="51814" xr:uid="{4E410227-FFCC-42FD-8055-6C6A83EF85A7}"/>
    <cellStyle name="표준 10 2 2 5" xfId="6353" xr:uid="{3C3F3E13-D992-4E8C-816D-2131E3C252BC}"/>
    <cellStyle name="표준 10 2 2 5 2" xfId="17382" xr:uid="{A320DDC5-8C41-4374-9A26-DC13C1A48547}"/>
    <cellStyle name="표준 10 2 2 5 2 2" xfId="39431" xr:uid="{DAB1DE9B-570B-40B1-976B-7C4E74D8E097}"/>
    <cellStyle name="표준 10 2 2 5 3" xfId="28411" xr:uid="{55739778-7F39-448A-9E5F-BA2E4F943CE3}"/>
    <cellStyle name="표준 10 2 2 5 4" xfId="54567" xr:uid="{0D3AD1C6-1DD0-46BB-A312-3439CEB54A76}"/>
    <cellStyle name="표준 10 2 2 6" xfId="11872" xr:uid="{D654468D-8800-4D29-8DF2-70E9091A9CEA}"/>
    <cellStyle name="표준 10 2 2 6 2" xfId="33921" xr:uid="{0605BCBC-F7AC-419D-8FE2-A48D3B32FBFD}"/>
    <cellStyle name="표준 10 2 2 7" xfId="22901" xr:uid="{0E3340DD-66BC-4640-92D4-EE50767AABA8}"/>
    <cellStyle name="표준 10 2 2 8" xfId="49058" xr:uid="{96BCE840-4ED6-412B-AA75-932E68ADD72E}"/>
    <cellStyle name="표준 10 2 3" xfId="1134" xr:uid="{89F16265-F5A9-447F-8658-A2C9D483ACE6}"/>
    <cellStyle name="표준 10 2 3 2" xfId="2528" xr:uid="{BE4867EA-9FFE-4DA6-A31B-96C4493E0BB3}"/>
    <cellStyle name="표준 10 2 3 2 2" xfId="5304" xr:uid="{5EF916BC-89EA-4FD4-B62F-4FA59D8395D2}"/>
    <cellStyle name="표준 10 2 3 2 2 2" xfId="10830" xr:uid="{04A25D28-EBA5-4642-8B32-9692AF53497F}"/>
    <cellStyle name="표준 10 2 3 2 2 2 2" xfId="21859" xr:uid="{3F14CCDE-3407-4C82-AE1B-A09D4A8F51D2}"/>
    <cellStyle name="표준 10 2 3 2 2 2 2 2" xfId="43908" xr:uid="{E60436DD-0419-4863-971D-377435B0F626}"/>
    <cellStyle name="표준 10 2 3 2 2 2 3" xfId="32888" xr:uid="{524BC6A1-620E-46B0-A3CE-2C4621B9A75C}"/>
    <cellStyle name="표준 10 2 3 2 2 3" xfId="16349" xr:uid="{AA382EAC-BBAA-4406-AEE9-7CEBCA4508C2}"/>
    <cellStyle name="표준 10 2 3 2 2 3 2" xfId="38398" xr:uid="{76AAE3FB-08D6-40AA-842A-2C51EAF6C4BF}"/>
    <cellStyle name="표준 10 2 3 2 2 4" xfId="27378" xr:uid="{73AFCDBA-CC63-4A84-96D0-996C4664B91E}"/>
    <cellStyle name="표준 10 2 3 2 2 5" xfId="53536" xr:uid="{6768ACA8-0731-48C8-A81B-3FB762E09F9B}"/>
    <cellStyle name="표준 10 2 3 2 3" xfId="8075" xr:uid="{A641D101-01BE-447D-A706-88ED83867E57}"/>
    <cellStyle name="표준 10 2 3 2 3 2" xfId="19104" xr:uid="{D3454BE7-64C5-43C7-BCFD-38A608433BDC}"/>
    <cellStyle name="표준 10 2 3 2 3 2 2" xfId="41153" xr:uid="{B0BA8009-0CAC-46E9-A3DA-3010F2371D10}"/>
    <cellStyle name="표준 10 2 3 2 3 3" xfId="30133" xr:uid="{E7E4A1DC-9978-4555-99B2-EAF9094506E0}"/>
    <cellStyle name="표준 10 2 3 2 4" xfId="13594" xr:uid="{66156895-7A02-4EBC-BD30-09DEE135EB66}"/>
    <cellStyle name="표준 10 2 3 2 4 2" xfId="35643" xr:uid="{B5E549EC-51B1-447D-B390-D9418FE5F8C5}"/>
    <cellStyle name="표준 10 2 3 2 5" xfId="24623" xr:uid="{25847DAE-3DDF-4501-8FD9-9B9C1629B8F2}"/>
    <cellStyle name="표준 10 2 3 2 6" xfId="50781" xr:uid="{F1AFC873-665C-4E1A-9641-99A4ABAE5DE7}"/>
    <cellStyle name="표준 10 2 3 3" xfId="3928" xr:uid="{6F0987AF-4369-4AB9-84E1-6CEBFDCFFA13}"/>
    <cellStyle name="표준 10 2 3 3 2" xfId="9454" xr:uid="{A325D2C9-7DCE-4894-B70C-F6AF8D78D03D}"/>
    <cellStyle name="표준 10 2 3 3 2 2" xfId="20483" xr:uid="{6A8AFCAA-597F-4C70-A0FB-23192A2ADC92}"/>
    <cellStyle name="표준 10 2 3 3 2 2 2" xfId="42532" xr:uid="{562E751F-559B-4EA1-910E-6EB7EEB8B26B}"/>
    <cellStyle name="표준 10 2 3 3 2 3" xfId="31512" xr:uid="{A3B5240C-0CF6-4008-A34E-F1531C3ED867}"/>
    <cellStyle name="표준 10 2 3 3 3" xfId="14973" xr:uid="{10C59ED8-DC71-4BA1-B7C1-E784AEDD4C08}"/>
    <cellStyle name="표준 10 2 3 3 3 2" xfId="37022" xr:uid="{C273D1AA-4E5E-4992-A312-39D1358626F9}"/>
    <cellStyle name="표준 10 2 3 3 4" xfId="26002" xr:uid="{B9EF0B9F-BEEA-43DB-8062-C1D2A9C812FE}"/>
    <cellStyle name="표준 10 2 3 3 5" xfId="52160" xr:uid="{6EE6A4C1-B616-42A2-8C51-3687B1729242}"/>
    <cellStyle name="표준 10 2 3 4" xfId="6699" xr:uid="{06E0E654-19BF-475F-AEBD-338906579694}"/>
    <cellStyle name="표준 10 2 3 4 2" xfId="17728" xr:uid="{B736E2C6-3AF5-4D31-B4BF-7F22C7C6BF75}"/>
    <cellStyle name="표준 10 2 3 4 2 2" xfId="39777" xr:uid="{D0A4BBD5-51CA-4C78-896E-E156C1BA0D51}"/>
    <cellStyle name="표준 10 2 3 4 3" xfId="28757" xr:uid="{396C307F-FF85-4423-804A-336BDAF20299}"/>
    <cellStyle name="표준 10 2 3 4 4" xfId="54913" xr:uid="{00C0D35E-6D17-4DCF-9A67-380CBD4BFC7D}"/>
    <cellStyle name="표준 10 2 3 5" xfId="12218" xr:uid="{04B8B401-F509-4A9A-931E-5B6125CB17E4}"/>
    <cellStyle name="표준 10 2 3 5 2" xfId="34267" xr:uid="{190EDE07-B412-4F6F-B646-F98B2C2F3D40}"/>
    <cellStyle name="표준 10 2 3 6" xfId="23247" xr:uid="{83FAE656-44D8-422A-9785-E1AD7FB53FB2}"/>
    <cellStyle name="표준 10 2 3 7" xfId="49404" xr:uid="{E9B60E40-F7C0-4BC4-B8CB-E5B232FD5330}"/>
    <cellStyle name="표준 10 2 4" xfId="1840" xr:uid="{6A5ADC86-18A8-4ED4-8606-775415F2BFD7}"/>
    <cellStyle name="표준 10 2 4 2" xfId="4616" xr:uid="{AE6A568B-18FA-4E8D-BA81-4D3C125CA940}"/>
    <cellStyle name="표준 10 2 4 2 2" xfId="10142" xr:uid="{4509C1C6-2955-4994-BA6B-DD58FBF706CE}"/>
    <cellStyle name="표준 10 2 4 2 2 2" xfId="21171" xr:uid="{D1E96E1D-CA0A-4DD3-AB12-06D3031DD881}"/>
    <cellStyle name="표준 10 2 4 2 2 2 2" xfId="43220" xr:uid="{F6AD34E6-3426-4D3F-9C84-E5EE40F93B7D}"/>
    <cellStyle name="표준 10 2 4 2 2 3" xfId="32200" xr:uid="{F086B95F-A706-4BC9-96B7-DC9CA58C0DD3}"/>
    <cellStyle name="표준 10 2 4 2 3" xfId="15661" xr:uid="{F3AE0A88-07DE-4764-8F12-9A5DC58639EC}"/>
    <cellStyle name="표준 10 2 4 2 3 2" xfId="37710" xr:uid="{F0A4DB4C-F1DE-4C44-9EF9-F0D742BE540A}"/>
    <cellStyle name="표준 10 2 4 2 4" xfId="26690" xr:uid="{A465B6EA-6689-4866-B193-918701258D83}"/>
    <cellStyle name="표준 10 2 4 2 5" xfId="52848" xr:uid="{6C369ED9-FB1B-4EDD-A47E-B396A47FFCC7}"/>
    <cellStyle name="표준 10 2 4 3" xfId="7387" xr:uid="{32485E1C-D08B-4E73-B892-C85583C5F668}"/>
    <cellStyle name="표준 10 2 4 3 2" xfId="18416" xr:uid="{599912FA-CE62-4656-B152-E60046E807E3}"/>
    <cellStyle name="표준 10 2 4 3 2 2" xfId="40465" xr:uid="{9CC99A38-3195-4A22-AEA9-B2265437552D}"/>
    <cellStyle name="표준 10 2 4 3 3" xfId="29445" xr:uid="{54B467B7-D326-4C14-BFEA-329C2EDD973D}"/>
    <cellStyle name="표준 10 2 4 4" xfId="12906" xr:uid="{2EFCA3EB-394B-401A-A522-839B83D32643}"/>
    <cellStyle name="표준 10 2 4 4 2" xfId="34955" xr:uid="{91BB3571-EE6E-4E8C-B028-B3333EB2D6A8}"/>
    <cellStyle name="표준 10 2 4 5" xfId="23935" xr:uid="{19E70FDE-04F6-483D-994F-B3546244AF70}"/>
    <cellStyle name="표준 10 2 4 6" xfId="50093" xr:uid="{7B1044D3-95E6-4720-B5B0-01EDB025E735}"/>
    <cellStyle name="표준 10 2 5" xfId="2889" xr:uid="{E959883A-D789-4015-B2A4-B94D6B2E0882}"/>
    <cellStyle name="표준 10 2 5 2" xfId="5659" xr:uid="{048BDA9A-CD9F-40CE-A221-2178693CA42B}"/>
    <cellStyle name="표준 10 2 5 2 2" xfId="11181" xr:uid="{C516D66F-2642-4EE8-84A4-752A5968E56E}"/>
    <cellStyle name="표준 10 2 5 2 2 2" xfId="22210" xr:uid="{EE3CCBAD-E62C-4228-B249-A310CFD589D1}"/>
    <cellStyle name="표준 10 2 5 2 2 2 2" xfId="44259" xr:uid="{9E62AB45-2635-45BA-B0D5-0985BFBEE93C}"/>
    <cellStyle name="표준 10 2 5 2 2 3" xfId="33239" xr:uid="{C445A81A-BB5B-4D17-98A7-7BD988FECBCA}"/>
    <cellStyle name="표준 10 2 5 2 3" xfId="16700" xr:uid="{DE8FD44B-76AB-4B86-8F34-09ABC7B71BA2}"/>
    <cellStyle name="표준 10 2 5 2 3 2" xfId="38749" xr:uid="{9F231A62-5320-43A5-995B-CBDED5ACE75A}"/>
    <cellStyle name="표준 10 2 5 2 4" xfId="27729" xr:uid="{DC112853-B18F-4E14-8878-538983243811}"/>
    <cellStyle name="표준 10 2 5 3" xfId="8426" xr:uid="{E7E82755-2D9D-4C73-A376-4CA238ABC3EE}"/>
    <cellStyle name="표준 10 2 5 3 2" xfId="19455" xr:uid="{9E5D706E-B55B-40E1-B0E6-483839F8EE30}"/>
    <cellStyle name="표준 10 2 5 3 2 2" xfId="41504" xr:uid="{C97A9EC9-C654-45E8-9CCE-1ECB420096B5}"/>
    <cellStyle name="표준 10 2 5 3 3" xfId="30484" xr:uid="{6A802C5A-4639-4B0F-830A-6921DB5B11D1}"/>
    <cellStyle name="표준 10 2 5 4" xfId="13945" xr:uid="{54438CCF-1D45-4F1C-BCD7-957C46A08D69}"/>
    <cellStyle name="표준 10 2 5 4 2" xfId="35994" xr:uid="{FD8CA486-1851-4DA5-A6F2-67FD157F69C1}"/>
    <cellStyle name="표준 10 2 5 5" xfId="24974" xr:uid="{ECE64FCA-107C-48D2-BBB9-6E383AE9867D}"/>
    <cellStyle name="표준 10 2 5 6" xfId="51472" xr:uid="{7A13C6E6-1375-4261-8F93-D21E92BF3E6B}"/>
    <cellStyle name="표준 10 2 6" xfId="3240" xr:uid="{858CB85A-2FAE-4847-B11F-7D233CC31FD7}"/>
    <cellStyle name="표준 10 2 6 2" xfId="8766" xr:uid="{E4C478B7-A012-49D3-9A8D-6AA4DADE6209}"/>
    <cellStyle name="표준 10 2 6 2 2" xfId="19795" xr:uid="{A21A1AAE-FD31-4F85-A298-DD41D777B746}"/>
    <cellStyle name="표준 10 2 6 2 2 2" xfId="41844" xr:uid="{853B21FA-4CEA-417D-8A1C-3D7CD65151B6}"/>
    <cellStyle name="표준 10 2 6 2 3" xfId="30824" xr:uid="{D9AEE039-8378-4C21-B1A0-D2BF6EBE317A}"/>
    <cellStyle name="표준 10 2 6 3" xfId="14285" xr:uid="{231FC615-8C81-45B6-8CD7-896119D9E09D}"/>
    <cellStyle name="표준 10 2 6 3 2" xfId="36334" xr:uid="{E4959F09-9A0A-43E7-93B2-ABAB3003BB00}"/>
    <cellStyle name="표준 10 2 6 4" xfId="25314" xr:uid="{CD2F97E0-8998-44CD-A320-1BEA7EB7CFDF}"/>
    <cellStyle name="표준 10 2 6 5" xfId="55301" xr:uid="{C1CE51BC-0464-48DC-822D-26BB2895A3D5}"/>
    <cellStyle name="표준 10 2 7" xfId="6011" xr:uid="{7341E438-D3DB-42EF-924E-AD84A8A7B7C8}"/>
    <cellStyle name="표준 10 2 7 2" xfId="17040" xr:uid="{6E9A3F9D-DBC6-4C9B-9873-4E921A7DB670}"/>
    <cellStyle name="표준 10 2 7 2 2" xfId="39089" xr:uid="{D6427938-BEF3-4AEA-B5B3-3CB7ADEA87E3}"/>
    <cellStyle name="표준 10 2 7 3" xfId="28069" xr:uid="{B7AD7FE8-CAFF-4980-B716-E9BD84479DC9}"/>
    <cellStyle name="표준 10 2 7 4" xfId="54225" xr:uid="{0FB37DBE-C26B-4BF1-8EC6-892A8A9FBFE6}"/>
    <cellStyle name="표준 10 2 8" xfId="11530" xr:uid="{A315FC53-A914-4CD7-A2E5-0B58D94D9428}"/>
    <cellStyle name="표준 10 2 8 2" xfId="33579" xr:uid="{D13F8C7D-0942-497A-8104-B000642CB33E}"/>
    <cellStyle name="표준 10 2 9" xfId="22559" xr:uid="{03BBA8B6-FE97-4208-9C54-A03C5788BDF5}"/>
    <cellStyle name="표준 10 3" xfId="710" xr:uid="{00000000-0005-0000-0000-0000E7020000}"/>
    <cellStyle name="표준 10 3 2" xfId="1446" xr:uid="{B45FDB6C-EDC5-4A01-AA31-F299F3036B0B}"/>
    <cellStyle name="표준 10 3 2 2" xfId="2840" xr:uid="{1FD9E159-2F7C-40BE-B2D0-EF7C8D74A89C}"/>
    <cellStyle name="표준 10 3 2 2 2" xfId="5616" xr:uid="{264945F9-F8D3-47E9-A0A3-1833D5AAC751}"/>
    <cellStyle name="표준 10 3 2 2 2 2" xfId="11142" xr:uid="{74C4F462-4AA2-4D90-943C-4B62B658AF89}"/>
    <cellStyle name="표준 10 3 2 2 2 2 2" xfId="22171" xr:uid="{F2B72498-C24D-4518-8776-82D27183286D}"/>
    <cellStyle name="표준 10 3 2 2 2 2 2 2" xfId="44220" xr:uid="{C6BADDB3-3D12-489C-BD3E-C339CCBA9471}"/>
    <cellStyle name="표준 10 3 2 2 2 2 3" xfId="33200" xr:uid="{B960FEA6-60AA-4D44-B727-B8AB23729F71}"/>
    <cellStyle name="표준 10 3 2 2 2 3" xfId="16661" xr:uid="{402038CD-F7E2-4DE0-86EC-0684A9CE1DF0}"/>
    <cellStyle name="표준 10 3 2 2 2 3 2" xfId="38710" xr:uid="{9DEAF1D4-B1CD-42B2-9A7B-BFDE4744A321}"/>
    <cellStyle name="표준 10 3 2 2 2 4" xfId="27690" xr:uid="{FBCC5030-C672-475C-AEAB-D245D488038E}"/>
    <cellStyle name="표준 10 3 2 2 2 5" xfId="53848" xr:uid="{23AC99F9-D568-4F95-9152-5AFCE1C6BFFF}"/>
    <cellStyle name="표준 10 3 2 2 3" xfId="8387" xr:uid="{3F53745A-C880-4C9F-AD0F-05C4AE56F4F3}"/>
    <cellStyle name="표준 10 3 2 2 3 2" xfId="19416" xr:uid="{33B46387-647B-4671-AF64-ECA9560F6F11}"/>
    <cellStyle name="표준 10 3 2 2 3 2 2" xfId="41465" xr:uid="{9D0C7775-E403-439A-80D1-C128E2E6ED95}"/>
    <cellStyle name="표준 10 3 2 2 3 3" xfId="30445" xr:uid="{213F38FF-53EF-43D1-8635-DDECD7F26059}"/>
    <cellStyle name="표준 10 3 2 2 4" xfId="13906" xr:uid="{8A0724B5-0F8B-4655-8E4E-0E61D88B9669}"/>
    <cellStyle name="표준 10 3 2 2 4 2" xfId="35955" xr:uid="{15B8F1B7-8223-4C9A-B443-CFC5C6748774}"/>
    <cellStyle name="표준 10 3 2 2 5" xfId="24935" xr:uid="{74657D6E-6615-4E1F-B5A2-EA36B23BA0AB}"/>
    <cellStyle name="표준 10 3 2 2 6" xfId="51093" xr:uid="{8C57215F-8593-4CF3-BE8A-A67667849E38}"/>
    <cellStyle name="표준 10 3 2 3" xfId="4240" xr:uid="{AA4FCF82-4996-4E56-A708-C7B917E34F33}"/>
    <cellStyle name="표준 10 3 2 3 2" xfId="9766" xr:uid="{A59E24AC-B458-4F8A-9FFD-F85954F8DA02}"/>
    <cellStyle name="표준 10 3 2 3 2 2" xfId="20795" xr:uid="{DBF70809-4968-4A4C-B79C-40D661BC9B65}"/>
    <cellStyle name="표준 10 3 2 3 2 2 2" xfId="42844" xr:uid="{60902248-9306-4D9D-AFDA-FDB654AA536B}"/>
    <cellStyle name="표준 10 3 2 3 2 3" xfId="31824" xr:uid="{7EAC596D-4DF5-460C-8E77-790BA9ABEC7D}"/>
    <cellStyle name="표준 10 3 2 3 3" xfId="15285" xr:uid="{9BE7E411-29F3-456B-A757-A7A9F63DA8D4}"/>
    <cellStyle name="표준 10 3 2 3 3 2" xfId="37334" xr:uid="{C8FF1AC6-FFAF-4508-BEBE-54F17082630A}"/>
    <cellStyle name="표준 10 3 2 3 4" xfId="26314" xr:uid="{FD1837BC-2854-410E-99A5-93F788D76E58}"/>
    <cellStyle name="표준 10 3 2 3 5" xfId="52472" xr:uid="{20441702-1DBD-4E22-B994-1F7E8DDC98CD}"/>
    <cellStyle name="표준 10 3 2 4" xfId="7011" xr:uid="{640847D0-1AD1-462D-8AE3-DEC938D5B3DB}"/>
    <cellStyle name="표준 10 3 2 4 2" xfId="18040" xr:uid="{61787EB4-2F21-4C28-8F20-309B07D2DD12}"/>
    <cellStyle name="표준 10 3 2 4 2 2" xfId="40089" xr:uid="{0AD8FD16-58FE-4C59-9059-0309F08B0F3A}"/>
    <cellStyle name="표준 10 3 2 4 3" xfId="29069" xr:uid="{EC3D756E-80D2-4706-A271-FFABF400578A}"/>
    <cellStyle name="표준 10 3 2 4 4" xfId="55225" xr:uid="{CFA1B5C2-03D6-4AF7-B662-BE3867CCD193}"/>
    <cellStyle name="표준 10 3 2 5" xfId="12530" xr:uid="{0DEA1BFD-786E-4778-9D3D-AC67D0FC9C86}"/>
    <cellStyle name="표준 10 3 2 5 2" xfId="34579" xr:uid="{889C5EFB-CDF3-494F-95D8-EE97DD38B1F9}"/>
    <cellStyle name="표준 10 3 2 6" xfId="23559" xr:uid="{3118AA50-71D0-4EFE-B12F-7B0640CE711C}"/>
    <cellStyle name="표준 10 3 2 7" xfId="49716" xr:uid="{B882F2D7-B256-495E-9E0E-32FD985DF7D8}"/>
    <cellStyle name="표준 10 3 3" xfId="2152" xr:uid="{90A62B25-EADF-4A86-8879-01F4A4009B42}"/>
    <cellStyle name="표준 10 3 3 2" xfId="4928" xr:uid="{D67ABD7C-7BF8-41F8-A072-244532421635}"/>
    <cellStyle name="표준 10 3 3 2 2" xfId="10454" xr:uid="{8DD5D14C-E936-4FE1-A831-E3C31B5FAEED}"/>
    <cellStyle name="표준 10 3 3 2 2 2" xfId="21483" xr:uid="{C4E14D8C-3B9F-49CF-A3A1-63C6D1BC654E}"/>
    <cellStyle name="표준 10 3 3 2 2 2 2" xfId="43532" xr:uid="{2174BA44-7233-4570-9CE7-4B8E947054E1}"/>
    <cellStyle name="표준 10 3 3 2 2 3" xfId="32512" xr:uid="{B66F7765-AB46-43A2-BB42-FEB11F4FBEE1}"/>
    <cellStyle name="표준 10 3 3 2 3" xfId="15973" xr:uid="{DD09F878-DC93-42D5-AEA2-3E2867548878}"/>
    <cellStyle name="표준 10 3 3 2 3 2" xfId="38022" xr:uid="{CFBF89DF-E8D6-457E-9378-9B4B9FBFD6E8}"/>
    <cellStyle name="표준 10 3 3 2 4" xfId="27002" xr:uid="{09897F70-1DA5-4A11-A075-0458730C342E}"/>
    <cellStyle name="표준 10 3 3 2 5" xfId="53160" xr:uid="{3A802E29-6334-412C-88A2-2A9A9A6BC6BA}"/>
    <cellStyle name="표준 10 3 3 3" xfId="7699" xr:uid="{8634CA20-50AA-4554-ABF9-EC34377C1976}"/>
    <cellStyle name="표준 10 3 3 3 2" xfId="18728" xr:uid="{CAE6DC4F-B7A9-4D87-A19F-02F5C4EC2291}"/>
    <cellStyle name="표준 10 3 3 3 2 2" xfId="40777" xr:uid="{7BCAEE95-E1DD-46C8-9E56-A6351D9A8E0F}"/>
    <cellStyle name="표준 10 3 3 3 3" xfId="29757" xr:uid="{A4744B68-2B06-4E3F-83FC-8A54B2758742}"/>
    <cellStyle name="표준 10 3 3 4" xfId="13218" xr:uid="{95A791A9-97D0-479B-8575-863DCFAD0EE4}"/>
    <cellStyle name="표준 10 3 3 4 2" xfId="35267" xr:uid="{D10DCFC3-2E7E-4E46-A990-6C6A3914BB4B}"/>
    <cellStyle name="표준 10 3 3 5" xfId="24247" xr:uid="{6216FB21-6828-4C93-9826-26A14FAEA6C1}"/>
    <cellStyle name="표준 10 3 3 6" xfId="50405" xr:uid="{412F3A2C-F365-4CC3-9678-D7BAE5911D73}"/>
    <cellStyle name="표준 10 3 4" xfId="3552" xr:uid="{2EF75E2D-09E3-47DB-A3C4-CA6EBAE8331B}"/>
    <cellStyle name="표준 10 3 4 2" xfId="9078" xr:uid="{A1B0948E-F5E5-4822-8872-D5E3F0FD3491}"/>
    <cellStyle name="표준 10 3 4 2 2" xfId="20107" xr:uid="{6A6754D5-FC41-4186-96A9-EB5E3C7321BE}"/>
    <cellStyle name="표준 10 3 4 2 2 2" xfId="42156" xr:uid="{243B440F-CCA4-47A5-8115-075EBA126DD8}"/>
    <cellStyle name="표준 10 3 4 2 3" xfId="31136" xr:uid="{9CF853F3-CDC2-4AE6-B0E7-B554F5361789}"/>
    <cellStyle name="표준 10 3 4 3" xfId="14597" xr:uid="{D03CA4FE-F5D7-465E-9C0B-2182CAAC4FD1}"/>
    <cellStyle name="표준 10 3 4 3 2" xfId="36646" xr:uid="{28762EE1-D613-4ABB-AE34-CAB8136C19B7}"/>
    <cellStyle name="표준 10 3 4 4" xfId="25626" xr:uid="{F23C1931-6F40-4626-A63A-2CCF9552E1D8}"/>
    <cellStyle name="표준 10 3 4 5" xfId="51784" xr:uid="{EB6C40AD-A1F9-4524-8926-923CD837E416}"/>
    <cellStyle name="표준 10 3 5" xfId="6323" xr:uid="{1FCB7F1A-3F2A-4247-945C-AE7855329681}"/>
    <cellStyle name="표준 10 3 5 2" xfId="17352" xr:uid="{3EF610A6-5092-46BA-8515-C3B2D128E52B}"/>
    <cellStyle name="표준 10 3 5 2 2" xfId="39401" xr:uid="{E31931E7-53E4-4C10-8528-EE4EF7E874A3}"/>
    <cellStyle name="표준 10 3 5 3" xfId="28381" xr:uid="{8F4BC884-745C-4B21-8645-0BD171D69FB6}"/>
    <cellStyle name="표준 10 3 5 4" xfId="54537" xr:uid="{5D7AF6C9-55D5-4FB3-86B3-CAC2C6FD626B}"/>
    <cellStyle name="표준 10 3 6" xfId="11842" xr:uid="{CC9553E3-0206-41A3-A2FB-FB65436B7A09}"/>
    <cellStyle name="표준 10 3 6 2" xfId="33891" xr:uid="{046A1E2B-2D6F-4514-8D81-6BB79C64C96B}"/>
    <cellStyle name="표준 10 3 7" xfId="22871" xr:uid="{E82FB4CB-1CDF-456B-8E72-AF3963775DBB}"/>
    <cellStyle name="표준 10 3 8" xfId="49028" xr:uid="{2FBECFE9-CEF0-4DF0-9F1E-B3A1B33EFEB2}"/>
    <cellStyle name="표준 10 4" xfId="1104" xr:uid="{15B84261-7C9D-49F8-987E-2AEC7350406B}"/>
    <cellStyle name="표준 10 4 2" xfId="2498" xr:uid="{721FBDB3-3A89-4D8E-BF2E-7BBF8AF1D88E}"/>
    <cellStyle name="표준 10 4 2 2" xfId="5274" xr:uid="{5C6E5EDE-76C6-4DB1-8098-6E6D40810BF0}"/>
    <cellStyle name="표준 10 4 2 2 2" xfId="10800" xr:uid="{ACC29FC9-E76B-4A98-913B-AAA346487014}"/>
    <cellStyle name="표준 10 4 2 2 2 2" xfId="21829" xr:uid="{4057FF6E-A1FC-410D-9D95-A340B58A14A0}"/>
    <cellStyle name="표준 10 4 2 2 2 2 2" xfId="43878" xr:uid="{4C799A08-6837-48D3-91F6-6F3BC643A7E9}"/>
    <cellStyle name="표준 10 4 2 2 2 3" xfId="32858" xr:uid="{314A6522-9B59-4C6A-B0B8-8D024DD96F47}"/>
    <cellStyle name="표준 10 4 2 2 3" xfId="16319" xr:uid="{7EB52298-8E4F-429B-89DD-531221D13B67}"/>
    <cellStyle name="표준 10 4 2 2 3 2" xfId="38368" xr:uid="{31B91C6E-A8CC-409D-9DE7-D2DBEA0F46F3}"/>
    <cellStyle name="표준 10 4 2 2 4" xfId="27348" xr:uid="{A501C310-D4D4-4AA2-83D1-1FA48AF33745}"/>
    <cellStyle name="표준 10 4 2 2 5" xfId="53506" xr:uid="{979BF0D9-E974-45B0-AC98-AF7EEB172400}"/>
    <cellStyle name="표준 10 4 2 3" xfId="8045" xr:uid="{E4A5CA08-D9FB-4B77-AACA-08212B3579C9}"/>
    <cellStyle name="표준 10 4 2 3 2" xfId="19074" xr:uid="{644452CA-4A8F-40D3-B0EA-F9880F74D0B9}"/>
    <cellStyle name="표준 10 4 2 3 2 2" xfId="41123" xr:uid="{1E8E364E-9656-4D32-8CFC-8EB89B0655CD}"/>
    <cellStyle name="표준 10 4 2 3 3" xfId="30103" xr:uid="{D121CC9F-F4A9-435E-8D8B-09536204641C}"/>
    <cellStyle name="표준 10 4 2 4" xfId="13564" xr:uid="{FA87928C-CEC4-4A4A-9544-96D6A5FB8628}"/>
    <cellStyle name="표준 10 4 2 4 2" xfId="35613" xr:uid="{8AE56EA8-65D1-44FA-9438-314BB0D3D7B5}"/>
    <cellStyle name="표준 10 4 2 5" xfId="24593" xr:uid="{62A60F7A-BE8B-4D7F-931D-06EBE6FC9430}"/>
    <cellStyle name="표준 10 4 2 6" xfId="50751" xr:uid="{5C7A2CAD-8A13-407A-887A-A48E3194A7A5}"/>
    <cellStyle name="표준 10 4 3" xfId="3898" xr:uid="{FBF28D1C-DA11-447D-BECF-6ACDEDF7E959}"/>
    <cellStyle name="표준 10 4 3 2" xfId="9424" xr:uid="{DC1188FA-2A03-4F0C-87F7-4D18A6ACDDB2}"/>
    <cellStyle name="표준 10 4 3 2 2" xfId="20453" xr:uid="{B5541EF1-D273-4172-B88E-99B729867B78}"/>
    <cellStyle name="표준 10 4 3 2 2 2" xfId="42502" xr:uid="{4807BBB1-5FD5-413C-83A9-1FBB5A661418}"/>
    <cellStyle name="표준 10 4 3 2 3" xfId="31482" xr:uid="{FB025331-8041-4419-8C11-0CC5BD5E551A}"/>
    <cellStyle name="표준 10 4 3 3" xfId="14943" xr:uid="{527C8798-B301-40AF-B902-5365A885D87D}"/>
    <cellStyle name="표준 10 4 3 3 2" xfId="36992" xr:uid="{85F84FD4-7AAA-4EAA-A68C-404C00ED7335}"/>
    <cellStyle name="표준 10 4 3 4" xfId="25972" xr:uid="{BE582FED-3EEF-4108-9046-058AAF35C31F}"/>
    <cellStyle name="표준 10 4 3 5" xfId="52130" xr:uid="{F7FABD0D-5EBD-4355-95A2-3C5D65D102CC}"/>
    <cellStyle name="표준 10 4 4" xfId="6669" xr:uid="{5697D675-6B4E-4E20-BC7B-09582987BA52}"/>
    <cellStyle name="표준 10 4 4 2" xfId="17698" xr:uid="{1A20D4D6-AF1F-4BAC-853B-E4864420AF1A}"/>
    <cellStyle name="표준 10 4 4 2 2" xfId="39747" xr:uid="{0CDD4FD1-3BD2-4A37-B5FF-B7E5E3123A9C}"/>
    <cellStyle name="표준 10 4 4 3" xfId="28727" xr:uid="{7443153F-C44C-445E-9BED-F5B51AE47EE7}"/>
    <cellStyle name="표준 10 4 4 4" xfId="54883" xr:uid="{621DE4DB-A239-4BFE-967A-CA520295EE53}"/>
    <cellStyle name="표준 10 4 5" xfId="12188" xr:uid="{2F5F356C-72EF-4A02-8F08-6DFDACF1B186}"/>
    <cellStyle name="표준 10 4 5 2" xfId="34237" xr:uid="{0FA66F90-2605-4FDE-901F-C8AEEFAD40F9}"/>
    <cellStyle name="표준 10 4 6" xfId="23217" xr:uid="{ECEBA2B5-7595-45F4-A2EB-262702BBCCD8}"/>
    <cellStyle name="표준 10 4 7" xfId="49374" xr:uid="{A83701DA-2218-46E4-91CA-7E6FF6532308}"/>
    <cellStyle name="표준 10 5" xfId="1810" xr:uid="{ED8FECE7-00BB-49D5-9923-16DC021E5561}"/>
    <cellStyle name="표준 10 5 2" xfId="4586" xr:uid="{12412A18-790D-48B7-BE02-E44BB3488A27}"/>
    <cellStyle name="표준 10 5 2 2" xfId="10112" xr:uid="{303FA1D6-0EDE-4B93-80CE-A072585886B6}"/>
    <cellStyle name="표준 10 5 2 2 2" xfId="21141" xr:uid="{23C58BBD-D498-4BAC-B088-3034562CDA05}"/>
    <cellStyle name="표준 10 5 2 2 2 2" xfId="43190" xr:uid="{3D11085E-B23B-44B7-95A1-1A7450B74F20}"/>
    <cellStyle name="표준 10 5 2 2 3" xfId="32170" xr:uid="{AA1249B8-BD97-479A-B3D5-2B90C8B3EE02}"/>
    <cellStyle name="표준 10 5 2 3" xfId="15631" xr:uid="{FD4580CD-8079-4431-A9C8-D2FD7CC8EBBD}"/>
    <cellStyle name="표준 10 5 2 3 2" xfId="37680" xr:uid="{4E223973-5F6E-4A10-8B28-F84288D4201E}"/>
    <cellStyle name="표준 10 5 2 4" xfId="26660" xr:uid="{76DC353A-E032-4F8A-9863-F212FB6D70FC}"/>
    <cellStyle name="표준 10 5 2 5" xfId="52818" xr:uid="{1129BCF4-B76B-4741-9DE5-A47883A0651C}"/>
    <cellStyle name="표준 10 5 3" xfId="7357" xr:uid="{D34ECE49-D971-4B7C-B8D3-8B05CB7F477A}"/>
    <cellStyle name="표준 10 5 3 2" xfId="18386" xr:uid="{78D82600-0DEB-447B-8286-9F92ABD9F79B}"/>
    <cellStyle name="표준 10 5 3 2 2" xfId="40435" xr:uid="{530AC601-FBE3-4FBC-AA0D-77224D353B2D}"/>
    <cellStyle name="표준 10 5 3 3" xfId="29415" xr:uid="{53887A13-BA09-4B09-9DE7-3E7168098C28}"/>
    <cellStyle name="표준 10 5 4" xfId="12876" xr:uid="{8EE2885E-764F-43E1-88A8-E8193B8177E1}"/>
    <cellStyle name="표준 10 5 4 2" xfId="34925" xr:uid="{E20E6C4D-3790-402D-ABC9-2676220B074C}"/>
    <cellStyle name="표준 10 5 5" xfId="23905" xr:uid="{36211A13-395F-4C4D-8FA6-C7831C20E078}"/>
    <cellStyle name="표준 10 5 6" xfId="50063" xr:uid="{76CE112C-3CE6-4FAB-92BB-66394D0B7F4B}"/>
    <cellStyle name="표준 10 6" xfId="3210" xr:uid="{0F26DF8D-7508-498D-9B74-1315562C5BD6}"/>
    <cellStyle name="표준 10 6 2" xfId="8736" xr:uid="{A6887F37-3182-49D2-9018-E1418D050F79}"/>
    <cellStyle name="표준 10 6 2 2" xfId="19765" xr:uid="{B8BC04C2-C57B-4ED1-9409-6B80D78BE27D}"/>
    <cellStyle name="표준 10 6 2 2 2" xfId="41814" xr:uid="{14A9D862-C350-4968-B414-1D17BB5D29F3}"/>
    <cellStyle name="표준 10 6 2 3" xfId="30794" xr:uid="{AF54FC70-86F8-4388-B87C-0212B0DF1674}"/>
    <cellStyle name="표준 10 6 3" xfId="14255" xr:uid="{5643D22E-FFD4-48E3-A67C-4EA1D944AA95}"/>
    <cellStyle name="표준 10 6 3 2" xfId="36304" xr:uid="{A949BB58-6DA8-4665-A16E-9556BCE54D4E}"/>
    <cellStyle name="표준 10 6 4" xfId="25284" xr:uid="{1B4F6B0C-E2AB-4B34-9951-1446C58B478C}"/>
    <cellStyle name="표준 10 6 5" xfId="51442" xr:uid="{FAE2492F-7909-4513-A6BA-934A893E5479}"/>
    <cellStyle name="표준 10 7" xfId="5981" xr:uid="{5AE4C0A5-9776-4D85-8606-97E463252955}"/>
    <cellStyle name="표준 10 7 2" xfId="17010" xr:uid="{4D14C261-ACC1-48F2-AE40-2A692D77237D}"/>
    <cellStyle name="표준 10 7 2 2" xfId="39059" xr:uid="{16C7AF00-C527-4AC2-8CA6-5510686AE76F}"/>
    <cellStyle name="표준 10 7 3" xfId="28039" xr:uid="{F75EC955-C871-4934-A3E3-B1C4C8B4F384}"/>
    <cellStyle name="표준 10 7 4" xfId="54195" xr:uid="{8A343965-325F-4946-9CEE-0C74F39132A4}"/>
    <cellStyle name="표준 10 8" xfId="11500" xr:uid="{67523423-9DE2-414E-967E-896C3F331D87}"/>
    <cellStyle name="표준 10 8 2" xfId="33549" xr:uid="{421C6466-2989-4E8B-AFF0-77438B39B00C}"/>
    <cellStyle name="표준 10 9" xfId="22529" xr:uid="{67DCB2CF-9CD8-4CD7-B0AD-CFC37ACC5189}"/>
    <cellStyle name="표준 11" xfId="369" xr:uid="{00000000-0005-0000-0000-0000E8020000}"/>
    <cellStyle name="표준 11 2" xfId="726" xr:uid="{00000000-0005-0000-0000-0000E9020000}"/>
    <cellStyle name="표준 11 2 2" xfId="1462" xr:uid="{6E400F44-642B-4E56-8640-05F6CCE2CA81}"/>
    <cellStyle name="표준 11 2 2 2" xfId="2856" xr:uid="{8A136F5D-2B31-42C9-99C2-328CE9206F87}"/>
    <cellStyle name="표준 11 2 2 2 2" xfId="5632" xr:uid="{3839F164-581C-4706-BE89-6984BB4AF3DE}"/>
    <cellStyle name="표준 11 2 2 2 2 2" xfId="11158" xr:uid="{EE61D517-21EB-4622-A73E-4D23810FF553}"/>
    <cellStyle name="표준 11 2 2 2 2 2 2" xfId="22187" xr:uid="{4FD2412D-3235-4F29-93D2-C5EAE8F5E539}"/>
    <cellStyle name="표준 11 2 2 2 2 2 2 2" xfId="44236" xr:uid="{A3982812-BB55-4C6C-86AD-A27FFA804863}"/>
    <cellStyle name="표준 11 2 2 2 2 2 3" xfId="33216" xr:uid="{65DA825B-A80A-4818-A226-C1D3063F7145}"/>
    <cellStyle name="표준 11 2 2 2 2 3" xfId="16677" xr:uid="{DD0F7134-EC64-49AF-BA7E-55E0485A9478}"/>
    <cellStyle name="표준 11 2 2 2 2 3 2" xfId="38726" xr:uid="{5CA4BE16-AC3C-48C6-B758-4865DBECF660}"/>
    <cellStyle name="표준 11 2 2 2 2 4" xfId="27706" xr:uid="{D8282D18-43D9-407B-BEDD-6FE70A07A27C}"/>
    <cellStyle name="표준 11 2 2 2 2 5" xfId="53864" xr:uid="{46C2B342-7FF3-45B9-BEB8-C01F52AD4375}"/>
    <cellStyle name="표준 11 2 2 2 3" xfId="8403" xr:uid="{01ED77F6-C960-4DFD-B5AB-7D87327C1582}"/>
    <cellStyle name="표준 11 2 2 2 3 2" xfId="19432" xr:uid="{CCBC5778-7B4C-4DF5-B4B3-ED7098A73360}"/>
    <cellStyle name="표준 11 2 2 2 3 2 2" xfId="41481" xr:uid="{E621B57A-EE65-44BE-903F-0E3788371604}"/>
    <cellStyle name="표준 11 2 2 2 3 3" xfId="30461" xr:uid="{1E8160E5-238B-49E8-BB46-E494650F4673}"/>
    <cellStyle name="표준 11 2 2 2 4" xfId="13922" xr:uid="{6F399BA5-58E7-44F6-A11C-F66EF27DFCBC}"/>
    <cellStyle name="표준 11 2 2 2 4 2" xfId="35971" xr:uid="{0BAB88FE-D3A7-44F1-BC63-7BCF0B0519F3}"/>
    <cellStyle name="표준 11 2 2 2 5" xfId="24951" xr:uid="{5463B6BA-9145-48EF-A28B-2AD84B22DC52}"/>
    <cellStyle name="표준 11 2 2 2 6" xfId="51109" xr:uid="{95472B74-9ED7-44C3-A0AA-EFDF5CDE1AF6}"/>
    <cellStyle name="표준 11 2 2 3" xfId="4256" xr:uid="{DC56EFF0-7B71-4985-927A-8E9002E7CC70}"/>
    <cellStyle name="표준 11 2 2 3 2" xfId="9782" xr:uid="{6D1B3AF5-0977-42FE-BFA9-55705354D1F7}"/>
    <cellStyle name="표준 11 2 2 3 2 2" xfId="20811" xr:uid="{2BA920D0-0D02-4D38-911A-A94B34F37E07}"/>
    <cellStyle name="표준 11 2 2 3 2 2 2" xfId="42860" xr:uid="{2F644C97-B608-430D-B190-2C1A7A47DE72}"/>
    <cellStyle name="표준 11 2 2 3 2 3" xfId="31840" xr:uid="{75988571-CCA7-44AA-8E51-39A0D219EED9}"/>
    <cellStyle name="표준 11 2 2 3 3" xfId="15301" xr:uid="{51DC0636-D7EE-4BE1-9034-80042791824C}"/>
    <cellStyle name="표준 11 2 2 3 3 2" xfId="37350" xr:uid="{E6559D01-B697-4427-9766-7783C8E025B8}"/>
    <cellStyle name="표준 11 2 2 3 4" xfId="26330" xr:uid="{821DF94A-DE90-4A10-83D7-481E310178F7}"/>
    <cellStyle name="표준 11 2 2 3 5" xfId="52488" xr:uid="{D3E5C445-F463-468A-80D9-6ECCF3659391}"/>
    <cellStyle name="표준 11 2 2 4" xfId="7027" xr:uid="{67C111CA-A663-4BBC-83AD-774B440643CB}"/>
    <cellStyle name="표준 11 2 2 4 2" xfId="18056" xr:uid="{ECCB99E1-7A08-4CFB-A624-AD32A8CFFAD9}"/>
    <cellStyle name="표준 11 2 2 4 2 2" xfId="40105" xr:uid="{7C7080ED-A07E-49B3-90E5-549DEF4B84EA}"/>
    <cellStyle name="표준 11 2 2 4 3" xfId="29085" xr:uid="{DACBE37B-071E-42AA-8075-D2FE4584436E}"/>
    <cellStyle name="표준 11 2 2 4 4" xfId="55241" xr:uid="{CBBA55E4-D600-4B14-AAEE-D078FA87D606}"/>
    <cellStyle name="표준 11 2 2 5" xfId="12546" xr:uid="{F0E644DD-E797-40FC-9434-D922B77FC3E3}"/>
    <cellStyle name="표준 11 2 2 5 2" xfId="34595" xr:uid="{CCE2ACCA-3478-40D2-9F22-E3A5861875D2}"/>
    <cellStyle name="표준 11 2 2 6" xfId="23575" xr:uid="{15127621-6232-4F1B-993F-C93A8DEB4A37}"/>
    <cellStyle name="표준 11 2 2 7" xfId="49732" xr:uid="{42C8F892-9FA6-4A9E-9324-02E88362D7FE}"/>
    <cellStyle name="표준 11 2 3" xfId="2168" xr:uid="{50B98CA7-F41F-461B-83EA-6A5DA27F5834}"/>
    <cellStyle name="표준 11 2 3 2" xfId="4944" xr:uid="{6CDE3E36-768A-4671-A6D6-EDA11C00EC71}"/>
    <cellStyle name="표준 11 2 3 2 2" xfId="10470" xr:uid="{BC340084-B4AC-4F7C-A728-81B7DCCEFC64}"/>
    <cellStyle name="표준 11 2 3 2 2 2" xfId="21499" xr:uid="{C19EB7B5-1AA1-411A-9974-0CFE139C9D5E}"/>
    <cellStyle name="표준 11 2 3 2 2 2 2" xfId="43548" xr:uid="{63D2B159-747A-4426-AD92-3EAC4662C1C4}"/>
    <cellStyle name="표준 11 2 3 2 2 3" xfId="32528" xr:uid="{973B2AF0-212E-4831-B66D-58C81138AB0F}"/>
    <cellStyle name="표준 11 2 3 2 3" xfId="15989" xr:uid="{DB0DC2DB-7C13-4747-A46B-C6D51EF36BA2}"/>
    <cellStyle name="표준 11 2 3 2 3 2" xfId="38038" xr:uid="{1D98CA09-E84E-4DAA-B7DC-9F4FEDBE6413}"/>
    <cellStyle name="표준 11 2 3 2 4" xfId="27018" xr:uid="{23EEE464-AB85-401F-9108-625669541A39}"/>
    <cellStyle name="표준 11 2 3 2 5" xfId="53176" xr:uid="{4FFE054F-CED3-4BB8-9B8E-F049665C488D}"/>
    <cellStyle name="표준 11 2 3 3" xfId="7715" xr:uid="{B3C37351-4B06-4850-BBD2-386D5B39792E}"/>
    <cellStyle name="표준 11 2 3 3 2" xfId="18744" xr:uid="{57C78416-2CFD-4927-83AD-BB396B2263FB}"/>
    <cellStyle name="표준 11 2 3 3 2 2" xfId="40793" xr:uid="{90542802-71D6-4191-BA70-A094CBAE2792}"/>
    <cellStyle name="표준 11 2 3 3 3" xfId="29773" xr:uid="{41A8AD30-1B4D-464A-AB97-9F7D58B8DE47}"/>
    <cellStyle name="표준 11 2 3 4" xfId="13234" xr:uid="{6E5FCCC8-A6ED-4B42-A79C-02C0B30C3AA0}"/>
    <cellStyle name="표준 11 2 3 4 2" xfId="35283" xr:uid="{D09990B5-4605-43DF-9BD3-E69BBF694226}"/>
    <cellStyle name="표준 11 2 3 5" xfId="24263" xr:uid="{7C4A5B14-5C86-4410-9EA2-1F0FCDB909F3}"/>
    <cellStyle name="표준 11 2 3 6" xfId="50421" xr:uid="{07A777E5-388C-47FA-9452-69C3E69E617C}"/>
    <cellStyle name="표준 11 2 4" xfId="3568" xr:uid="{ABEEF0D7-065B-405B-BB21-23C233A99064}"/>
    <cellStyle name="표준 11 2 4 2" xfId="9094" xr:uid="{5C6EAAF7-9A35-4972-8C7D-C13C45476663}"/>
    <cellStyle name="표준 11 2 4 2 2" xfId="20123" xr:uid="{65D4912F-8F96-4E16-954F-813CEF53F86A}"/>
    <cellStyle name="표준 11 2 4 2 2 2" xfId="42172" xr:uid="{EC28EF1A-9E4B-4D80-B72B-37C3506DF503}"/>
    <cellStyle name="표준 11 2 4 2 3" xfId="31152" xr:uid="{A8711953-864E-4AF0-9EE8-4F43CC9C6113}"/>
    <cellStyle name="표준 11 2 4 3" xfId="14613" xr:uid="{40769AC5-F0B4-4E4A-BE03-4B68BD105745}"/>
    <cellStyle name="표준 11 2 4 3 2" xfId="36662" xr:uid="{77348B60-5686-45EA-A855-CE2CCC6A5A66}"/>
    <cellStyle name="표준 11 2 4 4" xfId="25642" xr:uid="{D8BFBAA7-2EE9-4B88-92F2-0D1595F84404}"/>
    <cellStyle name="표준 11 2 4 5" xfId="51800" xr:uid="{3B984C96-B192-49C3-8D4D-C3735BFE2E0D}"/>
    <cellStyle name="표준 11 2 5" xfId="6339" xr:uid="{CE7E8A34-E606-4489-869B-F72F22564420}"/>
    <cellStyle name="표준 11 2 5 2" xfId="17368" xr:uid="{F1CC03AC-6A9F-4D90-86F4-80854FA53709}"/>
    <cellStyle name="표준 11 2 5 2 2" xfId="39417" xr:uid="{B3EFA42F-4EDE-448B-84B4-0712D2A9790B}"/>
    <cellStyle name="표준 11 2 5 3" xfId="28397" xr:uid="{C2A86B91-2756-42E4-969A-4D6C4AB8C3F2}"/>
    <cellStyle name="표준 11 2 5 4" xfId="54553" xr:uid="{7494B2D1-9191-414A-899D-CCB3581381F6}"/>
    <cellStyle name="표준 11 2 6" xfId="11858" xr:uid="{E0DF606E-CFC8-442A-BED3-164157841015}"/>
    <cellStyle name="표준 11 2 6 2" xfId="33907" xr:uid="{A0B7B861-8EE0-4DFE-9BFF-5ABA13744DDA}"/>
    <cellStyle name="표준 11 2 7" xfId="22887" xr:uid="{07DA057C-7418-4926-AF69-CE93D5AADAF1}"/>
    <cellStyle name="표준 11 2 8" xfId="49044" xr:uid="{21EEA184-0370-4553-927D-27A1BEEA17CD}"/>
    <cellStyle name="표준 11 3" xfId="1120" xr:uid="{6A23A2D3-0F49-4E77-9929-1907DE040777}"/>
    <cellStyle name="표준 11 3 2" xfId="2514" xr:uid="{07C537E0-4A41-48DC-83F0-0E018324AD3A}"/>
    <cellStyle name="표준 11 3 2 2" xfId="5290" xr:uid="{8FA694E5-23FC-4EBA-B8D9-C4183918B4EA}"/>
    <cellStyle name="표준 11 3 2 2 2" xfId="10816" xr:uid="{7F056B1C-37FE-4290-90E0-F3FCEDFCC396}"/>
    <cellStyle name="표준 11 3 2 2 2 2" xfId="21845" xr:uid="{E02C142A-38C5-4978-BC1B-CFD74CF968B2}"/>
    <cellStyle name="표준 11 3 2 2 2 2 2" xfId="43894" xr:uid="{9259542D-8F7F-49D7-B06F-93761B464907}"/>
    <cellStyle name="표준 11 3 2 2 2 3" xfId="32874" xr:uid="{CF34E2F6-615E-40AF-A12A-E8B41E2651BC}"/>
    <cellStyle name="표준 11 3 2 2 3" xfId="16335" xr:uid="{5862C7AE-8EE9-40D5-8226-1D71DE04C632}"/>
    <cellStyle name="표준 11 3 2 2 3 2" xfId="38384" xr:uid="{6FE1B91D-D7D2-4AE2-99A0-5AF2D2B9B148}"/>
    <cellStyle name="표준 11 3 2 2 4" xfId="27364" xr:uid="{C90A3563-42EA-4BBD-922A-1DF6C85B8632}"/>
    <cellStyle name="표준 11 3 2 2 5" xfId="53522" xr:uid="{3529030E-2CC7-4C63-AF5F-E691FE9924D7}"/>
    <cellStyle name="표준 11 3 2 3" xfId="8061" xr:uid="{658DD11C-0DB4-46FC-9A83-4916448EC242}"/>
    <cellStyle name="표준 11 3 2 3 2" xfId="19090" xr:uid="{C05ED530-D69B-4C0A-AD99-6BEDF0152C2F}"/>
    <cellStyle name="표준 11 3 2 3 2 2" xfId="41139" xr:uid="{738374CD-080D-401C-833E-3685BB683AE7}"/>
    <cellStyle name="표준 11 3 2 3 3" xfId="30119" xr:uid="{89FF680F-89ED-41EB-B8F1-3496CF728426}"/>
    <cellStyle name="표준 11 3 2 4" xfId="13580" xr:uid="{AE018D01-2207-408F-A3C3-7E737652D7D7}"/>
    <cellStyle name="표준 11 3 2 4 2" xfId="35629" xr:uid="{3FDCE6F1-EC22-48DB-B5EE-62C4045E19E4}"/>
    <cellStyle name="표준 11 3 2 5" xfId="24609" xr:uid="{3B62F2AD-0358-4694-AAB2-038F28292412}"/>
    <cellStyle name="표준 11 3 2 6" xfId="50767" xr:uid="{27DAF46B-BED2-4B4D-A34C-4463FB02527A}"/>
    <cellStyle name="표준 11 3 3" xfId="3914" xr:uid="{2660982E-A7F4-4D96-8964-80AE09DB6315}"/>
    <cellStyle name="표준 11 3 3 2" xfId="9440" xr:uid="{502CCF1F-B7F6-4DBC-A5B0-3BD916E5BBD5}"/>
    <cellStyle name="표준 11 3 3 2 2" xfId="20469" xr:uid="{E19A8BFD-9ECA-45AC-B63B-C5108FEE6BA6}"/>
    <cellStyle name="표준 11 3 3 2 2 2" xfId="42518" xr:uid="{EF9F937B-73C1-4DD3-AF54-FD8F3B1CC3DC}"/>
    <cellStyle name="표준 11 3 3 2 3" xfId="31498" xr:uid="{F676B792-8C76-4AB1-B0D7-24710DED1126}"/>
    <cellStyle name="표준 11 3 3 3" xfId="14959" xr:uid="{C547469B-D62F-450B-A912-2629005EEB23}"/>
    <cellStyle name="표준 11 3 3 3 2" xfId="37008" xr:uid="{25251317-B0C6-4EEE-A6FD-2B589224F6DF}"/>
    <cellStyle name="표준 11 3 3 4" xfId="25988" xr:uid="{A7E98013-5116-42BE-9789-92CBE5275BE5}"/>
    <cellStyle name="표준 11 3 3 5" xfId="52146" xr:uid="{D15D0A80-5858-4F9E-AE00-CE49BD8C864B}"/>
    <cellStyle name="표준 11 3 4" xfId="6685" xr:uid="{845C96C2-2C8D-4EC9-9000-2F3E45B4ABCB}"/>
    <cellStyle name="표준 11 3 4 2" xfId="17714" xr:uid="{48AD5A7B-23A1-4A47-9679-1DE2938A1DD7}"/>
    <cellStyle name="표준 11 3 4 2 2" xfId="39763" xr:uid="{5EA3D066-029A-443A-87EA-F9F068F70985}"/>
    <cellStyle name="표준 11 3 4 3" xfId="28743" xr:uid="{FC77DF7C-3561-4DE1-BC69-E1001763F235}"/>
    <cellStyle name="표준 11 3 4 4" xfId="54899" xr:uid="{76506A02-A44C-4FDC-B414-83AC8BE04735}"/>
    <cellStyle name="표준 11 3 5" xfId="12204" xr:uid="{D326A45C-EA2F-4491-BCB5-9DAB665798FD}"/>
    <cellStyle name="표준 11 3 5 2" xfId="34253" xr:uid="{6ABF9CD1-2D44-42F9-A4CF-AD017E1D227E}"/>
    <cellStyle name="표준 11 3 6" xfId="23233" xr:uid="{FBBA4A34-DCCD-46D7-8454-B455A90D7FC2}"/>
    <cellStyle name="표준 11 3 7" xfId="49390" xr:uid="{9FB1D298-C2A0-49EB-AF91-7189709528D2}"/>
    <cellStyle name="표준 11 4" xfId="1826" xr:uid="{0574BF34-6CA7-4B0A-BE10-2DBCEA6A933D}"/>
    <cellStyle name="표준 11 4 2" xfId="4602" xr:uid="{090A1F8C-979A-4B1D-8CA0-50433CDCF4C1}"/>
    <cellStyle name="표준 11 4 2 2" xfId="10128" xr:uid="{C8FDE22F-5275-4516-99E1-C252BDACF0A2}"/>
    <cellStyle name="표준 11 4 2 2 2" xfId="21157" xr:uid="{FBB7FEEA-E135-450D-AE27-4EC8B7BF42BE}"/>
    <cellStyle name="표준 11 4 2 2 2 2" xfId="43206" xr:uid="{4B99D0D9-091A-45F0-9B91-8E2AE7AD57FB}"/>
    <cellStyle name="표준 11 4 2 2 3" xfId="32186" xr:uid="{4EFD9490-D1BD-421B-846C-6357D7B47130}"/>
    <cellStyle name="표준 11 4 2 3" xfId="15647" xr:uid="{8480330B-ACA9-4740-9857-253F3CF0A6A8}"/>
    <cellStyle name="표준 11 4 2 3 2" xfId="37696" xr:uid="{D7796BD8-6490-4751-B454-93324DEFE4F5}"/>
    <cellStyle name="표준 11 4 2 4" xfId="26676" xr:uid="{A1C07E54-A40C-4CED-AA4E-F5162A61B68F}"/>
    <cellStyle name="표준 11 4 2 5" xfId="52834" xr:uid="{2AE6E6D2-F9B3-4DBA-9430-34449EBE4BBB}"/>
    <cellStyle name="표준 11 4 3" xfId="7373" xr:uid="{85F8EBB4-E4A2-41EB-B70E-F0A923A826BD}"/>
    <cellStyle name="표준 11 4 3 2" xfId="18402" xr:uid="{D0351EE2-85DB-45FC-81EA-F3BDFC48DEE9}"/>
    <cellStyle name="표준 11 4 3 2 2" xfId="40451" xr:uid="{0D830F3F-21BA-4CB9-BA5A-7EB00237897E}"/>
    <cellStyle name="표준 11 4 3 3" xfId="29431" xr:uid="{446F43B6-D1CA-44F7-BE5C-927C3146AAC3}"/>
    <cellStyle name="표준 11 4 4" xfId="12892" xr:uid="{64A9B6E0-88A8-4BE4-92A5-4B4AFDD63DE5}"/>
    <cellStyle name="표준 11 4 4 2" xfId="34941" xr:uid="{27834267-2DE7-4B9F-9A32-1839FCE602A5}"/>
    <cellStyle name="표준 11 4 5" xfId="23921" xr:uid="{639DAC06-080B-4060-9546-4C6806BD253A}"/>
    <cellStyle name="표준 11 4 6" xfId="50079" xr:uid="{747E422D-4F3C-44D4-9A81-A1D11FBD5CA1}"/>
    <cellStyle name="표준 11 5" xfId="3226" xr:uid="{3DC28DE5-4ABB-4F2C-A52F-D949B685FC0B}"/>
    <cellStyle name="표준 11 5 2" xfId="8752" xr:uid="{9FE0D8AA-BF94-4BE1-BA2F-2D3F8FA9A8A2}"/>
    <cellStyle name="표준 11 5 2 2" xfId="19781" xr:uid="{2C2AD22D-9FA7-46A4-8556-DF8E92475BAF}"/>
    <cellStyle name="표준 11 5 2 2 2" xfId="41830" xr:uid="{5AE4A40F-E448-4468-B2D6-2ED91837F666}"/>
    <cellStyle name="표준 11 5 2 3" xfId="30810" xr:uid="{385166A9-11A5-428C-AFD0-DE4A39FAE81E}"/>
    <cellStyle name="표준 11 5 3" xfId="14271" xr:uid="{E34AEFD5-FF16-48DF-B21A-DE37BE69B63A}"/>
    <cellStyle name="표준 11 5 3 2" xfId="36320" xr:uid="{A9268A4C-7D9D-480D-A9DD-F3EA19B70F20}"/>
    <cellStyle name="표준 11 5 4" xfId="25300" xr:uid="{EC0D378B-D123-46B8-9AC6-0EA493889042}"/>
    <cellStyle name="표준 11 5 5" xfId="51458" xr:uid="{8A827A5A-0A29-4E9B-85D8-B567080E97AA}"/>
    <cellStyle name="표준 11 6" xfId="5997" xr:uid="{FBA9931F-7815-46BD-8482-6CF3EFEFC984}"/>
    <cellStyle name="표준 11 6 2" xfId="17026" xr:uid="{1F2C17D6-D2AA-4BC2-ADB8-D08882330D34}"/>
    <cellStyle name="표준 11 6 2 2" xfId="39075" xr:uid="{65570B49-671B-41EE-B325-646733FD107F}"/>
    <cellStyle name="표준 11 6 3" xfId="28055" xr:uid="{F545DD8D-36B6-4E27-A843-EFCEB04BD7B3}"/>
    <cellStyle name="표준 11 6 4" xfId="54211" xr:uid="{2ADA930B-37EB-4528-98BE-FFFEF83A4CC4}"/>
    <cellStyle name="표준 11 7" xfId="11516" xr:uid="{9C76858E-ADA1-46F9-9D2B-E0098D4EA466}"/>
    <cellStyle name="표준 11 7 2" xfId="33565" xr:uid="{B24D23E1-4EE0-451B-8BE6-F212E0FC0C0E}"/>
    <cellStyle name="표준 11 8" xfId="22545" xr:uid="{6EAE54C0-FA05-4A89-ADD8-B3BC54F7E7EF}"/>
    <cellStyle name="표준 11 9" xfId="48702" xr:uid="{50624C73-EE10-471C-8C26-E4FC70D8EA65}"/>
    <cellStyle name="표준 12" xfId="781" xr:uid="{00000000-0005-0000-0000-0000EA020000}"/>
    <cellStyle name="표준 12 2" xfId="1484" xr:uid="{16109E52-EC33-4451-BBB3-813FF99291A8}"/>
    <cellStyle name="표준 12 2 2" xfId="2878" xr:uid="{3789FC5E-0B5A-41D3-ABF9-B8551A770B3C}"/>
    <cellStyle name="표준 12 2 2 2" xfId="5654" xr:uid="{BCBB24BB-550A-48D5-9E38-5C61DACAC6CE}"/>
    <cellStyle name="표준 12 2 2 2 2" xfId="11180" xr:uid="{692A10AA-509A-43BA-AFD3-A7862349ACB1}"/>
    <cellStyle name="표준 12 2 2 2 2 2" xfId="22209" xr:uid="{AA3F8AB9-7983-4900-BF4B-EFECA3D0FDE2}"/>
    <cellStyle name="표준 12 2 2 2 2 2 2" xfId="44258" xr:uid="{F247E0C4-9CD6-46F2-8571-82B2723945F6}"/>
    <cellStyle name="표준 12 2 2 2 2 3" xfId="33238" xr:uid="{243863BA-FC4A-44D0-A6C1-6987B089D23B}"/>
    <cellStyle name="표준 12 2 2 2 3" xfId="16699" xr:uid="{CDFA1737-1A76-4EB5-A01F-1B801E9B3203}"/>
    <cellStyle name="표준 12 2 2 2 3 2" xfId="38748" xr:uid="{3CCDC3A8-E947-4C0F-AE39-D98D8E705EBF}"/>
    <cellStyle name="표준 12 2 2 2 4" xfId="27728" xr:uid="{950A52E3-ED9C-4725-9A52-1B19B45B78ED}"/>
    <cellStyle name="표준 12 2 2 2 5" xfId="53886" xr:uid="{0AE09E67-9B5A-49C0-9375-B61FAD475509}"/>
    <cellStyle name="표준 12 2 2 3" xfId="8425" xr:uid="{ECDC05EA-CBEE-483D-B6F9-B5DFF8D10F45}"/>
    <cellStyle name="표준 12 2 2 3 2" xfId="19454" xr:uid="{C168A68B-649A-4594-97A1-88B0AAB940FB}"/>
    <cellStyle name="표준 12 2 2 3 2 2" xfId="41503" xr:uid="{F3FAF166-87A0-450D-8534-CC9D25CE8106}"/>
    <cellStyle name="표준 12 2 2 3 3" xfId="30483" xr:uid="{1240C476-EE87-40AE-9B0A-16FCA991CDA9}"/>
    <cellStyle name="표준 12 2 2 4" xfId="13944" xr:uid="{9709506F-AC91-4BAA-A73C-D3F437359431}"/>
    <cellStyle name="표준 12 2 2 4 2" xfId="35993" xr:uid="{566B40B7-8ED2-4A10-9762-8C56C6038B52}"/>
    <cellStyle name="표준 12 2 2 5" xfId="24973" xr:uid="{865376D9-0357-4E0E-9497-16560509E373}"/>
    <cellStyle name="표준 12 2 2 6" xfId="51131" xr:uid="{1A92B917-D75B-44B7-B2BB-8B8AB56F7E8C}"/>
    <cellStyle name="표준 12 2 3" xfId="4278" xr:uid="{45E35174-A826-45EC-A37B-FCBA0ED87A1A}"/>
    <cellStyle name="표준 12 2 3 2" xfId="9804" xr:uid="{1BD137E0-B13A-410F-8F32-4882BE1EA4D0}"/>
    <cellStyle name="표준 12 2 3 2 2" xfId="20833" xr:uid="{18FA295B-7A1E-452B-8740-53B2054FA964}"/>
    <cellStyle name="표준 12 2 3 2 2 2" xfId="42882" xr:uid="{C101763B-E797-42C5-B68F-1C1699919B30}"/>
    <cellStyle name="표준 12 2 3 2 3" xfId="31862" xr:uid="{786DC28E-DF8C-49A9-9AF8-D79FC82C4576}"/>
    <cellStyle name="표준 12 2 3 3" xfId="15323" xr:uid="{ED4DAFA8-9EBF-485F-A24F-975A479DFCB0}"/>
    <cellStyle name="표준 12 2 3 3 2" xfId="37372" xr:uid="{F7ECE0A6-F6AA-48AB-8B07-AB46F74E41C4}"/>
    <cellStyle name="표준 12 2 3 4" xfId="26352" xr:uid="{69E9E515-68A7-4293-A1D3-9DDEBEC4B1AE}"/>
    <cellStyle name="표준 12 2 3 5" xfId="52510" xr:uid="{0488230C-27AF-4C2E-B467-20F47BF81F7B}"/>
    <cellStyle name="표준 12 2 4" xfId="7049" xr:uid="{91907F2A-EC87-4EA1-A70D-A70E76BDFA9F}"/>
    <cellStyle name="표준 12 2 4 2" xfId="18078" xr:uid="{B5F22AE8-984C-4990-8E7A-5BF46FC928FF}"/>
    <cellStyle name="표준 12 2 4 2 2" xfId="40127" xr:uid="{0D5DDEEE-EB4C-4439-BA72-CDDBEB6ADFCA}"/>
    <cellStyle name="표준 12 2 4 3" xfId="29107" xr:uid="{AD17DAAB-419D-4EF1-991D-07E5488C58D1}"/>
    <cellStyle name="표준 12 2 4 4" xfId="55263" xr:uid="{6EDEE4F5-2B2A-4355-8076-A4E48C8FDB13}"/>
    <cellStyle name="표준 12 2 5" xfId="12568" xr:uid="{D203EDDD-4CD5-4C90-9663-A08F5E616571}"/>
    <cellStyle name="표준 12 2 5 2" xfId="34617" xr:uid="{2F45FE44-19D9-4104-B202-F6325B6FB718}"/>
    <cellStyle name="표준 12 2 6" xfId="23597" xr:uid="{61017E98-E722-4364-B0E9-1C55EF7AD85C}"/>
    <cellStyle name="표준 12 2 7" xfId="49754" xr:uid="{44535B51-6A48-450B-BAEB-4A267778973D}"/>
    <cellStyle name="표준 12 3" xfId="2190" xr:uid="{F2D21F89-581F-43EF-A663-45F11684A3C9}"/>
    <cellStyle name="표준 12 3 2" xfId="4966" xr:uid="{FB16E852-5AE6-4FD7-9CFA-D494BB6889DB}"/>
    <cellStyle name="표준 12 3 2 2" xfId="10492" xr:uid="{E1CA0EAE-6BE9-458A-B941-28D6BB93DD86}"/>
    <cellStyle name="표준 12 3 2 2 2" xfId="21521" xr:uid="{939ADBB2-1103-4581-8CA1-9C3E781795BF}"/>
    <cellStyle name="표준 12 3 2 2 2 2" xfId="43570" xr:uid="{55D19399-425C-47AA-B61E-3E6A50610ED9}"/>
    <cellStyle name="표준 12 3 2 2 3" xfId="32550" xr:uid="{BF7E058B-6296-4BCC-8AB5-DEE4E63E3272}"/>
    <cellStyle name="표준 12 3 2 3" xfId="16011" xr:uid="{07E8CEBF-B0D4-42C6-868C-BA76FD08B93D}"/>
    <cellStyle name="표준 12 3 2 3 2" xfId="38060" xr:uid="{50447995-8C79-4176-A40A-F91C4008F19F}"/>
    <cellStyle name="표준 12 3 2 4" xfId="27040" xr:uid="{2FD8F8CB-4911-40B7-9FAE-A6101D578D62}"/>
    <cellStyle name="표준 12 3 2 5" xfId="53198" xr:uid="{4A45562C-E033-4C85-98D6-77B82DB11462}"/>
    <cellStyle name="표준 12 3 3" xfId="7737" xr:uid="{D877FF4C-5F60-456D-B30E-4079166C6568}"/>
    <cellStyle name="표준 12 3 3 2" xfId="18766" xr:uid="{539C0FBF-C851-417E-AB3C-AAA15279CE32}"/>
    <cellStyle name="표준 12 3 3 2 2" xfId="40815" xr:uid="{879C49B5-7A50-4978-81A1-FF7FBB4E3FCA}"/>
    <cellStyle name="표준 12 3 3 3" xfId="29795" xr:uid="{1848F30B-6B36-4582-8787-102C519D3C57}"/>
    <cellStyle name="표준 12 3 3 4" xfId="55295" xr:uid="{D4BC9427-F2AB-4A26-9576-7AF2FC22BBFA}"/>
    <cellStyle name="표준 12 3 4" xfId="13256" xr:uid="{FAD5E632-D928-4E41-9043-35000493B2F0}"/>
    <cellStyle name="표준 12 3 4 2" xfId="35305" xr:uid="{E065E6A7-2E04-4BB1-A867-05CCA33A565D}"/>
    <cellStyle name="표준 12 3 5" xfId="24285" xr:uid="{EE6944AF-126D-451B-BD5B-922BA9065EF5}"/>
    <cellStyle name="표준 12 3 6" xfId="50443" xr:uid="{D6E86DF4-1325-4859-86E0-BEA5A753FAFF}"/>
    <cellStyle name="표준 12 4" xfId="3590" xr:uid="{B75315E0-67E1-4668-8BEB-F4FC3AD28460}"/>
    <cellStyle name="표준 12 4 2" xfId="9116" xr:uid="{4DA1CDD0-EE69-4E3B-8533-2CB1596A09C8}"/>
    <cellStyle name="표준 12 4 2 2" xfId="20145" xr:uid="{04EA504D-36BF-461E-A6C6-EFB84C25C0E2}"/>
    <cellStyle name="표준 12 4 2 2 2" xfId="42194" xr:uid="{7CFC6071-795A-48B4-8E04-0BD59D1A64FB}"/>
    <cellStyle name="표준 12 4 2 3" xfId="31174" xr:uid="{0D137152-378D-4696-B2EE-1332B52A05A6}"/>
    <cellStyle name="표준 12 4 3" xfId="14635" xr:uid="{830B1572-7E48-4B9E-94AE-348FE713F86C}"/>
    <cellStyle name="표준 12 4 3 2" xfId="36684" xr:uid="{004ABA03-30A3-42FD-A99F-419E54426CC9}"/>
    <cellStyle name="표준 12 4 4" xfId="25664" xr:uid="{795BE147-55AB-447F-B98A-0C351AC19B3D}"/>
    <cellStyle name="표준 12 4 5" xfId="51822" xr:uid="{5DF31B56-C226-4450-B52B-19824289D644}"/>
    <cellStyle name="표준 12 5" xfId="6361" xr:uid="{489F23FB-9385-4620-BE9F-0A4B0E575758}"/>
    <cellStyle name="표준 12 5 2" xfId="17390" xr:uid="{B8E319A4-8AD9-446B-838D-613600724B58}"/>
    <cellStyle name="표준 12 5 2 2" xfId="39439" xr:uid="{47B263E1-BCEF-4855-8588-9E9E396D967A}"/>
    <cellStyle name="표준 12 5 3" xfId="28419" xr:uid="{F92A15BC-5D08-437C-A51F-7FBE8454E42F}"/>
    <cellStyle name="표준 12 5 4" xfId="54575" xr:uid="{B5A61534-1324-41D0-A9BB-BFA7421B65B0}"/>
    <cellStyle name="표준 12 6" xfId="11880" xr:uid="{FEAE4FE5-9B4A-40ED-A6FD-6EC87C6379E2}"/>
    <cellStyle name="표준 12 6 2" xfId="33929" xr:uid="{1EB5DAD6-0D16-4C60-B03C-4EA2F82F47E1}"/>
    <cellStyle name="표준 12 7" xfId="22909" xr:uid="{02E430D5-CAAD-40D5-9C9A-421D63D9490B}"/>
    <cellStyle name="표준 12 8" xfId="49066" xr:uid="{16C1B776-6258-4E4E-B379-2CC3A54A6C42}"/>
    <cellStyle name="표준 13" xfId="782" xr:uid="{0FB10CD7-3AC3-418D-80F8-12F900138246}"/>
    <cellStyle name="표준 14" xfId="783" xr:uid="{517AE0EB-B586-4739-80B3-B41F33D8D9E4}"/>
    <cellStyle name="표준 15" xfId="784" xr:uid="{594D2E1C-98D5-45FC-8BF5-C3B02A81544E}"/>
    <cellStyle name="표준 15 2" xfId="1485" xr:uid="{5A90B5E5-572A-42E5-9057-89A837BEB299}"/>
    <cellStyle name="표준 16" xfId="785" xr:uid="{3C57415A-7893-4B6B-9D34-95B95E3AF9E3}"/>
    <cellStyle name="표준 16 2" xfId="1486" xr:uid="{DB38011E-2BB1-4222-B190-3ECD349E7C00}"/>
    <cellStyle name="표준 17" xfId="798" xr:uid="{56B0A7FC-156E-4A9A-84AA-ED772FC83436}"/>
    <cellStyle name="표준 18" xfId="1487" xr:uid="{FD74DE95-D86E-42BC-8F9D-E4174A1D6633}"/>
    <cellStyle name="표준 18 2" xfId="2879" xr:uid="{27DD7348-DAF0-4ADD-83B9-E4D2834F0AFD}"/>
    <cellStyle name="표준 19" xfId="342" xr:uid="{00000000-0005-0000-0000-0000EB020000}"/>
    <cellStyle name="표준 2" xfId="3" xr:uid="{00000000-0005-0000-0000-0000EC020000}"/>
    <cellStyle name="표준 2 2" xfId="61" xr:uid="{00000000-0005-0000-0000-0000ED020000}"/>
    <cellStyle name="표준 2 2 2" xfId="779" xr:uid="{00000000-0005-0000-0000-0000EE020000}"/>
    <cellStyle name="표준 2 2 2 2" xfId="47843" xr:uid="{3001B916-AC00-4BD9-A6A0-117C37B6CECF}"/>
    <cellStyle name="표준 2 2 3" xfId="46839" xr:uid="{584291B9-82C3-45E1-928F-96E155E55D42}"/>
    <cellStyle name="표준 2 2 3 2" xfId="55291" xr:uid="{3843FF00-8036-4369-9060-C89DBA85B596}"/>
    <cellStyle name="표준 2 2 4" xfId="48373" xr:uid="{1E87B5A6-18EE-4553-A948-7CD01111DBF3}"/>
    <cellStyle name="표준 2 3" xfId="345" xr:uid="{00000000-0005-0000-0000-0000EF020000}"/>
    <cellStyle name="표준 2 3 2" xfId="47341" xr:uid="{A710A308-F211-4DE0-B422-6C09B2988323}"/>
    <cellStyle name="표준 2 3 3" xfId="48374" xr:uid="{24C15C84-9CF1-477C-850C-FDDDF6BC49CE}"/>
    <cellStyle name="표준 2 4" xfId="775" xr:uid="{00000000-0005-0000-0000-0000F0020000}"/>
    <cellStyle name="표준 2 4 2" xfId="46336" xr:uid="{8AC9F97D-54EB-4566-84F6-E5A413DC52BE}"/>
    <cellStyle name="표준 2 5" xfId="55264" xr:uid="{CD0B2DE2-D7BF-4642-B8CB-6305CF612C0E}"/>
    <cellStyle name="표준 20" xfId="1488" xr:uid="{FCAFF220-FE91-4CCF-BC5F-9E2491F9A94F}"/>
    <cellStyle name="표준 20 2" xfId="2880" xr:uid="{B3F06240-91DA-4EAB-838E-6B6634CD4CD2}"/>
    <cellStyle name="표준 21" xfId="1489" xr:uid="{1BDCD72E-145E-4C1D-A55E-FED36BEA6A9B}"/>
    <cellStyle name="표준 21 2" xfId="2881" xr:uid="{67CD8492-70B0-43EB-9C1B-A254428A88ED}"/>
    <cellStyle name="표준 22" xfId="1491" xr:uid="{8C75EC07-98A2-45BF-BF12-26F5074BC134}"/>
    <cellStyle name="표준 22 2" xfId="2882" xr:uid="{BE9A5AC3-DF8F-4B58-83C0-514F57A18EC1}"/>
    <cellStyle name="표준 22 3" xfId="49767" xr:uid="{B50AB1A1-AF87-41AF-9BC1-112F4BD2ECAA}"/>
    <cellStyle name="표준 23" xfId="1492" xr:uid="{5DC4C3D7-6749-49EB-AB8C-D5351E1C1BB5}"/>
    <cellStyle name="표준 23 2" xfId="2883" xr:uid="{74162EC5-511A-44AF-B3AC-3AF3B56E8511}"/>
    <cellStyle name="표준 23 3" xfId="55294" xr:uid="{7713CA62-EBAD-4A4B-9D4A-5A419981B1EC}"/>
    <cellStyle name="표준 24" xfId="1490" xr:uid="{7CC69080-A5AA-436C-8D68-875FB6D1117B}"/>
    <cellStyle name="표준 25" xfId="1493" xr:uid="{A5794F70-81CE-4DA8-8A4A-28F511940C44}"/>
    <cellStyle name="표준 25 2" xfId="2884" xr:uid="{BF310F2D-E117-428A-9DCF-A356B5C0827D}"/>
    <cellStyle name="표준 26" xfId="1506" xr:uid="{FFF3D829-461F-4974-9DE2-4098AFE57FFF}"/>
    <cellStyle name="표준 26 2" xfId="53887" xr:uid="{280FCC04-576D-4FF5-9E3C-B5621C904F3E}"/>
    <cellStyle name="표준 26 3" xfId="51132" xr:uid="{B56400FD-F1FA-4D80-9CAD-F09CE9610881}"/>
    <cellStyle name="표준 27" xfId="2885" xr:uid="{796D72B9-F79E-40CF-A61C-8A5A2A3558DB}"/>
    <cellStyle name="표준 27 2" xfId="5655" xr:uid="{9FC513C1-846C-47C5-BFEC-A35172C11FBF}"/>
    <cellStyle name="표준 28" xfId="2886" xr:uid="{48517887-EF06-4A9E-9755-D1E06C700B66}"/>
    <cellStyle name="표준 28 2" xfId="5656" xr:uid="{48F645A7-F998-448B-B9B7-1B853831ED7E}"/>
    <cellStyle name="표준 29" xfId="2887" xr:uid="{17CD7F70-3A28-4838-A2B3-79CD27CA7A6A}"/>
    <cellStyle name="표준 29 2" xfId="5657" xr:uid="{7311B8E3-5B53-40AC-9B46-9D29BA41C12B}"/>
    <cellStyle name="표준 3" xfId="10" xr:uid="{00000000-0005-0000-0000-0000F1020000}"/>
    <cellStyle name="표준 3 2" xfId="58" xr:uid="{00000000-0005-0000-0000-0000F2020000}"/>
    <cellStyle name="표준 3 2 2" xfId="63" xr:uid="{00000000-0005-0000-0000-0000F3020000}"/>
    <cellStyle name="표준 3 2 2 2" xfId="55298" xr:uid="{68D59D9C-08EC-446F-93E8-00603704063D}"/>
    <cellStyle name="표준 3 2 3" xfId="55283" xr:uid="{0898DEAD-E221-4266-A40F-CE01BCEF5A63}"/>
    <cellStyle name="표준 3 3" xfId="60" xr:uid="{00000000-0005-0000-0000-0000F4020000}"/>
    <cellStyle name="표준 3 3 2" xfId="55296" xr:uid="{6B25A3C7-4AE1-4AF2-97D0-611A0F78E0C8}"/>
    <cellStyle name="표준 3 4" xfId="706" xr:uid="{00000000-0005-0000-0000-0000F5020000}"/>
    <cellStyle name="표준 3 5" xfId="48375" xr:uid="{FBF75230-A396-440A-B66F-301D27D67343}"/>
    <cellStyle name="표준 3 5 2" xfId="55267" xr:uid="{29BF4266-9C95-46B1-A2D4-78999D61EADC}"/>
    <cellStyle name="표준 3 6" xfId="55312" xr:uid="{CAFBD932-499A-472C-A33D-E20F58BD8DDC}"/>
    <cellStyle name="표준 30" xfId="2888" xr:uid="{3AEDA993-4FD6-4CA9-BA3E-8D16EDFB31E4}"/>
    <cellStyle name="표준 30 2" xfId="5658" xr:uid="{14D0612B-4F37-4EA4-AC98-03F77FAC2224}"/>
    <cellStyle name="표준 30 3" xfId="51146" xr:uid="{0DF47BAB-389B-4369-B465-1A8FD808AB44}"/>
    <cellStyle name="표준 31" xfId="2891" xr:uid="{23AE021D-1C54-4704-A9F7-E9FC3D819F44}"/>
    <cellStyle name="표준 31 2" xfId="5661" xr:uid="{C44F5E3D-3780-4D26-A1C8-DD6C4D5F28A7}"/>
    <cellStyle name="표준 32" xfId="2904" xr:uid="{6C3E0C22-5620-46C7-857C-B79B2B360BCF}"/>
    <cellStyle name="표준 32 2" xfId="53889" xr:uid="{42778F35-83DD-48F2-9B6B-DD90B0805996}"/>
    <cellStyle name="표준 33" xfId="5675" xr:uid="{39FDA1C0-C7C8-461F-8770-0AE9691D2F41}"/>
    <cellStyle name="표준 33 2" xfId="55303" xr:uid="{046D59E4-487D-432E-A460-680DD71FAA63}"/>
    <cellStyle name="표준 34" xfId="11196" xr:uid="{DD228A72-C034-4A49-96DE-B8907CA7048E}"/>
    <cellStyle name="표준 34 2" xfId="55304" xr:uid="{91EF34D4-5595-4900-A306-8682E117D270}"/>
    <cellStyle name="표준 35" xfId="22225" xr:uid="{19EBD7E8-D8C6-40F6-A284-148853759A5E}"/>
    <cellStyle name="표준 35 2" xfId="55305" xr:uid="{E03370F2-DF3D-41BE-AB02-82B1EFD77D8A}"/>
    <cellStyle name="표준 36" xfId="44265" xr:uid="{D50AB659-4AEE-49CC-93CB-9A6A8BB183AA}"/>
    <cellStyle name="표준 36 2" xfId="55306" xr:uid="{49D3CBA6-6A1C-4C4F-B9DD-4079E557F5CE}"/>
    <cellStyle name="표준 37" xfId="44266" xr:uid="{0EB3B2D9-6B2B-4651-BC40-46C7490C8DEE}"/>
    <cellStyle name="표준 37 2" xfId="55307" xr:uid="{E6EBBAFF-AE05-4E16-8F4F-4429A74BB401}"/>
    <cellStyle name="표준 38" xfId="44267" xr:uid="{FFDB1207-52A1-4D54-B88F-561227D78AD2}"/>
    <cellStyle name="표준 38 2" xfId="55308" xr:uid="{4C96709B-5A9E-41A0-9F12-D73F04C3F707}"/>
    <cellStyle name="표준 39" xfId="44268" xr:uid="{61856EE1-3423-43B9-B201-FE7890BD2022}"/>
    <cellStyle name="표준 39 2" xfId="55309" xr:uid="{48B1C9E0-7F47-4B84-987C-427D324D733B}"/>
    <cellStyle name="표준 39 3" xfId="55313" xr:uid="{B869F692-B222-4647-B6E7-59232EED2D50}"/>
    <cellStyle name="표준 4" xfId="11" xr:uid="{00000000-0005-0000-0000-0000F6020000}"/>
    <cellStyle name="표준 4 10" xfId="11201" xr:uid="{6524810A-E586-4455-9C61-646B5F55A965}"/>
    <cellStyle name="표준 4 10 2" xfId="33257" xr:uid="{E6798AAC-7AD8-40F5-A081-71BFB53356BF}"/>
    <cellStyle name="표준 4 11" xfId="22230" xr:uid="{F880C18D-D091-4D8B-91F8-960377092C31}"/>
    <cellStyle name="표준 4 12" xfId="48377" xr:uid="{A0A887D4-BBC3-42D1-A54C-7889F361AB83}"/>
    <cellStyle name="표준 4 13" xfId="48384" xr:uid="{8B5201B0-9A53-4DF4-BDBA-6DBA5246A216}"/>
    <cellStyle name="표준 4 2" xfId="59" xr:uid="{00000000-0005-0000-0000-0000F7020000}"/>
    <cellStyle name="표준 4 2 10" xfId="48401" xr:uid="{BEA534D1-4B93-48B9-BA12-978CB3147BC6}"/>
    <cellStyle name="표준 4 2 2" xfId="191" xr:uid="{00000000-0005-0000-0000-0000F8020000}"/>
    <cellStyle name="표준 4 2 2 2" xfId="551" xr:uid="{00000000-0005-0000-0000-0000F9020000}"/>
    <cellStyle name="표준 4 2 2 2 2" xfId="1288" xr:uid="{B8BF9FFB-160C-49A2-B63B-6495F407E1C3}"/>
    <cellStyle name="표준 4 2 2 2 2 2" xfId="2682" xr:uid="{BE0F83AE-3272-463F-B2CA-820A424C56FC}"/>
    <cellStyle name="표준 4 2 2 2 2 2 2" xfId="5458" xr:uid="{5625A92D-28A8-4769-BADA-608A04BEE9E0}"/>
    <cellStyle name="표준 4 2 2 2 2 2 2 2" xfId="10984" xr:uid="{B250C618-3139-43BF-9807-1CD64DA0C5F4}"/>
    <cellStyle name="표준 4 2 2 2 2 2 2 2 2" xfId="22013" xr:uid="{8F4330C6-2E7B-43B0-B0C3-174AD73B9DE7}"/>
    <cellStyle name="표준 4 2 2 2 2 2 2 2 2 2" xfId="44062" xr:uid="{31D0DA0F-72BB-4F89-A90E-288BC261660A}"/>
    <cellStyle name="표준 4 2 2 2 2 2 2 2 3" xfId="33042" xr:uid="{6AE6AF79-C4E9-49BD-8488-AF531153457D}"/>
    <cellStyle name="표준 4 2 2 2 2 2 2 3" xfId="16503" xr:uid="{62AA95CF-2114-4BA4-9CCC-CFCE35DE856A}"/>
    <cellStyle name="표준 4 2 2 2 2 2 2 3 2" xfId="38552" xr:uid="{C4CF9C58-94D9-4145-8451-C0150DB898F6}"/>
    <cellStyle name="표준 4 2 2 2 2 2 2 4" xfId="27532" xr:uid="{3962E825-4DA8-41A0-8734-ED39FDD7B182}"/>
    <cellStyle name="표준 4 2 2 2 2 2 2 5" xfId="53690" xr:uid="{069D168B-9210-472F-99D0-62ACDE77919F}"/>
    <cellStyle name="표준 4 2 2 2 2 2 3" xfId="8229" xr:uid="{F2B9B70F-7826-431E-9F17-AA59EE547114}"/>
    <cellStyle name="표준 4 2 2 2 2 2 3 2" xfId="19258" xr:uid="{A41AA2CE-E4BA-4DDC-A30D-5858D972285D}"/>
    <cellStyle name="표준 4 2 2 2 2 2 3 2 2" xfId="41307" xr:uid="{D830B307-27C3-4205-8B6C-32BCFE5F826B}"/>
    <cellStyle name="표준 4 2 2 2 2 2 3 3" xfId="30287" xr:uid="{27085D67-C82D-4611-8F36-E84FE044B1A3}"/>
    <cellStyle name="표준 4 2 2 2 2 2 4" xfId="13748" xr:uid="{8AA3A146-C970-46B4-9F41-3731F4A971D9}"/>
    <cellStyle name="표준 4 2 2 2 2 2 4 2" xfId="35797" xr:uid="{9D308C1E-5C80-4959-BD3F-F053CADFB8F1}"/>
    <cellStyle name="표준 4 2 2 2 2 2 5" xfId="24777" xr:uid="{3D16FF12-C5A6-4E72-A875-F3A28B026540}"/>
    <cellStyle name="표준 4 2 2 2 2 2 6" xfId="50935" xr:uid="{B34654AB-C6BA-454B-93F2-1894B62B2464}"/>
    <cellStyle name="표준 4 2 2 2 2 3" xfId="4082" xr:uid="{07307A5B-000F-49BF-8802-FB2C66659483}"/>
    <cellStyle name="표준 4 2 2 2 2 3 2" xfId="9608" xr:uid="{3CDC8F3D-17F2-4BA2-963A-1FC3643B9981}"/>
    <cellStyle name="표준 4 2 2 2 2 3 2 2" xfId="20637" xr:uid="{EAEFF34E-06A8-442D-BEC3-8865DC3EEA33}"/>
    <cellStyle name="표준 4 2 2 2 2 3 2 2 2" xfId="42686" xr:uid="{58DBD940-E611-4EE1-9415-706B12C41B43}"/>
    <cellStyle name="표준 4 2 2 2 2 3 2 3" xfId="31666" xr:uid="{A2AEB2F4-E54A-4D66-BD72-A87F225FEF76}"/>
    <cellStyle name="표준 4 2 2 2 2 3 3" xfId="15127" xr:uid="{9C2D5CCA-FBD5-4A03-A606-23FE6B0D3A7E}"/>
    <cellStyle name="표준 4 2 2 2 2 3 3 2" xfId="37176" xr:uid="{D26F6348-23E3-4AE9-8023-79D399C44353}"/>
    <cellStyle name="표준 4 2 2 2 2 3 4" xfId="26156" xr:uid="{A21B8617-8D1E-4877-9AB4-79AFEA0B7975}"/>
    <cellStyle name="표준 4 2 2 2 2 3 5" xfId="52314" xr:uid="{2B6685BA-E578-42BB-8986-9847E65D5A40}"/>
    <cellStyle name="표준 4 2 2 2 2 4" xfId="6853" xr:uid="{46006949-8D27-4AAF-857E-AD4E20E0D628}"/>
    <cellStyle name="표준 4 2 2 2 2 4 2" xfId="17882" xr:uid="{4EB7086A-6518-4F56-9345-7872FAB9B466}"/>
    <cellStyle name="표준 4 2 2 2 2 4 2 2" xfId="39931" xr:uid="{D31D096B-EB7A-41B0-AF62-497407EFAB06}"/>
    <cellStyle name="표준 4 2 2 2 2 4 3" xfId="28911" xr:uid="{E4FE7E2F-B6B5-41E4-8179-B7E2ABB4EE24}"/>
    <cellStyle name="표준 4 2 2 2 2 4 4" xfId="55067" xr:uid="{8EBA10CF-8CE7-439F-A563-AC107D608F36}"/>
    <cellStyle name="표준 4 2 2 2 2 5" xfId="12372" xr:uid="{8C5DBF9A-B3F6-450D-B16C-7FED4B56D7AB}"/>
    <cellStyle name="표준 4 2 2 2 2 5 2" xfId="34421" xr:uid="{2B034BE0-41A9-49C1-8036-33902C535316}"/>
    <cellStyle name="표준 4 2 2 2 2 6" xfId="23401" xr:uid="{E7E462E7-5EF0-4334-B53A-7C229CE4F660}"/>
    <cellStyle name="표준 4 2 2 2 2 7" xfId="49558" xr:uid="{EA8B84D3-C27F-4CDA-AD36-F592977BD5C7}"/>
    <cellStyle name="표준 4 2 2 2 3" xfId="1994" xr:uid="{345D63C0-36BB-4AD2-9417-27195160C6A0}"/>
    <cellStyle name="표준 4 2 2 2 3 2" xfId="4770" xr:uid="{71ED3059-8F7E-4839-8AF7-B09EC98CF0EE}"/>
    <cellStyle name="표준 4 2 2 2 3 2 2" xfId="10296" xr:uid="{3A49400F-7EFD-4AA8-8ECD-56E655B3A519}"/>
    <cellStyle name="표준 4 2 2 2 3 2 2 2" xfId="21325" xr:uid="{B19DFC3E-A391-427D-8799-1D1D8AE390C0}"/>
    <cellStyle name="표준 4 2 2 2 3 2 2 2 2" xfId="43374" xr:uid="{55DDAB4D-F507-44C0-A2AB-DBB0F89CED46}"/>
    <cellStyle name="표준 4 2 2 2 3 2 2 3" xfId="32354" xr:uid="{32DFE084-4A90-480E-A72C-4077BDA16300}"/>
    <cellStyle name="표준 4 2 2 2 3 2 3" xfId="15815" xr:uid="{684EF4A3-3C94-4A69-98CC-AFBBC7D80B52}"/>
    <cellStyle name="표준 4 2 2 2 3 2 3 2" xfId="37864" xr:uid="{35463621-F1EA-4E63-9B22-CC090E199B69}"/>
    <cellStyle name="표준 4 2 2 2 3 2 4" xfId="26844" xr:uid="{4A1BCE87-567D-4B4D-8163-E48AB1B9C21B}"/>
    <cellStyle name="표준 4 2 2 2 3 2 5" xfId="53002" xr:uid="{C7F562A9-F294-4E1E-9DA9-4CC990688DAA}"/>
    <cellStyle name="표준 4 2 2 2 3 3" xfId="7541" xr:uid="{3ADCD0BB-C282-4221-916C-B03EA02199E6}"/>
    <cellStyle name="표준 4 2 2 2 3 3 2" xfId="18570" xr:uid="{2237EE25-5B48-4F43-9A2D-4BC7FB3FCEB3}"/>
    <cellStyle name="표준 4 2 2 2 3 3 2 2" xfId="40619" xr:uid="{B23CD5D9-FFE6-44C2-8FA3-7791E09CA551}"/>
    <cellStyle name="표준 4 2 2 2 3 3 3" xfId="29599" xr:uid="{4B0E07DD-D276-4015-8B5A-FFBBF5CEF6F3}"/>
    <cellStyle name="표준 4 2 2 2 3 4" xfId="13060" xr:uid="{6C9E4B9E-E2D4-4057-9FAB-040ECCDA9E05}"/>
    <cellStyle name="표준 4 2 2 2 3 4 2" xfId="35109" xr:uid="{671D1F65-B30C-4D56-94C8-FF8B1F3F8FCC}"/>
    <cellStyle name="표준 4 2 2 2 3 5" xfId="24089" xr:uid="{23C0A469-F622-49C1-912C-2D4E35921CE4}"/>
    <cellStyle name="표준 4 2 2 2 3 6" xfId="50247" xr:uid="{B84DB50E-D2CB-471B-A2AD-E14262DC8AB7}"/>
    <cellStyle name="표준 4 2 2 2 4" xfId="3394" xr:uid="{4C038BA7-5179-4B5E-AB17-34CAE96371D4}"/>
    <cellStyle name="표준 4 2 2 2 4 2" xfId="8920" xr:uid="{046B6FF8-2C31-48F9-97CF-2264CC29A35E}"/>
    <cellStyle name="표준 4 2 2 2 4 2 2" xfId="19949" xr:uid="{3FDE514A-C51F-4822-BB34-39664CBB0317}"/>
    <cellStyle name="표준 4 2 2 2 4 2 2 2" xfId="41998" xr:uid="{36DC42A7-F69C-4094-91F9-841F2CCAAE8E}"/>
    <cellStyle name="표준 4 2 2 2 4 2 3" xfId="30978" xr:uid="{71C24522-B1E6-4612-BE33-72257845400B}"/>
    <cellStyle name="표준 4 2 2 2 4 3" xfId="14439" xr:uid="{7CD6F276-F8ED-4916-81F7-36572738D659}"/>
    <cellStyle name="표준 4 2 2 2 4 3 2" xfId="36488" xr:uid="{3DFB762E-82DD-4B4D-8345-E39DC3DC21FF}"/>
    <cellStyle name="표준 4 2 2 2 4 4" xfId="25468" xr:uid="{8CBA48D7-DE88-4E66-9FCE-38D987C80735}"/>
    <cellStyle name="표준 4 2 2 2 4 5" xfId="51626" xr:uid="{F5401A39-94C9-4F59-A0D5-3C577929326D}"/>
    <cellStyle name="표준 4 2 2 2 5" xfId="6165" xr:uid="{E8E0762F-A84F-4B82-821F-3CAC7B3039A3}"/>
    <cellStyle name="표준 4 2 2 2 5 2" xfId="17194" xr:uid="{7FBC7E80-F7A0-4381-B813-2EA20FE204D8}"/>
    <cellStyle name="표준 4 2 2 2 5 2 2" xfId="39243" xr:uid="{360D4BAC-2058-44EE-8DD3-CD81B06C26CB}"/>
    <cellStyle name="표준 4 2 2 2 5 3" xfId="28223" xr:uid="{AE6B3DE3-9185-456E-A6A6-9F0596C8D9EA}"/>
    <cellStyle name="표준 4 2 2 2 5 4" xfId="54379" xr:uid="{C77EA71C-BB61-4FBD-9461-37A90CBCE0CF}"/>
    <cellStyle name="표준 4 2 2 2 6" xfId="11684" xr:uid="{8E66A4D4-FB94-46BC-A740-047C6CD821CC}"/>
    <cellStyle name="표준 4 2 2 2 6 2" xfId="33733" xr:uid="{6F1CF2DD-AE83-4611-863C-01E6D98F0A13}"/>
    <cellStyle name="표준 4 2 2 2 7" xfId="22713" xr:uid="{53E6444C-B33E-4F2B-B919-15AA0CD3B75A}"/>
    <cellStyle name="표준 4 2 2 2 8" xfId="48870" xr:uid="{9AD6B058-3260-4FDA-9832-629A3DD63BE7}"/>
    <cellStyle name="표준 4 2 2 3" xfId="946" xr:uid="{3A986992-1730-467D-A0B7-D84E67157219}"/>
    <cellStyle name="표준 4 2 2 3 2" xfId="2340" xr:uid="{F0E20DEC-E884-4DD4-90F9-54EF507A7AC4}"/>
    <cellStyle name="표준 4 2 2 3 2 2" xfId="5116" xr:uid="{332430A9-0D18-4ADD-8D2E-0C4E13480796}"/>
    <cellStyle name="표준 4 2 2 3 2 2 2" xfId="10642" xr:uid="{E2519A61-278F-4ED0-9083-A00351D0B3A6}"/>
    <cellStyle name="표준 4 2 2 3 2 2 2 2" xfId="21671" xr:uid="{1B38D3A3-4BE5-446B-844E-6A06E06659B1}"/>
    <cellStyle name="표준 4 2 2 3 2 2 2 2 2" xfId="43720" xr:uid="{B4338596-106C-4314-95A5-CD6C08AC9000}"/>
    <cellStyle name="표준 4 2 2 3 2 2 2 3" xfId="32700" xr:uid="{81D2EEF9-6AE8-4176-84E0-4308E156B406}"/>
    <cellStyle name="표준 4 2 2 3 2 2 3" xfId="16161" xr:uid="{22D01B30-E4EB-4A4F-899E-410CBAE28A9D}"/>
    <cellStyle name="표준 4 2 2 3 2 2 3 2" xfId="38210" xr:uid="{61227E7C-F3BD-467D-BDA9-3CF8AF8C90B0}"/>
    <cellStyle name="표준 4 2 2 3 2 2 4" xfId="27190" xr:uid="{BCC8DDA1-8A95-4E01-AB0F-35871C48A7F7}"/>
    <cellStyle name="표준 4 2 2 3 2 2 5" xfId="53348" xr:uid="{19183D06-DF61-44D4-8B4B-8A16D44DE61F}"/>
    <cellStyle name="표준 4 2 2 3 2 3" xfId="7887" xr:uid="{43289B95-C927-4711-99F0-0AA2AE48FCB3}"/>
    <cellStyle name="표준 4 2 2 3 2 3 2" xfId="18916" xr:uid="{258B2E7F-93A0-44DF-B5E7-53F955A39699}"/>
    <cellStyle name="표준 4 2 2 3 2 3 2 2" xfId="40965" xr:uid="{574FE53C-E434-492F-B6AA-47F8D3B3ED4D}"/>
    <cellStyle name="표준 4 2 2 3 2 3 3" xfId="29945" xr:uid="{2ACDB8B4-5D3F-4AF1-9CBA-FD3408725DA3}"/>
    <cellStyle name="표준 4 2 2 3 2 4" xfId="13406" xr:uid="{EF415194-6304-4801-A7A4-A7FD22850100}"/>
    <cellStyle name="표준 4 2 2 3 2 4 2" xfId="35455" xr:uid="{2DECB739-4986-4EAF-8CA8-17D75AF2067D}"/>
    <cellStyle name="표준 4 2 2 3 2 5" xfId="24435" xr:uid="{EC9BB817-14E1-48F9-A319-1071825F681B}"/>
    <cellStyle name="표준 4 2 2 3 2 6" xfId="50593" xr:uid="{01FB28DA-26D7-4820-9648-1BB9C46DED1B}"/>
    <cellStyle name="표준 4 2 2 3 3" xfId="3740" xr:uid="{A4B2149A-E6F0-4752-A109-4E4F65ACE577}"/>
    <cellStyle name="표준 4 2 2 3 3 2" xfId="9266" xr:uid="{DB479649-5C68-4C17-911B-D564739A029B}"/>
    <cellStyle name="표준 4 2 2 3 3 2 2" xfId="20295" xr:uid="{5D2521DC-768D-4CC9-A8EF-341B445654DD}"/>
    <cellStyle name="표준 4 2 2 3 3 2 2 2" xfId="42344" xr:uid="{0B9DDA71-C82B-44E6-845B-85EF650F2CFA}"/>
    <cellStyle name="표준 4 2 2 3 3 2 3" xfId="31324" xr:uid="{5A0324FC-E2E0-4F55-ACC0-2FE1FDBF8803}"/>
    <cellStyle name="표준 4 2 2 3 3 3" xfId="14785" xr:uid="{C3912ABC-9F30-42A6-8EE1-798D517FDBAE}"/>
    <cellStyle name="표준 4 2 2 3 3 3 2" xfId="36834" xr:uid="{D4835D66-0BA0-4D10-99D4-DD6AE5DA6C23}"/>
    <cellStyle name="표준 4 2 2 3 3 4" xfId="25814" xr:uid="{6A6586BE-DAB7-45D5-8E2A-D15280A2B590}"/>
    <cellStyle name="표준 4 2 2 3 3 5" xfId="51972" xr:uid="{79CA2C2D-04C2-4D76-B92C-C8DF3F0E51EE}"/>
    <cellStyle name="표준 4 2 2 3 4" xfId="6511" xr:uid="{32FEF5D5-EDE2-4C7D-82FA-3408BB258EEB}"/>
    <cellStyle name="표준 4 2 2 3 4 2" xfId="17540" xr:uid="{D0513775-2F0E-4CC3-AF39-C25FAD8ADEDA}"/>
    <cellStyle name="표준 4 2 2 3 4 2 2" xfId="39589" xr:uid="{B005DA08-5C1A-4108-BA0D-3783252DCB1A}"/>
    <cellStyle name="표준 4 2 2 3 4 3" xfId="28569" xr:uid="{71D88C09-D78E-44CA-B7A6-693D7F46894E}"/>
    <cellStyle name="표준 4 2 2 3 4 4" xfId="54725" xr:uid="{675DD993-BEFA-4686-AD4A-DCC9988D4301}"/>
    <cellStyle name="표준 4 2 2 3 5" xfId="12030" xr:uid="{F5EE3A2B-BF91-46C9-8CC1-19A9A09BF06E}"/>
    <cellStyle name="표준 4 2 2 3 5 2" xfId="34079" xr:uid="{0EF3CD83-8D74-4A0D-97AD-5768F73EB263}"/>
    <cellStyle name="표준 4 2 2 3 6" xfId="23059" xr:uid="{C23A6F39-61A9-4C0D-AADD-F000AFE1F1C8}"/>
    <cellStyle name="표준 4 2 2 3 7" xfId="49216" xr:uid="{2DD65201-9C15-4618-9E84-6C352E9B27DF}"/>
    <cellStyle name="표준 4 2 2 4" xfId="1652" xr:uid="{C662CB3B-2E9B-445B-BF39-918743A1545F}"/>
    <cellStyle name="표준 4 2 2 4 2" xfId="4428" xr:uid="{19401672-CBB2-477F-A103-FDFBBFBCD200}"/>
    <cellStyle name="표준 4 2 2 4 2 2" xfId="9954" xr:uid="{EAFF9CCA-B771-4A05-9A31-5C7984ADC39D}"/>
    <cellStyle name="표준 4 2 2 4 2 2 2" xfId="20983" xr:uid="{4406AFF1-A46B-4AEC-89A2-36BA42618A31}"/>
    <cellStyle name="표준 4 2 2 4 2 2 2 2" xfId="43032" xr:uid="{CA54A515-C161-413D-88F7-DE7ED142C3EA}"/>
    <cellStyle name="표준 4 2 2 4 2 2 3" xfId="32012" xr:uid="{283BEC5E-53A6-45BB-BA65-1C52704041B6}"/>
    <cellStyle name="표준 4 2 2 4 2 3" xfId="15473" xr:uid="{B2491F00-561E-4193-B1D6-E5FF8001F558}"/>
    <cellStyle name="표준 4 2 2 4 2 3 2" xfId="37522" xr:uid="{DED4826E-3A4B-4A37-AEB6-63F5D4A3F5AF}"/>
    <cellStyle name="표준 4 2 2 4 2 4" xfId="26502" xr:uid="{7019736C-6B80-4883-8B23-707D53714F35}"/>
    <cellStyle name="표준 4 2 2 4 2 5" xfId="52660" xr:uid="{4DFDE667-FB8C-49DE-93D0-704396A9A79B}"/>
    <cellStyle name="표준 4 2 2 4 3" xfId="7199" xr:uid="{7F22F184-7894-4C0D-8878-81A2768A340B}"/>
    <cellStyle name="표준 4 2 2 4 3 2" xfId="18228" xr:uid="{239DE082-906F-4251-9695-25521831DFDE}"/>
    <cellStyle name="표준 4 2 2 4 3 2 2" xfId="40277" xr:uid="{39991012-DA23-468A-9CC7-37BA173A0922}"/>
    <cellStyle name="표준 4 2 2 4 3 3" xfId="29257" xr:uid="{F52AAFA7-41D0-4876-8B9D-34623BBA3233}"/>
    <cellStyle name="표준 4 2 2 4 4" xfId="12718" xr:uid="{E2113A86-FB95-4952-9C9A-B96A4A5C3FEF}"/>
    <cellStyle name="표준 4 2 2 4 4 2" xfId="34767" xr:uid="{C1B33655-5EE8-4B40-94D5-7F910C66B233}"/>
    <cellStyle name="표준 4 2 2 4 5" xfId="23747" xr:uid="{C24F9074-373B-4E82-81B4-856E1095B24B}"/>
    <cellStyle name="표준 4 2 2 4 6" xfId="49905" xr:uid="{B0C27DC2-0FF5-4BF4-ADDE-F0403A75ACB8}"/>
    <cellStyle name="표준 4 2 2 5" xfId="3052" xr:uid="{5B3C1750-E078-4BAE-96B8-0F5545FBCCC6}"/>
    <cellStyle name="표준 4 2 2 5 2" xfId="8578" xr:uid="{5CF0285A-265D-4909-BDD1-64BC2DEDED5B}"/>
    <cellStyle name="표준 4 2 2 5 2 2" xfId="19607" xr:uid="{24B3026F-C30F-4105-B195-78684F7E871E}"/>
    <cellStyle name="표준 4 2 2 5 2 2 2" xfId="41656" xr:uid="{B2CD1227-32DA-4015-BF22-54E59903D314}"/>
    <cellStyle name="표준 4 2 2 5 2 3" xfId="30636" xr:uid="{D8779161-E960-4EFA-A8D4-115236D91956}"/>
    <cellStyle name="표준 4 2 2 5 3" xfId="14097" xr:uid="{148218BA-61C5-43A9-8C06-9E6AE923DA7B}"/>
    <cellStyle name="표준 4 2 2 5 3 2" xfId="36146" xr:uid="{2052DCC0-EAE1-453B-838A-A683B934F198}"/>
    <cellStyle name="표준 4 2 2 5 4" xfId="25126" xr:uid="{C66B04CD-ECDF-4562-BA22-C19640C83083}"/>
    <cellStyle name="표준 4 2 2 5 5" xfId="51284" xr:uid="{8E3FC0F7-B429-482B-8D31-FF8D8F4763A1}"/>
    <cellStyle name="표준 4 2 2 6" xfId="5823" xr:uid="{5B7CAA0C-6BC3-4187-8382-4422F425205F}"/>
    <cellStyle name="표준 4 2 2 6 2" xfId="16852" xr:uid="{BA1B0EFC-50D5-4323-A85A-FE466791C2C3}"/>
    <cellStyle name="표준 4 2 2 6 2 2" xfId="38901" xr:uid="{7797D56B-D31B-4193-A67F-26543634A8B5}"/>
    <cellStyle name="표준 4 2 2 6 3" xfId="27881" xr:uid="{96AB9A2A-8FC6-4E92-8425-B0244E7236F5}"/>
    <cellStyle name="표준 4 2 2 6 4" xfId="54038" xr:uid="{3F8EFCB5-08C2-4DEA-B08D-A2B58EE38D3B}"/>
    <cellStyle name="표준 4 2 2 7" xfId="11342" xr:uid="{3A430C90-BA4D-40C0-B4DD-A7C3E1E65415}"/>
    <cellStyle name="표준 4 2 2 7 2" xfId="33391" xr:uid="{77DEBE40-BA6C-491D-A39F-9C671CDAA142}"/>
    <cellStyle name="표준 4 2 2 8" xfId="22371" xr:uid="{CA67FEA3-9781-4F78-B07A-2D55224F1FBB}"/>
    <cellStyle name="표준 4 2 2 9" xfId="48529" xr:uid="{18123D8B-9DCD-4F2B-982A-4DF2A94DEA5F}"/>
    <cellStyle name="표준 4 2 3" xfId="421" xr:uid="{00000000-0005-0000-0000-0000FA020000}"/>
    <cellStyle name="표준 4 2 3 2" xfId="1159" xr:uid="{965DA12A-188F-4C0D-AC29-07E09245E15D}"/>
    <cellStyle name="표준 4 2 3 2 2" xfId="2553" xr:uid="{5FCC527A-5B1F-4214-97ED-0DE671755D00}"/>
    <cellStyle name="표준 4 2 3 2 2 2" xfId="5329" xr:uid="{A0AC1870-BEE2-4FFD-AF36-155673610876}"/>
    <cellStyle name="표준 4 2 3 2 2 2 2" xfId="10855" xr:uid="{C2A02921-2883-466B-87D7-EB4AF64C7307}"/>
    <cellStyle name="표준 4 2 3 2 2 2 2 2" xfId="21884" xr:uid="{32C3073F-091B-449F-BC73-DC39EFE63B5C}"/>
    <cellStyle name="표준 4 2 3 2 2 2 2 2 2" xfId="43933" xr:uid="{9B4BC0D2-8260-4B2A-9401-C7C1FF8165B0}"/>
    <cellStyle name="표준 4 2 3 2 2 2 2 3" xfId="32913" xr:uid="{4FC5E971-4F84-41ED-962D-F182BC5203EC}"/>
    <cellStyle name="표준 4 2 3 2 2 2 3" xfId="16374" xr:uid="{5D208CC9-716D-4D39-93E3-48B08EA7EF9F}"/>
    <cellStyle name="표준 4 2 3 2 2 2 3 2" xfId="38423" xr:uid="{F931CB5D-4C75-4334-8A0B-F5F6EBE89033}"/>
    <cellStyle name="표준 4 2 3 2 2 2 4" xfId="27403" xr:uid="{91F820FE-73C5-4CDB-8D89-C063B4268FA2}"/>
    <cellStyle name="표준 4 2 3 2 2 2 5" xfId="53561" xr:uid="{5BA52404-CBCA-4177-AA17-0700DF531CE2}"/>
    <cellStyle name="표준 4 2 3 2 2 3" xfId="8100" xr:uid="{9B11051E-35DF-403A-8FC9-DC5496128408}"/>
    <cellStyle name="표준 4 2 3 2 2 3 2" xfId="19129" xr:uid="{1F0D88F4-5B93-4885-99C8-7471CAB7B227}"/>
    <cellStyle name="표준 4 2 3 2 2 3 2 2" xfId="41178" xr:uid="{D88F14EF-2AA1-44E0-ABC4-8D7C2BD3F65A}"/>
    <cellStyle name="표준 4 2 3 2 2 3 3" xfId="30158" xr:uid="{2A54A303-8CA4-4AB5-A126-04073DC752B8}"/>
    <cellStyle name="표준 4 2 3 2 2 4" xfId="13619" xr:uid="{AAAFEE9A-8E1C-4194-8D7F-180CB071F8FE}"/>
    <cellStyle name="표준 4 2 3 2 2 4 2" xfId="35668" xr:uid="{AF07517C-06DC-4DEA-B17B-DCA4579ADD48}"/>
    <cellStyle name="표준 4 2 3 2 2 5" xfId="24648" xr:uid="{F83A87D9-96F1-4664-BE1C-813AB9F03E33}"/>
    <cellStyle name="표준 4 2 3 2 2 6" xfId="50806" xr:uid="{C5D63A99-B9C6-4F6D-9187-A6A6E9ADDC56}"/>
    <cellStyle name="표준 4 2 3 2 3" xfId="3953" xr:uid="{8B5FA9E2-D9BD-48CF-B673-E05DCFEE6DF7}"/>
    <cellStyle name="표준 4 2 3 2 3 2" xfId="9479" xr:uid="{D6F34155-6B8A-4047-BB4C-02B6543AFF7E}"/>
    <cellStyle name="표준 4 2 3 2 3 2 2" xfId="20508" xr:uid="{B84FBE4A-0A77-4B5B-935A-6B3F08BB399A}"/>
    <cellStyle name="표준 4 2 3 2 3 2 2 2" xfId="42557" xr:uid="{D5969A8C-BE60-485F-B680-57DA9FB72CE5}"/>
    <cellStyle name="표준 4 2 3 2 3 2 3" xfId="31537" xr:uid="{211532DF-6487-4CD8-9BE2-A5BC1BA5F618}"/>
    <cellStyle name="표준 4 2 3 2 3 3" xfId="14998" xr:uid="{1E14CECE-B5ED-401E-884B-587D8D6C6253}"/>
    <cellStyle name="표준 4 2 3 2 3 3 2" xfId="37047" xr:uid="{5223AA67-0189-4120-BCD9-D2F6FBFF8F4A}"/>
    <cellStyle name="표준 4 2 3 2 3 4" xfId="26027" xr:uid="{CBE2582F-C223-4F74-AD8A-0B0F1F669B50}"/>
    <cellStyle name="표준 4 2 3 2 3 5" xfId="52185" xr:uid="{9C98133E-23A0-4DDD-ABBE-2AD9D1DB6EE1}"/>
    <cellStyle name="표준 4 2 3 2 4" xfId="6724" xr:uid="{2C1787E7-548A-48DF-81D2-2C62CCE695EE}"/>
    <cellStyle name="표준 4 2 3 2 4 2" xfId="17753" xr:uid="{B6F5E195-9925-4059-80D7-FE4264252415}"/>
    <cellStyle name="표준 4 2 3 2 4 2 2" xfId="39802" xr:uid="{FAC9B88D-F414-4980-A1B3-0EA54C44B79E}"/>
    <cellStyle name="표준 4 2 3 2 4 3" xfId="28782" xr:uid="{B8A9AAE1-4567-47B1-9EC4-5C5BC0E89A7A}"/>
    <cellStyle name="표준 4 2 3 2 4 4" xfId="54938" xr:uid="{C355CD87-53D4-483E-B9E9-E207E05C618F}"/>
    <cellStyle name="표준 4 2 3 2 5" xfId="12243" xr:uid="{9480A6A5-21DE-4158-BB75-25C3D7E4D7A5}"/>
    <cellStyle name="표준 4 2 3 2 5 2" xfId="34292" xr:uid="{8343606E-30AF-4A02-8DB0-0261A0548EAD}"/>
    <cellStyle name="표준 4 2 3 2 6" xfId="23272" xr:uid="{F80BC6E6-C58E-4980-A30C-ADD7D24CB38E}"/>
    <cellStyle name="표준 4 2 3 2 7" xfId="49429" xr:uid="{08187959-BDB9-428E-BD4C-623958E99AF4}"/>
    <cellStyle name="표준 4 2 3 3" xfId="1865" xr:uid="{13FEB0A3-92B9-48F4-B036-C1AAC73B1B10}"/>
    <cellStyle name="표준 4 2 3 3 2" xfId="4641" xr:uid="{74ABECEE-9705-4A8F-9B56-6DFB672596E2}"/>
    <cellStyle name="표준 4 2 3 3 2 2" xfId="10167" xr:uid="{EC3B9F83-7B5C-412C-A55C-8B9458C5F564}"/>
    <cellStyle name="표준 4 2 3 3 2 2 2" xfId="21196" xr:uid="{036AD6C0-E8BE-4A68-9274-CA4F47790EE7}"/>
    <cellStyle name="표준 4 2 3 3 2 2 2 2" xfId="43245" xr:uid="{5FEED0F6-BE19-4EEB-B8D4-0F28241C89EC}"/>
    <cellStyle name="표준 4 2 3 3 2 2 3" xfId="32225" xr:uid="{D25AFF79-8D63-481A-B686-F0E041E00701}"/>
    <cellStyle name="표준 4 2 3 3 2 3" xfId="15686" xr:uid="{2FDD174E-4A10-4644-B7BC-A3C528A444F3}"/>
    <cellStyle name="표준 4 2 3 3 2 3 2" xfId="37735" xr:uid="{07DE8FCC-2C13-4A97-B189-579D89DD0DE7}"/>
    <cellStyle name="표준 4 2 3 3 2 4" xfId="26715" xr:uid="{5A86CBFE-F3C8-4311-A16C-CA454AB8ADEE}"/>
    <cellStyle name="표준 4 2 3 3 2 5" xfId="52873" xr:uid="{7752C3E8-BDA7-461F-BE0C-073954A2BAC8}"/>
    <cellStyle name="표준 4 2 3 3 3" xfId="7412" xr:uid="{E1A28D82-122F-4947-BA02-D2EAF1B6F539}"/>
    <cellStyle name="표준 4 2 3 3 3 2" xfId="18441" xr:uid="{C7939E92-F8D3-4DD8-8638-87553F87D027}"/>
    <cellStyle name="표준 4 2 3 3 3 2 2" xfId="40490" xr:uid="{F4729A07-400F-48E1-8E0F-393A0BE03D12}"/>
    <cellStyle name="표준 4 2 3 3 3 3" xfId="29470" xr:uid="{2288C94E-9E7A-4385-9BDB-69E23E8BFAB5}"/>
    <cellStyle name="표준 4 2 3 3 4" xfId="12931" xr:uid="{E5AA386A-433C-4FD3-8D2B-16E9B762E9BA}"/>
    <cellStyle name="표준 4 2 3 3 4 2" xfId="34980" xr:uid="{2DB21F11-4472-47D8-86AF-C8862B2E4E6D}"/>
    <cellStyle name="표준 4 2 3 3 5" xfId="23960" xr:uid="{9AFC9617-4A62-4E5D-AD10-3713A3EED8F9}"/>
    <cellStyle name="표준 4 2 3 3 6" xfId="50118" xr:uid="{244DC06C-9A15-4579-A4D0-4FDD906D22CA}"/>
    <cellStyle name="표준 4 2 3 4" xfId="3265" xr:uid="{FF5B6952-BAB7-4E31-82AA-8DDD43350790}"/>
    <cellStyle name="표준 4 2 3 4 2" xfId="8791" xr:uid="{593A5289-2C53-432C-B246-9A9E98D38921}"/>
    <cellStyle name="표준 4 2 3 4 2 2" xfId="19820" xr:uid="{6D8EE514-26A5-47CE-AFF1-50134114A947}"/>
    <cellStyle name="표준 4 2 3 4 2 2 2" xfId="41869" xr:uid="{5CA177BE-E27D-4E16-87CD-7FB9B4BD0C75}"/>
    <cellStyle name="표준 4 2 3 4 2 3" xfId="30849" xr:uid="{A9AD0107-AB1C-4B29-BD3E-8D9C604D6EBC}"/>
    <cellStyle name="표준 4 2 3 4 3" xfId="14310" xr:uid="{78F8F81F-51DF-40FA-B76B-1515EA531D03}"/>
    <cellStyle name="표준 4 2 3 4 3 2" xfId="36359" xr:uid="{0F84F8D5-EF5C-41FB-A4BB-17AA80A6E54B}"/>
    <cellStyle name="표준 4 2 3 4 4" xfId="25339" xr:uid="{C2E69332-1EEF-4537-B25E-5469FE2B677B}"/>
    <cellStyle name="표준 4 2 3 4 5" xfId="51497" xr:uid="{60B1689E-0B54-4D75-8086-249DEB51BE55}"/>
    <cellStyle name="표준 4 2 3 5" xfId="6036" xr:uid="{C1E70814-110E-4482-822D-D43482697370}"/>
    <cellStyle name="표준 4 2 3 5 2" xfId="17065" xr:uid="{17858F87-350E-4D81-8D63-94E18500FB9E}"/>
    <cellStyle name="표준 4 2 3 5 2 2" xfId="39114" xr:uid="{CE11FBA2-5E3B-4BE8-ADD9-5FAD16F97AD4}"/>
    <cellStyle name="표준 4 2 3 5 3" xfId="28094" xr:uid="{934D7A4B-8568-483E-A05F-74CDA03897C5}"/>
    <cellStyle name="표준 4 2 3 5 4" xfId="54250" xr:uid="{DD73F796-5EE8-4ACB-A6CD-D01AFB5CD82D}"/>
    <cellStyle name="표준 4 2 3 6" xfId="11555" xr:uid="{4EDF10C0-C03F-4FE2-9777-CA6CE538D502}"/>
    <cellStyle name="표준 4 2 3 6 2" xfId="33604" xr:uid="{EF1A7AE2-05D1-402D-81DB-3F7DFEC90894}"/>
    <cellStyle name="표준 4 2 3 7" xfId="22584" xr:uid="{6734BA08-8164-4E32-BD54-104D7E355223}"/>
    <cellStyle name="표준 4 2 3 8" xfId="48741" xr:uid="{9AA948A7-3280-4973-9A2A-E995DCDF2280}"/>
    <cellStyle name="표준 4 2 4" xfId="817" xr:uid="{CC3C000C-66CF-46A4-9A3E-9E174A0DD88A}"/>
    <cellStyle name="표준 4 2 4 2" xfId="2211" xr:uid="{E1C102F4-4026-4B98-97AF-E5AF132A31EE}"/>
    <cellStyle name="표준 4 2 4 2 2" xfId="4987" xr:uid="{9CC8A978-89F7-4F3C-8DCB-695518A18442}"/>
    <cellStyle name="표준 4 2 4 2 2 2" xfId="10513" xr:uid="{59BFAFC3-85C4-4F4B-9C46-C1844F3F1380}"/>
    <cellStyle name="표준 4 2 4 2 2 2 2" xfId="21542" xr:uid="{8C05066F-5A5F-4D6C-BE66-2864CFD00E68}"/>
    <cellStyle name="표준 4 2 4 2 2 2 2 2" xfId="43591" xr:uid="{ABBD92A5-BAB1-430C-8764-13ED3C1ACDF3}"/>
    <cellStyle name="표준 4 2 4 2 2 2 3" xfId="32571" xr:uid="{5F78C2EF-C1D4-4B34-B117-C543EA741DC1}"/>
    <cellStyle name="표준 4 2 4 2 2 3" xfId="16032" xr:uid="{69518F4C-D584-4F2B-8709-0BDCE9E13CDD}"/>
    <cellStyle name="표준 4 2 4 2 2 3 2" xfId="38081" xr:uid="{BEF0D60A-B5A7-47C9-8734-948C848A3CF1}"/>
    <cellStyle name="표준 4 2 4 2 2 4" xfId="27061" xr:uid="{FC2AF3C1-8224-48B1-94D8-ED28FD2D268B}"/>
    <cellStyle name="표준 4 2 4 2 2 5" xfId="53219" xr:uid="{03886100-398A-4CB7-98D3-6C9CF1DA5704}"/>
    <cellStyle name="표준 4 2 4 2 3" xfId="7758" xr:uid="{5945E502-E961-4745-AAF0-64C28CE67C47}"/>
    <cellStyle name="표준 4 2 4 2 3 2" xfId="18787" xr:uid="{51F3D2AE-47EB-403C-B041-B5FCC0D4F960}"/>
    <cellStyle name="표준 4 2 4 2 3 2 2" xfId="40836" xr:uid="{8A1CB3FD-3DDB-4340-884A-C30D6238F30D}"/>
    <cellStyle name="표준 4 2 4 2 3 3" xfId="29816" xr:uid="{E940556D-028E-43D4-AC03-34FE9C3A0539}"/>
    <cellStyle name="표준 4 2 4 2 4" xfId="13277" xr:uid="{82DE7763-5DFE-4913-93B9-77BDF7C2CA04}"/>
    <cellStyle name="표준 4 2 4 2 4 2" xfId="35326" xr:uid="{EC5AB1CB-0B2C-4EF8-BFDB-6230C5A90EC5}"/>
    <cellStyle name="표준 4 2 4 2 5" xfId="24306" xr:uid="{804314C5-ED3C-4AE3-8A3F-89C98DB24A28}"/>
    <cellStyle name="표준 4 2 4 2 6" xfId="50464" xr:uid="{56F5227C-EE7F-4863-A280-1C3535582D7C}"/>
    <cellStyle name="표준 4 2 4 3" xfId="3611" xr:uid="{541B42DC-E1DE-4152-B590-BE75BD182AD7}"/>
    <cellStyle name="표준 4 2 4 3 2" xfId="9137" xr:uid="{14BADD57-D70F-45A7-B046-381897D96E1B}"/>
    <cellStyle name="표준 4 2 4 3 2 2" xfId="20166" xr:uid="{7F5A7505-8ADD-4966-BB4C-CD6818A8B879}"/>
    <cellStyle name="표준 4 2 4 3 2 2 2" xfId="42215" xr:uid="{B440744C-6D86-49E4-9761-12F5BA87F65B}"/>
    <cellStyle name="표준 4 2 4 3 2 3" xfId="31195" xr:uid="{6C167837-9A87-404D-98AF-649F0425BE2F}"/>
    <cellStyle name="표준 4 2 4 3 3" xfId="14656" xr:uid="{53C67479-FA12-441F-887E-6BC81CABA0A6}"/>
    <cellStyle name="표준 4 2 4 3 3 2" xfId="36705" xr:uid="{E4109570-6B17-4C8B-84DC-3EA3F83C48A8}"/>
    <cellStyle name="표준 4 2 4 3 4" xfId="25685" xr:uid="{3E4483F8-821A-44F7-8F56-491481D2A7D0}"/>
    <cellStyle name="표준 4 2 4 3 5" xfId="51843" xr:uid="{BACBD9F4-DC0B-4DD2-AA1F-80BE8C89F3A1}"/>
    <cellStyle name="표준 4 2 4 4" xfId="6382" xr:uid="{EB59749B-5741-4925-B6D5-6475C4937A58}"/>
    <cellStyle name="표준 4 2 4 4 2" xfId="17411" xr:uid="{B5A0E36B-8B02-4BC1-A3A9-2C0D2C804FA6}"/>
    <cellStyle name="표준 4 2 4 4 2 2" xfId="39460" xr:uid="{ADBAD245-3A52-412C-A974-44ABE011DD73}"/>
    <cellStyle name="표준 4 2 4 4 3" xfId="28440" xr:uid="{6825622D-BD33-49BB-A472-970C46908683}"/>
    <cellStyle name="표준 4 2 4 4 4" xfId="54596" xr:uid="{29084DA9-5819-4C17-81F7-52BA6D0429E7}"/>
    <cellStyle name="표준 4 2 4 5" xfId="11901" xr:uid="{B2630FCB-D43D-4382-8FAF-7D0B82E3DB18}"/>
    <cellStyle name="표준 4 2 4 5 2" xfId="33950" xr:uid="{556F62A6-9562-440F-B6D6-E647C739CDC8}"/>
    <cellStyle name="표준 4 2 4 6" xfId="22930" xr:uid="{3C7F7074-1EA6-480C-AEFF-2528DC731C14}"/>
    <cellStyle name="표준 4 2 4 7" xfId="49087" xr:uid="{D54A36BD-5745-48EB-AAE6-F99138DB09A3}"/>
    <cellStyle name="표준 4 2 5" xfId="1523" xr:uid="{2D444E4B-6F5B-4484-80AC-A41CD0F7F746}"/>
    <cellStyle name="표준 4 2 5 2" xfId="4299" xr:uid="{04E22297-2D4D-4311-B3F8-474469F5D72D}"/>
    <cellStyle name="표준 4 2 5 2 2" xfId="9825" xr:uid="{60744B22-4DEB-411D-B5A0-32F956572D35}"/>
    <cellStyle name="표준 4 2 5 2 2 2" xfId="20854" xr:uid="{97E4705C-8164-415C-80D7-002948E753B6}"/>
    <cellStyle name="표준 4 2 5 2 2 2 2" xfId="42903" xr:uid="{A36E2454-424A-4B68-AA56-30E794B55DE0}"/>
    <cellStyle name="표준 4 2 5 2 2 3" xfId="31883" xr:uid="{5396DF4D-D8B0-4B02-A564-E37C13148CD9}"/>
    <cellStyle name="표준 4 2 5 2 3" xfId="15344" xr:uid="{D658E9ED-FB3F-48DF-AA7F-0457C48FC4EA}"/>
    <cellStyle name="표준 4 2 5 2 3 2" xfId="37393" xr:uid="{0037F6CC-D0BC-4266-9BBF-139A8E548032}"/>
    <cellStyle name="표준 4 2 5 2 4" xfId="26373" xr:uid="{0B15BF27-6CBD-41C0-BF86-8D7686E2EAC4}"/>
    <cellStyle name="표준 4 2 5 2 5" xfId="52531" xr:uid="{61197EAB-CFC1-4F6C-9B2C-55C60BF8C65E}"/>
    <cellStyle name="표준 4 2 5 3" xfId="7070" xr:uid="{32FC2ED9-622F-468E-9003-9B8C20A5CF25}"/>
    <cellStyle name="표준 4 2 5 3 2" xfId="18099" xr:uid="{A6618B9F-C508-430A-838C-D70C086E8F4A}"/>
    <cellStyle name="표준 4 2 5 3 2 2" xfId="40148" xr:uid="{4E4357DF-0438-49B3-9572-8A204BF1410E}"/>
    <cellStyle name="표준 4 2 5 3 3" xfId="29128" xr:uid="{6D03CDCC-8224-41C2-9171-670EAE3C5B8F}"/>
    <cellStyle name="표준 4 2 5 4" xfId="12589" xr:uid="{36170E86-AFE3-4030-8BBB-B145AECBFBE7}"/>
    <cellStyle name="표준 4 2 5 4 2" xfId="34638" xr:uid="{BEB810BA-390C-4CA1-8C88-3F70B5B3D9F1}"/>
    <cellStyle name="표준 4 2 5 5" xfId="23618" xr:uid="{EA557D87-2D54-4FD5-9C94-2D5C549BB848}"/>
    <cellStyle name="표준 4 2 5 6" xfId="49776" xr:uid="{CE9194F3-BF2C-4583-B2D8-1F6186377EAE}"/>
    <cellStyle name="표준 4 2 6" xfId="2923" xr:uid="{C4A92F7B-8659-44A3-B1B7-78E6972D0541}"/>
    <cellStyle name="표준 4 2 6 2" xfId="8449" xr:uid="{650997A3-8CDB-4A8F-AC91-BD53B89CD7C5}"/>
    <cellStyle name="표준 4 2 6 2 2" xfId="19478" xr:uid="{5119FB11-3929-46BE-8D2A-33B8E5889B91}"/>
    <cellStyle name="표준 4 2 6 2 2 2" xfId="41527" xr:uid="{3F99C573-4FF6-44C5-9338-E2A0571781D1}"/>
    <cellStyle name="표준 4 2 6 2 3" xfId="30507" xr:uid="{D5AC81F6-09ED-4415-B171-610B47ADDCAE}"/>
    <cellStyle name="표준 4 2 6 3" xfId="13968" xr:uid="{E047798F-B79E-42AA-B222-B5752A51D555}"/>
    <cellStyle name="표준 4 2 6 3 2" xfId="36017" xr:uid="{3D2302A2-D2E5-4D76-9A92-3EBF507BE979}"/>
    <cellStyle name="표준 4 2 6 4" xfId="24997" xr:uid="{A44208C5-9001-4EEC-B8A4-07F18EFD4EE4}"/>
    <cellStyle name="표준 4 2 6 5" xfId="51155" xr:uid="{55EC3EEA-0C4A-4296-A851-CDDDC88EFDA0}"/>
    <cellStyle name="표준 4 2 7" xfId="5694" xr:uid="{CEF69FA3-8C4A-4AAD-B64E-A2AD05778F41}"/>
    <cellStyle name="표준 4 2 7 2" xfId="16723" xr:uid="{F2002035-E44F-4C84-B226-D14076D3EFAC}"/>
    <cellStyle name="표준 4 2 7 2 2" xfId="38772" xr:uid="{7573BCBA-C73A-45F5-B65C-ED3B5D9662B8}"/>
    <cellStyle name="표준 4 2 7 3" xfId="27752" xr:uid="{0CD00EA9-056E-4AD7-9D81-D868E44C3349}"/>
    <cellStyle name="표준 4 2 7 4" xfId="53910" xr:uid="{EA5FF127-9635-4767-B9A9-7BD4BDAF3255}"/>
    <cellStyle name="표준 4 2 8" xfId="11213" xr:uid="{324D2ACB-6E6F-446C-8605-C49AFFFC7A9D}"/>
    <cellStyle name="표준 4 2 8 2" xfId="33262" xr:uid="{AB8D18F0-356D-4FB1-837D-10D345D4AA72}"/>
    <cellStyle name="표준 4 2 9" xfId="22242" xr:uid="{DE66B5EF-E660-4132-B40A-2FB21EB45F12}"/>
    <cellStyle name="표준 4 3" xfId="174" xr:uid="{00000000-0005-0000-0000-0000FB020000}"/>
    <cellStyle name="표준 4 3 2" xfId="534" xr:uid="{00000000-0005-0000-0000-0000FC020000}"/>
    <cellStyle name="표준 4 3 2 2" xfId="1271" xr:uid="{F01A4CEB-FF90-491D-9427-8593800C9D9D}"/>
    <cellStyle name="표준 4 3 2 2 2" xfId="2665" xr:uid="{3DBCC505-C188-4373-8450-266C8013F838}"/>
    <cellStyle name="표준 4 3 2 2 2 2" xfId="5441" xr:uid="{1F8A2814-4C3A-4C25-B5C4-24515AD5826E}"/>
    <cellStyle name="표준 4 3 2 2 2 2 2" xfId="10967" xr:uid="{350D3D12-6A1F-471E-975E-FE210A628294}"/>
    <cellStyle name="표준 4 3 2 2 2 2 2 2" xfId="21996" xr:uid="{5CBF7B9F-504D-4A83-9F05-F11FDF51BC54}"/>
    <cellStyle name="표준 4 3 2 2 2 2 2 2 2" xfId="44045" xr:uid="{E5767413-DB00-4014-BEEF-2BEA65CAE37A}"/>
    <cellStyle name="표준 4 3 2 2 2 2 2 3" xfId="33025" xr:uid="{5F10FA1A-124E-4B34-9378-4A2EC369D226}"/>
    <cellStyle name="표준 4 3 2 2 2 2 3" xfId="16486" xr:uid="{CF174040-09CD-45BE-9B2D-90ABEEADE70B}"/>
    <cellStyle name="표준 4 3 2 2 2 2 3 2" xfId="38535" xr:uid="{2DED9889-2043-4C4E-AF96-5A1337AB334E}"/>
    <cellStyle name="표준 4 3 2 2 2 2 4" xfId="27515" xr:uid="{9F856724-FE68-44EB-B441-25A4B3D4AD7B}"/>
    <cellStyle name="표준 4 3 2 2 2 2 5" xfId="53673" xr:uid="{52D62645-3DE7-48D2-9F9E-F06A939B1CB7}"/>
    <cellStyle name="표준 4 3 2 2 2 3" xfId="8212" xr:uid="{0F1570B2-3055-4191-BDA6-CDEE4B3F0472}"/>
    <cellStyle name="표준 4 3 2 2 2 3 2" xfId="19241" xr:uid="{3AD96EE0-4D69-44EF-AAA9-CDA95EB3A423}"/>
    <cellStyle name="표준 4 3 2 2 2 3 2 2" xfId="41290" xr:uid="{C6905E98-BF3D-4757-85B2-006E9D8E0174}"/>
    <cellStyle name="표준 4 3 2 2 2 3 3" xfId="30270" xr:uid="{25CD791C-BD2D-4BBD-B504-C2E18E6C29C2}"/>
    <cellStyle name="표준 4 3 2 2 2 4" xfId="13731" xr:uid="{E165BBA8-E20F-4A38-8A13-401DD22CD9DB}"/>
    <cellStyle name="표준 4 3 2 2 2 4 2" xfId="35780" xr:uid="{906AF0D4-0651-4449-BD07-8F66F379A641}"/>
    <cellStyle name="표준 4 3 2 2 2 5" xfId="24760" xr:uid="{53BDB27B-30EB-4C9F-A6E9-F6805CEACD57}"/>
    <cellStyle name="표준 4 3 2 2 2 6" xfId="50918" xr:uid="{DE116558-07B7-430B-B773-E7DC579C6ADD}"/>
    <cellStyle name="표준 4 3 2 2 3" xfId="4065" xr:uid="{12A7D0C1-3DD1-4F5C-B7E0-50C29BF3BF19}"/>
    <cellStyle name="표준 4 3 2 2 3 2" xfId="9591" xr:uid="{0D3A5C10-106A-48E8-B0F5-400DCE6F5322}"/>
    <cellStyle name="표준 4 3 2 2 3 2 2" xfId="20620" xr:uid="{FDC63D34-B22C-4D82-A604-1269F2FFECA5}"/>
    <cellStyle name="표준 4 3 2 2 3 2 2 2" xfId="42669" xr:uid="{F41CC7EC-06DD-48D5-9349-BD918053CAA6}"/>
    <cellStyle name="표준 4 3 2 2 3 2 3" xfId="31649" xr:uid="{BB600FA4-6854-4A08-9EE0-686A6D49C9F8}"/>
    <cellStyle name="표준 4 3 2 2 3 3" xfId="15110" xr:uid="{C9C84A90-A37E-4378-96A4-D15BE9CC1822}"/>
    <cellStyle name="표준 4 3 2 2 3 3 2" xfId="37159" xr:uid="{737D8145-8904-4632-A9D6-891640CFD435}"/>
    <cellStyle name="표준 4 3 2 2 3 4" xfId="26139" xr:uid="{DF9C8354-71FB-4DC0-9D36-CE13FFD53130}"/>
    <cellStyle name="표준 4 3 2 2 3 5" xfId="52297" xr:uid="{A3ACAC78-52BB-42CB-BC75-D780D947B375}"/>
    <cellStyle name="표준 4 3 2 2 4" xfId="6836" xr:uid="{17B76BE9-A3A1-446E-99C6-97CC63A4B17F}"/>
    <cellStyle name="표준 4 3 2 2 4 2" xfId="17865" xr:uid="{C5266D9B-6E11-49FF-B9DE-8E866FE361F8}"/>
    <cellStyle name="표준 4 3 2 2 4 2 2" xfId="39914" xr:uid="{2F07E6A5-201C-4448-9CFD-4A2D9246DE2B}"/>
    <cellStyle name="표준 4 3 2 2 4 3" xfId="28894" xr:uid="{72F9670F-6776-45DD-8D39-AFB3BDE7249F}"/>
    <cellStyle name="표준 4 3 2 2 4 4" xfId="55050" xr:uid="{5CBEC5A2-192F-4D44-8589-87E7D33F2DAE}"/>
    <cellStyle name="표준 4 3 2 2 5" xfId="12355" xr:uid="{3BA6A338-6777-4722-9E05-50901ED05151}"/>
    <cellStyle name="표준 4 3 2 2 5 2" xfId="34404" xr:uid="{CEB18E6D-3E92-4B94-8ECE-FDD4413F4B77}"/>
    <cellStyle name="표준 4 3 2 2 6" xfId="23384" xr:uid="{EBB68C1D-E1F1-49CE-ACB4-7C1D95A22055}"/>
    <cellStyle name="표준 4 3 2 2 7" xfId="49541" xr:uid="{385009DF-B2A5-4F27-AD02-915A5D1236A3}"/>
    <cellStyle name="표준 4 3 2 3" xfId="1977" xr:uid="{C12C9E5B-FD57-4605-8972-26E29C7351EB}"/>
    <cellStyle name="표준 4 3 2 3 2" xfId="4753" xr:uid="{B987C775-08B6-4D3B-813C-342D6FE45F80}"/>
    <cellStyle name="표준 4 3 2 3 2 2" xfId="10279" xr:uid="{5D48388F-DF32-43A1-9FC9-9184044309B9}"/>
    <cellStyle name="표준 4 3 2 3 2 2 2" xfId="21308" xr:uid="{977C4CBE-26EA-4B39-A5C3-512C1845DA74}"/>
    <cellStyle name="표준 4 3 2 3 2 2 2 2" xfId="43357" xr:uid="{8C85C83E-A37D-40A3-A8FD-6D76D46F080A}"/>
    <cellStyle name="표준 4 3 2 3 2 2 3" xfId="32337" xr:uid="{4BC92AEF-F039-4F0B-B147-181EB9EC0665}"/>
    <cellStyle name="표준 4 3 2 3 2 3" xfId="15798" xr:uid="{9DBE2C1F-AB3F-4A0E-A95F-31825A1EBBEA}"/>
    <cellStyle name="표준 4 3 2 3 2 3 2" xfId="37847" xr:uid="{30DA55BA-C662-4199-A455-8430FBA91CBA}"/>
    <cellStyle name="표준 4 3 2 3 2 4" xfId="26827" xr:uid="{BC190BE8-05F4-46C2-AA42-4C6E16B86B54}"/>
    <cellStyle name="표준 4 3 2 3 2 5" xfId="52985" xr:uid="{976599C9-8841-411F-AD85-A4A010943ABF}"/>
    <cellStyle name="표준 4 3 2 3 3" xfId="7524" xr:uid="{4525605E-4B88-4771-ABB4-C5F333F42FBC}"/>
    <cellStyle name="표준 4 3 2 3 3 2" xfId="18553" xr:uid="{D31F8F8E-8429-4A5F-BD61-66B4705A2A08}"/>
    <cellStyle name="표준 4 3 2 3 3 2 2" xfId="40602" xr:uid="{10076345-8C4B-4E61-88B1-A44387A73E1E}"/>
    <cellStyle name="표준 4 3 2 3 3 3" xfId="29582" xr:uid="{4F330678-AB39-4FA3-AAB2-057B5E410006}"/>
    <cellStyle name="표준 4 3 2 3 4" xfId="13043" xr:uid="{98018BCE-5A05-4E1C-82EA-4A8BD296684A}"/>
    <cellStyle name="표준 4 3 2 3 4 2" xfId="35092" xr:uid="{42316548-981A-4127-8500-4521223F8F27}"/>
    <cellStyle name="표준 4 3 2 3 5" xfId="24072" xr:uid="{558D8EB9-BB23-481D-B6FA-AE1D27D8BEB9}"/>
    <cellStyle name="표준 4 3 2 3 6" xfId="50230" xr:uid="{4C404C1E-E519-41D3-BE60-E9A4D18DC577}"/>
    <cellStyle name="표준 4 3 2 4" xfId="3377" xr:uid="{3216BB7A-1DDC-42E4-A95D-1106CCF90E5D}"/>
    <cellStyle name="표준 4 3 2 4 2" xfId="8903" xr:uid="{6933DCA5-51E7-4DBE-A40E-B7502CAF6EEA}"/>
    <cellStyle name="표준 4 3 2 4 2 2" xfId="19932" xr:uid="{02DA3AB1-B904-469C-9429-B16C4DC0CECD}"/>
    <cellStyle name="표준 4 3 2 4 2 2 2" xfId="41981" xr:uid="{65A57143-C098-48D6-ADCE-EBF84CAD3AF4}"/>
    <cellStyle name="표준 4 3 2 4 2 3" xfId="30961" xr:uid="{58D790B5-1900-4D97-8AE9-65B0053A55E1}"/>
    <cellStyle name="표준 4 3 2 4 3" xfId="14422" xr:uid="{B2659ADC-F140-43BC-A1E9-3C3F8EDB63D9}"/>
    <cellStyle name="표준 4 3 2 4 3 2" xfId="36471" xr:uid="{87949412-0148-4A61-AE68-B1931833D358}"/>
    <cellStyle name="표준 4 3 2 4 4" xfId="25451" xr:uid="{DDEDA0E9-100A-4CDE-8BAE-BF1035A88805}"/>
    <cellStyle name="표준 4 3 2 4 5" xfId="51609" xr:uid="{651F7A08-F06B-49AF-AF1C-CC9ED7E5F690}"/>
    <cellStyle name="표준 4 3 2 5" xfId="6148" xr:uid="{B406A06D-B3D8-47D1-902E-47EF246CCEB7}"/>
    <cellStyle name="표준 4 3 2 5 2" xfId="17177" xr:uid="{46D38EA5-2630-4BD5-BDB5-6BC9B81EFCD6}"/>
    <cellStyle name="표준 4 3 2 5 2 2" xfId="39226" xr:uid="{28CCF8F7-48BF-4F3F-8D45-EAEECF7598D4}"/>
    <cellStyle name="표준 4 3 2 5 3" xfId="28206" xr:uid="{F3629B1E-703E-45C8-BB92-93BF8684A4A3}"/>
    <cellStyle name="표준 4 3 2 5 4" xfId="54362" xr:uid="{7182C44F-45C2-4466-8852-ECEB9BA2E73F}"/>
    <cellStyle name="표준 4 3 2 6" xfId="11667" xr:uid="{658A4B8E-540D-4869-BBEF-32B422B1CC2C}"/>
    <cellStyle name="표준 4 3 2 6 2" xfId="33716" xr:uid="{3D912566-152E-418F-9E2A-DF5EA2689D40}"/>
    <cellStyle name="표준 4 3 2 7" xfId="22696" xr:uid="{A7EE3ACD-0F6D-4317-B2C5-D023C518D629}"/>
    <cellStyle name="표준 4 3 2 8" xfId="48853" xr:uid="{CCBE8252-3183-48AA-A647-9634B483F489}"/>
    <cellStyle name="표준 4 3 3" xfId="929" xr:uid="{DCAAD5D4-34C7-4C72-8FE1-C6C79E8B84C0}"/>
    <cellStyle name="표준 4 3 3 2" xfId="2323" xr:uid="{06F2FE14-26BC-4DD3-9E6C-8754316D1CD8}"/>
    <cellStyle name="표준 4 3 3 2 2" xfId="5099" xr:uid="{DA3A018D-1D8A-4C46-9725-1BA7147D6A95}"/>
    <cellStyle name="표준 4 3 3 2 2 2" xfId="10625" xr:uid="{05B3A0CA-2FFA-4BA3-B57C-D9208CA96F5E}"/>
    <cellStyle name="표준 4 3 3 2 2 2 2" xfId="21654" xr:uid="{B0941080-0E6A-496F-A4B0-D94C82EC1ED4}"/>
    <cellStyle name="표준 4 3 3 2 2 2 2 2" xfId="43703" xr:uid="{5E973494-0497-4D61-B3B4-499688C18D3F}"/>
    <cellStyle name="표준 4 3 3 2 2 2 3" xfId="32683" xr:uid="{0B674DB8-FC6F-446D-9CD0-D1D070370305}"/>
    <cellStyle name="표준 4 3 3 2 2 3" xfId="16144" xr:uid="{A1E7DA1F-0246-4095-9EB6-D81D74D03A0C}"/>
    <cellStyle name="표준 4 3 3 2 2 3 2" xfId="38193" xr:uid="{9A8B16EE-64DD-445C-BAF3-659764949265}"/>
    <cellStyle name="표준 4 3 3 2 2 4" xfId="27173" xr:uid="{CCF8DD03-D47A-4A41-953C-8F60261132C4}"/>
    <cellStyle name="표준 4 3 3 2 2 5" xfId="53331" xr:uid="{B024386B-5663-47B6-B44C-7F37458BBB59}"/>
    <cellStyle name="표준 4 3 3 2 3" xfId="7870" xr:uid="{F06159B9-AF54-49DA-B3E3-E1A0F86B5856}"/>
    <cellStyle name="표준 4 3 3 2 3 2" xfId="18899" xr:uid="{9807177F-18C6-4613-AA40-0BC7BECE13C5}"/>
    <cellStyle name="표준 4 3 3 2 3 2 2" xfId="40948" xr:uid="{80867980-7FFE-4559-951C-989B2193B5C0}"/>
    <cellStyle name="표준 4 3 3 2 3 3" xfId="29928" xr:uid="{0461740F-F9D2-4B31-8DD8-F2583E6C88BF}"/>
    <cellStyle name="표준 4 3 3 2 4" xfId="13389" xr:uid="{A0E06204-6E10-46A7-9CF7-3EF2BBFFB195}"/>
    <cellStyle name="표준 4 3 3 2 4 2" xfId="35438" xr:uid="{16F6BECB-A3E9-43F5-8D53-25931618DF2C}"/>
    <cellStyle name="표준 4 3 3 2 5" xfId="24418" xr:uid="{C97E01BE-DEC2-46A9-9399-2BA00074597B}"/>
    <cellStyle name="표준 4 3 3 2 6" xfId="50576" xr:uid="{36403A26-2379-4369-B520-063A784A9EEE}"/>
    <cellStyle name="표준 4 3 3 3" xfId="3723" xr:uid="{E74A8F33-22E1-4954-AAFD-1DA0B830F1AD}"/>
    <cellStyle name="표준 4 3 3 3 2" xfId="9249" xr:uid="{50C2A3DF-36DE-4353-8C2B-2FE7162A69FD}"/>
    <cellStyle name="표준 4 3 3 3 2 2" xfId="20278" xr:uid="{B513E10D-B64F-48F2-9B4C-4718FCB8B0DD}"/>
    <cellStyle name="표준 4 3 3 3 2 2 2" xfId="42327" xr:uid="{8746A787-4D39-44E1-9BF1-8E06180B62D5}"/>
    <cellStyle name="표준 4 3 3 3 2 3" xfId="31307" xr:uid="{12C2B727-0C25-49B6-96B3-CE6D5B141E9B}"/>
    <cellStyle name="표준 4 3 3 3 3" xfId="14768" xr:uid="{D3B9F544-8A1D-4B82-A23E-9A80FF88E260}"/>
    <cellStyle name="표준 4 3 3 3 3 2" xfId="36817" xr:uid="{E9A1D3D3-4A47-4E9F-9BFE-4BA27A8AED3C}"/>
    <cellStyle name="표준 4 3 3 3 4" xfId="25797" xr:uid="{2ACF68EC-19B3-477F-A79F-2DAAAA74E611}"/>
    <cellStyle name="표준 4 3 3 3 5" xfId="51955" xr:uid="{3358A350-D207-4EC9-8C0C-B37FA44AE975}"/>
    <cellStyle name="표준 4 3 3 4" xfId="6494" xr:uid="{DDB3EAC6-9F66-4FA2-9330-E106D3B5BCC7}"/>
    <cellStyle name="표준 4 3 3 4 2" xfId="17523" xr:uid="{59D881C6-2541-443F-B069-9FD35D63B658}"/>
    <cellStyle name="표준 4 3 3 4 2 2" xfId="39572" xr:uid="{10E62ADD-6F79-445F-B992-CF02CC49524B}"/>
    <cellStyle name="표준 4 3 3 4 3" xfId="28552" xr:uid="{7102E354-4875-411F-B64B-0FD8627CCFFE}"/>
    <cellStyle name="표준 4 3 3 4 4" xfId="54708" xr:uid="{FB5E9043-E2AE-4BD2-894A-CA2542275625}"/>
    <cellStyle name="표준 4 3 3 5" xfId="12013" xr:uid="{484CDB02-BC86-40ED-9545-0294CCD1221F}"/>
    <cellStyle name="표준 4 3 3 5 2" xfId="34062" xr:uid="{55CE97E2-0E14-4D8A-A3D7-8A7D9D22ED6D}"/>
    <cellStyle name="표준 4 3 3 6" xfId="23042" xr:uid="{962DEF81-FAA4-4C90-89A8-43789CCBCE89}"/>
    <cellStyle name="표준 4 3 3 7" xfId="49199" xr:uid="{D6A85570-F763-4595-A63D-5120CD9BA71B}"/>
    <cellStyle name="표준 4 3 4" xfId="1635" xr:uid="{5D1A8AC7-F641-4173-9B03-47AF489CDD59}"/>
    <cellStyle name="표준 4 3 4 2" xfId="4411" xr:uid="{E1B39E15-5F08-4A4A-A234-4C1890117695}"/>
    <cellStyle name="표준 4 3 4 2 2" xfId="9937" xr:uid="{ECCAEA0B-736C-4D05-B8FB-04E92F2BCC84}"/>
    <cellStyle name="표준 4 3 4 2 2 2" xfId="20966" xr:uid="{190048DA-DD89-407D-B180-1F0E02680291}"/>
    <cellStyle name="표준 4 3 4 2 2 2 2" xfId="43015" xr:uid="{460EC4FD-D01B-4A30-8BAE-DAD6F7B6FD79}"/>
    <cellStyle name="표준 4 3 4 2 2 3" xfId="31995" xr:uid="{28C711F3-E32B-47E2-BE1C-28B997CF884F}"/>
    <cellStyle name="표준 4 3 4 2 3" xfId="15456" xr:uid="{CBA1A5FC-A9FD-43CC-9709-2736FA9854DD}"/>
    <cellStyle name="표준 4 3 4 2 3 2" xfId="37505" xr:uid="{625A1B8E-3D4F-4A76-ABCB-978FE9E2F632}"/>
    <cellStyle name="표준 4 3 4 2 4" xfId="26485" xr:uid="{04066C96-A29C-435D-BB09-2F8AAE916D0B}"/>
    <cellStyle name="표준 4 3 4 2 5" xfId="52643" xr:uid="{F66E5D55-3B2B-48DC-8A98-78BCFE4A43C9}"/>
    <cellStyle name="표준 4 3 4 3" xfId="7182" xr:uid="{C93A96B8-7D52-42C4-9694-9451A908309D}"/>
    <cellStyle name="표준 4 3 4 3 2" xfId="18211" xr:uid="{F6D7D25B-A6E1-4024-BFB4-FC7DB575E698}"/>
    <cellStyle name="표준 4 3 4 3 2 2" xfId="40260" xr:uid="{5E625283-2ACA-4C28-B3E9-493382DDB153}"/>
    <cellStyle name="표준 4 3 4 3 3" xfId="29240" xr:uid="{679FD2BA-EC2B-4BD4-ABE6-7B45EDCB5355}"/>
    <cellStyle name="표준 4 3 4 4" xfId="12701" xr:uid="{BCC71952-4E76-4395-A7C3-79235F8C7F28}"/>
    <cellStyle name="표준 4 3 4 4 2" xfId="34750" xr:uid="{5A945614-36B6-476B-AFA2-55200F18A908}"/>
    <cellStyle name="표준 4 3 4 5" xfId="23730" xr:uid="{FB4D1A52-F03E-4387-BAE5-A1AEFBFC309F}"/>
    <cellStyle name="표준 4 3 4 6" xfId="49888" xr:uid="{5910E544-D085-48ED-9FB0-032A0B17B5FB}"/>
    <cellStyle name="표준 4 3 5" xfId="3035" xr:uid="{5CB8A5B9-5DB7-4347-8164-87AE461183BA}"/>
    <cellStyle name="표준 4 3 5 2" xfId="8561" xr:uid="{29A11EC7-F380-4AD3-97EC-31CB6902CD5E}"/>
    <cellStyle name="표준 4 3 5 2 2" xfId="19590" xr:uid="{82C8E52A-08E1-46C8-8E60-FB0CA8029B58}"/>
    <cellStyle name="표준 4 3 5 2 2 2" xfId="41639" xr:uid="{B279D7FA-5ABD-4E2D-971E-CAD0D5E6607E}"/>
    <cellStyle name="표준 4 3 5 2 3" xfId="30619" xr:uid="{0B9900AA-9E98-408D-92E7-C980BAD971CA}"/>
    <cellStyle name="표준 4 3 5 3" xfId="14080" xr:uid="{028577D8-2042-423C-9AFA-CB6567134086}"/>
    <cellStyle name="표준 4 3 5 3 2" xfId="36129" xr:uid="{55BABE1F-7731-44DE-8978-3D09BD3980DC}"/>
    <cellStyle name="표준 4 3 5 4" xfId="25109" xr:uid="{E273676A-CD7A-486C-938B-9808BECEFFE4}"/>
    <cellStyle name="표준 4 3 5 5" xfId="51267" xr:uid="{287CC29D-6C96-4007-9970-FFDBEDEB436A}"/>
    <cellStyle name="표준 4 3 6" xfId="5806" xr:uid="{112AE83A-5575-45D6-AB30-588654312761}"/>
    <cellStyle name="표준 4 3 6 2" xfId="16835" xr:uid="{E1CBAFB8-813B-482B-A034-744BEA493FD0}"/>
    <cellStyle name="표준 4 3 6 2 2" xfId="38884" xr:uid="{69A11568-968C-47FC-821B-C057653CB824}"/>
    <cellStyle name="표준 4 3 6 3" xfId="27864" xr:uid="{B935E78F-0636-4BAE-90C7-EA10CDDCA0B8}"/>
    <cellStyle name="표준 4 3 6 4" xfId="54021" xr:uid="{C3C9903E-A2E7-4FBB-8C48-A35D1EC443A5}"/>
    <cellStyle name="표준 4 3 7" xfId="11325" xr:uid="{7EDDFD17-6C77-42C6-AB59-CA57571441B4}"/>
    <cellStyle name="표준 4 3 7 2" xfId="33374" xr:uid="{EA04D764-0942-47F8-98D4-38B15D9A555C}"/>
    <cellStyle name="표준 4 3 8" xfId="22354" xr:uid="{40A52AD8-BD5D-441A-B262-06B9F754DADE}"/>
    <cellStyle name="표준 4 3 9" xfId="48512" xr:uid="{B3559044-449F-4F8B-9905-23ED47E9ADBB}"/>
    <cellStyle name="표준 4 4" xfId="392" xr:uid="{00000000-0005-0000-0000-0000FD020000}"/>
    <cellStyle name="표준 4 4 2" xfId="1140" xr:uid="{069EEB78-1CC3-4E12-92DD-85386AD184F8}"/>
    <cellStyle name="표준 4 4 2 2" xfId="2534" xr:uid="{AAB8A392-FEEB-455C-8637-B5E7029C208C}"/>
    <cellStyle name="표준 4 4 2 2 2" xfId="5310" xr:uid="{31170784-8AB7-492A-8264-CAE3C34906C9}"/>
    <cellStyle name="표준 4 4 2 2 2 2" xfId="10836" xr:uid="{694D6A2C-C29A-4683-B68A-BB887C055887}"/>
    <cellStyle name="표준 4 4 2 2 2 2 2" xfId="21865" xr:uid="{0437DEB3-4F41-4756-BE7D-EB91B3F45A97}"/>
    <cellStyle name="표준 4 4 2 2 2 2 2 2" xfId="43914" xr:uid="{F9B7C395-B4C8-481E-B0FE-3B5355C4A31A}"/>
    <cellStyle name="표준 4 4 2 2 2 2 3" xfId="32894" xr:uid="{3D582EB5-F749-4EC0-89D6-F6EE33B2504B}"/>
    <cellStyle name="표준 4 4 2 2 2 3" xfId="16355" xr:uid="{F4976901-93D8-4C42-A485-A3BFDBE12127}"/>
    <cellStyle name="표준 4 4 2 2 2 3 2" xfId="38404" xr:uid="{8F9E63A5-6045-4AF1-B352-F3DA19DA4E5D}"/>
    <cellStyle name="표준 4 4 2 2 2 4" xfId="27384" xr:uid="{6DF99375-E394-4032-94A4-AF2187647E26}"/>
    <cellStyle name="표준 4 4 2 2 2 5" xfId="53542" xr:uid="{E9231FD4-59B0-4873-BC9D-2E1342059B3C}"/>
    <cellStyle name="표준 4 4 2 2 3" xfId="8081" xr:uid="{8E462B41-FC0A-4B59-AF38-1E67454E86A7}"/>
    <cellStyle name="표준 4 4 2 2 3 2" xfId="19110" xr:uid="{03D73132-9154-4A63-998F-61FFF018FD44}"/>
    <cellStyle name="표준 4 4 2 2 3 2 2" xfId="41159" xr:uid="{F02E9A70-9D1D-4012-B516-A41F42D0BD8E}"/>
    <cellStyle name="표준 4 4 2 2 3 3" xfId="30139" xr:uid="{3DE22C03-D6F0-49B4-BFFE-84007B2C58DC}"/>
    <cellStyle name="표준 4 4 2 2 4" xfId="13600" xr:uid="{7522305C-08C4-40E9-A6A5-78268619B61C}"/>
    <cellStyle name="표준 4 4 2 2 4 2" xfId="35649" xr:uid="{5D9C5A7D-FE8C-48DC-A645-7407D491DAE1}"/>
    <cellStyle name="표준 4 4 2 2 5" xfId="24629" xr:uid="{2F3B575E-F02A-4E7F-96A7-9E3B2C4DB5AA}"/>
    <cellStyle name="표준 4 4 2 2 6" xfId="50787" xr:uid="{3774E1CD-33CF-4A43-AEEA-1B3D67680E17}"/>
    <cellStyle name="표준 4 4 2 3" xfId="3934" xr:uid="{095ECE14-C117-4012-8405-3263586231E8}"/>
    <cellStyle name="표준 4 4 2 3 2" xfId="9460" xr:uid="{0E085F08-EC9C-43F6-AAAE-3F59BFC1BF68}"/>
    <cellStyle name="표준 4 4 2 3 2 2" xfId="20489" xr:uid="{2E5C90C4-9BC8-4253-9A24-4D05571A69A8}"/>
    <cellStyle name="표준 4 4 2 3 2 2 2" xfId="42538" xr:uid="{D838E2B0-7BC4-432B-90C5-55C6EE28B861}"/>
    <cellStyle name="표준 4 4 2 3 2 3" xfId="31518" xr:uid="{8B145DB0-2419-458E-8AEB-BCAD3A384BE9}"/>
    <cellStyle name="표준 4 4 2 3 3" xfId="14979" xr:uid="{A8E180CF-A06B-4BAF-8ABB-55AF22DC9B85}"/>
    <cellStyle name="표준 4 4 2 3 3 2" xfId="37028" xr:uid="{A7BFCC77-E65F-47AB-8895-5FFD0D3AA7F9}"/>
    <cellStyle name="표준 4 4 2 3 4" xfId="26008" xr:uid="{87D81BEC-E423-4696-999D-C94A4CABC0ED}"/>
    <cellStyle name="표준 4 4 2 3 5" xfId="52166" xr:uid="{2750D9FC-EF1A-46BE-A2A6-6C28BBCC1752}"/>
    <cellStyle name="표준 4 4 2 4" xfId="6705" xr:uid="{05C8FCB5-8789-4C64-B058-9823F99D129B}"/>
    <cellStyle name="표준 4 4 2 4 2" xfId="17734" xr:uid="{075541FD-4117-466D-8B07-71C2EE509F28}"/>
    <cellStyle name="표준 4 4 2 4 2 2" xfId="39783" xr:uid="{50D8953E-7C45-45F4-9860-A9F0474136CB}"/>
    <cellStyle name="표준 4 4 2 4 3" xfId="28763" xr:uid="{7721872C-43F4-431B-A14A-E86C668A4F2B}"/>
    <cellStyle name="표준 4 4 2 4 4" xfId="54919" xr:uid="{CB1606BE-87AD-459D-A0EE-ED65F52FD145}"/>
    <cellStyle name="표준 4 4 2 5" xfId="12224" xr:uid="{74F5AD55-181A-4978-813A-BDE23DD18F80}"/>
    <cellStyle name="표준 4 4 2 5 2" xfId="34273" xr:uid="{2578F2A2-2537-41EC-A6BF-34641F9DFC38}"/>
    <cellStyle name="표준 4 4 2 6" xfId="23253" xr:uid="{034F7358-959F-4501-BD09-9C864A908DF9}"/>
    <cellStyle name="표준 4 4 2 7" xfId="49410" xr:uid="{41CE77EA-5AAB-47C9-8306-C01DF40D4632}"/>
    <cellStyle name="표준 4 4 3" xfId="1846" xr:uid="{E6FAD643-2FCC-4FF0-85F1-62F7576F19DC}"/>
    <cellStyle name="표준 4 4 3 2" xfId="4622" xr:uid="{9C64BBE5-2F1E-417A-A83A-4981998D450A}"/>
    <cellStyle name="표준 4 4 3 2 2" xfId="10148" xr:uid="{1BEC9FB1-94EB-4986-A8D0-4AE50C58CB99}"/>
    <cellStyle name="표준 4 4 3 2 2 2" xfId="21177" xr:uid="{A366B020-6843-4168-8D6B-691AA450675F}"/>
    <cellStyle name="표준 4 4 3 2 2 2 2" xfId="43226" xr:uid="{3D972C8A-2B68-40E0-95C2-B05E1E7CB0F7}"/>
    <cellStyle name="표준 4 4 3 2 2 3" xfId="32206" xr:uid="{A383A6C2-3203-43D8-9F2E-C32428750810}"/>
    <cellStyle name="표준 4 4 3 2 3" xfId="15667" xr:uid="{C4A0387B-B6A4-4D09-B2D5-8DFC3537EDF0}"/>
    <cellStyle name="표준 4 4 3 2 3 2" xfId="37716" xr:uid="{6AC74E7C-0083-4016-91E7-F876C1078B87}"/>
    <cellStyle name="표준 4 4 3 2 4" xfId="26696" xr:uid="{D90207F4-5BBA-4666-9F8B-BDC0E79C2EEF}"/>
    <cellStyle name="표준 4 4 3 2 5" xfId="52854" xr:uid="{BEAF9692-EC05-4EA6-B76F-5B8252F885B3}"/>
    <cellStyle name="표준 4 4 3 3" xfId="7393" xr:uid="{397E093D-57AA-42DD-B53E-FC4DA5BD8FBF}"/>
    <cellStyle name="표준 4 4 3 3 2" xfId="18422" xr:uid="{85B2AA7A-3172-4DF1-BF7F-7C63DF8E5624}"/>
    <cellStyle name="표준 4 4 3 3 2 2" xfId="40471" xr:uid="{54BA381F-1F1F-48D3-B671-67AF5314BD68}"/>
    <cellStyle name="표준 4 4 3 3 3" xfId="29451" xr:uid="{9D50D1A2-D1B3-449C-B239-ED00BA877322}"/>
    <cellStyle name="표준 4 4 3 4" xfId="12912" xr:uid="{6C2BD003-43E8-4541-B8BF-5BF20A673D61}"/>
    <cellStyle name="표준 4 4 3 4 2" xfId="34961" xr:uid="{B65CA9FC-5D8D-47C9-9F5F-62D8AC7BB97C}"/>
    <cellStyle name="표준 4 4 3 5" xfId="23941" xr:uid="{DF0F9CC9-D143-4F24-8890-BA113846F0CA}"/>
    <cellStyle name="표준 4 4 3 6" xfId="50099" xr:uid="{54432CFD-642A-4A05-86AD-D516A62D161A}"/>
    <cellStyle name="표준 4 4 4" xfId="3246" xr:uid="{B5B2FAA3-11BF-4668-891A-B0BDC896F951}"/>
    <cellStyle name="표준 4 4 4 2" xfId="8772" xr:uid="{CBED2E88-71DC-43AC-A64A-ED36CE480321}"/>
    <cellStyle name="표준 4 4 4 2 2" xfId="19801" xr:uid="{E314FCC7-2E8D-4FC2-9006-9A3005597EF4}"/>
    <cellStyle name="표준 4 4 4 2 2 2" xfId="41850" xr:uid="{A8B8D7A4-CEEC-4A79-BBEB-6EAC8BEC6F09}"/>
    <cellStyle name="표준 4 4 4 2 3" xfId="30830" xr:uid="{64E04B67-7278-45CB-82CF-BC1CC98C1DB9}"/>
    <cellStyle name="표준 4 4 4 3" xfId="14291" xr:uid="{095352DA-0A91-4B87-AE0E-553EE4504ABB}"/>
    <cellStyle name="표준 4 4 4 3 2" xfId="36340" xr:uid="{01C13B10-F3C8-4F46-9866-B5134060681F}"/>
    <cellStyle name="표준 4 4 4 4" xfId="25320" xr:uid="{7FBAA3E4-4184-443A-BC6E-759B026FC1F1}"/>
    <cellStyle name="표준 4 4 4 5" xfId="51478" xr:uid="{38A6DB9A-6553-45B0-8262-CCA706A31A8D}"/>
    <cellStyle name="표준 4 4 5" xfId="6017" xr:uid="{2C3EBF88-1A31-434F-8A22-199353BCAA9C}"/>
    <cellStyle name="표준 4 4 5 2" xfId="17046" xr:uid="{76863B78-6992-4064-9E81-2A2C4E5EF6BB}"/>
    <cellStyle name="표준 4 4 5 2 2" xfId="39095" xr:uid="{5AD29D6E-2803-42DC-BB6D-E9FA9B248E0D}"/>
    <cellStyle name="표준 4 4 5 3" xfId="28075" xr:uid="{CC111E8F-3F7D-48A2-9C5E-96DD53E2839D}"/>
    <cellStyle name="표준 4 4 5 4" xfId="54231" xr:uid="{DBCE41A1-8667-4A60-8032-446AF12F56BB}"/>
    <cellStyle name="표준 4 4 6" xfId="11536" xr:uid="{A902C355-88B5-430E-9D54-83F652AB525C}"/>
    <cellStyle name="표준 4 4 6 2" xfId="33585" xr:uid="{9FA29B07-BE3D-411C-BCB1-D1C261657C53}"/>
    <cellStyle name="표준 4 4 7" xfId="22565" xr:uid="{54B9223C-FC47-4CBB-A4DB-938DA1574D10}"/>
    <cellStyle name="표준 4 4 8" xfId="48722" xr:uid="{21A42F2C-92C0-4B00-8E03-E851E2E18498}"/>
    <cellStyle name="표준 4 5" xfId="776" xr:uid="{00000000-0005-0000-0000-0000FE020000}"/>
    <cellStyle name="표준 4 6" xfId="804" xr:uid="{B3BF2C65-2192-40E8-B016-BF916BE76D56}"/>
    <cellStyle name="표준 4 6 2" xfId="2206" xr:uid="{711C886B-AA3E-413B-8611-A57AF7425127}"/>
    <cellStyle name="표준 4 6 2 2" xfId="4982" xr:uid="{71EDCEAF-20E9-4303-AE9B-895E660D94F3}"/>
    <cellStyle name="표준 4 6 2 2 2" xfId="10508" xr:uid="{4062B22A-212B-444A-803E-080A83ACCBA8}"/>
    <cellStyle name="표준 4 6 2 2 2 2" xfId="21537" xr:uid="{F49E61C7-0C20-4B86-8E5C-228DB2E62C89}"/>
    <cellStyle name="표준 4 6 2 2 2 2 2" xfId="43586" xr:uid="{D0C20422-297F-44E7-A1F8-F95AB60A0EAB}"/>
    <cellStyle name="표준 4 6 2 2 2 3" xfId="32566" xr:uid="{41C8F394-2C56-45FD-B0DB-193A51978066}"/>
    <cellStyle name="표준 4 6 2 2 3" xfId="16027" xr:uid="{33211827-A3F6-4158-8AEC-228C87DF78F8}"/>
    <cellStyle name="표준 4 6 2 2 3 2" xfId="38076" xr:uid="{7DD68CA1-197A-4F66-BA5A-DD71AB351972}"/>
    <cellStyle name="표준 4 6 2 2 4" xfId="27056" xr:uid="{80FB67BC-A8D2-495B-940D-3F47C41060AC}"/>
    <cellStyle name="표준 4 6 2 2 5" xfId="53214" xr:uid="{C41D5C9A-B376-4AE9-B6C6-8FD57CF6BA8B}"/>
    <cellStyle name="표준 4 6 2 3" xfId="7753" xr:uid="{B37BB14C-6F79-4D7A-8D04-BA0BBB8BE9B3}"/>
    <cellStyle name="표준 4 6 2 3 2" xfId="18782" xr:uid="{1030506E-D799-4F87-B45E-3CBC7B7D627C}"/>
    <cellStyle name="표준 4 6 2 3 2 2" xfId="40831" xr:uid="{C3C40562-94FC-4B21-956D-A7F3CFAFF365}"/>
    <cellStyle name="표준 4 6 2 3 3" xfId="29811" xr:uid="{DB22559E-FC5F-42DB-B6C6-8494E6CF3230}"/>
    <cellStyle name="표준 4 6 2 4" xfId="13272" xr:uid="{42F56200-3CFB-45C8-B96F-A48716BE3F63}"/>
    <cellStyle name="표준 4 6 2 4 2" xfId="35321" xr:uid="{FBEA4DBE-90DB-4C98-93FE-0149289E39F9}"/>
    <cellStyle name="표준 4 6 2 5" xfId="24301" xr:uid="{F9CFC83B-2D99-49DE-9558-3EF2E5D9BD5C}"/>
    <cellStyle name="표준 4 6 2 6" xfId="50459" xr:uid="{02A50F30-428C-4260-BE65-877D3D98D9B4}"/>
    <cellStyle name="표준 4 6 3" xfId="3606" xr:uid="{99ADDC1B-9214-4EA6-B0EC-DE37606DC41D}"/>
    <cellStyle name="표준 4 6 3 2" xfId="9132" xr:uid="{1CD605A4-8F40-4BF1-993A-9391EB197B8D}"/>
    <cellStyle name="표준 4 6 3 2 2" xfId="20161" xr:uid="{B6C6C8A3-F223-4C75-91BA-F60FEB1B7872}"/>
    <cellStyle name="표준 4 6 3 2 2 2" xfId="42210" xr:uid="{06EA29A8-5519-432B-8546-59CBD876A8D7}"/>
    <cellStyle name="표준 4 6 3 2 3" xfId="31190" xr:uid="{BBCD6F33-372F-4944-9EEB-DB803800E6E2}"/>
    <cellStyle name="표준 4 6 3 3" xfId="14651" xr:uid="{60A67D87-525E-46BF-AA68-01D588625945}"/>
    <cellStyle name="표준 4 6 3 3 2" xfId="36700" xr:uid="{D25F5DB1-C1E1-4D85-92A5-5548FE5FB36F}"/>
    <cellStyle name="표준 4 6 3 4" xfId="25680" xr:uid="{8A1D98E2-2DBC-4874-8C31-514807D39412}"/>
    <cellStyle name="표준 4 6 3 5" xfId="51838" xr:uid="{DAD9DAEF-2356-48F2-8C6C-FF959790262C}"/>
    <cellStyle name="표준 4 6 4" xfId="6377" xr:uid="{0B113EBF-3AC0-4615-89E4-A7D17E460FFE}"/>
    <cellStyle name="표준 4 6 4 2" xfId="17406" xr:uid="{F4C6B9B9-8D06-4E7A-8DF4-B474794CD431}"/>
    <cellStyle name="표준 4 6 4 2 2" xfId="39455" xr:uid="{6EC6EA88-8347-4510-A7C2-2464BF39F425}"/>
    <cellStyle name="표준 4 6 4 3" xfId="28435" xr:uid="{E37D4447-44DD-4FB7-AB6C-FCC0600908FD}"/>
    <cellStyle name="표준 4 6 4 4" xfId="54591" xr:uid="{6C5CDE69-3118-4A99-BDBA-D95E1B6A4853}"/>
    <cellStyle name="표준 4 6 5" xfId="11896" xr:uid="{A771009B-BB3B-476A-802F-C032169B26C1}"/>
    <cellStyle name="표준 4 6 5 2" xfId="33945" xr:uid="{0E2A3C95-5FE0-459E-9EE9-2A064ECA4AA4}"/>
    <cellStyle name="표준 4 6 6" xfId="22925" xr:uid="{2AE1F1FE-48AA-4E2C-8A9E-074E93A4BC3D}"/>
    <cellStyle name="표준 4 6 7" xfId="49082" xr:uid="{42C2866C-2E79-42AC-AA81-674BCE87F357}"/>
    <cellStyle name="표준 4 7" xfId="1511" xr:uid="{6F12D872-F61D-4F98-B162-0F69E2A8A24D}"/>
    <cellStyle name="표준 4 7 2" xfId="4294" xr:uid="{580D575A-8B87-4CF8-B077-DBDA72AA754F}"/>
    <cellStyle name="표준 4 7 2 2" xfId="9820" xr:uid="{0CAF270E-C07D-4C1E-905E-AB28F781BD17}"/>
    <cellStyle name="표준 4 7 2 2 2" xfId="20849" xr:uid="{4FAB1D99-B409-4D25-926A-1CBBDC85A93D}"/>
    <cellStyle name="표준 4 7 2 2 2 2" xfId="42898" xr:uid="{B791344F-99A9-477C-A7CE-5BF91E793F8D}"/>
    <cellStyle name="표준 4 7 2 2 3" xfId="31878" xr:uid="{DE97A292-E2CC-4606-BCF6-CB759DE6CE7A}"/>
    <cellStyle name="표준 4 7 2 3" xfId="15339" xr:uid="{1DB57AFD-EC18-4A21-A249-A2C8EE1D8505}"/>
    <cellStyle name="표준 4 7 2 3 2" xfId="37388" xr:uid="{9AE7ECE7-AE9B-488F-B771-DA69C96FC598}"/>
    <cellStyle name="표준 4 7 2 4" xfId="26368" xr:uid="{2533AB75-6C54-458D-A3B6-C0BA70A21AC4}"/>
    <cellStyle name="표준 4 7 2 5" xfId="52526" xr:uid="{2BFF533C-8775-4F77-A3C7-1D922E7264C0}"/>
    <cellStyle name="표준 4 7 3" xfId="7065" xr:uid="{D183E6A1-9363-4A57-B25B-4F97967E1DD7}"/>
    <cellStyle name="표준 4 7 3 2" xfId="18094" xr:uid="{8A209F17-18B8-4968-BD76-51129A83BC02}"/>
    <cellStyle name="표준 4 7 3 2 2" xfId="40143" xr:uid="{68A95827-12F5-4DDB-9D8A-AD360252DD73}"/>
    <cellStyle name="표준 4 7 3 3" xfId="29123" xr:uid="{57D5B78D-ABF4-4C5F-BDFA-6619557598F9}"/>
    <cellStyle name="표준 4 7 3 4" xfId="55278" xr:uid="{268E7844-EDB4-4872-9C5D-470BD26AFBDD}"/>
    <cellStyle name="표준 4 7 4" xfId="12584" xr:uid="{7AB02401-6BE7-4D65-8B1E-56001D78AE8F}"/>
    <cellStyle name="표준 4 7 4 2" xfId="34633" xr:uid="{4C51A31C-2602-43D8-ADC6-DCF6AE845C5B}"/>
    <cellStyle name="표준 4 7 5" xfId="23613" xr:uid="{3A2261D0-F2F8-4D35-91EA-C73F40065789}"/>
    <cellStyle name="표준 4 7 6" xfId="49771" xr:uid="{DA4E2F5F-DB6B-4FFB-9387-8E09B6A15AF6}"/>
    <cellStyle name="표준 4 8" xfId="2910" xr:uid="{21A49EC3-B7FA-436F-B0A8-DB271B14B4F1}"/>
    <cellStyle name="표준 4 8 2" xfId="8444" xr:uid="{83A8B452-BA24-4554-AEEB-2399FD2E4872}"/>
    <cellStyle name="표준 4 8 2 2" xfId="19473" xr:uid="{09608774-25C3-491C-8BD1-12E02FDD49A6}"/>
    <cellStyle name="표준 4 8 2 2 2" xfId="41522" xr:uid="{F06BF427-B110-46D1-95B5-EF0F6B8B808B}"/>
    <cellStyle name="표준 4 8 2 3" xfId="30502" xr:uid="{C574E359-8018-42C8-A0E2-36598E5059DA}"/>
    <cellStyle name="표준 4 8 3" xfId="13963" xr:uid="{C0CE9C8E-011E-49FD-A0A1-D853D86155D5}"/>
    <cellStyle name="표준 4 8 3 2" xfId="36012" xr:uid="{28E001D1-2433-4F8D-9E56-4A16C3307F2B}"/>
    <cellStyle name="표준 4 8 4" xfId="24992" xr:uid="{919F20CD-8FBB-4ACD-BC16-73162506A22F}"/>
    <cellStyle name="표준 4 8 5" xfId="51150" xr:uid="{47793927-7A12-43C0-A016-251F9A84ABC8}"/>
    <cellStyle name="표준 4 9" xfId="5681" xr:uid="{DDC98FDD-D68F-4DDC-939A-8EB407009124}"/>
    <cellStyle name="표준 4 9 2" xfId="16718" xr:uid="{3A1E63FA-A36C-417F-83B5-4251C9F18068}"/>
    <cellStyle name="표준 4 9 2 2" xfId="38767" xr:uid="{2FD04B95-4DEF-4DCC-ACF9-331A9E1046A1}"/>
    <cellStyle name="표준 4 9 3" xfId="27747" xr:uid="{EF763C97-4FF7-4EE8-8083-50B52EF544DA}"/>
    <cellStyle name="표준 4 9 4" xfId="53893" xr:uid="{981428DC-6F3A-408E-834B-20BA02BCFADC}"/>
    <cellStyle name="표준 40" xfId="48370" xr:uid="{EE1CA281-7E60-4A64-A1C9-3D8160629FDA}"/>
    <cellStyle name="표준 41" xfId="48379" xr:uid="{EC44A925-53A5-4DE4-8B85-3FE1E49B4370}"/>
    <cellStyle name="표준 42" xfId="48380" xr:uid="{4C6BF020-6E06-430D-A90F-F85D0F0DCFA0}"/>
    <cellStyle name="표준 43" xfId="55310" xr:uid="{B6C89D1D-F949-467E-9434-D8AC7672141E}"/>
    <cellStyle name="표준 44" xfId="55311" xr:uid="{EE647754-3679-444D-ACCC-3ADECF5859DB}"/>
    <cellStyle name="표준 45" xfId="55316" xr:uid="{5158751B-FEAA-4A36-8DC3-56F17AB62EEE}"/>
    <cellStyle name="표준 5" xfId="118" xr:uid="{00000000-0005-0000-0000-0000FF020000}"/>
    <cellStyle name="표준 5 10" xfId="22298" xr:uid="{7C476D33-1F61-4EE5-807D-12E311BBE666}"/>
    <cellStyle name="표준 5 11" xfId="48376" xr:uid="{901CFEBC-702E-4E1B-BC5C-EA7A524773AF}"/>
    <cellStyle name="표준 5 12" xfId="48456" xr:uid="{812C9186-8812-4CD6-89E4-DA4B7F55E631}"/>
    <cellStyle name="표준 5 2" xfId="247" xr:uid="{00000000-0005-0000-0000-000000030000}"/>
    <cellStyle name="표준 5 2 2" xfId="607" xr:uid="{00000000-0005-0000-0000-000001030000}"/>
    <cellStyle name="표준 5 2 2 2" xfId="1344" xr:uid="{FF6C6BBE-1316-4552-88E7-12D10D14B8E8}"/>
    <cellStyle name="표준 5 2 2 2 2" xfId="2738" xr:uid="{A00DE3E9-1C4D-43C3-9084-A31AEB60F99E}"/>
    <cellStyle name="표준 5 2 2 2 2 2" xfId="5514" xr:uid="{1E51260A-FA04-49E7-9E1D-C63DD60AD401}"/>
    <cellStyle name="표준 5 2 2 2 2 2 2" xfId="11040" xr:uid="{3EBA7218-CF0B-4323-B2A7-EB30354FFD0E}"/>
    <cellStyle name="표준 5 2 2 2 2 2 2 2" xfId="22069" xr:uid="{003E9B7D-752B-4D8A-B4F2-D773996DF1A5}"/>
    <cellStyle name="표준 5 2 2 2 2 2 2 2 2" xfId="44118" xr:uid="{2BF9A483-0919-4E0D-81E5-5EEA164A4A26}"/>
    <cellStyle name="표준 5 2 2 2 2 2 2 3" xfId="33098" xr:uid="{43E1829D-D3C6-4A3F-8A1F-44CFF2853C7C}"/>
    <cellStyle name="표준 5 2 2 2 2 2 3" xfId="16559" xr:uid="{D2FC0062-D223-4B2E-96F0-7ED523480395}"/>
    <cellStyle name="표준 5 2 2 2 2 2 3 2" xfId="38608" xr:uid="{CF5C7DF6-0206-47A8-8D85-013865171604}"/>
    <cellStyle name="표준 5 2 2 2 2 2 4" xfId="27588" xr:uid="{0B388FBB-5853-484E-9777-4E277B850C78}"/>
    <cellStyle name="표준 5 2 2 2 2 2 5" xfId="53746" xr:uid="{EE48B614-0CEA-4989-871F-7C85CFF285F0}"/>
    <cellStyle name="표준 5 2 2 2 2 3" xfId="8285" xr:uid="{A3C40242-475C-4D49-B82B-AF64E23A4933}"/>
    <cellStyle name="표준 5 2 2 2 2 3 2" xfId="19314" xr:uid="{9E06A50F-2020-4CE7-A988-414D6DBD400C}"/>
    <cellStyle name="표준 5 2 2 2 2 3 2 2" xfId="41363" xr:uid="{56F3355A-244A-4191-A84A-EBDA19B388DD}"/>
    <cellStyle name="표준 5 2 2 2 2 3 3" xfId="30343" xr:uid="{FF89A954-C432-48F1-AAF4-A8DE7EB61DC8}"/>
    <cellStyle name="표준 5 2 2 2 2 4" xfId="13804" xr:uid="{9A4354AB-FDB2-4CFC-A925-A518725BD491}"/>
    <cellStyle name="표준 5 2 2 2 2 4 2" xfId="35853" xr:uid="{335DCBD9-BFD9-4727-9CEC-F7747B6FECC1}"/>
    <cellStyle name="표준 5 2 2 2 2 5" xfId="24833" xr:uid="{162C69FE-426D-4A88-8141-9E4A6D9B02A2}"/>
    <cellStyle name="표준 5 2 2 2 2 6" xfId="50991" xr:uid="{4A3E809E-F242-4695-8AC1-9306EC775073}"/>
    <cellStyle name="표준 5 2 2 2 3" xfId="4138" xr:uid="{F29C61F2-BC25-4973-898F-F781D7E0767E}"/>
    <cellStyle name="표준 5 2 2 2 3 2" xfId="9664" xr:uid="{CAC52315-3002-41D3-A2BA-389C02C3E1CA}"/>
    <cellStyle name="표준 5 2 2 2 3 2 2" xfId="20693" xr:uid="{D1470807-C9B9-42AD-8F0A-7364AB8F14A3}"/>
    <cellStyle name="표준 5 2 2 2 3 2 2 2" xfId="42742" xr:uid="{CF188DB3-6279-4A5B-AF9A-3AA75CD9E52C}"/>
    <cellStyle name="표준 5 2 2 2 3 2 3" xfId="31722" xr:uid="{763E3B93-827E-4D81-9DDF-C1B64D462E2D}"/>
    <cellStyle name="표준 5 2 2 2 3 3" xfId="15183" xr:uid="{D7BA0179-5A4C-43B9-AED0-3A1F4EB1ECD2}"/>
    <cellStyle name="표준 5 2 2 2 3 3 2" xfId="37232" xr:uid="{FCEA4733-6242-4138-9CA5-A8A059AEDAF4}"/>
    <cellStyle name="표준 5 2 2 2 3 4" xfId="26212" xr:uid="{8C8FE6E5-2D87-48DF-9619-A98670D08EEE}"/>
    <cellStyle name="표준 5 2 2 2 3 5" xfId="52370" xr:uid="{79299620-D119-4C36-A68C-2C63CA948520}"/>
    <cellStyle name="표준 5 2 2 2 4" xfId="6909" xr:uid="{3DB5473A-0ECC-4081-8309-086EA8E81783}"/>
    <cellStyle name="표준 5 2 2 2 4 2" xfId="17938" xr:uid="{4031D1EB-7306-4770-B9F7-1FF5AC31DD81}"/>
    <cellStyle name="표준 5 2 2 2 4 2 2" xfId="39987" xr:uid="{B82AF0FA-AA5F-432E-BB4C-AA5C5B9448EC}"/>
    <cellStyle name="표준 5 2 2 2 4 3" xfId="28967" xr:uid="{3DF263B0-B375-4DF9-BCA9-42DCB5731C68}"/>
    <cellStyle name="표준 5 2 2 2 4 4" xfId="55123" xr:uid="{243CF82D-848C-40AA-B438-5B27B752FBC9}"/>
    <cellStyle name="표준 5 2 2 2 5" xfId="12428" xr:uid="{8B2FFEC5-99DA-40FC-9E66-1565D2254557}"/>
    <cellStyle name="표준 5 2 2 2 5 2" xfId="34477" xr:uid="{0B2FC3FA-81DE-44DE-9326-33006D554FFA}"/>
    <cellStyle name="표준 5 2 2 2 6" xfId="23457" xr:uid="{07D551D3-97A3-4B97-AD8F-EC43950B0FFE}"/>
    <cellStyle name="표준 5 2 2 2 7" xfId="49614" xr:uid="{BD01B280-D130-4E0C-AF61-ADE7CB5D5D5E}"/>
    <cellStyle name="표준 5 2 2 3" xfId="2050" xr:uid="{1B19EE69-8A79-4FA6-AB28-ABC067568F9D}"/>
    <cellStyle name="표준 5 2 2 3 2" xfId="4826" xr:uid="{0E433C59-E2AC-42F5-8055-F1536E8A60E4}"/>
    <cellStyle name="표준 5 2 2 3 2 2" xfId="10352" xr:uid="{594C488F-DB28-47DA-BFD8-4B5B87187DC5}"/>
    <cellStyle name="표준 5 2 2 3 2 2 2" xfId="21381" xr:uid="{E052FCF5-97D0-4E67-81CB-BB60FAF2659D}"/>
    <cellStyle name="표준 5 2 2 3 2 2 2 2" xfId="43430" xr:uid="{46D3F629-C9C4-44A9-965D-D84B86A38B04}"/>
    <cellStyle name="표준 5 2 2 3 2 2 3" xfId="32410" xr:uid="{6C344586-0F60-4A94-A405-7B2B37E7A7BE}"/>
    <cellStyle name="표준 5 2 2 3 2 3" xfId="15871" xr:uid="{2DFEE5CB-4B05-4D87-A63C-742BF591B34F}"/>
    <cellStyle name="표준 5 2 2 3 2 3 2" xfId="37920" xr:uid="{8E40E457-0103-4DE9-B49C-4A9909DC3823}"/>
    <cellStyle name="표준 5 2 2 3 2 4" xfId="26900" xr:uid="{D77B0186-3CDF-46F8-B2AD-87E2B477CC25}"/>
    <cellStyle name="표준 5 2 2 3 2 5" xfId="53058" xr:uid="{AF0B55F6-B630-4BDD-817B-89BF5159EFC5}"/>
    <cellStyle name="표준 5 2 2 3 3" xfId="7597" xr:uid="{63C38784-F9F6-4FD5-9D06-6A63ABA909E5}"/>
    <cellStyle name="표준 5 2 2 3 3 2" xfId="18626" xr:uid="{96313E2F-FD53-499E-8944-9A9AEA5D67C9}"/>
    <cellStyle name="표준 5 2 2 3 3 2 2" xfId="40675" xr:uid="{94EC79B3-4476-49EE-8C05-EC587DF7A070}"/>
    <cellStyle name="표준 5 2 2 3 3 3" xfId="29655" xr:uid="{FE953394-C4BB-473E-81AF-667B348A2B6C}"/>
    <cellStyle name="표준 5 2 2 3 4" xfId="13116" xr:uid="{966A82D4-AE04-4D4C-A3C7-759BFD66C5CC}"/>
    <cellStyle name="표준 5 2 2 3 4 2" xfId="35165" xr:uid="{F37C9632-0CCF-43F4-9B40-7D296DB97AF3}"/>
    <cellStyle name="표준 5 2 2 3 5" xfId="24145" xr:uid="{FADDF671-B7FF-4099-8A27-1FD4563D0AE9}"/>
    <cellStyle name="표준 5 2 2 3 6" xfId="50303" xr:uid="{F8DBAA34-08D0-4158-9A97-4AB65626E81D}"/>
    <cellStyle name="표준 5 2 2 4" xfId="3450" xr:uid="{FF57F6ED-CE13-4BC7-A8D1-CF97CD123551}"/>
    <cellStyle name="표준 5 2 2 4 2" xfId="8976" xr:uid="{25B78373-B685-4CFD-85D6-100A4CC27F35}"/>
    <cellStyle name="표준 5 2 2 4 2 2" xfId="20005" xr:uid="{50E07F39-6DBE-4D8E-A01D-40032D7AE201}"/>
    <cellStyle name="표준 5 2 2 4 2 2 2" xfId="42054" xr:uid="{3193D0FB-07C2-4C97-8D41-9809B1B0C7F0}"/>
    <cellStyle name="표준 5 2 2 4 2 3" xfId="31034" xr:uid="{21CB0C5F-CF1F-4C09-A3EB-EF20FA61DFE2}"/>
    <cellStyle name="표준 5 2 2 4 3" xfId="14495" xr:uid="{800A6FAB-79B0-40B2-8D39-4A1707253F93}"/>
    <cellStyle name="표준 5 2 2 4 3 2" xfId="36544" xr:uid="{EED321BA-1424-4FDA-9C11-2A3CEE665352}"/>
    <cellStyle name="표준 5 2 2 4 4" xfId="25524" xr:uid="{3480A0AC-29AC-4F59-9B57-562135E1069B}"/>
    <cellStyle name="표준 5 2 2 4 5" xfId="51682" xr:uid="{0BAB7B87-78DD-4BA7-8EF0-28277D53F474}"/>
    <cellStyle name="표준 5 2 2 5" xfId="6221" xr:uid="{EE7E56D6-1979-4207-991B-1F055A12AA36}"/>
    <cellStyle name="표준 5 2 2 5 2" xfId="17250" xr:uid="{F622511F-F483-44CA-AC1D-9118A6EC51F1}"/>
    <cellStyle name="표준 5 2 2 5 2 2" xfId="39299" xr:uid="{E20F4389-7A3F-482E-97D7-D71C2066D7C8}"/>
    <cellStyle name="표준 5 2 2 5 3" xfId="28279" xr:uid="{98F76368-972D-4BB7-98FE-3C9F5AD35654}"/>
    <cellStyle name="표준 5 2 2 5 4" xfId="54435" xr:uid="{845C999E-F3E5-4ABD-905A-73FC08F846E5}"/>
    <cellStyle name="표준 5 2 2 6" xfId="11740" xr:uid="{F2B36EB2-4221-4953-A0A5-7D1DC2A4A959}"/>
    <cellStyle name="표준 5 2 2 6 2" xfId="33789" xr:uid="{BC05CE36-4119-41E5-9DE1-972AFD0C1DE8}"/>
    <cellStyle name="표준 5 2 2 7" xfId="22769" xr:uid="{8CB42929-8478-4452-832A-3D37159C04AD}"/>
    <cellStyle name="표준 5 2 2 8" xfId="48926" xr:uid="{E53672E0-BE0B-4B61-876E-05DA2EFBD329}"/>
    <cellStyle name="표준 5 2 3" xfId="1002" xr:uid="{5AC128B0-48B1-495E-8B94-A238BCCEB8E2}"/>
    <cellStyle name="표준 5 2 3 2" xfId="2396" xr:uid="{81A23EAA-4507-4490-9938-B89863E1D8F3}"/>
    <cellStyle name="표준 5 2 3 2 2" xfId="5172" xr:uid="{51260B4F-65D9-4837-9820-B3FA0F95758F}"/>
    <cellStyle name="표준 5 2 3 2 2 2" xfId="10698" xr:uid="{E3E3C52E-7C22-47D1-BC52-A61CAC3A287A}"/>
    <cellStyle name="표준 5 2 3 2 2 2 2" xfId="21727" xr:uid="{AD9610F1-500B-41C5-A418-33A762C3A48B}"/>
    <cellStyle name="표준 5 2 3 2 2 2 2 2" xfId="43776" xr:uid="{28A06533-3890-4BCC-B973-8B733F5E9D9D}"/>
    <cellStyle name="표준 5 2 3 2 2 2 3" xfId="32756" xr:uid="{6D93CB7D-E0CB-4E75-905E-62E0B040329E}"/>
    <cellStyle name="표준 5 2 3 2 2 3" xfId="16217" xr:uid="{9BBBE866-0D41-4BB6-87FC-FF03EEED7DCA}"/>
    <cellStyle name="표준 5 2 3 2 2 3 2" xfId="38266" xr:uid="{7B2BFF27-C2FF-44A3-AB84-1139E4F2476C}"/>
    <cellStyle name="표준 5 2 3 2 2 4" xfId="27246" xr:uid="{97F85520-B17C-46D9-911B-D391CFB0CA5A}"/>
    <cellStyle name="표준 5 2 3 2 2 5" xfId="53404" xr:uid="{43D4B7C9-11A9-4326-8417-EEE79DBFDFDD}"/>
    <cellStyle name="표준 5 2 3 2 3" xfId="7943" xr:uid="{C6ACD043-0F33-488B-A5A6-E8B99E17369C}"/>
    <cellStyle name="표준 5 2 3 2 3 2" xfId="18972" xr:uid="{71536F71-3CA0-47F2-8CAF-B433653DE3A3}"/>
    <cellStyle name="표준 5 2 3 2 3 2 2" xfId="41021" xr:uid="{30E59417-74F7-4931-A1B2-03C77EFEA008}"/>
    <cellStyle name="표준 5 2 3 2 3 3" xfId="30001" xr:uid="{23CD06F4-C2A2-4989-9FE9-EDEC247DEE70}"/>
    <cellStyle name="표준 5 2 3 2 4" xfId="13462" xr:uid="{2F6C6DEA-45B4-4CB2-A4B1-EDDE648C7CF8}"/>
    <cellStyle name="표준 5 2 3 2 4 2" xfId="35511" xr:uid="{6D849042-78DC-4B4A-8AF9-E9D82FCE47FE}"/>
    <cellStyle name="표준 5 2 3 2 5" xfId="24491" xr:uid="{190940DA-604A-48F4-9926-466AE43E2E8F}"/>
    <cellStyle name="표준 5 2 3 2 6" xfId="50649" xr:uid="{37D7F40C-FE65-4B93-B8BC-306AD4E929F9}"/>
    <cellStyle name="표준 5 2 3 3" xfId="3796" xr:uid="{F3C5F597-BCAE-4587-A05D-4558A6A24E8F}"/>
    <cellStyle name="표준 5 2 3 3 2" xfId="9322" xr:uid="{8B0A2E16-FAC6-4A49-9AB9-10C4B9477834}"/>
    <cellStyle name="표준 5 2 3 3 2 2" xfId="20351" xr:uid="{FA1BAF0D-9615-4780-A3B7-BB413646781A}"/>
    <cellStyle name="표준 5 2 3 3 2 2 2" xfId="42400" xr:uid="{CE24F94C-79FE-425A-B60A-43A53F0F86B6}"/>
    <cellStyle name="표준 5 2 3 3 2 3" xfId="31380" xr:uid="{86AC30F9-3731-4994-8CAA-DA66D2EBF708}"/>
    <cellStyle name="표준 5 2 3 3 3" xfId="14841" xr:uid="{F6330A08-71F5-4040-9DC2-3EADD9262991}"/>
    <cellStyle name="표준 5 2 3 3 3 2" xfId="36890" xr:uid="{4198014C-B4BF-4B71-9CD1-FF3B07460179}"/>
    <cellStyle name="표준 5 2 3 3 4" xfId="25870" xr:uid="{00AE137C-A37F-4BA9-A154-4A1DA1F8028C}"/>
    <cellStyle name="표준 5 2 3 3 5" xfId="52028" xr:uid="{9058821A-22FA-4E90-8F6B-F2E04BE57593}"/>
    <cellStyle name="표준 5 2 3 4" xfId="6567" xr:uid="{B93740BC-125B-42B2-921E-618FEB74B646}"/>
    <cellStyle name="표준 5 2 3 4 2" xfId="17596" xr:uid="{F4A127FA-FFE9-45A7-AD9F-883A5B26A27B}"/>
    <cellStyle name="표준 5 2 3 4 2 2" xfId="39645" xr:uid="{E55415F8-547B-47C2-9085-EF9E577DEFC9}"/>
    <cellStyle name="표준 5 2 3 4 3" xfId="28625" xr:uid="{C64C921B-5BC9-4D71-903A-E309DB67F976}"/>
    <cellStyle name="표준 5 2 3 4 4" xfId="54781" xr:uid="{95773796-8271-42DB-A43B-065E6960F18A}"/>
    <cellStyle name="표준 5 2 3 5" xfId="12086" xr:uid="{703B3E22-E64B-4E79-B20D-868100F40809}"/>
    <cellStyle name="표준 5 2 3 5 2" xfId="34135" xr:uid="{D2ED09D9-5AEE-4A5D-9407-1C7991AD72DD}"/>
    <cellStyle name="표준 5 2 3 6" xfId="23115" xr:uid="{BC1F2BD8-B3EE-4F18-9F47-B50FFEDA00D3}"/>
    <cellStyle name="표준 5 2 3 7" xfId="49272" xr:uid="{A0B74CD9-8F14-4818-B65E-9AF42CF6523A}"/>
    <cellStyle name="표준 5 2 4" xfId="1708" xr:uid="{855EBC72-CAA3-4B8F-9A8A-32AA1C4D1019}"/>
    <cellStyle name="표준 5 2 4 2" xfId="4484" xr:uid="{E93ABA81-CF4C-41D7-A901-57B15A99B7D8}"/>
    <cellStyle name="표준 5 2 4 2 2" xfId="10010" xr:uid="{5CC213FC-F103-44B2-ABE6-24FFA6349D8A}"/>
    <cellStyle name="표준 5 2 4 2 2 2" xfId="21039" xr:uid="{A69CA8BB-3A0D-4EC9-8F9D-866D4789980A}"/>
    <cellStyle name="표준 5 2 4 2 2 2 2" xfId="43088" xr:uid="{DE571164-AFB1-42FF-8F0B-2F46EA4C8C05}"/>
    <cellStyle name="표준 5 2 4 2 2 3" xfId="32068" xr:uid="{2518D9D3-F3A5-42A7-945B-9F155B71AD4B}"/>
    <cellStyle name="표준 5 2 4 2 3" xfId="15529" xr:uid="{DA678D3A-1801-4DDC-8287-CBCB4091F6F9}"/>
    <cellStyle name="표준 5 2 4 2 3 2" xfId="37578" xr:uid="{D599B740-D0C3-44B6-9032-B3FF7B9E4AC5}"/>
    <cellStyle name="표준 5 2 4 2 4" xfId="26558" xr:uid="{7F3091A5-8149-4C86-B246-9ACC64862887}"/>
    <cellStyle name="표준 5 2 4 2 5" xfId="52716" xr:uid="{FF64E9DE-6138-4000-A363-79C13B741B8C}"/>
    <cellStyle name="표준 5 2 4 3" xfId="7255" xr:uid="{F6F4E45D-6FE0-4013-9700-F0D811568952}"/>
    <cellStyle name="표준 5 2 4 3 2" xfId="18284" xr:uid="{C0FD4F4F-1918-4453-9D71-C006E993D144}"/>
    <cellStyle name="표준 5 2 4 3 2 2" xfId="40333" xr:uid="{94CCEE34-1046-499B-A6ED-C94125484B06}"/>
    <cellStyle name="표준 5 2 4 3 3" xfId="29313" xr:uid="{B42C977D-88BE-4AFB-B577-490C8742F234}"/>
    <cellStyle name="표준 5 2 4 3 4" xfId="55286" xr:uid="{31EDE69E-93A8-4A54-B969-5FD638994823}"/>
    <cellStyle name="표준 5 2 4 4" xfId="12774" xr:uid="{B4DDD0E2-86D7-4681-A76D-44F5F2E63A07}"/>
    <cellStyle name="표준 5 2 4 4 2" xfId="34823" xr:uid="{36B9D172-356E-4242-A43E-27EFED4A1B9F}"/>
    <cellStyle name="표준 5 2 4 5" xfId="23803" xr:uid="{AC18E215-F20F-4482-903C-5FA324609BF9}"/>
    <cellStyle name="표준 5 2 4 6" xfId="49961" xr:uid="{7584C885-0D5B-4892-B62E-BA23FFD73D85}"/>
    <cellStyle name="표준 5 2 5" xfId="3108" xr:uid="{9F0F2420-F506-4FC2-87F5-CF253E1A55AB}"/>
    <cellStyle name="표준 5 2 5 2" xfId="8634" xr:uid="{79478EE8-AE06-4077-AB36-9D63B3C2F1C4}"/>
    <cellStyle name="표준 5 2 5 2 2" xfId="19663" xr:uid="{535FC254-1B16-4B6A-B379-8D5B2C420AB8}"/>
    <cellStyle name="표준 5 2 5 2 2 2" xfId="41712" xr:uid="{34860997-7806-4A41-82A9-0D259863B6A8}"/>
    <cellStyle name="표준 5 2 5 2 3" xfId="30692" xr:uid="{498544A4-52DC-4720-BCE3-6AD704C3D776}"/>
    <cellStyle name="표준 5 2 5 3" xfId="14153" xr:uid="{A53CD1F5-0E99-43A1-B425-6CF506B47226}"/>
    <cellStyle name="표준 5 2 5 3 2" xfId="36202" xr:uid="{769E5CB0-B8AF-4422-9EF8-E076D81E2A60}"/>
    <cellStyle name="표준 5 2 5 4" xfId="25182" xr:uid="{F15EC374-7A71-4505-95E0-10E26C375452}"/>
    <cellStyle name="표준 5 2 5 5" xfId="51340" xr:uid="{CD607DC6-5E39-417D-B459-E66CA1CB0E0C}"/>
    <cellStyle name="표준 5 2 6" xfId="5879" xr:uid="{E02DFE54-5839-43E4-87CE-CAB90361CA87}"/>
    <cellStyle name="표준 5 2 6 2" xfId="16908" xr:uid="{DAC843C7-324F-410E-9F52-96D82E5D7450}"/>
    <cellStyle name="표준 5 2 6 2 2" xfId="38957" xr:uid="{AED62B1C-D204-4663-ACAE-24FFD779B657}"/>
    <cellStyle name="표준 5 2 6 3" xfId="27937" xr:uid="{872C55C5-9B9C-455A-9F26-56F526D3703D}"/>
    <cellStyle name="표준 5 2 6 4" xfId="54094" xr:uid="{EF0BCBB5-822F-426F-A922-2B94939954A5}"/>
    <cellStyle name="표준 5 2 7" xfId="11398" xr:uid="{ADE81820-CBB9-4A77-9886-BD74D4ACE0A4}"/>
    <cellStyle name="표준 5 2 7 2" xfId="33447" xr:uid="{8E15EA86-E3B1-4BF0-87F3-2EB59A345FD8}"/>
    <cellStyle name="표준 5 2 8" xfId="22427" xr:uid="{87ECFAA3-CF2B-4063-9536-EE3E761A92DB}"/>
    <cellStyle name="표준 5 2 9" xfId="48585" xr:uid="{9B0425C3-9F71-41F6-99A1-7AAC269B1E06}"/>
    <cellStyle name="표준 5 3" xfId="478" xr:uid="{00000000-0005-0000-0000-000002030000}"/>
    <cellStyle name="표준 5 3 2" xfId="1215" xr:uid="{56ACB14C-0E25-4218-BE29-1B66839BA7D0}"/>
    <cellStyle name="표준 5 3 2 2" xfId="2609" xr:uid="{6C5941DB-7E44-4C6B-AEF9-80638043134C}"/>
    <cellStyle name="표준 5 3 2 2 2" xfId="5385" xr:uid="{64C519E6-9948-46A6-AC65-A65D5935B97B}"/>
    <cellStyle name="표준 5 3 2 2 2 2" xfId="10911" xr:uid="{DF4DF7B4-F5F3-4A84-AD89-5173BA7C0E85}"/>
    <cellStyle name="표준 5 3 2 2 2 2 2" xfId="21940" xr:uid="{1FAC89C9-FD19-44F3-9CF5-25E797ACABCC}"/>
    <cellStyle name="표준 5 3 2 2 2 2 2 2" xfId="43989" xr:uid="{7A304F84-10AC-4FDB-9DE9-51A0F609ADC1}"/>
    <cellStyle name="표준 5 3 2 2 2 2 3" xfId="32969" xr:uid="{9546DBAA-0AA2-4300-B647-782642AFF8FE}"/>
    <cellStyle name="표준 5 3 2 2 2 3" xfId="16430" xr:uid="{72D6954C-8B96-4435-924B-A521C79A027F}"/>
    <cellStyle name="표준 5 3 2 2 2 3 2" xfId="38479" xr:uid="{4814D07A-C06B-4F10-BA06-61A755DF256F}"/>
    <cellStyle name="표준 5 3 2 2 2 4" xfId="27459" xr:uid="{94AD195A-63FC-4BD9-97AE-9FB53F4BCEE6}"/>
    <cellStyle name="표준 5 3 2 2 2 5" xfId="53617" xr:uid="{3C38660D-4ACD-42D4-A50D-962A02A74CDB}"/>
    <cellStyle name="표준 5 3 2 2 3" xfId="8156" xr:uid="{5062729D-83F7-4177-8D9C-574E992E35A9}"/>
    <cellStyle name="표준 5 3 2 2 3 2" xfId="19185" xr:uid="{E501CE29-51CF-46F1-810D-9A9BE8B380FF}"/>
    <cellStyle name="표준 5 3 2 2 3 2 2" xfId="41234" xr:uid="{9B004871-F21D-442A-BCEE-90E827FD270D}"/>
    <cellStyle name="표준 5 3 2 2 3 3" xfId="30214" xr:uid="{DA0E8E28-D777-46C8-9C3D-9EBF1412D7B7}"/>
    <cellStyle name="표준 5 3 2 2 4" xfId="13675" xr:uid="{2C0C58B1-6BBF-4C24-A2E1-13DF8A49407E}"/>
    <cellStyle name="표준 5 3 2 2 4 2" xfId="35724" xr:uid="{3E6FB4EE-150A-4C8D-9E9F-524F5373B07D}"/>
    <cellStyle name="표준 5 3 2 2 5" xfId="24704" xr:uid="{987B47DD-DAA5-4A82-8878-60DCF5A9DFAA}"/>
    <cellStyle name="표준 5 3 2 2 6" xfId="50862" xr:uid="{1822F47D-B0FC-404F-8846-CEE08C3637C3}"/>
    <cellStyle name="표준 5 3 2 3" xfId="4009" xr:uid="{7651FC41-C011-4D7A-B5CD-9CD71D77755E}"/>
    <cellStyle name="표준 5 3 2 3 2" xfId="9535" xr:uid="{27A0BF80-11CB-44C2-B237-D534DF0D31A2}"/>
    <cellStyle name="표준 5 3 2 3 2 2" xfId="20564" xr:uid="{A1FAFBE5-3D51-42B6-A8DC-71814836582E}"/>
    <cellStyle name="표준 5 3 2 3 2 2 2" xfId="42613" xr:uid="{235C55ED-1962-4E0D-BA93-50437FB96A34}"/>
    <cellStyle name="표준 5 3 2 3 2 3" xfId="31593" xr:uid="{F36ECD11-E405-480B-BE5C-DE76C608C5BB}"/>
    <cellStyle name="표준 5 3 2 3 3" xfId="15054" xr:uid="{99CDD49D-CA5A-46C7-9A30-BFA668556CEC}"/>
    <cellStyle name="표준 5 3 2 3 3 2" xfId="37103" xr:uid="{C50C19BE-73F6-40F2-A1CA-BBC2C09CFE66}"/>
    <cellStyle name="표준 5 3 2 3 4" xfId="26083" xr:uid="{52D7C97C-279A-413D-8D04-969DE89577C2}"/>
    <cellStyle name="표준 5 3 2 3 5" xfId="52241" xr:uid="{A5EB8A80-FBC9-4035-9397-933D25EDF981}"/>
    <cellStyle name="표준 5 3 2 4" xfId="6780" xr:uid="{4BE0E8B2-FC14-4419-A192-10A28FA018BF}"/>
    <cellStyle name="표준 5 3 2 4 2" xfId="17809" xr:uid="{2507F21C-FD5C-4950-86CE-EBEAF46974DA}"/>
    <cellStyle name="표준 5 3 2 4 2 2" xfId="39858" xr:uid="{2BCFD913-549A-4410-8A50-B9D7A50D440E}"/>
    <cellStyle name="표준 5 3 2 4 3" xfId="28838" xr:uid="{311DD316-A203-48B2-80B4-94D0C860B217}"/>
    <cellStyle name="표준 5 3 2 4 4" xfId="54994" xr:uid="{F118884F-F95F-42B7-AF88-2EBEB1F16E84}"/>
    <cellStyle name="표준 5 3 2 5" xfId="12299" xr:uid="{17D9421E-689C-4239-B886-A71F2271619C}"/>
    <cellStyle name="표준 5 3 2 5 2" xfId="34348" xr:uid="{F68563D9-9427-47EA-9905-AF2C18771393}"/>
    <cellStyle name="표준 5 3 2 6" xfId="23328" xr:uid="{34D48290-D3E9-4538-8F5C-5D6D59E0A426}"/>
    <cellStyle name="표준 5 3 2 7" xfId="49485" xr:uid="{FC2F26B1-6342-4E7C-98CE-94063AA3017D}"/>
    <cellStyle name="표준 5 3 3" xfId="1921" xr:uid="{6FADE9EF-B3E7-4556-AB10-75253B06BE32}"/>
    <cellStyle name="표준 5 3 3 2" xfId="4697" xr:uid="{F594EDBE-3ADA-41C5-9157-A6278CBE4DD1}"/>
    <cellStyle name="표준 5 3 3 2 2" xfId="10223" xr:uid="{E95E7BF3-8021-4064-9B54-7D30807ED3D1}"/>
    <cellStyle name="표준 5 3 3 2 2 2" xfId="21252" xr:uid="{2D924070-C38E-40E4-A4C7-247381D5ADCC}"/>
    <cellStyle name="표준 5 3 3 2 2 2 2" xfId="43301" xr:uid="{14684B80-2FEB-4BC9-B88E-660F18BE2B61}"/>
    <cellStyle name="표준 5 3 3 2 2 3" xfId="32281" xr:uid="{FC389189-36E6-46C1-B3AD-C46E50E35670}"/>
    <cellStyle name="표준 5 3 3 2 3" xfId="15742" xr:uid="{8894BA80-F107-466A-AB3A-92740CC6B495}"/>
    <cellStyle name="표준 5 3 3 2 3 2" xfId="37791" xr:uid="{63F41160-BD8A-4DB8-89D4-5977FDFB0E1D}"/>
    <cellStyle name="표준 5 3 3 2 4" xfId="26771" xr:uid="{ADEB1D1B-A4AD-44A3-856B-2108926BE86B}"/>
    <cellStyle name="표준 5 3 3 2 5" xfId="52929" xr:uid="{BE26DD04-2591-4A21-8E3B-6786E5FCD25C}"/>
    <cellStyle name="표준 5 3 3 3" xfId="7468" xr:uid="{0F4DB6FB-6C3A-4493-981E-D93B413DF8EE}"/>
    <cellStyle name="표준 5 3 3 3 2" xfId="18497" xr:uid="{3AE70468-5A36-4AE3-AB38-2A0480A0ACB6}"/>
    <cellStyle name="표준 5 3 3 3 2 2" xfId="40546" xr:uid="{CC8A63D5-30BB-4A7C-92C8-6FE18E6232FA}"/>
    <cellStyle name="표준 5 3 3 3 3" xfId="29526" xr:uid="{F2EE8DC2-D0D2-4036-825A-6DB99CB216F8}"/>
    <cellStyle name="표준 5 3 3 4" xfId="12987" xr:uid="{70A2D53C-C63A-42B0-952F-7548768EA733}"/>
    <cellStyle name="표준 5 3 3 4 2" xfId="35036" xr:uid="{F8F21347-7A87-432C-81E5-B9657B7226FA}"/>
    <cellStyle name="표준 5 3 3 5" xfId="24016" xr:uid="{2378CC44-14F7-4DBF-9E65-93818293B2BB}"/>
    <cellStyle name="표준 5 3 3 6" xfId="50174" xr:uid="{385AC1D8-81A7-4BFC-8790-8B2225D8AA4A}"/>
    <cellStyle name="표준 5 3 4" xfId="3321" xr:uid="{98C5E7E2-2215-49E2-98EE-722DCC8B873A}"/>
    <cellStyle name="표준 5 3 4 2" xfId="8847" xr:uid="{A82A4F25-14FE-41D4-A92C-FF0B2A3901B5}"/>
    <cellStyle name="표준 5 3 4 2 2" xfId="19876" xr:uid="{8971A577-E025-4BC1-8179-318F7E9F3CA6}"/>
    <cellStyle name="표준 5 3 4 2 2 2" xfId="41925" xr:uid="{8D97CB53-57E3-4AEC-8DCE-0AE2617385B8}"/>
    <cellStyle name="표준 5 3 4 2 3" xfId="30905" xr:uid="{B8A63A63-A325-4E11-BB2B-D194F0FEF0DC}"/>
    <cellStyle name="표준 5 3 4 3" xfId="14366" xr:uid="{997E07C4-6110-4AC4-8C02-B5B69634D1F1}"/>
    <cellStyle name="표준 5 3 4 3 2" xfId="36415" xr:uid="{D3EDA000-7CA8-4604-B233-B60AC192D4D7}"/>
    <cellStyle name="표준 5 3 4 4" xfId="25395" xr:uid="{31CEE312-6F60-4692-8054-4C56219FDF6F}"/>
    <cellStyle name="표준 5 3 4 5" xfId="51553" xr:uid="{B183E1D2-DB6D-4E22-9759-B6A23A55E6CA}"/>
    <cellStyle name="표준 5 3 5" xfId="6092" xr:uid="{E963D87B-5B1E-4784-92A2-71F60C55C648}"/>
    <cellStyle name="표준 5 3 5 2" xfId="17121" xr:uid="{906EBEFB-5FCD-47DD-AC69-252EEC3DFB49}"/>
    <cellStyle name="표준 5 3 5 2 2" xfId="39170" xr:uid="{FE4A05D1-1731-4D7F-916F-E0C02C9FB78A}"/>
    <cellStyle name="표준 5 3 5 3" xfId="28150" xr:uid="{0038B528-D9C3-4CFD-BB80-E1DCE9FD4999}"/>
    <cellStyle name="표준 5 3 5 4" xfId="54306" xr:uid="{B1848967-100A-44A7-98B5-270734486731}"/>
    <cellStyle name="표준 5 3 6" xfId="11611" xr:uid="{3ED82413-4F75-41D5-8B64-74300B02BC47}"/>
    <cellStyle name="표준 5 3 6 2" xfId="33660" xr:uid="{2D5D5D24-806B-459B-93E7-8BD7B0C901DA}"/>
    <cellStyle name="표준 5 3 7" xfId="22640" xr:uid="{520C0B7F-2154-4613-914E-BA0C09FED1C7}"/>
    <cellStyle name="표준 5 3 8" xfId="48797" xr:uid="{6D514F1A-6054-4457-B676-8153A618AA2F}"/>
    <cellStyle name="표준 5 4" xfId="773" xr:uid="{00000000-0005-0000-0000-000003030000}"/>
    <cellStyle name="표준 5 5" xfId="873" xr:uid="{E7A3C67A-A527-4EB1-9981-A4BD44F1F793}"/>
    <cellStyle name="표준 5 5 2" xfId="2267" xr:uid="{118E7D9D-8E4D-45A8-89C3-8E0B9801FD50}"/>
    <cellStyle name="표준 5 5 2 2" xfId="5043" xr:uid="{828F562F-F908-4A10-A4EB-ABAB9E8D4487}"/>
    <cellStyle name="표준 5 5 2 2 2" xfId="10569" xr:uid="{C1593177-AB69-4CEB-B452-0B472D7BB00F}"/>
    <cellStyle name="표준 5 5 2 2 2 2" xfId="21598" xr:uid="{6BE1CADB-B124-4ECB-91B5-28A9BF9575EC}"/>
    <cellStyle name="표준 5 5 2 2 2 2 2" xfId="43647" xr:uid="{64CCDAAB-7CC4-4176-AB33-8FE7F56DD019}"/>
    <cellStyle name="표준 5 5 2 2 2 3" xfId="32627" xr:uid="{4EACA870-8FEC-4405-B4CD-E443A9FB29C1}"/>
    <cellStyle name="표준 5 5 2 2 3" xfId="16088" xr:uid="{345C4B0D-4236-4165-8060-84784F1AF0AC}"/>
    <cellStyle name="표준 5 5 2 2 3 2" xfId="38137" xr:uid="{773C050A-55D8-45E2-9C4A-C638C8EED983}"/>
    <cellStyle name="표준 5 5 2 2 4" xfId="27117" xr:uid="{2A9D507E-551C-4231-8703-5BBBB0A4A9E9}"/>
    <cellStyle name="표준 5 5 2 2 5" xfId="53275" xr:uid="{934D58D0-9C7A-483D-80F5-A9893A6CE52E}"/>
    <cellStyle name="표준 5 5 2 3" xfId="7814" xr:uid="{0114D230-5DE8-4EB9-966A-C78A1E87FFE9}"/>
    <cellStyle name="표준 5 5 2 3 2" xfId="18843" xr:uid="{7D8B20DA-C140-4ACA-8BE7-C55B21A2C036}"/>
    <cellStyle name="표준 5 5 2 3 2 2" xfId="40892" xr:uid="{5ED151F4-B0AA-4DE1-8BA2-1E55BCEC5667}"/>
    <cellStyle name="표준 5 5 2 3 3" xfId="29872" xr:uid="{E33485FA-B387-472F-849D-3855C9605C54}"/>
    <cellStyle name="표준 5 5 2 4" xfId="13333" xr:uid="{A481D586-BD83-4700-A626-804B81335E69}"/>
    <cellStyle name="표준 5 5 2 4 2" xfId="35382" xr:uid="{28710227-3626-4910-A838-255E85E81393}"/>
    <cellStyle name="표준 5 5 2 5" xfId="24362" xr:uid="{89436535-DD92-4734-911E-69794A72A2FA}"/>
    <cellStyle name="표준 5 5 2 6" xfId="50520" xr:uid="{974B432D-5683-4B5B-8FA7-A34B093E1C3C}"/>
    <cellStyle name="표준 5 5 3" xfId="3667" xr:uid="{2113D18C-D407-4898-83F0-D42477C26E56}"/>
    <cellStyle name="표준 5 5 3 2" xfId="9193" xr:uid="{434B4117-99CD-4D1D-94D6-50F4847A6909}"/>
    <cellStyle name="표준 5 5 3 2 2" xfId="20222" xr:uid="{1D16B701-FE8B-44CE-AC58-FADF0958F208}"/>
    <cellStyle name="표준 5 5 3 2 2 2" xfId="42271" xr:uid="{E8226307-CA4E-4962-84F5-47489CD8175A}"/>
    <cellStyle name="표준 5 5 3 2 3" xfId="31251" xr:uid="{5885E0A0-376D-486B-8F86-1F406C160F67}"/>
    <cellStyle name="표준 5 5 3 3" xfId="14712" xr:uid="{12754633-5797-4FE5-89F3-8FD1960944AE}"/>
    <cellStyle name="표준 5 5 3 3 2" xfId="36761" xr:uid="{C50488B3-373B-4EB7-9D1A-9D443B41CE2F}"/>
    <cellStyle name="표준 5 5 3 4" xfId="25741" xr:uid="{13A15A1D-93F7-4EF0-A2C6-427C517F7DB5}"/>
    <cellStyle name="표준 5 5 3 5" xfId="51899" xr:uid="{A0D666D7-205B-43D8-B027-3CAC2FE90D86}"/>
    <cellStyle name="표준 5 5 4" xfId="6438" xr:uid="{D3B09EBB-4035-4E7A-9C92-D72E8C9BF249}"/>
    <cellStyle name="표준 5 5 4 2" xfId="17467" xr:uid="{25442FE2-44A4-45A0-9B0A-C1E6C96826E5}"/>
    <cellStyle name="표준 5 5 4 2 2" xfId="39516" xr:uid="{C4E3AC89-4E8E-4F53-9CBA-52D699C53A62}"/>
    <cellStyle name="표준 5 5 4 3" xfId="28496" xr:uid="{48FD86FC-7C86-4A7B-94E0-A41FFC1EBC61}"/>
    <cellStyle name="표준 5 5 4 4" xfId="54652" xr:uid="{57D39313-BBD5-4759-92FF-616856C9A51E}"/>
    <cellStyle name="표준 5 5 5" xfId="11957" xr:uid="{8F1AF401-B5C6-47D7-A69B-787F37CD7988}"/>
    <cellStyle name="표준 5 5 5 2" xfId="34006" xr:uid="{DD289A16-20BB-44FF-A16A-9478988E7DC6}"/>
    <cellStyle name="표준 5 5 6" xfId="22986" xr:uid="{9DF9BD45-5494-4225-BEFD-D3EF9A838F45}"/>
    <cellStyle name="표준 5 5 7" xfId="49143" xr:uid="{3821B58E-60D4-4F78-A096-BF4D9A20F082}"/>
    <cellStyle name="표준 5 6" xfId="1579" xr:uid="{B345B118-AE8B-4CC9-9222-2C4A7C890867}"/>
    <cellStyle name="표준 5 6 2" xfId="4355" xr:uid="{411FCDDB-7EDD-46E7-9681-F86B74036F3D}"/>
    <cellStyle name="표준 5 6 2 2" xfId="9881" xr:uid="{FBA91B5E-1D28-44E3-9533-8E63BD208364}"/>
    <cellStyle name="표준 5 6 2 2 2" xfId="20910" xr:uid="{FBA0005C-D7BE-4DE3-AB95-A135571B6F72}"/>
    <cellStyle name="표준 5 6 2 2 2 2" xfId="42959" xr:uid="{A87CEF3B-F873-4847-B68F-FE075CD05E73}"/>
    <cellStyle name="표준 5 6 2 2 3" xfId="31939" xr:uid="{9CA3D935-1504-47B9-A565-021C4D3578F2}"/>
    <cellStyle name="표준 5 6 2 3" xfId="15400" xr:uid="{92F3604D-DC1A-4982-BC3E-AD971992540D}"/>
    <cellStyle name="표준 5 6 2 3 2" xfId="37449" xr:uid="{0E70BC3B-3184-4E12-8C4F-48D26F078E83}"/>
    <cellStyle name="표준 5 6 2 4" xfId="26429" xr:uid="{C37946AE-5A1D-483B-96DD-52B4EC412CFF}"/>
    <cellStyle name="표준 5 6 2 5" xfId="52587" xr:uid="{8D16D785-C5AD-468B-B5C5-CB0CB9BA1E05}"/>
    <cellStyle name="표준 5 6 3" xfId="7126" xr:uid="{19445F08-F953-4DC9-81C1-F330C22316D7}"/>
    <cellStyle name="표준 5 6 3 2" xfId="18155" xr:uid="{25F88ECB-381F-43BE-9111-893350316396}"/>
    <cellStyle name="표준 5 6 3 2 2" xfId="40204" xr:uid="{9C11E711-DBEC-4CAB-B46D-31E3CF878494}"/>
    <cellStyle name="표준 5 6 3 3" xfId="29184" xr:uid="{8CB5B092-71CC-4082-BD32-16545CBE1549}"/>
    <cellStyle name="표준 5 6 3 4" xfId="55280" xr:uid="{5AFB6285-72CC-4B5A-A10A-789DE449FD05}"/>
    <cellStyle name="표준 5 6 4" xfId="12645" xr:uid="{F366ED82-051E-401C-B6B7-3D5C24D0C6D6}"/>
    <cellStyle name="표준 5 6 4 2" xfId="34694" xr:uid="{A2C78B0B-B4B5-4F7D-A6D8-E0380136D14A}"/>
    <cellStyle name="표준 5 6 5" xfId="23674" xr:uid="{79E86368-742B-460F-9988-601CF1FFFBF6}"/>
    <cellStyle name="표준 5 6 6" xfId="49832" xr:uid="{AC18D3EA-EF16-4C90-A252-008C92CC97EA}"/>
    <cellStyle name="표준 5 7" xfId="2979" xr:uid="{25A7D50D-5C40-4D0D-A3A3-FEE8F0FA3B10}"/>
    <cellStyle name="표준 5 7 2" xfId="8505" xr:uid="{29ABA883-4AAF-4F38-9993-346FBF1FE34B}"/>
    <cellStyle name="표준 5 7 2 2" xfId="19534" xr:uid="{AF9B347A-A07A-41DC-8147-258863F10ECC}"/>
    <cellStyle name="표준 5 7 2 2 2" xfId="41583" xr:uid="{A8164355-8768-47E1-AA72-8EC503F1B146}"/>
    <cellStyle name="표준 5 7 2 3" xfId="30563" xr:uid="{366ED7BC-6C5C-4178-8C92-F98F21331AAE}"/>
    <cellStyle name="표준 5 7 3" xfId="14024" xr:uid="{6ABA242C-60F9-4467-AD94-589E1D8936DB}"/>
    <cellStyle name="표준 5 7 3 2" xfId="36073" xr:uid="{C40019E4-F5D9-4200-863F-AD3AAF55185D}"/>
    <cellStyle name="표준 5 7 4" xfId="25053" xr:uid="{27591CF5-7E7E-46E2-B297-80D84EF0DAFE}"/>
    <cellStyle name="표준 5 7 5" xfId="51211" xr:uid="{DA018B26-2273-4095-91F2-BC1F5AA0E228}"/>
    <cellStyle name="표준 5 8" xfId="5750" xr:uid="{1F6A0B6E-4515-4C6A-877A-7C0BE9B5ECED}"/>
    <cellStyle name="표준 5 8 2" xfId="16779" xr:uid="{0387BA1D-7D76-4FD6-85AC-2C2C594DCA82}"/>
    <cellStyle name="표준 5 8 2 2" xfId="38828" xr:uid="{4ED8EDD9-5ADC-4614-A5EA-ED8FCD48CC21}"/>
    <cellStyle name="표준 5 8 3" xfId="27808" xr:uid="{55C86B62-5AB2-4132-8B0F-FF73A2E88B6A}"/>
    <cellStyle name="표준 5 8 4" xfId="53965" xr:uid="{B5349BC5-1E97-42CD-9E6C-B747FB4091CA}"/>
    <cellStyle name="표준 5 9" xfId="11269" xr:uid="{003EED28-99D7-4812-9886-6C6B9EBB1EED}"/>
    <cellStyle name="표준 5 9 2" xfId="33318" xr:uid="{35F3EAFD-9ECB-404D-A801-FE2DD05AB7B4}"/>
    <cellStyle name="표준 6" xfId="313" xr:uid="{00000000-0005-0000-0000-000004030000}"/>
    <cellStyle name="표준 6 10" xfId="48651" xr:uid="{6DF8B790-0540-450F-BA6A-5B81CFE0B433}"/>
    <cellStyle name="표준 6 2" xfId="673" xr:uid="{00000000-0005-0000-0000-000005030000}"/>
    <cellStyle name="표준 6 2 2" xfId="1410" xr:uid="{C1DCA9E6-7F4C-4B11-93CC-3FEAACA32408}"/>
    <cellStyle name="표준 6 2 2 2" xfId="2804" xr:uid="{C5A81D17-FEDD-4DBE-81E6-6C91BFFBF654}"/>
    <cellStyle name="표준 6 2 2 2 2" xfId="5580" xr:uid="{99372534-45C6-4717-88BA-DD6E369FFDF8}"/>
    <cellStyle name="표준 6 2 2 2 2 2" xfId="11106" xr:uid="{B09AB33B-4B4F-4923-8EC7-431B6189D986}"/>
    <cellStyle name="표준 6 2 2 2 2 2 2" xfId="22135" xr:uid="{172E150D-7303-4678-AB32-321FE5B1E64E}"/>
    <cellStyle name="표준 6 2 2 2 2 2 2 2" xfId="44184" xr:uid="{32AE6325-2AB9-491E-A6D0-57C5941D1FB2}"/>
    <cellStyle name="표준 6 2 2 2 2 2 3" xfId="33164" xr:uid="{8A6FDBEA-2D13-47B0-A8BA-55958BBCEEAA}"/>
    <cellStyle name="표준 6 2 2 2 2 3" xfId="16625" xr:uid="{2CED5204-E952-42A4-85B5-2D25DB52CDDD}"/>
    <cellStyle name="표준 6 2 2 2 2 3 2" xfId="38674" xr:uid="{D07E07FC-9ECE-47C9-8074-EE2E56011DA3}"/>
    <cellStyle name="표준 6 2 2 2 2 4" xfId="27654" xr:uid="{B78B91CF-8538-42D1-AACD-22FE59F2B358}"/>
    <cellStyle name="표준 6 2 2 2 2 5" xfId="53812" xr:uid="{B9B89286-436F-4EB5-8B2F-C2D6ABFC3142}"/>
    <cellStyle name="표준 6 2 2 2 3" xfId="8351" xr:uid="{A43B4FD8-6D77-4919-9025-F2C5AA569276}"/>
    <cellStyle name="표준 6 2 2 2 3 2" xfId="19380" xr:uid="{E5A8EDA4-9359-4855-8D62-41651C02850D}"/>
    <cellStyle name="표준 6 2 2 2 3 2 2" xfId="41429" xr:uid="{81513654-8D10-4337-A137-FBFA5E0BEEEF}"/>
    <cellStyle name="표준 6 2 2 2 3 3" xfId="30409" xr:uid="{0DC780E1-E87D-4695-8BE1-3E4B0EA52C5B}"/>
    <cellStyle name="표준 6 2 2 2 4" xfId="13870" xr:uid="{26483980-FB85-40D9-93CF-6AE9BC151144}"/>
    <cellStyle name="표준 6 2 2 2 4 2" xfId="35919" xr:uid="{DF0FA139-676A-42A3-A549-85507C2A4EA6}"/>
    <cellStyle name="표준 6 2 2 2 5" xfId="24899" xr:uid="{AAD5205D-1963-4658-99FC-212F21623A21}"/>
    <cellStyle name="표준 6 2 2 2 6" xfId="51057" xr:uid="{717FEDBF-3074-4740-BBB9-4F8DFA3BC4FD}"/>
    <cellStyle name="표준 6 2 2 3" xfId="4204" xr:uid="{83BED7B8-C1DC-485B-99CE-094184C29AFE}"/>
    <cellStyle name="표준 6 2 2 3 2" xfId="9730" xr:uid="{08AF9A2E-97DC-46E9-BA25-8B40A058DCC9}"/>
    <cellStyle name="표준 6 2 2 3 2 2" xfId="20759" xr:uid="{40F488A2-A633-47C2-8BF9-D5727C3F21CF}"/>
    <cellStyle name="표준 6 2 2 3 2 2 2" xfId="42808" xr:uid="{5FC7C934-426B-458E-B60E-E7E27F20A4CA}"/>
    <cellStyle name="표준 6 2 2 3 2 3" xfId="31788" xr:uid="{2174648C-D3E3-4648-847D-CF5FA0B171B5}"/>
    <cellStyle name="표준 6 2 2 3 3" xfId="15249" xr:uid="{EE0BC310-56A7-466D-91BF-2A8403F83E64}"/>
    <cellStyle name="표준 6 2 2 3 3 2" xfId="37298" xr:uid="{4C4D3651-7B66-4A02-92A3-189CC3A7F61D}"/>
    <cellStyle name="표준 6 2 2 3 4" xfId="26278" xr:uid="{E3AFAD73-0E99-4D56-8DCF-788BBFD95F41}"/>
    <cellStyle name="표준 6 2 2 3 5" xfId="52436" xr:uid="{FCBF1AC1-EBA4-4269-ABFE-16B66E34452F}"/>
    <cellStyle name="표준 6 2 2 4" xfId="6975" xr:uid="{3F7C9AD0-4634-48E0-9181-62029674814C}"/>
    <cellStyle name="표준 6 2 2 4 2" xfId="18004" xr:uid="{838E0C38-71D0-4409-B5D7-4FEE0F9061F1}"/>
    <cellStyle name="표준 6 2 2 4 2 2" xfId="40053" xr:uid="{E5352E0B-A018-4D8F-86C7-1089A005DBA4}"/>
    <cellStyle name="표준 6 2 2 4 3" xfId="29033" xr:uid="{7DCAF434-F805-4A8F-80F9-E69C5C1BB8ED}"/>
    <cellStyle name="표준 6 2 2 4 4" xfId="55189" xr:uid="{7327D362-9641-490E-888A-5112A0A7F038}"/>
    <cellStyle name="표준 6 2 2 5" xfId="12494" xr:uid="{10521A07-328B-4631-8A8C-3F991AAA5225}"/>
    <cellStyle name="표준 6 2 2 5 2" xfId="34543" xr:uid="{340E6494-AA88-44F5-A3CC-4C4B7FF0325B}"/>
    <cellStyle name="표준 6 2 2 6" xfId="23523" xr:uid="{EB39D59E-4F5B-4DD9-8804-6D46D5666092}"/>
    <cellStyle name="표준 6 2 2 7" xfId="49680" xr:uid="{D21074F6-C204-46F1-86EF-E1D8612EA604}"/>
    <cellStyle name="표준 6 2 3" xfId="2116" xr:uid="{BDCAEBFC-00D8-4B2B-A4D7-91438A4BBA48}"/>
    <cellStyle name="표준 6 2 3 2" xfId="4892" xr:uid="{442176B8-CBF5-4792-86AB-EBB212E4F3C2}"/>
    <cellStyle name="표준 6 2 3 2 2" xfId="10418" xr:uid="{F9451212-77AA-43E2-928C-3914B37E6C32}"/>
    <cellStyle name="표준 6 2 3 2 2 2" xfId="21447" xr:uid="{92E03A75-869C-43B3-88CC-F63BBD6C0A2E}"/>
    <cellStyle name="표준 6 2 3 2 2 2 2" xfId="43496" xr:uid="{A000770D-7A1D-4EBC-9714-BF5342E85BCA}"/>
    <cellStyle name="표준 6 2 3 2 2 3" xfId="32476" xr:uid="{FA3E4C3F-37D5-4B2D-A0E6-F115E91A0FDE}"/>
    <cellStyle name="표준 6 2 3 2 3" xfId="15937" xr:uid="{8087BAF6-CFE7-4FAA-B1BC-776B2426AC9E}"/>
    <cellStyle name="표준 6 2 3 2 3 2" xfId="37986" xr:uid="{F4031941-ACB6-4C57-B8E3-62E6F061141A}"/>
    <cellStyle name="표준 6 2 3 2 4" xfId="26966" xr:uid="{4389AB73-05FA-41A8-B617-8CDB54D2D1BC}"/>
    <cellStyle name="표준 6 2 3 2 5" xfId="53124" xr:uid="{9B3775D2-9F57-4944-AB0A-F035CE099A60}"/>
    <cellStyle name="표준 6 2 3 3" xfId="7663" xr:uid="{73B1A44C-5C77-4F0F-B8A3-B4433B44146A}"/>
    <cellStyle name="표준 6 2 3 3 2" xfId="18692" xr:uid="{8DB4A31C-E9A5-4D9F-9693-6C171CCFAE39}"/>
    <cellStyle name="표준 6 2 3 3 2 2" xfId="40741" xr:uid="{157889C8-5CD3-41F4-961E-F16C26822D8A}"/>
    <cellStyle name="표준 6 2 3 3 3" xfId="29721" xr:uid="{342379E0-18AE-4CD1-8429-4A274FF259EE}"/>
    <cellStyle name="표준 6 2 3 4" xfId="13182" xr:uid="{A3D1BA06-39D0-4905-8732-91B392783058}"/>
    <cellStyle name="표준 6 2 3 4 2" xfId="35231" xr:uid="{36B8D7F6-2FF5-47D0-9E6A-549F0EDF54A0}"/>
    <cellStyle name="표준 6 2 3 5" xfId="24211" xr:uid="{959CCE6D-20AC-4582-A03F-4D75197DC451}"/>
    <cellStyle name="표준 6 2 3 6" xfId="50369" xr:uid="{A662FFC5-0490-49B5-A828-DAF0D072E4FD}"/>
    <cellStyle name="표준 6 2 4" xfId="3516" xr:uid="{B8A7725C-921E-4738-8CA4-7BFE61D4F440}"/>
    <cellStyle name="표준 6 2 4 2" xfId="9042" xr:uid="{F561BEE0-2C0D-4A64-97F1-90651F701DB8}"/>
    <cellStyle name="표준 6 2 4 2 2" xfId="20071" xr:uid="{B1338815-CE3F-4D6E-A1A5-DC90372D5DA7}"/>
    <cellStyle name="표준 6 2 4 2 2 2" xfId="42120" xr:uid="{6E874AE6-0604-4C36-A57F-3B6683B15B21}"/>
    <cellStyle name="표준 6 2 4 2 3" xfId="31100" xr:uid="{F618AFA2-615B-4032-970E-695CF4B8CBDA}"/>
    <cellStyle name="표준 6 2 4 3" xfId="14561" xr:uid="{AB49FF3D-B16A-4DA8-BCBB-5BC70531BA4E}"/>
    <cellStyle name="표준 6 2 4 3 2" xfId="36610" xr:uid="{9A2597F6-F390-4161-A840-C5BC3E3D70BC}"/>
    <cellStyle name="표준 6 2 4 4" xfId="25590" xr:uid="{7CCDF65A-8F8F-4C12-9B96-6EE1D9369C23}"/>
    <cellStyle name="표준 6 2 4 5" xfId="51748" xr:uid="{964172A2-57F3-4BB8-ADAF-FA047618FEEE}"/>
    <cellStyle name="표준 6 2 5" xfId="6287" xr:uid="{D680DA55-E7CE-4B96-A3E8-72C7D219A0CF}"/>
    <cellStyle name="표준 6 2 5 2" xfId="17316" xr:uid="{6CD98352-7DA5-4D45-B666-45BAC0E158B0}"/>
    <cellStyle name="표준 6 2 5 2 2" xfId="39365" xr:uid="{E91FE7E3-7C13-47BB-9492-56A198377EBC}"/>
    <cellStyle name="표준 6 2 5 3" xfId="28345" xr:uid="{8CD9D31C-DD19-4D8B-9F23-40D7A14E9361}"/>
    <cellStyle name="표준 6 2 5 4" xfId="54501" xr:uid="{592DEA5C-CD4A-4E1B-B8D9-90BBBAEC5002}"/>
    <cellStyle name="표준 6 2 6" xfId="11806" xr:uid="{533F2F5A-A7BA-4E56-842A-E27F07B3BAC9}"/>
    <cellStyle name="표준 6 2 6 2" xfId="33855" xr:uid="{9E0BA4F3-91C7-4183-9A34-808F98E2EBDE}"/>
    <cellStyle name="표준 6 2 7" xfId="22835" xr:uid="{D80D0D2A-D37B-4C41-B3CB-A02D75F7BEB5}"/>
    <cellStyle name="표준 6 2 8" xfId="48992" xr:uid="{8B72669C-F1DD-4578-8F24-E30503CF387C}"/>
    <cellStyle name="표준 6 3" xfId="1068" xr:uid="{8060118F-9D9F-4EBE-AABE-C16BA7D82456}"/>
    <cellStyle name="표준 6 3 2" xfId="2462" xr:uid="{7D4AE6FB-4D55-46E2-A0F9-84D4817A3B88}"/>
    <cellStyle name="표준 6 3 2 2" xfId="5238" xr:uid="{19B76179-82FC-4B48-8EB5-3F30049F6BD4}"/>
    <cellStyle name="표준 6 3 2 2 2" xfId="10764" xr:uid="{BAE726BE-D671-4D17-A695-4F216773C4B1}"/>
    <cellStyle name="표준 6 3 2 2 2 2" xfId="21793" xr:uid="{FA934019-EF16-4752-9C1D-420394216FC2}"/>
    <cellStyle name="표준 6 3 2 2 2 2 2" xfId="43842" xr:uid="{547E4314-273D-4E4E-A52F-5C66F436863E}"/>
    <cellStyle name="표준 6 3 2 2 2 3" xfId="32822" xr:uid="{FCE5F99E-DD14-4C1A-852B-D8C421DF7780}"/>
    <cellStyle name="표준 6 3 2 2 3" xfId="16283" xr:uid="{6EBC9473-1D4F-407C-8F6C-B8DA824FE11E}"/>
    <cellStyle name="표준 6 3 2 2 3 2" xfId="38332" xr:uid="{3657C752-ADFF-43EE-8C65-7D8F79ABFF38}"/>
    <cellStyle name="표준 6 3 2 2 4" xfId="27312" xr:uid="{EFB90769-E8A1-493E-931E-9B9985E41D98}"/>
    <cellStyle name="표준 6 3 2 2 5" xfId="53470" xr:uid="{5072BB33-2D73-4C48-9A52-47AF9C8B08E6}"/>
    <cellStyle name="표준 6 3 2 3" xfId="8009" xr:uid="{AC8AFA56-66E2-4CCF-A475-9810B3944F88}"/>
    <cellStyle name="표준 6 3 2 3 2" xfId="19038" xr:uid="{F2390BE0-C067-4D38-BDA7-54A7EB5BC11B}"/>
    <cellStyle name="표준 6 3 2 3 2 2" xfId="41087" xr:uid="{B5C177BA-24F3-4344-80C6-5C31429E8EF5}"/>
    <cellStyle name="표준 6 3 2 3 3" xfId="30067" xr:uid="{8743C68A-E8CD-4104-AFFE-B24E02FB4CF3}"/>
    <cellStyle name="표준 6 3 2 4" xfId="13528" xr:uid="{3715D43A-CBA5-458C-9111-BA56163A008C}"/>
    <cellStyle name="표준 6 3 2 4 2" xfId="35577" xr:uid="{66D5BEAD-CF15-43A0-8336-F4E7FF33BBF5}"/>
    <cellStyle name="표준 6 3 2 5" xfId="24557" xr:uid="{9C6122D1-04A2-4810-A7D0-B1DEC1EE7D41}"/>
    <cellStyle name="표준 6 3 2 6" xfId="50715" xr:uid="{6B7184E1-6D4A-49A8-970A-9CE1B5A157E1}"/>
    <cellStyle name="표준 6 3 3" xfId="3862" xr:uid="{DE6F2004-9D7A-49B2-BBA4-0C28D5551F84}"/>
    <cellStyle name="표준 6 3 3 2" xfId="9388" xr:uid="{0FA371A2-8A1F-41D7-9CF3-E8F3F4D25596}"/>
    <cellStyle name="표준 6 3 3 2 2" xfId="20417" xr:uid="{7FBA5B85-C6EB-43BA-AEDA-43FD4545F74D}"/>
    <cellStyle name="표준 6 3 3 2 2 2" xfId="42466" xr:uid="{2F0FB94F-7979-4C46-8BCE-66A6B61E1BD6}"/>
    <cellStyle name="표준 6 3 3 2 3" xfId="31446" xr:uid="{01D266AD-661C-44D2-AA69-1AB6E1BD3FF3}"/>
    <cellStyle name="표준 6 3 3 3" xfId="14907" xr:uid="{18B2297D-D0E2-4AFD-8E1A-CED6B613D040}"/>
    <cellStyle name="표준 6 3 3 3 2" xfId="36956" xr:uid="{9148B7FB-F6A1-456A-A1C8-78B85C3072F0}"/>
    <cellStyle name="표준 6 3 3 4" xfId="25936" xr:uid="{29F1C2E8-2EA8-47B3-AFAE-B3616363EBCA}"/>
    <cellStyle name="표준 6 3 3 5" xfId="52094" xr:uid="{A70687AE-D039-41CF-AF15-BD0008CE04AB}"/>
    <cellStyle name="표준 6 3 4" xfId="6633" xr:uid="{848F2D9C-A683-4958-B07E-61EA47791F1C}"/>
    <cellStyle name="표준 6 3 4 2" xfId="17662" xr:uid="{6A87BE79-B938-466C-92F0-4D575AE58C48}"/>
    <cellStyle name="표준 6 3 4 2 2" xfId="39711" xr:uid="{CD5B44C4-6D54-4B6E-95AA-CBF6A2D7228A}"/>
    <cellStyle name="표준 6 3 4 3" xfId="28691" xr:uid="{5C1CD13D-834B-4ED5-AFB1-558F458D10B7}"/>
    <cellStyle name="표준 6 3 4 4" xfId="54847" xr:uid="{15BA26ED-1748-45FB-A2E6-CBF89D4213DE}"/>
    <cellStyle name="표준 6 3 5" xfId="12152" xr:uid="{B8BAD015-763A-42F1-ACE3-9BBB9659E528}"/>
    <cellStyle name="표준 6 3 5 2" xfId="34201" xr:uid="{A3619508-0FC2-43BB-BF90-BD4BB22B2A5D}"/>
    <cellStyle name="표준 6 3 6" xfId="23181" xr:uid="{95957134-3271-4067-B44E-6B05F0485183}"/>
    <cellStyle name="표준 6 3 7" xfId="49338" xr:uid="{E0460D40-B22F-41A7-8595-0F2794363950}"/>
    <cellStyle name="표준 6 4" xfId="1774" xr:uid="{81ACB77B-0D86-4386-B369-0213A91D2768}"/>
    <cellStyle name="표준 6 4 2" xfId="4550" xr:uid="{28855D77-D379-413D-9A00-6010634A7D37}"/>
    <cellStyle name="표준 6 4 2 2" xfId="10076" xr:uid="{C1B76079-299A-4C6A-8998-19F6747C6CD3}"/>
    <cellStyle name="표준 6 4 2 2 2" xfId="21105" xr:uid="{6AC2BA30-9340-4AB7-B0B3-5945DDA88C09}"/>
    <cellStyle name="표준 6 4 2 2 2 2" xfId="43154" xr:uid="{A9CD1FBC-A47C-49D7-ADFD-D33F7F347FF0}"/>
    <cellStyle name="표준 6 4 2 2 3" xfId="32134" xr:uid="{50086863-C82B-45C2-BFF5-C851E6EFD8B8}"/>
    <cellStyle name="표준 6 4 2 3" xfId="15595" xr:uid="{BDAF7751-A6DB-4C30-A6D8-EC6723AEE85B}"/>
    <cellStyle name="표준 6 4 2 3 2" xfId="37644" xr:uid="{17FADE7B-B0CB-447C-B9BD-93140204911F}"/>
    <cellStyle name="표준 6 4 2 4" xfId="26624" xr:uid="{6A105906-7E4C-49B6-AA50-29126442BFC0}"/>
    <cellStyle name="표준 6 4 2 5" xfId="52782" xr:uid="{81EB3464-A718-4DDD-B9EF-FFEED42008D1}"/>
    <cellStyle name="표준 6 4 3" xfId="7321" xr:uid="{053DBE6F-0A57-4840-8DEC-FC002C1B4432}"/>
    <cellStyle name="표준 6 4 3 2" xfId="18350" xr:uid="{8EBCC948-13DE-4F8F-AD76-1A485A9DEADD}"/>
    <cellStyle name="표준 6 4 3 2 2" xfId="40399" xr:uid="{FED8A38D-B649-455A-ADD2-AF89FABE137D}"/>
    <cellStyle name="표준 6 4 3 3" xfId="29379" xr:uid="{BC20782A-D475-4932-81FB-8FC5E5062856}"/>
    <cellStyle name="표준 6 4 3 4" xfId="55288" xr:uid="{EE535652-154D-4C31-B9B4-C0659FA874DB}"/>
    <cellStyle name="표준 6 4 4" xfId="12840" xr:uid="{1383C8B3-2BD9-4B87-A68E-BEB4BF5AF504}"/>
    <cellStyle name="표준 6 4 4 2" xfId="34889" xr:uid="{2FCA9178-693E-4E2C-80C9-422A0FBAEB5D}"/>
    <cellStyle name="표준 6 4 5" xfId="23869" xr:uid="{8D4723A1-5AC2-44B9-8F1A-B18918B82C15}"/>
    <cellStyle name="표준 6 4 6" xfId="50027" xr:uid="{C86173FC-F07F-4456-88E5-A5EF9FBC1B6D}"/>
    <cellStyle name="표준 6 5" xfId="3174" xr:uid="{8EC64D95-5A99-40BA-9A69-11D6514DD25B}"/>
    <cellStyle name="표준 6 5 2" xfId="8700" xr:uid="{69EF2AF5-0312-4807-B904-9FD53315B327}"/>
    <cellStyle name="표준 6 5 2 2" xfId="19729" xr:uid="{FE3DA7FE-23D5-45EA-8D6E-456C0353F444}"/>
    <cellStyle name="표준 6 5 2 2 2" xfId="41778" xr:uid="{C04590EA-E378-4BB6-BBE5-CCF360E72E49}"/>
    <cellStyle name="표준 6 5 2 3" xfId="30758" xr:uid="{81831014-0F00-46E2-8EC8-ADA21241303E}"/>
    <cellStyle name="표준 6 5 3" xfId="14219" xr:uid="{A494C4D1-3D9C-493B-9EBD-01350E64552C}"/>
    <cellStyle name="표준 6 5 3 2" xfId="36268" xr:uid="{A8C617D8-1EEA-4CA1-A950-B4D3FAF6F777}"/>
    <cellStyle name="표준 6 5 4" xfId="25248" xr:uid="{3BA7BC42-DD41-4D2A-977B-CB0723558A1F}"/>
    <cellStyle name="표준 6 5 5" xfId="51406" xr:uid="{327E8204-D024-434F-83A6-249D60AD5B5B}"/>
    <cellStyle name="표준 6 6" xfId="5945" xr:uid="{12A5D054-9B88-462E-9AC7-47142C44F39D}"/>
    <cellStyle name="표준 6 6 2" xfId="16974" xr:uid="{1ACBFEDD-A077-4E2D-BC14-3D3A60BC2D4D}"/>
    <cellStyle name="표준 6 6 2 2" xfId="39023" xr:uid="{16EE1514-0B16-49A7-AD22-4D42C805646D}"/>
    <cellStyle name="표준 6 6 3" xfId="28003" xr:uid="{8DFF76C4-4933-404D-962F-45369F1F492A}"/>
    <cellStyle name="표준 6 6 4" xfId="54160" xr:uid="{FCA425F7-B45A-4E41-81C1-1C0F929AC82F}"/>
    <cellStyle name="표준 6 7" xfId="11464" xr:uid="{3110C6E7-A76E-4943-AD89-317CF1B88785}"/>
    <cellStyle name="표준 6 7 2" xfId="33513" xr:uid="{DB48B83E-40AC-4AD2-A706-F26B5A7ECABE}"/>
    <cellStyle name="표준 6 8" xfId="22493" xr:uid="{B2BFE06C-91B6-4302-825C-91CE74FD68C0}"/>
    <cellStyle name="표준 6 9" xfId="48378" xr:uid="{A0F38F99-A7E0-453B-A58C-E8CB09CAA633}"/>
    <cellStyle name="표준 7" xfId="341" xr:uid="{00000000-0005-0000-0000-000006030000}"/>
    <cellStyle name="표준 7 2" xfId="701" xr:uid="{00000000-0005-0000-0000-000007030000}"/>
    <cellStyle name="표준 7 2 2" xfId="1438" xr:uid="{314C12E7-A5E3-4D07-ABAB-389F585E0FBC}"/>
    <cellStyle name="표준 7 2 2 2" xfId="2832" xr:uid="{2B3E1ADE-6373-4172-8881-52DE88E3066F}"/>
    <cellStyle name="표준 7 2 2 2 2" xfId="5608" xr:uid="{3881B17F-FE50-4AEF-B6B5-0DDC83ADCED4}"/>
    <cellStyle name="표준 7 2 2 2 2 2" xfId="11134" xr:uid="{A84D3292-ADFB-463B-A2A8-CBAE473EDECD}"/>
    <cellStyle name="표준 7 2 2 2 2 2 2" xfId="22163" xr:uid="{AFB855EA-9355-4707-A365-7BE13693D28C}"/>
    <cellStyle name="표준 7 2 2 2 2 2 2 2" xfId="44212" xr:uid="{AABCF9F0-789C-44BE-883A-5DB9222EA036}"/>
    <cellStyle name="표준 7 2 2 2 2 2 3" xfId="33192" xr:uid="{5CED1168-BABE-44B3-87AC-4596B3AE7733}"/>
    <cellStyle name="표준 7 2 2 2 2 3" xfId="16653" xr:uid="{6E052740-C499-401F-BE5F-7688DA0F9E69}"/>
    <cellStyle name="표준 7 2 2 2 2 3 2" xfId="38702" xr:uid="{91E59B02-6438-4FDB-BEF6-6B1F5828E24A}"/>
    <cellStyle name="표준 7 2 2 2 2 4" xfId="27682" xr:uid="{172A654D-5E52-4FAE-AC8C-D430BF0FA01A}"/>
    <cellStyle name="표준 7 2 2 2 2 5" xfId="53840" xr:uid="{693F2514-4D6F-46E4-AC5A-CB2A4A0FC7C5}"/>
    <cellStyle name="표준 7 2 2 2 3" xfId="8379" xr:uid="{AA341C12-245C-4A45-9D68-85C881532285}"/>
    <cellStyle name="표준 7 2 2 2 3 2" xfId="19408" xr:uid="{1C4A8A31-CE69-4522-9E14-BC02D287DEB1}"/>
    <cellStyle name="표준 7 2 2 2 3 2 2" xfId="41457" xr:uid="{D9B44C43-5437-4AE9-9657-BA47886F7497}"/>
    <cellStyle name="표준 7 2 2 2 3 3" xfId="30437" xr:uid="{07CD690C-B9E6-4A51-BB94-B79AA9143C4A}"/>
    <cellStyle name="표준 7 2 2 2 4" xfId="13898" xr:uid="{97A70EFA-DE67-447B-852D-44BB2B4F6A73}"/>
    <cellStyle name="표준 7 2 2 2 4 2" xfId="35947" xr:uid="{441CB74C-6814-482A-AAF5-F5B9C5B80B4C}"/>
    <cellStyle name="표준 7 2 2 2 5" xfId="24927" xr:uid="{7055D4B9-F2F6-4AF6-8C58-F0D6AC5F61B6}"/>
    <cellStyle name="표준 7 2 2 2 6" xfId="51085" xr:uid="{C9C14E65-513C-4A75-991F-C07284D4CA7C}"/>
    <cellStyle name="표준 7 2 2 3" xfId="4232" xr:uid="{FBD73235-F2D4-4B4F-9675-5B50F48EC8E5}"/>
    <cellStyle name="표준 7 2 2 3 2" xfId="9758" xr:uid="{2CB2478A-4CA8-4A6C-9227-E31C67660903}"/>
    <cellStyle name="표준 7 2 2 3 2 2" xfId="20787" xr:uid="{F8D1B5D8-C3EC-493E-A6C9-80739C531DB9}"/>
    <cellStyle name="표준 7 2 2 3 2 2 2" xfId="42836" xr:uid="{8440B551-021B-4F4E-B230-D4F0FA451786}"/>
    <cellStyle name="표준 7 2 2 3 2 3" xfId="31816" xr:uid="{4F940364-DB43-4AC9-8DC7-DE677DF5E6AE}"/>
    <cellStyle name="표준 7 2 2 3 3" xfId="15277" xr:uid="{7D8459F4-6848-406E-B581-8A8629C0D2FE}"/>
    <cellStyle name="표준 7 2 2 3 3 2" xfId="37326" xr:uid="{F295D234-B888-4164-9DEB-C3410E203196}"/>
    <cellStyle name="표준 7 2 2 3 4" xfId="26306" xr:uid="{D6ADA7FB-9127-4338-9532-FFF5B280F9AC}"/>
    <cellStyle name="표준 7 2 2 3 5" xfId="52464" xr:uid="{1A40CEEA-4810-42C6-93B8-845A9F4ED173}"/>
    <cellStyle name="표준 7 2 2 4" xfId="7003" xr:uid="{C655DD8A-FD09-4077-BB9B-EAC0EDADDCE8}"/>
    <cellStyle name="표준 7 2 2 4 2" xfId="18032" xr:uid="{E63E45BD-3F5D-456B-8E35-F6E7346667F8}"/>
    <cellStyle name="표준 7 2 2 4 2 2" xfId="40081" xr:uid="{89EA6537-7F8D-410D-A83F-C8B4F4D898C9}"/>
    <cellStyle name="표준 7 2 2 4 3" xfId="29061" xr:uid="{3143A87B-32DB-4918-B263-142C0B701535}"/>
    <cellStyle name="표준 7 2 2 4 4" xfId="55217" xr:uid="{49D06AA3-A8A5-4C21-845C-53DE0D6F0147}"/>
    <cellStyle name="표준 7 2 2 5" xfId="12522" xr:uid="{04277268-2A8D-4941-B4E9-64582C1351AE}"/>
    <cellStyle name="표준 7 2 2 5 2" xfId="34571" xr:uid="{3143C96E-78F4-4312-BF94-25C3452B91C4}"/>
    <cellStyle name="표준 7 2 2 6" xfId="23551" xr:uid="{71E26CE1-3A2E-4A1F-8CFA-E82529692FEE}"/>
    <cellStyle name="표준 7 2 2 7" xfId="49708" xr:uid="{0148BE79-33E3-4779-9A5C-0101D6ECF770}"/>
    <cellStyle name="표준 7 2 3" xfId="2144" xr:uid="{DFD410AB-7B51-4A42-A6FA-9957BAAEC86E}"/>
    <cellStyle name="표준 7 2 3 2" xfId="4920" xr:uid="{4A270489-7EA1-496F-8B51-35F65759C950}"/>
    <cellStyle name="표준 7 2 3 2 2" xfId="10446" xr:uid="{2E9A0729-BEB6-4004-A5FC-B0405807A603}"/>
    <cellStyle name="표준 7 2 3 2 2 2" xfId="21475" xr:uid="{DAADE98B-B09D-4287-836B-0F784AAF7FEC}"/>
    <cellStyle name="표준 7 2 3 2 2 2 2" xfId="43524" xr:uid="{C5819097-D878-45BC-9FA4-A6943ADDEC0B}"/>
    <cellStyle name="표준 7 2 3 2 2 3" xfId="32504" xr:uid="{1A6F7F09-6061-4B24-B9D8-CB87634A26EB}"/>
    <cellStyle name="표준 7 2 3 2 3" xfId="15965" xr:uid="{2FF94EBB-3412-4359-895D-56393B0F4B99}"/>
    <cellStyle name="표준 7 2 3 2 3 2" xfId="38014" xr:uid="{3430C7CA-FFCD-4A7C-8220-2545CA7E8E10}"/>
    <cellStyle name="표준 7 2 3 2 4" xfId="26994" xr:uid="{4DCB18C8-CB5F-42F8-BD72-E4A86C24CA65}"/>
    <cellStyle name="표준 7 2 3 2 5" xfId="53152" xr:uid="{BB4D219E-B168-4436-9D46-84B6C99895D0}"/>
    <cellStyle name="표준 7 2 3 3" xfId="7691" xr:uid="{F64A5748-3F78-45AA-9371-1C91B0962F34}"/>
    <cellStyle name="표준 7 2 3 3 2" xfId="18720" xr:uid="{990C3F03-59CD-483A-B998-812FC13061BC}"/>
    <cellStyle name="표준 7 2 3 3 2 2" xfId="40769" xr:uid="{8D728428-6B0B-4BB8-A0DE-26C92CCAE557}"/>
    <cellStyle name="표준 7 2 3 3 3" xfId="29749" xr:uid="{2DEA44FF-79DD-43E6-BE47-90A6EF9A73F1}"/>
    <cellStyle name="표준 7 2 3 4" xfId="13210" xr:uid="{156C8B03-B8AD-4831-8147-6D0A6F9589C4}"/>
    <cellStyle name="표준 7 2 3 4 2" xfId="35259" xr:uid="{642F62FB-0551-435A-8B2B-F096A88D1A0D}"/>
    <cellStyle name="표준 7 2 3 5" xfId="24239" xr:uid="{19A04973-D447-40DC-8B5C-C6CCDA509DAF}"/>
    <cellStyle name="표준 7 2 3 6" xfId="50397" xr:uid="{2337D5B2-41A2-48C3-A972-5CFD764CEA6C}"/>
    <cellStyle name="표준 7 2 4" xfId="3544" xr:uid="{0A1EEE63-C736-435D-9491-8064DA0B1643}"/>
    <cellStyle name="표준 7 2 4 2" xfId="9070" xr:uid="{62A0AF3C-398E-44A7-A5EE-3785253CD96F}"/>
    <cellStyle name="표준 7 2 4 2 2" xfId="20099" xr:uid="{0B6B763F-D1A6-44B3-BF51-8A12B32F6DC1}"/>
    <cellStyle name="표준 7 2 4 2 2 2" xfId="42148" xr:uid="{075F4903-26C5-4F0E-AB0C-6D1BF38D686D}"/>
    <cellStyle name="표준 7 2 4 2 3" xfId="31128" xr:uid="{CA40A465-9AAB-456D-A7FF-2EFA3961D010}"/>
    <cellStyle name="표준 7 2 4 3" xfId="14589" xr:uid="{99C93D26-2623-462D-92E2-D81BBB63827D}"/>
    <cellStyle name="표준 7 2 4 3 2" xfId="36638" xr:uid="{B25DFD39-4DEA-4431-9DED-B784498E4D5C}"/>
    <cellStyle name="표준 7 2 4 4" xfId="25618" xr:uid="{F16BE301-0AB0-438F-B4C4-D015888F8B9E}"/>
    <cellStyle name="표준 7 2 4 5" xfId="51776" xr:uid="{6F25B70F-B24E-4A82-AC94-F9D6A9AECF39}"/>
    <cellStyle name="표준 7 2 5" xfId="6315" xr:uid="{1FB9CE7F-42FC-46DE-93D6-9CAA41F5A95A}"/>
    <cellStyle name="표준 7 2 5 2" xfId="17344" xr:uid="{A8C38480-0C84-46F5-ABED-4A4FE5391E25}"/>
    <cellStyle name="표준 7 2 5 2 2" xfId="39393" xr:uid="{4A6F5F4E-492D-4D14-878C-562C7D08E73A}"/>
    <cellStyle name="표준 7 2 5 3" xfId="28373" xr:uid="{70FE59C2-ADFC-4E85-B152-55958FAD0498}"/>
    <cellStyle name="표준 7 2 5 4" xfId="54529" xr:uid="{B71FE8D8-2EEC-4D84-A3E1-2C868D8C009B}"/>
    <cellStyle name="표준 7 2 6" xfId="11834" xr:uid="{0ED93349-D806-4F29-B82F-7F56918D8911}"/>
    <cellStyle name="표준 7 2 6 2" xfId="33883" xr:uid="{61BA7C6F-46E2-470E-8C4C-D7F914F24691}"/>
    <cellStyle name="표준 7 2 7" xfId="22863" xr:uid="{0380420F-5E40-4A2F-95C7-227919628B1E}"/>
    <cellStyle name="표준 7 2 8" xfId="49020" xr:uid="{0BF72AB1-1472-4F20-BB4D-B123B9FDDB13}"/>
    <cellStyle name="표준 7 3" xfId="1096" xr:uid="{23383A1F-F97A-44CE-9975-2D67553D545F}"/>
    <cellStyle name="표준 7 3 2" xfId="2490" xr:uid="{89268F29-1CFE-4E08-B206-AF0B80B93007}"/>
    <cellStyle name="표준 7 3 2 2" xfId="5266" xr:uid="{F2D740A3-54DE-488E-8226-ADB30925DBC9}"/>
    <cellStyle name="표준 7 3 2 2 2" xfId="10792" xr:uid="{110055E3-5C6F-4147-942E-4D547C706779}"/>
    <cellStyle name="표준 7 3 2 2 2 2" xfId="21821" xr:uid="{7A32DD36-4015-436A-8880-D0E866079763}"/>
    <cellStyle name="표준 7 3 2 2 2 2 2" xfId="43870" xr:uid="{81D1F683-385F-4508-9C9D-24476B1E2BA8}"/>
    <cellStyle name="표준 7 3 2 2 2 3" xfId="32850" xr:uid="{FDBEDCD9-85C3-4C4A-BAAA-1B0FCB2D438D}"/>
    <cellStyle name="표준 7 3 2 2 3" xfId="16311" xr:uid="{581FEFE1-53A6-42D6-9107-A3C480572D10}"/>
    <cellStyle name="표준 7 3 2 2 3 2" xfId="38360" xr:uid="{85FDCB7E-6AA5-4718-89C4-77DF6AC279DC}"/>
    <cellStyle name="표준 7 3 2 2 4" xfId="27340" xr:uid="{F60DBF1A-D851-4879-ACE5-3CAD9785E7AF}"/>
    <cellStyle name="표준 7 3 2 2 5" xfId="53498" xr:uid="{EE15EB3A-23FE-4A6A-AD6A-FFAD41DA62BC}"/>
    <cellStyle name="표준 7 3 2 3" xfId="8037" xr:uid="{9A9A044F-BDD7-485D-A71D-8B32FA1DD57D}"/>
    <cellStyle name="표준 7 3 2 3 2" xfId="19066" xr:uid="{538E8B50-D6B5-4AB1-8A1D-ECDC66C68E23}"/>
    <cellStyle name="표준 7 3 2 3 2 2" xfId="41115" xr:uid="{5DDA4068-4FEF-4BD5-89DF-24A376F55FEE}"/>
    <cellStyle name="표준 7 3 2 3 3" xfId="30095" xr:uid="{FDB754FC-2F7E-4C99-84D4-77263DFF8A9D}"/>
    <cellStyle name="표준 7 3 2 4" xfId="13556" xr:uid="{4E7D8D7F-FAC4-4232-A330-D30F28B27359}"/>
    <cellStyle name="표준 7 3 2 4 2" xfId="35605" xr:uid="{868D405F-E45C-44D8-87C6-2E553EE88EFC}"/>
    <cellStyle name="표준 7 3 2 5" xfId="24585" xr:uid="{7FFA1333-C3A0-47D3-930B-39686450DEFF}"/>
    <cellStyle name="표준 7 3 2 6" xfId="50743" xr:uid="{E2B27645-EA66-42EE-A6AB-D574EE2EEADB}"/>
    <cellStyle name="표준 7 3 3" xfId="3890" xr:uid="{9407EB35-6C10-43C8-ADC7-FDD6E93955A8}"/>
    <cellStyle name="표준 7 3 3 2" xfId="9416" xr:uid="{070C3FFA-A705-4DC8-BA3D-9D9FDA514A13}"/>
    <cellStyle name="표준 7 3 3 2 2" xfId="20445" xr:uid="{19F396A9-AD83-4F8F-9340-2E65D134CA9E}"/>
    <cellStyle name="표준 7 3 3 2 2 2" xfId="42494" xr:uid="{A6C298E5-FC3A-40E1-A2EB-B0DC1DECDAE1}"/>
    <cellStyle name="표준 7 3 3 2 3" xfId="31474" xr:uid="{0A7B55BB-C6E4-42EC-8193-3D13A7910B20}"/>
    <cellStyle name="표준 7 3 3 3" xfId="14935" xr:uid="{128D5254-4167-4819-BC3A-E5FDABDCF295}"/>
    <cellStyle name="표준 7 3 3 3 2" xfId="36984" xr:uid="{FD4D60F3-DF63-441C-B013-9E7958F8A618}"/>
    <cellStyle name="표준 7 3 3 4" xfId="25964" xr:uid="{EDB66CED-E2EB-4139-AABE-3EDD756BF789}"/>
    <cellStyle name="표준 7 3 3 5" xfId="52122" xr:uid="{75E0F3AE-6E76-4CD6-B877-5D9F406E1B8B}"/>
    <cellStyle name="표준 7 3 4" xfId="6661" xr:uid="{3099E79E-305E-4302-8065-B0126A39F415}"/>
    <cellStyle name="표준 7 3 4 2" xfId="17690" xr:uid="{B3879141-F0B4-4C2C-A9EC-480DC66ECF9A}"/>
    <cellStyle name="표준 7 3 4 2 2" xfId="39739" xr:uid="{B02D18CA-AF5F-4FF6-8406-75791827D96F}"/>
    <cellStyle name="표준 7 3 4 3" xfId="28719" xr:uid="{772F3212-937C-4234-9F23-F8276E197ADB}"/>
    <cellStyle name="표준 7 3 4 4" xfId="54875" xr:uid="{956C9DD6-6F0B-4B7E-9949-12D530D51F75}"/>
    <cellStyle name="표준 7 3 5" xfId="12180" xr:uid="{67BA6F46-2123-44CE-A5EF-55DBBAAE8CD8}"/>
    <cellStyle name="표준 7 3 5 2" xfId="34229" xr:uid="{418CA371-CE62-4908-A05E-9B265A173593}"/>
    <cellStyle name="표준 7 3 6" xfId="23209" xr:uid="{BC339EF1-840E-468E-A8FF-C47737DD181D}"/>
    <cellStyle name="표준 7 3 7" xfId="49366" xr:uid="{18D8936C-13FC-4531-87DD-34DA4D892191}"/>
    <cellStyle name="표준 7 4" xfId="1802" xr:uid="{2CAD536A-DB75-4287-AC05-F993741C75FA}"/>
    <cellStyle name="표준 7 4 2" xfId="4578" xr:uid="{DFA81DC6-52DF-443B-BCF8-6D532B13566A}"/>
    <cellStyle name="표준 7 4 2 2" xfId="10104" xr:uid="{DFB5D596-9C27-496B-A4AC-2DFE326513EB}"/>
    <cellStyle name="표준 7 4 2 2 2" xfId="21133" xr:uid="{0FE70EE2-BCD4-43AA-A204-05311CC13294}"/>
    <cellStyle name="표준 7 4 2 2 2 2" xfId="43182" xr:uid="{26C2FF0E-7C85-4A5B-A395-011B4E4F29FA}"/>
    <cellStyle name="표준 7 4 2 2 3" xfId="32162" xr:uid="{31723B4D-7B47-4EBF-BEFA-19C5B971444D}"/>
    <cellStyle name="표준 7 4 2 3" xfId="15623" xr:uid="{C7739ADB-460F-41C6-9108-4E06F0BA3511}"/>
    <cellStyle name="표준 7 4 2 3 2" xfId="37672" xr:uid="{3D8798B9-1D0F-4CBF-8827-316813659547}"/>
    <cellStyle name="표준 7 4 2 4" xfId="26652" xr:uid="{BA486121-1E94-46F5-BE95-8F739E70E356}"/>
    <cellStyle name="표준 7 4 2 5" xfId="52810" xr:uid="{8B3F6E6E-AD8C-4507-AAE3-8A36FAD32F82}"/>
    <cellStyle name="표준 7 4 3" xfId="7349" xr:uid="{46C4D92E-9AF2-4755-8836-B0C0EFCC2D0C}"/>
    <cellStyle name="표준 7 4 3 2" xfId="18378" xr:uid="{9363D735-AD37-4352-8A4E-E0E45D98A4A9}"/>
    <cellStyle name="표준 7 4 3 2 2" xfId="40427" xr:uid="{99AE4EED-39FA-4C50-95A6-F11EDDB999A7}"/>
    <cellStyle name="표준 7 4 3 3" xfId="29407" xr:uid="{F7971313-0019-4E59-AB37-B1D34D226A43}"/>
    <cellStyle name="표준 7 4 3 4" xfId="55292" xr:uid="{037D01AF-77A3-4C30-A790-05B30FCEA924}"/>
    <cellStyle name="표준 7 4 4" xfId="12868" xr:uid="{68630DC9-8796-4935-B13B-1106DF8AEED0}"/>
    <cellStyle name="표준 7 4 4 2" xfId="34917" xr:uid="{5D735D61-F992-48EA-902D-416A1295109F}"/>
    <cellStyle name="표준 7 4 5" xfId="23897" xr:uid="{94E56BD2-59D5-4977-AAAA-0D7DAB238A9F}"/>
    <cellStyle name="표준 7 4 6" xfId="50055" xr:uid="{9C9CD146-9321-4A77-AB37-C4B04B35CC5C}"/>
    <cellStyle name="표준 7 5" xfId="3202" xr:uid="{C444DD5C-91B9-4B1D-9243-9B6171846EC0}"/>
    <cellStyle name="표준 7 5 2" xfId="8728" xr:uid="{D4A28865-51C5-4178-A304-208D13923CE0}"/>
    <cellStyle name="표준 7 5 2 2" xfId="19757" xr:uid="{11547C48-6525-4153-85D7-3F97E696EB93}"/>
    <cellStyle name="표준 7 5 2 2 2" xfId="41806" xr:uid="{CDFE70FC-540E-40E9-9F67-4151B52AC2D5}"/>
    <cellStyle name="표준 7 5 2 3" xfId="30786" xr:uid="{97693269-FFFB-468D-8598-06EB6B41BFB7}"/>
    <cellStyle name="표준 7 5 3" xfId="14247" xr:uid="{DE98C443-8599-468D-B26D-7C65AB0F4C99}"/>
    <cellStyle name="표준 7 5 3 2" xfId="36296" xr:uid="{B4301CA1-F073-4B2D-BACB-CB261CFF1357}"/>
    <cellStyle name="표준 7 5 4" xfId="25276" xr:uid="{86ECCC4D-25A3-42A9-8A30-AB7EC148F8BE}"/>
    <cellStyle name="표준 7 5 5" xfId="51434" xr:uid="{0D51F3ED-57BE-465F-9ED1-6BFAF58936FB}"/>
    <cellStyle name="표준 7 6" xfId="5973" xr:uid="{ECA1857D-E01F-42DB-9584-C953718F9EDB}"/>
    <cellStyle name="표준 7 6 2" xfId="17002" xr:uid="{1558476C-1627-48E5-9CFB-BA35F59A1303}"/>
    <cellStyle name="표준 7 6 2 2" xfId="39051" xr:uid="{C0855E3F-3C32-4289-A3E8-3F7B0BF43721}"/>
    <cellStyle name="표준 7 6 3" xfId="28031" xr:uid="{001921CD-9CCF-4857-90CB-EABE61BD3C01}"/>
    <cellStyle name="표준 7 6 4" xfId="54188" xr:uid="{91C276A0-7F8C-4ED3-BD75-3F7D434F2335}"/>
    <cellStyle name="표준 7 7" xfId="11492" xr:uid="{B1C708AB-D6D0-4228-A6CA-7A5E61AE9569}"/>
    <cellStyle name="표준 7 7 2" xfId="33541" xr:uid="{9D09395F-DF15-4B78-AEFD-06FE7CDEB4B1}"/>
    <cellStyle name="표준 7 8" xfId="22521" xr:uid="{377EBFE0-3B88-4833-B85B-484ED993B38C}"/>
    <cellStyle name="표준 7 9" xfId="48679" xr:uid="{20CC0F4A-21AD-44E9-9B5A-71C7C6D079A0}"/>
    <cellStyle name="표준 8" xfId="343" xr:uid="{00000000-0005-0000-0000-000008030000}"/>
    <cellStyle name="표준 8 2" xfId="702" xr:uid="{00000000-0005-0000-0000-000009030000}"/>
    <cellStyle name="표준 8 2 2" xfId="1439" xr:uid="{58A4FED5-C234-403B-8E14-83477E2202F0}"/>
    <cellStyle name="표준 8 2 2 2" xfId="2833" xr:uid="{C3B179D3-AB7E-4D00-BB99-4DFB116EAF24}"/>
    <cellStyle name="표준 8 2 2 2 2" xfId="5609" xr:uid="{EB43B038-120A-4C56-8598-138729FF5C9B}"/>
    <cellStyle name="표준 8 2 2 2 2 2" xfId="11135" xr:uid="{2D3AD72C-31F9-4533-8A70-12D900C09C48}"/>
    <cellStyle name="표준 8 2 2 2 2 2 2" xfId="22164" xr:uid="{F62691C4-5433-4F7E-A203-6320D27DB5AE}"/>
    <cellStyle name="표준 8 2 2 2 2 2 2 2" xfId="44213" xr:uid="{721D8C13-CE3D-4BB7-AE53-A1386E40E6A9}"/>
    <cellStyle name="표준 8 2 2 2 2 2 3" xfId="33193" xr:uid="{531CE5A1-63FA-4072-9A58-5D00A85C70EA}"/>
    <cellStyle name="표준 8 2 2 2 2 3" xfId="16654" xr:uid="{4864417A-9B23-43F3-9046-C05E82739E34}"/>
    <cellStyle name="표준 8 2 2 2 2 3 2" xfId="38703" xr:uid="{368CFDE1-29FE-4D24-86B5-6ACBC7545364}"/>
    <cellStyle name="표준 8 2 2 2 2 4" xfId="27683" xr:uid="{418DA8FC-CBB7-47C0-83BD-CF31E374E04B}"/>
    <cellStyle name="표준 8 2 2 2 2 5" xfId="53841" xr:uid="{84DF244B-EFFE-47C9-ADDD-47315109A127}"/>
    <cellStyle name="표준 8 2 2 2 3" xfId="8380" xr:uid="{41931866-CD5E-4529-812E-3F99A307E559}"/>
    <cellStyle name="표준 8 2 2 2 3 2" xfId="19409" xr:uid="{286E37E4-754E-430E-A615-ADAC00C5FB60}"/>
    <cellStyle name="표준 8 2 2 2 3 2 2" xfId="41458" xr:uid="{74E62C96-BACE-4AE5-BDED-8E99FE4946F9}"/>
    <cellStyle name="표준 8 2 2 2 3 3" xfId="30438" xr:uid="{81394D31-9D85-4A83-88BE-4DC6F4A04B60}"/>
    <cellStyle name="표준 8 2 2 2 4" xfId="13899" xr:uid="{C0675A30-DAB5-47F2-985E-322DB7CEAD3D}"/>
    <cellStyle name="표준 8 2 2 2 4 2" xfId="35948" xr:uid="{D39072FF-E571-4802-8B37-1E7300F5FD43}"/>
    <cellStyle name="표준 8 2 2 2 5" xfId="24928" xr:uid="{97CC7E04-A38C-4440-BE60-63F7557AF57D}"/>
    <cellStyle name="표준 8 2 2 2 6" xfId="51086" xr:uid="{D4AF718C-1CAF-4E6C-9D19-414A9698845C}"/>
    <cellStyle name="표준 8 2 2 3" xfId="4233" xr:uid="{7CAD0421-4729-4BAC-A82B-48951A698EB5}"/>
    <cellStyle name="표준 8 2 2 3 2" xfId="9759" xr:uid="{84732468-4B89-4ED6-8C03-00E527623917}"/>
    <cellStyle name="표준 8 2 2 3 2 2" xfId="20788" xr:uid="{D3FB2486-D739-4F8C-98D3-0E29FAFFA8D9}"/>
    <cellStyle name="표준 8 2 2 3 2 2 2" xfId="42837" xr:uid="{4AD70239-95E7-447E-B796-3D6389390F08}"/>
    <cellStyle name="표준 8 2 2 3 2 3" xfId="31817" xr:uid="{DBCF7DDB-5D32-45A9-A4F4-BFC04CFDDF67}"/>
    <cellStyle name="표준 8 2 2 3 3" xfId="15278" xr:uid="{369FC9F9-03E8-428C-A7BA-B28D032CF0F1}"/>
    <cellStyle name="표준 8 2 2 3 3 2" xfId="37327" xr:uid="{ACEAE5BE-192A-4F13-A10C-7AC5F5753E8F}"/>
    <cellStyle name="표준 8 2 2 3 4" xfId="26307" xr:uid="{270A9A53-308E-439B-B1F5-797F8488A2E9}"/>
    <cellStyle name="표준 8 2 2 3 5" xfId="52465" xr:uid="{57F524A9-18F1-4CF7-92D7-D732125A13C8}"/>
    <cellStyle name="표준 8 2 2 4" xfId="7004" xr:uid="{B6E6EE1D-624F-43FF-AB9C-5831FE825054}"/>
    <cellStyle name="표준 8 2 2 4 2" xfId="18033" xr:uid="{8C48AB24-8F24-478C-9445-A7D1FB780484}"/>
    <cellStyle name="표준 8 2 2 4 2 2" xfId="40082" xr:uid="{423322DE-1EA4-423F-BC47-FDA3D01B513F}"/>
    <cellStyle name="표준 8 2 2 4 3" xfId="29062" xr:uid="{9A72F125-1AF5-4158-91BB-B4A82677F7FC}"/>
    <cellStyle name="표준 8 2 2 4 4" xfId="55218" xr:uid="{011F89BF-0512-4854-B486-6E1177EF7C5D}"/>
    <cellStyle name="표준 8 2 2 5" xfId="12523" xr:uid="{6ACD500E-D993-4F0A-AA2E-638905861949}"/>
    <cellStyle name="표준 8 2 2 5 2" xfId="34572" xr:uid="{7D75EDF6-F029-46B9-8B3E-CE7BCE01BB43}"/>
    <cellStyle name="표준 8 2 2 6" xfId="23552" xr:uid="{464ADF5A-0825-4701-A09D-EAB75DFAA83F}"/>
    <cellStyle name="표준 8 2 2 7" xfId="49709" xr:uid="{69E95BF9-D123-4AF0-B2DF-BFEC87FE29FC}"/>
    <cellStyle name="표준 8 2 3" xfId="2145" xr:uid="{C783ACB0-B1F9-42AF-AC63-BD603AA1426D}"/>
    <cellStyle name="표준 8 2 3 2" xfId="4921" xr:uid="{E3E5164C-F9EB-4708-94C5-AE1DD67E1108}"/>
    <cellStyle name="표준 8 2 3 2 2" xfId="10447" xr:uid="{727682FB-21BB-4366-9B8B-3225797BA642}"/>
    <cellStyle name="표준 8 2 3 2 2 2" xfId="21476" xr:uid="{9B67F449-17AC-4F55-802A-4B938245E342}"/>
    <cellStyle name="표준 8 2 3 2 2 2 2" xfId="43525" xr:uid="{D715B5E5-9C17-44AC-9406-8DF153B96B2F}"/>
    <cellStyle name="표준 8 2 3 2 2 3" xfId="32505" xr:uid="{B6A127F8-EE3E-46B6-B088-6B9D2937E82A}"/>
    <cellStyle name="표준 8 2 3 2 3" xfId="15966" xr:uid="{43D22B1C-F7C4-4FB2-BF6C-0534ECB041E9}"/>
    <cellStyle name="표준 8 2 3 2 3 2" xfId="38015" xr:uid="{98BC391F-DA3B-4E38-B6D3-383D3DD2AC19}"/>
    <cellStyle name="표준 8 2 3 2 4" xfId="26995" xr:uid="{B0E6DD37-E664-4C2D-96E9-A1A10C36CF5C}"/>
    <cellStyle name="표준 8 2 3 2 5" xfId="53153" xr:uid="{09D07A4E-46D3-4955-82B5-64AA475F732C}"/>
    <cellStyle name="표준 8 2 3 3" xfId="7692" xr:uid="{B90FB637-84DF-4A97-B89A-7695820C187B}"/>
    <cellStyle name="표준 8 2 3 3 2" xfId="18721" xr:uid="{A1EFF3BC-6B52-46FE-9A60-23D064DAFBCE}"/>
    <cellStyle name="표준 8 2 3 3 2 2" xfId="40770" xr:uid="{AA489ED8-DD5B-4935-A592-09F858DC3FE2}"/>
    <cellStyle name="표준 8 2 3 3 3" xfId="29750" xr:uid="{24710161-B0FA-46FB-9685-4BB531794A91}"/>
    <cellStyle name="표준 8 2 3 4" xfId="13211" xr:uid="{76983798-2609-4194-959F-46908E3D20E2}"/>
    <cellStyle name="표준 8 2 3 4 2" xfId="35260" xr:uid="{C61DFBD5-1B11-40D2-BB6E-365BF4CE3698}"/>
    <cellStyle name="표준 8 2 3 5" xfId="24240" xr:uid="{99BAEB4D-3E12-4C21-B281-86B873AB53A2}"/>
    <cellStyle name="표준 8 2 3 6" xfId="50398" xr:uid="{98BCAC09-0D3F-4D0D-BBD7-ADB50828ADBC}"/>
    <cellStyle name="표준 8 2 4" xfId="3545" xr:uid="{3E5B2B70-1A2D-4031-989F-9CBFC7F3CE7D}"/>
    <cellStyle name="표준 8 2 4 2" xfId="9071" xr:uid="{18B8198E-B8FC-4779-B233-1F38F8FDEF9C}"/>
    <cellStyle name="표준 8 2 4 2 2" xfId="20100" xr:uid="{6CF853F7-7B9C-4B03-95E4-D48F4C6D8306}"/>
    <cellStyle name="표준 8 2 4 2 2 2" xfId="42149" xr:uid="{D336E97B-F5EC-41E2-893E-DC1D9D66B259}"/>
    <cellStyle name="표준 8 2 4 2 3" xfId="31129" xr:uid="{E2FF4456-4400-4DF6-A5CD-9E9FA6762306}"/>
    <cellStyle name="표준 8 2 4 3" xfId="14590" xr:uid="{88030DAF-CAE8-4496-9B85-9348BBC86C1E}"/>
    <cellStyle name="표준 8 2 4 3 2" xfId="36639" xr:uid="{A141F886-C663-41F9-A35B-ECD126BCB3FF}"/>
    <cellStyle name="표준 8 2 4 4" xfId="25619" xr:uid="{274CB94E-4E12-4842-97B3-A9CC3422AA43}"/>
    <cellStyle name="표준 8 2 4 5" xfId="51777" xr:uid="{4C0FC1F0-A3BE-4D7F-AA16-D8F872A601EE}"/>
    <cellStyle name="표준 8 2 5" xfId="6316" xr:uid="{6591BE9E-11D7-459C-8A2E-252E649BCF97}"/>
    <cellStyle name="표준 8 2 5 2" xfId="17345" xr:uid="{088C85C0-69DF-4880-92BC-73B9C82D7FCD}"/>
    <cellStyle name="표준 8 2 5 2 2" xfId="39394" xr:uid="{5E1A512C-7D13-4321-9D55-4FF783AB0011}"/>
    <cellStyle name="표준 8 2 5 3" xfId="28374" xr:uid="{C449E69B-0C09-464F-87F1-EFC164CFFEF3}"/>
    <cellStyle name="표준 8 2 5 4" xfId="54530" xr:uid="{5274234B-B853-4333-8EDB-0D7657FF129D}"/>
    <cellStyle name="표준 8 2 6" xfId="11835" xr:uid="{524B1147-7524-42EE-A301-3AC919289CC7}"/>
    <cellStyle name="표준 8 2 6 2" xfId="33884" xr:uid="{EA9FBE7D-91B8-41A9-8955-2165D2AB73A7}"/>
    <cellStyle name="표준 8 2 7" xfId="22864" xr:uid="{8F655C5B-896E-4A43-8AB5-49643A3C5343}"/>
    <cellStyle name="표준 8 2 8" xfId="49021" xr:uid="{9D2BFF8A-CB8C-42B6-A280-EEF3B16C241B}"/>
    <cellStyle name="표준 8 3" xfId="1097" xr:uid="{7E4842C9-A3F1-41CB-B9B4-DE610D083E2B}"/>
    <cellStyle name="표준 8 3 2" xfId="2491" xr:uid="{A2E3F0FA-BD00-461E-BF48-682CAD4BA30E}"/>
    <cellStyle name="표준 8 3 2 2" xfId="5267" xr:uid="{0E2E941F-D859-4856-A1CF-1FBCD77894F1}"/>
    <cellStyle name="표준 8 3 2 2 2" xfId="10793" xr:uid="{9355A57A-404F-45B9-BC79-54549C2F9C92}"/>
    <cellStyle name="표준 8 3 2 2 2 2" xfId="21822" xr:uid="{D2133DF7-FF2E-45B3-9E69-59E9BEFA873E}"/>
    <cellStyle name="표준 8 3 2 2 2 2 2" xfId="43871" xr:uid="{73654871-2DA9-4649-83A9-B0EAC073E819}"/>
    <cellStyle name="표준 8 3 2 2 2 3" xfId="32851" xr:uid="{54BFE7CE-A7C4-4DED-A60A-8832FF0F1262}"/>
    <cellStyle name="표준 8 3 2 2 3" xfId="16312" xr:uid="{88882186-9C61-4269-8836-B234C4361AE4}"/>
    <cellStyle name="표준 8 3 2 2 3 2" xfId="38361" xr:uid="{DF0144ED-F781-4852-AD7D-29F9B71F063F}"/>
    <cellStyle name="표준 8 3 2 2 4" xfId="27341" xr:uid="{D45F96CA-C65A-4922-B134-323117BDEA9C}"/>
    <cellStyle name="표준 8 3 2 2 5" xfId="53499" xr:uid="{B7F9CFAC-BA49-4B6F-AEB9-04FBCFF5096B}"/>
    <cellStyle name="표준 8 3 2 3" xfId="8038" xr:uid="{DF9851EF-5BE9-4769-A502-3446FAD3AB3B}"/>
    <cellStyle name="표준 8 3 2 3 2" xfId="19067" xr:uid="{E75E5718-3518-4200-8EA7-60D99A4A4B55}"/>
    <cellStyle name="표준 8 3 2 3 2 2" xfId="41116" xr:uid="{70DAA4FD-B62E-4E8F-9EAE-C26EA9697B39}"/>
    <cellStyle name="표준 8 3 2 3 3" xfId="30096" xr:uid="{DEC7D290-2DDA-4A4A-AAFC-C45C09D1B9FF}"/>
    <cellStyle name="표준 8 3 2 4" xfId="13557" xr:uid="{E009D0E5-DD89-4BB0-9FD1-1CFA939C09F3}"/>
    <cellStyle name="표준 8 3 2 4 2" xfId="35606" xr:uid="{DC25FB22-EA70-4482-9DA1-518665CB5698}"/>
    <cellStyle name="표준 8 3 2 5" xfId="24586" xr:uid="{1836C049-525E-4F55-A5CE-7D061EBC22F1}"/>
    <cellStyle name="표준 8 3 2 6" xfId="50744" xr:uid="{35AE2B79-7181-4947-8ACE-4B55507C60FE}"/>
    <cellStyle name="표준 8 3 3" xfId="3891" xr:uid="{AFDDD489-F471-416E-BFDB-8000D90002B9}"/>
    <cellStyle name="표준 8 3 3 2" xfId="9417" xr:uid="{B76D12DC-1183-40AC-9B69-522C9710A18C}"/>
    <cellStyle name="표준 8 3 3 2 2" xfId="20446" xr:uid="{9BA2CDBE-D6E6-456E-A95D-5074A1FA10BE}"/>
    <cellStyle name="표준 8 3 3 2 2 2" xfId="42495" xr:uid="{BA291CCA-A3A3-4611-A42D-A78697CC085B}"/>
    <cellStyle name="표준 8 3 3 2 3" xfId="31475" xr:uid="{433405FA-F600-4C2E-99BD-F3F7723C2F76}"/>
    <cellStyle name="표준 8 3 3 3" xfId="14936" xr:uid="{3282EA41-F9F3-444E-99F3-37E0A54FCAA6}"/>
    <cellStyle name="표준 8 3 3 3 2" xfId="36985" xr:uid="{85081F94-F316-49A4-86DA-4DD371E1459E}"/>
    <cellStyle name="표준 8 3 3 4" xfId="25965" xr:uid="{38DC90A4-6C0E-4C78-811B-D69C55763293}"/>
    <cellStyle name="표준 8 3 3 5" xfId="52123" xr:uid="{08862E30-9D49-4277-AF5D-7B14B7A2CB11}"/>
    <cellStyle name="표준 8 3 4" xfId="6662" xr:uid="{26235DA4-C932-4BFC-8BAC-29F0DFB2B434}"/>
    <cellStyle name="표준 8 3 4 2" xfId="17691" xr:uid="{3986424F-A2F5-4A83-8355-2D7B09DC80E4}"/>
    <cellStyle name="표준 8 3 4 2 2" xfId="39740" xr:uid="{08D5FF30-5330-407B-905A-7AD6E03A0FC9}"/>
    <cellStyle name="표준 8 3 4 3" xfId="28720" xr:uid="{25C74C6E-46DC-42A8-90BE-DC75CAE83D83}"/>
    <cellStyle name="표준 8 3 4 4" xfId="54876" xr:uid="{9A317F10-21CA-42CB-91FC-CBFAEEBE434D}"/>
    <cellStyle name="표준 8 3 5" xfId="12181" xr:uid="{BA2E4843-F652-4A26-86CE-948FA0C77C67}"/>
    <cellStyle name="표준 8 3 5 2" xfId="34230" xr:uid="{A96597AE-D084-46C8-9300-FF65E3EF64A9}"/>
    <cellStyle name="표준 8 3 6" xfId="23210" xr:uid="{0915C2BF-6FE8-4A65-BE85-30DF0871017A}"/>
    <cellStyle name="표준 8 3 7" xfId="49367" xr:uid="{C3CFDBB9-9FAF-443C-8D05-D3153F213332}"/>
    <cellStyle name="표준 8 4" xfId="1803" xr:uid="{86E5FB8D-A165-48C3-98A8-1EEB77E9F691}"/>
    <cellStyle name="표준 8 4 2" xfId="4579" xr:uid="{B62F5A18-8071-4B7A-B835-0A423307A176}"/>
    <cellStyle name="표준 8 4 2 2" xfId="10105" xr:uid="{014F0162-5466-4D5F-A0F0-D64F751C18ED}"/>
    <cellStyle name="표준 8 4 2 2 2" xfId="21134" xr:uid="{03D5E6C8-2A45-432E-9458-43A6535296F0}"/>
    <cellStyle name="표준 8 4 2 2 2 2" xfId="43183" xr:uid="{6FA6293D-3060-4F48-8633-75989632AAE2}"/>
    <cellStyle name="표준 8 4 2 2 3" xfId="32163" xr:uid="{2A93803A-ACE0-4200-884E-B1A8C1997D15}"/>
    <cellStyle name="표준 8 4 2 3" xfId="15624" xr:uid="{BE49E292-C3B3-4A86-ABA3-DD5F6DE7B7B6}"/>
    <cellStyle name="표준 8 4 2 3 2" xfId="37673" xr:uid="{A221B449-89AD-4BFA-A320-568B75915813}"/>
    <cellStyle name="표준 8 4 2 4" xfId="26653" xr:uid="{9C1BE901-9B9C-414B-935B-06F1B3C3FB35}"/>
    <cellStyle name="표준 8 4 2 5" xfId="52811" xr:uid="{F0A5C8D8-A9A6-4016-A2AB-DA5B525A3F1B}"/>
    <cellStyle name="표준 8 4 3" xfId="7350" xr:uid="{24100629-8F67-4E40-9202-60483D8FC4A3}"/>
    <cellStyle name="표준 8 4 3 2" xfId="18379" xr:uid="{225FFF49-5C34-41E5-B07C-5CE6402DE3D0}"/>
    <cellStyle name="표준 8 4 3 2 2" xfId="40428" xr:uid="{6BD5D5F4-6FC3-435F-BF92-210FED05A886}"/>
    <cellStyle name="표준 8 4 3 3" xfId="29408" xr:uid="{96BF82AB-2770-4C33-B91F-9B936DE75452}"/>
    <cellStyle name="표준 8 4 4" xfId="12869" xr:uid="{19D40BAD-3B97-4A18-B282-FF27815D873D}"/>
    <cellStyle name="표준 8 4 4 2" xfId="34918" xr:uid="{CB0E0845-17AF-4668-BC66-2D520B313911}"/>
    <cellStyle name="표준 8 4 5" xfId="23898" xr:uid="{2BEAF8EE-23FB-4B5F-AF48-35632091C19B}"/>
    <cellStyle name="표준 8 4 6" xfId="50056" xr:uid="{D19C4E0D-FFE0-418D-93CA-9B13904AD385}"/>
    <cellStyle name="표준 8 5" xfId="3203" xr:uid="{71846B27-D500-4C29-8833-A58777AF0C87}"/>
    <cellStyle name="표준 8 5 2" xfId="8729" xr:uid="{D6CA4A13-A13E-4540-99A4-F6693A066ECF}"/>
    <cellStyle name="표준 8 5 2 2" xfId="19758" xr:uid="{AB8399FA-7D2F-4100-AFEC-B8FC0E796240}"/>
    <cellStyle name="표준 8 5 2 2 2" xfId="41807" xr:uid="{E76D3949-869E-4CAA-98BF-A96E7C01E4C1}"/>
    <cellStyle name="표준 8 5 2 3" xfId="30787" xr:uid="{AC0477DA-BC32-46F6-82DF-71DFEC9606B5}"/>
    <cellStyle name="표준 8 5 3" xfId="14248" xr:uid="{56D35231-D411-4F3F-8108-3D33EEC42567}"/>
    <cellStyle name="표준 8 5 3 2" xfId="36297" xr:uid="{A3476626-C16D-4AE6-B6CF-DBFC190530BA}"/>
    <cellStyle name="표준 8 5 4" xfId="25277" xr:uid="{DE053342-1237-4C54-B2EF-84382B964E3E}"/>
    <cellStyle name="표준 8 5 5" xfId="51435" xr:uid="{6727A6CF-EE94-413B-9C06-806C6E89CF1E}"/>
    <cellStyle name="표준 8 6" xfId="5974" xr:uid="{A0D0B466-CC71-4C36-95C0-F67547C708CE}"/>
    <cellStyle name="표준 8 6 2" xfId="17003" xr:uid="{50D504D4-7147-42E2-8D60-EFE5234958D0}"/>
    <cellStyle name="표준 8 6 2 2" xfId="39052" xr:uid="{CCD4BF1A-4901-4808-8569-62958F604BC6}"/>
    <cellStyle name="표준 8 6 3" xfId="28032" xr:uid="{B39E44B4-52AC-4D73-B630-6A9F3A80C635}"/>
    <cellStyle name="표준 8 6 4" xfId="54189" xr:uid="{32BD9D7B-08E6-4E45-A6D4-AA7F9D841CCA}"/>
    <cellStyle name="표준 8 7" xfId="11493" xr:uid="{C624ED97-D389-4645-B407-5BCEAB99E122}"/>
    <cellStyle name="표준 8 7 2" xfId="33542" xr:uid="{8D9890B1-B076-4492-B614-82907BD0C457}"/>
    <cellStyle name="표준 8 8" xfId="22522" xr:uid="{D6ADD74E-67F9-44F0-81FD-5F38B6BC1F72}"/>
    <cellStyle name="표준 8 9" xfId="48680" xr:uid="{C1D20548-B043-45BE-99DB-70CFBE5DF7A2}"/>
    <cellStyle name="표준 9" xfId="350" xr:uid="{00000000-0005-0000-0000-00000A030000}"/>
    <cellStyle name="표준 9 2" xfId="707" xr:uid="{00000000-0005-0000-0000-00000B030000}"/>
    <cellStyle name="표준 9 2 2" xfId="1443" xr:uid="{41D6B60F-8D91-44E4-A00C-1A5D03C25D5A}"/>
    <cellStyle name="표준 9 2 2 2" xfId="2837" xr:uid="{29065160-7B27-49C2-BD04-6F9375DF3987}"/>
    <cellStyle name="표준 9 2 2 2 2" xfId="5613" xr:uid="{23FE6688-EA77-4801-A881-F82E477A5E5D}"/>
    <cellStyle name="표준 9 2 2 2 2 2" xfId="11139" xr:uid="{33348C77-373A-4D08-97A8-EC9BB3DDE064}"/>
    <cellStyle name="표준 9 2 2 2 2 2 2" xfId="22168" xr:uid="{B0DD1848-9995-41BD-AF7B-68E2E89CB336}"/>
    <cellStyle name="표준 9 2 2 2 2 2 2 2" xfId="44217" xr:uid="{3F1F3E6E-7B8C-494F-964F-B0B983DFDD0B}"/>
    <cellStyle name="표준 9 2 2 2 2 2 3" xfId="33197" xr:uid="{47B67B7B-717D-4F23-BC12-E1AB3A364AFD}"/>
    <cellStyle name="표준 9 2 2 2 2 3" xfId="16658" xr:uid="{AB43F072-02A8-451D-A71B-126555879623}"/>
    <cellStyle name="표준 9 2 2 2 2 3 2" xfId="38707" xr:uid="{3FF60AD1-3662-4A90-932D-1E305F5FE68B}"/>
    <cellStyle name="표준 9 2 2 2 2 4" xfId="27687" xr:uid="{97D680C5-24C1-4107-8677-B08347EE5177}"/>
    <cellStyle name="표준 9 2 2 2 2 5" xfId="53845" xr:uid="{BB641A9A-D0AB-4A4B-8276-947C84C2BD6A}"/>
    <cellStyle name="표준 9 2 2 2 3" xfId="8384" xr:uid="{386B2738-141B-47CD-BDF7-8F1309255A9E}"/>
    <cellStyle name="표준 9 2 2 2 3 2" xfId="19413" xr:uid="{DB6BFF9A-429D-4002-AC37-7C02557F6E5E}"/>
    <cellStyle name="표준 9 2 2 2 3 2 2" xfId="41462" xr:uid="{D4B3F31A-B3A4-4A7D-894E-B56B997D7A97}"/>
    <cellStyle name="표준 9 2 2 2 3 3" xfId="30442" xr:uid="{D20D3DF6-3129-4455-AA64-D646A93A6BBF}"/>
    <cellStyle name="표준 9 2 2 2 4" xfId="13903" xr:uid="{2BBFF005-85C8-484F-8735-010E7997EC7F}"/>
    <cellStyle name="표준 9 2 2 2 4 2" xfId="35952" xr:uid="{223FE6D7-DC1B-4EAD-B450-3CF7D36D7B9D}"/>
    <cellStyle name="표준 9 2 2 2 5" xfId="24932" xr:uid="{B097137D-4F23-448B-93BC-244CD785DB0D}"/>
    <cellStyle name="표준 9 2 2 2 6" xfId="51090" xr:uid="{A8F4E26B-3F05-484E-BEB3-5615AAD65E56}"/>
    <cellStyle name="표준 9 2 2 3" xfId="4237" xr:uid="{09B707E3-9EB3-44CC-A646-4673FFD8A217}"/>
    <cellStyle name="표준 9 2 2 3 2" xfId="9763" xr:uid="{BE53ECA9-AC47-48E7-8A18-866B4B3792B8}"/>
    <cellStyle name="표준 9 2 2 3 2 2" xfId="20792" xr:uid="{7DA7DB5A-6412-450A-BA2A-45DA5B1555AA}"/>
    <cellStyle name="표준 9 2 2 3 2 2 2" xfId="42841" xr:uid="{D7CABE81-9138-4CBB-9AA1-BBBC5A999E56}"/>
    <cellStyle name="표준 9 2 2 3 2 3" xfId="31821" xr:uid="{42EAF6B6-F8B4-4622-ABB6-1AABE13073E5}"/>
    <cellStyle name="표준 9 2 2 3 3" xfId="15282" xr:uid="{8665502D-8D2B-4508-906A-596134412648}"/>
    <cellStyle name="표준 9 2 2 3 3 2" xfId="37331" xr:uid="{C2AD9851-5467-4CD6-AA71-4BCC581CA856}"/>
    <cellStyle name="표준 9 2 2 3 4" xfId="26311" xr:uid="{5D9830BF-ADFA-43E2-BE53-2DDCDCD7ACE7}"/>
    <cellStyle name="표준 9 2 2 3 5" xfId="52469" xr:uid="{3DFF4631-EA39-499C-B509-F175F58DB6B4}"/>
    <cellStyle name="표준 9 2 2 4" xfId="7008" xr:uid="{A3DB03B8-001C-42E2-A216-97A0DA61BD09}"/>
    <cellStyle name="표준 9 2 2 4 2" xfId="18037" xr:uid="{81EE0D0D-F307-4C34-AD8B-00B2DB9AF792}"/>
    <cellStyle name="표준 9 2 2 4 2 2" xfId="40086" xr:uid="{1414EEA1-F5E8-4D5C-A479-D34BD8CEBE5A}"/>
    <cellStyle name="표준 9 2 2 4 3" xfId="29066" xr:uid="{E42DFC1C-FAC3-4F21-91AD-DC701B29252D}"/>
    <cellStyle name="표준 9 2 2 4 4" xfId="55222" xr:uid="{C0D891BD-038E-4D4F-93D6-76598DD75AB7}"/>
    <cellStyle name="표준 9 2 2 5" xfId="12527" xr:uid="{CC4655E1-CB30-4D77-BC2F-203868E9C102}"/>
    <cellStyle name="표준 9 2 2 5 2" xfId="34576" xr:uid="{9EE9AA44-A739-4556-A6BF-6B4253983016}"/>
    <cellStyle name="표준 9 2 2 6" xfId="23556" xr:uid="{CCD1FB40-CD2B-4A63-9737-47B7573F4DF5}"/>
    <cellStyle name="표준 9 2 2 7" xfId="49713" xr:uid="{9638435D-6FD0-4087-A2AC-4955CD2AAF07}"/>
    <cellStyle name="표준 9 2 3" xfId="2149" xr:uid="{94A73664-2AC2-496E-A1F0-4BFBD651878F}"/>
    <cellStyle name="표준 9 2 3 2" xfId="4925" xr:uid="{6202B322-842B-4D4E-AB80-F7F203886C4D}"/>
    <cellStyle name="표준 9 2 3 2 2" xfId="10451" xr:uid="{E24D3E42-A093-45E1-9024-84D248072838}"/>
    <cellStyle name="표준 9 2 3 2 2 2" xfId="21480" xr:uid="{E70205EF-2504-4753-99AD-12112AF7DB66}"/>
    <cellStyle name="표준 9 2 3 2 2 2 2" xfId="43529" xr:uid="{9C6BB471-20FA-4249-8C5B-4B534BFED103}"/>
    <cellStyle name="표준 9 2 3 2 2 3" xfId="32509" xr:uid="{EC696A1B-D546-45A8-A279-F58E84BE757A}"/>
    <cellStyle name="표준 9 2 3 2 3" xfId="15970" xr:uid="{C37AEA66-594B-42A2-9B42-A23A9F5ABCF4}"/>
    <cellStyle name="표준 9 2 3 2 3 2" xfId="38019" xr:uid="{90B14AD0-5DD9-490B-B50B-A9DDC6DF1FEE}"/>
    <cellStyle name="표준 9 2 3 2 4" xfId="26999" xr:uid="{02222A35-4D4C-42CE-8AC2-AD5B55C4C804}"/>
    <cellStyle name="표준 9 2 3 2 5" xfId="53157" xr:uid="{ECDCC97B-47A2-46B5-A7BF-549AECD505D6}"/>
    <cellStyle name="표준 9 2 3 3" xfId="7696" xr:uid="{3308A75B-87FC-4BB2-B5D5-DCD1411AD72D}"/>
    <cellStyle name="표준 9 2 3 3 2" xfId="18725" xr:uid="{BACC7DE7-B7DA-44C0-A5E3-98F4983FC1EF}"/>
    <cellStyle name="표준 9 2 3 3 2 2" xfId="40774" xr:uid="{670C3459-50A5-4C56-AA72-6E42220EF8D8}"/>
    <cellStyle name="표준 9 2 3 3 3" xfId="29754" xr:uid="{D3298D34-CC07-4526-9581-4FDAEDFC6B73}"/>
    <cellStyle name="표준 9 2 3 4" xfId="13215" xr:uid="{F481D07A-3C31-4C0E-BD6A-00EE65CE4002}"/>
    <cellStyle name="표준 9 2 3 4 2" xfId="35264" xr:uid="{E1AD704A-27D1-4D8B-8957-AE9A1A4358A2}"/>
    <cellStyle name="표준 9 2 3 5" xfId="24244" xr:uid="{0800D19B-A84D-4FE8-832A-EE741CC8F27D}"/>
    <cellStyle name="표준 9 2 3 6" xfId="50402" xr:uid="{7F5819CF-3D73-44AB-BDC8-5E5D8C9784E5}"/>
    <cellStyle name="표준 9 2 4" xfId="3549" xr:uid="{14A14050-54A8-4F52-8998-6D600DE92092}"/>
    <cellStyle name="표준 9 2 4 2" xfId="9075" xr:uid="{6F65376D-7777-47F8-8BFF-45D798C7553C}"/>
    <cellStyle name="표준 9 2 4 2 2" xfId="20104" xr:uid="{1E1F76E2-EAEC-4713-BF11-6A832D649445}"/>
    <cellStyle name="표준 9 2 4 2 2 2" xfId="42153" xr:uid="{946C0328-5F45-4C41-B7F6-4C13F3A29189}"/>
    <cellStyle name="표준 9 2 4 2 3" xfId="31133" xr:uid="{E536E1D0-A5C3-4B62-BC47-BDF2D0E106C6}"/>
    <cellStyle name="표준 9 2 4 3" xfId="14594" xr:uid="{29109FD6-4EDC-4550-A6CC-A72CDBF653D7}"/>
    <cellStyle name="표준 9 2 4 3 2" xfId="36643" xr:uid="{3FC14B42-0DFD-400C-9848-C30574BB09B5}"/>
    <cellStyle name="표준 9 2 4 4" xfId="25623" xr:uid="{D8899949-5828-49D1-A85E-88B9E89E52BD}"/>
    <cellStyle name="표준 9 2 4 5" xfId="51781" xr:uid="{C9908143-3F69-49AD-867E-4159272CB964}"/>
    <cellStyle name="표준 9 2 5" xfId="6320" xr:uid="{677701F5-C91D-4D54-9571-D47372CFB2C0}"/>
    <cellStyle name="표준 9 2 5 2" xfId="17349" xr:uid="{36BF9EE7-0D8C-41EF-8FC7-E061C4ED677B}"/>
    <cellStyle name="표준 9 2 5 2 2" xfId="39398" xr:uid="{3776D1C6-D0B2-4880-B6AE-0CE8FF659A83}"/>
    <cellStyle name="표준 9 2 5 3" xfId="28378" xr:uid="{C3C6E0B6-E35F-46D4-90F2-5843DFB047DB}"/>
    <cellStyle name="표준 9 2 5 4" xfId="54534" xr:uid="{0C7BF239-7FEC-43CA-9CDD-8688B91A458C}"/>
    <cellStyle name="표준 9 2 6" xfId="11839" xr:uid="{D95A6204-6D01-493F-BC84-A619DC7E831D}"/>
    <cellStyle name="표준 9 2 6 2" xfId="33888" xr:uid="{D2BF97AF-4193-45DC-A395-EE0A34DC3947}"/>
    <cellStyle name="표준 9 2 7" xfId="22868" xr:uid="{08D13481-8142-4B8A-8F76-0F9802D7516C}"/>
    <cellStyle name="표준 9 2 8" xfId="49025" xr:uid="{BC4473B3-D716-4BDD-A132-E0D86F1DE219}"/>
    <cellStyle name="표준 9 3" xfId="1101" xr:uid="{4CC7F532-475F-4829-B6E9-20D0443F4452}"/>
    <cellStyle name="표준 9 3 2" xfId="2495" xr:uid="{7E56C4AB-7C80-44FC-BD2A-6D1D0C3624F0}"/>
    <cellStyle name="표준 9 3 2 2" xfId="5271" xr:uid="{B67E5246-014C-4681-AA21-2A370B2E78E4}"/>
    <cellStyle name="표준 9 3 2 2 2" xfId="10797" xr:uid="{B98BCE23-F757-4471-89F6-BFB8FB369336}"/>
    <cellStyle name="표준 9 3 2 2 2 2" xfId="21826" xr:uid="{9B404F3A-2601-4B09-9B42-9BBE27B8C095}"/>
    <cellStyle name="표준 9 3 2 2 2 2 2" xfId="43875" xr:uid="{2C789ED8-DD1C-41CB-89A1-69B59269E7E6}"/>
    <cellStyle name="표준 9 3 2 2 2 3" xfId="32855" xr:uid="{AAD6BB17-74CA-4099-999E-D0C4497DAFE4}"/>
    <cellStyle name="표준 9 3 2 2 3" xfId="16316" xr:uid="{86767626-EF63-4B9A-8098-1352AA1DC12D}"/>
    <cellStyle name="표준 9 3 2 2 3 2" xfId="38365" xr:uid="{988EC11A-0B73-408B-B97C-0E0B9154896E}"/>
    <cellStyle name="표준 9 3 2 2 4" xfId="27345" xr:uid="{E8E6DBD4-0F1F-4A3F-8F4B-8B0743A1FE14}"/>
    <cellStyle name="표준 9 3 2 2 5" xfId="53503" xr:uid="{43F160CB-3177-4F6A-A6DD-12F6325FDA36}"/>
    <cellStyle name="표준 9 3 2 3" xfId="8042" xr:uid="{A77972EC-13E9-4B4E-A7C0-4B482CA75BDA}"/>
    <cellStyle name="표준 9 3 2 3 2" xfId="19071" xr:uid="{A525E94E-6B1E-4AE9-AA9E-0D0570C906D9}"/>
    <cellStyle name="표준 9 3 2 3 2 2" xfId="41120" xr:uid="{D973363E-0C93-4C9D-8A62-090017CDBBE8}"/>
    <cellStyle name="표준 9 3 2 3 3" xfId="30100" xr:uid="{F2BFDCAB-27EC-4769-AD68-BF23A37BC6AD}"/>
    <cellStyle name="표준 9 3 2 4" xfId="13561" xr:uid="{9B504584-056C-41AC-9F0C-20D88939E385}"/>
    <cellStyle name="표준 9 3 2 4 2" xfId="35610" xr:uid="{B443AA09-6521-4B40-83F0-9E3BEEA00B6E}"/>
    <cellStyle name="표준 9 3 2 5" xfId="24590" xr:uid="{F4863A07-0F11-4BC2-9B68-F239F51C77B9}"/>
    <cellStyle name="표준 9 3 2 6" xfId="50748" xr:uid="{ABFA7749-8EC6-4D3D-8268-71847811DCBF}"/>
    <cellStyle name="표준 9 3 3" xfId="3895" xr:uid="{AA30E98F-63E1-43C2-8BF9-BFDC4A0F45EA}"/>
    <cellStyle name="표준 9 3 3 2" xfId="9421" xr:uid="{0A7BF29E-5896-4522-9402-B707D3D146FD}"/>
    <cellStyle name="표준 9 3 3 2 2" xfId="20450" xr:uid="{DFD42CA8-4294-44B1-AC9E-BF2380ECCFF9}"/>
    <cellStyle name="표준 9 3 3 2 2 2" xfId="42499" xr:uid="{432676BC-5AD4-4142-ABC4-2DEC336BE1D2}"/>
    <cellStyle name="표준 9 3 3 2 3" xfId="31479" xr:uid="{88EFD4FC-F3C9-4642-B7EB-6062549CA262}"/>
    <cellStyle name="표준 9 3 3 3" xfId="14940" xr:uid="{0E35CBE5-2017-454B-A134-DBC03555573A}"/>
    <cellStyle name="표준 9 3 3 3 2" xfId="36989" xr:uid="{067EDE7D-AF56-447A-8F94-547CA5109035}"/>
    <cellStyle name="표준 9 3 3 4" xfId="25969" xr:uid="{0A8D19A0-6C3F-42C5-AE84-F1F9C0B346BE}"/>
    <cellStyle name="표준 9 3 3 5" xfId="52127" xr:uid="{EE57B9CC-1D3F-4F3F-92F3-BEB435D73E4E}"/>
    <cellStyle name="표준 9 3 4" xfId="6666" xr:uid="{30407B11-C262-4DF1-A43C-94C641410CC5}"/>
    <cellStyle name="표준 9 3 4 2" xfId="17695" xr:uid="{0B204AEC-DFB0-4776-8F01-F0045BA28578}"/>
    <cellStyle name="표준 9 3 4 2 2" xfId="39744" xr:uid="{302C6D06-B87B-49AE-ABF8-971C7705DDCC}"/>
    <cellStyle name="표준 9 3 4 3" xfId="28724" xr:uid="{8D94C5AC-9C15-444D-ADD5-41CC688CDA10}"/>
    <cellStyle name="표준 9 3 4 4" xfId="54880" xr:uid="{912A63AD-D508-456F-B9A9-7EF19A7D2814}"/>
    <cellStyle name="표준 9 3 5" xfId="12185" xr:uid="{27B67795-FE7E-44B7-9B8A-1D3BA76CC501}"/>
    <cellStyle name="표준 9 3 5 2" xfId="34234" xr:uid="{30156F55-E0E1-43E5-B161-34C2961A737E}"/>
    <cellStyle name="표준 9 3 6" xfId="23214" xr:uid="{0DBE0066-E6B1-4AE1-9FE3-3C849CDC22B0}"/>
    <cellStyle name="표준 9 3 7" xfId="49371" xr:uid="{70A8FA68-DDDD-4275-85C4-BD674C7F0418}"/>
    <cellStyle name="표준 9 4" xfId="1807" xr:uid="{3F66F282-B20B-4DCA-834B-A16D9746F2FC}"/>
    <cellStyle name="표준 9 4 2" xfId="4583" xr:uid="{A4EF23FF-EA24-44F8-8CFA-CCA94724C978}"/>
    <cellStyle name="표준 9 4 2 2" xfId="10109" xr:uid="{3027690E-DCD4-481F-BBF3-D31F2153BC93}"/>
    <cellStyle name="표준 9 4 2 2 2" xfId="21138" xr:uid="{A645A4E8-0E3A-4571-A44A-84F36CC250CB}"/>
    <cellStyle name="표준 9 4 2 2 2 2" xfId="43187" xr:uid="{71AF21B2-FFFE-46D3-A0CD-592329E9EB85}"/>
    <cellStyle name="표준 9 4 2 2 3" xfId="32167" xr:uid="{7A10940E-BBF5-42B0-AC4D-70A2F490CEDD}"/>
    <cellStyle name="표준 9 4 2 3" xfId="15628" xr:uid="{2C6813CD-6941-4131-AA48-F158E144BDC2}"/>
    <cellStyle name="표준 9 4 2 3 2" xfId="37677" xr:uid="{103331F1-1474-4391-B63F-DCE0A852712B}"/>
    <cellStyle name="표준 9 4 2 4" xfId="26657" xr:uid="{6F71A46F-05BE-4B87-9FFE-45571A687AAF}"/>
    <cellStyle name="표준 9 4 2 5" xfId="52815" xr:uid="{4A702154-C915-46A1-A524-8972785EBFBA}"/>
    <cellStyle name="표준 9 4 3" xfId="7354" xr:uid="{D8C775AD-D0A0-4A60-B6A7-ED2707459AD8}"/>
    <cellStyle name="표준 9 4 3 2" xfId="18383" xr:uid="{5E7C7569-3BC3-4968-99A4-986EE9288DD8}"/>
    <cellStyle name="표준 9 4 3 2 2" xfId="40432" xr:uid="{822962C4-08E6-4DFC-97FA-7138C630B202}"/>
    <cellStyle name="표준 9 4 3 3" xfId="29412" xr:uid="{EEB32D00-DA63-471A-A62A-57B28F2E9F8D}"/>
    <cellStyle name="표준 9 4 4" xfId="12873" xr:uid="{59178AE1-7005-4B5A-8E12-46F781BAB999}"/>
    <cellStyle name="표준 9 4 4 2" xfId="34922" xr:uid="{FC79C408-CFD4-4192-BBB8-A46C232C8C4B}"/>
    <cellStyle name="표준 9 4 5" xfId="23902" xr:uid="{74022FD2-CC85-4E75-86B2-5B5F2ED2A88F}"/>
    <cellStyle name="표준 9 4 6" xfId="50060" xr:uid="{40473412-C538-4403-A884-EA50BBD37FD5}"/>
    <cellStyle name="표준 9 5" xfId="3207" xr:uid="{CBD6CBFE-0830-471E-BAE3-0CBAE33F44B0}"/>
    <cellStyle name="표준 9 5 2" xfId="8733" xr:uid="{04355AF6-227C-4353-9AA5-47797F77AD6F}"/>
    <cellStyle name="표준 9 5 2 2" xfId="19762" xr:uid="{894BC47B-B3E1-4C05-AAEB-344699EAEDCC}"/>
    <cellStyle name="표준 9 5 2 2 2" xfId="41811" xr:uid="{C81CA631-AA92-4CFF-B14F-F5AACAB0B1B2}"/>
    <cellStyle name="표준 9 5 2 3" xfId="30791" xr:uid="{2BD8A736-9F68-4572-997B-522E1DA98E6B}"/>
    <cellStyle name="표준 9 5 3" xfId="14252" xr:uid="{9CE71EF6-FEC3-4920-B6C3-7D5F7F83E548}"/>
    <cellStyle name="표준 9 5 3 2" xfId="36301" xr:uid="{2C9C428A-1453-4EBA-971B-71F3EFDAFEEA}"/>
    <cellStyle name="표준 9 5 4" xfId="25281" xr:uid="{EE2623E1-8372-4C8F-9E20-CA450912D272}"/>
    <cellStyle name="표준 9 5 5" xfId="51439" xr:uid="{1715E790-472D-4734-A9E7-D98D94306A51}"/>
    <cellStyle name="표준 9 6" xfId="5978" xr:uid="{5B3CC6F3-AE94-4C62-9F01-596212527274}"/>
    <cellStyle name="표준 9 6 2" xfId="17007" xr:uid="{83F170C1-100E-44EE-9DEE-38A232057926}"/>
    <cellStyle name="표준 9 6 2 2" xfId="39056" xr:uid="{F7739680-5DE2-4C51-A73A-138541AA3C52}"/>
    <cellStyle name="표준 9 6 3" xfId="28036" xr:uid="{EC82EBBB-FF0D-418C-B19A-EB52E70D26C1}"/>
    <cellStyle name="표준 9 6 4" xfId="54192" xr:uid="{E71168FE-E159-4E0D-B58E-BA6053972B9E}"/>
    <cellStyle name="표준 9 7" xfId="11497" xr:uid="{C9A7AAE1-7F6E-4017-A420-D6C0CBC59B97}"/>
    <cellStyle name="표준 9 7 2" xfId="33546" xr:uid="{37D2702A-B704-49D7-A880-326588B1C9BA}"/>
    <cellStyle name="표준 9 8" xfId="22526" xr:uid="{9521E72E-BDF5-4BF9-BBA9-D8994E2C0C02}"/>
    <cellStyle name="표준 9 9" xfId="48683" xr:uid="{3DB88F18-332A-4512-8917-BD62C211ABB9}"/>
    <cellStyle name="하이퍼링크" xfId="2" builtinId="8"/>
    <cellStyle name="하이퍼링크 2" xfId="53" xr:uid="{00000000-0005-0000-0000-00000D030000}"/>
    <cellStyle name="하이퍼링크 3" xfId="799" xr:uid="{7C561D24-7470-4513-8CE0-AADB5FCB0D94}"/>
    <cellStyle name="하이퍼링크 4" xfId="2905" xr:uid="{A8263EA8-5793-4D58-9CE9-D8A0AA527638}"/>
    <cellStyle name="하이퍼링크 5" xfId="5676" xr:uid="{C107973C-1243-4476-99BE-3A9EEF9663FE}"/>
  </cellStyles>
  <dxfs count="91">
    <dxf>
      <font>
        <color rgb="FF9C0006"/>
      </font>
      <fill>
        <patternFill>
          <bgColor rgb="FFFFC7CE"/>
        </patternFill>
      </fill>
    </dxf>
    <dxf>
      <font>
        <color rgb="FF9C0006"/>
      </font>
      <fill>
        <patternFill>
          <bgColor rgb="FFFFC7CE"/>
        </patternFill>
      </fill>
    </dxf>
    <dxf>
      <fill>
        <patternFill>
          <bgColor rgb="FFFF66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6FF"/>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numFmt numFmtId="197" formatCode="#,##0_ "/>
    </dxf>
    <dxf>
      <numFmt numFmtId="197" formatCode="#,##0_ "/>
    </dxf>
    <dxf>
      <numFmt numFmtId="209" formatCode="yyyy\.\ m\.\ d\."/>
    </dxf>
    <dxf>
      <font>
        <b val="0"/>
        <i val="0"/>
        <strike val="0"/>
        <condense val="0"/>
        <extend val="0"/>
        <outline val="0"/>
        <shadow val="0"/>
        <u val="none"/>
        <vertAlign val="baseline"/>
        <sz val="10"/>
        <color theme="1"/>
        <name val="돋움"/>
        <family val="3"/>
        <charset val="129"/>
        <scheme val="none"/>
      </font>
      <border diagonalUp="0" diagonalDown="0" outline="0">
        <left/>
        <right/>
        <top style="thin">
          <color theme="4"/>
        </top>
        <bottom/>
      </border>
    </dxf>
    <dxf>
      <font>
        <b val="0"/>
        <i val="0"/>
        <strike val="0"/>
        <condense val="0"/>
        <extend val="0"/>
        <outline val="0"/>
        <shadow val="0"/>
        <u val="none"/>
        <vertAlign val="baseline"/>
        <sz val="10"/>
        <color theme="1"/>
        <name val="돋움"/>
        <family val="3"/>
        <charset val="129"/>
        <scheme val="none"/>
      </font>
      <numFmt numFmtId="208" formatCode="_-* #,##0.0_-;\-* #,##0.0_-;_-* &quot;-&quot;_-;_-@_-"/>
      <border diagonalUp="0" diagonalDown="0" outline="0">
        <left/>
        <right/>
        <top style="thin">
          <color theme="4"/>
        </top>
        <bottom/>
      </border>
    </dxf>
    <dxf>
      <font>
        <b val="0"/>
        <i val="0"/>
        <strike val="0"/>
        <condense val="0"/>
        <extend val="0"/>
        <outline val="0"/>
        <shadow val="0"/>
        <u val="none"/>
        <vertAlign val="baseline"/>
        <sz val="10"/>
        <color theme="1"/>
        <name val="돋움"/>
        <family val="3"/>
        <charset val="129"/>
        <scheme val="none"/>
      </font>
      <numFmt numFmtId="208" formatCode="_-* #,##0.0_-;\-* #,##0.0_-;_-* &quot;-&quot;_-;_-@_-"/>
      <border diagonalUp="0" diagonalDown="0" outline="0">
        <left style="thin">
          <color theme="4"/>
        </left>
        <right style="thin">
          <color theme="4"/>
        </right>
        <top style="thin">
          <color theme="4"/>
        </top>
        <bottom/>
      </border>
    </dxf>
    <dxf>
      <font>
        <b val="0"/>
        <i val="0"/>
        <strike val="0"/>
        <condense val="0"/>
        <extend val="0"/>
        <outline val="0"/>
        <shadow val="0"/>
        <u val="none"/>
        <vertAlign val="baseline"/>
        <sz val="10"/>
        <color theme="1"/>
        <name val="돋움"/>
        <family val="3"/>
        <charset val="129"/>
        <scheme val="none"/>
      </font>
      <border diagonalUp="0" diagonalDown="0" outline="0">
        <left style="thin">
          <color theme="4"/>
        </left>
        <right style="thin">
          <color theme="4"/>
        </right>
        <top style="thin">
          <color theme="4"/>
        </top>
        <bottom/>
      </border>
    </dxf>
    <dxf>
      <font>
        <b val="0"/>
        <i val="0"/>
        <strike val="0"/>
        <condense val="0"/>
        <extend val="0"/>
        <outline val="0"/>
        <shadow val="0"/>
        <u val="none"/>
        <vertAlign val="baseline"/>
        <sz val="10"/>
        <color theme="1"/>
        <name val="돋움"/>
        <family val="3"/>
        <charset val="129"/>
        <scheme val="none"/>
      </font>
      <border diagonalUp="0" diagonalDown="0">
        <left style="thin">
          <color theme="4"/>
        </left>
        <right/>
        <top style="thin">
          <color theme="4"/>
        </top>
        <bottom/>
        <vertical/>
        <horizontal/>
      </border>
    </dxf>
    <dxf>
      <font>
        <b val="0"/>
        <i val="0"/>
        <strike val="0"/>
        <condense val="0"/>
        <extend val="0"/>
        <outline val="0"/>
        <shadow val="0"/>
        <u val="none"/>
        <vertAlign val="baseline"/>
        <sz val="10"/>
        <color theme="1"/>
        <name val="돋움"/>
        <family val="3"/>
        <charset val="129"/>
        <scheme val="none"/>
      </font>
      <border diagonalUp="0" diagonalDown="0">
        <left style="thin">
          <color theme="4"/>
        </left>
        <right/>
        <top style="thin">
          <color theme="4"/>
        </top>
        <bottom/>
        <vertical/>
        <horizontal/>
      </border>
    </dxf>
    <dxf>
      <font>
        <b val="0"/>
        <i val="0"/>
        <strike val="0"/>
        <condense val="0"/>
        <extend val="0"/>
        <outline val="0"/>
        <shadow val="0"/>
        <u val="none"/>
        <vertAlign val="baseline"/>
        <sz val="10"/>
        <color theme="1"/>
        <name val="돋움"/>
        <family val="3"/>
        <charset val="129"/>
        <scheme val="none"/>
      </font>
      <border diagonalUp="0" diagonalDown="0">
        <left style="thin">
          <color theme="4"/>
        </left>
        <right/>
        <top style="thin">
          <color theme="4"/>
        </top>
        <bottom/>
        <vertical/>
        <horizontal/>
      </border>
    </dxf>
    <dxf>
      <font>
        <b val="0"/>
        <i val="0"/>
        <strike val="0"/>
        <condense val="0"/>
        <extend val="0"/>
        <outline val="0"/>
        <shadow val="0"/>
        <u val="none"/>
        <vertAlign val="baseline"/>
        <sz val="10"/>
        <color theme="1"/>
        <name val="돋움"/>
        <family val="3"/>
        <charset val="129"/>
        <scheme val="none"/>
      </font>
      <numFmt numFmtId="0" formatCode="General"/>
      <border diagonalUp="0" diagonalDown="0">
        <left style="thin">
          <color theme="4"/>
        </left>
        <right/>
        <top style="thin">
          <color theme="4"/>
        </top>
        <bottom/>
        <vertical/>
        <horizontal/>
      </border>
    </dxf>
    <dxf>
      <font>
        <b val="0"/>
        <i val="0"/>
        <strike val="0"/>
        <condense val="0"/>
        <extend val="0"/>
        <outline val="0"/>
        <shadow val="0"/>
        <u val="none"/>
        <vertAlign val="baseline"/>
        <sz val="10"/>
        <color theme="1"/>
        <name val="돋움"/>
        <family val="3"/>
        <charset val="129"/>
        <scheme val="none"/>
      </font>
      <numFmt numFmtId="19" formatCode="yyyy/mm/dd"/>
      <border diagonalUp="0" diagonalDown="0">
        <left style="thin">
          <color theme="4"/>
        </left>
        <right/>
        <top style="thin">
          <color theme="4"/>
        </top>
        <bottom/>
        <vertical/>
        <horizontal/>
      </border>
    </dxf>
    <dxf>
      <border outline="0">
        <right style="thin">
          <color theme="4"/>
        </right>
        <top style="thin">
          <color theme="4"/>
        </top>
      </border>
    </dxf>
    <dxf>
      <font>
        <b val="0"/>
        <i val="0"/>
        <strike val="0"/>
        <condense val="0"/>
        <extend val="0"/>
        <outline val="0"/>
        <shadow val="0"/>
        <u val="none"/>
        <vertAlign val="baseline"/>
        <sz val="10"/>
        <color theme="1"/>
        <name val="돋움"/>
        <family val="3"/>
        <charset val="129"/>
        <scheme val="none"/>
      </font>
    </dxf>
    <dxf>
      <font>
        <b/>
        <i val="0"/>
        <strike val="0"/>
        <condense val="0"/>
        <extend val="0"/>
        <outline val="0"/>
        <shadow val="0"/>
        <u val="none"/>
        <vertAlign val="baseline"/>
        <sz val="10"/>
        <color theme="1"/>
        <name val="돋움"/>
        <family val="3"/>
        <charset val="129"/>
        <scheme val="none"/>
      </font>
      <border diagonalUp="0" diagonalDown="0" outline="0">
        <left style="thin">
          <color theme="4"/>
        </left>
        <right style="thin">
          <color theme="4"/>
        </right>
        <top/>
        <bottom/>
      </border>
    </dxf>
  </dxfs>
  <tableStyles count="0" defaultTableStyle="TableStyleMedium2" defaultPivotStyle="PivotStyleLight16"/>
  <colors>
    <mruColors>
      <color rgb="FF00CC99"/>
      <color rgb="FFE67300"/>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60" Type="http://schemas.openxmlformats.org/officeDocument/2006/relationships/customXml" Target="../customXml/item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6.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9.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0.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1.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2.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BS!M4"/><Relationship Id="rId1" Type="http://schemas.openxmlformats.org/officeDocument/2006/relationships/hyperlink" Target="#CONTENTS!B19"/></Relationships>
</file>

<file path=xl/drawings/_rels/drawing14.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5.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6.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7.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8.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19.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0.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1.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2.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3.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4.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5.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6.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7.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8.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29.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30.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31.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_rels/drawing32.xml.rels><?xml version="1.0" encoding="UTF-8" standalone="yes"?>
<Relationships xmlns="http://schemas.openxmlformats.org/package/2006/relationships"><Relationship Id="rId2" Type="http://schemas.openxmlformats.org/officeDocument/2006/relationships/hyperlink" Target="#BS!M4"/><Relationship Id="rId1" Type="http://schemas.openxmlformats.org/officeDocument/2006/relationships/hyperlink" Target="#CONTENTS!B19"/></Relationships>
</file>

<file path=xl/drawings/drawing1.xml><?xml version="1.0" encoding="utf-8"?>
<xdr:wsDr xmlns:xdr="http://schemas.openxmlformats.org/drawingml/2006/spreadsheetDrawing" xmlns:a="http://schemas.openxmlformats.org/drawingml/2006/main">
  <xdr:twoCellAnchor>
    <xdr:from>
      <xdr:col>5</xdr:col>
      <xdr:colOff>1085850</xdr:colOff>
      <xdr:row>73</xdr:row>
      <xdr:rowOff>57150</xdr:rowOff>
    </xdr:from>
    <xdr:to>
      <xdr:col>7</xdr:col>
      <xdr:colOff>2057400</xdr:colOff>
      <xdr:row>73</xdr:row>
      <xdr:rowOff>57150</xdr:rowOff>
    </xdr:to>
    <xdr:cxnSp macro="">
      <xdr:nvCxnSpPr>
        <xdr:cNvPr id="3" name="직선 화살표 연결선 2">
          <a:extLst>
            <a:ext uri="{FF2B5EF4-FFF2-40B4-BE49-F238E27FC236}">
              <a16:creationId xmlns:a16="http://schemas.microsoft.com/office/drawing/2014/main" id="{AE89B7A8-D618-9CE6-38ED-A3DAC8D448B0}"/>
            </a:ext>
          </a:extLst>
        </xdr:cNvPr>
        <xdr:cNvCxnSpPr/>
      </xdr:nvCxnSpPr>
      <xdr:spPr>
        <a:xfrm>
          <a:off x="6448425" y="13335000"/>
          <a:ext cx="3343275"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257175</xdr:colOff>
      <xdr:row>90</xdr:row>
      <xdr:rowOff>95250</xdr:rowOff>
    </xdr:from>
    <xdr:to>
      <xdr:col>7</xdr:col>
      <xdr:colOff>2390775</xdr:colOff>
      <xdr:row>90</xdr:row>
      <xdr:rowOff>95250</xdr:rowOff>
    </xdr:to>
    <xdr:cxnSp macro="">
      <xdr:nvCxnSpPr>
        <xdr:cNvPr id="5" name="직선 화살표 연결선 4">
          <a:extLst>
            <a:ext uri="{FF2B5EF4-FFF2-40B4-BE49-F238E27FC236}">
              <a16:creationId xmlns:a16="http://schemas.microsoft.com/office/drawing/2014/main" id="{994BF706-519C-433B-A45B-805396A4CAD0}"/>
            </a:ext>
          </a:extLst>
        </xdr:cNvPr>
        <xdr:cNvCxnSpPr/>
      </xdr:nvCxnSpPr>
      <xdr:spPr>
        <a:xfrm>
          <a:off x="7991475" y="16363950"/>
          <a:ext cx="2133600"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55727</xdr:colOff>
      <xdr:row>7</xdr:row>
      <xdr:rowOff>85726</xdr:rowOff>
    </xdr:from>
    <xdr:to>
      <xdr:col>7</xdr:col>
      <xdr:colOff>12302</xdr:colOff>
      <xdr:row>8</xdr:row>
      <xdr:rowOff>0</xdr:rowOff>
    </xdr:to>
    <xdr:grpSp>
      <xdr:nvGrpSpPr>
        <xdr:cNvPr id="3" name="Title Border" descr="&quot;&quot;&quot;" title="Title Border">
          <a:extLst>
            <a:ext uri="{FF2B5EF4-FFF2-40B4-BE49-F238E27FC236}">
              <a16:creationId xmlns:a16="http://schemas.microsoft.com/office/drawing/2014/main" id="{00000000-0008-0000-0000-000003000000}"/>
            </a:ext>
          </a:extLst>
        </xdr:cNvPr>
        <xdr:cNvGrpSpPr/>
      </xdr:nvGrpSpPr>
      <xdr:grpSpPr>
        <a:xfrm>
          <a:off x="364337" y="1449706"/>
          <a:ext cx="7243200" cy="83819"/>
          <a:chOff x="313008" y="630515"/>
          <a:chExt cx="11155680" cy="93385"/>
        </a:xfrm>
      </xdr:grpSpPr>
      <xdr:sp macro="" textlink="">
        <xdr:nvSpPr>
          <xdr:cNvPr id="4" name="Title border shape">
            <a:extLst>
              <a:ext uri="{FF2B5EF4-FFF2-40B4-BE49-F238E27FC236}">
                <a16:creationId xmlns:a16="http://schemas.microsoft.com/office/drawing/2014/main" id="{00000000-0008-0000-0000-000004000000}"/>
              </a:ext>
            </a:extLst>
          </xdr:cNvPr>
          <xdr:cNvSpPr/>
        </xdr:nvSpPr>
        <xdr:spPr>
          <a:xfrm>
            <a:off x="313008" y="630517"/>
            <a:ext cx="11155680" cy="89169"/>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itle border shape">
            <a:extLst>
              <a:ext uri="{FF2B5EF4-FFF2-40B4-BE49-F238E27FC236}">
                <a16:creationId xmlns:a16="http://schemas.microsoft.com/office/drawing/2014/main" id="{00000000-0008-0000-0000-000005000000}"/>
              </a:ext>
            </a:extLst>
          </xdr:cNvPr>
          <xdr:cNvSpPr/>
        </xdr:nvSpPr>
        <xdr:spPr>
          <a:xfrm>
            <a:off x="313008" y="630515"/>
            <a:ext cx="121469" cy="93385"/>
          </a:xfrm>
          <a:prstGeom prst="r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314325</xdr:colOff>
      <xdr:row>4</xdr:row>
      <xdr:rowOff>95250</xdr:rowOff>
    </xdr:from>
    <xdr:to>
      <xdr:col>2</xdr:col>
      <xdr:colOff>1314450</xdr:colOff>
      <xdr:row>6</xdr:row>
      <xdr:rowOff>167770</xdr:rowOff>
    </xdr:to>
    <xdr:pic>
      <xdr:nvPicPr>
        <xdr:cNvPr id="6" name="그림 5">
          <a:extLst>
            <a:ext uri="{FF2B5EF4-FFF2-40B4-BE49-F238E27FC236}">
              <a16:creationId xmlns:a16="http://schemas.microsoft.com/office/drawing/2014/main" id="{C1A66A4B-7F37-4417-A55E-0ADCFCDAE8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075" y="428625"/>
          <a:ext cx="1590675" cy="527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581891</xdr:colOff>
      <xdr:row>199</xdr:row>
      <xdr:rowOff>27709</xdr:rowOff>
    </xdr:from>
    <xdr:to>
      <xdr:col>38</xdr:col>
      <xdr:colOff>931343</xdr:colOff>
      <xdr:row>200</xdr:row>
      <xdr:rowOff>76486</xdr:rowOff>
    </xdr:to>
    <xdr:pic>
      <xdr:nvPicPr>
        <xdr:cNvPr id="2" name="그림 1">
          <a:extLst>
            <a:ext uri="{FF2B5EF4-FFF2-40B4-BE49-F238E27FC236}">
              <a16:creationId xmlns:a16="http://schemas.microsoft.com/office/drawing/2014/main" id="{112A91A1-1398-418B-39CC-F61C5250898E}"/>
            </a:ext>
          </a:extLst>
        </xdr:cNvPr>
        <xdr:cNvPicPr>
          <a:picLocks noChangeAspect="1"/>
        </xdr:cNvPicPr>
      </xdr:nvPicPr>
      <xdr:blipFill>
        <a:blip xmlns:r="http://schemas.openxmlformats.org/officeDocument/2006/relationships" r:embed="rId1"/>
        <a:stretch>
          <a:fillRect/>
        </a:stretch>
      </xdr:blipFill>
      <xdr:spPr>
        <a:xfrm>
          <a:off x="15295418" y="31186582"/>
          <a:ext cx="12198899" cy="215031"/>
        </a:xfrm>
        <a:prstGeom prst="rect">
          <a:avLst/>
        </a:prstGeom>
      </xdr:spPr>
    </xdr:pic>
    <xdr:clientData/>
  </xdr:twoCellAnchor>
  <xdr:twoCellAnchor editAs="oneCell">
    <xdr:from>
      <xdr:col>22</xdr:col>
      <xdr:colOff>4446494</xdr:colOff>
      <xdr:row>190</xdr:row>
      <xdr:rowOff>0</xdr:rowOff>
    </xdr:from>
    <xdr:to>
      <xdr:col>38</xdr:col>
      <xdr:colOff>363096</xdr:colOff>
      <xdr:row>218</xdr:row>
      <xdr:rowOff>39934</xdr:rowOff>
    </xdr:to>
    <xdr:pic>
      <xdr:nvPicPr>
        <xdr:cNvPr id="3" name="그림 2">
          <a:extLst>
            <a:ext uri="{FF2B5EF4-FFF2-40B4-BE49-F238E27FC236}">
              <a16:creationId xmlns:a16="http://schemas.microsoft.com/office/drawing/2014/main" id="{AD8670F5-1C5E-C61B-DB8C-BC35CBD63830}"/>
            </a:ext>
          </a:extLst>
        </xdr:cNvPr>
        <xdr:cNvPicPr>
          <a:picLocks noChangeAspect="1"/>
        </xdr:cNvPicPr>
      </xdr:nvPicPr>
      <xdr:blipFill>
        <a:blip xmlns:r="http://schemas.openxmlformats.org/officeDocument/2006/relationships" r:embed="rId2"/>
        <a:stretch>
          <a:fillRect/>
        </a:stretch>
      </xdr:blipFill>
      <xdr:spPr>
        <a:xfrm>
          <a:off x="19160021" y="29662582"/>
          <a:ext cx="7752714" cy="47089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22860</xdr:colOff>
      <xdr:row>11</xdr:row>
      <xdr:rowOff>22860</xdr:rowOff>
    </xdr:from>
    <xdr:to>
      <xdr:col>16</xdr:col>
      <xdr:colOff>533578</xdr:colOff>
      <xdr:row>13</xdr:row>
      <xdr:rowOff>17192</xdr:rowOff>
    </xdr:to>
    <xdr:pic>
      <xdr:nvPicPr>
        <xdr:cNvPr id="2" name="그림 1">
          <a:extLst>
            <a:ext uri="{FF2B5EF4-FFF2-40B4-BE49-F238E27FC236}">
              <a16:creationId xmlns:a16="http://schemas.microsoft.com/office/drawing/2014/main" id="{015847D1-D5CF-5615-32E2-32D9A6F80E27}"/>
            </a:ext>
          </a:extLst>
        </xdr:cNvPr>
        <xdr:cNvPicPr>
          <a:picLocks noChangeAspect="1"/>
        </xdr:cNvPicPr>
      </xdr:nvPicPr>
      <xdr:blipFill>
        <a:blip xmlns:r="http://schemas.openxmlformats.org/officeDocument/2006/relationships" r:embed="rId1"/>
        <a:stretch>
          <a:fillRect/>
        </a:stretch>
      </xdr:blipFill>
      <xdr:spPr>
        <a:xfrm>
          <a:off x="571500" y="1866900"/>
          <a:ext cx="14927758" cy="3334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371476</xdr:colOff>
      <xdr:row>0</xdr:row>
      <xdr:rowOff>66675</xdr:rowOff>
    </xdr:from>
    <xdr:to>
      <xdr:col>10</xdr:col>
      <xdr:colOff>802801</xdr:colOff>
      <xdr:row>1</xdr:row>
      <xdr:rowOff>156750</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9291492-770D-4278-A1A3-76237A52AE37}"/>
            </a:ext>
          </a:extLst>
        </xdr:cNvPr>
        <xdr:cNvSpPr/>
      </xdr:nvSpPr>
      <xdr:spPr>
        <a:xfrm flipH="1">
          <a:off x="14525626" y="66675"/>
          <a:ext cx="1336200" cy="25200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9</xdr:col>
      <xdr:colOff>371475</xdr:colOff>
      <xdr:row>1</xdr:row>
      <xdr:rowOff>238277</xdr:rowOff>
    </xdr:from>
    <xdr:to>
      <xdr:col>10</xdr:col>
      <xdr:colOff>802800</xdr:colOff>
      <xdr:row>2</xdr:row>
      <xdr:rowOff>156902</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7080F927-3D9E-43BE-9B93-4A602544D5AF}"/>
            </a:ext>
          </a:extLst>
        </xdr:cNvPr>
        <xdr:cNvSpPr/>
      </xdr:nvSpPr>
      <xdr:spPr>
        <a:xfrm flipH="1">
          <a:off x="14525625" y="400202"/>
          <a:ext cx="1336200" cy="25200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1</xdr:row>
      <xdr:rowOff>95250</xdr:rowOff>
    </xdr:from>
    <xdr:to>
      <xdr:col>10</xdr:col>
      <xdr:colOff>947919</xdr:colOff>
      <xdr:row>1</xdr:row>
      <xdr:rowOff>347250</xdr:rowOff>
    </xdr:to>
    <xdr:sp macro="" textlink="">
      <xdr:nvSpPr>
        <xdr:cNvPr id="4"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E054D1A5-F88E-4934-8775-F8FFF43C1F72}"/>
            </a:ext>
          </a:extLst>
        </xdr:cNvPr>
        <xdr:cNvSpPr/>
      </xdr:nvSpPr>
      <xdr:spPr>
        <a:xfrm flipH="1">
          <a:off x="5375465" y="95250"/>
          <a:ext cx="1332278" cy="25200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10</xdr:col>
      <xdr:colOff>0</xdr:colOff>
      <xdr:row>2</xdr:row>
      <xdr:rowOff>28727</xdr:rowOff>
    </xdr:from>
    <xdr:to>
      <xdr:col>10</xdr:col>
      <xdr:colOff>947918</xdr:colOff>
      <xdr:row>3</xdr:row>
      <xdr:rowOff>109277</xdr:rowOff>
    </xdr:to>
    <xdr:sp macro="" textlink="">
      <xdr:nvSpPr>
        <xdr:cNvPr id="5"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1B97FD0F-2E24-4E63-BEA3-7EBAF9EBC924}"/>
            </a:ext>
          </a:extLst>
        </xdr:cNvPr>
        <xdr:cNvSpPr/>
      </xdr:nvSpPr>
      <xdr:spPr>
        <a:xfrm flipH="1">
          <a:off x="5375464" y="432139"/>
          <a:ext cx="1332278" cy="248638"/>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twoCellAnchor>
    <xdr:from>
      <xdr:col>10</xdr:col>
      <xdr:colOff>0</xdr:colOff>
      <xdr:row>1</xdr:row>
      <xdr:rowOff>95250</xdr:rowOff>
    </xdr:from>
    <xdr:to>
      <xdr:col>10</xdr:col>
      <xdr:colOff>947919</xdr:colOff>
      <xdr:row>1</xdr:row>
      <xdr:rowOff>347250</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4EA9B92E-D4A3-42F4-904F-60024C60DAA1}"/>
            </a:ext>
          </a:extLst>
        </xdr:cNvPr>
        <xdr:cNvSpPr/>
      </xdr:nvSpPr>
      <xdr:spPr>
        <a:xfrm flipH="1">
          <a:off x="7315200" y="262890"/>
          <a:ext cx="831714" cy="2577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10</xdr:col>
      <xdr:colOff>0</xdr:colOff>
      <xdr:row>2</xdr:row>
      <xdr:rowOff>28727</xdr:rowOff>
    </xdr:from>
    <xdr:to>
      <xdr:col>10</xdr:col>
      <xdr:colOff>947918</xdr:colOff>
      <xdr:row>3</xdr:row>
      <xdr:rowOff>109277</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DC20B6A6-7825-4625-A567-069A75BF9488}"/>
            </a:ext>
          </a:extLst>
        </xdr:cNvPr>
        <xdr:cNvSpPr/>
      </xdr:nvSpPr>
      <xdr:spPr>
        <a:xfrm flipH="1">
          <a:off x="7315200" y="579272"/>
          <a:ext cx="831713" cy="2805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twoCellAnchor>
    <xdr:from>
      <xdr:col>10</xdr:col>
      <xdr:colOff>0</xdr:colOff>
      <xdr:row>1</xdr:row>
      <xdr:rowOff>95250</xdr:rowOff>
    </xdr:from>
    <xdr:to>
      <xdr:col>10</xdr:col>
      <xdr:colOff>947919</xdr:colOff>
      <xdr:row>1</xdr:row>
      <xdr:rowOff>347250</xdr:rowOff>
    </xdr:to>
    <xdr:sp macro="" textlink="">
      <xdr:nvSpPr>
        <xdr:cNvPr id="6"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D7B456CA-3216-4675-8F55-72F0070E8E76}"/>
            </a:ext>
          </a:extLst>
        </xdr:cNvPr>
        <xdr:cNvSpPr/>
      </xdr:nvSpPr>
      <xdr:spPr>
        <a:xfrm flipH="1">
          <a:off x="7315200" y="262890"/>
          <a:ext cx="831714" cy="2577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10</xdr:col>
      <xdr:colOff>0</xdr:colOff>
      <xdr:row>2</xdr:row>
      <xdr:rowOff>28727</xdr:rowOff>
    </xdr:from>
    <xdr:to>
      <xdr:col>10</xdr:col>
      <xdr:colOff>947918</xdr:colOff>
      <xdr:row>3</xdr:row>
      <xdr:rowOff>109277</xdr:rowOff>
    </xdr:to>
    <xdr:sp macro="" textlink="">
      <xdr:nvSpPr>
        <xdr:cNvPr id="7"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76A39809-6904-40F2-A6D7-AFF5E43FD781}"/>
            </a:ext>
          </a:extLst>
        </xdr:cNvPr>
        <xdr:cNvSpPr/>
      </xdr:nvSpPr>
      <xdr:spPr>
        <a:xfrm flipH="1">
          <a:off x="7315200" y="579272"/>
          <a:ext cx="831713" cy="2805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0</xdr:colOff>
      <xdr:row>3</xdr:row>
      <xdr:rowOff>0</xdr:rowOff>
    </xdr:to>
    <xdr:pic>
      <xdr:nvPicPr>
        <xdr:cNvPr id="2" name="Picture 1">
          <a:extLst>
            <a:ext uri="{FF2B5EF4-FFF2-40B4-BE49-F238E27FC236}">
              <a16:creationId xmlns:a16="http://schemas.microsoft.com/office/drawing/2014/main" id="{BD9FDAC2-1916-4B7B-A04E-7D87924426A7}"/>
            </a:ext>
          </a:extLst>
        </xdr:cNvPr>
        <xdr:cNvPicPr>
          <a:picLocks noChangeAspect="1"/>
        </xdr:cNvPicPr>
      </xdr:nvPicPr>
      <xdr:blipFill>
        <a:blip xmlns:r="http://schemas.openxmlformats.org/officeDocument/2006/relationships" r:embed="rId1"/>
        <a:srcRect/>
        <a:stretch>
          <a:fillRect/>
        </a:stretch>
      </xdr:blipFill>
      <xdr:spPr>
        <a:xfrm>
          <a:off x="2743200" y="942975"/>
          <a:ext cx="962025" cy="247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419100</xdr:colOff>
      <xdr:row>0</xdr:row>
      <xdr:rowOff>152400</xdr:rowOff>
    </xdr:from>
    <xdr:to>
      <xdr:col>6</xdr:col>
      <xdr:colOff>9525</xdr:colOff>
      <xdr:row>1</xdr:row>
      <xdr:rowOff>152400</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78AC4EB0-96B6-4E74-A29E-29463511DDD2}"/>
            </a:ext>
          </a:extLst>
        </xdr:cNvPr>
        <xdr:cNvSpPr/>
      </xdr:nvSpPr>
      <xdr:spPr>
        <a:xfrm flipH="1">
          <a:off x="9144000" y="152400"/>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428625</xdr:colOff>
      <xdr:row>2</xdr:row>
      <xdr:rowOff>47625</xdr:rowOff>
    </xdr:from>
    <xdr:to>
      <xdr:col>6</xdr:col>
      <xdr:colOff>19050</xdr:colOff>
      <xdr:row>3</xdr:row>
      <xdr:rowOff>95250</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A181155B-A82A-415B-9B03-BD2D04D037DD}"/>
            </a:ext>
          </a:extLst>
        </xdr:cNvPr>
        <xdr:cNvSpPr/>
      </xdr:nvSpPr>
      <xdr:spPr>
        <a:xfrm flipH="1">
          <a:off x="9153525" y="514350"/>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xdr:from>
      <xdr:col>5</xdr:col>
      <xdr:colOff>419100</xdr:colOff>
      <xdr:row>0</xdr:row>
      <xdr:rowOff>152400</xdr:rowOff>
    </xdr:from>
    <xdr:to>
      <xdr:col>6</xdr:col>
      <xdr:colOff>9525</xdr:colOff>
      <xdr:row>1</xdr:row>
      <xdr:rowOff>152400</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flipH="1">
          <a:off x="9144000" y="152400"/>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428625</xdr:colOff>
      <xdr:row>2</xdr:row>
      <xdr:rowOff>47625</xdr:rowOff>
    </xdr:from>
    <xdr:to>
      <xdr:col>6</xdr:col>
      <xdr:colOff>19050</xdr:colOff>
      <xdr:row>3</xdr:row>
      <xdr:rowOff>95250</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flipH="1">
          <a:off x="9153525" y="514350"/>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xdr:from>
      <xdr:col>5</xdr:col>
      <xdr:colOff>1983442</xdr:colOff>
      <xdr:row>0</xdr:row>
      <xdr:rowOff>134471</xdr:rowOff>
    </xdr:from>
    <xdr:to>
      <xdr:col>5</xdr:col>
      <xdr:colOff>3345517</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E552D154-8EAD-4B6F-9569-C6AB51082D1E}"/>
            </a:ext>
          </a:extLst>
        </xdr:cNvPr>
        <xdr:cNvSpPr/>
      </xdr:nvSpPr>
      <xdr:spPr>
        <a:xfrm flipH="1">
          <a:off x="11175067" y="134471"/>
          <a:ext cx="107632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1994647</xdr:colOff>
      <xdr:row>2</xdr:row>
      <xdr:rowOff>11206</xdr:rowOff>
    </xdr:from>
    <xdr:to>
      <xdr:col>6</xdr:col>
      <xdr:colOff>6163</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8DDA18C9-B7D9-43CD-968D-C921B6E30D9D}"/>
            </a:ext>
          </a:extLst>
        </xdr:cNvPr>
        <xdr:cNvSpPr/>
      </xdr:nvSpPr>
      <xdr:spPr>
        <a:xfrm flipH="1">
          <a:off x="11186272" y="477931"/>
          <a:ext cx="1069041"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xdr:from>
      <xdr:col>9</xdr:col>
      <xdr:colOff>1983442</xdr:colOff>
      <xdr:row>0</xdr:row>
      <xdr:rowOff>134471</xdr:rowOff>
    </xdr:from>
    <xdr:to>
      <xdr:col>9</xdr:col>
      <xdr:colOff>3345517</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789B05AE-7838-496C-8522-0444B8895B6E}"/>
            </a:ext>
          </a:extLst>
        </xdr:cNvPr>
        <xdr:cNvSpPr/>
      </xdr:nvSpPr>
      <xdr:spPr>
        <a:xfrm flipH="1">
          <a:off x="16794817" y="134471"/>
          <a:ext cx="107632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9</xdr:col>
      <xdr:colOff>1994647</xdr:colOff>
      <xdr:row>2</xdr:row>
      <xdr:rowOff>11206</xdr:rowOff>
    </xdr:from>
    <xdr:to>
      <xdr:col>10</xdr:col>
      <xdr:colOff>6163</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56DEE24C-2987-4B7C-9B76-5F8FF28D16A1}"/>
            </a:ext>
          </a:extLst>
        </xdr:cNvPr>
        <xdr:cNvSpPr/>
      </xdr:nvSpPr>
      <xdr:spPr>
        <a:xfrm flipH="1">
          <a:off x="16806022" y="477931"/>
          <a:ext cx="1062878"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xdr:from>
      <xdr:col>10</xdr:col>
      <xdr:colOff>377121</xdr:colOff>
      <xdr:row>1</xdr:row>
      <xdr:rowOff>19050</xdr:rowOff>
    </xdr:from>
    <xdr:to>
      <xdr:col>11</xdr:col>
      <xdr:colOff>943675</xdr:colOff>
      <xdr:row>2</xdr:row>
      <xdr:rowOff>71437</xdr:rowOff>
    </xdr:to>
    <xdr:sp macro="" textlink="">
      <xdr:nvSpPr>
        <xdr:cNvPr id="4"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97D92749-709A-4CFD-BD52-D3B72D252C2E}"/>
            </a:ext>
          </a:extLst>
        </xdr:cNvPr>
        <xdr:cNvSpPr/>
      </xdr:nvSpPr>
      <xdr:spPr>
        <a:xfrm flipH="1">
          <a:off x="10215886" y="276785"/>
          <a:ext cx="1810407" cy="265299"/>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10</xdr:col>
      <xdr:colOff>409918</xdr:colOff>
      <xdr:row>2</xdr:row>
      <xdr:rowOff>200025</xdr:rowOff>
    </xdr:from>
    <xdr:to>
      <xdr:col>11</xdr:col>
      <xdr:colOff>941294</xdr:colOff>
      <xdr:row>4</xdr:row>
      <xdr:rowOff>23812</xdr:rowOff>
    </xdr:to>
    <xdr:sp macro="" textlink="">
      <xdr:nvSpPr>
        <xdr:cNvPr id="5"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2659FA50-DBB9-4F15-8B67-F67AF20BDB7B}"/>
            </a:ext>
          </a:extLst>
        </xdr:cNvPr>
        <xdr:cNvSpPr/>
      </xdr:nvSpPr>
      <xdr:spPr>
        <a:xfrm flipH="1">
          <a:off x="10248683" y="670672"/>
          <a:ext cx="1775229" cy="249611"/>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xdr:from>
      <xdr:col>7</xdr:col>
      <xdr:colOff>1336301</xdr:colOff>
      <xdr:row>1</xdr:row>
      <xdr:rowOff>23345</xdr:rowOff>
    </xdr:from>
    <xdr:to>
      <xdr:col>8</xdr:col>
      <xdr:colOff>1333126</xdr:colOff>
      <xdr:row>2</xdr:row>
      <xdr:rowOff>70410</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flipH="1">
          <a:off x="13052051" y="277345"/>
          <a:ext cx="1362075" cy="25344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7</xdr:col>
      <xdr:colOff>1313889</xdr:colOff>
      <xdr:row>2</xdr:row>
      <xdr:rowOff>187699</xdr:rowOff>
    </xdr:from>
    <xdr:to>
      <xdr:col>8</xdr:col>
      <xdr:colOff>1310714</xdr:colOff>
      <xdr:row>4</xdr:row>
      <xdr:rowOff>25587</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1000-000003000000}"/>
            </a:ext>
          </a:extLst>
        </xdr:cNvPr>
        <xdr:cNvSpPr/>
      </xdr:nvSpPr>
      <xdr:spPr>
        <a:xfrm flipH="1">
          <a:off x="13029639" y="648074"/>
          <a:ext cx="1362075" cy="250638"/>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twoCellAnchor editAs="oneCell">
    <xdr:from>
      <xdr:col>1</xdr:col>
      <xdr:colOff>654423</xdr:colOff>
      <xdr:row>61</xdr:row>
      <xdr:rowOff>71717</xdr:rowOff>
    </xdr:from>
    <xdr:to>
      <xdr:col>5</xdr:col>
      <xdr:colOff>213340</xdr:colOff>
      <xdr:row>96</xdr:row>
      <xdr:rowOff>22036</xdr:rowOff>
    </xdr:to>
    <xdr:pic>
      <xdr:nvPicPr>
        <xdr:cNvPr id="4" name="그림 3">
          <a:extLst>
            <a:ext uri="{FF2B5EF4-FFF2-40B4-BE49-F238E27FC236}">
              <a16:creationId xmlns:a16="http://schemas.microsoft.com/office/drawing/2014/main" id="{A8BE1935-D97D-3974-2598-E1D534E9EFB8}"/>
            </a:ext>
          </a:extLst>
        </xdr:cNvPr>
        <xdr:cNvPicPr>
          <a:picLocks noChangeAspect="1"/>
        </xdr:cNvPicPr>
      </xdr:nvPicPr>
      <xdr:blipFill>
        <a:blip xmlns:r="http://schemas.openxmlformats.org/officeDocument/2006/relationships" r:embed="rId3"/>
        <a:stretch>
          <a:fillRect/>
        </a:stretch>
      </xdr:blipFill>
      <xdr:spPr>
        <a:xfrm>
          <a:off x="896470" y="7942729"/>
          <a:ext cx="6942025" cy="49450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190500</xdr:colOff>
      <xdr:row>0</xdr:row>
      <xdr:rowOff>179295</xdr:rowOff>
    </xdr:from>
    <xdr:to>
      <xdr:col>7</xdr:col>
      <xdr:colOff>1552575</xdr:colOff>
      <xdr:row>1</xdr:row>
      <xdr:rowOff>178735</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flipH="1">
          <a:off x="11833412" y="179295"/>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7</xdr:col>
      <xdr:colOff>190500</xdr:colOff>
      <xdr:row>2</xdr:row>
      <xdr:rowOff>89647</xdr:rowOff>
    </xdr:from>
    <xdr:to>
      <xdr:col>7</xdr:col>
      <xdr:colOff>1552575</xdr:colOff>
      <xdr:row>3</xdr:row>
      <xdr:rowOff>133910</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1700-000003000000}"/>
            </a:ext>
          </a:extLst>
        </xdr:cNvPr>
        <xdr:cNvSpPr/>
      </xdr:nvSpPr>
      <xdr:spPr>
        <a:xfrm flipH="1">
          <a:off x="11833412" y="560294"/>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xdr:from>
      <xdr:col>12</xdr:col>
      <xdr:colOff>725817</xdr:colOff>
      <xdr:row>1</xdr:row>
      <xdr:rowOff>19050</xdr:rowOff>
    </xdr:from>
    <xdr:to>
      <xdr:col>14</xdr:col>
      <xdr:colOff>2381</xdr:colOff>
      <xdr:row>2</xdr:row>
      <xdr:rowOff>71437</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3FE44908-E8EB-4A5D-8518-2DEE913B7A6E}"/>
            </a:ext>
          </a:extLst>
        </xdr:cNvPr>
        <xdr:cNvSpPr/>
      </xdr:nvSpPr>
      <xdr:spPr>
        <a:xfrm flipH="1">
          <a:off x="11572411" y="280988"/>
          <a:ext cx="1598283" cy="266699"/>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12</xdr:col>
      <xdr:colOff>761999</xdr:colOff>
      <xdr:row>2</xdr:row>
      <xdr:rowOff>200025</xdr:rowOff>
    </xdr:from>
    <xdr:to>
      <xdr:col>14</xdr:col>
      <xdr:colOff>-1</xdr:colOff>
      <xdr:row>4</xdr:row>
      <xdr:rowOff>23812</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738E432-D2BD-4388-B549-8506EC1F0D3F}"/>
            </a:ext>
          </a:extLst>
        </xdr:cNvPr>
        <xdr:cNvSpPr/>
      </xdr:nvSpPr>
      <xdr:spPr>
        <a:xfrm flipH="1">
          <a:off x="11608593" y="676275"/>
          <a:ext cx="1559719" cy="252412"/>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xdr:from>
      <xdr:col>5</xdr:col>
      <xdr:colOff>1983442</xdr:colOff>
      <xdr:row>0</xdr:row>
      <xdr:rowOff>134471</xdr:rowOff>
    </xdr:from>
    <xdr:to>
      <xdr:col>5</xdr:col>
      <xdr:colOff>3345517</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3828156F-4030-46F4-91C7-B4BF47DD1769}"/>
            </a:ext>
          </a:extLst>
        </xdr:cNvPr>
        <xdr:cNvSpPr/>
      </xdr:nvSpPr>
      <xdr:spPr>
        <a:xfrm flipH="1">
          <a:off x="16794817" y="134471"/>
          <a:ext cx="107632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1994647</xdr:colOff>
      <xdr:row>2</xdr:row>
      <xdr:rowOff>11206</xdr:rowOff>
    </xdr:from>
    <xdr:to>
      <xdr:col>6</xdr:col>
      <xdr:colOff>6163</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768E6652-A9A8-46F4-999C-5105E85F4A34}"/>
            </a:ext>
          </a:extLst>
        </xdr:cNvPr>
        <xdr:cNvSpPr/>
      </xdr:nvSpPr>
      <xdr:spPr>
        <a:xfrm flipH="1">
          <a:off x="16806022" y="477931"/>
          <a:ext cx="1062878"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xdr:from>
      <xdr:col>6</xdr:col>
      <xdr:colOff>1187823</xdr:colOff>
      <xdr:row>0</xdr:row>
      <xdr:rowOff>134471</xdr:rowOff>
    </xdr:from>
    <xdr:to>
      <xdr:col>6</xdr:col>
      <xdr:colOff>2447823</xdr:colOff>
      <xdr:row>1</xdr:row>
      <xdr:rowOff>163935</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9DE6EB03-8B0D-4F32-A392-A3A813552D57}"/>
            </a:ext>
          </a:extLst>
        </xdr:cNvPr>
        <xdr:cNvSpPr/>
      </xdr:nvSpPr>
      <xdr:spPr>
        <a:xfrm flipH="1">
          <a:off x="11799794" y="134471"/>
          <a:ext cx="1260000" cy="287199"/>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6</xdr:col>
      <xdr:colOff>1187823</xdr:colOff>
      <xdr:row>2</xdr:row>
      <xdr:rowOff>11206</xdr:rowOff>
    </xdr:from>
    <xdr:to>
      <xdr:col>6</xdr:col>
      <xdr:colOff>2447823</xdr:colOff>
      <xdr:row>3</xdr:row>
      <xdr:rowOff>95099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8C5BBE38-AA2D-4BCD-83E1-368A0205CE8A}"/>
            </a:ext>
          </a:extLst>
        </xdr:cNvPr>
        <xdr:cNvSpPr/>
      </xdr:nvSpPr>
      <xdr:spPr>
        <a:xfrm flipH="1">
          <a:off x="11799794" y="481853"/>
          <a:ext cx="1260000" cy="29680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xdr:from>
      <xdr:col>5</xdr:col>
      <xdr:colOff>1983442</xdr:colOff>
      <xdr:row>0</xdr:row>
      <xdr:rowOff>134471</xdr:rowOff>
    </xdr:from>
    <xdr:to>
      <xdr:col>5</xdr:col>
      <xdr:colOff>3345517</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9AE7ACF9-4936-495E-A337-BF6521C24DB1}"/>
            </a:ext>
          </a:extLst>
        </xdr:cNvPr>
        <xdr:cNvSpPr/>
      </xdr:nvSpPr>
      <xdr:spPr>
        <a:xfrm flipH="1">
          <a:off x="16794817" y="134471"/>
          <a:ext cx="107632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1994647</xdr:colOff>
      <xdr:row>2</xdr:row>
      <xdr:rowOff>11206</xdr:rowOff>
    </xdr:from>
    <xdr:to>
      <xdr:col>6</xdr:col>
      <xdr:colOff>6163</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D23EAC3A-AF8B-4958-8A62-B3DF582C9BC6}"/>
            </a:ext>
          </a:extLst>
        </xdr:cNvPr>
        <xdr:cNvSpPr/>
      </xdr:nvSpPr>
      <xdr:spPr>
        <a:xfrm flipH="1">
          <a:off x="16806022" y="477931"/>
          <a:ext cx="1062878"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19.xml><?xml version="1.0" encoding="utf-8"?>
<xdr:wsDr xmlns:xdr="http://schemas.openxmlformats.org/drawingml/2006/spreadsheetDrawing" xmlns:a="http://schemas.openxmlformats.org/drawingml/2006/main">
  <xdr:twoCellAnchor>
    <xdr:from>
      <xdr:col>6</xdr:col>
      <xdr:colOff>190500</xdr:colOff>
      <xdr:row>0</xdr:row>
      <xdr:rowOff>179295</xdr:rowOff>
    </xdr:from>
    <xdr:to>
      <xdr:col>6</xdr:col>
      <xdr:colOff>1552575</xdr:colOff>
      <xdr:row>1</xdr:row>
      <xdr:rowOff>178735</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BF51E78A-295A-405E-A231-6689563C8AD2}"/>
            </a:ext>
          </a:extLst>
        </xdr:cNvPr>
        <xdr:cNvSpPr/>
      </xdr:nvSpPr>
      <xdr:spPr>
        <a:xfrm flipH="1">
          <a:off x="13401675" y="179295"/>
          <a:ext cx="136207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6</xdr:col>
      <xdr:colOff>190500</xdr:colOff>
      <xdr:row>2</xdr:row>
      <xdr:rowOff>89647</xdr:rowOff>
    </xdr:from>
    <xdr:to>
      <xdr:col>6</xdr:col>
      <xdr:colOff>1552575</xdr:colOff>
      <xdr:row>3</xdr:row>
      <xdr:rowOff>133910</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C7BFD9A2-8576-4690-AD65-3AD3E7F599E2}"/>
            </a:ext>
          </a:extLst>
        </xdr:cNvPr>
        <xdr:cNvSpPr/>
      </xdr:nvSpPr>
      <xdr:spPr>
        <a:xfrm flipH="1">
          <a:off x="13401675" y="556372"/>
          <a:ext cx="1362075"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0.xml><?xml version="1.0" encoding="utf-8"?>
<xdr:wsDr xmlns:xdr="http://schemas.openxmlformats.org/drawingml/2006/spreadsheetDrawing" xmlns:a="http://schemas.openxmlformats.org/drawingml/2006/main">
  <xdr:twoCellAnchor>
    <xdr:from>
      <xdr:col>6</xdr:col>
      <xdr:colOff>2779059</xdr:colOff>
      <xdr:row>0</xdr:row>
      <xdr:rowOff>112059</xdr:rowOff>
    </xdr:from>
    <xdr:to>
      <xdr:col>6</xdr:col>
      <xdr:colOff>4141134</xdr:colOff>
      <xdr:row>1</xdr:row>
      <xdr:rowOff>111499</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flipH="1">
          <a:off x="15598588" y="112059"/>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6</xdr:col>
      <xdr:colOff>2767853</xdr:colOff>
      <xdr:row>2</xdr:row>
      <xdr:rowOff>22412</xdr:rowOff>
    </xdr:from>
    <xdr:to>
      <xdr:col>6</xdr:col>
      <xdr:colOff>4129928</xdr:colOff>
      <xdr:row>3</xdr:row>
      <xdr:rowOff>66675</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1300-000003000000}"/>
            </a:ext>
          </a:extLst>
        </xdr:cNvPr>
        <xdr:cNvSpPr/>
      </xdr:nvSpPr>
      <xdr:spPr>
        <a:xfrm flipH="1">
          <a:off x="15587382" y="493059"/>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1.xml><?xml version="1.0" encoding="utf-8"?>
<xdr:wsDr xmlns:xdr="http://schemas.openxmlformats.org/drawingml/2006/spreadsheetDrawing" xmlns:a="http://schemas.openxmlformats.org/drawingml/2006/main">
  <xdr:twoCellAnchor>
    <xdr:from>
      <xdr:col>9</xdr:col>
      <xdr:colOff>380999</xdr:colOff>
      <xdr:row>0</xdr:row>
      <xdr:rowOff>114301</xdr:rowOff>
    </xdr:from>
    <xdr:to>
      <xdr:col>11</xdr:col>
      <xdr:colOff>9524</xdr:colOff>
      <xdr:row>1</xdr:row>
      <xdr:rowOff>89648</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E80D208D-6180-45DE-B0B1-4ACDFE826358}"/>
            </a:ext>
          </a:extLst>
        </xdr:cNvPr>
        <xdr:cNvSpPr/>
      </xdr:nvSpPr>
      <xdr:spPr>
        <a:xfrm flipH="1">
          <a:off x="14220824" y="114301"/>
          <a:ext cx="2219325" cy="232522"/>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9</xdr:col>
      <xdr:colOff>369795</xdr:colOff>
      <xdr:row>2</xdr:row>
      <xdr:rowOff>22412</xdr:rowOff>
    </xdr:from>
    <xdr:to>
      <xdr:col>11</xdr:col>
      <xdr:colOff>17369</xdr:colOff>
      <xdr:row>3</xdr:row>
      <xdr:rowOff>33617</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4C830285-0DEE-47CB-8761-54BE954D0307}"/>
            </a:ext>
          </a:extLst>
        </xdr:cNvPr>
        <xdr:cNvSpPr/>
      </xdr:nvSpPr>
      <xdr:spPr>
        <a:xfrm flipH="1">
          <a:off x="14209620" y="489137"/>
          <a:ext cx="2238374" cy="22075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2.xml><?xml version="1.0" encoding="utf-8"?>
<xdr:wsDr xmlns:xdr="http://schemas.openxmlformats.org/drawingml/2006/spreadsheetDrawing" xmlns:a="http://schemas.openxmlformats.org/drawingml/2006/main">
  <xdr:twoCellAnchor>
    <xdr:from>
      <xdr:col>7</xdr:col>
      <xdr:colOff>1983442</xdr:colOff>
      <xdr:row>0</xdr:row>
      <xdr:rowOff>134471</xdr:rowOff>
    </xdr:from>
    <xdr:to>
      <xdr:col>7</xdr:col>
      <xdr:colOff>3345517</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B3F8E72E-B317-49D3-8E5B-5C15E1F2EC0E}"/>
            </a:ext>
          </a:extLst>
        </xdr:cNvPr>
        <xdr:cNvSpPr/>
      </xdr:nvSpPr>
      <xdr:spPr>
        <a:xfrm flipH="1">
          <a:off x="16794817" y="134471"/>
          <a:ext cx="107632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7</xdr:col>
      <xdr:colOff>1994647</xdr:colOff>
      <xdr:row>1</xdr:row>
      <xdr:rowOff>176893</xdr:rowOff>
    </xdr:from>
    <xdr:to>
      <xdr:col>7</xdr:col>
      <xdr:colOff>3347357</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B910007D-C4A2-4A4B-A734-F7D63ACECB7F}"/>
            </a:ext>
          </a:extLst>
        </xdr:cNvPr>
        <xdr:cNvSpPr/>
      </xdr:nvSpPr>
      <xdr:spPr>
        <a:xfrm flipH="1">
          <a:off x="21058254" y="435429"/>
          <a:ext cx="1352710" cy="28679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3.xml><?xml version="1.0" encoding="utf-8"?>
<xdr:wsDr xmlns:xdr="http://schemas.openxmlformats.org/drawingml/2006/spreadsheetDrawing" xmlns:a="http://schemas.openxmlformats.org/drawingml/2006/main">
  <xdr:twoCellAnchor>
    <xdr:from>
      <xdr:col>7</xdr:col>
      <xdr:colOff>2024263</xdr:colOff>
      <xdr:row>0</xdr:row>
      <xdr:rowOff>134471</xdr:rowOff>
    </xdr:from>
    <xdr:to>
      <xdr:col>7</xdr:col>
      <xdr:colOff>3386338</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56FFB231-5AC5-48B2-833F-29B60FBA255A}"/>
            </a:ext>
          </a:extLst>
        </xdr:cNvPr>
        <xdr:cNvSpPr/>
      </xdr:nvSpPr>
      <xdr:spPr>
        <a:xfrm flipH="1">
          <a:off x="15195977" y="134471"/>
          <a:ext cx="1362075" cy="257976"/>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7</xdr:col>
      <xdr:colOff>1994647</xdr:colOff>
      <xdr:row>2</xdr:row>
      <xdr:rowOff>0</xdr:rowOff>
    </xdr:from>
    <xdr:to>
      <xdr:col>7</xdr:col>
      <xdr:colOff>3374572</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66102751-CA31-479B-9083-9EC5C52AE5C9}"/>
            </a:ext>
          </a:extLst>
        </xdr:cNvPr>
        <xdr:cNvSpPr/>
      </xdr:nvSpPr>
      <xdr:spPr>
        <a:xfrm flipH="1">
          <a:off x="15166361" y="462643"/>
          <a:ext cx="1379925" cy="259576"/>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twoCellAnchor>
    <xdr:from>
      <xdr:col>6</xdr:col>
      <xdr:colOff>1994647</xdr:colOff>
      <xdr:row>2</xdr:row>
      <xdr:rowOff>11206</xdr:rowOff>
    </xdr:from>
    <xdr:to>
      <xdr:col>7</xdr:col>
      <xdr:colOff>6163</xdr:colOff>
      <xdr:row>3</xdr:row>
      <xdr:rowOff>55469</xdr:rowOff>
    </xdr:to>
    <xdr:sp macro="" textlink="">
      <xdr:nvSpPr>
        <xdr:cNvPr id="4"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AE7872B7-976E-4927-95B3-16E9625F0061}"/>
            </a:ext>
          </a:extLst>
        </xdr:cNvPr>
        <xdr:cNvSpPr/>
      </xdr:nvSpPr>
      <xdr:spPr>
        <a:xfrm flipH="1">
          <a:off x="16806022" y="477931"/>
          <a:ext cx="1062878"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4.xml><?xml version="1.0" encoding="utf-8"?>
<xdr:wsDr xmlns:xdr="http://schemas.openxmlformats.org/drawingml/2006/spreadsheetDrawing" xmlns:a="http://schemas.openxmlformats.org/drawingml/2006/main">
  <xdr:twoCellAnchor>
    <xdr:from>
      <xdr:col>5</xdr:col>
      <xdr:colOff>1983442</xdr:colOff>
      <xdr:row>0</xdr:row>
      <xdr:rowOff>134471</xdr:rowOff>
    </xdr:from>
    <xdr:to>
      <xdr:col>5</xdr:col>
      <xdr:colOff>3345517</xdr:colOff>
      <xdr:row>1</xdr:row>
      <xdr:rowOff>133911</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31A17716-3976-46D3-8DD1-79A68E79D4C3}"/>
            </a:ext>
          </a:extLst>
        </xdr:cNvPr>
        <xdr:cNvSpPr/>
      </xdr:nvSpPr>
      <xdr:spPr>
        <a:xfrm flipH="1">
          <a:off x="16794817" y="134471"/>
          <a:ext cx="1076325" cy="25661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1994647</xdr:colOff>
      <xdr:row>2</xdr:row>
      <xdr:rowOff>11206</xdr:rowOff>
    </xdr:from>
    <xdr:to>
      <xdr:col>6</xdr:col>
      <xdr:colOff>6163</xdr:colOff>
      <xdr:row>3</xdr:row>
      <xdr:rowOff>55469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7E056AD4-05C6-4C62-B70E-258D8DE1D410}"/>
            </a:ext>
          </a:extLst>
        </xdr:cNvPr>
        <xdr:cNvSpPr/>
      </xdr:nvSpPr>
      <xdr:spPr>
        <a:xfrm flipH="1">
          <a:off x="16806022" y="477931"/>
          <a:ext cx="1062878"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5.xml><?xml version="1.0" encoding="utf-8"?>
<xdr:wsDr xmlns:xdr="http://schemas.openxmlformats.org/drawingml/2006/spreadsheetDrawing" xmlns:a="http://schemas.openxmlformats.org/drawingml/2006/main">
  <xdr:twoCellAnchor>
    <xdr:from>
      <xdr:col>5</xdr:col>
      <xdr:colOff>1575231</xdr:colOff>
      <xdr:row>0</xdr:row>
      <xdr:rowOff>134471</xdr:rowOff>
    </xdr:from>
    <xdr:to>
      <xdr:col>5</xdr:col>
      <xdr:colOff>2830289</xdr:colOff>
      <xdr:row>1</xdr:row>
      <xdr:rowOff>163935</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CC8615E4-904A-4196-99BB-7F91B72ECF12}"/>
            </a:ext>
          </a:extLst>
        </xdr:cNvPr>
        <xdr:cNvSpPr/>
      </xdr:nvSpPr>
      <xdr:spPr>
        <a:xfrm flipH="1">
          <a:off x="15427302" y="134471"/>
          <a:ext cx="1255058" cy="28800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5</xdr:col>
      <xdr:colOff>1586436</xdr:colOff>
      <xdr:row>2</xdr:row>
      <xdr:rowOff>11206</xdr:rowOff>
    </xdr:from>
    <xdr:to>
      <xdr:col>5</xdr:col>
      <xdr:colOff>2846436</xdr:colOff>
      <xdr:row>3</xdr:row>
      <xdr:rowOff>95099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8B9BE5BD-AA5D-40A9-BD39-21F5A9BF082F}"/>
            </a:ext>
          </a:extLst>
        </xdr:cNvPr>
        <xdr:cNvSpPr/>
      </xdr:nvSpPr>
      <xdr:spPr>
        <a:xfrm flipH="1">
          <a:off x="15438507" y="473849"/>
          <a:ext cx="1260000" cy="28800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6.xml><?xml version="1.0" encoding="utf-8"?>
<xdr:wsDr xmlns:xdr="http://schemas.openxmlformats.org/drawingml/2006/spreadsheetDrawing" xmlns:a="http://schemas.openxmlformats.org/drawingml/2006/main">
  <xdr:twoCellAnchor>
    <xdr:from>
      <xdr:col>6</xdr:col>
      <xdr:colOff>1187823</xdr:colOff>
      <xdr:row>0</xdr:row>
      <xdr:rowOff>134471</xdr:rowOff>
    </xdr:from>
    <xdr:to>
      <xdr:col>6</xdr:col>
      <xdr:colOff>2447823</xdr:colOff>
      <xdr:row>1</xdr:row>
      <xdr:rowOff>163935</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F99F6140-646E-4948-A672-59A08ECE6986}"/>
            </a:ext>
          </a:extLst>
        </xdr:cNvPr>
        <xdr:cNvSpPr/>
      </xdr:nvSpPr>
      <xdr:spPr>
        <a:xfrm flipH="1">
          <a:off x="11789148" y="134471"/>
          <a:ext cx="1260000" cy="286639"/>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6</xdr:col>
      <xdr:colOff>1187823</xdr:colOff>
      <xdr:row>2</xdr:row>
      <xdr:rowOff>11206</xdr:rowOff>
    </xdr:from>
    <xdr:to>
      <xdr:col>6</xdr:col>
      <xdr:colOff>2447823</xdr:colOff>
      <xdr:row>3</xdr:row>
      <xdr:rowOff>95099</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92803C91-8984-4AB8-AD9C-BC94E335220D}"/>
            </a:ext>
          </a:extLst>
        </xdr:cNvPr>
        <xdr:cNvSpPr/>
      </xdr:nvSpPr>
      <xdr:spPr>
        <a:xfrm flipH="1">
          <a:off x="11789148" y="477931"/>
          <a:ext cx="1260000" cy="29344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7.xml><?xml version="1.0" encoding="utf-8"?>
<xdr:wsDr xmlns:xdr="http://schemas.openxmlformats.org/drawingml/2006/spreadsheetDrawing" xmlns:a="http://schemas.openxmlformats.org/drawingml/2006/main">
  <xdr:twoCellAnchor>
    <xdr:from>
      <xdr:col>16</xdr:col>
      <xdr:colOff>66675</xdr:colOff>
      <xdr:row>1</xdr:row>
      <xdr:rowOff>19050</xdr:rowOff>
    </xdr:from>
    <xdr:to>
      <xdr:col>16</xdr:col>
      <xdr:colOff>4964906</xdr:colOff>
      <xdr:row>2</xdr:row>
      <xdr:rowOff>71437</xdr:rowOff>
    </xdr:to>
    <xdr:sp macro="" textlink="">
      <xdr:nvSpPr>
        <xdr:cNvPr id="4"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A0EFFEC-F1AF-4564-8FBA-52179F27CB6E}"/>
            </a:ext>
          </a:extLst>
        </xdr:cNvPr>
        <xdr:cNvSpPr/>
      </xdr:nvSpPr>
      <xdr:spPr>
        <a:xfrm flipH="1">
          <a:off x="15716250" y="276225"/>
          <a:ext cx="1193006" cy="261937"/>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16</xdr:col>
      <xdr:colOff>85725</xdr:colOff>
      <xdr:row>2</xdr:row>
      <xdr:rowOff>200025</xdr:rowOff>
    </xdr:from>
    <xdr:to>
      <xdr:col>16</xdr:col>
      <xdr:colOff>4953000</xdr:colOff>
      <xdr:row>4</xdr:row>
      <xdr:rowOff>23812</xdr:rowOff>
    </xdr:to>
    <xdr:sp macro="" textlink="">
      <xdr:nvSpPr>
        <xdr:cNvPr id="5"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4C17EDCA-5633-4853-AA22-7826FD6D2DD9}"/>
            </a:ext>
          </a:extLst>
        </xdr:cNvPr>
        <xdr:cNvSpPr/>
      </xdr:nvSpPr>
      <xdr:spPr>
        <a:xfrm flipH="1">
          <a:off x="15735300" y="666750"/>
          <a:ext cx="1171575" cy="2190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8.xml><?xml version="1.0" encoding="utf-8"?>
<xdr:wsDr xmlns:xdr="http://schemas.openxmlformats.org/drawingml/2006/spreadsheetDrawing" xmlns:a="http://schemas.openxmlformats.org/drawingml/2006/main">
  <xdr:twoCellAnchor>
    <xdr:from>
      <xdr:col>10</xdr:col>
      <xdr:colOff>380999</xdr:colOff>
      <xdr:row>0</xdr:row>
      <xdr:rowOff>114301</xdr:rowOff>
    </xdr:from>
    <xdr:to>
      <xdr:col>12</xdr:col>
      <xdr:colOff>9524</xdr:colOff>
      <xdr:row>1</xdr:row>
      <xdr:rowOff>89648</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flipH="1">
          <a:off x="15677028" y="114301"/>
          <a:ext cx="1533525" cy="233082"/>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10</xdr:col>
      <xdr:colOff>369795</xdr:colOff>
      <xdr:row>2</xdr:row>
      <xdr:rowOff>22412</xdr:rowOff>
    </xdr:from>
    <xdr:to>
      <xdr:col>12</xdr:col>
      <xdr:colOff>17369</xdr:colOff>
      <xdr:row>3</xdr:row>
      <xdr:rowOff>33617</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1200-000003000000}"/>
            </a:ext>
          </a:extLst>
        </xdr:cNvPr>
        <xdr:cNvSpPr/>
      </xdr:nvSpPr>
      <xdr:spPr>
        <a:xfrm flipH="1">
          <a:off x="15665824" y="493059"/>
          <a:ext cx="1552574" cy="224117"/>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29.xml><?xml version="1.0" encoding="utf-8"?>
<xdr:wsDr xmlns:xdr="http://schemas.openxmlformats.org/drawingml/2006/spreadsheetDrawing" xmlns:a="http://schemas.openxmlformats.org/drawingml/2006/main">
  <xdr:twoCellAnchor>
    <xdr:from>
      <xdr:col>27</xdr:col>
      <xdr:colOff>1929012</xdr:colOff>
      <xdr:row>0</xdr:row>
      <xdr:rowOff>249730</xdr:rowOff>
    </xdr:from>
    <xdr:to>
      <xdr:col>27</xdr:col>
      <xdr:colOff>2776737</xdr:colOff>
      <xdr:row>2</xdr:row>
      <xdr:rowOff>45063</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E8CAC90C-D798-46AD-85D8-9883A049E6EE}"/>
            </a:ext>
          </a:extLst>
        </xdr:cNvPr>
        <xdr:cNvSpPr/>
      </xdr:nvSpPr>
      <xdr:spPr>
        <a:xfrm flipH="1">
          <a:off x="11806437" y="249730"/>
          <a:ext cx="0" cy="262058"/>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27</xdr:col>
      <xdr:colOff>1931413</xdr:colOff>
      <xdr:row>2</xdr:row>
      <xdr:rowOff>110459</xdr:rowOff>
    </xdr:from>
    <xdr:to>
      <xdr:col>27</xdr:col>
      <xdr:colOff>2788663</xdr:colOff>
      <xdr:row>3</xdr:row>
      <xdr:rowOff>154722</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A2C13299-9EB9-47D3-89A5-8AA91BA5DFB1}"/>
            </a:ext>
          </a:extLst>
        </xdr:cNvPr>
        <xdr:cNvSpPr/>
      </xdr:nvSpPr>
      <xdr:spPr>
        <a:xfrm flipH="1">
          <a:off x="11808838" y="577184"/>
          <a:ext cx="0" cy="253813"/>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30.xml><?xml version="1.0" encoding="utf-8"?>
<xdr:wsDr xmlns:xdr="http://schemas.openxmlformats.org/drawingml/2006/spreadsheetDrawing" xmlns:a="http://schemas.openxmlformats.org/drawingml/2006/main">
  <xdr:twoCellAnchor>
    <xdr:from>
      <xdr:col>33</xdr:col>
      <xdr:colOff>1929012</xdr:colOff>
      <xdr:row>0</xdr:row>
      <xdr:rowOff>249730</xdr:rowOff>
    </xdr:from>
    <xdr:to>
      <xdr:col>33</xdr:col>
      <xdr:colOff>2776737</xdr:colOff>
      <xdr:row>2</xdr:row>
      <xdr:rowOff>45063</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flipH="1">
          <a:off x="14488405" y="249730"/>
          <a:ext cx="847725" cy="257976"/>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33</xdr:col>
      <xdr:colOff>1931413</xdr:colOff>
      <xdr:row>1</xdr:row>
      <xdr:rowOff>110459</xdr:rowOff>
    </xdr:from>
    <xdr:to>
      <xdr:col>33</xdr:col>
      <xdr:colOff>2788663</xdr:colOff>
      <xdr:row>2</xdr:row>
      <xdr:rowOff>154722</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flipH="1">
          <a:off x="14490806" y="573102"/>
          <a:ext cx="857250" cy="248370"/>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twoCellAnchor>
    <xdr:from>
      <xdr:col>35</xdr:col>
      <xdr:colOff>839240</xdr:colOff>
      <xdr:row>0</xdr:row>
      <xdr:rowOff>0</xdr:rowOff>
    </xdr:from>
    <xdr:to>
      <xdr:col>35</xdr:col>
      <xdr:colOff>2201315</xdr:colOff>
      <xdr:row>0</xdr:row>
      <xdr:rowOff>257976</xdr:rowOff>
    </xdr:to>
    <xdr:sp macro="" textlink="">
      <xdr:nvSpPr>
        <xdr:cNvPr id="4"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D9F7D1C6-EF49-41B6-BFF2-16020875DEB4}"/>
            </a:ext>
          </a:extLst>
        </xdr:cNvPr>
        <xdr:cNvSpPr/>
      </xdr:nvSpPr>
      <xdr:spPr>
        <a:xfrm flipH="1">
          <a:off x="12662146" y="0"/>
          <a:ext cx="1362075" cy="257976"/>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35</xdr:col>
      <xdr:colOff>809624</xdr:colOff>
      <xdr:row>1</xdr:row>
      <xdr:rowOff>66234</xdr:rowOff>
    </xdr:from>
    <xdr:to>
      <xdr:col>35</xdr:col>
      <xdr:colOff>2189549</xdr:colOff>
      <xdr:row>2</xdr:row>
      <xdr:rowOff>111498</xdr:rowOff>
    </xdr:to>
    <xdr:sp macro="" textlink="">
      <xdr:nvSpPr>
        <xdr:cNvPr id="5"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40EBD185-56EA-4B25-8AD3-BA710F2B0710}"/>
            </a:ext>
          </a:extLst>
        </xdr:cNvPr>
        <xdr:cNvSpPr/>
      </xdr:nvSpPr>
      <xdr:spPr>
        <a:xfrm flipH="1">
          <a:off x="12632530" y="328172"/>
          <a:ext cx="1379925" cy="259576"/>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31.xml><?xml version="1.0" encoding="utf-8"?>
<xdr:wsDr xmlns:xdr="http://schemas.openxmlformats.org/drawingml/2006/spreadsheetDrawing" xmlns:a="http://schemas.openxmlformats.org/drawingml/2006/main">
  <xdr:twoCellAnchor>
    <xdr:from>
      <xdr:col>11</xdr:col>
      <xdr:colOff>66675</xdr:colOff>
      <xdr:row>1</xdr:row>
      <xdr:rowOff>19050</xdr:rowOff>
    </xdr:from>
    <xdr:to>
      <xdr:col>11</xdr:col>
      <xdr:colOff>4964906</xdr:colOff>
      <xdr:row>2</xdr:row>
      <xdr:rowOff>71437</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7899D9F2-EF61-4FC7-B05B-FA43280581AF}"/>
            </a:ext>
          </a:extLst>
        </xdr:cNvPr>
        <xdr:cNvSpPr/>
      </xdr:nvSpPr>
      <xdr:spPr>
        <a:xfrm flipH="1">
          <a:off x="12658725" y="276225"/>
          <a:ext cx="783431" cy="261937"/>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11</xdr:col>
      <xdr:colOff>85725</xdr:colOff>
      <xdr:row>2</xdr:row>
      <xdr:rowOff>200025</xdr:rowOff>
    </xdr:from>
    <xdr:to>
      <xdr:col>11</xdr:col>
      <xdr:colOff>4953000</xdr:colOff>
      <xdr:row>4</xdr:row>
      <xdr:rowOff>23812</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E325B0BB-20A6-4C1F-8A73-CC895ED0A8FF}"/>
            </a:ext>
          </a:extLst>
        </xdr:cNvPr>
        <xdr:cNvSpPr/>
      </xdr:nvSpPr>
      <xdr:spPr>
        <a:xfrm flipH="1">
          <a:off x="12677775" y="666750"/>
          <a:ext cx="762000" cy="242887"/>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drawings/drawing32.xml><?xml version="1.0" encoding="utf-8"?>
<xdr:wsDr xmlns:xdr="http://schemas.openxmlformats.org/drawingml/2006/spreadsheetDrawing" xmlns:a="http://schemas.openxmlformats.org/drawingml/2006/main">
  <xdr:twoCellAnchor>
    <xdr:from>
      <xdr:col>13</xdr:col>
      <xdr:colOff>95250</xdr:colOff>
      <xdr:row>0</xdr:row>
      <xdr:rowOff>180975</xdr:rowOff>
    </xdr:from>
    <xdr:to>
      <xdr:col>14</xdr:col>
      <xdr:colOff>9525</xdr:colOff>
      <xdr:row>1</xdr:row>
      <xdr:rowOff>180975</xdr:rowOff>
    </xdr:to>
    <xdr:sp macro="" textlink="">
      <xdr:nvSpPr>
        <xdr:cNvPr id="2" name="상자 조회 단추" descr="Click to add or modify Bin Lookup information" title="Bin Lookup">
          <a:hlinkClick xmlns:r="http://schemas.openxmlformats.org/officeDocument/2006/relationships" r:id="rId1"/>
          <a:extLst>
            <a:ext uri="{FF2B5EF4-FFF2-40B4-BE49-F238E27FC236}">
              <a16:creationId xmlns:a16="http://schemas.microsoft.com/office/drawing/2014/main" id="{00000000-0008-0000-2D00-000002000000}"/>
            </a:ext>
          </a:extLst>
        </xdr:cNvPr>
        <xdr:cNvSpPr/>
      </xdr:nvSpPr>
      <xdr:spPr>
        <a:xfrm flipH="1">
          <a:off x="12249150" y="180975"/>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CONTENTS</a:t>
          </a:r>
        </a:p>
      </xdr:txBody>
    </xdr:sp>
    <xdr:clientData fPrintsWithSheet="0"/>
  </xdr:twoCellAnchor>
  <xdr:twoCellAnchor>
    <xdr:from>
      <xdr:col>13</xdr:col>
      <xdr:colOff>95250</xdr:colOff>
      <xdr:row>2</xdr:row>
      <xdr:rowOff>47625</xdr:rowOff>
    </xdr:from>
    <xdr:to>
      <xdr:col>14</xdr:col>
      <xdr:colOff>9525</xdr:colOff>
      <xdr:row>3</xdr:row>
      <xdr:rowOff>95250</xdr:rowOff>
    </xdr:to>
    <xdr:sp macro="" textlink="">
      <xdr:nvSpPr>
        <xdr:cNvPr id="3" name="상자 조회 단추" descr="Click to add or modify Bin Lookup information" title="Bin Lookup">
          <a:hlinkClick xmlns:r="http://schemas.openxmlformats.org/officeDocument/2006/relationships" r:id="rId2"/>
          <a:extLst>
            <a:ext uri="{FF2B5EF4-FFF2-40B4-BE49-F238E27FC236}">
              <a16:creationId xmlns:a16="http://schemas.microsoft.com/office/drawing/2014/main" id="{00000000-0008-0000-2D00-000003000000}"/>
            </a:ext>
          </a:extLst>
        </xdr:cNvPr>
        <xdr:cNvSpPr/>
      </xdr:nvSpPr>
      <xdr:spPr>
        <a:xfrm flipH="1">
          <a:off x="12249150" y="514350"/>
          <a:ext cx="1362075" cy="257175"/>
        </a:xfrm>
        <a:prstGeom prst="homePlate">
          <a:avLst/>
        </a:prstGeom>
        <a:solidFill>
          <a:schemeClr val="accent6">
            <a:lumMod val="75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000">
              <a:latin typeface="맑은 고딕" panose="020B0503020000020004" pitchFamily="50" charset="-127"/>
              <a:ea typeface="맑은 고딕" panose="020B0503020000020004" pitchFamily="50" charset="-127"/>
            </a:rPr>
            <a:t>BALANCE</a:t>
          </a:r>
          <a:r>
            <a:rPr lang="en-US" sz="1000" baseline="0">
              <a:latin typeface="맑은 고딕" panose="020B0503020000020004" pitchFamily="50" charset="-127"/>
              <a:ea typeface="맑은 고딕" panose="020B0503020000020004" pitchFamily="50" charset="-127"/>
            </a:rPr>
            <a:t> SHEET</a:t>
          </a:r>
          <a:endParaRPr lang="en-US" sz="1000">
            <a:latin typeface="맑은 고딕" panose="020B0503020000020004" pitchFamily="50" charset="-127"/>
            <a:ea typeface="맑은 고딕" panose="020B0503020000020004" pitchFamily="50" charset="-127"/>
          </a:endParaRPr>
        </a:p>
      </xdr:txBody>
    </xdr:sp>
    <xdr:clientData fPrintsWithSheet="0"/>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WN979YB/Downloads/IS%20(22).xlsx" TargetMode="External"/><Relationship Id="rId2" Type="http://schemas.openxmlformats.org/officeDocument/2006/relationships/externalLinkPath" Target="file:///C:\Users\WN979YB\Downloads\IS%20(22).xlsx" TargetMode="External"/><Relationship Id="rId1" Type="http://schemas.openxmlformats.org/officeDocument/2006/relationships/externalLinkPath" Target="/Users/WN979YB/Downloads/IS%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S"/>
    </sheetNames>
    <sheetDataSet>
      <sheetData sheetId="0">
        <row r="2">
          <cell r="B2" t="str">
            <v>25-05-01..25-05-31</v>
          </cell>
        </row>
        <row r="4">
          <cell r="B4" t="str">
            <v>KRW</v>
          </cell>
        </row>
        <row r="6">
          <cell r="C6" t="str">
            <v>Net Change</v>
          </cell>
          <cell r="D6" t="str">
            <v>2025/04/30</v>
          </cell>
        </row>
        <row r="7">
          <cell r="B7" t="str">
            <v>매출</v>
          </cell>
        </row>
        <row r="8">
          <cell r="B8" t="str">
            <v>매출원가</v>
          </cell>
        </row>
        <row r="9">
          <cell r="B9" t="str">
            <v>매출총이익</v>
          </cell>
        </row>
        <row r="10">
          <cell r="B10" t="str">
            <v>판매비와 관리비</v>
          </cell>
          <cell r="C10">
            <v>136808848</v>
          </cell>
          <cell r="D10">
            <v>6402750</v>
          </cell>
        </row>
        <row r="11">
          <cell r="B11" t="str">
            <v xml:space="preserve">       관리 수수료 비용</v>
          </cell>
          <cell r="C11">
            <v>359160</v>
          </cell>
          <cell r="D11">
            <v>347750</v>
          </cell>
        </row>
        <row r="12">
          <cell r="B12" t="str">
            <v xml:space="preserve">       공유 서비스 비용</v>
          </cell>
          <cell r="C12">
            <v>1309547</v>
          </cell>
        </row>
        <row r="13">
          <cell r="B13" t="str">
            <v xml:space="preserve">       기타 세금과공과</v>
          </cell>
        </row>
        <row r="14">
          <cell r="B14" t="str">
            <v xml:space="preserve">       관리운용비용</v>
          </cell>
          <cell r="C14">
            <v>134136141</v>
          </cell>
        </row>
        <row r="15">
          <cell r="B15" t="str">
            <v xml:space="preserve">       고용 산재보험료</v>
          </cell>
        </row>
        <row r="16">
          <cell r="B16" t="str">
            <v xml:space="preserve">       기타 법률 및 전문 수수료</v>
          </cell>
          <cell r="D16">
            <v>5051000</v>
          </cell>
        </row>
        <row r="17">
          <cell r="B17" t="str">
            <v xml:space="preserve">       지급임차료</v>
          </cell>
          <cell r="C17">
            <v>1000000</v>
          </cell>
          <cell r="D17">
            <v>1000000</v>
          </cell>
        </row>
        <row r="18">
          <cell r="B18" t="str">
            <v xml:space="preserve">       수리 및 유지 보수</v>
          </cell>
        </row>
        <row r="19">
          <cell r="B19" t="str">
            <v xml:space="preserve">       통신비</v>
          </cell>
        </row>
        <row r="20">
          <cell r="B20" t="str">
            <v xml:space="preserve">       은행 수수료</v>
          </cell>
          <cell r="C20">
            <v>4000</v>
          </cell>
          <cell r="D20">
            <v>4000</v>
          </cell>
        </row>
        <row r="21">
          <cell r="B21" t="str">
            <v xml:space="preserve">       광고비용</v>
          </cell>
        </row>
        <row r="22">
          <cell r="B22" t="str">
            <v xml:space="preserve">       기타 운영 비용</v>
          </cell>
        </row>
        <row r="23">
          <cell r="B23" t="str">
            <v xml:space="preserve">       기부금</v>
          </cell>
        </row>
        <row r="24">
          <cell r="B24" t="str">
            <v>영업이익</v>
          </cell>
          <cell r="C24">
            <v>-136808848</v>
          </cell>
          <cell r="D24">
            <v>-6402750</v>
          </cell>
        </row>
        <row r="25">
          <cell r="B25" t="str">
            <v>영업외수익</v>
          </cell>
          <cell r="C25">
            <v>85448000</v>
          </cell>
          <cell r="D25">
            <v>11651200</v>
          </cell>
        </row>
        <row r="26">
          <cell r="B26" t="str">
            <v xml:space="preserve">       잡이익</v>
          </cell>
        </row>
        <row r="27">
          <cell r="B27" t="str">
            <v xml:space="preserve">       이자수익 - 은행</v>
          </cell>
        </row>
        <row r="28">
          <cell r="B28" t="str">
            <v xml:space="preserve">       외화환산이익</v>
          </cell>
          <cell r="C28">
            <v>-85448000</v>
          </cell>
          <cell r="D28">
            <v>-11651200</v>
          </cell>
        </row>
        <row r="29">
          <cell r="B29" t="str">
            <v>영업외비용</v>
          </cell>
          <cell r="C29">
            <v>23493688</v>
          </cell>
          <cell r="D29">
            <v>882147</v>
          </cell>
        </row>
        <row r="30">
          <cell r="B30" t="str">
            <v xml:space="preserve">       외환차손</v>
          </cell>
        </row>
        <row r="31">
          <cell r="B31" t="str">
            <v xml:space="preserve">       잡손실</v>
          </cell>
        </row>
        <row r="32">
          <cell r="B32" t="str">
            <v xml:space="preserve">      금융리스 - 이자비용</v>
          </cell>
        </row>
        <row r="33">
          <cell r="B33" t="str">
            <v xml:space="preserve">       이자비용 - 회사 간 대출</v>
          </cell>
          <cell r="C33">
            <v>15712084</v>
          </cell>
          <cell r="D33">
            <v>15205243</v>
          </cell>
        </row>
        <row r="34">
          <cell r="B34" t="str">
            <v xml:space="preserve">       이자비용 - 일반</v>
          </cell>
          <cell r="C34">
            <v>7813698</v>
          </cell>
          <cell r="D34">
            <v>7561643</v>
          </cell>
        </row>
        <row r="35">
          <cell r="B35" t="str">
            <v xml:space="preserve">       외화환산손실</v>
          </cell>
          <cell r="C35">
            <v>-32094</v>
          </cell>
          <cell r="D35">
            <v>-21884739</v>
          </cell>
        </row>
        <row r="36">
          <cell r="B36" t="str">
            <v>법인세 비용 차감전 순이익</v>
          </cell>
          <cell r="C36">
            <v>-74854536</v>
          </cell>
          <cell r="D36">
            <v>4366303</v>
          </cell>
        </row>
        <row r="37">
          <cell r="B37" t="str">
            <v>소득세와 법인세</v>
          </cell>
        </row>
        <row r="38">
          <cell r="B38" t="str">
            <v>당기순이익</v>
          </cell>
          <cell r="C38">
            <v>-74854536</v>
          </cell>
          <cell r="D38">
            <v>4366303</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1F3930-7945-4614-A37B-05390BF24B06}" name="Table1" displayName="Table1" ref="A1:Q341" totalsRowShown="0">
  <autoFilter ref="A1:Q341" xr:uid="{00000000-0009-0000-0100-000001000000}"/>
  <tableColumns count="17">
    <tableColumn id="1" xr3:uid="{00000000-0010-0000-0000-000001000000}" name="Posting Date"/>
    <tableColumn id="2" xr3:uid="{00000000-0010-0000-0000-000002000000}" name="Document No."/>
    <tableColumn id="3" xr3:uid="{00000000-0010-0000-0000-000003000000}" name="G/L Account No."/>
    <tableColumn id="4" xr3:uid="{00000000-0010-0000-0000-000004000000}" name="G/L Account Name"/>
    <tableColumn id="5" xr3:uid="{00000000-0010-0000-0000-000005000000}" name="Vendor Code"/>
    <tableColumn id="6" xr3:uid="{00000000-0010-0000-0000-000006000000}" name="Description"/>
    <tableColumn id="7" xr3:uid="{00000000-0010-0000-0000-000007000000}" name="Comment"/>
    <tableColumn id="8" xr3:uid="{00000000-0010-0000-0000-000008000000}" name="Debit Amount (LCY)"/>
    <tableColumn id="9" xr3:uid="{00000000-0010-0000-0000-000009000000}" name="Credit Amount (LCY)"/>
    <tableColumn id="10" xr3:uid="{00000000-0010-0000-0000-00000A000000}" name="Amount (LCY)"/>
    <tableColumn id="11" xr3:uid="{00000000-0010-0000-0000-00000B000000}" name="Bal. Account Type"/>
    <tableColumn id="12" xr3:uid="{00000000-0010-0000-0000-00000C000000}" name="Bal. Account No."/>
    <tableColumn id="13" xr3:uid="{00000000-0010-0000-0000-00000D000000}" name="Currency Code"/>
    <tableColumn id="14" xr3:uid="{00000000-0010-0000-0000-00000E000000}" name="Gen. Posting Type"/>
    <tableColumn id="15" xr3:uid="{00000000-0010-0000-0000-00000F000000}" name="Gen. Bus. Posting Group"/>
    <tableColumn id="16" xr3:uid="{00000000-0010-0000-0000-000010000000}" name="Gen. Prod. Posting Group"/>
    <tableColumn id="17" xr3:uid="{00000000-0010-0000-0000-000011000000}" name="Created 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159380-0AEF-4BDA-94DE-83D10DB62ABD}" name="표1" displayName="표1" ref="A1:I503" totalsRowShown="0" headerRowDxfId="90" dataDxfId="89" tableBorderDxfId="88">
  <autoFilter ref="A1:I503" xr:uid="{34159380-0AEF-4BDA-94DE-83D10DB62ABD}"/>
  <sortState xmlns:xlrd2="http://schemas.microsoft.com/office/spreadsheetml/2017/richdata2" ref="A2:I503">
    <sortCondition ref="B1:B503"/>
  </sortState>
  <tableColumns count="9">
    <tableColumn id="1" xr3:uid="{FA792470-81E7-41D1-9372-C55ACF611B05}" name="Posting Date" dataDxfId="87"/>
    <tableColumn id="10" xr3:uid="{E449D5AC-2867-4718-8BA7-28559D6B919A}" name="날짜" dataDxfId="86">
      <calculatedColumnFormula>TEXT(DATE(RIGHT(A2,4),LEFT(A2,FIND("/",A2)-1),MID(A2,FIND("/",A2)+1,FIND("/",A2,FIND("/",A2)+1)-FIND("/",A2)-1)),"yyyy/mm/dd")</calculatedColumnFormula>
    </tableColumn>
    <tableColumn id="3" xr3:uid="{C8CBAB23-D4A5-429A-9B5E-A4AE707C5BC5}" name="Document No." dataDxfId="85"/>
    <tableColumn id="4" xr3:uid="{E65862C0-D9D8-4B76-9DEA-BC50E0120406}" name="G/L Account No." dataDxfId="84"/>
    <tableColumn id="5" xr3:uid="{630F9A43-D387-4DEC-8D5F-B97C4324C635}" name="G/L Account Name" dataDxfId="83"/>
    <tableColumn id="6" xr3:uid="{31CD3379-58D9-43AF-9054-972E9CF3A617}" name="Description" dataDxfId="82"/>
    <tableColumn id="7" xr3:uid="{0BD0C0B4-D5C3-4B29-9872-1DA7233965AE}" name="Debit Amount (LCY)" dataDxfId="81"/>
    <tableColumn id="8" xr3:uid="{A701B6B3-DA2C-4863-8812-B49F17AAAA80}" name="Credit Amount (LCY)" dataDxfId="80"/>
    <tableColumn id="9" xr3:uid="{AC6EF00C-63D5-4DBC-9727-EBFBCD8E4D03}" name="Vendor Code" dataDxfId="7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9B4218-FEB9-47C7-95C5-25D874302B36}" name="표4_7" displayName="표4_7" ref="A1:H1251" totalsRowShown="0">
  <autoFilter ref="A1:H1251" xr:uid="{E49B4218-FEB9-47C7-95C5-25D874302B36}"/>
  <tableColumns count="8">
    <tableColumn id="9" xr3:uid="{B9A866A6-998C-410C-B560-0BF93567F14F}" name="Posting Date2" dataDxfId="78"/>
    <tableColumn id="2" xr3:uid="{7EB8008C-2005-43D4-89C5-9E1F41256826}" name="Document No."/>
    <tableColumn id="3" xr3:uid="{54D3CCD6-D922-4EC0-B9E9-E5DFD1E6B3C6}" name="G/L Account No."/>
    <tableColumn id="4" xr3:uid="{7AB31FA6-411B-4D20-B75A-76E42DECAB13}" name="G/L Account Name"/>
    <tableColumn id="5" xr3:uid="{D42E7DE4-95A7-4529-AC91-C3D419DA5343}" name="Description"/>
    <tableColumn id="6" xr3:uid="{19C85B66-397E-4A10-92F9-8D6BAC47B8C3}" name="Debit Amount (LCY)" dataDxfId="77"/>
    <tableColumn id="7" xr3:uid="{0BBE2CC9-EC19-490E-A767-92C032F5703E}" name="Credit Amount (LCY)" dataDxfId="76"/>
    <tableColumn id="8" xr3:uid="{C26B810C-AE64-4B97-915F-2997A0C086CB}" name="Vendor Code"/>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7.xml"/><Relationship Id="rId1" Type="http://schemas.openxmlformats.org/officeDocument/2006/relationships/printerSettings" Target="../printerSettings/printerSettings26.bin"/><Relationship Id="rId4" Type="http://schemas.openxmlformats.org/officeDocument/2006/relationships/comments" Target="../comments1.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7FB0-6A6D-47AF-A84F-F1F7D004A4DD}">
  <sheetPr>
    <tabColor rgb="FFFFC000"/>
  </sheetPr>
  <dimension ref="A2:J198"/>
  <sheetViews>
    <sheetView workbookViewId="0"/>
  </sheetViews>
  <sheetFormatPr defaultRowHeight="15.6" outlineLevelRow="1"/>
  <cols>
    <col min="1" max="1" width="13.375" style="253" customWidth="1"/>
    <col min="2" max="2" width="21.375" style="253" bestFit="1" customWidth="1"/>
    <col min="3" max="3" width="19.625" style="253" customWidth="1"/>
    <col min="4" max="4" width="16.125" style="253" bestFit="1" customWidth="1"/>
    <col min="5" max="5" width="23.375" style="254" customWidth="1"/>
    <col min="6" max="6" width="79.625" style="253" customWidth="1"/>
    <col min="7" max="7" width="18.125" customWidth="1"/>
    <col min="8" max="8" width="43.625" bestFit="1" customWidth="1"/>
    <col min="9" max="9" width="78.875" customWidth="1"/>
    <col min="10" max="10" width="43.625" bestFit="1" customWidth="1"/>
  </cols>
  <sheetData>
    <row r="2" spans="1:10" ht="19.2">
      <c r="A2" s="404" t="s">
        <v>0</v>
      </c>
      <c r="G2" s="253"/>
    </row>
    <row r="4" spans="1:10" ht="19.2" outlineLevel="1">
      <c r="A4" s="474" t="s">
        <v>1</v>
      </c>
      <c r="C4" s="465"/>
      <c r="D4" s="465"/>
      <c r="E4" s="465"/>
      <c r="F4" s="465"/>
      <c r="G4" s="465"/>
      <c r="H4" s="465"/>
      <c r="I4" s="465"/>
      <c r="J4" s="465"/>
    </row>
    <row r="5" spans="1:10" outlineLevel="1">
      <c r="B5" s="1636" t="s">
        <v>2</v>
      </c>
      <c r="C5" s="1637"/>
      <c r="D5" s="1637"/>
      <c r="E5" s="1637"/>
      <c r="F5" s="1637"/>
      <c r="G5" s="1638" t="s">
        <v>3</v>
      </c>
      <c r="H5" s="1638"/>
      <c r="I5" s="1639" t="s">
        <v>4</v>
      </c>
      <c r="J5" s="1639" t="s">
        <v>5</v>
      </c>
    </row>
    <row r="6" spans="1:10" outlineLevel="1">
      <c r="B6" s="870" t="s">
        <v>6</v>
      </c>
      <c r="C6" s="871" t="s">
        <v>7</v>
      </c>
      <c r="D6" s="871" t="s">
        <v>8</v>
      </c>
      <c r="E6" s="871" t="s">
        <v>9</v>
      </c>
      <c r="F6" s="872" t="s">
        <v>10</v>
      </c>
      <c r="G6" s="873" t="s">
        <v>11</v>
      </c>
      <c r="H6" s="873" t="s">
        <v>12</v>
      </c>
      <c r="I6" s="1640"/>
      <c r="J6" s="1640"/>
    </row>
    <row r="7" spans="1:10" outlineLevel="1">
      <c r="B7" s="874">
        <v>1</v>
      </c>
      <c r="C7" s="874" t="s">
        <v>13</v>
      </c>
      <c r="D7" s="874" t="s">
        <v>14</v>
      </c>
      <c r="E7" s="875" t="s">
        <v>15</v>
      </c>
      <c r="F7" s="876">
        <v>736480</v>
      </c>
      <c r="G7" s="874"/>
      <c r="H7" s="874" t="s">
        <v>16</v>
      </c>
      <c r="I7" s="874"/>
      <c r="J7" s="874" t="s">
        <v>17</v>
      </c>
    </row>
    <row r="8" spans="1:10" outlineLevel="1">
      <c r="B8" s="874">
        <v>2</v>
      </c>
      <c r="C8" s="874" t="s">
        <v>18</v>
      </c>
      <c r="D8" s="874" t="s">
        <v>14</v>
      </c>
      <c r="E8" s="875" t="s">
        <v>15</v>
      </c>
      <c r="F8" s="876">
        <v>707420</v>
      </c>
      <c r="G8" s="874"/>
      <c r="H8" s="874" t="s">
        <v>16</v>
      </c>
      <c r="I8" s="874"/>
      <c r="J8" s="874" t="s">
        <v>17</v>
      </c>
    </row>
    <row r="9" spans="1:10" outlineLevel="1">
      <c r="B9" s="874">
        <v>3</v>
      </c>
      <c r="C9" s="874" t="s">
        <v>19</v>
      </c>
      <c r="D9" s="874" t="s">
        <v>20</v>
      </c>
      <c r="E9" s="875" t="s">
        <v>21</v>
      </c>
      <c r="F9" s="876">
        <v>476370</v>
      </c>
      <c r="G9" s="874"/>
      <c r="H9" s="874" t="s">
        <v>16</v>
      </c>
      <c r="I9" s="874"/>
      <c r="J9" s="874" t="s">
        <v>17</v>
      </c>
    </row>
    <row r="10" spans="1:10" outlineLevel="1">
      <c r="B10" s="874">
        <v>4</v>
      </c>
      <c r="C10" s="874" t="s">
        <v>22</v>
      </c>
      <c r="D10" s="874" t="s">
        <v>23</v>
      </c>
      <c r="E10" s="875" t="s">
        <v>21</v>
      </c>
      <c r="F10" s="876">
        <v>1420</v>
      </c>
      <c r="G10" s="874"/>
      <c r="H10" s="874" t="s">
        <v>16</v>
      </c>
      <c r="I10" s="874"/>
      <c r="J10" s="874" t="s">
        <v>17</v>
      </c>
    </row>
    <row r="11" spans="1:10" outlineLevel="1">
      <c r="B11" s="874">
        <v>5</v>
      </c>
      <c r="C11" s="874" t="s">
        <v>24</v>
      </c>
      <c r="D11" s="874" t="s">
        <v>25</v>
      </c>
      <c r="E11" s="875" t="s">
        <v>21</v>
      </c>
      <c r="F11" s="876">
        <v>28580</v>
      </c>
      <c r="G11" s="874"/>
      <c r="H11" s="874" t="s">
        <v>16</v>
      </c>
      <c r="I11" s="874"/>
      <c r="J11" s="874" t="s">
        <v>17</v>
      </c>
    </row>
    <row r="12" spans="1:10" outlineLevel="1">
      <c r="B12" s="874">
        <v>6</v>
      </c>
      <c r="C12" s="874" t="s">
        <v>26</v>
      </c>
      <c r="D12" s="874" t="s">
        <v>27</v>
      </c>
      <c r="E12" s="875" t="s">
        <v>28</v>
      </c>
      <c r="F12" s="876">
        <v>216230</v>
      </c>
      <c r="G12" s="874"/>
      <c r="H12" s="874" t="s">
        <v>29</v>
      </c>
      <c r="I12" s="874"/>
      <c r="J12" s="874" t="s">
        <v>17</v>
      </c>
    </row>
    <row r="13" spans="1:10" outlineLevel="1">
      <c r="B13" s="874">
        <v>7</v>
      </c>
      <c r="C13" s="874" t="s">
        <v>30</v>
      </c>
      <c r="D13" s="874" t="s">
        <v>27</v>
      </c>
      <c r="E13" s="875" t="s">
        <v>28</v>
      </c>
      <c r="F13" s="876">
        <v>440450</v>
      </c>
      <c r="G13" s="874"/>
      <c r="H13" s="874"/>
      <c r="I13" s="874"/>
      <c r="J13" s="874" t="s">
        <v>17</v>
      </c>
    </row>
    <row r="14" spans="1:10" outlineLevel="1">
      <c r="B14" s="874">
        <v>8</v>
      </c>
      <c r="C14" s="874" t="s">
        <v>31</v>
      </c>
      <c r="D14" s="874" t="s">
        <v>32</v>
      </c>
      <c r="E14" s="875" t="s">
        <v>33</v>
      </c>
      <c r="F14" s="876">
        <v>592060</v>
      </c>
      <c r="G14" s="874"/>
      <c r="H14" s="874"/>
      <c r="I14" s="874"/>
      <c r="J14" s="874" t="s">
        <v>17</v>
      </c>
    </row>
    <row r="15" spans="1:10" outlineLevel="1">
      <c r="B15" s="465"/>
      <c r="C15" s="465"/>
      <c r="D15" s="465"/>
      <c r="E15" s="465"/>
      <c r="F15" s="465"/>
      <c r="G15" s="465"/>
      <c r="H15" s="465"/>
      <c r="I15" s="465"/>
      <c r="J15" s="465"/>
    </row>
    <row r="16" spans="1:10" ht="19.2" outlineLevel="1">
      <c r="A16" s="474" t="s">
        <v>34</v>
      </c>
      <c r="C16" s="465"/>
      <c r="D16" s="465"/>
      <c r="E16" s="465"/>
      <c r="F16" s="465"/>
      <c r="G16" s="465"/>
      <c r="H16" s="465"/>
      <c r="I16" s="465"/>
      <c r="J16" s="465"/>
    </row>
    <row r="17" spans="1:10" outlineLevel="1">
      <c r="B17" s="1636" t="s">
        <v>2</v>
      </c>
      <c r="C17" s="1637"/>
      <c r="D17" s="1637"/>
      <c r="E17" s="1637"/>
      <c r="F17" s="1637"/>
      <c r="G17" s="1638" t="s">
        <v>3</v>
      </c>
      <c r="H17" s="1638"/>
      <c r="I17" s="1639" t="s">
        <v>4</v>
      </c>
      <c r="J17" s="1639" t="s">
        <v>5</v>
      </c>
    </row>
    <row r="18" spans="1:10" outlineLevel="1">
      <c r="B18" s="870" t="s">
        <v>6</v>
      </c>
      <c r="C18" s="870" t="s">
        <v>7</v>
      </c>
      <c r="D18" s="870" t="s">
        <v>8</v>
      </c>
      <c r="E18" s="870" t="s">
        <v>35</v>
      </c>
      <c r="F18" s="877" t="s">
        <v>10</v>
      </c>
      <c r="G18" s="873" t="s">
        <v>11</v>
      </c>
      <c r="H18" s="873" t="s">
        <v>12</v>
      </c>
      <c r="I18" s="1640"/>
      <c r="J18" s="1640"/>
    </row>
    <row r="19" spans="1:10" outlineLevel="1">
      <c r="B19" s="878">
        <v>1</v>
      </c>
      <c r="C19" s="879" t="s">
        <v>36</v>
      </c>
      <c r="D19" s="879" t="s">
        <v>37</v>
      </c>
      <c r="E19" s="878" t="s">
        <v>38</v>
      </c>
      <c r="F19" s="880">
        <v>5360000</v>
      </c>
      <c r="G19" s="776" t="s">
        <v>37</v>
      </c>
      <c r="H19" s="776" t="s">
        <v>39</v>
      </c>
      <c r="I19" s="776" t="s">
        <v>40</v>
      </c>
      <c r="J19" s="776" t="s">
        <v>41</v>
      </c>
    </row>
    <row r="20" spans="1:10" outlineLevel="1">
      <c r="B20" s="465"/>
      <c r="C20" s="465"/>
      <c r="D20" s="465"/>
      <c r="E20" s="465"/>
      <c r="F20" s="465"/>
      <c r="G20" s="465"/>
      <c r="H20" s="465"/>
      <c r="I20" s="465"/>
      <c r="J20" s="465"/>
    </row>
    <row r="21" spans="1:10" ht="19.2" outlineLevel="1">
      <c r="A21" s="474" t="s">
        <v>42</v>
      </c>
      <c r="C21" s="465"/>
      <c r="D21" s="465"/>
      <c r="E21" s="465"/>
      <c r="F21" s="465"/>
      <c r="G21" s="465"/>
      <c r="H21" s="465"/>
      <c r="I21" s="465"/>
      <c r="J21" s="465"/>
    </row>
    <row r="22" spans="1:10" outlineLevel="1">
      <c r="B22" s="1636" t="s">
        <v>2</v>
      </c>
      <c r="C22" s="1637"/>
      <c r="D22" s="1637"/>
      <c r="E22" s="1637"/>
      <c r="F22" s="1637"/>
      <c r="G22" s="1638" t="s">
        <v>3</v>
      </c>
      <c r="H22" s="1638"/>
      <c r="I22" s="1639" t="s">
        <v>4</v>
      </c>
      <c r="J22" s="1639" t="s">
        <v>5</v>
      </c>
    </row>
    <row r="23" spans="1:10" outlineLevel="1">
      <c r="B23" s="881" t="s">
        <v>43</v>
      </c>
      <c r="C23" s="881" t="s">
        <v>44</v>
      </c>
      <c r="D23" s="872" t="s">
        <v>45</v>
      </c>
      <c r="E23" s="872" t="s">
        <v>46</v>
      </c>
      <c r="F23" s="882" t="s">
        <v>47</v>
      </c>
      <c r="G23" s="883" t="s">
        <v>11</v>
      </c>
      <c r="H23" s="883" t="s">
        <v>12</v>
      </c>
      <c r="I23" s="1642"/>
      <c r="J23" s="1642"/>
    </row>
    <row r="24" spans="1:10" outlineLevel="1">
      <c r="B24" s="884">
        <v>1</v>
      </c>
      <c r="C24" s="885" t="s">
        <v>48</v>
      </c>
      <c r="D24" s="886">
        <v>0</v>
      </c>
      <c r="E24" s="886">
        <v>63040</v>
      </c>
      <c r="F24" s="885" t="s">
        <v>49</v>
      </c>
      <c r="G24" s="776" t="s">
        <v>50</v>
      </c>
      <c r="H24" s="879" t="s">
        <v>39</v>
      </c>
      <c r="J24" s="776" t="s">
        <v>17</v>
      </c>
    </row>
    <row r="25" spans="1:10" outlineLevel="1">
      <c r="B25" s="884">
        <v>2</v>
      </c>
      <c r="C25" s="885" t="s">
        <v>48</v>
      </c>
      <c r="D25" s="886">
        <v>0</v>
      </c>
      <c r="E25" s="886">
        <v>11200</v>
      </c>
      <c r="F25" s="885" t="s">
        <v>51</v>
      </c>
      <c r="G25" s="776" t="s">
        <v>50</v>
      </c>
      <c r="H25" s="879" t="s">
        <v>39</v>
      </c>
      <c r="J25" s="776" t="s">
        <v>17</v>
      </c>
    </row>
    <row r="26" spans="1:10" outlineLevel="1">
      <c r="B26" s="884">
        <v>3</v>
      </c>
      <c r="C26" s="885" t="s">
        <v>52</v>
      </c>
      <c r="D26" s="886">
        <v>0</v>
      </c>
      <c r="E26" s="886">
        <v>358440</v>
      </c>
      <c r="F26" s="885" t="s">
        <v>49</v>
      </c>
      <c r="G26" s="776" t="s">
        <v>50</v>
      </c>
      <c r="H26" s="879" t="s">
        <v>39</v>
      </c>
      <c r="J26" s="776" t="s">
        <v>17</v>
      </c>
    </row>
    <row r="27" spans="1:10" outlineLevel="1">
      <c r="B27" s="884">
        <v>4</v>
      </c>
      <c r="C27" s="885" t="s">
        <v>52</v>
      </c>
      <c r="D27" s="886">
        <v>0</v>
      </c>
      <c r="E27" s="886">
        <v>46210</v>
      </c>
      <c r="F27" s="885" t="s">
        <v>51</v>
      </c>
      <c r="G27" s="776" t="s">
        <v>50</v>
      </c>
      <c r="H27" s="879" t="s">
        <v>39</v>
      </c>
      <c r="J27" s="776" t="s">
        <v>17</v>
      </c>
    </row>
    <row r="28" spans="1:10" outlineLevel="1">
      <c r="B28" s="884">
        <v>5</v>
      </c>
      <c r="C28" s="885" t="s">
        <v>53</v>
      </c>
      <c r="D28" s="886">
        <v>0</v>
      </c>
      <c r="E28" s="886">
        <v>112840</v>
      </c>
      <c r="F28" s="885" t="s">
        <v>51</v>
      </c>
      <c r="G28" s="776" t="s">
        <v>50</v>
      </c>
      <c r="H28" s="879" t="s">
        <v>39</v>
      </c>
      <c r="J28" s="776" t="s">
        <v>17</v>
      </c>
    </row>
    <row r="29" spans="1:10" outlineLevel="1">
      <c r="B29" s="884">
        <v>6</v>
      </c>
      <c r="C29" s="885" t="s">
        <v>53</v>
      </c>
      <c r="D29" s="886">
        <v>0</v>
      </c>
      <c r="E29" s="886">
        <v>881040</v>
      </c>
      <c r="F29" s="885" t="s">
        <v>49</v>
      </c>
      <c r="G29" s="776" t="s">
        <v>50</v>
      </c>
      <c r="H29" s="879" t="s">
        <v>39</v>
      </c>
      <c r="J29" s="776" t="s">
        <v>17</v>
      </c>
    </row>
    <row r="30" spans="1:10" outlineLevel="1">
      <c r="B30" s="884">
        <v>7</v>
      </c>
      <c r="C30" s="887" t="s">
        <v>54</v>
      </c>
      <c r="D30" s="888">
        <v>8712328</v>
      </c>
      <c r="E30" s="888">
        <v>0</v>
      </c>
      <c r="F30" s="887" t="s">
        <v>55</v>
      </c>
      <c r="G30" s="776" t="s">
        <v>56</v>
      </c>
      <c r="H30" s="879" t="s">
        <v>39</v>
      </c>
      <c r="I30" s="776" t="s">
        <v>57</v>
      </c>
      <c r="J30" s="776" t="s">
        <v>58</v>
      </c>
    </row>
    <row r="31" spans="1:10" outlineLevel="1">
      <c r="B31" s="884">
        <v>8</v>
      </c>
      <c r="C31" s="887" t="s">
        <v>59</v>
      </c>
      <c r="D31" s="888">
        <v>9002739</v>
      </c>
      <c r="E31" s="888">
        <v>0</v>
      </c>
      <c r="F31" s="887" t="s">
        <v>55</v>
      </c>
      <c r="G31" s="776" t="s">
        <v>55</v>
      </c>
      <c r="H31" s="879" t="s">
        <v>39</v>
      </c>
      <c r="I31" s="776" t="s">
        <v>57</v>
      </c>
      <c r="J31" s="776" t="s">
        <v>58</v>
      </c>
    </row>
    <row r="32" spans="1:10" outlineLevel="1"/>
    <row r="33" spans="1:10" ht="19.2" outlineLevel="1">
      <c r="A33" s="474" t="s">
        <v>60</v>
      </c>
      <c r="C33" s="465"/>
      <c r="D33" s="465"/>
      <c r="E33" s="465"/>
      <c r="F33" s="465"/>
      <c r="G33" s="465"/>
      <c r="H33" s="465"/>
      <c r="I33" s="465"/>
      <c r="J33" s="465"/>
    </row>
    <row r="34" spans="1:10" outlineLevel="1">
      <c r="B34" s="870" t="s">
        <v>61</v>
      </c>
      <c r="C34" s="1643" t="s">
        <v>62</v>
      </c>
      <c r="D34" s="1644"/>
      <c r="E34" s="1644"/>
      <c r="F34" s="1645"/>
      <c r="G34" s="873"/>
      <c r="H34" s="873"/>
      <c r="I34" s="889" t="s">
        <v>4</v>
      </c>
      <c r="J34" s="889" t="s">
        <v>5</v>
      </c>
    </row>
    <row r="35" spans="1:10" outlineLevel="1">
      <c r="B35" s="776">
        <v>1</v>
      </c>
      <c r="C35" s="1641" t="s">
        <v>63</v>
      </c>
      <c r="D35" s="1641"/>
      <c r="E35" s="1641"/>
      <c r="F35" s="1641"/>
      <c r="G35" s="776"/>
      <c r="H35" s="776"/>
      <c r="I35" s="1646" t="s">
        <v>64</v>
      </c>
      <c r="J35" s="1641" t="s">
        <v>65</v>
      </c>
    </row>
    <row r="36" spans="1:10" outlineLevel="1">
      <c r="B36" s="776">
        <v>2</v>
      </c>
      <c r="C36" s="1641" t="s">
        <v>66</v>
      </c>
      <c r="D36" s="1641"/>
      <c r="E36" s="1641"/>
      <c r="F36" s="1641"/>
      <c r="G36" s="776"/>
      <c r="H36" s="776"/>
      <c r="I36" s="1646"/>
      <c r="J36" s="1641"/>
    </row>
    <row r="37" spans="1:10" ht="31.2" outlineLevel="1">
      <c r="B37" s="776">
        <v>3</v>
      </c>
      <c r="C37" s="1641" t="s">
        <v>67</v>
      </c>
      <c r="D37" s="1641"/>
      <c r="E37" s="1641"/>
      <c r="F37" s="1641"/>
      <c r="G37" s="776"/>
      <c r="H37" s="776"/>
      <c r="I37" s="890" t="s">
        <v>68</v>
      </c>
      <c r="J37" s="1" t="s">
        <v>69</v>
      </c>
    </row>
    <row r="38" spans="1:10" outlineLevel="1">
      <c r="A38" s="465"/>
      <c r="C38" s="465"/>
      <c r="D38" s="465"/>
      <c r="E38" s="465"/>
      <c r="F38" s="465"/>
      <c r="G38" s="465"/>
      <c r="H38" s="465"/>
      <c r="I38" s="465"/>
      <c r="J38" s="465"/>
    </row>
    <row r="39" spans="1:10" ht="19.2" outlineLevel="1">
      <c r="A39" s="474" t="s">
        <v>70</v>
      </c>
      <c r="C39" s="465"/>
      <c r="D39" s="465"/>
      <c r="E39" s="465"/>
      <c r="F39" s="465"/>
      <c r="G39" s="465"/>
      <c r="H39" s="465"/>
      <c r="I39" s="465"/>
      <c r="J39" s="465"/>
    </row>
    <row r="40" spans="1:10" outlineLevel="1">
      <c r="B40" s="891" t="s">
        <v>71</v>
      </c>
      <c r="C40" s="891" t="s">
        <v>72</v>
      </c>
      <c r="D40" s="891" t="s">
        <v>73</v>
      </c>
      <c r="E40" s="892" t="s">
        <v>74</v>
      </c>
      <c r="F40" s="892" t="s">
        <v>75</v>
      </c>
      <c r="G40" s="892" t="s">
        <v>76</v>
      </c>
      <c r="H40" s="893" t="s">
        <v>77</v>
      </c>
      <c r="I40" s="889" t="s">
        <v>4</v>
      </c>
      <c r="J40" s="889" t="s">
        <v>5</v>
      </c>
    </row>
    <row r="41" spans="1:10" outlineLevel="1">
      <c r="B41" s="894" t="s">
        <v>78</v>
      </c>
      <c r="C41" s="894" t="s">
        <v>79</v>
      </c>
      <c r="D41" s="894" t="s">
        <v>80</v>
      </c>
      <c r="E41" s="895">
        <v>54516</v>
      </c>
      <c r="F41" s="895">
        <v>49560</v>
      </c>
      <c r="G41" s="895">
        <v>4956</v>
      </c>
      <c r="H41" s="896" t="s">
        <v>81</v>
      </c>
      <c r="I41" s="897" t="s">
        <v>82</v>
      </c>
      <c r="J41" s="776" t="s">
        <v>83</v>
      </c>
    </row>
    <row r="42" spans="1:10" outlineLevel="1">
      <c r="B42" s="894" t="s">
        <v>78</v>
      </c>
      <c r="C42" s="894" t="s">
        <v>79</v>
      </c>
      <c r="D42" s="894" t="s">
        <v>80</v>
      </c>
      <c r="E42" s="895">
        <v>39600</v>
      </c>
      <c r="F42" s="895">
        <v>36000</v>
      </c>
      <c r="G42" s="895">
        <v>3600</v>
      </c>
      <c r="H42" s="896" t="s">
        <v>84</v>
      </c>
      <c r="I42" s="897" t="s">
        <v>82</v>
      </c>
      <c r="J42" s="776" t="s">
        <v>83</v>
      </c>
    </row>
    <row r="43" spans="1:10" outlineLevel="1">
      <c r="B43" s="894" t="s">
        <v>78</v>
      </c>
      <c r="C43" s="894" t="s">
        <v>85</v>
      </c>
      <c r="D43" s="894" t="s">
        <v>33</v>
      </c>
      <c r="E43" s="895">
        <v>334749</v>
      </c>
      <c r="F43" s="895">
        <v>304317</v>
      </c>
      <c r="G43" s="895">
        <v>30432</v>
      </c>
      <c r="H43" s="896" t="s">
        <v>86</v>
      </c>
      <c r="I43" s="897" t="s">
        <v>82</v>
      </c>
      <c r="J43" s="776" t="s">
        <v>83</v>
      </c>
    </row>
    <row r="44" spans="1:10" outlineLevel="1">
      <c r="B44" s="894" t="s">
        <v>78</v>
      </c>
      <c r="C44" s="894" t="s">
        <v>85</v>
      </c>
      <c r="D44" s="894" t="s">
        <v>33</v>
      </c>
      <c r="E44" s="895">
        <v>77123</v>
      </c>
      <c r="F44" s="895">
        <v>70112</v>
      </c>
      <c r="G44" s="895">
        <v>7011</v>
      </c>
      <c r="H44" s="896" t="s">
        <v>87</v>
      </c>
      <c r="I44" s="897" t="s">
        <v>82</v>
      </c>
      <c r="J44" s="776" t="s">
        <v>83</v>
      </c>
    </row>
    <row r="45" spans="1:10" outlineLevel="1">
      <c r="B45" s="894" t="s">
        <v>78</v>
      </c>
      <c r="C45" s="894" t="s">
        <v>88</v>
      </c>
      <c r="D45" s="894" t="s">
        <v>33</v>
      </c>
      <c r="E45" s="895">
        <v>278388</v>
      </c>
      <c r="F45" s="895">
        <v>253080</v>
      </c>
      <c r="G45" s="895">
        <v>25308</v>
      </c>
      <c r="H45" s="896" t="s">
        <v>86</v>
      </c>
      <c r="I45" s="897" t="s">
        <v>82</v>
      </c>
      <c r="J45" s="776" t="s">
        <v>83</v>
      </c>
    </row>
    <row r="46" spans="1:10" outlineLevel="1">
      <c r="B46" s="894" t="s">
        <v>78</v>
      </c>
      <c r="C46" s="894" t="s">
        <v>89</v>
      </c>
      <c r="D46" s="894" t="s">
        <v>80</v>
      </c>
      <c r="E46" s="898">
        <v>97572</v>
      </c>
      <c r="F46" s="898">
        <v>88702</v>
      </c>
      <c r="G46" s="898">
        <v>8870</v>
      </c>
      <c r="H46" s="896" t="s">
        <v>90</v>
      </c>
      <c r="I46" s="897" t="s">
        <v>91</v>
      </c>
      <c r="J46" s="776"/>
    </row>
    <row r="47" spans="1:10" outlineLevel="1">
      <c r="B47" s="897" t="s">
        <v>92</v>
      </c>
      <c r="C47" s="894" t="s">
        <v>93</v>
      </c>
      <c r="D47" s="894" t="s">
        <v>94</v>
      </c>
      <c r="E47" s="898">
        <v>602500</v>
      </c>
      <c r="F47" s="898">
        <v>602500</v>
      </c>
      <c r="G47" s="898"/>
      <c r="H47" s="896" t="s">
        <v>95</v>
      </c>
      <c r="I47" s="897" t="s">
        <v>82</v>
      </c>
      <c r="J47" s="776" t="s">
        <v>83</v>
      </c>
    </row>
    <row r="48" spans="1:10" outlineLevel="1">
      <c r="B48" s="899" t="s">
        <v>78</v>
      </c>
      <c r="C48" s="899" t="s">
        <v>96</v>
      </c>
      <c r="D48" s="899" t="s">
        <v>97</v>
      </c>
      <c r="E48" s="900">
        <v>2115300</v>
      </c>
      <c r="F48" s="900">
        <v>1923000</v>
      </c>
      <c r="G48" s="900">
        <v>192300</v>
      </c>
      <c r="H48" s="901" t="s">
        <v>98</v>
      </c>
      <c r="I48" s="902" t="s">
        <v>99</v>
      </c>
      <c r="J48" s="776" t="s">
        <v>100</v>
      </c>
    </row>
    <row r="49" spans="1:10" outlineLevel="1">
      <c r="B49" s="899" t="s">
        <v>78</v>
      </c>
      <c r="C49" s="899" t="s">
        <v>101</v>
      </c>
      <c r="D49" s="899" t="s">
        <v>102</v>
      </c>
      <c r="E49" s="900">
        <v>187000</v>
      </c>
      <c r="F49" s="900">
        <v>170000</v>
      </c>
      <c r="G49" s="900">
        <v>17000</v>
      </c>
      <c r="H49" s="901" t="s">
        <v>103</v>
      </c>
      <c r="I49" s="902" t="s">
        <v>99</v>
      </c>
      <c r="J49" s="776" t="s">
        <v>100</v>
      </c>
    </row>
    <row r="50" spans="1:10" outlineLevel="1">
      <c r="B50" s="899" t="s">
        <v>78</v>
      </c>
      <c r="C50" s="899" t="s">
        <v>104</v>
      </c>
      <c r="D50" s="899" t="s">
        <v>105</v>
      </c>
      <c r="E50" s="900">
        <v>275000</v>
      </c>
      <c r="F50" s="900">
        <v>250000</v>
      </c>
      <c r="G50" s="900">
        <v>25000</v>
      </c>
      <c r="H50" s="901" t="s">
        <v>106</v>
      </c>
      <c r="I50" s="902" t="s">
        <v>99</v>
      </c>
      <c r="J50" s="776" t="s">
        <v>100</v>
      </c>
    </row>
    <row r="51" spans="1:10" outlineLevel="1">
      <c r="B51" s="899" t="s">
        <v>78</v>
      </c>
      <c r="C51" s="899" t="s">
        <v>107</v>
      </c>
      <c r="D51" s="899" t="s">
        <v>108</v>
      </c>
      <c r="E51" s="900">
        <v>1914000</v>
      </c>
      <c r="F51" s="900">
        <v>1740000</v>
      </c>
      <c r="G51" s="900">
        <v>174000</v>
      </c>
      <c r="H51" s="901" t="s">
        <v>109</v>
      </c>
      <c r="I51" s="902" t="s">
        <v>99</v>
      </c>
      <c r="J51" s="776" t="s">
        <v>100</v>
      </c>
    </row>
    <row r="52" spans="1:10" outlineLevel="1">
      <c r="B52" s="899" t="s">
        <v>78</v>
      </c>
      <c r="C52" s="899" t="s">
        <v>96</v>
      </c>
      <c r="D52" s="899" t="s">
        <v>97</v>
      </c>
      <c r="E52" s="900">
        <v>542300</v>
      </c>
      <c r="F52" s="900">
        <v>493000</v>
      </c>
      <c r="G52" s="900">
        <v>49300</v>
      </c>
      <c r="H52" s="901" t="s">
        <v>110</v>
      </c>
      <c r="I52" s="902" t="s">
        <v>99</v>
      </c>
      <c r="J52" s="776" t="s">
        <v>100</v>
      </c>
    </row>
    <row r="53" spans="1:10" outlineLevel="1">
      <c r="B53" s="899" t="s">
        <v>78</v>
      </c>
      <c r="C53" s="899" t="s">
        <v>111</v>
      </c>
      <c r="D53" s="899" t="s">
        <v>112</v>
      </c>
      <c r="E53" s="900">
        <v>226000</v>
      </c>
      <c r="F53" s="900">
        <v>205454</v>
      </c>
      <c r="G53" s="900">
        <v>20546</v>
      </c>
      <c r="H53" s="901" t="s">
        <v>113</v>
      </c>
      <c r="I53" s="902" t="s">
        <v>99</v>
      </c>
      <c r="J53" s="776" t="s">
        <v>100</v>
      </c>
    </row>
    <row r="54" spans="1:10" outlineLevel="1">
      <c r="B54" s="903" t="s">
        <v>78</v>
      </c>
      <c r="C54" s="903" t="s">
        <v>114</v>
      </c>
      <c r="D54" s="903" t="s">
        <v>115</v>
      </c>
      <c r="E54" s="904">
        <v>38280000</v>
      </c>
      <c r="F54" s="904">
        <v>34800000</v>
      </c>
      <c r="G54" s="904">
        <v>3480000</v>
      </c>
      <c r="H54" s="905" t="s">
        <v>116</v>
      </c>
      <c r="I54" s="905" t="s">
        <v>117</v>
      </c>
      <c r="J54" s="776" t="s">
        <v>118</v>
      </c>
    </row>
    <row r="55" spans="1:10" outlineLevel="1">
      <c r="B55" s="903" t="s">
        <v>78</v>
      </c>
      <c r="C55" s="903" t="s">
        <v>119</v>
      </c>
      <c r="D55" s="903" t="s">
        <v>115</v>
      </c>
      <c r="E55" s="904">
        <v>-1600</v>
      </c>
      <c r="F55" s="904">
        <v>-1460</v>
      </c>
      <c r="G55" s="904">
        <v>-140</v>
      </c>
      <c r="H55" s="905" t="s">
        <v>120</v>
      </c>
      <c r="I55" s="905" t="s">
        <v>121</v>
      </c>
      <c r="J55" s="776" t="s">
        <v>118</v>
      </c>
    </row>
    <row r="56" spans="1:10" outlineLevel="1">
      <c r="B56" s="903" t="s">
        <v>78</v>
      </c>
      <c r="C56" s="903" t="s">
        <v>119</v>
      </c>
      <c r="D56" s="903" t="s">
        <v>115</v>
      </c>
      <c r="E56" s="904">
        <v>34374400</v>
      </c>
      <c r="F56" s="904">
        <v>31249460</v>
      </c>
      <c r="G56" s="904">
        <v>3124940</v>
      </c>
      <c r="H56" s="905" t="s">
        <v>120</v>
      </c>
      <c r="I56" s="905" t="s">
        <v>121</v>
      </c>
      <c r="J56" s="776" t="s">
        <v>118</v>
      </c>
    </row>
    <row r="57" spans="1:10" outlineLevel="1">
      <c r="B57" s="903" t="s">
        <v>78</v>
      </c>
      <c r="C57" s="903" t="s">
        <v>122</v>
      </c>
      <c r="D57" s="903" t="s">
        <v>115</v>
      </c>
      <c r="E57" s="904">
        <v>18238000</v>
      </c>
      <c r="F57" s="904">
        <v>16580000</v>
      </c>
      <c r="G57" s="904">
        <v>1658000</v>
      </c>
      <c r="H57" s="905" t="s">
        <v>120</v>
      </c>
      <c r="I57" s="905" t="s">
        <v>121</v>
      </c>
      <c r="J57" s="776" t="s">
        <v>118</v>
      </c>
    </row>
    <row r="58" spans="1:10" outlineLevel="1">
      <c r="B58" s="903" t="s">
        <v>78</v>
      </c>
      <c r="C58" s="903" t="s">
        <v>123</v>
      </c>
      <c r="D58" s="903" t="s">
        <v>115</v>
      </c>
      <c r="E58" s="904">
        <v>23975600</v>
      </c>
      <c r="F58" s="904">
        <v>21796000</v>
      </c>
      <c r="G58" s="904">
        <v>2179600</v>
      </c>
      <c r="H58" s="905" t="s">
        <v>120</v>
      </c>
      <c r="I58" s="905" t="s">
        <v>121</v>
      </c>
      <c r="J58" s="776" t="s">
        <v>118</v>
      </c>
    </row>
    <row r="59" spans="1:10" outlineLevel="1"/>
    <row r="60" spans="1:10" ht="19.2" outlineLevel="1">
      <c r="A60" s="474" t="s">
        <v>124</v>
      </c>
    </row>
    <row r="61" spans="1:10" s="140" customFormat="1" outlineLevel="1">
      <c r="A61" s="476"/>
      <c r="B61" s="477" t="s">
        <v>125</v>
      </c>
      <c r="C61" s="476"/>
      <c r="D61" s="476"/>
      <c r="E61" s="478"/>
      <c r="F61" s="476"/>
    </row>
    <row r="62" spans="1:10" s="140" customFormat="1" outlineLevel="1">
      <c r="A62" s="476"/>
      <c r="B62" s="477" t="s">
        <v>126</v>
      </c>
      <c r="C62" s="476"/>
      <c r="D62" s="476"/>
      <c r="E62" s="478"/>
      <c r="F62" s="476"/>
    </row>
    <row r="63" spans="1:10" s="140" customFormat="1" outlineLevel="1">
      <c r="A63" s="476"/>
      <c r="B63" s="477" t="s">
        <v>127</v>
      </c>
      <c r="C63" s="476"/>
      <c r="D63" s="476"/>
      <c r="E63" s="478"/>
      <c r="F63" s="476"/>
    </row>
    <row r="64" spans="1:10" outlineLevel="1">
      <c r="A64" s="475"/>
      <c r="B64" s="479" t="s">
        <v>128</v>
      </c>
    </row>
    <row r="65" spans="1:10" outlineLevel="1"/>
    <row r="66" spans="1:10" outlineLevel="1">
      <c r="A66" s="468" t="s">
        <v>129</v>
      </c>
      <c r="B66" s="468" t="s">
        <v>130</v>
      </c>
      <c r="C66" s="469" t="s">
        <v>131</v>
      </c>
      <c r="D66" s="469" t="s">
        <v>132</v>
      </c>
      <c r="E66" s="469" t="s">
        <v>133</v>
      </c>
      <c r="F66" s="470" t="s">
        <v>134</v>
      </c>
      <c r="G66" s="906" t="s">
        <v>135</v>
      </c>
      <c r="H66" s="906" t="s">
        <v>136</v>
      </c>
      <c r="I66" s="470" t="s">
        <v>137</v>
      </c>
    </row>
    <row r="67" spans="1:10" ht="39.6" outlineLevel="1">
      <c r="A67" s="907" t="s">
        <v>138</v>
      </c>
      <c r="B67" s="907" t="s">
        <v>139</v>
      </c>
      <c r="C67" s="908">
        <v>2420000</v>
      </c>
      <c r="D67" s="908">
        <v>2200000</v>
      </c>
      <c r="E67" s="908">
        <v>220000</v>
      </c>
      <c r="F67" s="909" t="s">
        <v>140</v>
      </c>
      <c r="G67" s="910">
        <f>+G70+G71</f>
        <v>1678560</v>
      </c>
      <c r="H67" s="911">
        <f>C67+G67</f>
        <v>4098560</v>
      </c>
      <c r="I67" s="912" t="s">
        <v>141</v>
      </c>
    </row>
    <row r="68" spans="1:10" ht="13.2" outlineLevel="1">
      <c r="A68" s="471"/>
      <c r="B68" s="471"/>
      <c r="C68" s="472"/>
      <c r="D68" s="472"/>
      <c r="E68" s="472"/>
      <c r="F68" s="471"/>
      <c r="G68" s="473"/>
      <c r="H68" s="473"/>
      <c r="I68" s="473"/>
    </row>
    <row r="69" spans="1:10" outlineLevel="1">
      <c r="A69" s="471"/>
      <c r="B69" s="469" t="s">
        <v>142</v>
      </c>
      <c r="C69" s="469" t="s">
        <v>131</v>
      </c>
      <c r="D69" s="469" t="s">
        <v>132</v>
      </c>
      <c r="E69" s="469" t="s">
        <v>133</v>
      </c>
      <c r="F69" s="470" t="s">
        <v>134</v>
      </c>
      <c r="G69" s="906" t="s">
        <v>135</v>
      </c>
      <c r="H69" s="906" t="s">
        <v>136</v>
      </c>
      <c r="I69" s="913" t="s">
        <v>143</v>
      </c>
      <c r="J69" s="889" t="s">
        <v>5</v>
      </c>
    </row>
    <row r="70" spans="1:10" ht="13.2" outlineLevel="1">
      <c r="A70" s="473"/>
      <c r="B70" s="914" t="s">
        <v>144</v>
      </c>
      <c r="C70" s="908">
        <f>+D70+E70</f>
        <v>1100000</v>
      </c>
      <c r="D70" s="908">
        <v>1000000</v>
      </c>
      <c r="E70" s="908">
        <f>D70/10</f>
        <v>100000</v>
      </c>
      <c r="F70" s="915" t="s">
        <v>145</v>
      </c>
      <c r="G70" s="910">
        <v>132480</v>
      </c>
      <c r="H70" s="911">
        <f t="shared" ref="H70:H71" si="0">C70+G70</f>
        <v>1232480</v>
      </c>
      <c r="I70" s="916"/>
      <c r="J70" s="917"/>
    </row>
    <row r="71" spans="1:10" outlineLevel="1">
      <c r="A71" s="473"/>
      <c r="B71" s="914" t="s">
        <v>146</v>
      </c>
      <c r="C71" s="908">
        <f>+D71+E71</f>
        <v>1320000</v>
      </c>
      <c r="D71" s="908">
        <v>1200000</v>
      </c>
      <c r="E71" s="908">
        <f>D71/10</f>
        <v>120000</v>
      </c>
      <c r="F71" s="915" t="s">
        <v>147</v>
      </c>
      <c r="G71" s="910">
        <v>1546080</v>
      </c>
      <c r="H71" s="911">
        <f t="shared" si="0"/>
        <v>2866080</v>
      </c>
      <c r="I71" s="914" t="s">
        <v>148</v>
      </c>
      <c r="J71" s="918" t="s">
        <v>128</v>
      </c>
    </row>
    <row r="72" spans="1:10" outlineLevel="1">
      <c r="A72" s="465"/>
      <c r="B72" s="465"/>
      <c r="C72" s="465"/>
      <c r="D72" s="465"/>
      <c r="E72" s="465"/>
      <c r="F72" s="465"/>
      <c r="G72" s="115"/>
      <c r="H72" s="115"/>
      <c r="I72" s="115"/>
    </row>
    <row r="73" spans="1:10" ht="16.2" outlineLevel="1" thickBot="1">
      <c r="B73" s="469" t="s">
        <v>149</v>
      </c>
      <c r="C73" s="469" t="s">
        <v>150</v>
      </c>
      <c r="D73" s="469" t="s">
        <v>151</v>
      </c>
      <c r="E73" s="469" t="s">
        <v>152</v>
      </c>
      <c r="F73" s="469" t="s">
        <v>153</v>
      </c>
    </row>
    <row r="74" spans="1:10" ht="16.2" outlineLevel="1" thickBot="1">
      <c r="B74" s="919" t="s">
        <v>154</v>
      </c>
      <c r="C74" s="920" t="str">
        <f>D69</f>
        <v>Base Amount</v>
      </c>
      <c r="D74" s="920">
        <f>D70</f>
        <v>1000000</v>
      </c>
      <c r="E74" s="921" t="s">
        <v>155</v>
      </c>
      <c r="F74" s="920" t="str">
        <f>E74</f>
        <v>수수료</v>
      </c>
      <c r="I74" s="512" t="s">
        <v>156</v>
      </c>
    </row>
    <row r="75" spans="1:10" outlineLevel="1">
      <c r="B75" s="914" t="s">
        <v>154</v>
      </c>
      <c r="C75" s="922" t="str">
        <f>E69</f>
        <v>VAT</v>
      </c>
      <c r="D75" s="922">
        <f>E70</f>
        <v>100000</v>
      </c>
      <c r="E75" s="923" t="s">
        <v>157</v>
      </c>
      <c r="F75" s="922" t="str">
        <f>E75</f>
        <v>부가세대급금</v>
      </c>
    </row>
    <row r="76" spans="1:10" outlineLevel="1">
      <c r="B76" s="914" t="s">
        <v>154</v>
      </c>
      <c r="C76" s="922" t="str">
        <f>G69</f>
        <v>제비용</v>
      </c>
      <c r="D76" s="924">
        <f>G70</f>
        <v>132480</v>
      </c>
      <c r="E76" s="923" t="s">
        <v>158</v>
      </c>
      <c r="F76" s="925" t="s">
        <v>155</v>
      </c>
    </row>
    <row r="77" spans="1:10" outlineLevel="1">
      <c r="B77" s="914" t="s">
        <v>146</v>
      </c>
      <c r="C77" s="922" t="str">
        <f>C74</f>
        <v>Base Amount</v>
      </c>
      <c r="D77" s="922">
        <f>D71</f>
        <v>1200000</v>
      </c>
      <c r="E77" s="923" t="s">
        <v>155</v>
      </c>
      <c r="F77" s="925" t="s">
        <v>159</v>
      </c>
    </row>
    <row r="78" spans="1:10" outlineLevel="1">
      <c r="B78" s="914" t="s">
        <v>146</v>
      </c>
      <c r="C78" s="922" t="str">
        <f>C75</f>
        <v>VAT</v>
      </c>
      <c r="D78" s="922">
        <f>E71</f>
        <v>120000</v>
      </c>
      <c r="E78" s="923" t="s">
        <v>157</v>
      </c>
      <c r="F78" s="925" t="s">
        <v>159</v>
      </c>
    </row>
    <row r="79" spans="1:10" outlineLevel="1">
      <c r="B79" s="914" t="s">
        <v>146</v>
      </c>
      <c r="C79" s="922" t="str">
        <f>C76</f>
        <v>제비용</v>
      </c>
      <c r="D79" s="924">
        <f>G71</f>
        <v>1546080</v>
      </c>
      <c r="E79" s="923" t="s">
        <v>158</v>
      </c>
      <c r="F79" s="925" t="s">
        <v>160</v>
      </c>
    </row>
    <row r="80" spans="1:10" outlineLevel="1">
      <c r="D80" s="303">
        <f>SUM(D74:D79)</f>
        <v>4098560</v>
      </c>
    </row>
    <row r="81" spans="2:9" ht="16.2" outlineLevel="1" thickBot="1"/>
    <row r="82" spans="2:9" outlineLevel="1">
      <c r="B82" s="480" t="s">
        <v>161</v>
      </c>
      <c r="C82" s="481" t="s">
        <v>162</v>
      </c>
      <c r="D82" s="482">
        <v>2200000</v>
      </c>
      <c r="E82" s="481" t="s">
        <v>163</v>
      </c>
      <c r="F82" s="483">
        <v>2420000</v>
      </c>
    </row>
    <row r="83" spans="2:9" ht="16.2" outlineLevel="1" thickBot="1">
      <c r="B83" s="484"/>
      <c r="C83" s="485" t="s">
        <v>157</v>
      </c>
      <c r="D83" s="486">
        <v>220000</v>
      </c>
      <c r="E83" s="485"/>
      <c r="F83" s="487"/>
    </row>
    <row r="84" spans="2:9" ht="16.2" outlineLevel="1" thickBot="1">
      <c r="D84" s="254"/>
      <c r="E84" s="253"/>
      <c r="F84" s="254"/>
    </row>
    <row r="85" spans="2:9" outlineLevel="1">
      <c r="B85" s="488" t="s">
        <v>164</v>
      </c>
      <c r="C85" s="481" t="s">
        <v>163</v>
      </c>
      <c r="D85" s="482">
        <v>2420000</v>
      </c>
      <c r="E85" s="481" t="s">
        <v>165</v>
      </c>
      <c r="F85" s="483">
        <v>2200000</v>
      </c>
      <c r="G85" s="253"/>
    </row>
    <row r="86" spans="2:9" ht="16.2" outlineLevel="1" thickBot="1">
      <c r="B86" s="484"/>
      <c r="C86" s="485"/>
      <c r="D86" s="486"/>
      <c r="E86" s="485" t="s">
        <v>157</v>
      </c>
      <c r="F86" s="487">
        <v>220000</v>
      </c>
    </row>
    <row r="87" spans="2:9" ht="16.2" outlineLevel="1" thickBot="1">
      <c r="D87" s="254"/>
      <c r="E87" s="253"/>
      <c r="F87"/>
    </row>
    <row r="88" spans="2:9" outlineLevel="1">
      <c r="B88" s="489" t="s">
        <v>166</v>
      </c>
      <c r="C88" s="481" t="s">
        <v>162</v>
      </c>
      <c r="D88" s="482">
        <v>-1200000</v>
      </c>
      <c r="E88" s="481" t="s">
        <v>167</v>
      </c>
      <c r="F88" s="483">
        <v>4098560</v>
      </c>
      <c r="G88" s="253" t="s">
        <v>168</v>
      </c>
      <c r="I88" s="394"/>
    </row>
    <row r="89" spans="2:9" outlineLevel="1">
      <c r="B89" s="490"/>
      <c r="C89" s="253" t="s">
        <v>159</v>
      </c>
      <c r="D89" s="495">
        <v>1200000</v>
      </c>
      <c r="E89" s="253"/>
      <c r="F89" s="377"/>
      <c r="G89" s="253" t="s">
        <v>169</v>
      </c>
    </row>
    <row r="90" spans="2:9" ht="16.2" outlineLevel="1" thickBot="1">
      <c r="B90" s="490"/>
      <c r="C90" s="253" t="s">
        <v>159</v>
      </c>
      <c r="D90" s="495">
        <v>1546080</v>
      </c>
      <c r="E90" s="253"/>
      <c r="F90" s="377"/>
      <c r="G90" s="253" t="s">
        <v>170</v>
      </c>
    </row>
    <row r="91" spans="2:9" ht="16.2" outlineLevel="1" thickBot="1">
      <c r="B91" s="490"/>
      <c r="C91" s="509" t="s">
        <v>171</v>
      </c>
      <c r="D91" s="510">
        <v>132480</v>
      </c>
      <c r="E91" s="509"/>
      <c r="F91" s="511"/>
      <c r="G91" s="509" t="s">
        <v>172</v>
      </c>
      <c r="I91" s="512" t="s">
        <v>156</v>
      </c>
    </row>
    <row r="92" spans="2:9" ht="16.2" outlineLevel="1" thickBot="1">
      <c r="B92" s="484"/>
      <c r="C92" s="485" t="s">
        <v>159</v>
      </c>
      <c r="D92" s="496">
        <v>2420000</v>
      </c>
      <c r="E92" s="485"/>
      <c r="F92" s="378"/>
      <c r="G92" s="253" t="s">
        <v>173</v>
      </c>
    </row>
    <row r="93" spans="2:9" outlineLevel="1">
      <c r="D93" s="254"/>
      <c r="E93" s="253"/>
      <c r="F93"/>
      <c r="G93" s="253"/>
    </row>
    <row r="94" spans="2:9" ht="16.2" outlineLevel="1" thickBot="1">
      <c r="D94" s="254"/>
      <c r="E94" s="253"/>
      <c r="F94"/>
      <c r="G94" s="253"/>
    </row>
    <row r="95" spans="2:9" ht="16.2" outlineLevel="1" thickBot="1">
      <c r="B95" s="491" t="s">
        <v>174</v>
      </c>
      <c r="C95" s="492" t="s">
        <v>159</v>
      </c>
      <c r="D95" s="493">
        <v>120000</v>
      </c>
      <c r="E95" s="492" t="s">
        <v>175</v>
      </c>
      <c r="F95" s="494">
        <v>120000</v>
      </c>
      <c r="G95" s="253" t="s">
        <v>176</v>
      </c>
    </row>
    <row r="96" spans="2:9" outlineLevel="1"/>
    <row r="97" spans="1:7" outlineLevel="1"/>
    <row r="98" spans="1:7" outlineLevel="1">
      <c r="B98" s="497" t="s">
        <v>177</v>
      </c>
      <c r="C98" s="253" t="s">
        <v>159</v>
      </c>
      <c r="D98" s="254">
        <f>SUMIFS($D$82:$D$92,$C$82:$C$92,C98)</f>
        <v>5166080</v>
      </c>
      <c r="E98" s="253" t="s">
        <v>178</v>
      </c>
      <c r="F98"/>
    </row>
    <row r="99" spans="1:7" outlineLevel="1">
      <c r="C99" s="253" t="s">
        <v>171</v>
      </c>
      <c r="D99" s="254">
        <f>SUMIFS($D$82:$D$92,$C$82:$C$92,C99)</f>
        <v>1132480</v>
      </c>
      <c r="E99" s="253" t="s">
        <v>179</v>
      </c>
      <c r="F99"/>
    </row>
    <row r="100" spans="1:7" outlineLevel="1"/>
    <row r="101" spans="1:7" ht="19.2" outlineLevel="1">
      <c r="A101" s="474" t="s">
        <v>180</v>
      </c>
    </row>
    <row r="102" spans="1:7" outlineLevel="1">
      <c r="A102" s="465" t="s">
        <v>181</v>
      </c>
    </row>
    <row r="103" spans="1:7" outlineLevel="1">
      <c r="B103" s="926" t="s">
        <v>182</v>
      </c>
      <c r="C103" s="926" t="s">
        <v>183</v>
      </c>
      <c r="D103" s="926" t="s">
        <v>184</v>
      </c>
      <c r="E103" s="926" t="s">
        <v>185</v>
      </c>
      <c r="F103" s="926" t="s">
        <v>186</v>
      </c>
      <c r="G103" s="926" t="s">
        <v>187</v>
      </c>
    </row>
    <row r="104" spans="1:7" outlineLevel="1">
      <c r="B104" s="927" t="s">
        <v>188</v>
      </c>
      <c r="C104" s="928" t="s">
        <v>189</v>
      </c>
      <c r="D104" s="929">
        <v>6661408000</v>
      </c>
      <c r="E104" s="928"/>
      <c r="F104" s="928"/>
      <c r="G104" s="928"/>
    </row>
    <row r="105" spans="1:7" outlineLevel="1">
      <c r="B105" s="928" t="s">
        <v>190</v>
      </c>
      <c r="C105" s="928"/>
      <c r="D105" s="928"/>
      <c r="E105" s="930">
        <v>3141377260</v>
      </c>
      <c r="F105" s="930">
        <v>48546151</v>
      </c>
      <c r="G105" s="928"/>
    </row>
    <row r="106" spans="1:7" outlineLevel="1">
      <c r="B106" s="928" t="s">
        <v>191</v>
      </c>
      <c r="C106" s="928"/>
      <c r="D106" s="928"/>
      <c r="E106" s="930">
        <v>283910376</v>
      </c>
      <c r="F106" s="930">
        <v>71541697</v>
      </c>
      <c r="G106" s="928"/>
    </row>
    <row r="107" spans="1:7" outlineLevel="1">
      <c r="B107" s="928" t="s">
        <v>192</v>
      </c>
      <c r="C107" s="928"/>
      <c r="D107" s="928"/>
      <c r="E107" s="930">
        <v>571378100</v>
      </c>
      <c r="F107" s="930">
        <v>79206879</v>
      </c>
      <c r="G107" s="928" t="s">
        <v>193</v>
      </c>
    </row>
    <row r="108" spans="1:7" outlineLevel="1">
      <c r="B108" s="927" t="s">
        <v>194</v>
      </c>
      <c r="C108" s="928" t="s">
        <v>195</v>
      </c>
      <c r="D108" s="931">
        <v>2000000000</v>
      </c>
      <c r="E108" s="928"/>
      <c r="F108" s="928"/>
      <c r="G108" s="928"/>
    </row>
    <row r="109" spans="1:7" outlineLevel="1">
      <c r="B109" s="928" t="s">
        <v>196</v>
      </c>
      <c r="C109" s="928"/>
      <c r="D109" s="928"/>
      <c r="E109" s="930">
        <v>509874200</v>
      </c>
      <c r="F109" s="930">
        <v>76651818</v>
      </c>
      <c r="G109" s="930">
        <v>8712328</v>
      </c>
    </row>
    <row r="110" spans="1:7" outlineLevel="1">
      <c r="B110" s="928" t="s">
        <v>197</v>
      </c>
      <c r="C110" s="928"/>
      <c r="D110" s="928"/>
      <c r="E110" s="930">
        <v>1150460860</v>
      </c>
      <c r="F110" s="930">
        <v>79206879</v>
      </c>
      <c r="G110" s="930">
        <v>9002739</v>
      </c>
    </row>
    <row r="111" spans="1:7" outlineLevel="1">
      <c r="B111" s="928"/>
      <c r="C111" s="928"/>
      <c r="D111" s="928"/>
      <c r="E111" s="928"/>
      <c r="F111" s="928"/>
      <c r="G111" s="928"/>
    </row>
    <row r="112" spans="1:7" outlineLevel="1">
      <c r="B112" s="932" t="s">
        <v>198</v>
      </c>
      <c r="C112" s="932"/>
      <c r="D112" s="931">
        <v>8661408000</v>
      </c>
      <c r="E112" s="931">
        <v>5657000796</v>
      </c>
      <c r="F112" s="931">
        <v>355153424</v>
      </c>
      <c r="G112" s="931">
        <v>17715067</v>
      </c>
    </row>
    <row r="113" spans="1:1" outlineLevel="1"/>
    <row r="114" spans="1:1" outlineLevel="1"/>
    <row r="115" spans="1:1" ht="19.2">
      <c r="A115" s="404" t="s">
        <v>199</v>
      </c>
    </row>
    <row r="117" spans="1:1" outlineLevel="1">
      <c r="A117" s="253" t="s">
        <v>200</v>
      </c>
    </row>
    <row r="118" spans="1:1" outlineLevel="1">
      <c r="A118" s="253" t="s">
        <v>201</v>
      </c>
    </row>
    <row r="119" spans="1:1" outlineLevel="1"/>
    <row r="120" spans="1:1" outlineLevel="1">
      <c r="A120" s="497" t="s">
        <v>202</v>
      </c>
    </row>
    <row r="121" spans="1:1" outlineLevel="1">
      <c r="A121" s="507" t="s">
        <v>203</v>
      </c>
    </row>
    <row r="122" spans="1:1" outlineLevel="1">
      <c r="A122" s="507" t="s">
        <v>204</v>
      </c>
    </row>
    <row r="123" spans="1:1" outlineLevel="1"/>
    <row r="124" spans="1:1" outlineLevel="1">
      <c r="A124" s="253" t="s">
        <v>205</v>
      </c>
    </row>
    <row r="125" spans="1:1" outlineLevel="1">
      <c r="A125" s="253" t="s">
        <v>206</v>
      </c>
    </row>
    <row r="126" spans="1:1" outlineLevel="1"/>
    <row r="127" spans="1:1" outlineLevel="1">
      <c r="A127" s="253" t="s">
        <v>207</v>
      </c>
    </row>
    <row r="128" spans="1:1" outlineLevel="1"/>
    <row r="129" spans="1:7" outlineLevel="1">
      <c r="A129" s="253" t="s">
        <v>208</v>
      </c>
    </row>
    <row r="130" spans="1:7" outlineLevel="1">
      <c r="A130" s="253" t="s">
        <v>209</v>
      </c>
    </row>
    <row r="131" spans="1:7" outlineLevel="1"/>
    <row r="132" spans="1:7" outlineLevel="1">
      <c r="A132" s="253" t="s">
        <v>210</v>
      </c>
    </row>
    <row r="133" spans="1:7" outlineLevel="1">
      <c r="A133" s="253" t="s">
        <v>211</v>
      </c>
    </row>
    <row r="134" spans="1:7" outlineLevel="1"/>
    <row r="135" spans="1:7" outlineLevel="1">
      <c r="A135" s="253" t="s">
        <v>212</v>
      </c>
    </row>
    <row r="136" spans="1:7" outlineLevel="1">
      <c r="A136" s="253" t="s">
        <v>213</v>
      </c>
    </row>
    <row r="137" spans="1:7" outlineLevel="1"/>
    <row r="138" spans="1:7" ht="19.2">
      <c r="A138" s="404" t="s">
        <v>214</v>
      </c>
    </row>
    <row r="139" spans="1:7" outlineLevel="1">
      <c r="A139" s="513"/>
      <c r="B139" s="514"/>
      <c r="C139" s="514"/>
      <c r="D139" s="514"/>
      <c r="E139" s="514"/>
      <c r="F139" s="514"/>
      <c r="G139" s="514"/>
    </row>
    <row r="140" spans="1:7" outlineLevel="1">
      <c r="A140" s="933" t="s">
        <v>72</v>
      </c>
      <c r="B140" s="933" t="s">
        <v>215</v>
      </c>
      <c r="C140" s="933" t="s">
        <v>216</v>
      </c>
      <c r="D140" s="933" t="s">
        <v>75</v>
      </c>
      <c r="E140" s="933" t="s">
        <v>217</v>
      </c>
      <c r="F140" s="933" t="s">
        <v>218</v>
      </c>
      <c r="G140" s="933" t="s">
        <v>219</v>
      </c>
    </row>
    <row r="141" spans="1:7" outlineLevel="1">
      <c r="A141" s="934">
        <v>45155</v>
      </c>
      <c r="B141" s="935" t="s">
        <v>220</v>
      </c>
      <c r="C141" s="935" t="s">
        <v>221</v>
      </c>
      <c r="D141" s="936">
        <v>200000</v>
      </c>
      <c r="E141" s="936">
        <v>20000</v>
      </c>
      <c r="F141" s="935" t="s">
        <v>222</v>
      </c>
      <c r="G141" s="935" t="s">
        <v>223</v>
      </c>
    </row>
    <row r="142" spans="1:7" outlineLevel="1">
      <c r="A142" s="934">
        <v>45156</v>
      </c>
      <c r="B142" s="935" t="s">
        <v>224</v>
      </c>
      <c r="C142" s="935" t="s">
        <v>225</v>
      </c>
      <c r="D142" s="936">
        <v>22850000</v>
      </c>
      <c r="E142" s="936">
        <v>2285000</v>
      </c>
      <c r="F142" s="935" t="s">
        <v>226</v>
      </c>
      <c r="G142" s="935" t="s">
        <v>227</v>
      </c>
    </row>
    <row r="143" spans="1:7" outlineLevel="1">
      <c r="A143" s="934">
        <v>45156</v>
      </c>
      <c r="B143" s="935" t="s">
        <v>228</v>
      </c>
      <c r="C143" s="935" t="s">
        <v>229</v>
      </c>
      <c r="D143" s="936">
        <v>35000000</v>
      </c>
      <c r="E143" s="936">
        <v>3500000</v>
      </c>
      <c r="F143" s="935" t="s">
        <v>230</v>
      </c>
      <c r="G143" s="935" t="s">
        <v>231</v>
      </c>
    </row>
    <row r="144" spans="1:7" outlineLevel="1"/>
    <row r="146" spans="1:7" ht="19.2">
      <c r="A146" s="404" t="s">
        <v>232</v>
      </c>
    </row>
    <row r="148" spans="1:7" ht="17.399999999999999">
      <c r="A148" s="577" t="s">
        <v>233</v>
      </c>
    </row>
    <row r="149" spans="1:7" ht="13.2">
      <c r="A149" s="560" t="s">
        <v>234</v>
      </c>
      <c r="B149" s="560" t="s">
        <v>235</v>
      </c>
      <c r="C149" s="566" t="s">
        <v>236</v>
      </c>
      <c r="D149" s="566" t="s">
        <v>237</v>
      </c>
      <c r="E149" s="560" t="s">
        <v>238</v>
      </c>
      <c r="F149" s="560" t="s">
        <v>239</v>
      </c>
    </row>
    <row r="150" spans="1:7" ht="13.2">
      <c r="A150" s="561" t="s">
        <v>240</v>
      </c>
      <c r="B150" s="561" t="s">
        <v>241</v>
      </c>
      <c r="C150" s="564" t="s">
        <v>242</v>
      </c>
      <c r="D150" s="565" t="s">
        <v>243</v>
      </c>
      <c r="E150" s="563">
        <v>136011317</v>
      </c>
      <c r="F150" s="563">
        <v>36448817</v>
      </c>
    </row>
    <row r="151" spans="1:7" ht="13.2">
      <c r="A151" s="561" t="s">
        <v>244</v>
      </c>
      <c r="B151" s="561" t="s">
        <v>245</v>
      </c>
      <c r="C151" s="564" t="s">
        <v>242</v>
      </c>
      <c r="D151" s="565" t="s">
        <v>243</v>
      </c>
      <c r="E151" s="563">
        <v>4671780</v>
      </c>
      <c r="F151" s="563">
        <v>4671780</v>
      </c>
    </row>
    <row r="156" spans="1:7" ht="13.2">
      <c r="A156" s="562" t="s">
        <v>246</v>
      </c>
      <c r="B156" s="562" t="s">
        <v>234</v>
      </c>
      <c r="C156" s="562" t="s">
        <v>235</v>
      </c>
      <c r="D156" s="562" t="s">
        <v>247</v>
      </c>
      <c r="E156" s="562" t="s">
        <v>248</v>
      </c>
      <c r="F156" s="562" t="s">
        <v>8</v>
      </c>
      <c r="G156" s="562" t="s">
        <v>249</v>
      </c>
    </row>
    <row r="157" spans="1:7" ht="13.2">
      <c r="A157" s="558" t="s">
        <v>250</v>
      </c>
      <c r="B157" s="557" t="s">
        <v>240</v>
      </c>
      <c r="C157" s="557" t="s">
        <v>241</v>
      </c>
      <c r="D157" s="559">
        <v>83198967</v>
      </c>
      <c r="E157" s="559">
        <v>0</v>
      </c>
      <c r="F157" s="557" t="s">
        <v>251</v>
      </c>
    </row>
    <row r="158" spans="1:7" ht="13.2">
      <c r="A158" s="558" t="s">
        <v>252</v>
      </c>
      <c r="B158" s="557" t="s">
        <v>240</v>
      </c>
      <c r="C158" s="557" t="s">
        <v>241</v>
      </c>
      <c r="D158" s="559">
        <v>52812350</v>
      </c>
      <c r="E158" s="559">
        <v>0</v>
      </c>
      <c r="F158" s="557" t="s">
        <v>253</v>
      </c>
    </row>
    <row r="159" spans="1:7" ht="13.2">
      <c r="A159" s="558" t="s">
        <v>254</v>
      </c>
      <c r="B159" s="557" t="s">
        <v>240</v>
      </c>
      <c r="C159" s="557" t="s">
        <v>241</v>
      </c>
      <c r="D159" s="559">
        <v>0</v>
      </c>
      <c r="E159" s="559">
        <v>99562500</v>
      </c>
      <c r="F159" s="557" t="s">
        <v>255</v>
      </c>
      <c r="G159" s="576" t="s">
        <v>256</v>
      </c>
    </row>
    <row r="160" spans="1:7">
      <c r="D160" s="573">
        <f t="shared" ref="D160:E160" si="1">SUM(D157:D159)</f>
        <v>136011317</v>
      </c>
      <c r="E160" s="575">
        <f t="shared" si="1"/>
        <v>99562500</v>
      </c>
      <c r="F160"/>
    </row>
    <row r="162" spans="1:7" ht="13.2">
      <c r="A162" s="562" t="s">
        <v>246</v>
      </c>
      <c r="B162" s="562" t="s">
        <v>234</v>
      </c>
      <c r="C162" s="562" t="s">
        <v>235</v>
      </c>
      <c r="D162" s="562" t="s">
        <v>247</v>
      </c>
      <c r="E162" s="562" t="s">
        <v>248</v>
      </c>
      <c r="F162" s="562" t="s">
        <v>8</v>
      </c>
      <c r="G162" s="562" t="s">
        <v>249</v>
      </c>
    </row>
    <row r="163" spans="1:7" ht="13.2">
      <c r="A163" s="567" t="s">
        <v>257</v>
      </c>
      <c r="B163" s="568" t="s">
        <v>244</v>
      </c>
      <c r="C163" s="568" t="s">
        <v>245</v>
      </c>
      <c r="D163" s="569">
        <v>0</v>
      </c>
      <c r="E163" s="569">
        <v>736480</v>
      </c>
      <c r="F163" s="568" t="s">
        <v>14</v>
      </c>
      <c r="G163" s="571" t="s">
        <v>258</v>
      </c>
    </row>
    <row r="164" spans="1:7" ht="13.2">
      <c r="A164" s="567" t="s">
        <v>257</v>
      </c>
      <c r="B164" s="568" t="s">
        <v>244</v>
      </c>
      <c r="C164" s="568" t="s">
        <v>245</v>
      </c>
      <c r="D164" s="569">
        <v>0</v>
      </c>
      <c r="E164" s="569">
        <v>707420</v>
      </c>
      <c r="F164" s="568" t="s">
        <v>14</v>
      </c>
      <c r="G164" s="571" t="s">
        <v>258</v>
      </c>
    </row>
    <row r="165" spans="1:7" ht="13.2">
      <c r="A165" s="567" t="s">
        <v>257</v>
      </c>
      <c r="B165" s="568" t="s">
        <v>244</v>
      </c>
      <c r="C165" s="568" t="s">
        <v>245</v>
      </c>
      <c r="D165" s="569">
        <v>0</v>
      </c>
      <c r="E165" s="569">
        <v>476370</v>
      </c>
      <c r="F165" s="568" t="s">
        <v>259</v>
      </c>
      <c r="G165" s="571" t="s">
        <v>258</v>
      </c>
    </row>
    <row r="166" spans="1:7" ht="13.2">
      <c r="A166" s="567" t="s">
        <v>257</v>
      </c>
      <c r="B166" s="568" t="s">
        <v>244</v>
      </c>
      <c r="C166" s="568" t="s">
        <v>245</v>
      </c>
      <c r="D166" s="569">
        <v>0</v>
      </c>
      <c r="E166" s="569">
        <v>1420</v>
      </c>
      <c r="F166" s="568" t="s">
        <v>260</v>
      </c>
      <c r="G166" s="571" t="s">
        <v>258</v>
      </c>
    </row>
    <row r="167" spans="1:7" ht="13.2">
      <c r="A167" s="567" t="s">
        <v>257</v>
      </c>
      <c r="B167" s="568" t="s">
        <v>244</v>
      </c>
      <c r="C167" s="568" t="s">
        <v>245</v>
      </c>
      <c r="D167" s="569">
        <v>0</v>
      </c>
      <c r="E167" s="569">
        <v>28580</v>
      </c>
      <c r="F167" s="568" t="s">
        <v>261</v>
      </c>
      <c r="G167" s="571" t="s">
        <v>258</v>
      </c>
    </row>
    <row r="168" spans="1:7" ht="13.2">
      <c r="A168" s="567" t="s">
        <v>262</v>
      </c>
      <c r="B168" s="568" t="s">
        <v>244</v>
      </c>
      <c r="C168" s="568" t="s">
        <v>245</v>
      </c>
      <c r="D168" s="569">
        <v>0</v>
      </c>
      <c r="E168" s="569">
        <v>216230</v>
      </c>
      <c r="F168" s="568" t="s">
        <v>263</v>
      </c>
      <c r="G168" s="571" t="s">
        <v>258</v>
      </c>
    </row>
    <row r="169" spans="1:7" ht="13.2">
      <c r="A169" s="567" t="s">
        <v>264</v>
      </c>
      <c r="B169" s="568" t="s">
        <v>244</v>
      </c>
      <c r="C169" s="568" t="s">
        <v>245</v>
      </c>
      <c r="D169" s="569">
        <v>0</v>
      </c>
      <c r="E169" s="569">
        <v>440450</v>
      </c>
      <c r="F169" s="568" t="s">
        <v>263</v>
      </c>
      <c r="G169" s="571" t="s">
        <v>258</v>
      </c>
    </row>
    <row r="170" spans="1:7" ht="13.2">
      <c r="A170" s="567" t="s">
        <v>265</v>
      </c>
      <c r="B170" s="568" t="s">
        <v>244</v>
      </c>
      <c r="C170" s="568" t="s">
        <v>245</v>
      </c>
      <c r="D170" s="569">
        <v>0</v>
      </c>
      <c r="E170" s="569">
        <v>592060</v>
      </c>
      <c r="F170" s="568" t="s">
        <v>32</v>
      </c>
      <c r="G170" s="571" t="s">
        <v>258</v>
      </c>
    </row>
    <row r="171" spans="1:7" ht="13.2">
      <c r="A171" s="567" t="s">
        <v>266</v>
      </c>
      <c r="B171" s="568" t="s">
        <v>244</v>
      </c>
      <c r="C171" s="568" t="s">
        <v>245</v>
      </c>
      <c r="D171" s="569">
        <v>0</v>
      </c>
      <c r="E171" s="569">
        <v>63040</v>
      </c>
      <c r="F171" s="568" t="s">
        <v>49</v>
      </c>
      <c r="G171" s="571" t="s">
        <v>258</v>
      </c>
    </row>
    <row r="172" spans="1:7" ht="13.2">
      <c r="A172" s="567" t="s">
        <v>266</v>
      </c>
      <c r="B172" s="568" t="s">
        <v>244</v>
      </c>
      <c r="C172" s="568" t="s">
        <v>245</v>
      </c>
      <c r="D172" s="569">
        <v>0</v>
      </c>
      <c r="E172" s="569">
        <v>11200</v>
      </c>
      <c r="F172" s="568" t="s">
        <v>51</v>
      </c>
      <c r="G172" s="571" t="s">
        <v>258</v>
      </c>
    </row>
    <row r="173" spans="1:7" ht="13.2">
      <c r="A173" s="567" t="s">
        <v>267</v>
      </c>
      <c r="B173" s="568" t="s">
        <v>244</v>
      </c>
      <c r="C173" s="568" t="s">
        <v>245</v>
      </c>
      <c r="D173" s="569">
        <v>0</v>
      </c>
      <c r="E173" s="569">
        <v>358440</v>
      </c>
      <c r="F173" s="568" t="s">
        <v>49</v>
      </c>
      <c r="G173" s="571" t="s">
        <v>258</v>
      </c>
    </row>
    <row r="174" spans="1:7" ht="13.2">
      <c r="A174" s="567" t="s">
        <v>267</v>
      </c>
      <c r="B174" s="568" t="s">
        <v>244</v>
      </c>
      <c r="C174" s="568" t="s">
        <v>245</v>
      </c>
      <c r="D174" s="569">
        <v>0</v>
      </c>
      <c r="E174" s="569">
        <v>46210</v>
      </c>
      <c r="F174" s="568" t="s">
        <v>51</v>
      </c>
      <c r="G174" s="571" t="s">
        <v>258</v>
      </c>
    </row>
    <row r="175" spans="1:7" ht="13.2">
      <c r="A175" s="567" t="s">
        <v>268</v>
      </c>
      <c r="B175" s="568" t="s">
        <v>244</v>
      </c>
      <c r="C175" s="568" t="s">
        <v>245</v>
      </c>
      <c r="D175" s="569">
        <v>0</v>
      </c>
      <c r="E175" s="569">
        <v>112840</v>
      </c>
      <c r="F175" s="568" t="s">
        <v>51</v>
      </c>
      <c r="G175" s="571" t="s">
        <v>258</v>
      </c>
    </row>
    <row r="176" spans="1:7" ht="13.2">
      <c r="A176" s="567" t="s">
        <v>268</v>
      </c>
      <c r="B176" s="568" t="s">
        <v>244</v>
      </c>
      <c r="C176" s="568" t="s">
        <v>245</v>
      </c>
      <c r="D176" s="569">
        <v>0</v>
      </c>
      <c r="E176" s="569">
        <v>881040</v>
      </c>
      <c r="F176" s="568" t="s">
        <v>49</v>
      </c>
      <c r="G176" s="571" t="s">
        <v>258</v>
      </c>
    </row>
    <row r="177" spans="1:7">
      <c r="E177" s="573">
        <f>SUM(E163:E176)</f>
        <v>4671780</v>
      </c>
      <c r="F177"/>
    </row>
    <row r="178" spans="1:7">
      <c r="E178" s="573"/>
      <c r="F178"/>
    </row>
    <row r="179" spans="1:7" ht="13.2">
      <c r="A179" s="562" t="s">
        <v>246</v>
      </c>
      <c r="B179" s="562" t="s">
        <v>234</v>
      </c>
      <c r="C179" s="562" t="s">
        <v>235</v>
      </c>
      <c r="D179" s="562" t="s">
        <v>247</v>
      </c>
      <c r="E179" s="562" t="s">
        <v>248</v>
      </c>
      <c r="F179" s="562" t="s">
        <v>8</v>
      </c>
      <c r="G179" s="562" t="s">
        <v>249</v>
      </c>
    </row>
    <row r="180" spans="1:7" ht="13.2">
      <c r="A180" s="567" t="s">
        <v>269</v>
      </c>
      <c r="B180" s="568" t="s">
        <v>270</v>
      </c>
      <c r="C180" s="568" t="s">
        <v>271</v>
      </c>
      <c r="D180" s="569">
        <v>1546080</v>
      </c>
      <c r="E180" s="569">
        <v>0</v>
      </c>
      <c r="F180" s="568" t="s">
        <v>272</v>
      </c>
      <c r="G180" s="571" t="s">
        <v>273</v>
      </c>
    </row>
    <row r="181" spans="1:7" ht="13.2">
      <c r="A181" s="567" t="s">
        <v>269</v>
      </c>
      <c r="B181" s="568" t="s">
        <v>270</v>
      </c>
      <c r="C181" s="568" t="s">
        <v>271</v>
      </c>
      <c r="D181" s="569">
        <v>1200000</v>
      </c>
      <c r="E181" s="569">
        <v>0</v>
      </c>
      <c r="F181" s="568" t="s">
        <v>274</v>
      </c>
      <c r="G181" s="571" t="s">
        <v>273</v>
      </c>
    </row>
    <row r="182" spans="1:7" ht="13.2">
      <c r="A182" s="567" t="s">
        <v>269</v>
      </c>
      <c r="B182" s="568" t="s">
        <v>270</v>
      </c>
      <c r="C182" s="568" t="s">
        <v>271</v>
      </c>
      <c r="D182" s="569">
        <v>100000</v>
      </c>
      <c r="E182" s="569">
        <v>0</v>
      </c>
      <c r="F182" s="568" t="s">
        <v>275</v>
      </c>
      <c r="G182" s="571" t="s">
        <v>273</v>
      </c>
    </row>
    <row r="183" spans="1:7" ht="13.2">
      <c r="A183" s="567" t="s">
        <v>269</v>
      </c>
      <c r="B183" s="568" t="s">
        <v>270</v>
      </c>
      <c r="C183" s="568" t="s">
        <v>271</v>
      </c>
      <c r="D183" s="569">
        <v>120000</v>
      </c>
      <c r="E183" s="569">
        <v>0</v>
      </c>
      <c r="F183" s="568" t="s">
        <v>276</v>
      </c>
      <c r="G183" s="571" t="s">
        <v>273</v>
      </c>
    </row>
    <row r="184" spans="1:7" ht="13.2">
      <c r="A184" s="567" t="s">
        <v>269</v>
      </c>
      <c r="B184" s="568" t="s">
        <v>270</v>
      </c>
      <c r="C184" s="568" t="s">
        <v>271</v>
      </c>
      <c r="D184" s="569">
        <v>2200000</v>
      </c>
      <c r="E184" s="569">
        <v>0</v>
      </c>
      <c r="F184" s="568" t="s">
        <v>277</v>
      </c>
      <c r="G184" s="571" t="s">
        <v>273</v>
      </c>
    </row>
    <row r="185" spans="1:7" ht="13.2">
      <c r="A185" s="567" t="s">
        <v>250</v>
      </c>
      <c r="B185" s="568" t="s">
        <v>270</v>
      </c>
      <c r="C185" s="568" t="s">
        <v>271</v>
      </c>
      <c r="D185" s="569">
        <v>81422</v>
      </c>
      <c r="E185" s="569">
        <v>0</v>
      </c>
      <c r="F185" s="568" t="s">
        <v>278</v>
      </c>
      <c r="G185" s="571" t="s">
        <v>273</v>
      </c>
    </row>
    <row r="186" spans="1:7" ht="13.2">
      <c r="A186" s="567" t="s">
        <v>279</v>
      </c>
      <c r="B186" s="568" t="s">
        <v>270</v>
      </c>
      <c r="C186" s="568" t="s">
        <v>271</v>
      </c>
      <c r="D186" s="569">
        <v>581800</v>
      </c>
      <c r="E186" s="569">
        <v>0</v>
      </c>
      <c r="F186" s="568" t="s">
        <v>280</v>
      </c>
      <c r="G186" s="571" t="s">
        <v>273</v>
      </c>
    </row>
    <row r="187" spans="1:7" ht="13.2">
      <c r="A187" s="567" t="s">
        <v>279</v>
      </c>
      <c r="B187" s="568" t="s">
        <v>270</v>
      </c>
      <c r="C187" s="568" t="s">
        <v>271</v>
      </c>
      <c r="D187" s="569">
        <v>58070</v>
      </c>
      <c r="E187" s="569">
        <v>0</v>
      </c>
      <c r="F187" s="568" t="s">
        <v>281</v>
      </c>
      <c r="G187" s="571" t="s">
        <v>273</v>
      </c>
    </row>
    <row r="188" spans="1:7">
      <c r="D188" s="573">
        <f>SUM(D180:D187)</f>
        <v>5887372</v>
      </c>
      <c r="E188" s="570"/>
    </row>
    <row r="189" spans="1:7">
      <c r="E189" s="570"/>
    </row>
    <row r="190" spans="1:7" ht="13.2">
      <c r="A190" s="562" t="s">
        <v>246</v>
      </c>
      <c r="B190" s="562" t="s">
        <v>234</v>
      </c>
      <c r="C190" s="562" t="s">
        <v>235</v>
      </c>
      <c r="D190" s="562" t="s">
        <v>247</v>
      </c>
      <c r="E190" s="562" t="s">
        <v>248</v>
      </c>
      <c r="F190" s="562" t="s">
        <v>8</v>
      </c>
      <c r="G190" s="562" t="s">
        <v>249</v>
      </c>
    </row>
    <row r="191" spans="1:7" ht="13.2">
      <c r="A191" s="567" t="s">
        <v>282</v>
      </c>
      <c r="B191" s="568" t="s">
        <v>283</v>
      </c>
      <c r="C191" s="568" t="s">
        <v>284</v>
      </c>
      <c r="D191" s="569">
        <v>0</v>
      </c>
      <c r="E191" s="569">
        <v>1416070</v>
      </c>
      <c r="F191" s="568" t="s">
        <v>27</v>
      </c>
      <c r="G191" s="572" t="s">
        <v>285</v>
      </c>
    </row>
    <row r="192" spans="1:7" ht="13.2">
      <c r="A192" s="567" t="s">
        <v>279</v>
      </c>
      <c r="B192" s="568" t="s">
        <v>283</v>
      </c>
      <c r="C192" s="568" t="s">
        <v>284</v>
      </c>
      <c r="D192" s="569">
        <v>0</v>
      </c>
      <c r="E192" s="569">
        <v>193050</v>
      </c>
      <c r="F192" s="568" t="s">
        <v>286</v>
      </c>
      <c r="G192" s="572" t="s">
        <v>285</v>
      </c>
    </row>
    <row r="193" spans="1:7" ht="13.2">
      <c r="A193" s="567" t="s">
        <v>279</v>
      </c>
      <c r="B193" s="568" t="s">
        <v>283</v>
      </c>
      <c r="C193" s="568" t="s">
        <v>284</v>
      </c>
      <c r="D193" s="569">
        <v>0</v>
      </c>
      <c r="E193" s="569">
        <v>19210</v>
      </c>
      <c r="F193" s="568" t="s">
        <v>287</v>
      </c>
      <c r="G193" s="572" t="s">
        <v>285</v>
      </c>
    </row>
    <row r="194" spans="1:7">
      <c r="E194" s="574">
        <f>SUM(E191:E193)</f>
        <v>1628330</v>
      </c>
    </row>
    <row r="196" spans="1:7" ht="17.399999999999999">
      <c r="A196" s="577" t="s">
        <v>288</v>
      </c>
    </row>
    <row r="198" spans="1:7" ht="17.399999999999999">
      <c r="A198" s="577" t="s">
        <v>289</v>
      </c>
    </row>
  </sheetData>
  <autoFilter ref="A156:J156" xr:uid="{ABF77FB0-6A6D-47AF-A84F-F1F7D004A4DD}">
    <sortState xmlns:xlrd2="http://schemas.microsoft.com/office/spreadsheetml/2017/richdata2" ref="A157:J184">
      <sortCondition ref="C156"/>
    </sortState>
  </autoFilter>
  <mergeCells count="18">
    <mergeCell ref="C37:F37"/>
    <mergeCell ref="B22:F22"/>
    <mergeCell ref="G22:H22"/>
    <mergeCell ref="I22:I23"/>
    <mergeCell ref="J22:J23"/>
    <mergeCell ref="C34:F34"/>
    <mergeCell ref="C35:F35"/>
    <mergeCell ref="I35:I36"/>
    <mergeCell ref="J35:J36"/>
    <mergeCell ref="C36:F36"/>
    <mergeCell ref="B5:F5"/>
    <mergeCell ref="G5:H5"/>
    <mergeCell ref="I5:I6"/>
    <mergeCell ref="J5:J6"/>
    <mergeCell ref="B17:F17"/>
    <mergeCell ref="G17:H17"/>
    <mergeCell ref="I17:I18"/>
    <mergeCell ref="J17:J18"/>
  </mergeCells>
  <phoneticPr fontId="40"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4.9989318521683403E-2"/>
  </sheetPr>
  <dimension ref="A1"/>
  <sheetViews>
    <sheetView workbookViewId="0"/>
  </sheetViews>
  <sheetFormatPr defaultRowHeight="13.2"/>
  <sheetData/>
  <phoneticPr fontId="4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9"/>
  <sheetViews>
    <sheetView workbookViewId="0">
      <selection activeCell="J9" sqref="J9"/>
    </sheetView>
  </sheetViews>
  <sheetFormatPr defaultColWidth="13.375" defaultRowHeight="13.2" outlineLevelRow="1"/>
  <cols>
    <col min="1" max="1" width="5" style="2" customWidth="1"/>
    <col min="2" max="2" width="10.5" style="2" customWidth="1"/>
    <col min="3" max="3" width="32.375" style="2" customWidth="1"/>
    <col min="4" max="4" width="24.375" style="2" customWidth="1"/>
    <col min="5" max="5" width="5.125" style="2" customWidth="1"/>
    <col min="6" max="6" width="23.125" style="2" customWidth="1"/>
    <col min="7" max="7" width="24" style="2" customWidth="1"/>
    <col min="8" max="15" width="13.375" style="2"/>
    <col min="16" max="19" width="13.375" style="4"/>
    <col min="20" max="20" width="16.875" style="4" bestFit="1" customWidth="1"/>
    <col min="21" max="21" width="26.625" style="4" customWidth="1"/>
    <col min="22" max="22" width="7" style="4" customWidth="1"/>
    <col min="23" max="16384" width="13.375" style="4"/>
  </cols>
  <sheetData>
    <row r="1" spans="2:7" outlineLevel="1"/>
    <row r="2" spans="2:7" outlineLevel="1">
      <c r="C2" s="3">
        <v>46112</v>
      </c>
    </row>
    <row r="3" spans="2:7" s="2" customFormat="1">
      <c r="B3" s="4"/>
      <c r="C3" s="5" t="s">
        <v>290</v>
      </c>
    </row>
    <row r="4" spans="2:7" s="2" customFormat="1" ht="13.8" thickBot="1"/>
    <row r="5" spans="2:7" s="2" customFormat="1" ht="18" thickTop="1">
      <c r="B5" s="6"/>
      <c r="C5" s="7"/>
      <c r="D5" s="1647" t="s">
        <v>291</v>
      </c>
      <c r="E5" s="1647"/>
      <c r="F5" s="1647"/>
      <c r="G5" s="1648"/>
    </row>
    <row r="6" spans="2:7" s="2" customFormat="1" ht="17.399999999999999">
      <c r="B6" s="8"/>
      <c r="C6" s="9"/>
      <c r="D6" s="1649" t="s">
        <v>292</v>
      </c>
      <c r="E6" s="1649"/>
      <c r="F6" s="1649"/>
      <c r="G6" s="1650"/>
    </row>
    <row r="7" spans="2:7" s="2" customFormat="1" ht="18" thickBot="1">
      <c r="B7" s="10"/>
      <c r="C7" s="11"/>
      <c r="D7" s="12"/>
      <c r="E7" s="12"/>
      <c r="F7" s="13"/>
      <c r="G7" s="14"/>
    </row>
    <row r="8" spans="2:7" s="2" customFormat="1" ht="13.8" thickTop="1">
      <c r="B8" s="4"/>
      <c r="C8" s="4"/>
      <c r="D8" s="4"/>
      <c r="E8" s="4"/>
      <c r="F8" s="4"/>
      <c r="G8" s="4"/>
    </row>
    <row r="9" spans="2:7" s="2" customFormat="1" ht="13.8" thickBot="1"/>
    <row r="10" spans="2:7" s="2" customFormat="1" ht="13.8" thickTop="1">
      <c r="B10" s="15"/>
      <c r="C10" s="16"/>
      <c r="D10" s="16"/>
      <c r="E10" s="16"/>
      <c r="F10" s="16"/>
      <c r="G10" s="17"/>
    </row>
    <row r="11" spans="2:7" s="2" customFormat="1">
      <c r="B11" s="18" t="s">
        <v>293</v>
      </c>
      <c r="C11" s="4"/>
      <c r="D11" s="4"/>
      <c r="E11" s="4"/>
      <c r="F11" s="4"/>
      <c r="G11" s="19"/>
    </row>
    <row r="12" spans="2:7" s="2" customFormat="1" ht="13.8">
      <c r="B12" s="243" t="s">
        <v>294</v>
      </c>
      <c r="C12" s="693" t="s">
        <v>295</v>
      </c>
      <c r="D12" s="694"/>
      <c r="E12" s="4"/>
      <c r="F12" s="4"/>
      <c r="G12" s="19"/>
    </row>
    <row r="13" spans="2:7" s="2" customFormat="1" ht="13.8">
      <c r="B13" s="243" t="s">
        <v>294</v>
      </c>
      <c r="C13" s="693" t="s">
        <v>296</v>
      </c>
      <c r="D13" s="694"/>
      <c r="E13" s="4"/>
      <c r="F13" s="4"/>
      <c r="G13" s="19"/>
    </row>
    <row r="14" spans="2:7" s="2" customFormat="1" ht="13.8">
      <c r="B14" s="243" t="s">
        <v>294</v>
      </c>
      <c r="C14" s="693" t="s">
        <v>297</v>
      </c>
      <c r="D14" s="694"/>
      <c r="E14" s="4"/>
      <c r="F14" s="4"/>
      <c r="G14" s="19"/>
    </row>
    <row r="15" spans="2:7" s="2" customFormat="1" ht="13.8">
      <c r="B15" s="243" t="s">
        <v>294</v>
      </c>
      <c r="C15" s="693" t="s">
        <v>298</v>
      </c>
      <c r="D15" s="694"/>
      <c r="E15" s="4"/>
      <c r="F15" s="4"/>
      <c r="G15" s="19"/>
    </row>
    <row r="16" spans="2:7" s="2" customFormat="1" ht="13.8">
      <c r="B16" s="243" t="s">
        <v>294</v>
      </c>
      <c r="C16" s="693" t="s">
        <v>299</v>
      </c>
      <c r="D16" s="694"/>
      <c r="E16" s="4"/>
      <c r="F16" s="4"/>
      <c r="G16" s="19"/>
    </row>
    <row r="17" spans="2:7" s="2" customFormat="1" ht="13.8">
      <c r="B17" s="243" t="s">
        <v>294</v>
      </c>
      <c r="C17" s="693" t="s">
        <v>300</v>
      </c>
      <c r="G17" s="19"/>
    </row>
    <row r="18" spans="2:7" s="2" customFormat="1" ht="13.8">
      <c r="B18" s="20"/>
      <c r="C18" s="695"/>
      <c r="G18" s="19"/>
    </row>
    <row r="19" spans="2:7" s="2" customFormat="1">
      <c r="B19" s="18" t="s">
        <v>301</v>
      </c>
      <c r="C19" s="696"/>
      <c r="G19" s="19"/>
    </row>
    <row r="20" spans="2:7" s="2" customFormat="1" ht="13.8">
      <c r="B20" s="243" t="s">
        <v>294</v>
      </c>
      <c r="C20" s="697" t="s">
        <v>302</v>
      </c>
      <c r="G20" s="19"/>
    </row>
    <row r="21" spans="2:7" s="2" customFormat="1" ht="13.8">
      <c r="B21" s="243" t="s">
        <v>294</v>
      </c>
      <c r="C21" s="697" t="s">
        <v>303</v>
      </c>
      <c r="G21" s="19"/>
    </row>
    <row r="22" spans="2:7" s="2" customFormat="1" ht="13.8">
      <c r="B22" s="243" t="s">
        <v>294</v>
      </c>
      <c r="C22" s="697" t="s">
        <v>304</v>
      </c>
      <c r="G22" s="19"/>
    </row>
    <row r="23" spans="2:7" s="2" customFormat="1" ht="13.8">
      <c r="B23" s="243" t="s">
        <v>294</v>
      </c>
      <c r="C23" s="697" t="s">
        <v>305</v>
      </c>
      <c r="G23" s="19"/>
    </row>
    <row r="24" spans="2:7" s="2" customFormat="1" ht="13.8">
      <c r="B24" s="243" t="s">
        <v>294</v>
      </c>
      <c r="C24" s="697" t="s">
        <v>306</v>
      </c>
      <c r="G24" s="19"/>
    </row>
    <row r="25" spans="2:7" s="2" customFormat="1" ht="13.8">
      <c r="B25" s="243" t="s">
        <v>294</v>
      </c>
      <c r="C25" s="697" t="s">
        <v>307</v>
      </c>
      <c r="G25" s="19"/>
    </row>
    <row r="26" spans="2:7" s="2" customFormat="1" ht="13.8">
      <c r="B26" s="243" t="s">
        <v>294</v>
      </c>
      <c r="C26" s="697" t="s">
        <v>308</v>
      </c>
      <c r="G26" s="19"/>
    </row>
    <row r="27" spans="2:7" s="2" customFormat="1" ht="13.8">
      <c r="B27" s="243" t="s">
        <v>294</v>
      </c>
      <c r="C27" s="697" t="s">
        <v>309</v>
      </c>
      <c r="G27" s="19"/>
    </row>
    <row r="28" spans="2:7" ht="13.8" thickBot="1">
      <c r="B28" s="698"/>
      <c r="C28" s="699"/>
      <c r="D28" s="699"/>
      <c r="E28" s="699"/>
      <c r="F28" s="699"/>
      <c r="G28" s="700"/>
    </row>
    <row r="29" spans="2:7" s="2" customFormat="1" ht="13.8" thickTop="1"/>
  </sheetData>
  <mergeCells count="2">
    <mergeCell ref="D5:G5"/>
    <mergeCell ref="D6:G6"/>
  </mergeCells>
  <phoneticPr fontId="38" type="noConversion"/>
  <hyperlinks>
    <hyperlink ref="C12" location="BS!A1" display="BALANCE SHEET" xr:uid="{C7243284-B939-4241-AD59-E626B40B2BF9}"/>
    <hyperlink ref="C13" location="IS!A1" display="INCOME STATEMENT" xr:uid="{A8C71FD4-1A50-4695-98EA-779C3CF1D6B7}"/>
    <hyperlink ref="C14" location="TB!A1" display="TRIAL BALANCE" xr:uid="{1E16C935-EED8-4697-BDF3-B993F22BE95F}"/>
    <hyperlink ref="C15" location="'journal 2023'!A1" display="JOURNAL ENTRY" xr:uid="{15B83F68-1382-4972-B40B-A1825A96761F}"/>
    <hyperlink ref="C16" location="GL!A1" display="GENERAL LEDGER" xr:uid="{BE78A7A5-7EB2-4149-A5F1-A22962F6B9C2}"/>
    <hyperlink ref="C17" location="잔액명세서!A1" display="GENERAL LEDGER(Up to reported month)" xr:uid="{12B2B670-D358-4695-AA2A-577154E3508A}"/>
    <hyperlink ref="C20" location="BANK!A1" display="SUMMARY BANK" xr:uid="{F94D85F3-67B9-4C64-A9A4-CFDE989BDC8B}"/>
    <hyperlink ref="C21" location="선납세금!A1" display="PREPAID TAX" xr:uid="{7B953182-B757-475E-A354-27344E4B74D4}"/>
    <hyperlink ref="C22" location="'대여금,미수이자'!A1" display="Loan receivables" xr:uid="{A8D9F5F6-582F-4455-B435-F57E5CBB70C3}"/>
    <hyperlink ref="C23" location="'대출금,미지급이자'!A1" display="Intercompany loans" xr:uid="{A40E5F24-1B22-487E-9120-FB3431C6553E}"/>
    <hyperlink ref="C24" location="외화!A1" display="FX - realized / unrealized gains &amp; losses" xr:uid="{48553ED2-CD7D-4CDA-B6A0-54EB9FC90F61}"/>
    <hyperlink ref="C25" location="매출부가세!A1" display="VAT payable" xr:uid="{15D0EAA9-C8D0-4B1C-8A76-EBB3C0CB927C}"/>
    <hyperlink ref="C26" location="매입부가세!A1" display="GST/VAT receivable" xr:uid="{F491B3D3-D776-410C-B729-835E327089C9}"/>
    <hyperlink ref="C27" location="Capital!A1" display="CAPITAL " xr:uid="{BF919A33-0838-410B-9AB4-FE06D092321C}"/>
  </hyperlinks>
  <pageMargins left="0.7" right="0.7" top="0.75" bottom="0.75" header="0.3" footer="0.3"/>
  <pageSetup paperSize="9" scale="62" orientation="portrait" r:id="rId1"/>
  <headerFooter>
    <oddFooter>&amp;C&amp;F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05E86-5255-41FE-8346-208114882CEB}">
  <sheetPr>
    <tabColor theme="1" tint="0.499984740745262"/>
    <pageSetUpPr fitToPage="1"/>
  </sheetPr>
  <dimension ref="A1:AM233"/>
  <sheetViews>
    <sheetView workbookViewId="0"/>
  </sheetViews>
  <sheetFormatPr defaultColWidth="19.5" defaultRowHeight="13.2" outlineLevelCol="1"/>
  <cols>
    <col min="1" max="1" width="15" style="115" bestFit="1" customWidth="1"/>
    <col min="2" max="2" width="0" style="115" hidden="1" customWidth="1"/>
    <col min="3" max="3" width="19.5" style="115" hidden="1" customWidth="1" outlineLevel="1"/>
    <col min="4" max="4" width="14.625" style="149" customWidth="1" collapsed="1"/>
    <col min="5" max="5" width="44.625" style="149" customWidth="1"/>
    <col min="6" max="7" width="19.5" style="149" hidden="1" customWidth="1" outlineLevel="1"/>
    <col min="8" max="8" width="19.5" style="149" customWidth="1" collapsed="1"/>
    <col min="9" max="9" width="43.5" style="149" customWidth="1"/>
    <col min="10" max="10" width="18.625" style="149" customWidth="1"/>
    <col min="11" max="11" width="19.125" style="149" customWidth="1"/>
    <col min="12" max="13" width="14.625" style="149" hidden="1" customWidth="1" outlineLevel="1"/>
    <col min="14" max="15" width="19.5" style="149" hidden="1" customWidth="1" outlineLevel="1"/>
    <col min="16" max="16" width="19.5" style="149" customWidth="1" collapsed="1"/>
    <col min="17" max="17" width="19.5" style="149"/>
    <col min="18" max="18" width="27.5" style="149" customWidth="1"/>
    <col min="19" max="22" width="19.5" style="149" hidden="1" customWidth="1" outlineLevel="1"/>
    <col min="23" max="23" width="77.125" style="149" customWidth="1" collapsed="1"/>
    <col min="24" max="32" width="19.5" style="149" hidden="1" customWidth="1" outlineLevel="1"/>
    <col min="33" max="33" width="19.5" style="149" collapsed="1"/>
    <col min="34" max="49" width="19.5" style="149"/>
    <col min="50" max="50" width="19.5" style="149" customWidth="1"/>
    <col min="51" max="16384" width="19.5" style="149"/>
  </cols>
  <sheetData>
    <row r="1" spans="1:34">
      <c r="B1" s="725" t="s">
        <v>310</v>
      </c>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row>
    <row r="2" spans="1:34">
      <c r="A2" s="726" t="s">
        <v>311</v>
      </c>
      <c r="B2" s="726" t="s">
        <v>312</v>
      </c>
      <c r="C2" s="726" t="s">
        <v>313</v>
      </c>
      <c r="D2" s="726" t="s">
        <v>246</v>
      </c>
      <c r="E2" s="726" t="s">
        <v>314</v>
      </c>
      <c r="F2" s="726" t="s">
        <v>315</v>
      </c>
      <c r="G2" s="726" t="s">
        <v>316</v>
      </c>
      <c r="H2" s="726" t="s">
        <v>234</v>
      </c>
      <c r="I2" s="726" t="s">
        <v>235</v>
      </c>
      <c r="J2" s="726" t="s">
        <v>247</v>
      </c>
      <c r="K2" s="726" t="s">
        <v>248</v>
      </c>
      <c r="L2" s="726" t="s">
        <v>35</v>
      </c>
      <c r="M2" s="726" t="s">
        <v>317</v>
      </c>
      <c r="N2" s="726" t="s">
        <v>318</v>
      </c>
      <c r="O2" s="726" t="s">
        <v>319</v>
      </c>
      <c r="P2" s="726" t="s">
        <v>236</v>
      </c>
      <c r="Q2" s="726"/>
      <c r="R2" s="726" t="s">
        <v>237</v>
      </c>
      <c r="S2" s="726" t="s">
        <v>320</v>
      </c>
      <c r="T2" s="726" t="s">
        <v>321</v>
      </c>
      <c r="U2" s="726" t="s">
        <v>322</v>
      </c>
      <c r="V2" s="726" t="s">
        <v>323</v>
      </c>
      <c r="W2" s="726" t="s">
        <v>8</v>
      </c>
      <c r="X2" s="726" t="s">
        <v>324</v>
      </c>
      <c r="Y2" s="726" t="s">
        <v>325</v>
      </c>
      <c r="Z2" s="726" t="s">
        <v>326</v>
      </c>
      <c r="AA2" s="726" t="s">
        <v>327</v>
      </c>
      <c r="AB2" s="726" t="s">
        <v>328</v>
      </c>
      <c r="AC2" s="726" t="s">
        <v>329</v>
      </c>
      <c r="AD2" s="726" t="s">
        <v>330</v>
      </c>
      <c r="AE2" s="726" t="s">
        <v>331</v>
      </c>
      <c r="AF2" s="726" t="s">
        <v>332</v>
      </c>
      <c r="AG2" s="726" t="s">
        <v>333</v>
      </c>
      <c r="AH2" s="726" t="s">
        <v>334</v>
      </c>
    </row>
    <row r="3" spans="1:34" ht="12.15" customHeight="1">
      <c r="A3" s="725" t="str">
        <f>MID(D3,1,6)</f>
        <v>202501</v>
      </c>
      <c r="B3" s="725" t="s">
        <v>335</v>
      </c>
      <c r="C3" s="725" t="s">
        <v>336</v>
      </c>
      <c r="D3" s="770" t="s">
        <v>337</v>
      </c>
      <c r="E3" s="725" t="s">
        <v>338</v>
      </c>
      <c r="F3" s="725"/>
      <c r="G3" s="725"/>
      <c r="H3" s="725" t="s">
        <v>339</v>
      </c>
      <c r="I3" s="725" t="s">
        <v>340</v>
      </c>
      <c r="J3" s="764">
        <v>4000</v>
      </c>
      <c r="K3" s="764">
        <v>0</v>
      </c>
      <c r="L3" s="765" t="s">
        <v>341</v>
      </c>
      <c r="M3" s="763">
        <v>1</v>
      </c>
      <c r="N3" s="762">
        <v>4000</v>
      </c>
      <c r="O3" s="761"/>
      <c r="P3" s="770" t="s">
        <v>342</v>
      </c>
      <c r="Q3" s="770"/>
      <c r="R3" s="725" t="s">
        <v>343</v>
      </c>
      <c r="S3" s="725"/>
      <c r="T3" s="725"/>
      <c r="U3" s="725"/>
      <c r="V3" s="725"/>
      <c r="W3" s="725" t="s">
        <v>344</v>
      </c>
      <c r="X3" s="725"/>
      <c r="Y3" s="725"/>
      <c r="Z3" s="725" t="s">
        <v>345</v>
      </c>
      <c r="AA3" s="725" t="s">
        <v>346</v>
      </c>
      <c r="AB3" s="725"/>
      <c r="AC3" s="725"/>
      <c r="AD3" s="725"/>
      <c r="AE3" s="725"/>
      <c r="AF3" s="725"/>
      <c r="AG3" s="725" t="s">
        <v>347</v>
      </c>
      <c r="AH3" s="725" t="s">
        <v>348</v>
      </c>
    </row>
    <row r="4" spans="1:34" ht="12.15" customHeight="1">
      <c r="A4" s="725" t="str">
        <f t="shared" ref="A4:A67" si="0">MID(D4,1,6)</f>
        <v>202501</v>
      </c>
      <c r="B4" s="725" t="s">
        <v>335</v>
      </c>
      <c r="C4" s="725" t="s">
        <v>336</v>
      </c>
      <c r="D4" s="770" t="s">
        <v>337</v>
      </c>
      <c r="E4" s="725" t="s">
        <v>338</v>
      </c>
      <c r="F4" s="725"/>
      <c r="G4" s="725"/>
      <c r="H4" s="725" t="s">
        <v>349</v>
      </c>
      <c r="I4" s="725" t="s">
        <v>350</v>
      </c>
      <c r="J4" s="764">
        <v>400</v>
      </c>
      <c r="K4" s="764">
        <v>0</v>
      </c>
      <c r="L4" s="765" t="s">
        <v>341</v>
      </c>
      <c r="M4" s="763">
        <v>1</v>
      </c>
      <c r="N4" s="762">
        <v>400</v>
      </c>
      <c r="O4" s="761"/>
      <c r="P4" s="770" t="s">
        <v>342</v>
      </c>
      <c r="Q4" s="770"/>
      <c r="R4" s="725" t="s">
        <v>343</v>
      </c>
      <c r="S4" s="725"/>
      <c r="T4" s="725"/>
      <c r="U4" s="725"/>
      <c r="V4" s="725"/>
      <c r="W4" s="725" t="s">
        <v>351</v>
      </c>
      <c r="X4" s="725"/>
      <c r="Y4" s="725"/>
      <c r="Z4" s="725" t="s">
        <v>345</v>
      </c>
      <c r="AA4" s="725" t="s">
        <v>346</v>
      </c>
      <c r="AB4" s="725"/>
      <c r="AC4" s="725"/>
      <c r="AD4" s="725"/>
      <c r="AE4" s="725"/>
      <c r="AF4" s="725"/>
      <c r="AG4" s="725" t="s">
        <v>347</v>
      </c>
      <c r="AH4" s="725" t="s">
        <v>348</v>
      </c>
    </row>
    <row r="5" spans="1:34" ht="12.15" customHeight="1">
      <c r="A5" s="725" t="str">
        <f t="shared" si="0"/>
        <v>202501</v>
      </c>
      <c r="B5" s="725" t="s">
        <v>335</v>
      </c>
      <c r="C5" s="725" t="s">
        <v>336</v>
      </c>
      <c r="D5" s="770" t="s">
        <v>337</v>
      </c>
      <c r="E5" s="725" t="s">
        <v>338</v>
      </c>
      <c r="F5" s="725"/>
      <c r="G5" s="725"/>
      <c r="H5" s="725" t="s">
        <v>244</v>
      </c>
      <c r="I5" s="725" t="s">
        <v>245</v>
      </c>
      <c r="J5" s="764">
        <v>0</v>
      </c>
      <c r="K5" s="764">
        <v>4400</v>
      </c>
      <c r="L5" s="765" t="s">
        <v>341</v>
      </c>
      <c r="M5" s="763">
        <v>1</v>
      </c>
      <c r="N5" s="761"/>
      <c r="O5" s="762">
        <v>4400</v>
      </c>
      <c r="P5" s="770" t="s">
        <v>342</v>
      </c>
      <c r="Q5" s="770"/>
      <c r="R5" s="725" t="s">
        <v>343</v>
      </c>
      <c r="S5" s="725"/>
      <c r="T5" s="725"/>
      <c r="U5" s="725"/>
      <c r="V5" s="725"/>
      <c r="W5" s="725" t="s">
        <v>344</v>
      </c>
      <c r="X5" s="725"/>
      <c r="Y5" s="725"/>
      <c r="Z5" s="725" t="s">
        <v>345</v>
      </c>
      <c r="AA5" s="725" t="s">
        <v>346</v>
      </c>
      <c r="AB5" s="725"/>
      <c r="AC5" s="725"/>
      <c r="AD5" s="725"/>
      <c r="AE5" s="725"/>
      <c r="AF5" s="725"/>
      <c r="AG5" s="725" t="s">
        <v>347</v>
      </c>
      <c r="AH5" s="725" t="s">
        <v>348</v>
      </c>
    </row>
    <row r="6" spans="1:34" ht="12.15" customHeight="1">
      <c r="A6" s="724" t="str">
        <f t="shared" si="0"/>
        <v>202501</v>
      </c>
      <c r="B6" s="724" t="s">
        <v>352</v>
      </c>
      <c r="C6" s="724" t="s">
        <v>336</v>
      </c>
      <c r="D6" s="760" t="s">
        <v>337</v>
      </c>
      <c r="E6" s="724" t="s">
        <v>353</v>
      </c>
      <c r="F6" s="724"/>
      <c r="G6" s="724"/>
      <c r="H6" s="724" t="s">
        <v>354</v>
      </c>
      <c r="I6" s="724" t="s">
        <v>355</v>
      </c>
      <c r="J6" s="769">
        <v>0</v>
      </c>
      <c r="K6" s="769">
        <v>23487500</v>
      </c>
      <c r="L6" s="759" t="s">
        <v>341</v>
      </c>
      <c r="M6" s="768">
        <v>1</v>
      </c>
      <c r="N6" s="767"/>
      <c r="O6" s="766">
        <v>23487500</v>
      </c>
      <c r="P6" s="724" t="s">
        <v>356</v>
      </c>
      <c r="Q6" s="724"/>
      <c r="R6" s="724" t="s">
        <v>357</v>
      </c>
      <c r="S6" s="724"/>
      <c r="T6" s="724"/>
      <c r="U6" s="724"/>
      <c r="V6" s="724"/>
      <c r="W6" s="724" t="s">
        <v>353</v>
      </c>
      <c r="X6" s="724"/>
      <c r="Y6" s="724"/>
      <c r="Z6" s="724" t="s">
        <v>345</v>
      </c>
      <c r="AA6" s="724" t="s">
        <v>346</v>
      </c>
      <c r="AB6" s="724"/>
      <c r="AC6" s="724"/>
      <c r="AD6" s="724"/>
      <c r="AE6" s="724"/>
      <c r="AF6" s="724"/>
      <c r="AG6" s="724" t="s">
        <v>358</v>
      </c>
      <c r="AH6" s="724" t="s">
        <v>359</v>
      </c>
    </row>
    <row r="7" spans="1:34" ht="12.15" customHeight="1">
      <c r="A7" s="724" t="str">
        <f t="shared" si="0"/>
        <v>202501</v>
      </c>
      <c r="B7" s="724" t="s">
        <v>352</v>
      </c>
      <c r="C7" s="724" t="s">
        <v>336</v>
      </c>
      <c r="D7" s="760" t="s">
        <v>337</v>
      </c>
      <c r="E7" s="724" t="s">
        <v>353</v>
      </c>
      <c r="F7" s="724"/>
      <c r="G7" s="724"/>
      <c r="H7" s="724" t="s">
        <v>244</v>
      </c>
      <c r="I7" s="724" t="s">
        <v>245</v>
      </c>
      <c r="J7" s="769">
        <v>23487000</v>
      </c>
      <c r="K7" s="769">
        <v>0</v>
      </c>
      <c r="L7" s="759" t="s">
        <v>341</v>
      </c>
      <c r="M7" s="768">
        <v>1</v>
      </c>
      <c r="N7" s="766">
        <v>23487000</v>
      </c>
      <c r="O7" s="767"/>
      <c r="P7" s="760" t="s">
        <v>360</v>
      </c>
      <c r="Q7" s="760"/>
      <c r="R7" s="724" t="s">
        <v>361</v>
      </c>
      <c r="S7" s="724"/>
      <c r="T7" s="724"/>
      <c r="U7" s="724"/>
      <c r="V7" s="724"/>
      <c r="W7" s="724" t="s">
        <v>353</v>
      </c>
      <c r="X7" s="724"/>
      <c r="Y7" s="724"/>
      <c r="Z7" s="724" t="s">
        <v>345</v>
      </c>
      <c r="AA7" s="724" t="s">
        <v>346</v>
      </c>
      <c r="AB7" s="724"/>
      <c r="AC7" s="724"/>
      <c r="AD7" s="724"/>
      <c r="AE7" s="724"/>
      <c r="AF7" s="724"/>
      <c r="AG7" s="724" t="s">
        <v>358</v>
      </c>
      <c r="AH7" s="724" t="s">
        <v>359</v>
      </c>
    </row>
    <row r="8" spans="1:34" ht="12.15" customHeight="1">
      <c r="A8" s="724" t="str">
        <f t="shared" si="0"/>
        <v>202501</v>
      </c>
      <c r="B8" s="724" t="s">
        <v>352</v>
      </c>
      <c r="C8" s="724" t="s">
        <v>336</v>
      </c>
      <c r="D8" s="760" t="s">
        <v>337</v>
      </c>
      <c r="E8" s="724" t="s">
        <v>353</v>
      </c>
      <c r="F8" s="724"/>
      <c r="G8" s="724"/>
      <c r="H8" s="724" t="s">
        <v>339</v>
      </c>
      <c r="I8" s="724" t="s">
        <v>340</v>
      </c>
      <c r="J8" s="769">
        <v>500</v>
      </c>
      <c r="K8" s="769">
        <v>0</v>
      </c>
      <c r="L8" s="759" t="s">
        <v>341</v>
      </c>
      <c r="M8" s="768">
        <v>1</v>
      </c>
      <c r="N8" s="766">
        <v>500</v>
      </c>
      <c r="O8" s="767"/>
      <c r="P8" s="724" t="s">
        <v>356</v>
      </c>
      <c r="Q8" s="724"/>
      <c r="R8" s="724" t="s">
        <v>357</v>
      </c>
      <c r="S8" s="724"/>
      <c r="T8" s="724"/>
      <c r="U8" s="724"/>
      <c r="V8" s="724"/>
      <c r="W8" s="724" t="s">
        <v>362</v>
      </c>
      <c r="X8" s="724"/>
      <c r="Y8" s="724"/>
      <c r="Z8" s="724" t="s">
        <v>345</v>
      </c>
      <c r="AA8" s="724" t="s">
        <v>346</v>
      </c>
      <c r="AB8" s="724"/>
      <c r="AC8" s="724"/>
      <c r="AD8" s="724"/>
      <c r="AE8" s="724"/>
      <c r="AF8" s="724"/>
      <c r="AG8" s="724" t="s">
        <v>358</v>
      </c>
      <c r="AH8" s="724" t="s">
        <v>359</v>
      </c>
    </row>
    <row r="9" spans="1:34" ht="12.15" customHeight="1">
      <c r="A9" s="725" t="str">
        <f t="shared" si="0"/>
        <v>202501</v>
      </c>
      <c r="B9" s="725" t="s">
        <v>363</v>
      </c>
      <c r="C9" s="725" t="s">
        <v>336</v>
      </c>
      <c r="D9" s="770" t="s">
        <v>337</v>
      </c>
      <c r="E9" s="725" t="s">
        <v>364</v>
      </c>
      <c r="F9" s="725"/>
      <c r="G9" s="725"/>
      <c r="H9" s="725" t="s">
        <v>354</v>
      </c>
      <c r="I9" s="725" t="s">
        <v>355</v>
      </c>
      <c r="J9" s="764">
        <v>0</v>
      </c>
      <c r="K9" s="764">
        <v>12000500</v>
      </c>
      <c r="L9" s="765" t="s">
        <v>341</v>
      </c>
      <c r="M9" s="763">
        <v>1</v>
      </c>
      <c r="N9" s="761"/>
      <c r="O9" s="762">
        <v>12000500</v>
      </c>
      <c r="P9" s="725" t="s">
        <v>356</v>
      </c>
      <c r="Q9" s="725"/>
      <c r="R9" s="725" t="s">
        <v>357</v>
      </c>
      <c r="S9" s="725"/>
      <c r="T9" s="725"/>
      <c r="U9" s="725"/>
      <c r="V9" s="725"/>
      <c r="W9" s="725" t="s">
        <v>364</v>
      </c>
      <c r="X9" s="725"/>
      <c r="Y9" s="725"/>
      <c r="Z9" s="725" t="s">
        <v>345</v>
      </c>
      <c r="AA9" s="725" t="s">
        <v>346</v>
      </c>
      <c r="AB9" s="725"/>
      <c r="AC9" s="725"/>
      <c r="AD9" s="725"/>
      <c r="AE9" s="725"/>
      <c r="AF9" s="725"/>
      <c r="AG9" s="725" t="s">
        <v>358</v>
      </c>
      <c r="AH9" s="725" t="s">
        <v>359</v>
      </c>
    </row>
    <row r="10" spans="1:34" ht="12.15" customHeight="1">
      <c r="A10" s="725" t="str">
        <f t="shared" si="0"/>
        <v>202501</v>
      </c>
      <c r="B10" s="725" t="s">
        <v>363</v>
      </c>
      <c r="C10" s="725" t="s">
        <v>336</v>
      </c>
      <c r="D10" s="770" t="s">
        <v>337</v>
      </c>
      <c r="E10" s="725" t="s">
        <v>364</v>
      </c>
      <c r="F10" s="725"/>
      <c r="G10" s="725"/>
      <c r="H10" s="725" t="s">
        <v>244</v>
      </c>
      <c r="I10" s="725" t="s">
        <v>245</v>
      </c>
      <c r="J10" s="764">
        <v>12000000</v>
      </c>
      <c r="K10" s="764">
        <v>0</v>
      </c>
      <c r="L10" s="765" t="s">
        <v>341</v>
      </c>
      <c r="M10" s="763">
        <v>1</v>
      </c>
      <c r="N10" s="762">
        <v>12000000</v>
      </c>
      <c r="O10" s="761"/>
      <c r="P10" s="770" t="s">
        <v>365</v>
      </c>
      <c r="Q10" s="770"/>
      <c r="R10" s="725" t="s">
        <v>366</v>
      </c>
      <c r="S10" s="725"/>
      <c r="T10" s="725"/>
      <c r="U10" s="725"/>
      <c r="V10" s="725"/>
      <c r="W10" s="725" t="s">
        <v>364</v>
      </c>
      <c r="X10" s="725"/>
      <c r="Y10" s="725"/>
      <c r="Z10" s="725" t="s">
        <v>345</v>
      </c>
      <c r="AA10" s="725" t="s">
        <v>346</v>
      </c>
      <c r="AB10" s="725"/>
      <c r="AC10" s="725"/>
      <c r="AD10" s="725"/>
      <c r="AE10" s="725"/>
      <c r="AF10" s="725"/>
      <c r="AG10" s="725" t="s">
        <v>358</v>
      </c>
      <c r="AH10" s="725" t="s">
        <v>359</v>
      </c>
    </row>
    <row r="11" spans="1:34" ht="12.15" customHeight="1">
      <c r="A11" s="725" t="str">
        <f t="shared" si="0"/>
        <v>202501</v>
      </c>
      <c r="B11" s="725" t="s">
        <v>363</v>
      </c>
      <c r="C11" s="725" t="s">
        <v>336</v>
      </c>
      <c r="D11" s="770" t="s">
        <v>337</v>
      </c>
      <c r="E11" s="725" t="s">
        <v>364</v>
      </c>
      <c r="F11" s="725"/>
      <c r="G11" s="725"/>
      <c r="H11" s="725" t="s">
        <v>339</v>
      </c>
      <c r="I11" s="725" t="s">
        <v>340</v>
      </c>
      <c r="J11" s="764">
        <v>500</v>
      </c>
      <c r="K11" s="764">
        <v>0</v>
      </c>
      <c r="L11" s="765" t="s">
        <v>341</v>
      </c>
      <c r="M11" s="763">
        <v>1</v>
      </c>
      <c r="N11" s="762">
        <v>500</v>
      </c>
      <c r="O11" s="761"/>
      <c r="P11" s="725" t="s">
        <v>356</v>
      </c>
      <c r="Q11" s="725"/>
      <c r="R11" s="725" t="s">
        <v>357</v>
      </c>
      <c r="S11" s="725"/>
      <c r="T11" s="725"/>
      <c r="U11" s="725"/>
      <c r="V11" s="725"/>
      <c r="W11" s="725" t="s">
        <v>362</v>
      </c>
      <c r="X11" s="725"/>
      <c r="Y11" s="725"/>
      <c r="Z11" s="725" t="s">
        <v>345</v>
      </c>
      <c r="AA11" s="725" t="s">
        <v>346</v>
      </c>
      <c r="AB11" s="725"/>
      <c r="AC11" s="725"/>
      <c r="AD11" s="725"/>
      <c r="AE11" s="725"/>
      <c r="AF11" s="725"/>
      <c r="AG11" s="725" t="s">
        <v>358</v>
      </c>
      <c r="AH11" s="725" t="s">
        <v>359</v>
      </c>
    </row>
    <row r="12" spans="1:34" ht="12.15" customHeight="1">
      <c r="A12" s="724" t="str">
        <f t="shared" si="0"/>
        <v>202501</v>
      </c>
      <c r="B12" s="724" t="s">
        <v>367</v>
      </c>
      <c r="C12" s="724" t="s">
        <v>336</v>
      </c>
      <c r="D12" s="760" t="s">
        <v>337</v>
      </c>
      <c r="E12" s="724" t="s">
        <v>368</v>
      </c>
      <c r="F12" s="724"/>
      <c r="G12" s="724"/>
      <c r="H12" s="724" t="s">
        <v>354</v>
      </c>
      <c r="I12" s="724" t="s">
        <v>355</v>
      </c>
      <c r="J12" s="769">
        <v>0</v>
      </c>
      <c r="K12" s="769">
        <v>4400</v>
      </c>
      <c r="L12" s="759" t="s">
        <v>341</v>
      </c>
      <c r="M12" s="768">
        <v>1</v>
      </c>
      <c r="N12" s="767"/>
      <c r="O12" s="766">
        <v>4400</v>
      </c>
      <c r="P12" s="724" t="s">
        <v>356</v>
      </c>
      <c r="Q12" s="724"/>
      <c r="R12" s="724" t="s">
        <v>357</v>
      </c>
      <c r="S12" s="724"/>
      <c r="T12" s="724"/>
      <c r="U12" s="724"/>
      <c r="V12" s="724"/>
      <c r="W12" s="724" t="s">
        <v>368</v>
      </c>
      <c r="X12" s="724"/>
      <c r="Y12" s="724"/>
      <c r="Z12" s="724" t="s">
        <v>345</v>
      </c>
      <c r="AA12" s="724" t="s">
        <v>346</v>
      </c>
      <c r="AB12" s="724"/>
      <c r="AC12" s="724"/>
      <c r="AD12" s="724"/>
      <c r="AE12" s="724"/>
      <c r="AF12" s="724"/>
      <c r="AG12" s="724" t="s">
        <v>358</v>
      </c>
      <c r="AH12" s="724" t="s">
        <v>359</v>
      </c>
    </row>
    <row r="13" spans="1:34" ht="12.15" customHeight="1">
      <c r="A13" s="724" t="str">
        <f t="shared" si="0"/>
        <v>202501</v>
      </c>
      <c r="B13" s="724" t="s">
        <v>367</v>
      </c>
      <c r="C13" s="724" t="s">
        <v>336</v>
      </c>
      <c r="D13" s="760" t="s">
        <v>337</v>
      </c>
      <c r="E13" s="724" t="s">
        <v>368</v>
      </c>
      <c r="F13" s="724"/>
      <c r="G13" s="724"/>
      <c r="H13" s="724" t="s">
        <v>244</v>
      </c>
      <c r="I13" s="724" t="s">
        <v>245</v>
      </c>
      <c r="J13" s="769">
        <v>4400</v>
      </c>
      <c r="K13" s="769">
        <v>0</v>
      </c>
      <c r="L13" s="759" t="s">
        <v>341</v>
      </c>
      <c r="M13" s="768">
        <v>1</v>
      </c>
      <c r="N13" s="766">
        <v>4400</v>
      </c>
      <c r="O13" s="767"/>
      <c r="P13" s="760" t="s">
        <v>342</v>
      </c>
      <c r="Q13" s="760"/>
      <c r="R13" s="724" t="s">
        <v>343</v>
      </c>
      <c r="S13" s="724"/>
      <c r="T13" s="724"/>
      <c r="U13" s="724"/>
      <c r="V13" s="724"/>
      <c r="W13" s="724" t="s">
        <v>368</v>
      </c>
      <c r="X13" s="724"/>
      <c r="Y13" s="724"/>
      <c r="Z13" s="724" t="s">
        <v>345</v>
      </c>
      <c r="AA13" s="724" t="s">
        <v>346</v>
      </c>
      <c r="AB13" s="724"/>
      <c r="AC13" s="724"/>
      <c r="AD13" s="724"/>
      <c r="AE13" s="724"/>
      <c r="AF13" s="724"/>
      <c r="AG13" s="724" t="s">
        <v>358</v>
      </c>
      <c r="AH13" s="724" t="s">
        <v>359</v>
      </c>
    </row>
    <row r="14" spans="1:34" ht="12.15" customHeight="1">
      <c r="A14" s="725" t="str">
        <f t="shared" si="0"/>
        <v>202501</v>
      </c>
      <c r="B14" s="725" t="s">
        <v>369</v>
      </c>
      <c r="C14" s="725" t="s">
        <v>336</v>
      </c>
      <c r="D14" s="770" t="s">
        <v>370</v>
      </c>
      <c r="E14" s="725" t="s">
        <v>371</v>
      </c>
      <c r="F14" s="725"/>
      <c r="G14" s="725"/>
      <c r="H14" s="725" t="s">
        <v>354</v>
      </c>
      <c r="I14" s="725" t="s">
        <v>355</v>
      </c>
      <c r="J14" s="764">
        <v>0</v>
      </c>
      <c r="K14" s="764">
        <v>20000000</v>
      </c>
      <c r="L14" s="765" t="s">
        <v>341</v>
      </c>
      <c r="M14" s="763">
        <v>1</v>
      </c>
      <c r="N14" s="761"/>
      <c r="O14" s="762">
        <v>20000000</v>
      </c>
      <c r="P14" s="725" t="s">
        <v>356</v>
      </c>
      <c r="Q14" s="725"/>
      <c r="R14" s="725" t="s">
        <v>357</v>
      </c>
      <c r="S14" s="725"/>
      <c r="T14" s="725"/>
      <c r="U14" s="725"/>
      <c r="V14" s="725"/>
      <c r="W14" s="725" t="s">
        <v>371</v>
      </c>
      <c r="X14" s="725"/>
      <c r="Y14" s="725"/>
      <c r="Z14" s="725" t="s">
        <v>345</v>
      </c>
      <c r="AA14" s="725" t="s">
        <v>346</v>
      </c>
      <c r="AB14" s="725"/>
      <c r="AC14" s="725"/>
      <c r="AD14" s="725"/>
      <c r="AE14" s="725"/>
      <c r="AF14" s="725"/>
      <c r="AG14" s="725" t="s">
        <v>358</v>
      </c>
      <c r="AH14" s="725" t="s">
        <v>359</v>
      </c>
    </row>
    <row r="15" spans="1:34" ht="12.15" customHeight="1">
      <c r="A15" s="725" t="str">
        <f t="shared" si="0"/>
        <v>202501</v>
      </c>
      <c r="B15" s="725" t="s">
        <v>369</v>
      </c>
      <c r="C15" s="725" t="s">
        <v>336</v>
      </c>
      <c r="D15" s="770" t="s">
        <v>370</v>
      </c>
      <c r="E15" s="725" t="s">
        <v>371</v>
      </c>
      <c r="F15" s="725"/>
      <c r="G15" s="725"/>
      <c r="H15" s="725" t="s">
        <v>372</v>
      </c>
      <c r="I15" s="725" t="s">
        <v>373</v>
      </c>
      <c r="J15" s="764">
        <v>20000000</v>
      </c>
      <c r="K15" s="764">
        <v>0</v>
      </c>
      <c r="L15" s="765" t="s">
        <v>341</v>
      </c>
      <c r="M15" s="763">
        <v>1</v>
      </c>
      <c r="N15" s="762">
        <v>20000000</v>
      </c>
      <c r="O15" s="761"/>
      <c r="P15" s="770" t="s">
        <v>374</v>
      </c>
      <c r="Q15" s="770"/>
      <c r="R15" s="725" t="s">
        <v>375</v>
      </c>
      <c r="S15" s="725"/>
      <c r="T15" s="725"/>
      <c r="U15" s="725"/>
      <c r="V15" s="725"/>
      <c r="W15" s="725" t="s">
        <v>371</v>
      </c>
      <c r="X15" s="725"/>
      <c r="Y15" s="725"/>
      <c r="Z15" s="725" t="s">
        <v>345</v>
      </c>
      <c r="AA15" s="725" t="s">
        <v>346</v>
      </c>
      <c r="AB15" s="725"/>
      <c r="AC15" s="725"/>
      <c r="AD15" s="725"/>
      <c r="AE15" s="725"/>
      <c r="AF15" s="725"/>
      <c r="AG15" s="725" t="s">
        <v>358</v>
      </c>
      <c r="AH15" s="725" t="s">
        <v>359</v>
      </c>
    </row>
    <row r="16" spans="1:34" ht="12.15" customHeight="1">
      <c r="A16" s="724" t="str">
        <f t="shared" si="0"/>
        <v>202501</v>
      </c>
      <c r="B16" s="724" t="s">
        <v>376</v>
      </c>
      <c r="C16" s="724" t="s">
        <v>336</v>
      </c>
      <c r="D16" s="760" t="s">
        <v>377</v>
      </c>
      <c r="E16" s="724" t="s">
        <v>378</v>
      </c>
      <c r="F16" s="724"/>
      <c r="G16" s="724"/>
      <c r="H16" s="724" t="s">
        <v>379</v>
      </c>
      <c r="I16" s="724" t="s">
        <v>380</v>
      </c>
      <c r="J16" s="769">
        <v>333100</v>
      </c>
      <c r="K16" s="769">
        <v>0</v>
      </c>
      <c r="L16" s="759" t="s">
        <v>341</v>
      </c>
      <c r="M16" s="768">
        <v>1</v>
      </c>
      <c r="N16" s="766">
        <v>333100</v>
      </c>
      <c r="O16" s="767"/>
      <c r="P16" s="760" t="s">
        <v>381</v>
      </c>
      <c r="Q16" s="760"/>
      <c r="R16" s="724" t="s">
        <v>382</v>
      </c>
      <c r="S16" s="724"/>
      <c r="T16" s="724"/>
      <c r="U16" s="724"/>
      <c r="V16" s="724"/>
      <c r="W16" s="724" t="s">
        <v>383</v>
      </c>
      <c r="X16" s="724"/>
      <c r="Y16" s="724"/>
      <c r="Z16" s="724" t="s">
        <v>345</v>
      </c>
      <c r="AA16" s="724" t="s">
        <v>346</v>
      </c>
      <c r="AB16" s="724"/>
      <c r="AC16" s="724"/>
      <c r="AD16" s="724"/>
      <c r="AE16" s="724"/>
      <c r="AF16" s="724"/>
      <c r="AG16" s="724" t="s">
        <v>347</v>
      </c>
      <c r="AH16" s="724" t="s">
        <v>348</v>
      </c>
    </row>
    <row r="17" spans="1:34" ht="12.15" customHeight="1">
      <c r="A17" s="724" t="str">
        <f t="shared" si="0"/>
        <v>202501</v>
      </c>
      <c r="B17" s="724" t="s">
        <v>376</v>
      </c>
      <c r="C17" s="724" t="s">
        <v>336</v>
      </c>
      <c r="D17" s="760" t="s">
        <v>377</v>
      </c>
      <c r="E17" s="724" t="s">
        <v>378</v>
      </c>
      <c r="F17" s="724"/>
      <c r="G17" s="724"/>
      <c r="H17" s="724" t="s">
        <v>349</v>
      </c>
      <c r="I17" s="724" t="s">
        <v>350</v>
      </c>
      <c r="J17" s="769">
        <v>33310</v>
      </c>
      <c r="K17" s="769">
        <v>0</v>
      </c>
      <c r="L17" s="759" t="s">
        <v>341</v>
      </c>
      <c r="M17" s="768">
        <v>1</v>
      </c>
      <c r="N17" s="766">
        <v>33310</v>
      </c>
      <c r="O17" s="767"/>
      <c r="P17" s="760" t="s">
        <v>381</v>
      </c>
      <c r="Q17" s="760"/>
      <c r="R17" s="724" t="s">
        <v>382</v>
      </c>
      <c r="S17" s="724"/>
      <c r="T17" s="724"/>
      <c r="U17" s="724"/>
      <c r="V17" s="724"/>
      <c r="W17" s="724" t="s">
        <v>384</v>
      </c>
      <c r="X17" s="724"/>
      <c r="Y17" s="724"/>
      <c r="Z17" s="724" t="s">
        <v>345</v>
      </c>
      <c r="AA17" s="724" t="s">
        <v>346</v>
      </c>
      <c r="AB17" s="724"/>
      <c r="AC17" s="724"/>
      <c r="AD17" s="724"/>
      <c r="AE17" s="724"/>
      <c r="AF17" s="724"/>
      <c r="AG17" s="724" t="s">
        <v>347</v>
      </c>
      <c r="AH17" s="724" t="s">
        <v>348</v>
      </c>
    </row>
    <row r="18" spans="1:34" ht="12.15" customHeight="1">
      <c r="A18" s="724" t="str">
        <f t="shared" si="0"/>
        <v>202501</v>
      </c>
      <c r="B18" s="724" t="s">
        <v>376</v>
      </c>
      <c r="C18" s="724" t="s">
        <v>336</v>
      </c>
      <c r="D18" s="760" t="s">
        <v>377</v>
      </c>
      <c r="E18" s="724" t="s">
        <v>378</v>
      </c>
      <c r="F18" s="724"/>
      <c r="G18" s="724"/>
      <c r="H18" s="724" t="s">
        <v>244</v>
      </c>
      <c r="I18" s="724" t="s">
        <v>245</v>
      </c>
      <c r="J18" s="769">
        <v>0</v>
      </c>
      <c r="K18" s="769">
        <v>366410</v>
      </c>
      <c r="L18" s="759" t="s">
        <v>341</v>
      </c>
      <c r="M18" s="768">
        <v>1</v>
      </c>
      <c r="N18" s="767"/>
      <c r="O18" s="766">
        <v>366410</v>
      </c>
      <c r="P18" s="760" t="s">
        <v>381</v>
      </c>
      <c r="Q18" s="760"/>
      <c r="R18" s="724" t="s">
        <v>382</v>
      </c>
      <c r="S18" s="724"/>
      <c r="T18" s="724"/>
      <c r="U18" s="724"/>
      <c r="V18" s="724"/>
      <c r="W18" s="724" t="s">
        <v>383</v>
      </c>
      <c r="X18" s="724"/>
      <c r="Y18" s="724"/>
      <c r="Z18" s="724" t="s">
        <v>345</v>
      </c>
      <c r="AA18" s="724" t="s">
        <v>346</v>
      </c>
      <c r="AB18" s="724"/>
      <c r="AC18" s="724"/>
      <c r="AD18" s="724"/>
      <c r="AE18" s="724"/>
      <c r="AF18" s="724"/>
      <c r="AG18" s="724" t="s">
        <v>347</v>
      </c>
      <c r="AH18" s="724" t="s">
        <v>348</v>
      </c>
    </row>
    <row r="19" spans="1:34" ht="12.15" customHeight="1">
      <c r="A19" s="725" t="str">
        <f t="shared" si="0"/>
        <v>202501</v>
      </c>
      <c r="B19" s="725" t="s">
        <v>385</v>
      </c>
      <c r="C19" s="725" t="s">
        <v>336</v>
      </c>
      <c r="D19" s="770" t="s">
        <v>386</v>
      </c>
      <c r="E19" s="725" t="s">
        <v>387</v>
      </c>
      <c r="F19" s="725"/>
      <c r="G19" s="725"/>
      <c r="H19" s="725" t="s">
        <v>354</v>
      </c>
      <c r="I19" s="725" t="s">
        <v>355</v>
      </c>
      <c r="J19" s="764">
        <v>0</v>
      </c>
      <c r="K19" s="764">
        <v>366410</v>
      </c>
      <c r="L19" s="765" t="s">
        <v>341</v>
      </c>
      <c r="M19" s="763">
        <v>1</v>
      </c>
      <c r="N19" s="761"/>
      <c r="O19" s="762">
        <v>366410</v>
      </c>
      <c r="P19" s="725" t="s">
        <v>356</v>
      </c>
      <c r="Q19" s="725"/>
      <c r="R19" s="725" t="s">
        <v>357</v>
      </c>
      <c r="S19" s="725"/>
      <c r="T19" s="725"/>
      <c r="U19" s="725"/>
      <c r="V19" s="725"/>
      <c r="W19" s="725" t="s">
        <v>387</v>
      </c>
      <c r="X19" s="725"/>
      <c r="Y19" s="725"/>
      <c r="Z19" s="725" t="s">
        <v>345</v>
      </c>
      <c r="AA19" s="725" t="s">
        <v>346</v>
      </c>
      <c r="AB19" s="725"/>
      <c r="AC19" s="725"/>
      <c r="AD19" s="725"/>
      <c r="AE19" s="725"/>
      <c r="AF19" s="725"/>
      <c r="AG19" s="725" t="s">
        <v>358</v>
      </c>
      <c r="AH19" s="725" t="s">
        <v>359</v>
      </c>
    </row>
    <row r="20" spans="1:34" ht="12.15" customHeight="1">
      <c r="A20" s="725" t="str">
        <f t="shared" si="0"/>
        <v>202501</v>
      </c>
      <c r="B20" s="725" t="s">
        <v>385</v>
      </c>
      <c r="C20" s="725" t="s">
        <v>336</v>
      </c>
      <c r="D20" s="770" t="s">
        <v>386</v>
      </c>
      <c r="E20" s="725" t="s">
        <v>387</v>
      </c>
      <c r="F20" s="725"/>
      <c r="G20" s="725"/>
      <c r="H20" s="725" t="s">
        <v>244</v>
      </c>
      <c r="I20" s="725" t="s">
        <v>245</v>
      </c>
      <c r="J20" s="764">
        <v>366410</v>
      </c>
      <c r="K20" s="764">
        <v>0</v>
      </c>
      <c r="L20" s="765" t="s">
        <v>341</v>
      </c>
      <c r="M20" s="763">
        <v>1</v>
      </c>
      <c r="N20" s="762">
        <v>366410</v>
      </c>
      <c r="O20" s="761"/>
      <c r="P20" s="770" t="s">
        <v>381</v>
      </c>
      <c r="Q20" s="770"/>
      <c r="R20" s="725" t="s">
        <v>382</v>
      </c>
      <c r="S20" s="725"/>
      <c r="T20" s="725"/>
      <c r="U20" s="725"/>
      <c r="V20" s="725"/>
      <c r="W20" s="725" t="s">
        <v>387</v>
      </c>
      <c r="X20" s="725"/>
      <c r="Y20" s="725"/>
      <c r="Z20" s="725" t="s">
        <v>345</v>
      </c>
      <c r="AA20" s="725" t="s">
        <v>346</v>
      </c>
      <c r="AB20" s="725"/>
      <c r="AC20" s="725"/>
      <c r="AD20" s="725"/>
      <c r="AE20" s="725"/>
      <c r="AF20" s="725"/>
      <c r="AG20" s="725" t="s">
        <v>358</v>
      </c>
      <c r="AH20" s="725" t="s">
        <v>359</v>
      </c>
    </row>
    <row r="21" spans="1:34" ht="12.15" customHeight="1">
      <c r="A21" s="724" t="str">
        <f t="shared" si="0"/>
        <v>202501</v>
      </c>
      <c r="B21" s="724" t="s">
        <v>388</v>
      </c>
      <c r="C21" s="724" t="s">
        <v>336</v>
      </c>
      <c r="D21" s="760" t="s">
        <v>389</v>
      </c>
      <c r="E21" s="724" t="s">
        <v>390</v>
      </c>
      <c r="F21" s="724"/>
      <c r="G21" s="724"/>
      <c r="H21" s="724" t="s">
        <v>391</v>
      </c>
      <c r="I21" s="724" t="s">
        <v>392</v>
      </c>
      <c r="J21" s="769">
        <v>1400000</v>
      </c>
      <c r="K21" s="769">
        <v>0</v>
      </c>
      <c r="L21" s="759" t="s">
        <v>341</v>
      </c>
      <c r="M21" s="768">
        <v>1</v>
      </c>
      <c r="N21" s="766">
        <v>1400000</v>
      </c>
      <c r="O21" s="767"/>
      <c r="P21" s="760" t="s">
        <v>393</v>
      </c>
      <c r="Q21" s="760"/>
      <c r="R21" s="724" t="s">
        <v>394</v>
      </c>
      <c r="S21" s="724"/>
      <c r="T21" s="724"/>
      <c r="U21" s="724"/>
      <c r="V21" s="724"/>
      <c r="W21" s="724" t="s">
        <v>395</v>
      </c>
      <c r="X21" s="724"/>
      <c r="Y21" s="724"/>
      <c r="Z21" s="724" t="s">
        <v>345</v>
      </c>
      <c r="AA21" s="724" t="s">
        <v>346</v>
      </c>
      <c r="AB21" s="724"/>
      <c r="AC21" s="724"/>
      <c r="AD21" s="724"/>
      <c r="AE21" s="724"/>
      <c r="AF21" s="724"/>
      <c r="AG21" s="724" t="s">
        <v>347</v>
      </c>
      <c r="AH21" s="724" t="s">
        <v>348</v>
      </c>
    </row>
    <row r="22" spans="1:34" ht="12.15" customHeight="1">
      <c r="A22" s="724" t="str">
        <f t="shared" si="0"/>
        <v>202501</v>
      </c>
      <c r="B22" s="724" t="s">
        <v>388</v>
      </c>
      <c r="C22" s="724" t="s">
        <v>336</v>
      </c>
      <c r="D22" s="760" t="s">
        <v>389</v>
      </c>
      <c r="E22" s="724" t="s">
        <v>390</v>
      </c>
      <c r="F22" s="724"/>
      <c r="G22" s="724"/>
      <c r="H22" s="724" t="s">
        <v>349</v>
      </c>
      <c r="I22" s="724" t="s">
        <v>350</v>
      </c>
      <c r="J22" s="769">
        <v>140000</v>
      </c>
      <c r="K22" s="769">
        <v>0</v>
      </c>
      <c r="L22" s="759" t="s">
        <v>341</v>
      </c>
      <c r="M22" s="768">
        <v>1</v>
      </c>
      <c r="N22" s="766">
        <v>140000</v>
      </c>
      <c r="O22" s="767"/>
      <c r="P22" s="760" t="s">
        <v>393</v>
      </c>
      <c r="Q22" s="760"/>
      <c r="R22" s="724" t="s">
        <v>394</v>
      </c>
      <c r="S22" s="724"/>
      <c r="T22" s="724"/>
      <c r="U22" s="724"/>
      <c r="V22" s="724"/>
      <c r="W22" s="724" t="s">
        <v>396</v>
      </c>
      <c r="X22" s="724"/>
      <c r="Y22" s="724"/>
      <c r="Z22" s="724" t="s">
        <v>345</v>
      </c>
      <c r="AA22" s="724" t="s">
        <v>346</v>
      </c>
      <c r="AB22" s="724"/>
      <c r="AC22" s="724"/>
      <c r="AD22" s="724"/>
      <c r="AE22" s="724"/>
      <c r="AF22" s="724"/>
      <c r="AG22" s="724" t="s">
        <v>347</v>
      </c>
      <c r="AH22" s="724" t="s">
        <v>348</v>
      </c>
    </row>
    <row r="23" spans="1:34" ht="12.15" customHeight="1">
      <c r="A23" s="724" t="str">
        <f t="shared" si="0"/>
        <v>202501</v>
      </c>
      <c r="B23" s="724" t="s">
        <v>388</v>
      </c>
      <c r="C23" s="724" t="s">
        <v>336</v>
      </c>
      <c r="D23" s="760" t="s">
        <v>389</v>
      </c>
      <c r="E23" s="724" t="s">
        <v>390</v>
      </c>
      <c r="F23" s="724"/>
      <c r="G23" s="724"/>
      <c r="H23" s="724" t="s">
        <v>244</v>
      </c>
      <c r="I23" s="724" t="s">
        <v>245</v>
      </c>
      <c r="J23" s="769">
        <v>0</v>
      </c>
      <c r="K23" s="769">
        <v>1540000</v>
      </c>
      <c r="L23" s="759" t="s">
        <v>341</v>
      </c>
      <c r="M23" s="768">
        <v>1</v>
      </c>
      <c r="N23" s="767"/>
      <c r="O23" s="766">
        <v>1540000</v>
      </c>
      <c r="P23" s="760" t="s">
        <v>393</v>
      </c>
      <c r="Q23" s="760"/>
      <c r="R23" s="724" t="s">
        <v>394</v>
      </c>
      <c r="S23" s="724"/>
      <c r="T23" s="724"/>
      <c r="U23" s="724"/>
      <c r="V23" s="724"/>
      <c r="W23" s="724" t="s">
        <v>395</v>
      </c>
      <c r="X23" s="724"/>
      <c r="Y23" s="724"/>
      <c r="Z23" s="724" t="s">
        <v>345</v>
      </c>
      <c r="AA23" s="724" t="s">
        <v>346</v>
      </c>
      <c r="AB23" s="724"/>
      <c r="AC23" s="724"/>
      <c r="AD23" s="724"/>
      <c r="AE23" s="724"/>
      <c r="AF23" s="724"/>
      <c r="AG23" s="724" t="s">
        <v>347</v>
      </c>
      <c r="AH23" s="724" t="s">
        <v>348</v>
      </c>
    </row>
    <row r="24" spans="1:34" ht="12.15" customHeight="1">
      <c r="A24" s="725" t="str">
        <f t="shared" si="0"/>
        <v>202501</v>
      </c>
      <c r="B24" s="725" t="s">
        <v>397</v>
      </c>
      <c r="C24" s="725" t="s">
        <v>336</v>
      </c>
      <c r="D24" s="770" t="s">
        <v>389</v>
      </c>
      <c r="E24" s="725" t="s">
        <v>398</v>
      </c>
      <c r="F24" s="725"/>
      <c r="G24" s="725"/>
      <c r="H24" s="725" t="s">
        <v>399</v>
      </c>
      <c r="I24" s="725" t="s">
        <v>400</v>
      </c>
      <c r="J24" s="764">
        <v>147977176</v>
      </c>
      <c r="K24" s="764">
        <v>0</v>
      </c>
      <c r="L24" s="765" t="s">
        <v>341</v>
      </c>
      <c r="M24" s="763">
        <v>1</v>
      </c>
      <c r="N24" s="762">
        <v>147977176</v>
      </c>
      <c r="O24" s="761"/>
      <c r="P24" s="770" t="s">
        <v>401</v>
      </c>
      <c r="Q24" s="770"/>
      <c r="R24" s="725" t="s">
        <v>402</v>
      </c>
      <c r="S24" s="725"/>
      <c r="T24" s="725"/>
      <c r="U24" s="725"/>
      <c r="V24" s="725"/>
      <c r="W24" s="725" t="s">
        <v>403</v>
      </c>
      <c r="X24" s="725"/>
      <c r="Y24" s="725"/>
      <c r="Z24" s="725" t="s">
        <v>345</v>
      </c>
      <c r="AA24" s="725"/>
      <c r="AB24" s="725"/>
      <c r="AC24" s="725"/>
      <c r="AD24" s="725"/>
      <c r="AE24" s="725"/>
      <c r="AF24" s="725"/>
      <c r="AG24" s="725" t="s">
        <v>347</v>
      </c>
      <c r="AH24" s="725" t="s">
        <v>348</v>
      </c>
    </row>
    <row r="25" spans="1:34" ht="12.15" customHeight="1">
      <c r="A25" s="725" t="str">
        <f t="shared" si="0"/>
        <v>202501</v>
      </c>
      <c r="B25" s="725" t="s">
        <v>397</v>
      </c>
      <c r="C25" s="725" t="s">
        <v>336</v>
      </c>
      <c r="D25" s="770" t="s">
        <v>389</v>
      </c>
      <c r="E25" s="725" t="s">
        <v>398</v>
      </c>
      <c r="F25" s="725"/>
      <c r="G25" s="725"/>
      <c r="H25" s="725" t="s">
        <v>349</v>
      </c>
      <c r="I25" s="725" t="s">
        <v>350</v>
      </c>
      <c r="J25" s="764">
        <v>14797717</v>
      </c>
      <c r="K25" s="764">
        <v>0</v>
      </c>
      <c r="L25" s="765" t="s">
        <v>341</v>
      </c>
      <c r="M25" s="763">
        <v>1</v>
      </c>
      <c r="N25" s="762">
        <v>14797717</v>
      </c>
      <c r="O25" s="761"/>
      <c r="P25" s="770" t="s">
        <v>401</v>
      </c>
      <c r="Q25" s="770"/>
      <c r="R25" s="725" t="s">
        <v>402</v>
      </c>
      <c r="S25" s="725"/>
      <c r="T25" s="725"/>
      <c r="U25" s="725"/>
      <c r="V25" s="725"/>
      <c r="W25" s="725" t="s">
        <v>404</v>
      </c>
      <c r="X25" s="725"/>
      <c r="Y25" s="725"/>
      <c r="Z25" s="725" t="s">
        <v>345</v>
      </c>
      <c r="AA25" s="725" t="s">
        <v>346</v>
      </c>
      <c r="AB25" s="725"/>
      <c r="AC25" s="725"/>
      <c r="AD25" s="725"/>
      <c r="AE25" s="725"/>
      <c r="AF25" s="725"/>
      <c r="AG25" s="725" t="s">
        <v>347</v>
      </c>
      <c r="AH25" s="725" t="s">
        <v>348</v>
      </c>
    </row>
    <row r="26" spans="1:34" ht="12.15" customHeight="1">
      <c r="A26" s="725" t="str">
        <f t="shared" si="0"/>
        <v>202501</v>
      </c>
      <c r="B26" s="725" t="s">
        <v>397</v>
      </c>
      <c r="C26" s="725" t="s">
        <v>336</v>
      </c>
      <c r="D26" s="770" t="s">
        <v>389</v>
      </c>
      <c r="E26" s="725" t="s">
        <v>398</v>
      </c>
      <c r="F26" s="725"/>
      <c r="G26" s="725"/>
      <c r="H26" s="725" t="s">
        <v>399</v>
      </c>
      <c r="I26" s="725" t="s">
        <v>400</v>
      </c>
      <c r="J26" s="764">
        <v>0</v>
      </c>
      <c r="K26" s="764">
        <v>162774893</v>
      </c>
      <c r="L26" s="765" t="s">
        <v>341</v>
      </c>
      <c r="M26" s="763">
        <v>1</v>
      </c>
      <c r="N26" s="761"/>
      <c r="O26" s="762">
        <v>162774893</v>
      </c>
      <c r="P26" s="770" t="s">
        <v>401</v>
      </c>
      <c r="Q26" s="770"/>
      <c r="R26" s="725" t="s">
        <v>402</v>
      </c>
      <c r="S26" s="725"/>
      <c r="T26" s="725"/>
      <c r="U26" s="725"/>
      <c r="V26" s="725"/>
      <c r="W26" s="725" t="s">
        <v>403</v>
      </c>
      <c r="X26" s="725"/>
      <c r="Y26" s="725"/>
      <c r="Z26" s="725" t="s">
        <v>345</v>
      </c>
      <c r="AA26" s="725" t="s">
        <v>346</v>
      </c>
      <c r="AB26" s="725"/>
      <c r="AC26" s="725"/>
      <c r="AD26" s="725"/>
      <c r="AE26" s="725"/>
      <c r="AF26" s="725"/>
      <c r="AG26" s="725" t="s">
        <v>347</v>
      </c>
      <c r="AH26" s="725" t="s">
        <v>348</v>
      </c>
    </row>
    <row r="27" spans="1:34" ht="12.15" customHeight="1">
      <c r="A27" s="724" t="str">
        <f t="shared" si="0"/>
        <v>202501</v>
      </c>
      <c r="B27" s="724" t="s">
        <v>405</v>
      </c>
      <c r="C27" s="724" t="s">
        <v>336</v>
      </c>
      <c r="D27" s="760" t="s">
        <v>389</v>
      </c>
      <c r="E27" s="724" t="s">
        <v>406</v>
      </c>
      <c r="F27" s="724"/>
      <c r="G27" s="724"/>
      <c r="H27" s="724" t="s">
        <v>349</v>
      </c>
      <c r="I27" s="724" t="s">
        <v>350</v>
      </c>
      <c r="J27" s="769">
        <v>0</v>
      </c>
      <c r="K27" s="769">
        <v>445000</v>
      </c>
      <c r="L27" s="759" t="s">
        <v>341</v>
      </c>
      <c r="M27" s="768">
        <v>1</v>
      </c>
      <c r="N27" s="767"/>
      <c r="O27" s="766">
        <v>445000</v>
      </c>
      <c r="P27" s="760" t="s">
        <v>393</v>
      </c>
      <c r="Q27" s="760"/>
      <c r="R27" s="724" t="s">
        <v>394</v>
      </c>
      <c r="S27" s="724"/>
      <c r="T27" s="724"/>
      <c r="U27" s="724"/>
      <c r="V27" s="724"/>
      <c r="W27" s="724" t="s">
        <v>406</v>
      </c>
      <c r="X27" s="724"/>
      <c r="Y27" s="724"/>
      <c r="Z27" s="724" t="s">
        <v>345</v>
      </c>
      <c r="AA27" s="724" t="s">
        <v>346</v>
      </c>
      <c r="AB27" s="724"/>
      <c r="AC27" s="724"/>
      <c r="AD27" s="724"/>
      <c r="AE27" s="724"/>
      <c r="AF27" s="724"/>
      <c r="AG27" s="724" t="s">
        <v>407</v>
      </c>
      <c r="AH27" s="724" t="s">
        <v>408</v>
      </c>
    </row>
    <row r="28" spans="1:34" ht="12.15" customHeight="1">
      <c r="A28" s="724" t="str">
        <f t="shared" si="0"/>
        <v>202501</v>
      </c>
      <c r="B28" s="724" t="s">
        <v>405</v>
      </c>
      <c r="C28" s="724" t="s">
        <v>336</v>
      </c>
      <c r="D28" s="760" t="s">
        <v>389</v>
      </c>
      <c r="E28" s="724" t="s">
        <v>406</v>
      </c>
      <c r="F28" s="724"/>
      <c r="G28" s="724"/>
      <c r="H28" s="724" t="s">
        <v>349</v>
      </c>
      <c r="I28" s="724" t="s">
        <v>350</v>
      </c>
      <c r="J28" s="769">
        <v>0</v>
      </c>
      <c r="K28" s="769">
        <v>350000</v>
      </c>
      <c r="L28" s="759" t="s">
        <v>341</v>
      </c>
      <c r="M28" s="768">
        <v>1</v>
      </c>
      <c r="N28" s="767"/>
      <c r="O28" s="766">
        <v>350000</v>
      </c>
      <c r="P28" s="760" t="s">
        <v>360</v>
      </c>
      <c r="Q28" s="760"/>
      <c r="R28" s="724" t="s">
        <v>361</v>
      </c>
      <c r="S28" s="724"/>
      <c r="T28" s="724"/>
      <c r="U28" s="724"/>
      <c r="V28" s="724"/>
      <c r="W28" s="724" t="s">
        <v>406</v>
      </c>
      <c r="X28" s="724"/>
      <c r="Y28" s="724"/>
      <c r="Z28" s="724" t="s">
        <v>345</v>
      </c>
      <c r="AA28" s="724" t="s">
        <v>346</v>
      </c>
      <c r="AB28" s="724"/>
      <c r="AC28" s="724"/>
      <c r="AD28" s="724"/>
      <c r="AE28" s="724"/>
      <c r="AF28" s="724"/>
      <c r="AG28" s="724" t="s">
        <v>407</v>
      </c>
      <c r="AH28" s="724" t="s">
        <v>408</v>
      </c>
    </row>
    <row r="29" spans="1:34" ht="12.15" customHeight="1">
      <c r="A29" s="724" t="str">
        <f t="shared" si="0"/>
        <v>202501</v>
      </c>
      <c r="B29" s="724" t="s">
        <v>405</v>
      </c>
      <c r="C29" s="724" t="s">
        <v>336</v>
      </c>
      <c r="D29" s="760" t="s">
        <v>389</v>
      </c>
      <c r="E29" s="724" t="s">
        <v>406</v>
      </c>
      <c r="F29" s="724"/>
      <c r="G29" s="724"/>
      <c r="H29" s="724" t="s">
        <v>349</v>
      </c>
      <c r="I29" s="724" t="s">
        <v>350</v>
      </c>
      <c r="J29" s="769">
        <v>0</v>
      </c>
      <c r="K29" s="769">
        <v>1200000</v>
      </c>
      <c r="L29" s="759" t="s">
        <v>341</v>
      </c>
      <c r="M29" s="768">
        <v>1</v>
      </c>
      <c r="N29" s="767"/>
      <c r="O29" s="766">
        <v>1200000</v>
      </c>
      <c r="P29" s="760" t="s">
        <v>409</v>
      </c>
      <c r="Q29" s="760"/>
      <c r="R29" s="724" t="s">
        <v>410</v>
      </c>
      <c r="S29" s="724"/>
      <c r="T29" s="724"/>
      <c r="U29" s="724"/>
      <c r="V29" s="724"/>
      <c r="W29" s="724" t="s">
        <v>406</v>
      </c>
      <c r="X29" s="724"/>
      <c r="Y29" s="724"/>
      <c r="Z29" s="724" t="s">
        <v>345</v>
      </c>
      <c r="AA29" s="724" t="s">
        <v>346</v>
      </c>
      <c r="AB29" s="724"/>
      <c r="AC29" s="724"/>
      <c r="AD29" s="724"/>
      <c r="AE29" s="724"/>
      <c r="AF29" s="724"/>
      <c r="AG29" s="724" t="s">
        <v>407</v>
      </c>
      <c r="AH29" s="724" t="s">
        <v>408</v>
      </c>
    </row>
    <row r="30" spans="1:34" ht="12.15" customHeight="1">
      <c r="A30" s="724" t="str">
        <f t="shared" si="0"/>
        <v>202501</v>
      </c>
      <c r="B30" s="724" t="s">
        <v>405</v>
      </c>
      <c r="C30" s="724" t="s">
        <v>336</v>
      </c>
      <c r="D30" s="760" t="s">
        <v>389</v>
      </c>
      <c r="E30" s="724" t="s">
        <v>406</v>
      </c>
      <c r="F30" s="724"/>
      <c r="G30" s="724"/>
      <c r="H30" s="724" t="s">
        <v>349</v>
      </c>
      <c r="I30" s="724" t="s">
        <v>350</v>
      </c>
      <c r="J30" s="769">
        <v>0</v>
      </c>
      <c r="K30" s="769">
        <v>115000</v>
      </c>
      <c r="L30" s="759" t="s">
        <v>341</v>
      </c>
      <c r="M30" s="768">
        <v>1</v>
      </c>
      <c r="N30" s="767"/>
      <c r="O30" s="766">
        <v>115000</v>
      </c>
      <c r="P30" s="760" t="s">
        <v>411</v>
      </c>
      <c r="Q30" s="760"/>
      <c r="R30" s="724" t="s">
        <v>412</v>
      </c>
      <c r="S30" s="724"/>
      <c r="T30" s="724"/>
      <c r="U30" s="724"/>
      <c r="V30" s="724"/>
      <c r="W30" s="724" t="s">
        <v>406</v>
      </c>
      <c r="X30" s="724"/>
      <c r="Y30" s="724"/>
      <c r="Z30" s="724" t="s">
        <v>345</v>
      </c>
      <c r="AA30" s="724" t="s">
        <v>346</v>
      </c>
      <c r="AB30" s="724"/>
      <c r="AC30" s="724"/>
      <c r="AD30" s="724"/>
      <c r="AE30" s="724"/>
      <c r="AF30" s="724"/>
      <c r="AG30" s="724" t="s">
        <v>407</v>
      </c>
      <c r="AH30" s="724" t="s">
        <v>408</v>
      </c>
    </row>
    <row r="31" spans="1:34" ht="12" customHeight="1">
      <c r="A31" s="724" t="str">
        <f t="shared" si="0"/>
        <v>202501</v>
      </c>
      <c r="B31" s="724" t="s">
        <v>405</v>
      </c>
      <c r="C31" s="724" t="s">
        <v>336</v>
      </c>
      <c r="D31" s="760" t="s">
        <v>389</v>
      </c>
      <c r="E31" s="724" t="s">
        <v>406</v>
      </c>
      <c r="F31" s="724"/>
      <c r="G31" s="724"/>
      <c r="H31" s="724" t="s">
        <v>349</v>
      </c>
      <c r="I31" s="724" t="s">
        <v>350</v>
      </c>
      <c r="J31" s="769">
        <v>0</v>
      </c>
      <c r="K31" s="769">
        <v>800</v>
      </c>
      <c r="L31" s="759" t="s">
        <v>341</v>
      </c>
      <c r="M31" s="768">
        <v>1</v>
      </c>
      <c r="N31" s="767"/>
      <c r="O31" s="766">
        <v>800</v>
      </c>
      <c r="P31" s="760" t="s">
        <v>342</v>
      </c>
      <c r="Q31" s="760"/>
      <c r="R31" s="724" t="s">
        <v>343</v>
      </c>
      <c r="S31" s="724"/>
      <c r="T31" s="724"/>
      <c r="U31" s="724"/>
      <c r="V31" s="724"/>
      <c r="W31" s="724" t="s">
        <v>406</v>
      </c>
      <c r="X31" s="724"/>
      <c r="Y31" s="724"/>
      <c r="Z31" s="724" t="s">
        <v>345</v>
      </c>
      <c r="AA31" s="724" t="s">
        <v>346</v>
      </c>
      <c r="AB31" s="724"/>
      <c r="AC31" s="724"/>
      <c r="AD31" s="724"/>
      <c r="AE31" s="724"/>
      <c r="AF31" s="724"/>
      <c r="AG31" s="724" t="s">
        <v>407</v>
      </c>
      <c r="AH31" s="724" t="s">
        <v>408</v>
      </c>
    </row>
    <row r="32" spans="1:34" ht="12" customHeight="1">
      <c r="A32" s="724" t="str">
        <f t="shared" si="0"/>
        <v>202501</v>
      </c>
      <c r="B32" s="724" t="s">
        <v>405</v>
      </c>
      <c r="C32" s="724" t="s">
        <v>336</v>
      </c>
      <c r="D32" s="760" t="s">
        <v>389</v>
      </c>
      <c r="E32" s="724" t="s">
        <v>406</v>
      </c>
      <c r="F32" s="724"/>
      <c r="G32" s="724"/>
      <c r="H32" s="724" t="s">
        <v>349</v>
      </c>
      <c r="I32" s="724" t="s">
        <v>350</v>
      </c>
      <c r="J32" s="769">
        <v>0</v>
      </c>
      <c r="K32" s="769">
        <v>19627885</v>
      </c>
      <c r="L32" s="759" t="s">
        <v>341</v>
      </c>
      <c r="M32" s="768">
        <v>1</v>
      </c>
      <c r="N32" s="767"/>
      <c r="O32" s="766">
        <v>19627885</v>
      </c>
      <c r="P32" s="760" t="s">
        <v>401</v>
      </c>
      <c r="Q32" s="760"/>
      <c r="R32" s="724" t="s">
        <v>402</v>
      </c>
      <c r="S32" s="724"/>
      <c r="T32" s="724"/>
      <c r="U32" s="724"/>
      <c r="V32" s="724"/>
      <c r="W32" s="724" t="s">
        <v>406</v>
      </c>
      <c r="X32" s="724"/>
      <c r="Y32" s="724"/>
      <c r="Z32" s="724" t="s">
        <v>345</v>
      </c>
      <c r="AA32" s="724" t="s">
        <v>346</v>
      </c>
      <c r="AB32" s="724"/>
      <c r="AC32" s="724"/>
      <c r="AD32" s="724"/>
      <c r="AE32" s="724"/>
      <c r="AF32" s="724"/>
      <c r="AG32" s="724" t="s">
        <v>407</v>
      </c>
      <c r="AH32" s="724" t="s">
        <v>408</v>
      </c>
    </row>
    <row r="33" spans="1:34" ht="12" customHeight="1">
      <c r="A33" s="724" t="str">
        <f t="shared" si="0"/>
        <v>202501</v>
      </c>
      <c r="B33" s="724" t="s">
        <v>405</v>
      </c>
      <c r="C33" s="724" t="s">
        <v>336</v>
      </c>
      <c r="D33" s="760" t="s">
        <v>389</v>
      </c>
      <c r="E33" s="724" t="s">
        <v>406</v>
      </c>
      <c r="F33" s="724"/>
      <c r="G33" s="724"/>
      <c r="H33" s="724" t="s">
        <v>349</v>
      </c>
      <c r="I33" s="724" t="s">
        <v>350</v>
      </c>
      <c r="J33" s="769">
        <v>0</v>
      </c>
      <c r="K33" s="769">
        <v>200000</v>
      </c>
      <c r="L33" s="759" t="s">
        <v>341</v>
      </c>
      <c r="M33" s="768">
        <v>1</v>
      </c>
      <c r="N33" s="767"/>
      <c r="O33" s="766">
        <v>200000</v>
      </c>
      <c r="P33" s="760" t="s">
        <v>413</v>
      </c>
      <c r="Q33" s="760"/>
      <c r="R33" s="724" t="s">
        <v>414</v>
      </c>
      <c r="S33" s="724"/>
      <c r="T33" s="724"/>
      <c r="U33" s="724"/>
      <c r="V33" s="724"/>
      <c r="W33" s="724" t="s">
        <v>406</v>
      </c>
      <c r="X33" s="724"/>
      <c r="Y33" s="724"/>
      <c r="Z33" s="724" t="s">
        <v>345</v>
      </c>
      <c r="AA33" s="724" t="s">
        <v>346</v>
      </c>
      <c r="AB33" s="724"/>
      <c r="AC33" s="724"/>
      <c r="AD33" s="724"/>
      <c r="AE33" s="724"/>
      <c r="AF33" s="724"/>
      <c r="AG33" s="724" t="s">
        <v>407</v>
      </c>
      <c r="AH33" s="724" t="s">
        <v>408</v>
      </c>
    </row>
    <row r="34" spans="1:34" ht="12" customHeight="1">
      <c r="A34" s="724" t="str">
        <f t="shared" si="0"/>
        <v>202501</v>
      </c>
      <c r="B34" s="724" t="s">
        <v>405</v>
      </c>
      <c r="C34" s="724" t="s">
        <v>336</v>
      </c>
      <c r="D34" s="760" t="s">
        <v>389</v>
      </c>
      <c r="E34" s="724" t="s">
        <v>406</v>
      </c>
      <c r="F34" s="724"/>
      <c r="G34" s="724"/>
      <c r="H34" s="724" t="s">
        <v>349</v>
      </c>
      <c r="I34" s="724" t="s">
        <v>350</v>
      </c>
      <c r="J34" s="769">
        <v>0</v>
      </c>
      <c r="K34" s="769">
        <v>108000</v>
      </c>
      <c r="L34" s="759" t="s">
        <v>341</v>
      </c>
      <c r="M34" s="768">
        <v>1</v>
      </c>
      <c r="N34" s="767"/>
      <c r="O34" s="766">
        <v>108000</v>
      </c>
      <c r="P34" s="760" t="s">
        <v>415</v>
      </c>
      <c r="Q34" s="760"/>
      <c r="R34" s="724" t="s">
        <v>416</v>
      </c>
      <c r="S34" s="724"/>
      <c r="T34" s="724"/>
      <c r="U34" s="724"/>
      <c r="V34" s="724"/>
      <c r="W34" s="724" t="s">
        <v>406</v>
      </c>
      <c r="X34" s="724"/>
      <c r="Y34" s="724"/>
      <c r="Z34" s="724" t="s">
        <v>345</v>
      </c>
      <c r="AA34" s="724" t="s">
        <v>346</v>
      </c>
      <c r="AB34" s="724"/>
      <c r="AC34" s="724"/>
      <c r="AD34" s="724"/>
      <c r="AE34" s="724"/>
      <c r="AF34" s="724"/>
      <c r="AG34" s="724" t="s">
        <v>407</v>
      </c>
      <c r="AH34" s="724" t="s">
        <v>408</v>
      </c>
    </row>
    <row r="35" spans="1:34" ht="12" customHeight="1">
      <c r="A35" s="724" t="str">
        <f t="shared" si="0"/>
        <v>202501</v>
      </c>
      <c r="B35" s="724" t="s">
        <v>405</v>
      </c>
      <c r="C35" s="724" t="s">
        <v>336</v>
      </c>
      <c r="D35" s="760" t="s">
        <v>389</v>
      </c>
      <c r="E35" s="724" t="s">
        <v>406</v>
      </c>
      <c r="F35" s="724"/>
      <c r="G35" s="724"/>
      <c r="H35" s="724" t="s">
        <v>240</v>
      </c>
      <c r="I35" s="724" t="s">
        <v>241</v>
      </c>
      <c r="J35" s="769">
        <v>22046685</v>
      </c>
      <c r="K35" s="769">
        <v>0</v>
      </c>
      <c r="L35" s="759" t="s">
        <v>341</v>
      </c>
      <c r="M35" s="768">
        <v>1</v>
      </c>
      <c r="N35" s="766">
        <v>22046685</v>
      </c>
      <c r="O35" s="767"/>
      <c r="P35" s="724" t="s">
        <v>417</v>
      </c>
      <c r="Q35" s="724"/>
      <c r="R35" s="724" t="s">
        <v>418</v>
      </c>
      <c r="S35" s="724"/>
      <c r="T35" s="724"/>
      <c r="U35" s="724"/>
      <c r="V35" s="724"/>
      <c r="W35" s="724" t="s">
        <v>406</v>
      </c>
      <c r="X35" s="724"/>
      <c r="Y35" s="724"/>
      <c r="Z35" s="724" t="s">
        <v>345</v>
      </c>
      <c r="AA35" s="724" t="s">
        <v>346</v>
      </c>
      <c r="AB35" s="724"/>
      <c r="AC35" s="724"/>
      <c r="AD35" s="724"/>
      <c r="AE35" s="724"/>
      <c r="AF35" s="724"/>
      <c r="AG35" s="724" t="s">
        <v>407</v>
      </c>
      <c r="AH35" s="724" t="s">
        <v>408</v>
      </c>
    </row>
    <row r="36" spans="1:34" ht="12" customHeight="1">
      <c r="A36" s="725" t="str">
        <f t="shared" si="0"/>
        <v>202501</v>
      </c>
      <c r="B36" s="725" t="s">
        <v>419</v>
      </c>
      <c r="C36" s="725" t="s">
        <v>336</v>
      </c>
      <c r="D36" s="770" t="s">
        <v>389</v>
      </c>
      <c r="E36" s="725" t="s">
        <v>420</v>
      </c>
      <c r="F36" s="725"/>
      <c r="G36" s="725"/>
      <c r="H36" s="725" t="s">
        <v>421</v>
      </c>
      <c r="I36" s="725" t="s">
        <v>422</v>
      </c>
      <c r="J36" s="764">
        <v>0</v>
      </c>
      <c r="K36" s="764">
        <v>8662250</v>
      </c>
      <c r="L36" s="765" t="s">
        <v>341</v>
      </c>
      <c r="M36" s="763">
        <v>1</v>
      </c>
      <c r="N36" s="761"/>
      <c r="O36" s="762">
        <v>8662250</v>
      </c>
      <c r="P36" s="725" t="s">
        <v>423</v>
      </c>
      <c r="Q36" s="725"/>
      <c r="R36" s="725" t="s">
        <v>424</v>
      </c>
      <c r="S36" s="725"/>
      <c r="T36" s="725"/>
      <c r="U36" s="725"/>
      <c r="V36" s="725"/>
      <c r="W36" s="725" t="s">
        <v>420</v>
      </c>
      <c r="X36" s="725"/>
      <c r="Y36" s="725"/>
      <c r="Z36" s="725" t="s">
        <v>345</v>
      </c>
      <c r="AA36" s="725" t="s">
        <v>346</v>
      </c>
      <c r="AB36" s="725"/>
      <c r="AC36" s="725"/>
      <c r="AD36" s="725"/>
      <c r="AE36" s="725"/>
      <c r="AF36" s="725"/>
      <c r="AG36" s="725" t="s">
        <v>358</v>
      </c>
      <c r="AH36" s="725" t="s">
        <v>359</v>
      </c>
    </row>
    <row r="37" spans="1:34" ht="12" customHeight="1">
      <c r="A37" s="725" t="str">
        <f t="shared" si="0"/>
        <v>202501</v>
      </c>
      <c r="B37" s="725" t="s">
        <v>419</v>
      </c>
      <c r="C37" s="725" t="s">
        <v>336</v>
      </c>
      <c r="D37" s="770" t="s">
        <v>389</v>
      </c>
      <c r="E37" s="725" t="s">
        <v>420</v>
      </c>
      <c r="F37" s="725"/>
      <c r="G37" s="725"/>
      <c r="H37" s="725" t="s">
        <v>425</v>
      </c>
      <c r="I37" s="725" t="s">
        <v>426</v>
      </c>
      <c r="J37" s="764">
        <v>8662250</v>
      </c>
      <c r="K37" s="764">
        <v>0</v>
      </c>
      <c r="L37" s="765" t="s">
        <v>341</v>
      </c>
      <c r="M37" s="763">
        <v>1</v>
      </c>
      <c r="N37" s="762">
        <v>8662250</v>
      </c>
      <c r="O37" s="761"/>
      <c r="P37" s="770" t="s">
        <v>427</v>
      </c>
      <c r="Q37" s="770"/>
      <c r="R37" s="725" t="s">
        <v>428</v>
      </c>
      <c r="S37" s="725"/>
      <c r="T37" s="725"/>
      <c r="U37" s="725"/>
      <c r="V37" s="725"/>
      <c r="W37" s="725" t="s">
        <v>420</v>
      </c>
      <c r="X37" s="725"/>
      <c r="Y37" s="725"/>
      <c r="Z37" s="725" t="s">
        <v>345</v>
      </c>
      <c r="AA37" s="725" t="s">
        <v>346</v>
      </c>
      <c r="AB37" s="725"/>
      <c r="AC37" s="725"/>
      <c r="AD37" s="725"/>
      <c r="AE37" s="725"/>
      <c r="AF37" s="725"/>
      <c r="AG37" s="725" t="s">
        <v>358</v>
      </c>
      <c r="AH37" s="725" t="s">
        <v>359</v>
      </c>
    </row>
    <row r="38" spans="1:34" ht="12" customHeight="1">
      <c r="A38" s="724" t="str">
        <f t="shared" si="0"/>
        <v>202501</v>
      </c>
      <c r="B38" s="724" t="s">
        <v>429</v>
      </c>
      <c r="C38" s="724" t="s">
        <v>336</v>
      </c>
      <c r="D38" s="760" t="s">
        <v>389</v>
      </c>
      <c r="E38" s="724" t="s">
        <v>430</v>
      </c>
      <c r="F38" s="724"/>
      <c r="G38" s="724"/>
      <c r="H38" s="724" t="s">
        <v>425</v>
      </c>
      <c r="I38" s="724" t="s">
        <v>426</v>
      </c>
      <c r="J38" s="769">
        <v>0</v>
      </c>
      <c r="K38" s="769">
        <v>8662250</v>
      </c>
      <c r="L38" s="759" t="s">
        <v>341</v>
      </c>
      <c r="M38" s="768">
        <v>1</v>
      </c>
      <c r="N38" s="767"/>
      <c r="O38" s="766">
        <v>8662250</v>
      </c>
      <c r="P38" s="760" t="s">
        <v>427</v>
      </c>
      <c r="Q38" s="760"/>
      <c r="R38" s="724" t="s">
        <v>428</v>
      </c>
      <c r="S38" s="724"/>
      <c r="T38" s="724"/>
      <c r="U38" s="724"/>
      <c r="V38" s="724"/>
      <c r="W38" s="724" t="s">
        <v>430</v>
      </c>
      <c r="X38" s="724"/>
      <c r="Y38" s="724"/>
      <c r="Z38" s="724" t="s">
        <v>345</v>
      </c>
      <c r="AA38" s="724" t="s">
        <v>346</v>
      </c>
      <c r="AB38" s="724"/>
      <c r="AC38" s="724"/>
      <c r="AD38" s="724"/>
      <c r="AE38" s="724"/>
      <c r="AF38" s="724"/>
      <c r="AG38" s="724" t="s">
        <v>407</v>
      </c>
      <c r="AH38" s="724" t="s">
        <v>408</v>
      </c>
    </row>
    <row r="39" spans="1:34" ht="12" customHeight="1">
      <c r="A39" s="724" t="str">
        <f t="shared" si="0"/>
        <v>202501</v>
      </c>
      <c r="B39" s="724" t="s">
        <v>429</v>
      </c>
      <c r="C39" s="724" t="s">
        <v>336</v>
      </c>
      <c r="D39" s="760" t="s">
        <v>389</v>
      </c>
      <c r="E39" s="724" t="s">
        <v>430</v>
      </c>
      <c r="F39" s="724"/>
      <c r="G39" s="724"/>
      <c r="H39" s="724" t="s">
        <v>431</v>
      </c>
      <c r="I39" s="724" t="s">
        <v>432</v>
      </c>
      <c r="J39" s="769">
        <v>8662250</v>
      </c>
      <c r="K39" s="769">
        <v>0</v>
      </c>
      <c r="L39" s="759" t="s">
        <v>341</v>
      </c>
      <c r="M39" s="768">
        <v>1</v>
      </c>
      <c r="N39" s="766">
        <v>8662250</v>
      </c>
      <c r="O39" s="767"/>
      <c r="P39" s="760" t="s">
        <v>427</v>
      </c>
      <c r="Q39" s="760"/>
      <c r="R39" s="724" t="s">
        <v>428</v>
      </c>
      <c r="S39" s="724"/>
      <c r="T39" s="724"/>
      <c r="U39" s="724"/>
      <c r="V39" s="724"/>
      <c r="W39" s="724" t="s">
        <v>430</v>
      </c>
      <c r="X39" s="724"/>
      <c r="Y39" s="724"/>
      <c r="Z39" s="724" t="s">
        <v>345</v>
      </c>
      <c r="AA39" s="724" t="s">
        <v>346</v>
      </c>
      <c r="AB39" s="724"/>
      <c r="AC39" s="724"/>
      <c r="AD39" s="724"/>
      <c r="AE39" s="724"/>
      <c r="AF39" s="724"/>
      <c r="AG39" s="724" t="s">
        <v>407</v>
      </c>
      <c r="AH39" s="724" t="s">
        <v>408</v>
      </c>
    </row>
    <row r="40" spans="1:34" ht="12" customHeight="1">
      <c r="A40" s="725" t="str">
        <f t="shared" si="0"/>
        <v>202501</v>
      </c>
      <c r="B40" s="725" t="s">
        <v>433</v>
      </c>
      <c r="C40" s="725" t="s">
        <v>336</v>
      </c>
      <c r="D40" s="770" t="s">
        <v>389</v>
      </c>
      <c r="E40" s="725" t="s">
        <v>434</v>
      </c>
      <c r="F40" s="725"/>
      <c r="G40" s="725"/>
      <c r="H40" s="725" t="s">
        <v>435</v>
      </c>
      <c r="I40" s="725" t="s">
        <v>436</v>
      </c>
      <c r="J40" s="764">
        <v>1000000</v>
      </c>
      <c r="K40" s="764">
        <v>0</v>
      </c>
      <c r="L40" s="765" t="s">
        <v>341</v>
      </c>
      <c r="M40" s="763">
        <v>1</v>
      </c>
      <c r="N40" s="762">
        <v>1000000</v>
      </c>
      <c r="O40" s="761"/>
      <c r="P40" s="770" t="s">
        <v>409</v>
      </c>
      <c r="Q40" s="770"/>
      <c r="R40" s="725" t="s">
        <v>410</v>
      </c>
      <c r="S40" s="725"/>
      <c r="T40" s="725"/>
      <c r="U40" s="725"/>
      <c r="V40" s="725"/>
      <c r="W40" s="725" t="s">
        <v>434</v>
      </c>
      <c r="X40" s="725"/>
      <c r="Y40" s="725"/>
      <c r="Z40" s="725" t="s">
        <v>345</v>
      </c>
      <c r="AA40" s="725" t="s">
        <v>346</v>
      </c>
      <c r="AB40" s="725"/>
      <c r="AC40" s="725"/>
      <c r="AD40" s="725"/>
      <c r="AE40" s="725"/>
      <c r="AF40" s="725"/>
      <c r="AG40" s="725" t="s">
        <v>407</v>
      </c>
      <c r="AH40" s="725" t="s">
        <v>408</v>
      </c>
    </row>
    <row r="41" spans="1:34" ht="12" customHeight="1">
      <c r="A41" s="725" t="str">
        <f t="shared" si="0"/>
        <v>202501</v>
      </c>
      <c r="B41" s="725" t="s">
        <v>433</v>
      </c>
      <c r="C41" s="725" t="s">
        <v>336</v>
      </c>
      <c r="D41" s="770" t="s">
        <v>389</v>
      </c>
      <c r="E41" s="725" t="s">
        <v>434</v>
      </c>
      <c r="F41" s="725"/>
      <c r="G41" s="725"/>
      <c r="H41" s="725" t="s">
        <v>437</v>
      </c>
      <c r="I41" s="725" t="s">
        <v>438</v>
      </c>
      <c r="J41" s="764">
        <v>0</v>
      </c>
      <c r="K41" s="764">
        <v>1000000</v>
      </c>
      <c r="L41" s="765" t="s">
        <v>341</v>
      </c>
      <c r="M41" s="763">
        <v>1</v>
      </c>
      <c r="N41" s="761"/>
      <c r="O41" s="762">
        <v>1000000</v>
      </c>
      <c r="P41" s="770" t="s">
        <v>409</v>
      </c>
      <c r="Q41" s="770"/>
      <c r="R41" s="725" t="s">
        <v>410</v>
      </c>
      <c r="S41" s="725"/>
      <c r="T41" s="725"/>
      <c r="U41" s="725"/>
      <c r="V41" s="725"/>
      <c r="W41" s="725" t="s">
        <v>434</v>
      </c>
      <c r="X41" s="725"/>
      <c r="Y41" s="725"/>
      <c r="Z41" s="725" t="s">
        <v>345</v>
      </c>
      <c r="AA41" s="725" t="s">
        <v>346</v>
      </c>
      <c r="AB41" s="725"/>
      <c r="AC41" s="725"/>
      <c r="AD41" s="725"/>
      <c r="AE41" s="725"/>
      <c r="AF41" s="725"/>
      <c r="AG41" s="725" t="s">
        <v>407</v>
      </c>
      <c r="AH41" s="725" t="s">
        <v>408</v>
      </c>
    </row>
    <row r="42" spans="1:34">
      <c r="A42" s="724" t="str">
        <f t="shared" si="0"/>
        <v>202501</v>
      </c>
      <c r="B42" s="724" t="s">
        <v>439</v>
      </c>
      <c r="C42" s="724" t="s">
        <v>336</v>
      </c>
      <c r="D42" s="760" t="s">
        <v>389</v>
      </c>
      <c r="E42" s="724" t="s">
        <v>440</v>
      </c>
      <c r="F42" s="724"/>
      <c r="G42" s="724"/>
      <c r="H42" s="724" t="s">
        <v>441</v>
      </c>
      <c r="I42" s="724" t="s">
        <v>442</v>
      </c>
      <c r="J42" s="769">
        <v>15712084</v>
      </c>
      <c r="K42" s="769">
        <v>0</v>
      </c>
      <c r="L42" s="759" t="s">
        <v>341</v>
      </c>
      <c r="M42" s="768">
        <v>1</v>
      </c>
      <c r="N42" s="766">
        <v>15712084</v>
      </c>
      <c r="O42" s="767"/>
      <c r="P42" s="760" t="s">
        <v>443</v>
      </c>
      <c r="Q42" s="760"/>
      <c r="R42" s="724" t="s">
        <v>444</v>
      </c>
      <c r="S42" s="724"/>
      <c r="T42" s="724"/>
      <c r="U42" s="724"/>
      <c r="V42" s="724"/>
      <c r="W42" s="724" t="s">
        <v>440</v>
      </c>
      <c r="X42" s="724"/>
      <c r="Y42" s="724"/>
      <c r="Z42" s="724" t="s">
        <v>345</v>
      </c>
      <c r="AA42" s="724" t="s">
        <v>346</v>
      </c>
      <c r="AB42" s="724"/>
      <c r="AC42" s="724"/>
      <c r="AD42" s="724"/>
      <c r="AE42" s="724"/>
      <c r="AF42" s="724"/>
      <c r="AG42" s="724" t="s">
        <v>407</v>
      </c>
      <c r="AH42" s="724" t="s">
        <v>408</v>
      </c>
    </row>
    <row r="43" spans="1:34">
      <c r="A43" s="724" t="str">
        <f t="shared" si="0"/>
        <v>202501</v>
      </c>
      <c r="B43" s="724" t="s">
        <v>439</v>
      </c>
      <c r="C43" s="724" t="s">
        <v>336</v>
      </c>
      <c r="D43" s="760" t="s">
        <v>389</v>
      </c>
      <c r="E43" s="724" t="s">
        <v>440</v>
      </c>
      <c r="F43" s="724"/>
      <c r="G43" s="724"/>
      <c r="H43" s="724" t="s">
        <v>445</v>
      </c>
      <c r="I43" s="724" t="s">
        <v>446</v>
      </c>
      <c r="J43" s="769">
        <v>0</v>
      </c>
      <c r="K43" s="769">
        <v>15712084</v>
      </c>
      <c r="L43" s="759" t="s">
        <v>341</v>
      </c>
      <c r="M43" s="768">
        <v>1</v>
      </c>
      <c r="N43" s="767"/>
      <c r="O43" s="766">
        <v>15712084</v>
      </c>
      <c r="P43" s="760" t="s">
        <v>443</v>
      </c>
      <c r="Q43" s="760"/>
      <c r="R43" s="724" t="s">
        <v>444</v>
      </c>
      <c r="S43" s="724"/>
      <c r="T43" s="724"/>
      <c r="U43" s="724"/>
      <c r="V43" s="724"/>
      <c r="W43" s="724" t="s">
        <v>440</v>
      </c>
      <c r="X43" s="724"/>
      <c r="Y43" s="724"/>
      <c r="Z43" s="724" t="s">
        <v>345</v>
      </c>
      <c r="AA43" s="724" t="s">
        <v>346</v>
      </c>
      <c r="AB43" s="724"/>
      <c r="AC43" s="724"/>
      <c r="AD43" s="724"/>
      <c r="AE43" s="724"/>
      <c r="AF43" s="724"/>
      <c r="AG43" s="724" t="s">
        <v>407</v>
      </c>
      <c r="AH43" s="724" t="s">
        <v>408</v>
      </c>
    </row>
    <row r="44" spans="1:34">
      <c r="A44" s="725" t="str">
        <f t="shared" si="0"/>
        <v>202502</v>
      </c>
      <c r="B44" s="725" t="s">
        <v>447</v>
      </c>
      <c r="C44" s="725" t="s">
        <v>336</v>
      </c>
      <c r="D44" s="820" t="s">
        <v>448</v>
      </c>
      <c r="E44" s="821" t="s">
        <v>449</v>
      </c>
      <c r="F44" s="821"/>
      <c r="G44" s="821"/>
      <c r="H44" s="821" t="s">
        <v>450</v>
      </c>
      <c r="I44" s="821" t="s">
        <v>451</v>
      </c>
      <c r="J44" s="822">
        <v>2590672</v>
      </c>
      <c r="K44" s="822">
        <v>0</v>
      </c>
      <c r="L44" s="823" t="s">
        <v>341</v>
      </c>
      <c r="M44" s="824">
        <v>1</v>
      </c>
      <c r="N44" s="825">
        <v>2590672</v>
      </c>
      <c r="O44" s="826"/>
      <c r="P44" s="821" t="s">
        <v>452</v>
      </c>
      <c r="Q44" s="821"/>
      <c r="R44" s="821" t="s">
        <v>453</v>
      </c>
      <c r="S44" s="821"/>
      <c r="T44" s="821"/>
      <c r="U44" s="821"/>
      <c r="V44" s="821"/>
      <c r="W44" s="821" t="s">
        <v>454</v>
      </c>
      <c r="X44" s="821"/>
      <c r="Y44" s="821"/>
      <c r="Z44" s="821" t="s">
        <v>345</v>
      </c>
      <c r="AA44" s="821" t="s">
        <v>346</v>
      </c>
      <c r="AB44" s="821"/>
      <c r="AC44" s="821"/>
      <c r="AD44" s="821"/>
      <c r="AE44" s="821"/>
      <c r="AF44" s="821"/>
      <c r="AG44" s="821" t="s">
        <v>455</v>
      </c>
      <c r="AH44" s="821" t="s">
        <v>456</v>
      </c>
    </row>
    <row r="45" spans="1:34">
      <c r="A45" s="725" t="str">
        <f t="shared" si="0"/>
        <v>202502</v>
      </c>
      <c r="B45" s="725" t="s">
        <v>447</v>
      </c>
      <c r="C45" s="725" t="s">
        <v>336</v>
      </c>
      <c r="D45" s="820" t="s">
        <v>448</v>
      </c>
      <c r="E45" s="821" t="s">
        <v>449</v>
      </c>
      <c r="F45" s="821"/>
      <c r="G45" s="821"/>
      <c r="H45" s="821" t="s">
        <v>399</v>
      </c>
      <c r="I45" s="821" t="s">
        <v>400</v>
      </c>
      <c r="J45" s="822">
        <v>0</v>
      </c>
      <c r="K45" s="822">
        <v>2590672</v>
      </c>
      <c r="L45" s="823" t="s">
        <v>457</v>
      </c>
      <c r="M45" s="824">
        <v>1073.5999999999999</v>
      </c>
      <c r="N45" s="826"/>
      <c r="O45" s="825">
        <v>2413.0700000000002</v>
      </c>
      <c r="P45" s="821" t="s">
        <v>452</v>
      </c>
      <c r="Q45" s="821"/>
      <c r="R45" s="821" t="s">
        <v>453</v>
      </c>
      <c r="S45" s="821"/>
      <c r="T45" s="821"/>
      <c r="U45" s="821"/>
      <c r="V45" s="821"/>
      <c r="W45" s="821" t="s">
        <v>458</v>
      </c>
      <c r="X45" s="821"/>
      <c r="Y45" s="821"/>
      <c r="Z45" s="821" t="s">
        <v>345</v>
      </c>
      <c r="AA45" s="821" t="s">
        <v>346</v>
      </c>
      <c r="AB45" s="821"/>
      <c r="AC45" s="821"/>
      <c r="AD45" s="821"/>
      <c r="AE45" s="821"/>
      <c r="AF45" s="821"/>
      <c r="AG45" s="821" t="s">
        <v>455</v>
      </c>
      <c r="AH45" s="821" t="s">
        <v>456</v>
      </c>
    </row>
    <row r="46" spans="1:34">
      <c r="A46" s="725" t="str">
        <f t="shared" si="0"/>
        <v>202502</v>
      </c>
      <c r="B46" s="724" t="s">
        <v>459</v>
      </c>
      <c r="C46" s="724" t="s">
        <v>336</v>
      </c>
      <c r="D46" s="760" t="s">
        <v>460</v>
      </c>
      <c r="E46" s="724" t="s">
        <v>338</v>
      </c>
      <c r="F46" s="724"/>
      <c r="G46" s="724"/>
      <c r="H46" s="724" t="s">
        <v>339</v>
      </c>
      <c r="I46" s="724" t="s">
        <v>340</v>
      </c>
      <c r="J46" s="769">
        <v>4000</v>
      </c>
      <c r="K46" s="769">
        <v>0</v>
      </c>
      <c r="L46" s="759" t="s">
        <v>341</v>
      </c>
      <c r="M46" s="768">
        <v>1</v>
      </c>
      <c r="N46" s="766">
        <v>4000</v>
      </c>
      <c r="O46" s="767"/>
      <c r="P46" s="760" t="s">
        <v>342</v>
      </c>
      <c r="Q46" s="760"/>
      <c r="R46" s="724" t="s">
        <v>343</v>
      </c>
      <c r="S46" s="724"/>
      <c r="T46" s="724"/>
      <c r="U46" s="724"/>
      <c r="V46" s="724"/>
      <c r="W46" s="724" t="s">
        <v>344</v>
      </c>
      <c r="X46" s="724"/>
      <c r="Y46" s="724"/>
      <c r="Z46" s="724" t="s">
        <v>345</v>
      </c>
      <c r="AA46" s="724" t="s">
        <v>346</v>
      </c>
      <c r="AB46" s="724"/>
      <c r="AC46" s="724"/>
      <c r="AD46" s="724"/>
      <c r="AE46" s="724"/>
      <c r="AF46" s="724"/>
      <c r="AG46" s="724" t="s">
        <v>347</v>
      </c>
      <c r="AH46" s="724" t="s">
        <v>348</v>
      </c>
    </row>
    <row r="47" spans="1:34">
      <c r="A47" s="725" t="str">
        <f t="shared" si="0"/>
        <v>202502</v>
      </c>
      <c r="B47" s="724" t="s">
        <v>459</v>
      </c>
      <c r="C47" s="724" t="s">
        <v>336</v>
      </c>
      <c r="D47" s="760" t="s">
        <v>460</v>
      </c>
      <c r="E47" s="724" t="s">
        <v>338</v>
      </c>
      <c r="F47" s="724"/>
      <c r="G47" s="724"/>
      <c r="H47" s="724" t="s">
        <v>349</v>
      </c>
      <c r="I47" s="724" t="s">
        <v>350</v>
      </c>
      <c r="J47" s="769">
        <v>400</v>
      </c>
      <c r="K47" s="769">
        <v>0</v>
      </c>
      <c r="L47" s="759" t="s">
        <v>341</v>
      </c>
      <c r="M47" s="768">
        <v>1</v>
      </c>
      <c r="N47" s="766">
        <v>400</v>
      </c>
      <c r="O47" s="767"/>
      <c r="P47" s="760" t="s">
        <v>342</v>
      </c>
      <c r="Q47" s="760"/>
      <c r="R47" s="724" t="s">
        <v>343</v>
      </c>
      <c r="S47" s="724"/>
      <c r="T47" s="724"/>
      <c r="U47" s="724"/>
      <c r="V47" s="724"/>
      <c r="W47" s="724" t="s">
        <v>351</v>
      </c>
      <c r="X47" s="724"/>
      <c r="Y47" s="724"/>
      <c r="Z47" s="724" t="s">
        <v>345</v>
      </c>
      <c r="AA47" s="724" t="s">
        <v>346</v>
      </c>
      <c r="AB47" s="724"/>
      <c r="AC47" s="724"/>
      <c r="AD47" s="724"/>
      <c r="AE47" s="724"/>
      <c r="AF47" s="724"/>
      <c r="AG47" s="724" t="s">
        <v>347</v>
      </c>
      <c r="AH47" s="724" t="s">
        <v>348</v>
      </c>
    </row>
    <row r="48" spans="1:34">
      <c r="A48" s="725" t="str">
        <f t="shared" si="0"/>
        <v>202502</v>
      </c>
      <c r="B48" s="724" t="s">
        <v>459</v>
      </c>
      <c r="C48" s="724" t="s">
        <v>336</v>
      </c>
      <c r="D48" s="760" t="s">
        <v>460</v>
      </c>
      <c r="E48" s="724" t="s">
        <v>338</v>
      </c>
      <c r="F48" s="724"/>
      <c r="G48" s="724"/>
      <c r="H48" s="724" t="s">
        <v>244</v>
      </c>
      <c r="I48" s="724" t="s">
        <v>245</v>
      </c>
      <c r="J48" s="769">
        <v>0</v>
      </c>
      <c r="K48" s="769">
        <v>4400</v>
      </c>
      <c r="L48" s="759" t="s">
        <v>341</v>
      </c>
      <c r="M48" s="768">
        <v>1</v>
      </c>
      <c r="N48" s="767"/>
      <c r="O48" s="766">
        <v>4400</v>
      </c>
      <c r="P48" s="760" t="s">
        <v>342</v>
      </c>
      <c r="Q48" s="760"/>
      <c r="R48" s="724" t="s">
        <v>343</v>
      </c>
      <c r="S48" s="724"/>
      <c r="T48" s="724"/>
      <c r="U48" s="724"/>
      <c r="V48" s="724"/>
      <c r="W48" s="724" t="s">
        <v>344</v>
      </c>
      <c r="X48" s="724"/>
      <c r="Y48" s="724"/>
      <c r="Z48" s="724" t="s">
        <v>345</v>
      </c>
      <c r="AA48" s="724" t="s">
        <v>346</v>
      </c>
      <c r="AB48" s="724"/>
      <c r="AC48" s="724"/>
      <c r="AD48" s="724"/>
      <c r="AE48" s="724"/>
      <c r="AF48" s="724"/>
      <c r="AG48" s="724" t="s">
        <v>347</v>
      </c>
      <c r="AH48" s="724" t="s">
        <v>348</v>
      </c>
    </row>
    <row r="49" spans="1:34">
      <c r="A49" s="725" t="str">
        <f t="shared" si="0"/>
        <v>202502</v>
      </c>
      <c r="B49" s="725" t="s">
        <v>461</v>
      </c>
      <c r="C49" s="725" t="s">
        <v>336</v>
      </c>
      <c r="D49" s="770" t="s">
        <v>460</v>
      </c>
      <c r="E49" s="725" t="s">
        <v>368</v>
      </c>
      <c r="F49" s="725"/>
      <c r="G49" s="725"/>
      <c r="H49" s="725" t="s">
        <v>354</v>
      </c>
      <c r="I49" s="725" t="s">
        <v>355</v>
      </c>
      <c r="J49" s="764">
        <v>0</v>
      </c>
      <c r="K49" s="764">
        <v>4400</v>
      </c>
      <c r="L49" s="765" t="s">
        <v>341</v>
      </c>
      <c r="M49" s="763">
        <v>1</v>
      </c>
      <c r="N49" s="761"/>
      <c r="O49" s="762">
        <v>4400</v>
      </c>
      <c r="P49" s="725" t="s">
        <v>356</v>
      </c>
      <c r="Q49" s="725"/>
      <c r="R49" s="725" t="s">
        <v>357</v>
      </c>
      <c r="S49" s="725"/>
      <c r="T49" s="725"/>
      <c r="U49" s="725"/>
      <c r="V49" s="725"/>
      <c r="W49" s="725" t="s">
        <v>368</v>
      </c>
      <c r="X49" s="725"/>
      <c r="Y49" s="725"/>
      <c r="Z49" s="725" t="s">
        <v>345</v>
      </c>
      <c r="AA49" s="725" t="s">
        <v>346</v>
      </c>
      <c r="AB49" s="725"/>
      <c r="AC49" s="725"/>
      <c r="AD49" s="725"/>
      <c r="AE49" s="725"/>
      <c r="AF49" s="725"/>
      <c r="AG49" s="725" t="s">
        <v>358</v>
      </c>
      <c r="AH49" s="725" t="s">
        <v>359</v>
      </c>
    </row>
    <row r="50" spans="1:34">
      <c r="A50" s="725" t="str">
        <f t="shared" si="0"/>
        <v>202502</v>
      </c>
      <c r="B50" s="725" t="s">
        <v>461</v>
      </c>
      <c r="C50" s="725" t="s">
        <v>336</v>
      </c>
      <c r="D50" s="770" t="s">
        <v>460</v>
      </c>
      <c r="E50" s="725" t="s">
        <v>368</v>
      </c>
      <c r="F50" s="725"/>
      <c r="G50" s="725"/>
      <c r="H50" s="725" t="s">
        <v>244</v>
      </c>
      <c r="I50" s="725" t="s">
        <v>245</v>
      </c>
      <c r="J50" s="764">
        <v>4400</v>
      </c>
      <c r="K50" s="764">
        <v>0</v>
      </c>
      <c r="L50" s="765" t="s">
        <v>341</v>
      </c>
      <c r="M50" s="763">
        <v>1</v>
      </c>
      <c r="N50" s="762">
        <v>4400</v>
      </c>
      <c r="O50" s="761"/>
      <c r="P50" s="770" t="s">
        <v>342</v>
      </c>
      <c r="Q50" s="770"/>
      <c r="R50" s="725" t="s">
        <v>343</v>
      </c>
      <c r="S50" s="725"/>
      <c r="T50" s="725"/>
      <c r="U50" s="725"/>
      <c r="V50" s="725"/>
      <c r="W50" s="725" t="s">
        <v>368</v>
      </c>
      <c r="X50" s="725"/>
      <c r="Y50" s="725"/>
      <c r="Z50" s="725" t="s">
        <v>345</v>
      </c>
      <c r="AA50" s="725" t="s">
        <v>346</v>
      </c>
      <c r="AB50" s="725"/>
      <c r="AC50" s="725"/>
      <c r="AD50" s="725"/>
      <c r="AE50" s="725"/>
      <c r="AF50" s="725"/>
      <c r="AG50" s="725" t="s">
        <v>358</v>
      </c>
      <c r="AH50" s="725" t="s">
        <v>359</v>
      </c>
    </row>
    <row r="51" spans="1:34">
      <c r="A51" s="725" t="str">
        <f t="shared" si="0"/>
        <v>202502</v>
      </c>
      <c r="B51" s="724" t="s">
        <v>462</v>
      </c>
      <c r="C51" s="724" t="s">
        <v>336</v>
      </c>
      <c r="D51" s="760" t="s">
        <v>463</v>
      </c>
      <c r="E51" s="724" t="s">
        <v>464</v>
      </c>
      <c r="F51" s="724"/>
      <c r="G51" s="724"/>
      <c r="H51" s="724" t="s">
        <v>379</v>
      </c>
      <c r="I51" s="724" t="s">
        <v>380</v>
      </c>
      <c r="J51" s="769">
        <v>332530</v>
      </c>
      <c r="K51" s="769">
        <v>0</v>
      </c>
      <c r="L51" s="759" t="s">
        <v>341</v>
      </c>
      <c r="M51" s="768">
        <v>1</v>
      </c>
      <c r="N51" s="766">
        <v>332530</v>
      </c>
      <c r="O51" s="767"/>
      <c r="P51" s="760" t="s">
        <v>381</v>
      </c>
      <c r="Q51" s="760"/>
      <c r="R51" s="724" t="s">
        <v>382</v>
      </c>
      <c r="S51" s="724"/>
      <c r="T51" s="724"/>
      <c r="U51" s="724"/>
      <c r="V51" s="724"/>
      <c r="W51" s="724" t="s">
        <v>465</v>
      </c>
      <c r="X51" s="724"/>
      <c r="Y51" s="724"/>
      <c r="Z51" s="724" t="s">
        <v>345</v>
      </c>
      <c r="AA51" s="724" t="s">
        <v>346</v>
      </c>
      <c r="AB51" s="724"/>
      <c r="AC51" s="724"/>
      <c r="AD51" s="724"/>
      <c r="AE51" s="724"/>
      <c r="AF51" s="724"/>
      <c r="AG51" s="724" t="s">
        <v>347</v>
      </c>
      <c r="AH51" s="724" t="s">
        <v>348</v>
      </c>
    </row>
    <row r="52" spans="1:34">
      <c r="A52" s="725" t="str">
        <f t="shared" si="0"/>
        <v>202502</v>
      </c>
      <c r="B52" s="724" t="s">
        <v>462</v>
      </c>
      <c r="C52" s="724" t="s">
        <v>336</v>
      </c>
      <c r="D52" s="760" t="s">
        <v>463</v>
      </c>
      <c r="E52" s="724" t="s">
        <v>464</v>
      </c>
      <c r="F52" s="724"/>
      <c r="G52" s="724"/>
      <c r="H52" s="724" t="s">
        <v>349</v>
      </c>
      <c r="I52" s="724" t="s">
        <v>350</v>
      </c>
      <c r="J52" s="769">
        <v>33250</v>
      </c>
      <c r="K52" s="769">
        <v>0</v>
      </c>
      <c r="L52" s="759" t="s">
        <v>341</v>
      </c>
      <c r="M52" s="768">
        <v>1</v>
      </c>
      <c r="N52" s="766">
        <v>33250</v>
      </c>
      <c r="O52" s="767"/>
      <c r="P52" s="760" t="s">
        <v>381</v>
      </c>
      <c r="Q52" s="760"/>
      <c r="R52" s="724" t="s">
        <v>382</v>
      </c>
      <c r="S52" s="724"/>
      <c r="T52" s="724"/>
      <c r="U52" s="724"/>
      <c r="V52" s="724"/>
      <c r="W52" s="724" t="s">
        <v>466</v>
      </c>
      <c r="X52" s="724"/>
      <c r="Y52" s="724"/>
      <c r="Z52" s="724" t="s">
        <v>345</v>
      </c>
      <c r="AA52" s="724" t="s">
        <v>346</v>
      </c>
      <c r="AB52" s="724"/>
      <c r="AC52" s="724"/>
      <c r="AD52" s="724"/>
      <c r="AE52" s="724"/>
      <c r="AF52" s="724"/>
      <c r="AG52" s="724" t="s">
        <v>347</v>
      </c>
      <c r="AH52" s="724" t="s">
        <v>348</v>
      </c>
    </row>
    <row r="53" spans="1:34">
      <c r="A53" s="725" t="str">
        <f t="shared" si="0"/>
        <v>202502</v>
      </c>
      <c r="B53" s="724" t="s">
        <v>462</v>
      </c>
      <c r="C53" s="724" t="s">
        <v>336</v>
      </c>
      <c r="D53" s="760" t="s">
        <v>463</v>
      </c>
      <c r="E53" s="724" t="s">
        <v>464</v>
      </c>
      <c r="F53" s="724"/>
      <c r="G53" s="724"/>
      <c r="H53" s="724" t="s">
        <v>244</v>
      </c>
      <c r="I53" s="724" t="s">
        <v>245</v>
      </c>
      <c r="J53" s="769">
        <v>0</v>
      </c>
      <c r="K53" s="769">
        <v>365780</v>
      </c>
      <c r="L53" s="759" t="s">
        <v>341</v>
      </c>
      <c r="M53" s="768">
        <v>1</v>
      </c>
      <c r="N53" s="767"/>
      <c r="O53" s="766">
        <v>365780</v>
      </c>
      <c r="P53" s="760" t="s">
        <v>381</v>
      </c>
      <c r="Q53" s="760"/>
      <c r="R53" s="724" t="s">
        <v>382</v>
      </c>
      <c r="S53" s="724"/>
      <c r="T53" s="724"/>
      <c r="U53" s="724"/>
      <c r="V53" s="724"/>
      <c r="W53" s="724" t="s">
        <v>465</v>
      </c>
      <c r="X53" s="724"/>
      <c r="Y53" s="724"/>
      <c r="Z53" s="724" t="s">
        <v>345</v>
      </c>
      <c r="AA53" s="724" t="s">
        <v>346</v>
      </c>
      <c r="AB53" s="724"/>
      <c r="AC53" s="724"/>
      <c r="AD53" s="724"/>
      <c r="AE53" s="724"/>
      <c r="AF53" s="724"/>
      <c r="AG53" s="724" t="s">
        <v>347</v>
      </c>
      <c r="AH53" s="724" t="s">
        <v>348</v>
      </c>
    </row>
    <row r="54" spans="1:34">
      <c r="A54" s="725" t="str">
        <f t="shared" si="0"/>
        <v>202502</v>
      </c>
      <c r="B54" s="725" t="s">
        <v>467</v>
      </c>
      <c r="C54" s="725" t="s">
        <v>336</v>
      </c>
      <c r="D54" s="770" t="s">
        <v>468</v>
      </c>
      <c r="E54" s="725" t="s">
        <v>469</v>
      </c>
      <c r="F54" s="725"/>
      <c r="G54" s="725"/>
      <c r="H54" s="725" t="s">
        <v>354</v>
      </c>
      <c r="I54" s="725" t="s">
        <v>355</v>
      </c>
      <c r="J54" s="764">
        <v>0</v>
      </c>
      <c r="K54" s="764">
        <v>60000000</v>
      </c>
      <c r="L54" s="765" t="s">
        <v>341</v>
      </c>
      <c r="M54" s="763">
        <v>1</v>
      </c>
      <c r="N54" s="761"/>
      <c r="O54" s="762">
        <v>60000000</v>
      </c>
      <c r="P54" s="725" t="s">
        <v>356</v>
      </c>
      <c r="Q54" s="725"/>
      <c r="R54" s="725" t="s">
        <v>357</v>
      </c>
      <c r="S54" s="725"/>
      <c r="T54" s="725"/>
      <c r="U54" s="725"/>
      <c r="V54" s="725"/>
      <c r="W54" s="725" t="s">
        <v>469</v>
      </c>
      <c r="X54" s="725"/>
      <c r="Y54" s="725"/>
      <c r="Z54" s="725" t="s">
        <v>345</v>
      </c>
      <c r="AA54" s="725" t="s">
        <v>346</v>
      </c>
      <c r="AB54" s="725"/>
      <c r="AC54" s="725"/>
      <c r="AD54" s="725"/>
      <c r="AE54" s="725"/>
      <c r="AF54" s="725"/>
      <c r="AG54" s="725" t="s">
        <v>358</v>
      </c>
      <c r="AH54" s="725" t="s">
        <v>359</v>
      </c>
    </row>
    <row r="55" spans="1:34">
      <c r="A55" s="725" t="str">
        <f t="shared" si="0"/>
        <v>202502</v>
      </c>
      <c r="B55" s="725" t="s">
        <v>467</v>
      </c>
      <c r="C55" s="725" t="s">
        <v>336</v>
      </c>
      <c r="D55" s="770" t="s">
        <v>468</v>
      </c>
      <c r="E55" s="725" t="s">
        <v>469</v>
      </c>
      <c r="F55" s="725"/>
      <c r="G55" s="725"/>
      <c r="H55" s="725" t="s">
        <v>399</v>
      </c>
      <c r="I55" s="725" t="s">
        <v>400</v>
      </c>
      <c r="J55" s="764">
        <v>60000000</v>
      </c>
      <c r="K55" s="764">
        <v>0</v>
      </c>
      <c r="L55" s="765" t="s">
        <v>341</v>
      </c>
      <c r="M55" s="763">
        <v>1</v>
      </c>
      <c r="N55" s="762">
        <v>60000000</v>
      </c>
      <c r="O55" s="761"/>
      <c r="P55" s="770" t="s">
        <v>401</v>
      </c>
      <c r="Q55" s="770"/>
      <c r="R55" s="725" t="s">
        <v>402</v>
      </c>
      <c r="S55" s="725"/>
      <c r="T55" s="725"/>
      <c r="U55" s="725"/>
      <c r="V55" s="725"/>
      <c r="W55" s="725" t="s">
        <v>469</v>
      </c>
      <c r="X55" s="725"/>
      <c r="Y55" s="725"/>
      <c r="Z55" s="725" t="s">
        <v>345</v>
      </c>
      <c r="AA55" s="725"/>
      <c r="AB55" s="725"/>
      <c r="AC55" s="725"/>
      <c r="AD55" s="725"/>
      <c r="AE55" s="725"/>
      <c r="AF55" s="725"/>
      <c r="AG55" s="725" t="s">
        <v>358</v>
      </c>
      <c r="AH55" s="725" t="s">
        <v>359</v>
      </c>
    </row>
    <row r="56" spans="1:34">
      <c r="A56" s="725" t="str">
        <f t="shared" si="0"/>
        <v>202502</v>
      </c>
      <c r="B56" s="724" t="s">
        <v>470</v>
      </c>
      <c r="C56" s="724" t="s">
        <v>336</v>
      </c>
      <c r="D56" s="760" t="s">
        <v>471</v>
      </c>
      <c r="E56" s="724" t="s">
        <v>338</v>
      </c>
      <c r="F56" s="724"/>
      <c r="G56" s="724"/>
      <c r="H56" s="724" t="s">
        <v>339</v>
      </c>
      <c r="I56" s="724" t="s">
        <v>340</v>
      </c>
      <c r="J56" s="769">
        <v>4000</v>
      </c>
      <c r="K56" s="769">
        <v>0</v>
      </c>
      <c r="L56" s="759" t="s">
        <v>341</v>
      </c>
      <c r="M56" s="768">
        <v>1</v>
      </c>
      <c r="N56" s="766">
        <v>4000</v>
      </c>
      <c r="O56" s="767"/>
      <c r="P56" s="760" t="s">
        <v>342</v>
      </c>
      <c r="Q56" s="760"/>
      <c r="R56" s="724" t="s">
        <v>343</v>
      </c>
      <c r="S56" s="724"/>
      <c r="T56" s="724"/>
      <c r="U56" s="724"/>
      <c r="V56" s="724"/>
      <c r="W56" s="724" t="s">
        <v>344</v>
      </c>
      <c r="X56" s="724"/>
      <c r="Y56" s="724"/>
      <c r="Z56" s="724" t="s">
        <v>345</v>
      </c>
      <c r="AA56" s="724" t="s">
        <v>346</v>
      </c>
      <c r="AB56" s="724"/>
      <c r="AC56" s="724"/>
      <c r="AD56" s="724"/>
      <c r="AE56" s="724"/>
      <c r="AF56" s="724"/>
      <c r="AG56" s="724" t="s">
        <v>347</v>
      </c>
      <c r="AH56" s="724" t="s">
        <v>348</v>
      </c>
    </row>
    <row r="57" spans="1:34">
      <c r="A57" s="725" t="str">
        <f t="shared" si="0"/>
        <v>202502</v>
      </c>
      <c r="B57" s="724" t="s">
        <v>470</v>
      </c>
      <c r="C57" s="724" t="s">
        <v>336</v>
      </c>
      <c r="D57" s="760" t="s">
        <v>471</v>
      </c>
      <c r="E57" s="724" t="s">
        <v>338</v>
      </c>
      <c r="F57" s="724"/>
      <c r="G57" s="724"/>
      <c r="H57" s="724" t="s">
        <v>349</v>
      </c>
      <c r="I57" s="724" t="s">
        <v>350</v>
      </c>
      <c r="J57" s="769">
        <v>400</v>
      </c>
      <c r="K57" s="769">
        <v>0</v>
      </c>
      <c r="L57" s="759" t="s">
        <v>341</v>
      </c>
      <c r="M57" s="768">
        <v>1</v>
      </c>
      <c r="N57" s="766">
        <v>400</v>
      </c>
      <c r="O57" s="767"/>
      <c r="P57" s="760" t="s">
        <v>342</v>
      </c>
      <c r="Q57" s="760"/>
      <c r="R57" s="724" t="s">
        <v>343</v>
      </c>
      <c r="S57" s="724"/>
      <c r="T57" s="724"/>
      <c r="U57" s="724"/>
      <c r="V57" s="724"/>
      <c r="W57" s="724" t="s">
        <v>351</v>
      </c>
      <c r="X57" s="724"/>
      <c r="Y57" s="724"/>
      <c r="Z57" s="724" t="s">
        <v>345</v>
      </c>
      <c r="AA57" s="724" t="s">
        <v>346</v>
      </c>
      <c r="AB57" s="724"/>
      <c r="AC57" s="724"/>
      <c r="AD57" s="724"/>
      <c r="AE57" s="724"/>
      <c r="AF57" s="724"/>
      <c r="AG57" s="724" t="s">
        <v>347</v>
      </c>
      <c r="AH57" s="724" t="s">
        <v>348</v>
      </c>
    </row>
    <row r="58" spans="1:34">
      <c r="A58" s="725" t="str">
        <f t="shared" si="0"/>
        <v>202502</v>
      </c>
      <c r="B58" s="724" t="s">
        <v>470</v>
      </c>
      <c r="C58" s="724" t="s">
        <v>336</v>
      </c>
      <c r="D58" s="760" t="s">
        <v>471</v>
      </c>
      <c r="E58" s="724" t="s">
        <v>338</v>
      </c>
      <c r="F58" s="724"/>
      <c r="G58" s="724"/>
      <c r="H58" s="724" t="s">
        <v>244</v>
      </c>
      <c r="I58" s="724" t="s">
        <v>245</v>
      </c>
      <c r="J58" s="769">
        <v>0</v>
      </c>
      <c r="K58" s="769">
        <v>4400</v>
      </c>
      <c r="L58" s="759" t="s">
        <v>341</v>
      </c>
      <c r="M58" s="768">
        <v>1</v>
      </c>
      <c r="N58" s="767"/>
      <c r="O58" s="766">
        <v>4400</v>
      </c>
      <c r="P58" s="760" t="s">
        <v>342</v>
      </c>
      <c r="Q58" s="760"/>
      <c r="R58" s="724" t="s">
        <v>343</v>
      </c>
      <c r="S58" s="724"/>
      <c r="T58" s="724"/>
      <c r="U58" s="724"/>
      <c r="V58" s="724"/>
      <c r="W58" s="724" t="s">
        <v>344</v>
      </c>
      <c r="X58" s="724"/>
      <c r="Y58" s="724"/>
      <c r="Z58" s="724" t="s">
        <v>345</v>
      </c>
      <c r="AA58" s="724" t="s">
        <v>346</v>
      </c>
      <c r="AB58" s="724"/>
      <c r="AC58" s="724"/>
      <c r="AD58" s="724"/>
      <c r="AE58" s="724"/>
      <c r="AF58" s="724"/>
      <c r="AG58" s="724" t="s">
        <v>347</v>
      </c>
      <c r="AH58" s="724" t="s">
        <v>348</v>
      </c>
    </row>
    <row r="59" spans="1:34">
      <c r="A59" s="725" t="str">
        <f t="shared" si="0"/>
        <v>202502</v>
      </c>
      <c r="B59" s="725" t="s">
        <v>472</v>
      </c>
      <c r="C59" s="725" t="s">
        <v>336</v>
      </c>
      <c r="D59" s="770" t="s">
        <v>471</v>
      </c>
      <c r="E59" s="725" t="s">
        <v>368</v>
      </c>
      <c r="F59" s="725"/>
      <c r="G59" s="725"/>
      <c r="H59" s="725" t="s">
        <v>354</v>
      </c>
      <c r="I59" s="725" t="s">
        <v>355</v>
      </c>
      <c r="J59" s="764">
        <v>0</v>
      </c>
      <c r="K59" s="764">
        <v>4400</v>
      </c>
      <c r="L59" s="765" t="s">
        <v>341</v>
      </c>
      <c r="M59" s="763">
        <v>1</v>
      </c>
      <c r="N59" s="761"/>
      <c r="O59" s="762">
        <v>4400</v>
      </c>
      <c r="P59" s="725" t="s">
        <v>356</v>
      </c>
      <c r="Q59" s="725"/>
      <c r="R59" s="725" t="s">
        <v>357</v>
      </c>
      <c r="S59" s="725"/>
      <c r="T59" s="725"/>
      <c r="U59" s="725"/>
      <c r="V59" s="725"/>
      <c r="W59" s="725" t="s">
        <v>368</v>
      </c>
      <c r="X59" s="725"/>
      <c r="Y59" s="725"/>
      <c r="Z59" s="725" t="s">
        <v>345</v>
      </c>
      <c r="AA59" s="725" t="s">
        <v>346</v>
      </c>
      <c r="AB59" s="725"/>
      <c r="AC59" s="725"/>
      <c r="AD59" s="725"/>
      <c r="AE59" s="725"/>
      <c r="AF59" s="725"/>
      <c r="AG59" s="725" t="s">
        <v>358</v>
      </c>
      <c r="AH59" s="725" t="s">
        <v>359</v>
      </c>
    </row>
    <row r="60" spans="1:34">
      <c r="A60" s="725" t="str">
        <f t="shared" si="0"/>
        <v>202502</v>
      </c>
      <c r="B60" s="725" t="s">
        <v>472</v>
      </c>
      <c r="C60" s="725" t="s">
        <v>336</v>
      </c>
      <c r="D60" s="770" t="s">
        <v>471</v>
      </c>
      <c r="E60" s="725" t="s">
        <v>368</v>
      </c>
      <c r="F60" s="725"/>
      <c r="G60" s="725"/>
      <c r="H60" s="725" t="s">
        <v>244</v>
      </c>
      <c r="I60" s="725" t="s">
        <v>245</v>
      </c>
      <c r="J60" s="764">
        <v>4400</v>
      </c>
      <c r="K60" s="764">
        <v>0</v>
      </c>
      <c r="L60" s="765" t="s">
        <v>341</v>
      </c>
      <c r="M60" s="763">
        <v>1</v>
      </c>
      <c r="N60" s="762">
        <v>4400</v>
      </c>
      <c r="O60" s="761"/>
      <c r="P60" s="770" t="s">
        <v>342</v>
      </c>
      <c r="Q60" s="770"/>
      <c r="R60" s="725" t="s">
        <v>343</v>
      </c>
      <c r="S60" s="725"/>
      <c r="T60" s="725"/>
      <c r="U60" s="725"/>
      <c r="V60" s="725"/>
      <c r="W60" s="725" t="s">
        <v>368</v>
      </c>
      <c r="X60" s="725"/>
      <c r="Y60" s="725"/>
      <c r="Z60" s="725" t="s">
        <v>345</v>
      </c>
      <c r="AA60" s="725" t="s">
        <v>346</v>
      </c>
      <c r="AB60" s="725"/>
      <c r="AC60" s="725"/>
      <c r="AD60" s="725"/>
      <c r="AE60" s="725"/>
      <c r="AF60" s="725"/>
      <c r="AG60" s="725" t="s">
        <v>358</v>
      </c>
      <c r="AH60" s="725" t="s">
        <v>359</v>
      </c>
    </row>
    <row r="61" spans="1:34">
      <c r="A61" s="725" t="str">
        <f t="shared" si="0"/>
        <v>202502</v>
      </c>
      <c r="B61" s="724" t="s">
        <v>473</v>
      </c>
      <c r="C61" s="724" t="s">
        <v>336</v>
      </c>
      <c r="D61" s="760" t="s">
        <v>474</v>
      </c>
      <c r="E61" s="724" t="s">
        <v>475</v>
      </c>
      <c r="F61" s="724"/>
      <c r="G61" s="724"/>
      <c r="H61" s="724" t="s">
        <v>476</v>
      </c>
      <c r="I61" s="724" t="s">
        <v>477</v>
      </c>
      <c r="J61" s="769">
        <v>0</v>
      </c>
      <c r="K61" s="769">
        <v>2168985000</v>
      </c>
      <c r="L61" s="759" t="s">
        <v>341</v>
      </c>
      <c r="M61" s="768">
        <v>1</v>
      </c>
      <c r="N61" s="767"/>
      <c r="O61" s="766">
        <v>2168985000</v>
      </c>
      <c r="P61" s="724" t="s">
        <v>478</v>
      </c>
      <c r="Q61" s="724"/>
      <c r="R61" s="724" t="s">
        <v>479</v>
      </c>
      <c r="S61" s="724"/>
      <c r="T61" s="724"/>
      <c r="U61" s="724"/>
      <c r="V61" s="724"/>
      <c r="W61" s="724" t="s">
        <v>475</v>
      </c>
      <c r="X61" s="724"/>
      <c r="Y61" s="724"/>
      <c r="Z61" s="724" t="s">
        <v>345</v>
      </c>
      <c r="AA61" s="724" t="s">
        <v>346</v>
      </c>
      <c r="AB61" s="724"/>
      <c r="AC61" s="724"/>
      <c r="AD61" s="724"/>
      <c r="AE61" s="724"/>
      <c r="AF61" s="724"/>
      <c r="AG61" s="724" t="s">
        <v>358</v>
      </c>
      <c r="AH61" s="724" t="s">
        <v>359</v>
      </c>
    </row>
    <row r="62" spans="1:34">
      <c r="A62" s="725" t="str">
        <f t="shared" si="0"/>
        <v>202502</v>
      </c>
      <c r="B62" s="724" t="s">
        <v>473</v>
      </c>
      <c r="C62" s="724" t="s">
        <v>336</v>
      </c>
      <c r="D62" s="760" t="s">
        <v>474</v>
      </c>
      <c r="E62" s="724" t="s">
        <v>475</v>
      </c>
      <c r="F62" s="724"/>
      <c r="G62" s="724"/>
      <c r="H62" s="724" t="s">
        <v>480</v>
      </c>
      <c r="I62" s="724" t="s">
        <v>481</v>
      </c>
      <c r="J62" s="769">
        <v>2168985000</v>
      </c>
      <c r="K62" s="769">
        <v>0</v>
      </c>
      <c r="L62" s="759" t="s">
        <v>341</v>
      </c>
      <c r="M62" s="768">
        <v>1</v>
      </c>
      <c r="N62" s="766">
        <v>2168985000</v>
      </c>
      <c r="O62" s="767"/>
      <c r="P62" s="724" t="s">
        <v>482</v>
      </c>
      <c r="Q62" s="724"/>
      <c r="R62" s="724" t="s">
        <v>483</v>
      </c>
      <c r="S62" s="724"/>
      <c r="T62" s="724"/>
      <c r="U62" s="724"/>
      <c r="V62" s="724"/>
      <c r="W62" s="724" t="s">
        <v>475</v>
      </c>
      <c r="X62" s="724"/>
      <c r="Y62" s="724"/>
      <c r="Z62" s="724" t="s">
        <v>345</v>
      </c>
      <c r="AA62" s="724" t="s">
        <v>346</v>
      </c>
      <c r="AB62" s="724"/>
      <c r="AC62" s="724"/>
      <c r="AD62" s="724"/>
      <c r="AE62" s="724"/>
      <c r="AF62" s="724"/>
      <c r="AG62" s="724" t="s">
        <v>358</v>
      </c>
      <c r="AH62" s="724" t="s">
        <v>359</v>
      </c>
    </row>
    <row r="63" spans="1:34">
      <c r="A63" s="725" t="str">
        <f t="shared" si="0"/>
        <v>202502</v>
      </c>
      <c r="B63" s="725" t="s">
        <v>484</v>
      </c>
      <c r="C63" s="725" t="s">
        <v>336</v>
      </c>
      <c r="D63" s="770" t="s">
        <v>474</v>
      </c>
      <c r="E63" s="725" t="s">
        <v>485</v>
      </c>
      <c r="F63" s="725"/>
      <c r="G63" s="725"/>
      <c r="H63" s="725" t="s">
        <v>476</v>
      </c>
      <c r="I63" s="725" t="s">
        <v>477</v>
      </c>
      <c r="J63" s="764">
        <v>0</v>
      </c>
      <c r="K63" s="764">
        <v>375957400</v>
      </c>
      <c r="L63" s="765" t="s">
        <v>341</v>
      </c>
      <c r="M63" s="763">
        <v>1</v>
      </c>
      <c r="N63" s="761"/>
      <c r="O63" s="762">
        <v>375957400</v>
      </c>
      <c r="P63" s="725" t="s">
        <v>478</v>
      </c>
      <c r="Q63" s="725"/>
      <c r="R63" s="725" t="s">
        <v>479</v>
      </c>
      <c r="S63" s="725"/>
      <c r="T63" s="725"/>
      <c r="U63" s="725"/>
      <c r="V63" s="725"/>
      <c r="W63" s="725" t="s">
        <v>485</v>
      </c>
      <c r="X63" s="725"/>
      <c r="Y63" s="725"/>
      <c r="Z63" s="725" t="s">
        <v>345</v>
      </c>
      <c r="AA63" s="725" t="s">
        <v>346</v>
      </c>
      <c r="AB63" s="725"/>
      <c r="AC63" s="725"/>
      <c r="AD63" s="725"/>
      <c r="AE63" s="725"/>
      <c r="AF63" s="725"/>
      <c r="AG63" s="725" t="s">
        <v>358</v>
      </c>
      <c r="AH63" s="725" t="s">
        <v>359</v>
      </c>
    </row>
    <row r="64" spans="1:34">
      <c r="A64" s="725" t="str">
        <f t="shared" si="0"/>
        <v>202502</v>
      </c>
      <c r="B64" s="725" t="s">
        <v>484</v>
      </c>
      <c r="C64" s="725" t="s">
        <v>336</v>
      </c>
      <c r="D64" s="770" t="s">
        <v>474</v>
      </c>
      <c r="E64" s="725" t="s">
        <v>485</v>
      </c>
      <c r="F64" s="725"/>
      <c r="G64" s="725"/>
      <c r="H64" s="725" t="s">
        <v>480</v>
      </c>
      <c r="I64" s="725" t="s">
        <v>481</v>
      </c>
      <c r="J64" s="764">
        <v>375957400</v>
      </c>
      <c r="K64" s="764">
        <v>0</v>
      </c>
      <c r="L64" s="765" t="s">
        <v>341</v>
      </c>
      <c r="M64" s="763">
        <v>1</v>
      </c>
      <c r="N64" s="762">
        <v>375957400</v>
      </c>
      <c r="O64" s="761"/>
      <c r="P64" s="725" t="s">
        <v>482</v>
      </c>
      <c r="Q64" s="725"/>
      <c r="R64" s="725" t="s">
        <v>483</v>
      </c>
      <c r="S64" s="725"/>
      <c r="T64" s="725"/>
      <c r="U64" s="725"/>
      <c r="V64" s="725"/>
      <c r="W64" s="725" t="s">
        <v>485</v>
      </c>
      <c r="X64" s="725"/>
      <c r="Y64" s="725"/>
      <c r="Z64" s="725" t="s">
        <v>345</v>
      </c>
      <c r="AA64" s="725" t="s">
        <v>346</v>
      </c>
      <c r="AB64" s="725"/>
      <c r="AC64" s="725"/>
      <c r="AD64" s="725"/>
      <c r="AE64" s="725"/>
      <c r="AF64" s="725"/>
      <c r="AG64" s="725" t="s">
        <v>358</v>
      </c>
      <c r="AH64" s="725" t="s">
        <v>359</v>
      </c>
    </row>
    <row r="65" spans="1:34">
      <c r="A65" s="725" t="str">
        <f t="shared" si="0"/>
        <v>202502</v>
      </c>
      <c r="B65" s="724" t="s">
        <v>486</v>
      </c>
      <c r="C65" s="724" t="s">
        <v>336</v>
      </c>
      <c r="D65" s="760" t="s">
        <v>487</v>
      </c>
      <c r="E65" s="724" t="s">
        <v>338</v>
      </c>
      <c r="F65" s="724"/>
      <c r="G65" s="724"/>
      <c r="H65" s="724" t="s">
        <v>339</v>
      </c>
      <c r="I65" s="724" t="s">
        <v>340</v>
      </c>
      <c r="J65" s="769">
        <v>4000</v>
      </c>
      <c r="K65" s="769">
        <v>0</v>
      </c>
      <c r="L65" s="759" t="s">
        <v>341</v>
      </c>
      <c r="M65" s="768">
        <v>1</v>
      </c>
      <c r="N65" s="766">
        <v>4000</v>
      </c>
      <c r="O65" s="767"/>
      <c r="P65" s="760" t="s">
        <v>342</v>
      </c>
      <c r="Q65" s="760"/>
      <c r="R65" s="724" t="s">
        <v>343</v>
      </c>
      <c r="S65" s="724"/>
      <c r="T65" s="724"/>
      <c r="U65" s="724"/>
      <c r="V65" s="724"/>
      <c r="W65" s="724" t="s">
        <v>344</v>
      </c>
      <c r="X65" s="724"/>
      <c r="Y65" s="724"/>
      <c r="Z65" s="724" t="s">
        <v>345</v>
      </c>
      <c r="AA65" s="724" t="s">
        <v>346</v>
      </c>
      <c r="AB65" s="724"/>
      <c r="AC65" s="724"/>
      <c r="AD65" s="724"/>
      <c r="AE65" s="724"/>
      <c r="AF65" s="724"/>
      <c r="AG65" s="724" t="s">
        <v>347</v>
      </c>
      <c r="AH65" s="724" t="s">
        <v>348</v>
      </c>
    </row>
    <row r="66" spans="1:34">
      <c r="A66" s="725" t="str">
        <f t="shared" si="0"/>
        <v>202502</v>
      </c>
      <c r="B66" s="724" t="s">
        <v>486</v>
      </c>
      <c r="C66" s="724" t="s">
        <v>336</v>
      </c>
      <c r="D66" s="760" t="s">
        <v>487</v>
      </c>
      <c r="E66" s="724" t="s">
        <v>338</v>
      </c>
      <c r="F66" s="724"/>
      <c r="G66" s="724"/>
      <c r="H66" s="724" t="s">
        <v>349</v>
      </c>
      <c r="I66" s="724" t="s">
        <v>350</v>
      </c>
      <c r="J66" s="769">
        <v>400</v>
      </c>
      <c r="K66" s="769">
        <v>0</v>
      </c>
      <c r="L66" s="759" t="s">
        <v>341</v>
      </c>
      <c r="M66" s="768">
        <v>1</v>
      </c>
      <c r="N66" s="766">
        <v>400</v>
      </c>
      <c r="O66" s="767"/>
      <c r="P66" s="760" t="s">
        <v>342</v>
      </c>
      <c r="Q66" s="760"/>
      <c r="R66" s="724" t="s">
        <v>343</v>
      </c>
      <c r="S66" s="724"/>
      <c r="T66" s="724"/>
      <c r="U66" s="724"/>
      <c r="V66" s="724"/>
      <c r="W66" s="724" t="s">
        <v>351</v>
      </c>
      <c r="X66" s="724"/>
      <c r="Y66" s="724"/>
      <c r="Z66" s="724" t="s">
        <v>345</v>
      </c>
      <c r="AA66" s="724" t="s">
        <v>346</v>
      </c>
      <c r="AB66" s="724"/>
      <c r="AC66" s="724"/>
      <c r="AD66" s="724"/>
      <c r="AE66" s="724"/>
      <c r="AF66" s="724"/>
      <c r="AG66" s="724" t="s">
        <v>347</v>
      </c>
      <c r="AH66" s="724" t="s">
        <v>348</v>
      </c>
    </row>
    <row r="67" spans="1:34">
      <c r="A67" s="725" t="str">
        <f t="shared" si="0"/>
        <v>202502</v>
      </c>
      <c r="B67" s="724" t="s">
        <v>486</v>
      </c>
      <c r="C67" s="724" t="s">
        <v>336</v>
      </c>
      <c r="D67" s="760" t="s">
        <v>487</v>
      </c>
      <c r="E67" s="724" t="s">
        <v>338</v>
      </c>
      <c r="F67" s="724"/>
      <c r="G67" s="724"/>
      <c r="H67" s="724" t="s">
        <v>244</v>
      </c>
      <c r="I67" s="724" t="s">
        <v>245</v>
      </c>
      <c r="J67" s="769">
        <v>0</v>
      </c>
      <c r="K67" s="769">
        <v>4400</v>
      </c>
      <c r="L67" s="759" t="s">
        <v>341</v>
      </c>
      <c r="M67" s="768">
        <v>1</v>
      </c>
      <c r="N67" s="767"/>
      <c r="O67" s="766">
        <v>4400</v>
      </c>
      <c r="P67" s="760" t="s">
        <v>342</v>
      </c>
      <c r="Q67" s="760"/>
      <c r="R67" s="724" t="s">
        <v>343</v>
      </c>
      <c r="S67" s="724"/>
      <c r="T67" s="724"/>
      <c r="U67" s="724"/>
      <c r="V67" s="724"/>
      <c r="W67" s="724" t="s">
        <v>344</v>
      </c>
      <c r="X67" s="724"/>
      <c r="Y67" s="724"/>
      <c r="Z67" s="724" t="s">
        <v>345</v>
      </c>
      <c r="AA67" s="724" t="s">
        <v>346</v>
      </c>
      <c r="AB67" s="724"/>
      <c r="AC67" s="724"/>
      <c r="AD67" s="724"/>
      <c r="AE67" s="724"/>
      <c r="AF67" s="724"/>
      <c r="AG67" s="724" t="s">
        <v>347</v>
      </c>
      <c r="AH67" s="724" t="s">
        <v>348</v>
      </c>
    </row>
    <row r="68" spans="1:34">
      <c r="A68" s="725" t="str">
        <f t="shared" ref="A68:A131" si="1">MID(D68,1,6)</f>
        <v>202502</v>
      </c>
      <c r="B68" s="725" t="s">
        <v>488</v>
      </c>
      <c r="C68" s="725" t="s">
        <v>336</v>
      </c>
      <c r="D68" s="770" t="s">
        <v>487</v>
      </c>
      <c r="E68" s="725" t="s">
        <v>338</v>
      </c>
      <c r="F68" s="725"/>
      <c r="G68" s="725"/>
      <c r="H68" s="725" t="s">
        <v>339</v>
      </c>
      <c r="I68" s="725" t="s">
        <v>340</v>
      </c>
      <c r="J68" s="764">
        <v>4000</v>
      </c>
      <c r="K68" s="764">
        <v>0</v>
      </c>
      <c r="L68" s="765" t="s">
        <v>341</v>
      </c>
      <c r="M68" s="763">
        <v>1</v>
      </c>
      <c r="N68" s="762">
        <v>4000</v>
      </c>
      <c r="O68" s="761"/>
      <c r="P68" s="770" t="s">
        <v>342</v>
      </c>
      <c r="Q68" s="770"/>
      <c r="R68" s="725" t="s">
        <v>343</v>
      </c>
      <c r="S68" s="725"/>
      <c r="T68" s="725"/>
      <c r="U68" s="725"/>
      <c r="V68" s="725"/>
      <c r="W68" s="725" t="s">
        <v>344</v>
      </c>
      <c r="X68" s="725"/>
      <c r="Y68" s="725"/>
      <c r="Z68" s="725" t="s">
        <v>345</v>
      </c>
      <c r="AA68" s="725" t="s">
        <v>346</v>
      </c>
      <c r="AB68" s="725"/>
      <c r="AC68" s="725"/>
      <c r="AD68" s="725"/>
      <c r="AE68" s="725"/>
      <c r="AF68" s="725"/>
      <c r="AG68" s="725" t="s">
        <v>347</v>
      </c>
      <c r="AH68" s="725" t="s">
        <v>348</v>
      </c>
    </row>
    <row r="69" spans="1:34">
      <c r="A69" s="725" t="str">
        <f t="shared" si="1"/>
        <v>202502</v>
      </c>
      <c r="B69" s="725" t="s">
        <v>488</v>
      </c>
      <c r="C69" s="725" t="s">
        <v>336</v>
      </c>
      <c r="D69" s="770" t="s">
        <v>487</v>
      </c>
      <c r="E69" s="725" t="s">
        <v>338</v>
      </c>
      <c r="F69" s="725"/>
      <c r="G69" s="725"/>
      <c r="H69" s="725" t="s">
        <v>349</v>
      </c>
      <c r="I69" s="725" t="s">
        <v>350</v>
      </c>
      <c r="J69" s="764">
        <v>400</v>
      </c>
      <c r="K69" s="764">
        <v>0</v>
      </c>
      <c r="L69" s="765" t="s">
        <v>341</v>
      </c>
      <c r="M69" s="763">
        <v>1</v>
      </c>
      <c r="N69" s="762">
        <v>400</v>
      </c>
      <c r="O69" s="761"/>
      <c r="P69" s="770" t="s">
        <v>342</v>
      </c>
      <c r="Q69" s="770"/>
      <c r="R69" s="725" t="s">
        <v>343</v>
      </c>
      <c r="S69" s="725"/>
      <c r="T69" s="725"/>
      <c r="U69" s="725"/>
      <c r="V69" s="725"/>
      <c r="W69" s="725" t="s">
        <v>351</v>
      </c>
      <c r="X69" s="725"/>
      <c r="Y69" s="725"/>
      <c r="Z69" s="725" t="s">
        <v>345</v>
      </c>
      <c r="AA69" s="725" t="s">
        <v>346</v>
      </c>
      <c r="AB69" s="725"/>
      <c r="AC69" s="725"/>
      <c r="AD69" s="725"/>
      <c r="AE69" s="725"/>
      <c r="AF69" s="725"/>
      <c r="AG69" s="725" t="s">
        <v>347</v>
      </c>
      <c r="AH69" s="725" t="s">
        <v>348</v>
      </c>
    </row>
    <row r="70" spans="1:34">
      <c r="A70" s="725" t="str">
        <f t="shared" si="1"/>
        <v>202502</v>
      </c>
      <c r="B70" s="725" t="s">
        <v>488</v>
      </c>
      <c r="C70" s="725" t="s">
        <v>336</v>
      </c>
      <c r="D70" s="770" t="s">
        <v>487</v>
      </c>
      <c r="E70" s="725" t="s">
        <v>338</v>
      </c>
      <c r="F70" s="725"/>
      <c r="G70" s="725"/>
      <c r="H70" s="725" t="s">
        <v>244</v>
      </c>
      <c r="I70" s="725" t="s">
        <v>245</v>
      </c>
      <c r="J70" s="764">
        <v>0</v>
      </c>
      <c r="K70" s="764">
        <v>4400</v>
      </c>
      <c r="L70" s="765" t="s">
        <v>341</v>
      </c>
      <c r="M70" s="763">
        <v>1</v>
      </c>
      <c r="N70" s="761"/>
      <c r="O70" s="762">
        <v>4400</v>
      </c>
      <c r="P70" s="770" t="s">
        <v>342</v>
      </c>
      <c r="Q70" s="770"/>
      <c r="R70" s="725" t="s">
        <v>343</v>
      </c>
      <c r="S70" s="725"/>
      <c r="T70" s="725"/>
      <c r="U70" s="725"/>
      <c r="V70" s="725"/>
      <c r="W70" s="725" t="s">
        <v>344</v>
      </c>
      <c r="X70" s="725"/>
      <c r="Y70" s="725"/>
      <c r="Z70" s="725" t="s">
        <v>345</v>
      </c>
      <c r="AA70" s="725" t="s">
        <v>346</v>
      </c>
      <c r="AB70" s="725"/>
      <c r="AC70" s="725"/>
      <c r="AD70" s="725"/>
      <c r="AE70" s="725"/>
      <c r="AF70" s="725"/>
      <c r="AG70" s="725" t="s">
        <v>347</v>
      </c>
      <c r="AH70" s="725" t="s">
        <v>348</v>
      </c>
    </row>
    <row r="71" spans="1:34">
      <c r="A71" s="725" t="str">
        <f t="shared" si="1"/>
        <v>202502</v>
      </c>
      <c r="B71" s="724" t="s">
        <v>489</v>
      </c>
      <c r="C71" s="724" t="s">
        <v>336</v>
      </c>
      <c r="D71" s="760" t="s">
        <v>487</v>
      </c>
      <c r="E71" s="724" t="s">
        <v>368</v>
      </c>
      <c r="F71" s="724"/>
      <c r="G71" s="724"/>
      <c r="H71" s="724" t="s">
        <v>354</v>
      </c>
      <c r="I71" s="724" t="s">
        <v>355</v>
      </c>
      <c r="J71" s="769">
        <v>0</v>
      </c>
      <c r="K71" s="769">
        <v>4400</v>
      </c>
      <c r="L71" s="759" t="s">
        <v>341</v>
      </c>
      <c r="M71" s="768">
        <v>1</v>
      </c>
      <c r="N71" s="767"/>
      <c r="O71" s="766">
        <v>4400</v>
      </c>
      <c r="P71" s="724" t="s">
        <v>356</v>
      </c>
      <c r="Q71" s="724"/>
      <c r="R71" s="724" t="s">
        <v>357</v>
      </c>
      <c r="S71" s="724"/>
      <c r="T71" s="724"/>
      <c r="U71" s="724"/>
      <c r="V71" s="724"/>
      <c r="W71" s="724" t="s">
        <v>368</v>
      </c>
      <c r="X71" s="724"/>
      <c r="Y71" s="724"/>
      <c r="Z71" s="724" t="s">
        <v>345</v>
      </c>
      <c r="AA71" s="724" t="s">
        <v>346</v>
      </c>
      <c r="AB71" s="724"/>
      <c r="AC71" s="724"/>
      <c r="AD71" s="724"/>
      <c r="AE71" s="724"/>
      <c r="AF71" s="724"/>
      <c r="AG71" s="724" t="s">
        <v>358</v>
      </c>
      <c r="AH71" s="724" t="s">
        <v>359</v>
      </c>
    </row>
    <row r="72" spans="1:34">
      <c r="A72" s="725" t="str">
        <f t="shared" si="1"/>
        <v>202502</v>
      </c>
      <c r="B72" s="724" t="s">
        <v>489</v>
      </c>
      <c r="C72" s="724" t="s">
        <v>336</v>
      </c>
      <c r="D72" s="760" t="s">
        <v>487</v>
      </c>
      <c r="E72" s="724" t="s">
        <v>368</v>
      </c>
      <c r="F72" s="724"/>
      <c r="G72" s="724"/>
      <c r="H72" s="724" t="s">
        <v>244</v>
      </c>
      <c r="I72" s="724" t="s">
        <v>245</v>
      </c>
      <c r="J72" s="769">
        <v>4400</v>
      </c>
      <c r="K72" s="769">
        <v>0</v>
      </c>
      <c r="L72" s="759" t="s">
        <v>341</v>
      </c>
      <c r="M72" s="768">
        <v>1</v>
      </c>
      <c r="N72" s="766">
        <v>4400</v>
      </c>
      <c r="O72" s="767"/>
      <c r="P72" s="760" t="s">
        <v>342</v>
      </c>
      <c r="Q72" s="760"/>
      <c r="R72" s="724" t="s">
        <v>343</v>
      </c>
      <c r="S72" s="724"/>
      <c r="T72" s="724"/>
      <c r="U72" s="724"/>
      <c r="V72" s="724"/>
      <c r="W72" s="724" t="s">
        <v>368</v>
      </c>
      <c r="X72" s="724"/>
      <c r="Y72" s="724"/>
      <c r="Z72" s="724" t="s">
        <v>345</v>
      </c>
      <c r="AA72" s="724" t="s">
        <v>346</v>
      </c>
      <c r="AB72" s="724"/>
      <c r="AC72" s="724"/>
      <c r="AD72" s="724"/>
      <c r="AE72" s="724"/>
      <c r="AF72" s="724"/>
      <c r="AG72" s="724" t="s">
        <v>358</v>
      </c>
      <c r="AH72" s="724" t="s">
        <v>359</v>
      </c>
    </row>
    <row r="73" spans="1:34">
      <c r="A73" s="725" t="str">
        <f t="shared" si="1"/>
        <v>202502</v>
      </c>
      <c r="B73" s="725" t="s">
        <v>490</v>
      </c>
      <c r="C73" s="725" t="s">
        <v>336</v>
      </c>
      <c r="D73" s="770" t="s">
        <v>487</v>
      </c>
      <c r="E73" s="725" t="s">
        <v>368</v>
      </c>
      <c r="F73" s="725"/>
      <c r="G73" s="725"/>
      <c r="H73" s="725" t="s">
        <v>354</v>
      </c>
      <c r="I73" s="725" t="s">
        <v>355</v>
      </c>
      <c r="J73" s="764">
        <v>0</v>
      </c>
      <c r="K73" s="764">
        <v>4400</v>
      </c>
      <c r="L73" s="765" t="s">
        <v>341</v>
      </c>
      <c r="M73" s="763">
        <v>1</v>
      </c>
      <c r="N73" s="761"/>
      <c r="O73" s="762">
        <v>4400</v>
      </c>
      <c r="P73" s="725" t="s">
        <v>356</v>
      </c>
      <c r="Q73" s="725"/>
      <c r="R73" s="725" t="s">
        <v>357</v>
      </c>
      <c r="S73" s="725"/>
      <c r="T73" s="725"/>
      <c r="U73" s="725"/>
      <c r="V73" s="725"/>
      <c r="W73" s="725" t="s">
        <v>368</v>
      </c>
      <c r="X73" s="725"/>
      <c r="Y73" s="725"/>
      <c r="Z73" s="725" t="s">
        <v>345</v>
      </c>
      <c r="AA73" s="725" t="s">
        <v>346</v>
      </c>
      <c r="AB73" s="725"/>
      <c r="AC73" s="725"/>
      <c r="AD73" s="725"/>
      <c r="AE73" s="725"/>
      <c r="AF73" s="725"/>
      <c r="AG73" s="725" t="s">
        <v>358</v>
      </c>
      <c r="AH73" s="725" t="s">
        <v>359</v>
      </c>
    </row>
    <row r="74" spans="1:34">
      <c r="A74" s="725" t="str">
        <f t="shared" si="1"/>
        <v>202502</v>
      </c>
      <c r="B74" s="725" t="s">
        <v>490</v>
      </c>
      <c r="C74" s="725" t="s">
        <v>336</v>
      </c>
      <c r="D74" s="770" t="s">
        <v>487</v>
      </c>
      <c r="E74" s="725" t="s">
        <v>368</v>
      </c>
      <c r="F74" s="725"/>
      <c r="G74" s="725"/>
      <c r="H74" s="725" t="s">
        <v>244</v>
      </c>
      <c r="I74" s="725" t="s">
        <v>245</v>
      </c>
      <c r="J74" s="764">
        <v>4400</v>
      </c>
      <c r="K74" s="764">
        <v>0</v>
      </c>
      <c r="L74" s="765" t="s">
        <v>341</v>
      </c>
      <c r="M74" s="763">
        <v>1</v>
      </c>
      <c r="N74" s="762">
        <v>4400</v>
      </c>
      <c r="O74" s="761"/>
      <c r="P74" s="770" t="s">
        <v>342</v>
      </c>
      <c r="Q74" s="770"/>
      <c r="R74" s="725" t="s">
        <v>343</v>
      </c>
      <c r="S74" s="725"/>
      <c r="T74" s="725"/>
      <c r="U74" s="725"/>
      <c r="V74" s="725"/>
      <c r="W74" s="725" t="s">
        <v>368</v>
      </c>
      <c r="X74" s="725"/>
      <c r="Y74" s="725"/>
      <c r="Z74" s="725" t="s">
        <v>345</v>
      </c>
      <c r="AA74" s="725" t="s">
        <v>346</v>
      </c>
      <c r="AB74" s="725"/>
      <c r="AC74" s="725"/>
      <c r="AD74" s="725"/>
      <c r="AE74" s="725"/>
      <c r="AF74" s="725"/>
      <c r="AG74" s="725" t="s">
        <v>358</v>
      </c>
      <c r="AH74" s="725" t="s">
        <v>359</v>
      </c>
    </row>
    <row r="75" spans="1:34">
      <c r="A75" s="725" t="str">
        <f t="shared" si="1"/>
        <v>202502</v>
      </c>
      <c r="B75" s="724" t="s">
        <v>491</v>
      </c>
      <c r="C75" s="724" t="s">
        <v>336</v>
      </c>
      <c r="D75" s="760" t="s">
        <v>487</v>
      </c>
      <c r="E75" s="724" t="s">
        <v>39</v>
      </c>
      <c r="F75" s="724"/>
      <c r="G75" s="724"/>
      <c r="H75" s="724" t="s">
        <v>354</v>
      </c>
      <c r="I75" s="724" t="s">
        <v>355</v>
      </c>
      <c r="J75" s="769">
        <v>2158500000</v>
      </c>
      <c r="K75" s="769">
        <v>0</v>
      </c>
      <c r="L75" s="759" t="s">
        <v>341</v>
      </c>
      <c r="M75" s="768">
        <v>1</v>
      </c>
      <c r="N75" s="766">
        <v>2158500000</v>
      </c>
      <c r="O75" s="767"/>
      <c r="P75" s="724" t="s">
        <v>356</v>
      </c>
      <c r="Q75" s="724"/>
      <c r="R75" s="724" t="s">
        <v>357</v>
      </c>
      <c r="S75" s="724"/>
      <c r="T75" s="724"/>
      <c r="U75" s="724"/>
      <c r="V75" s="724"/>
      <c r="W75" s="724" t="s">
        <v>492</v>
      </c>
      <c r="X75" s="724"/>
      <c r="Y75" s="724"/>
      <c r="Z75" s="724" t="s">
        <v>345</v>
      </c>
      <c r="AA75" s="724" t="s">
        <v>346</v>
      </c>
      <c r="AB75" s="724"/>
      <c r="AC75" s="724"/>
      <c r="AD75" s="724"/>
      <c r="AE75" s="724"/>
      <c r="AF75" s="724"/>
      <c r="AG75" s="724" t="s">
        <v>358</v>
      </c>
      <c r="AH75" s="724" t="s">
        <v>359</v>
      </c>
    </row>
    <row r="76" spans="1:34">
      <c r="A76" s="725" t="str">
        <f t="shared" si="1"/>
        <v>202502</v>
      </c>
      <c r="B76" s="724" t="s">
        <v>491</v>
      </c>
      <c r="C76" s="724" t="s">
        <v>336</v>
      </c>
      <c r="D76" s="760" t="s">
        <v>487</v>
      </c>
      <c r="E76" s="724" t="s">
        <v>39</v>
      </c>
      <c r="F76" s="724"/>
      <c r="G76" s="724"/>
      <c r="H76" s="724" t="s">
        <v>480</v>
      </c>
      <c r="I76" s="724" t="s">
        <v>481</v>
      </c>
      <c r="J76" s="769">
        <v>0</v>
      </c>
      <c r="K76" s="769">
        <v>2168985000</v>
      </c>
      <c r="L76" s="759" t="s">
        <v>341</v>
      </c>
      <c r="M76" s="768">
        <v>1</v>
      </c>
      <c r="N76" s="767"/>
      <c r="O76" s="766">
        <v>2168985000</v>
      </c>
      <c r="P76" s="724" t="s">
        <v>482</v>
      </c>
      <c r="Q76" s="724"/>
      <c r="R76" s="724" t="s">
        <v>483</v>
      </c>
      <c r="S76" s="724"/>
      <c r="T76" s="724"/>
      <c r="U76" s="724"/>
      <c r="V76" s="724"/>
      <c r="W76" s="724" t="s">
        <v>492</v>
      </c>
      <c r="X76" s="724"/>
      <c r="Y76" s="724"/>
      <c r="Z76" s="724" t="s">
        <v>345</v>
      </c>
      <c r="AA76" s="724" t="s">
        <v>346</v>
      </c>
      <c r="AB76" s="724"/>
      <c r="AC76" s="724"/>
      <c r="AD76" s="724"/>
      <c r="AE76" s="724"/>
      <c r="AF76" s="724"/>
      <c r="AG76" s="724" t="s">
        <v>358</v>
      </c>
      <c r="AH76" s="724" t="s">
        <v>359</v>
      </c>
    </row>
    <row r="77" spans="1:34">
      <c r="A77" s="725" t="str">
        <f t="shared" si="1"/>
        <v>202502</v>
      </c>
      <c r="B77" s="724" t="s">
        <v>491</v>
      </c>
      <c r="C77" s="724" t="s">
        <v>336</v>
      </c>
      <c r="D77" s="760" t="s">
        <v>487</v>
      </c>
      <c r="E77" s="724" t="s">
        <v>39</v>
      </c>
      <c r="F77" s="724"/>
      <c r="G77" s="724"/>
      <c r="H77" s="724" t="s">
        <v>493</v>
      </c>
      <c r="I77" s="724" t="s">
        <v>494</v>
      </c>
      <c r="J77" s="769">
        <v>10485000</v>
      </c>
      <c r="K77" s="769">
        <v>0</v>
      </c>
      <c r="L77" s="759" t="s">
        <v>341</v>
      </c>
      <c r="M77" s="768">
        <v>1</v>
      </c>
      <c r="N77" s="766">
        <v>10485000</v>
      </c>
      <c r="O77" s="767"/>
      <c r="P77" s="724" t="s">
        <v>482</v>
      </c>
      <c r="Q77" s="724"/>
      <c r="R77" s="724" t="s">
        <v>483</v>
      </c>
      <c r="S77" s="724"/>
      <c r="T77" s="724"/>
      <c r="U77" s="724"/>
      <c r="V77" s="724"/>
      <c r="W77" s="724" t="s">
        <v>492</v>
      </c>
      <c r="X77" s="724"/>
      <c r="Y77" s="724"/>
      <c r="Z77" s="724" t="s">
        <v>345</v>
      </c>
      <c r="AA77" s="724" t="s">
        <v>346</v>
      </c>
      <c r="AB77" s="724"/>
      <c r="AC77" s="724"/>
      <c r="AD77" s="724"/>
      <c r="AE77" s="724"/>
      <c r="AF77" s="724"/>
      <c r="AG77" s="724" t="s">
        <v>358</v>
      </c>
      <c r="AH77" s="724" t="s">
        <v>359</v>
      </c>
    </row>
    <row r="78" spans="1:34">
      <c r="A78" s="725" t="str">
        <f t="shared" si="1"/>
        <v>202502</v>
      </c>
      <c r="B78" s="725" t="s">
        <v>495</v>
      </c>
      <c r="C78" s="725" t="s">
        <v>336</v>
      </c>
      <c r="D78" s="770" t="s">
        <v>487</v>
      </c>
      <c r="E78" s="725" t="s">
        <v>39</v>
      </c>
      <c r="F78" s="725"/>
      <c r="G78" s="725"/>
      <c r="H78" s="725" t="s">
        <v>354</v>
      </c>
      <c r="I78" s="725" t="s">
        <v>355</v>
      </c>
      <c r="J78" s="764">
        <v>374140000</v>
      </c>
      <c r="K78" s="764">
        <v>0</v>
      </c>
      <c r="L78" s="765" t="s">
        <v>341</v>
      </c>
      <c r="M78" s="763">
        <v>1</v>
      </c>
      <c r="N78" s="762">
        <v>374140000</v>
      </c>
      <c r="O78" s="761"/>
      <c r="P78" s="725" t="s">
        <v>356</v>
      </c>
      <c r="Q78" s="725"/>
      <c r="R78" s="725" t="s">
        <v>357</v>
      </c>
      <c r="S78" s="725"/>
      <c r="T78" s="725"/>
      <c r="U78" s="725"/>
      <c r="V78" s="725"/>
      <c r="W78" s="725" t="s">
        <v>496</v>
      </c>
      <c r="X78" s="725"/>
      <c r="Y78" s="725"/>
      <c r="Z78" s="725" t="s">
        <v>345</v>
      </c>
      <c r="AA78" s="725" t="s">
        <v>346</v>
      </c>
      <c r="AB78" s="725"/>
      <c r="AC78" s="725"/>
      <c r="AD78" s="725"/>
      <c r="AE78" s="725"/>
      <c r="AF78" s="725"/>
      <c r="AG78" s="725" t="s">
        <v>358</v>
      </c>
      <c r="AH78" s="725" t="s">
        <v>359</v>
      </c>
    </row>
    <row r="79" spans="1:34">
      <c r="A79" s="725" t="str">
        <f t="shared" si="1"/>
        <v>202502</v>
      </c>
      <c r="B79" s="725" t="s">
        <v>495</v>
      </c>
      <c r="C79" s="725" t="s">
        <v>336</v>
      </c>
      <c r="D79" s="770" t="s">
        <v>487</v>
      </c>
      <c r="E79" s="725" t="s">
        <v>39</v>
      </c>
      <c r="F79" s="725"/>
      <c r="G79" s="725"/>
      <c r="H79" s="725" t="s">
        <v>480</v>
      </c>
      <c r="I79" s="725" t="s">
        <v>481</v>
      </c>
      <c r="J79" s="764">
        <v>0</v>
      </c>
      <c r="K79" s="764">
        <v>375957400</v>
      </c>
      <c r="L79" s="765" t="s">
        <v>341</v>
      </c>
      <c r="M79" s="763">
        <v>1</v>
      </c>
      <c r="N79" s="761"/>
      <c r="O79" s="762">
        <v>375957400</v>
      </c>
      <c r="P79" s="725" t="s">
        <v>482</v>
      </c>
      <c r="Q79" s="725"/>
      <c r="R79" s="725" t="s">
        <v>483</v>
      </c>
      <c r="S79" s="725"/>
      <c r="T79" s="725"/>
      <c r="U79" s="725"/>
      <c r="V79" s="725"/>
      <c r="W79" s="725" t="s">
        <v>496</v>
      </c>
      <c r="X79" s="725"/>
      <c r="Y79" s="725"/>
      <c r="Z79" s="725" t="s">
        <v>345</v>
      </c>
      <c r="AA79" s="725" t="s">
        <v>346</v>
      </c>
      <c r="AB79" s="725"/>
      <c r="AC79" s="725"/>
      <c r="AD79" s="725"/>
      <c r="AE79" s="725"/>
      <c r="AF79" s="725"/>
      <c r="AG79" s="725" t="s">
        <v>358</v>
      </c>
      <c r="AH79" s="725" t="s">
        <v>359</v>
      </c>
    </row>
    <row r="80" spans="1:34">
      <c r="A80" s="725" t="str">
        <f t="shared" si="1"/>
        <v>202502</v>
      </c>
      <c r="B80" s="725" t="s">
        <v>495</v>
      </c>
      <c r="C80" s="725" t="s">
        <v>336</v>
      </c>
      <c r="D80" s="770" t="s">
        <v>487</v>
      </c>
      <c r="E80" s="725" t="s">
        <v>39</v>
      </c>
      <c r="F80" s="725"/>
      <c r="G80" s="725"/>
      <c r="H80" s="725" t="s">
        <v>493</v>
      </c>
      <c r="I80" s="725" t="s">
        <v>494</v>
      </c>
      <c r="J80" s="764">
        <v>1817400</v>
      </c>
      <c r="K80" s="764">
        <v>0</v>
      </c>
      <c r="L80" s="765" t="s">
        <v>341</v>
      </c>
      <c r="M80" s="763">
        <v>1</v>
      </c>
      <c r="N80" s="762">
        <v>1817400</v>
      </c>
      <c r="O80" s="761"/>
      <c r="P80" s="725" t="s">
        <v>482</v>
      </c>
      <c r="Q80" s="725"/>
      <c r="R80" s="725" t="s">
        <v>483</v>
      </c>
      <c r="S80" s="725"/>
      <c r="T80" s="725"/>
      <c r="U80" s="725"/>
      <c r="V80" s="725"/>
      <c r="W80" s="725" t="s">
        <v>496</v>
      </c>
      <c r="X80" s="725"/>
      <c r="Y80" s="725"/>
      <c r="Z80" s="725" t="s">
        <v>345</v>
      </c>
      <c r="AA80" s="725" t="s">
        <v>346</v>
      </c>
      <c r="AB80" s="725"/>
      <c r="AC80" s="725"/>
      <c r="AD80" s="725"/>
      <c r="AE80" s="725"/>
      <c r="AF80" s="725"/>
      <c r="AG80" s="725" t="s">
        <v>358</v>
      </c>
      <c r="AH80" s="725" t="s">
        <v>359</v>
      </c>
    </row>
    <row r="81" spans="1:34">
      <c r="A81" s="725" t="str">
        <f t="shared" si="1"/>
        <v>202502</v>
      </c>
      <c r="B81" s="724" t="s">
        <v>497</v>
      </c>
      <c r="C81" s="724" t="s">
        <v>336</v>
      </c>
      <c r="D81" s="760" t="s">
        <v>487</v>
      </c>
      <c r="E81" s="724" t="s">
        <v>498</v>
      </c>
      <c r="F81" s="724"/>
      <c r="G81" s="724"/>
      <c r="H81" s="724" t="s">
        <v>354</v>
      </c>
      <c r="I81" s="724" t="s">
        <v>355</v>
      </c>
      <c r="J81" s="769">
        <v>0</v>
      </c>
      <c r="K81" s="769">
        <v>297152365</v>
      </c>
      <c r="L81" s="759" t="s">
        <v>341</v>
      </c>
      <c r="M81" s="768">
        <v>1</v>
      </c>
      <c r="N81" s="767"/>
      <c r="O81" s="766">
        <v>297152365</v>
      </c>
      <c r="P81" s="724" t="s">
        <v>356</v>
      </c>
      <c r="Q81" s="724"/>
      <c r="R81" s="724" t="s">
        <v>357</v>
      </c>
      <c r="S81" s="724"/>
      <c r="T81" s="724"/>
      <c r="U81" s="724"/>
      <c r="V81" s="724"/>
      <c r="W81" s="724" t="s">
        <v>498</v>
      </c>
      <c r="X81" s="724"/>
      <c r="Y81" s="724"/>
      <c r="Z81" s="724" t="s">
        <v>345</v>
      </c>
      <c r="AA81" s="724" t="s">
        <v>346</v>
      </c>
      <c r="AB81" s="724"/>
      <c r="AC81" s="724"/>
      <c r="AD81" s="724"/>
      <c r="AE81" s="724"/>
      <c r="AF81" s="724"/>
      <c r="AG81" s="724" t="s">
        <v>358</v>
      </c>
      <c r="AH81" s="724" t="s">
        <v>359</v>
      </c>
    </row>
    <row r="82" spans="1:34">
      <c r="A82" s="725" t="str">
        <f t="shared" si="1"/>
        <v>202502</v>
      </c>
      <c r="B82" s="724" t="s">
        <v>497</v>
      </c>
      <c r="C82" s="724" t="s">
        <v>336</v>
      </c>
      <c r="D82" s="760" t="s">
        <v>487</v>
      </c>
      <c r="E82" s="724" t="s">
        <v>498</v>
      </c>
      <c r="F82" s="724"/>
      <c r="G82" s="724"/>
      <c r="H82" s="724" t="s">
        <v>399</v>
      </c>
      <c r="I82" s="724" t="s">
        <v>400</v>
      </c>
      <c r="J82" s="769">
        <v>297152364</v>
      </c>
      <c r="K82" s="769">
        <v>0</v>
      </c>
      <c r="L82" s="759" t="s">
        <v>341</v>
      </c>
      <c r="M82" s="768">
        <v>1</v>
      </c>
      <c r="N82" s="766">
        <v>297152364</v>
      </c>
      <c r="O82" s="767"/>
      <c r="P82" s="760" t="s">
        <v>401</v>
      </c>
      <c r="Q82" s="760"/>
      <c r="R82" s="724" t="s">
        <v>402</v>
      </c>
      <c r="S82" s="724"/>
      <c r="T82" s="724"/>
      <c r="U82" s="724"/>
      <c r="V82" s="724"/>
      <c r="W82" s="724" t="s">
        <v>498</v>
      </c>
      <c r="X82" s="724"/>
      <c r="Y82" s="724"/>
      <c r="Z82" s="724" t="s">
        <v>345</v>
      </c>
      <c r="AA82" s="724"/>
      <c r="AB82" s="724"/>
      <c r="AC82" s="724"/>
      <c r="AD82" s="724"/>
      <c r="AE82" s="724"/>
      <c r="AF82" s="724"/>
      <c r="AG82" s="724" t="s">
        <v>358</v>
      </c>
      <c r="AH82" s="724" t="s">
        <v>359</v>
      </c>
    </row>
    <row r="83" spans="1:34">
      <c r="A83" s="725" t="str">
        <f t="shared" si="1"/>
        <v>202502</v>
      </c>
      <c r="B83" s="724" t="s">
        <v>497</v>
      </c>
      <c r="C83" s="724" t="s">
        <v>336</v>
      </c>
      <c r="D83" s="760" t="s">
        <v>487</v>
      </c>
      <c r="E83" s="724" t="s">
        <v>498</v>
      </c>
      <c r="F83" s="724"/>
      <c r="G83" s="724"/>
      <c r="H83" s="724" t="s">
        <v>270</v>
      </c>
      <c r="I83" s="724" t="s">
        <v>271</v>
      </c>
      <c r="J83" s="769">
        <v>1</v>
      </c>
      <c r="K83" s="769">
        <v>0</v>
      </c>
      <c r="L83" s="759" t="s">
        <v>341</v>
      </c>
      <c r="M83" s="768">
        <v>1</v>
      </c>
      <c r="N83" s="766">
        <v>1</v>
      </c>
      <c r="O83" s="767"/>
      <c r="P83" s="760" t="s">
        <v>401</v>
      </c>
      <c r="Q83" s="760"/>
      <c r="R83" s="724" t="s">
        <v>402</v>
      </c>
      <c r="S83" s="724"/>
      <c r="T83" s="724"/>
      <c r="U83" s="724"/>
      <c r="V83" s="724"/>
      <c r="W83" s="724" t="s">
        <v>498</v>
      </c>
      <c r="X83" s="724"/>
      <c r="Y83" s="724"/>
      <c r="Z83" s="724" t="s">
        <v>345</v>
      </c>
      <c r="AA83" s="724"/>
      <c r="AB83" s="724"/>
      <c r="AC83" s="724"/>
      <c r="AD83" s="724"/>
      <c r="AE83" s="724"/>
      <c r="AF83" s="724"/>
      <c r="AG83" s="724" t="s">
        <v>358</v>
      </c>
      <c r="AH83" s="724" t="s">
        <v>359</v>
      </c>
    </row>
    <row r="84" spans="1:34">
      <c r="A84" s="725" t="str">
        <f t="shared" si="1"/>
        <v>202502</v>
      </c>
      <c r="B84" s="725" t="s">
        <v>499</v>
      </c>
      <c r="C84" s="725" t="s">
        <v>336</v>
      </c>
      <c r="D84" s="770" t="s">
        <v>500</v>
      </c>
      <c r="E84" s="725" t="s">
        <v>501</v>
      </c>
      <c r="F84" s="725"/>
      <c r="G84" s="725"/>
      <c r="H84" s="725" t="s">
        <v>354</v>
      </c>
      <c r="I84" s="725" t="s">
        <v>355</v>
      </c>
      <c r="J84" s="764">
        <v>0</v>
      </c>
      <c r="K84" s="764">
        <v>365780</v>
      </c>
      <c r="L84" s="765" t="s">
        <v>341</v>
      </c>
      <c r="M84" s="763">
        <v>1</v>
      </c>
      <c r="N84" s="761"/>
      <c r="O84" s="762">
        <v>365780</v>
      </c>
      <c r="P84" s="725" t="s">
        <v>356</v>
      </c>
      <c r="Q84" s="725"/>
      <c r="R84" s="725" t="s">
        <v>357</v>
      </c>
      <c r="S84" s="725"/>
      <c r="T84" s="725"/>
      <c r="U84" s="725"/>
      <c r="V84" s="725"/>
      <c r="W84" s="725" t="s">
        <v>501</v>
      </c>
      <c r="X84" s="725"/>
      <c r="Y84" s="725"/>
      <c r="Z84" s="725" t="s">
        <v>345</v>
      </c>
      <c r="AA84" s="725" t="s">
        <v>346</v>
      </c>
      <c r="AB84" s="725"/>
      <c r="AC84" s="725"/>
      <c r="AD84" s="725"/>
      <c r="AE84" s="725"/>
      <c r="AF84" s="725"/>
      <c r="AG84" s="725" t="s">
        <v>358</v>
      </c>
      <c r="AH84" s="725" t="s">
        <v>359</v>
      </c>
    </row>
    <row r="85" spans="1:34">
      <c r="A85" s="725" t="str">
        <f t="shared" si="1"/>
        <v>202502</v>
      </c>
      <c r="B85" s="725" t="s">
        <v>499</v>
      </c>
      <c r="C85" s="725" t="s">
        <v>336</v>
      </c>
      <c r="D85" s="770" t="s">
        <v>500</v>
      </c>
      <c r="E85" s="725" t="s">
        <v>501</v>
      </c>
      <c r="F85" s="725"/>
      <c r="G85" s="725"/>
      <c r="H85" s="725" t="s">
        <v>244</v>
      </c>
      <c r="I85" s="725" t="s">
        <v>245</v>
      </c>
      <c r="J85" s="764">
        <v>365780</v>
      </c>
      <c r="K85" s="764">
        <v>0</v>
      </c>
      <c r="L85" s="765" t="s">
        <v>341</v>
      </c>
      <c r="M85" s="763">
        <v>1</v>
      </c>
      <c r="N85" s="762">
        <v>365780</v>
      </c>
      <c r="O85" s="761"/>
      <c r="P85" s="770" t="s">
        <v>381</v>
      </c>
      <c r="Q85" s="770"/>
      <c r="R85" s="725" t="s">
        <v>382</v>
      </c>
      <c r="S85" s="725"/>
      <c r="T85" s="725"/>
      <c r="U85" s="725"/>
      <c r="V85" s="725"/>
      <c r="W85" s="725" t="s">
        <v>501</v>
      </c>
      <c r="X85" s="725"/>
      <c r="Y85" s="725"/>
      <c r="Z85" s="725" t="s">
        <v>345</v>
      </c>
      <c r="AA85" s="725" t="s">
        <v>346</v>
      </c>
      <c r="AB85" s="725"/>
      <c r="AC85" s="725"/>
      <c r="AD85" s="725"/>
      <c r="AE85" s="725"/>
      <c r="AF85" s="725"/>
      <c r="AG85" s="725" t="s">
        <v>358</v>
      </c>
      <c r="AH85" s="725" t="s">
        <v>359</v>
      </c>
    </row>
    <row r="86" spans="1:34">
      <c r="A86" s="725" t="str">
        <f t="shared" si="1"/>
        <v>202502</v>
      </c>
      <c r="B86" s="724" t="s">
        <v>502</v>
      </c>
      <c r="C86" s="724" t="s">
        <v>336</v>
      </c>
      <c r="D86" s="760" t="s">
        <v>500</v>
      </c>
      <c r="E86" s="724" t="s">
        <v>503</v>
      </c>
      <c r="F86" s="724"/>
      <c r="G86" s="724"/>
      <c r="H86" s="724" t="s">
        <v>354</v>
      </c>
      <c r="I86" s="724" t="s">
        <v>355</v>
      </c>
      <c r="J86" s="769">
        <v>0</v>
      </c>
      <c r="K86" s="769">
        <v>715000</v>
      </c>
      <c r="L86" s="759" t="s">
        <v>341</v>
      </c>
      <c r="M86" s="768">
        <v>1</v>
      </c>
      <c r="N86" s="767"/>
      <c r="O86" s="766">
        <v>715000</v>
      </c>
      <c r="P86" s="724" t="s">
        <v>356</v>
      </c>
      <c r="Q86" s="724"/>
      <c r="R86" s="724" t="s">
        <v>357</v>
      </c>
      <c r="S86" s="724"/>
      <c r="T86" s="724"/>
      <c r="U86" s="724"/>
      <c r="V86" s="724"/>
      <c r="W86" s="724" t="s">
        <v>503</v>
      </c>
      <c r="X86" s="724"/>
      <c r="Y86" s="724"/>
      <c r="Z86" s="724" t="s">
        <v>345</v>
      </c>
      <c r="AA86" s="724" t="s">
        <v>346</v>
      </c>
      <c r="AB86" s="724"/>
      <c r="AC86" s="724"/>
      <c r="AD86" s="724"/>
      <c r="AE86" s="724"/>
      <c r="AF86" s="724"/>
      <c r="AG86" s="724" t="s">
        <v>358</v>
      </c>
      <c r="AH86" s="724" t="s">
        <v>359</v>
      </c>
    </row>
    <row r="87" spans="1:34">
      <c r="A87" s="725" t="str">
        <f t="shared" si="1"/>
        <v>202502</v>
      </c>
      <c r="B87" s="724" t="s">
        <v>502</v>
      </c>
      <c r="C87" s="724" t="s">
        <v>336</v>
      </c>
      <c r="D87" s="760" t="s">
        <v>500</v>
      </c>
      <c r="E87" s="724" t="s">
        <v>503</v>
      </c>
      <c r="F87" s="724"/>
      <c r="G87" s="724"/>
      <c r="H87" s="724" t="s">
        <v>244</v>
      </c>
      <c r="I87" s="724" t="s">
        <v>245</v>
      </c>
      <c r="J87" s="769">
        <v>715000</v>
      </c>
      <c r="K87" s="769">
        <v>0</v>
      </c>
      <c r="L87" s="759" t="s">
        <v>341</v>
      </c>
      <c r="M87" s="768">
        <v>1</v>
      </c>
      <c r="N87" s="766">
        <v>715000</v>
      </c>
      <c r="O87" s="767"/>
      <c r="P87" s="760" t="s">
        <v>393</v>
      </c>
      <c r="Q87" s="760"/>
      <c r="R87" s="724" t="s">
        <v>394</v>
      </c>
      <c r="S87" s="724"/>
      <c r="T87" s="724"/>
      <c r="U87" s="724"/>
      <c r="V87" s="724"/>
      <c r="W87" s="724" t="s">
        <v>503</v>
      </c>
      <c r="X87" s="724"/>
      <c r="Y87" s="724"/>
      <c r="Z87" s="724" t="s">
        <v>345</v>
      </c>
      <c r="AA87" s="724" t="s">
        <v>346</v>
      </c>
      <c r="AB87" s="724"/>
      <c r="AC87" s="724"/>
      <c r="AD87" s="724"/>
      <c r="AE87" s="724"/>
      <c r="AF87" s="724"/>
      <c r="AG87" s="724" t="s">
        <v>358</v>
      </c>
      <c r="AH87" s="724" t="s">
        <v>359</v>
      </c>
    </row>
    <row r="88" spans="1:34">
      <c r="A88" s="725" t="str">
        <f t="shared" si="1"/>
        <v>202502</v>
      </c>
      <c r="B88" s="725" t="s">
        <v>504</v>
      </c>
      <c r="C88" s="725" t="s">
        <v>336</v>
      </c>
      <c r="D88" s="770" t="s">
        <v>500</v>
      </c>
      <c r="E88" s="725" t="s">
        <v>505</v>
      </c>
      <c r="F88" s="725"/>
      <c r="G88" s="725"/>
      <c r="H88" s="725" t="s">
        <v>354</v>
      </c>
      <c r="I88" s="725" t="s">
        <v>355</v>
      </c>
      <c r="J88" s="764">
        <v>0</v>
      </c>
      <c r="K88" s="764">
        <v>715000</v>
      </c>
      <c r="L88" s="765" t="s">
        <v>341</v>
      </c>
      <c r="M88" s="763">
        <v>1</v>
      </c>
      <c r="N88" s="761"/>
      <c r="O88" s="762">
        <v>715000</v>
      </c>
      <c r="P88" s="725" t="s">
        <v>356</v>
      </c>
      <c r="Q88" s="725"/>
      <c r="R88" s="725" t="s">
        <v>357</v>
      </c>
      <c r="S88" s="725"/>
      <c r="T88" s="725"/>
      <c r="U88" s="725"/>
      <c r="V88" s="725"/>
      <c r="W88" s="725" t="s">
        <v>505</v>
      </c>
      <c r="X88" s="725"/>
      <c r="Y88" s="725"/>
      <c r="Z88" s="725" t="s">
        <v>345</v>
      </c>
      <c r="AA88" s="725" t="s">
        <v>346</v>
      </c>
      <c r="AB88" s="725"/>
      <c r="AC88" s="725"/>
      <c r="AD88" s="725"/>
      <c r="AE88" s="725"/>
      <c r="AF88" s="725"/>
      <c r="AG88" s="725" t="s">
        <v>358</v>
      </c>
      <c r="AH88" s="725" t="s">
        <v>359</v>
      </c>
    </row>
    <row r="89" spans="1:34">
      <c r="A89" s="725" t="str">
        <f t="shared" si="1"/>
        <v>202502</v>
      </c>
      <c r="B89" s="725" t="s">
        <v>504</v>
      </c>
      <c r="C89" s="725" t="s">
        <v>336</v>
      </c>
      <c r="D89" s="770" t="s">
        <v>500</v>
      </c>
      <c r="E89" s="725" t="s">
        <v>505</v>
      </c>
      <c r="F89" s="725"/>
      <c r="G89" s="725"/>
      <c r="H89" s="725" t="s">
        <v>244</v>
      </c>
      <c r="I89" s="725" t="s">
        <v>245</v>
      </c>
      <c r="J89" s="764">
        <v>715000</v>
      </c>
      <c r="K89" s="764">
        <v>0</v>
      </c>
      <c r="L89" s="765" t="s">
        <v>341</v>
      </c>
      <c r="M89" s="763">
        <v>1</v>
      </c>
      <c r="N89" s="762">
        <v>715000</v>
      </c>
      <c r="O89" s="761"/>
      <c r="P89" s="770" t="s">
        <v>393</v>
      </c>
      <c r="Q89" s="770"/>
      <c r="R89" s="725" t="s">
        <v>394</v>
      </c>
      <c r="S89" s="725"/>
      <c r="T89" s="725"/>
      <c r="U89" s="725"/>
      <c r="V89" s="725"/>
      <c r="W89" s="725" t="s">
        <v>505</v>
      </c>
      <c r="X89" s="725"/>
      <c r="Y89" s="725"/>
      <c r="Z89" s="725" t="s">
        <v>345</v>
      </c>
      <c r="AA89" s="725" t="s">
        <v>346</v>
      </c>
      <c r="AB89" s="725"/>
      <c r="AC89" s="725"/>
      <c r="AD89" s="725"/>
      <c r="AE89" s="725"/>
      <c r="AF89" s="725"/>
      <c r="AG89" s="725" t="s">
        <v>358</v>
      </c>
      <c r="AH89" s="725" t="s">
        <v>359</v>
      </c>
    </row>
    <row r="90" spans="1:34">
      <c r="A90" s="725" t="str">
        <f t="shared" si="1"/>
        <v>202502</v>
      </c>
      <c r="B90" s="724" t="s">
        <v>506</v>
      </c>
      <c r="C90" s="724" t="s">
        <v>336</v>
      </c>
      <c r="D90" s="760" t="s">
        <v>507</v>
      </c>
      <c r="E90" s="724" t="s">
        <v>406</v>
      </c>
      <c r="F90" s="724"/>
      <c r="G90" s="724"/>
      <c r="H90" s="724" t="s">
        <v>240</v>
      </c>
      <c r="I90" s="724" t="s">
        <v>241</v>
      </c>
      <c r="J90" s="769">
        <v>0</v>
      </c>
      <c r="K90" s="769">
        <v>22046685</v>
      </c>
      <c r="L90" s="759" t="s">
        <v>341</v>
      </c>
      <c r="M90" s="768">
        <v>1</v>
      </c>
      <c r="N90" s="767"/>
      <c r="O90" s="766">
        <v>22046685</v>
      </c>
      <c r="P90" s="724" t="s">
        <v>417</v>
      </c>
      <c r="Q90" s="724"/>
      <c r="R90" s="724" t="s">
        <v>418</v>
      </c>
      <c r="S90" s="724"/>
      <c r="T90" s="724"/>
      <c r="U90" s="724"/>
      <c r="V90" s="724"/>
      <c r="W90" s="724" t="s">
        <v>406</v>
      </c>
      <c r="X90" s="724"/>
      <c r="Y90" s="724"/>
      <c r="Z90" s="724" t="s">
        <v>345</v>
      </c>
      <c r="AA90" s="724" t="s">
        <v>346</v>
      </c>
      <c r="AB90" s="724"/>
      <c r="AC90" s="724"/>
      <c r="AD90" s="724"/>
      <c r="AE90" s="724"/>
      <c r="AF90" s="724"/>
      <c r="AG90" s="724" t="s">
        <v>358</v>
      </c>
      <c r="AH90" s="724" t="s">
        <v>359</v>
      </c>
    </row>
    <row r="91" spans="1:34">
      <c r="A91" s="725" t="str">
        <f t="shared" si="1"/>
        <v>202502</v>
      </c>
      <c r="B91" s="724" t="s">
        <v>506</v>
      </c>
      <c r="C91" s="724" t="s">
        <v>336</v>
      </c>
      <c r="D91" s="760" t="s">
        <v>507</v>
      </c>
      <c r="E91" s="724" t="s">
        <v>406</v>
      </c>
      <c r="F91" s="724"/>
      <c r="G91" s="724"/>
      <c r="H91" s="724" t="s">
        <v>354</v>
      </c>
      <c r="I91" s="724" t="s">
        <v>355</v>
      </c>
      <c r="J91" s="769">
        <v>22046680</v>
      </c>
      <c r="K91" s="769">
        <v>0</v>
      </c>
      <c r="L91" s="759" t="s">
        <v>341</v>
      </c>
      <c r="M91" s="768">
        <v>1</v>
      </c>
      <c r="N91" s="766">
        <v>22046680</v>
      </c>
      <c r="O91" s="767"/>
      <c r="P91" s="724" t="s">
        <v>356</v>
      </c>
      <c r="Q91" s="724"/>
      <c r="R91" s="724" t="s">
        <v>357</v>
      </c>
      <c r="S91" s="724"/>
      <c r="T91" s="724"/>
      <c r="U91" s="724"/>
      <c r="V91" s="724"/>
      <c r="W91" s="724" t="s">
        <v>406</v>
      </c>
      <c r="X91" s="724"/>
      <c r="Y91" s="724"/>
      <c r="Z91" s="724" t="s">
        <v>345</v>
      </c>
      <c r="AA91" s="724" t="s">
        <v>346</v>
      </c>
      <c r="AB91" s="724"/>
      <c r="AC91" s="724"/>
      <c r="AD91" s="724"/>
      <c r="AE91" s="724"/>
      <c r="AF91" s="724"/>
      <c r="AG91" s="724" t="s">
        <v>358</v>
      </c>
      <c r="AH91" s="724" t="s">
        <v>359</v>
      </c>
    </row>
    <row r="92" spans="1:34">
      <c r="A92" s="725" t="str">
        <f t="shared" si="1"/>
        <v>202502</v>
      </c>
      <c r="B92" s="724" t="s">
        <v>506</v>
      </c>
      <c r="C92" s="724" t="s">
        <v>336</v>
      </c>
      <c r="D92" s="760" t="s">
        <v>507</v>
      </c>
      <c r="E92" s="724" t="s">
        <v>406</v>
      </c>
      <c r="F92" s="724"/>
      <c r="G92" s="724"/>
      <c r="H92" s="724" t="s">
        <v>270</v>
      </c>
      <c r="I92" s="724" t="s">
        <v>271</v>
      </c>
      <c r="J92" s="769">
        <v>5</v>
      </c>
      <c r="K92" s="769">
        <v>0</v>
      </c>
      <c r="L92" s="759" t="s">
        <v>341</v>
      </c>
      <c r="M92" s="768">
        <v>1</v>
      </c>
      <c r="N92" s="766">
        <v>5</v>
      </c>
      <c r="O92" s="767"/>
      <c r="P92" s="724" t="s">
        <v>417</v>
      </c>
      <c r="Q92" s="724"/>
      <c r="R92" s="724" t="s">
        <v>418</v>
      </c>
      <c r="S92" s="724"/>
      <c r="T92" s="724"/>
      <c r="U92" s="724"/>
      <c r="V92" s="724"/>
      <c r="W92" s="724" t="s">
        <v>406</v>
      </c>
      <c r="X92" s="724"/>
      <c r="Y92" s="724"/>
      <c r="Z92" s="724" t="s">
        <v>345</v>
      </c>
      <c r="AA92" s="724"/>
      <c r="AB92" s="724"/>
      <c r="AC92" s="724"/>
      <c r="AD92" s="724"/>
      <c r="AE92" s="724"/>
      <c r="AF92" s="724"/>
      <c r="AG92" s="724" t="s">
        <v>358</v>
      </c>
      <c r="AH92" s="724" t="s">
        <v>359</v>
      </c>
    </row>
    <row r="93" spans="1:34">
      <c r="A93" s="725" t="str">
        <f t="shared" si="1"/>
        <v>202502</v>
      </c>
      <c r="B93" s="725" t="s">
        <v>508</v>
      </c>
      <c r="C93" s="725" t="s">
        <v>336</v>
      </c>
      <c r="D93" s="770" t="s">
        <v>509</v>
      </c>
      <c r="E93" s="725" t="s">
        <v>510</v>
      </c>
      <c r="F93" s="725"/>
      <c r="G93" s="725"/>
      <c r="H93" s="725" t="s">
        <v>354</v>
      </c>
      <c r="I93" s="725" t="s">
        <v>355</v>
      </c>
      <c r="J93" s="764">
        <v>0</v>
      </c>
      <c r="K93" s="764">
        <v>252000000</v>
      </c>
      <c r="L93" s="765" t="s">
        <v>341</v>
      </c>
      <c r="M93" s="763">
        <v>1</v>
      </c>
      <c r="N93" s="761"/>
      <c r="O93" s="762">
        <v>252000000</v>
      </c>
      <c r="P93" s="725" t="s">
        <v>356</v>
      </c>
      <c r="Q93" s="725"/>
      <c r="R93" s="725" t="s">
        <v>357</v>
      </c>
      <c r="S93" s="725"/>
      <c r="T93" s="725"/>
      <c r="U93" s="725"/>
      <c r="V93" s="725"/>
      <c r="W93" s="725" t="s">
        <v>510</v>
      </c>
      <c r="X93" s="725"/>
      <c r="Y93" s="725"/>
      <c r="Z93" s="725" t="s">
        <v>345</v>
      </c>
      <c r="AA93" s="725" t="s">
        <v>346</v>
      </c>
      <c r="AB93" s="725"/>
      <c r="AC93" s="725"/>
      <c r="AD93" s="725"/>
      <c r="AE93" s="725"/>
      <c r="AF93" s="725"/>
      <c r="AG93" s="725" t="s">
        <v>358</v>
      </c>
      <c r="AH93" s="725" t="s">
        <v>359</v>
      </c>
    </row>
    <row r="94" spans="1:34">
      <c r="A94" s="725" t="str">
        <f t="shared" si="1"/>
        <v>202502</v>
      </c>
      <c r="B94" s="725" t="s">
        <v>508</v>
      </c>
      <c r="C94" s="725" t="s">
        <v>336</v>
      </c>
      <c r="D94" s="770" t="s">
        <v>509</v>
      </c>
      <c r="E94" s="725" t="s">
        <v>510</v>
      </c>
      <c r="F94" s="725"/>
      <c r="G94" s="725"/>
      <c r="H94" s="725" t="s">
        <v>511</v>
      </c>
      <c r="I94" s="725" t="s">
        <v>512</v>
      </c>
      <c r="J94" s="764">
        <v>252000000</v>
      </c>
      <c r="K94" s="764">
        <v>0</v>
      </c>
      <c r="L94" s="765" t="s">
        <v>341</v>
      </c>
      <c r="M94" s="763">
        <v>1</v>
      </c>
      <c r="N94" s="762">
        <v>252000000</v>
      </c>
      <c r="O94" s="761"/>
      <c r="P94" s="770" t="s">
        <v>365</v>
      </c>
      <c r="Q94" s="770"/>
      <c r="R94" s="725" t="s">
        <v>366</v>
      </c>
      <c r="S94" s="725"/>
      <c r="T94" s="725"/>
      <c r="U94" s="725"/>
      <c r="V94" s="725"/>
      <c r="W94" s="725" t="s">
        <v>510</v>
      </c>
      <c r="X94" s="725"/>
      <c r="Y94" s="725"/>
      <c r="Z94" s="725" t="s">
        <v>345</v>
      </c>
      <c r="AA94" s="725" t="s">
        <v>346</v>
      </c>
      <c r="AB94" s="725"/>
      <c r="AC94" s="725"/>
      <c r="AD94" s="725"/>
      <c r="AE94" s="725"/>
      <c r="AF94" s="725"/>
      <c r="AG94" s="725" t="s">
        <v>358</v>
      </c>
      <c r="AH94" s="725" t="s">
        <v>359</v>
      </c>
    </row>
    <row r="95" spans="1:34">
      <c r="A95" s="725" t="str">
        <f t="shared" si="1"/>
        <v>202502</v>
      </c>
      <c r="B95" s="724" t="s">
        <v>513</v>
      </c>
      <c r="C95" s="724" t="s">
        <v>336</v>
      </c>
      <c r="D95" s="760" t="s">
        <v>509</v>
      </c>
      <c r="E95" s="724" t="s">
        <v>514</v>
      </c>
      <c r="F95" s="724"/>
      <c r="G95" s="724"/>
      <c r="H95" s="724" t="s">
        <v>354</v>
      </c>
      <c r="I95" s="724" t="s">
        <v>355</v>
      </c>
      <c r="J95" s="769">
        <v>0</v>
      </c>
      <c r="K95" s="769">
        <v>162774893</v>
      </c>
      <c r="L95" s="759" t="s">
        <v>341</v>
      </c>
      <c r="M95" s="768">
        <v>1</v>
      </c>
      <c r="N95" s="767"/>
      <c r="O95" s="766">
        <v>162774893</v>
      </c>
      <c r="P95" s="724" t="s">
        <v>356</v>
      </c>
      <c r="Q95" s="724"/>
      <c r="R95" s="724" t="s">
        <v>357</v>
      </c>
      <c r="S95" s="724"/>
      <c r="T95" s="724"/>
      <c r="U95" s="724"/>
      <c r="V95" s="724"/>
      <c r="W95" s="724" t="s">
        <v>514</v>
      </c>
      <c r="X95" s="724"/>
      <c r="Y95" s="724"/>
      <c r="Z95" s="724" t="s">
        <v>345</v>
      </c>
      <c r="AA95" s="724" t="s">
        <v>346</v>
      </c>
      <c r="AB95" s="724"/>
      <c r="AC95" s="724"/>
      <c r="AD95" s="724"/>
      <c r="AE95" s="724"/>
      <c r="AF95" s="724"/>
      <c r="AG95" s="724" t="s">
        <v>358</v>
      </c>
      <c r="AH95" s="724" t="s">
        <v>359</v>
      </c>
    </row>
    <row r="96" spans="1:34">
      <c r="A96" s="725" t="str">
        <f t="shared" si="1"/>
        <v>202502</v>
      </c>
      <c r="B96" s="724" t="s">
        <v>513</v>
      </c>
      <c r="C96" s="724" t="s">
        <v>336</v>
      </c>
      <c r="D96" s="760" t="s">
        <v>509</v>
      </c>
      <c r="E96" s="724" t="s">
        <v>514</v>
      </c>
      <c r="F96" s="724"/>
      <c r="G96" s="724"/>
      <c r="H96" s="724" t="s">
        <v>399</v>
      </c>
      <c r="I96" s="724" t="s">
        <v>400</v>
      </c>
      <c r="J96" s="769">
        <v>162774893</v>
      </c>
      <c r="K96" s="769">
        <v>0</v>
      </c>
      <c r="L96" s="759" t="s">
        <v>341</v>
      </c>
      <c r="M96" s="768">
        <v>1</v>
      </c>
      <c r="N96" s="766">
        <v>162774893</v>
      </c>
      <c r="O96" s="767"/>
      <c r="P96" s="760" t="s">
        <v>401</v>
      </c>
      <c r="Q96" s="760"/>
      <c r="R96" s="724" t="s">
        <v>402</v>
      </c>
      <c r="S96" s="724"/>
      <c r="T96" s="724"/>
      <c r="U96" s="724"/>
      <c r="V96" s="724"/>
      <c r="W96" s="724" t="s">
        <v>514</v>
      </c>
      <c r="X96" s="724"/>
      <c r="Y96" s="724"/>
      <c r="Z96" s="724" t="s">
        <v>345</v>
      </c>
      <c r="AA96" s="724"/>
      <c r="AB96" s="724"/>
      <c r="AC96" s="724"/>
      <c r="AD96" s="724"/>
      <c r="AE96" s="724"/>
      <c r="AF96" s="724"/>
      <c r="AG96" s="724" t="s">
        <v>358</v>
      </c>
      <c r="AH96" s="724" t="s">
        <v>359</v>
      </c>
    </row>
    <row r="97" spans="1:34">
      <c r="A97" s="725" t="str">
        <f t="shared" si="1"/>
        <v>202502</v>
      </c>
      <c r="B97" s="725" t="s">
        <v>515</v>
      </c>
      <c r="C97" s="725" t="s">
        <v>336</v>
      </c>
      <c r="D97" s="770" t="s">
        <v>516</v>
      </c>
      <c r="E97" s="725" t="s">
        <v>390</v>
      </c>
      <c r="F97" s="725"/>
      <c r="G97" s="725"/>
      <c r="H97" s="725" t="s">
        <v>391</v>
      </c>
      <c r="I97" s="725" t="s">
        <v>392</v>
      </c>
      <c r="J97" s="764">
        <v>650000</v>
      </c>
      <c r="K97" s="764">
        <v>0</v>
      </c>
      <c r="L97" s="765" t="s">
        <v>341</v>
      </c>
      <c r="M97" s="763">
        <v>1</v>
      </c>
      <c r="N97" s="762">
        <v>650000</v>
      </c>
      <c r="O97" s="761"/>
      <c r="P97" s="770" t="s">
        <v>393</v>
      </c>
      <c r="Q97" s="770"/>
      <c r="R97" s="725" t="s">
        <v>394</v>
      </c>
      <c r="S97" s="725"/>
      <c r="T97" s="725"/>
      <c r="U97" s="725"/>
      <c r="V97" s="725"/>
      <c r="W97" s="725" t="s">
        <v>395</v>
      </c>
      <c r="X97" s="725"/>
      <c r="Y97" s="725"/>
      <c r="Z97" s="725" t="s">
        <v>345</v>
      </c>
      <c r="AA97" s="725" t="s">
        <v>346</v>
      </c>
      <c r="AB97" s="725"/>
      <c r="AC97" s="725"/>
      <c r="AD97" s="725"/>
      <c r="AE97" s="725"/>
      <c r="AF97" s="725"/>
      <c r="AG97" s="725" t="s">
        <v>347</v>
      </c>
      <c r="AH97" s="725" t="s">
        <v>348</v>
      </c>
    </row>
    <row r="98" spans="1:34">
      <c r="A98" s="725" t="str">
        <f t="shared" si="1"/>
        <v>202502</v>
      </c>
      <c r="B98" s="725" t="s">
        <v>515</v>
      </c>
      <c r="C98" s="725" t="s">
        <v>336</v>
      </c>
      <c r="D98" s="770" t="s">
        <v>516</v>
      </c>
      <c r="E98" s="725" t="s">
        <v>390</v>
      </c>
      <c r="F98" s="725"/>
      <c r="G98" s="725"/>
      <c r="H98" s="725" t="s">
        <v>349</v>
      </c>
      <c r="I98" s="725" t="s">
        <v>350</v>
      </c>
      <c r="J98" s="764">
        <v>65000</v>
      </c>
      <c r="K98" s="764">
        <v>0</v>
      </c>
      <c r="L98" s="765" t="s">
        <v>341</v>
      </c>
      <c r="M98" s="763">
        <v>1</v>
      </c>
      <c r="N98" s="762">
        <v>65000</v>
      </c>
      <c r="O98" s="761"/>
      <c r="P98" s="770" t="s">
        <v>393</v>
      </c>
      <c r="Q98" s="770"/>
      <c r="R98" s="725" t="s">
        <v>394</v>
      </c>
      <c r="S98" s="725"/>
      <c r="T98" s="725"/>
      <c r="U98" s="725"/>
      <c r="V98" s="725"/>
      <c r="W98" s="725" t="s">
        <v>396</v>
      </c>
      <c r="X98" s="725"/>
      <c r="Y98" s="725"/>
      <c r="Z98" s="725" t="s">
        <v>345</v>
      </c>
      <c r="AA98" s="725" t="s">
        <v>346</v>
      </c>
      <c r="AB98" s="725"/>
      <c r="AC98" s="725"/>
      <c r="AD98" s="725"/>
      <c r="AE98" s="725"/>
      <c r="AF98" s="725"/>
      <c r="AG98" s="725" t="s">
        <v>347</v>
      </c>
      <c r="AH98" s="725" t="s">
        <v>348</v>
      </c>
    </row>
    <row r="99" spans="1:34">
      <c r="A99" s="725" t="str">
        <f t="shared" si="1"/>
        <v>202502</v>
      </c>
      <c r="B99" s="725" t="s">
        <v>515</v>
      </c>
      <c r="C99" s="725" t="s">
        <v>336</v>
      </c>
      <c r="D99" s="770" t="s">
        <v>516</v>
      </c>
      <c r="E99" s="725" t="s">
        <v>390</v>
      </c>
      <c r="F99" s="725"/>
      <c r="G99" s="725"/>
      <c r="H99" s="725" t="s">
        <v>244</v>
      </c>
      <c r="I99" s="725" t="s">
        <v>245</v>
      </c>
      <c r="J99" s="764">
        <v>0</v>
      </c>
      <c r="K99" s="764">
        <v>715000</v>
      </c>
      <c r="L99" s="765" t="s">
        <v>341</v>
      </c>
      <c r="M99" s="763">
        <v>1</v>
      </c>
      <c r="N99" s="761"/>
      <c r="O99" s="762">
        <v>715000</v>
      </c>
      <c r="P99" s="770" t="s">
        <v>393</v>
      </c>
      <c r="Q99" s="770"/>
      <c r="R99" s="725" t="s">
        <v>394</v>
      </c>
      <c r="S99" s="725"/>
      <c r="T99" s="725"/>
      <c r="U99" s="725"/>
      <c r="V99" s="725"/>
      <c r="W99" s="725" t="s">
        <v>395</v>
      </c>
      <c r="X99" s="725"/>
      <c r="Y99" s="725"/>
      <c r="Z99" s="725" t="s">
        <v>345</v>
      </c>
      <c r="AA99" s="725" t="s">
        <v>346</v>
      </c>
      <c r="AB99" s="725"/>
      <c r="AC99" s="725"/>
      <c r="AD99" s="725"/>
      <c r="AE99" s="725"/>
      <c r="AF99" s="725"/>
      <c r="AG99" s="725" t="s">
        <v>347</v>
      </c>
      <c r="AH99" s="725" t="s">
        <v>348</v>
      </c>
    </row>
    <row r="100" spans="1:34">
      <c r="A100" s="725" t="str">
        <f t="shared" si="1"/>
        <v>202502</v>
      </c>
      <c r="B100" s="724" t="s">
        <v>517</v>
      </c>
      <c r="C100" s="724" t="s">
        <v>336</v>
      </c>
      <c r="D100" s="760" t="s">
        <v>516</v>
      </c>
      <c r="E100" s="724" t="s">
        <v>518</v>
      </c>
      <c r="F100" s="724"/>
      <c r="G100" s="724"/>
      <c r="H100" s="724" t="s">
        <v>421</v>
      </c>
      <c r="I100" s="724" t="s">
        <v>422</v>
      </c>
      <c r="J100" s="769">
        <v>43834</v>
      </c>
      <c r="K100" s="769">
        <v>0</v>
      </c>
      <c r="L100" s="759" t="s">
        <v>341</v>
      </c>
      <c r="M100" s="768">
        <v>1</v>
      </c>
      <c r="N100" s="766">
        <v>43834</v>
      </c>
      <c r="O100" s="767"/>
      <c r="P100" s="724" t="s">
        <v>423</v>
      </c>
      <c r="Q100" s="724"/>
      <c r="R100" s="724" t="s">
        <v>424</v>
      </c>
      <c r="S100" s="724"/>
      <c r="T100" s="724"/>
      <c r="U100" s="724"/>
      <c r="V100" s="724"/>
      <c r="W100" s="724" t="s">
        <v>518</v>
      </c>
      <c r="X100" s="724"/>
      <c r="Y100" s="724"/>
      <c r="Z100" s="724" t="s">
        <v>345</v>
      </c>
      <c r="AA100" s="724" t="s">
        <v>346</v>
      </c>
      <c r="AB100" s="724"/>
      <c r="AC100" s="724"/>
      <c r="AD100" s="724"/>
      <c r="AE100" s="724"/>
      <c r="AF100" s="724"/>
      <c r="AG100" s="724" t="s">
        <v>358</v>
      </c>
      <c r="AH100" s="724" t="s">
        <v>359</v>
      </c>
    </row>
    <row r="101" spans="1:34">
      <c r="A101" s="725" t="str">
        <f t="shared" si="1"/>
        <v>202502</v>
      </c>
      <c r="B101" s="724" t="s">
        <v>517</v>
      </c>
      <c r="C101" s="724" t="s">
        <v>336</v>
      </c>
      <c r="D101" s="760" t="s">
        <v>516</v>
      </c>
      <c r="E101" s="724" t="s">
        <v>518</v>
      </c>
      <c r="F101" s="724"/>
      <c r="G101" s="724"/>
      <c r="H101" s="724" t="s">
        <v>519</v>
      </c>
      <c r="I101" s="724" t="s">
        <v>520</v>
      </c>
      <c r="J101" s="769">
        <v>0</v>
      </c>
      <c r="K101" s="769">
        <v>43834</v>
      </c>
      <c r="L101" s="759" t="s">
        <v>341</v>
      </c>
      <c r="M101" s="768">
        <v>1</v>
      </c>
      <c r="N101" s="767"/>
      <c r="O101" s="766">
        <v>43834</v>
      </c>
      <c r="P101" s="760" t="s">
        <v>521</v>
      </c>
      <c r="Q101" s="760"/>
      <c r="R101" s="724" t="s">
        <v>522</v>
      </c>
      <c r="S101" s="724"/>
      <c r="T101" s="724"/>
      <c r="U101" s="724"/>
      <c r="V101" s="724"/>
      <c r="W101" s="724" t="s">
        <v>518</v>
      </c>
      <c r="X101" s="724"/>
      <c r="Y101" s="724"/>
      <c r="Z101" s="724" t="s">
        <v>345</v>
      </c>
      <c r="AA101" s="724" t="s">
        <v>346</v>
      </c>
      <c r="AB101" s="724"/>
      <c r="AC101" s="724"/>
      <c r="AD101" s="724"/>
      <c r="AE101" s="724"/>
      <c r="AF101" s="724"/>
      <c r="AG101" s="724" t="s">
        <v>358</v>
      </c>
      <c r="AH101" s="724" t="s">
        <v>359</v>
      </c>
    </row>
    <row r="102" spans="1:34">
      <c r="A102" s="725" t="str">
        <f t="shared" si="1"/>
        <v>202502</v>
      </c>
      <c r="B102" s="725" t="s">
        <v>523</v>
      </c>
      <c r="C102" s="725" t="s">
        <v>336</v>
      </c>
      <c r="D102" s="770" t="s">
        <v>516</v>
      </c>
      <c r="E102" s="725" t="s">
        <v>420</v>
      </c>
      <c r="F102" s="725"/>
      <c r="G102" s="725"/>
      <c r="H102" s="725" t="s">
        <v>421</v>
      </c>
      <c r="I102" s="725" t="s">
        <v>422</v>
      </c>
      <c r="J102" s="764">
        <v>0</v>
      </c>
      <c r="K102" s="764">
        <v>7824657</v>
      </c>
      <c r="L102" s="765" t="s">
        <v>341</v>
      </c>
      <c r="M102" s="763">
        <v>1</v>
      </c>
      <c r="N102" s="761"/>
      <c r="O102" s="762">
        <v>7824657</v>
      </c>
      <c r="P102" s="725" t="s">
        <v>423</v>
      </c>
      <c r="Q102" s="725"/>
      <c r="R102" s="725" t="s">
        <v>424</v>
      </c>
      <c r="S102" s="725"/>
      <c r="T102" s="725"/>
      <c r="U102" s="725"/>
      <c r="V102" s="725"/>
      <c r="W102" s="725" t="s">
        <v>420</v>
      </c>
      <c r="X102" s="725"/>
      <c r="Y102" s="725"/>
      <c r="Z102" s="725" t="s">
        <v>345</v>
      </c>
      <c r="AA102" s="725" t="s">
        <v>346</v>
      </c>
      <c r="AB102" s="725"/>
      <c r="AC102" s="725"/>
      <c r="AD102" s="725"/>
      <c r="AE102" s="725"/>
      <c r="AF102" s="725"/>
      <c r="AG102" s="725" t="s">
        <v>358</v>
      </c>
      <c r="AH102" s="725" t="s">
        <v>359</v>
      </c>
    </row>
    <row r="103" spans="1:34">
      <c r="A103" s="725" t="str">
        <f t="shared" si="1"/>
        <v>202502</v>
      </c>
      <c r="B103" s="725" t="s">
        <v>523</v>
      </c>
      <c r="C103" s="725" t="s">
        <v>336</v>
      </c>
      <c r="D103" s="770" t="s">
        <v>516</v>
      </c>
      <c r="E103" s="725" t="s">
        <v>420</v>
      </c>
      <c r="F103" s="725"/>
      <c r="G103" s="725"/>
      <c r="H103" s="725" t="s">
        <v>425</v>
      </c>
      <c r="I103" s="725" t="s">
        <v>426</v>
      </c>
      <c r="J103" s="764">
        <v>7824657</v>
      </c>
      <c r="K103" s="764">
        <v>0</v>
      </c>
      <c r="L103" s="765" t="s">
        <v>341</v>
      </c>
      <c r="M103" s="763">
        <v>1</v>
      </c>
      <c r="N103" s="762">
        <v>7824657</v>
      </c>
      <c r="O103" s="761"/>
      <c r="P103" s="770" t="s">
        <v>427</v>
      </c>
      <c r="Q103" s="770"/>
      <c r="R103" s="725" t="s">
        <v>428</v>
      </c>
      <c r="S103" s="725"/>
      <c r="T103" s="725"/>
      <c r="U103" s="725"/>
      <c r="V103" s="725"/>
      <c r="W103" s="725" t="s">
        <v>420</v>
      </c>
      <c r="X103" s="725"/>
      <c r="Y103" s="725"/>
      <c r="Z103" s="725" t="s">
        <v>345</v>
      </c>
      <c r="AA103" s="725" t="s">
        <v>346</v>
      </c>
      <c r="AB103" s="725"/>
      <c r="AC103" s="725"/>
      <c r="AD103" s="725"/>
      <c r="AE103" s="725"/>
      <c r="AF103" s="725"/>
      <c r="AG103" s="725" t="s">
        <v>358</v>
      </c>
      <c r="AH103" s="725" t="s">
        <v>359</v>
      </c>
    </row>
    <row r="104" spans="1:34">
      <c r="A104" s="725" t="str">
        <f t="shared" si="1"/>
        <v>202502</v>
      </c>
      <c r="B104" s="724" t="s">
        <v>524</v>
      </c>
      <c r="C104" s="724" t="s">
        <v>336</v>
      </c>
      <c r="D104" s="760" t="s">
        <v>516</v>
      </c>
      <c r="E104" s="724" t="s">
        <v>440</v>
      </c>
      <c r="F104" s="724"/>
      <c r="G104" s="724"/>
      <c r="H104" s="724" t="s">
        <v>441</v>
      </c>
      <c r="I104" s="724" t="s">
        <v>442</v>
      </c>
      <c r="J104" s="769">
        <v>14191560</v>
      </c>
      <c r="K104" s="769">
        <v>0</v>
      </c>
      <c r="L104" s="759" t="s">
        <v>341</v>
      </c>
      <c r="M104" s="768">
        <v>1</v>
      </c>
      <c r="N104" s="766">
        <v>14191560</v>
      </c>
      <c r="O104" s="767"/>
      <c r="P104" s="760" t="s">
        <v>443</v>
      </c>
      <c r="Q104" s="760"/>
      <c r="R104" s="724" t="s">
        <v>444</v>
      </c>
      <c r="S104" s="724"/>
      <c r="T104" s="724"/>
      <c r="U104" s="724"/>
      <c r="V104" s="724"/>
      <c r="W104" s="724" t="s">
        <v>440</v>
      </c>
      <c r="X104" s="724"/>
      <c r="Y104" s="724"/>
      <c r="Z104" s="724" t="s">
        <v>345</v>
      </c>
      <c r="AA104" s="724" t="s">
        <v>346</v>
      </c>
      <c r="AB104" s="724"/>
      <c r="AC104" s="724"/>
      <c r="AD104" s="724"/>
      <c r="AE104" s="724"/>
      <c r="AF104" s="724"/>
      <c r="AG104" s="724" t="s">
        <v>407</v>
      </c>
      <c r="AH104" s="724" t="s">
        <v>408</v>
      </c>
    </row>
    <row r="105" spans="1:34">
      <c r="A105" s="725" t="str">
        <f t="shared" si="1"/>
        <v>202502</v>
      </c>
      <c r="B105" s="724" t="s">
        <v>524</v>
      </c>
      <c r="C105" s="724" t="s">
        <v>336</v>
      </c>
      <c r="D105" s="760" t="s">
        <v>516</v>
      </c>
      <c r="E105" s="724" t="s">
        <v>440</v>
      </c>
      <c r="F105" s="724"/>
      <c r="G105" s="724"/>
      <c r="H105" s="724" t="s">
        <v>445</v>
      </c>
      <c r="I105" s="724" t="s">
        <v>446</v>
      </c>
      <c r="J105" s="769">
        <v>0</v>
      </c>
      <c r="K105" s="769">
        <v>14191560</v>
      </c>
      <c r="L105" s="759" t="s">
        <v>341</v>
      </c>
      <c r="M105" s="768">
        <v>1</v>
      </c>
      <c r="N105" s="767"/>
      <c r="O105" s="766">
        <v>14191560</v>
      </c>
      <c r="P105" s="760" t="s">
        <v>443</v>
      </c>
      <c r="Q105" s="760"/>
      <c r="R105" s="724" t="s">
        <v>444</v>
      </c>
      <c r="S105" s="724"/>
      <c r="T105" s="724"/>
      <c r="U105" s="724"/>
      <c r="V105" s="724"/>
      <c r="W105" s="724" t="s">
        <v>440</v>
      </c>
      <c r="X105" s="724"/>
      <c r="Y105" s="724"/>
      <c r="Z105" s="724" t="s">
        <v>345</v>
      </c>
      <c r="AA105" s="724" t="s">
        <v>346</v>
      </c>
      <c r="AB105" s="724"/>
      <c r="AC105" s="724"/>
      <c r="AD105" s="724"/>
      <c r="AE105" s="724"/>
      <c r="AF105" s="724"/>
      <c r="AG105" s="724" t="s">
        <v>407</v>
      </c>
      <c r="AH105" s="724" t="s">
        <v>408</v>
      </c>
    </row>
    <row r="106" spans="1:34">
      <c r="A106" s="725" t="str">
        <f t="shared" si="1"/>
        <v>202502</v>
      </c>
      <c r="B106" s="725" t="s">
        <v>525</v>
      </c>
      <c r="C106" s="725" t="s">
        <v>336</v>
      </c>
      <c r="D106" s="770" t="s">
        <v>516</v>
      </c>
      <c r="E106" s="725" t="s">
        <v>430</v>
      </c>
      <c r="F106" s="725"/>
      <c r="G106" s="725"/>
      <c r="H106" s="725" t="s">
        <v>431</v>
      </c>
      <c r="I106" s="725" t="s">
        <v>432</v>
      </c>
      <c r="J106" s="764">
        <v>7824657</v>
      </c>
      <c r="K106" s="764">
        <v>0</v>
      </c>
      <c r="L106" s="765" t="s">
        <v>341</v>
      </c>
      <c r="M106" s="763">
        <v>1</v>
      </c>
      <c r="N106" s="762">
        <v>7824657</v>
      </c>
      <c r="O106" s="761"/>
      <c r="P106" s="770" t="s">
        <v>427</v>
      </c>
      <c r="Q106" s="770"/>
      <c r="R106" s="725" t="s">
        <v>428</v>
      </c>
      <c r="S106" s="725"/>
      <c r="T106" s="725"/>
      <c r="U106" s="725"/>
      <c r="V106" s="725"/>
      <c r="W106" s="725" t="s">
        <v>430</v>
      </c>
      <c r="X106" s="725"/>
      <c r="Y106" s="725"/>
      <c r="Z106" s="725" t="s">
        <v>345</v>
      </c>
      <c r="AA106" s="725"/>
      <c r="AB106" s="725"/>
      <c r="AC106" s="725"/>
      <c r="AD106" s="725"/>
      <c r="AE106" s="725"/>
      <c r="AF106" s="725"/>
      <c r="AG106" s="725" t="s">
        <v>407</v>
      </c>
      <c r="AH106" s="725" t="s">
        <v>408</v>
      </c>
    </row>
    <row r="107" spans="1:34">
      <c r="A107" s="725" t="str">
        <f t="shared" si="1"/>
        <v>202502</v>
      </c>
      <c r="B107" s="725" t="s">
        <v>525</v>
      </c>
      <c r="C107" s="725" t="s">
        <v>336</v>
      </c>
      <c r="D107" s="770" t="s">
        <v>516</v>
      </c>
      <c r="E107" s="725" t="s">
        <v>430</v>
      </c>
      <c r="F107" s="725"/>
      <c r="G107" s="725"/>
      <c r="H107" s="725" t="s">
        <v>425</v>
      </c>
      <c r="I107" s="725" t="s">
        <v>426</v>
      </c>
      <c r="J107" s="764">
        <v>0</v>
      </c>
      <c r="K107" s="764">
        <v>7824657</v>
      </c>
      <c r="L107" s="765" t="s">
        <v>341</v>
      </c>
      <c r="M107" s="763">
        <v>1</v>
      </c>
      <c r="N107" s="761"/>
      <c r="O107" s="762">
        <v>7824657</v>
      </c>
      <c r="P107" s="770" t="s">
        <v>427</v>
      </c>
      <c r="Q107" s="770"/>
      <c r="R107" s="725" t="s">
        <v>428</v>
      </c>
      <c r="S107" s="725"/>
      <c r="T107" s="725"/>
      <c r="U107" s="725"/>
      <c r="V107" s="725"/>
      <c r="W107" s="725" t="s">
        <v>430</v>
      </c>
      <c r="X107" s="725"/>
      <c r="Y107" s="725"/>
      <c r="Z107" s="725" t="s">
        <v>345</v>
      </c>
      <c r="AA107" s="725" t="s">
        <v>346</v>
      </c>
      <c r="AB107" s="725"/>
      <c r="AC107" s="725"/>
      <c r="AD107" s="725"/>
      <c r="AE107" s="725"/>
      <c r="AF107" s="725"/>
      <c r="AG107" s="725" t="s">
        <v>407</v>
      </c>
      <c r="AH107" s="725" t="s">
        <v>408</v>
      </c>
    </row>
    <row r="108" spans="1:34">
      <c r="A108" s="725" t="str">
        <f t="shared" si="1"/>
        <v>202502</v>
      </c>
      <c r="B108" s="724" t="s">
        <v>526</v>
      </c>
      <c r="C108" s="724" t="s">
        <v>336</v>
      </c>
      <c r="D108" s="760" t="s">
        <v>516</v>
      </c>
      <c r="E108" s="724" t="s">
        <v>434</v>
      </c>
      <c r="F108" s="724"/>
      <c r="G108" s="724"/>
      <c r="H108" s="724" t="s">
        <v>435</v>
      </c>
      <c r="I108" s="724" t="s">
        <v>436</v>
      </c>
      <c r="J108" s="769">
        <v>1000000</v>
      </c>
      <c r="K108" s="769">
        <v>0</v>
      </c>
      <c r="L108" s="759" t="s">
        <v>341</v>
      </c>
      <c r="M108" s="768">
        <v>1</v>
      </c>
      <c r="N108" s="766">
        <v>1000000</v>
      </c>
      <c r="O108" s="767"/>
      <c r="P108" s="760" t="s">
        <v>409</v>
      </c>
      <c r="Q108" s="760"/>
      <c r="R108" s="724" t="s">
        <v>410</v>
      </c>
      <c r="S108" s="724"/>
      <c r="T108" s="724"/>
      <c r="U108" s="724"/>
      <c r="V108" s="724"/>
      <c r="W108" s="724" t="s">
        <v>434</v>
      </c>
      <c r="X108" s="724"/>
      <c r="Y108" s="724"/>
      <c r="Z108" s="724" t="s">
        <v>345</v>
      </c>
      <c r="AA108" s="724" t="s">
        <v>346</v>
      </c>
      <c r="AB108" s="724"/>
      <c r="AC108" s="724"/>
      <c r="AD108" s="724"/>
      <c r="AE108" s="724"/>
      <c r="AF108" s="724"/>
      <c r="AG108" s="724" t="s">
        <v>407</v>
      </c>
      <c r="AH108" s="724" t="s">
        <v>408</v>
      </c>
    </row>
    <row r="109" spans="1:34">
      <c r="A109" s="725" t="str">
        <f t="shared" si="1"/>
        <v>202502</v>
      </c>
      <c r="B109" s="724" t="s">
        <v>526</v>
      </c>
      <c r="C109" s="724" t="s">
        <v>336</v>
      </c>
      <c r="D109" s="760" t="s">
        <v>516</v>
      </c>
      <c r="E109" s="724" t="s">
        <v>434</v>
      </c>
      <c r="F109" s="724"/>
      <c r="G109" s="724"/>
      <c r="H109" s="724" t="s">
        <v>437</v>
      </c>
      <c r="I109" s="724" t="s">
        <v>438</v>
      </c>
      <c r="J109" s="769">
        <v>0</v>
      </c>
      <c r="K109" s="769">
        <v>1000000</v>
      </c>
      <c r="L109" s="759" t="s">
        <v>341</v>
      </c>
      <c r="M109" s="768">
        <v>1</v>
      </c>
      <c r="N109" s="767"/>
      <c r="O109" s="766">
        <v>1000000</v>
      </c>
      <c r="P109" s="760" t="s">
        <v>409</v>
      </c>
      <c r="Q109" s="760"/>
      <c r="R109" s="724" t="s">
        <v>410</v>
      </c>
      <c r="S109" s="724"/>
      <c r="T109" s="724"/>
      <c r="U109" s="724"/>
      <c r="V109" s="724"/>
      <c r="W109" s="724" t="s">
        <v>434</v>
      </c>
      <c r="X109" s="724"/>
      <c r="Y109" s="724"/>
      <c r="Z109" s="724" t="s">
        <v>345</v>
      </c>
      <c r="AA109" s="724" t="s">
        <v>346</v>
      </c>
      <c r="AB109" s="724"/>
      <c r="AC109" s="724"/>
      <c r="AD109" s="724"/>
      <c r="AE109" s="724"/>
      <c r="AF109" s="724"/>
      <c r="AG109" s="724" t="s">
        <v>407</v>
      </c>
      <c r="AH109" s="724" t="s">
        <v>408</v>
      </c>
    </row>
    <row r="110" spans="1:34">
      <c r="A110" s="725" t="str">
        <f t="shared" si="1"/>
        <v>202503</v>
      </c>
      <c r="B110" s="115">
        <v>49</v>
      </c>
      <c r="D110" s="780">
        <v>20250306</v>
      </c>
      <c r="E110" s="781" t="s">
        <v>338</v>
      </c>
      <c r="F110" s="781"/>
      <c r="G110" s="781"/>
      <c r="H110" s="781" t="s">
        <v>339</v>
      </c>
      <c r="I110" s="781" t="s">
        <v>340</v>
      </c>
      <c r="J110" s="782">
        <v>4000</v>
      </c>
      <c r="K110" s="782">
        <v>0</v>
      </c>
      <c r="L110" s="783" t="s">
        <v>341</v>
      </c>
      <c r="M110" s="784">
        <v>1</v>
      </c>
      <c r="N110" s="786">
        <v>4000</v>
      </c>
      <c r="O110" s="785"/>
      <c r="P110" s="780" t="s">
        <v>527</v>
      </c>
      <c r="Q110" s="780"/>
      <c r="R110" s="781" t="s">
        <v>343</v>
      </c>
      <c r="S110" s="781"/>
      <c r="T110" s="781"/>
      <c r="U110" s="781"/>
      <c r="V110" s="781"/>
      <c r="W110" s="781" t="s">
        <v>344</v>
      </c>
      <c r="X110" s="781"/>
      <c r="Y110" s="781"/>
      <c r="Z110" s="781" t="s">
        <v>345</v>
      </c>
      <c r="AA110" s="781" t="s">
        <v>346</v>
      </c>
      <c r="AB110" s="781"/>
      <c r="AC110" s="781"/>
      <c r="AD110" s="781"/>
      <c r="AE110" s="781"/>
      <c r="AF110" s="781"/>
      <c r="AG110" s="781" t="s">
        <v>347</v>
      </c>
      <c r="AH110" s="781" t="s">
        <v>348</v>
      </c>
    </row>
    <row r="111" spans="1:34">
      <c r="A111" s="725" t="str">
        <f t="shared" si="1"/>
        <v>202503</v>
      </c>
      <c r="B111" s="115">
        <v>1</v>
      </c>
      <c r="D111" s="780">
        <v>20250306</v>
      </c>
      <c r="E111" s="781" t="s">
        <v>338</v>
      </c>
      <c r="F111" s="781"/>
      <c r="G111" s="781"/>
      <c r="H111" s="781" t="s">
        <v>349</v>
      </c>
      <c r="I111" s="781" t="s">
        <v>350</v>
      </c>
      <c r="J111" s="782">
        <v>400</v>
      </c>
      <c r="K111" s="782">
        <v>0</v>
      </c>
      <c r="L111" s="783" t="s">
        <v>341</v>
      </c>
      <c r="M111" s="784">
        <v>1</v>
      </c>
      <c r="N111" s="786">
        <v>400</v>
      </c>
      <c r="O111" s="785"/>
      <c r="P111" s="780" t="s">
        <v>527</v>
      </c>
      <c r="Q111" s="780"/>
      <c r="R111" s="781" t="s">
        <v>343</v>
      </c>
      <c r="S111" s="781"/>
      <c r="T111" s="781"/>
      <c r="U111" s="781"/>
      <c r="V111" s="781"/>
      <c r="W111" s="781" t="s">
        <v>351</v>
      </c>
      <c r="X111" s="781"/>
      <c r="Y111" s="781"/>
      <c r="Z111" s="781" t="s">
        <v>345</v>
      </c>
      <c r="AA111" s="781" t="s">
        <v>346</v>
      </c>
      <c r="AB111" s="781"/>
      <c r="AC111" s="781"/>
      <c r="AD111" s="781"/>
      <c r="AE111" s="781"/>
      <c r="AF111" s="781"/>
      <c r="AG111" s="781" t="s">
        <v>347</v>
      </c>
      <c r="AH111" s="781" t="s">
        <v>348</v>
      </c>
    </row>
    <row r="112" spans="1:34">
      <c r="A112" s="725" t="str">
        <f t="shared" si="1"/>
        <v>202503</v>
      </c>
      <c r="B112" s="115">
        <v>1</v>
      </c>
      <c r="D112" s="780">
        <v>20250306</v>
      </c>
      <c r="E112" s="781" t="s">
        <v>338</v>
      </c>
      <c r="F112" s="781"/>
      <c r="G112" s="781"/>
      <c r="H112" s="781" t="s">
        <v>244</v>
      </c>
      <c r="I112" s="781" t="s">
        <v>245</v>
      </c>
      <c r="J112" s="782">
        <v>0</v>
      </c>
      <c r="K112" s="782">
        <v>4400</v>
      </c>
      <c r="L112" s="783" t="s">
        <v>341</v>
      </c>
      <c r="M112" s="784">
        <v>1</v>
      </c>
      <c r="N112" s="786"/>
      <c r="O112" s="785">
        <v>4400</v>
      </c>
      <c r="P112" s="780" t="s">
        <v>527</v>
      </c>
      <c r="Q112" s="780"/>
      <c r="R112" s="781" t="s">
        <v>343</v>
      </c>
      <c r="S112" s="781"/>
      <c r="T112" s="781"/>
      <c r="U112" s="781"/>
      <c r="V112" s="781"/>
      <c r="W112" s="781" t="s">
        <v>344</v>
      </c>
      <c r="X112" s="781"/>
      <c r="Y112" s="781"/>
      <c r="Z112" s="781" t="s">
        <v>345</v>
      </c>
      <c r="AA112" s="781" t="s">
        <v>346</v>
      </c>
      <c r="AB112" s="781"/>
      <c r="AC112" s="781"/>
      <c r="AD112" s="781"/>
      <c r="AE112" s="781"/>
      <c r="AF112" s="781"/>
      <c r="AG112" s="781" t="s">
        <v>347</v>
      </c>
      <c r="AH112" s="781" t="s">
        <v>348</v>
      </c>
    </row>
    <row r="113" spans="1:39">
      <c r="A113" s="725" t="str">
        <f t="shared" si="1"/>
        <v>202503</v>
      </c>
      <c r="B113" s="115">
        <v>2</v>
      </c>
      <c r="D113" s="780">
        <v>20250310</v>
      </c>
      <c r="E113" s="781" t="s">
        <v>464</v>
      </c>
      <c r="F113" s="781"/>
      <c r="G113" s="781"/>
      <c r="H113" s="781" t="s">
        <v>379</v>
      </c>
      <c r="I113" s="781" t="s">
        <v>380</v>
      </c>
      <c r="J113" s="782">
        <v>383020</v>
      </c>
      <c r="K113" s="782">
        <v>0</v>
      </c>
      <c r="L113" s="783" t="s">
        <v>341</v>
      </c>
      <c r="M113" s="784">
        <v>1</v>
      </c>
      <c r="N113" s="786">
        <v>332530</v>
      </c>
      <c r="O113" s="785"/>
      <c r="P113" s="780" t="s">
        <v>381</v>
      </c>
      <c r="Q113" s="780" t="s">
        <v>528</v>
      </c>
      <c r="R113" s="781" t="s">
        <v>382</v>
      </c>
      <c r="S113" s="781"/>
      <c r="T113" s="781"/>
      <c r="U113" s="781"/>
      <c r="V113" s="781"/>
      <c r="W113" s="781" t="s">
        <v>465</v>
      </c>
      <c r="X113" s="781"/>
      <c r="Y113" s="781"/>
      <c r="Z113" s="781" t="s">
        <v>345</v>
      </c>
      <c r="AA113" s="781" t="s">
        <v>346</v>
      </c>
      <c r="AB113" s="781"/>
      <c r="AC113" s="781"/>
      <c r="AD113" s="781"/>
      <c r="AE113" s="781"/>
      <c r="AF113" s="781"/>
      <c r="AG113" s="781" t="s">
        <v>347</v>
      </c>
      <c r="AH113" s="781" t="s">
        <v>348</v>
      </c>
    </row>
    <row r="114" spans="1:39">
      <c r="A114" s="725" t="str">
        <f t="shared" si="1"/>
        <v>202503</v>
      </c>
      <c r="B114" s="115">
        <v>2</v>
      </c>
      <c r="D114" s="780">
        <v>20250310</v>
      </c>
      <c r="E114" s="781" t="s">
        <v>464</v>
      </c>
      <c r="F114" s="781"/>
      <c r="G114" s="781"/>
      <c r="H114" s="781" t="s">
        <v>349</v>
      </c>
      <c r="I114" s="781" t="s">
        <v>350</v>
      </c>
      <c r="J114" s="782">
        <v>38300</v>
      </c>
      <c r="K114" s="782">
        <v>0</v>
      </c>
      <c r="L114" s="783" t="s">
        <v>341</v>
      </c>
      <c r="M114" s="784">
        <v>1</v>
      </c>
      <c r="N114" s="786">
        <v>33250</v>
      </c>
      <c r="O114" s="785"/>
      <c r="P114" s="780" t="s">
        <v>381</v>
      </c>
      <c r="Q114" s="780" t="s">
        <v>528</v>
      </c>
      <c r="R114" s="781" t="s">
        <v>382</v>
      </c>
      <c r="S114" s="781"/>
      <c r="T114" s="781"/>
      <c r="U114" s="781"/>
      <c r="V114" s="781"/>
      <c r="W114" s="781" t="s">
        <v>466</v>
      </c>
      <c r="X114" s="781"/>
      <c r="Y114" s="781"/>
      <c r="Z114" s="781" t="s">
        <v>345</v>
      </c>
      <c r="AA114" s="781" t="s">
        <v>346</v>
      </c>
      <c r="AB114" s="781"/>
      <c r="AC114" s="781"/>
      <c r="AD114" s="781"/>
      <c r="AE114" s="781"/>
      <c r="AF114" s="781"/>
      <c r="AG114" s="781" t="s">
        <v>347</v>
      </c>
      <c r="AH114" s="781" t="s">
        <v>348</v>
      </c>
    </row>
    <row r="115" spans="1:39">
      <c r="A115" s="725" t="str">
        <f t="shared" si="1"/>
        <v>202503</v>
      </c>
      <c r="B115" s="115">
        <v>2</v>
      </c>
      <c r="D115" s="780">
        <v>20250310</v>
      </c>
      <c r="E115" s="781" t="s">
        <v>464</v>
      </c>
      <c r="F115" s="781"/>
      <c r="G115" s="781"/>
      <c r="H115" s="781" t="s">
        <v>244</v>
      </c>
      <c r="I115" s="781" t="s">
        <v>245</v>
      </c>
      <c r="J115" s="782">
        <v>0</v>
      </c>
      <c r="K115" s="782">
        <v>421320</v>
      </c>
      <c r="L115" s="783" t="s">
        <v>341</v>
      </c>
      <c r="M115" s="784">
        <v>1</v>
      </c>
      <c r="N115" s="786"/>
      <c r="O115" s="785">
        <v>365780</v>
      </c>
      <c r="P115" s="780" t="s">
        <v>381</v>
      </c>
      <c r="Q115" s="780" t="s">
        <v>528</v>
      </c>
      <c r="R115" s="781" t="s">
        <v>382</v>
      </c>
      <c r="S115" s="781"/>
      <c r="T115" s="781"/>
      <c r="U115" s="781"/>
      <c r="V115" s="781"/>
      <c r="W115" s="781" t="s">
        <v>465</v>
      </c>
      <c r="X115" s="781"/>
      <c r="Y115" s="781"/>
      <c r="Z115" s="781" t="s">
        <v>345</v>
      </c>
      <c r="AA115" s="781" t="s">
        <v>346</v>
      </c>
      <c r="AB115" s="781"/>
      <c r="AC115" s="781"/>
      <c r="AD115" s="781"/>
      <c r="AE115" s="781"/>
      <c r="AF115" s="781"/>
      <c r="AG115" s="781" t="s">
        <v>347</v>
      </c>
      <c r="AH115" s="781" t="s">
        <v>348</v>
      </c>
    </row>
    <row r="116" spans="1:39">
      <c r="A116" s="725" t="str">
        <f t="shared" si="1"/>
        <v>202503</v>
      </c>
      <c r="B116" s="115">
        <v>3</v>
      </c>
      <c r="D116" s="780">
        <v>20250313</v>
      </c>
      <c r="E116" s="781" t="s">
        <v>529</v>
      </c>
      <c r="F116" s="781"/>
      <c r="G116" s="781"/>
      <c r="H116" s="781" t="s">
        <v>530</v>
      </c>
      <c r="I116" s="781" t="s">
        <v>531</v>
      </c>
      <c r="J116" s="782">
        <v>2727273</v>
      </c>
      <c r="K116" s="782">
        <v>0</v>
      </c>
      <c r="L116" s="783" t="s">
        <v>341</v>
      </c>
      <c r="M116" s="784">
        <v>1</v>
      </c>
      <c r="N116" s="786">
        <v>333100</v>
      </c>
      <c r="O116" s="785"/>
      <c r="P116" s="780" t="s">
        <v>532</v>
      </c>
      <c r="Q116" s="780" t="s">
        <v>532</v>
      </c>
      <c r="R116" s="781" t="s">
        <v>533</v>
      </c>
      <c r="S116" s="781"/>
      <c r="T116" s="781"/>
      <c r="U116" s="781"/>
      <c r="V116" s="781"/>
      <c r="W116" s="781" t="s">
        <v>534</v>
      </c>
      <c r="X116" s="781"/>
      <c r="Y116" s="781"/>
      <c r="Z116" s="781" t="s">
        <v>345</v>
      </c>
      <c r="AA116" s="781" t="s">
        <v>346</v>
      </c>
      <c r="AB116" s="781"/>
      <c r="AC116" s="781"/>
      <c r="AD116" s="781"/>
      <c r="AE116" s="781"/>
      <c r="AF116" s="781"/>
      <c r="AG116" s="781" t="s">
        <v>347</v>
      </c>
      <c r="AH116" s="781" t="s">
        <v>348</v>
      </c>
    </row>
    <row r="117" spans="1:39">
      <c r="A117" s="725" t="str">
        <f t="shared" si="1"/>
        <v>202503</v>
      </c>
      <c r="B117" s="115">
        <v>3</v>
      </c>
      <c r="D117" s="780">
        <v>20250313</v>
      </c>
      <c r="E117" s="781" t="s">
        <v>529</v>
      </c>
      <c r="F117" s="781"/>
      <c r="G117" s="781"/>
      <c r="H117" s="781" t="s">
        <v>349</v>
      </c>
      <c r="I117" s="781" t="s">
        <v>350</v>
      </c>
      <c r="J117" s="782">
        <v>272727</v>
      </c>
      <c r="K117" s="782">
        <v>0</v>
      </c>
      <c r="L117" s="783" t="s">
        <v>341</v>
      </c>
      <c r="M117" s="784">
        <v>1</v>
      </c>
      <c r="N117" s="786">
        <v>33310</v>
      </c>
      <c r="O117" s="785"/>
      <c r="P117" s="780" t="s">
        <v>532</v>
      </c>
      <c r="Q117" s="780" t="s">
        <v>532</v>
      </c>
      <c r="R117" s="781" t="s">
        <v>533</v>
      </c>
      <c r="S117" s="781"/>
      <c r="T117" s="781"/>
      <c r="U117" s="781"/>
      <c r="V117" s="781"/>
      <c r="W117" s="781" t="s">
        <v>535</v>
      </c>
      <c r="X117" s="781"/>
      <c r="Y117" s="781"/>
      <c r="Z117" s="781" t="s">
        <v>345</v>
      </c>
      <c r="AA117" s="781" t="s">
        <v>346</v>
      </c>
      <c r="AB117" s="781"/>
      <c r="AC117" s="781"/>
      <c r="AD117" s="781"/>
      <c r="AE117" s="781"/>
      <c r="AF117" s="781"/>
      <c r="AG117" s="781" t="s">
        <v>347</v>
      </c>
      <c r="AH117" s="781" t="s">
        <v>348</v>
      </c>
    </row>
    <row r="118" spans="1:39">
      <c r="A118" s="725" t="str">
        <f t="shared" si="1"/>
        <v>202503</v>
      </c>
      <c r="B118" s="115">
        <v>3</v>
      </c>
      <c r="D118" s="780">
        <v>20250313</v>
      </c>
      <c r="E118" s="781" t="s">
        <v>529</v>
      </c>
      <c r="F118" s="781"/>
      <c r="G118" s="781"/>
      <c r="H118" s="781" t="s">
        <v>244</v>
      </c>
      <c r="I118" s="781" t="s">
        <v>245</v>
      </c>
      <c r="J118" s="782">
        <v>0</v>
      </c>
      <c r="K118" s="782">
        <v>3000000</v>
      </c>
      <c r="L118" s="783" t="s">
        <v>341</v>
      </c>
      <c r="M118" s="784">
        <v>1</v>
      </c>
      <c r="N118" s="786"/>
      <c r="O118" s="785">
        <v>366410</v>
      </c>
      <c r="P118" s="780" t="s">
        <v>532</v>
      </c>
      <c r="Q118" s="780" t="s">
        <v>532</v>
      </c>
      <c r="R118" s="781" t="s">
        <v>533</v>
      </c>
      <c r="S118" s="781"/>
      <c r="T118" s="781"/>
      <c r="U118" s="781"/>
      <c r="V118" s="781"/>
      <c r="W118" s="781" t="s">
        <v>534</v>
      </c>
      <c r="X118" s="781"/>
      <c r="Y118" s="781"/>
      <c r="Z118" s="781" t="s">
        <v>345</v>
      </c>
      <c r="AA118" s="781" t="s">
        <v>346</v>
      </c>
      <c r="AB118" s="781"/>
      <c r="AC118" s="781"/>
      <c r="AD118" s="781"/>
      <c r="AE118" s="781"/>
      <c r="AF118" s="781"/>
      <c r="AG118" s="781" t="s">
        <v>347</v>
      </c>
      <c r="AH118" s="781" t="s">
        <v>348</v>
      </c>
    </row>
    <row r="119" spans="1:39">
      <c r="A119" s="725" t="str">
        <f t="shared" si="1"/>
        <v>202503</v>
      </c>
      <c r="B119" s="115">
        <v>4</v>
      </c>
      <c r="D119" s="780">
        <v>20250317</v>
      </c>
      <c r="E119" s="781" t="s">
        <v>536</v>
      </c>
      <c r="F119" s="781"/>
      <c r="G119" s="781"/>
      <c r="H119" s="781" t="s">
        <v>530</v>
      </c>
      <c r="I119" s="781" t="s">
        <v>531</v>
      </c>
      <c r="J119" s="782">
        <v>822727</v>
      </c>
      <c r="K119" s="782">
        <v>0</v>
      </c>
      <c r="L119" s="783" t="s">
        <v>341</v>
      </c>
      <c r="M119" s="784">
        <v>1</v>
      </c>
      <c r="N119" s="786">
        <v>333100</v>
      </c>
      <c r="O119" s="785"/>
      <c r="P119" s="780" t="s">
        <v>537</v>
      </c>
      <c r="Q119" s="780" t="s">
        <v>537</v>
      </c>
      <c r="R119" s="781" t="s">
        <v>538</v>
      </c>
      <c r="S119" s="781"/>
      <c r="T119" s="781"/>
      <c r="U119" s="781"/>
      <c r="V119" s="781"/>
      <c r="W119" s="781" t="s">
        <v>539</v>
      </c>
      <c r="X119" s="781"/>
      <c r="Y119" s="781"/>
      <c r="Z119" s="781" t="s">
        <v>345</v>
      </c>
      <c r="AA119" s="781" t="s">
        <v>346</v>
      </c>
      <c r="AB119" s="781"/>
      <c r="AC119" s="781"/>
      <c r="AD119" s="781"/>
      <c r="AE119" s="781"/>
      <c r="AF119" s="781"/>
      <c r="AG119" s="781" t="s">
        <v>347</v>
      </c>
      <c r="AH119" s="781" t="s">
        <v>348</v>
      </c>
    </row>
    <row r="120" spans="1:39">
      <c r="A120" s="725" t="str">
        <f t="shared" si="1"/>
        <v>202503</v>
      </c>
      <c r="B120" s="115">
        <v>4</v>
      </c>
      <c r="D120" s="780">
        <v>20250317</v>
      </c>
      <c r="E120" s="781" t="s">
        <v>536</v>
      </c>
      <c r="F120" s="781"/>
      <c r="G120" s="781"/>
      <c r="H120" s="781" t="s">
        <v>540</v>
      </c>
      <c r="I120" s="781" t="s">
        <v>350</v>
      </c>
      <c r="J120" s="782">
        <v>82273</v>
      </c>
      <c r="K120" s="782">
        <v>0</v>
      </c>
      <c r="L120" s="783" t="s">
        <v>341</v>
      </c>
      <c r="M120" s="784">
        <v>1</v>
      </c>
      <c r="N120" s="786">
        <v>33310</v>
      </c>
      <c r="O120" s="785"/>
      <c r="P120" s="780" t="s">
        <v>537</v>
      </c>
      <c r="Q120" s="780" t="s">
        <v>537</v>
      </c>
      <c r="R120" s="781" t="s">
        <v>538</v>
      </c>
      <c r="S120" s="781"/>
      <c r="T120" s="781"/>
      <c r="U120" s="781"/>
      <c r="V120" s="781"/>
      <c r="W120" s="781" t="s">
        <v>541</v>
      </c>
      <c r="X120" s="781"/>
      <c r="Y120" s="781"/>
      <c r="Z120" s="781" t="s">
        <v>345</v>
      </c>
      <c r="AA120" s="781" t="s">
        <v>346</v>
      </c>
      <c r="AB120" s="781"/>
      <c r="AC120" s="781"/>
      <c r="AD120" s="781"/>
      <c r="AE120" s="781"/>
      <c r="AF120" s="781"/>
      <c r="AG120" s="781" t="s">
        <v>347</v>
      </c>
      <c r="AH120" s="781" t="s">
        <v>348</v>
      </c>
    </row>
    <row r="121" spans="1:39">
      <c r="A121" s="725" t="str">
        <f t="shared" si="1"/>
        <v>202503</v>
      </c>
      <c r="B121" s="115">
        <v>4</v>
      </c>
      <c r="D121" s="780">
        <v>20250317</v>
      </c>
      <c r="E121" s="781" t="s">
        <v>536</v>
      </c>
      <c r="F121" s="781"/>
      <c r="G121" s="781"/>
      <c r="H121" s="781" t="s">
        <v>244</v>
      </c>
      <c r="I121" s="781" t="s">
        <v>245</v>
      </c>
      <c r="J121" s="782">
        <v>0</v>
      </c>
      <c r="K121" s="782">
        <v>905000</v>
      </c>
      <c r="L121" s="783" t="s">
        <v>341</v>
      </c>
      <c r="M121" s="784">
        <v>1</v>
      </c>
      <c r="N121" s="786"/>
      <c r="O121" s="785">
        <v>366410</v>
      </c>
      <c r="P121" s="780" t="s">
        <v>542</v>
      </c>
      <c r="Q121" s="780" t="s">
        <v>537</v>
      </c>
      <c r="R121" s="781" t="s">
        <v>538</v>
      </c>
      <c r="S121" s="781"/>
      <c r="T121" s="781"/>
      <c r="U121" s="781"/>
      <c r="V121" s="781"/>
      <c r="W121" s="781" t="s">
        <v>539</v>
      </c>
      <c r="X121" s="781"/>
      <c r="Y121" s="781"/>
      <c r="Z121" s="781" t="s">
        <v>345</v>
      </c>
      <c r="AA121" s="781" t="s">
        <v>346</v>
      </c>
      <c r="AB121" s="781"/>
      <c r="AC121" s="781"/>
      <c r="AD121" s="781"/>
      <c r="AE121" s="781"/>
      <c r="AF121" s="781"/>
      <c r="AG121" s="781" t="s">
        <v>347</v>
      </c>
      <c r="AH121" s="781" t="s">
        <v>348</v>
      </c>
    </row>
    <row r="122" spans="1:39">
      <c r="A122" s="725" t="str">
        <f t="shared" si="1"/>
        <v>202503</v>
      </c>
      <c r="B122" s="115">
        <v>5</v>
      </c>
      <c r="D122" s="780">
        <v>20250321</v>
      </c>
      <c r="E122" s="781" t="s">
        <v>543</v>
      </c>
      <c r="F122" s="781"/>
      <c r="G122" s="781"/>
      <c r="H122" s="781" t="s">
        <v>511</v>
      </c>
      <c r="I122" s="781" t="s">
        <v>544</v>
      </c>
      <c r="J122" s="782">
        <v>300000</v>
      </c>
      <c r="K122" s="782">
        <v>0</v>
      </c>
      <c r="L122" s="783" t="s">
        <v>341</v>
      </c>
      <c r="M122" s="784">
        <v>1</v>
      </c>
      <c r="N122" s="786">
        <v>150000</v>
      </c>
      <c r="O122" s="785"/>
      <c r="P122" s="780" t="s">
        <v>545</v>
      </c>
      <c r="Q122" s="780" t="s">
        <v>546</v>
      </c>
      <c r="R122" s="781" t="s">
        <v>547</v>
      </c>
      <c r="S122" s="781"/>
      <c r="T122" s="781"/>
      <c r="U122" s="781"/>
      <c r="V122" s="781"/>
      <c r="W122" s="781" t="s">
        <v>548</v>
      </c>
      <c r="X122" s="781"/>
      <c r="Y122" s="781"/>
      <c r="Z122" s="781"/>
      <c r="AA122" s="781" t="s">
        <v>346</v>
      </c>
      <c r="AB122" s="781"/>
      <c r="AC122" s="781"/>
      <c r="AD122" s="781"/>
      <c r="AE122" s="781"/>
      <c r="AF122" s="781"/>
      <c r="AG122" s="781" t="s">
        <v>347</v>
      </c>
      <c r="AH122" s="781" t="s">
        <v>348</v>
      </c>
      <c r="AJ122" s="149" t="s">
        <v>347</v>
      </c>
      <c r="AK122" s="149" t="s">
        <v>348</v>
      </c>
      <c r="AL122" s="149" t="s">
        <v>511</v>
      </c>
      <c r="AM122" s="149" t="s">
        <v>512</v>
      </c>
    </row>
    <row r="123" spans="1:39">
      <c r="A123" s="725" t="str">
        <f t="shared" si="1"/>
        <v>202503</v>
      </c>
      <c r="B123" s="115">
        <v>5</v>
      </c>
      <c r="D123" s="780">
        <v>20250321</v>
      </c>
      <c r="E123" s="781" t="s">
        <v>543</v>
      </c>
      <c r="F123" s="781"/>
      <c r="G123" s="781"/>
      <c r="H123" s="781" t="s">
        <v>511</v>
      </c>
      <c r="I123" s="781" t="s">
        <v>512</v>
      </c>
      <c r="J123" s="782">
        <v>30000</v>
      </c>
      <c r="K123" s="782">
        <v>0</v>
      </c>
      <c r="L123" s="783" t="s">
        <v>341</v>
      </c>
      <c r="M123" s="784">
        <v>1</v>
      </c>
      <c r="N123" s="786">
        <v>15000</v>
      </c>
      <c r="O123" s="785"/>
      <c r="P123" s="780" t="s">
        <v>545</v>
      </c>
      <c r="Q123" s="780" t="s">
        <v>546</v>
      </c>
      <c r="R123" s="781" t="s">
        <v>547</v>
      </c>
      <c r="S123" s="781"/>
      <c r="T123" s="781"/>
      <c r="U123" s="781"/>
      <c r="V123" s="781"/>
      <c r="W123" s="781" t="s">
        <v>549</v>
      </c>
      <c r="X123" s="781"/>
      <c r="Y123" s="781"/>
      <c r="Z123" s="781"/>
      <c r="AA123" s="781" t="s">
        <v>346</v>
      </c>
      <c r="AB123" s="781"/>
      <c r="AC123" s="781"/>
      <c r="AD123" s="781"/>
      <c r="AE123" s="781"/>
      <c r="AF123" s="781"/>
      <c r="AG123" s="781" t="s">
        <v>347</v>
      </c>
      <c r="AH123" s="781" t="s">
        <v>348</v>
      </c>
      <c r="AJ123" s="149" t="s">
        <v>347</v>
      </c>
      <c r="AK123" s="149" t="s">
        <v>348</v>
      </c>
      <c r="AL123" s="149" t="s">
        <v>244</v>
      </c>
      <c r="AM123" s="149" t="s">
        <v>245</v>
      </c>
    </row>
    <row r="124" spans="1:39">
      <c r="A124" s="725" t="str">
        <f t="shared" si="1"/>
        <v>202503</v>
      </c>
      <c r="B124" s="115">
        <v>5</v>
      </c>
      <c r="D124" s="780">
        <v>20250321</v>
      </c>
      <c r="E124" s="781" t="s">
        <v>543</v>
      </c>
      <c r="F124" s="781"/>
      <c r="G124" s="781"/>
      <c r="H124" s="781" t="s">
        <v>244</v>
      </c>
      <c r="I124" s="781" t="s">
        <v>245</v>
      </c>
      <c r="J124" s="782">
        <v>0</v>
      </c>
      <c r="K124" s="782">
        <v>330000</v>
      </c>
      <c r="L124" s="783" t="s">
        <v>341</v>
      </c>
      <c r="M124" s="784">
        <v>1</v>
      </c>
      <c r="N124" s="786"/>
      <c r="O124" s="785">
        <v>165000</v>
      </c>
      <c r="P124" s="780" t="s">
        <v>545</v>
      </c>
      <c r="Q124" s="780" t="s">
        <v>546</v>
      </c>
      <c r="R124" s="781" t="s">
        <v>547</v>
      </c>
      <c r="S124" s="781"/>
      <c r="T124" s="781"/>
      <c r="U124" s="781"/>
      <c r="V124" s="781"/>
      <c r="W124" s="781" t="s">
        <v>548</v>
      </c>
      <c r="X124" s="781"/>
      <c r="Y124" s="781"/>
      <c r="Z124" s="781"/>
      <c r="AA124" s="781" t="s">
        <v>346</v>
      </c>
      <c r="AB124" s="781"/>
      <c r="AC124" s="781"/>
      <c r="AD124" s="781"/>
      <c r="AE124" s="781"/>
      <c r="AF124" s="781"/>
      <c r="AG124" s="781" t="s">
        <v>347</v>
      </c>
      <c r="AH124" s="781" t="s">
        <v>348</v>
      </c>
    </row>
    <row r="125" spans="1:39">
      <c r="A125" s="725" t="str">
        <f t="shared" si="1"/>
        <v>202503</v>
      </c>
      <c r="B125" s="115">
        <v>6</v>
      </c>
      <c r="D125" s="780">
        <v>20250331</v>
      </c>
      <c r="E125" s="781" t="s">
        <v>390</v>
      </c>
      <c r="F125" s="781"/>
      <c r="G125" s="781"/>
      <c r="H125" s="781" t="s">
        <v>391</v>
      </c>
      <c r="I125" s="781" t="s">
        <v>392</v>
      </c>
      <c r="J125" s="782">
        <v>850000</v>
      </c>
      <c r="K125" s="782">
        <v>0</v>
      </c>
      <c r="L125" s="783" t="s">
        <v>341</v>
      </c>
      <c r="M125" s="784">
        <v>1</v>
      </c>
      <c r="N125" s="786">
        <v>650000</v>
      </c>
      <c r="O125" s="785"/>
      <c r="P125" s="780" t="s">
        <v>393</v>
      </c>
      <c r="Q125" s="780" t="s">
        <v>550</v>
      </c>
      <c r="R125" s="781" t="s">
        <v>394</v>
      </c>
      <c r="S125" s="781"/>
      <c r="T125" s="781"/>
      <c r="U125" s="781"/>
      <c r="V125" s="781"/>
      <c r="W125" s="781" t="s">
        <v>395</v>
      </c>
      <c r="X125" s="781"/>
      <c r="Y125" s="781"/>
      <c r="Z125" s="781" t="s">
        <v>345</v>
      </c>
      <c r="AA125" s="781" t="s">
        <v>346</v>
      </c>
      <c r="AB125" s="781"/>
      <c r="AC125" s="781"/>
      <c r="AD125" s="781"/>
      <c r="AE125" s="781"/>
      <c r="AF125" s="781"/>
      <c r="AG125" s="781" t="s">
        <v>347</v>
      </c>
      <c r="AH125" s="781" t="s">
        <v>348</v>
      </c>
    </row>
    <row r="126" spans="1:39">
      <c r="A126" s="725" t="str">
        <f t="shared" si="1"/>
        <v>202503</v>
      </c>
      <c r="B126" s="115">
        <v>6</v>
      </c>
      <c r="D126" s="780">
        <v>20250331</v>
      </c>
      <c r="E126" s="781" t="s">
        <v>390</v>
      </c>
      <c r="F126" s="781"/>
      <c r="G126" s="781"/>
      <c r="H126" s="781" t="s">
        <v>349</v>
      </c>
      <c r="I126" s="781" t="s">
        <v>350</v>
      </c>
      <c r="J126" s="782">
        <v>85000</v>
      </c>
      <c r="K126" s="782">
        <v>0</v>
      </c>
      <c r="L126" s="783" t="s">
        <v>341</v>
      </c>
      <c r="M126" s="784">
        <v>1</v>
      </c>
      <c r="N126" s="786">
        <v>65000</v>
      </c>
      <c r="O126" s="785"/>
      <c r="P126" s="780" t="s">
        <v>393</v>
      </c>
      <c r="Q126" s="780" t="s">
        <v>550</v>
      </c>
      <c r="R126" s="781" t="s">
        <v>394</v>
      </c>
      <c r="S126" s="781"/>
      <c r="T126" s="781"/>
      <c r="U126" s="781"/>
      <c r="V126" s="781"/>
      <c r="W126" s="781" t="s">
        <v>396</v>
      </c>
      <c r="X126" s="781"/>
      <c r="Y126" s="781"/>
      <c r="Z126" s="781" t="s">
        <v>345</v>
      </c>
      <c r="AA126" s="781" t="s">
        <v>346</v>
      </c>
      <c r="AB126" s="781"/>
      <c r="AC126" s="781"/>
      <c r="AD126" s="781"/>
      <c r="AE126" s="781"/>
      <c r="AF126" s="781"/>
      <c r="AG126" s="781" t="s">
        <v>347</v>
      </c>
      <c r="AH126" s="781" t="s">
        <v>348</v>
      </c>
    </row>
    <row r="127" spans="1:39">
      <c r="A127" s="725" t="str">
        <f t="shared" si="1"/>
        <v>202503</v>
      </c>
      <c r="B127" s="115">
        <v>6</v>
      </c>
      <c r="D127" s="780">
        <v>20250331</v>
      </c>
      <c r="E127" s="781" t="s">
        <v>390</v>
      </c>
      <c r="F127" s="781"/>
      <c r="G127" s="781"/>
      <c r="H127" s="781" t="s">
        <v>244</v>
      </c>
      <c r="I127" s="781" t="s">
        <v>245</v>
      </c>
      <c r="J127" s="782">
        <v>0</v>
      </c>
      <c r="K127" s="782">
        <v>935000</v>
      </c>
      <c r="L127" s="783" t="s">
        <v>341</v>
      </c>
      <c r="M127" s="784">
        <v>1</v>
      </c>
      <c r="N127" s="786"/>
      <c r="O127" s="785">
        <v>715000</v>
      </c>
      <c r="P127" s="780" t="s">
        <v>393</v>
      </c>
      <c r="Q127" s="780" t="s">
        <v>550</v>
      </c>
      <c r="R127" s="781" t="s">
        <v>394</v>
      </c>
      <c r="S127" s="781"/>
      <c r="T127" s="781"/>
      <c r="U127" s="781"/>
      <c r="V127" s="781"/>
      <c r="W127" s="781" t="s">
        <v>395</v>
      </c>
      <c r="X127" s="781"/>
      <c r="Y127" s="781"/>
      <c r="Z127" s="781" t="s">
        <v>345</v>
      </c>
      <c r="AA127" s="781" t="s">
        <v>346</v>
      </c>
      <c r="AB127" s="781"/>
      <c r="AC127" s="781"/>
      <c r="AD127" s="781"/>
      <c r="AE127" s="781"/>
      <c r="AF127" s="781"/>
      <c r="AG127" s="781" t="s">
        <v>347</v>
      </c>
      <c r="AH127" s="781" t="s">
        <v>348</v>
      </c>
    </row>
    <row r="128" spans="1:39">
      <c r="A128" s="725" t="str">
        <f t="shared" si="1"/>
        <v>202503</v>
      </c>
      <c r="B128" s="115">
        <v>7</v>
      </c>
      <c r="D128" s="780">
        <v>20250306</v>
      </c>
      <c r="E128" s="781" t="s">
        <v>368</v>
      </c>
      <c r="F128" s="781"/>
      <c r="G128" s="781"/>
      <c r="H128" s="781" t="s">
        <v>354</v>
      </c>
      <c r="I128" s="781" t="s">
        <v>355</v>
      </c>
      <c r="J128" s="782">
        <v>0</v>
      </c>
      <c r="K128" s="782">
        <v>4400</v>
      </c>
      <c r="L128" s="783" t="s">
        <v>341</v>
      </c>
      <c r="M128" s="784">
        <v>1</v>
      </c>
      <c r="N128" s="786"/>
      <c r="O128" s="785">
        <v>4400</v>
      </c>
      <c r="P128" s="780" t="s">
        <v>356</v>
      </c>
      <c r="Q128" s="780" t="s">
        <v>527</v>
      </c>
      <c r="R128" s="781" t="s">
        <v>357</v>
      </c>
      <c r="S128" s="781"/>
      <c r="T128" s="781"/>
      <c r="U128" s="781"/>
      <c r="V128" s="781"/>
      <c r="W128" s="781" t="s">
        <v>368</v>
      </c>
      <c r="X128" s="781"/>
      <c r="Y128" s="781"/>
      <c r="Z128" s="781" t="s">
        <v>345</v>
      </c>
      <c r="AA128" s="781" t="s">
        <v>346</v>
      </c>
      <c r="AB128" s="781"/>
      <c r="AC128" s="781"/>
      <c r="AD128" s="781"/>
      <c r="AE128" s="781"/>
      <c r="AF128" s="781"/>
      <c r="AG128" s="781" t="s">
        <v>358</v>
      </c>
      <c r="AH128" s="781" t="s">
        <v>359</v>
      </c>
    </row>
    <row r="129" spans="1:36">
      <c r="A129" s="725" t="str">
        <f t="shared" si="1"/>
        <v>202503</v>
      </c>
      <c r="B129" s="115">
        <v>7</v>
      </c>
      <c r="D129" s="780">
        <v>20250306</v>
      </c>
      <c r="E129" s="781" t="s">
        <v>368</v>
      </c>
      <c r="F129" s="781"/>
      <c r="G129" s="781"/>
      <c r="H129" s="781" t="s">
        <v>244</v>
      </c>
      <c r="I129" s="781" t="s">
        <v>245</v>
      </c>
      <c r="J129" s="782">
        <v>4400</v>
      </c>
      <c r="K129" s="782">
        <v>0</v>
      </c>
      <c r="L129" s="783" t="s">
        <v>341</v>
      </c>
      <c r="M129" s="784">
        <v>1</v>
      </c>
      <c r="N129" s="786">
        <v>4400</v>
      </c>
      <c r="O129" s="785"/>
      <c r="P129" s="780" t="s">
        <v>342</v>
      </c>
      <c r="Q129" s="780" t="s">
        <v>527</v>
      </c>
      <c r="R129" s="781" t="s">
        <v>343</v>
      </c>
      <c r="S129" s="781"/>
      <c r="T129" s="781"/>
      <c r="U129" s="781"/>
      <c r="V129" s="781"/>
      <c r="W129" s="781" t="s">
        <v>368</v>
      </c>
      <c r="X129" s="781"/>
      <c r="Y129" s="781"/>
      <c r="Z129" s="781" t="s">
        <v>345</v>
      </c>
      <c r="AA129" s="781" t="s">
        <v>346</v>
      </c>
      <c r="AB129" s="781"/>
      <c r="AC129" s="781"/>
      <c r="AD129" s="781"/>
      <c r="AE129" s="781"/>
      <c r="AF129" s="781"/>
      <c r="AG129" s="781" t="s">
        <v>358</v>
      </c>
      <c r="AH129" s="781" t="s">
        <v>359</v>
      </c>
    </row>
    <row r="130" spans="1:36">
      <c r="A130" s="725" t="str">
        <f t="shared" si="1"/>
        <v>202503</v>
      </c>
      <c r="B130" s="115" t="s">
        <v>551</v>
      </c>
      <c r="C130" s="115" t="s">
        <v>336</v>
      </c>
      <c r="D130" s="780">
        <v>20250315</v>
      </c>
      <c r="E130" s="781" t="s">
        <v>552</v>
      </c>
      <c r="F130" s="781"/>
      <c r="G130" s="781"/>
      <c r="H130" s="781" t="s">
        <v>553</v>
      </c>
      <c r="I130" s="781" t="s">
        <v>554</v>
      </c>
      <c r="J130" s="782">
        <v>0</v>
      </c>
      <c r="K130" s="782">
        <v>201741</v>
      </c>
      <c r="L130" s="783" t="s">
        <v>341</v>
      </c>
      <c r="M130" s="784">
        <v>1</v>
      </c>
      <c r="N130" s="786"/>
      <c r="O130" s="785">
        <v>103034</v>
      </c>
      <c r="P130" s="780" t="s">
        <v>356</v>
      </c>
      <c r="Q130" s="780" t="s">
        <v>527</v>
      </c>
      <c r="R130" s="781" t="s">
        <v>357</v>
      </c>
      <c r="S130" s="781"/>
      <c r="T130" s="781"/>
      <c r="U130" s="781"/>
      <c r="V130" s="781"/>
      <c r="W130" s="781" t="s">
        <v>552</v>
      </c>
      <c r="X130" s="781"/>
      <c r="Y130" s="781"/>
      <c r="Z130" s="781"/>
      <c r="AA130" s="781" t="s">
        <v>346</v>
      </c>
      <c r="AB130" s="781"/>
      <c r="AC130" s="781"/>
      <c r="AD130" s="781"/>
      <c r="AE130" s="781"/>
      <c r="AF130" s="781"/>
      <c r="AG130" s="781" t="s">
        <v>555</v>
      </c>
      <c r="AH130" s="781" t="s">
        <v>359</v>
      </c>
    </row>
    <row r="131" spans="1:36">
      <c r="A131" s="725" t="str">
        <f t="shared" si="1"/>
        <v>202503</v>
      </c>
      <c r="B131" s="115" t="s">
        <v>551</v>
      </c>
      <c r="C131" s="115" t="s">
        <v>336</v>
      </c>
      <c r="D131" s="780">
        <v>20250315</v>
      </c>
      <c r="E131" s="781" t="s">
        <v>552</v>
      </c>
      <c r="F131" s="781"/>
      <c r="G131" s="781"/>
      <c r="H131" s="781" t="s">
        <v>556</v>
      </c>
      <c r="I131" s="781" t="s">
        <v>557</v>
      </c>
      <c r="J131" s="782">
        <v>28240</v>
      </c>
      <c r="K131" s="782">
        <v>0</v>
      </c>
      <c r="L131" s="783" t="s">
        <v>341</v>
      </c>
      <c r="M131" s="784">
        <v>1</v>
      </c>
      <c r="N131" s="786">
        <v>14420</v>
      </c>
      <c r="O131" s="785"/>
      <c r="P131" s="780" t="s">
        <v>417</v>
      </c>
      <c r="Q131" s="780" t="e">
        <v>#N/A</v>
      </c>
      <c r="R131" s="781" t="s">
        <v>418</v>
      </c>
      <c r="S131" s="781"/>
      <c r="T131" s="781"/>
      <c r="U131" s="781"/>
      <c r="V131" s="781"/>
      <c r="W131" s="781" t="s">
        <v>552</v>
      </c>
      <c r="X131" s="781"/>
      <c r="Y131" s="781"/>
      <c r="Z131" s="781"/>
      <c r="AA131" s="781" t="s">
        <v>346</v>
      </c>
      <c r="AB131" s="781"/>
      <c r="AC131" s="781"/>
      <c r="AD131" s="781"/>
      <c r="AE131" s="781"/>
      <c r="AF131" s="781"/>
      <c r="AG131" s="781" t="s">
        <v>555</v>
      </c>
      <c r="AH131" s="781" t="s">
        <v>359</v>
      </c>
    </row>
    <row r="132" spans="1:36">
      <c r="A132" s="725" t="str">
        <f t="shared" ref="A132:A159" si="2">MID(D132,1,6)</f>
        <v>202503</v>
      </c>
      <c r="B132" s="115" t="s">
        <v>551</v>
      </c>
      <c r="C132" s="115" t="s">
        <v>336</v>
      </c>
      <c r="D132" s="780">
        <v>20250315</v>
      </c>
      <c r="E132" s="781" t="s">
        <v>552</v>
      </c>
      <c r="F132" s="781"/>
      <c r="G132" s="781"/>
      <c r="H132" s="781" t="s">
        <v>556</v>
      </c>
      <c r="I132" s="781" t="s">
        <v>557</v>
      </c>
      <c r="J132" s="782">
        <v>2820</v>
      </c>
      <c r="K132" s="782">
        <v>0</v>
      </c>
      <c r="L132" s="783" t="s">
        <v>341</v>
      </c>
      <c r="M132" s="784">
        <v>1</v>
      </c>
      <c r="N132" s="786">
        <v>1440</v>
      </c>
      <c r="O132" s="785"/>
      <c r="P132" s="780">
        <v>4617043000</v>
      </c>
      <c r="Q132" s="780" t="e">
        <v>#N/A</v>
      </c>
      <c r="R132" s="781" t="s">
        <v>558</v>
      </c>
      <c r="S132" s="781"/>
      <c r="T132" s="781"/>
      <c r="U132" s="781"/>
      <c r="V132" s="781"/>
      <c r="W132" s="781" t="s">
        <v>552</v>
      </c>
      <c r="X132" s="781"/>
      <c r="Y132" s="781"/>
      <c r="Z132" s="781"/>
      <c r="AA132" s="781" t="s">
        <v>346</v>
      </c>
      <c r="AB132" s="781"/>
      <c r="AC132" s="781"/>
      <c r="AD132" s="781"/>
      <c r="AE132" s="781"/>
      <c r="AF132" s="781"/>
      <c r="AG132" s="781" t="s">
        <v>555</v>
      </c>
      <c r="AH132" s="781" t="s">
        <v>359</v>
      </c>
    </row>
    <row r="133" spans="1:36">
      <c r="A133" s="725" t="str">
        <f t="shared" si="2"/>
        <v>202503</v>
      </c>
      <c r="B133" s="115" t="s">
        <v>551</v>
      </c>
      <c r="C133" s="115" t="s">
        <v>336</v>
      </c>
      <c r="D133" s="780">
        <v>20250315</v>
      </c>
      <c r="E133" s="781" t="s">
        <v>552</v>
      </c>
      <c r="F133" s="781"/>
      <c r="G133" s="781"/>
      <c r="H133" s="781" t="s">
        <v>354</v>
      </c>
      <c r="I133" s="781" t="s">
        <v>355</v>
      </c>
      <c r="J133" s="782">
        <v>170681</v>
      </c>
      <c r="K133" s="782">
        <v>0</v>
      </c>
      <c r="L133" s="783" t="s">
        <v>341</v>
      </c>
      <c r="M133" s="784">
        <v>1</v>
      </c>
      <c r="N133" s="786">
        <v>87174</v>
      </c>
      <c r="O133" s="785"/>
      <c r="P133" s="780" t="s">
        <v>356</v>
      </c>
      <c r="Q133" s="780" t="s">
        <v>527</v>
      </c>
      <c r="R133" s="781" t="s">
        <v>357</v>
      </c>
      <c r="S133" s="781"/>
      <c r="T133" s="781"/>
      <c r="U133" s="781"/>
      <c r="V133" s="781"/>
      <c r="W133" s="781" t="s">
        <v>552</v>
      </c>
      <c r="X133" s="781"/>
      <c r="Y133" s="781"/>
      <c r="Z133" s="781"/>
      <c r="AA133" s="781" t="s">
        <v>346</v>
      </c>
      <c r="AB133" s="781"/>
      <c r="AC133" s="781"/>
      <c r="AD133" s="781"/>
      <c r="AE133" s="781"/>
      <c r="AF133" s="781"/>
      <c r="AG133" s="781" t="s">
        <v>555</v>
      </c>
      <c r="AH133" s="781" t="s">
        <v>359</v>
      </c>
    </row>
    <row r="134" spans="1:36">
      <c r="A134" s="725" t="str">
        <f t="shared" si="2"/>
        <v>202503</v>
      </c>
      <c r="B134" s="115">
        <v>9</v>
      </c>
      <c r="D134" s="780">
        <v>20250320</v>
      </c>
      <c r="E134" s="781" t="s">
        <v>505</v>
      </c>
      <c r="F134" s="781"/>
      <c r="G134" s="781"/>
      <c r="H134" s="781" t="s">
        <v>354</v>
      </c>
      <c r="I134" s="781" t="s">
        <v>355</v>
      </c>
      <c r="J134" s="782">
        <v>0</v>
      </c>
      <c r="K134" s="782">
        <v>715000</v>
      </c>
      <c r="L134" s="783" t="s">
        <v>341</v>
      </c>
      <c r="M134" s="784">
        <v>1</v>
      </c>
      <c r="N134" s="786"/>
      <c r="O134" s="785">
        <v>715000</v>
      </c>
      <c r="P134" s="780" t="s">
        <v>356</v>
      </c>
      <c r="Q134" s="780" t="s">
        <v>527</v>
      </c>
      <c r="R134" s="781" t="s">
        <v>357</v>
      </c>
      <c r="S134" s="781"/>
      <c r="T134" s="781"/>
      <c r="U134" s="781"/>
      <c r="V134" s="781"/>
      <c r="W134" s="781" t="s">
        <v>505</v>
      </c>
      <c r="X134" s="781"/>
      <c r="Y134" s="781"/>
      <c r="Z134" s="781" t="s">
        <v>345</v>
      </c>
      <c r="AA134" s="781" t="s">
        <v>346</v>
      </c>
      <c r="AB134" s="781"/>
      <c r="AC134" s="781"/>
      <c r="AD134" s="781"/>
      <c r="AE134" s="781"/>
      <c r="AF134" s="781"/>
      <c r="AG134" s="781" t="s">
        <v>358</v>
      </c>
      <c r="AH134" s="781" t="s">
        <v>359</v>
      </c>
    </row>
    <row r="135" spans="1:36">
      <c r="A135" s="725" t="str">
        <f t="shared" si="2"/>
        <v>202503</v>
      </c>
      <c r="B135" s="115">
        <v>9</v>
      </c>
      <c r="D135" s="780">
        <v>20250320</v>
      </c>
      <c r="E135" s="781" t="s">
        <v>505</v>
      </c>
      <c r="F135" s="781"/>
      <c r="G135" s="781"/>
      <c r="H135" s="781" t="s">
        <v>244</v>
      </c>
      <c r="I135" s="781" t="s">
        <v>245</v>
      </c>
      <c r="J135" s="782">
        <v>715000</v>
      </c>
      <c r="K135" s="782">
        <v>0</v>
      </c>
      <c r="L135" s="783" t="s">
        <v>341</v>
      </c>
      <c r="M135" s="784">
        <v>1</v>
      </c>
      <c r="N135" s="786">
        <v>715000</v>
      </c>
      <c r="O135" s="785"/>
      <c r="P135" s="780" t="s">
        <v>393</v>
      </c>
      <c r="Q135" s="780" t="s">
        <v>550</v>
      </c>
      <c r="R135" s="781" t="s">
        <v>394</v>
      </c>
      <c r="S135" s="781"/>
      <c r="T135" s="781"/>
      <c r="U135" s="781"/>
      <c r="V135" s="781"/>
      <c r="W135" s="781" t="s">
        <v>505</v>
      </c>
      <c r="X135" s="781"/>
      <c r="Y135" s="781"/>
      <c r="Z135" s="781" t="s">
        <v>345</v>
      </c>
      <c r="AA135" s="781" t="s">
        <v>346</v>
      </c>
      <c r="AB135" s="781"/>
      <c r="AC135" s="781"/>
      <c r="AD135" s="781"/>
      <c r="AE135" s="781"/>
      <c r="AF135" s="781"/>
      <c r="AG135" s="781" t="s">
        <v>358</v>
      </c>
      <c r="AH135" s="781" t="s">
        <v>359</v>
      </c>
    </row>
    <row r="136" spans="1:36">
      <c r="A136" s="725" t="str">
        <f t="shared" si="2"/>
        <v>202503</v>
      </c>
      <c r="B136" s="115">
        <v>10</v>
      </c>
      <c r="D136" s="780">
        <v>20250320</v>
      </c>
      <c r="E136" s="781" t="s">
        <v>559</v>
      </c>
      <c r="F136" s="781"/>
      <c r="G136" s="781"/>
      <c r="H136" s="781" t="s">
        <v>354</v>
      </c>
      <c r="I136" s="781" t="s">
        <v>355</v>
      </c>
      <c r="J136" s="782">
        <v>0</v>
      </c>
      <c r="K136" s="782">
        <v>1540000</v>
      </c>
      <c r="L136" s="783" t="s">
        <v>341</v>
      </c>
      <c r="M136" s="784">
        <v>1</v>
      </c>
      <c r="N136" s="786"/>
      <c r="O136" s="785">
        <v>715000</v>
      </c>
      <c r="P136" s="780" t="s">
        <v>356</v>
      </c>
      <c r="Q136" s="780" t="s">
        <v>527</v>
      </c>
      <c r="R136" s="781" t="s">
        <v>357</v>
      </c>
      <c r="S136" s="781"/>
      <c r="T136" s="781"/>
      <c r="U136" s="781"/>
      <c r="V136" s="781"/>
      <c r="W136" s="781" t="s">
        <v>559</v>
      </c>
      <c r="X136" s="781"/>
      <c r="Y136" s="781"/>
      <c r="Z136" s="781" t="s">
        <v>345</v>
      </c>
      <c r="AA136" s="781" t="s">
        <v>346</v>
      </c>
      <c r="AB136" s="781"/>
      <c r="AC136" s="781"/>
      <c r="AD136" s="781"/>
      <c r="AE136" s="781"/>
      <c r="AF136" s="781"/>
      <c r="AG136" s="781" t="s">
        <v>358</v>
      </c>
      <c r="AH136" s="781" t="s">
        <v>359</v>
      </c>
    </row>
    <row r="137" spans="1:36">
      <c r="A137" s="725" t="str">
        <f t="shared" si="2"/>
        <v>202503</v>
      </c>
      <c r="B137" s="115">
        <v>10</v>
      </c>
      <c r="D137" s="780">
        <v>20250320</v>
      </c>
      <c r="E137" s="781" t="s">
        <v>559</v>
      </c>
      <c r="F137" s="781"/>
      <c r="G137" s="781"/>
      <c r="H137" s="781" t="s">
        <v>244</v>
      </c>
      <c r="I137" s="781" t="s">
        <v>245</v>
      </c>
      <c r="J137" s="782">
        <v>1540000</v>
      </c>
      <c r="K137" s="782">
        <v>0</v>
      </c>
      <c r="L137" s="783" t="s">
        <v>341</v>
      </c>
      <c r="M137" s="784">
        <v>1</v>
      </c>
      <c r="N137" s="786">
        <v>715000</v>
      </c>
      <c r="O137" s="785"/>
      <c r="P137" s="780" t="s">
        <v>393</v>
      </c>
      <c r="Q137" s="780" t="s">
        <v>550</v>
      </c>
      <c r="R137" s="781" t="s">
        <v>394</v>
      </c>
      <c r="S137" s="781"/>
      <c r="T137" s="781"/>
      <c r="U137" s="781"/>
      <c r="V137" s="781"/>
      <c r="W137" s="781" t="s">
        <v>559</v>
      </c>
      <c r="X137" s="781"/>
      <c r="Y137" s="781"/>
      <c r="Z137" s="781" t="s">
        <v>345</v>
      </c>
      <c r="AA137" s="781" t="s">
        <v>346</v>
      </c>
      <c r="AB137" s="781"/>
      <c r="AC137" s="781"/>
      <c r="AD137" s="781"/>
      <c r="AE137" s="781"/>
      <c r="AF137" s="781"/>
      <c r="AG137" s="781" t="s">
        <v>358</v>
      </c>
      <c r="AH137" s="781" t="s">
        <v>359</v>
      </c>
    </row>
    <row r="138" spans="1:36">
      <c r="A138" s="725" t="str">
        <f t="shared" si="2"/>
        <v>202503</v>
      </c>
      <c r="B138" s="115">
        <v>11</v>
      </c>
      <c r="D138" s="780">
        <v>20250320</v>
      </c>
      <c r="E138" s="781" t="s">
        <v>560</v>
      </c>
      <c r="F138" s="781"/>
      <c r="G138" s="781"/>
      <c r="H138" s="781" t="s">
        <v>354</v>
      </c>
      <c r="I138" s="781" t="s">
        <v>355</v>
      </c>
      <c r="J138" s="782">
        <v>0</v>
      </c>
      <c r="K138" s="782">
        <v>439610</v>
      </c>
      <c r="L138" s="783" t="s">
        <v>341</v>
      </c>
      <c r="M138" s="784">
        <v>1</v>
      </c>
      <c r="N138" s="786"/>
      <c r="O138" s="785">
        <v>365780</v>
      </c>
      <c r="P138" s="780" t="s">
        <v>356</v>
      </c>
      <c r="Q138" s="780" t="s">
        <v>527</v>
      </c>
      <c r="R138" s="781" t="s">
        <v>357</v>
      </c>
      <c r="S138" s="781"/>
      <c r="T138" s="781"/>
      <c r="U138" s="781"/>
      <c r="V138" s="781"/>
      <c r="W138" s="781" t="s">
        <v>560</v>
      </c>
      <c r="X138" s="781"/>
      <c r="Y138" s="781"/>
      <c r="Z138" s="781" t="s">
        <v>345</v>
      </c>
      <c r="AA138" s="781" t="s">
        <v>346</v>
      </c>
      <c r="AB138" s="781"/>
      <c r="AC138" s="781"/>
      <c r="AD138" s="781"/>
      <c r="AE138" s="781"/>
      <c r="AF138" s="781"/>
      <c r="AG138" s="781" t="s">
        <v>358</v>
      </c>
      <c r="AH138" s="781" t="s">
        <v>359</v>
      </c>
    </row>
    <row r="139" spans="1:36">
      <c r="A139" s="725" t="str">
        <f t="shared" si="2"/>
        <v>202503</v>
      </c>
      <c r="B139" s="115">
        <v>11</v>
      </c>
      <c r="D139" s="780">
        <v>20250320</v>
      </c>
      <c r="E139" s="781" t="s">
        <v>560</v>
      </c>
      <c r="F139" s="781"/>
      <c r="G139" s="781"/>
      <c r="H139" s="781" t="s">
        <v>244</v>
      </c>
      <c r="I139" s="781" t="s">
        <v>245</v>
      </c>
      <c r="J139" s="782">
        <v>439610</v>
      </c>
      <c r="K139" s="782">
        <v>0</v>
      </c>
      <c r="L139" s="783" t="s">
        <v>341</v>
      </c>
      <c r="M139" s="784">
        <v>1</v>
      </c>
      <c r="N139" s="786">
        <v>365780</v>
      </c>
      <c r="O139" s="785"/>
      <c r="P139" s="780" t="s">
        <v>381</v>
      </c>
      <c r="Q139" s="780" t="s">
        <v>528</v>
      </c>
      <c r="R139" s="781" t="s">
        <v>382</v>
      </c>
      <c r="S139" s="781"/>
      <c r="T139" s="781"/>
      <c r="U139" s="781"/>
      <c r="V139" s="781"/>
      <c r="W139" s="781" t="s">
        <v>560</v>
      </c>
      <c r="X139" s="781"/>
      <c r="Y139" s="781"/>
      <c r="Z139" s="781" t="s">
        <v>345</v>
      </c>
      <c r="AA139" s="781" t="s">
        <v>346</v>
      </c>
      <c r="AB139" s="781"/>
      <c r="AC139" s="781"/>
      <c r="AD139" s="781"/>
      <c r="AE139" s="781"/>
      <c r="AF139" s="781"/>
      <c r="AG139" s="781" t="s">
        <v>358</v>
      </c>
      <c r="AH139" s="781" t="s">
        <v>359</v>
      </c>
    </row>
    <row r="140" spans="1:36">
      <c r="A140" s="725" t="str">
        <f t="shared" si="2"/>
        <v>202503</v>
      </c>
      <c r="B140" s="115">
        <v>12</v>
      </c>
      <c r="D140" s="780">
        <v>20250321</v>
      </c>
      <c r="E140" s="781" t="s">
        <v>561</v>
      </c>
      <c r="F140" s="781"/>
      <c r="G140" s="781"/>
      <c r="H140" s="781" t="s">
        <v>354</v>
      </c>
      <c r="I140" s="781" t="s">
        <v>355</v>
      </c>
      <c r="J140" s="782">
        <v>0</v>
      </c>
      <c r="K140" s="782">
        <v>11592000</v>
      </c>
      <c r="L140" s="783" t="s">
        <v>341</v>
      </c>
      <c r="M140" s="784">
        <v>1</v>
      </c>
      <c r="N140" s="786"/>
      <c r="O140" s="785">
        <v>552000</v>
      </c>
      <c r="P140" s="780" t="s">
        <v>356</v>
      </c>
      <c r="Q140" s="780" t="s">
        <v>527</v>
      </c>
      <c r="R140" s="781" t="s">
        <v>357</v>
      </c>
      <c r="S140" s="781"/>
      <c r="T140" s="781"/>
      <c r="U140" s="781"/>
      <c r="V140" s="781"/>
      <c r="W140" s="781" t="s">
        <v>561</v>
      </c>
      <c r="X140" s="781"/>
      <c r="Y140" s="781"/>
      <c r="Z140" s="781"/>
      <c r="AA140" s="781" t="s">
        <v>346</v>
      </c>
      <c r="AB140" s="781"/>
      <c r="AC140" s="781"/>
      <c r="AD140" s="781"/>
      <c r="AE140" s="781"/>
      <c r="AF140" s="781"/>
      <c r="AG140" s="781" t="s">
        <v>358</v>
      </c>
      <c r="AH140" s="781" t="s">
        <v>359</v>
      </c>
      <c r="AI140" s="149" t="s">
        <v>562</v>
      </c>
      <c r="AJ140" s="149" t="s">
        <v>563</v>
      </c>
    </row>
    <row r="141" spans="1:36">
      <c r="A141" s="725" t="str">
        <f t="shared" si="2"/>
        <v>202503</v>
      </c>
      <c r="B141" s="115">
        <v>12</v>
      </c>
      <c r="D141" s="780">
        <v>20250321</v>
      </c>
      <c r="E141" s="781" t="s">
        <v>561</v>
      </c>
      <c r="F141" s="781"/>
      <c r="G141" s="781"/>
      <c r="H141" s="781" t="s">
        <v>511</v>
      </c>
      <c r="I141" s="781" t="s">
        <v>512</v>
      </c>
      <c r="J141" s="782">
        <v>11592000</v>
      </c>
      <c r="K141" s="782">
        <v>0</v>
      </c>
      <c r="L141" s="783" t="s">
        <v>341</v>
      </c>
      <c r="M141" s="784">
        <v>1</v>
      </c>
      <c r="N141" s="786">
        <v>552000</v>
      </c>
      <c r="O141" s="785"/>
      <c r="P141" s="780" t="s">
        <v>564</v>
      </c>
      <c r="Q141" s="780" t="s">
        <v>565</v>
      </c>
      <c r="R141" s="781" t="s">
        <v>566</v>
      </c>
      <c r="S141" s="781"/>
      <c r="T141" s="781"/>
      <c r="U141" s="781"/>
      <c r="V141" s="781"/>
      <c r="W141" s="781" t="s">
        <v>561</v>
      </c>
      <c r="X141" s="781"/>
      <c r="Y141" s="781"/>
      <c r="Z141" s="781" t="s">
        <v>345</v>
      </c>
      <c r="AA141" s="781"/>
      <c r="AB141" s="781"/>
      <c r="AC141" s="781"/>
      <c r="AD141" s="781"/>
      <c r="AE141" s="781"/>
      <c r="AF141" s="781"/>
      <c r="AG141" s="781" t="s">
        <v>358</v>
      </c>
      <c r="AH141" s="781" t="s">
        <v>359</v>
      </c>
      <c r="AI141" s="149" t="s">
        <v>511</v>
      </c>
      <c r="AJ141" s="149" t="s">
        <v>512</v>
      </c>
    </row>
    <row r="142" spans="1:36">
      <c r="A142" s="725" t="str">
        <f t="shared" si="2"/>
        <v>202503</v>
      </c>
      <c r="B142" s="115">
        <v>13</v>
      </c>
      <c r="D142" s="780">
        <v>20250327</v>
      </c>
      <c r="E142" s="781" t="s">
        <v>567</v>
      </c>
      <c r="F142" s="781"/>
      <c r="G142" s="781"/>
      <c r="H142" s="781" t="s">
        <v>354</v>
      </c>
      <c r="I142" s="781" t="s">
        <v>355</v>
      </c>
      <c r="J142" s="782">
        <v>0</v>
      </c>
      <c r="K142" s="782">
        <v>3000000</v>
      </c>
      <c r="L142" s="783" t="s">
        <v>341</v>
      </c>
      <c r="M142" s="784">
        <v>1</v>
      </c>
      <c r="N142" s="786"/>
      <c r="O142" s="785">
        <v>552000</v>
      </c>
      <c r="P142" s="780" t="s">
        <v>356</v>
      </c>
      <c r="Q142" s="780" t="s">
        <v>527</v>
      </c>
      <c r="R142" s="781" t="s">
        <v>357</v>
      </c>
      <c r="S142" s="781"/>
      <c r="T142" s="781"/>
      <c r="U142" s="781"/>
      <c r="V142" s="781"/>
      <c r="W142" s="781" t="s">
        <v>567</v>
      </c>
      <c r="X142" s="781"/>
      <c r="Y142" s="781"/>
      <c r="Z142" s="781"/>
      <c r="AA142" s="781" t="s">
        <v>346</v>
      </c>
      <c r="AB142" s="781"/>
      <c r="AC142" s="781"/>
      <c r="AD142" s="781"/>
      <c r="AE142" s="781"/>
      <c r="AF142" s="781"/>
      <c r="AG142" s="781" t="s">
        <v>358</v>
      </c>
      <c r="AH142" s="781" t="s">
        <v>359</v>
      </c>
    </row>
    <row r="143" spans="1:36">
      <c r="A143" s="725" t="str">
        <f t="shared" si="2"/>
        <v>202503</v>
      </c>
      <c r="B143" s="115">
        <v>13</v>
      </c>
      <c r="D143" s="780">
        <v>20250327</v>
      </c>
      <c r="E143" s="781" t="s">
        <v>567</v>
      </c>
      <c r="F143" s="781"/>
      <c r="G143" s="781"/>
      <c r="H143" s="781" t="s">
        <v>244</v>
      </c>
      <c r="I143" s="781" t="s">
        <v>245</v>
      </c>
      <c r="J143" s="782">
        <v>3000000</v>
      </c>
      <c r="K143" s="782"/>
      <c r="L143" s="783" t="s">
        <v>341</v>
      </c>
      <c r="M143" s="784">
        <v>1</v>
      </c>
      <c r="N143" s="786"/>
      <c r="O143" s="785">
        <v>552000</v>
      </c>
      <c r="P143" s="780" t="s">
        <v>532</v>
      </c>
      <c r="Q143" s="780" t="s">
        <v>532</v>
      </c>
      <c r="R143" s="781" t="s">
        <v>533</v>
      </c>
      <c r="S143" s="781"/>
      <c r="T143" s="781"/>
      <c r="U143" s="781"/>
      <c r="V143" s="781"/>
      <c r="W143" s="781" t="s">
        <v>567</v>
      </c>
      <c r="X143" s="781"/>
      <c r="Y143" s="781"/>
      <c r="Z143" s="781"/>
      <c r="AA143" s="781" t="s">
        <v>346</v>
      </c>
      <c r="AB143" s="781"/>
      <c r="AC143" s="781"/>
      <c r="AD143" s="781"/>
      <c r="AE143" s="781"/>
      <c r="AF143" s="781"/>
      <c r="AG143" s="781" t="s">
        <v>358</v>
      </c>
      <c r="AH143" s="781" t="s">
        <v>359</v>
      </c>
    </row>
    <row r="144" spans="1:36">
      <c r="A144" s="725" t="str">
        <f t="shared" si="2"/>
        <v>202503</v>
      </c>
      <c r="B144" s="115">
        <v>14</v>
      </c>
      <c r="D144" s="780">
        <v>20250327</v>
      </c>
      <c r="E144" s="781" t="s">
        <v>568</v>
      </c>
      <c r="F144" s="781"/>
      <c r="G144" s="781"/>
      <c r="H144" s="781" t="s">
        <v>354</v>
      </c>
      <c r="I144" s="781" t="s">
        <v>355</v>
      </c>
      <c r="J144" s="782">
        <v>0</v>
      </c>
      <c r="K144" s="782">
        <v>905000</v>
      </c>
      <c r="L144" s="783" t="s">
        <v>341</v>
      </c>
      <c r="M144" s="784">
        <v>1</v>
      </c>
      <c r="N144" s="786"/>
      <c r="O144" s="785">
        <v>552000</v>
      </c>
      <c r="P144" s="780" t="s">
        <v>356</v>
      </c>
      <c r="Q144" s="780" t="s">
        <v>527</v>
      </c>
      <c r="R144" s="781" t="s">
        <v>357</v>
      </c>
      <c r="S144" s="781"/>
      <c r="T144" s="781"/>
      <c r="U144" s="781"/>
      <c r="V144" s="781"/>
      <c r="W144" s="781" t="s">
        <v>568</v>
      </c>
      <c r="X144" s="781"/>
      <c r="Y144" s="781"/>
      <c r="Z144" s="781"/>
      <c r="AA144" s="781" t="s">
        <v>346</v>
      </c>
      <c r="AB144" s="781"/>
      <c r="AC144" s="781"/>
      <c r="AD144" s="781"/>
      <c r="AE144" s="781"/>
      <c r="AF144" s="781"/>
      <c r="AG144" s="781" t="s">
        <v>358</v>
      </c>
      <c r="AH144" s="781" t="s">
        <v>359</v>
      </c>
    </row>
    <row r="145" spans="1:34">
      <c r="A145" s="725" t="str">
        <f t="shared" si="2"/>
        <v>202503</v>
      </c>
      <c r="B145" s="115">
        <v>14</v>
      </c>
      <c r="D145" s="780">
        <v>20250327</v>
      </c>
      <c r="E145" s="781" t="s">
        <v>568</v>
      </c>
      <c r="F145" s="781"/>
      <c r="G145" s="781"/>
      <c r="H145" s="781" t="s">
        <v>244</v>
      </c>
      <c r="I145" s="781" t="s">
        <v>245</v>
      </c>
      <c r="J145" s="782">
        <v>905000</v>
      </c>
      <c r="K145" s="782"/>
      <c r="L145" s="783" t="s">
        <v>341</v>
      </c>
      <c r="M145" s="784">
        <v>1</v>
      </c>
      <c r="N145" s="786"/>
      <c r="O145" s="785">
        <v>552000</v>
      </c>
      <c r="P145" s="780" t="s">
        <v>537</v>
      </c>
      <c r="Q145" s="780" t="s">
        <v>537</v>
      </c>
      <c r="R145" s="781" t="s">
        <v>538</v>
      </c>
      <c r="S145" s="781"/>
      <c r="T145" s="781"/>
      <c r="U145" s="781"/>
      <c r="V145" s="781"/>
      <c r="W145" s="781" t="s">
        <v>568</v>
      </c>
      <c r="X145" s="781"/>
      <c r="Y145" s="781"/>
      <c r="Z145" s="781"/>
      <c r="AA145" s="781" t="s">
        <v>346</v>
      </c>
      <c r="AB145" s="781"/>
      <c r="AC145" s="781"/>
      <c r="AD145" s="781"/>
      <c r="AE145" s="781"/>
      <c r="AF145" s="781"/>
      <c r="AG145" s="781" t="s">
        <v>358</v>
      </c>
      <c r="AH145" s="781" t="s">
        <v>359</v>
      </c>
    </row>
    <row r="146" spans="1:34">
      <c r="A146" s="725" t="str">
        <f t="shared" si="2"/>
        <v>202503</v>
      </c>
      <c r="B146" s="115">
        <v>15</v>
      </c>
      <c r="D146" s="780">
        <v>20250331</v>
      </c>
      <c r="E146" s="781" t="s">
        <v>430</v>
      </c>
      <c r="F146" s="781"/>
      <c r="G146" s="781"/>
      <c r="H146" s="781" t="s">
        <v>431</v>
      </c>
      <c r="I146" s="781" t="s">
        <v>432</v>
      </c>
      <c r="J146" s="782">
        <v>8663013</v>
      </c>
      <c r="K146" s="782">
        <v>0</v>
      </c>
      <c r="L146" s="783" t="s">
        <v>341</v>
      </c>
      <c r="M146" s="784">
        <v>1</v>
      </c>
      <c r="N146" s="786">
        <v>7824657</v>
      </c>
      <c r="O146" s="785"/>
      <c r="P146" s="780" t="s">
        <v>427</v>
      </c>
      <c r="Q146" s="780" t="s">
        <v>569</v>
      </c>
      <c r="R146" s="781" t="s">
        <v>428</v>
      </c>
      <c r="S146" s="781"/>
      <c r="T146" s="781"/>
      <c r="U146" s="781"/>
      <c r="V146" s="781"/>
      <c r="W146" s="781" t="s">
        <v>430</v>
      </c>
      <c r="X146" s="781"/>
      <c r="Y146" s="781"/>
      <c r="Z146" s="781" t="s">
        <v>345</v>
      </c>
      <c r="AA146" s="781"/>
      <c r="AB146" s="781"/>
      <c r="AC146" s="781"/>
      <c r="AD146" s="781"/>
      <c r="AE146" s="781"/>
      <c r="AF146" s="781"/>
      <c r="AG146" s="781" t="s">
        <v>407</v>
      </c>
      <c r="AH146" s="781" t="s">
        <v>408</v>
      </c>
    </row>
    <row r="147" spans="1:34">
      <c r="A147" s="725" t="str">
        <f t="shared" si="2"/>
        <v>202503</v>
      </c>
      <c r="B147" s="115">
        <v>15</v>
      </c>
      <c r="D147" s="780">
        <v>20250331</v>
      </c>
      <c r="E147" s="781" t="s">
        <v>430</v>
      </c>
      <c r="F147" s="781"/>
      <c r="G147" s="781"/>
      <c r="H147" s="781" t="s">
        <v>425</v>
      </c>
      <c r="I147" s="781" t="s">
        <v>426</v>
      </c>
      <c r="J147" s="782">
        <v>0</v>
      </c>
      <c r="K147" s="782">
        <v>8663013</v>
      </c>
      <c r="L147" s="783" t="s">
        <v>341</v>
      </c>
      <c r="M147" s="784">
        <v>1</v>
      </c>
      <c r="N147" s="786"/>
      <c r="O147" s="785">
        <v>7824657</v>
      </c>
      <c r="P147" s="780" t="s">
        <v>427</v>
      </c>
      <c r="Q147" s="780" t="s">
        <v>569</v>
      </c>
      <c r="R147" s="781" t="s">
        <v>428</v>
      </c>
      <c r="S147" s="781"/>
      <c r="T147" s="781"/>
      <c r="U147" s="781"/>
      <c r="V147" s="781"/>
      <c r="W147" s="781" t="s">
        <v>430</v>
      </c>
      <c r="X147" s="781"/>
      <c r="Y147" s="781"/>
      <c r="Z147" s="781" t="s">
        <v>345</v>
      </c>
      <c r="AA147" s="781" t="s">
        <v>346</v>
      </c>
      <c r="AB147" s="781"/>
      <c r="AC147" s="781"/>
      <c r="AD147" s="781"/>
      <c r="AE147" s="781"/>
      <c r="AF147" s="781"/>
      <c r="AG147" s="781" t="s">
        <v>407</v>
      </c>
      <c r="AH147" s="781" t="s">
        <v>408</v>
      </c>
    </row>
    <row r="148" spans="1:34">
      <c r="A148" s="725" t="str">
        <f t="shared" si="2"/>
        <v>202503</v>
      </c>
      <c r="B148" s="115">
        <v>16</v>
      </c>
      <c r="D148" s="780">
        <v>20250331</v>
      </c>
      <c r="E148" s="781" t="s">
        <v>420</v>
      </c>
      <c r="F148" s="781"/>
      <c r="G148" s="781"/>
      <c r="H148" s="781" t="s">
        <v>421</v>
      </c>
      <c r="I148" s="781" t="s">
        <v>422</v>
      </c>
      <c r="J148" s="782">
        <v>0</v>
      </c>
      <c r="K148" s="782">
        <v>8663013</v>
      </c>
      <c r="L148" s="783" t="s">
        <v>341</v>
      </c>
      <c r="M148" s="784">
        <v>1</v>
      </c>
      <c r="N148" s="786"/>
      <c r="O148" s="785">
        <v>7824657</v>
      </c>
      <c r="P148" s="780" t="s">
        <v>423</v>
      </c>
      <c r="Q148" s="780" t="s">
        <v>570</v>
      </c>
      <c r="R148" s="781" t="s">
        <v>571</v>
      </c>
      <c r="S148" s="781"/>
      <c r="T148" s="781"/>
      <c r="U148" s="781"/>
      <c r="V148" s="781"/>
      <c r="W148" s="781" t="s">
        <v>420</v>
      </c>
      <c r="X148" s="781"/>
      <c r="Y148" s="781"/>
      <c r="Z148" s="781" t="s">
        <v>345</v>
      </c>
      <c r="AA148" s="781" t="s">
        <v>346</v>
      </c>
      <c r="AB148" s="781"/>
      <c r="AC148" s="781"/>
      <c r="AD148" s="781"/>
      <c r="AE148" s="781"/>
      <c r="AF148" s="781"/>
      <c r="AG148" s="781" t="s">
        <v>358</v>
      </c>
      <c r="AH148" s="781" t="s">
        <v>359</v>
      </c>
    </row>
    <row r="149" spans="1:34">
      <c r="A149" s="725" t="str">
        <f t="shared" si="2"/>
        <v>202503</v>
      </c>
      <c r="B149" s="115">
        <v>16</v>
      </c>
      <c r="D149" s="780">
        <v>20250331</v>
      </c>
      <c r="E149" s="781" t="s">
        <v>420</v>
      </c>
      <c r="F149" s="781"/>
      <c r="G149" s="781"/>
      <c r="H149" s="781" t="s">
        <v>425</v>
      </c>
      <c r="I149" s="781" t="s">
        <v>426</v>
      </c>
      <c r="J149" s="782">
        <v>8663013</v>
      </c>
      <c r="K149" s="782">
        <v>0</v>
      </c>
      <c r="L149" s="783" t="s">
        <v>341</v>
      </c>
      <c r="M149" s="784">
        <v>1</v>
      </c>
      <c r="N149" s="786">
        <v>7824657</v>
      </c>
      <c r="O149" s="785"/>
      <c r="P149" s="780" t="s">
        <v>427</v>
      </c>
      <c r="Q149" s="780" t="s">
        <v>569</v>
      </c>
      <c r="R149" s="781" t="s">
        <v>428</v>
      </c>
      <c r="S149" s="781"/>
      <c r="T149" s="781"/>
      <c r="U149" s="781"/>
      <c r="V149" s="781"/>
      <c r="W149" s="781" t="s">
        <v>420</v>
      </c>
      <c r="X149" s="781"/>
      <c r="Y149" s="781"/>
      <c r="Z149" s="781" t="s">
        <v>345</v>
      </c>
      <c r="AA149" s="781" t="s">
        <v>346</v>
      </c>
      <c r="AB149" s="781"/>
      <c r="AC149" s="781"/>
      <c r="AD149" s="781"/>
      <c r="AE149" s="781"/>
      <c r="AF149" s="781"/>
      <c r="AG149" s="781" t="s">
        <v>358</v>
      </c>
      <c r="AH149" s="781" t="s">
        <v>359</v>
      </c>
    </row>
    <row r="150" spans="1:34">
      <c r="A150" s="725" t="str">
        <f t="shared" si="2"/>
        <v>202503</v>
      </c>
      <c r="B150" s="115">
        <v>17</v>
      </c>
      <c r="D150" s="780">
        <v>20250331</v>
      </c>
      <c r="E150" s="781" t="s">
        <v>440</v>
      </c>
      <c r="F150" s="781"/>
      <c r="G150" s="781"/>
      <c r="H150" s="781" t="s">
        <v>441</v>
      </c>
      <c r="I150" s="781" t="s">
        <v>442</v>
      </c>
      <c r="J150" s="782">
        <v>15712084</v>
      </c>
      <c r="K150" s="782">
        <v>0</v>
      </c>
      <c r="L150" s="783" t="s">
        <v>341</v>
      </c>
      <c r="M150" s="784">
        <v>1</v>
      </c>
      <c r="N150" s="786">
        <v>14191560</v>
      </c>
      <c r="O150" s="785"/>
      <c r="P150" s="780" t="s">
        <v>443</v>
      </c>
      <c r="Q150" s="780" t="s">
        <v>572</v>
      </c>
      <c r="R150" s="781" t="s">
        <v>444</v>
      </c>
      <c r="S150" s="781"/>
      <c r="T150" s="781"/>
      <c r="U150" s="781"/>
      <c r="V150" s="781"/>
      <c r="W150" s="781" t="s">
        <v>573</v>
      </c>
      <c r="X150" s="781"/>
      <c r="Y150" s="781"/>
      <c r="Z150" s="781" t="s">
        <v>345</v>
      </c>
      <c r="AA150" s="781" t="s">
        <v>346</v>
      </c>
      <c r="AB150" s="781"/>
      <c r="AC150" s="781"/>
      <c r="AD150" s="781"/>
      <c r="AE150" s="781"/>
      <c r="AF150" s="781"/>
      <c r="AG150" s="781" t="s">
        <v>407</v>
      </c>
      <c r="AH150" s="781" t="s">
        <v>408</v>
      </c>
    </row>
    <row r="151" spans="1:34">
      <c r="A151" s="725" t="str">
        <f t="shared" si="2"/>
        <v>202503</v>
      </c>
      <c r="B151" s="115">
        <v>17</v>
      </c>
      <c r="D151" s="780">
        <v>20250331</v>
      </c>
      <c r="E151" s="781" t="s">
        <v>440</v>
      </c>
      <c r="F151" s="781"/>
      <c r="G151" s="781"/>
      <c r="H151" s="781" t="s">
        <v>445</v>
      </c>
      <c r="I151" s="781" t="s">
        <v>446</v>
      </c>
      <c r="J151" s="782">
        <v>0</v>
      </c>
      <c r="K151" s="782">
        <v>15712084</v>
      </c>
      <c r="L151" s="783" t="s">
        <v>341</v>
      </c>
      <c r="M151" s="784">
        <v>1</v>
      </c>
      <c r="N151" s="786"/>
      <c r="O151" s="785">
        <v>14191560</v>
      </c>
      <c r="P151" s="780" t="s">
        <v>443</v>
      </c>
      <c r="Q151" s="780" t="s">
        <v>572</v>
      </c>
      <c r="R151" s="781" t="s">
        <v>444</v>
      </c>
      <c r="S151" s="781"/>
      <c r="T151" s="781"/>
      <c r="U151" s="781"/>
      <c r="V151" s="781"/>
      <c r="W151" s="781" t="s">
        <v>440</v>
      </c>
      <c r="X151" s="781"/>
      <c r="Y151" s="781"/>
      <c r="Z151" s="781" t="s">
        <v>345</v>
      </c>
      <c r="AA151" s="781" t="s">
        <v>346</v>
      </c>
      <c r="AB151" s="781"/>
      <c r="AC151" s="781"/>
      <c r="AD151" s="781"/>
      <c r="AE151" s="781"/>
      <c r="AF151" s="781"/>
      <c r="AG151" s="781" t="s">
        <v>407</v>
      </c>
      <c r="AH151" s="781" t="s">
        <v>408</v>
      </c>
    </row>
    <row r="152" spans="1:34">
      <c r="A152" s="725" t="str">
        <f t="shared" si="2"/>
        <v>202503</v>
      </c>
      <c r="B152" s="115">
        <v>18</v>
      </c>
      <c r="D152" s="780">
        <v>20250331</v>
      </c>
      <c r="E152" s="781" t="s">
        <v>434</v>
      </c>
      <c r="F152" s="781"/>
      <c r="G152" s="781"/>
      <c r="H152" s="781" t="s">
        <v>435</v>
      </c>
      <c r="I152" s="781" t="s">
        <v>436</v>
      </c>
      <c r="J152" s="782">
        <v>1000000</v>
      </c>
      <c r="K152" s="782">
        <v>0</v>
      </c>
      <c r="L152" s="783" t="s">
        <v>341</v>
      </c>
      <c r="M152" s="784">
        <v>1</v>
      </c>
      <c r="N152" s="785">
        <v>1000000</v>
      </c>
      <c r="O152" s="786"/>
      <c r="P152" s="780" t="s">
        <v>409</v>
      </c>
      <c r="Q152" s="780" t="s">
        <v>574</v>
      </c>
      <c r="R152" s="781" t="s">
        <v>410</v>
      </c>
      <c r="S152" s="781"/>
      <c r="T152" s="781"/>
      <c r="U152" s="781"/>
      <c r="V152" s="781"/>
      <c r="W152" s="781" t="s">
        <v>434</v>
      </c>
      <c r="X152" s="781"/>
      <c r="Y152" s="781"/>
      <c r="Z152" s="781" t="s">
        <v>345</v>
      </c>
      <c r="AA152" s="781" t="s">
        <v>346</v>
      </c>
      <c r="AB152" s="781"/>
      <c r="AC152" s="781"/>
      <c r="AD152" s="781"/>
      <c r="AE152" s="781"/>
      <c r="AF152" s="781"/>
      <c r="AG152" s="781" t="s">
        <v>407</v>
      </c>
      <c r="AH152" s="781" t="s">
        <v>408</v>
      </c>
    </row>
    <row r="153" spans="1:34">
      <c r="A153" s="725" t="str">
        <f t="shared" si="2"/>
        <v>202503</v>
      </c>
      <c r="B153" s="115">
        <v>66</v>
      </c>
      <c r="D153" s="780">
        <v>20250331</v>
      </c>
      <c r="E153" s="781" t="s">
        <v>434</v>
      </c>
      <c r="F153" s="781"/>
      <c r="G153" s="781"/>
      <c r="H153" s="781" t="s">
        <v>437</v>
      </c>
      <c r="I153" s="781" t="s">
        <v>438</v>
      </c>
      <c r="J153" s="782">
        <v>0</v>
      </c>
      <c r="K153" s="782">
        <v>1000000</v>
      </c>
      <c r="L153" s="783" t="s">
        <v>341</v>
      </c>
      <c r="M153" s="784">
        <v>1</v>
      </c>
      <c r="N153" s="786"/>
      <c r="O153" s="785">
        <v>1000000</v>
      </c>
      <c r="P153" s="780" t="s">
        <v>409</v>
      </c>
      <c r="Q153" s="780" t="s">
        <v>574</v>
      </c>
      <c r="R153" s="781" t="s">
        <v>410</v>
      </c>
      <c r="S153" s="781"/>
      <c r="T153" s="781"/>
      <c r="U153" s="781"/>
      <c r="V153" s="781"/>
      <c r="W153" s="781" t="s">
        <v>434</v>
      </c>
      <c r="X153" s="781"/>
      <c r="Y153" s="781"/>
      <c r="Z153" s="781" t="s">
        <v>345</v>
      </c>
      <c r="AA153" s="781" t="s">
        <v>346</v>
      </c>
      <c r="AB153" s="781"/>
      <c r="AC153" s="781"/>
      <c r="AD153" s="781"/>
      <c r="AE153" s="781"/>
      <c r="AF153" s="781"/>
      <c r="AG153" s="781" t="s">
        <v>407</v>
      </c>
      <c r="AH153" s="781" t="s">
        <v>408</v>
      </c>
    </row>
    <row r="154" spans="1:34">
      <c r="A154" s="725" t="str">
        <f t="shared" si="2"/>
        <v>202503</v>
      </c>
      <c r="D154" s="780">
        <v>20250331</v>
      </c>
      <c r="E154" s="781" t="s">
        <v>475</v>
      </c>
      <c r="F154" s="781"/>
      <c r="G154" s="781"/>
      <c r="H154" s="781" t="s">
        <v>575</v>
      </c>
      <c r="I154" s="781" t="s">
        <v>576</v>
      </c>
      <c r="J154" s="782">
        <v>18645000</v>
      </c>
      <c r="K154" s="782"/>
      <c r="L154" s="783"/>
      <c r="M154" s="784"/>
      <c r="N154" s="786"/>
      <c r="O154" s="785"/>
      <c r="P154" s="780"/>
      <c r="Q154" s="780"/>
      <c r="R154" s="781" t="s">
        <v>479</v>
      </c>
      <c r="S154" s="781"/>
      <c r="T154" s="781"/>
      <c r="U154" s="781" t="s">
        <v>475</v>
      </c>
      <c r="V154" s="781"/>
      <c r="W154" s="781"/>
      <c r="X154" s="781"/>
      <c r="Y154" s="781"/>
      <c r="Z154" s="781"/>
      <c r="AA154" s="781"/>
      <c r="AB154" s="781"/>
      <c r="AC154" s="781"/>
      <c r="AD154" s="781"/>
      <c r="AE154" s="781"/>
      <c r="AF154" s="781"/>
      <c r="AG154" s="781"/>
      <c r="AH154" s="781"/>
    </row>
    <row r="155" spans="1:34">
      <c r="A155" s="725" t="str">
        <f t="shared" si="2"/>
        <v>202503</v>
      </c>
      <c r="D155" s="780">
        <v>20250331</v>
      </c>
      <c r="E155" s="781" t="s">
        <v>475</v>
      </c>
      <c r="F155" s="781"/>
      <c r="G155" s="781"/>
      <c r="H155" s="781" t="s">
        <v>476</v>
      </c>
      <c r="I155" s="781" t="s">
        <v>477</v>
      </c>
      <c r="J155" s="782"/>
      <c r="K155" s="782">
        <v>18645000</v>
      </c>
      <c r="L155" s="783"/>
      <c r="M155" s="784"/>
      <c r="N155" s="786"/>
      <c r="O155" s="785"/>
      <c r="P155" s="780"/>
      <c r="Q155" s="780"/>
      <c r="R155" s="781" t="s">
        <v>479</v>
      </c>
      <c r="S155" s="781"/>
      <c r="T155" s="781"/>
      <c r="U155" s="781" t="s">
        <v>475</v>
      </c>
      <c r="V155" s="781"/>
      <c r="W155" s="781"/>
      <c r="X155" s="781"/>
      <c r="Y155" s="781"/>
      <c r="Z155" s="781"/>
      <c r="AA155" s="781"/>
      <c r="AB155" s="781"/>
      <c r="AC155" s="781"/>
      <c r="AD155" s="781"/>
      <c r="AE155" s="781"/>
      <c r="AF155" s="781"/>
      <c r="AG155" s="781"/>
      <c r="AH155" s="781"/>
    </row>
    <row r="156" spans="1:34">
      <c r="A156" s="725" t="str">
        <f t="shared" si="2"/>
        <v>202503</v>
      </c>
      <c r="D156" s="780">
        <v>20250331</v>
      </c>
      <c r="E156" s="781" t="s">
        <v>485</v>
      </c>
      <c r="F156" s="781"/>
      <c r="G156" s="781"/>
      <c r="H156" s="781" t="s">
        <v>575</v>
      </c>
      <c r="I156" s="781" t="s">
        <v>576</v>
      </c>
      <c r="J156" s="782">
        <v>3231800</v>
      </c>
      <c r="K156" s="782">
        <v>0</v>
      </c>
      <c r="L156" s="783"/>
      <c r="M156" s="784"/>
      <c r="N156" s="786"/>
      <c r="O156" s="785"/>
      <c r="P156" s="780"/>
      <c r="Q156" s="780"/>
      <c r="R156" s="781" t="s">
        <v>479</v>
      </c>
      <c r="S156" s="781"/>
      <c r="T156" s="781"/>
      <c r="U156" s="781" t="s">
        <v>485</v>
      </c>
      <c r="V156" s="781"/>
      <c r="W156" s="781"/>
      <c r="X156" s="781"/>
      <c r="Y156" s="781"/>
      <c r="Z156" s="781"/>
      <c r="AA156" s="781"/>
      <c r="AB156" s="781"/>
      <c r="AC156" s="781"/>
      <c r="AD156" s="781"/>
      <c r="AE156" s="781"/>
      <c r="AF156" s="781"/>
      <c r="AG156" s="781"/>
      <c r="AH156" s="781"/>
    </row>
    <row r="157" spans="1:34">
      <c r="A157" s="725" t="str">
        <f t="shared" si="2"/>
        <v>202503</v>
      </c>
      <c r="D157" s="780">
        <v>20250331</v>
      </c>
      <c r="E157" s="781" t="s">
        <v>485</v>
      </c>
      <c r="F157" s="781"/>
      <c r="G157" s="781"/>
      <c r="H157" s="781" t="s">
        <v>476</v>
      </c>
      <c r="I157" s="781" t="s">
        <v>477</v>
      </c>
      <c r="J157" s="782">
        <v>0</v>
      </c>
      <c r="K157" s="782">
        <v>3231800</v>
      </c>
      <c r="L157" s="783"/>
      <c r="M157" s="784"/>
      <c r="N157" s="786"/>
      <c r="O157" s="785"/>
      <c r="P157" s="780"/>
      <c r="Q157" s="780"/>
      <c r="R157" s="781" t="s">
        <v>479</v>
      </c>
      <c r="S157" s="781"/>
      <c r="T157" s="781"/>
      <c r="U157" s="781" t="s">
        <v>485</v>
      </c>
      <c r="V157" s="781"/>
      <c r="W157" s="781"/>
      <c r="X157" s="781"/>
      <c r="Y157" s="781"/>
      <c r="Z157" s="781"/>
      <c r="AA157" s="781"/>
      <c r="AB157" s="781"/>
      <c r="AC157" s="781"/>
      <c r="AD157" s="781"/>
      <c r="AE157" s="781"/>
      <c r="AF157" s="781"/>
      <c r="AG157" s="781"/>
      <c r="AH157" s="781"/>
    </row>
    <row r="158" spans="1:34">
      <c r="A158" s="725" t="str">
        <f t="shared" si="2"/>
        <v>202503</v>
      </c>
      <c r="D158" s="780">
        <v>20250331</v>
      </c>
      <c r="E158" s="781" t="s">
        <v>449</v>
      </c>
      <c r="F158" s="781"/>
      <c r="G158" s="781"/>
      <c r="H158" s="781" t="s">
        <v>575</v>
      </c>
      <c r="I158" s="781" t="s">
        <v>576</v>
      </c>
      <c r="J158" s="782">
        <v>41674</v>
      </c>
      <c r="K158" s="782"/>
      <c r="L158" s="783"/>
      <c r="M158" s="784"/>
      <c r="N158" s="786"/>
      <c r="O158" s="785"/>
      <c r="P158" s="780"/>
      <c r="Q158" s="780"/>
      <c r="R158" s="781" t="s">
        <v>453</v>
      </c>
      <c r="S158" s="781"/>
      <c r="T158" s="781"/>
      <c r="U158" s="781"/>
      <c r="V158" s="781"/>
      <c r="W158" s="781" t="s">
        <v>458</v>
      </c>
      <c r="X158" s="781"/>
      <c r="Y158" s="781"/>
      <c r="Z158" s="781"/>
      <c r="AA158" s="781"/>
      <c r="AB158" s="781"/>
      <c r="AC158" s="781"/>
      <c r="AD158" s="781"/>
      <c r="AE158" s="781"/>
      <c r="AF158" s="781"/>
      <c r="AG158" s="781"/>
      <c r="AH158" s="781"/>
    </row>
    <row r="159" spans="1:34">
      <c r="A159" s="725" t="str">
        <f t="shared" si="2"/>
        <v>202503</v>
      </c>
      <c r="D159" s="780">
        <v>20250331</v>
      </c>
      <c r="E159" s="781" t="s">
        <v>449</v>
      </c>
      <c r="F159" s="781"/>
      <c r="G159" s="781"/>
      <c r="H159" s="781" t="s">
        <v>399</v>
      </c>
      <c r="I159" s="781" t="s">
        <v>400</v>
      </c>
      <c r="J159" s="782"/>
      <c r="K159" s="782">
        <v>41674</v>
      </c>
      <c r="L159" s="783"/>
      <c r="M159" s="784"/>
      <c r="N159" s="786"/>
      <c r="O159" s="785"/>
      <c r="P159" s="780"/>
      <c r="Q159" s="780"/>
      <c r="R159" s="781" t="s">
        <v>453</v>
      </c>
      <c r="S159" s="781"/>
      <c r="T159" s="781"/>
      <c r="U159" s="781"/>
      <c r="V159" s="781"/>
      <c r="W159" s="781" t="s">
        <v>458</v>
      </c>
      <c r="X159" s="781"/>
      <c r="Y159" s="781"/>
      <c r="Z159" s="781"/>
      <c r="AA159" s="781"/>
      <c r="AB159" s="781"/>
      <c r="AC159" s="781"/>
      <c r="AD159" s="781"/>
      <c r="AE159" s="781"/>
      <c r="AF159" s="781"/>
      <c r="AG159" s="781"/>
      <c r="AH159" s="781"/>
    </row>
    <row r="166" spans="1:34" ht="14.4">
      <c r="A166" s="724" t="str">
        <f t="shared" ref="A166:A167" si="3">MID(D166,1,6)</f>
        <v>202412</v>
      </c>
      <c r="B166" s="724" t="s">
        <v>577</v>
      </c>
      <c r="C166" s="724" t="s">
        <v>336</v>
      </c>
      <c r="D166" s="760" t="s">
        <v>578</v>
      </c>
      <c r="E166" s="724" t="s">
        <v>579</v>
      </c>
      <c r="F166" s="724"/>
      <c r="G166" s="724"/>
      <c r="H166" s="724" t="s">
        <v>580</v>
      </c>
      <c r="I166" s="724" t="s">
        <v>581</v>
      </c>
      <c r="J166" s="769">
        <v>58318120</v>
      </c>
      <c r="K166" s="769">
        <v>0</v>
      </c>
      <c r="L166" s="759" t="s">
        <v>341</v>
      </c>
      <c r="M166" s="768">
        <v>1</v>
      </c>
      <c r="N166" s="766">
        <v>89659056</v>
      </c>
      <c r="O166" s="767"/>
      <c r="P166" s="816" t="s">
        <v>582</v>
      </c>
      <c r="Q166" s="724" t="s">
        <v>402</v>
      </c>
      <c r="R166" s="724"/>
      <c r="S166" s="724"/>
      <c r="T166" s="724"/>
      <c r="U166" s="724"/>
      <c r="V166" s="724" t="s">
        <v>579</v>
      </c>
      <c r="W166" s="724"/>
      <c r="X166" s="724"/>
      <c r="Y166" s="724"/>
      <c r="Z166" s="724" t="s">
        <v>346</v>
      </c>
      <c r="AA166" s="724"/>
      <c r="AB166" s="724"/>
      <c r="AC166" s="724"/>
      <c r="AD166" s="724"/>
      <c r="AE166" s="724"/>
      <c r="AF166" s="724" t="s">
        <v>407</v>
      </c>
      <c r="AG166" s="724" t="s">
        <v>408</v>
      </c>
    </row>
    <row r="167" spans="1:34" ht="14.4">
      <c r="A167" s="724" t="str">
        <f t="shared" si="3"/>
        <v>202412</v>
      </c>
      <c r="B167" s="724" t="s">
        <v>577</v>
      </c>
      <c r="C167" s="724" t="s">
        <v>336</v>
      </c>
      <c r="D167" s="760" t="s">
        <v>578</v>
      </c>
      <c r="E167" s="724" t="s">
        <v>579</v>
      </c>
      <c r="F167" s="724"/>
      <c r="G167" s="724"/>
      <c r="H167" s="724" t="s">
        <v>583</v>
      </c>
      <c r="I167" s="815" t="s">
        <v>584</v>
      </c>
      <c r="J167" s="769">
        <v>0</v>
      </c>
      <c r="K167" s="769">
        <v>58318120</v>
      </c>
      <c r="L167" s="759" t="s">
        <v>341</v>
      </c>
      <c r="M167" s="768">
        <v>1</v>
      </c>
      <c r="N167" s="767"/>
      <c r="O167" s="766">
        <v>89659056</v>
      </c>
      <c r="P167" s="816" t="s">
        <v>582</v>
      </c>
      <c r="Q167" s="724" t="s">
        <v>402</v>
      </c>
      <c r="R167" s="724"/>
      <c r="S167" s="724"/>
      <c r="T167" s="724"/>
      <c r="U167" s="724"/>
      <c r="V167" s="724" t="s">
        <v>579</v>
      </c>
      <c r="W167" s="724"/>
      <c r="X167" s="724"/>
      <c r="Y167" s="724"/>
      <c r="Z167" s="724" t="s">
        <v>346</v>
      </c>
      <c r="AA167" s="724"/>
      <c r="AB167" s="724"/>
      <c r="AC167" s="724"/>
      <c r="AD167" s="724"/>
      <c r="AE167" s="724"/>
      <c r="AF167" s="724" t="s">
        <v>407</v>
      </c>
      <c r="AG167" s="724" t="s">
        <v>408</v>
      </c>
    </row>
    <row r="169" spans="1:34" ht="14.4">
      <c r="D169" s="760" t="s">
        <v>578</v>
      </c>
      <c r="E169" s="724" t="s">
        <v>579</v>
      </c>
      <c r="F169" s="724"/>
      <c r="G169" s="724"/>
      <c r="H169" s="724" t="s">
        <v>583</v>
      </c>
      <c r="I169" s="815" t="s">
        <v>584</v>
      </c>
      <c r="J169" s="769">
        <v>147977176</v>
      </c>
      <c r="K169" s="769">
        <v>0</v>
      </c>
      <c r="L169" s="759" t="s">
        <v>341</v>
      </c>
      <c r="M169" s="768">
        <v>1</v>
      </c>
      <c r="N169" s="766">
        <v>89659056</v>
      </c>
      <c r="O169" s="767"/>
      <c r="P169" s="816" t="s">
        <v>582</v>
      </c>
      <c r="Q169" s="724" t="s">
        <v>402</v>
      </c>
      <c r="R169" s="724"/>
      <c r="S169" s="724"/>
      <c r="T169" s="724"/>
      <c r="U169" s="724"/>
      <c r="V169" s="724" t="s">
        <v>579</v>
      </c>
      <c r="W169" s="724"/>
    </row>
    <row r="170" spans="1:34" ht="14.4">
      <c r="D170" s="760" t="s">
        <v>578</v>
      </c>
      <c r="E170" s="724" t="s">
        <v>579</v>
      </c>
      <c r="F170" s="724"/>
      <c r="G170" s="724"/>
      <c r="H170" s="725" t="s">
        <v>399</v>
      </c>
      <c r="I170" s="725" t="s">
        <v>400</v>
      </c>
      <c r="J170" s="769">
        <v>0</v>
      </c>
      <c r="K170" s="769">
        <v>147977176</v>
      </c>
      <c r="L170" s="759" t="s">
        <v>341</v>
      </c>
      <c r="M170" s="768">
        <v>1</v>
      </c>
      <c r="N170" s="767"/>
      <c r="O170" s="766">
        <v>89659056</v>
      </c>
      <c r="P170" s="816" t="s">
        <v>582</v>
      </c>
      <c r="Q170" s="724" t="s">
        <v>402</v>
      </c>
      <c r="R170" s="724"/>
      <c r="S170" s="724"/>
      <c r="T170" s="724"/>
      <c r="U170" s="724"/>
      <c r="V170" s="724" t="s">
        <v>579</v>
      </c>
      <c r="W170" s="724"/>
    </row>
    <row r="173" spans="1:34">
      <c r="A173" s="725" t="str">
        <f t="shared" ref="A173:A178" si="4">MID(D173,1,6)</f>
        <v>202504</v>
      </c>
      <c r="D173" s="780">
        <v>20250401</v>
      </c>
      <c r="E173" s="781" t="s">
        <v>475</v>
      </c>
      <c r="F173" s="781"/>
      <c r="G173" s="781"/>
      <c r="H173" s="781" t="s">
        <v>575</v>
      </c>
      <c r="I173" s="781" t="s">
        <v>576</v>
      </c>
      <c r="K173" s="782">
        <v>18645000</v>
      </c>
      <c r="L173" s="783"/>
      <c r="M173" s="784"/>
      <c r="N173" s="786"/>
      <c r="O173" s="785"/>
      <c r="P173" s="780"/>
      <c r="Q173" s="780"/>
      <c r="R173" s="781" t="s">
        <v>479</v>
      </c>
      <c r="S173" s="781"/>
      <c r="T173" s="781"/>
      <c r="U173" s="781" t="s">
        <v>475</v>
      </c>
      <c r="V173" s="781"/>
      <c r="W173" s="781"/>
      <c r="X173" s="781"/>
      <c r="Y173" s="781"/>
      <c r="Z173" s="781"/>
      <c r="AA173" s="781"/>
      <c r="AB173" s="781"/>
      <c r="AC173" s="781"/>
      <c r="AD173" s="781"/>
      <c r="AE173" s="781"/>
      <c r="AF173" s="781"/>
      <c r="AG173" s="781"/>
      <c r="AH173" s="781"/>
    </row>
    <row r="174" spans="1:34">
      <c r="A174" s="725" t="str">
        <f t="shared" si="4"/>
        <v>202504</v>
      </c>
      <c r="D174" s="780">
        <v>20250401</v>
      </c>
      <c r="E174" s="781" t="s">
        <v>475</v>
      </c>
      <c r="F174" s="781"/>
      <c r="G174" s="781"/>
      <c r="H174" s="781" t="s">
        <v>476</v>
      </c>
      <c r="I174" s="781" t="s">
        <v>477</v>
      </c>
      <c r="J174" s="782">
        <v>18645000</v>
      </c>
      <c r="L174" s="783"/>
      <c r="M174" s="784"/>
      <c r="N174" s="786"/>
      <c r="O174" s="785"/>
      <c r="P174" s="780"/>
      <c r="Q174" s="780"/>
      <c r="R174" s="781" t="s">
        <v>479</v>
      </c>
      <c r="S174" s="781"/>
      <c r="T174" s="781"/>
      <c r="U174" s="781" t="s">
        <v>475</v>
      </c>
      <c r="V174" s="781"/>
      <c r="W174" s="781"/>
      <c r="X174" s="781"/>
      <c r="Y174" s="781"/>
      <c r="Z174" s="781"/>
      <c r="AA174" s="781"/>
      <c r="AB174" s="781"/>
      <c r="AC174" s="781"/>
      <c r="AD174" s="781"/>
      <c r="AE174" s="781"/>
      <c r="AF174" s="781"/>
      <c r="AG174" s="781"/>
      <c r="AH174" s="781"/>
    </row>
    <row r="175" spans="1:34">
      <c r="A175" s="725" t="str">
        <f t="shared" si="4"/>
        <v>202504</v>
      </c>
      <c r="D175" s="780">
        <v>20250401</v>
      </c>
      <c r="E175" s="781" t="s">
        <v>485</v>
      </c>
      <c r="F175" s="781"/>
      <c r="G175" s="781"/>
      <c r="H175" s="781" t="s">
        <v>575</v>
      </c>
      <c r="I175" s="781" t="s">
        <v>576</v>
      </c>
      <c r="K175" s="782">
        <v>3231800</v>
      </c>
      <c r="L175" s="783"/>
      <c r="M175" s="784"/>
      <c r="N175" s="786"/>
      <c r="O175" s="785"/>
      <c r="P175" s="780"/>
      <c r="Q175" s="780"/>
      <c r="R175" s="781" t="s">
        <v>479</v>
      </c>
      <c r="S175" s="781"/>
      <c r="T175" s="781"/>
      <c r="U175" s="781" t="s">
        <v>485</v>
      </c>
      <c r="V175" s="781"/>
      <c r="W175" s="781"/>
      <c r="X175" s="781"/>
      <c r="Y175" s="781"/>
      <c r="Z175" s="781"/>
      <c r="AA175" s="781"/>
      <c r="AB175" s="781"/>
      <c r="AC175" s="781"/>
      <c r="AD175" s="781"/>
      <c r="AE175" s="781"/>
      <c r="AF175" s="781"/>
      <c r="AG175" s="781"/>
      <c r="AH175" s="781"/>
    </row>
    <row r="176" spans="1:34">
      <c r="A176" s="725" t="str">
        <f t="shared" si="4"/>
        <v>202504</v>
      </c>
      <c r="D176" s="780">
        <v>20250401</v>
      </c>
      <c r="E176" s="781" t="s">
        <v>485</v>
      </c>
      <c r="F176" s="781"/>
      <c r="G176" s="781"/>
      <c r="H176" s="781" t="s">
        <v>476</v>
      </c>
      <c r="I176" s="781" t="s">
        <v>477</v>
      </c>
      <c r="J176" s="782">
        <v>3231800</v>
      </c>
      <c r="L176" s="783"/>
      <c r="M176" s="784"/>
      <c r="N176" s="786"/>
      <c r="O176" s="785"/>
      <c r="P176" s="780"/>
      <c r="Q176" s="780"/>
      <c r="R176" s="781" t="s">
        <v>479</v>
      </c>
      <c r="S176" s="781"/>
      <c r="T176" s="781"/>
      <c r="U176" s="781" t="s">
        <v>485</v>
      </c>
      <c r="V176" s="781"/>
      <c r="W176" s="781"/>
      <c r="X176" s="781"/>
      <c r="Y176" s="781"/>
      <c r="Z176" s="781"/>
      <c r="AA176" s="781"/>
      <c r="AB176" s="781"/>
      <c r="AC176" s="781"/>
      <c r="AD176" s="781"/>
      <c r="AE176" s="781"/>
      <c r="AF176" s="781"/>
      <c r="AG176" s="781"/>
      <c r="AH176" s="781"/>
    </row>
    <row r="177" spans="1:34">
      <c r="A177" s="725" t="str">
        <f t="shared" si="4"/>
        <v>202504</v>
      </c>
      <c r="D177" s="780">
        <v>20250401</v>
      </c>
      <c r="E177" s="781" t="s">
        <v>449</v>
      </c>
      <c r="F177" s="781"/>
      <c r="G177" s="781"/>
      <c r="H177" s="781" t="s">
        <v>575</v>
      </c>
      <c r="I177" s="781" t="s">
        <v>576</v>
      </c>
      <c r="K177" s="782">
        <v>41674</v>
      </c>
      <c r="L177" s="783"/>
      <c r="M177" s="784"/>
      <c r="N177" s="786"/>
      <c r="O177" s="785"/>
      <c r="P177" s="780"/>
      <c r="Q177" s="780"/>
      <c r="R177" s="781" t="s">
        <v>453</v>
      </c>
      <c r="S177" s="781"/>
      <c r="T177" s="781"/>
      <c r="U177" s="781"/>
      <c r="V177" s="781"/>
      <c r="W177" s="781" t="s">
        <v>458</v>
      </c>
      <c r="X177" s="781"/>
      <c r="Y177" s="781"/>
      <c r="Z177" s="781"/>
      <c r="AA177" s="781"/>
      <c r="AB177" s="781"/>
      <c r="AC177" s="781"/>
      <c r="AD177" s="781"/>
      <c r="AE177" s="781"/>
      <c r="AF177" s="781"/>
      <c r="AG177" s="781"/>
      <c r="AH177" s="781"/>
    </row>
    <row r="178" spans="1:34">
      <c r="A178" s="725" t="str">
        <f t="shared" si="4"/>
        <v>202504</v>
      </c>
      <c r="D178" s="780">
        <v>20250401</v>
      </c>
      <c r="E178" s="781" t="s">
        <v>449</v>
      </c>
      <c r="F178" s="781"/>
      <c r="G178" s="781"/>
      <c r="H178" s="781" t="s">
        <v>399</v>
      </c>
      <c r="I178" s="781" t="s">
        <v>400</v>
      </c>
      <c r="J178" s="782">
        <v>41674</v>
      </c>
      <c r="L178" s="783"/>
      <c r="M178" s="784"/>
      <c r="N178" s="786"/>
      <c r="O178" s="785"/>
      <c r="P178" s="780"/>
      <c r="Q178" s="780"/>
      <c r="R178" s="781" t="s">
        <v>453</v>
      </c>
      <c r="S178" s="781"/>
      <c r="T178" s="781"/>
      <c r="U178" s="781"/>
      <c r="V178" s="781"/>
      <c r="W178" s="781" t="s">
        <v>458</v>
      </c>
      <c r="X178" s="781"/>
      <c r="Y178" s="781"/>
      <c r="Z178" s="781"/>
      <c r="AA178" s="781"/>
      <c r="AB178" s="781"/>
      <c r="AC178" s="781"/>
      <c r="AD178" s="781"/>
      <c r="AE178" s="781"/>
      <c r="AF178" s="781"/>
      <c r="AG178" s="781"/>
      <c r="AH178" s="781"/>
    </row>
    <row r="180" spans="1:34">
      <c r="A180" s="115" t="s">
        <v>585</v>
      </c>
    </row>
    <row r="182" spans="1:34">
      <c r="A182" s="725" t="str">
        <f t="shared" ref="A182:A184" si="5">MID(D182,1,6)</f>
        <v>202504</v>
      </c>
      <c r="B182" s="115">
        <v>6</v>
      </c>
      <c r="D182" s="780">
        <v>20250415</v>
      </c>
      <c r="E182" s="781" t="s">
        <v>390</v>
      </c>
      <c r="F182" s="781"/>
      <c r="G182" s="781"/>
      <c r="H182" s="781" t="s">
        <v>391</v>
      </c>
      <c r="I182" s="781" t="s">
        <v>392</v>
      </c>
      <c r="J182" s="782">
        <v>850000</v>
      </c>
      <c r="K182" s="782">
        <v>0</v>
      </c>
      <c r="L182" s="783" t="s">
        <v>341</v>
      </c>
      <c r="M182" s="784">
        <v>1</v>
      </c>
      <c r="N182" s="786">
        <v>650000</v>
      </c>
      <c r="O182" s="785"/>
      <c r="P182" s="780" t="s">
        <v>393</v>
      </c>
      <c r="Q182" s="780" t="s">
        <v>550</v>
      </c>
      <c r="R182" s="781" t="s">
        <v>394</v>
      </c>
      <c r="S182" s="781"/>
      <c r="T182" s="781"/>
      <c r="U182" s="781"/>
      <c r="V182" s="781"/>
      <c r="W182" s="781" t="s">
        <v>395</v>
      </c>
      <c r="X182" s="781"/>
      <c r="Y182" s="781"/>
      <c r="Z182" s="781" t="s">
        <v>345</v>
      </c>
      <c r="AA182" s="781" t="s">
        <v>346</v>
      </c>
      <c r="AB182" s="781"/>
      <c r="AC182" s="781"/>
      <c r="AD182" s="781"/>
      <c r="AE182" s="781"/>
      <c r="AF182" s="781"/>
      <c r="AG182" s="781" t="s">
        <v>347</v>
      </c>
      <c r="AH182" s="781" t="s">
        <v>348</v>
      </c>
    </row>
    <row r="183" spans="1:34">
      <c r="A183" s="725" t="str">
        <f t="shared" si="5"/>
        <v>202504</v>
      </c>
      <c r="B183" s="115">
        <v>6</v>
      </c>
      <c r="D183" s="780">
        <v>20250415</v>
      </c>
      <c r="E183" s="781" t="s">
        <v>390</v>
      </c>
      <c r="F183" s="781"/>
      <c r="G183" s="781"/>
      <c r="H183" s="781" t="s">
        <v>349</v>
      </c>
      <c r="I183" s="781" t="s">
        <v>350</v>
      </c>
      <c r="J183" s="782">
        <v>85000</v>
      </c>
      <c r="K183" s="782">
        <v>0</v>
      </c>
      <c r="L183" s="783" t="s">
        <v>341</v>
      </c>
      <c r="M183" s="784">
        <v>1</v>
      </c>
      <c r="N183" s="786">
        <v>65000</v>
      </c>
      <c r="O183" s="785"/>
      <c r="P183" s="780" t="s">
        <v>393</v>
      </c>
      <c r="Q183" s="780" t="s">
        <v>550</v>
      </c>
      <c r="R183" s="781" t="s">
        <v>394</v>
      </c>
      <c r="S183" s="781"/>
      <c r="T183" s="781"/>
      <c r="U183" s="781"/>
      <c r="V183" s="781"/>
      <c r="W183" s="781" t="s">
        <v>396</v>
      </c>
      <c r="X183" s="781"/>
      <c r="Y183" s="781"/>
      <c r="Z183" s="781" t="s">
        <v>345</v>
      </c>
      <c r="AA183" s="781" t="s">
        <v>346</v>
      </c>
      <c r="AB183" s="781"/>
      <c r="AC183" s="781"/>
      <c r="AD183" s="781"/>
      <c r="AE183" s="781"/>
      <c r="AF183" s="781"/>
      <c r="AG183" s="781" t="s">
        <v>347</v>
      </c>
      <c r="AH183" s="781" t="s">
        <v>348</v>
      </c>
    </row>
    <row r="184" spans="1:34">
      <c r="A184" s="725" t="str">
        <f t="shared" si="5"/>
        <v>202504</v>
      </c>
      <c r="B184" s="115">
        <v>6</v>
      </c>
      <c r="D184" s="780">
        <v>20250415</v>
      </c>
      <c r="E184" s="781" t="s">
        <v>390</v>
      </c>
      <c r="F184" s="781"/>
      <c r="G184" s="781"/>
      <c r="H184" s="781" t="s">
        <v>244</v>
      </c>
      <c r="I184" s="781" t="s">
        <v>245</v>
      </c>
      <c r="J184" s="782">
        <v>0</v>
      </c>
      <c r="K184" s="782">
        <v>935000</v>
      </c>
      <c r="L184" s="783" t="s">
        <v>341</v>
      </c>
      <c r="M184" s="784">
        <v>1</v>
      </c>
      <c r="N184" s="786"/>
      <c r="O184" s="785">
        <v>715000</v>
      </c>
      <c r="P184" s="780" t="s">
        <v>393</v>
      </c>
      <c r="Q184" s="780" t="s">
        <v>550</v>
      </c>
      <c r="R184" s="781" t="s">
        <v>394</v>
      </c>
      <c r="S184" s="781"/>
      <c r="T184" s="781"/>
      <c r="U184" s="781"/>
      <c r="V184" s="781"/>
      <c r="W184" s="781" t="s">
        <v>395</v>
      </c>
      <c r="X184" s="781"/>
      <c r="Y184" s="781"/>
      <c r="Z184" s="781" t="s">
        <v>345</v>
      </c>
      <c r="AA184" s="781" t="s">
        <v>346</v>
      </c>
      <c r="AB184" s="781"/>
      <c r="AC184" s="781"/>
      <c r="AD184" s="781"/>
      <c r="AE184" s="781"/>
      <c r="AF184" s="781"/>
      <c r="AG184" s="781" t="s">
        <v>347</v>
      </c>
      <c r="AH184" s="781" t="s">
        <v>348</v>
      </c>
    </row>
    <row r="185" spans="1:34" ht="15.6">
      <c r="A185" s="115">
        <v>202504</v>
      </c>
      <c r="D185" s="149">
        <v>20250411</v>
      </c>
      <c r="E185" s="461" t="s">
        <v>586</v>
      </c>
      <c r="I185" s="149" t="s">
        <v>587</v>
      </c>
      <c r="J185" s="817">
        <v>20000000</v>
      </c>
      <c r="R185" s="937" t="s">
        <v>588</v>
      </c>
      <c r="W185" s="938" t="s">
        <v>589</v>
      </c>
    </row>
    <row r="186" spans="1:34" ht="15.6">
      <c r="E186" s="461" t="s">
        <v>586</v>
      </c>
      <c r="H186" s="781" t="s">
        <v>349</v>
      </c>
      <c r="I186" s="149" t="s">
        <v>157</v>
      </c>
      <c r="J186" s="817">
        <v>2000000</v>
      </c>
      <c r="R186" s="937" t="s">
        <v>588</v>
      </c>
      <c r="W186" s="938" t="s">
        <v>590</v>
      </c>
    </row>
    <row r="187" spans="1:34">
      <c r="E187" s="461" t="s">
        <v>586</v>
      </c>
      <c r="H187" s="781" t="s">
        <v>354</v>
      </c>
      <c r="I187" s="781" t="s">
        <v>355</v>
      </c>
      <c r="K187" s="818">
        <v>22000000</v>
      </c>
      <c r="R187" s="937" t="s">
        <v>588</v>
      </c>
      <c r="W187" s="461" t="s">
        <v>586</v>
      </c>
    </row>
    <row r="188" spans="1:34">
      <c r="A188" s="725" t="str">
        <f t="shared" ref="A188:A193" si="6">MID(D188,1,6)</f>
        <v>202504</v>
      </c>
      <c r="B188" s="115">
        <v>49</v>
      </c>
      <c r="D188" s="780">
        <v>20250410</v>
      </c>
      <c r="E188" s="781" t="s">
        <v>338</v>
      </c>
      <c r="F188" s="781"/>
      <c r="G188" s="781"/>
      <c r="H188" s="781" t="s">
        <v>339</v>
      </c>
      <c r="I188" s="781" t="s">
        <v>340</v>
      </c>
      <c r="J188" s="782">
        <v>4000</v>
      </c>
      <c r="K188" s="782">
        <v>0</v>
      </c>
      <c r="L188" s="783" t="s">
        <v>341</v>
      </c>
      <c r="M188" s="784">
        <v>1</v>
      </c>
      <c r="N188" s="786">
        <v>4000</v>
      </c>
      <c r="O188" s="785"/>
      <c r="P188" s="780" t="s">
        <v>527</v>
      </c>
      <c r="Q188" s="780"/>
      <c r="R188" s="781" t="s">
        <v>343</v>
      </c>
      <c r="S188" s="781"/>
      <c r="T188" s="781"/>
      <c r="U188" s="781"/>
      <c r="V188" s="781"/>
      <c r="W188" s="781" t="s">
        <v>344</v>
      </c>
      <c r="X188" s="781"/>
      <c r="Y188" s="781"/>
      <c r="Z188" s="781" t="s">
        <v>345</v>
      </c>
      <c r="AA188" s="781" t="s">
        <v>346</v>
      </c>
      <c r="AB188" s="781"/>
      <c r="AC188" s="781"/>
      <c r="AD188" s="781"/>
      <c r="AE188" s="781"/>
      <c r="AF188" s="781"/>
      <c r="AG188" s="781" t="s">
        <v>347</v>
      </c>
      <c r="AH188" s="781" t="s">
        <v>348</v>
      </c>
    </row>
    <row r="189" spans="1:34">
      <c r="A189" s="725" t="str">
        <f t="shared" si="6"/>
        <v>202504</v>
      </c>
      <c r="B189" s="115">
        <v>1</v>
      </c>
      <c r="D189" s="780">
        <v>20250410</v>
      </c>
      <c r="E189" s="781" t="s">
        <v>338</v>
      </c>
      <c r="F189" s="781"/>
      <c r="G189" s="781"/>
      <c r="H189" s="781" t="s">
        <v>349</v>
      </c>
      <c r="I189" s="781" t="s">
        <v>350</v>
      </c>
      <c r="J189" s="782">
        <v>400</v>
      </c>
      <c r="K189" s="782">
        <v>0</v>
      </c>
      <c r="L189" s="783" t="s">
        <v>341</v>
      </c>
      <c r="M189" s="784">
        <v>1</v>
      </c>
      <c r="N189" s="786">
        <v>400</v>
      </c>
      <c r="O189" s="785"/>
      <c r="P189" s="780" t="s">
        <v>527</v>
      </c>
      <c r="Q189" s="780"/>
      <c r="R189" s="781" t="s">
        <v>343</v>
      </c>
      <c r="S189" s="781"/>
      <c r="T189" s="781"/>
      <c r="U189" s="781"/>
      <c r="V189" s="781"/>
      <c r="W189" s="781" t="s">
        <v>351</v>
      </c>
      <c r="X189" s="781"/>
      <c r="Y189" s="781"/>
      <c r="Z189" s="781" t="s">
        <v>345</v>
      </c>
      <c r="AA189" s="781" t="s">
        <v>346</v>
      </c>
      <c r="AB189" s="781"/>
      <c r="AC189" s="781"/>
      <c r="AD189" s="781"/>
      <c r="AE189" s="781"/>
      <c r="AF189" s="781"/>
      <c r="AG189" s="781" t="s">
        <v>347</v>
      </c>
      <c r="AH189" s="781" t="s">
        <v>348</v>
      </c>
    </row>
    <row r="190" spans="1:34">
      <c r="A190" s="725" t="str">
        <f t="shared" si="6"/>
        <v>202504</v>
      </c>
      <c r="B190" s="115">
        <v>1</v>
      </c>
      <c r="D190" s="780">
        <v>20250410</v>
      </c>
      <c r="E190" s="781" t="s">
        <v>338</v>
      </c>
      <c r="F190" s="781"/>
      <c r="G190" s="781"/>
      <c r="H190" s="781" t="s">
        <v>244</v>
      </c>
      <c r="I190" s="781" t="s">
        <v>245</v>
      </c>
      <c r="J190" s="782">
        <v>0</v>
      </c>
      <c r="K190" s="782">
        <v>4400</v>
      </c>
      <c r="L190" s="783" t="s">
        <v>341</v>
      </c>
      <c r="M190" s="784">
        <v>1</v>
      </c>
      <c r="N190" s="786"/>
      <c r="O190" s="785">
        <v>4400</v>
      </c>
      <c r="P190" s="780" t="s">
        <v>527</v>
      </c>
      <c r="Q190" s="780"/>
      <c r="R190" s="781" t="s">
        <v>343</v>
      </c>
      <c r="S190" s="781"/>
      <c r="T190" s="781"/>
      <c r="U190" s="781"/>
      <c r="V190" s="781"/>
      <c r="W190" s="781" t="s">
        <v>344</v>
      </c>
      <c r="X190" s="781"/>
      <c r="Y190" s="781"/>
      <c r="Z190" s="781" t="s">
        <v>345</v>
      </c>
      <c r="AA190" s="781" t="s">
        <v>346</v>
      </c>
      <c r="AB190" s="781"/>
      <c r="AC190" s="781"/>
      <c r="AD190" s="781"/>
      <c r="AE190" s="781"/>
      <c r="AF190" s="781"/>
      <c r="AG190" s="781" t="s">
        <v>347</v>
      </c>
      <c r="AH190" s="781" t="s">
        <v>348</v>
      </c>
    </row>
    <row r="191" spans="1:34">
      <c r="A191" s="725" t="str">
        <f t="shared" si="6"/>
        <v>202504</v>
      </c>
      <c r="B191" s="115">
        <v>2</v>
      </c>
      <c r="D191" s="780">
        <v>20250409</v>
      </c>
      <c r="E191" s="781" t="s">
        <v>464</v>
      </c>
      <c r="F191" s="781"/>
      <c r="G191" s="781"/>
      <c r="H191" s="781" t="s">
        <v>379</v>
      </c>
      <c r="I191" s="781" t="s">
        <v>380</v>
      </c>
      <c r="J191" s="782">
        <v>383020</v>
      </c>
      <c r="K191" s="782">
        <v>0</v>
      </c>
      <c r="L191" s="783" t="s">
        <v>341</v>
      </c>
      <c r="M191" s="784">
        <v>1</v>
      </c>
      <c r="N191" s="786">
        <v>332530</v>
      </c>
      <c r="O191" s="785"/>
      <c r="P191" s="780" t="s">
        <v>381</v>
      </c>
      <c r="Q191" s="780" t="s">
        <v>528</v>
      </c>
      <c r="R191" s="781" t="s">
        <v>382</v>
      </c>
      <c r="S191" s="781"/>
      <c r="T191" s="781"/>
      <c r="U191" s="781"/>
      <c r="V191" s="781"/>
      <c r="W191" s="781" t="s">
        <v>465</v>
      </c>
      <c r="X191" s="781"/>
      <c r="Y191" s="781"/>
      <c r="Z191" s="781" t="s">
        <v>345</v>
      </c>
      <c r="AA191" s="781" t="s">
        <v>346</v>
      </c>
      <c r="AB191" s="781"/>
      <c r="AC191" s="781"/>
      <c r="AD191" s="781"/>
      <c r="AE191" s="781"/>
      <c r="AF191" s="781"/>
      <c r="AG191" s="781" t="s">
        <v>347</v>
      </c>
      <c r="AH191" s="781" t="s">
        <v>348</v>
      </c>
    </row>
    <row r="192" spans="1:34">
      <c r="A192" s="725" t="str">
        <f t="shared" si="6"/>
        <v>202504</v>
      </c>
      <c r="B192" s="115">
        <v>2</v>
      </c>
      <c r="D192" s="780">
        <v>20250409</v>
      </c>
      <c r="E192" s="781" t="s">
        <v>464</v>
      </c>
      <c r="F192" s="781"/>
      <c r="G192" s="781"/>
      <c r="H192" s="781" t="s">
        <v>349</v>
      </c>
      <c r="I192" s="781" t="s">
        <v>350</v>
      </c>
      <c r="J192" s="782">
        <v>38300</v>
      </c>
      <c r="K192" s="782">
        <v>0</v>
      </c>
      <c r="L192" s="783" t="s">
        <v>341</v>
      </c>
      <c r="M192" s="784">
        <v>1</v>
      </c>
      <c r="N192" s="786">
        <v>33250</v>
      </c>
      <c r="O192" s="785"/>
      <c r="P192" s="780" t="s">
        <v>381</v>
      </c>
      <c r="Q192" s="780" t="s">
        <v>528</v>
      </c>
      <c r="R192" s="781" t="s">
        <v>382</v>
      </c>
      <c r="S192" s="781"/>
      <c r="T192" s="781"/>
      <c r="U192" s="781"/>
      <c r="V192" s="781"/>
      <c r="W192" s="781" t="s">
        <v>466</v>
      </c>
      <c r="X192" s="781"/>
      <c r="Y192" s="781"/>
      <c r="Z192" s="781" t="s">
        <v>345</v>
      </c>
      <c r="AA192" s="781" t="s">
        <v>346</v>
      </c>
      <c r="AB192" s="781"/>
      <c r="AC192" s="781"/>
      <c r="AD192" s="781"/>
      <c r="AE192" s="781"/>
      <c r="AF192" s="781"/>
      <c r="AG192" s="781" t="s">
        <v>347</v>
      </c>
      <c r="AH192" s="781" t="s">
        <v>348</v>
      </c>
    </row>
    <row r="193" spans="1:34">
      <c r="A193" s="725" t="str">
        <f t="shared" si="6"/>
        <v>202504</v>
      </c>
      <c r="B193" s="115">
        <v>2</v>
      </c>
      <c r="D193" s="780">
        <v>20250409</v>
      </c>
      <c r="E193" s="781" t="s">
        <v>464</v>
      </c>
      <c r="F193" s="781"/>
      <c r="G193" s="781"/>
      <c r="H193" s="781" t="s">
        <v>244</v>
      </c>
      <c r="I193" s="781" t="s">
        <v>245</v>
      </c>
      <c r="J193" s="782">
        <v>0</v>
      </c>
      <c r="K193" s="782">
        <v>421320</v>
      </c>
      <c r="L193" s="783" t="s">
        <v>341</v>
      </c>
      <c r="M193" s="784">
        <v>1</v>
      </c>
      <c r="N193" s="786"/>
      <c r="O193" s="785">
        <v>365780</v>
      </c>
      <c r="P193" s="780" t="s">
        <v>381</v>
      </c>
      <c r="Q193" s="780" t="s">
        <v>528</v>
      </c>
      <c r="R193" s="781" t="s">
        <v>382</v>
      </c>
      <c r="S193" s="781"/>
      <c r="T193" s="781"/>
      <c r="U193" s="781"/>
      <c r="V193" s="781"/>
      <c r="W193" s="781" t="s">
        <v>465</v>
      </c>
      <c r="X193" s="781"/>
      <c r="Y193" s="781"/>
      <c r="Z193" s="781" t="s">
        <v>345</v>
      </c>
      <c r="AA193" s="781" t="s">
        <v>346</v>
      </c>
      <c r="AB193" s="781"/>
      <c r="AC193" s="781"/>
      <c r="AD193" s="781"/>
      <c r="AE193" s="781"/>
      <c r="AF193" s="781"/>
      <c r="AG193" s="781" t="s">
        <v>347</v>
      </c>
      <c r="AH193" s="781" t="s">
        <v>348</v>
      </c>
    </row>
    <row r="196" spans="1:34">
      <c r="A196" s="725" t="str">
        <f t="shared" ref="A196:A197" si="7">MID(D196,1,6)</f>
        <v>202504</v>
      </c>
      <c r="B196" s="115">
        <v>7</v>
      </c>
      <c r="D196" s="780">
        <v>20250410</v>
      </c>
      <c r="E196" s="781" t="s">
        <v>368</v>
      </c>
      <c r="F196" s="781"/>
      <c r="G196" s="781"/>
      <c r="H196" s="781" t="s">
        <v>354</v>
      </c>
      <c r="I196" s="781" t="s">
        <v>355</v>
      </c>
      <c r="J196" s="782">
        <v>0</v>
      </c>
      <c r="K196" s="782">
        <v>4400</v>
      </c>
      <c r="L196" s="783" t="s">
        <v>341</v>
      </c>
      <c r="M196" s="784">
        <v>1</v>
      </c>
      <c r="N196" s="786"/>
      <c r="O196" s="785">
        <v>4400</v>
      </c>
      <c r="P196" s="780" t="s">
        <v>356</v>
      </c>
      <c r="Q196" s="780" t="s">
        <v>527</v>
      </c>
      <c r="R196" s="781" t="s">
        <v>357</v>
      </c>
      <c r="S196" s="781"/>
      <c r="T196" s="781"/>
      <c r="U196" s="781"/>
      <c r="V196" s="781"/>
      <c r="W196" s="781" t="s">
        <v>368</v>
      </c>
      <c r="X196" s="781"/>
      <c r="Y196" s="781"/>
      <c r="Z196" s="781" t="s">
        <v>345</v>
      </c>
      <c r="AA196" s="781" t="s">
        <v>346</v>
      </c>
      <c r="AB196" s="781"/>
      <c r="AC196" s="781"/>
      <c r="AD196" s="781"/>
      <c r="AE196" s="781"/>
      <c r="AF196" s="781"/>
      <c r="AG196" s="781" t="s">
        <v>358</v>
      </c>
      <c r="AH196" s="781" t="s">
        <v>359</v>
      </c>
    </row>
    <row r="197" spans="1:34">
      <c r="A197" s="725" t="str">
        <f t="shared" si="7"/>
        <v>202504</v>
      </c>
      <c r="B197" s="115">
        <v>7</v>
      </c>
      <c r="D197" s="780">
        <v>20250410</v>
      </c>
      <c r="E197" s="781" t="s">
        <v>368</v>
      </c>
      <c r="F197" s="781"/>
      <c r="G197" s="781"/>
      <c r="H197" s="781" t="s">
        <v>244</v>
      </c>
      <c r="I197" s="781" t="s">
        <v>245</v>
      </c>
      <c r="J197" s="782">
        <v>4400</v>
      </c>
      <c r="K197" s="782">
        <v>0</v>
      </c>
      <c r="L197" s="783" t="s">
        <v>341</v>
      </c>
      <c r="M197" s="784">
        <v>1</v>
      </c>
      <c r="N197" s="786">
        <v>4400</v>
      </c>
      <c r="O197" s="785"/>
      <c r="P197" s="780" t="s">
        <v>342</v>
      </c>
      <c r="Q197" s="780" t="s">
        <v>527</v>
      </c>
      <c r="R197" s="781" t="s">
        <v>343</v>
      </c>
      <c r="S197" s="781"/>
      <c r="T197" s="781"/>
      <c r="U197" s="781"/>
      <c r="V197" s="781"/>
      <c r="W197" s="781" t="s">
        <v>368</v>
      </c>
      <c r="X197" s="781"/>
      <c r="Y197" s="781"/>
      <c r="Z197" s="781" t="s">
        <v>345</v>
      </c>
      <c r="AA197" s="781" t="s">
        <v>346</v>
      </c>
      <c r="AB197" s="781"/>
      <c r="AC197" s="781"/>
      <c r="AD197" s="781"/>
      <c r="AE197" s="781"/>
      <c r="AF197" s="781"/>
      <c r="AG197" s="781" t="s">
        <v>358</v>
      </c>
      <c r="AH197" s="781" t="s">
        <v>359</v>
      </c>
    </row>
    <row r="205" spans="1:34">
      <c r="D205" s="780">
        <v>20250410</v>
      </c>
      <c r="E205" s="461" t="s">
        <v>591</v>
      </c>
      <c r="F205" s="781"/>
      <c r="G205" s="781"/>
      <c r="H205" s="781" t="s">
        <v>354</v>
      </c>
      <c r="I205" s="781" t="s">
        <v>355</v>
      </c>
      <c r="J205" s="782">
        <v>0</v>
      </c>
      <c r="K205" s="782">
        <v>730830</v>
      </c>
      <c r="L205" s="783" t="s">
        <v>341</v>
      </c>
      <c r="M205" s="784">
        <v>1</v>
      </c>
      <c r="N205" s="786"/>
      <c r="O205" s="785">
        <v>4400</v>
      </c>
      <c r="P205" s="780" t="s">
        <v>356</v>
      </c>
      <c r="Q205" s="780" t="s">
        <v>527</v>
      </c>
      <c r="R205" s="781" t="s">
        <v>357</v>
      </c>
      <c r="S205" s="781"/>
      <c r="T205" s="781"/>
      <c r="U205" s="781"/>
      <c r="V205" s="781"/>
      <c r="W205" s="461" t="s">
        <v>591</v>
      </c>
      <c r="X205" s="781"/>
      <c r="Y205" s="781"/>
      <c r="Z205" s="781" t="s">
        <v>345</v>
      </c>
      <c r="AA205" s="781" t="s">
        <v>346</v>
      </c>
      <c r="AB205" s="781"/>
      <c r="AC205" s="781"/>
      <c r="AD205" s="781"/>
      <c r="AE205" s="781"/>
      <c r="AF205" s="781"/>
      <c r="AG205" s="781" t="s">
        <v>358</v>
      </c>
      <c r="AH205" s="781" t="s">
        <v>359</v>
      </c>
    </row>
    <row r="206" spans="1:34">
      <c r="D206" s="780">
        <v>20250410</v>
      </c>
      <c r="E206" s="781" t="s">
        <v>543</v>
      </c>
      <c r="F206" s="781"/>
      <c r="G206" s="781"/>
      <c r="H206" s="781" t="s">
        <v>244</v>
      </c>
      <c r="I206" s="781" t="s">
        <v>245</v>
      </c>
      <c r="J206" s="782">
        <v>330000</v>
      </c>
      <c r="K206" s="782"/>
      <c r="L206" s="783" t="s">
        <v>341</v>
      </c>
      <c r="M206" s="784">
        <v>1</v>
      </c>
      <c r="N206" s="786"/>
      <c r="O206" s="785">
        <v>165000</v>
      </c>
      <c r="P206" s="780" t="s">
        <v>545</v>
      </c>
      <c r="Q206" s="780" t="s">
        <v>546</v>
      </c>
      <c r="R206" s="781" t="s">
        <v>547</v>
      </c>
      <c r="S206" s="781"/>
      <c r="T206" s="781"/>
      <c r="U206" s="781"/>
      <c r="V206" s="781"/>
      <c r="W206" s="781" t="s">
        <v>592</v>
      </c>
      <c r="X206" s="781"/>
      <c r="Y206" s="781"/>
      <c r="Z206" s="781"/>
      <c r="AA206" s="781" t="s">
        <v>346</v>
      </c>
      <c r="AB206" s="781"/>
      <c r="AC206" s="781"/>
      <c r="AD206" s="781"/>
      <c r="AE206" s="781"/>
      <c r="AF206" s="781"/>
      <c r="AG206" s="781" t="s">
        <v>358</v>
      </c>
      <c r="AH206" s="781" t="s">
        <v>359</v>
      </c>
    </row>
    <row r="207" spans="1:34">
      <c r="D207" s="780">
        <v>20250410</v>
      </c>
      <c r="E207" s="461" t="s">
        <v>591</v>
      </c>
      <c r="F207" s="781"/>
      <c r="G207" s="781"/>
      <c r="H207" s="781" t="s">
        <v>511</v>
      </c>
      <c r="I207" s="781" t="s">
        <v>512</v>
      </c>
      <c r="J207" s="782">
        <v>400830</v>
      </c>
      <c r="K207" s="782">
        <v>0</v>
      </c>
      <c r="L207" s="783" t="s">
        <v>341</v>
      </c>
      <c r="M207" s="784">
        <v>1</v>
      </c>
      <c r="N207" s="786">
        <v>15000</v>
      </c>
      <c r="O207" s="785"/>
      <c r="P207" s="780" t="s">
        <v>545</v>
      </c>
      <c r="Q207" s="780" t="s">
        <v>546</v>
      </c>
      <c r="R207" s="781" t="s">
        <v>547</v>
      </c>
      <c r="S207" s="781"/>
      <c r="T207" s="781"/>
      <c r="U207" s="781"/>
      <c r="V207" s="781"/>
      <c r="W207" s="781" t="s">
        <v>593</v>
      </c>
      <c r="AG207" s="781" t="s">
        <v>358</v>
      </c>
      <c r="AH207" s="781" t="s">
        <v>359</v>
      </c>
    </row>
    <row r="209" spans="1:35">
      <c r="A209" s="725" t="str">
        <f t="shared" ref="A209:A210" si="8">MID(D209,1,6)</f>
        <v>202504</v>
      </c>
      <c r="B209" s="725" t="s">
        <v>594</v>
      </c>
      <c r="C209" s="725" t="s">
        <v>336</v>
      </c>
      <c r="D209" s="770">
        <v>20250415</v>
      </c>
      <c r="E209" s="725" t="s">
        <v>595</v>
      </c>
      <c r="F209" s="725"/>
      <c r="G209" s="725"/>
      <c r="H209" s="725" t="s">
        <v>354</v>
      </c>
      <c r="I209" s="725" t="s">
        <v>355</v>
      </c>
      <c r="J209" s="764">
        <v>105600</v>
      </c>
      <c r="K209" s="764">
        <v>0</v>
      </c>
      <c r="L209" s="765" t="s">
        <v>341</v>
      </c>
      <c r="M209" s="763">
        <v>1</v>
      </c>
      <c r="N209" s="762">
        <v>58102150</v>
      </c>
      <c r="O209" s="761"/>
      <c r="P209" s="725" t="s">
        <v>356</v>
      </c>
      <c r="Q209" s="725" t="s">
        <v>357</v>
      </c>
      <c r="R209" s="725"/>
      <c r="S209" s="725"/>
      <c r="T209" s="725"/>
      <c r="U209" s="725"/>
      <c r="V209" s="725" t="s">
        <v>596</v>
      </c>
      <c r="W209" s="725" t="s">
        <v>595</v>
      </c>
      <c r="X209" s="725"/>
      <c r="Y209" s="725"/>
      <c r="Z209" s="725" t="s">
        <v>346</v>
      </c>
      <c r="AA209" s="725"/>
      <c r="AB209" s="725"/>
      <c r="AC209" s="725"/>
      <c r="AD209" s="725"/>
      <c r="AE209" s="725"/>
      <c r="AF209" s="725" t="s">
        <v>358</v>
      </c>
      <c r="AG209" s="781" t="s">
        <v>358</v>
      </c>
      <c r="AH209" s="781" t="s">
        <v>359</v>
      </c>
      <c r="AI209" s="725" t="s">
        <v>563</v>
      </c>
    </row>
    <row r="210" spans="1:35">
      <c r="A210" s="725" t="str">
        <f t="shared" si="8"/>
        <v>202504</v>
      </c>
      <c r="B210" s="725" t="s">
        <v>594</v>
      </c>
      <c r="C210" s="725" t="s">
        <v>336</v>
      </c>
      <c r="D210" s="770">
        <v>20250415</v>
      </c>
      <c r="E210" s="725" t="s">
        <v>595</v>
      </c>
      <c r="F210" s="725"/>
      <c r="G210" s="725"/>
      <c r="H210" s="725" t="s">
        <v>556</v>
      </c>
      <c r="I210" s="725" t="s">
        <v>557</v>
      </c>
      <c r="J210" s="764">
        <v>0</v>
      </c>
      <c r="K210" s="764">
        <v>105600</v>
      </c>
      <c r="L210" s="765" t="s">
        <v>341</v>
      </c>
      <c r="M210" s="763">
        <v>1</v>
      </c>
      <c r="N210" s="761"/>
      <c r="O210" s="762">
        <v>58102150</v>
      </c>
      <c r="P210" s="770" t="s">
        <v>597</v>
      </c>
      <c r="Q210" s="725" t="s">
        <v>598</v>
      </c>
      <c r="R210" s="725"/>
      <c r="S210" s="725"/>
      <c r="T210" s="725"/>
      <c r="U210" s="725"/>
      <c r="V210" s="725" t="s">
        <v>596</v>
      </c>
      <c r="W210" s="725" t="s">
        <v>595</v>
      </c>
      <c r="X210" s="725"/>
      <c r="Y210" s="725"/>
      <c r="Z210" s="725" t="s">
        <v>346</v>
      </c>
      <c r="AA210" s="725"/>
      <c r="AB210" s="725"/>
      <c r="AC210" s="725"/>
      <c r="AD210" s="725"/>
      <c r="AE210" s="725"/>
      <c r="AF210" s="725" t="s">
        <v>358</v>
      </c>
      <c r="AG210" s="781" t="s">
        <v>358</v>
      </c>
      <c r="AH210" s="781" t="s">
        <v>359</v>
      </c>
      <c r="AI210" s="725" t="s">
        <v>557</v>
      </c>
    </row>
    <row r="212" spans="1:35">
      <c r="A212" s="725" t="str">
        <f t="shared" ref="A212:A213" si="9">MID(D212,1,6)</f>
        <v>202504</v>
      </c>
      <c r="B212" s="115">
        <v>11</v>
      </c>
      <c r="D212" s="770">
        <v>20250424</v>
      </c>
      <c r="E212" s="461" t="s">
        <v>599</v>
      </c>
      <c r="F212" s="781"/>
      <c r="G212" s="781"/>
      <c r="H212" s="781" t="s">
        <v>244</v>
      </c>
      <c r="I212" s="781" t="s">
        <v>245</v>
      </c>
      <c r="J212" s="782">
        <v>422730</v>
      </c>
      <c r="K212" s="782">
        <v>0</v>
      </c>
      <c r="L212" s="783" t="s">
        <v>341</v>
      </c>
      <c r="M212" s="784">
        <v>1</v>
      </c>
      <c r="N212" s="786">
        <v>365780</v>
      </c>
      <c r="O212" s="785"/>
      <c r="P212" s="780" t="s">
        <v>381</v>
      </c>
      <c r="Q212" s="780" t="s">
        <v>528</v>
      </c>
      <c r="R212" s="781" t="s">
        <v>382</v>
      </c>
      <c r="S212" s="781"/>
      <c r="T212" s="781"/>
      <c r="U212" s="781"/>
      <c r="V212" s="781"/>
      <c r="W212" s="461" t="s">
        <v>599</v>
      </c>
      <c r="X212" s="781"/>
      <c r="Y212" s="781"/>
      <c r="Z212" s="781" t="s">
        <v>345</v>
      </c>
      <c r="AA212" s="781" t="s">
        <v>346</v>
      </c>
      <c r="AB212" s="781"/>
      <c r="AC212" s="781"/>
      <c r="AD212" s="781"/>
      <c r="AE212" s="781"/>
      <c r="AF212" s="781"/>
      <c r="AG212" s="781" t="s">
        <v>358</v>
      </c>
      <c r="AH212" s="781" t="s">
        <v>359</v>
      </c>
    </row>
    <row r="213" spans="1:35">
      <c r="A213" s="725" t="str">
        <f t="shared" si="9"/>
        <v>202504</v>
      </c>
      <c r="B213" s="115">
        <v>12</v>
      </c>
      <c r="D213" s="770">
        <v>20250424</v>
      </c>
      <c r="E213" s="461" t="s">
        <v>599</v>
      </c>
      <c r="F213" s="781"/>
      <c r="G213" s="781"/>
      <c r="H213" s="781" t="s">
        <v>354</v>
      </c>
      <c r="I213" s="781" t="s">
        <v>600</v>
      </c>
      <c r="J213" s="782">
        <v>0</v>
      </c>
      <c r="K213" s="782">
        <v>422730</v>
      </c>
      <c r="L213" s="783" t="s">
        <v>341</v>
      </c>
      <c r="M213" s="784">
        <v>1</v>
      </c>
      <c r="N213" s="786"/>
      <c r="O213" s="785">
        <v>552000</v>
      </c>
      <c r="P213" s="780" t="s">
        <v>356</v>
      </c>
      <c r="Q213" s="780" t="s">
        <v>527</v>
      </c>
      <c r="R213" s="781" t="s">
        <v>357</v>
      </c>
      <c r="S213" s="781"/>
      <c r="T213" s="781"/>
      <c r="U213" s="781"/>
      <c r="V213" s="781"/>
      <c r="W213" s="461" t="s">
        <v>599</v>
      </c>
      <c r="X213" s="781"/>
      <c r="Y213" s="781"/>
      <c r="Z213" s="781"/>
      <c r="AA213" s="781" t="s">
        <v>346</v>
      </c>
      <c r="AB213" s="781"/>
      <c r="AC213" s="781"/>
      <c r="AD213" s="781"/>
      <c r="AE213" s="781"/>
      <c r="AF213" s="781"/>
      <c r="AG213" s="781" t="s">
        <v>358</v>
      </c>
      <c r="AH213" s="781" t="s">
        <v>359</v>
      </c>
    </row>
    <row r="214" spans="1:35">
      <c r="D214" s="770">
        <v>20250424</v>
      </c>
      <c r="E214" s="845" t="s">
        <v>601</v>
      </c>
      <c r="F214" s="781"/>
      <c r="G214" s="781"/>
      <c r="H214" s="781" t="s">
        <v>354</v>
      </c>
      <c r="I214" s="781" t="s">
        <v>600</v>
      </c>
      <c r="J214" s="782"/>
      <c r="K214" s="939">
        <v>50000000</v>
      </c>
      <c r="L214" s="783" t="s">
        <v>341</v>
      </c>
      <c r="M214" s="784">
        <v>1</v>
      </c>
      <c r="N214" s="786">
        <v>365780</v>
      </c>
      <c r="O214" s="785"/>
      <c r="P214" s="780"/>
      <c r="Q214" s="780" t="s">
        <v>527</v>
      </c>
      <c r="R214" s="781" t="s">
        <v>357</v>
      </c>
      <c r="S214" s="781"/>
      <c r="T214" s="781"/>
      <c r="U214" s="781"/>
      <c r="V214" s="781"/>
      <c r="W214" s="845" t="s">
        <v>601</v>
      </c>
    </row>
    <row r="215" spans="1:35" ht="14.4">
      <c r="D215" s="770">
        <v>20250424</v>
      </c>
      <c r="E215" s="845" t="s">
        <v>601</v>
      </c>
      <c r="F215" s="781"/>
      <c r="G215" s="781"/>
      <c r="H215" s="781" t="s">
        <v>354</v>
      </c>
      <c r="I215" s="372" t="s">
        <v>602</v>
      </c>
      <c r="J215" s="939">
        <v>50000000</v>
      </c>
      <c r="K215" s="782"/>
      <c r="L215" s="783" t="s">
        <v>341</v>
      </c>
      <c r="M215" s="784">
        <v>1</v>
      </c>
      <c r="N215" s="786"/>
      <c r="O215" s="785">
        <v>552000</v>
      </c>
      <c r="P215" s="780"/>
      <c r="Q215" s="800" t="s">
        <v>603</v>
      </c>
      <c r="S215" s="781"/>
      <c r="T215" s="781"/>
      <c r="U215" s="781"/>
      <c r="V215" s="781"/>
      <c r="W215" s="845" t="s">
        <v>601</v>
      </c>
    </row>
    <row r="220" spans="1:35" ht="14.4">
      <c r="A220" s="725" t="str">
        <f t="shared" ref="A220:A233" si="10">MID(D220,1,6)</f>
        <v>202504</v>
      </c>
      <c r="B220" s="115">
        <v>16</v>
      </c>
      <c r="D220" s="780">
        <v>20250430</v>
      </c>
      <c r="E220" s="781" t="s">
        <v>420</v>
      </c>
      <c r="F220" s="781"/>
      <c r="G220" s="781"/>
      <c r="H220" s="781" t="s">
        <v>421</v>
      </c>
      <c r="I220" s="781" t="s">
        <v>422</v>
      </c>
      <c r="J220" s="782">
        <v>0</v>
      </c>
      <c r="K220" s="819">
        <v>7561643</v>
      </c>
      <c r="L220" s="783" t="s">
        <v>341</v>
      </c>
      <c r="M220" s="784">
        <v>1</v>
      </c>
      <c r="N220" s="786"/>
      <c r="O220" s="785">
        <v>7824657</v>
      </c>
      <c r="P220" s="780" t="s">
        <v>423</v>
      </c>
      <c r="Q220" s="780" t="s">
        <v>570</v>
      </c>
      <c r="R220" s="781" t="s">
        <v>571</v>
      </c>
      <c r="S220" s="781"/>
      <c r="T220" s="781"/>
      <c r="U220" s="781"/>
      <c r="V220" s="781"/>
      <c r="W220" s="781" t="s">
        <v>420</v>
      </c>
      <c r="X220" s="781"/>
      <c r="Y220" s="781"/>
      <c r="Z220" s="781" t="s">
        <v>345</v>
      </c>
      <c r="AA220" s="781" t="s">
        <v>346</v>
      </c>
      <c r="AB220" s="781"/>
      <c r="AC220" s="781"/>
      <c r="AD220" s="781"/>
      <c r="AE220" s="781"/>
      <c r="AF220" s="781"/>
      <c r="AG220" s="781" t="s">
        <v>358</v>
      </c>
      <c r="AH220" s="781" t="s">
        <v>359</v>
      </c>
    </row>
    <row r="221" spans="1:35" ht="14.4">
      <c r="A221" s="725" t="str">
        <f t="shared" si="10"/>
        <v>202504</v>
      </c>
      <c r="B221" s="115">
        <v>16</v>
      </c>
      <c r="D221" s="780">
        <v>20250430</v>
      </c>
      <c r="E221" s="781" t="s">
        <v>420</v>
      </c>
      <c r="F221" s="781"/>
      <c r="G221" s="781"/>
      <c r="H221" s="781" t="s">
        <v>425</v>
      </c>
      <c r="I221" s="781" t="s">
        <v>426</v>
      </c>
      <c r="J221" s="819">
        <v>7561643</v>
      </c>
      <c r="K221" s="782">
        <v>0</v>
      </c>
      <c r="L221" s="783" t="s">
        <v>341</v>
      </c>
      <c r="M221" s="784">
        <v>1</v>
      </c>
      <c r="N221" s="786">
        <v>7824657</v>
      </c>
      <c r="O221" s="785"/>
      <c r="P221" s="780" t="s">
        <v>427</v>
      </c>
      <c r="Q221" s="780" t="s">
        <v>569</v>
      </c>
      <c r="R221" s="781" t="s">
        <v>428</v>
      </c>
      <c r="S221" s="781"/>
      <c r="T221" s="781"/>
      <c r="U221" s="781"/>
      <c r="V221" s="781"/>
      <c r="W221" s="781" t="s">
        <v>420</v>
      </c>
      <c r="X221" s="781"/>
      <c r="Y221" s="781"/>
      <c r="Z221" s="781" t="s">
        <v>345</v>
      </c>
      <c r="AA221" s="781" t="s">
        <v>346</v>
      </c>
      <c r="AB221" s="781"/>
      <c r="AC221" s="781"/>
      <c r="AD221" s="781"/>
      <c r="AE221" s="781"/>
      <c r="AF221" s="781"/>
      <c r="AG221" s="781" t="s">
        <v>358</v>
      </c>
      <c r="AH221" s="781" t="s">
        <v>359</v>
      </c>
    </row>
    <row r="222" spans="1:35">
      <c r="A222" s="725" t="str">
        <f t="shared" si="10"/>
        <v>202504</v>
      </c>
      <c r="B222" s="115">
        <v>15</v>
      </c>
      <c r="D222" s="780">
        <v>20250430</v>
      </c>
      <c r="E222" s="781" t="s">
        <v>430</v>
      </c>
      <c r="F222" s="781"/>
      <c r="G222" s="781"/>
      <c r="H222" s="781" t="s">
        <v>431</v>
      </c>
      <c r="I222" s="781" t="s">
        <v>432</v>
      </c>
      <c r="J222" s="782">
        <v>8383561</v>
      </c>
      <c r="K222" s="782">
        <v>0</v>
      </c>
      <c r="L222" s="783" t="s">
        <v>341</v>
      </c>
      <c r="M222" s="784">
        <v>1</v>
      </c>
      <c r="N222" s="786">
        <v>7824657</v>
      </c>
      <c r="O222" s="785"/>
      <c r="P222" s="780" t="s">
        <v>427</v>
      </c>
      <c r="Q222" s="780" t="s">
        <v>569</v>
      </c>
      <c r="R222" s="781" t="s">
        <v>428</v>
      </c>
      <c r="S222" s="781"/>
      <c r="T222" s="781"/>
      <c r="U222" s="781"/>
      <c r="V222" s="781"/>
      <c r="W222" s="781" t="s">
        <v>430</v>
      </c>
      <c r="X222" s="781"/>
      <c r="Y222" s="781"/>
      <c r="Z222" s="781" t="s">
        <v>345</v>
      </c>
      <c r="AA222" s="781"/>
      <c r="AB222" s="781"/>
      <c r="AC222" s="781"/>
      <c r="AD222" s="781"/>
      <c r="AE222" s="781"/>
      <c r="AF222" s="781"/>
      <c r="AG222" s="781" t="s">
        <v>407</v>
      </c>
      <c r="AH222" s="781" t="s">
        <v>408</v>
      </c>
    </row>
    <row r="223" spans="1:35">
      <c r="A223" s="725" t="str">
        <f t="shared" si="10"/>
        <v>202504</v>
      </c>
      <c r="B223" s="115">
        <v>15</v>
      </c>
      <c r="D223" s="780">
        <v>20250430</v>
      </c>
      <c r="E223" s="781" t="s">
        <v>430</v>
      </c>
      <c r="F223" s="781"/>
      <c r="G223" s="781"/>
      <c r="H223" s="781" t="s">
        <v>425</v>
      </c>
      <c r="I223" s="781" t="s">
        <v>426</v>
      </c>
      <c r="J223" s="782">
        <v>0</v>
      </c>
      <c r="K223" s="782">
        <v>8383561</v>
      </c>
      <c r="L223" s="783" t="s">
        <v>341</v>
      </c>
      <c r="M223" s="784">
        <v>1</v>
      </c>
      <c r="N223" s="786"/>
      <c r="O223" s="785">
        <v>7824657</v>
      </c>
      <c r="P223" s="780" t="s">
        <v>427</v>
      </c>
      <c r="Q223" s="780" t="s">
        <v>569</v>
      </c>
      <c r="R223" s="781" t="s">
        <v>428</v>
      </c>
      <c r="S223" s="781"/>
      <c r="T223" s="781"/>
      <c r="U223" s="781"/>
      <c r="V223" s="781"/>
      <c r="W223" s="781" t="s">
        <v>430</v>
      </c>
      <c r="X223" s="781"/>
      <c r="Y223" s="781"/>
      <c r="Z223" s="781" t="s">
        <v>345</v>
      </c>
      <c r="AA223" s="781" t="s">
        <v>346</v>
      </c>
      <c r="AB223" s="781"/>
      <c r="AC223" s="781"/>
      <c r="AD223" s="781"/>
      <c r="AE223" s="781"/>
      <c r="AF223" s="781"/>
      <c r="AG223" s="781" t="s">
        <v>407</v>
      </c>
      <c r="AH223" s="781" t="s">
        <v>408</v>
      </c>
    </row>
    <row r="224" spans="1:35">
      <c r="A224" s="725" t="str">
        <f t="shared" si="10"/>
        <v>202504</v>
      </c>
      <c r="B224" s="115">
        <v>17</v>
      </c>
      <c r="D224" s="780">
        <v>20250430</v>
      </c>
      <c r="E224" s="781" t="s">
        <v>440</v>
      </c>
      <c r="F224" s="781"/>
      <c r="G224" s="781"/>
      <c r="H224" s="781" t="s">
        <v>441</v>
      </c>
      <c r="I224" s="781" t="s">
        <v>442</v>
      </c>
      <c r="J224" s="782">
        <v>15205243</v>
      </c>
      <c r="K224" s="782">
        <v>0</v>
      </c>
      <c r="L224" s="783" t="s">
        <v>341</v>
      </c>
      <c r="M224" s="784">
        <v>1</v>
      </c>
      <c r="N224" s="786">
        <v>14191560</v>
      </c>
      <c r="O224" s="785"/>
      <c r="P224" s="780" t="s">
        <v>443</v>
      </c>
      <c r="Q224" s="780" t="s">
        <v>572</v>
      </c>
      <c r="R224" s="781" t="s">
        <v>444</v>
      </c>
      <c r="S224" s="781"/>
      <c r="T224" s="781"/>
      <c r="U224" s="781"/>
      <c r="V224" s="781"/>
      <c r="W224" s="781" t="s">
        <v>573</v>
      </c>
      <c r="X224" s="781"/>
      <c r="Y224" s="781"/>
      <c r="Z224" s="781" t="s">
        <v>345</v>
      </c>
      <c r="AA224" s="781" t="s">
        <v>346</v>
      </c>
      <c r="AB224" s="781"/>
      <c r="AC224" s="781"/>
      <c r="AD224" s="781"/>
      <c r="AE224" s="781"/>
      <c r="AF224" s="781"/>
      <c r="AG224" s="781" t="s">
        <v>407</v>
      </c>
      <c r="AH224" s="781" t="s">
        <v>408</v>
      </c>
    </row>
    <row r="225" spans="1:34">
      <c r="A225" s="725" t="str">
        <f t="shared" si="10"/>
        <v>202504</v>
      </c>
      <c r="B225" s="115">
        <v>17</v>
      </c>
      <c r="D225" s="780">
        <v>20250430</v>
      </c>
      <c r="E225" s="781" t="s">
        <v>440</v>
      </c>
      <c r="F225" s="781"/>
      <c r="G225" s="781"/>
      <c r="H225" s="781" t="s">
        <v>445</v>
      </c>
      <c r="I225" s="781" t="s">
        <v>446</v>
      </c>
      <c r="J225" s="782">
        <v>0</v>
      </c>
      <c r="K225" s="782">
        <v>15205243</v>
      </c>
      <c r="L225" s="783" t="s">
        <v>341</v>
      </c>
      <c r="M225" s="784">
        <v>1</v>
      </c>
      <c r="N225" s="786"/>
      <c r="O225" s="785">
        <v>14191560</v>
      </c>
      <c r="P225" s="780" t="s">
        <v>443</v>
      </c>
      <c r="Q225" s="780" t="s">
        <v>572</v>
      </c>
      <c r="R225" s="781" t="s">
        <v>444</v>
      </c>
      <c r="S225" s="781"/>
      <c r="T225" s="781"/>
      <c r="U225" s="781"/>
      <c r="V225" s="781"/>
      <c r="W225" s="781" t="s">
        <v>440</v>
      </c>
      <c r="X225" s="781"/>
      <c r="Y225" s="781"/>
      <c r="Z225" s="781" t="s">
        <v>345</v>
      </c>
      <c r="AA225" s="781" t="s">
        <v>346</v>
      </c>
      <c r="AB225" s="781"/>
      <c r="AC225" s="781"/>
      <c r="AD225" s="781"/>
      <c r="AE225" s="781"/>
      <c r="AF225" s="781"/>
      <c r="AG225" s="781" t="s">
        <v>407</v>
      </c>
      <c r="AH225" s="781" t="s">
        <v>408</v>
      </c>
    </row>
    <row r="226" spans="1:34">
      <c r="A226" s="725" t="str">
        <f t="shared" si="10"/>
        <v>202504</v>
      </c>
      <c r="B226" s="115">
        <v>18</v>
      </c>
      <c r="D226" s="780">
        <v>20250430</v>
      </c>
      <c r="E226" s="781" t="s">
        <v>434</v>
      </c>
      <c r="F226" s="781"/>
      <c r="G226" s="781"/>
      <c r="H226" s="781" t="s">
        <v>435</v>
      </c>
      <c r="I226" s="781" t="s">
        <v>436</v>
      </c>
      <c r="J226" s="782">
        <v>1000000</v>
      </c>
      <c r="K226" s="782">
        <v>0</v>
      </c>
      <c r="L226" s="783" t="s">
        <v>341</v>
      </c>
      <c r="M226" s="784">
        <v>1</v>
      </c>
      <c r="N226" s="785">
        <v>1000000</v>
      </c>
      <c r="O226" s="786"/>
      <c r="P226" s="780" t="s">
        <v>409</v>
      </c>
      <c r="Q226" s="780" t="s">
        <v>574</v>
      </c>
      <c r="R226" s="781" t="s">
        <v>410</v>
      </c>
      <c r="S226" s="781"/>
      <c r="T226" s="781"/>
      <c r="U226" s="781"/>
      <c r="V226" s="781"/>
      <c r="W226" s="781" t="s">
        <v>434</v>
      </c>
      <c r="X226" s="781"/>
      <c r="Y226" s="781"/>
      <c r="Z226" s="781" t="s">
        <v>345</v>
      </c>
      <c r="AA226" s="781" t="s">
        <v>346</v>
      </c>
      <c r="AB226" s="781"/>
      <c r="AC226" s="781"/>
      <c r="AD226" s="781"/>
      <c r="AE226" s="781"/>
      <c r="AF226" s="781"/>
      <c r="AG226" s="781" t="s">
        <v>407</v>
      </c>
      <c r="AH226" s="781" t="s">
        <v>408</v>
      </c>
    </row>
    <row r="227" spans="1:34">
      <c r="A227" s="725" t="str">
        <f t="shared" si="10"/>
        <v>202504</v>
      </c>
      <c r="B227" s="115">
        <v>66</v>
      </c>
      <c r="D227" s="780">
        <v>20250430</v>
      </c>
      <c r="E227" s="781" t="s">
        <v>434</v>
      </c>
      <c r="F227" s="781"/>
      <c r="G227" s="781"/>
      <c r="H227" s="781" t="s">
        <v>437</v>
      </c>
      <c r="I227" s="781" t="s">
        <v>438</v>
      </c>
      <c r="J227" s="782">
        <v>0</v>
      </c>
      <c r="K227" s="782">
        <v>1000000</v>
      </c>
      <c r="L227" s="783" t="s">
        <v>341</v>
      </c>
      <c r="M227" s="784">
        <v>1</v>
      </c>
      <c r="N227" s="786"/>
      <c r="O227" s="785">
        <v>1000000</v>
      </c>
      <c r="P227" s="780" t="s">
        <v>409</v>
      </c>
      <c r="Q227" s="780" t="s">
        <v>574</v>
      </c>
      <c r="R227" s="781" t="s">
        <v>410</v>
      </c>
      <c r="S227" s="781"/>
      <c r="T227" s="781"/>
      <c r="U227" s="781"/>
      <c r="V227" s="781"/>
      <c r="W227" s="781" t="s">
        <v>434</v>
      </c>
      <c r="X227" s="781"/>
      <c r="Y227" s="781"/>
      <c r="Z227" s="781" t="s">
        <v>345</v>
      </c>
      <c r="AA227" s="781" t="s">
        <v>346</v>
      </c>
      <c r="AB227" s="781"/>
      <c r="AC227" s="781"/>
      <c r="AD227" s="781"/>
      <c r="AE227" s="781"/>
      <c r="AF227" s="781"/>
      <c r="AG227" s="781" t="s">
        <v>407</v>
      </c>
      <c r="AH227" s="781" t="s">
        <v>408</v>
      </c>
    </row>
    <row r="228" spans="1:34" ht="15.6">
      <c r="A228" s="725" t="str">
        <f t="shared" si="10"/>
        <v>202504</v>
      </c>
      <c r="D228" s="780">
        <v>20250430</v>
      </c>
      <c r="E228" s="781" t="s">
        <v>475</v>
      </c>
      <c r="F228" s="781"/>
      <c r="G228" s="781"/>
      <c r="H228" s="940" t="s">
        <v>604</v>
      </c>
      <c r="I228" s="781" t="s">
        <v>605</v>
      </c>
      <c r="J228" s="782"/>
      <c r="K228" s="782">
        <v>9930000</v>
      </c>
      <c r="L228" s="783"/>
      <c r="M228" s="784"/>
      <c r="N228" s="786"/>
      <c r="O228" s="785"/>
      <c r="P228" s="780"/>
      <c r="Q228" s="780"/>
      <c r="R228" s="781" t="s">
        <v>479</v>
      </c>
      <c r="S228" s="781"/>
      <c r="T228" s="781"/>
      <c r="U228" s="781" t="s">
        <v>475</v>
      </c>
      <c r="V228" s="781"/>
      <c r="W228" s="781"/>
      <c r="X228" s="781"/>
      <c r="Y228" s="781"/>
      <c r="Z228" s="781"/>
      <c r="AA228" s="781"/>
      <c r="AB228" s="781"/>
      <c r="AC228" s="781"/>
      <c r="AD228" s="781"/>
      <c r="AE228" s="781"/>
      <c r="AF228" s="781"/>
      <c r="AG228" s="781"/>
      <c r="AH228" s="781"/>
    </row>
    <row r="229" spans="1:34">
      <c r="A229" s="725" t="str">
        <f t="shared" si="10"/>
        <v>202504</v>
      </c>
      <c r="D229" s="780">
        <v>20250430</v>
      </c>
      <c r="E229" s="781" t="s">
        <v>475</v>
      </c>
      <c r="F229" s="781"/>
      <c r="G229" s="781"/>
      <c r="H229" s="781" t="s">
        <v>476</v>
      </c>
      <c r="I229" s="781" t="s">
        <v>477</v>
      </c>
      <c r="J229" s="782">
        <v>9930000</v>
      </c>
      <c r="K229" s="782"/>
      <c r="L229" s="783"/>
      <c r="M229" s="784"/>
      <c r="N229" s="786"/>
      <c r="O229" s="785"/>
      <c r="P229" s="780"/>
      <c r="Q229" s="780"/>
      <c r="R229" s="781" t="s">
        <v>479</v>
      </c>
      <c r="S229" s="781"/>
      <c r="T229" s="781"/>
      <c r="U229" s="781" t="s">
        <v>475</v>
      </c>
      <c r="V229" s="781"/>
      <c r="W229" s="781"/>
      <c r="X229" s="781"/>
      <c r="Y229" s="781"/>
      <c r="Z229" s="781"/>
      <c r="AA229" s="781"/>
      <c r="AB229" s="781"/>
      <c r="AC229" s="781"/>
      <c r="AD229" s="781"/>
      <c r="AE229" s="781"/>
      <c r="AF229" s="781"/>
      <c r="AG229" s="781"/>
      <c r="AH229" s="781"/>
    </row>
    <row r="230" spans="1:34" ht="15.6">
      <c r="A230" s="725" t="str">
        <f t="shared" si="10"/>
        <v>202504</v>
      </c>
      <c r="D230" s="780">
        <v>20250430</v>
      </c>
      <c r="E230" s="781" t="s">
        <v>485</v>
      </c>
      <c r="F230" s="781"/>
      <c r="G230" s="781"/>
      <c r="H230" s="940" t="s">
        <v>604</v>
      </c>
      <c r="I230" s="781" t="s">
        <v>605</v>
      </c>
      <c r="J230" s="782"/>
      <c r="K230" s="782">
        <v>1721200</v>
      </c>
      <c r="L230" s="783"/>
      <c r="M230" s="784"/>
      <c r="N230" s="786"/>
      <c r="O230" s="785"/>
      <c r="P230" s="780"/>
      <c r="Q230" s="780"/>
      <c r="R230" s="781" t="s">
        <v>479</v>
      </c>
      <c r="S230" s="781"/>
      <c r="T230" s="781"/>
      <c r="U230" s="781" t="s">
        <v>485</v>
      </c>
      <c r="V230" s="781"/>
      <c r="W230" s="781"/>
      <c r="X230" s="781"/>
      <c r="Y230" s="781"/>
      <c r="Z230" s="781"/>
      <c r="AA230" s="781"/>
      <c r="AB230" s="781"/>
      <c r="AC230" s="781"/>
      <c r="AD230" s="781"/>
      <c r="AE230" s="781"/>
      <c r="AF230" s="781"/>
      <c r="AG230" s="781"/>
      <c r="AH230" s="781"/>
    </row>
    <row r="231" spans="1:34">
      <c r="A231" s="725" t="str">
        <f t="shared" si="10"/>
        <v>202504</v>
      </c>
      <c r="D231" s="780">
        <v>20250430</v>
      </c>
      <c r="E231" s="781" t="s">
        <v>485</v>
      </c>
      <c r="F231" s="781"/>
      <c r="G231" s="781"/>
      <c r="H231" s="781" t="s">
        <v>476</v>
      </c>
      <c r="I231" s="781" t="s">
        <v>477</v>
      </c>
      <c r="J231" s="782">
        <v>1721200</v>
      </c>
      <c r="K231" s="782"/>
      <c r="L231" s="783"/>
      <c r="M231" s="784"/>
      <c r="N231" s="786"/>
      <c r="O231" s="785"/>
      <c r="P231" s="780"/>
      <c r="Q231" s="780"/>
      <c r="R231" s="781" t="s">
        <v>479</v>
      </c>
      <c r="S231" s="781"/>
      <c r="T231" s="781"/>
      <c r="U231" s="781" t="s">
        <v>485</v>
      </c>
      <c r="V231" s="781"/>
      <c r="W231" s="781"/>
      <c r="X231" s="781"/>
      <c r="Y231" s="781"/>
      <c r="Z231" s="781"/>
      <c r="AA231" s="781"/>
      <c r="AB231" s="781"/>
      <c r="AC231" s="781"/>
      <c r="AD231" s="781"/>
      <c r="AE231" s="781"/>
      <c r="AF231" s="781"/>
      <c r="AG231" s="781"/>
      <c r="AH231" s="781"/>
    </row>
    <row r="232" spans="1:34">
      <c r="A232" s="725" t="str">
        <f t="shared" si="10"/>
        <v>202504</v>
      </c>
      <c r="D232" s="780">
        <v>20250430</v>
      </c>
      <c r="E232" s="781" t="s">
        <v>449</v>
      </c>
      <c r="F232" s="781"/>
      <c r="G232" s="781"/>
      <c r="H232" s="781" t="s">
        <v>575</v>
      </c>
      <c r="I232" s="781" t="s">
        <v>576</v>
      </c>
      <c r="J232" s="782">
        <v>33735</v>
      </c>
      <c r="K232" s="782"/>
      <c r="L232" s="783"/>
      <c r="M232" s="784"/>
      <c r="N232" s="786"/>
      <c r="O232" s="785"/>
      <c r="P232" s="780"/>
      <c r="Q232" s="780"/>
      <c r="R232" s="781" t="s">
        <v>453</v>
      </c>
      <c r="S232" s="781"/>
      <c r="T232" s="781"/>
      <c r="U232" s="781"/>
      <c r="V232" s="781"/>
      <c r="W232" s="781" t="s">
        <v>458</v>
      </c>
      <c r="X232" s="781"/>
      <c r="Y232" s="781"/>
      <c r="Z232" s="781"/>
      <c r="AA232" s="781"/>
      <c r="AB232" s="781"/>
      <c r="AC232" s="781"/>
      <c r="AD232" s="781"/>
      <c r="AE232" s="781"/>
      <c r="AF232" s="781"/>
      <c r="AG232" s="781"/>
      <c r="AH232" s="781"/>
    </row>
    <row r="233" spans="1:34">
      <c r="A233" s="725" t="str">
        <f t="shared" si="10"/>
        <v>202504</v>
      </c>
      <c r="D233" s="780">
        <v>20250430</v>
      </c>
      <c r="E233" s="781" t="s">
        <v>449</v>
      </c>
      <c r="F233" s="781"/>
      <c r="G233" s="781"/>
      <c r="H233" s="781" t="s">
        <v>399</v>
      </c>
      <c r="I233" s="781" t="s">
        <v>400</v>
      </c>
      <c r="J233" s="782"/>
      <c r="K233" s="782">
        <v>33735</v>
      </c>
      <c r="L233" s="783"/>
      <c r="M233" s="784"/>
      <c r="N233" s="786"/>
      <c r="O233" s="785"/>
      <c r="P233" s="780"/>
      <c r="Q233" s="780"/>
      <c r="R233" s="781" t="s">
        <v>453</v>
      </c>
      <c r="S233" s="781"/>
      <c r="T233" s="781"/>
      <c r="U233" s="781"/>
      <c r="V233" s="781"/>
      <c r="W233" s="781" t="s">
        <v>458</v>
      </c>
      <c r="X233" s="781"/>
      <c r="Y233" s="781"/>
      <c r="Z233" s="781"/>
      <c r="AA233" s="781"/>
      <c r="AB233" s="781"/>
      <c r="AC233" s="781"/>
      <c r="AD233" s="781"/>
      <c r="AE233" s="781"/>
      <c r="AF233" s="781"/>
      <c r="AG233" s="781"/>
      <c r="AH233" s="781"/>
    </row>
  </sheetData>
  <autoFilter ref="A2:AO159" xr:uid="{72E05E86-5255-41FE-8346-208114882CEB}"/>
  <phoneticPr fontId="40" type="noConversion"/>
  <conditionalFormatting sqref="P166:P167">
    <cfRule type="duplicateValues" dxfId="75" priority="7"/>
    <cfRule type="duplicateValues" dxfId="74" priority="8"/>
    <cfRule type="duplicateValues" dxfId="73" priority="9"/>
  </conditionalFormatting>
  <conditionalFormatting sqref="P169:P170">
    <cfRule type="duplicateValues" dxfId="72" priority="4"/>
    <cfRule type="duplicateValues" dxfId="71" priority="5"/>
    <cfRule type="duplicateValues" dxfId="70" priority="6"/>
  </conditionalFormatting>
  <conditionalFormatting sqref="Q215">
    <cfRule type="duplicateValues" dxfId="69" priority="1"/>
    <cfRule type="duplicateValues" dxfId="68" priority="2"/>
    <cfRule type="duplicateValues" dxfId="67" priority="3"/>
  </conditionalFormatting>
  <pageMargins left="0.25" right="0.25" top="0.75" bottom="0.75" header="0.3" footer="0.3"/>
  <pageSetup paperSize="9" scale="30" fitToHeight="0"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1D1F-64A7-4A43-BFB3-EA8E57B6E6B5}">
  <sheetPr>
    <tabColor theme="2" tint="-9.9978637043366805E-2"/>
  </sheetPr>
  <dimension ref="A1:Q341"/>
  <sheetViews>
    <sheetView workbookViewId="0"/>
  </sheetViews>
  <sheetFormatPr defaultColWidth="9" defaultRowHeight="17.399999999999999"/>
  <cols>
    <col min="1" max="1" width="17.375" style="807" bestFit="1" customWidth="1"/>
    <col min="2" max="2" width="19.375" style="807" bestFit="1" customWidth="1"/>
    <col min="3" max="3" width="21.375" style="807" bestFit="1" customWidth="1"/>
    <col min="4" max="4" width="37.125" style="807" customWidth="1"/>
    <col min="5" max="5" width="17.625" style="807" bestFit="1" customWidth="1"/>
    <col min="6" max="6" width="142.625" style="807" bestFit="1" customWidth="1"/>
    <col min="7" max="7" width="14.125" style="807" bestFit="1" customWidth="1"/>
    <col min="8" max="8" width="25" style="807" bestFit="1" customWidth="1"/>
    <col min="9" max="9" width="25.625" style="807" bestFit="1" customWidth="1"/>
    <col min="10" max="10" width="18.5" style="807" bestFit="1" customWidth="1"/>
    <col min="11" max="11" width="23" style="807" bestFit="1" customWidth="1"/>
    <col min="12" max="12" width="21.5" style="807" bestFit="1" customWidth="1"/>
    <col min="13" max="13" width="19.5" style="807" bestFit="1" customWidth="1"/>
    <col min="14" max="14" width="23.125" style="807" bestFit="1" customWidth="1"/>
    <col min="15" max="15" width="30" style="807" bestFit="1" customWidth="1"/>
    <col min="16" max="16" width="31.125" style="807" bestFit="1" customWidth="1"/>
    <col min="17" max="17" width="21.375" style="807" bestFit="1" customWidth="1"/>
    <col min="18" max="16384" width="9" style="807"/>
  </cols>
  <sheetData>
    <row r="1" spans="1:17">
      <c r="A1" s="812" t="s">
        <v>606</v>
      </c>
      <c r="B1" s="812" t="s">
        <v>607</v>
      </c>
      <c r="C1" s="812" t="s">
        <v>608</v>
      </c>
      <c r="D1" s="812" t="s">
        <v>609</v>
      </c>
      <c r="E1" s="812" t="s">
        <v>610</v>
      </c>
      <c r="F1" s="812" t="s">
        <v>11</v>
      </c>
      <c r="G1" s="812" t="s">
        <v>611</v>
      </c>
      <c r="H1" s="812" t="s">
        <v>612</v>
      </c>
      <c r="I1" s="812" t="s">
        <v>613</v>
      </c>
      <c r="J1" s="812" t="s">
        <v>614</v>
      </c>
      <c r="K1" s="812" t="s">
        <v>615</v>
      </c>
      <c r="L1" s="812" t="s">
        <v>616</v>
      </c>
      <c r="M1" s="812" t="s">
        <v>617</v>
      </c>
      <c r="N1" s="812" t="s">
        <v>618</v>
      </c>
      <c r="O1" s="812" t="s">
        <v>619</v>
      </c>
      <c r="P1" s="812" t="s">
        <v>620</v>
      </c>
      <c r="Q1" s="812" t="s">
        <v>621</v>
      </c>
    </row>
    <row r="2" spans="1:17">
      <c r="A2" s="811">
        <v>45747</v>
      </c>
      <c r="B2" s="809" t="s">
        <v>622</v>
      </c>
      <c r="C2" s="809" t="s">
        <v>575</v>
      </c>
      <c r="D2" s="809" t="s">
        <v>623</v>
      </c>
      <c r="E2" s="809" t="s">
        <v>624</v>
      </c>
      <c r="F2" s="809" t="s">
        <v>485</v>
      </c>
      <c r="G2" s="809" t="s">
        <v>625</v>
      </c>
      <c r="H2" s="810">
        <v>3231800</v>
      </c>
      <c r="I2" s="810">
        <v>0</v>
      </c>
      <c r="J2" s="810">
        <v>3231800</v>
      </c>
      <c r="K2" s="809" t="s">
        <v>626</v>
      </c>
      <c r="L2" s="809" t="s">
        <v>476</v>
      </c>
      <c r="M2" s="809" t="s">
        <v>625</v>
      </c>
      <c r="N2" s="809" t="s">
        <v>627</v>
      </c>
      <c r="O2" s="809" t="s">
        <v>625</v>
      </c>
      <c r="P2" s="809" t="s">
        <v>628</v>
      </c>
      <c r="Q2" s="808">
        <v>45763.167062349537</v>
      </c>
    </row>
    <row r="3" spans="1:17">
      <c r="A3" s="811">
        <v>45747</v>
      </c>
      <c r="B3" s="809" t="s">
        <v>629</v>
      </c>
      <c r="C3" s="809" t="s">
        <v>575</v>
      </c>
      <c r="D3" s="809" t="s">
        <v>623</v>
      </c>
      <c r="E3" s="809" t="s">
        <v>624</v>
      </c>
      <c r="F3" s="809" t="s">
        <v>475</v>
      </c>
      <c r="G3" s="809" t="s">
        <v>625</v>
      </c>
      <c r="H3" s="810">
        <v>18645000</v>
      </c>
      <c r="I3" s="810">
        <v>0</v>
      </c>
      <c r="J3" s="810">
        <v>18645000</v>
      </c>
      <c r="K3" s="809" t="s">
        <v>626</v>
      </c>
      <c r="L3" s="809" t="s">
        <v>476</v>
      </c>
      <c r="M3" s="809" t="s">
        <v>625</v>
      </c>
      <c r="N3" s="809" t="s">
        <v>627</v>
      </c>
      <c r="O3" s="809" t="s">
        <v>625</v>
      </c>
      <c r="P3" s="809" t="s">
        <v>628</v>
      </c>
      <c r="Q3" s="808">
        <v>45763.167062118053</v>
      </c>
    </row>
    <row r="4" spans="1:17">
      <c r="A4" s="811">
        <v>45747</v>
      </c>
      <c r="B4" s="809" t="s">
        <v>630</v>
      </c>
      <c r="C4" s="809" t="s">
        <v>575</v>
      </c>
      <c r="D4" s="809" t="s">
        <v>623</v>
      </c>
      <c r="E4" s="809" t="s">
        <v>631</v>
      </c>
      <c r="F4" s="809" t="s">
        <v>449</v>
      </c>
      <c r="G4" s="809" t="s">
        <v>625</v>
      </c>
      <c r="H4" s="810">
        <v>41674</v>
      </c>
      <c r="I4" s="810">
        <v>0</v>
      </c>
      <c r="J4" s="810">
        <v>41674</v>
      </c>
      <c r="K4" s="809" t="s">
        <v>632</v>
      </c>
      <c r="L4" s="809" t="s">
        <v>631</v>
      </c>
      <c r="M4" s="809" t="s">
        <v>625</v>
      </c>
      <c r="N4" s="809" t="s">
        <v>627</v>
      </c>
      <c r="O4" s="809" t="s">
        <v>625</v>
      </c>
      <c r="P4" s="809" t="s">
        <v>628</v>
      </c>
      <c r="Q4" s="808">
        <v>45763.167062650464</v>
      </c>
    </row>
    <row r="5" spans="1:17">
      <c r="A5" s="811">
        <v>45747</v>
      </c>
      <c r="B5" s="809" t="s">
        <v>633</v>
      </c>
      <c r="C5" s="809" t="s">
        <v>431</v>
      </c>
      <c r="D5" s="809" t="s">
        <v>634</v>
      </c>
      <c r="E5" s="809" t="s">
        <v>569</v>
      </c>
      <c r="F5" s="809" t="s">
        <v>430</v>
      </c>
      <c r="G5" s="809" t="s">
        <v>625</v>
      </c>
      <c r="H5" s="810">
        <v>8663013</v>
      </c>
      <c r="I5" s="810">
        <v>0</v>
      </c>
      <c r="J5" s="810">
        <v>8663013</v>
      </c>
      <c r="K5" s="809" t="s">
        <v>626</v>
      </c>
      <c r="L5" s="809" t="s">
        <v>425</v>
      </c>
      <c r="M5" s="809" t="s">
        <v>625</v>
      </c>
      <c r="N5" s="809" t="s">
        <v>627</v>
      </c>
      <c r="O5" s="809" t="s">
        <v>625</v>
      </c>
      <c r="P5" s="809" t="s">
        <v>628</v>
      </c>
      <c r="Q5" s="808">
        <v>45762.888713576387</v>
      </c>
    </row>
    <row r="6" spans="1:17">
      <c r="A6" s="811">
        <v>45747</v>
      </c>
      <c r="B6" s="809" t="s">
        <v>635</v>
      </c>
      <c r="C6" s="809" t="s">
        <v>441</v>
      </c>
      <c r="D6" s="809" t="s">
        <v>636</v>
      </c>
      <c r="E6" s="809" t="s">
        <v>572</v>
      </c>
      <c r="F6" s="809" t="s">
        <v>440</v>
      </c>
      <c r="G6" s="809" t="s">
        <v>625</v>
      </c>
      <c r="H6" s="810">
        <v>15712084</v>
      </c>
      <c r="I6" s="810">
        <v>0</v>
      </c>
      <c r="J6" s="810">
        <v>15712084</v>
      </c>
      <c r="K6" s="809" t="s">
        <v>626</v>
      </c>
      <c r="L6" s="809" t="s">
        <v>445</v>
      </c>
      <c r="M6" s="809" t="s">
        <v>625</v>
      </c>
      <c r="N6" s="809" t="s">
        <v>627</v>
      </c>
      <c r="O6" s="809" t="s">
        <v>625</v>
      </c>
      <c r="P6" s="809" t="s">
        <v>628</v>
      </c>
      <c r="Q6" s="808">
        <v>45763.117181944443</v>
      </c>
    </row>
    <row r="7" spans="1:17">
      <c r="A7" s="811">
        <v>45747</v>
      </c>
      <c r="B7" s="809" t="s">
        <v>637</v>
      </c>
      <c r="C7" s="809" t="s">
        <v>441</v>
      </c>
      <c r="D7" s="809" t="s">
        <v>636</v>
      </c>
      <c r="E7" s="809" t="s">
        <v>572</v>
      </c>
      <c r="F7" s="809" t="s">
        <v>638</v>
      </c>
      <c r="G7" s="809" t="s">
        <v>625</v>
      </c>
      <c r="H7" s="810">
        <v>0</v>
      </c>
      <c r="I7" s="810">
        <v>14191560</v>
      </c>
      <c r="J7" s="810">
        <v>-14191560</v>
      </c>
      <c r="K7" s="809" t="s">
        <v>626</v>
      </c>
      <c r="L7" s="809" t="s">
        <v>445</v>
      </c>
      <c r="M7" s="809" t="s">
        <v>625</v>
      </c>
      <c r="N7" s="809" t="s">
        <v>627</v>
      </c>
      <c r="O7" s="809" t="s">
        <v>625</v>
      </c>
      <c r="P7" s="809" t="s">
        <v>628</v>
      </c>
      <c r="Q7" s="808">
        <v>45763.117181562498</v>
      </c>
    </row>
    <row r="8" spans="1:17">
      <c r="A8" s="811">
        <v>45747</v>
      </c>
      <c r="B8" s="809" t="s">
        <v>639</v>
      </c>
      <c r="C8" s="809" t="s">
        <v>441</v>
      </c>
      <c r="D8" s="809" t="s">
        <v>636</v>
      </c>
      <c r="E8" s="809" t="s">
        <v>572</v>
      </c>
      <c r="F8" s="809" t="s">
        <v>440</v>
      </c>
      <c r="G8" s="809" t="s">
        <v>625</v>
      </c>
      <c r="H8" s="810">
        <v>14191560</v>
      </c>
      <c r="I8" s="810">
        <v>0</v>
      </c>
      <c r="J8" s="810">
        <v>14191560</v>
      </c>
      <c r="K8" s="809" t="s">
        <v>626</v>
      </c>
      <c r="L8" s="809" t="s">
        <v>445</v>
      </c>
      <c r="M8" s="809" t="s">
        <v>625</v>
      </c>
      <c r="N8" s="809" t="s">
        <v>627</v>
      </c>
      <c r="O8" s="809" t="s">
        <v>625</v>
      </c>
      <c r="P8" s="809" t="s">
        <v>628</v>
      </c>
      <c r="Q8" s="808">
        <v>45762.888714085646</v>
      </c>
    </row>
    <row r="9" spans="1:17">
      <c r="A9" s="811">
        <v>45747</v>
      </c>
      <c r="B9" s="809" t="s">
        <v>640</v>
      </c>
      <c r="C9" s="809" t="s">
        <v>435</v>
      </c>
      <c r="D9" s="809" t="s">
        <v>641</v>
      </c>
      <c r="E9" s="809" t="s">
        <v>574</v>
      </c>
      <c r="F9" s="809" t="s">
        <v>434</v>
      </c>
      <c r="G9" s="809" t="s">
        <v>625</v>
      </c>
      <c r="H9" s="810">
        <v>1000000</v>
      </c>
      <c r="I9" s="810">
        <v>0</v>
      </c>
      <c r="J9" s="810">
        <v>1000000</v>
      </c>
      <c r="K9" s="809" t="s">
        <v>626</v>
      </c>
      <c r="L9" s="809" t="s">
        <v>437</v>
      </c>
      <c r="M9" s="809" t="s">
        <v>625</v>
      </c>
      <c r="N9" s="809" t="s">
        <v>627</v>
      </c>
      <c r="O9" s="809" t="s">
        <v>625</v>
      </c>
      <c r="P9" s="809" t="s">
        <v>628</v>
      </c>
      <c r="Q9" s="808">
        <v>45762.888714317131</v>
      </c>
    </row>
    <row r="10" spans="1:17">
      <c r="A10" s="811">
        <v>45747</v>
      </c>
      <c r="B10" s="809" t="s">
        <v>642</v>
      </c>
      <c r="C10" s="809" t="s">
        <v>425</v>
      </c>
      <c r="D10" s="809" t="s">
        <v>643</v>
      </c>
      <c r="E10" s="809" t="s">
        <v>569</v>
      </c>
      <c r="F10" s="809" t="s">
        <v>420</v>
      </c>
      <c r="G10" s="809" t="s">
        <v>625</v>
      </c>
      <c r="H10" s="810">
        <v>8663013</v>
      </c>
      <c r="I10" s="810">
        <v>0</v>
      </c>
      <c r="J10" s="810">
        <v>8663013</v>
      </c>
      <c r="K10" s="809" t="s">
        <v>644</v>
      </c>
      <c r="L10" s="809" t="s">
        <v>602</v>
      </c>
      <c r="M10" s="809" t="s">
        <v>341</v>
      </c>
      <c r="N10" s="809" t="s">
        <v>627</v>
      </c>
      <c r="O10" s="809" t="s">
        <v>625</v>
      </c>
      <c r="P10" s="809" t="s">
        <v>628</v>
      </c>
      <c r="Q10" s="808">
        <v>45762.888713807872</v>
      </c>
    </row>
    <row r="11" spans="1:17">
      <c r="A11" s="811">
        <v>45747</v>
      </c>
      <c r="B11" s="809" t="s">
        <v>633</v>
      </c>
      <c r="C11" s="809" t="s">
        <v>425</v>
      </c>
      <c r="D11" s="809" t="s">
        <v>643</v>
      </c>
      <c r="E11" s="809" t="s">
        <v>569</v>
      </c>
      <c r="F11" s="809" t="s">
        <v>430</v>
      </c>
      <c r="G11" s="809" t="s">
        <v>625</v>
      </c>
      <c r="H11" s="810">
        <v>0</v>
      </c>
      <c r="I11" s="810">
        <v>8663013</v>
      </c>
      <c r="J11" s="810">
        <v>-8663013</v>
      </c>
      <c r="K11" s="809" t="s">
        <v>626</v>
      </c>
      <c r="L11" s="809" t="s">
        <v>431</v>
      </c>
      <c r="M11" s="809" t="s">
        <v>625</v>
      </c>
      <c r="N11" s="809" t="s">
        <v>627</v>
      </c>
      <c r="O11" s="809" t="s">
        <v>625</v>
      </c>
      <c r="P11" s="809" t="s">
        <v>628</v>
      </c>
      <c r="Q11" s="808">
        <v>45762.888713576387</v>
      </c>
    </row>
    <row r="12" spans="1:17">
      <c r="A12" s="811">
        <v>45747</v>
      </c>
      <c r="B12" s="809" t="s">
        <v>635</v>
      </c>
      <c r="C12" s="809" t="s">
        <v>445</v>
      </c>
      <c r="D12" s="809" t="s">
        <v>645</v>
      </c>
      <c r="E12" s="809" t="s">
        <v>572</v>
      </c>
      <c r="F12" s="809" t="s">
        <v>440</v>
      </c>
      <c r="G12" s="809" t="s">
        <v>625</v>
      </c>
      <c r="H12" s="810">
        <v>0</v>
      </c>
      <c r="I12" s="810">
        <v>15712084</v>
      </c>
      <c r="J12" s="810">
        <v>-15712084</v>
      </c>
      <c r="K12" s="809" t="s">
        <v>626</v>
      </c>
      <c r="L12" s="809" t="s">
        <v>441</v>
      </c>
      <c r="M12" s="809" t="s">
        <v>625</v>
      </c>
      <c r="N12" s="809" t="s">
        <v>627</v>
      </c>
      <c r="O12" s="809" t="s">
        <v>625</v>
      </c>
      <c r="P12" s="809" t="s">
        <v>628</v>
      </c>
      <c r="Q12" s="808">
        <v>45763.117181944443</v>
      </c>
    </row>
    <row r="13" spans="1:17">
      <c r="A13" s="811">
        <v>45747</v>
      </c>
      <c r="B13" s="809" t="s">
        <v>637</v>
      </c>
      <c r="C13" s="809" t="s">
        <v>445</v>
      </c>
      <c r="D13" s="809" t="s">
        <v>645</v>
      </c>
      <c r="E13" s="809" t="s">
        <v>572</v>
      </c>
      <c r="F13" s="809" t="s">
        <v>638</v>
      </c>
      <c r="G13" s="809" t="s">
        <v>625</v>
      </c>
      <c r="H13" s="810">
        <v>14191560</v>
      </c>
      <c r="I13" s="810">
        <v>0</v>
      </c>
      <c r="J13" s="810">
        <v>14191560</v>
      </c>
      <c r="K13" s="809" t="s">
        <v>626</v>
      </c>
      <c r="L13" s="809" t="s">
        <v>441</v>
      </c>
      <c r="M13" s="809" t="s">
        <v>625</v>
      </c>
      <c r="N13" s="809" t="s">
        <v>627</v>
      </c>
      <c r="O13" s="809" t="s">
        <v>625</v>
      </c>
      <c r="P13" s="809" t="s">
        <v>628</v>
      </c>
      <c r="Q13" s="808">
        <v>45763.117181562498</v>
      </c>
    </row>
    <row r="14" spans="1:17">
      <c r="A14" s="811">
        <v>45747</v>
      </c>
      <c r="B14" s="809" t="s">
        <v>639</v>
      </c>
      <c r="C14" s="809" t="s">
        <v>445</v>
      </c>
      <c r="D14" s="809" t="s">
        <v>645</v>
      </c>
      <c r="E14" s="809" t="s">
        <v>572</v>
      </c>
      <c r="F14" s="809" t="s">
        <v>440</v>
      </c>
      <c r="G14" s="809" t="s">
        <v>625</v>
      </c>
      <c r="H14" s="810">
        <v>0</v>
      </c>
      <c r="I14" s="810">
        <v>14191560</v>
      </c>
      <c r="J14" s="810">
        <v>-14191560</v>
      </c>
      <c r="K14" s="809" t="s">
        <v>626</v>
      </c>
      <c r="L14" s="809" t="s">
        <v>441</v>
      </c>
      <c r="M14" s="809" t="s">
        <v>625</v>
      </c>
      <c r="N14" s="809" t="s">
        <v>627</v>
      </c>
      <c r="O14" s="809" t="s">
        <v>625</v>
      </c>
      <c r="P14" s="809" t="s">
        <v>628</v>
      </c>
      <c r="Q14" s="808">
        <v>45762.888714085646</v>
      </c>
    </row>
    <row r="15" spans="1:17">
      <c r="A15" s="811">
        <v>45747</v>
      </c>
      <c r="B15" s="809" t="s">
        <v>630</v>
      </c>
      <c r="C15" s="809" t="s">
        <v>399</v>
      </c>
      <c r="D15" s="809" t="s">
        <v>646</v>
      </c>
      <c r="E15" s="809" t="s">
        <v>631</v>
      </c>
      <c r="F15" s="809" t="s">
        <v>449</v>
      </c>
      <c r="G15" s="809" t="s">
        <v>625</v>
      </c>
      <c r="H15" s="810">
        <v>0</v>
      </c>
      <c r="I15" s="810">
        <v>41674</v>
      </c>
      <c r="J15" s="810">
        <v>-41674</v>
      </c>
      <c r="K15" s="809" t="s">
        <v>626</v>
      </c>
      <c r="L15" s="809" t="s">
        <v>575</v>
      </c>
      <c r="M15" s="809" t="s">
        <v>625</v>
      </c>
      <c r="N15" s="809" t="s">
        <v>647</v>
      </c>
      <c r="O15" s="809" t="s">
        <v>625</v>
      </c>
      <c r="P15" s="809" t="s">
        <v>625</v>
      </c>
      <c r="Q15" s="808">
        <v>45763.167062650464</v>
      </c>
    </row>
    <row r="16" spans="1:17">
      <c r="A16" s="811">
        <v>45747</v>
      </c>
      <c r="B16" s="809" t="s">
        <v>622</v>
      </c>
      <c r="C16" s="809" t="s">
        <v>476</v>
      </c>
      <c r="D16" s="809" t="s">
        <v>648</v>
      </c>
      <c r="E16" s="809" t="s">
        <v>624</v>
      </c>
      <c r="F16" s="809" t="s">
        <v>485</v>
      </c>
      <c r="G16" s="809" t="s">
        <v>625</v>
      </c>
      <c r="H16" s="810">
        <v>0</v>
      </c>
      <c r="I16" s="810">
        <v>3231800</v>
      </c>
      <c r="J16" s="810">
        <v>-3231800</v>
      </c>
      <c r="K16" s="809" t="s">
        <v>626</v>
      </c>
      <c r="L16" s="809" t="s">
        <v>575</v>
      </c>
      <c r="M16" s="809" t="s">
        <v>625</v>
      </c>
      <c r="N16" s="809" t="s">
        <v>627</v>
      </c>
      <c r="O16" s="809" t="s">
        <v>625</v>
      </c>
      <c r="P16" s="809" t="s">
        <v>628</v>
      </c>
      <c r="Q16" s="808">
        <v>45763.167062349537</v>
      </c>
    </row>
    <row r="17" spans="1:17">
      <c r="A17" s="811">
        <v>45747</v>
      </c>
      <c r="B17" s="809" t="s">
        <v>629</v>
      </c>
      <c r="C17" s="809" t="s">
        <v>476</v>
      </c>
      <c r="D17" s="809" t="s">
        <v>648</v>
      </c>
      <c r="E17" s="809" t="s">
        <v>624</v>
      </c>
      <c r="F17" s="809" t="s">
        <v>475</v>
      </c>
      <c r="G17" s="809" t="s">
        <v>625</v>
      </c>
      <c r="H17" s="810">
        <v>0</v>
      </c>
      <c r="I17" s="810">
        <v>18645000</v>
      </c>
      <c r="J17" s="810">
        <v>-18645000</v>
      </c>
      <c r="K17" s="809" t="s">
        <v>626</v>
      </c>
      <c r="L17" s="809" t="s">
        <v>575</v>
      </c>
      <c r="M17" s="809" t="s">
        <v>625</v>
      </c>
      <c r="N17" s="809" t="s">
        <v>627</v>
      </c>
      <c r="O17" s="809" t="s">
        <v>625</v>
      </c>
      <c r="P17" s="809" t="s">
        <v>628</v>
      </c>
      <c r="Q17" s="808">
        <v>45763.167062118053</v>
      </c>
    </row>
    <row r="18" spans="1:17">
      <c r="A18" s="811">
        <v>45747</v>
      </c>
      <c r="B18" s="809" t="s">
        <v>640</v>
      </c>
      <c r="C18" s="809" t="s">
        <v>437</v>
      </c>
      <c r="D18" s="809" t="s">
        <v>649</v>
      </c>
      <c r="E18" s="809" t="s">
        <v>574</v>
      </c>
      <c r="F18" s="809" t="s">
        <v>434</v>
      </c>
      <c r="G18" s="809" t="s">
        <v>625</v>
      </c>
      <c r="H18" s="810">
        <v>0</v>
      </c>
      <c r="I18" s="810">
        <v>1000000</v>
      </c>
      <c r="J18" s="810">
        <v>-1000000</v>
      </c>
      <c r="K18" s="809" t="s">
        <v>626</v>
      </c>
      <c r="L18" s="809" t="s">
        <v>435</v>
      </c>
      <c r="M18" s="809" t="s">
        <v>625</v>
      </c>
      <c r="N18" s="809" t="s">
        <v>627</v>
      </c>
      <c r="O18" s="809" t="s">
        <v>625</v>
      </c>
      <c r="P18" s="809" t="s">
        <v>628</v>
      </c>
      <c r="Q18" s="808">
        <v>45762.888714317131</v>
      </c>
    </row>
    <row r="19" spans="1:17">
      <c r="A19" s="811">
        <v>45747</v>
      </c>
      <c r="B19" s="809" t="s">
        <v>642</v>
      </c>
      <c r="C19" s="809" t="s">
        <v>421</v>
      </c>
      <c r="D19" s="809" t="s">
        <v>650</v>
      </c>
      <c r="E19" s="809" t="s">
        <v>569</v>
      </c>
      <c r="F19" s="809" t="s">
        <v>420</v>
      </c>
      <c r="G19" s="809" t="s">
        <v>625</v>
      </c>
      <c r="H19" s="810">
        <v>0</v>
      </c>
      <c r="I19" s="810">
        <v>8663013</v>
      </c>
      <c r="J19" s="810">
        <v>-8663013</v>
      </c>
      <c r="K19" s="809" t="s">
        <v>626</v>
      </c>
      <c r="L19" s="809" t="s">
        <v>425</v>
      </c>
      <c r="M19" s="809" t="s">
        <v>341</v>
      </c>
      <c r="N19" s="809" t="s">
        <v>647</v>
      </c>
      <c r="O19" s="809" t="s">
        <v>625</v>
      </c>
      <c r="P19" s="809" t="s">
        <v>625</v>
      </c>
      <c r="Q19" s="808">
        <v>45762.888713807872</v>
      </c>
    </row>
    <row r="20" spans="1:17">
      <c r="A20" s="811">
        <v>45743</v>
      </c>
      <c r="B20" s="809" t="s">
        <v>651</v>
      </c>
      <c r="C20" s="809" t="s">
        <v>244</v>
      </c>
      <c r="D20" s="809" t="s">
        <v>652</v>
      </c>
      <c r="E20" s="809" t="s">
        <v>537</v>
      </c>
      <c r="F20" s="809" t="s">
        <v>653</v>
      </c>
      <c r="G20" s="809" t="s">
        <v>625</v>
      </c>
      <c r="H20" s="810">
        <v>905000</v>
      </c>
      <c r="I20" s="810">
        <v>0</v>
      </c>
      <c r="J20" s="810">
        <v>905000</v>
      </c>
      <c r="K20" s="809" t="s">
        <v>644</v>
      </c>
      <c r="L20" s="809" t="s">
        <v>600</v>
      </c>
      <c r="M20" s="809" t="s">
        <v>341</v>
      </c>
      <c r="N20" s="809" t="s">
        <v>647</v>
      </c>
      <c r="O20" s="809" t="s">
        <v>625</v>
      </c>
      <c r="P20" s="809" t="s">
        <v>625</v>
      </c>
      <c r="Q20" s="808">
        <v>45762.888713310182</v>
      </c>
    </row>
    <row r="21" spans="1:17">
      <c r="A21" s="811">
        <v>45743</v>
      </c>
      <c r="B21" s="809" t="s">
        <v>654</v>
      </c>
      <c r="C21" s="809" t="s">
        <v>244</v>
      </c>
      <c r="D21" s="809" t="s">
        <v>652</v>
      </c>
      <c r="E21" s="809" t="s">
        <v>532</v>
      </c>
      <c r="F21" s="809" t="s">
        <v>655</v>
      </c>
      <c r="G21" s="809" t="s">
        <v>625</v>
      </c>
      <c r="H21" s="810">
        <v>3000000</v>
      </c>
      <c r="I21" s="810">
        <v>0</v>
      </c>
      <c r="J21" s="810">
        <v>3000000</v>
      </c>
      <c r="K21" s="809" t="s">
        <v>644</v>
      </c>
      <c r="L21" s="809" t="s">
        <v>600</v>
      </c>
      <c r="M21" s="809" t="s">
        <v>341</v>
      </c>
      <c r="N21" s="809" t="s">
        <v>647</v>
      </c>
      <c r="O21" s="809" t="s">
        <v>625</v>
      </c>
      <c r="P21" s="809" t="s">
        <v>625</v>
      </c>
      <c r="Q21" s="808">
        <v>45762.888713113425</v>
      </c>
    </row>
    <row r="22" spans="1:17">
      <c r="A22" s="811">
        <v>45743</v>
      </c>
      <c r="B22" s="809" t="s">
        <v>651</v>
      </c>
      <c r="C22" s="809" t="s">
        <v>354</v>
      </c>
      <c r="D22" s="809" t="s">
        <v>656</v>
      </c>
      <c r="E22" s="809" t="s">
        <v>537</v>
      </c>
      <c r="F22" s="809" t="s">
        <v>653</v>
      </c>
      <c r="G22" s="809" t="s">
        <v>625</v>
      </c>
      <c r="H22" s="810">
        <v>0</v>
      </c>
      <c r="I22" s="810">
        <v>905000</v>
      </c>
      <c r="J22" s="810">
        <v>-905000</v>
      </c>
      <c r="K22" s="809" t="s">
        <v>626</v>
      </c>
      <c r="L22" s="809" t="s">
        <v>244</v>
      </c>
      <c r="M22" s="809" t="s">
        <v>341</v>
      </c>
      <c r="N22" s="809" t="s">
        <v>647</v>
      </c>
      <c r="O22" s="809" t="s">
        <v>625</v>
      </c>
      <c r="P22" s="809" t="s">
        <v>625</v>
      </c>
      <c r="Q22" s="808">
        <v>45762.888713310182</v>
      </c>
    </row>
    <row r="23" spans="1:17">
      <c r="A23" s="811">
        <v>45743</v>
      </c>
      <c r="B23" s="809" t="s">
        <v>654</v>
      </c>
      <c r="C23" s="809" t="s">
        <v>354</v>
      </c>
      <c r="D23" s="809" t="s">
        <v>656</v>
      </c>
      <c r="E23" s="809" t="s">
        <v>532</v>
      </c>
      <c r="F23" s="809" t="s">
        <v>655</v>
      </c>
      <c r="G23" s="809" t="s">
        <v>625</v>
      </c>
      <c r="H23" s="810">
        <v>0</v>
      </c>
      <c r="I23" s="810">
        <v>3000000</v>
      </c>
      <c r="J23" s="810">
        <v>-3000000</v>
      </c>
      <c r="K23" s="809" t="s">
        <v>626</v>
      </c>
      <c r="L23" s="809" t="s">
        <v>244</v>
      </c>
      <c r="M23" s="809" t="s">
        <v>341</v>
      </c>
      <c r="N23" s="809" t="s">
        <v>647</v>
      </c>
      <c r="O23" s="809" t="s">
        <v>625</v>
      </c>
      <c r="P23" s="809" t="s">
        <v>625</v>
      </c>
      <c r="Q23" s="808">
        <v>45762.888713113425</v>
      </c>
    </row>
    <row r="24" spans="1:17">
      <c r="A24" s="811">
        <v>45737</v>
      </c>
      <c r="B24" s="809" t="s">
        <v>657</v>
      </c>
      <c r="C24" s="809" t="s">
        <v>391</v>
      </c>
      <c r="D24" s="809" t="s">
        <v>658</v>
      </c>
      <c r="E24" s="809" t="s">
        <v>550</v>
      </c>
      <c r="F24" s="809" t="s">
        <v>395</v>
      </c>
      <c r="G24" s="809" t="s">
        <v>625</v>
      </c>
      <c r="H24" s="810">
        <v>850000</v>
      </c>
      <c r="I24" s="810">
        <v>0</v>
      </c>
      <c r="J24" s="810">
        <v>850000</v>
      </c>
      <c r="K24" s="809" t="s">
        <v>632</v>
      </c>
      <c r="L24" s="809" t="s">
        <v>550</v>
      </c>
      <c r="M24" s="809" t="s">
        <v>625</v>
      </c>
      <c r="N24" s="809" t="s">
        <v>627</v>
      </c>
      <c r="O24" s="809" t="s">
        <v>625</v>
      </c>
      <c r="P24" s="809" t="s">
        <v>628</v>
      </c>
      <c r="Q24" s="808">
        <v>45762.888710266205</v>
      </c>
    </row>
    <row r="25" spans="1:17">
      <c r="A25" s="811">
        <v>45737</v>
      </c>
      <c r="B25" s="809" t="s">
        <v>657</v>
      </c>
      <c r="C25" s="809" t="s">
        <v>349</v>
      </c>
      <c r="D25" s="809" t="s">
        <v>659</v>
      </c>
      <c r="E25" s="809" t="s">
        <v>550</v>
      </c>
      <c r="F25" s="809" t="s">
        <v>395</v>
      </c>
      <c r="G25" s="809" t="s">
        <v>625</v>
      </c>
      <c r="H25" s="810">
        <v>85000</v>
      </c>
      <c r="I25" s="810">
        <v>0</v>
      </c>
      <c r="J25" s="810">
        <v>85000</v>
      </c>
      <c r="K25" s="809" t="s">
        <v>626</v>
      </c>
      <c r="L25" s="809" t="s">
        <v>625</v>
      </c>
      <c r="M25" s="809" t="s">
        <v>625</v>
      </c>
      <c r="N25" s="809" t="s">
        <v>647</v>
      </c>
      <c r="O25" s="809" t="s">
        <v>625</v>
      </c>
      <c r="P25" s="809" t="s">
        <v>625</v>
      </c>
      <c r="Q25" s="808">
        <v>45762.888710266205</v>
      </c>
    </row>
    <row r="26" spans="1:17">
      <c r="A26" s="811">
        <v>45737</v>
      </c>
      <c r="B26" s="809" t="s">
        <v>660</v>
      </c>
      <c r="C26" s="809" t="s">
        <v>244</v>
      </c>
      <c r="D26" s="809" t="s">
        <v>652</v>
      </c>
      <c r="E26" s="809" t="s">
        <v>546</v>
      </c>
      <c r="F26" s="809" t="s">
        <v>661</v>
      </c>
      <c r="G26" s="809" t="s">
        <v>625</v>
      </c>
      <c r="H26" s="810">
        <v>0</v>
      </c>
      <c r="I26" s="810">
        <v>330000</v>
      </c>
      <c r="J26" s="810">
        <v>-330000</v>
      </c>
      <c r="K26" s="809" t="s">
        <v>626</v>
      </c>
      <c r="L26" s="809" t="s">
        <v>625</v>
      </c>
      <c r="M26" s="809" t="s">
        <v>625</v>
      </c>
      <c r="N26" s="809" t="s">
        <v>647</v>
      </c>
      <c r="O26" s="809" t="s">
        <v>625</v>
      </c>
      <c r="P26" s="809" t="s">
        <v>625</v>
      </c>
      <c r="Q26" s="808">
        <v>45762.888709953702</v>
      </c>
    </row>
    <row r="27" spans="1:17">
      <c r="A27" s="811">
        <v>45737</v>
      </c>
      <c r="B27" s="809" t="s">
        <v>657</v>
      </c>
      <c r="C27" s="809" t="s">
        <v>244</v>
      </c>
      <c r="D27" s="809" t="s">
        <v>652</v>
      </c>
      <c r="E27" s="809" t="s">
        <v>550</v>
      </c>
      <c r="F27" s="809" t="s">
        <v>395</v>
      </c>
      <c r="G27" s="809" t="s">
        <v>625</v>
      </c>
      <c r="H27" s="810">
        <v>0</v>
      </c>
      <c r="I27" s="810">
        <v>935000</v>
      </c>
      <c r="J27" s="810">
        <v>-935000</v>
      </c>
      <c r="K27" s="809" t="s">
        <v>626</v>
      </c>
      <c r="L27" s="809" t="s">
        <v>391</v>
      </c>
      <c r="M27" s="809" t="s">
        <v>625</v>
      </c>
      <c r="N27" s="809" t="s">
        <v>647</v>
      </c>
      <c r="O27" s="809" t="s">
        <v>625</v>
      </c>
      <c r="P27" s="809" t="s">
        <v>625</v>
      </c>
      <c r="Q27" s="808">
        <v>45762.888710266205</v>
      </c>
    </row>
    <row r="28" spans="1:17">
      <c r="A28" s="811">
        <v>45737</v>
      </c>
      <c r="B28" s="809" t="s">
        <v>662</v>
      </c>
      <c r="C28" s="809" t="s">
        <v>511</v>
      </c>
      <c r="D28" s="809" t="s">
        <v>663</v>
      </c>
      <c r="E28" s="809" t="s">
        <v>565</v>
      </c>
      <c r="F28" s="809" t="s">
        <v>561</v>
      </c>
      <c r="G28" s="809" t="s">
        <v>625</v>
      </c>
      <c r="H28" s="810">
        <v>11592000</v>
      </c>
      <c r="I28" s="810">
        <v>0</v>
      </c>
      <c r="J28" s="810">
        <v>11592000</v>
      </c>
      <c r="K28" s="809" t="s">
        <v>644</v>
      </c>
      <c r="L28" s="809" t="s">
        <v>600</v>
      </c>
      <c r="M28" s="809" t="s">
        <v>341</v>
      </c>
      <c r="N28" s="809" t="s">
        <v>627</v>
      </c>
      <c r="O28" s="809" t="s">
        <v>625</v>
      </c>
      <c r="P28" s="809" t="s">
        <v>628</v>
      </c>
      <c r="Q28" s="808">
        <v>45762.888712881948</v>
      </c>
    </row>
    <row r="29" spans="1:17">
      <c r="A29" s="811">
        <v>45737</v>
      </c>
      <c r="B29" s="809" t="s">
        <v>660</v>
      </c>
      <c r="C29" s="809" t="s">
        <v>511</v>
      </c>
      <c r="D29" s="809" t="s">
        <v>663</v>
      </c>
      <c r="E29" s="809" t="s">
        <v>546</v>
      </c>
      <c r="F29" s="809" t="s">
        <v>664</v>
      </c>
      <c r="G29" s="809" t="s">
        <v>625</v>
      </c>
      <c r="H29" s="810">
        <v>30000</v>
      </c>
      <c r="I29" s="810">
        <v>0</v>
      </c>
      <c r="J29" s="810">
        <v>30000</v>
      </c>
      <c r="K29" s="809" t="s">
        <v>626</v>
      </c>
      <c r="L29" s="809" t="s">
        <v>625</v>
      </c>
      <c r="M29" s="809" t="s">
        <v>625</v>
      </c>
      <c r="N29" s="809" t="s">
        <v>627</v>
      </c>
      <c r="O29" s="809" t="s">
        <v>625</v>
      </c>
      <c r="P29" s="809" t="s">
        <v>628</v>
      </c>
      <c r="Q29" s="808">
        <v>45762.888709803243</v>
      </c>
    </row>
    <row r="30" spans="1:17">
      <c r="A30" s="811">
        <v>45737</v>
      </c>
      <c r="B30" s="809" t="s">
        <v>660</v>
      </c>
      <c r="C30" s="809" t="s">
        <v>511</v>
      </c>
      <c r="D30" s="809" t="s">
        <v>663</v>
      </c>
      <c r="E30" s="809" t="s">
        <v>546</v>
      </c>
      <c r="F30" s="809" t="s">
        <v>661</v>
      </c>
      <c r="G30" s="809" t="s">
        <v>625</v>
      </c>
      <c r="H30" s="810">
        <v>300000</v>
      </c>
      <c r="I30" s="810">
        <v>0</v>
      </c>
      <c r="J30" s="810">
        <v>300000</v>
      </c>
      <c r="K30" s="809" t="s">
        <v>626</v>
      </c>
      <c r="L30" s="809" t="s">
        <v>625</v>
      </c>
      <c r="M30" s="809" t="s">
        <v>625</v>
      </c>
      <c r="N30" s="809" t="s">
        <v>627</v>
      </c>
      <c r="O30" s="809" t="s">
        <v>625</v>
      </c>
      <c r="P30" s="809" t="s">
        <v>628</v>
      </c>
      <c r="Q30" s="808">
        <v>45762.888709293984</v>
      </c>
    </row>
    <row r="31" spans="1:17">
      <c r="A31" s="811">
        <v>45737</v>
      </c>
      <c r="B31" s="809" t="s">
        <v>662</v>
      </c>
      <c r="C31" s="809" t="s">
        <v>354</v>
      </c>
      <c r="D31" s="809" t="s">
        <v>656</v>
      </c>
      <c r="E31" s="809" t="s">
        <v>565</v>
      </c>
      <c r="F31" s="809" t="s">
        <v>561</v>
      </c>
      <c r="G31" s="809" t="s">
        <v>625</v>
      </c>
      <c r="H31" s="810">
        <v>0</v>
      </c>
      <c r="I31" s="810">
        <v>11592000</v>
      </c>
      <c r="J31" s="810">
        <v>-11592000</v>
      </c>
      <c r="K31" s="809" t="s">
        <v>626</v>
      </c>
      <c r="L31" s="809" t="s">
        <v>511</v>
      </c>
      <c r="M31" s="809" t="s">
        <v>341</v>
      </c>
      <c r="N31" s="809" t="s">
        <v>647</v>
      </c>
      <c r="O31" s="809" t="s">
        <v>625</v>
      </c>
      <c r="P31" s="809" t="s">
        <v>625</v>
      </c>
      <c r="Q31" s="808">
        <v>45762.888712928238</v>
      </c>
    </row>
    <row r="32" spans="1:17">
      <c r="A32" s="811">
        <v>45736</v>
      </c>
      <c r="B32" s="809" t="s">
        <v>665</v>
      </c>
      <c r="C32" s="809" t="s">
        <v>244</v>
      </c>
      <c r="D32" s="809" t="s">
        <v>652</v>
      </c>
      <c r="E32" s="809" t="s">
        <v>528</v>
      </c>
      <c r="F32" s="809" t="s">
        <v>560</v>
      </c>
      <c r="G32" s="809" t="s">
        <v>625</v>
      </c>
      <c r="H32" s="810">
        <v>439610</v>
      </c>
      <c r="I32" s="810">
        <v>0</v>
      </c>
      <c r="J32" s="810">
        <v>439610</v>
      </c>
      <c r="K32" s="809" t="s">
        <v>644</v>
      </c>
      <c r="L32" s="809" t="s">
        <v>600</v>
      </c>
      <c r="M32" s="809" t="s">
        <v>341</v>
      </c>
      <c r="N32" s="809" t="s">
        <v>647</v>
      </c>
      <c r="O32" s="809" t="s">
        <v>625</v>
      </c>
      <c r="P32" s="809" t="s">
        <v>625</v>
      </c>
      <c r="Q32" s="808">
        <v>45762.888712615742</v>
      </c>
    </row>
    <row r="33" spans="1:17">
      <c r="A33" s="811">
        <v>45736</v>
      </c>
      <c r="B33" s="809" t="s">
        <v>666</v>
      </c>
      <c r="C33" s="809" t="s">
        <v>244</v>
      </c>
      <c r="D33" s="809" t="s">
        <v>652</v>
      </c>
      <c r="E33" s="809" t="s">
        <v>550</v>
      </c>
      <c r="F33" s="809" t="s">
        <v>559</v>
      </c>
      <c r="G33" s="809" t="s">
        <v>625</v>
      </c>
      <c r="H33" s="810">
        <v>1540000</v>
      </c>
      <c r="I33" s="810">
        <v>0</v>
      </c>
      <c r="J33" s="810">
        <v>1540000</v>
      </c>
      <c r="K33" s="809" t="s">
        <v>644</v>
      </c>
      <c r="L33" s="809" t="s">
        <v>600</v>
      </c>
      <c r="M33" s="809" t="s">
        <v>341</v>
      </c>
      <c r="N33" s="809" t="s">
        <v>647</v>
      </c>
      <c r="O33" s="809" t="s">
        <v>625</v>
      </c>
      <c r="P33" s="809" t="s">
        <v>625</v>
      </c>
      <c r="Q33" s="808">
        <v>45762.888711921296</v>
      </c>
    </row>
    <row r="34" spans="1:17">
      <c r="A34" s="811">
        <v>45736</v>
      </c>
      <c r="B34" s="809" t="s">
        <v>667</v>
      </c>
      <c r="C34" s="809" t="s">
        <v>244</v>
      </c>
      <c r="D34" s="809" t="s">
        <v>652</v>
      </c>
      <c r="E34" s="809" t="s">
        <v>550</v>
      </c>
      <c r="F34" s="809" t="s">
        <v>505</v>
      </c>
      <c r="G34" s="809" t="s">
        <v>625</v>
      </c>
      <c r="H34" s="810">
        <v>715000</v>
      </c>
      <c r="I34" s="810">
        <v>0</v>
      </c>
      <c r="J34" s="810">
        <v>715000</v>
      </c>
      <c r="K34" s="809" t="s">
        <v>644</v>
      </c>
      <c r="L34" s="809" t="s">
        <v>600</v>
      </c>
      <c r="M34" s="809" t="s">
        <v>341</v>
      </c>
      <c r="N34" s="809" t="s">
        <v>647</v>
      </c>
      <c r="O34" s="809" t="s">
        <v>625</v>
      </c>
      <c r="P34" s="809" t="s">
        <v>625</v>
      </c>
      <c r="Q34" s="808">
        <v>45762.88871165509</v>
      </c>
    </row>
    <row r="35" spans="1:17">
      <c r="A35" s="811">
        <v>45736</v>
      </c>
      <c r="B35" s="809" t="s">
        <v>665</v>
      </c>
      <c r="C35" s="809" t="s">
        <v>354</v>
      </c>
      <c r="D35" s="809" t="s">
        <v>656</v>
      </c>
      <c r="E35" s="809" t="s">
        <v>528</v>
      </c>
      <c r="F35" s="809" t="s">
        <v>560</v>
      </c>
      <c r="G35" s="809" t="s">
        <v>625</v>
      </c>
      <c r="H35" s="810">
        <v>0</v>
      </c>
      <c r="I35" s="810">
        <v>439610</v>
      </c>
      <c r="J35" s="810">
        <v>-439610</v>
      </c>
      <c r="K35" s="809" t="s">
        <v>632</v>
      </c>
      <c r="L35" s="809" t="s">
        <v>528</v>
      </c>
      <c r="M35" s="809" t="s">
        <v>341</v>
      </c>
      <c r="N35" s="809" t="s">
        <v>647</v>
      </c>
      <c r="O35" s="809" t="s">
        <v>625</v>
      </c>
      <c r="P35" s="809" t="s">
        <v>625</v>
      </c>
      <c r="Q35" s="808">
        <v>45762.888712615742</v>
      </c>
    </row>
    <row r="36" spans="1:17">
      <c r="A36" s="811">
        <v>45736</v>
      </c>
      <c r="B36" s="809" t="s">
        <v>666</v>
      </c>
      <c r="C36" s="809" t="s">
        <v>354</v>
      </c>
      <c r="D36" s="809" t="s">
        <v>656</v>
      </c>
      <c r="E36" s="809" t="s">
        <v>550</v>
      </c>
      <c r="F36" s="809" t="s">
        <v>559</v>
      </c>
      <c r="G36" s="809" t="s">
        <v>625</v>
      </c>
      <c r="H36" s="810">
        <v>0</v>
      </c>
      <c r="I36" s="810">
        <v>1540000</v>
      </c>
      <c r="J36" s="810">
        <v>-1540000</v>
      </c>
      <c r="K36" s="809" t="s">
        <v>632</v>
      </c>
      <c r="L36" s="809" t="s">
        <v>550</v>
      </c>
      <c r="M36" s="809" t="s">
        <v>341</v>
      </c>
      <c r="N36" s="809" t="s">
        <v>647</v>
      </c>
      <c r="O36" s="809" t="s">
        <v>625</v>
      </c>
      <c r="P36" s="809" t="s">
        <v>625</v>
      </c>
      <c r="Q36" s="808">
        <v>45762.888711921296</v>
      </c>
    </row>
    <row r="37" spans="1:17">
      <c r="A37" s="811">
        <v>45736</v>
      </c>
      <c r="B37" s="809" t="s">
        <v>667</v>
      </c>
      <c r="C37" s="809" t="s">
        <v>354</v>
      </c>
      <c r="D37" s="809" t="s">
        <v>656</v>
      </c>
      <c r="E37" s="809" t="s">
        <v>550</v>
      </c>
      <c r="F37" s="809" t="s">
        <v>505</v>
      </c>
      <c r="G37" s="809" t="s">
        <v>625</v>
      </c>
      <c r="H37" s="810">
        <v>0</v>
      </c>
      <c r="I37" s="810">
        <v>715000</v>
      </c>
      <c r="J37" s="810">
        <v>-715000</v>
      </c>
      <c r="K37" s="809" t="s">
        <v>632</v>
      </c>
      <c r="L37" s="809" t="s">
        <v>550</v>
      </c>
      <c r="M37" s="809" t="s">
        <v>341</v>
      </c>
      <c r="N37" s="809" t="s">
        <v>647</v>
      </c>
      <c r="O37" s="809" t="s">
        <v>625</v>
      </c>
      <c r="P37" s="809" t="s">
        <v>625</v>
      </c>
      <c r="Q37" s="808">
        <v>45762.88871165509</v>
      </c>
    </row>
    <row r="38" spans="1:17">
      <c r="A38" s="811">
        <v>45733</v>
      </c>
      <c r="B38" s="809" t="s">
        <v>668</v>
      </c>
      <c r="C38" s="809" t="s">
        <v>669</v>
      </c>
      <c r="D38" s="809" t="s">
        <v>670</v>
      </c>
      <c r="E38" s="809" t="s">
        <v>537</v>
      </c>
      <c r="F38" s="809" t="s">
        <v>671</v>
      </c>
      <c r="G38" s="809" t="s">
        <v>625</v>
      </c>
      <c r="H38" s="810">
        <v>822727</v>
      </c>
      <c r="I38" s="810">
        <v>0</v>
      </c>
      <c r="J38" s="810">
        <v>822727</v>
      </c>
      <c r="K38" s="809" t="s">
        <v>626</v>
      </c>
      <c r="L38" s="809" t="s">
        <v>244</v>
      </c>
      <c r="M38" s="809" t="s">
        <v>625</v>
      </c>
      <c r="N38" s="809" t="s">
        <v>627</v>
      </c>
      <c r="O38" s="809" t="s">
        <v>625</v>
      </c>
      <c r="P38" s="809" t="s">
        <v>628</v>
      </c>
      <c r="Q38" s="808">
        <v>45762.888708993058</v>
      </c>
    </row>
    <row r="39" spans="1:17">
      <c r="A39" s="811">
        <v>45733</v>
      </c>
      <c r="B39" s="809" t="s">
        <v>668</v>
      </c>
      <c r="C39" s="809" t="s">
        <v>349</v>
      </c>
      <c r="D39" s="809" t="s">
        <v>659</v>
      </c>
      <c r="E39" s="809" t="s">
        <v>537</v>
      </c>
      <c r="F39" s="809" t="s">
        <v>671</v>
      </c>
      <c r="G39" s="809" t="s">
        <v>625</v>
      </c>
      <c r="H39" s="810">
        <v>82273</v>
      </c>
      <c r="I39" s="810">
        <v>0</v>
      </c>
      <c r="J39" s="810">
        <v>82273</v>
      </c>
      <c r="K39" s="809" t="s">
        <v>626</v>
      </c>
      <c r="L39" s="809" t="s">
        <v>625</v>
      </c>
      <c r="M39" s="809" t="s">
        <v>625</v>
      </c>
      <c r="N39" s="809" t="s">
        <v>647</v>
      </c>
      <c r="O39" s="809" t="s">
        <v>625</v>
      </c>
      <c r="P39" s="809" t="s">
        <v>625</v>
      </c>
      <c r="Q39" s="808">
        <v>45762.888708993058</v>
      </c>
    </row>
    <row r="40" spans="1:17">
      <c r="A40" s="811">
        <v>45733</v>
      </c>
      <c r="B40" s="809" t="s">
        <v>668</v>
      </c>
      <c r="C40" s="809" t="s">
        <v>244</v>
      </c>
      <c r="D40" s="809" t="s">
        <v>652</v>
      </c>
      <c r="E40" s="809" t="s">
        <v>537</v>
      </c>
      <c r="F40" s="809" t="s">
        <v>671</v>
      </c>
      <c r="G40" s="809" t="s">
        <v>625</v>
      </c>
      <c r="H40" s="810">
        <v>0</v>
      </c>
      <c r="I40" s="810">
        <v>905000</v>
      </c>
      <c r="J40" s="810">
        <v>-905000</v>
      </c>
      <c r="K40" s="809" t="s">
        <v>626</v>
      </c>
      <c r="L40" s="809" t="s">
        <v>669</v>
      </c>
      <c r="M40" s="809" t="s">
        <v>625</v>
      </c>
      <c r="N40" s="809" t="s">
        <v>647</v>
      </c>
      <c r="O40" s="809" t="s">
        <v>625</v>
      </c>
      <c r="P40" s="809" t="s">
        <v>625</v>
      </c>
      <c r="Q40" s="808">
        <v>45762.888708993058</v>
      </c>
    </row>
    <row r="41" spans="1:17">
      <c r="A41" s="811">
        <v>45731</v>
      </c>
      <c r="B41" s="809" t="s">
        <v>672</v>
      </c>
      <c r="C41" s="809" t="s">
        <v>553</v>
      </c>
      <c r="D41" s="809" t="s">
        <v>673</v>
      </c>
      <c r="E41" s="809" t="s">
        <v>527</v>
      </c>
      <c r="F41" s="809" t="s">
        <v>552</v>
      </c>
      <c r="G41" s="809" t="s">
        <v>625</v>
      </c>
      <c r="H41" s="810">
        <v>0</v>
      </c>
      <c r="I41" s="810">
        <v>201741</v>
      </c>
      <c r="J41" s="810">
        <v>-201741</v>
      </c>
      <c r="K41" s="809" t="s">
        <v>626</v>
      </c>
      <c r="L41" s="809" t="s">
        <v>625</v>
      </c>
      <c r="M41" s="809" t="s">
        <v>341</v>
      </c>
      <c r="N41" s="809" t="s">
        <v>627</v>
      </c>
      <c r="O41" s="809" t="s">
        <v>625</v>
      </c>
      <c r="P41" s="809" t="s">
        <v>628</v>
      </c>
      <c r="Q41" s="808">
        <v>45762.888710879626</v>
      </c>
    </row>
    <row r="42" spans="1:17">
      <c r="A42" s="811">
        <v>45731</v>
      </c>
      <c r="B42" s="809" t="s">
        <v>672</v>
      </c>
      <c r="C42" s="809" t="s">
        <v>556</v>
      </c>
      <c r="D42" s="809" t="s">
        <v>674</v>
      </c>
      <c r="E42" s="809" t="s">
        <v>625</v>
      </c>
      <c r="F42" s="809" t="s">
        <v>552</v>
      </c>
      <c r="G42" s="809" t="s">
        <v>625</v>
      </c>
      <c r="H42" s="810">
        <v>2820</v>
      </c>
      <c r="I42" s="810">
        <v>0</v>
      </c>
      <c r="J42" s="810">
        <v>2820</v>
      </c>
      <c r="K42" s="809" t="s">
        <v>626</v>
      </c>
      <c r="L42" s="809" t="s">
        <v>625</v>
      </c>
      <c r="M42" s="809" t="s">
        <v>341</v>
      </c>
      <c r="N42" s="809" t="s">
        <v>627</v>
      </c>
      <c r="O42" s="809" t="s">
        <v>625</v>
      </c>
      <c r="P42" s="809" t="s">
        <v>628</v>
      </c>
      <c r="Q42" s="808">
        <v>45762.888711145832</v>
      </c>
    </row>
    <row r="43" spans="1:17">
      <c r="A43" s="811">
        <v>45731</v>
      </c>
      <c r="B43" s="809" t="s">
        <v>672</v>
      </c>
      <c r="C43" s="809" t="s">
        <v>556</v>
      </c>
      <c r="D43" s="809" t="s">
        <v>674</v>
      </c>
      <c r="E43" s="809" t="s">
        <v>625</v>
      </c>
      <c r="F43" s="809" t="s">
        <v>552</v>
      </c>
      <c r="G43" s="809" t="s">
        <v>625</v>
      </c>
      <c r="H43" s="810">
        <v>28240</v>
      </c>
      <c r="I43" s="810">
        <v>0</v>
      </c>
      <c r="J43" s="810">
        <v>28240</v>
      </c>
      <c r="K43" s="809" t="s">
        <v>626</v>
      </c>
      <c r="L43" s="809" t="s">
        <v>625</v>
      </c>
      <c r="M43" s="809" t="s">
        <v>341</v>
      </c>
      <c r="N43" s="809" t="s">
        <v>627</v>
      </c>
      <c r="O43" s="809" t="s">
        <v>625</v>
      </c>
      <c r="P43" s="809" t="s">
        <v>628</v>
      </c>
      <c r="Q43" s="808">
        <v>45762.888711030093</v>
      </c>
    </row>
    <row r="44" spans="1:17">
      <c r="A44" s="811">
        <v>45731</v>
      </c>
      <c r="B44" s="809" t="s">
        <v>672</v>
      </c>
      <c r="C44" s="809" t="s">
        <v>354</v>
      </c>
      <c r="D44" s="809" t="s">
        <v>656</v>
      </c>
      <c r="E44" s="809" t="s">
        <v>527</v>
      </c>
      <c r="F44" s="809" t="s">
        <v>552</v>
      </c>
      <c r="G44" s="809" t="s">
        <v>625</v>
      </c>
      <c r="H44" s="810">
        <v>170681</v>
      </c>
      <c r="I44" s="810">
        <v>0</v>
      </c>
      <c r="J44" s="810">
        <v>170681</v>
      </c>
      <c r="K44" s="809" t="s">
        <v>626</v>
      </c>
      <c r="L44" s="809" t="s">
        <v>625</v>
      </c>
      <c r="M44" s="809" t="s">
        <v>341</v>
      </c>
      <c r="N44" s="809" t="s">
        <v>647</v>
      </c>
      <c r="O44" s="809" t="s">
        <v>625</v>
      </c>
      <c r="P44" s="809" t="s">
        <v>625</v>
      </c>
      <c r="Q44" s="808">
        <v>45762.888711261578</v>
      </c>
    </row>
    <row r="45" spans="1:17">
      <c r="A45" s="811">
        <v>45729</v>
      </c>
      <c r="B45" s="809" t="s">
        <v>675</v>
      </c>
      <c r="C45" s="809" t="s">
        <v>669</v>
      </c>
      <c r="D45" s="809" t="s">
        <v>670</v>
      </c>
      <c r="E45" s="809" t="s">
        <v>532</v>
      </c>
      <c r="F45" s="809" t="s">
        <v>676</v>
      </c>
      <c r="G45" s="809" t="s">
        <v>625</v>
      </c>
      <c r="H45" s="810">
        <v>2727273</v>
      </c>
      <c r="I45" s="810">
        <v>0</v>
      </c>
      <c r="J45" s="810">
        <v>2727273</v>
      </c>
      <c r="K45" s="809" t="s">
        <v>626</v>
      </c>
      <c r="L45" s="809" t="s">
        <v>244</v>
      </c>
      <c r="M45" s="809" t="s">
        <v>625</v>
      </c>
      <c r="N45" s="809" t="s">
        <v>627</v>
      </c>
      <c r="O45" s="809" t="s">
        <v>625</v>
      </c>
      <c r="P45" s="809" t="s">
        <v>628</v>
      </c>
      <c r="Q45" s="808">
        <v>45762.888708761573</v>
      </c>
    </row>
    <row r="46" spans="1:17">
      <c r="A46" s="811">
        <v>45729</v>
      </c>
      <c r="B46" s="809" t="s">
        <v>675</v>
      </c>
      <c r="C46" s="809" t="s">
        <v>349</v>
      </c>
      <c r="D46" s="809" t="s">
        <v>659</v>
      </c>
      <c r="E46" s="809" t="s">
        <v>532</v>
      </c>
      <c r="F46" s="809" t="s">
        <v>676</v>
      </c>
      <c r="G46" s="809" t="s">
        <v>625</v>
      </c>
      <c r="H46" s="810">
        <v>272727</v>
      </c>
      <c r="I46" s="810">
        <v>0</v>
      </c>
      <c r="J46" s="810">
        <v>272727</v>
      </c>
      <c r="K46" s="809" t="s">
        <v>626</v>
      </c>
      <c r="L46" s="809" t="s">
        <v>625</v>
      </c>
      <c r="M46" s="809" t="s">
        <v>625</v>
      </c>
      <c r="N46" s="809" t="s">
        <v>647</v>
      </c>
      <c r="O46" s="809" t="s">
        <v>625</v>
      </c>
      <c r="P46" s="809" t="s">
        <v>625</v>
      </c>
      <c r="Q46" s="808">
        <v>45762.888708761573</v>
      </c>
    </row>
    <row r="47" spans="1:17">
      <c r="A47" s="811">
        <v>45729</v>
      </c>
      <c r="B47" s="809" t="s">
        <v>675</v>
      </c>
      <c r="C47" s="809" t="s">
        <v>244</v>
      </c>
      <c r="D47" s="809" t="s">
        <v>652</v>
      </c>
      <c r="E47" s="809" t="s">
        <v>532</v>
      </c>
      <c r="F47" s="809" t="s">
        <v>676</v>
      </c>
      <c r="G47" s="809" t="s">
        <v>625</v>
      </c>
      <c r="H47" s="810">
        <v>0</v>
      </c>
      <c r="I47" s="810">
        <v>3000000</v>
      </c>
      <c r="J47" s="810">
        <v>-3000000</v>
      </c>
      <c r="K47" s="809" t="s">
        <v>626</v>
      </c>
      <c r="L47" s="809" t="s">
        <v>669</v>
      </c>
      <c r="M47" s="809" t="s">
        <v>625</v>
      </c>
      <c r="N47" s="809" t="s">
        <v>647</v>
      </c>
      <c r="O47" s="809" t="s">
        <v>625</v>
      </c>
      <c r="P47" s="809" t="s">
        <v>625</v>
      </c>
      <c r="Q47" s="808">
        <v>45762.888708761573</v>
      </c>
    </row>
    <row r="48" spans="1:17">
      <c r="A48" s="811">
        <v>45726</v>
      </c>
      <c r="B48" s="809" t="s">
        <v>677</v>
      </c>
      <c r="C48" s="809" t="s">
        <v>379</v>
      </c>
      <c r="D48" s="809" t="s">
        <v>678</v>
      </c>
      <c r="E48" s="809" t="s">
        <v>528</v>
      </c>
      <c r="F48" s="809" t="s">
        <v>465</v>
      </c>
      <c r="G48" s="809" t="s">
        <v>625</v>
      </c>
      <c r="H48" s="810">
        <v>383020</v>
      </c>
      <c r="I48" s="810">
        <v>0</v>
      </c>
      <c r="J48" s="810">
        <v>383020</v>
      </c>
      <c r="K48" s="809" t="s">
        <v>632</v>
      </c>
      <c r="L48" s="809" t="s">
        <v>528</v>
      </c>
      <c r="M48" s="809" t="s">
        <v>625</v>
      </c>
      <c r="N48" s="809" t="s">
        <v>627</v>
      </c>
      <c r="O48" s="809" t="s">
        <v>625</v>
      </c>
      <c r="P48" s="809" t="s">
        <v>628</v>
      </c>
      <c r="Q48" s="808">
        <v>45763.167061840279</v>
      </c>
    </row>
    <row r="49" spans="1:17">
      <c r="A49" s="811">
        <v>45726</v>
      </c>
      <c r="B49" s="809" t="s">
        <v>679</v>
      </c>
      <c r="C49" s="809" t="s">
        <v>379</v>
      </c>
      <c r="D49" s="809" t="s">
        <v>678</v>
      </c>
      <c r="E49" s="809" t="s">
        <v>528</v>
      </c>
      <c r="F49" s="809" t="s">
        <v>680</v>
      </c>
      <c r="G49" s="809" t="s">
        <v>625</v>
      </c>
      <c r="H49" s="810">
        <v>0</v>
      </c>
      <c r="I49" s="810">
        <v>383018</v>
      </c>
      <c r="J49" s="810">
        <v>-383018</v>
      </c>
      <c r="K49" s="809" t="s">
        <v>632</v>
      </c>
      <c r="L49" s="809" t="s">
        <v>528</v>
      </c>
      <c r="M49" s="809" t="s">
        <v>625</v>
      </c>
      <c r="N49" s="809" t="s">
        <v>627</v>
      </c>
      <c r="O49" s="809" t="s">
        <v>625</v>
      </c>
      <c r="P49" s="809" t="s">
        <v>628</v>
      </c>
      <c r="Q49" s="808">
        <v>45763.167061493055</v>
      </c>
    </row>
    <row r="50" spans="1:17">
      <c r="A50" s="811">
        <v>45726</v>
      </c>
      <c r="B50" s="809" t="s">
        <v>681</v>
      </c>
      <c r="C50" s="809" t="s">
        <v>379</v>
      </c>
      <c r="D50" s="809" t="s">
        <v>678</v>
      </c>
      <c r="E50" s="809" t="s">
        <v>625</v>
      </c>
      <c r="F50" s="809" t="s">
        <v>465</v>
      </c>
      <c r="G50" s="809" t="s">
        <v>625</v>
      </c>
      <c r="H50" s="810">
        <v>383018</v>
      </c>
      <c r="I50" s="810">
        <v>0</v>
      </c>
      <c r="J50" s="810">
        <v>383018</v>
      </c>
      <c r="K50" s="809" t="s">
        <v>632</v>
      </c>
      <c r="L50" s="809" t="s">
        <v>528</v>
      </c>
      <c r="M50" s="809" t="s">
        <v>625</v>
      </c>
      <c r="N50" s="809" t="s">
        <v>627</v>
      </c>
      <c r="O50" s="809" t="s">
        <v>625</v>
      </c>
      <c r="P50" s="809" t="s">
        <v>628</v>
      </c>
      <c r="Q50" s="808">
        <v>45762.888703703706</v>
      </c>
    </row>
    <row r="51" spans="1:17">
      <c r="A51" s="811">
        <v>45726</v>
      </c>
      <c r="B51" s="809" t="s">
        <v>677</v>
      </c>
      <c r="C51" s="809" t="s">
        <v>349</v>
      </c>
      <c r="D51" s="809" t="s">
        <v>659</v>
      </c>
      <c r="E51" s="809" t="s">
        <v>528</v>
      </c>
      <c r="F51" s="809" t="s">
        <v>465</v>
      </c>
      <c r="G51" s="809" t="s">
        <v>625</v>
      </c>
      <c r="H51" s="810">
        <v>38300</v>
      </c>
      <c r="I51" s="810">
        <v>0</v>
      </c>
      <c r="J51" s="810">
        <v>38300</v>
      </c>
      <c r="K51" s="809" t="s">
        <v>626</v>
      </c>
      <c r="L51" s="809" t="s">
        <v>625</v>
      </c>
      <c r="M51" s="809" t="s">
        <v>625</v>
      </c>
      <c r="N51" s="809" t="s">
        <v>647</v>
      </c>
      <c r="O51" s="809" t="s">
        <v>625</v>
      </c>
      <c r="P51" s="809" t="s">
        <v>625</v>
      </c>
      <c r="Q51" s="808">
        <v>45763.167061840279</v>
      </c>
    </row>
    <row r="52" spans="1:17">
      <c r="A52" s="811">
        <v>45726</v>
      </c>
      <c r="B52" s="809" t="s">
        <v>679</v>
      </c>
      <c r="C52" s="809" t="s">
        <v>349</v>
      </c>
      <c r="D52" s="809" t="s">
        <v>659</v>
      </c>
      <c r="E52" s="809" t="s">
        <v>528</v>
      </c>
      <c r="F52" s="809" t="s">
        <v>680</v>
      </c>
      <c r="G52" s="809" t="s">
        <v>625</v>
      </c>
      <c r="H52" s="810">
        <v>0</v>
      </c>
      <c r="I52" s="810">
        <v>38302</v>
      </c>
      <c r="J52" s="810">
        <v>-38302</v>
      </c>
      <c r="K52" s="809" t="s">
        <v>626</v>
      </c>
      <c r="L52" s="809" t="s">
        <v>625</v>
      </c>
      <c r="M52" s="809" t="s">
        <v>625</v>
      </c>
      <c r="N52" s="809" t="s">
        <v>647</v>
      </c>
      <c r="O52" s="809" t="s">
        <v>625</v>
      </c>
      <c r="P52" s="809" t="s">
        <v>625</v>
      </c>
      <c r="Q52" s="808">
        <v>45763.167061493055</v>
      </c>
    </row>
    <row r="53" spans="1:17">
      <c r="A53" s="811">
        <v>45726</v>
      </c>
      <c r="B53" s="809" t="s">
        <v>681</v>
      </c>
      <c r="C53" s="809" t="s">
        <v>349</v>
      </c>
      <c r="D53" s="809" t="s">
        <v>659</v>
      </c>
      <c r="E53" s="809" t="s">
        <v>625</v>
      </c>
      <c r="F53" s="809" t="s">
        <v>465</v>
      </c>
      <c r="G53" s="809" t="s">
        <v>625</v>
      </c>
      <c r="H53" s="810">
        <v>38302</v>
      </c>
      <c r="I53" s="810">
        <v>0</v>
      </c>
      <c r="J53" s="810">
        <v>38302</v>
      </c>
      <c r="K53" s="809" t="s">
        <v>626</v>
      </c>
      <c r="L53" s="809" t="s">
        <v>625</v>
      </c>
      <c r="M53" s="809" t="s">
        <v>625</v>
      </c>
      <c r="N53" s="809" t="s">
        <v>647</v>
      </c>
      <c r="O53" s="809" t="s">
        <v>625</v>
      </c>
      <c r="P53" s="809" t="s">
        <v>625</v>
      </c>
      <c r="Q53" s="808">
        <v>45762.888708449071</v>
      </c>
    </row>
    <row r="54" spans="1:17">
      <c r="A54" s="811">
        <v>45726</v>
      </c>
      <c r="B54" s="809" t="s">
        <v>677</v>
      </c>
      <c r="C54" s="809" t="s">
        <v>244</v>
      </c>
      <c r="D54" s="809" t="s">
        <v>652</v>
      </c>
      <c r="E54" s="809" t="s">
        <v>528</v>
      </c>
      <c r="F54" s="809" t="s">
        <v>465</v>
      </c>
      <c r="G54" s="809" t="s">
        <v>625</v>
      </c>
      <c r="H54" s="810">
        <v>0</v>
      </c>
      <c r="I54" s="810">
        <v>421320</v>
      </c>
      <c r="J54" s="810">
        <v>-421320</v>
      </c>
      <c r="K54" s="809" t="s">
        <v>626</v>
      </c>
      <c r="L54" s="809" t="s">
        <v>379</v>
      </c>
      <c r="M54" s="809" t="s">
        <v>625</v>
      </c>
      <c r="N54" s="809" t="s">
        <v>647</v>
      </c>
      <c r="O54" s="809" t="s">
        <v>625</v>
      </c>
      <c r="P54" s="809" t="s">
        <v>625</v>
      </c>
      <c r="Q54" s="808">
        <v>45763.167061840279</v>
      </c>
    </row>
    <row r="55" spans="1:17">
      <c r="A55" s="811">
        <v>45726</v>
      </c>
      <c r="B55" s="809" t="s">
        <v>679</v>
      </c>
      <c r="C55" s="809" t="s">
        <v>244</v>
      </c>
      <c r="D55" s="809" t="s">
        <v>652</v>
      </c>
      <c r="E55" s="809" t="s">
        <v>528</v>
      </c>
      <c r="F55" s="809" t="s">
        <v>680</v>
      </c>
      <c r="G55" s="809" t="s">
        <v>625</v>
      </c>
      <c r="H55" s="810">
        <v>421320</v>
      </c>
      <c r="I55" s="810">
        <v>0</v>
      </c>
      <c r="J55" s="810">
        <v>421320</v>
      </c>
      <c r="K55" s="809" t="s">
        <v>626</v>
      </c>
      <c r="L55" s="809" t="s">
        <v>379</v>
      </c>
      <c r="M55" s="809" t="s">
        <v>625</v>
      </c>
      <c r="N55" s="809" t="s">
        <v>647</v>
      </c>
      <c r="O55" s="809" t="s">
        <v>625</v>
      </c>
      <c r="P55" s="809" t="s">
        <v>625</v>
      </c>
      <c r="Q55" s="808">
        <v>45763.167061493055</v>
      </c>
    </row>
    <row r="56" spans="1:17">
      <c r="A56" s="811">
        <v>45726</v>
      </c>
      <c r="B56" s="809" t="s">
        <v>681</v>
      </c>
      <c r="C56" s="809" t="s">
        <v>244</v>
      </c>
      <c r="D56" s="809" t="s">
        <v>652</v>
      </c>
      <c r="E56" s="809" t="s">
        <v>625</v>
      </c>
      <c r="F56" s="809" t="s">
        <v>465</v>
      </c>
      <c r="G56" s="809" t="s">
        <v>625</v>
      </c>
      <c r="H56" s="810">
        <v>0</v>
      </c>
      <c r="I56" s="810">
        <v>421320</v>
      </c>
      <c r="J56" s="810">
        <v>-421320</v>
      </c>
      <c r="K56" s="809" t="s">
        <v>626</v>
      </c>
      <c r="L56" s="809" t="s">
        <v>379</v>
      </c>
      <c r="M56" s="809" t="s">
        <v>625</v>
      </c>
      <c r="N56" s="809" t="s">
        <v>647</v>
      </c>
      <c r="O56" s="809" t="s">
        <v>625</v>
      </c>
      <c r="P56" s="809" t="s">
        <v>625</v>
      </c>
      <c r="Q56" s="808">
        <v>45762.888708449071</v>
      </c>
    </row>
    <row r="57" spans="1:17">
      <c r="A57" s="811">
        <v>45722</v>
      </c>
      <c r="B57" s="809" t="s">
        <v>682</v>
      </c>
      <c r="C57" s="809" t="s">
        <v>339</v>
      </c>
      <c r="D57" s="809" t="s">
        <v>683</v>
      </c>
      <c r="E57" s="809" t="s">
        <v>625</v>
      </c>
      <c r="F57" s="809" t="s">
        <v>344</v>
      </c>
      <c r="G57" s="809" t="s">
        <v>625</v>
      </c>
      <c r="H57" s="810">
        <v>4000</v>
      </c>
      <c r="I57" s="810">
        <v>0</v>
      </c>
      <c r="J57" s="810">
        <v>4000</v>
      </c>
      <c r="K57" s="809" t="s">
        <v>632</v>
      </c>
      <c r="L57" s="809" t="s">
        <v>527</v>
      </c>
      <c r="M57" s="809" t="s">
        <v>625</v>
      </c>
      <c r="N57" s="809" t="s">
        <v>627</v>
      </c>
      <c r="O57" s="809" t="s">
        <v>625</v>
      </c>
      <c r="P57" s="809" t="s">
        <v>628</v>
      </c>
      <c r="Q57" s="808">
        <v>45762.888706712962</v>
      </c>
    </row>
    <row r="58" spans="1:17">
      <c r="A58" s="811">
        <v>45722</v>
      </c>
      <c r="B58" s="809" t="s">
        <v>682</v>
      </c>
      <c r="C58" s="809" t="s">
        <v>349</v>
      </c>
      <c r="D58" s="809" t="s">
        <v>659</v>
      </c>
      <c r="E58" s="809" t="s">
        <v>625</v>
      </c>
      <c r="F58" s="809" t="s">
        <v>344</v>
      </c>
      <c r="G58" s="809" t="s">
        <v>625</v>
      </c>
      <c r="H58" s="810">
        <v>400</v>
      </c>
      <c r="I58" s="810">
        <v>0</v>
      </c>
      <c r="J58" s="810">
        <v>400</v>
      </c>
      <c r="K58" s="809" t="s">
        <v>626</v>
      </c>
      <c r="L58" s="809" t="s">
        <v>625</v>
      </c>
      <c r="M58" s="809" t="s">
        <v>625</v>
      </c>
      <c r="N58" s="809" t="s">
        <v>647</v>
      </c>
      <c r="O58" s="809" t="s">
        <v>625</v>
      </c>
      <c r="P58" s="809" t="s">
        <v>625</v>
      </c>
      <c r="Q58" s="808">
        <v>45762.888706712962</v>
      </c>
    </row>
    <row r="59" spans="1:17">
      <c r="A59" s="811">
        <v>45722</v>
      </c>
      <c r="B59" s="809" t="s">
        <v>684</v>
      </c>
      <c r="C59" s="809" t="s">
        <v>244</v>
      </c>
      <c r="D59" s="809" t="s">
        <v>652</v>
      </c>
      <c r="E59" s="809" t="s">
        <v>527</v>
      </c>
      <c r="F59" s="809" t="s">
        <v>368</v>
      </c>
      <c r="G59" s="809" t="s">
        <v>625</v>
      </c>
      <c r="H59" s="810">
        <v>4400</v>
      </c>
      <c r="I59" s="810">
        <v>0</v>
      </c>
      <c r="J59" s="810">
        <v>4400</v>
      </c>
      <c r="K59" s="809" t="s">
        <v>644</v>
      </c>
      <c r="L59" s="809" t="s">
        <v>600</v>
      </c>
      <c r="M59" s="809" t="s">
        <v>341</v>
      </c>
      <c r="N59" s="809" t="s">
        <v>647</v>
      </c>
      <c r="O59" s="809" t="s">
        <v>625</v>
      </c>
      <c r="P59" s="809" t="s">
        <v>625</v>
      </c>
      <c r="Q59" s="808">
        <v>45762.888710613428</v>
      </c>
    </row>
    <row r="60" spans="1:17">
      <c r="A60" s="811">
        <v>45722</v>
      </c>
      <c r="B60" s="809" t="s">
        <v>682</v>
      </c>
      <c r="C60" s="809" t="s">
        <v>244</v>
      </c>
      <c r="D60" s="809" t="s">
        <v>652</v>
      </c>
      <c r="E60" s="809" t="s">
        <v>625</v>
      </c>
      <c r="F60" s="809" t="s">
        <v>344</v>
      </c>
      <c r="G60" s="809" t="s">
        <v>625</v>
      </c>
      <c r="H60" s="810">
        <v>0</v>
      </c>
      <c r="I60" s="810">
        <v>4400</v>
      </c>
      <c r="J60" s="810">
        <v>-4400</v>
      </c>
      <c r="K60" s="809" t="s">
        <v>626</v>
      </c>
      <c r="L60" s="809" t="s">
        <v>339</v>
      </c>
      <c r="M60" s="809" t="s">
        <v>625</v>
      </c>
      <c r="N60" s="809" t="s">
        <v>647</v>
      </c>
      <c r="O60" s="809" t="s">
        <v>625</v>
      </c>
      <c r="P60" s="809" t="s">
        <v>625</v>
      </c>
      <c r="Q60" s="808">
        <v>45762.888706712962</v>
      </c>
    </row>
    <row r="61" spans="1:17">
      <c r="A61" s="811">
        <v>45722</v>
      </c>
      <c r="B61" s="809" t="s">
        <v>684</v>
      </c>
      <c r="C61" s="809" t="s">
        <v>354</v>
      </c>
      <c r="D61" s="809" t="s">
        <v>656</v>
      </c>
      <c r="E61" s="809" t="s">
        <v>527</v>
      </c>
      <c r="F61" s="809" t="s">
        <v>368</v>
      </c>
      <c r="G61" s="809" t="s">
        <v>625</v>
      </c>
      <c r="H61" s="810">
        <v>0</v>
      </c>
      <c r="I61" s="810">
        <v>4400</v>
      </c>
      <c r="J61" s="810">
        <v>-4400</v>
      </c>
      <c r="K61" s="809" t="s">
        <v>632</v>
      </c>
      <c r="L61" s="809" t="s">
        <v>527</v>
      </c>
      <c r="M61" s="809" t="s">
        <v>341</v>
      </c>
      <c r="N61" s="809" t="s">
        <v>647</v>
      </c>
      <c r="O61" s="809" t="s">
        <v>625</v>
      </c>
      <c r="P61" s="809" t="s">
        <v>625</v>
      </c>
      <c r="Q61" s="808">
        <v>45762.888710567131</v>
      </c>
    </row>
    <row r="62" spans="1:17">
      <c r="A62" s="811">
        <v>45716</v>
      </c>
      <c r="B62" s="809" t="s">
        <v>685</v>
      </c>
      <c r="C62" s="809" t="s">
        <v>431</v>
      </c>
      <c r="D62" s="809" t="s">
        <v>634</v>
      </c>
      <c r="E62" s="809" t="s">
        <v>569</v>
      </c>
      <c r="F62" s="809" t="s">
        <v>686</v>
      </c>
      <c r="G62" s="809" t="s">
        <v>625</v>
      </c>
      <c r="H62" s="810">
        <v>7824657</v>
      </c>
      <c r="I62" s="810">
        <v>0</v>
      </c>
      <c r="J62" s="810">
        <v>7824657</v>
      </c>
      <c r="K62" s="809" t="s">
        <v>626</v>
      </c>
      <c r="L62" s="809" t="s">
        <v>425</v>
      </c>
      <c r="M62" s="809" t="s">
        <v>625</v>
      </c>
      <c r="N62" s="809" t="s">
        <v>627</v>
      </c>
      <c r="O62" s="809" t="s">
        <v>625</v>
      </c>
      <c r="P62" s="809" t="s">
        <v>628</v>
      </c>
      <c r="Q62" s="808">
        <v>45753.834045833333</v>
      </c>
    </row>
    <row r="63" spans="1:17">
      <c r="A63" s="811">
        <v>45716</v>
      </c>
      <c r="B63" s="809" t="s">
        <v>687</v>
      </c>
      <c r="C63" s="809" t="s">
        <v>441</v>
      </c>
      <c r="D63" s="809" t="s">
        <v>636</v>
      </c>
      <c r="E63" s="809" t="s">
        <v>572</v>
      </c>
      <c r="F63" s="809" t="s">
        <v>688</v>
      </c>
      <c r="G63" s="809" t="s">
        <v>625</v>
      </c>
      <c r="H63" s="810">
        <v>14191560</v>
      </c>
      <c r="I63" s="810">
        <v>0</v>
      </c>
      <c r="J63" s="810">
        <v>14191560</v>
      </c>
      <c r="K63" s="809" t="s">
        <v>626</v>
      </c>
      <c r="L63" s="809" t="s">
        <v>445</v>
      </c>
      <c r="M63" s="809" t="s">
        <v>625</v>
      </c>
      <c r="N63" s="809" t="s">
        <v>627</v>
      </c>
      <c r="O63" s="809" t="s">
        <v>625</v>
      </c>
      <c r="P63" s="809" t="s">
        <v>628</v>
      </c>
      <c r="Q63" s="808">
        <v>45753.834045601849</v>
      </c>
    </row>
    <row r="64" spans="1:17">
      <c r="A64" s="811">
        <v>45716</v>
      </c>
      <c r="B64" s="809" t="s">
        <v>689</v>
      </c>
      <c r="C64" s="809" t="s">
        <v>435</v>
      </c>
      <c r="D64" s="809" t="s">
        <v>641</v>
      </c>
      <c r="E64" s="809" t="s">
        <v>574</v>
      </c>
      <c r="F64" s="809" t="s">
        <v>690</v>
      </c>
      <c r="G64" s="809" t="s">
        <v>625</v>
      </c>
      <c r="H64" s="810">
        <v>1000000</v>
      </c>
      <c r="I64" s="810">
        <v>0</v>
      </c>
      <c r="J64" s="810">
        <v>1000000</v>
      </c>
      <c r="K64" s="809" t="s">
        <v>626</v>
      </c>
      <c r="L64" s="809" t="s">
        <v>437</v>
      </c>
      <c r="M64" s="809" t="s">
        <v>625</v>
      </c>
      <c r="N64" s="809" t="s">
        <v>627</v>
      </c>
      <c r="O64" s="809" t="s">
        <v>625</v>
      </c>
      <c r="P64" s="809" t="s">
        <v>628</v>
      </c>
      <c r="Q64" s="808">
        <v>45753.834046064818</v>
      </c>
    </row>
    <row r="65" spans="1:17">
      <c r="A65" s="811">
        <v>45716</v>
      </c>
      <c r="B65" s="809" t="s">
        <v>691</v>
      </c>
      <c r="C65" s="809" t="s">
        <v>391</v>
      </c>
      <c r="D65" s="809" t="s">
        <v>658</v>
      </c>
      <c r="E65" s="809" t="s">
        <v>550</v>
      </c>
      <c r="F65" s="809" t="s">
        <v>692</v>
      </c>
      <c r="G65" s="809" t="s">
        <v>625</v>
      </c>
      <c r="H65" s="810">
        <v>650000</v>
      </c>
      <c r="I65" s="810">
        <v>0</v>
      </c>
      <c r="J65" s="810">
        <v>650000</v>
      </c>
      <c r="K65" s="809" t="s">
        <v>632</v>
      </c>
      <c r="L65" s="809" t="s">
        <v>550</v>
      </c>
      <c r="M65" s="809" t="s">
        <v>625</v>
      </c>
      <c r="N65" s="809" t="s">
        <v>627</v>
      </c>
      <c r="O65" s="809" t="s">
        <v>625</v>
      </c>
      <c r="P65" s="809" t="s">
        <v>628</v>
      </c>
      <c r="Q65" s="808">
        <v>45753.834044872689</v>
      </c>
    </row>
    <row r="66" spans="1:17">
      <c r="A66" s="811">
        <v>45716</v>
      </c>
      <c r="B66" s="809" t="s">
        <v>691</v>
      </c>
      <c r="C66" s="809" t="s">
        <v>349</v>
      </c>
      <c r="D66" s="809" t="s">
        <v>659</v>
      </c>
      <c r="E66" s="809" t="s">
        <v>550</v>
      </c>
      <c r="F66" s="809" t="s">
        <v>692</v>
      </c>
      <c r="G66" s="809" t="s">
        <v>625</v>
      </c>
      <c r="H66" s="810">
        <v>65000</v>
      </c>
      <c r="I66" s="810">
        <v>0</v>
      </c>
      <c r="J66" s="810">
        <v>65000</v>
      </c>
      <c r="K66" s="809" t="s">
        <v>626</v>
      </c>
      <c r="L66" s="809" t="s">
        <v>625</v>
      </c>
      <c r="M66" s="809" t="s">
        <v>625</v>
      </c>
      <c r="N66" s="809" t="s">
        <v>647</v>
      </c>
      <c r="O66" s="809" t="s">
        <v>625</v>
      </c>
      <c r="P66" s="809" t="s">
        <v>625</v>
      </c>
      <c r="Q66" s="808">
        <v>45753.834044872689</v>
      </c>
    </row>
    <row r="67" spans="1:17">
      <c r="A67" s="811">
        <v>45716</v>
      </c>
      <c r="B67" s="809" t="s">
        <v>685</v>
      </c>
      <c r="C67" s="809" t="s">
        <v>425</v>
      </c>
      <c r="D67" s="809" t="s">
        <v>643</v>
      </c>
      <c r="E67" s="809" t="s">
        <v>569</v>
      </c>
      <c r="F67" s="809" t="s">
        <v>686</v>
      </c>
      <c r="G67" s="809" t="s">
        <v>625</v>
      </c>
      <c r="H67" s="810">
        <v>0</v>
      </c>
      <c r="I67" s="810">
        <v>7824657</v>
      </c>
      <c r="J67" s="810">
        <v>-7824657</v>
      </c>
      <c r="K67" s="809" t="s">
        <v>626</v>
      </c>
      <c r="L67" s="809" t="s">
        <v>431</v>
      </c>
      <c r="M67" s="809" t="s">
        <v>625</v>
      </c>
      <c r="N67" s="809" t="s">
        <v>627</v>
      </c>
      <c r="O67" s="809" t="s">
        <v>625</v>
      </c>
      <c r="P67" s="809" t="s">
        <v>628</v>
      </c>
      <c r="Q67" s="808">
        <v>45753.834045833333</v>
      </c>
    </row>
    <row r="68" spans="1:17">
      <c r="A68" s="811">
        <v>45716</v>
      </c>
      <c r="B68" s="809" t="s">
        <v>693</v>
      </c>
      <c r="C68" s="809" t="s">
        <v>425</v>
      </c>
      <c r="D68" s="809" t="s">
        <v>643</v>
      </c>
      <c r="E68" s="809" t="s">
        <v>569</v>
      </c>
      <c r="F68" s="809" t="s">
        <v>694</v>
      </c>
      <c r="G68" s="809" t="s">
        <v>625</v>
      </c>
      <c r="H68" s="810">
        <v>7824657</v>
      </c>
      <c r="I68" s="810">
        <v>0</v>
      </c>
      <c r="J68" s="810">
        <v>7824657</v>
      </c>
      <c r="K68" s="809" t="s">
        <v>644</v>
      </c>
      <c r="L68" s="809" t="s">
        <v>602</v>
      </c>
      <c r="M68" s="809" t="s">
        <v>341</v>
      </c>
      <c r="N68" s="809" t="s">
        <v>627</v>
      </c>
      <c r="O68" s="809" t="s">
        <v>625</v>
      </c>
      <c r="P68" s="809" t="s">
        <v>628</v>
      </c>
      <c r="Q68" s="808">
        <v>45753.83404533565</v>
      </c>
    </row>
    <row r="69" spans="1:17">
      <c r="A69" s="811">
        <v>45716</v>
      </c>
      <c r="B69" s="809" t="s">
        <v>687</v>
      </c>
      <c r="C69" s="809" t="s">
        <v>445</v>
      </c>
      <c r="D69" s="809" t="s">
        <v>645</v>
      </c>
      <c r="E69" s="809" t="s">
        <v>572</v>
      </c>
      <c r="F69" s="809" t="s">
        <v>688</v>
      </c>
      <c r="G69" s="809" t="s">
        <v>625</v>
      </c>
      <c r="H69" s="810">
        <v>0</v>
      </c>
      <c r="I69" s="810">
        <v>14191560</v>
      </c>
      <c r="J69" s="810">
        <v>-14191560</v>
      </c>
      <c r="K69" s="809" t="s">
        <v>626</v>
      </c>
      <c r="L69" s="809" t="s">
        <v>441</v>
      </c>
      <c r="M69" s="809" t="s">
        <v>625</v>
      </c>
      <c r="N69" s="809" t="s">
        <v>627</v>
      </c>
      <c r="O69" s="809" t="s">
        <v>625</v>
      </c>
      <c r="P69" s="809" t="s">
        <v>628</v>
      </c>
      <c r="Q69" s="808">
        <v>45753.834045601849</v>
      </c>
    </row>
    <row r="70" spans="1:17">
      <c r="A70" s="811">
        <v>45716</v>
      </c>
      <c r="B70" s="809" t="s">
        <v>691</v>
      </c>
      <c r="C70" s="809" t="s">
        <v>244</v>
      </c>
      <c r="D70" s="809" t="s">
        <v>652</v>
      </c>
      <c r="E70" s="809" t="s">
        <v>550</v>
      </c>
      <c r="F70" s="809" t="s">
        <v>692</v>
      </c>
      <c r="G70" s="809" t="s">
        <v>625</v>
      </c>
      <c r="H70" s="810">
        <v>0</v>
      </c>
      <c r="I70" s="810">
        <v>715000</v>
      </c>
      <c r="J70" s="810">
        <v>-715000</v>
      </c>
      <c r="K70" s="809" t="s">
        <v>626</v>
      </c>
      <c r="L70" s="809" t="s">
        <v>391</v>
      </c>
      <c r="M70" s="809" t="s">
        <v>625</v>
      </c>
      <c r="N70" s="809" t="s">
        <v>647</v>
      </c>
      <c r="O70" s="809" t="s">
        <v>625</v>
      </c>
      <c r="P70" s="809" t="s">
        <v>625</v>
      </c>
      <c r="Q70" s="808">
        <v>45753.834044872689</v>
      </c>
    </row>
    <row r="71" spans="1:17">
      <c r="A71" s="811">
        <v>45716</v>
      </c>
      <c r="B71" s="809" t="s">
        <v>695</v>
      </c>
      <c r="C71" s="809" t="s">
        <v>519</v>
      </c>
      <c r="D71" s="809" t="s">
        <v>696</v>
      </c>
      <c r="E71" s="809" t="s">
        <v>550</v>
      </c>
      <c r="F71" s="809" t="s">
        <v>697</v>
      </c>
      <c r="G71" s="809" t="s">
        <v>625</v>
      </c>
      <c r="H71" s="810">
        <v>0</v>
      </c>
      <c r="I71" s="810">
        <v>43834</v>
      </c>
      <c r="J71" s="810">
        <v>-43834</v>
      </c>
      <c r="K71" s="809" t="s">
        <v>644</v>
      </c>
      <c r="L71" s="809" t="s">
        <v>602</v>
      </c>
      <c r="M71" s="809" t="s">
        <v>341</v>
      </c>
      <c r="N71" s="809" t="s">
        <v>627</v>
      </c>
      <c r="O71" s="809" t="s">
        <v>625</v>
      </c>
      <c r="P71" s="809" t="s">
        <v>628</v>
      </c>
      <c r="Q71" s="808">
        <v>45753.834045104166</v>
      </c>
    </row>
    <row r="72" spans="1:17">
      <c r="A72" s="811">
        <v>45716</v>
      </c>
      <c r="B72" s="809" t="s">
        <v>689</v>
      </c>
      <c r="C72" s="809" t="s">
        <v>437</v>
      </c>
      <c r="D72" s="809" t="s">
        <v>649</v>
      </c>
      <c r="E72" s="809" t="s">
        <v>574</v>
      </c>
      <c r="F72" s="809" t="s">
        <v>690</v>
      </c>
      <c r="G72" s="809" t="s">
        <v>625</v>
      </c>
      <c r="H72" s="810">
        <v>0</v>
      </c>
      <c r="I72" s="810">
        <v>1000000</v>
      </c>
      <c r="J72" s="810">
        <v>-1000000</v>
      </c>
      <c r="K72" s="809" t="s">
        <v>626</v>
      </c>
      <c r="L72" s="809" t="s">
        <v>435</v>
      </c>
      <c r="M72" s="809" t="s">
        <v>625</v>
      </c>
      <c r="N72" s="809" t="s">
        <v>627</v>
      </c>
      <c r="O72" s="809" t="s">
        <v>625</v>
      </c>
      <c r="P72" s="809" t="s">
        <v>628</v>
      </c>
      <c r="Q72" s="808">
        <v>45753.834046064818</v>
      </c>
    </row>
    <row r="73" spans="1:17">
      <c r="A73" s="811">
        <v>45716</v>
      </c>
      <c r="B73" s="809" t="s">
        <v>693</v>
      </c>
      <c r="C73" s="809" t="s">
        <v>421</v>
      </c>
      <c r="D73" s="809" t="s">
        <v>650</v>
      </c>
      <c r="E73" s="809" t="s">
        <v>569</v>
      </c>
      <c r="F73" s="809" t="s">
        <v>694</v>
      </c>
      <c r="G73" s="809" t="s">
        <v>625</v>
      </c>
      <c r="H73" s="810">
        <v>0</v>
      </c>
      <c r="I73" s="810">
        <v>7824657</v>
      </c>
      <c r="J73" s="810">
        <v>-7824657</v>
      </c>
      <c r="K73" s="809" t="s">
        <v>626</v>
      </c>
      <c r="L73" s="809" t="s">
        <v>425</v>
      </c>
      <c r="M73" s="809" t="s">
        <v>341</v>
      </c>
      <c r="N73" s="809" t="s">
        <v>647</v>
      </c>
      <c r="O73" s="809" t="s">
        <v>625</v>
      </c>
      <c r="P73" s="809" t="s">
        <v>625</v>
      </c>
      <c r="Q73" s="808">
        <v>45753.83404533565</v>
      </c>
    </row>
    <row r="74" spans="1:17">
      <c r="A74" s="811">
        <v>45716</v>
      </c>
      <c r="B74" s="809" t="s">
        <v>695</v>
      </c>
      <c r="C74" s="809" t="s">
        <v>421</v>
      </c>
      <c r="D74" s="809" t="s">
        <v>650</v>
      </c>
      <c r="E74" s="809" t="s">
        <v>550</v>
      </c>
      <c r="F74" s="809" t="s">
        <v>697</v>
      </c>
      <c r="G74" s="809" t="s">
        <v>625</v>
      </c>
      <c r="H74" s="810">
        <v>43834</v>
      </c>
      <c r="I74" s="810">
        <v>0</v>
      </c>
      <c r="J74" s="810">
        <v>43834</v>
      </c>
      <c r="K74" s="809" t="s">
        <v>626</v>
      </c>
      <c r="L74" s="809" t="s">
        <v>519</v>
      </c>
      <c r="M74" s="809" t="s">
        <v>341</v>
      </c>
      <c r="N74" s="809" t="s">
        <v>647</v>
      </c>
      <c r="O74" s="809" t="s">
        <v>625</v>
      </c>
      <c r="P74" s="809" t="s">
        <v>625</v>
      </c>
      <c r="Q74" s="808">
        <v>45753.834045104166</v>
      </c>
    </row>
    <row r="75" spans="1:17">
      <c r="A75" s="811">
        <v>45715</v>
      </c>
      <c r="B75" s="809" t="s">
        <v>698</v>
      </c>
      <c r="C75" s="809" t="s">
        <v>399</v>
      </c>
      <c r="D75" s="809" t="s">
        <v>646</v>
      </c>
      <c r="E75" s="809" t="s">
        <v>582</v>
      </c>
      <c r="F75" s="809" t="s">
        <v>699</v>
      </c>
      <c r="G75" s="809" t="s">
        <v>625</v>
      </c>
      <c r="H75" s="810">
        <v>162774893</v>
      </c>
      <c r="I75" s="810">
        <v>0</v>
      </c>
      <c r="J75" s="810">
        <v>162774893</v>
      </c>
      <c r="K75" s="809" t="s">
        <v>644</v>
      </c>
      <c r="L75" s="809" t="s">
        <v>600</v>
      </c>
      <c r="M75" s="809" t="s">
        <v>341</v>
      </c>
      <c r="N75" s="809" t="s">
        <v>647</v>
      </c>
      <c r="O75" s="809" t="s">
        <v>625</v>
      </c>
      <c r="P75" s="809" t="s">
        <v>625</v>
      </c>
      <c r="Q75" s="808">
        <v>45753.834044594907</v>
      </c>
    </row>
    <row r="76" spans="1:17">
      <c r="A76" s="811">
        <v>45715</v>
      </c>
      <c r="B76" s="809" t="s">
        <v>700</v>
      </c>
      <c r="C76" s="809" t="s">
        <v>511</v>
      </c>
      <c r="D76" s="809" t="s">
        <v>663</v>
      </c>
      <c r="E76" s="809" t="s">
        <v>701</v>
      </c>
      <c r="F76" s="809" t="s">
        <v>702</v>
      </c>
      <c r="G76" s="809" t="s">
        <v>625</v>
      </c>
      <c r="H76" s="810">
        <v>252000000</v>
      </c>
      <c r="I76" s="810">
        <v>0</v>
      </c>
      <c r="J76" s="810">
        <v>252000000</v>
      </c>
      <c r="K76" s="809" t="s">
        <v>644</v>
      </c>
      <c r="L76" s="809" t="s">
        <v>600</v>
      </c>
      <c r="M76" s="809" t="s">
        <v>341</v>
      </c>
      <c r="N76" s="809" t="s">
        <v>627</v>
      </c>
      <c r="O76" s="809" t="s">
        <v>625</v>
      </c>
      <c r="P76" s="809" t="s">
        <v>628</v>
      </c>
      <c r="Q76" s="808">
        <v>45753.834044363422</v>
      </c>
    </row>
    <row r="77" spans="1:17">
      <c r="A77" s="811">
        <v>45715</v>
      </c>
      <c r="B77" s="809" t="s">
        <v>700</v>
      </c>
      <c r="C77" s="809" t="s">
        <v>354</v>
      </c>
      <c r="D77" s="809" t="s">
        <v>656</v>
      </c>
      <c r="E77" s="809" t="s">
        <v>701</v>
      </c>
      <c r="F77" s="809" t="s">
        <v>702</v>
      </c>
      <c r="G77" s="809" t="s">
        <v>625</v>
      </c>
      <c r="H77" s="810">
        <v>0</v>
      </c>
      <c r="I77" s="810">
        <v>252000000</v>
      </c>
      <c r="J77" s="810">
        <v>-252000000</v>
      </c>
      <c r="K77" s="809" t="s">
        <v>626</v>
      </c>
      <c r="L77" s="809" t="s">
        <v>511</v>
      </c>
      <c r="M77" s="809" t="s">
        <v>341</v>
      </c>
      <c r="N77" s="809" t="s">
        <v>647</v>
      </c>
      <c r="O77" s="809" t="s">
        <v>625</v>
      </c>
      <c r="P77" s="809" t="s">
        <v>625</v>
      </c>
      <c r="Q77" s="808">
        <v>45753.834044363422</v>
      </c>
    </row>
    <row r="78" spans="1:17">
      <c r="A78" s="811">
        <v>45715</v>
      </c>
      <c r="B78" s="809" t="s">
        <v>698</v>
      </c>
      <c r="C78" s="809" t="s">
        <v>354</v>
      </c>
      <c r="D78" s="809" t="s">
        <v>656</v>
      </c>
      <c r="E78" s="809" t="s">
        <v>582</v>
      </c>
      <c r="F78" s="809" t="s">
        <v>699</v>
      </c>
      <c r="G78" s="809" t="s">
        <v>625</v>
      </c>
      <c r="H78" s="810">
        <v>0</v>
      </c>
      <c r="I78" s="810">
        <v>162774893</v>
      </c>
      <c r="J78" s="810">
        <v>-162774893</v>
      </c>
      <c r="K78" s="809" t="s">
        <v>632</v>
      </c>
      <c r="L78" s="809" t="s">
        <v>582</v>
      </c>
      <c r="M78" s="809" t="s">
        <v>341</v>
      </c>
      <c r="N78" s="809" t="s">
        <v>647</v>
      </c>
      <c r="O78" s="809" t="s">
        <v>625</v>
      </c>
      <c r="P78" s="809" t="s">
        <v>625</v>
      </c>
      <c r="Q78" s="808">
        <v>45753.834044594907</v>
      </c>
    </row>
    <row r="79" spans="1:17">
      <c r="A79" s="811">
        <v>45714</v>
      </c>
      <c r="B79" s="809" t="s">
        <v>703</v>
      </c>
      <c r="C79" s="809" t="s">
        <v>270</v>
      </c>
      <c r="D79" s="809" t="s">
        <v>704</v>
      </c>
      <c r="E79" s="809" t="s">
        <v>417</v>
      </c>
      <c r="F79" s="809" t="s">
        <v>705</v>
      </c>
      <c r="G79" s="809" t="s">
        <v>625</v>
      </c>
      <c r="H79" s="810">
        <v>5</v>
      </c>
      <c r="I79" s="810">
        <v>0</v>
      </c>
      <c r="J79" s="810">
        <v>5</v>
      </c>
      <c r="K79" s="809" t="s">
        <v>626</v>
      </c>
      <c r="L79" s="809" t="s">
        <v>625</v>
      </c>
      <c r="M79" s="809" t="s">
        <v>341</v>
      </c>
      <c r="N79" s="809" t="s">
        <v>627</v>
      </c>
      <c r="O79" s="809" t="s">
        <v>625</v>
      </c>
      <c r="P79" s="809" t="s">
        <v>628</v>
      </c>
      <c r="Q79" s="808">
        <v>45753.834044178242</v>
      </c>
    </row>
    <row r="80" spans="1:17">
      <c r="A80" s="811">
        <v>45714</v>
      </c>
      <c r="B80" s="809" t="s">
        <v>703</v>
      </c>
      <c r="C80" s="809" t="s">
        <v>240</v>
      </c>
      <c r="D80" s="809" t="s">
        <v>706</v>
      </c>
      <c r="E80" s="809" t="s">
        <v>417</v>
      </c>
      <c r="F80" s="809" t="s">
        <v>705</v>
      </c>
      <c r="G80" s="809" t="s">
        <v>625</v>
      </c>
      <c r="H80" s="810">
        <v>0</v>
      </c>
      <c r="I80" s="810">
        <v>22046685</v>
      </c>
      <c r="J80" s="810">
        <v>-22046685</v>
      </c>
      <c r="K80" s="809" t="s">
        <v>626</v>
      </c>
      <c r="L80" s="809" t="s">
        <v>625</v>
      </c>
      <c r="M80" s="809" t="s">
        <v>341</v>
      </c>
      <c r="N80" s="809" t="s">
        <v>627</v>
      </c>
      <c r="O80" s="809" t="s">
        <v>625</v>
      </c>
      <c r="P80" s="809" t="s">
        <v>628</v>
      </c>
      <c r="Q80" s="808">
        <v>45753.834043900461</v>
      </c>
    </row>
    <row r="81" spans="1:17">
      <c r="A81" s="811">
        <v>45714</v>
      </c>
      <c r="B81" s="809" t="s">
        <v>703</v>
      </c>
      <c r="C81" s="809" t="s">
        <v>354</v>
      </c>
      <c r="D81" s="809" t="s">
        <v>656</v>
      </c>
      <c r="E81" s="809" t="s">
        <v>527</v>
      </c>
      <c r="F81" s="809" t="s">
        <v>707</v>
      </c>
      <c r="G81" s="809" t="s">
        <v>625</v>
      </c>
      <c r="H81" s="810">
        <v>22046680</v>
      </c>
      <c r="I81" s="810">
        <v>0</v>
      </c>
      <c r="J81" s="810">
        <v>22046680</v>
      </c>
      <c r="K81" s="809" t="s">
        <v>626</v>
      </c>
      <c r="L81" s="809" t="s">
        <v>625</v>
      </c>
      <c r="M81" s="809" t="s">
        <v>341</v>
      </c>
      <c r="N81" s="809" t="s">
        <v>647</v>
      </c>
      <c r="O81" s="809" t="s">
        <v>625</v>
      </c>
      <c r="P81" s="809" t="s">
        <v>625</v>
      </c>
      <c r="Q81" s="808">
        <v>45753.834044016206</v>
      </c>
    </row>
    <row r="82" spans="1:17">
      <c r="A82" s="811">
        <v>45708</v>
      </c>
      <c r="B82" s="809" t="s">
        <v>708</v>
      </c>
      <c r="C82" s="809" t="s">
        <v>244</v>
      </c>
      <c r="D82" s="809" t="s">
        <v>652</v>
      </c>
      <c r="E82" s="809" t="s">
        <v>528</v>
      </c>
      <c r="F82" s="809" t="s">
        <v>709</v>
      </c>
      <c r="G82" s="809" t="s">
        <v>625</v>
      </c>
      <c r="H82" s="810">
        <v>365780</v>
      </c>
      <c r="I82" s="810">
        <v>0</v>
      </c>
      <c r="J82" s="810">
        <v>365780</v>
      </c>
      <c r="K82" s="809" t="s">
        <v>644</v>
      </c>
      <c r="L82" s="809" t="s">
        <v>600</v>
      </c>
      <c r="M82" s="809" t="s">
        <v>341</v>
      </c>
      <c r="N82" s="809" t="s">
        <v>647</v>
      </c>
      <c r="O82" s="809" t="s">
        <v>625</v>
      </c>
      <c r="P82" s="809" t="s">
        <v>625</v>
      </c>
      <c r="Q82" s="808">
        <v>45753.834043252318</v>
      </c>
    </row>
    <row r="83" spans="1:17">
      <c r="A83" s="811">
        <v>45708</v>
      </c>
      <c r="B83" s="809" t="s">
        <v>710</v>
      </c>
      <c r="C83" s="809" t="s">
        <v>244</v>
      </c>
      <c r="D83" s="809" t="s">
        <v>652</v>
      </c>
      <c r="E83" s="809" t="s">
        <v>550</v>
      </c>
      <c r="F83" s="809" t="s">
        <v>711</v>
      </c>
      <c r="G83" s="809" t="s">
        <v>625</v>
      </c>
      <c r="H83" s="810">
        <v>715000</v>
      </c>
      <c r="I83" s="810">
        <v>0</v>
      </c>
      <c r="J83" s="810">
        <v>715000</v>
      </c>
      <c r="K83" s="809" t="s">
        <v>644</v>
      </c>
      <c r="L83" s="809" t="s">
        <v>600</v>
      </c>
      <c r="M83" s="809" t="s">
        <v>341</v>
      </c>
      <c r="N83" s="809" t="s">
        <v>647</v>
      </c>
      <c r="O83" s="809" t="s">
        <v>625</v>
      </c>
      <c r="P83" s="809" t="s">
        <v>625</v>
      </c>
      <c r="Q83" s="808">
        <v>45753.83404371528</v>
      </c>
    </row>
    <row r="84" spans="1:17">
      <c r="A84" s="811">
        <v>45708</v>
      </c>
      <c r="B84" s="809" t="s">
        <v>712</v>
      </c>
      <c r="C84" s="809" t="s">
        <v>244</v>
      </c>
      <c r="D84" s="809" t="s">
        <v>652</v>
      </c>
      <c r="E84" s="809" t="s">
        <v>550</v>
      </c>
      <c r="F84" s="809" t="s">
        <v>713</v>
      </c>
      <c r="G84" s="809" t="s">
        <v>625</v>
      </c>
      <c r="H84" s="810">
        <v>715000</v>
      </c>
      <c r="I84" s="810">
        <v>0</v>
      </c>
      <c r="J84" s="810">
        <v>715000</v>
      </c>
      <c r="K84" s="809" t="s">
        <v>644</v>
      </c>
      <c r="L84" s="809" t="s">
        <v>600</v>
      </c>
      <c r="M84" s="809" t="s">
        <v>341</v>
      </c>
      <c r="N84" s="809" t="s">
        <v>647</v>
      </c>
      <c r="O84" s="809" t="s">
        <v>625</v>
      </c>
      <c r="P84" s="809" t="s">
        <v>625</v>
      </c>
      <c r="Q84" s="808">
        <v>45753.834043483796</v>
      </c>
    </row>
    <row r="85" spans="1:17">
      <c r="A85" s="811">
        <v>45708</v>
      </c>
      <c r="B85" s="809" t="s">
        <v>708</v>
      </c>
      <c r="C85" s="809" t="s">
        <v>354</v>
      </c>
      <c r="D85" s="809" t="s">
        <v>656</v>
      </c>
      <c r="E85" s="809" t="s">
        <v>528</v>
      </c>
      <c r="F85" s="809" t="s">
        <v>709</v>
      </c>
      <c r="G85" s="809" t="s">
        <v>625</v>
      </c>
      <c r="H85" s="810">
        <v>0</v>
      </c>
      <c r="I85" s="810">
        <v>365780</v>
      </c>
      <c r="J85" s="810">
        <v>-365780</v>
      </c>
      <c r="K85" s="809" t="s">
        <v>632</v>
      </c>
      <c r="L85" s="809" t="s">
        <v>528</v>
      </c>
      <c r="M85" s="809" t="s">
        <v>341</v>
      </c>
      <c r="N85" s="809" t="s">
        <v>647</v>
      </c>
      <c r="O85" s="809" t="s">
        <v>625</v>
      </c>
      <c r="P85" s="809" t="s">
        <v>625</v>
      </c>
      <c r="Q85" s="808">
        <v>45753.834043206021</v>
      </c>
    </row>
    <row r="86" spans="1:17">
      <c r="A86" s="811">
        <v>45708</v>
      </c>
      <c r="B86" s="809" t="s">
        <v>710</v>
      </c>
      <c r="C86" s="809" t="s">
        <v>354</v>
      </c>
      <c r="D86" s="809" t="s">
        <v>656</v>
      </c>
      <c r="E86" s="809" t="s">
        <v>550</v>
      </c>
      <c r="F86" s="809" t="s">
        <v>711</v>
      </c>
      <c r="G86" s="809" t="s">
        <v>625</v>
      </c>
      <c r="H86" s="810">
        <v>0</v>
      </c>
      <c r="I86" s="810">
        <v>715000</v>
      </c>
      <c r="J86" s="810">
        <v>-715000</v>
      </c>
      <c r="K86" s="809" t="s">
        <v>632</v>
      </c>
      <c r="L86" s="809" t="s">
        <v>550</v>
      </c>
      <c r="M86" s="809" t="s">
        <v>341</v>
      </c>
      <c r="N86" s="809" t="s">
        <v>647</v>
      </c>
      <c r="O86" s="809" t="s">
        <v>625</v>
      </c>
      <c r="P86" s="809" t="s">
        <v>625</v>
      </c>
      <c r="Q86" s="808">
        <v>45753.83404371528</v>
      </c>
    </row>
    <row r="87" spans="1:17">
      <c r="A87" s="811">
        <v>45708</v>
      </c>
      <c r="B87" s="809" t="s">
        <v>712</v>
      </c>
      <c r="C87" s="809" t="s">
        <v>354</v>
      </c>
      <c r="D87" s="809" t="s">
        <v>656</v>
      </c>
      <c r="E87" s="809" t="s">
        <v>550</v>
      </c>
      <c r="F87" s="809" t="s">
        <v>713</v>
      </c>
      <c r="G87" s="809" t="s">
        <v>625</v>
      </c>
      <c r="H87" s="810">
        <v>0</v>
      </c>
      <c r="I87" s="810">
        <v>715000</v>
      </c>
      <c r="J87" s="810">
        <v>-715000</v>
      </c>
      <c r="K87" s="809" t="s">
        <v>632</v>
      </c>
      <c r="L87" s="809" t="s">
        <v>550</v>
      </c>
      <c r="M87" s="809" t="s">
        <v>341</v>
      </c>
      <c r="N87" s="809" t="s">
        <v>647</v>
      </c>
      <c r="O87" s="809" t="s">
        <v>625</v>
      </c>
      <c r="P87" s="809" t="s">
        <v>625</v>
      </c>
      <c r="Q87" s="808">
        <v>45753.834043483796</v>
      </c>
    </row>
    <row r="88" spans="1:17">
      <c r="A88" s="811">
        <v>45707</v>
      </c>
      <c r="B88" s="809" t="s">
        <v>714</v>
      </c>
      <c r="C88" s="809" t="s">
        <v>270</v>
      </c>
      <c r="D88" s="809" t="s">
        <v>704</v>
      </c>
      <c r="E88" s="809" t="s">
        <v>582</v>
      </c>
      <c r="F88" s="809" t="s">
        <v>715</v>
      </c>
      <c r="G88" s="809" t="s">
        <v>625</v>
      </c>
      <c r="H88" s="810">
        <v>1</v>
      </c>
      <c r="I88" s="810">
        <v>0</v>
      </c>
      <c r="J88" s="810">
        <v>1</v>
      </c>
      <c r="K88" s="809" t="s">
        <v>626</v>
      </c>
      <c r="L88" s="809" t="s">
        <v>625</v>
      </c>
      <c r="M88" s="809" t="s">
        <v>341</v>
      </c>
      <c r="N88" s="809" t="s">
        <v>627</v>
      </c>
      <c r="O88" s="809" t="s">
        <v>625</v>
      </c>
      <c r="P88" s="809" t="s">
        <v>628</v>
      </c>
      <c r="Q88" s="808">
        <v>45753.834042974537</v>
      </c>
    </row>
    <row r="89" spans="1:17">
      <c r="A89" s="811">
        <v>45707</v>
      </c>
      <c r="B89" s="809" t="s">
        <v>716</v>
      </c>
      <c r="C89" s="809" t="s">
        <v>493</v>
      </c>
      <c r="D89" s="809" t="s">
        <v>717</v>
      </c>
      <c r="E89" s="809" t="s">
        <v>527</v>
      </c>
      <c r="F89" s="809" t="s">
        <v>718</v>
      </c>
      <c r="G89" s="809" t="s">
        <v>625</v>
      </c>
      <c r="H89" s="810">
        <v>1817400</v>
      </c>
      <c r="I89" s="810">
        <v>0</v>
      </c>
      <c r="J89" s="810">
        <v>1817400</v>
      </c>
      <c r="K89" s="809" t="s">
        <v>626</v>
      </c>
      <c r="L89" s="809" t="s">
        <v>625</v>
      </c>
      <c r="M89" s="809" t="s">
        <v>341</v>
      </c>
      <c r="N89" s="809" t="s">
        <v>627</v>
      </c>
      <c r="O89" s="809" t="s">
        <v>625</v>
      </c>
      <c r="P89" s="809" t="s">
        <v>628</v>
      </c>
      <c r="Q89" s="808">
        <v>45753.834042476854</v>
      </c>
    </row>
    <row r="90" spans="1:17">
      <c r="A90" s="811">
        <v>45707</v>
      </c>
      <c r="B90" s="809" t="s">
        <v>719</v>
      </c>
      <c r="C90" s="809" t="s">
        <v>493</v>
      </c>
      <c r="D90" s="809" t="s">
        <v>717</v>
      </c>
      <c r="E90" s="809" t="s">
        <v>527</v>
      </c>
      <c r="F90" s="809" t="s">
        <v>720</v>
      </c>
      <c r="G90" s="809" t="s">
        <v>625</v>
      </c>
      <c r="H90" s="810">
        <v>10485000</v>
      </c>
      <c r="I90" s="810">
        <v>0</v>
      </c>
      <c r="J90" s="810">
        <v>10485000</v>
      </c>
      <c r="K90" s="809" t="s">
        <v>626</v>
      </c>
      <c r="L90" s="809" t="s">
        <v>625</v>
      </c>
      <c r="M90" s="809" t="s">
        <v>341</v>
      </c>
      <c r="N90" s="809" t="s">
        <v>627</v>
      </c>
      <c r="O90" s="809" t="s">
        <v>625</v>
      </c>
      <c r="P90" s="809" t="s">
        <v>628</v>
      </c>
      <c r="Q90" s="808">
        <v>45753.834042048613</v>
      </c>
    </row>
    <row r="91" spans="1:17">
      <c r="A91" s="811">
        <v>45707</v>
      </c>
      <c r="B91" s="809" t="s">
        <v>721</v>
      </c>
      <c r="C91" s="809" t="s">
        <v>339</v>
      </c>
      <c r="D91" s="809" t="s">
        <v>683</v>
      </c>
      <c r="E91" s="809" t="s">
        <v>527</v>
      </c>
      <c r="F91" s="809" t="s">
        <v>722</v>
      </c>
      <c r="G91" s="809" t="s">
        <v>625</v>
      </c>
      <c r="H91" s="810">
        <v>4000</v>
      </c>
      <c r="I91" s="810">
        <v>0</v>
      </c>
      <c r="J91" s="810">
        <v>4000</v>
      </c>
      <c r="K91" s="809" t="s">
        <v>632</v>
      </c>
      <c r="L91" s="809" t="s">
        <v>527</v>
      </c>
      <c r="M91" s="809" t="s">
        <v>625</v>
      </c>
      <c r="N91" s="809" t="s">
        <v>627</v>
      </c>
      <c r="O91" s="809" t="s">
        <v>625</v>
      </c>
      <c r="P91" s="809" t="s">
        <v>628</v>
      </c>
      <c r="Q91" s="808">
        <v>45753.83404105324</v>
      </c>
    </row>
    <row r="92" spans="1:17">
      <c r="A92" s="811">
        <v>45707</v>
      </c>
      <c r="B92" s="809" t="s">
        <v>723</v>
      </c>
      <c r="C92" s="809" t="s">
        <v>339</v>
      </c>
      <c r="D92" s="809" t="s">
        <v>683</v>
      </c>
      <c r="E92" s="809" t="s">
        <v>527</v>
      </c>
      <c r="F92" s="809" t="s">
        <v>722</v>
      </c>
      <c r="G92" s="809" t="s">
        <v>625</v>
      </c>
      <c r="H92" s="810">
        <v>4000</v>
      </c>
      <c r="I92" s="810">
        <v>0</v>
      </c>
      <c r="J92" s="810">
        <v>4000</v>
      </c>
      <c r="K92" s="809" t="s">
        <v>632</v>
      </c>
      <c r="L92" s="809" t="s">
        <v>527</v>
      </c>
      <c r="M92" s="809" t="s">
        <v>625</v>
      </c>
      <c r="N92" s="809" t="s">
        <v>627</v>
      </c>
      <c r="O92" s="809" t="s">
        <v>625</v>
      </c>
      <c r="P92" s="809" t="s">
        <v>628</v>
      </c>
      <c r="Q92" s="808">
        <v>45753.834040821763</v>
      </c>
    </row>
    <row r="93" spans="1:17">
      <c r="A93" s="811">
        <v>45707</v>
      </c>
      <c r="B93" s="809" t="s">
        <v>721</v>
      </c>
      <c r="C93" s="809" t="s">
        <v>349</v>
      </c>
      <c r="D93" s="809" t="s">
        <v>659</v>
      </c>
      <c r="E93" s="809" t="s">
        <v>527</v>
      </c>
      <c r="F93" s="809" t="s">
        <v>722</v>
      </c>
      <c r="G93" s="809" t="s">
        <v>625</v>
      </c>
      <c r="H93" s="810">
        <v>400</v>
      </c>
      <c r="I93" s="810">
        <v>0</v>
      </c>
      <c r="J93" s="810">
        <v>400</v>
      </c>
      <c r="K93" s="809" t="s">
        <v>626</v>
      </c>
      <c r="L93" s="809" t="s">
        <v>625</v>
      </c>
      <c r="M93" s="809" t="s">
        <v>625</v>
      </c>
      <c r="N93" s="809" t="s">
        <v>647</v>
      </c>
      <c r="O93" s="809" t="s">
        <v>625</v>
      </c>
      <c r="P93" s="809" t="s">
        <v>625</v>
      </c>
      <c r="Q93" s="808">
        <v>45753.83404105324</v>
      </c>
    </row>
    <row r="94" spans="1:17">
      <c r="A94" s="811">
        <v>45707</v>
      </c>
      <c r="B94" s="809" t="s">
        <v>723</v>
      </c>
      <c r="C94" s="809" t="s">
        <v>349</v>
      </c>
      <c r="D94" s="809" t="s">
        <v>659</v>
      </c>
      <c r="E94" s="809" t="s">
        <v>527</v>
      </c>
      <c r="F94" s="809" t="s">
        <v>722</v>
      </c>
      <c r="G94" s="809" t="s">
        <v>625</v>
      </c>
      <c r="H94" s="810">
        <v>400</v>
      </c>
      <c r="I94" s="810">
        <v>0</v>
      </c>
      <c r="J94" s="810">
        <v>400</v>
      </c>
      <c r="K94" s="809" t="s">
        <v>626</v>
      </c>
      <c r="L94" s="809" t="s">
        <v>625</v>
      </c>
      <c r="M94" s="809" t="s">
        <v>625</v>
      </c>
      <c r="N94" s="809" t="s">
        <v>647</v>
      </c>
      <c r="O94" s="809" t="s">
        <v>625</v>
      </c>
      <c r="P94" s="809" t="s">
        <v>625</v>
      </c>
      <c r="Q94" s="808">
        <v>45753.834040821763</v>
      </c>
    </row>
    <row r="95" spans="1:17">
      <c r="A95" s="811">
        <v>45707</v>
      </c>
      <c r="B95" s="809" t="s">
        <v>714</v>
      </c>
      <c r="C95" s="809" t="s">
        <v>399</v>
      </c>
      <c r="D95" s="809" t="s">
        <v>646</v>
      </c>
      <c r="E95" s="809" t="s">
        <v>582</v>
      </c>
      <c r="F95" s="809" t="s">
        <v>724</v>
      </c>
      <c r="G95" s="809" t="s">
        <v>625</v>
      </c>
      <c r="H95" s="810">
        <v>297152364</v>
      </c>
      <c r="I95" s="810">
        <v>0</v>
      </c>
      <c r="J95" s="810">
        <v>297152364</v>
      </c>
      <c r="K95" s="809" t="s">
        <v>626</v>
      </c>
      <c r="L95" s="809" t="s">
        <v>625</v>
      </c>
      <c r="M95" s="809" t="s">
        <v>341</v>
      </c>
      <c r="N95" s="809" t="s">
        <v>647</v>
      </c>
      <c r="O95" s="809" t="s">
        <v>625</v>
      </c>
      <c r="P95" s="809" t="s">
        <v>625</v>
      </c>
      <c r="Q95" s="808">
        <v>45753.834042708331</v>
      </c>
    </row>
    <row r="96" spans="1:17">
      <c r="A96" s="811">
        <v>45707</v>
      </c>
      <c r="B96" s="809" t="s">
        <v>725</v>
      </c>
      <c r="C96" s="809" t="s">
        <v>244</v>
      </c>
      <c r="D96" s="809" t="s">
        <v>652</v>
      </c>
      <c r="E96" s="809" t="s">
        <v>527</v>
      </c>
      <c r="F96" s="809" t="s">
        <v>726</v>
      </c>
      <c r="G96" s="809" t="s">
        <v>625</v>
      </c>
      <c r="H96" s="810">
        <v>4400</v>
      </c>
      <c r="I96" s="810">
        <v>0</v>
      </c>
      <c r="J96" s="810">
        <v>4400</v>
      </c>
      <c r="K96" s="809" t="s">
        <v>644</v>
      </c>
      <c r="L96" s="809" t="s">
        <v>600</v>
      </c>
      <c r="M96" s="809" t="s">
        <v>341</v>
      </c>
      <c r="N96" s="809" t="s">
        <v>647</v>
      </c>
      <c r="O96" s="809" t="s">
        <v>625</v>
      </c>
      <c r="P96" s="809" t="s">
        <v>625</v>
      </c>
      <c r="Q96" s="808">
        <v>45753.834041516202</v>
      </c>
    </row>
    <row r="97" spans="1:17">
      <c r="A97" s="811">
        <v>45707</v>
      </c>
      <c r="B97" s="809" t="s">
        <v>727</v>
      </c>
      <c r="C97" s="809" t="s">
        <v>244</v>
      </c>
      <c r="D97" s="809" t="s">
        <v>652</v>
      </c>
      <c r="E97" s="809" t="s">
        <v>527</v>
      </c>
      <c r="F97" s="809" t="s">
        <v>726</v>
      </c>
      <c r="G97" s="809" t="s">
        <v>625</v>
      </c>
      <c r="H97" s="810">
        <v>4400</v>
      </c>
      <c r="I97" s="810">
        <v>0</v>
      </c>
      <c r="J97" s="810">
        <v>4400</v>
      </c>
      <c r="K97" s="809" t="s">
        <v>644</v>
      </c>
      <c r="L97" s="809" t="s">
        <v>600</v>
      </c>
      <c r="M97" s="809" t="s">
        <v>341</v>
      </c>
      <c r="N97" s="809" t="s">
        <v>647</v>
      </c>
      <c r="O97" s="809" t="s">
        <v>625</v>
      </c>
      <c r="P97" s="809" t="s">
        <v>625</v>
      </c>
      <c r="Q97" s="808">
        <v>45753.834041284725</v>
      </c>
    </row>
    <row r="98" spans="1:17">
      <c r="A98" s="811">
        <v>45707</v>
      </c>
      <c r="B98" s="809" t="s">
        <v>721</v>
      </c>
      <c r="C98" s="809" t="s">
        <v>244</v>
      </c>
      <c r="D98" s="809" t="s">
        <v>652</v>
      </c>
      <c r="E98" s="809" t="s">
        <v>527</v>
      </c>
      <c r="F98" s="809" t="s">
        <v>722</v>
      </c>
      <c r="G98" s="809" t="s">
        <v>625</v>
      </c>
      <c r="H98" s="810">
        <v>0</v>
      </c>
      <c r="I98" s="810">
        <v>4400</v>
      </c>
      <c r="J98" s="810">
        <v>-4400</v>
      </c>
      <c r="K98" s="809" t="s">
        <v>626</v>
      </c>
      <c r="L98" s="809" t="s">
        <v>339</v>
      </c>
      <c r="M98" s="809" t="s">
        <v>625</v>
      </c>
      <c r="N98" s="809" t="s">
        <v>647</v>
      </c>
      <c r="O98" s="809" t="s">
        <v>625</v>
      </c>
      <c r="P98" s="809" t="s">
        <v>625</v>
      </c>
      <c r="Q98" s="808">
        <v>45753.83404105324</v>
      </c>
    </row>
    <row r="99" spans="1:17">
      <c r="A99" s="811">
        <v>45707</v>
      </c>
      <c r="B99" s="809" t="s">
        <v>723</v>
      </c>
      <c r="C99" s="809" t="s">
        <v>244</v>
      </c>
      <c r="D99" s="809" t="s">
        <v>652</v>
      </c>
      <c r="E99" s="809" t="s">
        <v>527</v>
      </c>
      <c r="F99" s="809" t="s">
        <v>722</v>
      </c>
      <c r="G99" s="809" t="s">
        <v>625</v>
      </c>
      <c r="H99" s="810">
        <v>0</v>
      </c>
      <c r="I99" s="810">
        <v>4400</v>
      </c>
      <c r="J99" s="810">
        <v>-4400</v>
      </c>
      <c r="K99" s="809" t="s">
        <v>626</v>
      </c>
      <c r="L99" s="809" t="s">
        <v>339</v>
      </c>
      <c r="M99" s="809" t="s">
        <v>625</v>
      </c>
      <c r="N99" s="809" t="s">
        <v>647</v>
      </c>
      <c r="O99" s="809" t="s">
        <v>625</v>
      </c>
      <c r="P99" s="809" t="s">
        <v>625</v>
      </c>
      <c r="Q99" s="808">
        <v>45753.834040821763</v>
      </c>
    </row>
    <row r="100" spans="1:17">
      <c r="A100" s="811">
        <v>45707</v>
      </c>
      <c r="B100" s="809" t="s">
        <v>714</v>
      </c>
      <c r="C100" s="809" t="s">
        <v>354</v>
      </c>
      <c r="D100" s="809" t="s">
        <v>656</v>
      </c>
      <c r="E100" s="809" t="s">
        <v>527</v>
      </c>
      <c r="F100" s="809" t="s">
        <v>715</v>
      </c>
      <c r="G100" s="809" t="s">
        <v>625</v>
      </c>
      <c r="H100" s="810">
        <v>0</v>
      </c>
      <c r="I100" s="810">
        <v>297152365</v>
      </c>
      <c r="J100" s="810">
        <v>-297152365</v>
      </c>
      <c r="K100" s="809" t="s">
        <v>626</v>
      </c>
      <c r="L100" s="809" t="s">
        <v>625</v>
      </c>
      <c r="M100" s="809" t="s">
        <v>341</v>
      </c>
      <c r="N100" s="809" t="s">
        <v>647</v>
      </c>
      <c r="O100" s="809" t="s">
        <v>625</v>
      </c>
      <c r="P100" s="809" t="s">
        <v>625</v>
      </c>
      <c r="Q100" s="808">
        <v>45753.834042824077</v>
      </c>
    </row>
    <row r="101" spans="1:17">
      <c r="A101" s="811">
        <v>45707</v>
      </c>
      <c r="B101" s="809" t="s">
        <v>716</v>
      </c>
      <c r="C101" s="809" t="s">
        <v>354</v>
      </c>
      <c r="D101" s="809" t="s">
        <v>656</v>
      </c>
      <c r="E101" s="809" t="s">
        <v>527</v>
      </c>
      <c r="F101" s="809" t="s">
        <v>728</v>
      </c>
      <c r="G101" s="809" t="s">
        <v>625</v>
      </c>
      <c r="H101" s="810">
        <v>374140000</v>
      </c>
      <c r="I101" s="810">
        <v>0</v>
      </c>
      <c r="J101" s="810">
        <v>374140000</v>
      </c>
      <c r="K101" s="809" t="s">
        <v>626</v>
      </c>
      <c r="L101" s="809" t="s">
        <v>625</v>
      </c>
      <c r="M101" s="809" t="s">
        <v>341</v>
      </c>
      <c r="N101" s="809" t="s">
        <v>647</v>
      </c>
      <c r="O101" s="809" t="s">
        <v>625</v>
      </c>
      <c r="P101" s="809" t="s">
        <v>625</v>
      </c>
      <c r="Q101" s="808">
        <v>45753.834042210648</v>
      </c>
    </row>
    <row r="102" spans="1:17">
      <c r="A102" s="811">
        <v>45707</v>
      </c>
      <c r="B102" s="809" t="s">
        <v>719</v>
      </c>
      <c r="C102" s="809" t="s">
        <v>354</v>
      </c>
      <c r="D102" s="809" t="s">
        <v>656</v>
      </c>
      <c r="E102" s="809" t="s">
        <v>527</v>
      </c>
      <c r="F102" s="809" t="s">
        <v>729</v>
      </c>
      <c r="G102" s="809" t="s">
        <v>625</v>
      </c>
      <c r="H102" s="810">
        <v>2158500000</v>
      </c>
      <c r="I102" s="810">
        <v>0</v>
      </c>
      <c r="J102" s="810">
        <v>2158500000</v>
      </c>
      <c r="K102" s="809" t="s">
        <v>626</v>
      </c>
      <c r="L102" s="809" t="s">
        <v>625</v>
      </c>
      <c r="M102" s="809" t="s">
        <v>341</v>
      </c>
      <c r="N102" s="809" t="s">
        <v>647</v>
      </c>
      <c r="O102" s="809" t="s">
        <v>625</v>
      </c>
      <c r="P102" s="809" t="s">
        <v>625</v>
      </c>
      <c r="Q102" s="808">
        <v>45753.834041666669</v>
      </c>
    </row>
    <row r="103" spans="1:17">
      <c r="A103" s="811">
        <v>45707</v>
      </c>
      <c r="B103" s="809" t="s">
        <v>725</v>
      </c>
      <c r="C103" s="809" t="s">
        <v>354</v>
      </c>
      <c r="D103" s="809" t="s">
        <v>656</v>
      </c>
      <c r="E103" s="809" t="s">
        <v>527</v>
      </c>
      <c r="F103" s="809" t="s">
        <v>726</v>
      </c>
      <c r="G103" s="809" t="s">
        <v>625</v>
      </c>
      <c r="H103" s="810">
        <v>0</v>
      </c>
      <c r="I103" s="810">
        <v>4400</v>
      </c>
      <c r="J103" s="810">
        <v>-4400</v>
      </c>
      <c r="K103" s="809" t="s">
        <v>632</v>
      </c>
      <c r="L103" s="809" t="s">
        <v>527</v>
      </c>
      <c r="M103" s="809" t="s">
        <v>341</v>
      </c>
      <c r="N103" s="809" t="s">
        <v>647</v>
      </c>
      <c r="O103" s="809" t="s">
        <v>625</v>
      </c>
      <c r="P103" s="809" t="s">
        <v>625</v>
      </c>
      <c r="Q103" s="808">
        <v>45753.834041516202</v>
      </c>
    </row>
    <row r="104" spans="1:17">
      <c r="A104" s="811">
        <v>45707</v>
      </c>
      <c r="B104" s="809" t="s">
        <v>727</v>
      </c>
      <c r="C104" s="809" t="s">
        <v>354</v>
      </c>
      <c r="D104" s="809" t="s">
        <v>656</v>
      </c>
      <c r="E104" s="809" t="s">
        <v>527</v>
      </c>
      <c r="F104" s="809" t="s">
        <v>726</v>
      </c>
      <c r="G104" s="809" t="s">
        <v>625</v>
      </c>
      <c r="H104" s="810">
        <v>0</v>
      </c>
      <c r="I104" s="810">
        <v>4400</v>
      </c>
      <c r="J104" s="810">
        <v>-4400</v>
      </c>
      <c r="K104" s="809" t="s">
        <v>632</v>
      </c>
      <c r="L104" s="809" t="s">
        <v>527</v>
      </c>
      <c r="M104" s="809" t="s">
        <v>341</v>
      </c>
      <c r="N104" s="809" t="s">
        <v>647</v>
      </c>
      <c r="O104" s="809" t="s">
        <v>625</v>
      </c>
      <c r="P104" s="809" t="s">
        <v>625</v>
      </c>
      <c r="Q104" s="808">
        <v>45753.834041284725</v>
      </c>
    </row>
    <row r="105" spans="1:17">
      <c r="A105" s="811">
        <v>45707</v>
      </c>
      <c r="B105" s="809" t="s">
        <v>716</v>
      </c>
      <c r="C105" s="809" t="s">
        <v>480</v>
      </c>
      <c r="D105" s="809" t="s">
        <v>730</v>
      </c>
      <c r="E105" s="809" t="s">
        <v>527</v>
      </c>
      <c r="F105" s="809" t="s">
        <v>718</v>
      </c>
      <c r="G105" s="809" t="s">
        <v>625</v>
      </c>
      <c r="H105" s="810">
        <v>0</v>
      </c>
      <c r="I105" s="810">
        <v>375957400</v>
      </c>
      <c r="J105" s="810">
        <v>-375957400</v>
      </c>
      <c r="K105" s="809" t="s">
        <v>626</v>
      </c>
      <c r="L105" s="809" t="s">
        <v>625</v>
      </c>
      <c r="M105" s="809" t="s">
        <v>341</v>
      </c>
      <c r="N105" s="809" t="s">
        <v>647</v>
      </c>
      <c r="O105" s="809" t="s">
        <v>625</v>
      </c>
      <c r="P105" s="809" t="s">
        <v>625</v>
      </c>
      <c r="Q105" s="808">
        <v>45753.834042326387</v>
      </c>
    </row>
    <row r="106" spans="1:17">
      <c r="A106" s="811">
        <v>45707</v>
      </c>
      <c r="B106" s="809" t="s">
        <v>719</v>
      </c>
      <c r="C106" s="809" t="s">
        <v>480</v>
      </c>
      <c r="D106" s="809" t="s">
        <v>730</v>
      </c>
      <c r="E106" s="809" t="s">
        <v>527</v>
      </c>
      <c r="F106" s="809" t="s">
        <v>720</v>
      </c>
      <c r="G106" s="809" t="s">
        <v>625</v>
      </c>
      <c r="H106" s="810">
        <v>0</v>
      </c>
      <c r="I106" s="810">
        <v>2168985000</v>
      </c>
      <c r="J106" s="810">
        <v>-2168985000</v>
      </c>
      <c r="K106" s="809" t="s">
        <v>626</v>
      </c>
      <c r="L106" s="809" t="s">
        <v>625</v>
      </c>
      <c r="M106" s="809" t="s">
        <v>341</v>
      </c>
      <c r="N106" s="809" t="s">
        <v>647</v>
      </c>
      <c r="O106" s="809" t="s">
        <v>625</v>
      </c>
      <c r="P106" s="809" t="s">
        <v>625</v>
      </c>
      <c r="Q106" s="808">
        <v>45753.834041782407</v>
      </c>
    </row>
    <row r="107" spans="1:17">
      <c r="A107" s="811">
        <v>45706</v>
      </c>
      <c r="B107" s="809" t="s">
        <v>731</v>
      </c>
      <c r="C107" s="809" t="s">
        <v>476</v>
      </c>
      <c r="D107" s="809" t="s">
        <v>648</v>
      </c>
      <c r="E107" s="809" t="s">
        <v>732</v>
      </c>
      <c r="F107" s="809" t="s">
        <v>733</v>
      </c>
      <c r="G107" s="809" t="s">
        <v>625</v>
      </c>
      <c r="H107" s="810">
        <v>0</v>
      </c>
      <c r="I107" s="810">
        <v>375957400</v>
      </c>
      <c r="J107" s="810">
        <v>-375957400</v>
      </c>
      <c r="K107" s="809" t="s">
        <v>644</v>
      </c>
      <c r="L107" s="809" t="s">
        <v>734</v>
      </c>
      <c r="M107" s="809" t="s">
        <v>38</v>
      </c>
      <c r="N107" s="809" t="s">
        <v>627</v>
      </c>
      <c r="O107" s="809" t="s">
        <v>625</v>
      </c>
      <c r="P107" s="809" t="s">
        <v>628</v>
      </c>
      <c r="Q107" s="808">
        <v>45753.83404047454</v>
      </c>
    </row>
    <row r="108" spans="1:17">
      <c r="A108" s="811">
        <v>45706</v>
      </c>
      <c r="B108" s="809" t="s">
        <v>735</v>
      </c>
      <c r="C108" s="809" t="s">
        <v>476</v>
      </c>
      <c r="D108" s="809" t="s">
        <v>648</v>
      </c>
      <c r="E108" s="809" t="s">
        <v>732</v>
      </c>
      <c r="F108" s="809" t="s">
        <v>736</v>
      </c>
      <c r="G108" s="809" t="s">
        <v>625</v>
      </c>
      <c r="H108" s="810">
        <v>0</v>
      </c>
      <c r="I108" s="810">
        <v>2168985000</v>
      </c>
      <c r="J108" s="810">
        <v>-2168985000</v>
      </c>
      <c r="K108" s="809" t="s">
        <v>644</v>
      </c>
      <c r="L108" s="809" t="s">
        <v>734</v>
      </c>
      <c r="M108" s="809" t="s">
        <v>38</v>
      </c>
      <c r="N108" s="809" t="s">
        <v>627</v>
      </c>
      <c r="O108" s="809" t="s">
        <v>625</v>
      </c>
      <c r="P108" s="809" t="s">
        <v>628</v>
      </c>
      <c r="Q108" s="808">
        <v>45753.834039849535</v>
      </c>
    </row>
    <row r="109" spans="1:17">
      <c r="A109" s="811">
        <v>45706</v>
      </c>
      <c r="B109" s="809" t="s">
        <v>731</v>
      </c>
      <c r="C109" s="809" t="s">
        <v>480</v>
      </c>
      <c r="D109" s="809" t="s">
        <v>730</v>
      </c>
      <c r="E109" s="809" t="s">
        <v>732</v>
      </c>
      <c r="F109" s="809" t="s">
        <v>733</v>
      </c>
      <c r="G109" s="809" t="s">
        <v>625</v>
      </c>
      <c r="H109" s="810">
        <v>375957400</v>
      </c>
      <c r="I109" s="810">
        <v>0</v>
      </c>
      <c r="J109" s="810">
        <v>375957400</v>
      </c>
      <c r="K109" s="809" t="s">
        <v>626</v>
      </c>
      <c r="L109" s="809" t="s">
        <v>476</v>
      </c>
      <c r="M109" s="809" t="s">
        <v>38</v>
      </c>
      <c r="N109" s="809" t="s">
        <v>647</v>
      </c>
      <c r="O109" s="809" t="s">
        <v>625</v>
      </c>
      <c r="P109" s="809" t="s">
        <v>625</v>
      </c>
      <c r="Q109" s="808">
        <v>45753.83404047454</v>
      </c>
    </row>
    <row r="110" spans="1:17">
      <c r="A110" s="811">
        <v>45706</v>
      </c>
      <c r="B110" s="809" t="s">
        <v>735</v>
      </c>
      <c r="C110" s="809" t="s">
        <v>480</v>
      </c>
      <c r="D110" s="809" t="s">
        <v>730</v>
      </c>
      <c r="E110" s="809" t="s">
        <v>732</v>
      </c>
      <c r="F110" s="809" t="s">
        <v>736</v>
      </c>
      <c r="G110" s="809" t="s">
        <v>625</v>
      </c>
      <c r="H110" s="810">
        <v>2168985000</v>
      </c>
      <c r="I110" s="810">
        <v>0</v>
      </c>
      <c r="J110" s="810">
        <v>2168985000</v>
      </c>
      <c r="K110" s="809" t="s">
        <v>626</v>
      </c>
      <c r="L110" s="809" t="s">
        <v>476</v>
      </c>
      <c r="M110" s="809" t="s">
        <v>38</v>
      </c>
      <c r="N110" s="809" t="s">
        <v>647</v>
      </c>
      <c r="O110" s="809" t="s">
        <v>625</v>
      </c>
      <c r="P110" s="809" t="s">
        <v>625</v>
      </c>
      <c r="Q110" s="808">
        <v>45753.834039814814</v>
      </c>
    </row>
    <row r="111" spans="1:17">
      <c r="A111" s="811">
        <v>45702</v>
      </c>
      <c r="B111" s="809" t="s">
        <v>737</v>
      </c>
      <c r="C111" s="809" t="s">
        <v>339</v>
      </c>
      <c r="D111" s="809" t="s">
        <v>683</v>
      </c>
      <c r="E111" s="809" t="s">
        <v>527</v>
      </c>
      <c r="F111" s="809" t="s">
        <v>722</v>
      </c>
      <c r="G111" s="809" t="s">
        <v>625</v>
      </c>
      <c r="H111" s="810">
        <v>4000</v>
      </c>
      <c r="I111" s="810">
        <v>0</v>
      </c>
      <c r="J111" s="810">
        <v>4000</v>
      </c>
      <c r="K111" s="809" t="s">
        <v>632</v>
      </c>
      <c r="L111" s="809" t="s">
        <v>527</v>
      </c>
      <c r="M111" s="809" t="s">
        <v>625</v>
      </c>
      <c r="N111" s="809" t="s">
        <v>627</v>
      </c>
      <c r="O111" s="809" t="s">
        <v>625</v>
      </c>
      <c r="P111" s="809" t="s">
        <v>628</v>
      </c>
      <c r="Q111" s="808">
        <v>45753.83403943287</v>
      </c>
    </row>
    <row r="112" spans="1:17">
      <c r="A112" s="811">
        <v>45702</v>
      </c>
      <c r="B112" s="809" t="s">
        <v>737</v>
      </c>
      <c r="C112" s="809" t="s">
        <v>349</v>
      </c>
      <c r="D112" s="809" t="s">
        <v>659</v>
      </c>
      <c r="E112" s="809" t="s">
        <v>527</v>
      </c>
      <c r="F112" s="809" t="s">
        <v>722</v>
      </c>
      <c r="G112" s="809" t="s">
        <v>625</v>
      </c>
      <c r="H112" s="810">
        <v>400</v>
      </c>
      <c r="I112" s="810">
        <v>0</v>
      </c>
      <c r="J112" s="810">
        <v>400</v>
      </c>
      <c r="K112" s="809" t="s">
        <v>626</v>
      </c>
      <c r="L112" s="809" t="s">
        <v>625</v>
      </c>
      <c r="M112" s="809" t="s">
        <v>625</v>
      </c>
      <c r="N112" s="809" t="s">
        <v>647</v>
      </c>
      <c r="O112" s="809" t="s">
        <v>625</v>
      </c>
      <c r="P112" s="809" t="s">
        <v>625</v>
      </c>
      <c r="Q112" s="808">
        <v>45753.83403943287</v>
      </c>
    </row>
    <row r="113" spans="1:17">
      <c r="A113" s="811">
        <v>45702</v>
      </c>
      <c r="B113" s="809" t="s">
        <v>738</v>
      </c>
      <c r="C113" s="809" t="s">
        <v>244</v>
      </c>
      <c r="D113" s="809" t="s">
        <v>652</v>
      </c>
      <c r="E113" s="809" t="s">
        <v>527</v>
      </c>
      <c r="F113" s="809" t="s">
        <v>726</v>
      </c>
      <c r="G113" s="809" t="s">
        <v>625</v>
      </c>
      <c r="H113" s="810">
        <v>4400</v>
      </c>
      <c r="I113" s="810">
        <v>0</v>
      </c>
      <c r="J113" s="810">
        <v>4400</v>
      </c>
      <c r="K113" s="809" t="s">
        <v>644</v>
      </c>
      <c r="L113" s="809" t="s">
        <v>600</v>
      </c>
      <c r="M113" s="809" t="s">
        <v>341</v>
      </c>
      <c r="N113" s="809" t="s">
        <v>647</v>
      </c>
      <c r="O113" s="809" t="s">
        <v>625</v>
      </c>
      <c r="P113" s="809" t="s">
        <v>625</v>
      </c>
      <c r="Q113" s="808">
        <v>45753.834039618057</v>
      </c>
    </row>
    <row r="114" spans="1:17">
      <c r="A114" s="811">
        <v>45702</v>
      </c>
      <c r="B114" s="809" t="s">
        <v>737</v>
      </c>
      <c r="C114" s="809" t="s">
        <v>244</v>
      </c>
      <c r="D114" s="809" t="s">
        <v>652</v>
      </c>
      <c r="E114" s="809" t="s">
        <v>527</v>
      </c>
      <c r="F114" s="809" t="s">
        <v>722</v>
      </c>
      <c r="G114" s="809" t="s">
        <v>625</v>
      </c>
      <c r="H114" s="810">
        <v>0</v>
      </c>
      <c r="I114" s="810">
        <v>4400</v>
      </c>
      <c r="J114" s="810">
        <v>-4400</v>
      </c>
      <c r="K114" s="809" t="s">
        <v>626</v>
      </c>
      <c r="L114" s="809" t="s">
        <v>339</v>
      </c>
      <c r="M114" s="809" t="s">
        <v>625</v>
      </c>
      <c r="N114" s="809" t="s">
        <v>647</v>
      </c>
      <c r="O114" s="809" t="s">
        <v>625</v>
      </c>
      <c r="P114" s="809" t="s">
        <v>625</v>
      </c>
      <c r="Q114" s="808">
        <v>45753.83403943287</v>
      </c>
    </row>
    <row r="115" spans="1:17">
      <c r="A115" s="811">
        <v>45702</v>
      </c>
      <c r="B115" s="809" t="s">
        <v>738</v>
      </c>
      <c r="C115" s="809" t="s">
        <v>354</v>
      </c>
      <c r="D115" s="809" t="s">
        <v>656</v>
      </c>
      <c r="E115" s="809" t="s">
        <v>527</v>
      </c>
      <c r="F115" s="809" t="s">
        <v>726</v>
      </c>
      <c r="G115" s="809" t="s">
        <v>625</v>
      </c>
      <c r="H115" s="810">
        <v>0</v>
      </c>
      <c r="I115" s="810">
        <v>4400</v>
      </c>
      <c r="J115" s="810">
        <v>-4400</v>
      </c>
      <c r="K115" s="809" t="s">
        <v>632</v>
      </c>
      <c r="L115" s="809" t="s">
        <v>527</v>
      </c>
      <c r="M115" s="809" t="s">
        <v>341</v>
      </c>
      <c r="N115" s="809" t="s">
        <v>647</v>
      </c>
      <c r="O115" s="809" t="s">
        <v>625</v>
      </c>
      <c r="P115" s="809" t="s">
        <v>625</v>
      </c>
      <c r="Q115" s="808">
        <v>45753.834039618057</v>
      </c>
    </row>
    <row r="116" spans="1:17">
      <c r="A116" s="811">
        <v>45700</v>
      </c>
      <c r="B116" s="809" t="s">
        <v>739</v>
      </c>
      <c r="C116" s="809" t="s">
        <v>399</v>
      </c>
      <c r="D116" s="809" t="s">
        <v>646</v>
      </c>
      <c r="E116" s="809" t="s">
        <v>582</v>
      </c>
      <c r="F116" s="809" t="s">
        <v>740</v>
      </c>
      <c r="G116" s="809" t="s">
        <v>625</v>
      </c>
      <c r="H116" s="810">
        <v>60000000</v>
      </c>
      <c r="I116" s="810">
        <v>0</v>
      </c>
      <c r="J116" s="810">
        <v>60000000</v>
      </c>
      <c r="K116" s="809" t="s">
        <v>644</v>
      </c>
      <c r="L116" s="809" t="s">
        <v>600</v>
      </c>
      <c r="M116" s="809" t="s">
        <v>341</v>
      </c>
      <c r="N116" s="809" t="s">
        <v>647</v>
      </c>
      <c r="O116" s="809" t="s">
        <v>625</v>
      </c>
      <c r="P116" s="809" t="s">
        <v>625</v>
      </c>
      <c r="Q116" s="808">
        <v>45753.834039155096</v>
      </c>
    </row>
    <row r="117" spans="1:17">
      <c r="A117" s="811">
        <v>45700</v>
      </c>
      <c r="B117" s="809" t="s">
        <v>739</v>
      </c>
      <c r="C117" s="809" t="s">
        <v>354</v>
      </c>
      <c r="D117" s="809" t="s">
        <v>656</v>
      </c>
      <c r="E117" s="809" t="s">
        <v>582</v>
      </c>
      <c r="F117" s="809" t="s">
        <v>740</v>
      </c>
      <c r="G117" s="809" t="s">
        <v>625</v>
      </c>
      <c r="H117" s="810">
        <v>0</v>
      </c>
      <c r="I117" s="810">
        <v>60000000</v>
      </c>
      <c r="J117" s="810">
        <v>-60000000</v>
      </c>
      <c r="K117" s="809" t="s">
        <v>632</v>
      </c>
      <c r="L117" s="809" t="s">
        <v>582</v>
      </c>
      <c r="M117" s="809" t="s">
        <v>341</v>
      </c>
      <c r="N117" s="809" t="s">
        <v>647</v>
      </c>
      <c r="O117" s="809" t="s">
        <v>625</v>
      </c>
      <c r="P117" s="809" t="s">
        <v>625</v>
      </c>
      <c r="Q117" s="808">
        <v>45753.834039155096</v>
      </c>
    </row>
    <row r="118" spans="1:17">
      <c r="A118" s="811">
        <v>45698</v>
      </c>
      <c r="B118" s="809" t="s">
        <v>741</v>
      </c>
      <c r="C118" s="809" t="s">
        <v>379</v>
      </c>
      <c r="D118" s="809" t="s">
        <v>678</v>
      </c>
      <c r="E118" s="809" t="s">
        <v>528</v>
      </c>
      <c r="F118" s="809" t="s">
        <v>742</v>
      </c>
      <c r="G118" s="809" t="s">
        <v>625</v>
      </c>
      <c r="H118" s="810">
        <v>332530</v>
      </c>
      <c r="I118" s="810">
        <v>0</v>
      </c>
      <c r="J118" s="810">
        <v>332530</v>
      </c>
      <c r="K118" s="809" t="s">
        <v>632</v>
      </c>
      <c r="L118" s="809" t="s">
        <v>528</v>
      </c>
      <c r="M118" s="809" t="s">
        <v>625</v>
      </c>
      <c r="N118" s="809" t="s">
        <v>627</v>
      </c>
      <c r="O118" s="809" t="s">
        <v>625</v>
      </c>
      <c r="P118" s="809" t="s">
        <v>628</v>
      </c>
      <c r="Q118" s="808">
        <v>45753.83403888889</v>
      </c>
    </row>
    <row r="119" spans="1:17">
      <c r="A119" s="811">
        <v>45698</v>
      </c>
      <c r="B119" s="809" t="s">
        <v>741</v>
      </c>
      <c r="C119" s="809" t="s">
        <v>349</v>
      </c>
      <c r="D119" s="809" t="s">
        <v>659</v>
      </c>
      <c r="E119" s="809" t="s">
        <v>528</v>
      </c>
      <c r="F119" s="809" t="s">
        <v>742</v>
      </c>
      <c r="G119" s="809" t="s">
        <v>625</v>
      </c>
      <c r="H119" s="810">
        <v>33250</v>
      </c>
      <c r="I119" s="810">
        <v>0</v>
      </c>
      <c r="J119" s="810">
        <v>33250</v>
      </c>
      <c r="K119" s="809" t="s">
        <v>626</v>
      </c>
      <c r="L119" s="809" t="s">
        <v>625</v>
      </c>
      <c r="M119" s="809" t="s">
        <v>625</v>
      </c>
      <c r="N119" s="809" t="s">
        <v>647</v>
      </c>
      <c r="O119" s="809" t="s">
        <v>625</v>
      </c>
      <c r="P119" s="809" t="s">
        <v>625</v>
      </c>
      <c r="Q119" s="808">
        <v>45753.83403888889</v>
      </c>
    </row>
    <row r="120" spans="1:17">
      <c r="A120" s="811">
        <v>45698</v>
      </c>
      <c r="B120" s="809" t="s">
        <v>741</v>
      </c>
      <c r="C120" s="809" t="s">
        <v>244</v>
      </c>
      <c r="D120" s="809" t="s">
        <v>652</v>
      </c>
      <c r="E120" s="809" t="s">
        <v>528</v>
      </c>
      <c r="F120" s="809" t="s">
        <v>742</v>
      </c>
      <c r="G120" s="809" t="s">
        <v>625</v>
      </c>
      <c r="H120" s="810">
        <v>0</v>
      </c>
      <c r="I120" s="810">
        <v>365780</v>
      </c>
      <c r="J120" s="810">
        <v>-365780</v>
      </c>
      <c r="K120" s="809" t="s">
        <v>626</v>
      </c>
      <c r="L120" s="809" t="s">
        <v>379</v>
      </c>
      <c r="M120" s="809" t="s">
        <v>625</v>
      </c>
      <c r="N120" s="809" t="s">
        <v>647</v>
      </c>
      <c r="O120" s="809" t="s">
        <v>625</v>
      </c>
      <c r="P120" s="809" t="s">
        <v>625</v>
      </c>
      <c r="Q120" s="808">
        <v>45753.83403888889</v>
      </c>
    </row>
    <row r="121" spans="1:17">
      <c r="A121" s="811">
        <v>45694</v>
      </c>
      <c r="B121" s="809" t="s">
        <v>743</v>
      </c>
      <c r="C121" s="809" t="s">
        <v>339</v>
      </c>
      <c r="D121" s="809" t="s">
        <v>683</v>
      </c>
      <c r="E121" s="809" t="s">
        <v>527</v>
      </c>
      <c r="F121" s="809" t="s">
        <v>722</v>
      </c>
      <c r="G121" s="809" t="s">
        <v>625</v>
      </c>
      <c r="H121" s="810">
        <v>4000</v>
      </c>
      <c r="I121" s="810">
        <v>0</v>
      </c>
      <c r="J121" s="810">
        <v>4000</v>
      </c>
      <c r="K121" s="809" t="s">
        <v>632</v>
      </c>
      <c r="L121" s="809" t="s">
        <v>527</v>
      </c>
      <c r="M121" s="809" t="s">
        <v>625</v>
      </c>
      <c r="N121" s="809" t="s">
        <v>627</v>
      </c>
      <c r="O121" s="809" t="s">
        <v>625</v>
      </c>
      <c r="P121" s="809" t="s">
        <v>628</v>
      </c>
      <c r="Q121" s="808">
        <v>45753.834037581022</v>
      </c>
    </row>
    <row r="122" spans="1:17">
      <c r="A122" s="811">
        <v>45694</v>
      </c>
      <c r="B122" s="809" t="s">
        <v>743</v>
      </c>
      <c r="C122" s="809" t="s">
        <v>349</v>
      </c>
      <c r="D122" s="809" t="s">
        <v>659</v>
      </c>
      <c r="E122" s="809" t="s">
        <v>527</v>
      </c>
      <c r="F122" s="809" t="s">
        <v>722</v>
      </c>
      <c r="G122" s="809" t="s">
        <v>625</v>
      </c>
      <c r="H122" s="810">
        <v>400</v>
      </c>
      <c r="I122" s="810">
        <v>0</v>
      </c>
      <c r="J122" s="810">
        <v>400</v>
      </c>
      <c r="K122" s="809" t="s">
        <v>626</v>
      </c>
      <c r="L122" s="809" t="s">
        <v>625</v>
      </c>
      <c r="M122" s="809" t="s">
        <v>625</v>
      </c>
      <c r="N122" s="809" t="s">
        <v>647</v>
      </c>
      <c r="O122" s="809" t="s">
        <v>625</v>
      </c>
      <c r="P122" s="809" t="s">
        <v>625</v>
      </c>
      <c r="Q122" s="808">
        <v>45753.834037581022</v>
      </c>
    </row>
    <row r="123" spans="1:17">
      <c r="A123" s="811">
        <v>45694</v>
      </c>
      <c r="B123" s="809" t="s">
        <v>744</v>
      </c>
      <c r="C123" s="809" t="s">
        <v>244</v>
      </c>
      <c r="D123" s="809" t="s">
        <v>652</v>
      </c>
      <c r="E123" s="809" t="s">
        <v>527</v>
      </c>
      <c r="F123" s="809" t="s">
        <v>745</v>
      </c>
      <c r="G123" s="809" t="s">
        <v>625</v>
      </c>
      <c r="H123" s="810">
        <v>4400</v>
      </c>
      <c r="I123" s="810">
        <v>0</v>
      </c>
      <c r="J123" s="810">
        <v>4400</v>
      </c>
      <c r="K123" s="809" t="s">
        <v>644</v>
      </c>
      <c r="L123" s="809" t="s">
        <v>600</v>
      </c>
      <c r="M123" s="809" t="s">
        <v>341</v>
      </c>
      <c r="N123" s="809" t="s">
        <v>647</v>
      </c>
      <c r="O123" s="809" t="s">
        <v>625</v>
      </c>
      <c r="P123" s="809" t="s">
        <v>625</v>
      </c>
      <c r="Q123" s="808">
        <v>45753.834038541667</v>
      </c>
    </row>
    <row r="124" spans="1:17">
      <c r="A124" s="811">
        <v>45694</v>
      </c>
      <c r="B124" s="809" t="s">
        <v>743</v>
      </c>
      <c r="C124" s="809" t="s">
        <v>244</v>
      </c>
      <c r="D124" s="809" t="s">
        <v>652</v>
      </c>
      <c r="E124" s="809" t="s">
        <v>527</v>
      </c>
      <c r="F124" s="809" t="s">
        <v>722</v>
      </c>
      <c r="G124" s="809" t="s">
        <v>625</v>
      </c>
      <c r="H124" s="810">
        <v>0</v>
      </c>
      <c r="I124" s="810">
        <v>4400</v>
      </c>
      <c r="J124" s="810">
        <v>-4400</v>
      </c>
      <c r="K124" s="809" t="s">
        <v>626</v>
      </c>
      <c r="L124" s="809" t="s">
        <v>339</v>
      </c>
      <c r="M124" s="809" t="s">
        <v>625</v>
      </c>
      <c r="N124" s="809" t="s">
        <v>647</v>
      </c>
      <c r="O124" s="809" t="s">
        <v>625</v>
      </c>
      <c r="P124" s="809" t="s">
        <v>625</v>
      </c>
      <c r="Q124" s="808">
        <v>45753.834037581022</v>
      </c>
    </row>
    <row r="125" spans="1:17">
      <c r="A125" s="811">
        <v>45694</v>
      </c>
      <c r="B125" s="809" t="s">
        <v>744</v>
      </c>
      <c r="C125" s="809" t="s">
        <v>354</v>
      </c>
      <c r="D125" s="809" t="s">
        <v>656</v>
      </c>
      <c r="E125" s="809" t="s">
        <v>527</v>
      </c>
      <c r="F125" s="809" t="s">
        <v>745</v>
      </c>
      <c r="G125" s="809" t="s">
        <v>625</v>
      </c>
      <c r="H125" s="810">
        <v>0</v>
      </c>
      <c r="I125" s="810">
        <v>4400</v>
      </c>
      <c r="J125" s="810">
        <v>-4400</v>
      </c>
      <c r="K125" s="809" t="s">
        <v>632</v>
      </c>
      <c r="L125" s="809" t="s">
        <v>527</v>
      </c>
      <c r="M125" s="809" t="s">
        <v>341</v>
      </c>
      <c r="N125" s="809" t="s">
        <v>647</v>
      </c>
      <c r="O125" s="809" t="s">
        <v>625</v>
      </c>
      <c r="P125" s="809" t="s">
        <v>625</v>
      </c>
      <c r="Q125" s="808">
        <v>45753.834038541667</v>
      </c>
    </row>
    <row r="126" spans="1:17">
      <c r="A126" s="811">
        <v>45691</v>
      </c>
      <c r="B126" s="809" t="s">
        <v>746</v>
      </c>
      <c r="C126" s="809" t="s">
        <v>450</v>
      </c>
      <c r="D126" s="809" t="s">
        <v>747</v>
      </c>
      <c r="E126" s="809" t="s">
        <v>631</v>
      </c>
      <c r="F126" s="809" t="s">
        <v>748</v>
      </c>
      <c r="G126" s="809" t="s">
        <v>625</v>
      </c>
      <c r="H126" s="810">
        <v>2590672</v>
      </c>
      <c r="I126" s="810">
        <v>0</v>
      </c>
      <c r="J126" s="810">
        <v>2590672</v>
      </c>
      <c r="K126" s="809" t="s">
        <v>626</v>
      </c>
      <c r="L126" s="809" t="s">
        <v>625</v>
      </c>
      <c r="M126" s="809" t="s">
        <v>341</v>
      </c>
      <c r="N126" s="809" t="s">
        <v>627</v>
      </c>
      <c r="O126" s="809" t="s">
        <v>625</v>
      </c>
      <c r="P126" s="809" t="s">
        <v>628</v>
      </c>
      <c r="Q126" s="808">
        <v>45753.898054131947</v>
      </c>
    </row>
    <row r="127" spans="1:17">
      <c r="A127" s="811">
        <v>45691</v>
      </c>
      <c r="B127" s="809" t="s">
        <v>749</v>
      </c>
      <c r="C127" s="809" t="s">
        <v>450</v>
      </c>
      <c r="D127" s="809" t="s">
        <v>747</v>
      </c>
      <c r="E127" s="809" t="s">
        <v>631</v>
      </c>
      <c r="F127" s="809" t="s">
        <v>750</v>
      </c>
      <c r="G127" s="809" t="s">
        <v>625</v>
      </c>
      <c r="H127" s="810">
        <v>0</v>
      </c>
      <c r="I127" s="810">
        <v>2767811966</v>
      </c>
      <c r="J127" s="810">
        <v>-2767811966</v>
      </c>
      <c r="K127" s="809" t="s">
        <v>632</v>
      </c>
      <c r="L127" s="809" t="s">
        <v>631</v>
      </c>
      <c r="M127" s="809" t="s">
        <v>457</v>
      </c>
      <c r="N127" s="809" t="s">
        <v>627</v>
      </c>
      <c r="O127" s="809" t="s">
        <v>625</v>
      </c>
      <c r="P127" s="809" t="s">
        <v>628</v>
      </c>
      <c r="Q127" s="808">
        <v>45753.898053900462</v>
      </c>
    </row>
    <row r="128" spans="1:17">
      <c r="A128" s="811">
        <v>45691</v>
      </c>
      <c r="B128" s="809" t="s">
        <v>751</v>
      </c>
      <c r="C128" s="809" t="s">
        <v>450</v>
      </c>
      <c r="D128" s="809" t="s">
        <v>747</v>
      </c>
      <c r="E128" s="809" t="s">
        <v>631</v>
      </c>
      <c r="F128" s="809" t="s">
        <v>750</v>
      </c>
      <c r="G128" s="809" t="s">
        <v>625</v>
      </c>
      <c r="H128" s="810">
        <v>2767811966</v>
      </c>
      <c r="I128" s="810">
        <v>0</v>
      </c>
      <c r="J128" s="810">
        <v>2767811966</v>
      </c>
      <c r="K128" s="809" t="s">
        <v>632</v>
      </c>
      <c r="L128" s="809" t="s">
        <v>631</v>
      </c>
      <c r="M128" s="809" t="s">
        <v>457</v>
      </c>
      <c r="N128" s="809" t="s">
        <v>627</v>
      </c>
      <c r="O128" s="809" t="s">
        <v>625</v>
      </c>
      <c r="P128" s="809" t="s">
        <v>628</v>
      </c>
      <c r="Q128" s="808">
        <v>45753.83403607639</v>
      </c>
    </row>
    <row r="129" spans="1:17">
      <c r="A129" s="811">
        <v>45691</v>
      </c>
      <c r="B129" s="809" t="s">
        <v>746</v>
      </c>
      <c r="C129" s="809" t="s">
        <v>399</v>
      </c>
      <c r="D129" s="809" t="s">
        <v>646</v>
      </c>
      <c r="E129" s="809" t="s">
        <v>631</v>
      </c>
      <c r="F129" s="809" t="s">
        <v>750</v>
      </c>
      <c r="G129" s="809" t="s">
        <v>625</v>
      </c>
      <c r="H129" s="810">
        <v>0</v>
      </c>
      <c r="I129" s="810">
        <v>2590672</v>
      </c>
      <c r="J129" s="810">
        <v>-2590672</v>
      </c>
      <c r="K129" s="809" t="s">
        <v>626</v>
      </c>
      <c r="L129" s="809" t="s">
        <v>625</v>
      </c>
      <c r="M129" s="809" t="s">
        <v>341</v>
      </c>
      <c r="N129" s="809" t="s">
        <v>647</v>
      </c>
      <c r="O129" s="809" t="s">
        <v>625</v>
      </c>
      <c r="P129" s="809" t="s">
        <v>625</v>
      </c>
      <c r="Q129" s="808">
        <v>45753.898054363424</v>
      </c>
    </row>
    <row r="130" spans="1:17">
      <c r="A130" s="811">
        <v>45691</v>
      </c>
      <c r="B130" s="809" t="s">
        <v>749</v>
      </c>
      <c r="C130" s="809" t="s">
        <v>399</v>
      </c>
      <c r="D130" s="809" t="s">
        <v>646</v>
      </c>
      <c r="E130" s="809" t="s">
        <v>631</v>
      </c>
      <c r="F130" s="809" t="s">
        <v>750</v>
      </c>
      <c r="G130" s="809" t="s">
        <v>625</v>
      </c>
      <c r="H130" s="810">
        <v>2767811966</v>
      </c>
      <c r="I130" s="810">
        <v>0</v>
      </c>
      <c r="J130" s="810">
        <v>2767811966</v>
      </c>
      <c r="K130" s="809" t="s">
        <v>626</v>
      </c>
      <c r="L130" s="809" t="s">
        <v>450</v>
      </c>
      <c r="M130" s="809" t="s">
        <v>457</v>
      </c>
      <c r="N130" s="809" t="s">
        <v>647</v>
      </c>
      <c r="O130" s="809" t="s">
        <v>625</v>
      </c>
      <c r="P130" s="809" t="s">
        <v>625</v>
      </c>
      <c r="Q130" s="808">
        <v>45753.898053900462</v>
      </c>
    </row>
    <row r="131" spans="1:17">
      <c r="A131" s="811">
        <v>45691</v>
      </c>
      <c r="B131" s="809" t="s">
        <v>751</v>
      </c>
      <c r="C131" s="809" t="s">
        <v>399</v>
      </c>
      <c r="D131" s="809" t="s">
        <v>646</v>
      </c>
      <c r="E131" s="809" t="s">
        <v>631</v>
      </c>
      <c r="F131" s="809" t="s">
        <v>750</v>
      </c>
      <c r="G131" s="809" t="s">
        <v>625</v>
      </c>
      <c r="H131" s="810">
        <v>0</v>
      </c>
      <c r="I131" s="810">
        <v>2767811966</v>
      </c>
      <c r="J131" s="810">
        <v>-2767811966</v>
      </c>
      <c r="K131" s="809" t="s">
        <v>626</v>
      </c>
      <c r="L131" s="809" t="s">
        <v>450</v>
      </c>
      <c r="M131" s="809" t="s">
        <v>457</v>
      </c>
      <c r="N131" s="809" t="s">
        <v>647</v>
      </c>
      <c r="O131" s="809" t="s">
        <v>625</v>
      </c>
      <c r="P131" s="809" t="s">
        <v>625</v>
      </c>
      <c r="Q131" s="808">
        <v>45753.834036111111</v>
      </c>
    </row>
    <row r="132" spans="1:17">
      <c r="A132" s="811">
        <v>45688</v>
      </c>
      <c r="B132" s="809" t="s">
        <v>752</v>
      </c>
      <c r="C132" s="809" t="s">
        <v>431</v>
      </c>
      <c r="D132" s="809" t="s">
        <v>634</v>
      </c>
      <c r="E132" s="809" t="s">
        <v>625</v>
      </c>
      <c r="F132" s="809" t="s">
        <v>753</v>
      </c>
      <c r="G132" s="809" t="s">
        <v>625</v>
      </c>
      <c r="H132" s="810">
        <v>8662250</v>
      </c>
      <c r="I132" s="810">
        <v>0</v>
      </c>
      <c r="J132" s="810">
        <v>8662250</v>
      </c>
      <c r="K132" s="809" t="s">
        <v>632</v>
      </c>
      <c r="L132" s="809" t="s">
        <v>569</v>
      </c>
      <c r="M132" s="809" t="s">
        <v>625</v>
      </c>
      <c r="N132" s="809" t="s">
        <v>627</v>
      </c>
      <c r="O132" s="809" t="s">
        <v>625</v>
      </c>
      <c r="P132" s="809" t="s">
        <v>628</v>
      </c>
      <c r="Q132" s="808">
        <v>45743.754928819442</v>
      </c>
    </row>
    <row r="133" spans="1:17">
      <c r="A133" s="811">
        <v>45688</v>
      </c>
      <c r="B133" s="809" t="s">
        <v>754</v>
      </c>
      <c r="C133" s="809" t="s">
        <v>441</v>
      </c>
      <c r="D133" s="809" t="s">
        <v>636</v>
      </c>
      <c r="E133" s="809" t="s">
        <v>625</v>
      </c>
      <c r="F133" s="809" t="s">
        <v>636</v>
      </c>
      <c r="G133" s="809" t="s">
        <v>625</v>
      </c>
      <c r="H133" s="810">
        <v>15712084</v>
      </c>
      <c r="I133" s="810">
        <v>0</v>
      </c>
      <c r="J133" s="810">
        <v>15712084</v>
      </c>
      <c r="K133" s="809" t="s">
        <v>626</v>
      </c>
      <c r="L133" s="809" t="s">
        <v>445</v>
      </c>
      <c r="M133" s="809" t="s">
        <v>625</v>
      </c>
      <c r="N133" s="809" t="s">
        <v>627</v>
      </c>
      <c r="O133" s="809" t="s">
        <v>625</v>
      </c>
      <c r="P133" s="809" t="s">
        <v>628</v>
      </c>
      <c r="Q133" s="808">
        <v>45745.659972141206</v>
      </c>
    </row>
    <row r="134" spans="1:17">
      <c r="A134" s="811">
        <v>45688</v>
      </c>
      <c r="B134" s="809" t="s">
        <v>755</v>
      </c>
      <c r="C134" s="809" t="s">
        <v>441</v>
      </c>
      <c r="D134" s="809" t="s">
        <v>636</v>
      </c>
      <c r="E134" s="809" t="s">
        <v>625</v>
      </c>
      <c r="F134" s="809" t="s">
        <v>756</v>
      </c>
      <c r="G134" s="809" t="s">
        <v>625</v>
      </c>
      <c r="H134" s="810">
        <v>0</v>
      </c>
      <c r="I134" s="810">
        <v>15712084</v>
      </c>
      <c r="J134" s="810">
        <v>-15712084</v>
      </c>
      <c r="K134" s="809" t="s">
        <v>757</v>
      </c>
      <c r="L134" s="809" t="s">
        <v>758</v>
      </c>
      <c r="M134" s="809" t="s">
        <v>625</v>
      </c>
      <c r="N134" s="809" t="s">
        <v>647</v>
      </c>
      <c r="O134" s="809" t="s">
        <v>625</v>
      </c>
      <c r="P134" s="809" t="s">
        <v>625</v>
      </c>
      <c r="Q134" s="808">
        <v>45745.659971909721</v>
      </c>
    </row>
    <row r="135" spans="1:17">
      <c r="A135" s="811">
        <v>45688</v>
      </c>
      <c r="B135" s="809" t="s">
        <v>759</v>
      </c>
      <c r="C135" s="809" t="s">
        <v>441</v>
      </c>
      <c r="D135" s="809" t="s">
        <v>636</v>
      </c>
      <c r="E135" s="809" t="s">
        <v>625</v>
      </c>
      <c r="F135" s="809" t="s">
        <v>756</v>
      </c>
      <c r="G135" s="809" t="s">
        <v>625</v>
      </c>
      <c r="H135" s="810">
        <v>15712084</v>
      </c>
      <c r="I135" s="810">
        <v>0</v>
      </c>
      <c r="J135" s="810">
        <v>15712084</v>
      </c>
      <c r="K135" s="809" t="s">
        <v>757</v>
      </c>
      <c r="L135" s="809" t="s">
        <v>758</v>
      </c>
      <c r="M135" s="809" t="s">
        <v>625</v>
      </c>
      <c r="N135" s="809" t="s">
        <v>647</v>
      </c>
      <c r="O135" s="809" t="s">
        <v>625</v>
      </c>
      <c r="P135" s="809" t="s">
        <v>625</v>
      </c>
      <c r="Q135" s="808">
        <v>45743.754930289353</v>
      </c>
    </row>
    <row r="136" spans="1:17">
      <c r="A136" s="811">
        <v>45688</v>
      </c>
      <c r="B136" s="809" t="s">
        <v>760</v>
      </c>
      <c r="C136" s="809" t="s">
        <v>435</v>
      </c>
      <c r="D136" s="809" t="s">
        <v>641</v>
      </c>
      <c r="E136" s="809" t="s">
        <v>625</v>
      </c>
      <c r="F136" s="809" t="s">
        <v>761</v>
      </c>
      <c r="G136" s="809" t="s">
        <v>625</v>
      </c>
      <c r="H136" s="810">
        <v>1000000</v>
      </c>
      <c r="I136" s="810">
        <v>0</v>
      </c>
      <c r="J136" s="810">
        <v>1000000</v>
      </c>
      <c r="K136" s="809" t="s">
        <v>626</v>
      </c>
      <c r="L136" s="809" t="s">
        <v>437</v>
      </c>
      <c r="M136" s="809" t="s">
        <v>625</v>
      </c>
      <c r="N136" s="809" t="s">
        <v>627</v>
      </c>
      <c r="O136" s="809" t="s">
        <v>625</v>
      </c>
      <c r="P136" s="809" t="s">
        <v>628</v>
      </c>
      <c r="Q136" s="808">
        <v>45743.754929131945</v>
      </c>
    </row>
    <row r="137" spans="1:17">
      <c r="A137" s="811">
        <v>45688</v>
      </c>
      <c r="B137" s="809" t="s">
        <v>762</v>
      </c>
      <c r="C137" s="809" t="s">
        <v>391</v>
      </c>
      <c r="D137" s="809" t="s">
        <v>658</v>
      </c>
      <c r="E137" s="809" t="s">
        <v>625</v>
      </c>
      <c r="F137" s="809" t="s">
        <v>763</v>
      </c>
      <c r="G137" s="809" t="s">
        <v>625</v>
      </c>
      <c r="H137" s="810">
        <v>1400000</v>
      </c>
      <c r="I137" s="810">
        <v>0</v>
      </c>
      <c r="J137" s="810">
        <v>1400000</v>
      </c>
      <c r="K137" s="809" t="s">
        <v>632</v>
      </c>
      <c r="L137" s="809" t="s">
        <v>550</v>
      </c>
      <c r="M137" s="809" t="s">
        <v>625</v>
      </c>
      <c r="N137" s="809" t="s">
        <v>627</v>
      </c>
      <c r="O137" s="809" t="s">
        <v>625</v>
      </c>
      <c r="P137" s="809" t="s">
        <v>628</v>
      </c>
      <c r="Q137" s="808">
        <v>45743.754925428242</v>
      </c>
    </row>
    <row r="138" spans="1:17">
      <c r="A138" s="811">
        <v>45688</v>
      </c>
      <c r="B138" s="809" t="s">
        <v>764</v>
      </c>
      <c r="C138" s="809" t="s">
        <v>349</v>
      </c>
      <c r="D138" s="809" t="s">
        <v>659</v>
      </c>
      <c r="E138" s="809" t="s">
        <v>625</v>
      </c>
      <c r="F138" s="809" t="s">
        <v>765</v>
      </c>
      <c r="G138" s="809" t="s">
        <v>625</v>
      </c>
      <c r="H138" s="810">
        <v>14797717</v>
      </c>
      <c r="I138" s="810">
        <v>0</v>
      </c>
      <c r="J138" s="810">
        <v>14797717</v>
      </c>
      <c r="K138" s="809" t="s">
        <v>626</v>
      </c>
      <c r="L138" s="809" t="s">
        <v>625</v>
      </c>
      <c r="M138" s="809" t="s">
        <v>625</v>
      </c>
      <c r="N138" s="809" t="s">
        <v>647</v>
      </c>
      <c r="O138" s="809" t="s">
        <v>625</v>
      </c>
      <c r="P138" s="809" t="s">
        <v>625</v>
      </c>
      <c r="Q138" s="808">
        <v>45745.600178900466</v>
      </c>
    </row>
    <row r="139" spans="1:17">
      <c r="A139" s="811">
        <v>45688</v>
      </c>
      <c r="B139" s="809" t="s">
        <v>766</v>
      </c>
      <c r="C139" s="809" t="s">
        <v>349</v>
      </c>
      <c r="D139" s="809" t="s">
        <v>659</v>
      </c>
      <c r="E139" s="809" t="s">
        <v>625</v>
      </c>
      <c r="F139" s="809" t="s">
        <v>765</v>
      </c>
      <c r="G139" s="809" t="s">
        <v>625</v>
      </c>
      <c r="H139" s="810">
        <v>0</v>
      </c>
      <c r="I139" s="810">
        <v>14797718</v>
      </c>
      <c r="J139" s="810">
        <v>-14797718</v>
      </c>
      <c r="K139" s="809" t="s">
        <v>626</v>
      </c>
      <c r="L139" s="809" t="s">
        <v>625</v>
      </c>
      <c r="M139" s="809" t="s">
        <v>625</v>
      </c>
      <c r="N139" s="809" t="s">
        <v>647</v>
      </c>
      <c r="O139" s="809" t="s">
        <v>625</v>
      </c>
      <c r="P139" s="809" t="s">
        <v>625</v>
      </c>
      <c r="Q139" s="808">
        <v>45745.600177430555</v>
      </c>
    </row>
    <row r="140" spans="1:17">
      <c r="A140" s="811">
        <v>45688</v>
      </c>
      <c r="B140" s="809" t="s">
        <v>767</v>
      </c>
      <c r="C140" s="809" t="s">
        <v>349</v>
      </c>
      <c r="D140" s="809" t="s">
        <v>659</v>
      </c>
      <c r="E140" s="809" t="s">
        <v>625</v>
      </c>
      <c r="F140" s="809" t="s">
        <v>768</v>
      </c>
      <c r="G140" s="809" t="s">
        <v>625</v>
      </c>
      <c r="H140" s="810">
        <v>0</v>
      </c>
      <c r="I140" s="810">
        <v>108000</v>
      </c>
      <c r="J140" s="810">
        <v>-108000</v>
      </c>
      <c r="K140" s="809" t="s">
        <v>626</v>
      </c>
      <c r="L140" s="809" t="s">
        <v>625</v>
      </c>
      <c r="M140" s="809" t="s">
        <v>625</v>
      </c>
      <c r="N140" s="809" t="s">
        <v>769</v>
      </c>
      <c r="O140" s="809" t="s">
        <v>625</v>
      </c>
      <c r="P140" s="809" t="s">
        <v>628</v>
      </c>
      <c r="Q140" s="808">
        <v>45743.754927928239</v>
      </c>
    </row>
    <row r="141" spans="1:17">
      <c r="A141" s="811">
        <v>45688</v>
      </c>
      <c r="B141" s="809" t="s">
        <v>767</v>
      </c>
      <c r="C141" s="809" t="s">
        <v>349</v>
      </c>
      <c r="D141" s="809" t="s">
        <v>659</v>
      </c>
      <c r="E141" s="809" t="s">
        <v>625</v>
      </c>
      <c r="F141" s="809" t="s">
        <v>770</v>
      </c>
      <c r="G141" s="809" t="s">
        <v>625</v>
      </c>
      <c r="H141" s="810">
        <v>0</v>
      </c>
      <c r="I141" s="810">
        <v>200000</v>
      </c>
      <c r="J141" s="810">
        <v>-200000</v>
      </c>
      <c r="K141" s="809" t="s">
        <v>626</v>
      </c>
      <c r="L141" s="809" t="s">
        <v>625</v>
      </c>
      <c r="M141" s="809" t="s">
        <v>625</v>
      </c>
      <c r="N141" s="809" t="s">
        <v>769</v>
      </c>
      <c r="O141" s="809" t="s">
        <v>625</v>
      </c>
      <c r="P141" s="809" t="s">
        <v>628</v>
      </c>
      <c r="Q141" s="808">
        <v>45743.75492777778</v>
      </c>
    </row>
    <row r="142" spans="1:17">
      <c r="A142" s="811">
        <v>45688</v>
      </c>
      <c r="B142" s="809" t="s">
        <v>767</v>
      </c>
      <c r="C142" s="809" t="s">
        <v>349</v>
      </c>
      <c r="D142" s="809" t="s">
        <v>659</v>
      </c>
      <c r="E142" s="809" t="s">
        <v>625</v>
      </c>
      <c r="F142" s="809" t="s">
        <v>771</v>
      </c>
      <c r="G142" s="809" t="s">
        <v>625</v>
      </c>
      <c r="H142" s="810">
        <v>0</v>
      </c>
      <c r="I142" s="810">
        <v>19627885</v>
      </c>
      <c r="J142" s="810">
        <v>-19627885</v>
      </c>
      <c r="K142" s="809" t="s">
        <v>626</v>
      </c>
      <c r="L142" s="809" t="s">
        <v>625</v>
      </c>
      <c r="M142" s="809" t="s">
        <v>625</v>
      </c>
      <c r="N142" s="809" t="s">
        <v>769</v>
      </c>
      <c r="O142" s="809" t="s">
        <v>625</v>
      </c>
      <c r="P142" s="809" t="s">
        <v>628</v>
      </c>
      <c r="Q142" s="808">
        <v>45743.754927581016</v>
      </c>
    </row>
    <row r="143" spans="1:17">
      <c r="A143" s="811">
        <v>45688</v>
      </c>
      <c r="B143" s="809" t="s">
        <v>767</v>
      </c>
      <c r="C143" s="809" t="s">
        <v>349</v>
      </c>
      <c r="D143" s="809" t="s">
        <v>659</v>
      </c>
      <c r="E143" s="809" t="s">
        <v>625</v>
      </c>
      <c r="F143" s="809" t="s">
        <v>772</v>
      </c>
      <c r="G143" s="809" t="s">
        <v>625</v>
      </c>
      <c r="H143" s="810">
        <v>0</v>
      </c>
      <c r="I143" s="810">
        <v>800</v>
      </c>
      <c r="J143" s="810">
        <v>-800</v>
      </c>
      <c r="K143" s="809" t="s">
        <v>626</v>
      </c>
      <c r="L143" s="809" t="s">
        <v>625</v>
      </c>
      <c r="M143" s="809" t="s">
        <v>625</v>
      </c>
      <c r="N143" s="809" t="s">
        <v>769</v>
      </c>
      <c r="O143" s="809" t="s">
        <v>625</v>
      </c>
      <c r="P143" s="809" t="s">
        <v>628</v>
      </c>
      <c r="Q143" s="808">
        <v>45743.754927430557</v>
      </c>
    </row>
    <row r="144" spans="1:17">
      <c r="A144" s="811">
        <v>45688</v>
      </c>
      <c r="B144" s="809" t="s">
        <v>767</v>
      </c>
      <c r="C144" s="809" t="s">
        <v>349</v>
      </c>
      <c r="D144" s="809" t="s">
        <v>659</v>
      </c>
      <c r="E144" s="809" t="s">
        <v>625</v>
      </c>
      <c r="F144" s="809" t="s">
        <v>773</v>
      </c>
      <c r="G144" s="809" t="s">
        <v>625</v>
      </c>
      <c r="H144" s="810">
        <v>0</v>
      </c>
      <c r="I144" s="810">
        <v>115000</v>
      </c>
      <c r="J144" s="810">
        <v>-115000</v>
      </c>
      <c r="K144" s="809" t="s">
        <v>626</v>
      </c>
      <c r="L144" s="809" t="s">
        <v>625</v>
      </c>
      <c r="M144" s="809" t="s">
        <v>625</v>
      </c>
      <c r="N144" s="809" t="s">
        <v>769</v>
      </c>
      <c r="O144" s="809" t="s">
        <v>625</v>
      </c>
      <c r="P144" s="809" t="s">
        <v>628</v>
      </c>
      <c r="Q144" s="808">
        <v>45743.75492728009</v>
      </c>
    </row>
    <row r="145" spans="1:17">
      <c r="A145" s="811">
        <v>45688</v>
      </c>
      <c r="B145" s="809" t="s">
        <v>767</v>
      </c>
      <c r="C145" s="809" t="s">
        <v>349</v>
      </c>
      <c r="D145" s="809" t="s">
        <v>659</v>
      </c>
      <c r="E145" s="809" t="s">
        <v>625</v>
      </c>
      <c r="F145" s="809" t="s">
        <v>774</v>
      </c>
      <c r="G145" s="809" t="s">
        <v>625</v>
      </c>
      <c r="H145" s="810">
        <v>0</v>
      </c>
      <c r="I145" s="810">
        <v>1200000</v>
      </c>
      <c r="J145" s="810">
        <v>-1200000</v>
      </c>
      <c r="K145" s="809" t="s">
        <v>626</v>
      </c>
      <c r="L145" s="809" t="s">
        <v>625</v>
      </c>
      <c r="M145" s="809" t="s">
        <v>625</v>
      </c>
      <c r="N145" s="809" t="s">
        <v>769</v>
      </c>
      <c r="O145" s="809" t="s">
        <v>625</v>
      </c>
      <c r="P145" s="809" t="s">
        <v>628</v>
      </c>
      <c r="Q145" s="808">
        <v>45743.754927083333</v>
      </c>
    </row>
    <row r="146" spans="1:17">
      <c r="A146" s="811">
        <v>45688</v>
      </c>
      <c r="B146" s="809" t="s">
        <v>767</v>
      </c>
      <c r="C146" s="809" t="s">
        <v>349</v>
      </c>
      <c r="D146" s="809" t="s">
        <v>659</v>
      </c>
      <c r="E146" s="809" t="s">
        <v>625</v>
      </c>
      <c r="F146" s="809" t="s">
        <v>775</v>
      </c>
      <c r="G146" s="809" t="s">
        <v>625</v>
      </c>
      <c r="H146" s="810">
        <v>0</v>
      </c>
      <c r="I146" s="810">
        <v>350000</v>
      </c>
      <c r="J146" s="810">
        <v>-350000</v>
      </c>
      <c r="K146" s="809" t="s">
        <v>626</v>
      </c>
      <c r="L146" s="809" t="s">
        <v>625</v>
      </c>
      <c r="M146" s="809" t="s">
        <v>625</v>
      </c>
      <c r="N146" s="809" t="s">
        <v>769</v>
      </c>
      <c r="O146" s="809" t="s">
        <v>625</v>
      </c>
      <c r="P146" s="809" t="s">
        <v>628</v>
      </c>
      <c r="Q146" s="808">
        <v>45743.754926932874</v>
      </c>
    </row>
    <row r="147" spans="1:17">
      <c r="A147" s="811">
        <v>45688</v>
      </c>
      <c r="B147" s="809" t="s">
        <v>767</v>
      </c>
      <c r="C147" s="809" t="s">
        <v>349</v>
      </c>
      <c r="D147" s="809" t="s">
        <v>659</v>
      </c>
      <c r="E147" s="809" t="s">
        <v>625</v>
      </c>
      <c r="F147" s="809" t="s">
        <v>776</v>
      </c>
      <c r="G147" s="809" t="s">
        <v>625</v>
      </c>
      <c r="H147" s="810">
        <v>0</v>
      </c>
      <c r="I147" s="810">
        <v>445000</v>
      </c>
      <c r="J147" s="810">
        <v>-445000</v>
      </c>
      <c r="K147" s="809" t="s">
        <v>626</v>
      </c>
      <c r="L147" s="809" t="s">
        <v>625</v>
      </c>
      <c r="M147" s="809" t="s">
        <v>625</v>
      </c>
      <c r="N147" s="809" t="s">
        <v>769</v>
      </c>
      <c r="O147" s="809" t="s">
        <v>625</v>
      </c>
      <c r="P147" s="809" t="s">
        <v>628</v>
      </c>
      <c r="Q147" s="808">
        <v>45743.754926655092</v>
      </c>
    </row>
    <row r="148" spans="1:17">
      <c r="A148" s="811">
        <v>45688</v>
      </c>
      <c r="B148" s="809" t="s">
        <v>777</v>
      </c>
      <c r="C148" s="809" t="s">
        <v>349</v>
      </c>
      <c r="D148" s="809" t="s">
        <v>659</v>
      </c>
      <c r="E148" s="809" t="s">
        <v>625</v>
      </c>
      <c r="F148" s="809" t="s">
        <v>765</v>
      </c>
      <c r="G148" s="809" t="s">
        <v>625</v>
      </c>
      <c r="H148" s="810">
        <v>14797718</v>
      </c>
      <c r="I148" s="810">
        <v>0</v>
      </c>
      <c r="J148" s="810">
        <v>14797718</v>
      </c>
      <c r="K148" s="809" t="s">
        <v>626</v>
      </c>
      <c r="L148" s="809" t="s">
        <v>625</v>
      </c>
      <c r="M148" s="809" t="s">
        <v>625</v>
      </c>
      <c r="N148" s="809" t="s">
        <v>647</v>
      </c>
      <c r="O148" s="809" t="s">
        <v>625</v>
      </c>
      <c r="P148" s="809" t="s">
        <v>625</v>
      </c>
      <c r="Q148" s="808">
        <v>45743.754926423608</v>
      </c>
    </row>
    <row r="149" spans="1:17">
      <c r="A149" s="811">
        <v>45688</v>
      </c>
      <c r="B149" s="809" t="s">
        <v>762</v>
      </c>
      <c r="C149" s="809" t="s">
        <v>349</v>
      </c>
      <c r="D149" s="809" t="s">
        <v>659</v>
      </c>
      <c r="E149" s="809" t="s">
        <v>625</v>
      </c>
      <c r="F149" s="809" t="s">
        <v>763</v>
      </c>
      <c r="G149" s="809" t="s">
        <v>625</v>
      </c>
      <c r="H149" s="810">
        <v>140000</v>
      </c>
      <c r="I149" s="810">
        <v>0</v>
      </c>
      <c r="J149" s="810">
        <v>140000</v>
      </c>
      <c r="K149" s="809" t="s">
        <v>626</v>
      </c>
      <c r="L149" s="809" t="s">
        <v>625</v>
      </c>
      <c r="M149" s="809" t="s">
        <v>625</v>
      </c>
      <c r="N149" s="809" t="s">
        <v>647</v>
      </c>
      <c r="O149" s="809" t="s">
        <v>625</v>
      </c>
      <c r="P149" s="809" t="s">
        <v>625</v>
      </c>
      <c r="Q149" s="808">
        <v>45743.754925428242</v>
      </c>
    </row>
    <row r="150" spans="1:17">
      <c r="A150" s="811">
        <v>45688</v>
      </c>
      <c r="B150" s="809" t="s">
        <v>754</v>
      </c>
      <c r="C150" s="809" t="s">
        <v>445</v>
      </c>
      <c r="D150" s="809" t="s">
        <v>645</v>
      </c>
      <c r="E150" s="809" t="s">
        <v>625</v>
      </c>
      <c r="F150" s="809" t="s">
        <v>636</v>
      </c>
      <c r="G150" s="809" t="s">
        <v>625</v>
      </c>
      <c r="H150" s="810">
        <v>0</v>
      </c>
      <c r="I150" s="810">
        <v>15712084</v>
      </c>
      <c r="J150" s="810">
        <v>-15712084</v>
      </c>
      <c r="K150" s="809" t="s">
        <v>626</v>
      </c>
      <c r="L150" s="809" t="s">
        <v>441</v>
      </c>
      <c r="M150" s="809" t="s">
        <v>625</v>
      </c>
      <c r="N150" s="809" t="s">
        <v>627</v>
      </c>
      <c r="O150" s="809" t="s">
        <v>625</v>
      </c>
      <c r="P150" s="809" t="s">
        <v>628</v>
      </c>
      <c r="Q150" s="808">
        <v>45745.659972141206</v>
      </c>
    </row>
    <row r="151" spans="1:17">
      <c r="A151" s="811">
        <v>45688</v>
      </c>
      <c r="B151" s="809" t="s">
        <v>764</v>
      </c>
      <c r="C151" s="809" t="s">
        <v>399</v>
      </c>
      <c r="D151" s="809" t="s">
        <v>646</v>
      </c>
      <c r="E151" s="809" t="s">
        <v>625</v>
      </c>
      <c r="F151" s="809" t="s">
        <v>765</v>
      </c>
      <c r="G151" s="809" t="s">
        <v>625</v>
      </c>
      <c r="H151" s="810">
        <v>0</v>
      </c>
      <c r="I151" s="810">
        <v>162774893</v>
      </c>
      <c r="J151" s="810">
        <v>-162774893</v>
      </c>
      <c r="K151" s="809" t="s">
        <v>626</v>
      </c>
      <c r="L151" s="809" t="s">
        <v>583</v>
      </c>
      <c r="M151" s="809" t="s">
        <v>625</v>
      </c>
      <c r="N151" s="809" t="s">
        <v>647</v>
      </c>
      <c r="O151" s="809" t="s">
        <v>625</v>
      </c>
      <c r="P151" s="809" t="s">
        <v>625</v>
      </c>
      <c r="Q151" s="808">
        <v>45745.600178900466</v>
      </c>
    </row>
    <row r="152" spans="1:17">
      <c r="A152" s="811">
        <v>45688</v>
      </c>
      <c r="B152" s="809" t="s">
        <v>766</v>
      </c>
      <c r="C152" s="809" t="s">
        <v>399</v>
      </c>
      <c r="D152" s="809" t="s">
        <v>646</v>
      </c>
      <c r="E152" s="809" t="s">
        <v>625</v>
      </c>
      <c r="F152" s="809" t="s">
        <v>765</v>
      </c>
      <c r="G152" s="809" t="s">
        <v>625</v>
      </c>
      <c r="H152" s="810">
        <v>162774893</v>
      </c>
      <c r="I152" s="810">
        <v>0</v>
      </c>
      <c r="J152" s="810">
        <v>162774893</v>
      </c>
      <c r="K152" s="809" t="s">
        <v>626</v>
      </c>
      <c r="L152" s="809" t="s">
        <v>583</v>
      </c>
      <c r="M152" s="809" t="s">
        <v>625</v>
      </c>
      <c r="N152" s="809" t="s">
        <v>647</v>
      </c>
      <c r="O152" s="809" t="s">
        <v>625</v>
      </c>
      <c r="P152" s="809" t="s">
        <v>625</v>
      </c>
      <c r="Q152" s="808">
        <v>45745.600177430555</v>
      </c>
    </row>
    <row r="153" spans="1:17">
      <c r="A153" s="811">
        <v>45688</v>
      </c>
      <c r="B153" s="809" t="s">
        <v>777</v>
      </c>
      <c r="C153" s="809" t="s">
        <v>399</v>
      </c>
      <c r="D153" s="809" t="s">
        <v>646</v>
      </c>
      <c r="E153" s="809" t="s">
        <v>625</v>
      </c>
      <c r="F153" s="809" t="s">
        <v>765</v>
      </c>
      <c r="G153" s="809" t="s">
        <v>625</v>
      </c>
      <c r="H153" s="810">
        <v>0</v>
      </c>
      <c r="I153" s="810">
        <v>162774893</v>
      </c>
      <c r="J153" s="810">
        <v>-162774893</v>
      </c>
      <c r="K153" s="809" t="s">
        <v>626</v>
      </c>
      <c r="L153" s="809" t="s">
        <v>583</v>
      </c>
      <c r="M153" s="809" t="s">
        <v>625</v>
      </c>
      <c r="N153" s="809" t="s">
        <v>647</v>
      </c>
      <c r="O153" s="809" t="s">
        <v>625</v>
      </c>
      <c r="P153" s="809" t="s">
        <v>625</v>
      </c>
      <c r="Q153" s="808">
        <v>45743.754926423608</v>
      </c>
    </row>
    <row r="154" spans="1:17">
      <c r="A154" s="811">
        <v>45688</v>
      </c>
      <c r="B154" s="809" t="s">
        <v>752</v>
      </c>
      <c r="C154" s="809" t="s">
        <v>244</v>
      </c>
      <c r="D154" s="809" t="s">
        <v>652</v>
      </c>
      <c r="E154" s="809" t="s">
        <v>625</v>
      </c>
      <c r="F154" s="809" t="s">
        <v>753</v>
      </c>
      <c r="G154" s="809" t="s">
        <v>625</v>
      </c>
      <c r="H154" s="810">
        <v>0</v>
      </c>
      <c r="I154" s="810">
        <v>8662250</v>
      </c>
      <c r="J154" s="810">
        <v>-8662250</v>
      </c>
      <c r="K154" s="809" t="s">
        <v>626</v>
      </c>
      <c r="L154" s="809" t="s">
        <v>431</v>
      </c>
      <c r="M154" s="809" t="s">
        <v>625</v>
      </c>
      <c r="N154" s="809" t="s">
        <v>647</v>
      </c>
      <c r="O154" s="809" t="s">
        <v>625</v>
      </c>
      <c r="P154" s="809" t="s">
        <v>625</v>
      </c>
      <c r="Q154" s="808">
        <v>45743.754928819442</v>
      </c>
    </row>
    <row r="155" spans="1:17">
      <c r="A155" s="811">
        <v>45688</v>
      </c>
      <c r="B155" s="809" t="s">
        <v>778</v>
      </c>
      <c r="C155" s="809" t="s">
        <v>244</v>
      </c>
      <c r="D155" s="809" t="s">
        <v>652</v>
      </c>
      <c r="E155" s="809" t="s">
        <v>625</v>
      </c>
      <c r="F155" s="809" t="s">
        <v>779</v>
      </c>
      <c r="G155" s="809" t="s">
        <v>625</v>
      </c>
      <c r="H155" s="810">
        <v>8662250</v>
      </c>
      <c r="I155" s="810">
        <v>0</v>
      </c>
      <c r="J155" s="810">
        <v>8662250</v>
      </c>
      <c r="K155" s="809" t="s">
        <v>644</v>
      </c>
      <c r="L155" s="809" t="s">
        <v>602</v>
      </c>
      <c r="M155" s="809" t="s">
        <v>341</v>
      </c>
      <c r="N155" s="809" t="s">
        <v>647</v>
      </c>
      <c r="O155" s="809" t="s">
        <v>625</v>
      </c>
      <c r="P155" s="809" t="s">
        <v>625</v>
      </c>
      <c r="Q155" s="808">
        <v>45743.754928437498</v>
      </c>
    </row>
    <row r="156" spans="1:17">
      <c r="A156" s="811">
        <v>45688</v>
      </c>
      <c r="B156" s="809" t="s">
        <v>762</v>
      </c>
      <c r="C156" s="809" t="s">
        <v>244</v>
      </c>
      <c r="D156" s="809" t="s">
        <v>652</v>
      </c>
      <c r="E156" s="809" t="s">
        <v>625</v>
      </c>
      <c r="F156" s="809" t="s">
        <v>763</v>
      </c>
      <c r="G156" s="809" t="s">
        <v>625</v>
      </c>
      <c r="H156" s="810">
        <v>0</v>
      </c>
      <c r="I156" s="810">
        <v>1540000</v>
      </c>
      <c r="J156" s="810">
        <v>-1540000</v>
      </c>
      <c r="K156" s="809" t="s">
        <v>626</v>
      </c>
      <c r="L156" s="809" t="s">
        <v>391</v>
      </c>
      <c r="M156" s="809" t="s">
        <v>625</v>
      </c>
      <c r="N156" s="809" t="s">
        <v>647</v>
      </c>
      <c r="O156" s="809" t="s">
        <v>625</v>
      </c>
      <c r="P156" s="809" t="s">
        <v>625</v>
      </c>
      <c r="Q156" s="808">
        <v>45743.754925428242</v>
      </c>
    </row>
    <row r="157" spans="1:17">
      <c r="A157" s="811">
        <v>45688</v>
      </c>
      <c r="B157" s="809" t="s">
        <v>764</v>
      </c>
      <c r="C157" s="809" t="s">
        <v>583</v>
      </c>
      <c r="D157" s="809" t="s">
        <v>780</v>
      </c>
      <c r="E157" s="809" t="s">
        <v>625</v>
      </c>
      <c r="F157" s="809" t="s">
        <v>765</v>
      </c>
      <c r="G157" s="809" t="s">
        <v>625</v>
      </c>
      <c r="H157" s="810">
        <v>147977176</v>
      </c>
      <c r="I157" s="810">
        <v>0</v>
      </c>
      <c r="J157" s="810">
        <v>147977176</v>
      </c>
      <c r="K157" s="809" t="s">
        <v>632</v>
      </c>
      <c r="L157" s="809" t="s">
        <v>582</v>
      </c>
      <c r="M157" s="809" t="s">
        <v>625</v>
      </c>
      <c r="N157" s="809" t="s">
        <v>627</v>
      </c>
      <c r="O157" s="809" t="s">
        <v>625</v>
      </c>
      <c r="P157" s="809" t="s">
        <v>628</v>
      </c>
      <c r="Q157" s="808">
        <v>45745.600178900466</v>
      </c>
    </row>
    <row r="158" spans="1:17">
      <c r="A158" s="811">
        <v>45688</v>
      </c>
      <c r="B158" s="809" t="s">
        <v>766</v>
      </c>
      <c r="C158" s="809" t="s">
        <v>583</v>
      </c>
      <c r="D158" s="809" t="s">
        <v>780</v>
      </c>
      <c r="E158" s="809" t="s">
        <v>625</v>
      </c>
      <c r="F158" s="809" t="s">
        <v>765</v>
      </c>
      <c r="G158" s="809" t="s">
        <v>625</v>
      </c>
      <c r="H158" s="810">
        <v>0</v>
      </c>
      <c r="I158" s="810">
        <v>147977175</v>
      </c>
      <c r="J158" s="810">
        <v>-147977175</v>
      </c>
      <c r="K158" s="809" t="s">
        <v>632</v>
      </c>
      <c r="L158" s="809" t="s">
        <v>582</v>
      </c>
      <c r="M158" s="809" t="s">
        <v>625</v>
      </c>
      <c r="N158" s="809" t="s">
        <v>627</v>
      </c>
      <c r="O158" s="809" t="s">
        <v>625</v>
      </c>
      <c r="P158" s="809" t="s">
        <v>628</v>
      </c>
      <c r="Q158" s="808">
        <v>45745.600177430555</v>
      </c>
    </row>
    <row r="159" spans="1:17">
      <c r="A159" s="811">
        <v>45688</v>
      </c>
      <c r="B159" s="809" t="s">
        <v>777</v>
      </c>
      <c r="C159" s="809" t="s">
        <v>583</v>
      </c>
      <c r="D159" s="809" t="s">
        <v>780</v>
      </c>
      <c r="E159" s="809" t="s">
        <v>625</v>
      </c>
      <c r="F159" s="809" t="s">
        <v>765</v>
      </c>
      <c r="G159" s="809" t="s">
        <v>625</v>
      </c>
      <c r="H159" s="810">
        <v>147977175</v>
      </c>
      <c r="I159" s="810">
        <v>0</v>
      </c>
      <c r="J159" s="810">
        <v>147977175</v>
      </c>
      <c r="K159" s="809" t="s">
        <v>632</v>
      </c>
      <c r="L159" s="809" t="s">
        <v>582</v>
      </c>
      <c r="M159" s="809" t="s">
        <v>625</v>
      </c>
      <c r="N159" s="809" t="s">
        <v>627</v>
      </c>
      <c r="O159" s="809" t="s">
        <v>625</v>
      </c>
      <c r="P159" s="809" t="s">
        <v>628</v>
      </c>
      <c r="Q159" s="808">
        <v>45743.754926423608</v>
      </c>
    </row>
    <row r="160" spans="1:17">
      <c r="A160" s="811">
        <v>45688</v>
      </c>
      <c r="B160" s="809" t="s">
        <v>760</v>
      </c>
      <c r="C160" s="809" t="s">
        <v>437</v>
      </c>
      <c r="D160" s="809" t="s">
        <v>649</v>
      </c>
      <c r="E160" s="809" t="s">
        <v>625</v>
      </c>
      <c r="F160" s="809" t="s">
        <v>761</v>
      </c>
      <c r="G160" s="809" t="s">
        <v>625</v>
      </c>
      <c r="H160" s="810">
        <v>0</v>
      </c>
      <c r="I160" s="810">
        <v>1000000</v>
      </c>
      <c r="J160" s="810">
        <v>-1000000</v>
      </c>
      <c r="K160" s="809" t="s">
        <v>626</v>
      </c>
      <c r="L160" s="809" t="s">
        <v>435</v>
      </c>
      <c r="M160" s="809" t="s">
        <v>625</v>
      </c>
      <c r="N160" s="809" t="s">
        <v>627</v>
      </c>
      <c r="O160" s="809" t="s">
        <v>625</v>
      </c>
      <c r="P160" s="809" t="s">
        <v>628</v>
      </c>
      <c r="Q160" s="808">
        <v>45743.754929131945</v>
      </c>
    </row>
    <row r="161" spans="1:17">
      <c r="A161" s="811">
        <v>45688</v>
      </c>
      <c r="B161" s="809" t="s">
        <v>767</v>
      </c>
      <c r="C161" s="809" t="s">
        <v>240</v>
      </c>
      <c r="D161" s="809" t="s">
        <v>706</v>
      </c>
      <c r="E161" s="809" t="s">
        <v>625</v>
      </c>
      <c r="F161" s="809" t="s">
        <v>781</v>
      </c>
      <c r="G161" s="809" t="s">
        <v>625</v>
      </c>
      <c r="H161" s="810">
        <v>22046685</v>
      </c>
      <c r="I161" s="810">
        <v>0</v>
      </c>
      <c r="J161" s="810">
        <v>22046685</v>
      </c>
      <c r="K161" s="809" t="s">
        <v>626</v>
      </c>
      <c r="L161" s="809" t="s">
        <v>625</v>
      </c>
      <c r="M161" s="809" t="s">
        <v>625</v>
      </c>
      <c r="N161" s="809" t="s">
        <v>769</v>
      </c>
      <c r="O161" s="809" t="s">
        <v>625</v>
      </c>
      <c r="P161" s="809" t="s">
        <v>628</v>
      </c>
      <c r="Q161" s="808">
        <v>45743.754928125003</v>
      </c>
    </row>
    <row r="162" spans="1:17">
      <c r="A162" s="811">
        <v>45688</v>
      </c>
      <c r="B162" s="809" t="s">
        <v>755</v>
      </c>
      <c r="C162" s="809" t="s">
        <v>782</v>
      </c>
      <c r="D162" s="809" t="s">
        <v>783</v>
      </c>
      <c r="E162" s="809" t="s">
        <v>625</v>
      </c>
      <c r="F162" s="809" t="s">
        <v>756</v>
      </c>
      <c r="G162" s="809" t="s">
        <v>625</v>
      </c>
      <c r="H162" s="810">
        <v>15712084</v>
      </c>
      <c r="I162" s="810">
        <v>0</v>
      </c>
      <c r="J162" s="810">
        <v>15712084</v>
      </c>
      <c r="K162" s="809" t="s">
        <v>626</v>
      </c>
      <c r="L162" s="809" t="s">
        <v>441</v>
      </c>
      <c r="M162" s="809" t="s">
        <v>625</v>
      </c>
      <c r="N162" s="809" t="s">
        <v>647</v>
      </c>
      <c r="O162" s="809" t="s">
        <v>625</v>
      </c>
      <c r="P162" s="809" t="s">
        <v>625</v>
      </c>
      <c r="Q162" s="808">
        <v>45745.659971909721</v>
      </c>
    </row>
    <row r="163" spans="1:17">
      <c r="A163" s="811">
        <v>45688</v>
      </c>
      <c r="B163" s="809" t="s">
        <v>759</v>
      </c>
      <c r="C163" s="809" t="s">
        <v>782</v>
      </c>
      <c r="D163" s="809" t="s">
        <v>783</v>
      </c>
      <c r="E163" s="809" t="s">
        <v>625</v>
      </c>
      <c r="F163" s="809" t="s">
        <v>756</v>
      </c>
      <c r="G163" s="809" t="s">
        <v>625</v>
      </c>
      <c r="H163" s="810">
        <v>0</v>
      </c>
      <c r="I163" s="810">
        <v>15712084</v>
      </c>
      <c r="J163" s="810">
        <v>-15712084</v>
      </c>
      <c r="K163" s="809" t="s">
        <v>626</v>
      </c>
      <c r="L163" s="809" t="s">
        <v>441</v>
      </c>
      <c r="M163" s="809" t="s">
        <v>625</v>
      </c>
      <c r="N163" s="809" t="s">
        <v>647</v>
      </c>
      <c r="O163" s="809" t="s">
        <v>625</v>
      </c>
      <c r="P163" s="809" t="s">
        <v>625</v>
      </c>
      <c r="Q163" s="808">
        <v>45743.754930289353</v>
      </c>
    </row>
    <row r="164" spans="1:17">
      <c r="A164" s="811">
        <v>45688</v>
      </c>
      <c r="B164" s="809" t="s">
        <v>778</v>
      </c>
      <c r="C164" s="809" t="s">
        <v>421</v>
      </c>
      <c r="D164" s="809" t="s">
        <v>650</v>
      </c>
      <c r="E164" s="809" t="s">
        <v>625</v>
      </c>
      <c r="F164" s="809" t="s">
        <v>779</v>
      </c>
      <c r="G164" s="809" t="s">
        <v>625</v>
      </c>
      <c r="H164" s="810">
        <v>0</v>
      </c>
      <c r="I164" s="810">
        <v>8662250</v>
      </c>
      <c r="J164" s="810">
        <v>-8662250</v>
      </c>
      <c r="K164" s="809" t="s">
        <v>632</v>
      </c>
      <c r="L164" s="809" t="s">
        <v>569</v>
      </c>
      <c r="M164" s="809" t="s">
        <v>341</v>
      </c>
      <c r="N164" s="809" t="s">
        <v>647</v>
      </c>
      <c r="O164" s="809" t="s">
        <v>625</v>
      </c>
      <c r="P164" s="809" t="s">
        <v>625</v>
      </c>
      <c r="Q164" s="808">
        <v>45743.754928437498</v>
      </c>
    </row>
    <row r="165" spans="1:17">
      <c r="A165" s="811">
        <v>45674</v>
      </c>
      <c r="B165" s="809" t="s">
        <v>784</v>
      </c>
      <c r="C165" s="809" t="s">
        <v>244</v>
      </c>
      <c r="D165" s="809" t="s">
        <v>652</v>
      </c>
      <c r="E165" s="809" t="s">
        <v>625</v>
      </c>
      <c r="F165" s="809" t="s">
        <v>785</v>
      </c>
      <c r="G165" s="809" t="s">
        <v>625</v>
      </c>
      <c r="H165" s="810">
        <v>366410</v>
      </c>
      <c r="I165" s="810">
        <v>0</v>
      </c>
      <c r="J165" s="810">
        <v>366410</v>
      </c>
      <c r="K165" s="809" t="s">
        <v>644</v>
      </c>
      <c r="L165" s="809" t="s">
        <v>600</v>
      </c>
      <c r="M165" s="809" t="s">
        <v>341</v>
      </c>
      <c r="N165" s="809" t="s">
        <v>647</v>
      </c>
      <c r="O165" s="809" t="s">
        <v>625</v>
      </c>
      <c r="P165" s="809" t="s">
        <v>625</v>
      </c>
      <c r="Q165" s="808">
        <v>45743.754924918983</v>
      </c>
    </row>
    <row r="166" spans="1:17">
      <c r="A166" s="811">
        <v>45674</v>
      </c>
      <c r="B166" s="809" t="s">
        <v>784</v>
      </c>
      <c r="C166" s="809" t="s">
        <v>354</v>
      </c>
      <c r="D166" s="809" t="s">
        <v>656</v>
      </c>
      <c r="E166" s="809" t="s">
        <v>625</v>
      </c>
      <c r="F166" s="809" t="s">
        <v>785</v>
      </c>
      <c r="G166" s="809" t="s">
        <v>625</v>
      </c>
      <c r="H166" s="810">
        <v>0</v>
      </c>
      <c r="I166" s="810">
        <v>366410</v>
      </c>
      <c r="J166" s="810">
        <v>-366410</v>
      </c>
      <c r="K166" s="809" t="s">
        <v>632</v>
      </c>
      <c r="L166" s="809" t="s">
        <v>528</v>
      </c>
      <c r="M166" s="809" t="s">
        <v>341</v>
      </c>
      <c r="N166" s="809" t="s">
        <v>647</v>
      </c>
      <c r="O166" s="809" t="s">
        <v>625</v>
      </c>
      <c r="P166" s="809" t="s">
        <v>625</v>
      </c>
      <c r="Q166" s="808">
        <v>45743.754924918983</v>
      </c>
    </row>
    <row r="167" spans="1:17">
      <c r="A167" s="811">
        <v>45667</v>
      </c>
      <c r="B167" s="809" t="s">
        <v>786</v>
      </c>
      <c r="C167" s="809" t="s">
        <v>379</v>
      </c>
      <c r="D167" s="809" t="s">
        <v>678</v>
      </c>
      <c r="E167" s="809" t="s">
        <v>625</v>
      </c>
      <c r="F167" s="809" t="s">
        <v>787</v>
      </c>
      <c r="G167" s="809" t="s">
        <v>625</v>
      </c>
      <c r="H167" s="810">
        <v>333100</v>
      </c>
      <c r="I167" s="810">
        <v>0</v>
      </c>
      <c r="J167" s="810">
        <v>333100</v>
      </c>
      <c r="K167" s="809" t="s">
        <v>626</v>
      </c>
      <c r="L167" s="809" t="s">
        <v>625</v>
      </c>
      <c r="M167" s="809" t="s">
        <v>625</v>
      </c>
      <c r="N167" s="809" t="s">
        <v>627</v>
      </c>
      <c r="O167" s="809" t="s">
        <v>625</v>
      </c>
      <c r="P167" s="809" t="s">
        <v>628</v>
      </c>
      <c r="Q167" s="808">
        <v>45743.754923877314</v>
      </c>
    </row>
    <row r="168" spans="1:17">
      <c r="A168" s="811">
        <v>45667</v>
      </c>
      <c r="B168" s="809" t="s">
        <v>786</v>
      </c>
      <c r="C168" s="809" t="s">
        <v>349</v>
      </c>
      <c r="D168" s="809" t="s">
        <v>659</v>
      </c>
      <c r="E168" s="809" t="s">
        <v>625</v>
      </c>
      <c r="F168" s="809" t="s">
        <v>788</v>
      </c>
      <c r="G168" s="809" t="s">
        <v>625</v>
      </c>
      <c r="H168" s="810">
        <v>33310</v>
      </c>
      <c r="I168" s="810">
        <v>0</v>
      </c>
      <c r="J168" s="810">
        <v>33310</v>
      </c>
      <c r="K168" s="809" t="s">
        <v>626</v>
      </c>
      <c r="L168" s="809" t="s">
        <v>625</v>
      </c>
      <c r="M168" s="809" t="s">
        <v>625</v>
      </c>
      <c r="N168" s="809" t="s">
        <v>627</v>
      </c>
      <c r="O168" s="809" t="s">
        <v>625</v>
      </c>
      <c r="P168" s="809" t="s">
        <v>628</v>
      </c>
      <c r="Q168" s="808">
        <v>45743.754924074077</v>
      </c>
    </row>
    <row r="169" spans="1:17">
      <c r="A169" s="811">
        <v>45667</v>
      </c>
      <c r="B169" s="809" t="s">
        <v>786</v>
      </c>
      <c r="C169" s="809" t="s">
        <v>244</v>
      </c>
      <c r="D169" s="809" t="s">
        <v>652</v>
      </c>
      <c r="E169" s="809" t="s">
        <v>625</v>
      </c>
      <c r="F169" s="809" t="s">
        <v>789</v>
      </c>
      <c r="G169" s="809" t="s">
        <v>625</v>
      </c>
      <c r="H169" s="810">
        <v>0</v>
      </c>
      <c r="I169" s="810">
        <v>366410</v>
      </c>
      <c r="J169" s="810">
        <v>-366410</v>
      </c>
      <c r="K169" s="809" t="s">
        <v>626</v>
      </c>
      <c r="L169" s="809" t="s">
        <v>625</v>
      </c>
      <c r="M169" s="809" t="s">
        <v>625</v>
      </c>
      <c r="N169" s="809" t="s">
        <v>647</v>
      </c>
      <c r="O169" s="809" t="s">
        <v>625</v>
      </c>
      <c r="P169" s="809" t="s">
        <v>625</v>
      </c>
      <c r="Q169" s="808">
        <v>45743.754924305555</v>
      </c>
    </row>
    <row r="170" spans="1:17">
      <c r="A170" s="811">
        <v>45665</v>
      </c>
      <c r="B170" s="809" t="s">
        <v>790</v>
      </c>
      <c r="C170" s="809" t="s">
        <v>372</v>
      </c>
      <c r="D170" s="809" t="s">
        <v>791</v>
      </c>
      <c r="E170" s="809" t="s">
        <v>625</v>
      </c>
      <c r="F170" s="809" t="s">
        <v>792</v>
      </c>
      <c r="G170" s="809" t="s">
        <v>625</v>
      </c>
      <c r="H170" s="810">
        <v>20000000</v>
      </c>
      <c r="I170" s="810">
        <v>0</v>
      </c>
      <c r="J170" s="810">
        <v>20000000</v>
      </c>
      <c r="K170" s="809" t="s">
        <v>644</v>
      </c>
      <c r="L170" s="809" t="s">
        <v>600</v>
      </c>
      <c r="M170" s="809" t="s">
        <v>341</v>
      </c>
      <c r="N170" s="809" t="s">
        <v>627</v>
      </c>
      <c r="O170" s="809" t="s">
        <v>625</v>
      </c>
      <c r="P170" s="809" t="s">
        <v>628</v>
      </c>
      <c r="Q170" s="808">
        <v>45743.75492353009</v>
      </c>
    </row>
    <row r="171" spans="1:17">
      <c r="A171" s="811">
        <v>45665</v>
      </c>
      <c r="B171" s="809" t="s">
        <v>790</v>
      </c>
      <c r="C171" s="809" t="s">
        <v>354</v>
      </c>
      <c r="D171" s="809" t="s">
        <v>656</v>
      </c>
      <c r="E171" s="809" t="s">
        <v>625</v>
      </c>
      <c r="F171" s="809" t="s">
        <v>792</v>
      </c>
      <c r="G171" s="809" t="s">
        <v>625</v>
      </c>
      <c r="H171" s="810">
        <v>0</v>
      </c>
      <c r="I171" s="810">
        <v>20000000</v>
      </c>
      <c r="J171" s="810">
        <v>-20000000</v>
      </c>
      <c r="K171" s="809" t="s">
        <v>626</v>
      </c>
      <c r="L171" s="809" t="s">
        <v>372</v>
      </c>
      <c r="M171" s="809" t="s">
        <v>341</v>
      </c>
      <c r="N171" s="809" t="s">
        <v>647</v>
      </c>
      <c r="O171" s="809" t="s">
        <v>625</v>
      </c>
      <c r="P171" s="809" t="s">
        <v>625</v>
      </c>
      <c r="Q171" s="808">
        <v>45743.754923576387</v>
      </c>
    </row>
    <row r="172" spans="1:17">
      <c r="A172" s="811">
        <v>45659</v>
      </c>
      <c r="B172" s="809" t="s">
        <v>793</v>
      </c>
      <c r="C172" s="809" t="s">
        <v>339</v>
      </c>
      <c r="D172" s="809" t="s">
        <v>683</v>
      </c>
      <c r="E172" s="809" t="s">
        <v>625</v>
      </c>
      <c r="F172" s="809" t="s">
        <v>794</v>
      </c>
      <c r="G172" s="809" t="s">
        <v>625</v>
      </c>
      <c r="H172" s="810">
        <v>500</v>
      </c>
      <c r="I172" s="810">
        <v>0</v>
      </c>
      <c r="J172" s="810">
        <v>500</v>
      </c>
      <c r="K172" s="809" t="s">
        <v>626</v>
      </c>
      <c r="L172" s="809" t="s">
        <v>625</v>
      </c>
      <c r="M172" s="809" t="s">
        <v>341</v>
      </c>
      <c r="N172" s="809" t="s">
        <v>627</v>
      </c>
      <c r="O172" s="809" t="s">
        <v>625</v>
      </c>
      <c r="P172" s="809" t="s">
        <v>628</v>
      </c>
      <c r="Q172" s="808">
        <v>45743.754922719905</v>
      </c>
    </row>
    <row r="173" spans="1:17">
      <c r="A173" s="811">
        <v>45659</v>
      </c>
      <c r="B173" s="809" t="s">
        <v>795</v>
      </c>
      <c r="C173" s="809" t="s">
        <v>339</v>
      </c>
      <c r="D173" s="809" t="s">
        <v>683</v>
      </c>
      <c r="E173" s="809" t="s">
        <v>625</v>
      </c>
      <c r="F173" s="809" t="s">
        <v>796</v>
      </c>
      <c r="G173" s="809" t="s">
        <v>625</v>
      </c>
      <c r="H173" s="810">
        <v>500</v>
      </c>
      <c r="I173" s="810">
        <v>0</v>
      </c>
      <c r="J173" s="810">
        <v>500</v>
      </c>
      <c r="K173" s="809" t="s">
        <v>626</v>
      </c>
      <c r="L173" s="809" t="s">
        <v>625</v>
      </c>
      <c r="M173" s="809" t="s">
        <v>341</v>
      </c>
      <c r="N173" s="809" t="s">
        <v>627</v>
      </c>
      <c r="O173" s="809" t="s">
        <v>625</v>
      </c>
      <c r="P173" s="809" t="s">
        <v>628</v>
      </c>
      <c r="Q173" s="808">
        <v>45743.754921956017</v>
      </c>
    </row>
    <row r="174" spans="1:17">
      <c r="A174" s="811">
        <v>45659</v>
      </c>
      <c r="B174" s="809" t="s">
        <v>797</v>
      </c>
      <c r="C174" s="809" t="s">
        <v>339</v>
      </c>
      <c r="D174" s="809" t="s">
        <v>683</v>
      </c>
      <c r="E174" s="809" t="s">
        <v>625</v>
      </c>
      <c r="F174" s="809" t="s">
        <v>798</v>
      </c>
      <c r="G174" s="809" t="s">
        <v>625</v>
      </c>
      <c r="H174" s="810">
        <v>4000</v>
      </c>
      <c r="I174" s="810">
        <v>0</v>
      </c>
      <c r="J174" s="810">
        <v>4000</v>
      </c>
      <c r="K174" s="809" t="s">
        <v>626</v>
      </c>
      <c r="L174" s="809" t="s">
        <v>625</v>
      </c>
      <c r="M174" s="809" t="s">
        <v>625</v>
      </c>
      <c r="N174" s="809" t="s">
        <v>627</v>
      </c>
      <c r="O174" s="809" t="s">
        <v>625</v>
      </c>
      <c r="P174" s="809" t="s">
        <v>628</v>
      </c>
      <c r="Q174" s="808">
        <v>45743.754919178238</v>
      </c>
    </row>
    <row r="175" spans="1:17">
      <c r="A175" s="811">
        <v>45659</v>
      </c>
      <c r="B175" s="809" t="s">
        <v>797</v>
      </c>
      <c r="C175" s="809" t="s">
        <v>349</v>
      </c>
      <c r="D175" s="809" t="s">
        <v>659</v>
      </c>
      <c r="E175" s="809" t="s">
        <v>625</v>
      </c>
      <c r="F175" s="809" t="s">
        <v>799</v>
      </c>
      <c r="G175" s="809" t="s">
        <v>625</v>
      </c>
      <c r="H175" s="810">
        <v>400</v>
      </c>
      <c r="I175" s="810">
        <v>0</v>
      </c>
      <c r="J175" s="810">
        <v>400</v>
      </c>
      <c r="K175" s="809" t="s">
        <v>626</v>
      </c>
      <c r="L175" s="809" t="s">
        <v>625</v>
      </c>
      <c r="M175" s="809" t="s">
        <v>625</v>
      </c>
      <c r="N175" s="809" t="s">
        <v>627</v>
      </c>
      <c r="O175" s="809" t="s">
        <v>625</v>
      </c>
      <c r="P175" s="809" t="s">
        <v>628</v>
      </c>
      <c r="Q175" s="808">
        <v>45743.75492013889</v>
      </c>
    </row>
    <row r="176" spans="1:17">
      <c r="A176" s="811">
        <v>45659</v>
      </c>
      <c r="B176" s="809" t="s">
        <v>800</v>
      </c>
      <c r="C176" s="809" t="s">
        <v>244</v>
      </c>
      <c r="D176" s="809" t="s">
        <v>652</v>
      </c>
      <c r="E176" s="809" t="s">
        <v>625</v>
      </c>
      <c r="F176" s="809" t="s">
        <v>801</v>
      </c>
      <c r="G176" s="809" t="s">
        <v>625</v>
      </c>
      <c r="H176" s="810">
        <v>4400</v>
      </c>
      <c r="I176" s="810">
        <v>0</v>
      </c>
      <c r="J176" s="810">
        <v>4400</v>
      </c>
      <c r="K176" s="809" t="s">
        <v>644</v>
      </c>
      <c r="L176" s="809" t="s">
        <v>600</v>
      </c>
      <c r="M176" s="809" t="s">
        <v>341</v>
      </c>
      <c r="N176" s="809" t="s">
        <v>647</v>
      </c>
      <c r="O176" s="809" t="s">
        <v>625</v>
      </c>
      <c r="P176" s="809" t="s">
        <v>625</v>
      </c>
      <c r="Q176" s="808">
        <v>45743.754923067128</v>
      </c>
    </row>
    <row r="177" spans="1:17">
      <c r="A177" s="811">
        <v>45659</v>
      </c>
      <c r="B177" s="809" t="s">
        <v>793</v>
      </c>
      <c r="C177" s="809" t="s">
        <v>244</v>
      </c>
      <c r="D177" s="809" t="s">
        <v>652</v>
      </c>
      <c r="E177" s="809" t="s">
        <v>625</v>
      </c>
      <c r="F177" s="809" t="s">
        <v>802</v>
      </c>
      <c r="G177" s="809" t="s">
        <v>625</v>
      </c>
      <c r="H177" s="810">
        <v>12000000</v>
      </c>
      <c r="I177" s="810">
        <v>0</v>
      </c>
      <c r="J177" s="810">
        <v>12000000</v>
      </c>
      <c r="K177" s="809" t="s">
        <v>626</v>
      </c>
      <c r="L177" s="809" t="s">
        <v>625</v>
      </c>
      <c r="M177" s="809" t="s">
        <v>341</v>
      </c>
      <c r="N177" s="809" t="s">
        <v>647</v>
      </c>
      <c r="O177" s="809" t="s">
        <v>625</v>
      </c>
      <c r="P177" s="809" t="s">
        <v>625</v>
      </c>
      <c r="Q177" s="808">
        <v>45743.754922534725</v>
      </c>
    </row>
    <row r="178" spans="1:17">
      <c r="A178" s="811">
        <v>45659</v>
      </c>
      <c r="B178" s="809" t="s">
        <v>795</v>
      </c>
      <c r="C178" s="809" t="s">
        <v>244</v>
      </c>
      <c r="D178" s="809" t="s">
        <v>652</v>
      </c>
      <c r="E178" s="809" t="s">
        <v>625</v>
      </c>
      <c r="F178" s="809" t="s">
        <v>803</v>
      </c>
      <c r="G178" s="809" t="s">
        <v>625</v>
      </c>
      <c r="H178" s="810">
        <v>23487000</v>
      </c>
      <c r="I178" s="810">
        <v>0</v>
      </c>
      <c r="J178" s="810">
        <v>23487000</v>
      </c>
      <c r="K178" s="809" t="s">
        <v>626</v>
      </c>
      <c r="L178" s="809" t="s">
        <v>625</v>
      </c>
      <c r="M178" s="809" t="s">
        <v>341</v>
      </c>
      <c r="N178" s="809" t="s">
        <v>647</v>
      </c>
      <c r="O178" s="809" t="s">
        <v>625</v>
      </c>
      <c r="P178" s="809" t="s">
        <v>625</v>
      </c>
      <c r="Q178" s="808">
        <v>45743.754921643522</v>
      </c>
    </row>
    <row r="179" spans="1:17">
      <c r="A179" s="811">
        <v>45659</v>
      </c>
      <c r="B179" s="809" t="s">
        <v>797</v>
      </c>
      <c r="C179" s="809" t="s">
        <v>244</v>
      </c>
      <c r="D179" s="809" t="s">
        <v>652</v>
      </c>
      <c r="E179" s="809" t="s">
        <v>625</v>
      </c>
      <c r="F179" s="809" t="s">
        <v>804</v>
      </c>
      <c r="G179" s="809" t="s">
        <v>625</v>
      </c>
      <c r="H179" s="810">
        <v>0</v>
      </c>
      <c r="I179" s="810">
        <v>4400</v>
      </c>
      <c r="J179" s="810">
        <v>-4400</v>
      </c>
      <c r="K179" s="809" t="s">
        <v>626</v>
      </c>
      <c r="L179" s="809" t="s">
        <v>625</v>
      </c>
      <c r="M179" s="809" t="s">
        <v>625</v>
      </c>
      <c r="N179" s="809" t="s">
        <v>647</v>
      </c>
      <c r="O179" s="809" t="s">
        <v>625</v>
      </c>
      <c r="P179" s="809" t="s">
        <v>625</v>
      </c>
      <c r="Q179" s="808">
        <v>45743.754920914354</v>
      </c>
    </row>
    <row r="180" spans="1:17">
      <c r="A180" s="811">
        <v>45659</v>
      </c>
      <c r="B180" s="809" t="s">
        <v>800</v>
      </c>
      <c r="C180" s="809" t="s">
        <v>354</v>
      </c>
      <c r="D180" s="809" t="s">
        <v>656</v>
      </c>
      <c r="E180" s="809" t="s">
        <v>625</v>
      </c>
      <c r="F180" s="809" t="s">
        <v>801</v>
      </c>
      <c r="G180" s="809" t="s">
        <v>625</v>
      </c>
      <c r="H180" s="810">
        <v>0</v>
      </c>
      <c r="I180" s="810">
        <v>4400</v>
      </c>
      <c r="J180" s="810">
        <v>-4400</v>
      </c>
      <c r="K180" s="809" t="s">
        <v>632</v>
      </c>
      <c r="L180" s="809" t="s">
        <v>527</v>
      </c>
      <c r="M180" s="809" t="s">
        <v>341</v>
      </c>
      <c r="N180" s="809" t="s">
        <v>647</v>
      </c>
      <c r="O180" s="809" t="s">
        <v>625</v>
      </c>
      <c r="P180" s="809" t="s">
        <v>625</v>
      </c>
      <c r="Q180" s="808">
        <v>45743.754923067128</v>
      </c>
    </row>
    <row r="181" spans="1:17">
      <c r="A181" s="811">
        <v>45659</v>
      </c>
      <c r="B181" s="809" t="s">
        <v>793</v>
      </c>
      <c r="C181" s="809" t="s">
        <v>354</v>
      </c>
      <c r="D181" s="809" t="s">
        <v>656</v>
      </c>
      <c r="E181" s="809" t="s">
        <v>625</v>
      </c>
      <c r="F181" s="809" t="s">
        <v>805</v>
      </c>
      <c r="G181" s="809" t="s">
        <v>625</v>
      </c>
      <c r="H181" s="810">
        <v>0</v>
      </c>
      <c r="I181" s="810">
        <v>12000500</v>
      </c>
      <c r="J181" s="810">
        <v>-12000500</v>
      </c>
      <c r="K181" s="809" t="s">
        <v>626</v>
      </c>
      <c r="L181" s="809" t="s">
        <v>625</v>
      </c>
      <c r="M181" s="809" t="s">
        <v>341</v>
      </c>
      <c r="N181" s="809" t="s">
        <v>647</v>
      </c>
      <c r="O181" s="809" t="s">
        <v>625</v>
      </c>
      <c r="P181" s="809" t="s">
        <v>625</v>
      </c>
      <c r="Q181" s="808">
        <v>45743.754922256943</v>
      </c>
    </row>
    <row r="182" spans="1:17">
      <c r="A182" s="811">
        <v>45659</v>
      </c>
      <c r="B182" s="809" t="s">
        <v>795</v>
      </c>
      <c r="C182" s="809" t="s">
        <v>354</v>
      </c>
      <c r="D182" s="809" t="s">
        <v>656</v>
      </c>
      <c r="E182" s="809" t="s">
        <v>625</v>
      </c>
      <c r="F182" s="809" t="s">
        <v>806</v>
      </c>
      <c r="G182" s="809" t="s">
        <v>625</v>
      </c>
      <c r="H182" s="810">
        <v>0</v>
      </c>
      <c r="I182" s="810">
        <v>23487500</v>
      </c>
      <c r="J182" s="810">
        <v>-23487500</v>
      </c>
      <c r="K182" s="809" t="s">
        <v>626</v>
      </c>
      <c r="L182" s="809" t="s">
        <v>625</v>
      </c>
      <c r="M182" s="809" t="s">
        <v>341</v>
      </c>
      <c r="N182" s="809" t="s">
        <v>647</v>
      </c>
      <c r="O182" s="809" t="s">
        <v>625</v>
      </c>
      <c r="P182" s="809" t="s">
        <v>625</v>
      </c>
      <c r="Q182" s="808">
        <v>45743.754921099535</v>
      </c>
    </row>
    <row r="183" spans="1:17">
      <c r="A183" s="811">
        <v>45657</v>
      </c>
      <c r="B183" s="809" t="s">
        <v>807</v>
      </c>
      <c r="C183" s="809" t="s">
        <v>431</v>
      </c>
      <c r="D183" s="809" t="s">
        <v>634</v>
      </c>
      <c r="E183" s="809" t="s">
        <v>625</v>
      </c>
      <c r="F183" s="809" t="s">
        <v>634</v>
      </c>
      <c r="G183" s="809" t="s">
        <v>430</v>
      </c>
      <c r="H183" s="810">
        <v>8639344</v>
      </c>
      <c r="I183" s="810">
        <v>0</v>
      </c>
      <c r="J183" s="810">
        <v>8639344</v>
      </c>
      <c r="K183" s="809" t="s">
        <v>626</v>
      </c>
      <c r="L183" s="809" t="s">
        <v>625</v>
      </c>
      <c r="M183" s="809" t="s">
        <v>625</v>
      </c>
      <c r="N183" s="809" t="s">
        <v>627</v>
      </c>
      <c r="O183" s="809" t="s">
        <v>625</v>
      </c>
      <c r="P183" s="809" t="s">
        <v>628</v>
      </c>
      <c r="Q183" s="808">
        <v>45733.634130868057</v>
      </c>
    </row>
    <row r="184" spans="1:17">
      <c r="A184" s="811">
        <v>45657</v>
      </c>
      <c r="B184" s="809" t="s">
        <v>808</v>
      </c>
      <c r="C184" s="809" t="s">
        <v>441</v>
      </c>
      <c r="D184" s="809" t="s">
        <v>636</v>
      </c>
      <c r="E184" s="809" t="s">
        <v>625</v>
      </c>
      <c r="F184" s="809" t="s">
        <v>636</v>
      </c>
      <c r="G184" s="809" t="s">
        <v>440</v>
      </c>
      <c r="H184" s="810">
        <v>2021826</v>
      </c>
      <c r="I184" s="810">
        <v>0</v>
      </c>
      <c r="J184" s="810">
        <v>2021826</v>
      </c>
      <c r="K184" s="809" t="s">
        <v>626</v>
      </c>
      <c r="L184" s="809" t="s">
        <v>625</v>
      </c>
      <c r="M184" s="809" t="s">
        <v>625</v>
      </c>
      <c r="N184" s="809" t="s">
        <v>627</v>
      </c>
      <c r="O184" s="809" t="s">
        <v>625</v>
      </c>
      <c r="P184" s="809" t="s">
        <v>628</v>
      </c>
      <c r="Q184" s="808">
        <v>45733.634131018516</v>
      </c>
    </row>
    <row r="185" spans="1:17">
      <c r="A185" s="811">
        <v>45657</v>
      </c>
      <c r="B185" s="809" t="s">
        <v>809</v>
      </c>
      <c r="C185" s="809" t="s">
        <v>435</v>
      </c>
      <c r="D185" s="809" t="s">
        <v>641</v>
      </c>
      <c r="E185" s="809" t="s">
        <v>625</v>
      </c>
      <c r="F185" s="809" t="s">
        <v>641</v>
      </c>
      <c r="G185" s="809" t="s">
        <v>434</v>
      </c>
      <c r="H185" s="810">
        <v>1000000</v>
      </c>
      <c r="I185" s="810">
        <v>0</v>
      </c>
      <c r="J185" s="810">
        <v>1000000</v>
      </c>
      <c r="K185" s="809" t="s">
        <v>626</v>
      </c>
      <c r="L185" s="809" t="s">
        <v>625</v>
      </c>
      <c r="M185" s="809" t="s">
        <v>625</v>
      </c>
      <c r="N185" s="809" t="s">
        <v>627</v>
      </c>
      <c r="O185" s="809" t="s">
        <v>625</v>
      </c>
      <c r="P185" s="809" t="s">
        <v>628</v>
      </c>
      <c r="Q185" s="808">
        <v>45733.634131365739</v>
      </c>
    </row>
    <row r="186" spans="1:17">
      <c r="A186" s="811">
        <v>45657</v>
      </c>
      <c r="B186" s="809" t="s">
        <v>810</v>
      </c>
      <c r="C186" s="809" t="s">
        <v>391</v>
      </c>
      <c r="D186" s="809" t="s">
        <v>658</v>
      </c>
      <c r="E186" s="809" t="s">
        <v>625</v>
      </c>
      <c r="F186" s="809" t="s">
        <v>658</v>
      </c>
      <c r="G186" s="809" t="s">
        <v>625</v>
      </c>
      <c r="H186" s="810">
        <v>650000</v>
      </c>
      <c r="I186" s="810">
        <v>0</v>
      </c>
      <c r="J186" s="810">
        <v>650000</v>
      </c>
      <c r="K186" s="809" t="s">
        <v>632</v>
      </c>
      <c r="L186" s="809" t="s">
        <v>550</v>
      </c>
      <c r="M186" s="809" t="s">
        <v>625</v>
      </c>
      <c r="N186" s="809" t="s">
        <v>627</v>
      </c>
      <c r="O186" s="809" t="s">
        <v>625</v>
      </c>
      <c r="P186" s="809" t="s">
        <v>628</v>
      </c>
      <c r="Q186" s="808">
        <v>45733.810132870371</v>
      </c>
    </row>
    <row r="187" spans="1:17">
      <c r="A187" s="811">
        <v>45657</v>
      </c>
      <c r="B187" s="809" t="s">
        <v>811</v>
      </c>
      <c r="C187" s="809" t="s">
        <v>391</v>
      </c>
      <c r="D187" s="809" t="s">
        <v>658</v>
      </c>
      <c r="E187" s="809" t="s">
        <v>625</v>
      </c>
      <c r="F187" s="809" t="s">
        <v>658</v>
      </c>
      <c r="G187" s="809" t="s">
        <v>395</v>
      </c>
      <c r="H187" s="810">
        <v>0</v>
      </c>
      <c r="I187" s="810">
        <v>650000</v>
      </c>
      <c r="J187" s="810">
        <v>-650000</v>
      </c>
      <c r="K187" s="809" t="s">
        <v>626</v>
      </c>
      <c r="L187" s="809" t="s">
        <v>625</v>
      </c>
      <c r="M187" s="809" t="s">
        <v>625</v>
      </c>
      <c r="N187" s="809" t="s">
        <v>627</v>
      </c>
      <c r="O187" s="809" t="s">
        <v>625</v>
      </c>
      <c r="P187" s="809" t="s">
        <v>628</v>
      </c>
      <c r="Q187" s="808">
        <v>45733.808094641201</v>
      </c>
    </row>
    <row r="188" spans="1:17">
      <c r="A188" s="811">
        <v>45657</v>
      </c>
      <c r="B188" s="809" t="s">
        <v>812</v>
      </c>
      <c r="C188" s="809" t="s">
        <v>391</v>
      </c>
      <c r="D188" s="809" t="s">
        <v>658</v>
      </c>
      <c r="E188" s="809" t="s">
        <v>625</v>
      </c>
      <c r="F188" s="809" t="s">
        <v>658</v>
      </c>
      <c r="G188" s="809" t="s">
        <v>395</v>
      </c>
      <c r="H188" s="810">
        <v>650000</v>
      </c>
      <c r="I188" s="810">
        <v>0</v>
      </c>
      <c r="J188" s="810">
        <v>650000</v>
      </c>
      <c r="K188" s="809" t="s">
        <v>626</v>
      </c>
      <c r="L188" s="809" t="s">
        <v>625</v>
      </c>
      <c r="M188" s="809" t="s">
        <v>625</v>
      </c>
      <c r="N188" s="809" t="s">
        <v>627</v>
      </c>
      <c r="O188" s="809" t="s">
        <v>625</v>
      </c>
      <c r="P188" s="809" t="s">
        <v>628</v>
      </c>
      <c r="Q188" s="808">
        <v>45733.634130092592</v>
      </c>
    </row>
    <row r="189" spans="1:17">
      <c r="A189" s="811">
        <v>45657</v>
      </c>
      <c r="B189" s="809" t="s">
        <v>813</v>
      </c>
      <c r="C189" s="809" t="s">
        <v>580</v>
      </c>
      <c r="D189" s="809" t="s">
        <v>814</v>
      </c>
      <c r="E189" s="809" t="s">
        <v>625</v>
      </c>
      <c r="F189" s="809" t="s">
        <v>814</v>
      </c>
      <c r="G189" s="809" t="s">
        <v>815</v>
      </c>
      <c r="H189" s="810">
        <v>89659056</v>
      </c>
      <c r="I189" s="810">
        <v>0</v>
      </c>
      <c r="J189" s="810">
        <v>89659056</v>
      </c>
      <c r="K189" s="809" t="s">
        <v>626</v>
      </c>
      <c r="L189" s="809" t="s">
        <v>625</v>
      </c>
      <c r="M189" s="809" t="s">
        <v>625</v>
      </c>
      <c r="N189" s="809" t="s">
        <v>627</v>
      </c>
      <c r="O189" s="809" t="s">
        <v>625</v>
      </c>
      <c r="P189" s="809" t="s">
        <v>628</v>
      </c>
      <c r="Q189" s="808">
        <v>45733.634130439816</v>
      </c>
    </row>
    <row r="190" spans="1:17">
      <c r="A190" s="811">
        <v>45657</v>
      </c>
      <c r="B190" s="809" t="s">
        <v>810</v>
      </c>
      <c r="C190" s="809" t="s">
        <v>349</v>
      </c>
      <c r="D190" s="809" t="s">
        <v>659</v>
      </c>
      <c r="E190" s="809" t="s">
        <v>625</v>
      </c>
      <c r="F190" s="809" t="s">
        <v>658</v>
      </c>
      <c r="G190" s="809" t="s">
        <v>625</v>
      </c>
      <c r="H190" s="810">
        <v>65000</v>
      </c>
      <c r="I190" s="810">
        <v>0</v>
      </c>
      <c r="J190" s="810">
        <v>65000</v>
      </c>
      <c r="K190" s="809" t="s">
        <v>626</v>
      </c>
      <c r="L190" s="809" t="s">
        <v>625</v>
      </c>
      <c r="M190" s="809" t="s">
        <v>625</v>
      </c>
      <c r="N190" s="809" t="s">
        <v>647</v>
      </c>
      <c r="O190" s="809" t="s">
        <v>625</v>
      </c>
      <c r="P190" s="809" t="s">
        <v>625</v>
      </c>
      <c r="Q190" s="808">
        <v>45733.810132870371</v>
      </c>
    </row>
    <row r="191" spans="1:17">
      <c r="A191" s="811">
        <v>45657</v>
      </c>
      <c r="B191" s="809" t="s">
        <v>807</v>
      </c>
      <c r="C191" s="809" t="s">
        <v>425</v>
      </c>
      <c r="D191" s="809" t="s">
        <v>643</v>
      </c>
      <c r="E191" s="809" t="s">
        <v>625</v>
      </c>
      <c r="F191" s="809" t="s">
        <v>643</v>
      </c>
      <c r="G191" s="809" t="s">
        <v>430</v>
      </c>
      <c r="H191" s="810">
        <v>0</v>
      </c>
      <c r="I191" s="810">
        <v>8639344</v>
      </c>
      <c r="J191" s="810">
        <v>-8639344</v>
      </c>
      <c r="K191" s="809" t="s">
        <v>626</v>
      </c>
      <c r="L191" s="809" t="s">
        <v>625</v>
      </c>
      <c r="M191" s="809" t="s">
        <v>625</v>
      </c>
      <c r="N191" s="809" t="s">
        <v>627</v>
      </c>
      <c r="O191" s="809" t="s">
        <v>625</v>
      </c>
      <c r="P191" s="809" t="s">
        <v>628</v>
      </c>
      <c r="Q191" s="808">
        <v>45733.634130937498</v>
      </c>
    </row>
    <row r="192" spans="1:17">
      <c r="A192" s="811">
        <v>45657</v>
      </c>
      <c r="B192" s="809" t="s">
        <v>816</v>
      </c>
      <c r="C192" s="809" t="s">
        <v>425</v>
      </c>
      <c r="D192" s="809" t="s">
        <v>643</v>
      </c>
      <c r="E192" s="809" t="s">
        <v>625</v>
      </c>
      <c r="F192" s="809" t="s">
        <v>643</v>
      </c>
      <c r="G192" s="809" t="s">
        <v>817</v>
      </c>
      <c r="H192" s="810">
        <v>8639344</v>
      </c>
      <c r="I192" s="810">
        <v>0</v>
      </c>
      <c r="J192" s="810">
        <v>8639344</v>
      </c>
      <c r="K192" s="809" t="s">
        <v>626</v>
      </c>
      <c r="L192" s="809" t="s">
        <v>625</v>
      </c>
      <c r="M192" s="809" t="s">
        <v>341</v>
      </c>
      <c r="N192" s="809" t="s">
        <v>627</v>
      </c>
      <c r="O192" s="809" t="s">
        <v>625</v>
      </c>
      <c r="P192" s="809" t="s">
        <v>628</v>
      </c>
      <c r="Q192" s="808">
        <v>45733.634130752318</v>
      </c>
    </row>
    <row r="193" spans="1:17">
      <c r="A193" s="811">
        <v>45657</v>
      </c>
      <c r="B193" s="809" t="s">
        <v>808</v>
      </c>
      <c r="C193" s="809" t="s">
        <v>445</v>
      </c>
      <c r="D193" s="809" t="s">
        <v>645</v>
      </c>
      <c r="E193" s="809" t="s">
        <v>625</v>
      </c>
      <c r="F193" s="809" t="s">
        <v>645</v>
      </c>
      <c r="G193" s="809" t="s">
        <v>440</v>
      </c>
      <c r="H193" s="810">
        <v>0</v>
      </c>
      <c r="I193" s="810">
        <v>2021826</v>
      </c>
      <c r="J193" s="810">
        <v>-2021826</v>
      </c>
      <c r="K193" s="809" t="s">
        <v>626</v>
      </c>
      <c r="L193" s="809" t="s">
        <v>625</v>
      </c>
      <c r="M193" s="809" t="s">
        <v>625</v>
      </c>
      <c r="N193" s="809" t="s">
        <v>627</v>
      </c>
      <c r="O193" s="809" t="s">
        <v>625</v>
      </c>
      <c r="P193" s="809" t="s">
        <v>628</v>
      </c>
      <c r="Q193" s="808">
        <v>45733.63413121528</v>
      </c>
    </row>
    <row r="194" spans="1:17">
      <c r="A194" s="811">
        <v>45657</v>
      </c>
      <c r="B194" s="809" t="s">
        <v>810</v>
      </c>
      <c r="C194" s="809" t="s">
        <v>244</v>
      </c>
      <c r="D194" s="809" t="s">
        <v>652</v>
      </c>
      <c r="E194" s="809" t="s">
        <v>625</v>
      </c>
      <c r="F194" s="809" t="s">
        <v>658</v>
      </c>
      <c r="G194" s="809" t="s">
        <v>625</v>
      </c>
      <c r="H194" s="810">
        <v>0</v>
      </c>
      <c r="I194" s="810">
        <v>715000</v>
      </c>
      <c r="J194" s="810">
        <v>-715000</v>
      </c>
      <c r="K194" s="809" t="s">
        <v>626</v>
      </c>
      <c r="L194" s="809" t="s">
        <v>391</v>
      </c>
      <c r="M194" s="809" t="s">
        <v>625</v>
      </c>
      <c r="N194" s="809" t="s">
        <v>647</v>
      </c>
      <c r="O194" s="809" t="s">
        <v>625</v>
      </c>
      <c r="P194" s="809" t="s">
        <v>625</v>
      </c>
      <c r="Q194" s="808">
        <v>45733.810132870371</v>
      </c>
    </row>
    <row r="195" spans="1:17">
      <c r="A195" s="811">
        <v>45657</v>
      </c>
      <c r="B195" s="809" t="s">
        <v>811</v>
      </c>
      <c r="C195" s="809" t="s">
        <v>244</v>
      </c>
      <c r="D195" s="809" t="s">
        <v>652</v>
      </c>
      <c r="E195" s="809" t="s">
        <v>625</v>
      </c>
      <c r="F195" s="809" t="s">
        <v>818</v>
      </c>
      <c r="G195" s="809" t="s">
        <v>395</v>
      </c>
      <c r="H195" s="810">
        <v>715000</v>
      </c>
      <c r="I195" s="810">
        <v>0</v>
      </c>
      <c r="J195" s="810">
        <v>715000</v>
      </c>
      <c r="K195" s="809" t="s">
        <v>626</v>
      </c>
      <c r="L195" s="809" t="s">
        <v>625</v>
      </c>
      <c r="M195" s="809" t="s">
        <v>625</v>
      </c>
      <c r="N195" s="809" t="s">
        <v>647</v>
      </c>
      <c r="O195" s="809" t="s">
        <v>625</v>
      </c>
      <c r="P195" s="809" t="s">
        <v>625</v>
      </c>
      <c r="Q195" s="808">
        <v>45733.808094826389</v>
      </c>
    </row>
    <row r="196" spans="1:17">
      <c r="A196" s="811">
        <v>45657</v>
      </c>
      <c r="B196" s="809" t="s">
        <v>811</v>
      </c>
      <c r="C196" s="809" t="s">
        <v>244</v>
      </c>
      <c r="D196" s="809" t="s">
        <v>652</v>
      </c>
      <c r="E196" s="809" t="s">
        <v>625</v>
      </c>
      <c r="F196" s="809" t="s">
        <v>818</v>
      </c>
      <c r="G196" s="809" t="s">
        <v>396</v>
      </c>
      <c r="H196" s="810">
        <v>0</v>
      </c>
      <c r="I196" s="810">
        <v>65000</v>
      </c>
      <c r="J196" s="810">
        <v>-65000</v>
      </c>
      <c r="K196" s="809" t="s">
        <v>626</v>
      </c>
      <c r="L196" s="809" t="s">
        <v>625</v>
      </c>
      <c r="M196" s="809" t="s">
        <v>625</v>
      </c>
      <c r="N196" s="809" t="s">
        <v>647</v>
      </c>
      <c r="O196" s="809" t="s">
        <v>625</v>
      </c>
      <c r="P196" s="809" t="s">
        <v>625</v>
      </c>
      <c r="Q196" s="808">
        <v>45733.808094756947</v>
      </c>
    </row>
    <row r="197" spans="1:17">
      <c r="A197" s="811">
        <v>45657</v>
      </c>
      <c r="B197" s="809" t="s">
        <v>812</v>
      </c>
      <c r="C197" s="809" t="s">
        <v>244</v>
      </c>
      <c r="D197" s="809" t="s">
        <v>652</v>
      </c>
      <c r="E197" s="809" t="s">
        <v>625</v>
      </c>
      <c r="F197" s="809" t="s">
        <v>818</v>
      </c>
      <c r="G197" s="809" t="s">
        <v>395</v>
      </c>
      <c r="H197" s="810">
        <v>0</v>
      </c>
      <c r="I197" s="810">
        <v>715000</v>
      </c>
      <c r="J197" s="810">
        <v>-715000</v>
      </c>
      <c r="K197" s="809" t="s">
        <v>626</v>
      </c>
      <c r="L197" s="809" t="s">
        <v>625</v>
      </c>
      <c r="M197" s="809" t="s">
        <v>625</v>
      </c>
      <c r="N197" s="809" t="s">
        <v>647</v>
      </c>
      <c r="O197" s="809" t="s">
        <v>625</v>
      </c>
      <c r="P197" s="809" t="s">
        <v>625</v>
      </c>
      <c r="Q197" s="808">
        <v>45733.634130358798</v>
      </c>
    </row>
    <row r="198" spans="1:17">
      <c r="A198" s="811">
        <v>45657</v>
      </c>
      <c r="B198" s="809" t="s">
        <v>812</v>
      </c>
      <c r="C198" s="809" t="s">
        <v>244</v>
      </c>
      <c r="D198" s="809" t="s">
        <v>652</v>
      </c>
      <c r="E198" s="809" t="s">
        <v>625</v>
      </c>
      <c r="F198" s="809" t="s">
        <v>818</v>
      </c>
      <c r="G198" s="809" t="s">
        <v>396</v>
      </c>
      <c r="H198" s="810">
        <v>65000</v>
      </c>
      <c r="I198" s="810">
        <v>0</v>
      </c>
      <c r="J198" s="810">
        <v>65000</v>
      </c>
      <c r="K198" s="809" t="s">
        <v>626</v>
      </c>
      <c r="L198" s="809" t="s">
        <v>625</v>
      </c>
      <c r="M198" s="809" t="s">
        <v>625</v>
      </c>
      <c r="N198" s="809" t="s">
        <v>647</v>
      </c>
      <c r="O198" s="809" t="s">
        <v>625</v>
      </c>
      <c r="P198" s="809" t="s">
        <v>625</v>
      </c>
      <c r="Q198" s="808">
        <v>45733.634130208331</v>
      </c>
    </row>
    <row r="199" spans="1:17">
      <c r="A199" s="811">
        <v>45657</v>
      </c>
      <c r="B199" s="809" t="s">
        <v>813</v>
      </c>
      <c r="C199" s="809" t="s">
        <v>583</v>
      </c>
      <c r="D199" s="809" t="s">
        <v>780</v>
      </c>
      <c r="E199" s="809" t="s">
        <v>625</v>
      </c>
      <c r="F199" s="809" t="s">
        <v>780</v>
      </c>
      <c r="G199" s="809" t="s">
        <v>815</v>
      </c>
      <c r="H199" s="810">
        <v>0</v>
      </c>
      <c r="I199" s="810">
        <v>89659056</v>
      </c>
      <c r="J199" s="810">
        <v>-89659056</v>
      </c>
      <c r="K199" s="809" t="s">
        <v>626</v>
      </c>
      <c r="L199" s="809" t="s">
        <v>625</v>
      </c>
      <c r="M199" s="809" t="s">
        <v>625</v>
      </c>
      <c r="N199" s="809" t="s">
        <v>627</v>
      </c>
      <c r="O199" s="809" t="s">
        <v>625</v>
      </c>
      <c r="P199" s="809" t="s">
        <v>628</v>
      </c>
      <c r="Q199" s="808">
        <v>45733.634130555554</v>
      </c>
    </row>
    <row r="200" spans="1:17">
      <c r="A200" s="811">
        <v>45657</v>
      </c>
      <c r="B200" s="809" t="s">
        <v>809</v>
      </c>
      <c r="C200" s="809" t="s">
        <v>437</v>
      </c>
      <c r="D200" s="809" t="s">
        <v>649</v>
      </c>
      <c r="E200" s="809" t="s">
        <v>625</v>
      </c>
      <c r="F200" s="809" t="s">
        <v>649</v>
      </c>
      <c r="G200" s="809" t="s">
        <v>434</v>
      </c>
      <c r="H200" s="810">
        <v>0</v>
      </c>
      <c r="I200" s="810">
        <v>1000000</v>
      </c>
      <c r="J200" s="810">
        <v>-1000000</v>
      </c>
      <c r="K200" s="809" t="s">
        <v>626</v>
      </c>
      <c r="L200" s="809" t="s">
        <v>625</v>
      </c>
      <c r="M200" s="809" t="s">
        <v>625</v>
      </c>
      <c r="N200" s="809" t="s">
        <v>627</v>
      </c>
      <c r="O200" s="809" t="s">
        <v>625</v>
      </c>
      <c r="P200" s="809" t="s">
        <v>628</v>
      </c>
      <c r="Q200" s="808">
        <v>45733.634131481478</v>
      </c>
    </row>
    <row r="201" spans="1:17">
      <c r="A201" s="811">
        <v>45657</v>
      </c>
      <c r="B201" s="809" t="s">
        <v>816</v>
      </c>
      <c r="C201" s="809" t="s">
        <v>421</v>
      </c>
      <c r="D201" s="809" t="s">
        <v>650</v>
      </c>
      <c r="E201" s="809" t="s">
        <v>625</v>
      </c>
      <c r="F201" s="809" t="s">
        <v>819</v>
      </c>
      <c r="G201" s="809" t="s">
        <v>817</v>
      </c>
      <c r="H201" s="810">
        <v>0</v>
      </c>
      <c r="I201" s="810">
        <v>8639344</v>
      </c>
      <c r="J201" s="810">
        <v>-8639344</v>
      </c>
      <c r="K201" s="809" t="s">
        <v>626</v>
      </c>
      <c r="L201" s="809" t="s">
        <v>625</v>
      </c>
      <c r="M201" s="809" t="s">
        <v>341</v>
      </c>
      <c r="N201" s="809" t="s">
        <v>647</v>
      </c>
      <c r="O201" s="809" t="s">
        <v>625</v>
      </c>
      <c r="P201" s="809" t="s">
        <v>625</v>
      </c>
      <c r="Q201" s="808">
        <v>45733.634130671293</v>
      </c>
    </row>
    <row r="202" spans="1:17">
      <c r="A202" s="811">
        <v>45656</v>
      </c>
      <c r="B202" s="809" t="s">
        <v>820</v>
      </c>
      <c r="C202" s="809" t="s">
        <v>493</v>
      </c>
      <c r="D202" s="809" t="s">
        <v>717</v>
      </c>
      <c r="E202" s="809" t="s">
        <v>625</v>
      </c>
      <c r="F202" s="809" t="s">
        <v>717</v>
      </c>
      <c r="G202" s="809" t="s">
        <v>821</v>
      </c>
      <c r="H202" s="810">
        <v>72876</v>
      </c>
      <c r="I202" s="810">
        <v>0</v>
      </c>
      <c r="J202" s="810">
        <v>72876</v>
      </c>
      <c r="K202" s="809" t="s">
        <v>626</v>
      </c>
      <c r="L202" s="809" t="s">
        <v>625</v>
      </c>
      <c r="M202" s="809" t="s">
        <v>341</v>
      </c>
      <c r="N202" s="809" t="s">
        <v>627</v>
      </c>
      <c r="O202" s="809" t="s">
        <v>625</v>
      </c>
      <c r="P202" s="809" t="s">
        <v>628</v>
      </c>
      <c r="Q202" s="808">
        <v>45733.634129363425</v>
      </c>
    </row>
    <row r="203" spans="1:17">
      <c r="A203" s="811">
        <v>45656</v>
      </c>
      <c r="B203" s="809" t="s">
        <v>820</v>
      </c>
      <c r="C203" s="809" t="s">
        <v>339</v>
      </c>
      <c r="D203" s="809" t="s">
        <v>683</v>
      </c>
      <c r="E203" s="809" t="s">
        <v>625</v>
      </c>
      <c r="F203" s="809" t="s">
        <v>683</v>
      </c>
      <c r="G203" s="809" t="s">
        <v>822</v>
      </c>
      <c r="H203" s="810">
        <v>18000</v>
      </c>
      <c r="I203" s="810">
        <v>0</v>
      </c>
      <c r="J203" s="810">
        <v>18000</v>
      </c>
      <c r="K203" s="809" t="s">
        <v>626</v>
      </c>
      <c r="L203" s="809" t="s">
        <v>625</v>
      </c>
      <c r="M203" s="809" t="s">
        <v>341</v>
      </c>
      <c r="N203" s="809" t="s">
        <v>627</v>
      </c>
      <c r="O203" s="809" t="s">
        <v>625</v>
      </c>
      <c r="P203" s="809" t="s">
        <v>628</v>
      </c>
      <c r="Q203" s="808">
        <v>45733.634129479164</v>
      </c>
    </row>
    <row r="204" spans="1:17">
      <c r="A204" s="811">
        <v>45656</v>
      </c>
      <c r="B204" s="809" t="s">
        <v>820</v>
      </c>
      <c r="C204" s="809" t="s">
        <v>399</v>
      </c>
      <c r="D204" s="809" t="s">
        <v>646</v>
      </c>
      <c r="E204" s="809" t="s">
        <v>625</v>
      </c>
      <c r="F204" s="809" t="s">
        <v>823</v>
      </c>
      <c r="G204" s="809" t="s">
        <v>821</v>
      </c>
      <c r="H204" s="810">
        <v>730668</v>
      </c>
      <c r="I204" s="810">
        <v>0</v>
      </c>
      <c r="J204" s="810">
        <v>730668</v>
      </c>
      <c r="K204" s="809" t="s">
        <v>626</v>
      </c>
      <c r="L204" s="809" t="s">
        <v>625</v>
      </c>
      <c r="M204" s="809" t="s">
        <v>341</v>
      </c>
      <c r="N204" s="809" t="s">
        <v>647</v>
      </c>
      <c r="O204" s="809" t="s">
        <v>625</v>
      </c>
      <c r="P204" s="809" t="s">
        <v>625</v>
      </c>
      <c r="Q204" s="808">
        <v>45733.634129976854</v>
      </c>
    </row>
    <row r="205" spans="1:17">
      <c r="A205" s="811">
        <v>45656</v>
      </c>
      <c r="B205" s="809" t="s">
        <v>820</v>
      </c>
      <c r="C205" s="809" t="s">
        <v>354</v>
      </c>
      <c r="D205" s="809" t="s">
        <v>656</v>
      </c>
      <c r="E205" s="809" t="s">
        <v>625</v>
      </c>
      <c r="F205" s="809" t="s">
        <v>824</v>
      </c>
      <c r="G205" s="809" t="s">
        <v>822</v>
      </c>
      <c r="H205" s="810">
        <v>0</v>
      </c>
      <c r="I205" s="810">
        <v>18000</v>
      </c>
      <c r="J205" s="810">
        <v>-18000</v>
      </c>
      <c r="K205" s="809" t="s">
        <v>626</v>
      </c>
      <c r="L205" s="809" t="s">
        <v>625</v>
      </c>
      <c r="M205" s="809" t="s">
        <v>341</v>
      </c>
      <c r="N205" s="809" t="s">
        <v>647</v>
      </c>
      <c r="O205" s="809" t="s">
        <v>625</v>
      </c>
      <c r="P205" s="809" t="s">
        <v>625</v>
      </c>
      <c r="Q205" s="808">
        <v>45733.634129861108</v>
      </c>
    </row>
    <row r="206" spans="1:17">
      <c r="A206" s="811">
        <v>45656</v>
      </c>
      <c r="B206" s="809" t="s">
        <v>820</v>
      </c>
      <c r="C206" s="809" t="s">
        <v>354</v>
      </c>
      <c r="D206" s="809" t="s">
        <v>656</v>
      </c>
      <c r="E206" s="809" t="s">
        <v>625</v>
      </c>
      <c r="F206" s="809" t="s">
        <v>824</v>
      </c>
      <c r="G206" s="809" t="s">
        <v>821</v>
      </c>
      <c r="H206" s="810">
        <v>0</v>
      </c>
      <c r="I206" s="810">
        <v>803544</v>
      </c>
      <c r="J206" s="810">
        <v>-803544</v>
      </c>
      <c r="K206" s="809" t="s">
        <v>626</v>
      </c>
      <c r="L206" s="809" t="s">
        <v>625</v>
      </c>
      <c r="M206" s="809" t="s">
        <v>341</v>
      </c>
      <c r="N206" s="809" t="s">
        <v>647</v>
      </c>
      <c r="O206" s="809" t="s">
        <v>625</v>
      </c>
      <c r="P206" s="809" t="s">
        <v>625</v>
      </c>
      <c r="Q206" s="808">
        <v>45733.634129247686</v>
      </c>
    </row>
    <row r="207" spans="1:17">
      <c r="A207" s="811">
        <v>45653</v>
      </c>
      <c r="B207" s="809" t="s">
        <v>825</v>
      </c>
      <c r="C207" s="809" t="s">
        <v>441</v>
      </c>
      <c r="D207" s="809" t="s">
        <v>636</v>
      </c>
      <c r="E207" s="809" t="s">
        <v>625</v>
      </c>
      <c r="F207" s="809" t="s">
        <v>636</v>
      </c>
      <c r="G207" s="809" t="s">
        <v>826</v>
      </c>
      <c r="H207" s="810">
        <v>54958804</v>
      </c>
      <c r="I207" s="810">
        <v>0</v>
      </c>
      <c r="J207" s="810">
        <v>54958804</v>
      </c>
      <c r="K207" s="809" t="s">
        <v>626</v>
      </c>
      <c r="L207" s="809" t="s">
        <v>625</v>
      </c>
      <c r="M207" s="809" t="s">
        <v>625</v>
      </c>
      <c r="N207" s="809" t="s">
        <v>627</v>
      </c>
      <c r="O207" s="809" t="s">
        <v>625</v>
      </c>
      <c r="P207" s="809" t="s">
        <v>628</v>
      </c>
      <c r="Q207" s="808">
        <v>45733.634129085651</v>
      </c>
    </row>
    <row r="208" spans="1:17">
      <c r="A208" s="811">
        <v>45653</v>
      </c>
      <c r="B208" s="809" t="s">
        <v>827</v>
      </c>
      <c r="C208" s="809" t="s">
        <v>828</v>
      </c>
      <c r="D208" s="809" t="s">
        <v>829</v>
      </c>
      <c r="E208" s="809" t="s">
        <v>625</v>
      </c>
      <c r="F208" s="809" t="s">
        <v>829</v>
      </c>
      <c r="G208" s="809" t="s">
        <v>830</v>
      </c>
      <c r="H208" s="810">
        <v>0</v>
      </c>
      <c r="I208" s="810">
        <v>4000000000</v>
      </c>
      <c r="J208" s="810">
        <v>-4000000000</v>
      </c>
      <c r="K208" s="809" t="s">
        <v>626</v>
      </c>
      <c r="L208" s="809" t="s">
        <v>625</v>
      </c>
      <c r="M208" s="809" t="s">
        <v>625</v>
      </c>
      <c r="N208" s="809" t="s">
        <v>627</v>
      </c>
      <c r="O208" s="809" t="s">
        <v>625</v>
      </c>
      <c r="P208" s="809" t="s">
        <v>628</v>
      </c>
      <c r="Q208" s="808">
        <v>45733.634128854166</v>
      </c>
    </row>
    <row r="209" spans="1:17">
      <c r="A209" s="811">
        <v>45653</v>
      </c>
      <c r="B209" s="809" t="s">
        <v>825</v>
      </c>
      <c r="C209" s="809" t="s">
        <v>445</v>
      </c>
      <c r="D209" s="809" t="s">
        <v>645</v>
      </c>
      <c r="E209" s="809" t="s">
        <v>625</v>
      </c>
      <c r="F209" s="809" t="s">
        <v>645</v>
      </c>
      <c r="G209" s="809" t="s">
        <v>826</v>
      </c>
      <c r="H209" s="810">
        <v>0</v>
      </c>
      <c r="I209" s="810">
        <v>54958804</v>
      </c>
      <c r="J209" s="810">
        <v>-54958804</v>
      </c>
      <c r="K209" s="809" t="s">
        <v>626</v>
      </c>
      <c r="L209" s="809" t="s">
        <v>625</v>
      </c>
      <c r="M209" s="809" t="s">
        <v>625</v>
      </c>
      <c r="N209" s="809" t="s">
        <v>627</v>
      </c>
      <c r="O209" s="809" t="s">
        <v>625</v>
      </c>
      <c r="P209" s="809" t="s">
        <v>628</v>
      </c>
      <c r="Q209" s="808">
        <v>45733.634129166669</v>
      </c>
    </row>
    <row r="210" spans="1:17">
      <c r="A210" s="811">
        <v>45653</v>
      </c>
      <c r="B210" s="809" t="s">
        <v>827</v>
      </c>
      <c r="C210" s="809" t="s">
        <v>476</v>
      </c>
      <c r="D210" s="809" t="s">
        <v>648</v>
      </c>
      <c r="E210" s="809" t="s">
        <v>625</v>
      </c>
      <c r="F210" s="809" t="s">
        <v>648</v>
      </c>
      <c r="G210" s="809" t="s">
        <v>830</v>
      </c>
      <c r="H210" s="810">
        <v>4000000000</v>
      </c>
      <c r="I210" s="810">
        <v>0</v>
      </c>
      <c r="J210" s="810">
        <v>4000000000</v>
      </c>
      <c r="K210" s="809" t="s">
        <v>626</v>
      </c>
      <c r="L210" s="809" t="s">
        <v>625</v>
      </c>
      <c r="M210" s="809" t="s">
        <v>625</v>
      </c>
      <c r="N210" s="809" t="s">
        <v>627</v>
      </c>
      <c r="O210" s="809" t="s">
        <v>625</v>
      </c>
      <c r="P210" s="809" t="s">
        <v>628</v>
      </c>
      <c r="Q210" s="808">
        <v>45733.634128969905</v>
      </c>
    </row>
    <row r="211" spans="1:17">
      <c r="A211" s="811">
        <v>45650</v>
      </c>
      <c r="B211" s="809" t="s">
        <v>831</v>
      </c>
      <c r="C211" s="809" t="s">
        <v>339</v>
      </c>
      <c r="D211" s="809" t="s">
        <v>683</v>
      </c>
      <c r="E211" s="809" t="s">
        <v>625</v>
      </c>
      <c r="F211" s="809" t="s">
        <v>683</v>
      </c>
      <c r="G211" s="809" t="s">
        <v>832</v>
      </c>
      <c r="H211" s="810">
        <v>500</v>
      </c>
      <c r="I211" s="810">
        <v>0</v>
      </c>
      <c r="J211" s="810">
        <v>500</v>
      </c>
      <c r="K211" s="809" t="s">
        <v>626</v>
      </c>
      <c r="L211" s="809" t="s">
        <v>625</v>
      </c>
      <c r="M211" s="809" t="s">
        <v>341</v>
      </c>
      <c r="N211" s="809" t="s">
        <v>627</v>
      </c>
      <c r="O211" s="809" t="s">
        <v>625</v>
      </c>
      <c r="P211" s="809" t="s">
        <v>628</v>
      </c>
      <c r="Q211" s="808">
        <v>45733.634128738428</v>
      </c>
    </row>
    <row r="212" spans="1:17">
      <c r="A212" s="811">
        <v>45650</v>
      </c>
      <c r="B212" s="809" t="s">
        <v>831</v>
      </c>
      <c r="C212" s="809" t="s">
        <v>833</v>
      </c>
      <c r="D212" s="809" t="s">
        <v>834</v>
      </c>
      <c r="E212" s="809" t="s">
        <v>625</v>
      </c>
      <c r="F212" s="809" t="s">
        <v>834</v>
      </c>
      <c r="G212" s="809" t="s">
        <v>835</v>
      </c>
      <c r="H212" s="810">
        <v>980000</v>
      </c>
      <c r="I212" s="810">
        <v>0</v>
      </c>
      <c r="J212" s="810">
        <v>980000</v>
      </c>
      <c r="K212" s="809" t="s">
        <v>626</v>
      </c>
      <c r="L212" s="809" t="s">
        <v>625</v>
      </c>
      <c r="M212" s="809" t="s">
        <v>341</v>
      </c>
      <c r="N212" s="809" t="s">
        <v>627</v>
      </c>
      <c r="O212" s="809" t="s">
        <v>625</v>
      </c>
      <c r="P212" s="809" t="s">
        <v>628</v>
      </c>
      <c r="Q212" s="808">
        <v>45733.634128668979</v>
      </c>
    </row>
    <row r="213" spans="1:17">
      <c r="A213" s="811">
        <v>45650</v>
      </c>
      <c r="B213" s="809" t="s">
        <v>831</v>
      </c>
      <c r="C213" s="809" t="s">
        <v>354</v>
      </c>
      <c r="D213" s="809" t="s">
        <v>656</v>
      </c>
      <c r="E213" s="809" t="s">
        <v>625</v>
      </c>
      <c r="F213" s="809" t="s">
        <v>824</v>
      </c>
      <c r="G213" s="809" t="s">
        <v>835</v>
      </c>
      <c r="H213" s="810">
        <v>0</v>
      </c>
      <c r="I213" s="810">
        <v>980500</v>
      </c>
      <c r="J213" s="810">
        <v>-980500</v>
      </c>
      <c r="K213" s="809" t="s">
        <v>626</v>
      </c>
      <c r="L213" s="809" t="s">
        <v>625</v>
      </c>
      <c r="M213" s="809" t="s">
        <v>341</v>
      </c>
      <c r="N213" s="809" t="s">
        <v>647</v>
      </c>
      <c r="O213" s="809" t="s">
        <v>625</v>
      </c>
      <c r="P213" s="809" t="s">
        <v>625</v>
      </c>
      <c r="Q213" s="808">
        <v>45733.634128472222</v>
      </c>
    </row>
    <row r="214" spans="1:17">
      <c r="A214" s="811">
        <v>45647</v>
      </c>
      <c r="B214" s="809" t="s">
        <v>836</v>
      </c>
      <c r="C214" s="809" t="s">
        <v>553</v>
      </c>
      <c r="D214" s="809" t="s">
        <v>673</v>
      </c>
      <c r="E214" s="809" t="s">
        <v>625</v>
      </c>
      <c r="F214" s="809" t="s">
        <v>673</v>
      </c>
      <c r="G214" s="809" t="s">
        <v>837</v>
      </c>
      <c r="H214" s="810">
        <v>0</v>
      </c>
      <c r="I214" s="810">
        <v>37218</v>
      </c>
      <c r="J214" s="810">
        <v>-37218</v>
      </c>
      <c r="K214" s="809" t="s">
        <v>626</v>
      </c>
      <c r="L214" s="809" t="s">
        <v>625</v>
      </c>
      <c r="M214" s="809" t="s">
        <v>341</v>
      </c>
      <c r="N214" s="809" t="s">
        <v>627</v>
      </c>
      <c r="O214" s="809" t="s">
        <v>625</v>
      </c>
      <c r="P214" s="809" t="s">
        <v>628</v>
      </c>
      <c r="Q214" s="808">
        <v>45733.634128090278</v>
      </c>
    </row>
    <row r="215" spans="1:17">
      <c r="A215" s="811">
        <v>45647</v>
      </c>
      <c r="B215" s="809" t="s">
        <v>838</v>
      </c>
      <c r="C215" s="809" t="s">
        <v>553</v>
      </c>
      <c r="D215" s="809" t="s">
        <v>673</v>
      </c>
      <c r="E215" s="809" t="s">
        <v>625</v>
      </c>
      <c r="F215" s="809" t="s">
        <v>673</v>
      </c>
      <c r="G215" s="809" t="s">
        <v>839</v>
      </c>
      <c r="H215" s="810">
        <v>0</v>
      </c>
      <c r="I215" s="810">
        <v>103034</v>
      </c>
      <c r="J215" s="810">
        <v>-103034</v>
      </c>
      <c r="K215" s="809" t="s">
        <v>626</v>
      </c>
      <c r="L215" s="809" t="s">
        <v>625</v>
      </c>
      <c r="M215" s="809" t="s">
        <v>341</v>
      </c>
      <c r="N215" s="809" t="s">
        <v>627</v>
      </c>
      <c r="O215" s="809" t="s">
        <v>625</v>
      </c>
      <c r="P215" s="809" t="s">
        <v>628</v>
      </c>
      <c r="Q215" s="808">
        <v>45733.634127627316</v>
      </c>
    </row>
    <row r="216" spans="1:17">
      <c r="A216" s="811">
        <v>45647</v>
      </c>
      <c r="B216" s="809" t="s">
        <v>836</v>
      </c>
      <c r="C216" s="809" t="s">
        <v>556</v>
      </c>
      <c r="D216" s="809" t="s">
        <v>674</v>
      </c>
      <c r="E216" s="809" t="s">
        <v>625</v>
      </c>
      <c r="F216" s="809" t="s">
        <v>674</v>
      </c>
      <c r="G216" s="809" t="s">
        <v>837</v>
      </c>
      <c r="H216" s="810">
        <v>520</v>
      </c>
      <c r="I216" s="810">
        <v>0</v>
      </c>
      <c r="J216" s="810">
        <v>520</v>
      </c>
      <c r="K216" s="809" t="s">
        <v>626</v>
      </c>
      <c r="L216" s="809" t="s">
        <v>625</v>
      </c>
      <c r="M216" s="809" t="s">
        <v>341</v>
      </c>
      <c r="N216" s="809" t="s">
        <v>627</v>
      </c>
      <c r="O216" s="809" t="s">
        <v>625</v>
      </c>
      <c r="P216" s="809" t="s">
        <v>628</v>
      </c>
      <c r="Q216" s="808">
        <v>45733.634128275466</v>
      </c>
    </row>
    <row r="217" spans="1:17">
      <c r="A217" s="811">
        <v>45647</v>
      </c>
      <c r="B217" s="809" t="s">
        <v>836</v>
      </c>
      <c r="C217" s="809" t="s">
        <v>556</v>
      </c>
      <c r="D217" s="809" t="s">
        <v>674</v>
      </c>
      <c r="E217" s="809" t="s">
        <v>625</v>
      </c>
      <c r="F217" s="809" t="s">
        <v>674</v>
      </c>
      <c r="G217" s="809" t="s">
        <v>837</v>
      </c>
      <c r="H217" s="810">
        <v>5210</v>
      </c>
      <c r="I217" s="810">
        <v>0</v>
      </c>
      <c r="J217" s="810">
        <v>5210</v>
      </c>
      <c r="K217" s="809" t="s">
        <v>626</v>
      </c>
      <c r="L217" s="809" t="s">
        <v>625</v>
      </c>
      <c r="M217" s="809" t="s">
        <v>341</v>
      </c>
      <c r="N217" s="809" t="s">
        <v>627</v>
      </c>
      <c r="O217" s="809" t="s">
        <v>625</v>
      </c>
      <c r="P217" s="809" t="s">
        <v>628</v>
      </c>
      <c r="Q217" s="808">
        <v>45733.63412815972</v>
      </c>
    </row>
    <row r="218" spans="1:17">
      <c r="A218" s="811">
        <v>45647</v>
      </c>
      <c r="B218" s="809" t="s">
        <v>838</v>
      </c>
      <c r="C218" s="809" t="s">
        <v>556</v>
      </c>
      <c r="D218" s="809" t="s">
        <v>674</v>
      </c>
      <c r="E218" s="809" t="s">
        <v>625</v>
      </c>
      <c r="F218" s="809" t="s">
        <v>674</v>
      </c>
      <c r="G218" s="809" t="s">
        <v>839</v>
      </c>
      <c r="H218" s="810">
        <v>1440</v>
      </c>
      <c r="I218" s="810">
        <v>0</v>
      </c>
      <c r="J218" s="810">
        <v>1440</v>
      </c>
      <c r="K218" s="809" t="s">
        <v>626</v>
      </c>
      <c r="L218" s="809" t="s">
        <v>625</v>
      </c>
      <c r="M218" s="809" t="s">
        <v>341</v>
      </c>
      <c r="N218" s="809" t="s">
        <v>627</v>
      </c>
      <c r="O218" s="809" t="s">
        <v>625</v>
      </c>
      <c r="P218" s="809" t="s">
        <v>628</v>
      </c>
      <c r="Q218" s="808">
        <v>45733.634127858793</v>
      </c>
    </row>
    <row r="219" spans="1:17">
      <c r="A219" s="811">
        <v>45647</v>
      </c>
      <c r="B219" s="809" t="s">
        <v>838</v>
      </c>
      <c r="C219" s="809" t="s">
        <v>556</v>
      </c>
      <c r="D219" s="809" t="s">
        <v>674</v>
      </c>
      <c r="E219" s="809" t="s">
        <v>625</v>
      </c>
      <c r="F219" s="809" t="s">
        <v>674</v>
      </c>
      <c r="G219" s="809" t="s">
        <v>839</v>
      </c>
      <c r="H219" s="810">
        <v>14420</v>
      </c>
      <c r="I219" s="810">
        <v>0</v>
      </c>
      <c r="J219" s="810">
        <v>14420</v>
      </c>
      <c r="K219" s="809" t="s">
        <v>626</v>
      </c>
      <c r="L219" s="809" t="s">
        <v>625</v>
      </c>
      <c r="M219" s="809" t="s">
        <v>341</v>
      </c>
      <c r="N219" s="809" t="s">
        <v>627</v>
      </c>
      <c r="O219" s="809" t="s">
        <v>625</v>
      </c>
      <c r="P219" s="809" t="s">
        <v>628</v>
      </c>
      <c r="Q219" s="808">
        <v>45733.634127743055</v>
      </c>
    </row>
    <row r="220" spans="1:17">
      <c r="A220" s="811">
        <v>45647</v>
      </c>
      <c r="B220" s="809" t="s">
        <v>836</v>
      </c>
      <c r="C220" s="809" t="s">
        <v>421</v>
      </c>
      <c r="D220" s="809" t="s">
        <v>650</v>
      </c>
      <c r="E220" s="809" t="s">
        <v>625</v>
      </c>
      <c r="F220" s="809" t="s">
        <v>819</v>
      </c>
      <c r="G220" s="809" t="s">
        <v>837</v>
      </c>
      <c r="H220" s="810">
        <v>31488</v>
      </c>
      <c r="I220" s="810">
        <v>0</v>
      </c>
      <c r="J220" s="810">
        <v>31488</v>
      </c>
      <c r="K220" s="809" t="s">
        <v>626</v>
      </c>
      <c r="L220" s="809" t="s">
        <v>625</v>
      </c>
      <c r="M220" s="809" t="s">
        <v>341</v>
      </c>
      <c r="N220" s="809" t="s">
        <v>647</v>
      </c>
      <c r="O220" s="809" t="s">
        <v>625</v>
      </c>
      <c r="P220" s="809" t="s">
        <v>625</v>
      </c>
      <c r="Q220" s="808">
        <v>45733.634128321763</v>
      </c>
    </row>
    <row r="221" spans="1:17">
      <c r="A221" s="811">
        <v>45647</v>
      </c>
      <c r="B221" s="809" t="s">
        <v>838</v>
      </c>
      <c r="C221" s="809" t="s">
        <v>354</v>
      </c>
      <c r="D221" s="809" t="s">
        <v>656</v>
      </c>
      <c r="E221" s="809" t="s">
        <v>625</v>
      </c>
      <c r="F221" s="809" t="s">
        <v>824</v>
      </c>
      <c r="G221" s="809" t="s">
        <v>839</v>
      </c>
      <c r="H221" s="810">
        <v>87174</v>
      </c>
      <c r="I221" s="810">
        <v>0</v>
      </c>
      <c r="J221" s="810">
        <v>87174</v>
      </c>
      <c r="K221" s="809" t="s">
        <v>626</v>
      </c>
      <c r="L221" s="809" t="s">
        <v>625</v>
      </c>
      <c r="M221" s="809" t="s">
        <v>341</v>
      </c>
      <c r="N221" s="809" t="s">
        <v>647</v>
      </c>
      <c r="O221" s="809" t="s">
        <v>625</v>
      </c>
      <c r="P221" s="809" t="s">
        <v>625</v>
      </c>
      <c r="Q221" s="808">
        <v>45733.634127928242</v>
      </c>
    </row>
    <row r="222" spans="1:17">
      <c r="A222" s="811">
        <v>45645</v>
      </c>
      <c r="B222" s="809" t="s">
        <v>840</v>
      </c>
      <c r="C222" s="809" t="s">
        <v>244</v>
      </c>
      <c r="D222" s="809" t="s">
        <v>652</v>
      </c>
      <c r="E222" s="809" t="s">
        <v>625</v>
      </c>
      <c r="F222" s="809" t="s">
        <v>818</v>
      </c>
      <c r="G222" s="809" t="s">
        <v>503</v>
      </c>
      <c r="H222" s="810">
        <v>715000</v>
      </c>
      <c r="I222" s="810">
        <v>0</v>
      </c>
      <c r="J222" s="810">
        <v>715000</v>
      </c>
      <c r="K222" s="809" t="s">
        <v>626</v>
      </c>
      <c r="L222" s="809" t="s">
        <v>625</v>
      </c>
      <c r="M222" s="809" t="s">
        <v>341</v>
      </c>
      <c r="N222" s="809" t="s">
        <v>647</v>
      </c>
      <c r="O222" s="809" t="s">
        <v>625</v>
      </c>
      <c r="P222" s="809" t="s">
        <v>625</v>
      </c>
      <c r="Q222" s="808">
        <v>45733.634127546298</v>
      </c>
    </row>
    <row r="223" spans="1:17">
      <c r="A223" s="811">
        <v>45645</v>
      </c>
      <c r="B223" s="809" t="s">
        <v>841</v>
      </c>
      <c r="C223" s="809" t="s">
        <v>244</v>
      </c>
      <c r="D223" s="809" t="s">
        <v>652</v>
      </c>
      <c r="E223" s="809" t="s">
        <v>625</v>
      </c>
      <c r="F223" s="809" t="s">
        <v>818</v>
      </c>
      <c r="G223" s="809" t="s">
        <v>842</v>
      </c>
      <c r="H223" s="810">
        <v>495000</v>
      </c>
      <c r="I223" s="810">
        <v>0</v>
      </c>
      <c r="J223" s="810">
        <v>495000</v>
      </c>
      <c r="K223" s="809" t="s">
        <v>626</v>
      </c>
      <c r="L223" s="809" t="s">
        <v>625</v>
      </c>
      <c r="M223" s="809" t="s">
        <v>341</v>
      </c>
      <c r="N223" s="809" t="s">
        <v>647</v>
      </c>
      <c r="O223" s="809" t="s">
        <v>625</v>
      </c>
      <c r="P223" s="809" t="s">
        <v>625</v>
      </c>
      <c r="Q223" s="808">
        <v>45733.634126886573</v>
      </c>
    </row>
    <row r="224" spans="1:17">
      <c r="A224" s="811">
        <v>45645</v>
      </c>
      <c r="B224" s="809" t="s">
        <v>840</v>
      </c>
      <c r="C224" s="809" t="s">
        <v>354</v>
      </c>
      <c r="D224" s="809" t="s">
        <v>656</v>
      </c>
      <c r="E224" s="809" t="s">
        <v>625</v>
      </c>
      <c r="F224" s="809" t="s">
        <v>824</v>
      </c>
      <c r="G224" s="809" t="s">
        <v>503</v>
      </c>
      <c r="H224" s="810">
        <v>0</v>
      </c>
      <c r="I224" s="810">
        <v>715000</v>
      </c>
      <c r="J224" s="810">
        <v>-715000</v>
      </c>
      <c r="K224" s="809" t="s">
        <v>626</v>
      </c>
      <c r="L224" s="809" t="s">
        <v>625</v>
      </c>
      <c r="M224" s="809" t="s">
        <v>341</v>
      </c>
      <c r="N224" s="809" t="s">
        <v>647</v>
      </c>
      <c r="O224" s="809" t="s">
        <v>625</v>
      </c>
      <c r="P224" s="809" t="s">
        <v>625</v>
      </c>
      <c r="Q224" s="808">
        <v>45733.634127395831</v>
      </c>
    </row>
    <row r="225" spans="1:17">
      <c r="A225" s="811">
        <v>45645</v>
      </c>
      <c r="B225" s="809" t="s">
        <v>841</v>
      </c>
      <c r="C225" s="809" t="s">
        <v>354</v>
      </c>
      <c r="D225" s="809" t="s">
        <v>656</v>
      </c>
      <c r="E225" s="809" t="s">
        <v>625</v>
      </c>
      <c r="F225" s="809" t="s">
        <v>824</v>
      </c>
      <c r="G225" s="809" t="s">
        <v>842</v>
      </c>
      <c r="H225" s="810">
        <v>0</v>
      </c>
      <c r="I225" s="810">
        <v>495000</v>
      </c>
      <c r="J225" s="810">
        <v>-495000</v>
      </c>
      <c r="K225" s="809" t="s">
        <v>626</v>
      </c>
      <c r="L225" s="809" t="s">
        <v>625</v>
      </c>
      <c r="M225" s="809" t="s">
        <v>341</v>
      </c>
      <c r="N225" s="809" t="s">
        <v>647</v>
      </c>
      <c r="O225" s="809" t="s">
        <v>625</v>
      </c>
      <c r="P225" s="809" t="s">
        <v>625</v>
      </c>
      <c r="Q225" s="808">
        <v>45733.634126770834</v>
      </c>
    </row>
    <row r="226" spans="1:17">
      <c r="A226" s="811">
        <v>45631</v>
      </c>
      <c r="B226" s="809" t="s">
        <v>843</v>
      </c>
      <c r="C226" s="809" t="s">
        <v>339</v>
      </c>
      <c r="D226" s="809" t="s">
        <v>683</v>
      </c>
      <c r="E226" s="809" t="s">
        <v>625</v>
      </c>
      <c r="F226" s="809" t="s">
        <v>683</v>
      </c>
      <c r="G226" s="809" t="s">
        <v>832</v>
      </c>
      <c r="H226" s="810">
        <v>500</v>
      </c>
      <c r="I226" s="810">
        <v>0</v>
      </c>
      <c r="J226" s="810">
        <v>500</v>
      </c>
      <c r="K226" s="809" t="s">
        <v>626</v>
      </c>
      <c r="L226" s="809" t="s">
        <v>625</v>
      </c>
      <c r="M226" s="809" t="s">
        <v>341</v>
      </c>
      <c r="N226" s="809" t="s">
        <v>627</v>
      </c>
      <c r="O226" s="809" t="s">
        <v>625</v>
      </c>
      <c r="P226" s="809" t="s">
        <v>628</v>
      </c>
      <c r="Q226" s="808">
        <v>45733.634126655095</v>
      </c>
    </row>
    <row r="227" spans="1:17">
      <c r="A227" s="811">
        <v>45631</v>
      </c>
      <c r="B227" s="809" t="s">
        <v>844</v>
      </c>
      <c r="C227" s="809" t="s">
        <v>339</v>
      </c>
      <c r="D227" s="809" t="s">
        <v>683</v>
      </c>
      <c r="E227" s="809" t="s">
        <v>625</v>
      </c>
      <c r="F227" s="809" t="s">
        <v>683</v>
      </c>
      <c r="G227" s="809" t="s">
        <v>832</v>
      </c>
      <c r="H227" s="810">
        <v>500</v>
      </c>
      <c r="I227" s="810">
        <v>0</v>
      </c>
      <c r="J227" s="810">
        <v>500</v>
      </c>
      <c r="K227" s="809" t="s">
        <v>626</v>
      </c>
      <c r="L227" s="809" t="s">
        <v>625</v>
      </c>
      <c r="M227" s="809" t="s">
        <v>341</v>
      </c>
      <c r="N227" s="809" t="s">
        <v>627</v>
      </c>
      <c r="O227" s="809" t="s">
        <v>625</v>
      </c>
      <c r="P227" s="809" t="s">
        <v>628</v>
      </c>
      <c r="Q227" s="808">
        <v>45733.634126273151</v>
      </c>
    </row>
    <row r="228" spans="1:17">
      <c r="A228" s="811">
        <v>45631</v>
      </c>
      <c r="B228" s="809" t="s">
        <v>843</v>
      </c>
      <c r="C228" s="809" t="s">
        <v>244</v>
      </c>
      <c r="D228" s="809" t="s">
        <v>652</v>
      </c>
      <c r="E228" s="809" t="s">
        <v>625</v>
      </c>
      <c r="F228" s="809" t="s">
        <v>845</v>
      </c>
      <c r="G228" s="809" t="s">
        <v>846</v>
      </c>
      <c r="H228" s="810">
        <v>1188000</v>
      </c>
      <c r="I228" s="810">
        <v>0</v>
      </c>
      <c r="J228" s="810">
        <v>1188000</v>
      </c>
      <c r="K228" s="809" t="s">
        <v>626</v>
      </c>
      <c r="L228" s="809" t="s">
        <v>625</v>
      </c>
      <c r="M228" s="809" t="s">
        <v>341</v>
      </c>
      <c r="N228" s="809" t="s">
        <v>647</v>
      </c>
      <c r="O228" s="809" t="s">
        <v>625</v>
      </c>
      <c r="P228" s="809" t="s">
        <v>625</v>
      </c>
      <c r="Q228" s="808">
        <v>45733.634126585646</v>
      </c>
    </row>
    <row r="229" spans="1:17">
      <c r="A229" s="811">
        <v>45631</v>
      </c>
      <c r="B229" s="809" t="s">
        <v>844</v>
      </c>
      <c r="C229" s="809" t="s">
        <v>244</v>
      </c>
      <c r="D229" s="809" t="s">
        <v>652</v>
      </c>
      <c r="E229" s="809" t="s">
        <v>625</v>
      </c>
      <c r="F229" s="809" t="s">
        <v>847</v>
      </c>
      <c r="G229" s="809" t="s">
        <v>848</v>
      </c>
      <c r="H229" s="810">
        <v>2200000</v>
      </c>
      <c r="I229" s="810">
        <v>0</v>
      </c>
      <c r="J229" s="810">
        <v>2200000</v>
      </c>
      <c r="K229" s="809" t="s">
        <v>626</v>
      </c>
      <c r="L229" s="809" t="s">
        <v>625</v>
      </c>
      <c r="M229" s="809" t="s">
        <v>341</v>
      </c>
      <c r="N229" s="809" t="s">
        <v>647</v>
      </c>
      <c r="O229" s="809" t="s">
        <v>625</v>
      </c>
      <c r="P229" s="809" t="s">
        <v>625</v>
      </c>
      <c r="Q229" s="808">
        <v>45733.634126157405</v>
      </c>
    </row>
    <row r="230" spans="1:17">
      <c r="A230" s="811">
        <v>45631</v>
      </c>
      <c r="B230" s="809" t="s">
        <v>843</v>
      </c>
      <c r="C230" s="809" t="s">
        <v>354</v>
      </c>
      <c r="D230" s="809" t="s">
        <v>656</v>
      </c>
      <c r="E230" s="809" t="s">
        <v>625</v>
      </c>
      <c r="F230" s="809" t="s">
        <v>824</v>
      </c>
      <c r="G230" s="809" t="s">
        <v>846</v>
      </c>
      <c r="H230" s="810">
        <v>0</v>
      </c>
      <c r="I230" s="810">
        <v>1188500</v>
      </c>
      <c r="J230" s="810">
        <v>-1188500</v>
      </c>
      <c r="K230" s="809" t="s">
        <v>626</v>
      </c>
      <c r="L230" s="809" t="s">
        <v>625</v>
      </c>
      <c r="M230" s="809" t="s">
        <v>341</v>
      </c>
      <c r="N230" s="809" t="s">
        <v>647</v>
      </c>
      <c r="O230" s="809" t="s">
        <v>625</v>
      </c>
      <c r="P230" s="809" t="s">
        <v>625</v>
      </c>
      <c r="Q230" s="808">
        <v>45733.634126423611</v>
      </c>
    </row>
    <row r="231" spans="1:17">
      <c r="A231" s="811">
        <v>45631</v>
      </c>
      <c r="B231" s="809" t="s">
        <v>844</v>
      </c>
      <c r="C231" s="809" t="s">
        <v>354</v>
      </c>
      <c r="D231" s="809" t="s">
        <v>656</v>
      </c>
      <c r="E231" s="809" t="s">
        <v>625</v>
      </c>
      <c r="F231" s="809" t="s">
        <v>824</v>
      </c>
      <c r="G231" s="809" t="s">
        <v>848</v>
      </c>
      <c r="H231" s="810">
        <v>0</v>
      </c>
      <c r="I231" s="810">
        <v>2200500</v>
      </c>
      <c r="J231" s="810">
        <v>-2200500</v>
      </c>
      <c r="K231" s="809" t="s">
        <v>626</v>
      </c>
      <c r="L231" s="809" t="s">
        <v>625</v>
      </c>
      <c r="M231" s="809" t="s">
        <v>341</v>
      </c>
      <c r="N231" s="809" t="s">
        <v>647</v>
      </c>
      <c r="O231" s="809" t="s">
        <v>625</v>
      </c>
      <c r="P231" s="809" t="s">
        <v>625</v>
      </c>
      <c r="Q231" s="808">
        <v>45733.634126006946</v>
      </c>
    </row>
    <row r="232" spans="1:17">
      <c r="A232" s="811">
        <v>45629</v>
      </c>
      <c r="B232" s="809" t="s">
        <v>849</v>
      </c>
      <c r="C232" s="809" t="s">
        <v>850</v>
      </c>
      <c r="D232" s="809" t="s">
        <v>851</v>
      </c>
      <c r="E232" s="809" t="s">
        <v>625</v>
      </c>
      <c r="F232" s="809" t="s">
        <v>851</v>
      </c>
      <c r="G232" s="809" t="s">
        <v>852</v>
      </c>
      <c r="H232" s="810">
        <v>0</v>
      </c>
      <c r="I232" s="810">
        <v>3500000</v>
      </c>
      <c r="J232" s="810">
        <v>-3500000</v>
      </c>
      <c r="K232" s="809" t="s">
        <v>626</v>
      </c>
      <c r="L232" s="809" t="s">
        <v>625</v>
      </c>
      <c r="M232" s="809" t="s">
        <v>625</v>
      </c>
      <c r="N232" s="809" t="s">
        <v>627</v>
      </c>
      <c r="O232" s="809" t="s">
        <v>625</v>
      </c>
      <c r="P232" s="809" t="s">
        <v>628</v>
      </c>
      <c r="Q232" s="808">
        <v>45734.402112731485</v>
      </c>
    </row>
    <row r="233" spans="1:17">
      <c r="A233" s="811">
        <v>45629</v>
      </c>
      <c r="B233" s="809" t="s">
        <v>853</v>
      </c>
      <c r="C233" s="809" t="s">
        <v>850</v>
      </c>
      <c r="D233" s="809" t="s">
        <v>851</v>
      </c>
      <c r="E233" s="809" t="s">
        <v>625</v>
      </c>
      <c r="F233" s="809" t="s">
        <v>851</v>
      </c>
      <c r="G233" s="809" t="s">
        <v>852</v>
      </c>
      <c r="H233" s="810">
        <v>3500000</v>
      </c>
      <c r="I233" s="810">
        <v>0</v>
      </c>
      <c r="J233" s="810">
        <v>3500000</v>
      </c>
      <c r="K233" s="809" t="s">
        <v>626</v>
      </c>
      <c r="L233" s="809" t="s">
        <v>625</v>
      </c>
      <c r="M233" s="809" t="s">
        <v>625</v>
      </c>
      <c r="N233" s="809" t="s">
        <v>627</v>
      </c>
      <c r="O233" s="809" t="s">
        <v>625</v>
      </c>
      <c r="P233" s="809" t="s">
        <v>628</v>
      </c>
      <c r="Q233" s="808">
        <v>45734.399683101852</v>
      </c>
    </row>
    <row r="234" spans="1:17">
      <c r="A234" s="811">
        <v>45629</v>
      </c>
      <c r="B234" s="809" t="s">
        <v>854</v>
      </c>
      <c r="C234" s="809" t="s">
        <v>850</v>
      </c>
      <c r="D234" s="809" t="s">
        <v>851</v>
      </c>
      <c r="E234" s="809" t="s">
        <v>625</v>
      </c>
      <c r="F234" s="809" t="s">
        <v>851</v>
      </c>
      <c r="G234" s="809" t="s">
        <v>625</v>
      </c>
      <c r="H234" s="810">
        <v>3500000</v>
      </c>
      <c r="I234" s="810">
        <v>0</v>
      </c>
      <c r="J234" s="810">
        <v>3500000</v>
      </c>
      <c r="K234" s="809" t="s">
        <v>632</v>
      </c>
      <c r="L234" s="809" t="s">
        <v>855</v>
      </c>
      <c r="M234" s="809" t="s">
        <v>625</v>
      </c>
      <c r="N234" s="809" t="s">
        <v>627</v>
      </c>
      <c r="O234" s="809" t="s">
        <v>625</v>
      </c>
      <c r="P234" s="809" t="s">
        <v>628</v>
      </c>
      <c r="Q234" s="808">
        <v>45733.810131712962</v>
      </c>
    </row>
    <row r="235" spans="1:17">
      <c r="A235" s="811">
        <v>45629</v>
      </c>
      <c r="B235" s="809" t="s">
        <v>856</v>
      </c>
      <c r="C235" s="809" t="s">
        <v>850</v>
      </c>
      <c r="D235" s="809" t="s">
        <v>851</v>
      </c>
      <c r="E235" s="809" t="s">
        <v>625</v>
      </c>
      <c r="F235" s="809" t="s">
        <v>851</v>
      </c>
      <c r="G235" s="809" t="s">
        <v>852</v>
      </c>
      <c r="H235" s="810">
        <v>0</v>
      </c>
      <c r="I235" s="810">
        <v>3500000</v>
      </c>
      <c r="J235" s="810">
        <v>-3500000</v>
      </c>
      <c r="K235" s="809" t="s">
        <v>626</v>
      </c>
      <c r="L235" s="809" t="s">
        <v>625</v>
      </c>
      <c r="M235" s="809" t="s">
        <v>625</v>
      </c>
      <c r="N235" s="809" t="s">
        <v>627</v>
      </c>
      <c r="O235" s="809" t="s">
        <v>625</v>
      </c>
      <c r="P235" s="809" t="s">
        <v>628</v>
      </c>
      <c r="Q235" s="808">
        <v>45733.808094409724</v>
      </c>
    </row>
    <row r="236" spans="1:17">
      <c r="A236" s="811">
        <v>45629</v>
      </c>
      <c r="B236" s="809" t="s">
        <v>857</v>
      </c>
      <c r="C236" s="809" t="s">
        <v>850</v>
      </c>
      <c r="D236" s="809" t="s">
        <v>851</v>
      </c>
      <c r="E236" s="809" t="s">
        <v>625</v>
      </c>
      <c r="F236" s="809" t="s">
        <v>851</v>
      </c>
      <c r="G236" s="809" t="s">
        <v>858</v>
      </c>
      <c r="H236" s="810">
        <v>407000</v>
      </c>
      <c r="I236" s="810">
        <v>0</v>
      </c>
      <c r="J236" s="810">
        <v>407000</v>
      </c>
      <c r="K236" s="809" t="s">
        <v>626</v>
      </c>
      <c r="L236" s="809" t="s">
        <v>625</v>
      </c>
      <c r="M236" s="809" t="s">
        <v>625</v>
      </c>
      <c r="N236" s="809" t="s">
        <v>627</v>
      </c>
      <c r="O236" s="809" t="s">
        <v>625</v>
      </c>
      <c r="P236" s="809" t="s">
        <v>628</v>
      </c>
      <c r="Q236" s="808">
        <v>45733.634125694443</v>
      </c>
    </row>
    <row r="237" spans="1:17">
      <c r="A237" s="811">
        <v>45629</v>
      </c>
      <c r="B237" s="809" t="s">
        <v>857</v>
      </c>
      <c r="C237" s="809" t="s">
        <v>850</v>
      </c>
      <c r="D237" s="809" t="s">
        <v>851</v>
      </c>
      <c r="E237" s="809" t="s">
        <v>625</v>
      </c>
      <c r="F237" s="809" t="s">
        <v>851</v>
      </c>
      <c r="G237" s="809" t="s">
        <v>859</v>
      </c>
      <c r="H237" s="810">
        <v>30000</v>
      </c>
      <c r="I237" s="810">
        <v>0</v>
      </c>
      <c r="J237" s="810">
        <v>30000</v>
      </c>
      <c r="K237" s="809" t="s">
        <v>626</v>
      </c>
      <c r="L237" s="809" t="s">
        <v>625</v>
      </c>
      <c r="M237" s="809" t="s">
        <v>625</v>
      </c>
      <c r="N237" s="809" t="s">
        <v>627</v>
      </c>
      <c r="O237" s="809" t="s">
        <v>625</v>
      </c>
      <c r="P237" s="809" t="s">
        <v>628</v>
      </c>
      <c r="Q237" s="808">
        <v>45733.634125543984</v>
      </c>
    </row>
    <row r="238" spans="1:17">
      <c r="A238" s="811">
        <v>45629</v>
      </c>
      <c r="B238" s="809" t="s">
        <v>857</v>
      </c>
      <c r="C238" s="809" t="s">
        <v>850</v>
      </c>
      <c r="D238" s="809" t="s">
        <v>851</v>
      </c>
      <c r="E238" s="809" t="s">
        <v>625</v>
      </c>
      <c r="F238" s="809" t="s">
        <v>851</v>
      </c>
      <c r="G238" s="809" t="s">
        <v>860</v>
      </c>
      <c r="H238" s="810">
        <v>19200000</v>
      </c>
      <c r="I238" s="810">
        <v>0</v>
      </c>
      <c r="J238" s="810">
        <v>19200000</v>
      </c>
      <c r="K238" s="809" t="s">
        <v>626</v>
      </c>
      <c r="L238" s="809" t="s">
        <v>625</v>
      </c>
      <c r="M238" s="809" t="s">
        <v>625</v>
      </c>
      <c r="N238" s="809" t="s">
        <v>627</v>
      </c>
      <c r="O238" s="809" t="s">
        <v>625</v>
      </c>
      <c r="P238" s="809" t="s">
        <v>628</v>
      </c>
      <c r="Q238" s="808">
        <v>45733.634125428238</v>
      </c>
    </row>
    <row r="239" spans="1:17">
      <c r="A239" s="811">
        <v>45629</v>
      </c>
      <c r="B239" s="809" t="s">
        <v>857</v>
      </c>
      <c r="C239" s="809" t="s">
        <v>850</v>
      </c>
      <c r="D239" s="809" t="s">
        <v>851</v>
      </c>
      <c r="E239" s="809" t="s">
        <v>625</v>
      </c>
      <c r="F239" s="809" t="s">
        <v>851</v>
      </c>
      <c r="G239" s="809" t="s">
        <v>852</v>
      </c>
      <c r="H239" s="810">
        <v>3500000</v>
      </c>
      <c r="I239" s="810">
        <v>0</v>
      </c>
      <c r="J239" s="810">
        <v>3500000</v>
      </c>
      <c r="K239" s="809" t="s">
        <v>626</v>
      </c>
      <c r="L239" s="809" t="s">
        <v>625</v>
      </c>
      <c r="M239" s="809" t="s">
        <v>625</v>
      </c>
      <c r="N239" s="809" t="s">
        <v>627</v>
      </c>
      <c r="O239" s="809" t="s">
        <v>625</v>
      </c>
      <c r="P239" s="809" t="s">
        <v>628</v>
      </c>
      <c r="Q239" s="808">
        <v>45733.634124456017</v>
      </c>
    </row>
    <row r="240" spans="1:17">
      <c r="A240" s="811">
        <v>45629</v>
      </c>
      <c r="B240" s="809" t="s">
        <v>854</v>
      </c>
      <c r="C240" s="809" t="s">
        <v>349</v>
      </c>
      <c r="D240" s="809" t="s">
        <v>659</v>
      </c>
      <c r="E240" s="809" t="s">
        <v>625</v>
      </c>
      <c r="F240" s="809" t="s">
        <v>851</v>
      </c>
      <c r="G240" s="809" t="s">
        <v>625</v>
      </c>
      <c r="H240" s="810">
        <v>350000</v>
      </c>
      <c r="I240" s="810">
        <v>0</v>
      </c>
      <c r="J240" s="810">
        <v>350000</v>
      </c>
      <c r="K240" s="809" t="s">
        <v>626</v>
      </c>
      <c r="L240" s="809" t="s">
        <v>625</v>
      </c>
      <c r="M240" s="809" t="s">
        <v>625</v>
      </c>
      <c r="N240" s="809" t="s">
        <v>647</v>
      </c>
      <c r="O240" s="809" t="s">
        <v>625</v>
      </c>
      <c r="P240" s="809" t="s">
        <v>625</v>
      </c>
      <c r="Q240" s="808">
        <v>45733.810131712962</v>
      </c>
    </row>
    <row r="241" spans="1:17">
      <c r="A241" s="811">
        <v>45629</v>
      </c>
      <c r="B241" s="809" t="s">
        <v>849</v>
      </c>
      <c r="C241" s="809" t="s">
        <v>244</v>
      </c>
      <c r="D241" s="809" t="s">
        <v>652</v>
      </c>
      <c r="E241" s="809" t="s">
        <v>625</v>
      </c>
      <c r="F241" s="809" t="s">
        <v>861</v>
      </c>
      <c r="G241" s="809" t="s">
        <v>862</v>
      </c>
      <c r="H241" s="810">
        <v>0</v>
      </c>
      <c r="I241" s="810">
        <v>350000</v>
      </c>
      <c r="J241" s="810">
        <v>-350000</v>
      </c>
      <c r="K241" s="809" t="s">
        <v>626</v>
      </c>
      <c r="L241" s="809" t="s">
        <v>625</v>
      </c>
      <c r="M241" s="809" t="s">
        <v>625</v>
      </c>
      <c r="N241" s="809" t="s">
        <v>647</v>
      </c>
      <c r="O241" s="809" t="s">
        <v>625</v>
      </c>
      <c r="P241" s="809" t="s">
        <v>625</v>
      </c>
      <c r="Q241" s="808">
        <v>45734.402112615739</v>
      </c>
    </row>
    <row r="242" spans="1:17">
      <c r="A242" s="811">
        <v>45629</v>
      </c>
      <c r="B242" s="809" t="s">
        <v>849</v>
      </c>
      <c r="C242" s="809" t="s">
        <v>244</v>
      </c>
      <c r="D242" s="809" t="s">
        <v>652</v>
      </c>
      <c r="E242" s="809" t="s">
        <v>625</v>
      </c>
      <c r="F242" s="809" t="s">
        <v>861</v>
      </c>
      <c r="G242" s="809" t="s">
        <v>852</v>
      </c>
      <c r="H242" s="810">
        <v>3850000</v>
      </c>
      <c r="I242" s="810">
        <v>0</v>
      </c>
      <c r="J242" s="810">
        <v>3850000</v>
      </c>
      <c r="K242" s="809" t="s">
        <v>626</v>
      </c>
      <c r="L242" s="809" t="s">
        <v>625</v>
      </c>
      <c r="M242" s="809" t="s">
        <v>625</v>
      </c>
      <c r="N242" s="809" t="s">
        <v>647</v>
      </c>
      <c r="O242" s="809" t="s">
        <v>625</v>
      </c>
      <c r="P242" s="809" t="s">
        <v>625</v>
      </c>
      <c r="Q242" s="808">
        <v>45734.402112384261</v>
      </c>
    </row>
    <row r="243" spans="1:17">
      <c r="A243" s="811">
        <v>45629</v>
      </c>
      <c r="B243" s="809" t="s">
        <v>853</v>
      </c>
      <c r="C243" s="809" t="s">
        <v>244</v>
      </c>
      <c r="D243" s="809" t="s">
        <v>652</v>
      </c>
      <c r="E243" s="809" t="s">
        <v>625</v>
      </c>
      <c r="F243" s="809" t="s">
        <v>861</v>
      </c>
      <c r="G243" s="809" t="s">
        <v>852</v>
      </c>
      <c r="H243" s="810">
        <v>0</v>
      </c>
      <c r="I243" s="810">
        <v>3850000</v>
      </c>
      <c r="J243" s="810">
        <v>-3850000</v>
      </c>
      <c r="K243" s="809" t="s">
        <v>626</v>
      </c>
      <c r="L243" s="809" t="s">
        <v>625</v>
      </c>
      <c r="M243" s="809" t="s">
        <v>625</v>
      </c>
      <c r="N243" s="809" t="s">
        <v>647</v>
      </c>
      <c r="O243" s="809" t="s">
        <v>625</v>
      </c>
      <c r="P243" s="809" t="s">
        <v>625</v>
      </c>
      <c r="Q243" s="808">
        <v>45734.39968383102</v>
      </c>
    </row>
    <row r="244" spans="1:17">
      <c r="A244" s="811">
        <v>45629</v>
      </c>
      <c r="B244" s="809" t="s">
        <v>853</v>
      </c>
      <c r="C244" s="809" t="s">
        <v>244</v>
      </c>
      <c r="D244" s="809" t="s">
        <v>652</v>
      </c>
      <c r="E244" s="809" t="s">
        <v>625</v>
      </c>
      <c r="F244" s="809" t="s">
        <v>861</v>
      </c>
      <c r="G244" s="809" t="s">
        <v>862</v>
      </c>
      <c r="H244" s="810">
        <v>350000</v>
      </c>
      <c r="I244" s="810">
        <v>0</v>
      </c>
      <c r="J244" s="810">
        <v>350000</v>
      </c>
      <c r="K244" s="809" t="s">
        <v>626</v>
      </c>
      <c r="L244" s="809" t="s">
        <v>625</v>
      </c>
      <c r="M244" s="809" t="s">
        <v>625</v>
      </c>
      <c r="N244" s="809" t="s">
        <v>647</v>
      </c>
      <c r="O244" s="809" t="s">
        <v>625</v>
      </c>
      <c r="P244" s="809" t="s">
        <v>625</v>
      </c>
      <c r="Q244" s="808">
        <v>45734.399683599535</v>
      </c>
    </row>
    <row r="245" spans="1:17">
      <c r="A245" s="811">
        <v>45629</v>
      </c>
      <c r="B245" s="809" t="s">
        <v>854</v>
      </c>
      <c r="C245" s="809" t="s">
        <v>244</v>
      </c>
      <c r="D245" s="809" t="s">
        <v>652</v>
      </c>
      <c r="E245" s="809" t="s">
        <v>625</v>
      </c>
      <c r="F245" s="809" t="s">
        <v>851</v>
      </c>
      <c r="G245" s="809" t="s">
        <v>625</v>
      </c>
      <c r="H245" s="810">
        <v>0</v>
      </c>
      <c r="I245" s="810">
        <v>3850000</v>
      </c>
      <c r="J245" s="810">
        <v>-3850000</v>
      </c>
      <c r="K245" s="809" t="s">
        <v>626</v>
      </c>
      <c r="L245" s="809" t="s">
        <v>850</v>
      </c>
      <c r="M245" s="809" t="s">
        <v>625</v>
      </c>
      <c r="N245" s="809" t="s">
        <v>647</v>
      </c>
      <c r="O245" s="809" t="s">
        <v>625</v>
      </c>
      <c r="P245" s="809" t="s">
        <v>625</v>
      </c>
      <c r="Q245" s="808">
        <v>45733.810131712962</v>
      </c>
    </row>
    <row r="246" spans="1:17">
      <c r="A246" s="811">
        <v>45629</v>
      </c>
      <c r="B246" s="809" t="s">
        <v>856</v>
      </c>
      <c r="C246" s="809" t="s">
        <v>244</v>
      </c>
      <c r="D246" s="809" t="s">
        <v>652</v>
      </c>
      <c r="E246" s="809" t="s">
        <v>625</v>
      </c>
      <c r="F246" s="809" t="s">
        <v>861</v>
      </c>
      <c r="G246" s="809" t="s">
        <v>852</v>
      </c>
      <c r="H246" s="810">
        <v>3850000</v>
      </c>
      <c r="I246" s="810">
        <v>0</v>
      </c>
      <c r="J246" s="810">
        <v>3850000</v>
      </c>
      <c r="K246" s="809" t="s">
        <v>626</v>
      </c>
      <c r="L246" s="809" t="s">
        <v>625</v>
      </c>
      <c r="M246" s="809" t="s">
        <v>625</v>
      </c>
      <c r="N246" s="809" t="s">
        <v>647</v>
      </c>
      <c r="O246" s="809" t="s">
        <v>625</v>
      </c>
      <c r="P246" s="809" t="s">
        <v>625</v>
      </c>
      <c r="Q246" s="808">
        <v>45733.808094594904</v>
      </c>
    </row>
    <row r="247" spans="1:17">
      <c r="A247" s="811">
        <v>45629</v>
      </c>
      <c r="B247" s="809" t="s">
        <v>856</v>
      </c>
      <c r="C247" s="809" t="s">
        <v>244</v>
      </c>
      <c r="D247" s="809" t="s">
        <v>652</v>
      </c>
      <c r="E247" s="809" t="s">
        <v>625</v>
      </c>
      <c r="F247" s="809" t="s">
        <v>861</v>
      </c>
      <c r="G247" s="809" t="s">
        <v>862</v>
      </c>
      <c r="H247" s="810">
        <v>0</v>
      </c>
      <c r="I247" s="810">
        <v>350000</v>
      </c>
      <c r="J247" s="810">
        <v>-350000</v>
      </c>
      <c r="K247" s="809" t="s">
        <v>626</v>
      </c>
      <c r="L247" s="809" t="s">
        <v>625</v>
      </c>
      <c r="M247" s="809" t="s">
        <v>625</v>
      </c>
      <c r="N247" s="809" t="s">
        <v>647</v>
      </c>
      <c r="O247" s="809" t="s">
        <v>625</v>
      </c>
      <c r="P247" s="809" t="s">
        <v>625</v>
      </c>
      <c r="Q247" s="808">
        <v>45733.808094479165</v>
      </c>
    </row>
    <row r="248" spans="1:17">
      <c r="A248" s="811">
        <v>45629</v>
      </c>
      <c r="B248" s="809" t="s">
        <v>857</v>
      </c>
      <c r="C248" s="809" t="s">
        <v>244</v>
      </c>
      <c r="D248" s="809" t="s">
        <v>652</v>
      </c>
      <c r="E248" s="809" t="s">
        <v>625</v>
      </c>
      <c r="F248" s="809" t="s">
        <v>861</v>
      </c>
      <c r="G248" s="809" t="s">
        <v>863</v>
      </c>
      <c r="H248" s="810">
        <v>0</v>
      </c>
      <c r="I248" s="810">
        <v>19637000</v>
      </c>
      <c r="J248" s="810">
        <v>-19637000</v>
      </c>
      <c r="K248" s="809" t="s">
        <v>626</v>
      </c>
      <c r="L248" s="809" t="s">
        <v>625</v>
      </c>
      <c r="M248" s="809" t="s">
        <v>625</v>
      </c>
      <c r="N248" s="809" t="s">
        <v>647</v>
      </c>
      <c r="O248" s="809" t="s">
        <v>625</v>
      </c>
      <c r="P248" s="809" t="s">
        <v>625</v>
      </c>
      <c r="Q248" s="808">
        <v>45733.634125891207</v>
      </c>
    </row>
    <row r="249" spans="1:17">
      <c r="A249" s="811">
        <v>45629</v>
      </c>
      <c r="B249" s="809" t="s">
        <v>857</v>
      </c>
      <c r="C249" s="809" t="s">
        <v>244</v>
      </c>
      <c r="D249" s="809" t="s">
        <v>652</v>
      </c>
      <c r="E249" s="809" t="s">
        <v>625</v>
      </c>
      <c r="F249" s="809" t="s">
        <v>861</v>
      </c>
      <c r="G249" s="809" t="s">
        <v>852</v>
      </c>
      <c r="H249" s="810">
        <v>0</v>
      </c>
      <c r="I249" s="810">
        <v>3850000</v>
      </c>
      <c r="J249" s="810">
        <v>-3850000</v>
      </c>
      <c r="K249" s="809" t="s">
        <v>626</v>
      </c>
      <c r="L249" s="809" t="s">
        <v>625</v>
      </c>
      <c r="M249" s="809" t="s">
        <v>625</v>
      </c>
      <c r="N249" s="809" t="s">
        <v>647</v>
      </c>
      <c r="O249" s="809" t="s">
        <v>625</v>
      </c>
      <c r="P249" s="809" t="s">
        <v>625</v>
      </c>
      <c r="Q249" s="808">
        <v>45733.634125312499</v>
      </c>
    </row>
    <row r="250" spans="1:17">
      <c r="A250" s="811">
        <v>45629</v>
      </c>
      <c r="B250" s="809" t="s">
        <v>857</v>
      </c>
      <c r="C250" s="809" t="s">
        <v>244</v>
      </c>
      <c r="D250" s="809" t="s">
        <v>652</v>
      </c>
      <c r="E250" s="809" t="s">
        <v>625</v>
      </c>
      <c r="F250" s="809" t="s">
        <v>861</v>
      </c>
      <c r="G250" s="809" t="s">
        <v>862</v>
      </c>
      <c r="H250" s="810">
        <v>350000</v>
      </c>
      <c r="I250" s="810">
        <v>0</v>
      </c>
      <c r="J250" s="810">
        <v>350000</v>
      </c>
      <c r="K250" s="809" t="s">
        <v>626</v>
      </c>
      <c r="L250" s="809" t="s">
        <v>625</v>
      </c>
      <c r="M250" s="809" t="s">
        <v>625</v>
      </c>
      <c r="N250" s="809" t="s">
        <v>647</v>
      </c>
      <c r="O250" s="809" t="s">
        <v>625</v>
      </c>
      <c r="P250" s="809" t="s">
        <v>625</v>
      </c>
      <c r="Q250" s="808">
        <v>45733.634125150464</v>
      </c>
    </row>
    <row r="251" spans="1:17">
      <c r="A251" s="811">
        <v>45628</v>
      </c>
      <c r="B251" s="809" t="s">
        <v>864</v>
      </c>
      <c r="C251" s="809" t="s">
        <v>425</v>
      </c>
      <c r="D251" s="809" t="s">
        <v>643</v>
      </c>
      <c r="E251" s="809" t="s">
        <v>625</v>
      </c>
      <c r="F251" s="809" t="s">
        <v>643</v>
      </c>
      <c r="G251" s="809" t="s">
        <v>817</v>
      </c>
      <c r="H251" s="810">
        <v>8360655</v>
      </c>
      <c r="I251" s="810">
        <v>0</v>
      </c>
      <c r="J251" s="810">
        <v>8360655</v>
      </c>
      <c r="K251" s="809" t="s">
        <v>626</v>
      </c>
      <c r="L251" s="809" t="s">
        <v>625</v>
      </c>
      <c r="M251" s="809" t="s">
        <v>341</v>
      </c>
      <c r="N251" s="809" t="s">
        <v>627</v>
      </c>
      <c r="O251" s="809" t="s">
        <v>625</v>
      </c>
      <c r="P251" s="809" t="s">
        <v>628</v>
      </c>
      <c r="Q251" s="808">
        <v>45733.634124189812</v>
      </c>
    </row>
    <row r="252" spans="1:17">
      <c r="A252" s="811">
        <v>45628</v>
      </c>
      <c r="B252" s="809" t="s">
        <v>864</v>
      </c>
      <c r="C252" s="809" t="s">
        <v>421</v>
      </c>
      <c r="D252" s="809" t="s">
        <v>650</v>
      </c>
      <c r="E252" s="809" t="s">
        <v>625</v>
      </c>
      <c r="F252" s="809" t="s">
        <v>819</v>
      </c>
      <c r="G252" s="809" t="s">
        <v>817</v>
      </c>
      <c r="H252" s="810">
        <v>0</v>
      </c>
      <c r="I252" s="810">
        <v>8360655</v>
      </c>
      <c r="J252" s="810">
        <v>-8360655</v>
      </c>
      <c r="K252" s="809" t="s">
        <v>626</v>
      </c>
      <c r="L252" s="809" t="s">
        <v>625</v>
      </c>
      <c r="M252" s="809" t="s">
        <v>341</v>
      </c>
      <c r="N252" s="809" t="s">
        <v>647</v>
      </c>
      <c r="O252" s="809" t="s">
        <v>625</v>
      </c>
      <c r="P252" s="809" t="s">
        <v>625</v>
      </c>
      <c r="Q252" s="808">
        <v>45733.634123993055</v>
      </c>
    </row>
    <row r="253" spans="1:17">
      <c r="A253" s="811">
        <v>45627</v>
      </c>
      <c r="B253" s="809" t="s">
        <v>865</v>
      </c>
      <c r="C253" s="809" t="s">
        <v>575</v>
      </c>
      <c r="D253" s="809" t="s">
        <v>623</v>
      </c>
      <c r="E253" s="809" t="s">
        <v>625</v>
      </c>
      <c r="F253" s="809" t="s">
        <v>623</v>
      </c>
      <c r="G253" s="809" t="s">
        <v>866</v>
      </c>
      <c r="H253" s="810">
        <v>0</v>
      </c>
      <c r="I253" s="810">
        <v>39023</v>
      </c>
      <c r="J253" s="810">
        <v>-39023</v>
      </c>
      <c r="K253" s="809" t="s">
        <v>626</v>
      </c>
      <c r="L253" s="809" t="s">
        <v>625</v>
      </c>
      <c r="M253" s="809" t="s">
        <v>625</v>
      </c>
      <c r="N253" s="809" t="s">
        <v>627</v>
      </c>
      <c r="O253" s="809" t="s">
        <v>625</v>
      </c>
      <c r="P253" s="809" t="s">
        <v>628</v>
      </c>
      <c r="Q253" s="808">
        <v>45733.634122025462</v>
      </c>
    </row>
    <row r="254" spans="1:17">
      <c r="A254" s="811">
        <v>45627</v>
      </c>
      <c r="B254" s="809" t="s">
        <v>865</v>
      </c>
      <c r="C254" s="809" t="s">
        <v>399</v>
      </c>
      <c r="D254" s="809" t="s">
        <v>646</v>
      </c>
      <c r="E254" s="809" t="s">
        <v>625</v>
      </c>
      <c r="F254" s="809" t="s">
        <v>823</v>
      </c>
      <c r="G254" s="809" t="s">
        <v>866</v>
      </c>
      <c r="H254" s="810">
        <v>39023</v>
      </c>
      <c r="I254" s="810">
        <v>0</v>
      </c>
      <c r="J254" s="810">
        <v>39023</v>
      </c>
      <c r="K254" s="809" t="s">
        <v>626</v>
      </c>
      <c r="L254" s="809" t="s">
        <v>625</v>
      </c>
      <c r="M254" s="809" t="s">
        <v>625</v>
      </c>
      <c r="N254" s="809" t="s">
        <v>647</v>
      </c>
      <c r="O254" s="809" t="s">
        <v>625</v>
      </c>
      <c r="P254" s="809" t="s">
        <v>625</v>
      </c>
      <c r="Q254" s="808">
        <v>45733.634123807868</v>
      </c>
    </row>
    <row r="255" spans="1:17">
      <c r="A255" s="811">
        <v>45626</v>
      </c>
      <c r="B255" s="809" t="s">
        <v>867</v>
      </c>
      <c r="C255" s="809" t="s">
        <v>868</v>
      </c>
      <c r="D255" s="809" t="s">
        <v>869</v>
      </c>
      <c r="E255" s="809" t="s">
        <v>625</v>
      </c>
      <c r="F255" s="809" t="s">
        <v>870</v>
      </c>
      <c r="G255" s="809" t="s">
        <v>625</v>
      </c>
      <c r="H255" s="810">
        <v>4703720</v>
      </c>
      <c r="I255" s="810">
        <v>0</v>
      </c>
      <c r="J255" s="810">
        <v>4703720</v>
      </c>
      <c r="K255" s="809" t="s">
        <v>626</v>
      </c>
      <c r="L255" s="809" t="s">
        <v>625</v>
      </c>
      <c r="M255" s="809" t="s">
        <v>625</v>
      </c>
      <c r="N255" s="809" t="s">
        <v>647</v>
      </c>
      <c r="O255" s="809" t="s">
        <v>625</v>
      </c>
      <c r="P255" s="809" t="s">
        <v>625</v>
      </c>
      <c r="Q255" s="808">
        <v>45716.679914432869</v>
      </c>
    </row>
    <row r="256" spans="1:17">
      <c r="A256" s="811">
        <v>45626</v>
      </c>
      <c r="B256" s="809" t="s">
        <v>867</v>
      </c>
      <c r="C256" s="809" t="s">
        <v>575</v>
      </c>
      <c r="D256" s="809" t="s">
        <v>623</v>
      </c>
      <c r="E256" s="809" t="s">
        <v>625</v>
      </c>
      <c r="F256" s="809" t="s">
        <v>576</v>
      </c>
      <c r="G256" s="809" t="s">
        <v>625</v>
      </c>
      <c r="H256" s="810">
        <v>39023</v>
      </c>
      <c r="I256" s="810">
        <v>0</v>
      </c>
      <c r="J256" s="810">
        <v>39023</v>
      </c>
      <c r="K256" s="809" t="s">
        <v>626</v>
      </c>
      <c r="L256" s="809" t="s">
        <v>625</v>
      </c>
      <c r="M256" s="809" t="s">
        <v>625</v>
      </c>
      <c r="N256" s="809" t="s">
        <v>627</v>
      </c>
      <c r="O256" s="809" t="s">
        <v>625</v>
      </c>
      <c r="P256" s="809" t="s">
        <v>628</v>
      </c>
      <c r="Q256" s="808">
        <v>45716.679914386572</v>
      </c>
    </row>
    <row r="257" spans="1:17">
      <c r="A257" s="811">
        <v>45626</v>
      </c>
      <c r="B257" s="809" t="s">
        <v>867</v>
      </c>
      <c r="C257" s="809" t="s">
        <v>431</v>
      </c>
      <c r="D257" s="809" t="s">
        <v>634</v>
      </c>
      <c r="E257" s="809" t="s">
        <v>625</v>
      </c>
      <c r="F257" s="809" t="s">
        <v>432</v>
      </c>
      <c r="G257" s="809" t="s">
        <v>625</v>
      </c>
      <c r="H257" s="810">
        <v>85995325</v>
      </c>
      <c r="I257" s="810">
        <v>0</v>
      </c>
      <c r="J257" s="810">
        <v>85995325</v>
      </c>
      <c r="K257" s="809" t="s">
        <v>626</v>
      </c>
      <c r="L257" s="809" t="s">
        <v>625</v>
      </c>
      <c r="M257" s="809" t="s">
        <v>625</v>
      </c>
      <c r="N257" s="809" t="s">
        <v>647</v>
      </c>
      <c r="O257" s="809" t="s">
        <v>625</v>
      </c>
      <c r="P257" s="809" t="s">
        <v>625</v>
      </c>
      <c r="Q257" s="808">
        <v>45716.679914270833</v>
      </c>
    </row>
    <row r="258" spans="1:17">
      <c r="A258" s="811">
        <v>45626</v>
      </c>
      <c r="B258" s="809" t="s">
        <v>867</v>
      </c>
      <c r="C258" s="809" t="s">
        <v>441</v>
      </c>
      <c r="D258" s="809" t="s">
        <v>636</v>
      </c>
      <c r="E258" s="809" t="s">
        <v>625</v>
      </c>
      <c r="F258" s="809" t="s">
        <v>442</v>
      </c>
      <c r="G258" s="809" t="s">
        <v>625</v>
      </c>
      <c r="H258" s="810">
        <v>700279880</v>
      </c>
      <c r="I258" s="810">
        <v>0</v>
      </c>
      <c r="J258" s="810">
        <v>700279880</v>
      </c>
      <c r="K258" s="809" t="s">
        <v>626</v>
      </c>
      <c r="L258" s="809" t="s">
        <v>625</v>
      </c>
      <c r="M258" s="809" t="s">
        <v>625</v>
      </c>
      <c r="N258" s="809" t="s">
        <v>647</v>
      </c>
      <c r="O258" s="809" t="s">
        <v>625</v>
      </c>
      <c r="P258" s="809" t="s">
        <v>625</v>
      </c>
      <c r="Q258" s="808">
        <v>45716.679914236112</v>
      </c>
    </row>
    <row r="259" spans="1:17">
      <c r="A259" s="811">
        <v>45626</v>
      </c>
      <c r="B259" s="809" t="s">
        <v>867</v>
      </c>
      <c r="C259" s="809" t="s">
        <v>871</v>
      </c>
      <c r="D259" s="809" t="s">
        <v>872</v>
      </c>
      <c r="E259" s="809" t="s">
        <v>625</v>
      </c>
      <c r="F259" s="809" t="s">
        <v>873</v>
      </c>
      <c r="G259" s="809" t="s">
        <v>625</v>
      </c>
      <c r="H259" s="810">
        <v>8360655</v>
      </c>
      <c r="I259" s="810">
        <v>0</v>
      </c>
      <c r="J259" s="810">
        <v>8360655</v>
      </c>
      <c r="K259" s="809" t="s">
        <v>626</v>
      </c>
      <c r="L259" s="809" t="s">
        <v>625</v>
      </c>
      <c r="M259" s="809" t="s">
        <v>625</v>
      </c>
      <c r="N259" s="809" t="s">
        <v>647</v>
      </c>
      <c r="O259" s="809" t="s">
        <v>625</v>
      </c>
      <c r="P259" s="809" t="s">
        <v>625</v>
      </c>
      <c r="Q259" s="808">
        <v>45716.679914201392</v>
      </c>
    </row>
    <row r="260" spans="1:17">
      <c r="A260" s="811">
        <v>45626</v>
      </c>
      <c r="B260" s="809" t="s">
        <v>867</v>
      </c>
      <c r="C260" s="809" t="s">
        <v>553</v>
      </c>
      <c r="D260" s="809" t="s">
        <v>673</v>
      </c>
      <c r="E260" s="809" t="s">
        <v>625</v>
      </c>
      <c r="F260" s="809" t="s">
        <v>554</v>
      </c>
      <c r="G260" s="809" t="s">
        <v>625</v>
      </c>
      <c r="H260" s="810">
        <v>0</v>
      </c>
      <c r="I260" s="810">
        <v>614257</v>
      </c>
      <c r="J260" s="810">
        <v>-614257</v>
      </c>
      <c r="K260" s="809" t="s">
        <v>626</v>
      </c>
      <c r="L260" s="809" t="s">
        <v>625</v>
      </c>
      <c r="M260" s="809" t="s">
        <v>625</v>
      </c>
      <c r="N260" s="809" t="s">
        <v>647</v>
      </c>
      <c r="O260" s="809" t="s">
        <v>625</v>
      </c>
      <c r="P260" s="809" t="s">
        <v>625</v>
      </c>
      <c r="Q260" s="808">
        <v>45716.679914155095</v>
      </c>
    </row>
    <row r="261" spans="1:17">
      <c r="A261" s="811">
        <v>45626</v>
      </c>
      <c r="B261" s="809" t="s">
        <v>867</v>
      </c>
      <c r="C261" s="809" t="s">
        <v>270</v>
      </c>
      <c r="D261" s="809" t="s">
        <v>704</v>
      </c>
      <c r="E261" s="809" t="s">
        <v>625</v>
      </c>
      <c r="F261" s="809" t="s">
        <v>271</v>
      </c>
      <c r="G261" s="809" t="s">
        <v>625</v>
      </c>
      <c r="H261" s="810">
        <v>797033</v>
      </c>
      <c r="I261" s="810">
        <v>0</v>
      </c>
      <c r="J261" s="810">
        <v>797033</v>
      </c>
      <c r="K261" s="809" t="s">
        <v>626</v>
      </c>
      <c r="L261" s="809" t="s">
        <v>625</v>
      </c>
      <c r="M261" s="809" t="s">
        <v>625</v>
      </c>
      <c r="N261" s="809" t="s">
        <v>627</v>
      </c>
      <c r="O261" s="809" t="s">
        <v>625</v>
      </c>
      <c r="P261" s="809" t="s">
        <v>628</v>
      </c>
      <c r="Q261" s="808">
        <v>45716.679914085646</v>
      </c>
    </row>
    <row r="262" spans="1:17">
      <c r="A262" s="811">
        <v>45626</v>
      </c>
      <c r="B262" s="809" t="s">
        <v>867</v>
      </c>
      <c r="C262" s="809" t="s">
        <v>874</v>
      </c>
      <c r="D262" s="809" t="s">
        <v>875</v>
      </c>
      <c r="E262" s="809" t="s">
        <v>625</v>
      </c>
      <c r="F262" s="809" t="s">
        <v>876</v>
      </c>
      <c r="G262" s="809" t="s">
        <v>625</v>
      </c>
      <c r="H262" s="810">
        <v>2000000</v>
      </c>
      <c r="I262" s="810">
        <v>0</v>
      </c>
      <c r="J262" s="810">
        <v>2000000</v>
      </c>
      <c r="K262" s="809" t="s">
        <v>626</v>
      </c>
      <c r="L262" s="809" t="s">
        <v>625</v>
      </c>
      <c r="M262" s="809" t="s">
        <v>625</v>
      </c>
      <c r="N262" s="809" t="s">
        <v>627</v>
      </c>
      <c r="O262" s="809" t="s">
        <v>625</v>
      </c>
      <c r="P262" s="809" t="s">
        <v>628</v>
      </c>
      <c r="Q262" s="808">
        <v>45716.679914039349</v>
      </c>
    </row>
    <row r="263" spans="1:17">
      <c r="A263" s="811">
        <v>45626</v>
      </c>
      <c r="B263" s="809" t="s">
        <v>867</v>
      </c>
      <c r="C263" s="809" t="s">
        <v>339</v>
      </c>
      <c r="D263" s="809" t="s">
        <v>683</v>
      </c>
      <c r="E263" s="809" t="s">
        <v>625</v>
      </c>
      <c r="F263" s="809" t="s">
        <v>340</v>
      </c>
      <c r="G263" s="809" t="s">
        <v>625</v>
      </c>
      <c r="H263" s="810">
        <v>40000</v>
      </c>
      <c r="I263" s="810">
        <v>0</v>
      </c>
      <c r="J263" s="810">
        <v>40000</v>
      </c>
      <c r="K263" s="809" t="s">
        <v>626</v>
      </c>
      <c r="L263" s="809" t="s">
        <v>625</v>
      </c>
      <c r="M263" s="809" t="s">
        <v>625</v>
      </c>
      <c r="N263" s="809" t="s">
        <v>627</v>
      </c>
      <c r="O263" s="809" t="s">
        <v>625</v>
      </c>
      <c r="P263" s="809" t="s">
        <v>628</v>
      </c>
      <c r="Q263" s="808">
        <v>45716.679913969907</v>
      </c>
    </row>
    <row r="264" spans="1:17">
      <c r="A264" s="811">
        <v>45626</v>
      </c>
      <c r="B264" s="809" t="s">
        <v>867</v>
      </c>
      <c r="C264" s="809" t="s">
        <v>877</v>
      </c>
      <c r="D264" s="809" t="s">
        <v>878</v>
      </c>
      <c r="E264" s="809" t="s">
        <v>625</v>
      </c>
      <c r="F264" s="809" t="s">
        <v>879</v>
      </c>
      <c r="G264" s="809" t="s">
        <v>625</v>
      </c>
      <c r="H264" s="810">
        <v>409550</v>
      </c>
      <c r="I264" s="810">
        <v>0</v>
      </c>
      <c r="J264" s="810">
        <v>409550</v>
      </c>
      <c r="K264" s="809" t="s">
        <v>626</v>
      </c>
      <c r="L264" s="809" t="s">
        <v>625</v>
      </c>
      <c r="M264" s="809" t="s">
        <v>625</v>
      </c>
      <c r="N264" s="809" t="s">
        <v>627</v>
      </c>
      <c r="O264" s="809" t="s">
        <v>625</v>
      </c>
      <c r="P264" s="809" t="s">
        <v>628</v>
      </c>
      <c r="Q264" s="808">
        <v>45716.67991392361</v>
      </c>
    </row>
    <row r="265" spans="1:17">
      <c r="A265" s="811">
        <v>45626</v>
      </c>
      <c r="B265" s="809" t="s">
        <v>867</v>
      </c>
      <c r="C265" s="809" t="s">
        <v>880</v>
      </c>
      <c r="D265" s="809" t="s">
        <v>881</v>
      </c>
      <c r="E265" s="809" t="s">
        <v>625</v>
      </c>
      <c r="F265" s="809" t="s">
        <v>882</v>
      </c>
      <c r="G265" s="809" t="s">
        <v>625</v>
      </c>
      <c r="H265" s="810">
        <v>1660</v>
      </c>
      <c r="I265" s="810">
        <v>0</v>
      </c>
      <c r="J265" s="810">
        <v>1660</v>
      </c>
      <c r="K265" s="809" t="s">
        <v>626</v>
      </c>
      <c r="L265" s="809" t="s">
        <v>625</v>
      </c>
      <c r="M265" s="809" t="s">
        <v>625</v>
      </c>
      <c r="N265" s="809" t="s">
        <v>627</v>
      </c>
      <c r="O265" s="809" t="s">
        <v>625</v>
      </c>
      <c r="P265" s="809" t="s">
        <v>628</v>
      </c>
      <c r="Q265" s="808">
        <v>45716.679913854168</v>
      </c>
    </row>
    <row r="266" spans="1:17">
      <c r="A266" s="811">
        <v>45626</v>
      </c>
      <c r="B266" s="809" t="s">
        <v>867</v>
      </c>
      <c r="C266" s="809" t="s">
        <v>435</v>
      </c>
      <c r="D266" s="809" t="s">
        <v>641</v>
      </c>
      <c r="E266" s="809" t="s">
        <v>625</v>
      </c>
      <c r="F266" s="809" t="s">
        <v>436</v>
      </c>
      <c r="G266" s="809" t="s">
        <v>625</v>
      </c>
      <c r="H266" s="810">
        <v>1111636</v>
      </c>
      <c r="I266" s="810">
        <v>0</v>
      </c>
      <c r="J266" s="810">
        <v>1111636</v>
      </c>
      <c r="K266" s="809" t="s">
        <v>626</v>
      </c>
      <c r="L266" s="809" t="s">
        <v>625</v>
      </c>
      <c r="M266" s="809" t="s">
        <v>625</v>
      </c>
      <c r="N266" s="809" t="s">
        <v>627</v>
      </c>
      <c r="O266" s="809" t="s">
        <v>625</v>
      </c>
      <c r="P266" s="809" t="s">
        <v>628</v>
      </c>
      <c r="Q266" s="808">
        <v>45716.679913807871</v>
      </c>
    </row>
    <row r="267" spans="1:17">
      <c r="A267" s="811">
        <v>45626</v>
      </c>
      <c r="B267" s="809" t="s">
        <v>867</v>
      </c>
      <c r="C267" s="809" t="s">
        <v>391</v>
      </c>
      <c r="D267" s="809" t="s">
        <v>658</v>
      </c>
      <c r="E267" s="809" t="s">
        <v>625</v>
      </c>
      <c r="F267" s="809" t="s">
        <v>392</v>
      </c>
      <c r="G267" s="809" t="s">
        <v>625</v>
      </c>
      <c r="H267" s="810">
        <v>17547720</v>
      </c>
      <c r="I267" s="810">
        <v>0</v>
      </c>
      <c r="J267" s="810">
        <v>17547720</v>
      </c>
      <c r="K267" s="809" t="s">
        <v>626</v>
      </c>
      <c r="L267" s="809" t="s">
        <v>625</v>
      </c>
      <c r="M267" s="809" t="s">
        <v>625</v>
      </c>
      <c r="N267" s="809" t="s">
        <v>627</v>
      </c>
      <c r="O267" s="809" t="s">
        <v>625</v>
      </c>
      <c r="P267" s="809" t="s">
        <v>628</v>
      </c>
      <c r="Q267" s="808">
        <v>45716.67991377315</v>
      </c>
    </row>
    <row r="268" spans="1:17">
      <c r="A268" s="811">
        <v>45626</v>
      </c>
      <c r="B268" s="809" t="s">
        <v>867</v>
      </c>
      <c r="C268" s="809" t="s">
        <v>883</v>
      </c>
      <c r="D268" s="809" t="s">
        <v>884</v>
      </c>
      <c r="E268" s="809" t="s">
        <v>625</v>
      </c>
      <c r="F268" s="809" t="s">
        <v>885</v>
      </c>
      <c r="G268" s="809" t="s">
        <v>625</v>
      </c>
      <c r="H268" s="810">
        <v>436030</v>
      </c>
      <c r="I268" s="810">
        <v>0</v>
      </c>
      <c r="J268" s="810">
        <v>436030</v>
      </c>
      <c r="K268" s="809" t="s">
        <v>626</v>
      </c>
      <c r="L268" s="809" t="s">
        <v>625</v>
      </c>
      <c r="M268" s="809" t="s">
        <v>625</v>
      </c>
      <c r="N268" s="809" t="s">
        <v>627</v>
      </c>
      <c r="O268" s="809" t="s">
        <v>625</v>
      </c>
      <c r="P268" s="809" t="s">
        <v>628</v>
      </c>
      <c r="Q268" s="808">
        <v>45716.679913692133</v>
      </c>
    </row>
    <row r="269" spans="1:17">
      <c r="A269" s="811">
        <v>45626</v>
      </c>
      <c r="B269" s="809" t="s">
        <v>867</v>
      </c>
      <c r="C269" s="809" t="s">
        <v>580</v>
      </c>
      <c r="D269" s="809" t="s">
        <v>814</v>
      </c>
      <c r="E269" s="809" t="s">
        <v>625</v>
      </c>
      <c r="F269" s="809" t="s">
        <v>581</v>
      </c>
      <c r="G269" s="809" t="s">
        <v>625</v>
      </c>
      <c r="H269" s="810">
        <v>325414635</v>
      </c>
      <c r="I269" s="810">
        <v>0</v>
      </c>
      <c r="J269" s="810">
        <v>325414635</v>
      </c>
      <c r="K269" s="809" t="s">
        <v>626</v>
      </c>
      <c r="L269" s="809" t="s">
        <v>625</v>
      </c>
      <c r="M269" s="809" t="s">
        <v>625</v>
      </c>
      <c r="N269" s="809" t="s">
        <v>627</v>
      </c>
      <c r="O269" s="809" t="s">
        <v>625</v>
      </c>
      <c r="P269" s="809" t="s">
        <v>628</v>
      </c>
      <c r="Q269" s="808">
        <v>45716.679913657405</v>
      </c>
    </row>
    <row r="270" spans="1:17">
      <c r="A270" s="811">
        <v>45626</v>
      </c>
      <c r="B270" s="809" t="s">
        <v>867</v>
      </c>
      <c r="C270" s="809" t="s">
        <v>379</v>
      </c>
      <c r="D270" s="809" t="s">
        <v>678</v>
      </c>
      <c r="E270" s="809" t="s">
        <v>625</v>
      </c>
      <c r="F270" s="809" t="s">
        <v>380</v>
      </c>
      <c r="G270" s="809" t="s">
        <v>625</v>
      </c>
      <c r="H270" s="810">
        <v>407440</v>
      </c>
      <c r="I270" s="810">
        <v>0</v>
      </c>
      <c r="J270" s="810">
        <v>407440</v>
      </c>
      <c r="K270" s="809" t="s">
        <v>626</v>
      </c>
      <c r="L270" s="809" t="s">
        <v>625</v>
      </c>
      <c r="M270" s="809" t="s">
        <v>625</v>
      </c>
      <c r="N270" s="809" t="s">
        <v>627</v>
      </c>
      <c r="O270" s="809" t="s">
        <v>625</v>
      </c>
      <c r="P270" s="809" t="s">
        <v>628</v>
      </c>
      <c r="Q270" s="808">
        <v>45716.679913576387</v>
      </c>
    </row>
    <row r="271" spans="1:17">
      <c r="A271" s="811">
        <v>45626</v>
      </c>
      <c r="B271" s="809" t="s">
        <v>867</v>
      </c>
      <c r="C271" s="809" t="s">
        <v>283</v>
      </c>
      <c r="D271" s="809" t="s">
        <v>886</v>
      </c>
      <c r="E271" s="809" t="s">
        <v>625</v>
      </c>
      <c r="F271" s="809" t="s">
        <v>284</v>
      </c>
      <c r="G271" s="809" t="s">
        <v>625</v>
      </c>
      <c r="H271" s="810">
        <v>0</v>
      </c>
      <c r="I271" s="810">
        <v>8270</v>
      </c>
      <c r="J271" s="810">
        <v>-8270</v>
      </c>
      <c r="K271" s="809" t="s">
        <v>626</v>
      </c>
      <c r="L271" s="809" t="s">
        <v>625</v>
      </c>
      <c r="M271" s="809" t="s">
        <v>625</v>
      </c>
      <c r="N271" s="809" t="s">
        <v>769</v>
      </c>
      <c r="O271" s="809" t="s">
        <v>625</v>
      </c>
      <c r="P271" s="809" t="s">
        <v>628</v>
      </c>
      <c r="Q271" s="808">
        <v>45716.679913541666</v>
      </c>
    </row>
    <row r="272" spans="1:17">
      <c r="A272" s="811">
        <v>45626</v>
      </c>
      <c r="B272" s="809" t="s">
        <v>867</v>
      </c>
      <c r="C272" s="809" t="s">
        <v>887</v>
      </c>
      <c r="D272" s="809" t="s">
        <v>888</v>
      </c>
      <c r="E272" s="809" t="s">
        <v>625</v>
      </c>
      <c r="F272" s="809" t="s">
        <v>889</v>
      </c>
      <c r="G272" s="809" t="s">
        <v>625</v>
      </c>
      <c r="H272" s="810">
        <v>0</v>
      </c>
      <c r="I272" s="810">
        <v>522690345</v>
      </c>
      <c r="J272" s="810">
        <v>-522690345</v>
      </c>
      <c r="K272" s="809" t="s">
        <v>626</v>
      </c>
      <c r="L272" s="809" t="s">
        <v>625</v>
      </c>
      <c r="M272" s="809" t="s">
        <v>625</v>
      </c>
      <c r="N272" s="809" t="s">
        <v>647</v>
      </c>
      <c r="O272" s="809" t="s">
        <v>625</v>
      </c>
      <c r="P272" s="809" t="s">
        <v>625</v>
      </c>
      <c r="Q272" s="808">
        <v>45716.679913460648</v>
      </c>
    </row>
    <row r="273" spans="1:17">
      <c r="A273" s="811">
        <v>45626</v>
      </c>
      <c r="B273" s="809" t="s">
        <v>867</v>
      </c>
      <c r="C273" s="809" t="s">
        <v>890</v>
      </c>
      <c r="D273" s="809" t="s">
        <v>891</v>
      </c>
      <c r="E273" s="809" t="s">
        <v>625</v>
      </c>
      <c r="F273" s="809" t="s">
        <v>892</v>
      </c>
      <c r="G273" s="809" t="s">
        <v>625</v>
      </c>
      <c r="H273" s="810">
        <v>2122960</v>
      </c>
      <c r="I273" s="810">
        <v>0</v>
      </c>
      <c r="J273" s="810">
        <v>2122960</v>
      </c>
      <c r="K273" s="809" t="s">
        <v>626</v>
      </c>
      <c r="L273" s="809" t="s">
        <v>625</v>
      </c>
      <c r="M273" s="809" t="s">
        <v>625</v>
      </c>
      <c r="N273" s="809" t="s">
        <v>647</v>
      </c>
      <c r="O273" s="809" t="s">
        <v>625</v>
      </c>
      <c r="P273" s="809" t="s">
        <v>625</v>
      </c>
      <c r="Q273" s="808">
        <v>45716.679913425927</v>
      </c>
    </row>
    <row r="274" spans="1:17">
      <c r="A274" s="811">
        <v>45626</v>
      </c>
      <c r="B274" s="809" t="s">
        <v>867</v>
      </c>
      <c r="C274" s="809" t="s">
        <v>890</v>
      </c>
      <c r="D274" s="809" t="s">
        <v>891</v>
      </c>
      <c r="E274" s="809" t="s">
        <v>625</v>
      </c>
      <c r="F274" s="809" t="s">
        <v>893</v>
      </c>
      <c r="G274" s="809" t="s">
        <v>625</v>
      </c>
      <c r="H274" s="810">
        <v>1345434787</v>
      </c>
      <c r="I274" s="810">
        <v>0</v>
      </c>
      <c r="J274" s="810">
        <v>1345434787</v>
      </c>
      <c r="K274" s="809" t="s">
        <v>626</v>
      </c>
      <c r="L274" s="809" t="s">
        <v>625</v>
      </c>
      <c r="M274" s="809" t="s">
        <v>625</v>
      </c>
      <c r="N274" s="809" t="s">
        <v>647</v>
      </c>
      <c r="O274" s="809" t="s">
        <v>625</v>
      </c>
      <c r="P274" s="809" t="s">
        <v>625</v>
      </c>
      <c r="Q274" s="808">
        <v>45716.679913391206</v>
      </c>
    </row>
    <row r="275" spans="1:17">
      <c r="A275" s="811">
        <v>45626</v>
      </c>
      <c r="B275" s="809" t="s">
        <v>867</v>
      </c>
      <c r="C275" s="809" t="s">
        <v>850</v>
      </c>
      <c r="D275" s="809" t="s">
        <v>851</v>
      </c>
      <c r="E275" s="809" t="s">
        <v>625</v>
      </c>
      <c r="F275" s="809" t="s">
        <v>894</v>
      </c>
      <c r="G275" s="809" t="s">
        <v>625</v>
      </c>
      <c r="H275" s="810">
        <v>3184000</v>
      </c>
      <c r="I275" s="810">
        <v>0</v>
      </c>
      <c r="J275" s="810">
        <v>3184000</v>
      </c>
      <c r="K275" s="809" t="s">
        <v>626</v>
      </c>
      <c r="L275" s="809" t="s">
        <v>625</v>
      </c>
      <c r="M275" s="809" t="s">
        <v>625</v>
      </c>
      <c r="N275" s="809" t="s">
        <v>647</v>
      </c>
      <c r="O275" s="809" t="s">
        <v>625</v>
      </c>
      <c r="P275" s="809" t="s">
        <v>625</v>
      </c>
      <c r="Q275" s="808">
        <v>45716.679913344909</v>
      </c>
    </row>
    <row r="276" spans="1:17">
      <c r="A276" s="811">
        <v>45626</v>
      </c>
      <c r="B276" s="809" t="s">
        <v>867</v>
      </c>
      <c r="C276" s="809" t="s">
        <v>828</v>
      </c>
      <c r="D276" s="809" t="s">
        <v>829</v>
      </c>
      <c r="E276" s="809" t="s">
        <v>625</v>
      </c>
      <c r="F276" s="809" t="s">
        <v>895</v>
      </c>
      <c r="G276" s="809" t="s">
        <v>625</v>
      </c>
      <c r="H276" s="810">
        <v>0</v>
      </c>
      <c r="I276" s="810">
        <v>4550000</v>
      </c>
      <c r="J276" s="810">
        <v>-4550000</v>
      </c>
      <c r="K276" s="809" t="s">
        <v>626</v>
      </c>
      <c r="L276" s="809" t="s">
        <v>625</v>
      </c>
      <c r="M276" s="809" t="s">
        <v>625</v>
      </c>
      <c r="N276" s="809" t="s">
        <v>647</v>
      </c>
      <c r="O276" s="809" t="s">
        <v>625</v>
      </c>
      <c r="P276" s="809" t="s">
        <v>625</v>
      </c>
      <c r="Q276" s="808">
        <v>45716.679913310189</v>
      </c>
    </row>
    <row r="277" spans="1:17">
      <c r="A277" s="811">
        <v>45626</v>
      </c>
      <c r="B277" s="809" t="s">
        <v>867</v>
      </c>
      <c r="C277" s="809" t="s">
        <v>349</v>
      </c>
      <c r="D277" s="809" t="s">
        <v>659</v>
      </c>
      <c r="E277" s="809" t="s">
        <v>625</v>
      </c>
      <c r="F277" s="809" t="s">
        <v>896</v>
      </c>
      <c r="G277" s="809" t="s">
        <v>625</v>
      </c>
      <c r="H277" s="810">
        <v>108000</v>
      </c>
      <c r="I277" s="810">
        <v>0</v>
      </c>
      <c r="J277" s="810">
        <v>108000</v>
      </c>
      <c r="K277" s="809" t="s">
        <v>626</v>
      </c>
      <c r="L277" s="809" t="s">
        <v>625</v>
      </c>
      <c r="M277" s="809" t="s">
        <v>625</v>
      </c>
      <c r="N277" s="809" t="s">
        <v>647</v>
      </c>
      <c r="O277" s="809" t="s">
        <v>625</v>
      </c>
      <c r="P277" s="809" t="s">
        <v>625</v>
      </c>
      <c r="Q277" s="808">
        <v>45716.679912847219</v>
      </c>
    </row>
    <row r="278" spans="1:17">
      <c r="A278" s="811">
        <v>45626</v>
      </c>
      <c r="B278" s="809" t="s">
        <v>867</v>
      </c>
      <c r="C278" s="809" t="s">
        <v>349</v>
      </c>
      <c r="D278" s="809" t="s">
        <v>659</v>
      </c>
      <c r="E278" s="809" t="s">
        <v>625</v>
      </c>
      <c r="F278" s="809" t="s">
        <v>897</v>
      </c>
      <c r="G278" s="809" t="s">
        <v>625</v>
      </c>
      <c r="H278" s="810">
        <v>200000</v>
      </c>
      <c r="I278" s="810">
        <v>0</v>
      </c>
      <c r="J278" s="810">
        <v>200000</v>
      </c>
      <c r="K278" s="809" t="s">
        <v>626</v>
      </c>
      <c r="L278" s="809" t="s">
        <v>625</v>
      </c>
      <c r="M278" s="809" t="s">
        <v>625</v>
      </c>
      <c r="N278" s="809" t="s">
        <v>647</v>
      </c>
      <c r="O278" s="809" t="s">
        <v>625</v>
      </c>
      <c r="P278" s="809" t="s">
        <v>625</v>
      </c>
      <c r="Q278" s="808">
        <v>45716.679912812499</v>
      </c>
    </row>
    <row r="279" spans="1:17">
      <c r="A279" s="811">
        <v>45626</v>
      </c>
      <c r="B279" s="809" t="s">
        <v>867</v>
      </c>
      <c r="C279" s="809" t="s">
        <v>349</v>
      </c>
      <c r="D279" s="809" t="s">
        <v>659</v>
      </c>
      <c r="E279" s="809" t="s">
        <v>625</v>
      </c>
      <c r="F279" s="809" t="s">
        <v>898</v>
      </c>
      <c r="G279" s="809" t="s">
        <v>625</v>
      </c>
      <c r="H279" s="810">
        <v>19627885</v>
      </c>
      <c r="I279" s="810">
        <v>0</v>
      </c>
      <c r="J279" s="810">
        <v>19627885</v>
      </c>
      <c r="K279" s="809" t="s">
        <v>626</v>
      </c>
      <c r="L279" s="809" t="s">
        <v>625</v>
      </c>
      <c r="M279" s="809" t="s">
        <v>625</v>
      </c>
      <c r="N279" s="809" t="s">
        <v>647</v>
      </c>
      <c r="O279" s="809" t="s">
        <v>625</v>
      </c>
      <c r="P279" s="809" t="s">
        <v>625</v>
      </c>
      <c r="Q279" s="808">
        <v>45716.679912766202</v>
      </c>
    </row>
    <row r="280" spans="1:17">
      <c r="A280" s="811">
        <v>45626</v>
      </c>
      <c r="B280" s="809" t="s">
        <v>867</v>
      </c>
      <c r="C280" s="809" t="s">
        <v>349</v>
      </c>
      <c r="D280" s="809" t="s">
        <v>659</v>
      </c>
      <c r="E280" s="809" t="s">
        <v>625</v>
      </c>
      <c r="F280" s="809" t="s">
        <v>899</v>
      </c>
      <c r="G280" s="809" t="s">
        <v>625</v>
      </c>
      <c r="H280" s="810">
        <v>800</v>
      </c>
      <c r="I280" s="810">
        <v>0</v>
      </c>
      <c r="J280" s="810">
        <v>800</v>
      </c>
      <c r="K280" s="809" t="s">
        <v>626</v>
      </c>
      <c r="L280" s="809" t="s">
        <v>625</v>
      </c>
      <c r="M280" s="809" t="s">
        <v>625</v>
      </c>
      <c r="N280" s="809" t="s">
        <v>647</v>
      </c>
      <c r="O280" s="809" t="s">
        <v>625</v>
      </c>
      <c r="P280" s="809" t="s">
        <v>625</v>
      </c>
      <c r="Q280" s="808">
        <v>45716.679912731481</v>
      </c>
    </row>
    <row r="281" spans="1:17">
      <c r="A281" s="811">
        <v>45626</v>
      </c>
      <c r="B281" s="809" t="s">
        <v>867</v>
      </c>
      <c r="C281" s="809" t="s">
        <v>349</v>
      </c>
      <c r="D281" s="809" t="s">
        <v>659</v>
      </c>
      <c r="E281" s="809" t="s">
        <v>625</v>
      </c>
      <c r="F281" s="809" t="s">
        <v>900</v>
      </c>
      <c r="G281" s="809" t="s">
        <v>625</v>
      </c>
      <c r="H281" s="810">
        <v>115000</v>
      </c>
      <c r="I281" s="810">
        <v>0</v>
      </c>
      <c r="J281" s="810">
        <v>115000</v>
      </c>
      <c r="K281" s="809" t="s">
        <v>626</v>
      </c>
      <c r="L281" s="809" t="s">
        <v>625</v>
      </c>
      <c r="M281" s="809" t="s">
        <v>625</v>
      </c>
      <c r="N281" s="809" t="s">
        <v>647</v>
      </c>
      <c r="O281" s="809" t="s">
        <v>625</v>
      </c>
      <c r="P281" s="809" t="s">
        <v>625</v>
      </c>
      <c r="Q281" s="808">
        <v>45716.67991269676</v>
      </c>
    </row>
    <row r="282" spans="1:17">
      <c r="A282" s="811">
        <v>45626</v>
      </c>
      <c r="B282" s="809" t="s">
        <v>867</v>
      </c>
      <c r="C282" s="809" t="s">
        <v>349</v>
      </c>
      <c r="D282" s="809" t="s">
        <v>659</v>
      </c>
      <c r="E282" s="809" t="s">
        <v>625</v>
      </c>
      <c r="F282" s="809" t="s">
        <v>901</v>
      </c>
      <c r="G282" s="809" t="s">
        <v>625</v>
      </c>
      <c r="H282" s="810">
        <v>1200000</v>
      </c>
      <c r="I282" s="810">
        <v>0</v>
      </c>
      <c r="J282" s="810">
        <v>1200000</v>
      </c>
      <c r="K282" s="809" t="s">
        <v>626</v>
      </c>
      <c r="L282" s="809" t="s">
        <v>625</v>
      </c>
      <c r="M282" s="809" t="s">
        <v>625</v>
      </c>
      <c r="N282" s="809" t="s">
        <v>647</v>
      </c>
      <c r="O282" s="809" t="s">
        <v>625</v>
      </c>
      <c r="P282" s="809" t="s">
        <v>625</v>
      </c>
      <c r="Q282" s="808">
        <v>45716.679912650463</v>
      </c>
    </row>
    <row r="283" spans="1:17">
      <c r="A283" s="811">
        <v>45626</v>
      </c>
      <c r="B283" s="809" t="s">
        <v>867</v>
      </c>
      <c r="C283" s="809" t="s">
        <v>349</v>
      </c>
      <c r="D283" s="809" t="s">
        <v>659</v>
      </c>
      <c r="E283" s="809" t="s">
        <v>625</v>
      </c>
      <c r="F283" s="809" t="s">
        <v>902</v>
      </c>
      <c r="G283" s="809" t="s">
        <v>625</v>
      </c>
      <c r="H283" s="810">
        <v>380000</v>
      </c>
      <c r="I283" s="810">
        <v>0</v>
      </c>
      <c r="J283" s="810">
        <v>380000</v>
      </c>
      <c r="K283" s="809" t="s">
        <v>626</v>
      </c>
      <c r="L283" s="809" t="s">
        <v>625</v>
      </c>
      <c r="M283" s="809" t="s">
        <v>625</v>
      </c>
      <c r="N283" s="809" t="s">
        <v>647</v>
      </c>
      <c r="O283" s="809" t="s">
        <v>625</v>
      </c>
      <c r="P283" s="809" t="s">
        <v>625</v>
      </c>
      <c r="Q283" s="808">
        <v>45716.679912581021</v>
      </c>
    </row>
    <row r="284" spans="1:17">
      <c r="A284" s="811">
        <v>45626</v>
      </c>
      <c r="B284" s="809" t="s">
        <v>867</v>
      </c>
      <c r="C284" s="809" t="s">
        <v>425</v>
      </c>
      <c r="D284" s="809" t="s">
        <v>643</v>
      </c>
      <c r="E284" s="809" t="s">
        <v>625</v>
      </c>
      <c r="F284" s="809" t="s">
        <v>903</v>
      </c>
      <c r="G284" s="809" t="s">
        <v>625</v>
      </c>
      <c r="H284" s="810">
        <v>0</v>
      </c>
      <c r="I284" s="810">
        <v>8360655</v>
      </c>
      <c r="J284" s="810">
        <v>-8360655</v>
      </c>
      <c r="K284" s="809" t="s">
        <v>626</v>
      </c>
      <c r="L284" s="809" t="s">
        <v>625</v>
      </c>
      <c r="M284" s="809" t="s">
        <v>625</v>
      </c>
      <c r="N284" s="809" t="s">
        <v>647</v>
      </c>
      <c r="O284" s="809" t="s">
        <v>625</v>
      </c>
      <c r="P284" s="809" t="s">
        <v>625</v>
      </c>
      <c r="Q284" s="808">
        <v>45716.67991327546</v>
      </c>
    </row>
    <row r="285" spans="1:17">
      <c r="A285" s="811">
        <v>45626</v>
      </c>
      <c r="B285" s="809" t="s">
        <v>867</v>
      </c>
      <c r="C285" s="809" t="s">
        <v>445</v>
      </c>
      <c r="D285" s="809" t="s">
        <v>645</v>
      </c>
      <c r="E285" s="809" t="s">
        <v>625</v>
      </c>
      <c r="F285" s="809" t="s">
        <v>904</v>
      </c>
      <c r="G285" s="809" t="s">
        <v>625</v>
      </c>
      <c r="H285" s="810">
        <v>0</v>
      </c>
      <c r="I285" s="810">
        <v>1574599835</v>
      </c>
      <c r="J285" s="810">
        <v>-1574599835</v>
      </c>
      <c r="K285" s="809" t="s">
        <v>626</v>
      </c>
      <c r="L285" s="809" t="s">
        <v>625</v>
      </c>
      <c r="M285" s="809" t="s">
        <v>625</v>
      </c>
      <c r="N285" s="809" t="s">
        <v>647</v>
      </c>
      <c r="O285" s="809" t="s">
        <v>625</v>
      </c>
      <c r="P285" s="809" t="s">
        <v>625</v>
      </c>
      <c r="Q285" s="808">
        <v>45716.67991327546</v>
      </c>
    </row>
    <row r="286" spans="1:17">
      <c r="A286" s="811">
        <v>45626</v>
      </c>
      <c r="B286" s="809" t="s">
        <v>867</v>
      </c>
      <c r="C286" s="809" t="s">
        <v>399</v>
      </c>
      <c r="D286" s="809" t="s">
        <v>646</v>
      </c>
      <c r="E286" s="809" t="s">
        <v>625</v>
      </c>
      <c r="F286" s="809" t="s">
        <v>905</v>
      </c>
      <c r="G286" s="809" t="s">
        <v>625</v>
      </c>
      <c r="H286" s="810">
        <v>0</v>
      </c>
      <c r="I286" s="810">
        <v>357152364</v>
      </c>
      <c r="J286" s="810">
        <v>-357152364</v>
      </c>
      <c r="K286" s="809" t="s">
        <v>626</v>
      </c>
      <c r="L286" s="809" t="s">
        <v>625</v>
      </c>
      <c r="M286" s="809" t="s">
        <v>625</v>
      </c>
      <c r="N286" s="809" t="s">
        <v>647</v>
      </c>
      <c r="O286" s="809" t="s">
        <v>625</v>
      </c>
      <c r="P286" s="809" t="s">
        <v>625</v>
      </c>
      <c r="Q286" s="808">
        <v>45716.679913194443</v>
      </c>
    </row>
    <row r="287" spans="1:17">
      <c r="A287" s="811">
        <v>45626</v>
      </c>
      <c r="B287" s="809" t="s">
        <v>867</v>
      </c>
      <c r="C287" s="809" t="s">
        <v>399</v>
      </c>
      <c r="D287" s="809" t="s">
        <v>646</v>
      </c>
      <c r="E287" s="809" t="s">
        <v>625</v>
      </c>
      <c r="F287" s="809" t="s">
        <v>906</v>
      </c>
      <c r="G287" s="809" t="s">
        <v>625</v>
      </c>
      <c r="H287" s="810">
        <v>0</v>
      </c>
      <c r="I287" s="810">
        <v>769691</v>
      </c>
      <c r="J287" s="810">
        <v>-769691</v>
      </c>
      <c r="K287" s="809" t="s">
        <v>626</v>
      </c>
      <c r="L287" s="809" t="s">
        <v>625</v>
      </c>
      <c r="M287" s="809" t="s">
        <v>625</v>
      </c>
      <c r="N287" s="809" t="s">
        <v>647</v>
      </c>
      <c r="O287" s="809" t="s">
        <v>625</v>
      </c>
      <c r="P287" s="809" t="s">
        <v>625</v>
      </c>
      <c r="Q287" s="808">
        <v>45716.679913159722</v>
      </c>
    </row>
    <row r="288" spans="1:17">
      <c r="A288" s="811">
        <v>45626</v>
      </c>
      <c r="B288" s="809" t="s">
        <v>867</v>
      </c>
      <c r="C288" s="809" t="s">
        <v>244</v>
      </c>
      <c r="D288" s="809" t="s">
        <v>652</v>
      </c>
      <c r="E288" s="809" t="s">
        <v>625</v>
      </c>
      <c r="F288" s="809" t="s">
        <v>907</v>
      </c>
      <c r="G288" s="809" t="s">
        <v>625</v>
      </c>
      <c r="H288" s="810">
        <v>0</v>
      </c>
      <c r="I288" s="810">
        <v>1188000</v>
      </c>
      <c r="J288" s="810">
        <v>-1188000</v>
      </c>
      <c r="K288" s="809" t="s">
        <v>626</v>
      </c>
      <c r="L288" s="809" t="s">
        <v>625</v>
      </c>
      <c r="M288" s="809" t="s">
        <v>625</v>
      </c>
      <c r="N288" s="809" t="s">
        <v>647</v>
      </c>
      <c r="O288" s="809" t="s">
        <v>625</v>
      </c>
      <c r="P288" s="809" t="s">
        <v>625</v>
      </c>
      <c r="Q288" s="808">
        <v>45716.679913159722</v>
      </c>
    </row>
    <row r="289" spans="1:17">
      <c r="A289" s="811">
        <v>45626</v>
      </c>
      <c r="B289" s="809" t="s">
        <v>867</v>
      </c>
      <c r="C289" s="809" t="s">
        <v>244</v>
      </c>
      <c r="D289" s="809" t="s">
        <v>652</v>
      </c>
      <c r="E289" s="809" t="s">
        <v>625</v>
      </c>
      <c r="F289" s="809" t="s">
        <v>908</v>
      </c>
      <c r="G289" s="809" t="s">
        <v>625</v>
      </c>
      <c r="H289" s="810">
        <v>0</v>
      </c>
      <c r="I289" s="810">
        <v>2200000</v>
      </c>
      <c r="J289" s="810">
        <v>-2200000</v>
      </c>
      <c r="K289" s="809" t="s">
        <v>626</v>
      </c>
      <c r="L289" s="809" t="s">
        <v>625</v>
      </c>
      <c r="M289" s="809" t="s">
        <v>625</v>
      </c>
      <c r="N289" s="809" t="s">
        <v>647</v>
      </c>
      <c r="O289" s="809" t="s">
        <v>625</v>
      </c>
      <c r="P289" s="809" t="s">
        <v>625</v>
      </c>
      <c r="Q289" s="808">
        <v>45716.679913078704</v>
      </c>
    </row>
    <row r="290" spans="1:17">
      <c r="A290" s="811">
        <v>45626</v>
      </c>
      <c r="B290" s="809" t="s">
        <v>867</v>
      </c>
      <c r="C290" s="809" t="s">
        <v>244</v>
      </c>
      <c r="D290" s="809" t="s">
        <v>652</v>
      </c>
      <c r="E290" s="809" t="s">
        <v>625</v>
      </c>
      <c r="F290" s="809" t="s">
        <v>909</v>
      </c>
      <c r="G290" s="809" t="s">
        <v>625</v>
      </c>
      <c r="H290" s="810">
        <v>0</v>
      </c>
      <c r="I290" s="810">
        <v>5444960</v>
      </c>
      <c r="J290" s="810">
        <v>-5444960</v>
      </c>
      <c r="K290" s="809" t="s">
        <v>626</v>
      </c>
      <c r="L290" s="809" t="s">
        <v>625</v>
      </c>
      <c r="M290" s="809" t="s">
        <v>625</v>
      </c>
      <c r="N290" s="809" t="s">
        <v>647</v>
      </c>
      <c r="O290" s="809" t="s">
        <v>625</v>
      </c>
      <c r="P290" s="809" t="s">
        <v>625</v>
      </c>
      <c r="Q290" s="808">
        <v>45716.679913043983</v>
      </c>
    </row>
    <row r="291" spans="1:17">
      <c r="A291" s="811">
        <v>45626</v>
      </c>
      <c r="B291" s="809" t="s">
        <v>867</v>
      </c>
      <c r="C291" s="809" t="s">
        <v>244</v>
      </c>
      <c r="D291" s="809" t="s">
        <v>652</v>
      </c>
      <c r="E291" s="809" t="s">
        <v>625</v>
      </c>
      <c r="F291" s="809" t="s">
        <v>910</v>
      </c>
      <c r="G291" s="809" t="s">
        <v>625</v>
      </c>
      <c r="H291" s="810">
        <v>0</v>
      </c>
      <c r="I291" s="810">
        <v>12000000</v>
      </c>
      <c r="J291" s="810">
        <v>-12000000</v>
      </c>
      <c r="K291" s="809" t="s">
        <v>626</v>
      </c>
      <c r="L291" s="809" t="s">
        <v>625</v>
      </c>
      <c r="M291" s="809" t="s">
        <v>625</v>
      </c>
      <c r="N291" s="809" t="s">
        <v>647</v>
      </c>
      <c r="O291" s="809" t="s">
        <v>625</v>
      </c>
      <c r="P291" s="809" t="s">
        <v>625</v>
      </c>
      <c r="Q291" s="808">
        <v>45716.679912997686</v>
      </c>
    </row>
    <row r="292" spans="1:17">
      <c r="A292" s="811">
        <v>45626</v>
      </c>
      <c r="B292" s="809" t="s">
        <v>867</v>
      </c>
      <c r="C292" s="809" t="s">
        <v>244</v>
      </c>
      <c r="D292" s="809" t="s">
        <v>652</v>
      </c>
      <c r="E292" s="809" t="s">
        <v>625</v>
      </c>
      <c r="F292" s="809" t="s">
        <v>911</v>
      </c>
      <c r="G292" s="809" t="s">
        <v>625</v>
      </c>
      <c r="H292" s="810">
        <v>0</v>
      </c>
      <c r="I292" s="810">
        <v>1925000</v>
      </c>
      <c r="J292" s="810">
        <v>-1925000</v>
      </c>
      <c r="K292" s="809" t="s">
        <v>626</v>
      </c>
      <c r="L292" s="809" t="s">
        <v>625</v>
      </c>
      <c r="M292" s="809" t="s">
        <v>625</v>
      </c>
      <c r="N292" s="809" t="s">
        <v>647</v>
      </c>
      <c r="O292" s="809" t="s">
        <v>625</v>
      </c>
      <c r="P292" s="809" t="s">
        <v>625</v>
      </c>
      <c r="Q292" s="808">
        <v>45716.679912962965</v>
      </c>
    </row>
    <row r="293" spans="1:17">
      <c r="A293" s="811">
        <v>45626</v>
      </c>
      <c r="B293" s="809" t="s">
        <v>912</v>
      </c>
      <c r="C293" s="809" t="s">
        <v>244</v>
      </c>
      <c r="D293" s="809" t="s">
        <v>652</v>
      </c>
      <c r="E293" s="809" t="s">
        <v>625</v>
      </c>
      <c r="F293" s="809" t="s">
        <v>913</v>
      </c>
      <c r="G293" s="809" t="s">
        <v>625</v>
      </c>
      <c r="H293" s="810">
        <v>0</v>
      </c>
      <c r="I293" s="810">
        <v>5444960</v>
      </c>
      <c r="J293" s="810">
        <v>-5444960</v>
      </c>
      <c r="K293" s="809" t="s">
        <v>626</v>
      </c>
      <c r="L293" s="809" t="s">
        <v>244</v>
      </c>
      <c r="M293" s="809" t="s">
        <v>625</v>
      </c>
      <c r="N293" s="809" t="s">
        <v>647</v>
      </c>
      <c r="O293" s="809" t="s">
        <v>625</v>
      </c>
      <c r="P293" s="809" t="s">
        <v>625</v>
      </c>
      <c r="Q293" s="808">
        <v>45716.675620520837</v>
      </c>
    </row>
    <row r="294" spans="1:17">
      <c r="A294" s="811">
        <v>45626</v>
      </c>
      <c r="B294" s="809" t="s">
        <v>912</v>
      </c>
      <c r="C294" s="809" t="s">
        <v>244</v>
      </c>
      <c r="D294" s="809" t="s">
        <v>652</v>
      </c>
      <c r="E294" s="809" t="s">
        <v>625</v>
      </c>
      <c r="F294" s="809" t="s">
        <v>913</v>
      </c>
      <c r="G294" s="809" t="s">
        <v>625</v>
      </c>
      <c r="H294" s="810">
        <v>5444960</v>
      </c>
      <c r="I294" s="810">
        <v>0</v>
      </c>
      <c r="J294" s="810">
        <v>5444960</v>
      </c>
      <c r="K294" s="809" t="s">
        <v>632</v>
      </c>
      <c r="L294" s="809" t="s">
        <v>914</v>
      </c>
      <c r="M294" s="809" t="s">
        <v>625</v>
      </c>
      <c r="N294" s="809" t="s">
        <v>647</v>
      </c>
      <c r="O294" s="809" t="s">
        <v>625</v>
      </c>
      <c r="P294" s="809" t="s">
        <v>625</v>
      </c>
      <c r="Q294" s="808">
        <v>45716.675620520837</v>
      </c>
    </row>
    <row r="295" spans="1:17">
      <c r="A295" s="811">
        <v>45626</v>
      </c>
      <c r="B295" s="809" t="s">
        <v>915</v>
      </c>
      <c r="C295" s="809" t="s">
        <v>244</v>
      </c>
      <c r="D295" s="809" t="s">
        <v>652</v>
      </c>
      <c r="E295" s="809" t="s">
        <v>625</v>
      </c>
      <c r="F295" s="809" t="s">
        <v>916</v>
      </c>
      <c r="G295" s="809" t="s">
        <v>625</v>
      </c>
      <c r="H295" s="810">
        <v>0</v>
      </c>
      <c r="I295" s="810">
        <v>12000000</v>
      </c>
      <c r="J295" s="810">
        <v>-12000000</v>
      </c>
      <c r="K295" s="809" t="s">
        <v>626</v>
      </c>
      <c r="L295" s="809" t="s">
        <v>244</v>
      </c>
      <c r="M295" s="809" t="s">
        <v>625</v>
      </c>
      <c r="N295" s="809" t="s">
        <v>647</v>
      </c>
      <c r="O295" s="809" t="s">
        <v>625</v>
      </c>
      <c r="P295" s="809" t="s">
        <v>625</v>
      </c>
      <c r="Q295" s="808">
        <v>45716.675620405091</v>
      </c>
    </row>
    <row r="296" spans="1:17">
      <c r="A296" s="811">
        <v>45626</v>
      </c>
      <c r="B296" s="809" t="s">
        <v>915</v>
      </c>
      <c r="C296" s="809" t="s">
        <v>244</v>
      </c>
      <c r="D296" s="809" t="s">
        <v>652</v>
      </c>
      <c r="E296" s="809" t="s">
        <v>625</v>
      </c>
      <c r="F296" s="809" t="s">
        <v>916</v>
      </c>
      <c r="G296" s="809" t="s">
        <v>625</v>
      </c>
      <c r="H296" s="810">
        <v>12000000</v>
      </c>
      <c r="I296" s="810">
        <v>0</v>
      </c>
      <c r="J296" s="810">
        <v>12000000</v>
      </c>
      <c r="K296" s="809" t="s">
        <v>632</v>
      </c>
      <c r="L296" s="809" t="s">
        <v>701</v>
      </c>
      <c r="M296" s="809" t="s">
        <v>625</v>
      </c>
      <c r="N296" s="809" t="s">
        <v>647</v>
      </c>
      <c r="O296" s="809" t="s">
        <v>625</v>
      </c>
      <c r="P296" s="809" t="s">
        <v>625</v>
      </c>
      <c r="Q296" s="808">
        <v>45716.675620405091</v>
      </c>
    </row>
    <row r="297" spans="1:17">
      <c r="A297" s="811">
        <v>45626</v>
      </c>
      <c r="B297" s="809" t="s">
        <v>917</v>
      </c>
      <c r="C297" s="809" t="s">
        <v>244</v>
      </c>
      <c r="D297" s="809" t="s">
        <v>652</v>
      </c>
      <c r="E297" s="809" t="s">
        <v>625</v>
      </c>
      <c r="F297" s="809" t="s">
        <v>918</v>
      </c>
      <c r="G297" s="809" t="s">
        <v>625</v>
      </c>
      <c r="H297" s="810">
        <v>0</v>
      </c>
      <c r="I297" s="810">
        <v>715000</v>
      </c>
      <c r="J297" s="810">
        <v>-715000</v>
      </c>
      <c r="K297" s="809" t="s">
        <v>626</v>
      </c>
      <c r="L297" s="809" t="s">
        <v>244</v>
      </c>
      <c r="M297" s="809" t="s">
        <v>625</v>
      </c>
      <c r="N297" s="809" t="s">
        <v>647</v>
      </c>
      <c r="O297" s="809" t="s">
        <v>625</v>
      </c>
      <c r="P297" s="809" t="s">
        <v>625</v>
      </c>
      <c r="Q297" s="808">
        <v>45716.675620254631</v>
      </c>
    </row>
    <row r="298" spans="1:17">
      <c r="A298" s="811">
        <v>45626</v>
      </c>
      <c r="B298" s="809" t="s">
        <v>917</v>
      </c>
      <c r="C298" s="809" t="s">
        <v>244</v>
      </c>
      <c r="D298" s="809" t="s">
        <v>652</v>
      </c>
      <c r="E298" s="809" t="s">
        <v>625</v>
      </c>
      <c r="F298" s="809" t="s">
        <v>918</v>
      </c>
      <c r="G298" s="809" t="s">
        <v>625</v>
      </c>
      <c r="H298" s="810">
        <v>715000</v>
      </c>
      <c r="I298" s="810">
        <v>0</v>
      </c>
      <c r="J298" s="810">
        <v>715000</v>
      </c>
      <c r="K298" s="809" t="s">
        <v>632</v>
      </c>
      <c r="L298" s="809" t="s">
        <v>550</v>
      </c>
      <c r="M298" s="809" t="s">
        <v>625</v>
      </c>
      <c r="N298" s="809" t="s">
        <v>647</v>
      </c>
      <c r="O298" s="809" t="s">
        <v>625</v>
      </c>
      <c r="P298" s="809" t="s">
        <v>625</v>
      </c>
      <c r="Q298" s="808">
        <v>45716.675620254631</v>
      </c>
    </row>
    <row r="299" spans="1:17">
      <c r="A299" s="811">
        <v>45626</v>
      </c>
      <c r="B299" s="809" t="s">
        <v>867</v>
      </c>
      <c r="C299" s="809" t="s">
        <v>476</v>
      </c>
      <c r="D299" s="809" t="s">
        <v>648</v>
      </c>
      <c r="E299" s="809" t="s">
        <v>625</v>
      </c>
      <c r="F299" s="809" t="s">
        <v>919</v>
      </c>
      <c r="G299" s="809" t="s">
        <v>625</v>
      </c>
      <c r="H299" s="810">
        <v>0</v>
      </c>
      <c r="I299" s="810">
        <v>5321408000</v>
      </c>
      <c r="J299" s="810">
        <v>-5321408000</v>
      </c>
      <c r="K299" s="809" t="s">
        <v>626</v>
      </c>
      <c r="L299" s="809" t="s">
        <v>625</v>
      </c>
      <c r="M299" s="809" t="s">
        <v>625</v>
      </c>
      <c r="N299" s="809" t="s">
        <v>647</v>
      </c>
      <c r="O299" s="809" t="s">
        <v>625</v>
      </c>
      <c r="P299" s="809" t="s">
        <v>625</v>
      </c>
      <c r="Q299" s="808">
        <v>45716.679912928237</v>
      </c>
    </row>
    <row r="300" spans="1:17">
      <c r="A300" s="811">
        <v>45626</v>
      </c>
      <c r="B300" s="809" t="s">
        <v>867</v>
      </c>
      <c r="C300" s="809" t="s">
        <v>920</v>
      </c>
      <c r="D300" s="809" t="s">
        <v>921</v>
      </c>
      <c r="E300" s="809" t="s">
        <v>625</v>
      </c>
      <c r="F300" s="809" t="s">
        <v>922</v>
      </c>
      <c r="G300" s="809" t="s">
        <v>625</v>
      </c>
      <c r="H300" s="810">
        <v>0</v>
      </c>
      <c r="I300" s="810">
        <v>2000000000</v>
      </c>
      <c r="J300" s="810">
        <v>-2000000000</v>
      </c>
      <c r="K300" s="809" t="s">
        <v>626</v>
      </c>
      <c r="L300" s="809" t="s">
        <v>625</v>
      </c>
      <c r="M300" s="809" t="s">
        <v>625</v>
      </c>
      <c r="N300" s="809" t="s">
        <v>647</v>
      </c>
      <c r="O300" s="809" t="s">
        <v>625</v>
      </c>
      <c r="P300" s="809" t="s">
        <v>625</v>
      </c>
      <c r="Q300" s="808">
        <v>45716.679912881948</v>
      </c>
    </row>
    <row r="301" spans="1:17">
      <c r="A301" s="811">
        <v>45626</v>
      </c>
      <c r="B301" s="809" t="s">
        <v>867</v>
      </c>
      <c r="C301" s="809" t="s">
        <v>923</v>
      </c>
      <c r="D301" s="809" t="s">
        <v>924</v>
      </c>
      <c r="E301" s="809" t="s">
        <v>625</v>
      </c>
      <c r="F301" s="809" t="s">
        <v>925</v>
      </c>
      <c r="G301" s="809" t="s">
        <v>625</v>
      </c>
      <c r="H301" s="810">
        <v>583660095</v>
      </c>
      <c r="I301" s="810">
        <v>0</v>
      </c>
      <c r="J301" s="810">
        <v>583660095</v>
      </c>
      <c r="K301" s="809" t="s">
        <v>626</v>
      </c>
      <c r="L301" s="809" t="s">
        <v>625</v>
      </c>
      <c r="M301" s="809" t="s">
        <v>625</v>
      </c>
      <c r="N301" s="809" t="s">
        <v>647</v>
      </c>
      <c r="O301" s="809" t="s">
        <v>625</v>
      </c>
      <c r="P301" s="809" t="s">
        <v>625</v>
      </c>
      <c r="Q301" s="808">
        <v>45716.679912581021</v>
      </c>
    </row>
    <row r="302" spans="1:17">
      <c r="A302" s="811">
        <v>45626</v>
      </c>
      <c r="B302" s="809" t="s">
        <v>867</v>
      </c>
      <c r="C302" s="809" t="s">
        <v>923</v>
      </c>
      <c r="D302" s="809" t="s">
        <v>924</v>
      </c>
      <c r="E302" s="809" t="s">
        <v>625</v>
      </c>
      <c r="F302" s="809" t="s">
        <v>926</v>
      </c>
      <c r="G302" s="809" t="s">
        <v>625</v>
      </c>
      <c r="H302" s="810">
        <v>155971200</v>
      </c>
      <c r="I302" s="810">
        <v>0</v>
      </c>
      <c r="J302" s="810">
        <v>155971200</v>
      </c>
      <c r="K302" s="809" t="s">
        <v>626</v>
      </c>
      <c r="L302" s="809" t="s">
        <v>625</v>
      </c>
      <c r="M302" s="809" t="s">
        <v>625</v>
      </c>
      <c r="N302" s="809" t="s">
        <v>647</v>
      </c>
      <c r="O302" s="809" t="s">
        <v>625</v>
      </c>
      <c r="P302" s="809" t="s">
        <v>625</v>
      </c>
      <c r="Q302" s="808">
        <v>45716.679912500003</v>
      </c>
    </row>
    <row r="303" spans="1:17">
      <c r="A303" s="811">
        <v>45626</v>
      </c>
      <c r="B303" s="809" t="s">
        <v>867</v>
      </c>
      <c r="C303" s="809" t="s">
        <v>923</v>
      </c>
      <c r="D303" s="809" t="s">
        <v>924</v>
      </c>
      <c r="E303" s="809" t="s">
        <v>625</v>
      </c>
      <c r="F303" s="809" t="s">
        <v>927</v>
      </c>
      <c r="G303" s="809" t="s">
        <v>625</v>
      </c>
      <c r="H303" s="810">
        <v>4683230</v>
      </c>
      <c r="I303" s="810">
        <v>0</v>
      </c>
      <c r="J303" s="810">
        <v>4683230</v>
      </c>
      <c r="K303" s="809" t="s">
        <v>626</v>
      </c>
      <c r="L303" s="809" t="s">
        <v>625</v>
      </c>
      <c r="M303" s="809" t="s">
        <v>625</v>
      </c>
      <c r="N303" s="809" t="s">
        <v>647</v>
      </c>
      <c r="O303" s="809" t="s">
        <v>625</v>
      </c>
      <c r="P303" s="809" t="s">
        <v>625</v>
      </c>
      <c r="Q303" s="808">
        <v>45716.679912465275</v>
      </c>
    </row>
    <row r="304" spans="1:17">
      <c r="A304" s="811">
        <v>45626</v>
      </c>
      <c r="B304" s="809" t="s">
        <v>867</v>
      </c>
      <c r="C304" s="809" t="s">
        <v>923</v>
      </c>
      <c r="D304" s="809" t="s">
        <v>924</v>
      </c>
      <c r="E304" s="809" t="s">
        <v>625</v>
      </c>
      <c r="F304" s="809" t="s">
        <v>928</v>
      </c>
      <c r="G304" s="809" t="s">
        <v>625</v>
      </c>
      <c r="H304" s="810">
        <v>3880100</v>
      </c>
      <c r="I304" s="810">
        <v>0</v>
      </c>
      <c r="J304" s="810">
        <v>3880100</v>
      </c>
      <c r="K304" s="809" t="s">
        <v>626</v>
      </c>
      <c r="L304" s="809" t="s">
        <v>625</v>
      </c>
      <c r="M304" s="809" t="s">
        <v>625</v>
      </c>
      <c r="N304" s="809" t="s">
        <v>647</v>
      </c>
      <c r="O304" s="809" t="s">
        <v>625</v>
      </c>
      <c r="P304" s="809" t="s">
        <v>625</v>
      </c>
      <c r="Q304" s="808">
        <v>45716.679912465275</v>
      </c>
    </row>
    <row r="305" spans="1:17">
      <c r="A305" s="811">
        <v>45626</v>
      </c>
      <c r="B305" s="809" t="s">
        <v>867</v>
      </c>
      <c r="C305" s="809" t="s">
        <v>923</v>
      </c>
      <c r="D305" s="809" t="s">
        <v>924</v>
      </c>
      <c r="E305" s="809" t="s">
        <v>625</v>
      </c>
      <c r="F305" s="809" t="s">
        <v>929</v>
      </c>
      <c r="G305" s="809" t="s">
        <v>625</v>
      </c>
      <c r="H305" s="810">
        <v>552000</v>
      </c>
      <c r="I305" s="810">
        <v>0</v>
      </c>
      <c r="J305" s="810">
        <v>552000</v>
      </c>
      <c r="K305" s="809" t="s">
        <v>626</v>
      </c>
      <c r="L305" s="809" t="s">
        <v>625</v>
      </c>
      <c r="M305" s="809" t="s">
        <v>625</v>
      </c>
      <c r="N305" s="809" t="s">
        <v>647</v>
      </c>
      <c r="O305" s="809" t="s">
        <v>625</v>
      </c>
      <c r="P305" s="809" t="s">
        <v>625</v>
      </c>
      <c r="Q305" s="808">
        <v>45716.679912384257</v>
      </c>
    </row>
    <row r="306" spans="1:17">
      <c r="A306" s="811">
        <v>45626</v>
      </c>
      <c r="B306" s="809" t="s">
        <v>867</v>
      </c>
      <c r="C306" s="809" t="s">
        <v>923</v>
      </c>
      <c r="D306" s="809" t="s">
        <v>924</v>
      </c>
      <c r="E306" s="809" t="s">
        <v>625</v>
      </c>
      <c r="F306" s="809" t="s">
        <v>930</v>
      </c>
      <c r="G306" s="809" t="s">
        <v>625</v>
      </c>
      <c r="H306" s="810">
        <v>262060100</v>
      </c>
      <c r="I306" s="810">
        <v>0</v>
      </c>
      <c r="J306" s="810">
        <v>262060100</v>
      </c>
      <c r="K306" s="809" t="s">
        <v>626</v>
      </c>
      <c r="L306" s="809" t="s">
        <v>625</v>
      </c>
      <c r="M306" s="809" t="s">
        <v>625</v>
      </c>
      <c r="N306" s="809" t="s">
        <v>647</v>
      </c>
      <c r="O306" s="809" t="s">
        <v>625</v>
      </c>
      <c r="P306" s="809" t="s">
        <v>625</v>
      </c>
      <c r="Q306" s="808">
        <v>45716.679912349537</v>
      </c>
    </row>
    <row r="307" spans="1:17">
      <c r="A307" s="811">
        <v>45626</v>
      </c>
      <c r="B307" s="809" t="s">
        <v>867</v>
      </c>
      <c r="C307" s="809" t="s">
        <v>923</v>
      </c>
      <c r="D307" s="809" t="s">
        <v>924</v>
      </c>
      <c r="E307" s="809" t="s">
        <v>625</v>
      </c>
      <c r="F307" s="809" t="s">
        <v>931</v>
      </c>
      <c r="G307" s="809" t="s">
        <v>625</v>
      </c>
      <c r="H307" s="810">
        <v>44432873</v>
      </c>
      <c r="I307" s="810">
        <v>0</v>
      </c>
      <c r="J307" s="810">
        <v>44432873</v>
      </c>
      <c r="K307" s="809" t="s">
        <v>626</v>
      </c>
      <c r="L307" s="809" t="s">
        <v>625</v>
      </c>
      <c r="M307" s="809" t="s">
        <v>625</v>
      </c>
      <c r="N307" s="809" t="s">
        <v>647</v>
      </c>
      <c r="O307" s="809" t="s">
        <v>625</v>
      </c>
      <c r="P307" s="809" t="s">
        <v>625</v>
      </c>
      <c r="Q307" s="808">
        <v>45716.67991230324</v>
      </c>
    </row>
    <row r="308" spans="1:17">
      <c r="A308" s="811">
        <v>45626</v>
      </c>
      <c r="B308" s="809" t="s">
        <v>867</v>
      </c>
      <c r="C308" s="809" t="s">
        <v>923</v>
      </c>
      <c r="D308" s="809" t="s">
        <v>924</v>
      </c>
      <c r="E308" s="809" t="s">
        <v>625</v>
      </c>
      <c r="F308" s="809" t="s">
        <v>932</v>
      </c>
      <c r="G308" s="809" t="s">
        <v>625</v>
      </c>
      <c r="H308" s="810">
        <v>2692540000</v>
      </c>
      <c r="I308" s="810">
        <v>0</v>
      </c>
      <c r="J308" s="810">
        <v>2692540000</v>
      </c>
      <c r="K308" s="809" t="s">
        <v>626</v>
      </c>
      <c r="L308" s="809" t="s">
        <v>625</v>
      </c>
      <c r="M308" s="809" t="s">
        <v>625</v>
      </c>
      <c r="N308" s="809" t="s">
        <v>647</v>
      </c>
      <c r="O308" s="809" t="s">
        <v>625</v>
      </c>
      <c r="P308" s="809" t="s">
        <v>625</v>
      </c>
      <c r="Q308" s="808">
        <v>45716.679912268519</v>
      </c>
    </row>
    <row r="309" spans="1:17">
      <c r="A309" s="811">
        <v>45626</v>
      </c>
      <c r="B309" s="809" t="s">
        <v>867</v>
      </c>
      <c r="C309" s="809" t="s">
        <v>923</v>
      </c>
      <c r="D309" s="809" t="s">
        <v>924</v>
      </c>
      <c r="E309" s="809" t="s">
        <v>625</v>
      </c>
      <c r="F309" s="809" t="s">
        <v>933</v>
      </c>
      <c r="G309" s="809" t="s">
        <v>625</v>
      </c>
      <c r="H309" s="810">
        <v>10739760</v>
      </c>
      <c r="I309" s="810">
        <v>0</v>
      </c>
      <c r="J309" s="810">
        <v>10739760</v>
      </c>
      <c r="K309" s="809" t="s">
        <v>626</v>
      </c>
      <c r="L309" s="809" t="s">
        <v>625</v>
      </c>
      <c r="M309" s="809" t="s">
        <v>625</v>
      </c>
      <c r="N309" s="809" t="s">
        <v>647</v>
      </c>
      <c r="O309" s="809" t="s">
        <v>625</v>
      </c>
      <c r="P309" s="809" t="s">
        <v>625</v>
      </c>
      <c r="Q309" s="808">
        <v>45716.679912233798</v>
      </c>
    </row>
    <row r="310" spans="1:17">
      <c r="A310" s="811">
        <v>45626</v>
      </c>
      <c r="B310" s="809" t="s">
        <v>867</v>
      </c>
      <c r="C310" s="809" t="s">
        <v>923</v>
      </c>
      <c r="D310" s="809" t="s">
        <v>924</v>
      </c>
      <c r="E310" s="809" t="s">
        <v>625</v>
      </c>
      <c r="F310" s="809" t="s">
        <v>934</v>
      </c>
      <c r="G310" s="809" t="s">
        <v>625</v>
      </c>
      <c r="H310" s="810">
        <v>7730646</v>
      </c>
      <c r="I310" s="810">
        <v>0</v>
      </c>
      <c r="J310" s="810">
        <v>7730646</v>
      </c>
      <c r="K310" s="809" t="s">
        <v>626</v>
      </c>
      <c r="L310" s="809" t="s">
        <v>625</v>
      </c>
      <c r="M310" s="809" t="s">
        <v>625</v>
      </c>
      <c r="N310" s="809" t="s">
        <v>647</v>
      </c>
      <c r="O310" s="809" t="s">
        <v>625</v>
      </c>
      <c r="P310" s="809" t="s">
        <v>625</v>
      </c>
      <c r="Q310" s="808">
        <v>45716.679912187501</v>
      </c>
    </row>
    <row r="311" spans="1:17">
      <c r="A311" s="811">
        <v>45626</v>
      </c>
      <c r="B311" s="809" t="s">
        <v>867</v>
      </c>
      <c r="C311" s="809" t="s">
        <v>923</v>
      </c>
      <c r="D311" s="809" t="s">
        <v>924</v>
      </c>
      <c r="E311" s="809" t="s">
        <v>625</v>
      </c>
      <c r="F311" s="809" t="s">
        <v>512</v>
      </c>
      <c r="G311" s="809" t="s">
        <v>625</v>
      </c>
      <c r="H311" s="810">
        <v>3016419000</v>
      </c>
      <c r="I311" s="810">
        <v>0</v>
      </c>
      <c r="J311" s="810">
        <v>3016419000</v>
      </c>
      <c r="K311" s="809" t="s">
        <v>626</v>
      </c>
      <c r="L311" s="809" t="s">
        <v>625</v>
      </c>
      <c r="M311" s="809" t="s">
        <v>625</v>
      </c>
      <c r="N311" s="809" t="s">
        <v>647</v>
      </c>
      <c r="O311" s="809" t="s">
        <v>625</v>
      </c>
      <c r="P311" s="809" t="s">
        <v>625</v>
      </c>
      <c r="Q311" s="808">
        <v>45716.67991215278</v>
      </c>
    </row>
    <row r="312" spans="1:17">
      <c r="A312" s="811">
        <v>45626</v>
      </c>
      <c r="B312" s="809" t="s">
        <v>867</v>
      </c>
      <c r="C312" s="809" t="s">
        <v>519</v>
      </c>
      <c r="D312" s="809" t="s">
        <v>696</v>
      </c>
      <c r="E312" s="809" t="s">
        <v>625</v>
      </c>
      <c r="F312" s="809" t="s">
        <v>935</v>
      </c>
      <c r="G312" s="809" t="s">
        <v>625</v>
      </c>
      <c r="H312" s="810">
        <v>43834</v>
      </c>
      <c r="I312" s="810">
        <v>0</v>
      </c>
      <c r="J312" s="810">
        <v>43834</v>
      </c>
      <c r="K312" s="809" t="s">
        <v>626</v>
      </c>
      <c r="L312" s="809" t="s">
        <v>625</v>
      </c>
      <c r="M312" s="809" t="s">
        <v>625</v>
      </c>
      <c r="N312" s="809" t="s">
        <v>627</v>
      </c>
      <c r="O312" s="809" t="s">
        <v>625</v>
      </c>
      <c r="P312" s="809" t="s">
        <v>628</v>
      </c>
      <c r="Q312" s="808">
        <v>45716.679912118052</v>
      </c>
    </row>
    <row r="313" spans="1:17">
      <c r="A313" s="811">
        <v>45626</v>
      </c>
      <c r="B313" s="809" t="s">
        <v>867</v>
      </c>
      <c r="C313" s="809" t="s">
        <v>437</v>
      </c>
      <c r="D313" s="809" t="s">
        <v>649</v>
      </c>
      <c r="E313" s="809" t="s">
        <v>625</v>
      </c>
      <c r="F313" s="809" t="s">
        <v>936</v>
      </c>
      <c r="G313" s="809" t="s">
        <v>625</v>
      </c>
      <c r="H313" s="810">
        <v>12000000</v>
      </c>
      <c r="I313" s="810">
        <v>0</v>
      </c>
      <c r="J313" s="810">
        <v>12000000</v>
      </c>
      <c r="K313" s="809" t="s">
        <v>626</v>
      </c>
      <c r="L313" s="809" t="s">
        <v>625</v>
      </c>
      <c r="M313" s="809" t="s">
        <v>625</v>
      </c>
      <c r="N313" s="809" t="s">
        <v>627</v>
      </c>
      <c r="O313" s="809" t="s">
        <v>625</v>
      </c>
      <c r="P313" s="809" t="s">
        <v>628</v>
      </c>
      <c r="Q313" s="808">
        <v>45716.679912071762</v>
      </c>
    </row>
    <row r="314" spans="1:17">
      <c r="A314" s="811">
        <v>45626</v>
      </c>
      <c r="B314" s="809" t="s">
        <v>867</v>
      </c>
      <c r="C314" s="809" t="s">
        <v>833</v>
      </c>
      <c r="D314" s="809" t="s">
        <v>834</v>
      </c>
      <c r="E314" s="809" t="s">
        <v>625</v>
      </c>
      <c r="F314" s="809" t="s">
        <v>937</v>
      </c>
      <c r="G314" s="809" t="s">
        <v>625</v>
      </c>
      <c r="H314" s="810">
        <v>20000000</v>
      </c>
      <c r="I314" s="810">
        <v>0</v>
      </c>
      <c r="J314" s="810">
        <v>20000000</v>
      </c>
      <c r="K314" s="809" t="s">
        <v>626</v>
      </c>
      <c r="L314" s="809" t="s">
        <v>625</v>
      </c>
      <c r="M314" s="809" t="s">
        <v>625</v>
      </c>
      <c r="N314" s="809" t="s">
        <v>627</v>
      </c>
      <c r="O314" s="809" t="s">
        <v>625</v>
      </c>
      <c r="P314" s="809" t="s">
        <v>628</v>
      </c>
      <c r="Q314" s="808">
        <v>45716.679912002313</v>
      </c>
    </row>
    <row r="315" spans="1:17">
      <c r="A315" s="811">
        <v>45626</v>
      </c>
      <c r="B315" s="809" t="s">
        <v>867</v>
      </c>
      <c r="C315" s="809" t="s">
        <v>556</v>
      </c>
      <c r="D315" s="809" t="s">
        <v>674</v>
      </c>
      <c r="E315" s="809" t="s">
        <v>625</v>
      </c>
      <c r="F315" s="809" t="s">
        <v>938</v>
      </c>
      <c r="G315" s="809" t="s">
        <v>625</v>
      </c>
      <c r="H315" s="810">
        <v>196240</v>
      </c>
      <c r="I315" s="810">
        <v>0</v>
      </c>
      <c r="J315" s="810">
        <v>196240</v>
      </c>
      <c r="K315" s="809" t="s">
        <v>626</v>
      </c>
      <c r="L315" s="809" t="s">
        <v>625</v>
      </c>
      <c r="M315" s="809" t="s">
        <v>625</v>
      </c>
      <c r="N315" s="809" t="s">
        <v>647</v>
      </c>
      <c r="O315" s="809" t="s">
        <v>625</v>
      </c>
      <c r="P315" s="809" t="s">
        <v>625</v>
      </c>
      <c r="Q315" s="808">
        <v>45716.679911921296</v>
      </c>
    </row>
    <row r="316" spans="1:17">
      <c r="A316" s="811">
        <v>45626</v>
      </c>
      <c r="B316" s="809" t="s">
        <v>867</v>
      </c>
      <c r="C316" s="809" t="s">
        <v>556</v>
      </c>
      <c r="D316" s="809" t="s">
        <v>674</v>
      </c>
      <c r="E316" s="809" t="s">
        <v>625</v>
      </c>
      <c r="F316" s="809" t="s">
        <v>939</v>
      </c>
      <c r="G316" s="809" t="s">
        <v>625</v>
      </c>
      <c r="H316" s="810">
        <v>19600</v>
      </c>
      <c r="I316" s="810">
        <v>0</v>
      </c>
      <c r="J316" s="810">
        <v>19600</v>
      </c>
      <c r="K316" s="809" t="s">
        <v>626</v>
      </c>
      <c r="L316" s="809" t="s">
        <v>625</v>
      </c>
      <c r="M316" s="809" t="s">
        <v>625</v>
      </c>
      <c r="N316" s="809" t="s">
        <v>647</v>
      </c>
      <c r="O316" s="809" t="s">
        <v>625</v>
      </c>
      <c r="P316" s="809" t="s">
        <v>625</v>
      </c>
      <c r="Q316" s="808">
        <v>45716.679911886575</v>
      </c>
    </row>
    <row r="317" spans="1:17">
      <c r="A317" s="811">
        <v>45626</v>
      </c>
      <c r="B317" s="809" t="s">
        <v>867</v>
      </c>
      <c r="C317" s="809" t="s">
        <v>782</v>
      </c>
      <c r="D317" s="809" t="s">
        <v>783</v>
      </c>
      <c r="E317" s="809" t="s">
        <v>625</v>
      </c>
      <c r="F317" s="809" t="s">
        <v>940</v>
      </c>
      <c r="G317" s="809" t="s">
        <v>625</v>
      </c>
      <c r="H317" s="810">
        <v>36539357</v>
      </c>
      <c r="I317" s="810">
        <v>0</v>
      </c>
      <c r="J317" s="810">
        <v>36539357</v>
      </c>
      <c r="K317" s="809" t="s">
        <v>626</v>
      </c>
      <c r="L317" s="809" t="s">
        <v>625</v>
      </c>
      <c r="M317" s="809" t="s">
        <v>625</v>
      </c>
      <c r="N317" s="809" t="s">
        <v>647</v>
      </c>
      <c r="O317" s="809" t="s">
        <v>625</v>
      </c>
      <c r="P317" s="809" t="s">
        <v>625</v>
      </c>
      <c r="Q317" s="808">
        <v>45716.679911956016</v>
      </c>
    </row>
    <row r="318" spans="1:17">
      <c r="A318" s="811">
        <v>45626</v>
      </c>
      <c r="B318" s="809" t="s">
        <v>867</v>
      </c>
      <c r="C318" s="809" t="s">
        <v>421</v>
      </c>
      <c r="D318" s="809" t="s">
        <v>650</v>
      </c>
      <c r="E318" s="809" t="s">
        <v>625</v>
      </c>
      <c r="F318" s="809" t="s">
        <v>941</v>
      </c>
      <c r="G318" s="809" t="s">
        <v>625</v>
      </c>
      <c r="H318" s="810">
        <v>53860269</v>
      </c>
      <c r="I318" s="810">
        <v>0</v>
      </c>
      <c r="J318" s="810">
        <v>53860269</v>
      </c>
      <c r="K318" s="809" t="s">
        <v>626</v>
      </c>
      <c r="L318" s="809" t="s">
        <v>625</v>
      </c>
      <c r="M318" s="809" t="s">
        <v>625</v>
      </c>
      <c r="N318" s="809" t="s">
        <v>647</v>
      </c>
      <c r="O318" s="809" t="s">
        <v>625</v>
      </c>
      <c r="P318" s="809" t="s">
        <v>625</v>
      </c>
      <c r="Q318" s="808">
        <v>45716.679911805557</v>
      </c>
    </row>
    <row r="319" spans="1:17">
      <c r="A319" s="811">
        <v>45626</v>
      </c>
      <c r="B319" s="809" t="s">
        <v>867</v>
      </c>
      <c r="C319" s="809" t="s">
        <v>354</v>
      </c>
      <c r="D319" s="809" t="s">
        <v>656</v>
      </c>
      <c r="E319" s="809" t="s">
        <v>625</v>
      </c>
      <c r="F319" s="809" t="s">
        <v>942</v>
      </c>
      <c r="G319" s="809" t="s">
        <v>625</v>
      </c>
      <c r="H319" s="810">
        <v>387665334</v>
      </c>
      <c r="I319" s="810">
        <v>0</v>
      </c>
      <c r="J319" s="810">
        <v>387665334</v>
      </c>
      <c r="K319" s="809" t="s">
        <v>626</v>
      </c>
      <c r="L319" s="809" t="s">
        <v>625</v>
      </c>
      <c r="M319" s="809" t="s">
        <v>625</v>
      </c>
      <c r="N319" s="809" t="s">
        <v>647</v>
      </c>
      <c r="O319" s="809" t="s">
        <v>625</v>
      </c>
      <c r="P319" s="809" t="s">
        <v>625</v>
      </c>
      <c r="Q319" s="808">
        <v>45716.679911770836</v>
      </c>
    </row>
    <row r="320" spans="1:17">
      <c r="A320" s="811">
        <v>45622</v>
      </c>
      <c r="B320" s="809" t="s">
        <v>943</v>
      </c>
      <c r="C320" s="809" t="s">
        <v>244</v>
      </c>
      <c r="D320" s="809" t="s">
        <v>652</v>
      </c>
      <c r="E320" s="809" t="s">
        <v>625</v>
      </c>
      <c r="F320" s="809" t="s">
        <v>944</v>
      </c>
      <c r="G320" s="809" t="s">
        <v>625</v>
      </c>
      <c r="H320" s="810">
        <v>0</v>
      </c>
      <c r="I320" s="810">
        <v>2200000</v>
      </c>
      <c r="J320" s="810">
        <v>-2200000</v>
      </c>
      <c r="K320" s="809" t="s">
        <v>626</v>
      </c>
      <c r="L320" s="809" t="s">
        <v>244</v>
      </c>
      <c r="M320" s="809" t="s">
        <v>625</v>
      </c>
      <c r="N320" s="809" t="s">
        <v>647</v>
      </c>
      <c r="O320" s="809" t="s">
        <v>625</v>
      </c>
      <c r="P320" s="809" t="s">
        <v>625</v>
      </c>
      <c r="Q320" s="808">
        <v>45716.6756193287</v>
      </c>
    </row>
    <row r="321" spans="1:17">
      <c r="A321" s="811">
        <v>45622</v>
      </c>
      <c r="B321" s="809" t="s">
        <v>943</v>
      </c>
      <c r="C321" s="809" t="s">
        <v>244</v>
      </c>
      <c r="D321" s="809" t="s">
        <v>652</v>
      </c>
      <c r="E321" s="809" t="s">
        <v>625</v>
      </c>
      <c r="F321" s="809" t="s">
        <v>944</v>
      </c>
      <c r="G321" s="809" t="s">
        <v>625</v>
      </c>
      <c r="H321" s="810">
        <v>2200000</v>
      </c>
      <c r="I321" s="810">
        <v>0</v>
      </c>
      <c r="J321" s="810">
        <v>2200000</v>
      </c>
      <c r="K321" s="809" t="s">
        <v>632</v>
      </c>
      <c r="L321" s="809" t="s">
        <v>945</v>
      </c>
      <c r="M321" s="809" t="s">
        <v>625</v>
      </c>
      <c r="N321" s="809" t="s">
        <v>647</v>
      </c>
      <c r="O321" s="809" t="s">
        <v>625</v>
      </c>
      <c r="P321" s="809" t="s">
        <v>625</v>
      </c>
      <c r="Q321" s="808">
        <v>45716.6756193287</v>
      </c>
    </row>
    <row r="322" spans="1:17">
      <c r="A322" s="811">
        <v>45618</v>
      </c>
      <c r="B322" s="809" t="s">
        <v>946</v>
      </c>
      <c r="C322" s="809" t="s">
        <v>244</v>
      </c>
      <c r="D322" s="809" t="s">
        <v>652</v>
      </c>
      <c r="E322" s="809" t="s">
        <v>625</v>
      </c>
      <c r="F322" s="809" t="s">
        <v>947</v>
      </c>
      <c r="G322" s="809" t="s">
        <v>625</v>
      </c>
      <c r="H322" s="810">
        <v>0</v>
      </c>
      <c r="I322" s="810">
        <v>1188000</v>
      </c>
      <c r="J322" s="810">
        <v>-1188000</v>
      </c>
      <c r="K322" s="809" t="s">
        <v>626</v>
      </c>
      <c r="L322" s="809" t="s">
        <v>244</v>
      </c>
      <c r="M322" s="809" t="s">
        <v>625</v>
      </c>
      <c r="N322" s="809" t="s">
        <v>647</v>
      </c>
      <c r="O322" s="809" t="s">
        <v>625</v>
      </c>
      <c r="P322" s="809" t="s">
        <v>625</v>
      </c>
      <c r="Q322" s="808">
        <v>45716.675619444446</v>
      </c>
    </row>
    <row r="323" spans="1:17">
      <c r="A323" s="811">
        <v>45618</v>
      </c>
      <c r="B323" s="809" t="s">
        <v>946</v>
      </c>
      <c r="C323" s="809" t="s">
        <v>244</v>
      </c>
      <c r="D323" s="809" t="s">
        <v>652</v>
      </c>
      <c r="E323" s="809" t="s">
        <v>625</v>
      </c>
      <c r="F323" s="809" t="s">
        <v>947</v>
      </c>
      <c r="G323" s="809" t="s">
        <v>625</v>
      </c>
      <c r="H323" s="810">
        <v>1188000</v>
      </c>
      <c r="I323" s="810">
        <v>0</v>
      </c>
      <c r="J323" s="810">
        <v>1188000</v>
      </c>
      <c r="K323" s="809" t="s">
        <v>632</v>
      </c>
      <c r="L323" s="809" t="s">
        <v>948</v>
      </c>
      <c r="M323" s="809" t="s">
        <v>625</v>
      </c>
      <c r="N323" s="809" t="s">
        <v>647</v>
      </c>
      <c r="O323" s="809" t="s">
        <v>625</v>
      </c>
      <c r="P323" s="809" t="s">
        <v>625</v>
      </c>
      <c r="Q323" s="808">
        <v>45716.675619444446</v>
      </c>
    </row>
    <row r="324" spans="1:17">
      <c r="A324" s="811">
        <v>45596</v>
      </c>
      <c r="B324" s="809" t="s">
        <v>949</v>
      </c>
      <c r="C324" s="809" t="s">
        <v>244</v>
      </c>
      <c r="D324" s="809" t="s">
        <v>652</v>
      </c>
      <c r="E324" s="809" t="s">
        <v>625</v>
      </c>
      <c r="F324" s="809" t="s">
        <v>950</v>
      </c>
      <c r="G324" s="809" t="s">
        <v>625</v>
      </c>
      <c r="H324" s="810">
        <v>0</v>
      </c>
      <c r="I324" s="810">
        <v>495000</v>
      </c>
      <c r="J324" s="810">
        <v>-495000</v>
      </c>
      <c r="K324" s="809" t="s">
        <v>626</v>
      </c>
      <c r="L324" s="809" t="s">
        <v>244</v>
      </c>
      <c r="M324" s="809" t="s">
        <v>625</v>
      </c>
      <c r="N324" s="809" t="s">
        <v>647</v>
      </c>
      <c r="O324" s="809" t="s">
        <v>625</v>
      </c>
      <c r="P324" s="809" t="s">
        <v>625</v>
      </c>
      <c r="Q324" s="808">
        <v>45716.675620138885</v>
      </c>
    </row>
    <row r="325" spans="1:17">
      <c r="A325" s="811">
        <v>45596</v>
      </c>
      <c r="B325" s="809" t="s">
        <v>949</v>
      </c>
      <c r="C325" s="809" t="s">
        <v>244</v>
      </c>
      <c r="D325" s="809" t="s">
        <v>652</v>
      </c>
      <c r="E325" s="809" t="s">
        <v>625</v>
      </c>
      <c r="F325" s="809" t="s">
        <v>950</v>
      </c>
      <c r="G325" s="809" t="s">
        <v>625</v>
      </c>
      <c r="H325" s="810">
        <v>495000</v>
      </c>
      <c r="I325" s="810">
        <v>0</v>
      </c>
      <c r="J325" s="810">
        <v>495000</v>
      </c>
      <c r="K325" s="809" t="s">
        <v>632</v>
      </c>
      <c r="L325" s="809" t="s">
        <v>550</v>
      </c>
      <c r="M325" s="809" t="s">
        <v>625</v>
      </c>
      <c r="N325" s="809" t="s">
        <v>647</v>
      </c>
      <c r="O325" s="809" t="s">
        <v>625</v>
      </c>
      <c r="P325" s="809" t="s">
        <v>625</v>
      </c>
      <c r="Q325" s="808">
        <v>45716.675620138885</v>
      </c>
    </row>
    <row r="326" spans="1:17">
      <c r="A326" s="811">
        <v>45587</v>
      </c>
      <c r="B326" s="809" t="s">
        <v>951</v>
      </c>
      <c r="C326" s="809" t="s">
        <v>399</v>
      </c>
      <c r="D326" s="809" t="s">
        <v>646</v>
      </c>
      <c r="E326" s="809" t="s">
        <v>625</v>
      </c>
      <c r="F326" s="809" t="s">
        <v>952</v>
      </c>
      <c r="G326" s="809" t="s">
        <v>625</v>
      </c>
      <c r="H326" s="810">
        <v>0</v>
      </c>
      <c r="I326" s="810">
        <v>98624962</v>
      </c>
      <c r="J326" s="810">
        <v>-98624962</v>
      </c>
      <c r="K326" s="809" t="s">
        <v>626</v>
      </c>
      <c r="L326" s="809" t="s">
        <v>399</v>
      </c>
      <c r="M326" s="809" t="s">
        <v>625</v>
      </c>
      <c r="N326" s="809" t="s">
        <v>647</v>
      </c>
      <c r="O326" s="809" t="s">
        <v>625</v>
      </c>
      <c r="P326" s="809" t="s">
        <v>625</v>
      </c>
      <c r="Q326" s="808">
        <v>45716.675619872687</v>
      </c>
    </row>
    <row r="327" spans="1:17">
      <c r="A327" s="811">
        <v>45587</v>
      </c>
      <c r="B327" s="809" t="s">
        <v>951</v>
      </c>
      <c r="C327" s="809" t="s">
        <v>399</v>
      </c>
      <c r="D327" s="809" t="s">
        <v>646</v>
      </c>
      <c r="E327" s="809" t="s">
        <v>625</v>
      </c>
      <c r="F327" s="809" t="s">
        <v>952</v>
      </c>
      <c r="G327" s="809" t="s">
        <v>625</v>
      </c>
      <c r="H327" s="810">
        <v>98624962</v>
      </c>
      <c r="I327" s="810">
        <v>0</v>
      </c>
      <c r="J327" s="810">
        <v>98624962</v>
      </c>
      <c r="K327" s="809" t="s">
        <v>632</v>
      </c>
      <c r="L327" s="809" t="s">
        <v>582</v>
      </c>
      <c r="M327" s="809" t="s">
        <v>625</v>
      </c>
      <c r="N327" s="809" t="s">
        <v>647</v>
      </c>
      <c r="O327" s="809" t="s">
        <v>625</v>
      </c>
      <c r="P327" s="809" t="s">
        <v>625</v>
      </c>
      <c r="Q327" s="808">
        <v>45716.675619872687</v>
      </c>
    </row>
    <row r="328" spans="1:17">
      <c r="A328" s="811">
        <v>45565</v>
      </c>
      <c r="B328" s="809" t="s">
        <v>953</v>
      </c>
      <c r="C328" s="809" t="s">
        <v>244</v>
      </c>
      <c r="D328" s="809" t="s">
        <v>652</v>
      </c>
      <c r="E328" s="809" t="s">
        <v>625</v>
      </c>
      <c r="F328" s="809" t="s">
        <v>954</v>
      </c>
      <c r="G328" s="809" t="s">
        <v>625</v>
      </c>
      <c r="H328" s="810">
        <v>0</v>
      </c>
      <c r="I328" s="810">
        <v>715000</v>
      </c>
      <c r="J328" s="810">
        <v>-715000</v>
      </c>
      <c r="K328" s="809" t="s">
        <v>626</v>
      </c>
      <c r="L328" s="809" t="s">
        <v>244</v>
      </c>
      <c r="M328" s="809" t="s">
        <v>625</v>
      </c>
      <c r="N328" s="809" t="s">
        <v>647</v>
      </c>
      <c r="O328" s="809" t="s">
        <v>625</v>
      </c>
      <c r="P328" s="809" t="s">
        <v>625</v>
      </c>
      <c r="Q328" s="808">
        <v>45716.675619988426</v>
      </c>
    </row>
    <row r="329" spans="1:17">
      <c r="A329" s="811">
        <v>45565</v>
      </c>
      <c r="B329" s="809" t="s">
        <v>953</v>
      </c>
      <c r="C329" s="809" t="s">
        <v>244</v>
      </c>
      <c r="D329" s="809" t="s">
        <v>652</v>
      </c>
      <c r="E329" s="809" t="s">
        <v>625</v>
      </c>
      <c r="F329" s="809" t="s">
        <v>954</v>
      </c>
      <c r="G329" s="809" t="s">
        <v>625</v>
      </c>
      <c r="H329" s="810">
        <v>715000</v>
      </c>
      <c r="I329" s="810">
        <v>0</v>
      </c>
      <c r="J329" s="810">
        <v>715000</v>
      </c>
      <c r="K329" s="809" t="s">
        <v>632</v>
      </c>
      <c r="L329" s="809" t="s">
        <v>550</v>
      </c>
      <c r="M329" s="809" t="s">
        <v>625</v>
      </c>
      <c r="N329" s="809" t="s">
        <v>647</v>
      </c>
      <c r="O329" s="809" t="s">
        <v>625</v>
      </c>
      <c r="P329" s="809" t="s">
        <v>625</v>
      </c>
      <c r="Q329" s="808">
        <v>45716.675619988426</v>
      </c>
    </row>
    <row r="330" spans="1:17">
      <c r="A330" s="811">
        <v>45474</v>
      </c>
      <c r="B330" s="809" t="s">
        <v>955</v>
      </c>
      <c r="C330" s="809" t="s">
        <v>399</v>
      </c>
      <c r="D330" s="809" t="s">
        <v>646</v>
      </c>
      <c r="E330" s="809" t="s">
        <v>625</v>
      </c>
      <c r="F330" s="809" t="s">
        <v>956</v>
      </c>
      <c r="G330" s="809" t="s">
        <v>625</v>
      </c>
      <c r="H330" s="810">
        <v>0</v>
      </c>
      <c r="I330" s="810">
        <v>117281772</v>
      </c>
      <c r="J330" s="810">
        <v>-117281772</v>
      </c>
      <c r="K330" s="809" t="s">
        <v>626</v>
      </c>
      <c r="L330" s="809" t="s">
        <v>399</v>
      </c>
      <c r="M330" s="809" t="s">
        <v>625</v>
      </c>
      <c r="N330" s="809" t="s">
        <v>647</v>
      </c>
      <c r="O330" s="809" t="s">
        <v>625</v>
      </c>
      <c r="P330" s="809" t="s">
        <v>625</v>
      </c>
      <c r="Q330" s="808">
        <v>45716.675619710652</v>
      </c>
    </row>
    <row r="331" spans="1:17">
      <c r="A331" s="811">
        <v>45474</v>
      </c>
      <c r="B331" s="809" t="s">
        <v>955</v>
      </c>
      <c r="C331" s="809" t="s">
        <v>399</v>
      </c>
      <c r="D331" s="809" t="s">
        <v>646</v>
      </c>
      <c r="E331" s="809" t="s">
        <v>625</v>
      </c>
      <c r="F331" s="809" t="s">
        <v>956</v>
      </c>
      <c r="G331" s="809" t="s">
        <v>625</v>
      </c>
      <c r="H331" s="810">
        <v>117281772</v>
      </c>
      <c r="I331" s="810">
        <v>0</v>
      </c>
      <c r="J331" s="810">
        <v>117281772</v>
      </c>
      <c r="K331" s="809" t="s">
        <v>632</v>
      </c>
      <c r="L331" s="809" t="s">
        <v>582</v>
      </c>
      <c r="M331" s="809" t="s">
        <v>625</v>
      </c>
      <c r="N331" s="809" t="s">
        <v>647</v>
      </c>
      <c r="O331" s="809" t="s">
        <v>625</v>
      </c>
      <c r="P331" s="809" t="s">
        <v>625</v>
      </c>
      <c r="Q331" s="808">
        <v>45716.675619710652</v>
      </c>
    </row>
    <row r="332" spans="1:17">
      <c r="A332" s="811">
        <v>45443</v>
      </c>
      <c r="B332" s="809" t="s">
        <v>957</v>
      </c>
      <c r="C332" s="809" t="s">
        <v>399</v>
      </c>
      <c r="D332" s="809" t="s">
        <v>646</v>
      </c>
      <c r="E332" s="809" t="s">
        <v>625</v>
      </c>
      <c r="F332" s="809" t="s">
        <v>958</v>
      </c>
      <c r="G332" s="809" t="s">
        <v>625</v>
      </c>
      <c r="H332" s="810">
        <v>0</v>
      </c>
      <c r="I332" s="810">
        <v>141245630</v>
      </c>
      <c r="J332" s="810">
        <v>-141245630</v>
      </c>
      <c r="K332" s="809" t="s">
        <v>626</v>
      </c>
      <c r="L332" s="809" t="s">
        <v>399</v>
      </c>
      <c r="M332" s="809" t="s">
        <v>625</v>
      </c>
      <c r="N332" s="809" t="s">
        <v>647</v>
      </c>
      <c r="O332" s="809" t="s">
        <v>625</v>
      </c>
      <c r="P332" s="809" t="s">
        <v>625</v>
      </c>
      <c r="Q332" s="808">
        <v>45716.675619594906</v>
      </c>
    </row>
    <row r="333" spans="1:17">
      <c r="A333" s="811">
        <v>45443</v>
      </c>
      <c r="B333" s="809" t="s">
        <v>957</v>
      </c>
      <c r="C333" s="809" t="s">
        <v>399</v>
      </c>
      <c r="D333" s="809" t="s">
        <v>646</v>
      </c>
      <c r="E333" s="809" t="s">
        <v>625</v>
      </c>
      <c r="F333" s="809" t="s">
        <v>958</v>
      </c>
      <c r="G333" s="809" t="s">
        <v>625</v>
      </c>
      <c r="H333" s="810">
        <v>141245630</v>
      </c>
      <c r="I333" s="810">
        <v>0</v>
      </c>
      <c r="J333" s="810">
        <v>141245630</v>
      </c>
      <c r="K333" s="809" t="s">
        <v>632</v>
      </c>
      <c r="L333" s="809" t="s">
        <v>582</v>
      </c>
      <c r="M333" s="809" t="s">
        <v>625</v>
      </c>
      <c r="N333" s="809" t="s">
        <v>647</v>
      </c>
      <c r="O333" s="809" t="s">
        <v>625</v>
      </c>
      <c r="P333" s="809" t="s">
        <v>625</v>
      </c>
      <c r="Q333" s="808">
        <v>45716.675619560185</v>
      </c>
    </row>
    <row r="334" spans="1:17">
      <c r="A334" s="811">
        <v>45380</v>
      </c>
      <c r="B334" s="809" t="s">
        <v>955</v>
      </c>
      <c r="C334" s="809" t="s">
        <v>782</v>
      </c>
      <c r="D334" s="809" t="s">
        <v>783</v>
      </c>
      <c r="E334" s="809" t="s">
        <v>625</v>
      </c>
      <c r="F334" s="809" t="s">
        <v>959</v>
      </c>
      <c r="G334" s="809" t="s">
        <v>625</v>
      </c>
      <c r="H334" s="810">
        <v>37630</v>
      </c>
      <c r="I334" s="810">
        <v>0</v>
      </c>
      <c r="J334" s="810">
        <v>37630</v>
      </c>
      <c r="K334" s="809" t="s">
        <v>626</v>
      </c>
      <c r="L334" s="809" t="s">
        <v>782</v>
      </c>
      <c r="M334" s="809" t="s">
        <v>625</v>
      </c>
      <c r="N334" s="809" t="s">
        <v>647</v>
      </c>
      <c r="O334" s="809" t="s">
        <v>625</v>
      </c>
      <c r="P334" s="809" t="s">
        <v>625</v>
      </c>
      <c r="Q334" s="808">
        <v>45716.672969756946</v>
      </c>
    </row>
    <row r="335" spans="1:17">
      <c r="A335" s="811">
        <v>45380</v>
      </c>
      <c r="B335" s="809" t="s">
        <v>955</v>
      </c>
      <c r="C335" s="809" t="s">
        <v>782</v>
      </c>
      <c r="D335" s="809" t="s">
        <v>783</v>
      </c>
      <c r="E335" s="809" t="s">
        <v>625</v>
      </c>
      <c r="F335" s="809" t="s">
        <v>959</v>
      </c>
      <c r="G335" s="809" t="s">
        <v>625</v>
      </c>
      <c r="H335" s="810">
        <v>0</v>
      </c>
      <c r="I335" s="810">
        <v>37630</v>
      </c>
      <c r="J335" s="810">
        <v>-37630</v>
      </c>
      <c r="K335" s="809" t="s">
        <v>757</v>
      </c>
      <c r="L335" s="809" t="s">
        <v>960</v>
      </c>
      <c r="M335" s="809" t="s">
        <v>625</v>
      </c>
      <c r="N335" s="809" t="s">
        <v>647</v>
      </c>
      <c r="O335" s="809" t="s">
        <v>625</v>
      </c>
      <c r="P335" s="809" t="s">
        <v>625</v>
      </c>
      <c r="Q335" s="808">
        <v>45716.672969756946</v>
      </c>
    </row>
    <row r="336" spans="1:17">
      <c r="A336" s="811">
        <v>45380</v>
      </c>
      <c r="B336" s="809" t="s">
        <v>957</v>
      </c>
      <c r="C336" s="809" t="s">
        <v>782</v>
      </c>
      <c r="D336" s="809" t="s">
        <v>783</v>
      </c>
      <c r="E336" s="809" t="s">
        <v>625</v>
      </c>
      <c r="F336" s="809" t="s">
        <v>961</v>
      </c>
      <c r="G336" s="809" t="s">
        <v>625</v>
      </c>
      <c r="H336" s="810">
        <v>52910</v>
      </c>
      <c r="I336" s="810">
        <v>0</v>
      </c>
      <c r="J336" s="810">
        <v>52910</v>
      </c>
      <c r="K336" s="809" t="s">
        <v>626</v>
      </c>
      <c r="L336" s="809" t="s">
        <v>782</v>
      </c>
      <c r="M336" s="809" t="s">
        <v>625</v>
      </c>
      <c r="N336" s="809" t="s">
        <v>647</v>
      </c>
      <c r="O336" s="809" t="s">
        <v>625</v>
      </c>
      <c r="P336" s="809" t="s">
        <v>625</v>
      </c>
      <c r="Q336" s="808">
        <v>45716.672969594911</v>
      </c>
    </row>
    <row r="337" spans="1:17">
      <c r="A337" s="811">
        <v>45380</v>
      </c>
      <c r="B337" s="809" t="s">
        <v>957</v>
      </c>
      <c r="C337" s="809" t="s">
        <v>782</v>
      </c>
      <c r="D337" s="809" t="s">
        <v>783</v>
      </c>
      <c r="E337" s="809" t="s">
        <v>625</v>
      </c>
      <c r="F337" s="809" t="s">
        <v>961</v>
      </c>
      <c r="G337" s="809" t="s">
        <v>625</v>
      </c>
      <c r="H337" s="810">
        <v>0</v>
      </c>
      <c r="I337" s="810">
        <v>52910</v>
      </c>
      <c r="J337" s="810">
        <v>-52910</v>
      </c>
      <c r="K337" s="809" t="s">
        <v>757</v>
      </c>
      <c r="L337" s="809" t="s">
        <v>960</v>
      </c>
      <c r="M337" s="809" t="s">
        <v>625</v>
      </c>
      <c r="N337" s="809" t="s">
        <v>647</v>
      </c>
      <c r="O337" s="809" t="s">
        <v>625</v>
      </c>
      <c r="P337" s="809" t="s">
        <v>625</v>
      </c>
      <c r="Q337" s="808">
        <v>45716.672969594911</v>
      </c>
    </row>
    <row r="338" spans="1:17">
      <c r="A338" s="811">
        <v>45323</v>
      </c>
      <c r="B338" s="809" t="s">
        <v>962</v>
      </c>
      <c r="C338" s="809" t="s">
        <v>399</v>
      </c>
      <c r="D338" s="809" t="s">
        <v>646</v>
      </c>
      <c r="E338" s="809" t="s">
        <v>625</v>
      </c>
      <c r="F338" s="809" t="s">
        <v>963</v>
      </c>
      <c r="G338" s="809" t="s">
        <v>625</v>
      </c>
      <c r="H338" s="810">
        <v>0</v>
      </c>
      <c r="I338" s="810">
        <v>769691</v>
      </c>
      <c r="J338" s="810">
        <v>-769691</v>
      </c>
      <c r="K338" s="809" t="s">
        <v>626</v>
      </c>
      <c r="L338" s="809" t="s">
        <v>399</v>
      </c>
      <c r="M338" s="809" t="s">
        <v>457</v>
      </c>
      <c r="N338" s="809" t="s">
        <v>647</v>
      </c>
      <c r="O338" s="809" t="s">
        <v>625</v>
      </c>
      <c r="P338" s="809" t="s">
        <v>625</v>
      </c>
      <c r="Q338" s="808">
        <v>45716.675619131944</v>
      </c>
    </row>
    <row r="339" spans="1:17">
      <c r="A339" s="811">
        <v>45323</v>
      </c>
      <c r="B339" s="809" t="s">
        <v>962</v>
      </c>
      <c r="C339" s="809" t="s">
        <v>399</v>
      </c>
      <c r="D339" s="809" t="s">
        <v>646</v>
      </c>
      <c r="E339" s="809" t="s">
        <v>625</v>
      </c>
      <c r="F339" s="809" t="s">
        <v>963</v>
      </c>
      <c r="G339" s="809" t="s">
        <v>625</v>
      </c>
      <c r="H339" s="810">
        <v>769691</v>
      </c>
      <c r="I339" s="810">
        <v>0</v>
      </c>
      <c r="J339" s="810">
        <v>769691</v>
      </c>
      <c r="K339" s="809" t="s">
        <v>632</v>
      </c>
      <c r="L339" s="809" t="s">
        <v>631</v>
      </c>
      <c r="M339" s="809" t="s">
        <v>457</v>
      </c>
      <c r="N339" s="809" t="s">
        <v>647</v>
      </c>
      <c r="O339" s="809" t="s">
        <v>625</v>
      </c>
      <c r="P339" s="809" t="s">
        <v>625</v>
      </c>
      <c r="Q339" s="808">
        <v>45716.675619131944</v>
      </c>
    </row>
    <row r="340" spans="1:17">
      <c r="A340" s="811">
        <v>45292</v>
      </c>
      <c r="B340" s="809" t="s">
        <v>962</v>
      </c>
      <c r="C340" s="809" t="s">
        <v>782</v>
      </c>
      <c r="D340" s="809" t="s">
        <v>783</v>
      </c>
      <c r="E340" s="809" t="s">
        <v>625</v>
      </c>
      <c r="F340" s="809" t="s">
        <v>961</v>
      </c>
      <c r="G340" s="809" t="s">
        <v>625</v>
      </c>
      <c r="H340" s="810">
        <v>36448817</v>
      </c>
      <c r="I340" s="810">
        <v>0</v>
      </c>
      <c r="J340" s="810">
        <v>36448817</v>
      </c>
      <c r="K340" s="809" t="s">
        <v>626</v>
      </c>
      <c r="L340" s="809" t="s">
        <v>782</v>
      </c>
      <c r="M340" s="809" t="s">
        <v>457</v>
      </c>
      <c r="N340" s="809" t="s">
        <v>647</v>
      </c>
      <c r="O340" s="809" t="s">
        <v>625</v>
      </c>
      <c r="P340" s="809" t="s">
        <v>625</v>
      </c>
      <c r="Q340" s="808">
        <v>45716.672969444444</v>
      </c>
    </row>
    <row r="341" spans="1:17">
      <c r="A341" s="811">
        <v>45292</v>
      </c>
      <c r="B341" s="809" t="s">
        <v>962</v>
      </c>
      <c r="C341" s="809" t="s">
        <v>782</v>
      </c>
      <c r="D341" s="809" t="s">
        <v>783</v>
      </c>
      <c r="E341" s="809" t="s">
        <v>625</v>
      </c>
      <c r="F341" s="809" t="s">
        <v>961</v>
      </c>
      <c r="G341" s="809" t="s">
        <v>625</v>
      </c>
      <c r="H341" s="810">
        <v>0</v>
      </c>
      <c r="I341" s="810">
        <v>36448817</v>
      </c>
      <c r="J341" s="810">
        <v>-36448817</v>
      </c>
      <c r="K341" s="809" t="s">
        <v>757</v>
      </c>
      <c r="L341" s="809" t="s">
        <v>960</v>
      </c>
      <c r="M341" s="809" t="s">
        <v>457</v>
      </c>
      <c r="N341" s="809" t="s">
        <v>647</v>
      </c>
      <c r="O341" s="809" t="s">
        <v>625</v>
      </c>
      <c r="P341" s="809" t="s">
        <v>625</v>
      </c>
      <c r="Q341" s="808">
        <v>45716.672969444444</v>
      </c>
    </row>
  </sheetData>
  <phoneticPr fontId="4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A2F8-1CE3-41EC-A12C-0FCEF85B3B25}">
  <sheetPr>
    <tabColor rgb="FFFFFF00"/>
  </sheetPr>
  <dimension ref="A1:L17"/>
  <sheetViews>
    <sheetView workbookViewId="0"/>
  </sheetViews>
  <sheetFormatPr defaultRowHeight="13.2"/>
  <cols>
    <col min="2" max="2" width="10.125" bestFit="1" customWidth="1"/>
    <col min="3" max="3" width="4.125" customWidth="1"/>
    <col min="4" max="4" width="13.375" bestFit="1" customWidth="1"/>
    <col min="5" max="5" width="43.5" bestFit="1" customWidth="1"/>
    <col min="6" max="6" width="67.375" bestFit="1" customWidth="1"/>
    <col min="7" max="8" width="13" bestFit="1" customWidth="1"/>
  </cols>
  <sheetData>
    <row r="1" spans="1:12" s="868" customFormat="1">
      <c r="A1" s="868">
        <v>1</v>
      </c>
      <c r="B1" s="868" t="s">
        <v>964</v>
      </c>
    </row>
    <row r="2" spans="1:12">
      <c r="B2" s="869" t="s">
        <v>965</v>
      </c>
      <c r="L2" t="s">
        <v>6339</v>
      </c>
    </row>
    <row r="3" spans="1:12">
      <c r="B3" s="843" t="s">
        <v>966</v>
      </c>
      <c r="C3" s="843" t="s">
        <v>967</v>
      </c>
      <c r="D3" s="843" t="s">
        <v>968</v>
      </c>
      <c r="E3" s="843" t="s">
        <v>969</v>
      </c>
      <c r="F3" s="843" t="s">
        <v>970</v>
      </c>
      <c r="G3" s="866">
        <v>20000000</v>
      </c>
      <c r="H3" s="866">
        <v>0</v>
      </c>
    </row>
    <row r="4" spans="1:12">
      <c r="B4" s="839" t="s">
        <v>966</v>
      </c>
      <c r="C4" s="839" t="s">
        <v>967</v>
      </c>
      <c r="D4" s="839" t="s">
        <v>349</v>
      </c>
      <c r="E4" s="839" t="s">
        <v>659</v>
      </c>
      <c r="F4" s="839" t="s">
        <v>970</v>
      </c>
      <c r="G4" s="867">
        <v>2000000</v>
      </c>
      <c r="H4" s="867">
        <v>0</v>
      </c>
    </row>
    <row r="5" spans="1:12">
      <c r="B5" s="843" t="s">
        <v>966</v>
      </c>
      <c r="C5" s="843" t="s">
        <v>967</v>
      </c>
      <c r="D5" s="843" t="s">
        <v>354</v>
      </c>
      <c r="E5" s="843" t="s">
        <v>656</v>
      </c>
      <c r="F5" s="843" t="s">
        <v>970</v>
      </c>
      <c r="G5" s="866">
        <v>0</v>
      </c>
      <c r="H5" s="866">
        <v>22000000</v>
      </c>
    </row>
    <row r="6" spans="1:12" s="868" customFormat="1">
      <c r="B6" s="868" t="s">
        <v>971</v>
      </c>
    </row>
    <row r="7" spans="1:12">
      <c r="B7" t="s">
        <v>6338</v>
      </c>
    </row>
    <row r="10" spans="1:12" s="868" customFormat="1">
      <c r="A10" s="868" t="s">
        <v>6340</v>
      </c>
      <c r="B10" s="868" t="s">
        <v>964</v>
      </c>
    </row>
    <row r="15" spans="1:12">
      <c r="B15" t="s">
        <v>6341</v>
      </c>
    </row>
    <row r="16" spans="1:12">
      <c r="B16" t="s">
        <v>6342</v>
      </c>
    </row>
    <row r="17" spans="2:2">
      <c r="B17" t="s">
        <v>6343</v>
      </c>
    </row>
  </sheetData>
  <phoneticPr fontId="4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1072-3391-4C79-AA31-E8D18F53F2E1}">
  <sheetPr>
    <tabColor rgb="FF00CC99"/>
  </sheetPr>
  <dimension ref="A1:H55"/>
  <sheetViews>
    <sheetView topLeftCell="A5" workbookViewId="0">
      <selection activeCell="D24" sqref="D24"/>
    </sheetView>
  </sheetViews>
  <sheetFormatPr defaultRowHeight="13.2"/>
  <cols>
    <col min="1" max="1" width="4.875" style="115" customWidth="1"/>
    <col min="2" max="2" width="39.25" style="115" customWidth="1"/>
    <col min="3" max="6" width="21.625" style="115" customWidth="1"/>
    <col min="7" max="8" width="20.625" style="115" customWidth="1"/>
  </cols>
  <sheetData>
    <row r="1" spans="1:8">
      <c r="A1" s="685"/>
      <c r="B1" s="685"/>
      <c r="C1" s="685"/>
      <c r="D1" s="685"/>
      <c r="E1" s="685"/>
      <c r="F1" s="685"/>
      <c r="G1" s="685"/>
      <c r="H1" s="685"/>
    </row>
    <row r="2" spans="1:8" ht="26.4" customHeight="1">
      <c r="A2" s="1651" t="s">
        <v>972</v>
      </c>
      <c r="B2" s="1651"/>
      <c r="C2" s="757"/>
      <c r="D2" s="757"/>
      <c r="E2" s="757"/>
      <c r="F2" s="757"/>
      <c r="G2" s="731"/>
      <c r="H2" s="731"/>
    </row>
    <row r="3" spans="1:8" ht="13.65" customHeight="1">
      <c r="A3" s="834" t="s">
        <v>8494</v>
      </c>
      <c r="B3" s="834"/>
      <c r="C3" s="757"/>
      <c r="D3" s="757"/>
      <c r="E3" s="757"/>
      <c r="F3" s="757"/>
      <c r="G3" s="731"/>
      <c r="H3" s="731"/>
    </row>
    <row r="4" spans="1:8" ht="13.65" customHeight="1">
      <c r="A4" s="834" t="s">
        <v>973</v>
      </c>
      <c r="B4" s="834"/>
      <c r="C4" s="757"/>
      <c r="D4" s="757"/>
      <c r="E4" s="757"/>
      <c r="F4" s="757"/>
      <c r="G4" s="731" t="s">
        <v>974</v>
      </c>
      <c r="H4" s="731"/>
    </row>
    <row r="5" spans="1:8" ht="15.6">
      <c r="A5" s="755"/>
      <c r="B5" s="751" t="s">
        <v>975</v>
      </c>
      <c r="C5" s="1421">
        <v>46053</v>
      </c>
      <c r="D5" s="1421">
        <v>46081</v>
      </c>
      <c r="E5" s="1421">
        <v>46112</v>
      </c>
      <c r="F5" s="756" t="s">
        <v>8496</v>
      </c>
      <c r="G5" s="756" t="s">
        <v>980</v>
      </c>
      <c r="H5" s="756" t="s">
        <v>981</v>
      </c>
    </row>
    <row r="6" spans="1:8" ht="12.15" customHeight="1">
      <c r="A6" s="752"/>
      <c r="B6" s="742" t="s">
        <v>982</v>
      </c>
      <c r="C6" s="748"/>
      <c r="D6" s="748"/>
      <c r="E6" s="748"/>
      <c r="F6" s="748"/>
      <c r="G6" s="740"/>
      <c r="H6" s="740"/>
    </row>
    <row r="7" spans="1:8">
      <c r="A7" s="752"/>
      <c r="B7" s="742" t="s">
        <v>983</v>
      </c>
      <c r="C7" s="749">
        <f t="shared" ref="C7:D7" si="0">C8</f>
        <v>637162948</v>
      </c>
      <c r="D7" s="749">
        <f t="shared" si="0"/>
        <v>161358890</v>
      </c>
      <c r="E7" s="749">
        <f>E8</f>
        <v>2543688929</v>
      </c>
      <c r="F7" s="749">
        <v>1569336905</v>
      </c>
      <c r="G7" s="729">
        <f>E7-F7</f>
        <v>974352024</v>
      </c>
      <c r="H7" s="746">
        <v>3.4820500000000001</v>
      </c>
    </row>
    <row r="8" spans="1:8">
      <c r="A8" s="752"/>
      <c r="B8" s="742" t="s">
        <v>984</v>
      </c>
      <c r="C8" s="749">
        <f>C9+C12+C13+C14+C15+C16</f>
        <v>637162948</v>
      </c>
      <c r="D8" s="749">
        <f>D9+D12+D13+D14+D15+D16</f>
        <v>161358890</v>
      </c>
      <c r="E8" s="749">
        <f>E9+E12+E13+E14+E15+E16</f>
        <v>2543688929</v>
      </c>
      <c r="F8" s="749">
        <v>1569336905</v>
      </c>
      <c r="G8" s="729">
        <f t="shared" ref="G8:G50" si="1">E8-F8</f>
        <v>974352024</v>
      </c>
      <c r="H8" s="746">
        <v>3.4820499999999996</v>
      </c>
    </row>
    <row r="9" spans="1:8" ht="12.15" customHeight="1">
      <c r="A9" s="752"/>
      <c r="B9" s="742" t="s">
        <v>985</v>
      </c>
      <c r="C9" s="749">
        <f>C10+C11</f>
        <v>291756083</v>
      </c>
      <c r="D9" s="749">
        <f>D10+D11</f>
        <v>84855919</v>
      </c>
      <c r="E9" s="749">
        <f>E10+E11</f>
        <v>2468045538</v>
      </c>
      <c r="F9" s="749">
        <v>1405309172</v>
      </c>
      <c r="G9" s="729">
        <f t="shared" si="1"/>
        <v>1062736366</v>
      </c>
      <c r="H9" s="746">
        <v>4.0852899999999996</v>
      </c>
    </row>
    <row r="10" spans="1:8" ht="12.15" customHeight="1">
      <c r="A10" s="752"/>
      <c r="B10" s="743" t="s">
        <v>986</v>
      </c>
      <c r="C10" s="750">
        <v>288507178</v>
      </c>
      <c r="D10" s="750">
        <v>69264438</v>
      </c>
      <c r="E10" s="750">
        <v>2467032264</v>
      </c>
      <c r="F10" s="750">
        <v>1402060267</v>
      </c>
      <c r="G10" s="729">
        <f t="shared" si="1"/>
        <v>1064971997</v>
      </c>
      <c r="H10" s="747">
        <v>4.5236200000000002</v>
      </c>
    </row>
    <row r="11" spans="1:8" ht="12.15" customHeight="1">
      <c r="A11" s="752"/>
      <c r="B11" s="743" t="s">
        <v>987</v>
      </c>
      <c r="C11" s="750">
        <v>3248905</v>
      </c>
      <c r="D11" s="750">
        <v>15591481</v>
      </c>
      <c r="E11" s="750">
        <v>1013274</v>
      </c>
      <c r="F11" s="750">
        <v>3248905</v>
      </c>
      <c r="G11" s="729">
        <f t="shared" si="1"/>
        <v>-2235631</v>
      </c>
      <c r="H11" s="747">
        <v>-0.44571</v>
      </c>
    </row>
    <row r="12" spans="1:8" ht="12.15" customHeight="1">
      <c r="A12" s="752"/>
      <c r="B12" s="743" t="s">
        <v>988</v>
      </c>
      <c r="C12" s="750">
        <v>340300</v>
      </c>
      <c r="D12" s="750">
        <v>340300</v>
      </c>
      <c r="E12" s="750">
        <v>374020</v>
      </c>
      <c r="F12" s="750">
        <v>340300</v>
      </c>
      <c r="G12" s="729">
        <f t="shared" si="1"/>
        <v>33720</v>
      </c>
      <c r="H12" s="741" t="s">
        <v>989</v>
      </c>
    </row>
    <row r="13" spans="1:8" ht="12.15" customHeight="1">
      <c r="A13" s="752"/>
      <c r="B13" s="743" t="s">
        <v>990</v>
      </c>
      <c r="C13" s="750">
        <v>36539357</v>
      </c>
      <c r="D13" s="750">
        <v>22404357</v>
      </c>
      <c r="E13" s="750">
        <v>22404357</v>
      </c>
      <c r="F13" s="750">
        <v>36539357</v>
      </c>
      <c r="G13" s="729">
        <f t="shared" si="1"/>
        <v>-14135000</v>
      </c>
      <c r="H13" s="741" t="s">
        <v>989</v>
      </c>
    </row>
    <row r="14" spans="1:8" ht="12.15" customHeight="1">
      <c r="A14" s="752"/>
      <c r="B14" s="743" t="s">
        <v>991</v>
      </c>
      <c r="C14" s="750"/>
      <c r="D14" s="750">
        <v>9000000</v>
      </c>
      <c r="E14" s="750">
        <v>8000000</v>
      </c>
      <c r="F14" s="750"/>
      <c r="G14" s="729">
        <f t="shared" si="1"/>
        <v>8000000</v>
      </c>
      <c r="H14" s="747">
        <v>-0.18181999999999998</v>
      </c>
    </row>
    <row r="15" spans="1:8" ht="12.15" customHeight="1">
      <c r="A15" s="752"/>
      <c r="B15" s="743" t="s">
        <v>992</v>
      </c>
      <c r="C15" s="750"/>
      <c r="D15" s="750"/>
      <c r="E15" s="750"/>
      <c r="F15" s="750"/>
      <c r="G15" s="729">
        <f t="shared" si="1"/>
        <v>0</v>
      </c>
      <c r="H15" s="747">
        <v>-1</v>
      </c>
    </row>
    <row r="16" spans="1:8" ht="12.15" customHeight="1">
      <c r="A16" s="752"/>
      <c r="B16" s="743" t="s">
        <v>993</v>
      </c>
      <c r="C16" s="1306">
        <v>308527208</v>
      </c>
      <c r="D16" s="1306">
        <v>44758314</v>
      </c>
      <c r="E16" s="1635">
        <v>44865014</v>
      </c>
      <c r="F16" s="1306">
        <v>127148076</v>
      </c>
      <c r="G16" s="729">
        <f t="shared" si="1"/>
        <v>-82283062</v>
      </c>
      <c r="H16" s="747">
        <v>-0.31639</v>
      </c>
    </row>
    <row r="17" spans="1:8" ht="12.15" customHeight="1">
      <c r="A17" s="752"/>
      <c r="B17" s="742" t="s">
        <v>994</v>
      </c>
      <c r="C17" s="749"/>
      <c r="D17" s="749"/>
      <c r="E17" s="749"/>
      <c r="F17" s="749"/>
      <c r="G17" s="729">
        <f t="shared" si="1"/>
        <v>0</v>
      </c>
      <c r="H17" s="740" t="s">
        <v>989</v>
      </c>
    </row>
    <row r="18" spans="1:8" ht="12.15" customHeight="1">
      <c r="A18" s="752"/>
      <c r="B18" s="742" t="s">
        <v>995</v>
      </c>
      <c r="C18" s="749">
        <f>C19+C20+C24</f>
        <v>9683028144</v>
      </c>
      <c r="D18" s="749">
        <f t="shared" ref="D18" si="2">D19+D20+D24</f>
        <v>10014000244</v>
      </c>
      <c r="E18" s="749">
        <f>E19+E20+E24</f>
        <v>10176426194</v>
      </c>
      <c r="F18" s="749">
        <v>8577016044</v>
      </c>
      <c r="G18" s="729">
        <f t="shared" si="1"/>
        <v>1599410150</v>
      </c>
      <c r="H18" s="746">
        <v>3.7039999999999997E-2</v>
      </c>
    </row>
    <row r="19" spans="1:8" ht="12.15" customHeight="1">
      <c r="A19" s="752"/>
      <c r="B19" s="742" t="s">
        <v>996</v>
      </c>
      <c r="C19" s="749"/>
      <c r="D19" s="749"/>
      <c r="E19" s="749"/>
      <c r="F19" s="749"/>
      <c r="G19" s="729">
        <f t="shared" si="1"/>
        <v>0</v>
      </c>
      <c r="H19" s="740" t="s">
        <v>989</v>
      </c>
    </row>
    <row r="20" spans="1:8" ht="12.15" customHeight="1">
      <c r="A20" s="752"/>
      <c r="B20" s="742" t="s">
        <v>997</v>
      </c>
      <c r="C20" s="749">
        <f t="shared" ref="C20:D20" si="3">SUM(C21:C22)</f>
        <v>9662048144</v>
      </c>
      <c r="D20" s="749">
        <f t="shared" si="3"/>
        <v>9993020244</v>
      </c>
      <c r="E20" s="749">
        <f>SUM(E21:E22)</f>
        <v>10155446194</v>
      </c>
      <c r="F20" s="749">
        <v>8556036044</v>
      </c>
      <c r="G20" s="729">
        <f t="shared" si="1"/>
        <v>1599410150</v>
      </c>
      <c r="H20" s="746">
        <v>3.7149999999999989E-2</v>
      </c>
    </row>
    <row r="21" spans="1:8" ht="12.15" customHeight="1">
      <c r="A21" s="752"/>
      <c r="B21" s="743" t="s">
        <v>6534</v>
      </c>
      <c r="C21" s="750">
        <v>8772436144</v>
      </c>
      <c r="D21" s="750">
        <v>9137120244</v>
      </c>
      <c r="E21" s="1634">
        <v>9299546194</v>
      </c>
      <c r="F21" s="750">
        <v>7684424044</v>
      </c>
      <c r="G21" s="729">
        <f t="shared" si="1"/>
        <v>1615122150</v>
      </c>
      <c r="H21" s="747">
        <v>3.7149999999999989E-2</v>
      </c>
    </row>
    <row r="22" spans="1:8" ht="12.15" customHeight="1">
      <c r="A22" s="752"/>
      <c r="B22" s="743" t="s">
        <v>6535</v>
      </c>
      <c r="C22" s="750">
        <v>889612000</v>
      </c>
      <c r="D22" s="750">
        <v>855900000</v>
      </c>
      <c r="E22" s="1634">
        <v>855900000</v>
      </c>
      <c r="F22" s="750">
        <v>871612000</v>
      </c>
      <c r="G22" s="729">
        <f t="shared" si="1"/>
        <v>-15712000</v>
      </c>
      <c r="H22" s="747"/>
    </row>
    <row r="23" spans="1:8" ht="12.15" customHeight="1">
      <c r="A23" s="752"/>
      <c r="B23" s="742" t="s">
        <v>998</v>
      </c>
      <c r="C23" s="750"/>
      <c r="D23" s="750"/>
      <c r="E23" s="750"/>
      <c r="F23" s="750"/>
      <c r="G23" s="729">
        <f t="shared" si="1"/>
        <v>0</v>
      </c>
      <c r="H23" s="740" t="s">
        <v>989</v>
      </c>
    </row>
    <row r="24" spans="1:8">
      <c r="A24" s="752"/>
      <c r="B24" s="742" t="s">
        <v>999</v>
      </c>
      <c r="C24" s="749">
        <f t="shared" ref="C24:D24" si="4">C25</f>
        <v>20980000</v>
      </c>
      <c r="D24" s="749">
        <f t="shared" si="4"/>
        <v>20980000</v>
      </c>
      <c r="E24" s="749">
        <f>E25</f>
        <v>20980000</v>
      </c>
      <c r="F24" s="749">
        <v>20980000</v>
      </c>
      <c r="G24" s="729">
        <f t="shared" si="1"/>
        <v>0</v>
      </c>
      <c r="H24" s="740" t="s">
        <v>989</v>
      </c>
    </row>
    <row r="25" spans="1:8" ht="12.15" customHeight="1">
      <c r="A25" s="752"/>
      <c r="B25" s="743" t="s">
        <v>1000</v>
      </c>
      <c r="C25" s="750">
        <v>20980000</v>
      </c>
      <c r="D25" s="750">
        <v>20980000</v>
      </c>
      <c r="E25" s="750">
        <v>20980000</v>
      </c>
      <c r="F25" s="750">
        <v>20980000</v>
      </c>
      <c r="G25" s="729">
        <f t="shared" si="1"/>
        <v>0</v>
      </c>
      <c r="H25" s="741" t="s">
        <v>989</v>
      </c>
    </row>
    <row r="26" spans="1:8" ht="12.15" customHeight="1">
      <c r="A26" s="1301"/>
      <c r="B26" s="1302" t="s">
        <v>1001</v>
      </c>
      <c r="C26" s="1303">
        <f>C18+C7</f>
        <v>10320191092</v>
      </c>
      <c r="D26" s="1303">
        <f>D18+D7</f>
        <v>10175359134</v>
      </c>
      <c r="E26" s="1303">
        <f>E18+E7</f>
        <v>12720115123</v>
      </c>
      <c r="F26" s="1303">
        <v>10146352949</v>
      </c>
      <c r="G26" s="729">
        <f t="shared" si="1"/>
        <v>2573762174</v>
      </c>
      <c r="H26" s="1304">
        <v>0.26765</v>
      </c>
    </row>
    <row r="27" spans="1:8" ht="12.15" customHeight="1">
      <c r="A27" s="752"/>
      <c r="B27" s="742" t="s">
        <v>1002</v>
      </c>
      <c r="C27" s="749">
        <f t="shared" ref="C27:D27" si="5">C33+C28</f>
        <v>9906100377</v>
      </c>
      <c r="D27" s="749">
        <f t="shared" si="5"/>
        <v>10042633766</v>
      </c>
      <c r="E27" s="749">
        <f>E33+E28</f>
        <v>12970079959</v>
      </c>
      <c r="F27" s="749">
        <v>9317747503</v>
      </c>
      <c r="G27" s="729">
        <f t="shared" si="1"/>
        <v>3652332456</v>
      </c>
      <c r="H27" s="740"/>
    </row>
    <row r="28" spans="1:8">
      <c r="A28" s="752"/>
      <c r="B28" s="742" t="s">
        <v>1003</v>
      </c>
      <c r="C28" s="749">
        <f t="shared" ref="C28" si="6">SUM(C29:C32)</f>
        <v>618000028</v>
      </c>
      <c r="D28" s="749">
        <f>SUM(D29:D32)</f>
        <v>761708457</v>
      </c>
      <c r="E28" s="749">
        <f>SUM(E29:E32)</f>
        <v>431102093</v>
      </c>
      <c r="F28" s="749">
        <v>16535838</v>
      </c>
      <c r="G28" s="729">
        <f t="shared" si="1"/>
        <v>414566255</v>
      </c>
      <c r="H28" s="746">
        <v>-0.98120000000000018</v>
      </c>
    </row>
    <row r="29" spans="1:8">
      <c r="A29" s="752"/>
      <c r="B29" s="743" t="s">
        <v>1004</v>
      </c>
      <c r="C29" s="750"/>
      <c r="D29" s="750"/>
      <c r="E29" s="750"/>
      <c r="F29" s="750"/>
      <c r="G29" s="729">
        <f t="shared" si="1"/>
        <v>0</v>
      </c>
      <c r="H29" s="746"/>
    </row>
    <row r="30" spans="1:8" ht="12.15" customHeight="1">
      <c r="A30" s="752"/>
      <c r="B30" s="743" t="s">
        <v>1005</v>
      </c>
      <c r="C30" s="750">
        <v>10071250</v>
      </c>
      <c r="D30" s="750">
        <v>14854210</v>
      </c>
      <c r="E30" s="750">
        <v>9994450</v>
      </c>
      <c r="F30" s="750">
        <v>7091250</v>
      </c>
      <c r="G30" s="729">
        <f t="shared" si="1"/>
        <v>2903200</v>
      </c>
      <c r="H30" s="747">
        <v>-0.8182299999999999</v>
      </c>
    </row>
    <row r="31" spans="1:8" ht="12.15" customHeight="1">
      <c r="A31" s="752"/>
      <c r="B31" s="743" t="s">
        <v>1006</v>
      </c>
      <c r="C31" s="1537">
        <v>600273205</v>
      </c>
      <c r="D31" s="1537">
        <v>739939715</v>
      </c>
      <c r="E31" s="1537">
        <v>421107643</v>
      </c>
      <c r="F31" s="1420">
        <v>9446439</v>
      </c>
      <c r="G31" s="729">
        <f t="shared" si="1"/>
        <v>411661204</v>
      </c>
      <c r="H31" s="747">
        <v>-0.99486999999999992</v>
      </c>
    </row>
    <row r="32" spans="1:8" ht="12.15" customHeight="1">
      <c r="A32" s="1305"/>
      <c r="B32" s="1481" t="s">
        <v>6391</v>
      </c>
      <c r="C32" s="1306">
        <f>7657424-1851</f>
        <v>7655573</v>
      </c>
      <c r="D32" s="1306">
        <f>6916383-1851</f>
        <v>6914532</v>
      </c>
      <c r="E32" s="1306"/>
      <c r="F32" s="1306"/>
      <c r="G32" s="729">
        <f t="shared" si="1"/>
        <v>0</v>
      </c>
      <c r="H32" s="1307"/>
    </row>
    <row r="33" spans="1:8" ht="12.15" customHeight="1">
      <c r="A33" s="752"/>
      <c r="B33" s="1482" t="s">
        <v>1007</v>
      </c>
      <c r="C33" s="749">
        <f t="shared" ref="C33" si="7">SUM(C34:C36)</f>
        <v>9288100349</v>
      </c>
      <c r="D33" s="749">
        <f>SUM(D34:D36)</f>
        <v>9280925309</v>
      </c>
      <c r="E33" s="749">
        <f>SUM(E34:E36)</f>
        <v>12538977866</v>
      </c>
      <c r="F33" s="749">
        <v>9301211665</v>
      </c>
      <c r="G33" s="729">
        <f t="shared" si="1"/>
        <v>3237766201</v>
      </c>
      <c r="H33" s="746">
        <v>0.51985999999999999</v>
      </c>
    </row>
    <row r="34" spans="1:8">
      <c r="A34" s="752"/>
      <c r="B34" s="1483" t="s">
        <v>1008</v>
      </c>
      <c r="C34" s="1306">
        <v>1960000000</v>
      </c>
      <c r="D34" s="1306">
        <v>1960000000</v>
      </c>
      <c r="E34" s="1306">
        <v>1960000000</v>
      </c>
      <c r="F34" s="750">
        <v>1960000000</v>
      </c>
      <c r="G34" s="729">
        <f t="shared" si="1"/>
        <v>0</v>
      </c>
      <c r="H34" s="741" t="s">
        <v>989</v>
      </c>
    </row>
    <row r="35" spans="1:8" ht="12.15" customHeight="1">
      <c r="A35" s="752"/>
      <c r="B35" s="1483" t="s">
        <v>1009</v>
      </c>
      <c r="C35" s="750">
        <v>5495810680</v>
      </c>
      <c r="D35" s="750">
        <v>5474444080</v>
      </c>
      <c r="E35" s="750">
        <v>8716784553</v>
      </c>
      <c r="F35" s="750">
        <v>5524634080</v>
      </c>
      <c r="G35" s="729">
        <f t="shared" si="1"/>
        <v>3192150473</v>
      </c>
      <c r="H35" s="747">
        <v>1.9259299999999999</v>
      </c>
    </row>
    <row r="36" spans="1:8" ht="12.15" customHeight="1">
      <c r="A36" s="752"/>
      <c r="B36" s="1483" t="s">
        <v>1010</v>
      </c>
      <c r="C36" s="750">
        <v>1832289669</v>
      </c>
      <c r="D36" s="750">
        <v>1846481229</v>
      </c>
      <c r="E36" s="750">
        <v>1862193313</v>
      </c>
      <c r="F36" s="750">
        <v>1816577585</v>
      </c>
      <c r="G36" s="729">
        <f t="shared" si="1"/>
        <v>45615728</v>
      </c>
      <c r="H36" s="747">
        <v>1.8329999999999999E-2</v>
      </c>
    </row>
    <row r="37" spans="1:8" ht="12.15" customHeight="1">
      <c r="A37" s="753"/>
      <c r="B37" s="742" t="s">
        <v>1011</v>
      </c>
      <c r="C37" s="749">
        <f>C27</f>
        <v>9906100377</v>
      </c>
      <c r="D37" s="749">
        <f>D27</f>
        <v>10042633766</v>
      </c>
      <c r="E37" s="749">
        <f>E27</f>
        <v>12970079959</v>
      </c>
      <c r="F37" s="749">
        <v>9317747503</v>
      </c>
      <c r="G37" s="729">
        <f t="shared" si="1"/>
        <v>3652332456</v>
      </c>
      <c r="H37" s="746">
        <v>0.37045</v>
      </c>
    </row>
    <row r="38" spans="1:8" ht="12.15" customHeight="1">
      <c r="A38" s="752"/>
      <c r="B38" s="742" t="s">
        <v>1012</v>
      </c>
      <c r="C38" s="749">
        <f>C39+C41+C42+C45+C46</f>
        <v>414090715</v>
      </c>
      <c r="D38" s="749">
        <f t="shared" ref="D38:E38" si="8">D39+D41+D42+D45+D46</f>
        <v>132725368</v>
      </c>
      <c r="E38" s="749">
        <f t="shared" si="8"/>
        <v>-249964836</v>
      </c>
      <c r="F38" s="749">
        <v>828605446</v>
      </c>
      <c r="G38" s="729">
        <f t="shared" si="1"/>
        <v>-1078570282</v>
      </c>
      <c r="H38" s="740"/>
    </row>
    <row r="39" spans="1:8" ht="12.15" customHeight="1">
      <c r="A39" s="752"/>
      <c r="B39" s="742" t="s">
        <v>1013</v>
      </c>
      <c r="C39" s="749">
        <v>4004550000</v>
      </c>
      <c r="D39" s="749">
        <v>4004550000</v>
      </c>
      <c r="E39" s="749">
        <f>E40</f>
        <v>4004550000</v>
      </c>
      <c r="F39" s="749">
        <v>4004550000</v>
      </c>
      <c r="G39" s="729">
        <f t="shared" si="1"/>
        <v>0</v>
      </c>
      <c r="H39" s="740" t="s">
        <v>989</v>
      </c>
    </row>
    <row r="40" spans="1:8">
      <c r="A40" s="752"/>
      <c r="B40" s="743" t="s">
        <v>1014</v>
      </c>
      <c r="C40" s="750">
        <v>4004550000</v>
      </c>
      <c r="D40" s="750">
        <v>4004550000</v>
      </c>
      <c r="E40" s="750">
        <v>4004550000</v>
      </c>
      <c r="F40" s="1633">
        <v>4004550000</v>
      </c>
      <c r="G40" s="729">
        <f t="shared" si="1"/>
        <v>0</v>
      </c>
      <c r="H40" s="741" t="s">
        <v>989</v>
      </c>
    </row>
    <row r="41" spans="1:8">
      <c r="A41" s="752"/>
      <c r="B41" s="742" t="s">
        <v>1015</v>
      </c>
      <c r="C41" s="749"/>
      <c r="D41" s="749"/>
      <c r="E41" s="749"/>
      <c r="F41" s="749"/>
      <c r="G41" s="729">
        <f t="shared" si="1"/>
        <v>0</v>
      </c>
      <c r="H41" s="740" t="s">
        <v>989</v>
      </c>
    </row>
    <row r="42" spans="1:8" ht="12.15" customHeight="1">
      <c r="A42" s="752"/>
      <c r="B42" s="742" t="s">
        <v>1016</v>
      </c>
      <c r="C42" s="749">
        <f>C43+C44</f>
        <v>-1373878747</v>
      </c>
      <c r="D42" s="749">
        <f>D43+D44</f>
        <v>-1373878747</v>
      </c>
      <c r="E42" s="749">
        <f>E43+E44</f>
        <v>-1373878747</v>
      </c>
      <c r="F42" s="749">
        <v>-1373878747</v>
      </c>
      <c r="G42" s="729">
        <f t="shared" si="1"/>
        <v>0</v>
      </c>
      <c r="H42" s="740" t="s">
        <v>989</v>
      </c>
    </row>
    <row r="43" spans="1:8" ht="12.15" customHeight="1">
      <c r="A43" s="752"/>
      <c r="B43" s="743" t="s">
        <v>1017</v>
      </c>
      <c r="C43" s="750">
        <v>-1347557747</v>
      </c>
      <c r="D43" s="750">
        <v>-1347557747</v>
      </c>
      <c r="E43" s="750">
        <v>-1347557747</v>
      </c>
      <c r="F43" s="1633">
        <v>-1347557747</v>
      </c>
      <c r="G43" s="729">
        <f t="shared" si="1"/>
        <v>0</v>
      </c>
      <c r="H43" s="741" t="s">
        <v>989</v>
      </c>
    </row>
    <row r="44" spans="1:8" ht="12.15" customHeight="1">
      <c r="A44" s="752"/>
      <c r="B44" s="743" t="s">
        <v>1018</v>
      </c>
      <c r="C44" s="750">
        <v>-26321000</v>
      </c>
      <c r="D44" s="750">
        <v>-26321000</v>
      </c>
      <c r="E44" s="750">
        <v>-26321000</v>
      </c>
      <c r="F44" s="1633">
        <v>-26321000</v>
      </c>
      <c r="G44" s="729">
        <f t="shared" si="1"/>
        <v>0</v>
      </c>
      <c r="H44" s="741" t="s">
        <v>989</v>
      </c>
    </row>
    <row r="45" spans="1:8" ht="12.15" customHeight="1">
      <c r="A45" s="752"/>
      <c r="B45" s="742" t="s">
        <v>1019</v>
      </c>
      <c r="G45" s="729">
        <f t="shared" si="1"/>
        <v>0</v>
      </c>
      <c r="H45" s="740" t="s">
        <v>989</v>
      </c>
    </row>
    <row r="46" spans="1:8" ht="12.15" customHeight="1">
      <c r="A46" s="752"/>
      <c r="B46" s="742" t="s">
        <v>1020</v>
      </c>
      <c r="C46" s="749">
        <f>SUM(C47:C48)</f>
        <v>-2216580538</v>
      </c>
      <c r="D46" s="749">
        <v>-2497945885</v>
      </c>
      <c r="E46" s="749">
        <v>-2880636089</v>
      </c>
      <c r="F46" s="749">
        <v>-1802065807</v>
      </c>
      <c r="G46" s="729">
        <f t="shared" si="1"/>
        <v>-1078570282</v>
      </c>
      <c r="H46" s="746">
        <v>-0.10247999999999999</v>
      </c>
    </row>
    <row r="47" spans="1:8">
      <c r="A47" s="752"/>
      <c r="B47" s="743" t="s">
        <v>1021</v>
      </c>
      <c r="C47" s="750">
        <f>F47+F48</f>
        <v>-1641937559</v>
      </c>
      <c r="D47" s="750">
        <f>C47</f>
        <v>-1641937559</v>
      </c>
      <c r="E47" s="750">
        <f>D47</f>
        <v>-1641937559</v>
      </c>
      <c r="F47" s="1633">
        <v>-839391686</v>
      </c>
      <c r="G47" s="729">
        <f>E47-F47</f>
        <v>-802545873</v>
      </c>
      <c r="H47" s="747">
        <v>-2.6059100000000002</v>
      </c>
    </row>
    <row r="48" spans="1:8">
      <c r="A48" s="752"/>
      <c r="B48" s="743" t="s">
        <v>1022</v>
      </c>
      <c r="C48" s="1306">
        <f>IS!C36</f>
        <v>-574642979</v>
      </c>
      <c r="D48" s="1306">
        <f>IS!C36+IS!D36</f>
        <v>-734660078</v>
      </c>
      <c r="E48" s="1306">
        <f>IS!C36+IS!D36+IS!E36</f>
        <v>-1117348431</v>
      </c>
      <c r="F48" s="750">
        <v>-802545873</v>
      </c>
      <c r="G48" s="729">
        <f t="shared" si="1"/>
        <v>-314802558</v>
      </c>
      <c r="H48" s="747">
        <v>0.93685000000000018</v>
      </c>
    </row>
    <row r="49" spans="1:8">
      <c r="A49" s="753"/>
      <c r="B49" s="742" t="s">
        <v>1023</v>
      </c>
      <c r="C49" s="749">
        <f>C38</f>
        <v>414090715</v>
      </c>
      <c r="D49" s="749">
        <f>D38</f>
        <v>132725368</v>
      </c>
      <c r="E49" s="749">
        <f t="shared" ref="E49" si="9">E38</f>
        <v>-249964836</v>
      </c>
      <c r="F49" s="749">
        <v>828605446</v>
      </c>
      <c r="G49" s="729">
        <f t="shared" si="1"/>
        <v>-1078570282</v>
      </c>
      <c r="H49" s="746">
        <v>-4.8019999999999993E-2</v>
      </c>
    </row>
    <row r="50" spans="1:8">
      <c r="A50" s="753"/>
      <c r="B50" s="742" t="s">
        <v>1024</v>
      </c>
      <c r="C50" s="805">
        <f>C49+C37</f>
        <v>10320191092</v>
      </c>
      <c r="D50" s="805">
        <f t="shared" ref="D50:E50" si="10">D49+D37</f>
        <v>10175359134</v>
      </c>
      <c r="E50" s="805">
        <f t="shared" si="10"/>
        <v>12720115123</v>
      </c>
      <c r="F50" s="805">
        <v>10146352949</v>
      </c>
      <c r="G50" s="729">
        <f t="shared" si="1"/>
        <v>2573762174</v>
      </c>
      <c r="H50" s="746">
        <v>0.26765</v>
      </c>
    </row>
    <row r="51" spans="1:8">
      <c r="A51" s="754"/>
      <c r="B51" s="744"/>
      <c r="G51" s="732"/>
      <c r="H51" s="732"/>
    </row>
    <row r="52" spans="1:8">
      <c r="C52" s="115" t="b">
        <f>C26=C37+C49</f>
        <v>1</v>
      </c>
      <c r="D52" s="115" t="b">
        <f>D26=D37+D49</f>
        <v>1</v>
      </c>
      <c r="E52" s="115" t="b">
        <f>E26=E37+E49</f>
        <v>1</v>
      </c>
      <c r="F52" s="802">
        <f>E47+E48-E46</f>
        <v>121350099</v>
      </c>
      <c r="G52" s="802">
        <f>F47+F48-F46</f>
        <v>160128248</v>
      </c>
    </row>
    <row r="53" spans="1:8">
      <c r="C53" s="115" t="b">
        <f>C48=SUM(IS!$C$36:C36)</f>
        <v>1</v>
      </c>
      <c r="D53" s="115" t="b">
        <f>D48=SUM(IS!$C$36:D36)</f>
        <v>1</v>
      </c>
      <c r="E53" s="115" t="b">
        <f>E48=SUM(IS!$C$36:E36)</f>
        <v>1</v>
      </c>
    </row>
    <row r="55" spans="1:8">
      <c r="C55" s="802">
        <f>C50-C26</f>
        <v>0</v>
      </c>
      <c r="D55" s="802"/>
      <c r="E55" s="802"/>
      <c r="F55" s="802"/>
    </row>
  </sheetData>
  <autoFilter ref="A5:H46" xr:uid="{30BD1072-3391-4C79-AA31-E8D18F53F2E1}"/>
  <mergeCells count="1">
    <mergeCell ref="A2:B2"/>
  </mergeCells>
  <phoneticPr fontId="4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0B80-0CBB-4CD3-891E-81819120838C}">
  <sheetPr>
    <tabColor rgb="FF00CC99"/>
  </sheetPr>
  <dimension ref="A1:H63"/>
  <sheetViews>
    <sheetView topLeftCell="A17" workbookViewId="0">
      <selection activeCell="E36" sqref="C36:E36"/>
    </sheetView>
  </sheetViews>
  <sheetFormatPr defaultRowHeight="13.2"/>
  <cols>
    <col min="1" max="1" width="7.125" style="115" customWidth="1"/>
    <col min="2" max="2" width="47.625" style="115" bestFit="1" customWidth="1"/>
    <col min="3" max="5" width="16" style="835" customWidth="1"/>
    <col min="6" max="6" width="28.25" style="835" customWidth="1"/>
    <col min="7" max="7" width="15.375" bestFit="1" customWidth="1"/>
    <col min="8" max="8" width="14.375" bestFit="1" customWidth="1"/>
  </cols>
  <sheetData>
    <row r="1" spans="1:8">
      <c r="A1" s="685"/>
      <c r="B1" s="685"/>
      <c r="C1" s="685"/>
      <c r="D1" s="685"/>
      <c r="E1" s="685"/>
      <c r="F1" s="685"/>
    </row>
    <row r="2" spans="1:8" ht="30">
      <c r="A2" s="833" t="s">
        <v>1029</v>
      </c>
      <c r="B2" s="833"/>
      <c r="C2" s="730"/>
      <c r="D2" s="730"/>
      <c r="E2" s="730"/>
      <c r="F2" s="730"/>
    </row>
    <row r="3" spans="1:8" ht="15.6">
      <c r="A3" s="834" t="s">
        <v>8495</v>
      </c>
      <c r="B3" s="834"/>
      <c r="C3" s="730"/>
      <c r="D3" s="730"/>
      <c r="E3" s="730"/>
      <c r="F3" s="730"/>
    </row>
    <row r="4" spans="1:8" ht="13.65" customHeight="1">
      <c r="A4" s="834" t="s">
        <v>973</v>
      </c>
      <c r="B4" s="834"/>
      <c r="C4" s="730"/>
      <c r="D4" s="730"/>
      <c r="E4" s="730"/>
      <c r="F4" s="731" t="s">
        <v>974</v>
      </c>
    </row>
    <row r="5" spans="1:8" ht="15.6">
      <c r="A5" s="1380"/>
      <c r="B5" s="1381" t="s">
        <v>975</v>
      </c>
      <c r="C5" s="1454" t="s">
        <v>7669</v>
      </c>
      <c r="D5" s="1454" t="s">
        <v>8031</v>
      </c>
      <c r="E5" s="1454" t="s">
        <v>8494</v>
      </c>
      <c r="F5" s="1383" t="s">
        <v>8500</v>
      </c>
    </row>
    <row r="6" spans="1:8" ht="12.75" customHeight="1">
      <c r="A6" s="1384"/>
      <c r="B6" s="742" t="s">
        <v>1032</v>
      </c>
      <c r="C6" s="814"/>
      <c r="D6" s="814"/>
      <c r="E6" s="814"/>
      <c r="F6" s="1385">
        <v>0</v>
      </c>
    </row>
    <row r="7" spans="1:8" ht="12.75" customHeight="1">
      <c r="A7" s="1384"/>
      <c r="B7" s="742" t="s">
        <v>1033</v>
      </c>
      <c r="C7" s="814"/>
      <c r="D7" s="814"/>
      <c r="E7" s="814"/>
      <c r="F7" s="1386">
        <v>0</v>
      </c>
    </row>
    <row r="8" spans="1:8" ht="12.75" customHeight="1">
      <c r="A8" s="1384"/>
      <c r="B8" s="742" t="s">
        <v>1034</v>
      </c>
      <c r="C8" s="814"/>
      <c r="D8" s="814"/>
      <c r="E8" s="814"/>
      <c r="F8" s="1386">
        <v>0</v>
      </c>
    </row>
    <row r="9" spans="1:8" ht="12.75" customHeight="1">
      <c r="A9" s="1384"/>
      <c r="B9" s="742" t="s">
        <v>1035</v>
      </c>
      <c r="C9" s="1388">
        <v>557740541</v>
      </c>
      <c r="D9" s="1388">
        <v>143720611</v>
      </c>
      <c r="E9" s="1388">
        <v>141769435</v>
      </c>
      <c r="F9" s="1386">
        <f>SUM(C9:E9)</f>
        <v>843230587</v>
      </c>
    </row>
    <row r="10" spans="1:8" ht="12.75" customHeight="1">
      <c r="A10" s="1384"/>
      <c r="B10" s="743" t="s">
        <v>1036</v>
      </c>
      <c r="C10" s="1389">
        <v>327870</v>
      </c>
      <c r="D10" s="1389">
        <v>354330</v>
      </c>
      <c r="E10" s="1389">
        <v>323510</v>
      </c>
      <c r="F10" s="1386">
        <f t="shared" ref="F10:F36" si="0">SUM(C10:E10)</f>
        <v>1005710</v>
      </c>
    </row>
    <row r="11" spans="1:8" ht="12.75" customHeight="1">
      <c r="A11" s="1384"/>
      <c r="B11" s="743" t="s">
        <v>1037</v>
      </c>
      <c r="C11" s="1389">
        <v>2049443</v>
      </c>
      <c r="D11" s="1389"/>
      <c r="E11" s="1389"/>
      <c r="F11" s="1386">
        <f t="shared" si="0"/>
        <v>2049443</v>
      </c>
    </row>
    <row r="12" spans="1:8" ht="12.75" customHeight="1">
      <c r="A12" s="1384"/>
      <c r="B12" s="743" t="s">
        <v>1038</v>
      </c>
      <c r="C12" s="1389"/>
      <c r="D12" s="1389">
        <v>2700000</v>
      </c>
      <c r="E12" s="1389"/>
      <c r="F12" s="1386">
        <f t="shared" si="0"/>
        <v>2700000</v>
      </c>
    </row>
    <row r="13" spans="1:8" ht="12.75" customHeight="1">
      <c r="A13" s="1384"/>
      <c r="B13" s="743" t="s">
        <v>6390</v>
      </c>
      <c r="C13" s="1389">
        <v>554311352</v>
      </c>
      <c r="D13" s="1389">
        <v>139654281</v>
      </c>
      <c r="E13" s="1389">
        <v>139697985</v>
      </c>
      <c r="F13" s="1386">
        <f t="shared" si="0"/>
        <v>833663618</v>
      </c>
    </row>
    <row r="14" spans="1:8" ht="12.75" customHeight="1">
      <c r="A14" s="1384"/>
      <c r="B14" s="743" t="s">
        <v>1039</v>
      </c>
      <c r="C14" s="1389">
        <v>1000000</v>
      </c>
      <c r="D14" s="1389">
        <v>1000000</v>
      </c>
      <c r="E14" s="1389">
        <v>1000000</v>
      </c>
      <c r="F14" s="1386">
        <f t="shared" si="0"/>
        <v>3000000</v>
      </c>
    </row>
    <row r="15" spans="1:8" ht="12.75" customHeight="1">
      <c r="A15" s="1384"/>
      <c r="B15" s="743" t="s">
        <v>1040</v>
      </c>
      <c r="C15" s="1389"/>
      <c r="D15" s="1389"/>
      <c r="E15" s="1389"/>
      <c r="F15" s="1386">
        <f t="shared" si="0"/>
        <v>0</v>
      </c>
      <c r="H15" s="1399"/>
    </row>
    <row r="16" spans="1:8" ht="12.75" customHeight="1">
      <c r="A16" s="1384"/>
      <c r="B16" s="743" t="s">
        <v>1041</v>
      </c>
      <c r="C16" s="1389">
        <v>51876</v>
      </c>
      <c r="D16" s="1389">
        <v>12000</v>
      </c>
      <c r="E16" s="1389">
        <v>8400</v>
      </c>
      <c r="F16" s="1386">
        <f t="shared" si="0"/>
        <v>72276</v>
      </c>
    </row>
    <row r="17" spans="1:8" ht="13.2" customHeight="1">
      <c r="A17" s="1384"/>
      <c r="B17" s="743" t="s">
        <v>1042</v>
      </c>
      <c r="C17" s="1389"/>
      <c r="D17" s="1389"/>
      <c r="E17" s="1389"/>
      <c r="F17" s="1386">
        <f t="shared" si="0"/>
        <v>0</v>
      </c>
    </row>
    <row r="18" spans="1:8" ht="13.2" customHeight="1">
      <c r="A18" s="1384"/>
      <c r="B18" s="743" t="s">
        <v>1043</v>
      </c>
      <c r="C18" s="1389"/>
      <c r="D18" s="1389"/>
      <c r="E18" s="1389"/>
      <c r="F18" s="1386">
        <f t="shared" si="0"/>
        <v>0</v>
      </c>
    </row>
    <row r="19" spans="1:8" ht="13.2" customHeight="1">
      <c r="A19" s="1384"/>
      <c r="B19" s="743" t="s">
        <v>7140</v>
      </c>
      <c r="C19" s="1389"/>
      <c r="D19" s="1389"/>
      <c r="E19" s="1389"/>
      <c r="F19" s="1386">
        <f t="shared" si="0"/>
        <v>0</v>
      </c>
    </row>
    <row r="20" spans="1:8" ht="12.75" customHeight="1">
      <c r="A20" s="1384"/>
      <c r="B20" s="743" t="s">
        <v>6965</v>
      </c>
      <c r="C20" s="1389"/>
      <c r="D20" s="1389"/>
      <c r="E20" s="1389">
        <v>739540</v>
      </c>
      <c r="F20" s="1386">
        <f t="shared" si="0"/>
        <v>739540</v>
      </c>
    </row>
    <row r="21" spans="1:8" ht="12.75" customHeight="1">
      <c r="A21" s="1384"/>
      <c r="B21" s="742" t="s">
        <v>1044</v>
      </c>
      <c r="C21" s="814">
        <f>-C9</f>
        <v>-557740541</v>
      </c>
      <c r="D21" s="814">
        <f t="shared" ref="D21:E21" si="1">-D9</f>
        <v>-143720611</v>
      </c>
      <c r="E21" s="814">
        <f t="shared" si="1"/>
        <v>-141769435</v>
      </c>
      <c r="F21" s="1386">
        <f t="shared" si="0"/>
        <v>-843230587</v>
      </c>
    </row>
    <row r="22" spans="1:8" ht="12.75" customHeight="1">
      <c r="A22" s="1384"/>
      <c r="B22" s="742" t="s">
        <v>1045</v>
      </c>
      <c r="C22" s="814">
        <v>-11135400</v>
      </c>
      <c r="D22" s="814">
        <v>-8254600</v>
      </c>
      <c r="E22" s="814">
        <v>-19170929</v>
      </c>
      <c r="F22" s="1386">
        <f t="shared" si="0"/>
        <v>-38560929</v>
      </c>
    </row>
    <row r="23" spans="1:8" ht="12.75" customHeight="1">
      <c r="A23" s="1384"/>
      <c r="B23" s="743" t="s">
        <v>1046</v>
      </c>
      <c r="C23" s="1389"/>
      <c r="D23" s="1389"/>
      <c r="E23" s="1389">
        <v>219071</v>
      </c>
      <c r="F23" s="1386">
        <f t="shared" si="0"/>
        <v>219071</v>
      </c>
      <c r="G23" s="1333"/>
    </row>
    <row r="24" spans="1:8" ht="12.75" customHeight="1">
      <c r="A24" s="1384"/>
      <c r="B24" s="743" t="s">
        <v>1047</v>
      </c>
      <c r="C24" s="1389">
        <v>-11135400</v>
      </c>
      <c r="D24" s="1389">
        <v>8254600</v>
      </c>
      <c r="E24" s="1389">
        <v>-19390000</v>
      </c>
      <c r="F24" s="1386">
        <f t="shared" si="0"/>
        <v>-22270800</v>
      </c>
      <c r="G24" s="844"/>
      <c r="H24" s="844"/>
    </row>
    <row r="25" spans="1:8" ht="12.75" customHeight="1">
      <c r="A25" s="1384"/>
      <c r="B25" s="743" t="s">
        <v>6929</v>
      </c>
      <c r="C25" s="1389"/>
      <c r="D25" s="1389"/>
      <c r="E25" s="1389"/>
      <c r="F25" s="1386">
        <f t="shared" si="0"/>
        <v>0</v>
      </c>
    </row>
    <row r="26" spans="1:8" ht="12.75" customHeight="1">
      <c r="A26" s="1384"/>
      <c r="B26" s="743" t="s">
        <v>7476</v>
      </c>
      <c r="C26" s="1389"/>
      <c r="D26" s="1389"/>
      <c r="E26" s="1389"/>
      <c r="F26" s="1386">
        <f>SUM(C26:E26)</f>
        <v>0</v>
      </c>
    </row>
    <row r="27" spans="1:8" ht="12.75" customHeight="1">
      <c r="A27" s="1384"/>
      <c r="B27" s="742" t="s">
        <v>1048</v>
      </c>
      <c r="C27" s="814">
        <f>SUM(C28:C32)</f>
        <v>5767038</v>
      </c>
      <c r="D27" s="814">
        <f>SUM(D28:D32)</f>
        <v>8041888</v>
      </c>
      <c r="E27" s="814">
        <f>SUM(E28:E32)</f>
        <v>221747989</v>
      </c>
      <c r="F27" s="1386">
        <f t="shared" si="0"/>
        <v>235556915</v>
      </c>
    </row>
    <row r="28" spans="1:8" ht="12.75" customHeight="1">
      <c r="A28" s="1384"/>
      <c r="B28" s="743" t="s">
        <v>1049</v>
      </c>
      <c r="C28" s="1389">
        <v>410005</v>
      </c>
      <c r="D28" s="1389"/>
      <c r="E28" s="1389">
        <v>70172431</v>
      </c>
      <c r="F28" s="1386">
        <f t="shared" si="0"/>
        <v>70582436</v>
      </c>
    </row>
    <row r="29" spans="1:8">
      <c r="A29" s="1384"/>
      <c r="B29" s="743" t="s">
        <v>1050</v>
      </c>
      <c r="C29" s="1389">
        <v>18030</v>
      </c>
      <c r="D29" s="1389">
        <v>33716</v>
      </c>
      <c r="E29" s="1389">
        <v>18350</v>
      </c>
      <c r="F29" s="1386">
        <f t="shared" si="0"/>
        <v>70096</v>
      </c>
    </row>
    <row r="30" spans="1:8">
      <c r="A30" s="1384"/>
      <c r="B30" s="743" t="s">
        <v>1051</v>
      </c>
      <c r="C30" s="1389">
        <v>15712084</v>
      </c>
      <c r="D30" s="1389">
        <v>14191560</v>
      </c>
      <c r="E30" s="1389">
        <v>15712084</v>
      </c>
      <c r="F30" s="1386">
        <f t="shared" si="0"/>
        <v>45615728</v>
      </c>
    </row>
    <row r="31" spans="1:8">
      <c r="A31" s="1384"/>
      <c r="B31" s="743" t="s">
        <v>1052</v>
      </c>
      <c r="C31" s="1389">
        <v>7657424</v>
      </c>
      <c r="D31" s="1389">
        <v>6916383</v>
      </c>
      <c r="E31" s="1389">
        <v>7657424</v>
      </c>
      <c r="F31" s="1386">
        <f t="shared" si="0"/>
        <v>22231231</v>
      </c>
    </row>
    <row r="32" spans="1:8">
      <c r="A32" s="1384"/>
      <c r="B32" s="743" t="s">
        <v>1053</v>
      </c>
      <c r="C32" s="1389">
        <v>-18030505</v>
      </c>
      <c r="D32" s="1389">
        <v>-13099771</v>
      </c>
      <c r="E32" s="1389">
        <v>128187700</v>
      </c>
      <c r="F32" s="1386">
        <f t="shared" si="0"/>
        <v>97057424</v>
      </c>
    </row>
    <row r="33" spans="1:7">
      <c r="A33" s="1384"/>
      <c r="B33" s="743" t="s">
        <v>6966</v>
      </c>
      <c r="C33" s="1389"/>
      <c r="D33" s="1389"/>
      <c r="E33" s="1389"/>
      <c r="F33" s="1386">
        <f t="shared" si="0"/>
        <v>0</v>
      </c>
    </row>
    <row r="34" spans="1:7">
      <c r="A34" s="1384"/>
      <c r="B34" s="742" t="s">
        <v>1054</v>
      </c>
      <c r="C34" s="814">
        <f>C21+C22-C27</f>
        <v>-574642979</v>
      </c>
      <c r="D34" s="814">
        <f>D21+D22-D27</f>
        <v>-160017099</v>
      </c>
      <c r="E34" s="814">
        <f t="shared" ref="E34" si="2">E21+E22-E27</f>
        <v>-382688353</v>
      </c>
      <c r="F34" s="1386">
        <f t="shared" si="0"/>
        <v>-1117348431</v>
      </c>
      <c r="G34" s="844"/>
    </row>
    <row r="35" spans="1:7">
      <c r="A35" s="1384"/>
      <c r="B35" s="742" t="s">
        <v>1055</v>
      </c>
      <c r="C35" s="1388"/>
      <c r="D35" s="1388"/>
      <c r="E35" s="1388"/>
      <c r="F35" s="1386">
        <f t="shared" si="0"/>
        <v>0</v>
      </c>
    </row>
    <row r="36" spans="1:7">
      <c r="A36" s="1387"/>
      <c r="B36" s="1378" t="s">
        <v>1056</v>
      </c>
      <c r="C36" s="1390">
        <f>C34</f>
        <v>-574642979</v>
      </c>
      <c r="D36" s="1390">
        <f t="shared" ref="D36:E36" si="3">D34</f>
        <v>-160017099</v>
      </c>
      <c r="E36" s="1390">
        <f t="shared" si="3"/>
        <v>-382688353</v>
      </c>
      <c r="F36" s="1412">
        <f t="shared" si="0"/>
        <v>-1117348431</v>
      </c>
    </row>
    <row r="37" spans="1:7">
      <c r="C37" s="115"/>
      <c r="D37" s="115"/>
      <c r="E37" s="115"/>
      <c r="F37" s="1322"/>
    </row>
    <row r="38" spans="1:7">
      <c r="C38" s="1417">
        <f>SUM(C36:C36)</f>
        <v>-574642979</v>
      </c>
      <c r="D38" s="1417">
        <f>SUM(C36:D36)</f>
        <v>-734660078</v>
      </c>
      <c r="E38" s="1417">
        <f>SUM(C36:E36)</f>
        <v>-1117348431</v>
      </c>
      <c r="G38" s="1418"/>
    </row>
    <row r="39" spans="1:7">
      <c r="C39" s="1393">
        <f>C21-C27+C22</f>
        <v>-574642979</v>
      </c>
      <c r="D39" s="1393">
        <f>D21-D27+D22</f>
        <v>-160017099</v>
      </c>
      <c r="E39" s="1393">
        <f>E21-E27+E22</f>
        <v>-382688353</v>
      </c>
      <c r="F39" s="115"/>
    </row>
    <row r="40" spans="1:7">
      <c r="C40" s="1394" t="b">
        <f>C36=C39</f>
        <v>1</v>
      </c>
      <c r="D40" s="1394" t="b">
        <f>D36=D39</f>
        <v>1</v>
      </c>
      <c r="E40" s="1394" t="b">
        <f>E36=E39</f>
        <v>1</v>
      </c>
      <c r="F40" s="115"/>
    </row>
    <row r="41" spans="1:7">
      <c r="C41" s="1394"/>
      <c r="D41" s="1394"/>
      <c r="E41" s="1394"/>
      <c r="F41" s="115"/>
    </row>
    <row r="42" spans="1:7">
      <c r="C42" s="802"/>
      <c r="D42" s="802"/>
      <c r="E42" s="802"/>
      <c r="F42" s="115"/>
    </row>
    <row r="43" spans="1:7">
      <c r="C43" s="115"/>
      <c r="D43" s="115"/>
      <c r="E43" s="115"/>
      <c r="F43" s="115"/>
    </row>
    <row r="44" spans="1:7">
      <c r="C44" s="115"/>
      <c r="D44" s="115"/>
      <c r="E44" s="115"/>
      <c r="F44" s="115"/>
    </row>
    <row r="45" spans="1:7">
      <c r="C45" s="115"/>
      <c r="D45" s="115"/>
      <c r="E45" s="115"/>
      <c r="F45" s="115"/>
    </row>
    <row r="46" spans="1:7">
      <c r="C46" s="115"/>
      <c r="D46" s="115"/>
      <c r="E46" s="115"/>
      <c r="F46" s="115"/>
    </row>
    <row r="47" spans="1:7">
      <c r="C47" s="115"/>
      <c r="D47" s="115"/>
      <c r="E47" s="115"/>
      <c r="F47" s="115"/>
    </row>
    <row r="48" spans="1:7">
      <c r="C48" s="115"/>
      <c r="D48" s="115"/>
      <c r="E48" s="115"/>
      <c r="F48" s="115"/>
    </row>
    <row r="49" spans="3:6">
      <c r="C49" s="115"/>
      <c r="D49" s="115"/>
      <c r="E49" s="115"/>
      <c r="F49" s="115"/>
    </row>
    <row r="50" spans="3:6">
      <c r="C50" s="115"/>
      <c r="D50" s="115"/>
      <c r="E50" s="115"/>
      <c r="F50" s="115"/>
    </row>
    <row r="51" spans="3:6">
      <c r="C51" s="115"/>
      <c r="D51" s="115"/>
      <c r="E51" s="115"/>
      <c r="F51" s="115"/>
    </row>
    <row r="52" spans="3:6">
      <c r="C52" s="115"/>
      <c r="D52" s="115"/>
      <c r="E52" s="115"/>
      <c r="F52" s="115"/>
    </row>
    <row r="53" spans="3:6">
      <c r="C53" s="115"/>
      <c r="D53" s="115"/>
      <c r="E53" s="115"/>
      <c r="F53" s="115"/>
    </row>
    <row r="54" spans="3:6">
      <c r="C54" s="115"/>
      <c r="D54" s="115"/>
      <c r="E54" s="115"/>
      <c r="F54" s="115"/>
    </row>
    <row r="55" spans="3:6">
      <c r="C55" s="115"/>
      <c r="D55" s="115"/>
      <c r="E55" s="115"/>
      <c r="F55" s="115"/>
    </row>
    <row r="56" spans="3:6">
      <c r="C56" s="115"/>
      <c r="D56" s="115"/>
      <c r="E56" s="115"/>
      <c r="F56" s="115"/>
    </row>
    <row r="57" spans="3:6">
      <c r="C57" s="115"/>
      <c r="D57" s="115"/>
      <c r="E57" s="115"/>
      <c r="F57" s="115"/>
    </row>
    <row r="58" spans="3:6">
      <c r="C58" s="115"/>
      <c r="D58" s="115"/>
      <c r="E58" s="115"/>
      <c r="F58" s="115"/>
    </row>
    <row r="59" spans="3:6">
      <c r="C59" s="115"/>
      <c r="D59" s="115"/>
      <c r="E59" s="115"/>
      <c r="F59" s="115"/>
    </row>
    <row r="60" spans="3:6">
      <c r="C60" s="115"/>
      <c r="D60" s="115"/>
      <c r="E60" s="115"/>
      <c r="F60" s="115"/>
    </row>
    <row r="61" spans="3:6">
      <c r="C61" s="115"/>
      <c r="D61" s="115"/>
      <c r="E61" s="115"/>
      <c r="F61" s="115"/>
    </row>
    <row r="62" spans="3:6">
      <c r="C62" s="115"/>
      <c r="D62" s="115"/>
      <c r="E62" s="115"/>
      <c r="F62" s="115"/>
    </row>
    <row r="63" spans="3:6">
      <c r="C63" s="115"/>
      <c r="D63" s="115"/>
      <c r="E63" s="115"/>
      <c r="F63" s="115"/>
    </row>
  </sheetData>
  <phoneticPr fontId="4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7C8D8-0721-4D45-996B-684E2AAFB05F}">
  <sheetPr>
    <tabColor rgb="FFFFFF00"/>
  </sheetPr>
  <dimension ref="A1:J52"/>
  <sheetViews>
    <sheetView tabSelected="1" workbookViewId="0">
      <selection activeCell="I43" sqref="H43:I44"/>
    </sheetView>
  </sheetViews>
  <sheetFormatPr defaultRowHeight="13.2"/>
  <cols>
    <col min="1" max="1" width="16.375" customWidth="1"/>
    <col min="2" max="2" width="75.375" style="1489" customWidth="1"/>
    <col min="3" max="3" width="20.125" style="803" customWidth="1"/>
    <col min="4" max="4" width="18.5" style="803" customWidth="1"/>
    <col min="5" max="6" width="20.125" style="803" customWidth="1"/>
    <col min="7" max="7" width="16.625" bestFit="1" customWidth="1"/>
    <col min="8" max="8" width="18.5" bestFit="1" customWidth="1"/>
  </cols>
  <sheetData>
    <row r="1" spans="1:10" ht="33">
      <c r="A1" s="836" t="s">
        <v>1057</v>
      </c>
    </row>
    <row r="2" spans="1:10">
      <c r="A2" s="837" t="s">
        <v>1058</v>
      </c>
    </row>
    <row r="3" spans="1:10">
      <c r="A3" s="837" t="s">
        <v>8315</v>
      </c>
    </row>
    <row r="4" spans="1:10" ht="16.2" customHeight="1">
      <c r="A4" s="838" t="s">
        <v>234</v>
      </c>
      <c r="B4" s="1555" t="s">
        <v>235</v>
      </c>
      <c r="C4" s="1287"/>
      <c r="D4" s="1287" t="s">
        <v>1059</v>
      </c>
      <c r="E4" s="1287" t="s">
        <v>1060</v>
      </c>
      <c r="F4" s="1287"/>
    </row>
    <row r="5" spans="1:10" ht="16.2" customHeight="1">
      <c r="A5" s="941" t="s">
        <v>1061</v>
      </c>
      <c r="B5" s="1556" t="s">
        <v>656</v>
      </c>
      <c r="C5" s="1288">
        <v>69264438</v>
      </c>
      <c r="D5" s="1456">
        <v>3024823473</v>
      </c>
      <c r="E5" s="1315">
        <v>627055647</v>
      </c>
      <c r="F5" s="1288">
        <v>2467032264</v>
      </c>
      <c r="H5" s="803"/>
    </row>
    <row r="6" spans="1:10" ht="16.2" customHeight="1">
      <c r="A6" s="1536" t="s">
        <v>480</v>
      </c>
      <c r="B6" s="1557" t="s">
        <v>8316</v>
      </c>
      <c r="C6" s="1288">
        <v>0</v>
      </c>
      <c r="D6" s="1456">
        <v>3024823473</v>
      </c>
      <c r="E6" s="1315">
        <v>3024823473</v>
      </c>
      <c r="F6" s="1288">
        <v>0</v>
      </c>
      <c r="H6" s="803"/>
    </row>
    <row r="7" spans="1:10" ht="16.2" customHeight="1">
      <c r="A7" s="941" t="s">
        <v>421</v>
      </c>
      <c r="B7" s="1556" t="s">
        <v>650</v>
      </c>
      <c r="C7" s="1474">
        <v>15591481</v>
      </c>
      <c r="D7" s="1475">
        <v>0</v>
      </c>
      <c r="E7" s="1455">
        <v>14578207</v>
      </c>
      <c r="F7" s="1315">
        <v>1013274</v>
      </c>
      <c r="H7" s="803"/>
    </row>
    <row r="8" spans="1:10" ht="16.2" customHeight="1">
      <c r="A8" s="941" t="s">
        <v>782</v>
      </c>
      <c r="B8" s="1556" t="s">
        <v>783</v>
      </c>
      <c r="C8" s="1474">
        <v>11404357</v>
      </c>
      <c r="D8" s="1475">
        <v>0</v>
      </c>
      <c r="E8" s="1455">
        <v>0</v>
      </c>
      <c r="F8" s="1315">
        <v>11404357</v>
      </c>
      <c r="G8" t="s">
        <v>8030</v>
      </c>
      <c r="H8" s="803"/>
    </row>
    <row r="9" spans="1:10" ht="16.2" customHeight="1">
      <c r="A9" s="941" t="s">
        <v>556</v>
      </c>
      <c r="B9" s="1556" t="s">
        <v>674</v>
      </c>
      <c r="C9" s="1474">
        <v>340300</v>
      </c>
      <c r="D9" s="1475">
        <v>33720</v>
      </c>
      <c r="E9" s="1455">
        <v>0</v>
      </c>
      <c r="F9" s="1315">
        <v>374020</v>
      </c>
      <c r="H9" s="803"/>
    </row>
    <row r="10" spans="1:10" ht="16.2" customHeight="1">
      <c r="A10" s="1536" t="s">
        <v>240</v>
      </c>
      <c r="B10" s="1557" t="s">
        <v>8059</v>
      </c>
      <c r="C10" s="1474">
        <v>11000000</v>
      </c>
      <c r="D10" s="1475">
        <v>0</v>
      </c>
      <c r="E10" s="1455">
        <v>0</v>
      </c>
      <c r="F10" s="1315">
        <v>11000000</v>
      </c>
      <c r="H10" s="803"/>
    </row>
    <row r="11" spans="1:10" ht="16.2" customHeight="1">
      <c r="A11" s="941" t="s">
        <v>833</v>
      </c>
      <c r="B11" s="1556" t="s">
        <v>834</v>
      </c>
      <c r="C11" s="1474">
        <v>20980000</v>
      </c>
      <c r="D11" s="1475">
        <v>0</v>
      </c>
      <c r="E11" s="1455">
        <v>0</v>
      </c>
      <c r="F11" s="1315">
        <v>20980000</v>
      </c>
      <c r="G11" t="s">
        <v>625</v>
      </c>
      <c r="H11" s="803" t="s">
        <v>625</v>
      </c>
      <c r="I11" t="s">
        <v>625</v>
      </c>
    </row>
    <row r="12" spans="1:10">
      <c r="A12" t="s">
        <v>437</v>
      </c>
      <c r="B12" s="1558" t="s">
        <v>8060</v>
      </c>
      <c r="C12" s="1474">
        <v>9000000</v>
      </c>
      <c r="D12" s="1475">
        <v>0</v>
      </c>
      <c r="E12" s="1455">
        <v>1000000</v>
      </c>
      <c r="F12" s="1315">
        <v>8000000</v>
      </c>
    </row>
    <row r="13" spans="1:10" s="1833" customFormat="1" ht="16.2" customHeight="1">
      <c r="A13" s="1826" t="s">
        <v>6837</v>
      </c>
      <c r="B13" s="1827" t="s">
        <v>8061</v>
      </c>
      <c r="C13" s="1828">
        <v>9137120244</v>
      </c>
      <c r="D13" s="1829">
        <v>173425950</v>
      </c>
      <c r="E13" s="1830">
        <v>9472000</v>
      </c>
      <c r="F13" s="1831">
        <f>C13+D13-E13</f>
        <v>9301074194</v>
      </c>
      <c r="G13" s="1832"/>
      <c r="H13" s="1832"/>
      <c r="J13" s="1834"/>
    </row>
    <row r="14" spans="1:10" s="1833" customFormat="1" ht="16.2" customHeight="1">
      <c r="A14" s="1826" t="s">
        <v>349</v>
      </c>
      <c r="B14" s="1827" t="s">
        <v>659</v>
      </c>
      <c r="C14" s="1474">
        <v>44758314</v>
      </c>
      <c r="D14" s="1475">
        <v>1106700</v>
      </c>
      <c r="E14" s="1455">
        <v>1000000</v>
      </c>
      <c r="F14" s="1315">
        <f>C14+D14-E14</f>
        <v>44865014</v>
      </c>
      <c r="G14" s="1837"/>
      <c r="H14" s="1832"/>
      <c r="J14" s="1834"/>
    </row>
    <row r="15" spans="1:10" s="1833" customFormat="1" ht="16.2" customHeight="1">
      <c r="A15" s="1835" t="s">
        <v>6352</v>
      </c>
      <c r="B15" s="1836" t="s">
        <v>6374</v>
      </c>
      <c r="C15" s="1838">
        <v>855900000</v>
      </c>
      <c r="D15" s="1830">
        <v>1000000</v>
      </c>
      <c r="E15" s="1830">
        <v>1000000</v>
      </c>
      <c r="F15" s="1831">
        <f>C15+D15-E15</f>
        <v>855900000</v>
      </c>
      <c r="H15" s="1832"/>
      <c r="J15" s="1834"/>
    </row>
    <row r="16" spans="1:10" ht="16.2" customHeight="1">
      <c r="A16" s="1652" t="s">
        <v>1062</v>
      </c>
      <c r="B16" s="1652"/>
      <c r="C16" s="1289">
        <f>SUM(C5:C15)</f>
        <v>10175359134</v>
      </c>
      <c r="D16" s="1457">
        <f>SUM(D5:D15)</f>
        <v>6225213316</v>
      </c>
      <c r="E16" s="1458">
        <f>SUM(E5:E15)</f>
        <v>3678929327</v>
      </c>
      <c r="F16" s="1290">
        <f>SUM(F5:F15)</f>
        <v>12721643123</v>
      </c>
      <c r="H16" s="803"/>
      <c r="J16" s="1409"/>
    </row>
    <row r="17" spans="1:10" ht="16.2" customHeight="1">
      <c r="A17" s="842" t="s">
        <v>920</v>
      </c>
      <c r="B17" s="1559" t="s">
        <v>921</v>
      </c>
      <c r="C17" s="1288">
        <v>-1960000000</v>
      </c>
      <c r="D17" s="1456" t="s">
        <v>625</v>
      </c>
      <c r="E17" s="1315" t="s">
        <v>625</v>
      </c>
      <c r="F17" s="1288">
        <v>-1960000000</v>
      </c>
      <c r="G17" s="803"/>
      <c r="J17" s="841"/>
    </row>
    <row r="18" spans="1:10" ht="16.2" customHeight="1">
      <c r="A18" s="842" t="s">
        <v>476</v>
      </c>
      <c r="B18" s="1559" t="s">
        <v>648</v>
      </c>
      <c r="C18" s="1288">
        <v>-5474444080</v>
      </c>
      <c r="D18" s="1456">
        <v>3643200</v>
      </c>
      <c r="E18" s="1315">
        <v>3245983673</v>
      </c>
      <c r="F18" s="1288">
        <v>-8716784553</v>
      </c>
      <c r="H18" s="803"/>
    </row>
    <row r="19" spans="1:10" ht="16.2" customHeight="1">
      <c r="A19" s="842" t="s">
        <v>244</v>
      </c>
      <c r="B19" s="1559" t="s">
        <v>652</v>
      </c>
      <c r="C19" s="1474">
        <v>-14854210</v>
      </c>
      <c r="D19" s="1475">
        <v>169463860</v>
      </c>
      <c r="E19" s="1455">
        <v>175604100</v>
      </c>
      <c r="F19" s="1288">
        <v>-20994450</v>
      </c>
    </row>
    <row r="20" spans="1:10" ht="16.2" customHeight="1">
      <c r="A20" s="842" t="s">
        <v>399</v>
      </c>
      <c r="B20" s="1559" t="s">
        <v>646</v>
      </c>
      <c r="C20" s="1474">
        <v>-739939715</v>
      </c>
      <c r="D20" s="1475">
        <v>737890476</v>
      </c>
      <c r="E20" s="1455">
        <v>419058404</v>
      </c>
      <c r="F20" s="1315">
        <v>-421107643</v>
      </c>
      <c r="G20" s="840"/>
    </row>
    <row r="21" spans="1:10" ht="16.2" customHeight="1">
      <c r="A21" s="842" t="s">
        <v>445</v>
      </c>
      <c r="B21" s="1559" t="s">
        <v>645</v>
      </c>
      <c r="C21" s="1474">
        <v>-1846481229</v>
      </c>
      <c r="D21" s="1475" t="s">
        <v>625</v>
      </c>
      <c r="E21" s="1455">
        <v>15712084</v>
      </c>
      <c r="F21" s="1315">
        <v>-1862193313</v>
      </c>
      <c r="H21" s="840"/>
    </row>
    <row r="22" spans="1:10" ht="16.2" customHeight="1">
      <c r="A22" s="842" t="s">
        <v>7714</v>
      </c>
      <c r="B22" s="1559" t="s">
        <v>8062</v>
      </c>
      <c r="C22" s="1474">
        <v>-6916383</v>
      </c>
      <c r="D22" s="1475">
        <v>14573807</v>
      </c>
      <c r="E22" s="1455">
        <v>7657424</v>
      </c>
      <c r="F22" s="1315">
        <v>0</v>
      </c>
    </row>
    <row r="23" spans="1:10" ht="16.2" customHeight="1">
      <c r="A23" s="1653" t="s">
        <v>1063</v>
      </c>
      <c r="B23" s="1654"/>
      <c r="C23" s="1291">
        <f>SUM(C17:C22)</f>
        <v>-10042635617</v>
      </c>
      <c r="D23" s="1292">
        <f>SUM(D17:D22)</f>
        <v>925571343</v>
      </c>
      <c r="E23" s="1292">
        <f>SUM(E17:E22)</f>
        <v>3864015685</v>
      </c>
      <c r="F23" s="1293">
        <f>SUM(F17:F22)</f>
        <v>-12981079959</v>
      </c>
      <c r="G23" s="840"/>
    </row>
    <row r="24" spans="1:10" ht="16.2" customHeight="1">
      <c r="A24" s="842" t="s">
        <v>828</v>
      </c>
      <c r="B24" s="1559" t="s">
        <v>829</v>
      </c>
      <c r="C24" s="1288">
        <v>-4004550000</v>
      </c>
      <c r="D24" s="1456" t="s">
        <v>625</v>
      </c>
      <c r="E24" s="1315" t="s">
        <v>625</v>
      </c>
      <c r="F24" s="1288">
        <v>-4004550000</v>
      </c>
    </row>
    <row r="25" spans="1:10" ht="16.2" customHeight="1">
      <c r="A25" s="842" t="s">
        <v>850</v>
      </c>
      <c r="B25" s="1559" t="s">
        <v>851</v>
      </c>
      <c r="C25" s="1288">
        <v>26321000</v>
      </c>
      <c r="D25" s="1456" t="s">
        <v>625</v>
      </c>
      <c r="E25" s="1315" t="s">
        <v>625</v>
      </c>
      <c r="F25" s="1288">
        <v>26321000</v>
      </c>
    </row>
    <row r="26" spans="1:10" ht="16.2" customHeight="1">
      <c r="A26" s="842" t="s">
        <v>890</v>
      </c>
      <c r="B26" s="1559" t="s">
        <v>891</v>
      </c>
      <c r="C26" s="1288">
        <v>1347557747</v>
      </c>
      <c r="D26" s="1456" t="s">
        <v>625</v>
      </c>
      <c r="E26" s="1315" t="s">
        <v>625</v>
      </c>
      <c r="F26" s="1288">
        <v>1347557747</v>
      </c>
    </row>
    <row r="27" spans="1:10" ht="16.2" customHeight="1">
      <c r="A27" s="842" t="s">
        <v>887</v>
      </c>
      <c r="B27" s="1559" t="s">
        <v>888</v>
      </c>
      <c r="C27" s="1619">
        <v>1802067658</v>
      </c>
      <c r="D27" s="1456" t="s">
        <v>625</v>
      </c>
      <c r="E27" s="1455" t="s">
        <v>625</v>
      </c>
      <c r="F27" s="1619">
        <v>1802067658</v>
      </c>
    </row>
    <row r="28" spans="1:10" ht="16.2" customHeight="1">
      <c r="A28" s="1653" t="s">
        <v>1064</v>
      </c>
      <c r="B28" s="1654"/>
      <c r="C28" s="1291">
        <f>SUM(C24:C27)</f>
        <v>-828603595</v>
      </c>
      <c r="D28" s="1292">
        <f t="shared" ref="D28:F28" si="0">SUM(D24:D27)</f>
        <v>0</v>
      </c>
      <c r="E28" s="1292">
        <f t="shared" si="0"/>
        <v>0</v>
      </c>
      <c r="F28" s="1293">
        <f t="shared" si="0"/>
        <v>-828603595</v>
      </c>
      <c r="G28" s="841"/>
    </row>
    <row r="29" spans="1:10" ht="16.2" customHeight="1">
      <c r="A29" s="842" t="s">
        <v>379</v>
      </c>
      <c r="B29" s="1560" t="s">
        <v>678</v>
      </c>
      <c r="C29" s="1474">
        <v>682200</v>
      </c>
      <c r="D29" s="1475">
        <v>323510</v>
      </c>
      <c r="E29" s="1455">
        <v>0</v>
      </c>
      <c r="F29" s="1315">
        <f>C29+D29-E29</f>
        <v>1005710</v>
      </c>
    </row>
    <row r="30" spans="1:10" ht="16.2" customHeight="1">
      <c r="A30" s="842" t="s">
        <v>450</v>
      </c>
      <c r="B30" s="1560" t="s">
        <v>747</v>
      </c>
      <c r="C30" s="1474">
        <v>2049443</v>
      </c>
      <c r="D30" s="1475">
        <v>0</v>
      </c>
      <c r="E30" s="1455">
        <v>0</v>
      </c>
      <c r="F30" s="1315">
        <f t="shared" ref="F30:F50" si="1">C30+D30-E30</f>
        <v>2049443</v>
      </c>
    </row>
    <row r="31" spans="1:10" ht="16.2" customHeight="1">
      <c r="A31" s="842" t="s">
        <v>580</v>
      </c>
      <c r="B31" s="1561" t="s">
        <v>814</v>
      </c>
      <c r="C31" s="1474">
        <v>693965633</v>
      </c>
      <c r="D31" s="1475">
        <v>418998395</v>
      </c>
      <c r="E31" s="1455">
        <v>279300410</v>
      </c>
      <c r="F31" s="1315">
        <f t="shared" si="1"/>
        <v>833663618</v>
      </c>
    </row>
    <row r="32" spans="1:10" ht="16.2" customHeight="1">
      <c r="A32" s="1410" t="s">
        <v>968</v>
      </c>
      <c r="B32" s="1561" t="s">
        <v>969</v>
      </c>
      <c r="C32" s="1474">
        <v>1800000</v>
      </c>
      <c r="D32" s="1475">
        <v>0</v>
      </c>
      <c r="E32" s="1455">
        <v>0</v>
      </c>
      <c r="F32" s="1315">
        <f t="shared" si="1"/>
        <v>1800000</v>
      </c>
    </row>
    <row r="33" spans="1:8" ht="16.2" customHeight="1">
      <c r="A33" s="842" t="s">
        <v>391</v>
      </c>
      <c r="B33" s="1560" t="s">
        <v>658</v>
      </c>
      <c r="C33" s="1474">
        <v>2700000</v>
      </c>
      <c r="D33" s="1475">
        <v>0</v>
      </c>
      <c r="E33" s="1455">
        <v>0</v>
      </c>
      <c r="F33" s="1315">
        <f t="shared" si="1"/>
        <v>2700000</v>
      </c>
      <c r="H33" t="s">
        <v>7206</v>
      </c>
    </row>
    <row r="34" spans="1:8" ht="16.2" customHeight="1">
      <c r="A34" s="842" t="s">
        <v>669</v>
      </c>
      <c r="B34" s="1560" t="s">
        <v>670</v>
      </c>
      <c r="C34" s="1474">
        <v>4505000</v>
      </c>
      <c r="D34" s="1475">
        <v>0</v>
      </c>
      <c r="E34" s="1455">
        <v>0</v>
      </c>
      <c r="F34" s="1315">
        <f t="shared" si="1"/>
        <v>4505000</v>
      </c>
    </row>
    <row r="35" spans="1:8" ht="16.2" customHeight="1">
      <c r="A35" s="842" t="s">
        <v>2314</v>
      </c>
      <c r="B35" s="1560" t="s">
        <v>8063</v>
      </c>
      <c r="C35" s="1474">
        <v>39000</v>
      </c>
      <c r="D35" s="1475">
        <v>0</v>
      </c>
      <c r="E35" s="1455">
        <v>0</v>
      </c>
      <c r="F35" s="1315">
        <f t="shared" si="1"/>
        <v>39000</v>
      </c>
    </row>
    <row r="36" spans="1:8" ht="16.2" customHeight="1">
      <c r="A36" s="1410" t="s">
        <v>2251</v>
      </c>
      <c r="B36" s="1562" t="s">
        <v>8064</v>
      </c>
      <c r="C36" s="1474">
        <v>0</v>
      </c>
      <c r="D36" s="1475">
        <v>739540</v>
      </c>
      <c r="E36" s="1455">
        <v>0</v>
      </c>
      <c r="F36" s="1315">
        <f t="shared" si="1"/>
        <v>739540</v>
      </c>
      <c r="G36" s="803"/>
    </row>
    <row r="37" spans="1:8" ht="16.2" customHeight="1">
      <c r="A37" s="1410" t="s">
        <v>868</v>
      </c>
      <c r="B37" s="1562" t="s">
        <v>8065</v>
      </c>
      <c r="C37" s="1474">
        <v>55000</v>
      </c>
      <c r="D37" s="1475">
        <v>0</v>
      </c>
      <c r="E37" s="1455">
        <v>0</v>
      </c>
      <c r="F37" s="1315">
        <f t="shared" si="1"/>
        <v>55000</v>
      </c>
      <c r="G37" s="803"/>
    </row>
    <row r="38" spans="1:8" ht="16.2" customHeight="1">
      <c r="A38" s="842" t="s">
        <v>435</v>
      </c>
      <c r="B38" s="1560" t="s">
        <v>641</v>
      </c>
      <c r="C38" s="1474">
        <v>2000000</v>
      </c>
      <c r="D38" s="1475">
        <v>10472000</v>
      </c>
      <c r="E38" s="1455">
        <v>0</v>
      </c>
      <c r="F38" s="1315">
        <f t="shared" si="1"/>
        <v>12472000</v>
      </c>
    </row>
    <row r="39" spans="1:8" ht="16.2" customHeight="1">
      <c r="A39" s="842" t="s">
        <v>339</v>
      </c>
      <c r="B39" s="1560" t="s">
        <v>683</v>
      </c>
      <c r="C39" s="1474">
        <v>63876</v>
      </c>
      <c r="D39" s="1475">
        <v>8400</v>
      </c>
      <c r="E39" s="1455">
        <v>0</v>
      </c>
      <c r="F39" s="1315">
        <f t="shared" si="1"/>
        <v>72276</v>
      </c>
    </row>
    <row r="40" spans="1:8" ht="16.2" customHeight="1">
      <c r="A40" s="842" t="s">
        <v>372</v>
      </c>
      <c r="B40" s="1560" t="s">
        <v>791</v>
      </c>
      <c r="C40" s="1474">
        <v>20000000</v>
      </c>
      <c r="D40" s="1475">
        <v>0</v>
      </c>
      <c r="E40" s="1455">
        <v>0</v>
      </c>
      <c r="F40" s="1315">
        <f t="shared" si="1"/>
        <v>20000000</v>
      </c>
    </row>
    <row r="41" spans="1:8" ht="16.2" customHeight="1">
      <c r="A41" s="1459" t="s">
        <v>2409</v>
      </c>
      <c r="B41" s="1560" t="s">
        <v>7470</v>
      </c>
      <c r="C41" s="1474">
        <v>0</v>
      </c>
      <c r="D41" s="1475">
        <v>0</v>
      </c>
      <c r="E41" s="1455">
        <v>0</v>
      </c>
      <c r="F41" s="1315">
        <f t="shared" si="1"/>
        <v>0</v>
      </c>
    </row>
    <row r="42" spans="1:8" ht="16.2" customHeight="1">
      <c r="A42" s="842" t="s">
        <v>493</v>
      </c>
      <c r="B42" s="1560" t="s">
        <v>717</v>
      </c>
      <c r="C42" s="1474">
        <v>410005</v>
      </c>
      <c r="D42" s="1475">
        <v>70172431</v>
      </c>
      <c r="E42" s="1455">
        <v>0</v>
      </c>
      <c r="F42" s="1315">
        <f t="shared" si="1"/>
        <v>70582436</v>
      </c>
    </row>
    <row r="43" spans="1:8" ht="16.2" customHeight="1">
      <c r="A43" s="1459" t="s">
        <v>283</v>
      </c>
      <c r="B43" s="1560" t="s">
        <v>8066</v>
      </c>
      <c r="C43" s="1474">
        <v>-9999</v>
      </c>
      <c r="D43" s="1475">
        <v>0</v>
      </c>
      <c r="E43" s="1455">
        <v>0</v>
      </c>
      <c r="F43" s="1315">
        <f t="shared" si="1"/>
        <v>-9999</v>
      </c>
    </row>
    <row r="44" spans="1:8" ht="16.2" customHeight="1">
      <c r="A44" s="842" t="s">
        <v>270</v>
      </c>
      <c r="B44" s="1560" t="s">
        <v>704</v>
      </c>
      <c r="C44" s="1474">
        <v>51746</v>
      </c>
      <c r="D44" s="1475">
        <v>18350</v>
      </c>
      <c r="E44" s="1455">
        <v>0</v>
      </c>
      <c r="F44" s="1315">
        <f t="shared" si="1"/>
        <v>70096</v>
      </c>
    </row>
    <row r="45" spans="1:8" ht="16.2" customHeight="1">
      <c r="A45" s="842" t="s">
        <v>553</v>
      </c>
      <c r="B45" s="1560" t="s">
        <v>673</v>
      </c>
      <c r="C45" s="1474">
        <v>0</v>
      </c>
      <c r="D45" s="1475">
        <v>0</v>
      </c>
      <c r="E45" s="1455">
        <v>219071</v>
      </c>
      <c r="F45" s="1315">
        <f t="shared" si="1"/>
        <v>-219071</v>
      </c>
    </row>
    <row r="46" spans="1:8" ht="16.2" customHeight="1">
      <c r="A46" s="842" t="s">
        <v>441</v>
      </c>
      <c r="B46" s="1560" t="s">
        <v>636</v>
      </c>
      <c r="C46" s="1474">
        <v>29903644</v>
      </c>
      <c r="D46" s="1475">
        <v>15712084</v>
      </c>
      <c r="E46" s="1455">
        <v>0</v>
      </c>
      <c r="F46" s="1315">
        <f t="shared" si="1"/>
        <v>45615728</v>
      </c>
    </row>
    <row r="47" spans="1:8" ht="16.2" customHeight="1">
      <c r="A47" s="842" t="s">
        <v>431</v>
      </c>
      <c r="B47" s="1560" t="s">
        <v>634</v>
      </c>
      <c r="C47" s="1474">
        <v>14573807</v>
      </c>
      <c r="D47" s="1475">
        <v>7657424</v>
      </c>
      <c r="E47" s="1455">
        <v>0</v>
      </c>
      <c r="F47" s="1315">
        <f t="shared" si="1"/>
        <v>22231231</v>
      </c>
    </row>
    <row r="48" spans="1:8" ht="16.2" customHeight="1">
      <c r="A48" s="842" t="s">
        <v>2547</v>
      </c>
      <c r="B48" s="1560" t="s">
        <v>8067</v>
      </c>
      <c r="C48" s="1474">
        <v>204379</v>
      </c>
      <c r="D48" s="1475">
        <v>0</v>
      </c>
      <c r="E48" s="1455">
        <v>0</v>
      </c>
      <c r="F48" s="1315">
        <f t="shared" si="1"/>
        <v>204379</v>
      </c>
    </row>
    <row r="49" spans="1:9" ht="16.2" customHeight="1">
      <c r="A49" s="842" t="s">
        <v>1066</v>
      </c>
      <c r="B49" s="1560" t="s">
        <v>1067</v>
      </c>
      <c r="C49" s="1474">
        <v>-19390000</v>
      </c>
      <c r="D49" s="1475">
        <v>19390000</v>
      </c>
      <c r="E49" s="1455">
        <v>0</v>
      </c>
      <c r="F49" s="1315">
        <f t="shared" si="1"/>
        <v>0</v>
      </c>
      <c r="G49" s="803"/>
    </row>
    <row r="50" spans="1:9" ht="16.2" customHeight="1">
      <c r="A50" s="842" t="s">
        <v>575</v>
      </c>
      <c r="B50" s="1560" t="s">
        <v>623</v>
      </c>
      <c r="C50" s="1474">
        <v>-31130276</v>
      </c>
      <c r="D50" s="1475">
        <v>131843129</v>
      </c>
      <c r="E50" s="1455">
        <v>3655429</v>
      </c>
      <c r="F50" s="1315">
        <f t="shared" si="1"/>
        <v>97057424</v>
      </c>
      <c r="G50" s="1460"/>
      <c r="H50" s="1453"/>
      <c r="I50" s="1460"/>
    </row>
    <row r="51" spans="1:9" ht="16.2" customHeight="1" thickBot="1">
      <c r="A51" s="1655" t="s">
        <v>1068</v>
      </c>
      <c r="B51" s="1655"/>
      <c r="C51" s="1294">
        <f>SUM(C29:C50)</f>
        <v>722473458</v>
      </c>
      <c r="D51" s="1295">
        <f>SUM(D29:D50)</f>
        <v>675335263</v>
      </c>
      <c r="E51" s="1295">
        <f>SUM(E29:E50)</f>
        <v>283174910</v>
      </c>
      <c r="F51" s="1295">
        <f>SUM(F29:F50)</f>
        <v>1114633811</v>
      </c>
    </row>
    <row r="52" spans="1:9" ht="16.2" customHeight="1">
      <c r="A52" s="838"/>
      <c r="B52" s="1555" t="s">
        <v>1069</v>
      </c>
      <c r="C52" s="1296">
        <f>C16+C23+C28+C51</f>
        <v>26593380</v>
      </c>
      <c r="D52" s="1297">
        <f>D16+D23+D28+D51</f>
        <v>7826119922</v>
      </c>
      <c r="E52" s="1297">
        <f>E16+E23+E28+E51</f>
        <v>7826119922</v>
      </c>
      <c r="F52" s="1297">
        <f>F16+F23+F28+F51</f>
        <v>26593380</v>
      </c>
    </row>
  </sheetData>
  <mergeCells count="4">
    <mergeCell ref="A16:B16"/>
    <mergeCell ref="A23:B23"/>
    <mergeCell ref="A28:B28"/>
    <mergeCell ref="A51:B51"/>
  </mergeCells>
  <phoneticPr fontId="4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F156-493F-4E24-95A7-5E473F5179D2}">
  <sheetPr>
    <tabColor rgb="FF00CC99"/>
  </sheetPr>
  <dimension ref="A1:I503"/>
  <sheetViews>
    <sheetView workbookViewId="0"/>
  </sheetViews>
  <sheetFormatPr defaultColWidth="14" defaultRowHeight="13.2" outlineLevelCol="1"/>
  <cols>
    <col min="1" max="1" width="20" style="319" customWidth="1" outlineLevel="1"/>
    <col min="2" max="2" width="20" style="319" customWidth="1"/>
    <col min="3" max="3" width="21.125" customWidth="1"/>
    <col min="4" max="4" width="22.5" customWidth="1"/>
    <col min="5" max="5" width="104.5" customWidth="1"/>
    <col min="6" max="6" width="116.875" customWidth="1"/>
    <col min="7" max="7" width="25" style="803" customWidth="1"/>
    <col min="8" max="8" width="24.375" style="803" customWidth="1"/>
    <col min="9" max="9" width="22.625" customWidth="1"/>
  </cols>
  <sheetData>
    <row r="1" spans="1:9">
      <c r="A1" s="1223" t="s">
        <v>606</v>
      </c>
      <c r="B1" s="1223" t="s">
        <v>6350</v>
      </c>
      <c r="C1" s="1224" t="s">
        <v>607</v>
      </c>
      <c r="D1" s="1224" t="s">
        <v>608</v>
      </c>
      <c r="E1" s="1224" t="s">
        <v>609</v>
      </c>
      <c r="F1" s="1224" t="s">
        <v>11</v>
      </c>
      <c r="G1" s="1225" t="s">
        <v>612</v>
      </c>
      <c r="H1" s="1225" t="s">
        <v>613</v>
      </c>
      <c r="I1" s="1224" t="s">
        <v>610</v>
      </c>
    </row>
    <row r="2" spans="1:9">
      <c r="A2" s="1236" t="s">
        <v>1114</v>
      </c>
      <c r="B2" s="1206" t="str">
        <f t="shared" ref="B2:B65" si="0">TEXT(DATE(RIGHT(A2,4),LEFT(A2,FIND("/",A2)-1),MID(A2,FIND("/",A2)+1,FIND("/",A2,FIND("/",A2)+1)-FIND("/",A2)-1)),"yyyy/mm/dd")</f>
        <v>2024/01/01</v>
      </c>
      <c r="C2" s="1206" t="s">
        <v>962</v>
      </c>
      <c r="D2" s="1206" t="s">
        <v>782</v>
      </c>
      <c r="E2" s="1206" t="s">
        <v>783</v>
      </c>
      <c r="F2" s="1206" t="s">
        <v>961</v>
      </c>
      <c r="G2" s="1237">
        <v>36448817</v>
      </c>
      <c r="H2" s="1237">
        <v>0</v>
      </c>
      <c r="I2" s="1206"/>
    </row>
    <row r="3" spans="1:9">
      <c r="A3" s="1207" t="s">
        <v>1114</v>
      </c>
      <c r="B3" s="1208" t="str">
        <f t="shared" si="0"/>
        <v>2024/01/01</v>
      </c>
      <c r="C3" s="1208" t="s">
        <v>962</v>
      </c>
      <c r="D3" s="1208" t="s">
        <v>782</v>
      </c>
      <c r="E3" s="1208" t="s">
        <v>783</v>
      </c>
      <c r="F3" s="1208" t="s">
        <v>961</v>
      </c>
      <c r="G3" s="1238">
        <v>0</v>
      </c>
      <c r="H3" s="1238">
        <v>36448817</v>
      </c>
      <c r="I3" s="1208"/>
    </row>
    <row r="4" spans="1:9">
      <c r="A4" s="1209" t="s">
        <v>1113</v>
      </c>
      <c r="B4" s="1210" t="str">
        <f t="shared" si="0"/>
        <v>2024/02/01</v>
      </c>
      <c r="C4" s="1210" t="s">
        <v>962</v>
      </c>
      <c r="D4" s="1210" t="s">
        <v>399</v>
      </c>
      <c r="E4" s="1210" t="s">
        <v>646</v>
      </c>
      <c r="F4" s="1210" t="s">
        <v>963</v>
      </c>
      <c r="G4" s="1239">
        <v>0</v>
      </c>
      <c r="H4" s="1239">
        <v>769691</v>
      </c>
      <c r="I4" s="1210"/>
    </row>
    <row r="5" spans="1:9">
      <c r="A5" s="1207" t="s">
        <v>1113</v>
      </c>
      <c r="B5" s="1208" t="str">
        <f t="shared" si="0"/>
        <v>2024/02/01</v>
      </c>
      <c r="C5" s="1208" t="s">
        <v>962</v>
      </c>
      <c r="D5" s="1208" t="s">
        <v>399</v>
      </c>
      <c r="E5" s="1208" t="s">
        <v>646</v>
      </c>
      <c r="F5" s="1208" t="s">
        <v>963</v>
      </c>
      <c r="G5" s="1238">
        <v>769691</v>
      </c>
      <c r="H5" s="1238">
        <v>0</v>
      </c>
      <c r="I5" s="1208"/>
    </row>
    <row r="6" spans="1:9">
      <c r="A6" s="1207" t="s">
        <v>1124</v>
      </c>
      <c r="B6" s="1208" t="str">
        <f t="shared" si="0"/>
        <v>2024/03/29</v>
      </c>
      <c r="C6" s="1208" t="s">
        <v>957</v>
      </c>
      <c r="D6" s="1208" t="s">
        <v>782</v>
      </c>
      <c r="E6" s="1208" t="s">
        <v>783</v>
      </c>
      <c r="F6" s="1208" t="s">
        <v>961</v>
      </c>
      <c r="G6" s="1238">
        <v>52910</v>
      </c>
      <c r="H6" s="1238">
        <v>0</v>
      </c>
      <c r="I6" s="1208"/>
    </row>
    <row r="7" spans="1:9">
      <c r="A7" s="1209" t="s">
        <v>1124</v>
      </c>
      <c r="B7" s="1210" t="str">
        <f t="shared" si="0"/>
        <v>2024/03/29</v>
      </c>
      <c r="C7" s="1210" t="s">
        <v>957</v>
      </c>
      <c r="D7" s="1210" t="s">
        <v>782</v>
      </c>
      <c r="E7" s="1210" t="s">
        <v>783</v>
      </c>
      <c r="F7" s="1210" t="s">
        <v>961</v>
      </c>
      <c r="G7" s="1239">
        <v>0</v>
      </c>
      <c r="H7" s="1239">
        <v>52910</v>
      </c>
      <c r="I7" s="1210"/>
    </row>
    <row r="8" spans="1:9">
      <c r="A8" s="1207" t="s">
        <v>1124</v>
      </c>
      <c r="B8" s="1208" t="str">
        <f t="shared" si="0"/>
        <v>2024/03/29</v>
      </c>
      <c r="C8" s="1208" t="s">
        <v>955</v>
      </c>
      <c r="D8" s="1208" t="s">
        <v>782</v>
      </c>
      <c r="E8" s="1208" t="s">
        <v>783</v>
      </c>
      <c r="F8" s="1208" t="s">
        <v>959</v>
      </c>
      <c r="G8" s="1238">
        <v>37630</v>
      </c>
      <c r="H8" s="1238">
        <v>0</v>
      </c>
      <c r="I8" s="1208"/>
    </row>
    <row r="9" spans="1:9">
      <c r="A9" s="1209" t="s">
        <v>1124</v>
      </c>
      <c r="B9" s="1210" t="str">
        <f t="shared" si="0"/>
        <v>2024/03/29</v>
      </c>
      <c r="C9" s="1210" t="s">
        <v>955</v>
      </c>
      <c r="D9" s="1210" t="s">
        <v>782</v>
      </c>
      <c r="E9" s="1210" t="s">
        <v>783</v>
      </c>
      <c r="F9" s="1210" t="s">
        <v>959</v>
      </c>
      <c r="G9" s="1239">
        <v>0</v>
      </c>
      <c r="H9" s="1239">
        <v>37630</v>
      </c>
      <c r="I9" s="1210"/>
    </row>
    <row r="10" spans="1:9">
      <c r="A10" s="1209" t="s">
        <v>1117</v>
      </c>
      <c r="B10" s="1210" t="str">
        <f t="shared" si="0"/>
        <v>2024/05/31</v>
      </c>
      <c r="C10" s="1210" t="s">
        <v>957</v>
      </c>
      <c r="D10" s="1210" t="s">
        <v>399</v>
      </c>
      <c r="E10" s="1210" t="s">
        <v>646</v>
      </c>
      <c r="F10" s="1210" t="s">
        <v>958</v>
      </c>
      <c r="G10" s="1239">
        <v>0</v>
      </c>
      <c r="H10" s="1239">
        <v>141245630</v>
      </c>
      <c r="I10" s="1210"/>
    </row>
    <row r="11" spans="1:9">
      <c r="A11" s="1207" t="s">
        <v>1117</v>
      </c>
      <c r="B11" s="1208" t="str">
        <f t="shared" si="0"/>
        <v>2024/05/31</v>
      </c>
      <c r="C11" s="1208" t="s">
        <v>957</v>
      </c>
      <c r="D11" s="1208" t="s">
        <v>399</v>
      </c>
      <c r="E11" s="1208" t="s">
        <v>646</v>
      </c>
      <c r="F11" s="1208" t="s">
        <v>958</v>
      </c>
      <c r="G11" s="1238">
        <v>141245630</v>
      </c>
      <c r="H11" s="1238">
        <v>0</v>
      </c>
      <c r="I11" s="1208"/>
    </row>
    <row r="12" spans="1:9">
      <c r="A12" s="1209" t="s">
        <v>1118</v>
      </c>
      <c r="B12" s="1210" t="str">
        <f t="shared" si="0"/>
        <v>2024/07/01</v>
      </c>
      <c r="C12" s="1210" t="s">
        <v>955</v>
      </c>
      <c r="D12" s="1210" t="s">
        <v>399</v>
      </c>
      <c r="E12" s="1210" t="s">
        <v>646</v>
      </c>
      <c r="F12" s="1210" t="s">
        <v>956</v>
      </c>
      <c r="G12" s="1239">
        <v>0</v>
      </c>
      <c r="H12" s="1239">
        <v>117281772</v>
      </c>
      <c r="I12" s="1210"/>
    </row>
    <row r="13" spans="1:9">
      <c r="A13" s="1207" t="s">
        <v>1118</v>
      </c>
      <c r="B13" s="1208" t="str">
        <f t="shared" si="0"/>
        <v>2024/07/01</v>
      </c>
      <c r="C13" s="1208" t="s">
        <v>955</v>
      </c>
      <c r="D13" s="1208" t="s">
        <v>399</v>
      </c>
      <c r="E13" s="1208" t="s">
        <v>646</v>
      </c>
      <c r="F13" s="1208" t="s">
        <v>956</v>
      </c>
      <c r="G13" s="1238">
        <v>117281772</v>
      </c>
      <c r="H13" s="1238">
        <v>0</v>
      </c>
      <c r="I13" s="1208"/>
    </row>
    <row r="14" spans="1:9">
      <c r="A14" s="1209" t="s">
        <v>1120</v>
      </c>
      <c r="B14" s="1210" t="str">
        <f t="shared" si="0"/>
        <v>2024/09/30</v>
      </c>
      <c r="C14" s="1210" t="s">
        <v>953</v>
      </c>
      <c r="D14" s="1210" t="s">
        <v>244</v>
      </c>
      <c r="E14" s="1210" t="s">
        <v>652</v>
      </c>
      <c r="F14" s="1210" t="s">
        <v>954</v>
      </c>
      <c r="G14" s="1239">
        <v>0</v>
      </c>
      <c r="H14" s="1239">
        <v>715000</v>
      </c>
      <c r="I14" s="1210"/>
    </row>
    <row r="15" spans="1:9">
      <c r="A15" s="1207" t="s">
        <v>1120</v>
      </c>
      <c r="B15" s="1208" t="str">
        <f t="shared" si="0"/>
        <v>2024/09/30</v>
      </c>
      <c r="C15" s="1208" t="s">
        <v>953</v>
      </c>
      <c r="D15" s="1208" t="s">
        <v>244</v>
      </c>
      <c r="E15" s="1208" t="s">
        <v>652</v>
      </c>
      <c r="F15" s="1208" t="s">
        <v>954</v>
      </c>
      <c r="G15" s="1238">
        <v>715000</v>
      </c>
      <c r="H15" s="1238">
        <v>0</v>
      </c>
      <c r="I15" s="1208"/>
    </row>
    <row r="16" spans="1:9">
      <c r="A16" s="1209" t="s">
        <v>1119</v>
      </c>
      <c r="B16" s="1210" t="str">
        <f t="shared" si="0"/>
        <v>2024/10/22</v>
      </c>
      <c r="C16" s="1210" t="s">
        <v>951</v>
      </c>
      <c r="D16" s="1210" t="s">
        <v>399</v>
      </c>
      <c r="E16" s="1210" t="s">
        <v>646</v>
      </c>
      <c r="F16" s="1210" t="s">
        <v>952</v>
      </c>
      <c r="G16" s="1239">
        <v>0</v>
      </c>
      <c r="H16" s="1239">
        <v>98624962</v>
      </c>
      <c r="I16" s="1210"/>
    </row>
    <row r="17" spans="1:9">
      <c r="A17" s="1207" t="s">
        <v>1119</v>
      </c>
      <c r="B17" s="1208" t="str">
        <f t="shared" si="0"/>
        <v>2024/10/22</v>
      </c>
      <c r="C17" s="1208" t="s">
        <v>951</v>
      </c>
      <c r="D17" s="1208" t="s">
        <v>399</v>
      </c>
      <c r="E17" s="1208" t="s">
        <v>646</v>
      </c>
      <c r="F17" s="1208" t="s">
        <v>952</v>
      </c>
      <c r="G17" s="1238">
        <v>98624962</v>
      </c>
      <c r="H17" s="1238">
        <v>0</v>
      </c>
      <c r="I17" s="1208"/>
    </row>
    <row r="18" spans="1:9">
      <c r="A18" s="1209" t="s">
        <v>1121</v>
      </c>
      <c r="B18" s="1210" t="str">
        <f t="shared" si="0"/>
        <v>2024/10/31</v>
      </c>
      <c r="C18" s="1210" t="s">
        <v>949</v>
      </c>
      <c r="D18" s="1210" t="s">
        <v>244</v>
      </c>
      <c r="E18" s="1210" t="s">
        <v>652</v>
      </c>
      <c r="F18" s="1210" t="s">
        <v>950</v>
      </c>
      <c r="G18" s="1239">
        <v>0</v>
      </c>
      <c r="H18" s="1239">
        <v>495000</v>
      </c>
      <c r="I18" s="1210"/>
    </row>
    <row r="19" spans="1:9">
      <c r="A19" s="1207" t="s">
        <v>1121</v>
      </c>
      <c r="B19" s="1208" t="str">
        <f t="shared" si="0"/>
        <v>2024/10/31</v>
      </c>
      <c r="C19" s="1208" t="s">
        <v>949</v>
      </c>
      <c r="D19" s="1208" t="s">
        <v>244</v>
      </c>
      <c r="E19" s="1208" t="s">
        <v>652</v>
      </c>
      <c r="F19" s="1208" t="s">
        <v>950</v>
      </c>
      <c r="G19" s="1238">
        <v>495000</v>
      </c>
      <c r="H19" s="1238">
        <v>0</v>
      </c>
      <c r="I19" s="1208"/>
    </row>
    <row r="20" spans="1:9">
      <c r="A20" s="1209" t="s">
        <v>1116</v>
      </c>
      <c r="B20" s="1210" t="str">
        <f t="shared" si="0"/>
        <v>2024/11/22</v>
      </c>
      <c r="C20" s="1210" t="s">
        <v>946</v>
      </c>
      <c r="D20" s="1210" t="s">
        <v>244</v>
      </c>
      <c r="E20" s="1210" t="s">
        <v>652</v>
      </c>
      <c r="F20" s="1210" t="s">
        <v>947</v>
      </c>
      <c r="G20" s="1239">
        <v>0</v>
      </c>
      <c r="H20" s="1239">
        <v>1188000</v>
      </c>
      <c r="I20" s="1210"/>
    </row>
    <row r="21" spans="1:9">
      <c r="A21" s="1207" t="s">
        <v>1116</v>
      </c>
      <c r="B21" s="1208" t="str">
        <f t="shared" si="0"/>
        <v>2024/11/22</v>
      </c>
      <c r="C21" s="1208" t="s">
        <v>946</v>
      </c>
      <c r="D21" s="1208" t="s">
        <v>244</v>
      </c>
      <c r="E21" s="1208" t="s">
        <v>652</v>
      </c>
      <c r="F21" s="1208" t="s">
        <v>947</v>
      </c>
      <c r="G21" s="1238">
        <v>1188000</v>
      </c>
      <c r="H21" s="1238">
        <v>0</v>
      </c>
      <c r="I21" s="1208"/>
    </row>
    <row r="22" spans="1:9">
      <c r="A22" s="1209" t="s">
        <v>1115</v>
      </c>
      <c r="B22" s="1210" t="str">
        <f t="shared" si="0"/>
        <v>2024/11/26</v>
      </c>
      <c r="C22" s="1210" t="s">
        <v>943</v>
      </c>
      <c r="D22" s="1210" t="s">
        <v>244</v>
      </c>
      <c r="E22" s="1210" t="s">
        <v>652</v>
      </c>
      <c r="F22" s="1210" t="s">
        <v>944</v>
      </c>
      <c r="G22" s="1239">
        <v>0</v>
      </c>
      <c r="H22" s="1239">
        <v>2200000</v>
      </c>
      <c r="I22" s="1210"/>
    </row>
    <row r="23" spans="1:9">
      <c r="A23" s="1207" t="s">
        <v>1115</v>
      </c>
      <c r="B23" s="1208" t="str">
        <f t="shared" si="0"/>
        <v>2024/11/26</v>
      </c>
      <c r="C23" s="1208" t="s">
        <v>943</v>
      </c>
      <c r="D23" s="1208" t="s">
        <v>244</v>
      </c>
      <c r="E23" s="1208" t="s">
        <v>652</v>
      </c>
      <c r="F23" s="1208" t="s">
        <v>944</v>
      </c>
      <c r="G23" s="1238">
        <v>2200000</v>
      </c>
      <c r="H23" s="1238">
        <v>0</v>
      </c>
      <c r="I23" s="1208"/>
    </row>
    <row r="24" spans="1:9">
      <c r="A24" s="1209" t="s">
        <v>1122</v>
      </c>
      <c r="B24" s="1210" t="str">
        <f t="shared" si="0"/>
        <v>2024/11/30</v>
      </c>
      <c r="C24" s="1210" t="s">
        <v>917</v>
      </c>
      <c r="D24" s="1210" t="s">
        <v>244</v>
      </c>
      <c r="E24" s="1210" t="s">
        <v>652</v>
      </c>
      <c r="F24" s="1210" t="s">
        <v>918</v>
      </c>
      <c r="G24" s="1239">
        <v>0</v>
      </c>
      <c r="H24" s="1239">
        <v>715000</v>
      </c>
      <c r="I24" s="1210"/>
    </row>
    <row r="25" spans="1:9">
      <c r="A25" s="1207" t="s">
        <v>1122</v>
      </c>
      <c r="B25" s="1208" t="str">
        <f t="shared" si="0"/>
        <v>2024/11/30</v>
      </c>
      <c r="C25" s="1208" t="s">
        <v>917</v>
      </c>
      <c r="D25" s="1208" t="s">
        <v>244</v>
      </c>
      <c r="E25" s="1208" t="s">
        <v>652</v>
      </c>
      <c r="F25" s="1208" t="s">
        <v>918</v>
      </c>
      <c r="G25" s="1238">
        <v>715000</v>
      </c>
      <c r="H25" s="1238">
        <v>0</v>
      </c>
      <c r="I25" s="1208"/>
    </row>
    <row r="26" spans="1:9">
      <c r="A26" s="1209" t="s">
        <v>1122</v>
      </c>
      <c r="B26" s="1210" t="str">
        <f t="shared" si="0"/>
        <v>2024/11/30</v>
      </c>
      <c r="C26" s="1210" t="s">
        <v>915</v>
      </c>
      <c r="D26" s="1210" t="s">
        <v>244</v>
      </c>
      <c r="E26" s="1210" t="s">
        <v>652</v>
      </c>
      <c r="F26" s="1210" t="s">
        <v>916</v>
      </c>
      <c r="G26" s="1239">
        <v>0</v>
      </c>
      <c r="H26" s="1239">
        <v>12000000</v>
      </c>
      <c r="I26" s="1210"/>
    </row>
    <row r="27" spans="1:9">
      <c r="A27" s="1207" t="s">
        <v>1122</v>
      </c>
      <c r="B27" s="1208" t="str">
        <f t="shared" si="0"/>
        <v>2024/11/30</v>
      </c>
      <c r="C27" s="1208" t="s">
        <v>915</v>
      </c>
      <c r="D27" s="1208" t="s">
        <v>244</v>
      </c>
      <c r="E27" s="1208" t="s">
        <v>652</v>
      </c>
      <c r="F27" s="1208" t="s">
        <v>916</v>
      </c>
      <c r="G27" s="1238">
        <v>12000000</v>
      </c>
      <c r="H27" s="1238">
        <v>0</v>
      </c>
      <c r="I27" s="1208"/>
    </row>
    <row r="28" spans="1:9">
      <c r="A28" s="1209" t="s">
        <v>1122</v>
      </c>
      <c r="B28" s="1210" t="str">
        <f t="shared" si="0"/>
        <v>2024/11/30</v>
      </c>
      <c r="C28" s="1210" t="s">
        <v>912</v>
      </c>
      <c r="D28" s="1210" t="s">
        <v>244</v>
      </c>
      <c r="E28" s="1210" t="s">
        <v>652</v>
      </c>
      <c r="F28" s="1210" t="s">
        <v>913</v>
      </c>
      <c r="G28" s="1239">
        <v>0</v>
      </c>
      <c r="H28" s="1239">
        <v>5444960</v>
      </c>
      <c r="I28" s="1210"/>
    </row>
    <row r="29" spans="1:9">
      <c r="A29" s="1207" t="s">
        <v>1122</v>
      </c>
      <c r="B29" s="1208" t="str">
        <f t="shared" si="0"/>
        <v>2024/11/30</v>
      </c>
      <c r="C29" s="1208" t="s">
        <v>912</v>
      </c>
      <c r="D29" s="1208" t="s">
        <v>244</v>
      </c>
      <c r="E29" s="1208" t="s">
        <v>652</v>
      </c>
      <c r="F29" s="1208" t="s">
        <v>913</v>
      </c>
      <c r="G29" s="1238">
        <v>5444960</v>
      </c>
      <c r="H29" s="1238">
        <v>0</v>
      </c>
      <c r="I29" s="1208"/>
    </row>
    <row r="30" spans="1:9">
      <c r="A30" s="1207" t="s">
        <v>1122</v>
      </c>
      <c r="B30" s="1208" t="str">
        <f t="shared" si="0"/>
        <v>2024/11/30</v>
      </c>
      <c r="C30" s="1208" t="s">
        <v>867</v>
      </c>
      <c r="D30" s="1208" t="s">
        <v>868</v>
      </c>
      <c r="E30" s="1208" t="s">
        <v>869</v>
      </c>
      <c r="F30" s="1208" t="s">
        <v>870</v>
      </c>
      <c r="G30" s="1238">
        <v>4703720</v>
      </c>
      <c r="H30" s="1238">
        <v>0</v>
      </c>
      <c r="I30" s="1208"/>
    </row>
    <row r="31" spans="1:9">
      <c r="A31" s="1209" t="s">
        <v>1122</v>
      </c>
      <c r="B31" s="1210" t="str">
        <f t="shared" si="0"/>
        <v>2024/11/30</v>
      </c>
      <c r="C31" s="1210" t="s">
        <v>867</v>
      </c>
      <c r="D31" s="1210" t="s">
        <v>575</v>
      </c>
      <c r="E31" s="1210" t="s">
        <v>623</v>
      </c>
      <c r="F31" s="1210" t="s">
        <v>576</v>
      </c>
      <c r="G31" s="1239">
        <v>39023</v>
      </c>
      <c r="H31" s="1239">
        <v>0</v>
      </c>
      <c r="I31" s="1210"/>
    </row>
    <row r="32" spans="1:9">
      <c r="A32" s="1207" t="s">
        <v>1122</v>
      </c>
      <c r="B32" s="1208" t="str">
        <f t="shared" si="0"/>
        <v>2024/11/30</v>
      </c>
      <c r="C32" s="1208" t="s">
        <v>867</v>
      </c>
      <c r="D32" s="1208" t="s">
        <v>431</v>
      </c>
      <c r="E32" s="1208" t="s">
        <v>634</v>
      </c>
      <c r="F32" s="1208" t="s">
        <v>432</v>
      </c>
      <c r="G32" s="1238">
        <v>85995325</v>
      </c>
      <c r="H32" s="1238">
        <v>0</v>
      </c>
      <c r="I32" s="1208"/>
    </row>
    <row r="33" spans="1:9">
      <c r="A33" s="1209" t="s">
        <v>1122</v>
      </c>
      <c r="B33" s="1210" t="str">
        <f t="shared" si="0"/>
        <v>2024/11/30</v>
      </c>
      <c r="C33" s="1210" t="s">
        <v>867</v>
      </c>
      <c r="D33" s="1210" t="s">
        <v>441</v>
      </c>
      <c r="E33" s="1210" t="s">
        <v>636</v>
      </c>
      <c r="F33" s="1210" t="s">
        <v>442</v>
      </c>
      <c r="G33" s="1239">
        <v>700279880</v>
      </c>
      <c r="H33" s="1239">
        <v>0</v>
      </c>
      <c r="I33" s="1210"/>
    </row>
    <row r="34" spans="1:9">
      <c r="A34" s="1207" t="s">
        <v>1122</v>
      </c>
      <c r="B34" s="1208" t="str">
        <f t="shared" si="0"/>
        <v>2024/11/30</v>
      </c>
      <c r="C34" s="1208" t="s">
        <v>867</v>
      </c>
      <c r="D34" s="1208" t="s">
        <v>871</v>
      </c>
      <c r="E34" s="1208" t="s">
        <v>872</v>
      </c>
      <c r="F34" s="1208" t="s">
        <v>873</v>
      </c>
      <c r="G34" s="1238">
        <v>8360655</v>
      </c>
      <c r="H34" s="1238">
        <v>0</v>
      </c>
      <c r="I34" s="1208"/>
    </row>
    <row r="35" spans="1:9">
      <c r="A35" s="1209" t="s">
        <v>1122</v>
      </c>
      <c r="B35" s="1210" t="str">
        <f t="shared" si="0"/>
        <v>2024/11/30</v>
      </c>
      <c r="C35" s="1210" t="s">
        <v>867</v>
      </c>
      <c r="D35" s="1210" t="s">
        <v>553</v>
      </c>
      <c r="E35" s="1210" t="s">
        <v>673</v>
      </c>
      <c r="F35" s="1210" t="s">
        <v>554</v>
      </c>
      <c r="G35" s="1239">
        <v>0</v>
      </c>
      <c r="H35" s="1239">
        <v>614257</v>
      </c>
      <c r="I35" s="1210"/>
    </row>
    <row r="36" spans="1:9">
      <c r="A36" s="1207" t="s">
        <v>1122</v>
      </c>
      <c r="B36" s="1208" t="str">
        <f t="shared" si="0"/>
        <v>2024/11/30</v>
      </c>
      <c r="C36" s="1208" t="s">
        <v>867</v>
      </c>
      <c r="D36" s="1208" t="s">
        <v>270</v>
      </c>
      <c r="E36" s="1208" t="s">
        <v>704</v>
      </c>
      <c r="F36" s="1208" t="s">
        <v>271</v>
      </c>
      <c r="G36" s="1238">
        <v>797033</v>
      </c>
      <c r="H36" s="1238">
        <v>0</v>
      </c>
      <c r="I36" s="1208"/>
    </row>
    <row r="37" spans="1:9">
      <c r="A37" s="1209" t="s">
        <v>1122</v>
      </c>
      <c r="B37" s="1210" t="str">
        <f t="shared" si="0"/>
        <v>2024/11/30</v>
      </c>
      <c r="C37" s="1210" t="s">
        <v>867</v>
      </c>
      <c r="D37" s="1210" t="s">
        <v>874</v>
      </c>
      <c r="E37" s="1210" t="s">
        <v>875</v>
      </c>
      <c r="F37" s="1210" t="s">
        <v>876</v>
      </c>
      <c r="G37" s="1239">
        <v>2000000</v>
      </c>
      <c r="H37" s="1239">
        <v>0</v>
      </c>
      <c r="I37" s="1210"/>
    </row>
    <row r="38" spans="1:9">
      <c r="A38" s="1207" t="s">
        <v>1122</v>
      </c>
      <c r="B38" s="1208" t="str">
        <f t="shared" si="0"/>
        <v>2024/11/30</v>
      </c>
      <c r="C38" s="1208" t="s">
        <v>867</v>
      </c>
      <c r="D38" s="1208" t="s">
        <v>339</v>
      </c>
      <c r="E38" s="1208" t="s">
        <v>683</v>
      </c>
      <c r="F38" s="1208" t="s">
        <v>340</v>
      </c>
      <c r="G38" s="1238">
        <v>40000</v>
      </c>
      <c r="H38" s="1238">
        <v>0</v>
      </c>
      <c r="I38" s="1208"/>
    </row>
    <row r="39" spans="1:9">
      <c r="A39" s="1209" t="s">
        <v>1122</v>
      </c>
      <c r="B39" s="1210" t="str">
        <f t="shared" si="0"/>
        <v>2024/11/30</v>
      </c>
      <c r="C39" s="1210" t="s">
        <v>867</v>
      </c>
      <c r="D39" s="1210" t="s">
        <v>877</v>
      </c>
      <c r="E39" s="1210" t="s">
        <v>878</v>
      </c>
      <c r="F39" s="1210" t="s">
        <v>879</v>
      </c>
      <c r="G39" s="1239">
        <v>409550</v>
      </c>
      <c r="H39" s="1239">
        <v>0</v>
      </c>
      <c r="I39" s="1210"/>
    </row>
    <row r="40" spans="1:9">
      <c r="A40" s="1207" t="s">
        <v>1122</v>
      </c>
      <c r="B40" s="1208" t="str">
        <f t="shared" si="0"/>
        <v>2024/11/30</v>
      </c>
      <c r="C40" s="1208" t="s">
        <v>867</v>
      </c>
      <c r="D40" s="1208" t="s">
        <v>880</v>
      </c>
      <c r="E40" s="1208" t="s">
        <v>881</v>
      </c>
      <c r="F40" s="1208" t="s">
        <v>882</v>
      </c>
      <c r="G40" s="1238">
        <v>1660</v>
      </c>
      <c r="H40" s="1238">
        <v>0</v>
      </c>
      <c r="I40" s="1208"/>
    </row>
    <row r="41" spans="1:9">
      <c r="A41" s="1209" t="s">
        <v>1122</v>
      </c>
      <c r="B41" s="1210" t="str">
        <f t="shared" si="0"/>
        <v>2024/11/30</v>
      </c>
      <c r="C41" s="1210" t="s">
        <v>867</v>
      </c>
      <c r="D41" s="1210" t="s">
        <v>435</v>
      </c>
      <c r="E41" s="1210" t="s">
        <v>641</v>
      </c>
      <c r="F41" s="1210" t="s">
        <v>436</v>
      </c>
      <c r="G41" s="1239">
        <v>1111636</v>
      </c>
      <c r="H41" s="1239">
        <v>0</v>
      </c>
      <c r="I41" s="1210"/>
    </row>
    <row r="42" spans="1:9">
      <c r="A42" s="1207" t="s">
        <v>1122</v>
      </c>
      <c r="B42" s="1208" t="str">
        <f t="shared" si="0"/>
        <v>2024/11/30</v>
      </c>
      <c r="C42" s="1208" t="s">
        <v>867</v>
      </c>
      <c r="D42" s="1208" t="s">
        <v>391</v>
      </c>
      <c r="E42" s="1208" t="s">
        <v>658</v>
      </c>
      <c r="F42" s="1208" t="s">
        <v>392</v>
      </c>
      <c r="G42" s="1238">
        <v>17547720</v>
      </c>
      <c r="H42" s="1238">
        <v>0</v>
      </c>
      <c r="I42" s="1208"/>
    </row>
    <row r="43" spans="1:9">
      <c r="A43" s="1209" t="s">
        <v>1122</v>
      </c>
      <c r="B43" s="1210" t="str">
        <f t="shared" si="0"/>
        <v>2024/11/30</v>
      </c>
      <c r="C43" s="1210" t="s">
        <v>867</v>
      </c>
      <c r="D43" s="1210" t="s">
        <v>883</v>
      </c>
      <c r="E43" s="1210" t="s">
        <v>884</v>
      </c>
      <c r="F43" s="1210" t="s">
        <v>885</v>
      </c>
      <c r="G43" s="1239">
        <v>436030</v>
      </c>
      <c r="H43" s="1239">
        <v>0</v>
      </c>
      <c r="I43" s="1210"/>
    </row>
    <row r="44" spans="1:9">
      <c r="A44" s="1207" t="s">
        <v>1122</v>
      </c>
      <c r="B44" s="1208" t="str">
        <f t="shared" si="0"/>
        <v>2024/11/30</v>
      </c>
      <c r="C44" s="1208" t="s">
        <v>867</v>
      </c>
      <c r="D44" s="1208" t="s">
        <v>580</v>
      </c>
      <c r="E44" s="1208" t="s">
        <v>814</v>
      </c>
      <c r="F44" s="1208" t="s">
        <v>581</v>
      </c>
      <c r="G44" s="1238">
        <v>325414635</v>
      </c>
      <c r="H44" s="1238">
        <v>0</v>
      </c>
      <c r="I44" s="1208"/>
    </row>
    <row r="45" spans="1:9">
      <c r="A45" s="1209" t="s">
        <v>1122</v>
      </c>
      <c r="B45" s="1210" t="str">
        <f t="shared" si="0"/>
        <v>2024/11/30</v>
      </c>
      <c r="C45" s="1210" t="s">
        <v>867</v>
      </c>
      <c r="D45" s="1210" t="s">
        <v>379</v>
      </c>
      <c r="E45" s="1210" t="s">
        <v>678</v>
      </c>
      <c r="F45" s="1210" t="s">
        <v>380</v>
      </c>
      <c r="G45" s="1239">
        <v>407440</v>
      </c>
      <c r="H45" s="1239">
        <v>0</v>
      </c>
      <c r="I45" s="1210"/>
    </row>
    <row r="46" spans="1:9">
      <c r="A46" s="1207" t="s">
        <v>1122</v>
      </c>
      <c r="B46" s="1208" t="str">
        <f t="shared" si="0"/>
        <v>2024/11/30</v>
      </c>
      <c r="C46" s="1208" t="s">
        <v>867</v>
      </c>
      <c r="D46" s="1208" t="s">
        <v>283</v>
      </c>
      <c r="E46" s="1208" t="s">
        <v>886</v>
      </c>
      <c r="F46" s="1208" t="s">
        <v>284</v>
      </c>
      <c r="G46" s="1238">
        <v>0</v>
      </c>
      <c r="H46" s="1238">
        <v>8270</v>
      </c>
      <c r="I46" s="1208"/>
    </row>
    <row r="47" spans="1:9">
      <c r="A47" s="1209" t="s">
        <v>1122</v>
      </c>
      <c r="B47" s="1210" t="str">
        <f t="shared" si="0"/>
        <v>2024/11/30</v>
      </c>
      <c r="C47" s="1210" t="s">
        <v>867</v>
      </c>
      <c r="D47" s="1210" t="s">
        <v>887</v>
      </c>
      <c r="E47" s="1210" t="s">
        <v>888</v>
      </c>
      <c r="F47" s="1210" t="s">
        <v>889</v>
      </c>
      <c r="G47" s="1239">
        <v>0</v>
      </c>
      <c r="H47" s="1239">
        <v>522690345</v>
      </c>
      <c r="I47" s="1210"/>
    </row>
    <row r="48" spans="1:9">
      <c r="A48" s="1207" t="s">
        <v>1122</v>
      </c>
      <c r="B48" s="1208" t="str">
        <f t="shared" si="0"/>
        <v>2024/11/30</v>
      </c>
      <c r="C48" s="1208" t="s">
        <v>867</v>
      </c>
      <c r="D48" s="1208" t="s">
        <v>890</v>
      </c>
      <c r="E48" s="1208" t="s">
        <v>891</v>
      </c>
      <c r="F48" s="1208" t="s">
        <v>892</v>
      </c>
      <c r="G48" s="1238">
        <v>2122960</v>
      </c>
      <c r="H48" s="1238">
        <v>0</v>
      </c>
      <c r="I48" s="1208"/>
    </row>
    <row r="49" spans="1:9">
      <c r="A49" s="1209" t="s">
        <v>1122</v>
      </c>
      <c r="B49" s="1210" t="str">
        <f t="shared" si="0"/>
        <v>2024/11/30</v>
      </c>
      <c r="C49" s="1210" t="s">
        <v>867</v>
      </c>
      <c r="D49" s="1210" t="s">
        <v>890</v>
      </c>
      <c r="E49" s="1210" t="s">
        <v>891</v>
      </c>
      <c r="F49" s="1210" t="s">
        <v>893</v>
      </c>
      <c r="G49" s="1239">
        <v>1345434787</v>
      </c>
      <c r="H49" s="1239">
        <v>0</v>
      </c>
      <c r="I49" s="1210"/>
    </row>
    <row r="50" spans="1:9">
      <c r="A50" s="1207" t="s">
        <v>1122</v>
      </c>
      <c r="B50" s="1208" t="str">
        <f t="shared" si="0"/>
        <v>2024/11/30</v>
      </c>
      <c r="C50" s="1208" t="s">
        <v>867</v>
      </c>
      <c r="D50" s="1208" t="s">
        <v>850</v>
      </c>
      <c r="E50" s="1208" t="s">
        <v>851</v>
      </c>
      <c r="F50" s="1208" t="s">
        <v>894</v>
      </c>
      <c r="G50" s="1238">
        <v>3184000</v>
      </c>
      <c r="H50" s="1238">
        <v>0</v>
      </c>
      <c r="I50" s="1208"/>
    </row>
    <row r="51" spans="1:9">
      <c r="A51" s="1209" t="s">
        <v>1122</v>
      </c>
      <c r="B51" s="1210" t="str">
        <f t="shared" si="0"/>
        <v>2024/11/30</v>
      </c>
      <c r="C51" s="1210" t="s">
        <v>867</v>
      </c>
      <c r="D51" s="1210" t="s">
        <v>828</v>
      </c>
      <c r="E51" s="1210" t="s">
        <v>829</v>
      </c>
      <c r="F51" s="1210" t="s">
        <v>895</v>
      </c>
      <c r="G51" s="1239">
        <v>0</v>
      </c>
      <c r="H51" s="1239">
        <v>4550000</v>
      </c>
      <c r="I51" s="1210"/>
    </row>
    <row r="52" spans="1:9">
      <c r="A52" s="1207" t="s">
        <v>1122</v>
      </c>
      <c r="B52" s="1208" t="str">
        <f t="shared" si="0"/>
        <v>2024/11/30</v>
      </c>
      <c r="C52" s="1208" t="s">
        <v>867</v>
      </c>
      <c r="D52" s="1208" t="s">
        <v>349</v>
      </c>
      <c r="E52" s="1208" t="s">
        <v>659</v>
      </c>
      <c r="F52" s="1208" t="s">
        <v>896</v>
      </c>
      <c r="G52" s="1238">
        <v>108000</v>
      </c>
      <c r="H52" s="1238">
        <v>0</v>
      </c>
      <c r="I52" s="1208"/>
    </row>
    <row r="53" spans="1:9">
      <c r="A53" s="1209" t="s">
        <v>1122</v>
      </c>
      <c r="B53" s="1210" t="str">
        <f t="shared" si="0"/>
        <v>2024/11/30</v>
      </c>
      <c r="C53" s="1210" t="s">
        <v>867</v>
      </c>
      <c r="D53" s="1210" t="s">
        <v>349</v>
      </c>
      <c r="E53" s="1210" t="s">
        <v>659</v>
      </c>
      <c r="F53" s="1210" t="s">
        <v>897</v>
      </c>
      <c r="G53" s="1239">
        <v>200000</v>
      </c>
      <c r="H53" s="1239">
        <v>0</v>
      </c>
      <c r="I53" s="1210"/>
    </row>
    <row r="54" spans="1:9">
      <c r="A54" s="1207" t="s">
        <v>1122</v>
      </c>
      <c r="B54" s="1208" t="str">
        <f t="shared" si="0"/>
        <v>2024/11/30</v>
      </c>
      <c r="C54" s="1208" t="s">
        <v>867</v>
      </c>
      <c r="D54" s="1208" t="s">
        <v>349</v>
      </c>
      <c r="E54" s="1208" t="s">
        <v>659</v>
      </c>
      <c r="F54" s="1208" t="s">
        <v>898</v>
      </c>
      <c r="G54" s="1238">
        <v>19627885</v>
      </c>
      <c r="H54" s="1238">
        <v>0</v>
      </c>
      <c r="I54" s="1208"/>
    </row>
    <row r="55" spans="1:9">
      <c r="A55" s="1209" t="s">
        <v>1122</v>
      </c>
      <c r="B55" s="1210" t="str">
        <f t="shared" si="0"/>
        <v>2024/11/30</v>
      </c>
      <c r="C55" s="1210" t="s">
        <v>867</v>
      </c>
      <c r="D55" s="1210" t="s">
        <v>349</v>
      </c>
      <c r="E55" s="1210" t="s">
        <v>659</v>
      </c>
      <c r="F55" s="1210" t="s">
        <v>899</v>
      </c>
      <c r="G55" s="1239">
        <v>800</v>
      </c>
      <c r="H55" s="1239">
        <v>0</v>
      </c>
      <c r="I55" s="1210"/>
    </row>
    <row r="56" spans="1:9">
      <c r="A56" s="1207" t="s">
        <v>1122</v>
      </c>
      <c r="B56" s="1208" t="str">
        <f t="shared" si="0"/>
        <v>2024/11/30</v>
      </c>
      <c r="C56" s="1208" t="s">
        <v>867</v>
      </c>
      <c r="D56" s="1208" t="s">
        <v>349</v>
      </c>
      <c r="E56" s="1208" t="s">
        <v>659</v>
      </c>
      <c r="F56" s="1208" t="s">
        <v>900</v>
      </c>
      <c r="G56" s="1238">
        <v>115000</v>
      </c>
      <c r="H56" s="1238">
        <v>0</v>
      </c>
      <c r="I56" s="1208"/>
    </row>
    <row r="57" spans="1:9">
      <c r="A57" s="1209" t="s">
        <v>1122</v>
      </c>
      <c r="B57" s="1210" t="str">
        <f t="shared" si="0"/>
        <v>2024/11/30</v>
      </c>
      <c r="C57" s="1210" t="s">
        <v>867</v>
      </c>
      <c r="D57" s="1210" t="s">
        <v>349</v>
      </c>
      <c r="E57" s="1210" t="s">
        <v>659</v>
      </c>
      <c r="F57" s="1210" t="s">
        <v>901</v>
      </c>
      <c r="G57" s="1239">
        <v>1200000</v>
      </c>
      <c r="H57" s="1239">
        <v>0</v>
      </c>
      <c r="I57" s="1210"/>
    </row>
    <row r="58" spans="1:9">
      <c r="A58" s="1207" t="s">
        <v>1122</v>
      </c>
      <c r="B58" s="1208" t="str">
        <f t="shared" si="0"/>
        <v>2024/11/30</v>
      </c>
      <c r="C58" s="1208" t="s">
        <v>867</v>
      </c>
      <c r="D58" s="1208" t="s">
        <v>349</v>
      </c>
      <c r="E58" s="1208" t="s">
        <v>659</v>
      </c>
      <c r="F58" s="1208" t="s">
        <v>902</v>
      </c>
      <c r="G58" s="1238">
        <v>380000</v>
      </c>
      <c r="H58" s="1238">
        <v>0</v>
      </c>
      <c r="I58" s="1208"/>
    </row>
    <row r="59" spans="1:9">
      <c r="A59" s="1209" t="s">
        <v>1122</v>
      </c>
      <c r="B59" s="1210" t="str">
        <f t="shared" si="0"/>
        <v>2024/11/30</v>
      </c>
      <c r="C59" s="1210" t="s">
        <v>867</v>
      </c>
      <c r="D59" s="1210" t="s">
        <v>425</v>
      </c>
      <c r="E59" s="1210" t="s">
        <v>643</v>
      </c>
      <c r="F59" s="1210" t="s">
        <v>903</v>
      </c>
      <c r="G59" s="1239">
        <v>0</v>
      </c>
      <c r="H59" s="1239">
        <v>8360655</v>
      </c>
      <c r="I59" s="1210"/>
    </row>
    <row r="60" spans="1:9">
      <c r="A60" s="1207" t="s">
        <v>1122</v>
      </c>
      <c r="B60" s="1208" t="str">
        <f t="shared" si="0"/>
        <v>2024/11/30</v>
      </c>
      <c r="C60" s="1208" t="s">
        <v>867</v>
      </c>
      <c r="D60" s="1208" t="s">
        <v>445</v>
      </c>
      <c r="E60" s="1208" t="s">
        <v>645</v>
      </c>
      <c r="F60" s="1208" t="s">
        <v>904</v>
      </c>
      <c r="G60" s="1238">
        <v>0</v>
      </c>
      <c r="H60" s="1238">
        <v>1574599835</v>
      </c>
      <c r="I60" s="1208"/>
    </row>
    <row r="61" spans="1:9">
      <c r="A61" s="1209" t="s">
        <v>1122</v>
      </c>
      <c r="B61" s="1210" t="str">
        <f t="shared" si="0"/>
        <v>2024/11/30</v>
      </c>
      <c r="C61" s="1210" t="s">
        <v>867</v>
      </c>
      <c r="D61" s="1210" t="s">
        <v>399</v>
      </c>
      <c r="E61" s="1210" t="s">
        <v>646</v>
      </c>
      <c r="F61" s="1210" t="s">
        <v>905</v>
      </c>
      <c r="G61" s="1239">
        <v>0</v>
      </c>
      <c r="H61" s="1239">
        <v>357152364</v>
      </c>
      <c r="I61" s="1210"/>
    </row>
    <row r="62" spans="1:9">
      <c r="A62" s="1207" t="s">
        <v>1122</v>
      </c>
      <c r="B62" s="1208" t="str">
        <f t="shared" si="0"/>
        <v>2024/11/30</v>
      </c>
      <c r="C62" s="1208" t="s">
        <v>867</v>
      </c>
      <c r="D62" s="1208" t="s">
        <v>399</v>
      </c>
      <c r="E62" s="1208" t="s">
        <v>646</v>
      </c>
      <c r="F62" s="1208" t="s">
        <v>906</v>
      </c>
      <c r="G62" s="1238">
        <v>0</v>
      </c>
      <c r="H62" s="1238">
        <v>769691</v>
      </c>
      <c r="I62" s="1208"/>
    </row>
    <row r="63" spans="1:9">
      <c r="A63" s="1209" t="s">
        <v>1122</v>
      </c>
      <c r="B63" s="1210" t="str">
        <f t="shared" si="0"/>
        <v>2024/11/30</v>
      </c>
      <c r="C63" s="1210" t="s">
        <v>867</v>
      </c>
      <c r="D63" s="1210" t="s">
        <v>244</v>
      </c>
      <c r="E63" s="1210" t="s">
        <v>652</v>
      </c>
      <c r="F63" s="1210" t="s">
        <v>907</v>
      </c>
      <c r="G63" s="1239">
        <v>0</v>
      </c>
      <c r="H63" s="1239">
        <v>1188000</v>
      </c>
      <c r="I63" s="1210"/>
    </row>
    <row r="64" spans="1:9">
      <c r="A64" s="1207" t="s">
        <v>1122</v>
      </c>
      <c r="B64" s="1208" t="str">
        <f t="shared" si="0"/>
        <v>2024/11/30</v>
      </c>
      <c r="C64" s="1208" t="s">
        <v>867</v>
      </c>
      <c r="D64" s="1208" t="s">
        <v>244</v>
      </c>
      <c r="E64" s="1208" t="s">
        <v>652</v>
      </c>
      <c r="F64" s="1208" t="s">
        <v>908</v>
      </c>
      <c r="G64" s="1238">
        <v>0</v>
      </c>
      <c r="H64" s="1238">
        <v>2200000</v>
      </c>
      <c r="I64" s="1208"/>
    </row>
    <row r="65" spans="1:9">
      <c r="A65" s="1209" t="s">
        <v>1122</v>
      </c>
      <c r="B65" s="1210" t="str">
        <f t="shared" si="0"/>
        <v>2024/11/30</v>
      </c>
      <c r="C65" s="1210" t="s">
        <v>867</v>
      </c>
      <c r="D65" s="1210" t="s">
        <v>244</v>
      </c>
      <c r="E65" s="1210" t="s">
        <v>652</v>
      </c>
      <c r="F65" s="1210" t="s">
        <v>909</v>
      </c>
      <c r="G65" s="1239">
        <v>0</v>
      </c>
      <c r="H65" s="1239">
        <v>5444960</v>
      </c>
      <c r="I65" s="1210"/>
    </row>
    <row r="66" spans="1:9">
      <c r="A66" s="1207" t="s">
        <v>1122</v>
      </c>
      <c r="B66" s="1208" t="str">
        <f t="shared" ref="B66:B129" si="1">TEXT(DATE(RIGHT(A66,4),LEFT(A66,FIND("/",A66)-1),MID(A66,FIND("/",A66)+1,FIND("/",A66,FIND("/",A66)+1)-FIND("/",A66)-1)),"yyyy/mm/dd")</f>
        <v>2024/11/30</v>
      </c>
      <c r="C66" s="1208" t="s">
        <v>867</v>
      </c>
      <c r="D66" s="1208" t="s">
        <v>244</v>
      </c>
      <c r="E66" s="1208" t="s">
        <v>652</v>
      </c>
      <c r="F66" s="1208" t="s">
        <v>910</v>
      </c>
      <c r="G66" s="1238">
        <v>0</v>
      </c>
      <c r="H66" s="1238">
        <v>12000000</v>
      </c>
      <c r="I66" s="1208"/>
    </row>
    <row r="67" spans="1:9">
      <c r="A67" s="1209" t="s">
        <v>1122</v>
      </c>
      <c r="B67" s="1210" t="str">
        <f t="shared" si="1"/>
        <v>2024/11/30</v>
      </c>
      <c r="C67" s="1210" t="s">
        <v>867</v>
      </c>
      <c r="D67" s="1210" t="s">
        <v>244</v>
      </c>
      <c r="E67" s="1210" t="s">
        <v>652</v>
      </c>
      <c r="F67" s="1210" t="s">
        <v>911</v>
      </c>
      <c r="G67" s="1239">
        <v>0</v>
      </c>
      <c r="H67" s="1239">
        <v>1925000</v>
      </c>
      <c r="I67" s="1210"/>
    </row>
    <row r="68" spans="1:9">
      <c r="A68" s="1207" t="s">
        <v>1122</v>
      </c>
      <c r="B68" s="1208" t="str">
        <f t="shared" si="1"/>
        <v>2024/11/30</v>
      </c>
      <c r="C68" s="1208" t="s">
        <v>867</v>
      </c>
      <c r="D68" s="1208" t="s">
        <v>476</v>
      </c>
      <c r="E68" s="1208" t="s">
        <v>648</v>
      </c>
      <c r="F68" s="1208" t="s">
        <v>919</v>
      </c>
      <c r="G68" s="1238">
        <v>0</v>
      </c>
      <c r="H68" s="1238">
        <v>5321408000</v>
      </c>
      <c r="I68" s="1208"/>
    </row>
    <row r="69" spans="1:9">
      <c r="A69" s="1209" t="s">
        <v>1122</v>
      </c>
      <c r="B69" s="1210" t="str">
        <f t="shared" si="1"/>
        <v>2024/11/30</v>
      </c>
      <c r="C69" s="1210" t="s">
        <v>867</v>
      </c>
      <c r="D69" s="1210" t="s">
        <v>920</v>
      </c>
      <c r="E69" s="1210" t="s">
        <v>921</v>
      </c>
      <c r="F69" s="1210" t="s">
        <v>922</v>
      </c>
      <c r="G69" s="1239">
        <v>0</v>
      </c>
      <c r="H69" s="1239">
        <v>2000000000</v>
      </c>
      <c r="I69" s="1210"/>
    </row>
    <row r="70" spans="1:9">
      <c r="A70" s="1207" t="s">
        <v>1122</v>
      </c>
      <c r="B70" s="1208" t="str">
        <f t="shared" si="1"/>
        <v>2024/11/30</v>
      </c>
      <c r="C70" s="1208" t="s">
        <v>867</v>
      </c>
      <c r="D70" s="1208" t="s">
        <v>923</v>
      </c>
      <c r="E70" s="1208" t="s">
        <v>924</v>
      </c>
      <c r="F70" s="1208" t="s">
        <v>925</v>
      </c>
      <c r="G70" s="1238">
        <v>583660095</v>
      </c>
      <c r="H70" s="1238">
        <v>0</v>
      </c>
      <c r="I70" s="1208"/>
    </row>
    <row r="71" spans="1:9">
      <c r="A71" s="1209" t="s">
        <v>1122</v>
      </c>
      <c r="B71" s="1210" t="str">
        <f t="shared" si="1"/>
        <v>2024/11/30</v>
      </c>
      <c r="C71" s="1210" t="s">
        <v>867</v>
      </c>
      <c r="D71" s="1210" t="s">
        <v>923</v>
      </c>
      <c r="E71" s="1210" t="s">
        <v>924</v>
      </c>
      <c r="F71" s="1210" t="s">
        <v>926</v>
      </c>
      <c r="G71" s="1239">
        <v>155971200</v>
      </c>
      <c r="H71" s="1239">
        <v>0</v>
      </c>
      <c r="I71" s="1210"/>
    </row>
    <row r="72" spans="1:9">
      <c r="A72" s="1207" t="s">
        <v>1122</v>
      </c>
      <c r="B72" s="1208" t="str">
        <f t="shared" si="1"/>
        <v>2024/11/30</v>
      </c>
      <c r="C72" s="1208" t="s">
        <v>867</v>
      </c>
      <c r="D72" s="1208" t="s">
        <v>923</v>
      </c>
      <c r="E72" s="1208" t="s">
        <v>924</v>
      </c>
      <c r="F72" s="1208" t="s">
        <v>927</v>
      </c>
      <c r="G72" s="1238">
        <v>4683230</v>
      </c>
      <c r="H72" s="1238">
        <v>0</v>
      </c>
      <c r="I72" s="1208"/>
    </row>
    <row r="73" spans="1:9">
      <c r="A73" s="1209" t="s">
        <v>1122</v>
      </c>
      <c r="B73" s="1210" t="str">
        <f t="shared" si="1"/>
        <v>2024/11/30</v>
      </c>
      <c r="C73" s="1210" t="s">
        <v>867</v>
      </c>
      <c r="D73" s="1210" t="s">
        <v>923</v>
      </c>
      <c r="E73" s="1210" t="s">
        <v>924</v>
      </c>
      <c r="F73" s="1210" t="s">
        <v>928</v>
      </c>
      <c r="G73" s="1239">
        <v>3880100</v>
      </c>
      <c r="H73" s="1239">
        <v>0</v>
      </c>
      <c r="I73" s="1210"/>
    </row>
    <row r="74" spans="1:9">
      <c r="A74" s="1207" t="s">
        <v>1122</v>
      </c>
      <c r="B74" s="1208" t="str">
        <f t="shared" si="1"/>
        <v>2024/11/30</v>
      </c>
      <c r="C74" s="1208" t="s">
        <v>867</v>
      </c>
      <c r="D74" s="1208" t="s">
        <v>923</v>
      </c>
      <c r="E74" s="1208" t="s">
        <v>924</v>
      </c>
      <c r="F74" s="1208" t="s">
        <v>929</v>
      </c>
      <c r="G74" s="1238">
        <v>552000</v>
      </c>
      <c r="H74" s="1238">
        <v>0</v>
      </c>
      <c r="I74" s="1208"/>
    </row>
    <row r="75" spans="1:9">
      <c r="A75" s="1209" t="s">
        <v>1122</v>
      </c>
      <c r="B75" s="1210" t="str">
        <f t="shared" si="1"/>
        <v>2024/11/30</v>
      </c>
      <c r="C75" s="1210" t="s">
        <v>867</v>
      </c>
      <c r="D75" s="1210" t="s">
        <v>923</v>
      </c>
      <c r="E75" s="1210" t="s">
        <v>924</v>
      </c>
      <c r="F75" s="1210" t="s">
        <v>930</v>
      </c>
      <c r="G75" s="1239">
        <v>262060100</v>
      </c>
      <c r="H75" s="1239">
        <v>0</v>
      </c>
      <c r="I75" s="1210"/>
    </row>
    <row r="76" spans="1:9">
      <c r="A76" s="1207" t="s">
        <v>1122</v>
      </c>
      <c r="B76" s="1208" t="str">
        <f t="shared" si="1"/>
        <v>2024/11/30</v>
      </c>
      <c r="C76" s="1208" t="s">
        <v>867</v>
      </c>
      <c r="D76" s="1208" t="s">
        <v>923</v>
      </c>
      <c r="E76" s="1208" t="s">
        <v>924</v>
      </c>
      <c r="F76" s="1208" t="s">
        <v>931</v>
      </c>
      <c r="G76" s="1238">
        <v>44432873</v>
      </c>
      <c r="H76" s="1238">
        <v>0</v>
      </c>
      <c r="I76" s="1208"/>
    </row>
    <row r="77" spans="1:9">
      <c r="A77" s="1209" t="s">
        <v>1122</v>
      </c>
      <c r="B77" s="1210" t="str">
        <f t="shared" si="1"/>
        <v>2024/11/30</v>
      </c>
      <c r="C77" s="1210" t="s">
        <v>867</v>
      </c>
      <c r="D77" s="1210" t="s">
        <v>923</v>
      </c>
      <c r="E77" s="1210" t="s">
        <v>924</v>
      </c>
      <c r="F77" s="1210" t="s">
        <v>932</v>
      </c>
      <c r="G77" s="1239">
        <v>2692540000</v>
      </c>
      <c r="H77" s="1239">
        <v>0</v>
      </c>
      <c r="I77" s="1210"/>
    </row>
    <row r="78" spans="1:9">
      <c r="A78" s="1207" t="s">
        <v>1122</v>
      </c>
      <c r="B78" s="1208" t="str">
        <f t="shared" si="1"/>
        <v>2024/11/30</v>
      </c>
      <c r="C78" s="1208" t="s">
        <v>867</v>
      </c>
      <c r="D78" s="1208" t="s">
        <v>923</v>
      </c>
      <c r="E78" s="1208" t="s">
        <v>924</v>
      </c>
      <c r="F78" s="1208" t="s">
        <v>933</v>
      </c>
      <c r="G78" s="1238">
        <v>10739760</v>
      </c>
      <c r="H78" s="1238">
        <v>0</v>
      </c>
      <c r="I78" s="1208"/>
    </row>
    <row r="79" spans="1:9">
      <c r="A79" s="1209" t="s">
        <v>1122</v>
      </c>
      <c r="B79" s="1210" t="str">
        <f t="shared" si="1"/>
        <v>2024/11/30</v>
      </c>
      <c r="C79" s="1210" t="s">
        <v>867</v>
      </c>
      <c r="D79" s="1210" t="s">
        <v>923</v>
      </c>
      <c r="E79" s="1210" t="s">
        <v>924</v>
      </c>
      <c r="F79" s="1210" t="s">
        <v>934</v>
      </c>
      <c r="G79" s="1239">
        <v>7730646</v>
      </c>
      <c r="H79" s="1239">
        <v>0</v>
      </c>
      <c r="I79" s="1210"/>
    </row>
    <row r="80" spans="1:9">
      <c r="A80" s="1207" t="s">
        <v>1122</v>
      </c>
      <c r="B80" s="1208" t="str">
        <f t="shared" si="1"/>
        <v>2024/11/30</v>
      </c>
      <c r="C80" s="1208" t="s">
        <v>867</v>
      </c>
      <c r="D80" s="1208" t="s">
        <v>923</v>
      </c>
      <c r="E80" s="1208" t="s">
        <v>924</v>
      </c>
      <c r="F80" s="1208" t="s">
        <v>512</v>
      </c>
      <c r="G80" s="1238">
        <v>3016419000</v>
      </c>
      <c r="H80" s="1238">
        <v>0</v>
      </c>
      <c r="I80" s="1208"/>
    </row>
    <row r="81" spans="1:9">
      <c r="A81" s="1209" t="s">
        <v>6346</v>
      </c>
      <c r="B81" s="1210" t="str">
        <f t="shared" si="1"/>
        <v>2024/11/30</v>
      </c>
      <c r="C81" s="1210" t="s">
        <v>867</v>
      </c>
      <c r="D81" s="1210" t="s">
        <v>519</v>
      </c>
      <c r="E81" s="1210" t="s">
        <v>696</v>
      </c>
      <c r="F81" s="1210" t="s">
        <v>935</v>
      </c>
      <c r="G81" s="1239">
        <v>43834</v>
      </c>
      <c r="H81" s="1239">
        <v>0</v>
      </c>
      <c r="I81" s="1210"/>
    </row>
    <row r="82" spans="1:9">
      <c r="A82" s="1207" t="s">
        <v>6346</v>
      </c>
      <c r="B82" s="1208" t="str">
        <f t="shared" si="1"/>
        <v>2024/11/30</v>
      </c>
      <c r="C82" s="1208" t="s">
        <v>867</v>
      </c>
      <c r="D82" s="1208" t="s">
        <v>437</v>
      </c>
      <c r="E82" s="1208" t="s">
        <v>649</v>
      </c>
      <c r="F82" s="1208" t="s">
        <v>936</v>
      </c>
      <c r="G82" s="1238">
        <v>12000000</v>
      </c>
      <c r="H82" s="1238">
        <v>0</v>
      </c>
      <c r="I82" s="1208"/>
    </row>
    <row r="83" spans="1:9">
      <c r="A83" s="1209" t="s">
        <v>1122</v>
      </c>
      <c r="B83" s="1210" t="str">
        <f t="shared" si="1"/>
        <v>2024/11/30</v>
      </c>
      <c r="C83" s="1210" t="s">
        <v>867</v>
      </c>
      <c r="D83" s="1210" t="s">
        <v>833</v>
      </c>
      <c r="E83" s="1210" t="s">
        <v>834</v>
      </c>
      <c r="F83" s="1210" t="s">
        <v>937</v>
      </c>
      <c r="G83" s="1239">
        <v>20000000</v>
      </c>
      <c r="H83" s="1239">
        <v>0</v>
      </c>
      <c r="I83" s="1210"/>
    </row>
    <row r="84" spans="1:9">
      <c r="A84" s="1207" t="s">
        <v>6346</v>
      </c>
      <c r="B84" s="1208" t="str">
        <f t="shared" si="1"/>
        <v>2024/11/30</v>
      </c>
      <c r="C84" s="1208" t="s">
        <v>867</v>
      </c>
      <c r="D84" s="1208" t="s">
        <v>556</v>
      </c>
      <c r="E84" s="1208" t="s">
        <v>674</v>
      </c>
      <c r="F84" s="1208" t="s">
        <v>938</v>
      </c>
      <c r="G84" s="1238">
        <v>196240</v>
      </c>
      <c r="H84" s="1238">
        <v>0</v>
      </c>
      <c r="I84" s="1208"/>
    </row>
    <row r="85" spans="1:9">
      <c r="A85" s="1209" t="s">
        <v>1122</v>
      </c>
      <c r="B85" s="1210" t="str">
        <f t="shared" si="1"/>
        <v>2024/11/30</v>
      </c>
      <c r="C85" s="1210" t="s">
        <v>867</v>
      </c>
      <c r="D85" s="1210" t="s">
        <v>556</v>
      </c>
      <c r="E85" s="1210" t="s">
        <v>674</v>
      </c>
      <c r="F85" s="1210" t="s">
        <v>939</v>
      </c>
      <c r="G85" s="1239">
        <v>19600</v>
      </c>
      <c r="H85" s="1239">
        <v>0</v>
      </c>
      <c r="I85" s="1210"/>
    </row>
    <row r="86" spans="1:9">
      <c r="A86" s="1207" t="s">
        <v>6346</v>
      </c>
      <c r="B86" s="1208" t="str">
        <f t="shared" si="1"/>
        <v>2024/11/30</v>
      </c>
      <c r="C86" s="1208" t="s">
        <v>867</v>
      </c>
      <c r="D86" s="1208" t="s">
        <v>782</v>
      </c>
      <c r="E86" s="1208" t="s">
        <v>783</v>
      </c>
      <c r="F86" s="1208" t="s">
        <v>940</v>
      </c>
      <c r="G86" s="1238">
        <v>36539357</v>
      </c>
      <c r="H86" s="1238">
        <v>0</v>
      </c>
      <c r="I86" s="1208"/>
    </row>
    <row r="87" spans="1:9">
      <c r="A87" s="1209" t="s">
        <v>1122</v>
      </c>
      <c r="B87" s="1210" t="str">
        <f t="shared" si="1"/>
        <v>2024/11/30</v>
      </c>
      <c r="C87" s="1210" t="s">
        <v>867</v>
      </c>
      <c r="D87" s="1210" t="s">
        <v>421</v>
      </c>
      <c r="E87" s="1210" t="s">
        <v>650</v>
      </c>
      <c r="F87" s="1210" t="s">
        <v>941</v>
      </c>
      <c r="G87" s="1239">
        <v>53860269</v>
      </c>
      <c r="H87" s="1239">
        <v>0</v>
      </c>
      <c r="I87" s="1210"/>
    </row>
    <row r="88" spans="1:9">
      <c r="A88" s="1207" t="s">
        <v>6346</v>
      </c>
      <c r="B88" s="1208" t="str">
        <f t="shared" si="1"/>
        <v>2024/11/30</v>
      </c>
      <c r="C88" s="1208" t="s">
        <v>867</v>
      </c>
      <c r="D88" s="1208" t="s">
        <v>354</v>
      </c>
      <c r="E88" s="1208" t="s">
        <v>656</v>
      </c>
      <c r="F88" s="1208" t="s">
        <v>942</v>
      </c>
      <c r="G88" s="1238">
        <v>387665334</v>
      </c>
      <c r="H88" s="1238">
        <v>0</v>
      </c>
      <c r="I88" s="1208"/>
    </row>
    <row r="89" spans="1:9">
      <c r="A89" s="1207" t="s">
        <v>1129</v>
      </c>
      <c r="B89" s="1208" t="str">
        <f t="shared" si="1"/>
        <v>2024/12/01</v>
      </c>
      <c r="C89" s="1208" t="s">
        <v>865</v>
      </c>
      <c r="D89" s="1208" t="s">
        <v>575</v>
      </c>
      <c r="E89" s="1208" t="s">
        <v>623</v>
      </c>
      <c r="F89" s="1208" t="s">
        <v>623</v>
      </c>
      <c r="G89" s="1238">
        <v>0</v>
      </c>
      <c r="H89" s="1238">
        <v>39023</v>
      </c>
      <c r="I89" s="1208"/>
    </row>
    <row r="90" spans="1:9">
      <c r="A90" s="1209" t="s">
        <v>1129</v>
      </c>
      <c r="B90" s="1210" t="str">
        <f t="shared" si="1"/>
        <v>2024/12/01</v>
      </c>
      <c r="C90" s="1210" t="s">
        <v>865</v>
      </c>
      <c r="D90" s="1210" t="s">
        <v>399</v>
      </c>
      <c r="E90" s="1210" t="s">
        <v>646</v>
      </c>
      <c r="F90" s="1210" t="s">
        <v>823</v>
      </c>
      <c r="G90" s="1239">
        <v>39023</v>
      </c>
      <c r="H90" s="1239">
        <v>0</v>
      </c>
      <c r="I90" s="1210"/>
    </row>
    <row r="91" spans="1:9">
      <c r="A91" s="1207" t="s">
        <v>1130</v>
      </c>
      <c r="B91" s="1208" t="str">
        <f t="shared" si="1"/>
        <v>2024/12/02</v>
      </c>
      <c r="C91" s="1208" t="s">
        <v>864</v>
      </c>
      <c r="D91" s="1208" t="s">
        <v>425</v>
      </c>
      <c r="E91" s="1208" t="s">
        <v>643</v>
      </c>
      <c r="F91" s="1208" t="s">
        <v>643</v>
      </c>
      <c r="G91" s="1238">
        <v>8360655</v>
      </c>
      <c r="H91" s="1238">
        <v>0</v>
      </c>
      <c r="I91" s="1208"/>
    </row>
    <row r="92" spans="1:9">
      <c r="A92" s="1209" t="s">
        <v>1130</v>
      </c>
      <c r="B92" s="1210" t="str">
        <f t="shared" si="1"/>
        <v>2024/12/02</v>
      </c>
      <c r="C92" s="1210" t="s">
        <v>864</v>
      </c>
      <c r="D92" s="1210" t="s">
        <v>421</v>
      </c>
      <c r="E92" s="1210" t="s">
        <v>650</v>
      </c>
      <c r="F92" s="1210" t="s">
        <v>819</v>
      </c>
      <c r="G92" s="1239">
        <v>0</v>
      </c>
      <c r="H92" s="1239">
        <v>8360655</v>
      </c>
      <c r="I92" s="1210"/>
    </row>
    <row r="93" spans="1:9">
      <c r="A93" s="1207" t="s">
        <v>1131</v>
      </c>
      <c r="B93" s="1208" t="str">
        <f t="shared" si="1"/>
        <v>2024/12/03</v>
      </c>
      <c r="C93" s="1208" t="s">
        <v>857</v>
      </c>
      <c r="D93" s="1208" t="s">
        <v>850</v>
      </c>
      <c r="E93" s="1208" t="s">
        <v>851</v>
      </c>
      <c r="F93" s="1208" t="s">
        <v>851</v>
      </c>
      <c r="G93" s="1238">
        <v>407000</v>
      </c>
      <c r="H93" s="1238">
        <v>0</v>
      </c>
      <c r="I93" s="1208"/>
    </row>
    <row r="94" spans="1:9">
      <c r="A94" s="1209" t="s">
        <v>1131</v>
      </c>
      <c r="B94" s="1210" t="str">
        <f t="shared" si="1"/>
        <v>2024/12/03</v>
      </c>
      <c r="C94" s="1210" t="s">
        <v>857</v>
      </c>
      <c r="D94" s="1210" t="s">
        <v>850</v>
      </c>
      <c r="E94" s="1210" t="s">
        <v>851</v>
      </c>
      <c r="F94" s="1210" t="s">
        <v>851</v>
      </c>
      <c r="G94" s="1239">
        <v>30000</v>
      </c>
      <c r="H94" s="1239">
        <v>0</v>
      </c>
      <c r="I94" s="1210"/>
    </row>
    <row r="95" spans="1:9">
      <c r="A95" s="1207" t="s">
        <v>1131</v>
      </c>
      <c r="B95" s="1208" t="str">
        <f t="shared" si="1"/>
        <v>2024/12/03</v>
      </c>
      <c r="C95" s="1208" t="s">
        <v>857</v>
      </c>
      <c r="D95" s="1208" t="s">
        <v>850</v>
      </c>
      <c r="E95" s="1208" t="s">
        <v>851</v>
      </c>
      <c r="F95" s="1208" t="s">
        <v>851</v>
      </c>
      <c r="G95" s="1238">
        <v>19200000</v>
      </c>
      <c r="H95" s="1238">
        <v>0</v>
      </c>
      <c r="I95" s="1208"/>
    </row>
    <row r="96" spans="1:9">
      <c r="A96" s="1209" t="s">
        <v>1131</v>
      </c>
      <c r="B96" s="1210" t="str">
        <f t="shared" si="1"/>
        <v>2024/12/03</v>
      </c>
      <c r="C96" s="1210" t="s">
        <v>857</v>
      </c>
      <c r="D96" s="1210" t="s">
        <v>850</v>
      </c>
      <c r="E96" s="1210" t="s">
        <v>851</v>
      </c>
      <c r="F96" s="1210" t="s">
        <v>851</v>
      </c>
      <c r="G96" s="1239">
        <v>3500000</v>
      </c>
      <c r="H96" s="1239">
        <v>0</v>
      </c>
      <c r="I96" s="1210"/>
    </row>
    <row r="97" spans="1:9">
      <c r="A97" s="1207" t="s">
        <v>1131</v>
      </c>
      <c r="B97" s="1208" t="str">
        <f t="shared" si="1"/>
        <v>2024/12/03</v>
      </c>
      <c r="C97" s="1208" t="s">
        <v>857</v>
      </c>
      <c r="D97" s="1208" t="s">
        <v>244</v>
      </c>
      <c r="E97" s="1208" t="s">
        <v>652</v>
      </c>
      <c r="F97" s="1208" t="s">
        <v>861</v>
      </c>
      <c r="G97" s="1238">
        <v>0</v>
      </c>
      <c r="H97" s="1238">
        <v>19637000</v>
      </c>
      <c r="I97" s="1208"/>
    </row>
    <row r="98" spans="1:9">
      <c r="A98" s="1209" t="s">
        <v>1131</v>
      </c>
      <c r="B98" s="1210" t="str">
        <f t="shared" si="1"/>
        <v>2024/12/03</v>
      </c>
      <c r="C98" s="1210" t="s">
        <v>857</v>
      </c>
      <c r="D98" s="1210" t="s">
        <v>244</v>
      </c>
      <c r="E98" s="1210" t="s">
        <v>652</v>
      </c>
      <c r="F98" s="1210" t="s">
        <v>861</v>
      </c>
      <c r="G98" s="1239">
        <v>0</v>
      </c>
      <c r="H98" s="1239">
        <v>3850000</v>
      </c>
      <c r="I98" s="1210"/>
    </row>
    <row r="99" spans="1:9">
      <c r="A99" s="1207" t="s">
        <v>1131</v>
      </c>
      <c r="B99" s="1208" t="str">
        <f t="shared" si="1"/>
        <v>2024/12/03</v>
      </c>
      <c r="C99" s="1208" t="s">
        <v>857</v>
      </c>
      <c r="D99" s="1208" t="s">
        <v>244</v>
      </c>
      <c r="E99" s="1208" t="s">
        <v>652</v>
      </c>
      <c r="F99" s="1208" t="s">
        <v>861</v>
      </c>
      <c r="G99" s="1238">
        <v>350000</v>
      </c>
      <c r="H99" s="1238">
        <v>0</v>
      </c>
      <c r="I99" s="1208"/>
    </row>
    <row r="100" spans="1:9">
      <c r="A100" s="1207" t="s">
        <v>1131</v>
      </c>
      <c r="B100" s="1208" t="str">
        <f t="shared" si="1"/>
        <v>2024/12/03</v>
      </c>
      <c r="C100" s="1208" t="s">
        <v>856</v>
      </c>
      <c r="D100" s="1208" t="s">
        <v>850</v>
      </c>
      <c r="E100" s="1208" t="s">
        <v>851</v>
      </c>
      <c r="F100" s="1208" t="s">
        <v>851</v>
      </c>
      <c r="G100" s="1238">
        <v>0</v>
      </c>
      <c r="H100" s="1238">
        <v>3500000</v>
      </c>
      <c r="I100" s="1208"/>
    </row>
    <row r="101" spans="1:9">
      <c r="A101" s="1209" t="s">
        <v>1131</v>
      </c>
      <c r="B101" s="1210" t="str">
        <f t="shared" si="1"/>
        <v>2024/12/03</v>
      </c>
      <c r="C101" s="1210" t="s">
        <v>856</v>
      </c>
      <c r="D101" s="1210" t="s">
        <v>244</v>
      </c>
      <c r="E101" s="1210" t="s">
        <v>652</v>
      </c>
      <c r="F101" s="1210" t="s">
        <v>861</v>
      </c>
      <c r="G101" s="1239">
        <v>3850000</v>
      </c>
      <c r="H101" s="1239">
        <v>0</v>
      </c>
      <c r="I101" s="1210"/>
    </row>
    <row r="102" spans="1:9">
      <c r="A102" s="1207" t="s">
        <v>1131</v>
      </c>
      <c r="B102" s="1208" t="str">
        <f t="shared" si="1"/>
        <v>2024/12/03</v>
      </c>
      <c r="C102" s="1208" t="s">
        <v>856</v>
      </c>
      <c r="D102" s="1208" t="s">
        <v>244</v>
      </c>
      <c r="E102" s="1208" t="s">
        <v>652</v>
      </c>
      <c r="F102" s="1208" t="s">
        <v>861</v>
      </c>
      <c r="G102" s="1238">
        <v>0</v>
      </c>
      <c r="H102" s="1238">
        <v>350000</v>
      </c>
      <c r="I102" s="1208"/>
    </row>
    <row r="103" spans="1:9">
      <c r="A103" s="1207" t="s">
        <v>1131</v>
      </c>
      <c r="B103" s="1208" t="str">
        <f t="shared" si="1"/>
        <v>2024/12/03</v>
      </c>
      <c r="C103" s="1208" t="s">
        <v>854</v>
      </c>
      <c r="D103" s="1208" t="s">
        <v>850</v>
      </c>
      <c r="E103" s="1208" t="s">
        <v>851</v>
      </c>
      <c r="F103" s="1208" t="s">
        <v>851</v>
      </c>
      <c r="G103" s="1238">
        <v>3500000</v>
      </c>
      <c r="H103" s="1238">
        <v>0</v>
      </c>
      <c r="I103" s="1208"/>
    </row>
    <row r="104" spans="1:9">
      <c r="A104" s="1209" t="s">
        <v>1131</v>
      </c>
      <c r="B104" s="1210" t="str">
        <f t="shared" si="1"/>
        <v>2024/12/03</v>
      </c>
      <c r="C104" s="1210" t="s">
        <v>854</v>
      </c>
      <c r="D104" s="1210" t="s">
        <v>349</v>
      </c>
      <c r="E104" s="1210" t="s">
        <v>659</v>
      </c>
      <c r="F104" s="1210" t="s">
        <v>851</v>
      </c>
      <c r="G104" s="1239">
        <v>350000</v>
      </c>
      <c r="H104" s="1239">
        <v>0</v>
      </c>
      <c r="I104" s="1210"/>
    </row>
    <row r="105" spans="1:9">
      <c r="A105" s="1207" t="s">
        <v>1131</v>
      </c>
      <c r="B105" s="1208" t="str">
        <f t="shared" si="1"/>
        <v>2024/12/03</v>
      </c>
      <c r="C105" s="1208" t="s">
        <v>854</v>
      </c>
      <c r="D105" s="1208" t="s">
        <v>244</v>
      </c>
      <c r="E105" s="1208" t="s">
        <v>652</v>
      </c>
      <c r="F105" s="1208" t="s">
        <v>851</v>
      </c>
      <c r="G105" s="1238">
        <v>0</v>
      </c>
      <c r="H105" s="1238">
        <v>3850000</v>
      </c>
      <c r="I105" s="1208"/>
    </row>
    <row r="106" spans="1:9">
      <c r="A106" s="1207" t="s">
        <v>1131</v>
      </c>
      <c r="B106" s="1208" t="str">
        <f t="shared" si="1"/>
        <v>2024/12/03</v>
      </c>
      <c r="C106" s="1208" t="s">
        <v>853</v>
      </c>
      <c r="D106" s="1208" t="s">
        <v>850</v>
      </c>
      <c r="E106" s="1208" t="s">
        <v>851</v>
      </c>
      <c r="F106" s="1208" t="s">
        <v>851</v>
      </c>
      <c r="G106" s="1238">
        <v>3500000</v>
      </c>
      <c r="H106" s="1238">
        <v>0</v>
      </c>
      <c r="I106" s="1208"/>
    </row>
    <row r="107" spans="1:9">
      <c r="A107" s="1209" t="s">
        <v>1131</v>
      </c>
      <c r="B107" s="1210" t="str">
        <f t="shared" si="1"/>
        <v>2024/12/03</v>
      </c>
      <c r="C107" s="1210" t="s">
        <v>853</v>
      </c>
      <c r="D107" s="1210" t="s">
        <v>244</v>
      </c>
      <c r="E107" s="1210" t="s">
        <v>652</v>
      </c>
      <c r="F107" s="1210" t="s">
        <v>861</v>
      </c>
      <c r="G107" s="1239">
        <v>0</v>
      </c>
      <c r="H107" s="1239">
        <v>3850000</v>
      </c>
      <c r="I107" s="1210"/>
    </row>
    <row r="108" spans="1:9">
      <c r="A108" s="1207" t="s">
        <v>1131</v>
      </c>
      <c r="B108" s="1208" t="str">
        <f t="shared" si="1"/>
        <v>2024/12/03</v>
      </c>
      <c r="C108" s="1208" t="s">
        <v>853</v>
      </c>
      <c r="D108" s="1208" t="s">
        <v>244</v>
      </c>
      <c r="E108" s="1208" t="s">
        <v>652</v>
      </c>
      <c r="F108" s="1208" t="s">
        <v>861</v>
      </c>
      <c r="G108" s="1238">
        <v>350000</v>
      </c>
      <c r="H108" s="1238">
        <v>0</v>
      </c>
      <c r="I108" s="1208"/>
    </row>
    <row r="109" spans="1:9">
      <c r="A109" s="1209" t="s">
        <v>1131</v>
      </c>
      <c r="B109" s="1210" t="str">
        <f t="shared" si="1"/>
        <v>2024/12/03</v>
      </c>
      <c r="C109" s="1210" t="s">
        <v>849</v>
      </c>
      <c r="D109" s="1210" t="s">
        <v>850</v>
      </c>
      <c r="E109" s="1210" t="s">
        <v>851</v>
      </c>
      <c r="F109" s="1210" t="s">
        <v>851</v>
      </c>
      <c r="G109" s="1239">
        <v>0</v>
      </c>
      <c r="H109" s="1239">
        <v>3500000</v>
      </c>
      <c r="I109" s="1210"/>
    </row>
    <row r="110" spans="1:9">
      <c r="A110" s="1207" t="s">
        <v>1131</v>
      </c>
      <c r="B110" s="1208" t="str">
        <f t="shared" si="1"/>
        <v>2024/12/03</v>
      </c>
      <c r="C110" s="1208" t="s">
        <v>849</v>
      </c>
      <c r="D110" s="1208" t="s">
        <v>244</v>
      </c>
      <c r="E110" s="1208" t="s">
        <v>652</v>
      </c>
      <c r="F110" s="1208" t="s">
        <v>861</v>
      </c>
      <c r="G110" s="1238">
        <v>0</v>
      </c>
      <c r="H110" s="1238">
        <v>350000</v>
      </c>
      <c r="I110" s="1208"/>
    </row>
    <row r="111" spans="1:9">
      <c r="A111" s="1209" t="s">
        <v>1131</v>
      </c>
      <c r="B111" s="1210" t="str">
        <f t="shared" si="1"/>
        <v>2024/12/03</v>
      </c>
      <c r="C111" s="1210" t="s">
        <v>849</v>
      </c>
      <c r="D111" s="1210" t="s">
        <v>244</v>
      </c>
      <c r="E111" s="1210" t="s">
        <v>652</v>
      </c>
      <c r="F111" s="1210" t="s">
        <v>861</v>
      </c>
      <c r="G111" s="1239">
        <v>3850000</v>
      </c>
      <c r="H111" s="1239">
        <v>0</v>
      </c>
      <c r="I111" s="1210"/>
    </row>
    <row r="112" spans="1:9">
      <c r="A112" s="1209" t="s">
        <v>1132</v>
      </c>
      <c r="B112" s="1210" t="str">
        <f t="shared" si="1"/>
        <v>2024/12/05</v>
      </c>
      <c r="C112" s="1210" t="s">
        <v>844</v>
      </c>
      <c r="D112" s="1210" t="s">
        <v>339</v>
      </c>
      <c r="E112" s="1210" t="s">
        <v>683</v>
      </c>
      <c r="F112" s="1210" t="s">
        <v>683</v>
      </c>
      <c r="G112" s="1239">
        <v>500</v>
      </c>
      <c r="H112" s="1239">
        <v>0</v>
      </c>
      <c r="I112" s="1210"/>
    </row>
    <row r="113" spans="1:9">
      <c r="A113" s="1207" t="s">
        <v>1132</v>
      </c>
      <c r="B113" s="1208" t="str">
        <f t="shared" si="1"/>
        <v>2024/12/05</v>
      </c>
      <c r="C113" s="1208" t="s">
        <v>844</v>
      </c>
      <c r="D113" s="1208" t="s">
        <v>244</v>
      </c>
      <c r="E113" s="1208" t="s">
        <v>652</v>
      </c>
      <c r="F113" s="1208" t="s">
        <v>847</v>
      </c>
      <c r="G113" s="1238">
        <v>2200000</v>
      </c>
      <c r="H113" s="1238">
        <v>0</v>
      </c>
      <c r="I113" s="1208"/>
    </row>
    <row r="114" spans="1:9">
      <c r="A114" s="1209" t="s">
        <v>1132</v>
      </c>
      <c r="B114" s="1210" t="str">
        <f t="shared" si="1"/>
        <v>2024/12/05</v>
      </c>
      <c r="C114" s="1210" t="s">
        <v>844</v>
      </c>
      <c r="D114" s="1210" t="s">
        <v>354</v>
      </c>
      <c r="E114" s="1210" t="s">
        <v>656</v>
      </c>
      <c r="F114" s="1210" t="s">
        <v>824</v>
      </c>
      <c r="G114" s="1239">
        <v>0</v>
      </c>
      <c r="H114" s="1239">
        <v>2200500</v>
      </c>
      <c r="I114" s="1210"/>
    </row>
    <row r="115" spans="1:9">
      <c r="A115" s="1207" t="s">
        <v>1132</v>
      </c>
      <c r="B115" s="1208" t="str">
        <f t="shared" si="1"/>
        <v>2024/12/05</v>
      </c>
      <c r="C115" s="1208" t="s">
        <v>843</v>
      </c>
      <c r="D115" s="1208" t="s">
        <v>339</v>
      </c>
      <c r="E115" s="1208" t="s">
        <v>683</v>
      </c>
      <c r="F115" s="1208" t="s">
        <v>683</v>
      </c>
      <c r="G115" s="1238">
        <v>500</v>
      </c>
      <c r="H115" s="1238">
        <v>0</v>
      </c>
      <c r="I115" s="1208"/>
    </row>
    <row r="116" spans="1:9">
      <c r="A116" s="1209" t="s">
        <v>1132</v>
      </c>
      <c r="B116" s="1210" t="str">
        <f t="shared" si="1"/>
        <v>2024/12/05</v>
      </c>
      <c r="C116" s="1210" t="s">
        <v>843</v>
      </c>
      <c r="D116" s="1210" t="s">
        <v>244</v>
      </c>
      <c r="E116" s="1210" t="s">
        <v>652</v>
      </c>
      <c r="F116" s="1210" t="s">
        <v>845</v>
      </c>
      <c r="G116" s="1239">
        <v>1188000</v>
      </c>
      <c r="H116" s="1239">
        <v>0</v>
      </c>
      <c r="I116" s="1210"/>
    </row>
    <row r="117" spans="1:9">
      <c r="A117" s="1207" t="s">
        <v>1132</v>
      </c>
      <c r="B117" s="1208" t="str">
        <f t="shared" si="1"/>
        <v>2024/12/05</v>
      </c>
      <c r="C117" s="1208" t="s">
        <v>843</v>
      </c>
      <c r="D117" s="1208" t="s">
        <v>354</v>
      </c>
      <c r="E117" s="1208" t="s">
        <v>656</v>
      </c>
      <c r="F117" s="1208" t="s">
        <v>824</v>
      </c>
      <c r="G117" s="1238">
        <v>0</v>
      </c>
      <c r="H117" s="1238">
        <v>1188500</v>
      </c>
      <c r="I117" s="1208"/>
    </row>
    <row r="118" spans="1:9">
      <c r="A118" s="1209" t="s">
        <v>1133</v>
      </c>
      <c r="B118" s="1210" t="str">
        <f t="shared" si="1"/>
        <v>2024/12/19</v>
      </c>
      <c r="C118" s="1210" t="s">
        <v>841</v>
      </c>
      <c r="D118" s="1210" t="s">
        <v>244</v>
      </c>
      <c r="E118" s="1210" t="s">
        <v>652</v>
      </c>
      <c r="F118" s="1210" t="s">
        <v>818</v>
      </c>
      <c r="G118" s="1239">
        <v>495000</v>
      </c>
      <c r="H118" s="1239">
        <v>0</v>
      </c>
      <c r="I118" s="1210"/>
    </row>
    <row r="119" spans="1:9">
      <c r="A119" s="1207" t="s">
        <v>1133</v>
      </c>
      <c r="B119" s="1208" t="str">
        <f t="shared" si="1"/>
        <v>2024/12/19</v>
      </c>
      <c r="C119" s="1208" t="s">
        <v>841</v>
      </c>
      <c r="D119" s="1208" t="s">
        <v>354</v>
      </c>
      <c r="E119" s="1208" t="s">
        <v>656</v>
      </c>
      <c r="F119" s="1208" t="s">
        <v>824</v>
      </c>
      <c r="G119" s="1238">
        <v>0</v>
      </c>
      <c r="H119" s="1238">
        <v>495000</v>
      </c>
      <c r="I119" s="1208"/>
    </row>
    <row r="120" spans="1:9">
      <c r="A120" s="1209" t="s">
        <v>1133</v>
      </c>
      <c r="B120" s="1210" t="str">
        <f t="shared" si="1"/>
        <v>2024/12/19</v>
      </c>
      <c r="C120" s="1210" t="s">
        <v>840</v>
      </c>
      <c r="D120" s="1210" t="s">
        <v>244</v>
      </c>
      <c r="E120" s="1210" t="s">
        <v>652</v>
      </c>
      <c r="F120" s="1210" t="s">
        <v>818</v>
      </c>
      <c r="G120" s="1239">
        <v>715000</v>
      </c>
      <c r="H120" s="1239">
        <v>0</v>
      </c>
      <c r="I120" s="1210"/>
    </row>
    <row r="121" spans="1:9">
      <c r="A121" s="1207" t="s">
        <v>1133</v>
      </c>
      <c r="B121" s="1208" t="str">
        <f t="shared" si="1"/>
        <v>2024/12/19</v>
      </c>
      <c r="C121" s="1208" t="s">
        <v>840</v>
      </c>
      <c r="D121" s="1208" t="s">
        <v>354</v>
      </c>
      <c r="E121" s="1208" t="s">
        <v>656</v>
      </c>
      <c r="F121" s="1208" t="s">
        <v>824</v>
      </c>
      <c r="G121" s="1238">
        <v>0</v>
      </c>
      <c r="H121" s="1238">
        <v>715000</v>
      </c>
      <c r="I121" s="1208"/>
    </row>
    <row r="122" spans="1:9">
      <c r="A122" s="1209" t="s">
        <v>1134</v>
      </c>
      <c r="B122" s="1210" t="str">
        <f t="shared" si="1"/>
        <v>2024/12/21</v>
      </c>
      <c r="C122" s="1210" t="s">
        <v>838</v>
      </c>
      <c r="D122" s="1210" t="s">
        <v>553</v>
      </c>
      <c r="E122" s="1210" t="s">
        <v>673</v>
      </c>
      <c r="F122" s="1210" t="s">
        <v>673</v>
      </c>
      <c r="G122" s="1239">
        <v>0</v>
      </c>
      <c r="H122" s="1239">
        <v>103034</v>
      </c>
      <c r="I122" s="1210"/>
    </row>
    <row r="123" spans="1:9">
      <c r="A123" s="1207" t="s">
        <v>1134</v>
      </c>
      <c r="B123" s="1208" t="str">
        <f t="shared" si="1"/>
        <v>2024/12/21</v>
      </c>
      <c r="C123" s="1208" t="s">
        <v>838</v>
      </c>
      <c r="D123" s="1208" t="s">
        <v>556</v>
      </c>
      <c r="E123" s="1208" t="s">
        <v>674</v>
      </c>
      <c r="F123" s="1208" t="s">
        <v>674</v>
      </c>
      <c r="G123" s="1238">
        <v>1440</v>
      </c>
      <c r="H123" s="1238">
        <v>0</v>
      </c>
      <c r="I123" s="1208"/>
    </row>
    <row r="124" spans="1:9">
      <c r="A124" s="1209" t="s">
        <v>1134</v>
      </c>
      <c r="B124" s="1210" t="str">
        <f t="shared" si="1"/>
        <v>2024/12/21</v>
      </c>
      <c r="C124" s="1210" t="s">
        <v>838</v>
      </c>
      <c r="D124" s="1210" t="s">
        <v>556</v>
      </c>
      <c r="E124" s="1210" t="s">
        <v>674</v>
      </c>
      <c r="F124" s="1210" t="s">
        <v>674</v>
      </c>
      <c r="G124" s="1239">
        <v>14420</v>
      </c>
      <c r="H124" s="1239">
        <v>0</v>
      </c>
      <c r="I124" s="1210"/>
    </row>
    <row r="125" spans="1:9">
      <c r="A125" s="1207" t="s">
        <v>1134</v>
      </c>
      <c r="B125" s="1208" t="str">
        <f t="shared" si="1"/>
        <v>2024/12/21</v>
      </c>
      <c r="C125" s="1208" t="s">
        <v>838</v>
      </c>
      <c r="D125" s="1208" t="s">
        <v>354</v>
      </c>
      <c r="E125" s="1208" t="s">
        <v>656</v>
      </c>
      <c r="F125" s="1208" t="s">
        <v>824</v>
      </c>
      <c r="G125" s="1238">
        <v>87174</v>
      </c>
      <c r="H125" s="1238">
        <v>0</v>
      </c>
      <c r="I125" s="1208"/>
    </row>
    <row r="126" spans="1:9">
      <c r="A126" s="1209" t="s">
        <v>1134</v>
      </c>
      <c r="B126" s="1210" t="str">
        <f t="shared" si="1"/>
        <v>2024/12/21</v>
      </c>
      <c r="C126" s="1210" t="s">
        <v>836</v>
      </c>
      <c r="D126" s="1210" t="s">
        <v>553</v>
      </c>
      <c r="E126" s="1210" t="s">
        <v>673</v>
      </c>
      <c r="F126" s="1210" t="s">
        <v>673</v>
      </c>
      <c r="G126" s="1239">
        <v>0</v>
      </c>
      <c r="H126" s="1239">
        <v>37218</v>
      </c>
      <c r="I126" s="1210"/>
    </row>
    <row r="127" spans="1:9">
      <c r="A127" s="1207" t="s">
        <v>1134</v>
      </c>
      <c r="B127" s="1208" t="str">
        <f t="shared" si="1"/>
        <v>2024/12/21</v>
      </c>
      <c r="C127" s="1208" t="s">
        <v>836</v>
      </c>
      <c r="D127" s="1208" t="s">
        <v>556</v>
      </c>
      <c r="E127" s="1208" t="s">
        <v>674</v>
      </c>
      <c r="F127" s="1208" t="s">
        <v>674</v>
      </c>
      <c r="G127" s="1238">
        <v>520</v>
      </c>
      <c r="H127" s="1238">
        <v>0</v>
      </c>
      <c r="I127" s="1208"/>
    </row>
    <row r="128" spans="1:9">
      <c r="A128" s="1209" t="s">
        <v>1134</v>
      </c>
      <c r="B128" s="1210" t="str">
        <f t="shared" si="1"/>
        <v>2024/12/21</v>
      </c>
      <c r="C128" s="1210" t="s">
        <v>836</v>
      </c>
      <c r="D128" s="1210" t="s">
        <v>556</v>
      </c>
      <c r="E128" s="1210" t="s">
        <v>674</v>
      </c>
      <c r="F128" s="1210" t="s">
        <v>674</v>
      </c>
      <c r="G128" s="1239">
        <v>5210</v>
      </c>
      <c r="H128" s="1239">
        <v>0</v>
      </c>
      <c r="I128" s="1210"/>
    </row>
    <row r="129" spans="1:9">
      <c r="A129" s="1207" t="s">
        <v>1134</v>
      </c>
      <c r="B129" s="1208" t="str">
        <f t="shared" si="1"/>
        <v>2024/12/21</v>
      </c>
      <c r="C129" s="1208" t="s">
        <v>836</v>
      </c>
      <c r="D129" s="1208" t="s">
        <v>421</v>
      </c>
      <c r="E129" s="1208" t="s">
        <v>650</v>
      </c>
      <c r="F129" s="1208" t="s">
        <v>819</v>
      </c>
      <c r="G129" s="1238">
        <v>31488</v>
      </c>
      <c r="H129" s="1238">
        <v>0</v>
      </c>
      <c r="I129" s="1208"/>
    </row>
    <row r="130" spans="1:9">
      <c r="A130" s="1209" t="s">
        <v>1135</v>
      </c>
      <c r="B130" s="1210" t="str">
        <f t="shared" ref="B130:B193" si="2">TEXT(DATE(RIGHT(A130,4),LEFT(A130,FIND("/",A130)-1),MID(A130,FIND("/",A130)+1,FIND("/",A130,FIND("/",A130)+1)-FIND("/",A130)-1)),"yyyy/mm/dd")</f>
        <v>2024/12/24</v>
      </c>
      <c r="C130" s="1210" t="s">
        <v>831</v>
      </c>
      <c r="D130" s="1210" t="s">
        <v>339</v>
      </c>
      <c r="E130" s="1210" t="s">
        <v>683</v>
      </c>
      <c r="F130" s="1210" t="s">
        <v>683</v>
      </c>
      <c r="G130" s="1239">
        <v>500</v>
      </c>
      <c r="H130" s="1239">
        <v>0</v>
      </c>
      <c r="I130" s="1210"/>
    </row>
    <row r="131" spans="1:9">
      <c r="A131" s="1207" t="s">
        <v>1135</v>
      </c>
      <c r="B131" s="1208" t="str">
        <f t="shared" si="2"/>
        <v>2024/12/24</v>
      </c>
      <c r="C131" s="1208" t="s">
        <v>831</v>
      </c>
      <c r="D131" s="1208" t="s">
        <v>833</v>
      </c>
      <c r="E131" s="1208" t="s">
        <v>834</v>
      </c>
      <c r="F131" s="1208" t="s">
        <v>834</v>
      </c>
      <c r="G131" s="1238">
        <v>980000</v>
      </c>
      <c r="H131" s="1238">
        <v>0</v>
      </c>
      <c r="I131" s="1208"/>
    </row>
    <row r="132" spans="1:9">
      <c r="A132" s="1209" t="s">
        <v>1135</v>
      </c>
      <c r="B132" s="1210" t="str">
        <f t="shared" si="2"/>
        <v>2024/12/24</v>
      </c>
      <c r="C132" s="1210" t="s">
        <v>831</v>
      </c>
      <c r="D132" s="1210" t="s">
        <v>354</v>
      </c>
      <c r="E132" s="1210" t="s">
        <v>656</v>
      </c>
      <c r="F132" s="1210" t="s">
        <v>824</v>
      </c>
      <c r="G132" s="1239">
        <v>0</v>
      </c>
      <c r="H132" s="1239">
        <v>980500</v>
      </c>
      <c r="I132" s="1210"/>
    </row>
    <row r="133" spans="1:9">
      <c r="A133" s="1207" t="s">
        <v>1136</v>
      </c>
      <c r="B133" s="1208" t="str">
        <f t="shared" si="2"/>
        <v>2024/12/27</v>
      </c>
      <c r="C133" s="1208" t="s">
        <v>827</v>
      </c>
      <c r="D133" s="1208" t="s">
        <v>828</v>
      </c>
      <c r="E133" s="1208" t="s">
        <v>829</v>
      </c>
      <c r="F133" s="1208" t="s">
        <v>829</v>
      </c>
      <c r="G133" s="1238">
        <v>0</v>
      </c>
      <c r="H133" s="1238">
        <v>4000000000</v>
      </c>
      <c r="I133" s="1208"/>
    </row>
    <row r="134" spans="1:9">
      <c r="A134" s="1209" t="s">
        <v>1136</v>
      </c>
      <c r="B134" s="1210" t="str">
        <f t="shared" si="2"/>
        <v>2024/12/27</v>
      </c>
      <c r="C134" s="1210" t="s">
        <v>827</v>
      </c>
      <c r="D134" s="1210" t="s">
        <v>476</v>
      </c>
      <c r="E134" s="1210" t="s">
        <v>648</v>
      </c>
      <c r="F134" s="1210" t="s">
        <v>648</v>
      </c>
      <c r="G134" s="1239">
        <v>4000000000</v>
      </c>
      <c r="H134" s="1239">
        <v>0</v>
      </c>
      <c r="I134" s="1210"/>
    </row>
    <row r="135" spans="1:9">
      <c r="A135" s="1207" t="s">
        <v>1136</v>
      </c>
      <c r="B135" s="1208" t="str">
        <f t="shared" si="2"/>
        <v>2024/12/27</v>
      </c>
      <c r="C135" s="1208" t="s">
        <v>825</v>
      </c>
      <c r="D135" s="1208" t="s">
        <v>441</v>
      </c>
      <c r="E135" s="1208" t="s">
        <v>636</v>
      </c>
      <c r="F135" s="1208" t="s">
        <v>636</v>
      </c>
      <c r="G135" s="1238">
        <v>54958804</v>
      </c>
      <c r="H135" s="1238">
        <v>0</v>
      </c>
      <c r="I135" s="1208"/>
    </row>
    <row r="136" spans="1:9">
      <c r="A136" s="1209" t="s">
        <v>1136</v>
      </c>
      <c r="B136" s="1210" t="str">
        <f t="shared" si="2"/>
        <v>2024/12/27</v>
      </c>
      <c r="C136" s="1210" t="s">
        <v>825</v>
      </c>
      <c r="D136" s="1210" t="s">
        <v>445</v>
      </c>
      <c r="E136" s="1210" t="s">
        <v>645</v>
      </c>
      <c r="F136" s="1210" t="s">
        <v>645</v>
      </c>
      <c r="G136" s="1239">
        <v>0</v>
      </c>
      <c r="H136" s="1239">
        <v>54958804</v>
      </c>
      <c r="I136" s="1210"/>
    </row>
    <row r="137" spans="1:9">
      <c r="A137" s="1207" t="s">
        <v>1137</v>
      </c>
      <c r="B137" s="1208" t="str">
        <f t="shared" si="2"/>
        <v>2024/12/30</v>
      </c>
      <c r="C137" s="1208" t="s">
        <v>820</v>
      </c>
      <c r="D137" s="1208" t="s">
        <v>493</v>
      </c>
      <c r="E137" s="1208" t="s">
        <v>717</v>
      </c>
      <c r="F137" s="1208" t="s">
        <v>717</v>
      </c>
      <c r="G137" s="1238">
        <v>72876</v>
      </c>
      <c r="H137" s="1238">
        <v>0</v>
      </c>
      <c r="I137" s="1208"/>
    </row>
    <row r="138" spans="1:9">
      <c r="A138" s="1209" t="s">
        <v>1137</v>
      </c>
      <c r="B138" s="1210" t="str">
        <f t="shared" si="2"/>
        <v>2024/12/30</v>
      </c>
      <c r="C138" s="1210" t="s">
        <v>820</v>
      </c>
      <c r="D138" s="1210" t="s">
        <v>339</v>
      </c>
      <c r="E138" s="1210" t="s">
        <v>683</v>
      </c>
      <c r="F138" s="1210" t="s">
        <v>683</v>
      </c>
      <c r="G138" s="1239">
        <v>18000</v>
      </c>
      <c r="H138" s="1239">
        <v>0</v>
      </c>
      <c r="I138" s="1210"/>
    </row>
    <row r="139" spans="1:9">
      <c r="A139" s="1207" t="s">
        <v>1137</v>
      </c>
      <c r="B139" s="1208" t="str">
        <f t="shared" si="2"/>
        <v>2024/12/30</v>
      </c>
      <c r="C139" s="1208" t="s">
        <v>820</v>
      </c>
      <c r="D139" s="1208" t="s">
        <v>399</v>
      </c>
      <c r="E139" s="1208" t="s">
        <v>646</v>
      </c>
      <c r="F139" s="1208" t="s">
        <v>823</v>
      </c>
      <c r="G139" s="1238">
        <v>730668</v>
      </c>
      <c r="H139" s="1238">
        <v>0</v>
      </c>
      <c r="I139" s="1208"/>
    </row>
    <row r="140" spans="1:9">
      <c r="A140" s="1209" t="s">
        <v>1137</v>
      </c>
      <c r="B140" s="1210" t="str">
        <f t="shared" si="2"/>
        <v>2024/12/30</v>
      </c>
      <c r="C140" s="1210" t="s">
        <v>820</v>
      </c>
      <c r="D140" s="1210" t="s">
        <v>354</v>
      </c>
      <c r="E140" s="1210" t="s">
        <v>656</v>
      </c>
      <c r="F140" s="1210" t="s">
        <v>824</v>
      </c>
      <c r="G140" s="1239">
        <v>0</v>
      </c>
      <c r="H140" s="1239">
        <v>18000</v>
      </c>
      <c r="I140" s="1210"/>
    </row>
    <row r="141" spans="1:9">
      <c r="A141" s="1207" t="s">
        <v>1137</v>
      </c>
      <c r="B141" s="1208" t="str">
        <f t="shared" si="2"/>
        <v>2024/12/30</v>
      </c>
      <c r="C141" s="1208" t="s">
        <v>820</v>
      </c>
      <c r="D141" s="1208" t="s">
        <v>354</v>
      </c>
      <c r="E141" s="1208" t="s">
        <v>656</v>
      </c>
      <c r="F141" s="1208" t="s">
        <v>824</v>
      </c>
      <c r="G141" s="1238">
        <v>0</v>
      </c>
      <c r="H141" s="1238">
        <v>803544</v>
      </c>
      <c r="I141" s="1208"/>
    </row>
    <row r="142" spans="1:9">
      <c r="A142" s="1209" t="s">
        <v>1138</v>
      </c>
      <c r="B142" s="1210" t="str">
        <f t="shared" si="2"/>
        <v>2024/12/31</v>
      </c>
      <c r="C142" s="1210" t="s">
        <v>812</v>
      </c>
      <c r="D142" s="1210" t="s">
        <v>391</v>
      </c>
      <c r="E142" s="1210" t="s">
        <v>658</v>
      </c>
      <c r="F142" s="1210" t="s">
        <v>658</v>
      </c>
      <c r="G142" s="1239">
        <v>650000</v>
      </c>
      <c r="H142" s="1239">
        <v>0</v>
      </c>
      <c r="I142" s="1210"/>
    </row>
    <row r="143" spans="1:9">
      <c r="A143" s="1207" t="s">
        <v>1138</v>
      </c>
      <c r="B143" s="1208" t="str">
        <f t="shared" si="2"/>
        <v>2024/12/31</v>
      </c>
      <c r="C143" s="1208" t="s">
        <v>812</v>
      </c>
      <c r="D143" s="1208" t="s">
        <v>244</v>
      </c>
      <c r="E143" s="1208" t="s">
        <v>652</v>
      </c>
      <c r="F143" s="1208" t="s">
        <v>818</v>
      </c>
      <c r="G143" s="1238">
        <v>0</v>
      </c>
      <c r="H143" s="1238">
        <v>715000</v>
      </c>
      <c r="I143" s="1208"/>
    </row>
    <row r="144" spans="1:9">
      <c r="A144" s="1209" t="s">
        <v>1138</v>
      </c>
      <c r="B144" s="1210" t="str">
        <f t="shared" si="2"/>
        <v>2024/12/31</v>
      </c>
      <c r="C144" s="1210" t="s">
        <v>812</v>
      </c>
      <c r="D144" s="1210" t="s">
        <v>244</v>
      </c>
      <c r="E144" s="1210" t="s">
        <v>652</v>
      </c>
      <c r="F144" s="1210" t="s">
        <v>818</v>
      </c>
      <c r="G144" s="1239">
        <v>65000</v>
      </c>
      <c r="H144" s="1239">
        <v>0</v>
      </c>
      <c r="I144" s="1210"/>
    </row>
    <row r="145" spans="1:9">
      <c r="A145" s="1207" t="s">
        <v>1138</v>
      </c>
      <c r="B145" s="1208" t="str">
        <f t="shared" si="2"/>
        <v>2024/12/31</v>
      </c>
      <c r="C145" s="1208" t="s">
        <v>813</v>
      </c>
      <c r="D145" s="1208" t="s">
        <v>580</v>
      </c>
      <c r="E145" s="1208" t="s">
        <v>814</v>
      </c>
      <c r="F145" s="1208" t="s">
        <v>814</v>
      </c>
      <c r="G145" s="1238">
        <v>89659056</v>
      </c>
      <c r="H145" s="1238">
        <v>0</v>
      </c>
      <c r="I145" s="1208"/>
    </row>
    <row r="146" spans="1:9">
      <c r="A146" s="1209" t="s">
        <v>1138</v>
      </c>
      <c r="B146" s="1210" t="str">
        <f t="shared" si="2"/>
        <v>2024/12/31</v>
      </c>
      <c r="C146" s="1210" t="s">
        <v>813</v>
      </c>
      <c r="D146" s="1210" t="s">
        <v>583</v>
      </c>
      <c r="E146" s="1210" t="s">
        <v>780</v>
      </c>
      <c r="F146" s="1210" t="s">
        <v>780</v>
      </c>
      <c r="G146" s="1239">
        <v>0</v>
      </c>
      <c r="H146" s="1239">
        <v>89659056</v>
      </c>
      <c r="I146" s="1210"/>
    </row>
    <row r="147" spans="1:9">
      <c r="A147" s="1207" t="s">
        <v>1138</v>
      </c>
      <c r="B147" s="1208" t="str">
        <f t="shared" si="2"/>
        <v>2024/12/31</v>
      </c>
      <c r="C147" s="1208" t="s">
        <v>816</v>
      </c>
      <c r="D147" s="1208" t="s">
        <v>425</v>
      </c>
      <c r="E147" s="1208" t="s">
        <v>643</v>
      </c>
      <c r="F147" s="1208" t="s">
        <v>643</v>
      </c>
      <c r="G147" s="1238">
        <v>8639344</v>
      </c>
      <c r="H147" s="1238">
        <v>0</v>
      </c>
      <c r="I147" s="1208"/>
    </row>
    <row r="148" spans="1:9">
      <c r="A148" s="1209" t="s">
        <v>1138</v>
      </c>
      <c r="B148" s="1210" t="str">
        <f t="shared" si="2"/>
        <v>2024/12/31</v>
      </c>
      <c r="C148" s="1210" t="s">
        <v>816</v>
      </c>
      <c r="D148" s="1210" t="s">
        <v>421</v>
      </c>
      <c r="E148" s="1210" t="s">
        <v>650</v>
      </c>
      <c r="F148" s="1210" t="s">
        <v>819</v>
      </c>
      <c r="G148" s="1239">
        <v>0</v>
      </c>
      <c r="H148" s="1239">
        <v>8639344</v>
      </c>
      <c r="I148" s="1210"/>
    </row>
    <row r="149" spans="1:9">
      <c r="A149" s="1207" t="s">
        <v>1138</v>
      </c>
      <c r="B149" s="1208" t="str">
        <f t="shared" si="2"/>
        <v>2024/12/31</v>
      </c>
      <c r="C149" s="1208" t="s">
        <v>807</v>
      </c>
      <c r="D149" s="1208" t="s">
        <v>431</v>
      </c>
      <c r="E149" s="1208" t="s">
        <v>634</v>
      </c>
      <c r="F149" s="1208" t="s">
        <v>634</v>
      </c>
      <c r="G149" s="1238">
        <v>8639344</v>
      </c>
      <c r="H149" s="1238">
        <v>0</v>
      </c>
      <c r="I149" s="1208"/>
    </row>
    <row r="150" spans="1:9">
      <c r="A150" s="1209" t="s">
        <v>1138</v>
      </c>
      <c r="B150" s="1210" t="str">
        <f t="shared" si="2"/>
        <v>2024/12/31</v>
      </c>
      <c r="C150" s="1210" t="s">
        <v>807</v>
      </c>
      <c r="D150" s="1210" t="s">
        <v>425</v>
      </c>
      <c r="E150" s="1210" t="s">
        <v>643</v>
      </c>
      <c r="F150" s="1210" t="s">
        <v>643</v>
      </c>
      <c r="G150" s="1239">
        <v>0</v>
      </c>
      <c r="H150" s="1239">
        <v>8639344</v>
      </c>
      <c r="I150" s="1210"/>
    </row>
    <row r="151" spans="1:9">
      <c r="A151" s="1207" t="s">
        <v>1138</v>
      </c>
      <c r="B151" s="1208" t="str">
        <f t="shared" si="2"/>
        <v>2024/12/31</v>
      </c>
      <c r="C151" s="1208" t="s">
        <v>808</v>
      </c>
      <c r="D151" s="1208" t="s">
        <v>441</v>
      </c>
      <c r="E151" s="1208" t="s">
        <v>636</v>
      </c>
      <c r="F151" s="1208" t="s">
        <v>636</v>
      </c>
      <c r="G151" s="1238">
        <v>2021826</v>
      </c>
      <c r="H151" s="1238">
        <v>0</v>
      </c>
      <c r="I151" s="1208"/>
    </row>
    <row r="152" spans="1:9">
      <c r="A152" s="1209" t="s">
        <v>1138</v>
      </c>
      <c r="B152" s="1210" t="str">
        <f t="shared" si="2"/>
        <v>2024/12/31</v>
      </c>
      <c r="C152" s="1210" t="s">
        <v>808</v>
      </c>
      <c r="D152" s="1210" t="s">
        <v>445</v>
      </c>
      <c r="E152" s="1210" t="s">
        <v>645</v>
      </c>
      <c r="F152" s="1210" t="s">
        <v>645</v>
      </c>
      <c r="G152" s="1239">
        <v>0</v>
      </c>
      <c r="H152" s="1239">
        <v>2021826</v>
      </c>
      <c r="I152" s="1210"/>
    </row>
    <row r="153" spans="1:9">
      <c r="A153" s="1207" t="s">
        <v>1138</v>
      </c>
      <c r="B153" s="1208" t="str">
        <f t="shared" si="2"/>
        <v>2024/12/31</v>
      </c>
      <c r="C153" s="1208" t="s">
        <v>809</v>
      </c>
      <c r="D153" s="1208" t="s">
        <v>435</v>
      </c>
      <c r="E153" s="1208" t="s">
        <v>641</v>
      </c>
      <c r="F153" s="1208" t="s">
        <v>641</v>
      </c>
      <c r="G153" s="1238">
        <v>1000000</v>
      </c>
      <c r="H153" s="1238">
        <v>0</v>
      </c>
      <c r="I153" s="1208"/>
    </row>
    <row r="154" spans="1:9">
      <c r="A154" s="1209" t="s">
        <v>1138</v>
      </c>
      <c r="B154" s="1210" t="str">
        <f t="shared" si="2"/>
        <v>2024/12/31</v>
      </c>
      <c r="C154" s="1210" t="s">
        <v>809</v>
      </c>
      <c r="D154" s="1210" t="s">
        <v>437</v>
      </c>
      <c r="E154" s="1210" t="s">
        <v>649</v>
      </c>
      <c r="F154" s="1210" t="s">
        <v>649</v>
      </c>
      <c r="G154" s="1239">
        <v>0</v>
      </c>
      <c r="H154" s="1239">
        <v>1000000</v>
      </c>
      <c r="I154" s="1210"/>
    </row>
    <row r="155" spans="1:9">
      <c r="A155" s="1209" t="s">
        <v>1138</v>
      </c>
      <c r="B155" s="1210" t="str">
        <f t="shared" si="2"/>
        <v>2024/12/31</v>
      </c>
      <c r="C155" s="1210" t="s">
        <v>811</v>
      </c>
      <c r="D155" s="1210" t="s">
        <v>391</v>
      </c>
      <c r="E155" s="1210" t="s">
        <v>658</v>
      </c>
      <c r="F155" s="1210" t="s">
        <v>658</v>
      </c>
      <c r="G155" s="1239">
        <v>0</v>
      </c>
      <c r="H155" s="1239">
        <v>650000</v>
      </c>
      <c r="I155" s="1210"/>
    </row>
    <row r="156" spans="1:9">
      <c r="A156" s="1207" t="s">
        <v>1138</v>
      </c>
      <c r="B156" s="1208" t="str">
        <f t="shared" si="2"/>
        <v>2024/12/31</v>
      </c>
      <c r="C156" s="1208" t="s">
        <v>811</v>
      </c>
      <c r="D156" s="1208" t="s">
        <v>244</v>
      </c>
      <c r="E156" s="1208" t="s">
        <v>652</v>
      </c>
      <c r="F156" s="1208" t="s">
        <v>818</v>
      </c>
      <c r="G156" s="1238">
        <v>715000</v>
      </c>
      <c r="H156" s="1238">
        <v>0</v>
      </c>
      <c r="I156" s="1208"/>
    </row>
    <row r="157" spans="1:9">
      <c r="A157" s="1209" t="s">
        <v>1138</v>
      </c>
      <c r="B157" s="1210" t="str">
        <f t="shared" si="2"/>
        <v>2024/12/31</v>
      </c>
      <c r="C157" s="1210" t="s">
        <v>811</v>
      </c>
      <c r="D157" s="1210" t="s">
        <v>244</v>
      </c>
      <c r="E157" s="1210" t="s">
        <v>652</v>
      </c>
      <c r="F157" s="1210" t="s">
        <v>818</v>
      </c>
      <c r="G157" s="1239">
        <v>0</v>
      </c>
      <c r="H157" s="1239">
        <v>65000</v>
      </c>
      <c r="I157" s="1210"/>
    </row>
    <row r="158" spans="1:9">
      <c r="A158" s="1209" t="s">
        <v>1138</v>
      </c>
      <c r="B158" s="1210" t="str">
        <f t="shared" si="2"/>
        <v>2024/12/31</v>
      </c>
      <c r="C158" s="1210" t="s">
        <v>810</v>
      </c>
      <c r="D158" s="1210" t="s">
        <v>391</v>
      </c>
      <c r="E158" s="1210" t="s">
        <v>658</v>
      </c>
      <c r="F158" s="1210" t="s">
        <v>658</v>
      </c>
      <c r="G158" s="1239">
        <v>650000</v>
      </c>
      <c r="H158" s="1239">
        <v>0</v>
      </c>
      <c r="I158" s="1210"/>
    </row>
    <row r="159" spans="1:9">
      <c r="A159" s="1207" t="s">
        <v>1138</v>
      </c>
      <c r="B159" s="1208" t="str">
        <f t="shared" si="2"/>
        <v>2024/12/31</v>
      </c>
      <c r="C159" s="1208" t="s">
        <v>810</v>
      </c>
      <c r="D159" s="1208" t="s">
        <v>349</v>
      </c>
      <c r="E159" s="1208" t="s">
        <v>659</v>
      </c>
      <c r="F159" s="1208" t="s">
        <v>658</v>
      </c>
      <c r="G159" s="1238">
        <v>65000</v>
      </c>
      <c r="H159" s="1238">
        <v>0</v>
      </c>
      <c r="I159" s="1208"/>
    </row>
    <row r="160" spans="1:9">
      <c r="A160" s="1209" t="s">
        <v>1138</v>
      </c>
      <c r="B160" s="1210" t="str">
        <f t="shared" si="2"/>
        <v>2024/12/31</v>
      </c>
      <c r="C160" s="1210" t="s">
        <v>810</v>
      </c>
      <c r="D160" s="1210" t="s">
        <v>244</v>
      </c>
      <c r="E160" s="1210" t="s">
        <v>652</v>
      </c>
      <c r="F160" s="1210" t="s">
        <v>658</v>
      </c>
      <c r="G160" s="1239">
        <v>0</v>
      </c>
      <c r="H160" s="1239">
        <v>715000</v>
      </c>
      <c r="I160" s="1210"/>
    </row>
    <row r="161" spans="1:9">
      <c r="A161" s="1207" t="s">
        <v>1138</v>
      </c>
      <c r="B161" s="1208" t="str">
        <f t="shared" si="2"/>
        <v>2024/12/31</v>
      </c>
      <c r="C161" s="1208" t="s">
        <v>1139</v>
      </c>
      <c r="D161" s="1208" t="s">
        <v>580</v>
      </c>
      <c r="E161" s="1208" t="s">
        <v>814</v>
      </c>
      <c r="F161" s="1208" t="s">
        <v>814</v>
      </c>
      <c r="G161" s="1238">
        <v>58318120</v>
      </c>
      <c r="H161" s="1238">
        <v>0</v>
      </c>
      <c r="I161" s="1208" t="s">
        <v>582</v>
      </c>
    </row>
    <row r="162" spans="1:9">
      <c r="A162" s="1209" t="s">
        <v>1138</v>
      </c>
      <c r="B162" s="1210" t="str">
        <f t="shared" si="2"/>
        <v>2024/12/31</v>
      </c>
      <c r="C162" s="1210" t="s">
        <v>1139</v>
      </c>
      <c r="D162" s="1210" t="s">
        <v>583</v>
      </c>
      <c r="E162" s="1210" t="s">
        <v>780</v>
      </c>
      <c r="F162" s="1210" t="s">
        <v>814</v>
      </c>
      <c r="G162" s="1239">
        <v>0</v>
      </c>
      <c r="H162" s="1239">
        <v>58318120</v>
      </c>
      <c r="I162" s="1210" t="s">
        <v>582</v>
      </c>
    </row>
    <row r="163" spans="1:9">
      <c r="A163" s="1207" t="s">
        <v>1138</v>
      </c>
      <c r="B163" s="1208" t="str">
        <f t="shared" si="2"/>
        <v>2024/12/31</v>
      </c>
      <c r="C163" s="1208" t="s">
        <v>1140</v>
      </c>
      <c r="D163" s="1208" t="s">
        <v>399</v>
      </c>
      <c r="E163" s="1208" t="s">
        <v>646</v>
      </c>
      <c r="F163" s="1208" t="s">
        <v>780</v>
      </c>
      <c r="G163" s="1238">
        <v>0</v>
      </c>
      <c r="H163" s="1238">
        <v>147977176</v>
      </c>
      <c r="I163" s="1208" t="s">
        <v>582</v>
      </c>
    </row>
    <row r="164" spans="1:9">
      <c r="A164" s="1209" t="s">
        <v>1138</v>
      </c>
      <c r="B164" s="1210" t="str">
        <f t="shared" si="2"/>
        <v>2024/12/31</v>
      </c>
      <c r="C164" s="1210" t="s">
        <v>1140</v>
      </c>
      <c r="D164" s="1210" t="s">
        <v>583</v>
      </c>
      <c r="E164" s="1210" t="s">
        <v>780</v>
      </c>
      <c r="F164" s="1210" t="s">
        <v>780</v>
      </c>
      <c r="G164" s="1239">
        <v>147977176</v>
      </c>
      <c r="H164" s="1239">
        <v>0</v>
      </c>
      <c r="I164" s="1210" t="s">
        <v>582</v>
      </c>
    </row>
    <row r="165" spans="1:9">
      <c r="A165" s="1207" t="s">
        <v>1138</v>
      </c>
      <c r="B165" s="1208" t="str">
        <f t="shared" si="2"/>
        <v>2024/12/31</v>
      </c>
      <c r="C165" s="1208" t="s">
        <v>1141</v>
      </c>
      <c r="D165" s="1208" t="s">
        <v>399</v>
      </c>
      <c r="E165" s="1208" t="s">
        <v>646</v>
      </c>
      <c r="F165" s="1208" t="s">
        <v>780</v>
      </c>
      <c r="G165" s="1238">
        <v>1</v>
      </c>
      <c r="H165" s="1238">
        <v>0</v>
      </c>
      <c r="I165" s="1208"/>
    </row>
    <row r="166" spans="1:9">
      <c r="A166" s="1209" t="s">
        <v>1138</v>
      </c>
      <c r="B166" s="1210" t="str">
        <f t="shared" si="2"/>
        <v>2024/12/31</v>
      </c>
      <c r="C166" s="1210" t="s">
        <v>1141</v>
      </c>
      <c r="D166" s="1210" t="s">
        <v>583</v>
      </c>
      <c r="E166" s="1210" t="s">
        <v>780</v>
      </c>
      <c r="F166" s="1210" t="s">
        <v>780</v>
      </c>
      <c r="G166" s="1239">
        <v>0</v>
      </c>
      <c r="H166" s="1239">
        <v>1</v>
      </c>
      <c r="I166" s="1210"/>
    </row>
    <row r="167" spans="1:9">
      <c r="A167" s="1207" t="s">
        <v>1138</v>
      </c>
      <c r="B167" s="1208" t="str">
        <f t="shared" si="2"/>
        <v>2024/12/31</v>
      </c>
      <c r="C167" s="1208" t="s">
        <v>1142</v>
      </c>
      <c r="D167" s="1208" t="s">
        <v>868</v>
      </c>
      <c r="E167" s="1208" t="s">
        <v>869</v>
      </c>
      <c r="F167" s="1208" t="s">
        <v>1143</v>
      </c>
      <c r="G167" s="1238">
        <v>0</v>
      </c>
      <c r="H167" s="1238">
        <v>4703720</v>
      </c>
      <c r="I167" s="1208"/>
    </row>
    <row r="168" spans="1:9">
      <c r="A168" s="1209" t="s">
        <v>1138</v>
      </c>
      <c r="B168" s="1210" t="str">
        <f t="shared" si="2"/>
        <v>2024/12/31</v>
      </c>
      <c r="C168" s="1210" t="s">
        <v>1142</v>
      </c>
      <c r="D168" s="1210" t="s">
        <v>431</v>
      </c>
      <c r="E168" s="1210" t="s">
        <v>634</v>
      </c>
      <c r="F168" s="1210" t="s">
        <v>1143</v>
      </c>
      <c r="G168" s="1239">
        <v>0</v>
      </c>
      <c r="H168" s="1239">
        <v>94634669</v>
      </c>
      <c r="I168" s="1210"/>
    </row>
    <row r="169" spans="1:9">
      <c r="A169" s="1207" t="s">
        <v>1138</v>
      </c>
      <c r="B169" s="1208" t="str">
        <f t="shared" si="2"/>
        <v>2024/12/31</v>
      </c>
      <c r="C169" s="1208" t="s">
        <v>1142</v>
      </c>
      <c r="D169" s="1208" t="s">
        <v>441</v>
      </c>
      <c r="E169" s="1208" t="s">
        <v>636</v>
      </c>
      <c r="F169" s="1208" t="s">
        <v>1143</v>
      </c>
      <c r="G169" s="1238">
        <v>0</v>
      </c>
      <c r="H169" s="1238">
        <v>757260510</v>
      </c>
      <c r="I169" s="1208"/>
    </row>
    <row r="170" spans="1:9">
      <c r="A170" s="1209" t="s">
        <v>1138</v>
      </c>
      <c r="B170" s="1210" t="str">
        <f t="shared" si="2"/>
        <v>2024/12/31</v>
      </c>
      <c r="C170" s="1210" t="s">
        <v>1142</v>
      </c>
      <c r="D170" s="1210" t="s">
        <v>871</v>
      </c>
      <c r="E170" s="1210" t="s">
        <v>872</v>
      </c>
      <c r="F170" s="1210" t="s">
        <v>1143</v>
      </c>
      <c r="G170" s="1239">
        <v>0</v>
      </c>
      <c r="H170" s="1239">
        <v>8360655</v>
      </c>
      <c r="I170" s="1210"/>
    </row>
    <row r="171" spans="1:9">
      <c r="A171" s="1207" t="s">
        <v>1138</v>
      </c>
      <c r="B171" s="1208" t="str">
        <f t="shared" si="2"/>
        <v>2024/12/31</v>
      </c>
      <c r="C171" s="1208" t="s">
        <v>1142</v>
      </c>
      <c r="D171" s="1208" t="s">
        <v>553</v>
      </c>
      <c r="E171" s="1208" t="s">
        <v>673</v>
      </c>
      <c r="F171" s="1208" t="s">
        <v>1143</v>
      </c>
      <c r="G171" s="1238">
        <v>754509</v>
      </c>
      <c r="H171" s="1238">
        <v>0</v>
      </c>
      <c r="I171" s="1208"/>
    </row>
    <row r="172" spans="1:9">
      <c r="A172" s="1209" t="s">
        <v>1138</v>
      </c>
      <c r="B172" s="1210" t="str">
        <f t="shared" si="2"/>
        <v>2024/12/31</v>
      </c>
      <c r="C172" s="1210" t="s">
        <v>1142</v>
      </c>
      <c r="D172" s="1210" t="s">
        <v>270</v>
      </c>
      <c r="E172" s="1210" t="s">
        <v>704</v>
      </c>
      <c r="F172" s="1210" t="s">
        <v>1143</v>
      </c>
      <c r="G172" s="1239">
        <v>0</v>
      </c>
      <c r="H172" s="1239">
        <v>797033</v>
      </c>
      <c r="I172" s="1210"/>
    </row>
    <row r="173" spans="1:9">
      <c r="A173" s="1207" t="s">
        <v>1138</v>
      </c>
      <c r="B173" s="1208" t="str">
        <f t="shared" si="2"/>
        <v>2024/12/31</v>
      </c>
      <c r="C173" s="1208" t="s">
        <v>1142</v>
      </c>
      <c r="D173" s="1208" t="s">
        <v>493</v>
      </c>
      <c r="E173" s="1208" t="s">
        <v>717</v>
      </c>
      <c r="F173" s="1208" t="s">
        <v>1143</v>
      </c>
      <c r="G173" s="1238">
        <v>0</v>
      </c>
      <c r="H173" s="1238">
        <v>72876</v>
      </c>
      <c r="I173" s="1208"/>
    </row>
    <row r="174" spans="1:9">
      <c r="A174" s="1209" t="s">
        <v>1138</v>
      </c>
      <c r="B174" s="1210" t="str">
        <f t="shared" si="2"/>
        <v>2024/12/31</v>
      </c>
      <c r="C174" s="1210" t="s">
        <v>1142</v>
      </c>
      <c r="D174" s="1210" t="s">
        <v>874</v>
      </c>
      <c r="E174" s="1210" t="s">
        <v>875</v>
      </c>
      <c r="F174" s="1210" t="s">
        <v>1143</v>
      </c>
      <c r="G174" s="1239">
        <v>0</v>
      </c>
      <c r="H174" s="1239">
        <v>2000000</v>
      </c>
      <c r="I174" s="1210"/>
    </row>
    <row r="175" spans="1:9">
      <c r="A175" s="1207" t="s">
        <v>1138</v>
      </c>
      <c r="B175" s="1208" t="str">
        <f t="shared" si="2"/>
        <v>2024/12/31</v>
      </c>
      <c r="C175" s="1208" t="s">
        <v>1142</v>
      </c>
      <c r="D175" s="1208" t="s">
        <v>339</v>
      </c>
      <c r="E175" s="1208" t="s">
        <v>683</v>
      </c>
      <c r="F175" s="1208" t="s">
        <v>1143</v>
      </c>
      <c r="G175" s="1238">
        <v>0</v>
      </c>
      <c r="H175" s="1238">
        <v>59500</v>
      </c>
      <c r="I175" s="1208"/>
    </row>
    <row r="176" spans="1:9">
      <c r="A176" s="1209" t="s">
        <v>1138</v>
      </c>
      <c r="B176" s="1210" t="str">
        <f t="shared" si="2"/>
        <v>2024/12/31</v>
      </c>
      <c r="C176" s="1210" t="s">
        <v>1142</v>
      </c>
      <c r="D176" s="1210" t="s">
        <v>877</v>
      </c>
      <c r="E176" s="1210" t="s">
        <v>878</v>
      </c>
      <c r="F176" s="1210" t="s">
        <v>1143</v>
      </c>
      <c r="G176" s="1239">
        <v>0</v>
      </c>
      <c r="H176" s="1239">
        <v>409550</v>
      </c>
      <c r="I176" s="1210"/>
    </row>
    <row r="177" spans="1:9">
      <c r="A177" s="1207" t="s">
        <v>1138</v>
      </c>
      <c r="B177" s="1208" t="str">
        <f t="shared" si="2"/>
        <v>2024/12/31</v>
      </c>
      <c r="C177" s="1208" t="s">
        <v>1142</v>
      </c>
      <c r="D177" s="1208" t="s">
        <v>880</v>
      </c>
      <c r="E177" s="1208" t="s">
        <v>881</v>
      </c>
      <c r="F177" s="1208" t="s">
        <v>1143</v>
      </c>
      <c r="G177" s="1238">
        <v>0</v>
      </c>
      <c r="H177" s="1238">
        <v>1660</v>
      </c>
      <c r="I177" s="1208"/>
    </row>
    <row r="178" spans="1:9">
      <c r="A178" s="1209" t="s">
        <v>1138</v>
      </c>
      <c r="B178" s="1210" t="str">
        <f t="shared" si="2"/>
        <v>2024/12/31</v>
      </c>
      <c r="C178" s="1210" t="s">
        <v>1142</v>
      </c>
      <c r="D178" s="1210" t="s">
        <v>435</v>
      </c>
      <c r="E178" s="1210" t="s">
        <v>641</v>
      </c>
      <c r="F178" s="1210" t="s">
        <v>1143</v>
      </c>
      <c r="G178" s="1239">
        <v>0</v>
      </c>
      <c r="H178" s="1239">
        <v>2111636</v>
      </c>
      <c r="I178" s="1210"/>
    </row>
    <row r="179" spans="1:9">
      <c r="A179" s="1207" t="s">
        <v>1138</v>
      </c>
      <c r="B179" s="1208" t="str">
        <f t="shared" si="2"/>
        <v>2024/12/31</v>
      </c>
      <c r="C179" s="1208" t="s">
        <v>1142</v>
      </c>
      <c r="D179" s="1208" t="s">
        <v>391</v>
      </c>
      <c r="E179" s="1208" t="s">
        <v>658</v>
      </c>
      <c r="F179" s="1208" t="s">
        <v>1143</v>
      </c>
      <c r="G179" s="1238">
        <v>0</v>
      </c>
      <c r="H179" s="1238">
        <v>18197720</v>
      </c>
      <c r="I179" s="1208"/>
    </row>
    <row r="180" spans="1:9">
      <c r="A180" s="1209" t="s">
        <v>1138</v>
      </c>
      <c r="B180" s="1210" t="str">
        <f t="shared" si="2"/>
        <v>2024/12/31</v>
      </c>
      <c r="C180" s="1210" t="s">
        <v>1142</v>
      </c>
      <c r="D180" s="1210" t="s">
        <v>883</v>
      </c>
      <c r="E180" s="1210" t="s">
        <v>884</v>
      </c>
      <c r="F180" s="1210" t="s">
        <v>1143</v>
      </c>
      <c r="G180" s="1239">
        <v>0</v>
      </c>
      <c r="H180" s="1239">
        <v>436030</v>
      </c>
      <c r="I180" s="1210"/>
    </row>
    <row r="181" spans="1:9">
      <c r="A181" s="1207" t="s">
        <v>1138</v>
      </c>
      <c r="B181" s="1208" t="str">
        <f t="shared" si="2"/>
        <v>2024/12/31</v>
      </c>
      <c r="C181" s="1208" t="s">
        <v>1142</v>
      </c>
      <c r="D181" s="1208" t="s">
        <v>580</v>
      </c>
      <c r="E181" s="1208" t="s">
        <v>814</v>
      </c>
      <c r="F181" s="1208" t="s">
        <v>1143</v>
      </c>
      <c r="G181" s="1238">
        <v>0</v>
      </c>
      <c r="H181" s="1238">
        <v>58318120</v>
      </c>
      <c r="I181" s="1208" t="s">
        <v>582</v>
      </c>
    </row>
    <row r="182" spans="1:9">
      <c r="A182" s="1209" t="s">
        <v>1138</v>
      </c>
      <c r="B182" s="1210" t="str">
        <f t="shared" si="2"/>
        <v>2024/12/31</v>
      </c>
      <c r="C182" s="1210" t="s">
        <v>1142</v>
      </c>
      <c r="D182" s="1210" t="s">
        <v>580</v>
      </c>
      <c r="E182" s="1210" t="s">
        <v>814</v>
      </c>
      <c r="F182" s="1210" t="s">
        <v>1143</v>
      </c>
      <c r="G182" s="1239">
        <v>0</v>
      </c>
      <c r="H182" s="1239">
        <v>415073691</v>
      </c>
      <c r="I182" s="1210"/>
    </row>
    <row r="183" spans="1:9">
      <c r="A183" s="1207" t="s">
        <v>1138</v>
      </c>
      <c r="B183" s="1208" t="str">
        <f t="shared" si="2"/>
        <v>2024/12/31</v>
      </c>
      <c r="C183" s="1208" t="s">
        <v>1142</v>
      </c>
      <c r="D183" s="1208" t="s">
        <v>379</v>
      </c>
      <c r="E183" s="1208" t="s">
        <v>678</v>
      </c>
      <c r="F183" s="1208" t="s">
        <v>1143</v>
      </c>
      <c r="G183" s="1238">
        <v>0</v>
      </c>
      <c r="H183" s="1238">
        <v>407440</v>
      </c>
      <c r="I183" s="1208"/>
    </row>
    <row r="184" spans="1:9">
      <c r="A184" s="1209" t="s">
        <v>1138</v>
      </c>
      <c r="B184" s="1210" t="str">
        <f t="shared" si="2"/>
        <v>2024/12/31</v>
      </c>
      <c r="C184" s="1210" t="s">
        <v>1142</v>
      </c>
      <c r="D184" s="1210" t="s">
        <v>283</v>
      </c>
      <c r="E184" s="1210" t="s">
        <v>886</v>
      </c>
      <c r="F184" s="1210" t="s">
        <v>1143</v>
      </c>
      <c r="G184" s="1239">
        <v>8270</v>
      </c>
      <c r="H184" s="1239">
        <v>0</v>
      </c>
      <c r="I184" s="1210"/>
    </row>
    <row r="185" spans="1:9">
      <c r="A185" s="1207" t="s">
        <v>1138</v>
      </c>
      <c r="B185" s="1208" t="str">
        <f t="shared" si="2"/>
        <v>2024/12/31</v>
      </c>
      <c r="C185" s="1208" t="s">
        <v>1142</v>
      </c>
      <c r="D185" s="1208" t="s">
        <v>887</v>
      </c>
      <c r="E185" s="1208" t="s">
        <v>888</v>
      </c>
      <c r="F185" s="1208" t="s">
        <v>1143</v>
      </c>
      <c r="G185" s="1238">
        <v>1362082031</v>
      </c>
      <c r="H185" s="1238">
        <v>0</v>
      </c>
      <c r="I185" s="1208"/>
    </row>
    <row r="186" spans="1:9">
      <c r="A186" s="1209" t="s">
        <v>1144</v>
      </c>
      <c r="B186" s="1210" t="str">
        <f t="shared" si="2"/>
        <v>2025/01/02</v>
      </c>
      <c r="C186" s="1210" t="s">
        <v>797</v>
      </c>
      <c r="D186" s="1210" t="s">
        <v>339</v>
      </c>
      <c r="E186" s="1210" t="s">
        <v>683</v>
      </c>
      <c r="F186" s="1210" t="s">
        <v>798</v>
      </c>
      <c r="G186" s="1239">
        <v>4000</v>
      </c>
      <c r="H186" s="1239">
        <v>0</v>
      </c>
      <c r="I186" s="1210"/>
    </row>
    <row r="187" spans="1:9">
      <c r="A187" s="1207" t="s">
        <v>1144</v>
      </c>
      <c r="B187" s="1208" t="str">
        <f t="shared" si="2"/>
        <v>2025/01/02</v>
      </c>
      <c r="C187" s="1208" t="s">
        <v>797</v>
      </c>
      <c r="D187" s="1208" t="s">
        <v>349</v>
      </c>
      <c r="E187" s="1208" t="s">
        <v>659</v>
      </c>
      <c r="F187" s="1208" t="s">
        <v>799</v>
      </c>
      <c r="G187" s="1238">
        <v>400</v>
      </c>
      <c r="H187" s="1238">
        <v>0</v>
      </c>
      <c r="I187" s="1208"/>
    </row>
    <row r="188" spans="1:9">
      <c r="A188" s="1209" t="s">
        <v>1144</v>
      </c>
      <c r="B188" s="1210" t="str">
        <f t="shared" si="2"/>
        <v>2025/01/02</v>
      </c>
      <c r="C188" s="1210" t="s">
        <v>797</v>
      </c>
      <c r="D188" s="1210" t="s">
        <v>244</v>
      </c>
      <c r="E188" s="1210" t="s">
        <v>652</v>
      </c>
      <c r="F188" s="1210" t="s">
        <v>804</v>
      </c>
      <c r="G188" s="1239">
        <v>0</v>
      </c>
      <c r="H188" s="1239">
        <v>4400</v>
      </c>
      <c r="I188" s="1210"/>
    </row>
    <row r="189" spans="1:9">
      <c r="A189" s="1207" t="s">
        <v>1144</v>
      </c>
      <c r="B189" s="1208" t="str">
        <f t="shared" si="2"/>
        <v>2025/01/02</v>
      </c>
      <c r="C189" s="1208" t="s">
        <v>795</v>
      </c>
      <c r="D189" s="1208" t="s">
        <v>339</v>
      </c>
      <c r="E189" s="1208" t="s">
        <v>683</v>
      </c>
      <c r="F189" s="1208" t="s">
        <v>796</v>
      </c>
      <c r="G189" s="1238">
        <v>500</v>
      </c>
      <c r="H189" s="1238">
        <v>0</v>
      </c>
      <c r="I189" s="1208"/>
    </row>
    <row r="190" spans="1:9">
      <c r="A190" s="1209" t="s">
        <v>1144</v>
      </c>
      <c r="B190" s="1210" t="str">
        <f t="shared" si="2"/>
        <v>2025/01/02</v>
      </c>
      <c r="C190" s="1210" t="s">
        <v>795</v>
      </c>
      <c r="D190" s="1210" t="s">
        <v>244</v>
      </c>
      <c r="E190" s="1210" t="s">
        <v>652</v>
      </c>
      <c r="F190" s="1210" t="s">
        <v>803</v>
      </c>
      <c r="G190" s="1239">
        <v>23487000</v>
      </c>
      <c r="H190" s="1239">
        <v>0</v>
      </c>
      <c r="I190" s="1210"/>
    </row>
    <row r="191" spans="1:9">
      <c r="A191" s="1207" t="s">
        <v>1144</v>
      </c>
      <c r="B191" s="1208" t="str">
        <f t="shared" si="2"/>
        <v>2025/01/02</v>
      </c>
      <c r="C191" s="1208" t="s">
        <v>795</v>
      </c>
      <c r="D191" s="1208" t="s">
        <v>354</v>
      </c>
      <c r="E191" s="1208" t="s">
        <v>656</v>
      </c>
      <c r="F191" s="1208" t="s">
        <v>806</v>
      </c>
      <c r="G191" s="1238">
        <v>0</v>
      </c>
      <c r="H191" s="1238">
        <v>23487500</v>
      </c>
      <c r="I191" s="1208"/>
    </row>
    <row r="192" spans="1:9">
      <c r="A192" s="1209" t="s">
        <v>1144</v>
      </c>
      <c r="B192" s="1210" t="str">
        <f t="shared" si="2"/>
        <v>2025/01/02</v>
      </c>
      <c r="C192" s="1210" t="s">
        <v>793</v>
      </c>
      <c r="D192" s="1210" t="s">
        <v>339</v>
      </c>
      <c r="E192" s="1210" t="s">
        <v>683</v>
      </c>
      <c r="F192" s="1210" t="s">
        <v>794</v>
      </c>
      <c r="G192" s="1239">
        <v>500</v>
      </c>
      <c r="H192" s="1239">
        <v>0</v>
      </c>
      <c r="I192" s="1210"/>
    </row>
    <row r="193" spans="1:9">
      <c r="A193" s="1207" t="s">
        <v>1144</v>
      </c>
      <c r="B193" s="1208" t="str">
        <f t="shared" si="2"/>
        <v>2025/01/02</v>
      </c>
      <c r="C193" s="1208" t="s">
        <v>793</v>
      </c>
      <c r="D193" s="1208" t="s">
        <v>244</v>
      </c>
      <c r="E193" s="1208" t="s">
        <v>652</v>
      </c>
      <c r="F193" s="1208" t="s">
        <v>802</v>
      </c>
      <c r="G193" s="1238">
        <v>12000000</v>
      </c>
      <c r="H193" s="1238">
        <v>0</v>
      </c>
      <c r="I193" s="1208"/>
    </row>
    <row r="194" spans="1:9">
      <c r="A194" s="1209" t="s">
        <v>1144</v>
      </c>
      <c r="B194" s="1210" t="str">
        <f t="shared" ref="B194:B257" si="3">TEXT(DATE(RIGHT(A194,4),LEFT(A194,FIND("/",A194)-1),MID(A194,FIND("/",A194)+1,FIND("/",A194,FIND("/",A194)+1)-FIND("/",A194)-1)),"yyyy/mm/dd")</f>
        <v>2025/01/02</v>
      </c>
      <c r="C194" s="1210" t="s">
        <v>793</v>
      </c>
      <c r="D194" s="1210" t="s">
        <v>354</v>
      </c>
      <c r="E194" s="1210" t="s">
        <v>656</v>
      </c>
      <c r="F194" s="1210" t="s">
        <v>805</v>
      </c>
      <c r="G194" s="1239">
        <v>0</v>
      </c>
      <c r="H194" s="1239">
        <v>12000500</v>
      </c>
      <c r="I194" s="1210"/>
    </row>
    <row r="195" spans="1:9">
      <c r="A195" s="1207" t="s">
        <v>1144</v>
      </c>
      <c r="B195" s="1208" t="str">
        <f t="shared" si="3"/>
        <v>2025/01/02</v>
      </c>
      <c r="C195" s="1208" t="s">
        <v>800</v>
      </c>
      <c r="D195" s="1208" t="s">
        <v>244</v>
      </c>
      <c r="E195" s="1208" t="s">
        <v>652</v>
      </c>
      <c r="F195" s="1208" t="s">
        <v>801</v>
      </c>
      <c r="G195" s="1238">
        <v>4400</v>
      </c>
      <c r="H195" s="1238">
        <v>0</v>
      </c>
      <c r="I195" s="1208"/>
    </row>
    <row r="196" spans="1:9">
      <c r="A196" s="1209" t="s">
        <v>1144</v>
      </c>
      <c r="B196" s="1210" t="str">
        <f t="shared" si="3"/>
        <v>2025/01/02</v>
      </c>
      <c r="C196" s="1210" t="s">
        <v>800</v>
      </c>
      <c r="D196" s="1210" t="s">
        <v>354</v>
      </c>
      <c r="E196" s="1210" t="s">
        <v>656</v>
      </c>
      <c r="F196" s="1210" t="s">
        <v>801</v>
      </c>
      <c r="G196" s="1239">
        <v>0</v>
      </c>
      <c r="H196" s="1239">
        <v>4400</v>
      </c>
      <c r="I196" s="1210"/>
    </row>
    <row r="197" spans="1:9">
      <c r="A197" s="1207" t="s">
        <v>1145</v>
      </c>
      <c r="B197" s="1208" t="str">
        <f t="shared" si="3"/>
        <v>2025/01/08</v>
      </c>
      <c r="C197" s="1208" t="s">
        <v>790</v>
      </c>
      <c r="D197" s="1208" t="s">
        <v>372</v>
      </c>
      <c r="E197" s="1208" t="s">
        <v>791</v>
      </c>
      <c r="F197" s="1208" t="s">
        <v>792</v>
      </c>
      <c r="G197" s="1238">
        <v>20000000</v>
      </c>
      <c r="H197" s="1238">
        <v>0</v>
      </c>
      <c r="I197" s="1208"/>
    </row>
    <row r="198" spans="1:9">
      <c r="A198" s="1209" t="s">
        <v>1145</v>
      </c>
      <c r="B198" s="1210" t="str">
        <f t="shared" si="3"/>
        <v>2025/01/08</v>
      </c>
      <c r="C198" s="1210" t="s">
        <v>790</v>
      </c>
      <c r="D198" s="1210" t="s">
        <v>354</v>
      </c>
      <c r="E198" s="1210" t="s">
        <v>656</v>
      </c>
      <c r="F198" s="1210" t="s">
        <v>792</v>
      </c>
      <c r="G198" s="1239">
        <v>0</v>
      </c>
      <c r="H198" s="1239">
        <v>20000000</v>
      </c>
      <c r="I198" s="1210"/>
    </row>
    <row r="199" spans="1:9">
      <c r="A199" s="1207" t="s">
        <v>1146</v>
      </c>
      <c r="B199" s="1208" t="str">
        <f t="shared" si="3"/>
        <v>2025/01/10</v>
      </c>
      <c r="C199" s="1208" t="s">
        <v>786</v>
      </c>
      <c r="D199" s="1208" t="s">
        <v>379</v>
      </c>
      <c r="E199" s="1208" t="s">
        <v>678</v>
      </c>
      <c r="F199" s="1208" t="s">
        <v>787</v>
      </c>
      <c r="G199" s="1238">
        <v>333100</v>
      </c>
      <c r="H199" s="1238">
        <v>0</v>
      </c>
      <c r="I199" s="1208"/>
    </row>
    <row r="200" spans="1:9">
      <c r="A200" s="1209" t="s">
        <v>1146</v>
      </c>
      <c r="B200" s="1210" t="str">
        <f t="shared" si="3"/>
        <v>2025/01/10</v>
      </c>
      <c r="C200" s="1210" t="s">
        <v>786</v>
      </c>
      <c r="D200" s="1210" t="s">
        <v>349</v>
      </c>
      <c r="E200" s="1210" t="s">
        <v>659</v>
      </c>
      <c r="F200" s="1210" t="s">
        <v>788</v>
      </c>
      <c r="G200" s="1239">
        <v>33310</v>
      </c>
      <c r="H200" s="1239">
        <v>0</v>
      </c>
      <c r="I200" s="1210"/>
    </row>
    <row r="201" spans="1:9">
      <c r="A201" s="1207" t="s">
        <v>1146</v>
      </c>
      <c r="B201" s="1208" t="str">
        <f t="shared" si="3"/>
        <v>2025/01/10</v>
      </c>
      <c r="C201" s="1208" t="s">
        <v>786</v>
      </c>
      <c r="D201" s="1208" t="s">
        <v>244</v>
      </c>
      <c r="E201" s="1208" t="s">
        <v>652</v>
      </c>
      <c r="F201" s="1208" t="s">
        <v>789</v>
      </c>
      <c r="G201" s="1238">
        <v>0</v>
      </c>
      <c r="H201" s="1238">
        <v>366410</v>
      </c>
      <c r="I201" s="1208"/>
    </row>
    <row r="202" spans="1:9">
      <c r="A202" s="1209" t="s">
        <v>1147</v>
      </c>
      <c r="B202" s="1210" t="str">
        <f t="shared" si="3"/>
        <v>2025/01/17</v>
      </c>
      <c r="C202" s="1210" t="s">
        <v>784</v>
      </c>
      <c r="D202" s="1210" t="s">
        <v>244</v>
      </c>
      <c r="E202" s="1210" t="s">
        <v>652</v>
      </c>
      <c r="F202" s="1210" t="s">
        <v>785</v>
      </c>
      <c r="G202" s="1239">
        <v>366410</v>
      </c>
      <c r="H202" s="1239">
        <v>0</v>
      </c>
      <c r="I202" s="1210"/>
    </row>
    <row r="203" spans="1:9">
      <c r="A203" s="1207" t="s">
        <v>1147</v>
      </c>
      <c r="B203" s="1208" t="str">
        <f t="shared" si="3"/>
        <v>2025/01/17</v>
      </c>
      <c r="C203" s="1208" t="s">
        <v>784</v>
      </c>
      <c r="D203" s="1208" t="s">
        <v>354</v>
      </c>
      <c r="E203" s="1208" t="s">
        <v>656</v>
      </c>
      <c r="F203" s="1208" t="s">
        <v>785</v>
      </c>
      <c r="G203" s="1238">
        <v>0</v>
      </c>
      <c r="H203" s="1238">
        <v>366410</v>
      </c>
      <c r="I203" s="1208"/>
    </row>
    <row r="204" spans="1:9">
      <c r="A204" s="1209" t="s">
        <v>1148</v>
      </c>
      <c r="B204" s="1210" t="str">
        <f t="shared" si="3"/>
        <v>2025/01/31</v>
      </c>
      <c r="C204" s="1210" t="s">
        <v>762</v>
      </c>
      <c r="D204" s="1210" t="s">
        <v>391</v>
      </c>
      <c r="E204" s="1210" t="s">
        <v>658</v>
      </c>
      <c r="F204" s="1210" t="s">
        <v>763</v>
      </c>
      <c r="G204" s="1239">
        <v>1400000</v>
      </c>
      <c r="H204" s="1239">
        <v>0</v>
      </c>
      <c r="I204" s="1210"/>
    </row>
    <row r="205" spans="1:9">
      <c r="A205" s="1207" t="s">
        <v>1148</v>
      </c>
      <c r="B205" s="1208" t="str">
        <f t="shared" si="3"/>
        <v>2025/01/31</v>
      </c>
      <c r="C205" s="1208" t="s">
        <v>762</v>
      </c>
      <c r="D205" s="1208" t="s">
        <v>349</v>
      </c>
      <c r="E205" s="1208" t="s">
        <v>659</v>
      </c>
      <c r="F205" s="1208" t="s">
        <v>763</v>
      </c>
      <c r="G205" s="1238">
        <v>140000</v>
      </c>
      <c r="H205" s="1238">
        <v>0</v>
      </c>
      <c r="I205" s="1208"/>
    </row>
    <row r="206" spans="1:9">
      <c r="A206" s="1209" t="s">
        <v>1148</v>
      </c>
      <c r="B206" s="1210" t="str">
        <f t="shared" si="3"/>
        <v>2025/01/31</v>
      </c>
      <c r="C206" s="1210" t="s">
        <v>762</v>
      </c>
      <c r="D206" s="1210" t="s">
        <v>244</v>
      </c>
      <c r="E206" s="1210" t="s">
        <v>652</v>
      </c>
      <c r="F206" s="1210" t="s">
        <v>763</v>
      </c>
      <c r="G206" s="1239">
        <v>0</v>
      </c>
      <c r="H206" s="1239">
        <v>1540000</v>
      </c>
      <c r="I206" s="1210"/>
    </row>
    <row r="207" spans="1:9">
      <c r="A207" s="1207" t="s">
        <v>1148</v>
      </c>
      <c r="B207" s="1208" t="str">
        <f t="shared" si="3"/>
        <v>2025/01/31</v>
      </c>
      <c r="C207" s="1208" t="s">
        <v>777</v>
      </c>
      <c r="D207" s="1208" t="s">
        <v>349</v>
      </c>
      <c r="E207" s="1208" t="s">
        <v>659</v>
      </c>
      <c r="F207" s="1208" t="s">
        <v>765</v>
      </c>
      <c r="G207" s="1238">
        <v>14797718</v>
      </c>
      <c r="H207" s="1238">
        <v>0</v>
      </c>
      <c r="I207" s="1208"/>
    </row>
    <row r="208" spans="1:9">
      <c r="A208" s="1209" t="s">
        <v>1148</v>
      </c>
      <c r="B208" s="1210" t="str">
        <f t="shared" si="3"/>
        <v>2025/01/31</v>
      </c>
      <c r="C208" s="1210" t="s">
        <v>777</v>
      </c>
      <c r="D208" s="1210" t="s">
        <v>399</v>
      </c>
      <c r="E208" s="1210" t="s">
        <v>646</v>
      </c>
      <c r="F208" s="1210" t="s">
        <v>765</v>
      </c>
      <c r="G208" s="1239">
        <v>0</v>
      </c>
      <c r="H208" s="1239">
        <v>162774893</v>
      </c>
      <c r="I208" s="1210"/>
    </row>
    <row r="209" spans="1:9">
      <c r="A209" s="1207" t="s">
        <v>1148</v>
      </c>
      <c r="B209" s="1208" t="str">
        <f t="shared" si="3"/>
        <v>2025/01/31</v>
      </c>
      <c r="C209" s="1208" t="s">
        <v>777</v>
      </c>
      <c r="D209" s="1208" t="s">
        <v>583</v>
      </c>
      <c r="E209" s="1208" t="s">
        <v>780</v>
      </c>
      <c r="F209" s="1208" t="s">
        <v>765</v>
      </c>
      <c r="G209" s="1238">
        <v>147977175</v>
      </c>
      <c r="H209" s="1238">
        <v>0</v>
      </c>
      <c r="I209" s="1208"/>
    </row>
    <row r="210" spans="1:9">
      <c r="A210" s="1209" t="s">
        <v>1148</v>
      </c>
      <c r="B210" s="1210" t="str">
        <f t="shared" si="3"/>
        <v>2025/01/31</v>
      </c>
      <c r="C210" s="1210" t="s">
        <v>767</v>
      </c>
      <c r="D210" s="1210" t="s">
        <v>349</v>
      </c>
      <c r="E210" s="1210" t="s">
        <v>659</v>
      </c>
      <c r="F210" s="1210" t="s">
        <v>768</v>
      </c>
      <c r="G210" s="1239">
        <v>0</v>
      </c>
      <c r="H210" s="1239">
        <v>108000</v>
      </c>
      <c r="I210" s="1210"/>
    </row>
    <row r="211" spans="1:9">
      <c r="A211" s="1207" t="s">
        <v>1148</v>
      </c>
      <c r="B211" s="1208" t="str">
        <f t="shared" si="3"/>
        <v>2025/01/31</v>
      </c>
      <c r="C211" s="1208" t="s">
        <v>767</v>
      </c>
      <c r="D211" s="1208" t="s">
        <v>349</v>
      </c>
      <c r="E211" s="1208" t="s">
        <v>659</v>
      </c>
      <c r="F211" s="1208" t="s">
        <v>770</v>
      </c>
      <c r="G211" s="1238">
        <v>0</v>
      </c>
      <c r="H211" s="1238">
        <v>200000</v>
      </c>
      <c r="I211" s="1208"/>
    </row>
    <row r="212" spans="1:9">
      <c r="A212" s="1209" t="s">
        <v>1148</v>
      </c>
      <c r="B212" s="1210" t="str">
        <f t="shared" si="3"/>
        <v>2025/01/31</v>
      </c>
      <c r="C212" s="1210" t="s">
        <v>767</v>
      </c>
      <c r="D212" s="1210" t="s">
        <v>349</v>
      </c>
      <c r="E212" s="1210" t="s">
        <v>659</v>
      </c>
      <c r="F212" s="1210" t="s">
        <v>771</v>
      </c>
      <c r="G212" s="1239">
        <v>0</v>
      </c>
      <c r="H212" s="1239">
        <v>19627885</v>
      </c>
      <c r="I212" s="1210"/>
    </row>
    <row r="213" spans="1:9">
      <c r="A213" s="1207" t="s">
        <v>1148</v>
      </c>
      <c r="B213" s="1208" t="str">
        <f t="shared" si="3"/>
        <v>2025/01/31</v>
      </c>
      <c r="C213" s="1208" t="s">
        <v>767</v>
      </c>
      <c r="D213" s="1208" t="s">
        <v>349</v>
      </c>
      <c r="E213" s="1208" t="s">
        <v>659</v>
      </c>
      <c r="F213" s="1208" t="s">
        <v>772</v>
      </c>
      <c r="G213" s="1238">
        <v>0</v>
      </c>
      <c r="H213" s="1238">
        <v>800</v>
      </c>
      <c r="I213" s="1208"/>
    </row>
    <row r="214" spans="1:9">
      <c r="A214" s="1209" t="s">
        <v>1148</v>
      </c>
      <c r="B214" s="1210" t="str">
        <f t="shared" si="3"/>
        <v>2025/01/31</v>
      </c>
      <c r="C214" s="1210" t="s">
        <v>767</v>
      </c>
      <c r="D214" s="1210" t="s">
        <v>349</v>
      </c>
      <c r="E214" s="1210" t="s">
        <v>659</v>
      </c>
      <c r="F214" s="1210" t="s">
        <v>773</v>
      </c>
      <c r="G214" s="1239">
        <v>0</v>
      </c>
      <c r="H214" s="1239">
        <v>115000</v>
      </c>
      <c r="I214" s="1210"/>
    </row>
    <row r="215" spans="1:9">
      <c r="A215" s="1207" t="s">
        <v>1148</v>
      </c>
      <c r="B215" s="1208" t="str">
        <f t="shared" si="3"/>
        <v>2025/01/31</v>
      </c>
      <c r="C215" s="1208" t="s">
        <v>767</v>
      </c>
      <c r="D215" s="1208" t="s">
        <v>349</v>
      </c>
      <c r="E215" s="1208" t="s">
        <v>659</v>
      </c>
      <c r="F215" s="1208" t="s">
        <v>774</v>
      </c>
      <c r="G215" s="1238">
        <v>0</v>
      </c>
      <c r="H215" s="1238">
        <v>1200000</v>
      </c>
      <c r="I215" s="1208"/>
    </row>
    <row r="216" spans="1:9">
      <c r="A216" s="1209" t="s">
        <v>1148</v>
      </c>
      <c r="B216" s="1210" t="str">
        <f t="shared" si="3"/>
        <v>2025/01/31</v>
      </c>
      <c r="C216" s="1210" t="s">
        <v>767</v>
      </c>
      <c r="D216" s="1210" t="s">
        <v>349</v>
      </c>
      <c r="E216" s="1210" t="s">
        <v>659</v>
      </c>
      <c r="F216" s="1210" t="s">
        <v>775</v>
      </c>
      <c r="G216" s="1239">
        <v>0</v>
      </c>
      <c r="H216" s="1239">
        <v>350000</v>
      </c>
      <c r="I216" s="1210"/>
    </row>
    <row r="217" spans="1:9">
      <c r="A217" s="1207" t="s">
        <v>1148</v>
      </c>
      <c r="B217" s="1208" t="str">
        <f t="shared" si="3"/>
        <v>2025/01/31</v>
      </c>
      <c r="C217" s="1208" t="s">
        <v>767</v>
      </c>
      <c r="D217" s="1208" t="s">
        <v>349</v>
      </c>
      <c r="E217" s="1208" t="s">
        <v>659</v>
      </c>
      <c r="F217" s="1208" t="s">
        <v>776</v>
      </c>
      <c r="G217" s="1238">
        <v>0</v>
      </c>
      <c r="H217" s="1238">
        <v>445000</v>
      </c>
      <c r="I217" s="1208"/>
    </row>
    <row r="218" spans="1:9">
      <c r="A218" s="1209" t="s">
        <v>1148</v>
      </c>
      <c r="B218" s="1210" t="str">
        <f t="shared" si="3"/>
        <v>2025/01/31</v>
      </c>
      <c r="C218" s="1210" t="s">
        <v>767</v>
      </c>
      <c r="D218" s="1210" t="s">
        <v>240</v>
      </c>
      <c r="E218" s="1210" t="s">
        <v>706</v>
      </c>
      <c r="F218" s="1210" t="s">
        <v>781</v>
      </c>
      <c r="G218" s="1239">
        <v>22046685</v>
      </c>
      <c r="H218" s="1239">
        <v>0</v>
      </c>
      <c r="I218" s="1210"/>
    </row>
    <row r="219" spans="1:9">
      <c r="A219" s="1207" t="s">
        <v>1148</v>
      </c>
      <c r="B219" s="1208" t="str">
        <f t="shared" si="3"/>
        <v>2025/01/31</v>
      </c>
      <c r="C219" s="1208" t="s">
        <v>778</v>
      </c>
      <c r="D219" s="1208" t="s">
        <v>244</v>
      </c>
      <c r="E219" s="1208" t="s">
        <v>652</v>
      </c>
      <c r="F219" s="1208" t="s">
        <v>779</v>
      </c>
      <c r="G219" s="1238">
        <v>8662250</v>
      </c>
      <c r="H219" s="1238">
        <v>0</v>
      </c>
      <c r="I219" s="1208"/>
    </row>
    <row r="220" spans="1:9">
      <c r="A220" s="1209" t="s">
        <v>1148</v>
      </c>
      <c r="B220" s="1210" t="str">
        <f t="shared" si="3"/>
        <v>2025/01/31</v>
      </c>
      <c r="C220" s="1210" t="s">
        <v>778</v>
      </c>
      <c r="D220" s="1210" t="s">
        <v>421</v>
      </c>
      <c r="E220" s="1210" t="s">
        <v>650</v>
      </c>
      <c r="F220" s="1210" t="s">
        <v>779</v>
      </c>
      <c r="G220" s="1239">
        <v>0</v>
      </c>
      <c r="H220" s="1239">
        <v>8662250</v>
      </c>
      <c r="I220" s="1210"/>
    </row>
    <row r="221" spans="1:9">
      <c r="A221" s="1207" t="s">
        <v>1148</v>
      </c>
      <c r="B221" s="1208" t="str">
        <f t="shared" si="3"/>
        <v>2025/01/31</v>
      </c>
      <c r="C221" s="1208" t="s">
        <v>752</v>
      </c>
      <c r="D221" s="1208" t="s">
        <v>431</v>
      </c>
      <c r="E221" s="1208" t="s">
        <v>634</v>
      </c>
      <c r="F221" s="1208" t="s">
        <v>753</v>
      </c>
      <c r="G221" s="1238">
        <v>8662250</v>
      </c>
      <c r="H221" s="1238">
        <v>0</v>
      </c>
      <c r="I221" s="1208"/>
    </row>
    <row r="222" spans="1:9">
      <c r="A222" s="1209" t="s">
        <v>1148</v>
      </c>
      <c r="B222" s="1210" t="str">
        <f t="shared" si="3"/>
        <v>2025/01/31</v>
      </c>
      <c r="C222" s="1210" t="s">
        <v>752</v>
      </c>
      <c r="D222" s="1210" t="s">
        <v>244</v>
      </c>
      <c r="E222" s="1210" t="s">
        <v>652</v>
      </c>
      <c r="F222" s="1210" t="s">
        <v>753</v>
      </c>
      <c r="G222" s="1239">
        <v>0</v>
      </c>
      <c r="H222" s="1239">
        <v>8662250</v>
      </c>
      <c r="I222" s="1210"/>
    </row>
    <row r="223" spans="1:9">
      <c r="A223" s="1207" t="s">
        <v>1148</v>
      </c>
      <c r="B223" s="1208" t="str">
        <f t="shared" si="3"/>
        <v>2025/01/31</v>
      </c>
      <c r="C223" s="1208" t="s">
        <v>760</v>
      </c>
      <c r="D223" s="1208" t="s">
        <v>435</v>
      </c>
      <c r="E223" s="1208" t="s">
        <v>641</v>
      </c>
      <c r="F223" s="1208" t="s">
        <v>761</v>
      </c>
      <c r="G223" s="1238">
        <v>1000000</v>
      </c>
      <c r="H223" s="1238">
        <v>0</v>
      </c>
      <c r="I223" s="1208"/>
    </row>
    <row r="224" spans="1:9">
      <c r="A224" s="1209" t="s">
        <v>1148</v>
      </c>
      <c r="B224" s="1210" t="str">
        <f t="shared" si="3"/>
        <v>2025/01/31</v>
      </c>
      <c r="C224" s="1210" t="s">
        <v>760</v>
      </c>
      <c r="D224" s="1210" t="s">
        <v>437</v>
      </c>
      <c r="E224" s="1210" t="s">
        <v>649</v>
      </c>
      <c r="F224" s="1210" t="s">
        <v>761</v>
      </c>
      <c r="G224" s="1239">
        <v>0</v>
      </c>
      <c r="H224" s="1239">
        <v>1000000</v>
      </c>
      <c r="I224" s="1210"/>
    </row>
    <row r="225" spans="1:9">
      <c r="A225" s="1207" t="s">
        <v>1148</v>
      </c>
      <c r="B225" s="1208" t="str">
        <f t="shared" si="3"/>
        <v>2025/01/31</v>
      </c>
      <c r="C225" s="1208" t="s">
        <v>759</v>
      </c>
      <c r="D225" s="1208" t="s">
        <v>441</v>
      </c>
      <c r="E225" s="1208" t="s">
        <v>636</v>
      </c>
      <c r="F225" s="1208" t="s">
        <v>756</v>
      </c>
      <c r="G225" s="1238">
        <v>15712084</v>
      </c>
      <c r="H225" s="1238">
        <v>0</v>
      </c>
      <c r="I225" s="1208"/>
    </row>
    <row r="226" spans="1:9">
      <c r="A226" s="1209" t="s">
        <v>1148</v>
      </c>
      <c r="B226" s="1210" t="str">
        <f t="shared" si="3"/>
        <v>2025/01/31</v>
      </c>
      <c r="C226" s="1210" t="s">
        <v>759</v>
      </c>
      <c r="D226" s="1210" t="s">
        <v>782</v>
      </c>
      <c r="E226" s="1210" t="s">
        <v>783</v>
      </c>
      <c r="F226" s="1210" t="s">
        <v>756</v>
      </c>
      <c r="G226" s="1239">
        <v>0</v>
      </c>
      <c r="H226" s="1239">
        <v>15712084</v>
      </c>
      <c r="I226" s="1210"/>
    </row>
    <row r="227" spans="1:9">
      <c r="A227" s="1207" t="s">
        <v>1148</v>
      </c>
      <c r="B227" s="1208" t="str">
        <f t="shared" si="3"/>
        <v>2025/01/31</v>
      </c>
      <c r="C227" s="1208" t="s">
        <v>766</v>
      </c>
      <c r="D227" s="1208" t="s">
        <v>349</v>
      </c>
      <c r="E227" s="1208" t="s">
        <v>659</v>
      </c>
      <c r="F227" s="1208" t="s">
        <v>765</v>
      </c>
      <c r="G227" s="1238">
        <v>0</v>
      </c>
      <c r="H227" s="1238">
        <v>14797718</v>
      </c>
      <c r="I227" s="1208"/>
    </row>
    <row r="228" spans="1:9">
      <c r="A228" s="1209" t="s">
        <v>1148</v>
      </c>
      <c r="B228" s="1210" t="str">
        <f t="shared" si="3"/>
        <v>2025/01/31</v>
      </c>
      <c r="C228" s="1210" t="s">
        <v>766</v>
      </c>
      <c r="D228" s="1210" t="s">
        <v>399</v>
      </c>
      <c r="E228" s="1210" t="s">
        <v>646</v>
      </c>
      <c r="F228" s="1210" t="s">
        <v>765</v>
      </c>
      <c r="G228" s="1239">
        <v>162774893</v>
      </c>
      <c r="H228" s="1239">
        <v>0</v>
      </c>
      <c r="I228" s="1210"/>
    </row>
    <row r="229" spans="1:9">
      <c r="A229" s="1207" t="s">
        <v>1148</v>
      </c>
      <c r="B229" s="1208" t="str">
        <f t="shared" si="3"/>
        <v>2025/01/31</v>
      </c>
      <c r="C229" s="1208" t="s">
        <v>766</v>
      </c>
      <c r="D229" s="1208" t="s">
        <v>583</v>
      </c>
      <c r="E229" s="1208" t="s">
        <v>780</v>
      </c>
      <c r="F229" s="1208" t="s">
        <v>765</v>
      </c>
      <c r="G229" s="1238">
        <v>0</v>
      </c>
      <c r="H229" s="1238">
        <v>147977175</v>
      </c>
      <c r="I229" s="1208"/>
    </row>
    <row r="230" spans="1:9">
      <c r="A230" s="1211" t="s">
        <v>1148</v>
      </c>
      <c r="B230" s="1212" t="str">
        <f t="shared" si="3"/>
        <v>2025/01/31</v>
      </c>
      <c r="C230" s="1212" t="s">
        <v>764</v>
      </c>
      <c r="D230" s="1212" t="s">
        <v>349</v>
      </c>
      <c r="E230" s="1212" t="s">
        <v>659</v>
      </c>
      <c r="F230" s="1212" t="s">
        <v>765</v>
      </c>
      <c r="G230" s="1240">
        <v>14797717</v>
      </c>
      <c r="H230" s="1240">
        <v>0</v>
      </c>
      <c r="I230" s="1210"/>
    </row>
    <row r="231" spans="1:9">
      <c r="A231" s="1211" t="s">
        <v>1148</v>
      </c>
      <c r="B231" s="1212" t="str">
        <f t="shared" si="3"/>
        <v>2025/01/31</v>
      </c>
      <c r="C231" s="1212" t="s">
        <v>764</v>
      </c>
      <c r="D231" s="1212" t="s">
        <v>399</v>
      </c>
      <c r="E231" s="1212" t="s">
        <v>646</v>
      </c>
      <c r="F231" s="1212" t="s">
        <v>765</v>
      </c>
      <c r="G231" s="1240">
        <v>0</v>
      </c>
      <c r="H231" s="1240">
        <v>162774893</v>
      </c>
      <c r="I231" s="1208"/>
    </row>
    <row r="232" spans="1:9">
      <c r="A232" s="1211" t="s">
        <v>1148</v>
      </c>
      <c r="B232" s="1212" t="str">
        <f t="shared" si="3"/>
        <v>2025/01/31</v>
      </c>
      <c r="C232" s="1212" t="s">
        <v>764</v>
      </c>
      <c r="D232" s="1212" t="s">
        <v>583</v>
      </c>
      <c r="E232" s="1212" t="s">
        <v>780</v>
      </c>
      <c r="F232" s="1212" t="s">
        <v>765</v>
      </c>
      <c r="G232" s="1240">
        <v>147977176</v>
      </c>
      <c r="H232" s="1240">
        <v>0</v>
      </c>
      <c r="I232" s="1210"/>
    </row>
    <row r="233" spans="1:9">
      <c r="A233" s="1207" t="s">
        <v>1148</v>
      </c>
      <c r="B233" s="1208" t="str">
        <f t="shared" si="3"/>
        <v>2025/01/31</v>
      </c>
      <c r="C233" s="1208" t="s">
        <v>755</v>
      </c>
      <c r="D233" s="1208" t="s">
        <v>441</v>
      </c>
      <c r="E233" s="1208" t="s">
        <v>636</v>
      </c>
      <c r="F233" s="1208" t="s">
        <v>756</v>
      </c>
      <c r="G233" s="1238">
        <v>0</v>
      </c>
      <c r="H233" s="1238">
        <v>15712084</v>
      </c>
      <c r="I233" s="1208"/>
    </row>
    <row r="234" spans="1:9">
      <c r="A234" s="1209" t="s">
        <v>1148</v>
      </c>
      <c r="B234" s="1210" t="str">
        <f t="shared" si="3"/>
        <v>2025/01/31</v>
      </c>
      <c r="C234" s="1210" t="s">
        <v>755</v>
      </c>
      <c r="D234" s="1210" t="s">
        <v>782</v>
      </c>
      <c r="E234" s="1210" t="s">
        <v>783</v>
      </c>
      <c r="F234" s="1210" t="s">
        <v>756</v>
      </c>
      <c r="G234" s="1239">
        <v>15712084</v>
      </c>
      <c r="H234" s="1239">
        <v>0</v>
      </c>
      <c r="I234" s="1210"/>
    </row>
    <row r="235" spans="1:9">
      <c r="A235" s="1207" t="s">
        <v>1148</v>
      </c>
      <c r="B235" s="1208" t="str">
        <f t="shared" si="3"/>
        <v>2025/01/31</v>
      </c>
      <c r="C235" s="1208" t="s">
        <v>754</v>
      </c>
      <c r="D235" s="1208" t="s">
        <v>441</v>
      </c>
      <c r="E235" s="1208" t="s">
        <v>636</v>
      </c>
      <c r="F235" s="1208" t="s">
        <v>636</v>
      </c>
      <c r="G235" s="1238">
        <v>15712084</v>
      </c>
      <c r="H235" s="1238">
        <v>0</v>
      </c>
      <c r="I235" s="1208"/>
    </row>
    <row r="236" spans="1:9">
      <c r="A236" s="1209" t="s">
        <v>1148</v>
      </c>
      <c r="B236" s="1210" t="str">
        <f t="shared" si="3"/>
        <v>2025/01/31</v>
      </c>
      <c r="C236" s="1210" t="s">
        <v>754</v>
      </c>
      <c r="D236" s="1210" t="s">
        <v>445</v>
      </c>
      <c r="E236" s="1210" t="s">
        <v>645</v>
      </c>
      <c r="F236" s="1210" t="s">
        <v>636</v>
      </c>
      <c r="G236" s="1239">
        <v>0</v>
      </c>
      <c r="H236" s="1239">
        <v>15712084</v>
      </c>
      <c r="I236" s="1210"/>
    </row>
    <row r="237" spans="1:9">
      <c r="A237" s="1207" t="s">
        <v>1148</v>
      </c>
      <c r="B237" s="1208" t="str">
        <f t="shared" si="3"/>
        <v>2025/01/31</v>
      </c>
      <c r="C237" s="1208" t="s">
        <v>1093</v>
      </c>
      <c r="D237" s="1208" t="s">
        <v>349</v>
      </c>
      <c r="E237" s="1208" t="s">
        <v>659</v>
      </c>
      <c r="F237" s="1208" t="s">
        <v>1094</v>
      </c>
      <c r="G237" s="1238">
        <v>0</v>
      </c>
      <c r="H237" s="1238">
        <v>14797718</v>
      </c>
      <c r="I237" s="1208"/>
    </row>
    <row r="238" spans="1:9">
      <c r="A238" s="1209" t="s">
        <v>1148</v>
      </c>
      <c r="B238" s="1210" t="str">
        <f t="shared" si="3"/>
        <v>2025/01/31</v>
      </c>
      <c r="C238" s="1210" t="s">
        <v>1093</v>
      </c>
      <c r="D238" s="1210" t="s">
        <v>399</v>
      </c>
      <c r="E238" s="1210" t="s">
        <v>646</v>
      </c>
      <c r="F238" s="1210" t="s">
        <v>1094</v>
      </c>
      <c r="G238" s="1239">
        <v>162774893</v>
      </c>
      <c r="H238" s="1239">
        <v>0</v>
      </c>
      <c r="I238" s="1210"/>
    </row>
    <row r="239" spans="1:9">
      <c r="A239" s="1207" t="s">
        <v>1148</v>
      </c>
      <c r="B239" s="1208" t="str">
        <f t="shared" si="3"/>
        <v>2025/01/31</v>
      </c>
      <c r="C239" s="1208" t="s">
        <v>1093</v>
      </c>
      <c r="D239" s="1208" t="s">
        <v>583</v>
      </c>
      <c r="E239" s="1208" t="s">
        <v>780</v>
      </c>
      <c r="F239" s="1208" t="s">
        <v>1094</v>
      </c>
      <c r="G239" s="1238">
        <v>0</v>
      </c>
      <c r="H239" s="1238">
        <v>147977175</v>
      </c>
      <c r="I239" s="1208"/>
    </row>
    <row r="240" spans="1:9">
      <c r="A240" s="1209" t="s">
        <v>1148</v>
      </c>
      <c r="B240" s="1210" t="str">
        <f t="shared" si="3"/>
        <v>2025/01/31</v>
      </c>
      <c r="C240" s="1210" t="s">
        <v>1103</v>
      </c>
      <c r="D240" s="1210" t="s">
        <v>349</v>
      </c>
      <c r="E240" s="1210" t="s">
        <v>659</v>
      </c>
      <c r="F240" s="1210" t="s">
        <v>646</v>
      </c>
      <c r="G240" s="1239">
        <v>14797718</v>
      </c>
      <c r="H240" s="1239">
        <v>0</v>
      </c>
      <c r="I240" s="1210"/>
    </row>
    <row r="241" spans="1:9">
      <c r="A241" s="1207" t="s">
        <v>1148</v>
      </c>
      <c r="B241" s="1208" t="str">
        <f t="shared" si="3"/>
        <v>2025/01/31</v>
      </c>
      <c r="C241" s="1208" t="s">
        <v>1103</v>
      </c>
      <c r="D241" s="1208" t="s">
        <v>399</v>
      </c>
      <c r="E241" s="1208" t="s">
        <v>646</v>
      </c>
      <c r="F241" s="1208" t="s">
        <v>646</v>
      </c>
      <c r="G241" s="1238">
        <v>0</v>
      </c>
      <c r="H241" s="1238">
        <v>162774893</v>
      </c>
      <c r="I241" s="1208"/>
    </row>
    <row r="242" spans="1:9">
      <c r="A242" s="1209" t="s">
        <v>1148</v>
      </c>
      <c r="B242" s="1210" t="str">
        <f t="shared" si="3"/>
        <v>2025/01/31</v>
      </c>
      <c r="C242" s="1210" t="s">
        <v>1103</v>
      </c>
      <c r="D242" s="1210" t="s">
        <v>399</v>
      </c>
      <c r="E242" s="1210" t="s">
        <v>646</v>
      </c>
      <c r="F242" s="1210" t="s">
        <v>646</v>
      </c>
      <c r="G242" s="1239">
        <v>147977175</v>
      </c>
      <c r="H242" s="1239">
        <v>0</v>
      </c>
      <c r="I242" s="1210"/>
    </row>
    <row r="243" spans="1:9">
      <c r="A243" s="1211" t="s">
        <v>1149</v>
      </c>
      <c r="B243" s="1212" t="str">
        <f t="shared" si="3"/>
        <v>2025/02/03</v>
      </c>
      <c r="C243" s="1212" t="s">
        <v>751</v>
      </c>
      <c r="D243" s="1212" t="s">
        <v>450</v>
      </c>
      <c r="E243" s="1212" t="s">
        <v>747</v>
      </c>
      <c r="F243" s="1212" t="s">
        <v>750</v>
      </c>
      <c r="G243" s="1240">
        <v>2767811966</v>
      </c>
      <c r="H243" s="1240">
        <v>0</v>
      </c>
      <c r="I243" s="1212" t="s">
        <v>631</v>
      </c>
    </row>
    <row r="244" spans="1:9">
      <c r="A244" s="1211" t="s">
        <v>1149</v>
      </c>
      <c r="B244" s="1212" t="str">
        <f t="shared" si="3"/>
        <v>2025/02/03</v>
      </c>
      <c r="C244" s="1212" t="s">
        <v>751</v>
      </c>
      <c r="D244" s="1212" t="s">
        <v>399</v>
      </c>
      <c r="E244" s="1212" t="s">
        <v>646</v>
      </c>
      <c r="F244" s="1212" t="s">
        <v>750</v>
      </c>
      <c r="G244" s="1240">
        <v>0</v>
      </c>
      <c r="H244" s="1240">
        <v>2767811966</v>
      </c>
      <c r="I244" s="1212" t="s">
        <v>631</v>
      </c>
    </row>
    <row r="245" spans="1:9">
      <c r="A245" s="1211" t="s">
        <v>1149</v>
      </c>
      <c r="B245" s="1212" t="str">
        <f t="shared" si="3"/>
        <v>2025/02/03</v>
      </c>
      <c r="C245" s="1212" t="s">
        <v>749</v>
      </c>
      <c r="D245" s="1212" t="s">
        <v>450</v>
      </c>
      <c r="E245" s="1212" t="s">
        <v>747</v>
      </c>
      <c r="F245" s="1212" t="s">
        <v>750</v>
      </c>
      <c r="G245" s="1240">
        <v>0</v>
      </c>
      <c r="H245" s="1240">
        <v>2767811966</v>
      </c>
      <c r="I245" s="1212" t="s">
        <v>631</v>
      </c>
    </row>
    <row r="246" spans="1:9">
      <c r="A246" s="1211" t="s">
        <v>1149</v>
      </c>
      <c r="B246" s="1212" t="str">
        <f t="shared" si="3"/>
        <v>2025/02/03</v>
      </c>
      <c r="C246" s="1212" t="s">
        <v>749</v>
      </c>
      <c r="D246" s="1212" t="s">
        <v>399</v>
      </c>
      <c r="E246" s="1212" t="s">
        <v>646</v>
      </c>
      <c r="F246" s="1212" t="s">
        <v>750</v>
      </c>
      <c r="G246" s="1240">
        <v>2767811966</v>
      </c>
      <c r="H246" s="1240">
        <v>0</v>
      </c>
      <c r="I246" s="1212" t="s">
        <v>631</v>
      </c>
    </row>
    <row r="247" spans="1:9">
      <c r="A247" s="1211" t="s">
        <v>1149</v>
      </c>
      <c r="B247" s="1212" t="str">
        <f t="shared" si="3"/>
        <v>2025/02/03</v>
      </c>
      <c r="C247" s="1212" t="s">
        <v>746</v>
      </c>
      <c r="D247" s="1212" t="s">
        <v>450</v>
      </c>
      <c r="E247" s="1212" t="s">
        <v>747</v>
      </c>
      <c r="F247" s="1212" t="s">
        <v>748</v>
      </c>
      <c r="G247" s="1240">
        <v>2590672</v>
      </c>
      <c r="H247" s="1240">
        <v>0</v>
      </c>
      <c r="I247" s="1212" t="s">
        <v>631</v>
      </c>
    </row>
    <row r="248" spans="1:9">
      <c r="A248" s="1211" t="s">
        <v>1149</v>
      </c>
      <c r="B248" s="1212" t="str">
        <f t="shared" si="3"/>
        <v>2025/02/03</v>
      </c>
      <c r="C248" s="1212" t="s">
        <v>746</v>
      </c>
      <c r="D248" s="1212" t="s">
        <v>399</v>
      </c>
      <c r="E248" s="1212" t="s">
        <v>646</v>
      </c>
      <c r="F248" s="1212" t="s">
        <v>750</v>
      </c>
      <c r="G248" s="1240">
        <v>0</v>
      </c>
      <c r="H248" s="1240">
        <v>2590672</v>
      </c>
      <c r="I248" s="1212" t="s">
        <v>631</v>
      </c>
    </row>
    <row r="249" spans="1:9">
      <c r="A249" s="1207" t="s">
        <v>1150</v>
      </c>
      <c r="B249" s="1208" t="str">
        <f t="shared" si="3"/>
        <v>2025/02/06</v>
      </c>
      <c r="C249" s="1208" t="s">
        <v>743</v>
      </c>
      <c r="D249" s="1208" t="s">
        <v>339</v>
      </c>
      <c r="E249" s="1208" t="s">
        <v>683</v>
      </c>
      <c r="F249" s="1208" t="s">
        <v>722</v>
      </c>
      <c r="G249" s="1238">
        <v>4000</v>
      </c>
      <c r="H249" s="1238">
        <v>0</v>
      </c>
      <c r="I249" s="1208" t="s">
        <v>527</v>
      </c>
    </row>
    <row r="250" spans="1:9">
      <c r="A250" s="1209" t="s">
        <v>1150</v>
      </c>
      <c r="B250" s="1210" t="str">
        <f t="shared" si="3"/>
        <v>2025/02/06</v>
      </c>
      <c r="C250" s="1210" t="s">
        <v>743</v>
      </c>
      <c r="D250" s="1210" t="s">
        <v>349</v>
      </c>
      <c r="E250" s="1210" t="s">
        <v>659</v>
      </c>
      <c r="F250" s="1210" t="s">
        <v>722</v>
      </c>
      <c r="G250" s="1239">
        <v>400</v>
      </c>
      <c r="H250" s="1239">
        <v>0</v>
      </c>
      <c r="I250" s="1210" t="s">
        <v>527</v>
      </c>
    </row>
    <row r="251" spans="1:9">
      <c r="A251" s="1207" t="s">
        <v>1150</v>
      </c>
      <c r="B251" s="1208" t="str">
        <f t="shared" si="3"/>
        <v>2025/02/06</v>
      </c>
      <c r="C251" s="1208" t="s">
        <v>743</v>
      </c>
      <c r="D251" s="1208" t="s">
        <v>244</v>
      </c>
      <c r="E251" s="1208" t="s">
        <v>652</v>
      </c>
      <c r="F251" s="1208" t="s">
        <v>722</v>
      </c>
      <c r="G251" s="1238">
        <v>0</v>
      </c>
      <c r="H251" s="1238">
        <v>4400</v>
      </c>
      <c r="I251" s="1208" t="s">
        <v>527</v>
      </c>
    </row>
    <row r="252" spans="1:9">
      <c r="A252" s="1209" t="s">
        <v>1150</v>
      </c>
      <c r="B252" s="1210" t="str">
        <f t="shared" si="3"/>
        <v>2025/02/06</v>
      </c>
      <c r="C252" s="1210" t="s">
        <v>744</v>
      </c>
      <c r="D252" s="1210" t="s">
        <v>244</v>
      </c>
      <c r="E252" s="1210" t="s">
        <v>652</v>
      </c>
      <c r="F252" s="1210" t="s">
        <v>745</v>
      </c>
      <c r="G252" s="1239">
        <v>4400</v>
      </c>
      <c r="H252" s="1239">
        <v>0</v>
      </c>
      <c r="I252" s="1210" t="s">
        <v>527</v>
      </c>
    </row>
    <row r="253" spans="1:9">
      <c r="A253" s="1207" t="s">
        <v>1150</v>
      </c>
      <c r="B253" s="1208" t="str">
        <f t="shared" si="3"/>
        <v>2025/02/06</v>
      </c>
      <c r="C253" s="1208" t="s">
        <v>744</v>
      </c>
      <c r="D253" s="1208" t="s">
        <v>354</v>
      </c>
      <c r="E253" s="1208" t="s">
        <v>656</v>
      </c>
      <c r="F253" s="1208" t="s">
        <v>745</v>
      </c>
      <c r="G253" s="1238">
        <v>0</v>
      </c>
      <c r="H253" s="1238">
        <v>4400</v>
      </c>
      <c r="I253" s="1208" t="s">
        <v>527</v>
      </c>
    </row>
    <row r="254" spans="1:9">
      <c r="A254" s="1209" t="s">
        <v>1151</v>
      </c>
      <c r="B254" s="1210" t="str">
        <f t="shared" si="3"/>
        <v>2025/02/10</v>
      </c>
      <c r="C254" s="1210" t="s">
        <v>741</v>
      </c>
      <c r="D254" s="1210" t="s">
        <v>379</v>
      </c>
      <c r="E254" s="1210" t="s">
        <v>678</v>
      </c>
      <c r="F254" s="1210" t="s">
        <v>742</v>
      </c>
      <c r="G254" s="1239">
        <v>332530</v>
      </c>
      <c r="H254" s="1239">
        <v>0</v>
      </c>
      <c r="I254" s="1210" t="s">
        <v>528</v>
      </c>
    </row>
    <row r="255" spans="1:9">
      <c r="A255" s="1207" t="s">
        <v>1151</v>
      </c>
      <c r="B255" s="1208" t="str">
        <f t="shared" si="3"/>
        <v>2025/02/10</v>
      </c>
      <c r="C255" s="1208" t="s">
        <v>741</v>
      </c>
      <c r="D255" s="1208" t="s">
        <v>349</v>
      </c>
      <c r="E255" s="1208" t="s">
        <v>659</v>
      </c>
      <c r="F255" s="1208" t="s">
        <v>742</v>
      </c>
      <c r="G255" s="1238">
        <v>33250</v>
      </c>
      <c r="H255" s="1238">
        <v>0</v>
      </c>
      <c r="I255" s="1208" t="s">
        <v>528</v>
      </c>
    </row>
    <row r="256" spans="1:9">
      <c r="A256" s="1209" t="s">
        <v>1151</v>
      </c>
      <c r="B256" s="1210" t="str">
        <f t="shared" si="3"/>
        <v>2025/02/10</v>
      </c>
      <c r="C256" s="1210" t="s">
        <v>741</v>
      </c>
      <c r="D256" s="1210" t="s">
        <v>244</v>
      </c>
      <c r="E256" s="1210" t="s">
        <v>652</v>
      </c>
      <c r="F256" s="1210" t="s">
        <v>742</v>
      </c>
      <c r="G256" s="1239">
        <v>0</v>
      </c>
      <c r="H256" s="1239">
        <v>365780</v>
      </c>
      <c r="I256" s="1210" t="s">
        <v>528</v>
      </c>
    </row>
    <row r="257" spans="1:9">
      <c r="A257" s="1207" t="s">
        <v>1152</v>
      </c>
      <c r="B257" s="1208" t="str">
        <f t="shared" si="3"/>
        <v>2025/02/12</v>
      </c>
      <c r="C257" s="1208" t="s">
        <v>739</v>
      </c>
      <c r="D257" s="1208" t="s">
        <v>399</v>
      </c>
      <c r="E257" s="1208" t="s">
        <v>646</v>
      </c>
      <c r="F257" s="1208" t="s">
        <v>740</v>
      </c>
      <c r="G257" s="1238">
        <v>60000000</v>
      </c>
      <c r="H257" s="1238">
        <v>0</v>
      </c>
      <c r="I257" s="1208" t="s">
        <v>582</v>
      </c>
    </row>
    <row r="258" spans="1:9">
      <c r="A258" s="1209" t="s">
        <v>1152</v>
      </c>
      <c r="B258" s="1210" t="str">
        <f t="shared" ref="B258:B321" si="4">TEXT(DATE(RIGHT(A258,4),LEFT(A258,FIND("/",A258)-1),MID(A258,FIND("/",A258)+1,FIND("/",A258,FIND("/",A258)+1)-FIND("/",A258)-1)),"yyyy/mm/dd")</f>
        <v>2025/02/12</v>
      </c>
      <c r="C258" s="1210" t="s">
        <v>739</v>
      </c>
      <c r="D258" s="1210" t="s">
        <v>354</v>
      </c>
      <c r="E258" s="1210" t="s">
        <v>656</v>
      </c>
      <c r="F258" s="1210" t="s">
        <v>740</v>
      </c>
      <c r="G258" s="1239">
        <v>0</v>
      </c>
      <c r="H258" s="1239">
        <v>60000000</v>
      </c>
      <c r="I258" s="1210" t="s">
        <v>582</v>
      </c>
    </row>
    <row r="259" spans="1:9">
      <c r="A259" s="1207" t="s">
        <v>1153</v>
      </c>
      <c r="B259" s="1208" t="str">
        <f t="shared" si="4"/>
        <v>2025/02/14</v>
      </c>
      <c r="C259" s="1208" t="s">
        <v>737</v>
      </c>
      <c r="D259" s="1208" t="s">
        <v>339</v>
      </c>
      <c r="E259" s="1208" t="s">
        <v>683</v>
      </c>
      <c r="F259" s="1208" t="s">
        <v>722</v>
      </c>
      <c r="G259" s="1238">
        <v>4000</v>
      </c>
      <c r="H259" s="1238">
        <v>0</v>
      </c>
      <c r="I259" s="1208" t="s">
        <v>527</v>
      </c>
    </row>
    <row r="260" spans="1:9">
      <c r="A260" s="1209" t="s">
        <v>1153</v>
      </c>
      <c r="B260" s="1210" t="str">
        <f t="shared" si="4"/>
        <v>2025/02/14</v>
      </c>
      <c r="C260" s="1210" t="s">
        <v>737</v>
      </c>
      <c r="D260" s="1210" t="s">
        <v>349</v>
      </c>
      <c r="E260" s="1210" t="s">
        <v>659</v>
      </c>
      <c r="F260" s="1210" t="s">
        <v>722</v>
      </c>
      <c r="G260" s="1239">
        <v>400</v>
      </c>
      <c r="H260" s="1239">
        <v>0</v>
      </c>
      <c r="I260" s="1210" t="s">
        <v>527</v>
      </c>
    </row>
    <row r="261" spans="1:9">
      <c r="A261" s="1207" t="s">
        <v>1153</v>
      </c>
      <c r="B261" s="1208" t="str">
        <f t="shared" si="4"/>
        <v>2025/02/14</v>
      </c>
      <c r="C261" s="1208" t="s">
        <v>737</v>
      </c>
      <c r="D261" s="1208" t="s">
        <v>244</v>
      </c>
      <c r="E261" s="1208" t="s">
        <v>652</v>
      </c>
      <c r="F261" s="1208" t="s">
        <v>722</v>
      </c>
      <c r="G261" s="1238">
        <v>0</v>
      </c>
      <c r="H261" s="1238">
        <v>4400</v>
      </c>
      <c r="I261" s="1208" t="s">
        <v>527</v>
      </c>
    </row>
    <row r="262" spans="1:9">
      <c r="A262" s="1209" t="s">
        <v>1153</v>
      </c>
      <c r="B262" s="1210" t="str">
        <f t="shared" si="4"/>
        <v>2025/02/14</v>
      </c>
      <c r="C262" s="1210" t="s">
        <v>738</v>
      </c>
      <c r="D262" s="1210" t="s">
        <v>244</v>
      </c>
      <c r="E262" s="1210" t="s">
        <v>652</v>
      </c>
      <c r="F262" s="1210" t="s">
        <v>726</v>
      </c>
      <c r="G262" s="1239">
        <v>4400</v>
      </c>
      <c r="H262" s="1239">
        <v>0</v>
      </c>
      <c r="I262" s="1210" t="s">
        <v>527</v>
      </c>
    </row>
    <row r="263" spans="1:9">
      <c r="A263" s="1207" t="s">
        <v>1153</v>
      </c>
      <c r="B263" s="1208" t="str">
        <f t="shared" si="4"/>
        <v>2025/02/14</v>
      </c>
      <c r="C263" s="1208" t="s">
        <v>738</v>
      </c>
      <c r="D263" s="1208" t="s">
        <v>354</v>
      </c>
      <c r="E263" s="1208" t="s">
        <v>656</v>
      </c>
      <c r="F263" s="1208" t="s">
        <v>726</v>
      </c>
      <c r="G263" s="1238">
        <v>0</v>
      </c>
      <c r="H263" s="1238">
        <v>4400</v>
      </c>
      <c r="I263" s="1208" t="s">
        <v>527</v>
      </c>
    </row>
    <row r="264" spans="1:9">
      <c r="A264" s="1209" t="s">
        <v>1154</v>
      </c>
      <c r="B264" s="1210" t="str">
        <f t="shared" si="4"/>
        <v>2025/02/18</v>
      </c>
      <c r="C264" s="1210" t="s">
        <v>735</v>
      </c>
      <c r="D264" s="1210" t="s">
        <v>476</v>
      </c>
      <c r="E264" s="1210" t="s">
        <v>648</v>
      </c>
      <c r="F264" s="1210" t="s">
        <v>736</v>
      </c>
      <c r="G264" s="1239">
        <v>0</v>
      </c>
      <c r="H264" s="1239">
        <v>2168985000</v>
      </c>
      <c r="I264" s="1210" t="s">
        <v>732</v>
      </c>
    </row>
    <row r="265" spans="1:9">
      <c r="A265" s="1207" t="s">
        <v>1154</v>
      </c>
      <c r="B265" s="1208" t="str">
        <f t="shared" si="4"/>
        <v>2025/02/18</v>
      </c>
      <c r="C265" s="1208" t="s">
        <v>735</v>
      </c>
      <c r="D265" s="1208" t="s">
        <v>480</v>
      </c>
      <c r="E265" s="1208" t="s">
        <v>730</v>
      </c>
      <c r="F265" s="1208" t="s">
        <v>736</v>
      </c>
      <c r="G265" s="1238">
        <v>2168985000</v>
      </c>
      <c r="H265" s="1238">
        <v>0</v>
      </c>
      <c r="I265" s="1208" t="s">
        <v>732</v>
      </c>
    </row>
    <row r="266" spans="1:9">
      <c r="A266" s="1209" t="s">
        <v>1154</v>
      </c>
      <c r="B266" s="1210" t="str">
        <f t="shared" si="4"/>
        <v>2025/02/18</v>
      </c>
      <c r="C266" s="1210" t="s">
        <v>731</v>
      </c>
      <c r="D266" s="1210" t="s">
        <v>476</v>
      </c>
      <c r="E266" s="1210" t="s">
        <v>648</v>
      </c>
      <c r="F266" s="1210" t="s">
        <v>733</v>
      </c>
      <c r="G266" s="1239">
        <v>0</v>
      </c>
      <c r="H266" s="1239">
        <v>375957400</v>
      </c>
      <c r="I266" s="1210" t="s">
        <v>732</v>
      </c>
    </row>
    <row r="267" spans="1:9">
      <c r="A267" s="1207" t="s">
        <v>1154</v>
      </c>
      <c r="B267" s="1208" t="str">
        <f t="shared" si="4"/>
        <v>2025/02/18</v>
      </c>
      <c r="C267" s="1208" t="s">
        <v>731</v>
      </c>
      <c r="D267" s="1208" t="s">
        <v>480</v>
      </c>
      <c r="E267" s="1208" t="s">
        <v>730</v>
      </c>
      <c r="F267" s="1208" t="s">
        <v>733</v>
      </c>
      <c r="G267" s="1238">
        <v>375957400</v>
      </c>
      <c r="H267" s="1238">
        <v>0</v>
      </c>
      <c r="I267" s="1208" t="s">
        <v>732</v>
      </c>
    </row>
    <row r="268" spans="1:9">
      <c r="A268" s="1209" t="s">
        <v>1155</v>
      </c>
      <c r="B268" s="1210" t="str">
        <f t="shared" si="4"/>
        <v>2025/02/19</v>
      </c>
      <c r="C268" s="1210" t="s">
        <v>723</v>
      </c>
      <c r="D268" s="1210" t="s">
        <v>339</v>
      </c>
      <c r="E268" s="1210" t="s">
        <v>683</v>
      </c>
      <c r="F268" s="1210" t="s">
        <v>722</v>
      </c>
      <c r="G268" s="1239">
        <v>4000</v>
      </c>
      <c r="H268" s="1239">
        <v>0</v>
      </c>
      <c r="I268" s="1210" t="s">
        <v>527</v>
      </c>
    </row>
    <row r="269" spans="1:9">
      <c r="A269" s="1207" t="s">
        <v>1155</v>
      </c>
      <c r="B269" s="1208" t="str">
        <f t="shared" si="4"/>
        <v>2025/02/19</v>
      </c>
      <c r="C269" s="1208" t="s">
        <v>723</v>
      </c>
      <c r="D269" s="1208" t="s">
        <v>349</v>
      </c>
      <c r="E269" s="1208" t="s">
        <v>659</v>
      </c>
      <c r="F269" s="1208" t="s">
        <v>722</v>
      </c>
      <c r="G269" s="1238">
        <v>400</v>
      </c>
      <c r="H269" s="1238">
        <v>0</v>
      </c>
      <c r="I269" s="1208" t="s">
        <v>527</v>
      </c>
    </row>
    <row r="270" spans="1:9">
      <c r="A270" s="1209" t="s">
        <v>1155</v>
      </c>
      <c r="B270" s="1210" t="str">
        <f t="shared" si="4"/>
        <v>2025/02/19</v>
      </c>
      <c r="C270" s="1210" t="s">
        <v>723</v>
      </c>
      <c r="D270" s="1210" t="s">
        <v>244</v>
      </c>
      <c r="E270" s="1210" t="s">
        <v>652</v>
      </c>
      <c r="F270" s="1210" t="s">
        <v>722</v>
      </c>
      <c r="G270" s="1239">
        <v>0</v>
      </c>
      <c r="H270" s="1239">
        <v>4400</v>
      </c>
      <c r="I270" s="1210" t="s">
        <v>527</v>
      </c>
    </row>
    <row r="271" spans="1:9">
      <c r="A271" s="1207" t="s">
        <v>1155</v>
      </c>
      <c r="B271" s="1208" t="str">
        <f t="shared" si="4"/>
        <v>2025/02/19</v>
      </c>
      <c r="C271" s="1208" t="s">
        <v>721</v>
      </c>
      <c r="D271" s="1208" t="s">
        <v>339</v>
      </c>
      <c r="E271" s="1208" t="s">
        <v>683</v>
      </c>
      <c r="F271" s="1208" t="s">
        <v>722</v>
      </c>
      <c r="G271" s="1238">
        <v>4000</v>
      </c>
      <c r="H271" s="1238">
        <v>0</v>
      </c>
      <c r="I271" s="1208" t="s">
        <v>527</v>
      </c>
    </row>
    <row r="272" spans="1:9">
      <c r="A272" s="1209" t="s">
        <v>1155</v>
      </c>
      <c r="B272" s="1210" t="str">
        <f t="shared" si="4"/>
        <v>2025/02/19</v>
      </c>
      <c r="C272" s="1210" t="s">
        <v>721</v>
      </c>
      <c r="D272" s="1210" t="s">
        <v>349</v>
      </c>
      <c r="E272" s="1210" t="s">
        <v>659</v>
      </c>
      <c r="F272" s="1210" t="s">
        <v>722</v>
      </c>
      <c r="G272" s="1239">
        <v>400</v>
      </c>
      <c r="H272" s="1239">
        <v>0</v>
      </c>
      <c r="I272" s="1210" t="s">
        <v>527</v>
      </c>
    </row>
    <row r="273" spans="1:9">
      <c r="A273" s="1207" t="s">
        <v>1155</v>
      </c>
      <c r="B273" s="1208" t="str">
        <f t="shared" si="4"/>
        <v>2025/02/19</v>
      </c>
      <c r="C273" s="1208" t="s">
        <v>721</v>
      </c>
      <c r="D273" s="1208" t="s">
        <v>244</v>
      </c>
      <c r="E273" s="1208" t="s">
        <v>652</v>
      </c>
      <c r="F273" s="1208" t="s">
        <v>722</v>
      </c>
      <c r="G273" s="1238">
        <v>0</v>
      </c>
      <c r="H273" s="1238">
        <v>4400</v>
      </c>
      <c r="I273" s="1208" t="s">
        <v>527</v>
      </c>
    </row>
    <row r="274" spans="1:9">
      <c r="A274" s="1209" t="s">
        <v>1155</v>
      </c>
      <c r="B274" s="1210" t="str">
        <f t="shared" si="4"/>
        <v>2025/02/19</v>
      </c>
      <c r="C274" s="1210" t="s">
        <v>727</v>
      </c>
      <c r="D274" s="1210" t="s">
        <v>244</v>
      </c>
      <c r="E274" s="1210" t="s">
        <v>652</v>
      </c>
      <c r="F274" s="1210" t="s">
        <v>726</v>
      </c>
      <c r="G274" s="1239">
        <v>4400</v>
      </c>
      <c r="H274" s="1239">
        <v>0</v>
      </c>
      <c r="I274" s="1210" t="s">
        <v>527</v>
      </c>
    </row>
    <row r="275" spans="1:9">
      <c r="A275" s="1207" t="s">
        <v>1155</v>
      </c>
      <c r="B275" s="1208" t="str">
        <f t="shared" si="4"/>
        <v>2025/02/19</v>
      </c>
      <c r="C275" s="1208" t="s">
        <v>727</v>
      </c>
      <c r="D275" s="1208" t="s">
        <v>354</v>
      </c>
      <c r="E275" s="1208" t="s">
        <v>656</v>
      </c>
      <c r="F275" s="1208" t="s">
        <v>726</v>
      </c>
      <c r="G275" s="1238">
        <v>0</v>
      </c>
      <c r="H275" s="1238">
        <v>4400</v>
      </c>
      <c r="I275" s="1208" t="s">
        <v>527</v>
      </c>
    </row>
    <row r="276" spans="1:9">
      <c r="A276" s="1209" t="s">
        <v>1155</v>
      </c>
      <c r="B276" s="1210" t="str">
        <f t="shared" si="4"/>
        <v>2025/02/19</v>
      </c>
      <c r="C276" s="1210" t="s">
        <v>725</v>
      </c>
      <c r="D276" s="1210" t="s">
        <v>244</v>
      </c>
      <c r="E276" s="1210" t="s">
        <v>652</v>
      </c>
      <c r="F276" s="1210" t="s">
        <v>726</v>
      </c>
      <c r="G276" s="1239">
        <v>4400</v>
      </c>
      <c r="H276" s="1239">
        <v>0</v>
      </c>
      <c r="I276" s="1210" t="s">
        <v>527</v>
      </c>
    </row>
    <row r="277" spans="1:9">
      <c r="A277" s="1207" t="s">
        <v>1155</v>
      </c>
      <c r="B277" s="1208" t="str">
        <f t="shared" si="4"/>
        <v>2025/02/19</v>
      </c>
      <c r="C277" s="1208" t="s">
        <v>725</v>
      </c>
      <c r="D277" s="1208" t="s">
        <v>354</v>
      </c>
      <c r="E277" s="1208" t="s">
        <v>656</v>
      </c>
      <c r="F277" s="1208" t="s">
        <v>726</v>
      </c>
      <c r="G277" s="1238">
        <v>0</v>
      </c>
      <c r="H277" s="1238">
        <v>4400</v>
      </c>
      <c r="I277" s="1208" t="s">
        <v>527</v>
      </c>
    </row>
    <row r="278" spans="1:9">
      <c r="A278" s="1209" t="s">
        <v>1155</v>
      </c>
      <c r="B278" s="1210" t="str">
        <f t="shared" si="4"/>
        <v>2025/02/19</v>
      </c>
      <c r="C278" s="1210" t="s">
        <v>719</v>
      </c>
      <c r="D278" s="1210" t="s">
        <v>493</v>
      </c>
      <c r="E278" s="1210" t="s">
        <v>717</v>
      </c>
      <c r="F278" s="1210" t="s">
        <v>720</v>
      </c>
      <c r="G278" s="1239">
        <v>10485000</v>
      </c>
      <c r="H278" s="1239">
        <v>0</v>
      </c>
      <c r="I278" s="1210" t="s">
        <v>527</v>
      </c>
    </row>
    <row r="279" spans="1:9">
      <c r="A279" s="1207" t="s">
        <v>1155</v>
      </c>
      <c r="B279" s="1208" t="str">
        <f t="shared" si="4"/>
        <v>2025/02/19</v>
      </c>
      <c r="C279" s="1208" t="s">
        <v>719</v>
      </c>
      <c r="D279" s="1208" t="s">
        <v>354</v>
      </c>
      <c r="E279" s="1208" t="s">
        <v>656</v>
      </c>
      <c r="F279" s="1208" t="s">
        <v>729</v>
      </c>
      <c r="G279" s="1238">
        <v>2158500000</v>
      </c>
      <c r="H279" s="1238">
        <v>0</v>
      </c>
      <c r="I279" s="1208" t="s">
        <v>527</v>
      </c>
    </row>
    <row r="280" spans="1:9">
      <c r="A280" s="1209" t="s">
        <v>1155</v>
      </c>
      <c r="B280" s="1210" t="str">
        <f t="shared" si="4"/>
        <v>2025/02/19</v>
      </c>
      <c r="C280" s="1210" t="s">
        <v>719</v>
      </c>
      <c r="D280" s="1210" t="s">
        <v>480</v>
      </c>
      <c r="E280" s="1210" t="s">
        <v>730</v>
      </c>
      <c r="F280" s="1210" t="s">
        <v>720</v>
      </c>
      <c r="G280" s="1239">
        <v>0</v>
      </c>
      <c r="H280" s="1239">
        <v>2168985000</v>
      </c>
      <c r="I280" s="1210" t="s">
        <v>527</v>
      </c>
    </row>
    <row r="281" spans="1:9">
      <c r="A281" s="1207" t="s">
        <v>1155</v>
      </c>
      <c r="B281" s="1208" t="str">
        <f t="shared" si="4"/>
        <v>2025/02/19</v>
      </c>
      <c r="C281" s="1208" t="s">
        <v>716</v>
      </c>
      <c r="D281" s="1208" t="s">
        <v>493</v>
      </c>
      <c r="E281" s="1208" t="s">
        <v>717</v>
      </c>
      <c r="F281" s="1208" t="s">
        <v>718</v>
      </c>
      <c r="G281" s="1238">
        <v>1817400</v>
      </c>
      <c r="H281" s="1238">
        <v>0</v>
      </c>
      <c r="I281" s="1208" t="s">
        <v>527</v>
      </c>
    </row>
    <row r="282" spans="1:9">
      <c r="A282" s="1209" t="s">
        <v>1155</v>
      </c>
      <c r="B282" s="1210" t="str">
        <f t="shared" si="4"/>
        <v>2025/02/19</v>
      </c>
      <c r="C282" s="1210" t="s">
        <v>716</v>
      </c>
      <c r="D282" s="1210" t="s">
        <v>354</v>
      </c>
      <c r="E282" s="1210" t="s">
        <v>656</v>
      </c>
      <c r="F282" s="1210" t="s">
        <v>728</v>
      </c>
      <c r="G282" s="1239">
        <v>374140000</v>
      </c>
      <c r="H282" s="1239">
        <v>0</v>
      </c>
      <c r="I282" s="1210" t="s">
        <v>527</v>
      </c>
    </row>
    <row r="283" spans="1:9">
      <c r="A283" s="1207" t="s">
        <v>1155</v>
      </c>
      <c r="B283" s="1208" t="str">
        <f t="shared" si="4"/>
        <v>2025/02/19</v>
      </c>
      <c r="C283" s="1208" t="s">
        <v>716</v>
      </c>
      <c r="D283" s="1208" t="s">
        <v>480</v>
      </c>
      <c r="E283" s="1208" t="s">
        <v>730</v>
      </c>
      <c r="F283" s="1208" t="s">
        <v>718</v>
      </c>
      <c r="G283" s="1238">
        <v>0</v>
      </c>
      <c r="H283" s="1238">
        <v>375957400</v>
      </c>
      <c r="I283" s="1208" t="s">
        <v>527</v>
      </c>
    </row>
    <row r="284" spans="1:9">
      <c r="A284" s="1209" t="s">
        <v>1155</v>
      </c>
      <c r="B284" s="1210" t="str">
        <f t="shared" si="4"/>
        <v>2025/02/19</v>
      </c>
      <c r="C284" s="1210" t="s">
        <v>714</v>
      </c>
      <c r="D284" s="1210" t="s">
        <v>270</v>
      </c>
      <c r="E284" s="1210" t="s">
        <v>704</v>
      </c>
      <c r="F284" s="1210" t="s">
        <v>715</v>
      </c>
      <c r="G284" s="1239">
        <v>1</v>
      </c>
      <c r="H284" s="1239">
        <v>0</v>
      </c>
      <c r="I284" s="1210" t="s">
        <v>582</v>
      </c>
    </row>
    <row r="285" spans="1:9">
      <c r="A285" s="1207" t="s">
        <v>1155</v>
      </c>
      <c r="B285" s="1208" t="str">
        <f t="shared" si="4"/>
        <v>2025/02/19</v>
      </c>
      <c r="C285" s="1208" t="s">
        <v>714</v>
      </c>
      <c r="D285" s="1208" t="s">
        <v>399</v>
      </c>
      <c r="E285" s="1208" t="s">
        <v>646</v>
      </c>
      <c r="F285" s="1208" t="s">
        <v>724</v>
      </c>
      <c r="G285" s="1238">
        <v>297152364</v>
      </c>
      <c r="H285" s="1238">
        <v>0</v>
      </c>
      <c r="I285" s="1208" t="s">
        <v>582</v>
      </c>
    </row>
    <row r="286" spans="1:9">
      <c r="A286" s="1209" t="s">
        <v>1155</v>
      </c>
      <c r="B286" s="1210" t="str">
        <f t="shared" si="4"/>
        <v>2025/02/19</v>
      </c>
      <c r="C286" s="1210" t="s">
        <v>714</v>
      </c>
      <c r="D286" s="1210" t="s">
        <v>354</v>
      </c>
      <c r="E286" s="1210" t="s">
        <v>656</v>
      </c>
      <c r="F286" s="1210" t="s">
        <v>715</v>
      </c>
      <c r="G286" s="1239">
        <v>0</v>
      </c>
      <c r="H286" s="1239">
        <v>297152365</v>
      </c>
      <c r="I286" s="1210" t="s">
        <v>527</v>
      </c>
    </row>
    <row r="287" spans="1:9">
      <c r="A287" s="1207" t="s">
        <v>1156</v>
      </c>
      <c r="B287" s="1208" t="str">
        <f t="shared" si="4"/>
        <v>2025/02/20</v>
      </c>
      <c r="C287" s="1208" t="s">
        <v>708</v>
      </c>
      <c r="D287" s="1208" t="s">
        <v>244</v>
      </c>
      <c r="E287" s="1208" t="s">
        <v>652</v>
      </c>
      <c r="F287" s="1208" t="s">
        <v>709</v>
      </c>
      <c r="G287" s="1238">
        <v>365780</v>
      </c>
      <c r="H287" s="1238">
        <v>0</v>
      </c>
      <c r="I287" s="1208" t="s">
        <v>528</v>
      </c>
    </row>
    <row r="288" spans="1:9">
      <c r="A288" s="1209" t="s">
        <v>1156</v>
      </c>
      <c r="B288" s="1210" t="str">
        <f t="shared" si="4"/>
        <v>2025/02/20</v>
      </c>
      <c r="C288" s="1210" t="s">
        <v>708</v>
      </c>
      <c r="D288" s="1210" t="s">
        <v>354</v>
      </c>
      <c r="E288" s="1210" t="s">
        <v>656</v>
      </c>
      <c r="F288" s="1210" t="s">
        <v>709</v>
      </c>
      <c r="G288" s="1239">
        <v>0</v>
      </c>
      <c r="H288" s="1239">
        <v>365780</v>
      </c>
      <c r="I288" s="1210" t="s">
        <v>528</v>
      </c>
    </row>
    <row r="289" spans="1:9">
      <c r="A289" s="1207" t="s">
        <v>1156</v>
      </c>
      <c r="B289" s="1208" t="str">
        <f t="shared" si="4"/>
        <v>2025/02/20</v>
      </c>
      <c r="C289" s="1208" t="s">
        <v>712</v>
      </c>
      <c r="D289" s="1208" t="s">
        <v>244</v>
      </c>
      <c r="E289" s="1208" t="s">
        <v>652</v>
      </c>
      <c r="F289" s="1208" t="s">
        <v>713</v>
      </c>
      <c r="G289" s="1238">
        <v>715000</v>
      </c>
      <c r="H289" s="1238">
        <v>0</v>
      </c>
      <c r="I289" s="1208" t="s">
        <v>550</v>
      </c>
    </row>
    <row r="290" spans="1:9">
      <c r="A290" s="1209" t="s">
        <v>1156</v>
      </c>
      <c r="B290" s="1210" t="str">
        <f t="shared" si="4"/>
        <v>2025/02/20</v>
      </c>
      <c r="C290" s="1210" t="s">
        <v>712</v>
      </c>
      <c r="D290" s="1210" t="s">
        <v>354</v>
      </c>
      <c r="E290" s="1210" t="s">
        <v>656</v>
      </c>
      <c r="F290" s="1210" t="s">
        <v>713</v>
      </c>
      <c r="G290" s="1239">
        <v>0</v>
      </c>
      <c r="H290" s="1239">
        <v>715000</v>
      </c>
      <c r="I290" s="1210" t="s">
        <v>550</v>
      </c>
    </row>
    <row r="291" spans="1:9">
      <c r="A291" s="1207" t="s">
        <v>1156</v>
      </c>
      <c r="B291" s="1208" t="str">
        <f t="shared" si="4"/>
        <v>2025/02/20</v>
      </c>
      <c r="C291" s="1208" t="s">
        <v>710</v>
      </c>
      <c r="D291" s="1208" t="s">
        <v>244</v>
      </c>
      <c r="E291" s="1208" t="s">
        <v>652</v>
      </c>
      <c r="F291" s="1208" t="s">
        <v>711</v>
      </c>
      <c r="G291" s="1238">
        <v>715000</v>
      </c>
      <c r="H291" s="1238">
        <v>0</v>
      </c>
      <c r="I291" s="1208" t="s">
        <v>550</v>
      </c>
    </row>
    <row r="292" spans="1:9">
      <c r="A292" s="1209" t="s">
        <v>1156</v>
      </c>
      <c r="B292" s="1210" t="str">
        <f t="shared" si="4"/>
        <v>2025/02/20</v>
      </c>
      <c r="C292" s="1210" t="s">
        <v>710</v>
      </c>
      <c r="D292" s="1210" t="s">
        <v>354</v>
      </c>
      <c r="E292" s="1210" t="s">
        <v>656</v>
      </c>
      <c r="F292" s="1210" t="s">
        <v>711</v>
      </c>
      <c r="G292" s="1239">
        <v>0</v>
      </c>
      <c r="H292" s="1239">
        <v>715000</v>
      </c>
      <c r="I292" s="1210" t="s">
        <v>550</v>
      </c>
    </row>
    <row r="293" spans="1:9">
      <c r="A293" s="1207" t="s">
        <v>1157</v>
      </c>
      <c r="B293" s="1208" t="str">
        <f t="shared" si="4"/>
        <v>2025/02/26</v>
      </c>
      <c r="C293" s="1208" t="s">
        <v>703</v>
      </c>
      <c r="D293" s="1208" t="s">
        <v>270</v>
      </c>
      <c r="E293" s="1208" t="s">
        <v>704</v>
      </c>
      <c r="F293" s="1208" t="s">
        <v>705</v>
      </c>
      <c r="G293" s="1238">
        <v>5</v>
      </c>
      <c r="H293" s="1238">
        <v>0</v>
      </c>
      <c r="I293" s="1208" t="s">
        <v>417</v>
      </c>
    </row>
    <row r="294" spans="1:9">
      <c r="A294" s="1209" t="s">
        <v>1157</v>
      </c>
      <c r="B294" s="1210" t="str">
        <f t="shared" si="4"/>
        <v>2025/02/26</v>
      </c>
      <c r="C294" s="1210" t="s">
        <v>703</v>
      </c>
      <c r="D294" s="1210" t="s">
        <v>240</v>
      </c>
      <c r="E294" s="1210" t="s">
        <v>706</v>
      </c>
      <c r="F294" s="1210" t="s">
        <v>705</v>
      </c>
      <c r="G294" s="1239">
        <v>0</v>
      </c>
      <c r="H294" s="1239">
        <v>22046685</v>
      </c>
      <c r="I294" s="1210" t="s">
        <v>417</v>
      </c>
    </row>
    <row r="295" spans="1:9">
      <c r="A295" s="1207" t="s">
        <v>1157</v>
      </c>
      <c r="B295" s="1208" t="str">
        <f t="shared" si="4"/>
        <v>2025/02/26</v>
      </c>
      <c r="C295" s="1208" t="s">
        <v>703</v>
      </c>
      <c r="D295" s="1208" t="s">
        <v>354</v>
      </c>
      <c r="E295" s="1208" t="s">
        <v>656</v>
      </c>
      <c r="F295" s="1208" t="s">
        <v>707</v>
      </c>
      <c r="G295" s="1238">
        <v>22046680</v>
      </c>
      <c r="H295" s="1238">
        <v>0</v>
      </c>
      <c r="I295" s="1208" t="s">
        <v>527</v>
      </c>
    </row>
    <row r="296" spans="1:9">
      <c r="A296" s="1209" t="s">
        <v>1158</v>
      </c>
      <c r="B296" s="1210" t="str">
        <f t="shared" si="4"/>
        <v>2025/02/27</v>
      </c>
      <c r="C296" s="1210" t="s">
        <v>700</v>
      </c>
      <c r="D296" s="1210" t="s">
        <v>511</v>
      </c>
      <c r="E296" s="1210" t="s">
        <v>663</v>
      </c>
      <c r="F296" s="1210" t="s">
        <v>702</v>
      </c>
      <c r="G296" s="1239">
        <v>252000000</v>
      </c>
      <c r="H296" s="1239">
        <v>0</v>
      </c>
      <c r="I296" s="1210" t="s">
        <v>701</v>
      </c>
    </row>
    <row r="297" spans="1:9">
      <c r="A297" s="1207" t="s">
        <v>1158</v>
      </c>
      <c r="B297" s="1208" t="str">
        <f t="shared" si="4"/>
        <v>2025/02/27</v>
      </c>
      <c r="C297" s="1208" t="s">
        <v>700</v>
      </c>
      <c r="D297" s="1208" t="s">
        <v>354</v>
      </c>
      <c r="E297" s="1208" t="s">
        <v>656</v>
      </c>
      <c r="F297" s="1208" t="s">
        <v>702</v>
      </c>
      <c r="G297" s="1238">
        <v>0</v>
      </c>
      <c r="H297" s="1238">
        <v>252000000</v>
      </c>
      <c r="I297" s="1208" t="s">
        <v>701</v>
      </c>
    </row>
    <row r="298" spans="1:9">
      <c r="A298" s="1211" t="s">
        <v>1158</v>
      </c>
      <c r="B298" s="1212" t="str">
        <f t="shared" si="4"/>
        <v>2025/02/27</v>
      </c>
      <c r="C298" s="1212" t="s">
        <v>698</v>
      </c>
      <c r="D298" s="1212" t="s">
        <v>399</v>
      </c>
      <c r="E298" s="1212" t="s">
        <v>646</v>
      </c>
      <c r="F298" s="1212" t="s">
        <v>699</v>
      </c>
      <c r="G298" s="1240">
        <v>162774893</v>
      </c>
      <c r="H298" s="1240">
        <v>0</v>
      </c>
      <c r="I298" s="1212" t="s">
        <v>582</v>
      </c>
    </row>
    <row r="299" spans="1:9">
      <c r="A299" s="1211" t="s">
        <v>1158</v>
      </c>
      <c r="B299" s="1212" t="str">
        <f t="shared" si="4"/>
        <v>2025/02/27</v>
      </c>
      <c r="C299" s="1212" t="s">
        <v>698</v>
      </c>
      <c r="D299" s="1212" t="s">
        <v>354</v>
      </c>
      <c r="E299" s="1212" t="s">
        <v>656</v>
      </c>
      <c r="F299" s="1212" t="s">
        <v>699</v>
      </c>
      <c r="G299" s="1240">
        <v>0</v>
      </c>
      <c r="H299" s="1240">
        <v>162774893</v>
      </c>
      <c r="I299" s="1212" t="s">
        <v>582</v>
      </c>
    </row>
    <row r="300" spans="1:9">
      <c r="A300" s="1209" t="s">
        <v>1159</v>
      </c>
      <c r="B300" s="1210" t="str">
        <f t="shared" si="4"/>
        <v>2025/02/28</v>
      </c>
      <c r="C300" s="1210" t="s">
        <v>691</v>
      </c>
      <c r="D300" s="1210" t="s">
        <v>391</v>
      </c>
      <c r="E300" s="1210" t="s">
        <v>658</v>
      </c>
      <c r="F300" s="1210" t="s">
        <v>692</v>
      </c>
      <c r="G300" s="1239">
        <v>650000</v>
      </c>
      <c r="H300" s="1239">
        <v>0</v>
      </c>
      <c r="I300" s="1210" t="s">
        <v>550</v>
      </c>
    </row>
    <row r="301" spans="1:9">
      <c r="A301" s="1207" t="s">
        <v>1159</v>
      </c>
      <c r="B301" s="1208" t="str">
        <f t="shared" si="4"/>
        <v>2025/02/28</v>
      </c>
      <c r="C301" s="1208" t="s">
        <v>691</v>
      </c>
      <c r="D301" s="1208" t="s">
        <v>349</v>
      </c>
      <c r="E301" s="1208" t="s">
        <v>659</v>
      </c>
      <c r="F301" s="1208" t="s">
        <v>692</v>
      </c>
      <c r="G301" s="1238">
        <v>65000</v>
      </c>
      <c r="H301" s="1238">
        <v>0</v>
      </c>
      <c r="I301" s="1208" t="s">
        <v>550</v>
      </c>
    </row>
    <row r="302" spans="1:9">
      <c r="A302" s="1209" t="s">
        <v>1159</v>
      </c>
      <c r="B302" s="1210" t="str">
        <f t="shared" si="4"/>
        <v>2025/02/28</v>
      </c>
      <c r="C302" s="1210" t="s">
        <v>691</v>
      </c>
      <c r="D302" s="1210" t="s">
        <v>244</v>
      </c>
      <c r="E302" s="1210" t="s">
        <v>652</v>
      </c>
      <c r="F302" s="1210" t="s">
        <v>692</v>
      </c>
      <c r="G302" s="1239">
        <v>0</v>
      </c>
      <c r="H302" s="1239">
        <v>715000</v>
      </c>
      <c r="I302" s="1210" t="s">
        <v>550</v>
      </c>
    </row>
    <row r="303" spans="1:9">
      <c r="A303" s="1207" t="s">
        <v>1159</v>
      </c>
      <c r="B303" s="1208" t="str">
        <f t="shared" si="4"/>
        <v>2025/02/28</v>
      </c>
      <c r="C303" s="1208" t="s">
        <v>695</v>
      </c>
      <c r="D303" s="1208" t="s">
        <v>519</v>
      </c>
      <c r="E303" s="1208" t="s">
        <v>696</v>
      </c>
      <c r="F303" s="1208" t="s">
        <v>697</v>
      </c>
      <c r="G303" s="1238">
        <v>0</v>
      </c>
      <c r="H303" s="1238">
        <v>43834</v>
      </c>
      <c r="I303" s="1208" t="s">
        <v>550</v>
      </c>
    </row>
    <row r="304" spans="1:9">
      <c r="A304" s="1209" t="s">
        <v>1159</v>
      </c>
      <c r="B304" s="1210" t="str">
        <f t="shared" si="4"/>
        <v>2025/02/28</v>
      </c>
      <c r="C304" s="1210" t="s">
        <v>695</v>
      </c>
      <c r="D304" s="1210" t="s">
        <v>421</v>
      </c>
      <c r="E304" s="1210" t="s">
        <v>650</v>
      </c>
      <c r="F304" s="1210" t="s">
        <v>697</v>
      </c>
      <c r="G304" s="1239">
        <v>43834</v>
      </c>
      <c r="H304" s="1239">
        <v>0</v>
      </c>
      <c r="I304" s="1210" t="s">
        <v>550</v>
      </c>
    </row>
    <row r="305" spans="1:9">
      <c r="A305" s="1207" t="s">
        <v>1159</v>
      </c>
      <c r="B305" s="1208" t="str">
        <f t="shared" si="4"/>
        <v>2025/02/28</v>
      </c>
      <c r="C305" s="1208" t="s">
        <v>693</v>
      </c>
      <c r="D305" s="1208" t="s">
        <v>425</v>
      </c>
      <c r="E305" s="1208" t="s">
        <v>643</v>
      </c>
      <c r="F305" s="1208" t="s">
        <v>694</v>
      </c>
      <c r="G305" s="1238">
        <v>7824657</v>
      </c>
      <c r="H305" s="1238">
        <v>0</v>
      </c>
      <c r="I305" s="1208" t="s">
        <v>569</v>
      </c>
    </row>
    <row r="306" spans="1:9">
      <c r="A306" s="1209" t="s">
        <v>1159</v>
      </c>
      <c r="B306" s="1210" t="str">
        <f t="shared" si="4"/>
        <v>2025/02/28</v>
      </c>
      <c r="C306" s="1210" t="s">
        <v>693</v>
      </c>
      <c r="D306" s="1210" t="s">
        <v>421</v>
      </c>
      <c r="E306" s="1210" t="s">
        <v>650</v>
      </c>
      <c r="F306" s="1210" t="s">
        <v>694</v>
      </c>
      <c r="G306" s="1239">
        <v>0</v>
      </c>
      <c r="H306" s="1239">
        <v>7824657</v>
      </c>
      <c r="I306" s="1210" t="s">
        <v>569</v>
      </c>
    </row>
    <row r="307" spans="1:9">
      <c r="A307" s="1207" t="s">
        <v>1159</v>
      </c>
      <c r="B307" s="1208" t="str">
        <f t="shared" si="4"/>
        <v>2025/02/28</v>
      </c>
      <c r="C307" s="1208" t="s">
        <v>687</v>
      </c>
      <c r="D307" s="1208" t="s">
        <v>441</v>
      </c>
      <c r="E307" s="1208" t="s">
        <v>636</v>
      </c>
      <c r="F307" s="1208" t="s">
        <v>688</v>
      </c>
      <c r="G307" s="1238">
        <v>14191560</v>
      </c>
      <c r="H307" s="1238">
        <v>0</v>
      </c>
      <c r="I307" s="1208" t="s">
        <v>572</v>
      </c>
    </row>
    <row r="308" spans="1:9">
      <c r="A308" s="1209" t="s">
        <v>1159</v>
      </c>
      <c r="B308" s="1210" t="str">
        <f t="shared" si="4"/>
        <v>2025/02/28</v>
      </c>
      <c r="C308" s="1210" t="s">
        <v>687</v>
      </c>
      <c r="D308" s="1210" t="s">
        <v>445</v>
      </c>
      <c r="E308" s="1210" t="s">
        <v>645</v>
      </c>
      <c r="F308" s="1210" t="s">
        <v>688</v>
      </c>
      <c r="G308" s="1239">
        <v>0</v>
      </c>
      <c r="H308" s="1239">
        <v>14191560</v>
      </c>
      <c r="I308" s="1210" t="s">
        <v>572</v>
      </c>
    </row>
    <row r="309" spans="1:9">
      <c r="A309" s="1207" t="s">
        <v>1159</v>
      </c>
      <c r="B309" s="1208" t="str">
        <f t="shared" si="4"/>
        <v>2025/02/28</v>
      </c>
      <c r="C309" s="1208" t="s">
        <v>685</v>
      </c>
      <c r="D309" s="1208" t="s">
        <v>431</v>
      </c>
      <c r="E309" s="1208" t="s">
        <v>634</v>
      </c>
      <c r="F309" s="1208" t="s">
        <v>686</v>
      </c>
      <c r="G309" s="1238">
        <v>7824657</v>
      </c>
      <c r="H309" s="1238">
        <v>0</v>
      </c>
      <c r="I309" s="1208" t="s">
        <v>569</v>
      </c>
    </row>
    <row r="310" spans="1:9">
      <c r="A310" s="1209" t="s">
        <v>1159</v>
      </c>
      <c r="B310" s="1210" t="str">
        <f t="shared" si="4"/>
        <v>2025/02/28</v>
      </c>
      <c r="C310" s="1210" t="s">
        <v>685</v>
      </c>
      <c r="D310" s="1210" t="s">
        <v>425</v>
      </c>
      <c r="E310" s="1210" t="s">
        <v>643</v>
      </c>
      <c r="F310" s="1210" t="s">
        <v>686</v>
      </c>
      <c r="G310" s="1239">
        <v>0</v>
      </c>
      <c r="H310" s="1239">
        <v>7824657</v>
      </c>
      <c r="I310" s="1210" t="s">
        <v>569</v>
      </c>
    </row>
    <row r="311" spans="1:9">
      <c r="A311" s="1207" t="s">
        <v>1159</v>
      </c>
      <c r="B311" s="1208" t="str">
        <f t="shared" si="4"/>
        <v>2025/02/28</v>
      </c>
      <c r="C311" s="1208" t="s">
        <v>689</v>
      </c>
      <c r="D311" s="1208" t="s">
        <v>435</v>
      </c>
      <c r="E311" s="1208" t="s">
        <v>641</v>
      </c>
      <c r="F311" s="1208" t="s">
        <v>690</v>
      </c>
      <c r="G311" s="1238">
        <v>1000000</v>
      </c>
      <c r="H311" s="1238">
        <v>0</v>
      </c>
      <c r="I311" s="1208" t="s">
        <v>574</v>
      </c>
    </row>
    <row r="312" spans="1:9">
      <c r="A312" s="1209" t="s">
        <v>1159</v>
      </c>
      <c r="B312" s="1210" t="str">
        <f t="shared" si="4"/>
        <v>2025/02/28</v>
      </c>
      <c r="C312" s="1210" t="s">
        <v>689</v>
      </c>
      <c r="D312" s="1210" t="s">
        <v>437</v>
      </c>
      <c r="E312" s="1210" t="s">
        <v>649</v>
      </c>
      <c r="F312" s="1210" t="s">
        <v>690</v>
      </c>
      <c r="G312" s="1239">
        <v>0</v>
      </c>
      <c r="H312" s="1239">
        <v>1000000</v>
      </c>
      <c r="I312" s="1210" t="s">
        <v>574</v>
      </c>
    </row>
    <row r="313" spans="1:9">
      <c r="A313" s="1207" t="s">
        <v>1126</v>
      </c>
      <c r="B313" s="1208" t="str">
        <f t="shared" si="4"/>
        <v>2025/03/06</v>
      </c>
      <c r="C313" s="1208" t="s">
        <v>682</v>
      </c>
      <c r="D313" s="1208" t="s">
        <v>339</v>
      </c>
      <c r="E313" s="1208" t="s">
        <v>683</v>
      </c>
      <c r="F313" s="1208" t="s">
        <v>344</v>
      </c>
      <c r="G313" s="1238">
        <v>4000</v>
      </c>
      <c r="H313" s="1238">
        <v>0</v>
      </c>
      <c r="I313" s="1208"/>
    </row>
    <row r="314" spans="1:9">
      <c r="A314" s="1209" t="s">
        <v>1126</v>
      </c>
      <c r="B314" s="1210" t="str">
        <f t="shared" si="4"/>
        <v>2025/03/06</v>
      </c>
      <c r="C314" s="1210" t="s">
        <v>682</v>
      </c>
      <c r="D314" s="1210" t="s">
        <v>349</v>
      </c>
      <c r="E314" s="1210" t="s">
        <v>659</v>
      </c>
      <c r="F314" s="1210" t="s">
        <v>344</v>
      </c>
      <c r="G314" s="1239">
        <v>400</v>
      </c>
      <c r="H314" s="1239">
        <v>0</v>
      </c>
      <c r="I314" s="1210"/>
    </row>
    <row r="315" spans="1:9">
      <c r="A315" s="1207" t="s">
        <v>1126</v>
      </c>
      <c r="B315" s="1208" t="str">
        <f t="shared" si="4"/>
        <v>2025/03/06</v>
      </c>
      <c r="C315" s="1208" t="s">
        <v>682</v>
      </c>
      <c r="D315" s="1208" t="s">
        <v>244</v>
      </c>
      <c r="E315" s="1208" t="s">
        <v>652</v>
      </c>
      <c r="F315" s="1208" t="s">
        <v>344</v>
      </c>
      <c r="G315" s="1238">
        <v>0</v>
      </c>
      <c r="H315" s="1238">
        <v>4400</v>
      </c>
      <c r="I315" s="1208"/>
    </row>
    <row r="316" spans="1:9">
      <c r="A316" s="1209" t="s">
        <v>1126</v>
      </c>
      <c r="B316" s="1210" t="str">
        <f t="shared" si="4"/>
        <v>2025/03/06</v>
      </c>
      <c r="C316" s="1210" t="s">
        <v>684</v>
      </c>
      <c r="D316" s="1210" t="s">
        <v>244</v>
      </c>
      <c r="E316" s="1210" t="s">
        <v>652</v>
      </c>
      <c r="F316" s="1210" t="s">
        <v>368</v>
      </c>
      <c r="G316" s="1239">
        <v>4400</v>
      </c>
      <c r="H316" s="1239">
        <v>0</v>
      </c>
      <c r="I316" s="1210" t="s">
        <v>527</v>
      </c>
    </row>
    <row r="317" spans="1:9">
      <c r="A317" s="1207" t="s">
        <v>1126</v>
      </c>
      <c r="B317" s="1208" t="str">
        <f t="shared" si="4"/>
        <v>2025/03/06</v>
      </c>
      <c r="C317" s="1208" t="s">
        <v>684</v>
      </c>
      <c r="D317" s="1208" t="s">
        <v>354</v>
      </c>
      <c r="E317" s="1208" t="s">
        <v>656</v>
      </c>
      <c r="F317" s="1208" t="s">
        <v>368</v>
      </c>
      <c r="G317" s="1238">
        <v>0</v>
      </c>
      <c r="H317" s="1238">
        <v>4400</v>
      </c>
      <c r="I317" s="1208" t="s">
        <v>527</v>
      </c>
    </row>
    <row r="318" spans="1:9">
      <c r="A318" s="1210" t="s">
        <v>6344</v>
      </c>
      <c r="B318" s="1210" t="str">
        <f t="shared" si="4"/>
        <v>2025/03/10</v>
      </c>
      <c r="C318" s="1210" t="s">
        <v>681</v>
      </c>
      <c r="D318" s="1210" t="s">
        <v>379</v>
      </c>
      <c r="E318" s="1210" t="s">
        <v>678</v>
      </c>
      <c r="F318" s="1210" t="s">
        <v>465</v>
      </c>
      <c r="G318" s="1239">
        <v>383018</v>
      </c>
      <c r="H318" s="1239">
        <v>0</v>
      </c>
      <c r="I318" s="1210"/>
    </row>
    <row r="319" spans="1:9">
      <c r="A319" s="1207" t="s">
        <v>1107</v>
      </c>
      <c r="B319" s="1208" t="str">
        <f t="shared" si="4"/>
        <v>2025/03/10</v>
      </c>
      <c r="C319" s="1208" t="s">
        <v>681</v>
      </c>
      <c r="D319" s="1208" t="s">
        <v>349</v>
      </c>
      <c r="E319" s="1208" t="s">
        <v>659</v>
      </c>
      <c r="F319" s="1208" t="s">
        <v>465</v>
      </c>
      <c r="G319" s="1238">
        <v>38302</v>
      </c>
      <c r="H319" s="1238">
        <v>0</v>
      </c>
      <c r="I319" s="1208"/>
    </row>
    <row r="320" spans="1:9">
      <c r="A320" s="1209" t="s">
        <v>1107</v>
      </c>
      <c r="B320" s="1210" t="str">
        <f t="shared" si="4"/>
        <v>2025/03/10</v>
      </c>
      <c r="C320" s="1210" t="s">
        <v>681</v>
      </c>
      <c r="D320" s="1210" t="s">
        <v>244</v>
      </c>
      <c r="E320" s="1210" t="s">
        <v>652</v>
      </c>
      <c r="F320" s="1210" t="s">
        <v>465</v>
      </c>
      <c r="G320" s="1239">
        <v>0</v>
      </c>
      <c r="H320" s="1239">
        <v>421320</v>
      </c>
      <c r="I320" s="1210"/>
    </row>
    <row r="321" spans="1:9">
      <c r="A321" s="1207" t="s">
        <v>1107</v>
      </c>
      <c r="B321" s="1208" t="str">
        <f t="shared" si="4"/>
        <v>2025/03/10</v>
      </c>
      <c r="C321" s="1208" t="s">
        <v>679</v>
      </c>
      <c r="D321" s="1208" t="s">
        <v>379</v>
      </c>
      <c r="E321" s="1208" t="s">
        <v>678</v>
      </c>
      <c r="F321" s="1208" t="s">
        <v>680</v>
      </c>
      <c r="G321" s="1238">
        <v>0</v>
      </c>
      <c r="H321" s="1238">
        <v>383018</v>
      </c>
      <c r="I321" s="1208" t="s">
        <v>528</v>
      </c>
    </row>
    <row r="322" spans="1:9">
      <c r="A322" s="1209" t="s">
        <v>1107</v>
      </c>
      <c r="B322" s="1210" t="str">
        <f t="shared" ref="B322:B385" si="5">TEXT(DATE(RIGHT(A322,4),LEFT(A322,FIND("/",A322)-1),MID(A322,FIND("/",A322)+1,FIND("/",A322,FIND("/",A322)+1)-FIND("/",A322)-1)),"yyyy/mm/dd")</f>
        <v>2025/03/10</v>
      </c>
      <c r="C322" s="1210" t="s">
        <v>679</v>
      </c>
      <c r="D322" s="1210" t="s">
        <v>349</v>
      </c>
      <c r="E322" s="1210" t="s">
        <v>659</v>
      </c>
      <c r="F322" s="1210" t="s">
        <v>680</v>
      </c>
      <c r="G322" s="1239">
        <v>0</v>
      </c>
      <c r="H322" s="1239">
        <v>38302</v>
      </c>
      <c r="I322" s="1210" t="s">
        <v>528</v>
      </c>
    </row>
    <row r="323" spans="1:9">
      <c r="A323" s="1207" t="s">
        <v>6344</v>
      </c>
      <c r="B323" s="1208" t="str">
        <f t="shared" si="5"/>
        <v>2025/03/10</v>
      </c>
      <c r="C323" s="1208" t="s">
        <v>679</v>
      </c>
      <c r="D323" s="1208" t="s">
        <v>244</v>
      </c>
      <c r="E323" s="1208" t="s">
        <v>652</v>
      </c>
      <c r="F323" s="1208" t="s">
        <v>680</v>
      </c>
      <c r="G323" s="1238">
        <v>421320</v>
      </c>
      <c r="H323" s="1238">
        <v>0</v>
      </c>
      <c r="I323" s="1208" t="s">
        <v>528</v>
      </c>
    </row>
    <row r="324" spans="1:9">
      <c r="A324" s="1209" t="s">
        <v>6344</v>
      </c>
      <c r="B324" s="1210" t="str">
        <f t="shared" si="5"/>
        <v>2025/03/10</v>
      </c>
      <c r="C324" s="1210" t="s">
        <v>677</v>
      </c>
      <c r="D324" s="1210" t="s">
        <v>379</v>
      </c>
      <c r="E324" s="1210" t="s">
        <v>678</v>
      </c>
      <c r="F324" s="1210" t="s">
        <v>465</v>
      </c>
      <c r="G324" s="1239">
        <v>383020</v>
      </c>
      <c r="H324" s="1239">
        <v>0</v>
      </c>
      <c r="I324" s="1210" t="s">
        <v>528</v>
      </c>
    </row>
    <row r="325" spans="1:9">
      <c r="A325" s="1207" t="s">
        <v>1107</v>
      </c>
      <c r="B325" s="1208" t="str">
        <f t="shared" si="5"/>
        <v>2025/03/10</v>
      </c>
      <c r="C325" s="1208" t="s">
        <v>677</v>
      </c>
      <c r="D325" s="1208" t="s">
        <v>349</v>
      </c>
      <c r="E325" s="1208" t="s">
        <v>659</v>
      </c>
      <c r="F325" s="1208" t="s">
        <v>465</v>
      </c>
      <c r="G325" s="1238">
        <v>38300</v>
      </c>
      <c r="H325" s="1238">
        <v>0</v>
      </c>
      <c r="I325" s="1208" t="s">
        <v>528</v>
      </c>
    </row>
    <row r="326" spans="1:9">
      <c r="A326" s="1209" t="s">
        <v>1107</v>
      </c>
      <c r="B326" s="1210" t="str">
        <f t="shared" si="5"/>
        <v>2025/03/10</v>
      </c>
      <c r="C326" s="1210" t="s">
        <v>677</v>
      </c>
      <c r="D326" s="1210" t="s">
        <v>244</v>
      </c>
      <c r="E326" s="1210" t="s">
        <v>652</v>
      </c>
      <c r="F326" s="1210" t="s">
        <v>465</v>
      </c>
      <c r="G326" s="1239">
        <v>0</v>
      </c>
      <c r="H326" s="1239">
        <v>421320</v>
      </c>
      <c r="I326" s="1210" t="s">
        <v>528</v>
      </c>
    </row>
    <row r="327" spans="1:9">
      <c r="A327" s="1207" t="s">
        <v>1108</v>
      </c>
      <c r="B327" s="1208" t="str">
        <f t="shared" si="5"/>
        <v>2025/03/13</v>
      </c>
      <c r="C327" s="1208" t="s">
        <v>675</v>
      </c>
      <c r="D327" s="1208" t="s">
        <v>669</v>
      </c>
      <c r="E327" s="1208" t="s">
        <v>670</v>
      </c>
      <c r="F327" s="1208" t="s">
        <v>676</v>
      </c>
      <c r="G327" s="1238">
        <v>2727273</v>
      </c>
      <c r="H327" s="1238">
        <v>0</v>
      </c>
      <c r="I327" s="1208" t="s">
        <v>532</v>
      </c>
    </row>
    <row r="328" spans="1:9">
      <c r="A328" s="1209" t="s">
        <v>6348</v>
      </c>
      <c r="B328" s="1210" t="str">
        <f t="shared" si="5"/>
        <v>2025/03/13</v>
      </c>
      <c r="C328" s="1210" t="s">
        <v>675</v>
      </c>
      <c r="D328" s="1210" t="s">
        <v>349</v>
      </c>
      <c r="E328" s="1210" t="s">
        <v>659</v>
      </c>
      <c r="F328" s="1210" t="s">
        <v>676</v>
      </c>
      <c r="G328" s="1239">
        <v>272727</v>
      </c>
      <c r="H328" s="1239">
        <v>0</v>
      </c>
      <c r="I328" s="1210" t="s">
        <v>532</v>
      </c>
    </row>
    <row r="329" spans="1:9">
      <c r="A329" s="1207" t="s">
        <v>1108</v>
      </c>
      <c r="B329" s="1208" t="str">
        <f t="shared" si="5"/>
        <v>2025/03/13</v>
      </c>
      <c r="C329" s="1208" t="s">
        <v>675</v>
      </c>
      <c r="D329" s="1208" t="s">
        <v>244</v>
      </c>
      <c r="E329" s="1208" t="s">
        <v>652</v>
      </c>
      <c r="F329" s="1208" t="s">
        <v>676</v>
      </c>
      <c r="G329" s="1238">
        <v>0</v>
      </c>
      <c r="H329" s="1238">
        <v>3000000</v>
      </c>
      <c r="I329" s="1208" t="s">
        <v>532</v>
      </c>
    </row>
    <row r="330" spans="1:9">
      <c r="A330" s="1209" t="s">
        <v>1109</v>
      </c>
      <c r="B330" s="1210" t="str">
        <f t="shared" si="5"/>
        <v>2025/03/15</v>
      </c>
      <c r="C330" s="1210" t="s">
        <v>672</v>
      </c>
      <c r="D330" s="1210" t="s">
        <v>553</v>
      </c>
      <c r="E330" s="1210" t="s">
        <v>673</v>
      </c>
      <c r="F330" s="1210" t="s">
        <v>552</v>
      </c>
      <c r="G330" s="1239">
        <v>0</v>
      </c>
      <c r="H330" s="1239">
        <v>201741</v>
      </c>
      <c r="I330" s="1210" t="s">
        <v>527</v>
      </c>
    </row>
    <row r="331" spans="1:9">
      <c r="A331" s="1207" t="s">
        <v>6347</v>
      </c>
      <c r="B331" s="1208" t="str">
        <f t="shared" si="5"/>
        <v>2025/03/15</v>
      </c>
      <c r="C331" s="1208" t="s">
        <v>672</v>
      </c>
      <c r="D331" s="1208" t="s">
        <v>556</v>
      </c>
      <c r="E331" s="1208" t="s">
        <v>674</v>
      </c>
      <c r="F331" s="1208" t="s">
        <v>552</v>
      </c>
      <c r="G331" s="1238">
        <v>2820</v>
      </c>
      <c r="H331" s="1238">
        <v>0</v>
      </c>
      <c r="I331" s="1208"/>
    </row>
    <row r="332" spans="1:9">
      <c r="A332" s="1209" t="s">
        <v>1109</v>
      </c>
      <c r="B332" s="1210" t="str">
        <f t="shared" si="5"/>
        <v>2025/03/15</v>
      </c>
      <c r="C332" s="1210" t="s">
        <v>672</v>
      </c>
      <c r="D332" s="1210" t="s">
        <v>556</v>
      </c>
      <c r="E332" s="1210" t="s">
        <v>674</v>
      </c>
      <c r="F332" s="1210" t="s">
        <v>552</v>
      </c>
      <c r="G332" s="1239">
        <v>28240</v>
      </c>
      <c r="H332" s="1239">
        <v>0</v>
      </c>
      <c r="I332" s="1210"/>
    </row>
    <row r="333" spans="1:9">
      <c r="A333" s="1207" t="s">
        <v>1109</v>
      </c>
      <c r="B333" s="1208" t="str">
        <f t="shared" si="5"/>
        <v>2025/03/15</v>
      </c>
      <c r="C333" s="1208" t="s">
        <v>672</v>
      </c>
      <c r="D333" s="1208" t="s">
        <v>354</v>
      </c>
      <c r="E333" s="1208" t="s">
        <v>656</v>
      </c>
      <c r="F333" s="1208" t="s">
        <v>552</v>
      </c>
      <c r="G333" s="1238">
        <v>170681</v>
      </c>
      <c r="H333" s="1238">
        <v>0</v>
      </c>
      <c r="I333" s="1208" t="s">
        <v>527</v>
      </c>
    </row>
    <row r="334" spans="1:9">
      <c r="A334" s="1209" t="s">
        <v>1110</v>
      </c>
      <c r="B334" s="1210" t="str">
        <f t="shared" si="5"/>
        <v>2025/03/17</v>
      </c>
      <c r="C334" s="1210" t="s">
        <v>668</v>
      </c>
      <c r="D334" s="1210" t="s">
        <v>669</v>
      </c>
      <c r="E334" s="1210" t="s">
        <v>670</v>
      </c>
      <c r="F334" s="1210" t="s">
        <v>671</v>
      </c>
      <c r="G334" s="1239">
        <v>822727</v>
      </c>
      <c r="H334" s="1239">
        <v>0</v>
      </c>
      <c r="I334" s="1210" t="s">
        <v>537</v>
      </c>
    </row>
    <row r="335" spans="1:9">
      <c r="A335" s="1207" t="s">
        <v>1110</v>
      </c>
      <c r="B335" s="1208" t="str">
        <f t="shared" si="5"/>
        <v>2025/03/17</v>
      </c>
      <c r="C335" s="1208" t="s">
        <v>668</v>
      </c>
      <c r="D335" s="1208" t="s">
        <v>349</v>
      </c>
      <c r="E335" s="1208" t="s">
        <v>659</v>
      </c>
      <c r="F335" s="1208" t="s">
        <v>671</v>
      </c>
      <c r="G335" s="1238">
        <v>82273</v>
      </c>
      <c r="H335" s="1238">
        <v>0</v>
      </c>
      <c r="I335" s="1208" t="s">
        <v>537</v>
      </c>
    </row>
    <row r="336" spans="1:9">
      <c r="A336" s="1209" t="s">
        <v>1110</v>
      </c>
      <c r="B336" s="1210" t="str">
        <f t="shared" si="5"/>
        <v>2025/03/17</v>
      </c>
      <c r="C336" s="1210" t="s">
        <v>668</v>
      </c>
      <c r="D336" s="1210" t="s">
        <v>244</v>
      </c>
      <c r="E336" s="1210" t="s">
        <v>652</v>
      </c>
      <c r="F336" s="1210" t="s">
        <v>671</v>
      </c>
      <c r="G336" s="1239">
        <v>0</v>
      </c>
      <c r="H336" s="1239">
        <v>905000</v>
      </c>
      <c r="I336" s="1210" t="s">
        <v>537</v>
      </c>
    </row>
    <row r="337" spans="1:9">
      <c r="A337" s="1207" t="s">
        <v>1111</v>
      </c>
      <c r="B337" s="1208" t="str">
        <f t="shared" si="5"/>
        <v>2025/03/20</v>
      </c>
      <c r="C337" s="1208" t="s">
        <v>667</v>
      </c>
      <c r="D337" s="1208" t="s">
        <v>244</v>
      </c>
      <c r="E337" s="1208" t="s">
        <v>652</v>
      </c>
      <c r="F337" s="1208" t="s">
        <v>505</v>
      </c>
      <c r="G337" s="1238">
        <v>715000</v>
      </c>
      <c r="H337" s="1238">
        <v>0</v>
      </c>
      <c r="I337" s="1208" t="s">
        <v>550</v>
      </c>
    </row>
    <row r="338" spans="1:9">
      <c r="A338" s="1209" t="s">
        <v>1111</v>
      </c>
      <c r="B338" s="1210" t="str">
        <f t="shared" si="5"/>
        <v>2025/03/20</v>
      </c>
      <c r="C338" s="1210" t="s">
        <v>667</v>
      </c>
      <c r="D338" s="1210" t="s">
        <v>354</v>
      </c>
      <c r="E338" s="1210" t="s">
        <v>656</v>
      </c>
      <c r="F338" s="1210" t="s">
        <v>505</v>
      </c>
      <c r="G338" s="1239">
        <v>0</v>
      </c>
      <c r="H338" s="1239">
        <v>715000</v>
      </c>
      <c r="I338" s="1210" t="s">
        <v>550</v>
      </c>
    </row>
    <row r="339" spans="1:9">
      <c r="A339" s="1207" t="s">
        <v>1111</v>
      </c>
      <c r="B339" s="1208" t="str">
        <f t="shared" si="5"/>
        <v>2025/03/20</v>
      </c>
      <c r="C339" s="1208" t="s">
        <v>666</v>
      </c>
      <c r="D339" s="1208" t="s">
        <v>244</v>
      </c>
      <c r="E339" s="1208" t="s">
        <v>652</v>
      </c>
      <c r="F339" s="1208" t="s">
        <v>559</v>
      </c>
      <c r="G339" s="1238">
        <v>1540000</v>
      </c>
      <c r="H339" s="1238">
        <v>0</v>
      </c>
      <c r="I339" s="1208" t="s">
        <v>550</v>
      </c>
    </row>
    <row r="340" spans="1:9">
      <c r="A340" s="1209" t="s">
        <v>1111</v>
      </c>
      <c r="B340" s="1210" t="str">
        <f t="shared" si="5"/>
        <v>2025/03/20</v>
      </c>
      <c r="C340" s="1210" t="s">
        <v>666</v>
      </c>
      <c r="D340" s="1210" t="s">
        <v>354</v>
      </c>
      <c r="E340" s="1210" t="s">
        <v>656</v>
      </c>
      <c r="F340" s="1210" t="s">
        <v>559</v>
      </c>
      <c r="G340" s="1239">
        <v>0</v>
      </c>
      <c r="H340" s="1239">
        <v>1540000</v>
      </c>
      <c r="I340" s="1210" t="s">
        <v>550</v>
      </c>
    </row>
    <row r="341" spans="1:9">
      <c r="A341" s="1207" t="s">
        <v>1111</v>
      </c>
      <c r="B341" s="1208" t="str">
        <f t="shared" si="5"/>
        <v>2025/03/20</v>
      </c>
      <c r="C341" s="1208" t="s">
        <v>665</v>
      </c>
      <c r="D341" s="1208" t="s">
        <v>244</v>
      </c>
      <c r="E341" s="1208" t="s">
        <v>652</v>
      </c>
      <c r="F341" s="1208" t="s">
        <v>560</v>
      </c>
      <c r="G341" s="1238">
        <v>439610</v>
      </c>
      <c r="H341" s="1238">
        <v>0</v>
      </c>
      <c r="I341" s="1208" t="s">
        <v>528</v>
      </c>
    </row>
    <row r="342" spans="1:9">
      <c r="A342" s="1209" t="s">
        <v>1111</v>
      </c>
      <c r="B342" s="1210" t="str">
        <f t="shared" si="5"/>
        <v>2025/03/20</v>
      </c>
      <c r="C342" s="1210" t="s">
        <v>665</v>
      </c>
      <c r="D342" s="1210" t="s">
        <v>354</v>
      </c>
      <c r="E342" s="1210" t="s">
        <v>656</v>
      </c>
      <c r="F342" s="1210" t="s">
        <v>560</v>
      </c>
      <c r="G342" s="1239">
        <v>0</v>
      </c>
      <c r="H342" s="1239">
        <v>439610</v>
      </c>
      <c r="I342" s="1210" t="s">
        <v>528</v>
      </c>
    </row>
    <row r="343" spans="1:9">
      <c r="A343" s="1207" t="s">
        <v>1112</v>
      </c>
      <c r="B343" s="1208" t="str">
        <f t="shared" si="5"/>
        <v>2025/03/21</v>
      </c>
      <c r="C343" s="1208" t="s">
        <v>660</v>
      </c>
      <c r="D343" s="1208" t="s">
        <v>244</v>
      </c>
      <c r="E343" s="1208" t="s">
        <v>652</v>
      </c>
      <c r="F343" s="1208" t="s">
        <v>661</v>
      </c>
      <c r="G343" s="1238">
        <v>0</v>
      </c>
      <c r="H343" s="1238">
        <v>330000</v>
      </c>
      <c r="I343" s="1208" t="s">
        <v>546</v>
      </c>
    </row>
    <row r="344" spans="1:9">
      <c r="A344" s="1209" t="s">
        <v>1112</v>
      </c>
      <c r="B344" s="1210" t="str">
        <f t="shared" si="5"/>
        <v>2025/03/21</v>
      </c>
      <c r="C344" s="1210" t="s">
        <v>660</v>
      </c>
      <c r="D344" s="1210" t="s">
        <v>511</v>
      </c>
      <c r="E344" s="1210" t="s">
        <v>663</v>
      </c>
      <c r="F344" s="1210" t="s">
        <v>664</v>
      </c>
      <c r="G344" s="1239">
        <v>30000</v>
      </c>
      <c r="H344" s="1239">
        <v>0</v>
      </c>
      <c r="I344" s="1210" t="s">
        <v>546</v>
      </c>
    </row>
    <row r="345" spans="1:9">
      <c r="A345" s="1207" t="s">
        <v>1112</v>
      </c>
      <c r="B345" s="1208" t="str">
        <f t="shared" si="5"/>
        <v>2025/03/21</v>
      </c>
      <c r="C345" s="1208" t="s">
        <v>660</v>
      </c>
      <c r="D345" s="1208" t="s">
        <v>511</v>
      </c>
      <c r="E345" s="1208" t="s">
        <v>663</v>
      </c>
      <c r="F345" s="1208" t="s">
        <v>661</v>
      </c>
      <c r="G345" s="1238">
        <v>300000</v>
      </c>
      <c r="H345" s="1238">
        <v>0</v>
      </c>
      <c r="I345" s="1208" t="s">
        <v>546</v>
      </c>
    </row>
    <row r="346" spans="1:9">
      <c r="A346" s="1209" t="s">
        <v>1112</v>
      </c>
      <c r="B346" s="1210" t="str">
        <f t="shared" si="5"/>
        <v>2025/03/21</v>
      </c>
      <c r="C346" s="1210" t="s">
        <v>657</v>
      </c>
      <c r="D346" s="1210" t="s">
        <v>391</v>
      </c>
      <c r="E346" s="1210" t="s">
        <v>658</v>
      </c>
      <c r="F346" s="1210" t="s">
        <v>395</v>
      </c>
      <c r="G346" s="1239">
        <v>850000</v>
      </c>
      <c r="H346" s="1239">
        <v>0</v>
      </c>
      <c r="I346" s="1210" t="s">
        <v>550</v>
      </c>
    </row>
    <row r="347" spans="1:9">
      <c r="A347" s="1207" t="s">
        <v>1112</v>
      </c>
      <c r="B347" s="1208" t="str">
        <f t="shared" si="5"/>
        <v>2025/03/21</v>
      </c>
      <c r="C347" s="1208" t="s">
        <v>657</v>
      </c>
      <c r="D347" s="1208" t="s">
        <v>349</v>
      </c>
      <c r="E347" s="1208" t="s">
        <v>659</v>
      </c>
      <c r="F347" s="1208" t="s">
        <v>395</v>
      </c>
      <c r="G347" s="1238">
        <v>85000</v>
      </c>
      <c r="H347" s="1238">
        <v>0</v>
      </c>
      <c r="I347" s="1208" t="s">
        <v>550</v>
      </c>
    </row>
    <row r="348" spans="1:9">
      <c r="A348" s="1209" t="s">
        <v>1112</v>
      </c>
      <c r="B348" s="1210" t="str">
        <f t="shared" si="5"/>
        <v>2025/03/21</v>
      </c>
      <c r="C348" s="1210" t="s">
        <v>657</v>
      </c>
      <c r="D348" s="1210" t="s">
        <v>244</v>
      </c>
      <c r="E348" s="1210" t="s">
        <v>652</v>
      </c>
      <c r="F348" s="1210" t="s">
        <v>395</v>
      </c>
      <c r="G348" s="1239">
        <v>0</v>
      </c>
      <c r="H348" s="1239">
        <v>935000</v>
      </c>
      <c r="I348" s="1210" t="s">
        <v>550</v>
      </c>
    </row>
    <row r="349" spans="1:9">
      <c r="A349" s="1207" t="s">
        <v>1112</v>
      </c>
      <c r="B349" s="1208" t="str">
        <f t="shared" si="5"/>
        <v>2025/03/21</v>
      </c>
      <c r="C349" s="1208" t="s">
        <v>662</v>
      </c>
      <c r="D349" s="1208" t="s">
        <v>511</v>
      </c>
      <c r="E349" s="1208" t="s">
        <v>663</v>
      </c>
      <c r="F349" s="1208" t="s">
        <v>561</v>
      </c>
      <c r="G349" s="1238">
        <v>11592000</v>
      </c>
      <c r="H349" s="1238">
        <v>0</v>
      </c>
      <c r="I349" s="1208" t="s">
        <v>565</v>
      </c>
    </row>
    <row r="350" spans="1:9">
      <c r="A350" s="1209" t="s">
        <v>1112</v>
      </c>
      <c r="B350" s="1210" t="str">
        <f t="shared" si="5"/>
        <v>2025/03/21</v>
      </c>
      <c r="C350" s="1210" t="s">
        <v>662</v>
      </c>
      <c r="D350" s="1210" t="s">
        <v>354</v>
      </c>
      <c r="E350" s="1210" t="s">
        <v>656</v>
      </c>
      <c r="F350" s="1210" t="s">
        <v>561</v>
      </c>
      <c r="G350" s="1239">
        <v>0</v>
      </c>
      <c r="H350" s="1239">
        <v>11592000</v>
      </c>
      <c r="I350" s="1210" t="s">
        <v>565</v>
      </c>
    </row>
    <row r="351" spans="1:9">
      <c r="A351" s="1207" t="s">
        <v>1123</v>
      </c>
      <c r="B351" s="1208" t="str">
        <f t="shared" si="5"/>
        <v>2025/03/27</v>
      </c>
      <c r="C351" s="1208" t="s">
        <v>654</v>
      </c>
      <c r="D351" s="1208" t="s">
        <v>244</v>
      </c>
      <c r="E351" s="1208" t="s">
        <v>652</v>
      </c>
      <c r="F351" s="1208" t="s">
        <v>655</v>
      </c>
      <c r="G351" s="1238">
        <v>3000000</v>
      </c>
      <c r="H351" s="1238">
        <v>0</v>
      </c>
      <c r="I351" s="1208" t="s">
        <v>532</v>
      </c>
    </row>
    <row r="352" spans="1:9">
      <c r="A352" s="1209" t="s">
        <v>1123</v>
      </c>
      <c r="B352" s="1210" t="str">
        <f t="shared" si="5"/>
        <v>2025/03/27</v>
      </c>
      <c r="C352" s="1210" t="s">
        <v>654</v>
      </c>
      <c r="D352" s="1210" t="s">
        <v>354</v>
      </c>
      <c r="E352" s="1210" t="s">
        <v>656</v>
      </c>
      <c r="F352" s="1210" t="s">
        <v>655</v>
      </c>
      <c r="G352" s="1239">
        <v>0</v>
      </c>
      <c r="H352" s="1239">
        <v>3000000</v>
      </c>
      <c r="I352" s="1210" t="s">
        <v>532</v>
      </c>
    </row>
    <row r="353" spans="1:9">
      <c r="A353" s="1207" t="s">
        <v>1123</v>
      </c>
      <c r="B353" s="1208" t="str">
        <f t="shared" si="5"/>
        <v>2025/03/27</v>
      </c>
      <c r="C353" s="1208" t="s">
        <v>651</v>
      </c>
      <c r="D353" s="1208" t="s">
        <v>244</v>
      </c>
      <c r="E353" s="1208" t="s">
        <v>652</v>
      </c>
      <c r="F353" s="1208" t="s">
        <v>653</v>
      </c>
      <c r="G353" s="1238">
        <v>905000</v>
      </c>
      <c r="H353" s="1238">
        <v>0</v>
      </c>
      <c r="I353" s="1208" t="s">
        <v>537</v>
      </c>
    </row>
    <row r="354" spans="1:9">
      <c r="A354" s="1209" t="s">
        <v>1123</v>
      </c>
      <c r="B354" s="1210" t="str">
        <f t="shared" si="5"/>
        <v>2025/03/27</v>
      </c>
      <c r="C354" s="1210" t="s">
        <v>651</v>
      </c>
      <c r="D354" s="1210" t="s">
        <v>354</v>
      </c>
      <c r="E354" s="1210" t="s">
        <v>656</v>
      </c>
      <c r="F354" s="1210" t="s">
        <v>653</v>
      </c>
      <c r="G354" s="1239">
        <v>0</v>
      </c>
      <c r="H354" s="1239">
        <v>905000</v>
      </c>
      <c r="I354" s="1210" t="s">
        <v>537</v>
      </c>
    </row>
    <row r="355" spans="1:9">
      <c r="A355" s="1207" t="s">
        <v>1125</v>
      </c>
      <c r="B355" s="1208" t="str">
        <f t="shared" si="5"/>
        <v>2025/03/31</v>
      </c>
      <c r="C355" s="1208" t="s">
        <v>633</v>
      </c>
      <c r="D355" s="1208" t="s">
        <v>431</v>
      </c>
      <c r="E355" s="1208" t="s">
        <v>634</v>
      </c>
      <c r="F355" s="1208" t="s">
        <v>430</v>
      </c>
      <c r="G355" s="1238">
        <v>8663013</v>
      </c>
      <c r="H355" s="1238">
        <v>0</v>
      </c>
      <c r="I355" s="1208" t="s">
        <v>569</v>
      </c>
    </row>
    <row r="356" spans="1:9">
      <c r="A356" s="1209" t="s">
        <v>1125</v>
      </c>
      <c r="B356" s="1210" t="str">
        <f t="shared" si="5"/>
        <v>2025/03/31</v>
      </c>
      <c r="C356" s="1210" t="s">
        <v>633</v>
      </c>
      <c r="D356" s="1210" t="s">
        <v>425</v>
      </c>
      <c r="E356" s="1210" t="s">
        <v>643</v>
      </c>
      <c r="F356" s="1210" t="s">
        <v>430</v>
      </c>
      <c r="G356" s="1239">
        <v>0</v>
      </c>
      <c r="H356" s="1239">
        <v>8663013</v>
      </c>
      <c r="I356" s="1210" t="s">
        <v>569</v>
      </c>
    </row>
    <row r="357" spans="1:9">
      <c r="A357" s="1207" t="s">
        <v>1125</v>
      </c>
      <c r="B357" s="1208" t="str">
        <f t="shared" si="5"/>
        <v>2025/03/31</v>
      </c>
      <c r="C357" s="1208" t="s">
        <v>642</v>
      </c>
      <c r="D357" s="1208" t="s">
        <v>425</v>
      </c>
      <c r="E357" s="1208" t="s">
        <v>643</v>
      </c>
      <c r="F357" s="1208" t="s">
        <v>420</v>
      </c>
      <c r="G357" s="1238">
        <v>8663013</v>
      </c>
      <c r="H357" s="1238">
        <v>0</v>
      </c>
      <c r="I357" s="1208" t="s">
        <v>569</v>
      </c>
    </row>
    <row r="358" spans="1:9">
      <c r="A358" s="1209" t="s">
        <v>1125</v>
      </c>
      <c r="B358" s="1210" t="str">
        <f t="shared" si="5"/>
        <v>2025/03/31</v>
      </c>
      <c r="C358" s="1210" t="s">
        <v>642</v>
      </c>
      <c r="D358" s="1210" t="s">
        <v>421</v>
      </c>
      <c r="E358" s="1210" t="s">
        <v>650</v>
      </c>
      <c r="F358" s="1210" t="s">
        <v>420</v>
      </c>
      <c r="G358" s="1239">
        <v>0</v>
      </c>
      <c r="H358" s="1239">
        <v>8663013</v>
      </c>
      <c r="I358" s="1210" t="s">
        <v>569</v>
      </c>
    </row>
    <row r="359" spans="1:9">
      <c r="A359" s="1207" t="s">
        <v>1125</v>
      </c>
      <c r="B359" s="1208" t="str">
        <f t="shared" si="5"/>
        <v>2025/03/31</v>
      </c>
      <c r="C359" s="1208" t="s">
        <v>639</v>
      </c>
      <c r="D359" s="1208" t="s">
        <v>441</v>
      </c>
      <c r="E359" s="1208" t="s">
        <v>636</v>
      </c>
      <c r="F359" s="1208" t="s">
        <v>440</v>
      </c>
      <c r="G359" s="1238">
        <v>14191560</v>
      </c>
      <c r="H359" s="1238">
        <v>0</v>
      </c>
      <c r="I359" s="1208" t="s">
        <v>572</v>
      </c>
    </row>
    <row r="360" spans="1:9">
      <c r="A360" s="1209" t="s">
        <v>1125</v>
      </c>
      <c r="B360" s="1210" t="str">
        <f t="shared" si="5"/>
        <v>2025/03/31</v>
      </c>
      <c r="C360" s="1210" t="s">
        <v>639</v>
      </c>
      <c r="D360" s="1210" t="s">
        <v>445</v>
      </c>
      <c r="E360" s="1210" t="s">
        <v>645</v>
      </c>
      <c r="F360" s="1210" t="s">
        <v>440</v>
      </c>
      <c r="G360" s="1239">
        <v>0</v>
      </c>
      <c r="H360" s="1239">
        <v>14191560</v>
      </c>
      <c r="I360" s="1210" t="s">
        <v>572</v>
      </c>
    </row>
    <row r="361" spans="1:9">
      <c r="A361" s="1207" t="s">
        <v>1125</v>
      </c>
      <c r="B361" s="1208" t="str">
        <f t="shared" si="5"/>
        <v>2025/03/31</v>
      </c>
      <c r="C361" s="1208" t="s">
        <v>640</v>
      </c>
      <c r="D361" s="1208" t="s">
        <v>435</v>
      </c>
      <c r="E361" s="1208" t="s">
        <v>641</v>
      </c>
      <c r="F361" s="1208" t="s">
        <v>434</v>
      </c>
      <c r="G361" s="1238">
        <v>1000000</v>
      </c>
      <c r="H361" s="1238">
        <v>0</v>
      </c>
      <c r="I361" s="1208" t="s">
        <v>574</v>
      </c>
    </row>
    <row r="362" spans="1:9">
      <c r="A362" s="1209" t="s">
        <v>1125</v>
      </c>
      <c r="B362" s="1210" t="str">
        <f t="shared" si="5"/>
        <v>2025/03/31</v>
      </c>
      <c r="C362" s="1210" t="s">
        <v>640</v>
      </c>
      <c r="D362" s="1210" t="s">
        <v>437</v>
      </c>
      <c r="E362" s="1210" t="s">
        <v>649</v>
      </c>
      <c r="F362" s="1210" t="s">
        <v>434</v>
      </c>
      <c r="G362" s="1239">
        <v>0</v>
      </c>
      <c r="H362" s="1239">
        <v>1000000</v>
      </c>
      <c r="I362" s="1210" t="s">
        <v>574</v>
      </c>
    </row>
    <row r="363" spans="1:9">
      <c r="A363" s="1207" t="s">
        <v>1125</v>
      </c>
      <c r="B363" s="1208" t="str">
        <f t="shared" si="5"/>
        <v>2025/03/31</v>
      </c>
      <c r="C363" s="1208" t="s">
        <v>637</v>
      </c>
      <c r="D363" s="1208" t="s">
        <v>441</v>
      </c>
      <c r="E363" s="1208" t="s">
        <v>636</v>
      </c>
      <c r="F363" s="1208" t="s">
        <v>638</v>
      </c>
      <c r="G363" s="1238">
        <v>0</v>
      </c>
      <c r="H363" s="1238">
        <v>14191560</v>
      </c>
      <c r="I363" s="1208" t="s">
        <v>572</v>
      </c>
    </row>
    <row r="364" spans="1:9">
      <c r="A364" s="1209" t="s">
        <v>1125</v>
      </c>
      <c r="B364" s="1210" t="str">
        <f t="shared" si="5"/>
        <v>2025/03/31</v>
      </c>
      <c r="C364" s="1210" t="s">
        <v>637</v>
      </c>
      <c r="D364" s="1210" t="s">
        <v>445</v>
      </c>
      <c r="E364" s="1210" t="s">
        <v>645</v>
      </c>
      <c r="F364" s="1210" t="s">
        <v>638</v>
      </c>
      <c r="G364" s="1239">
        <v>14191560</v>
      </c>
      <c r="H364" s="1239">
        <v>0</v>
      </c>
      <c r="I364" s="1210" t="s">
        <v>572</v>
      </c>
    </row>
    <row r="365" spans="1:9">
      <c r="A365" s="1207" t="s">
        <v>1125</v>
      </c>
      <c r="B365" s="1208" t="str">
        <f t="shared" si="5"/>
        <v>2025/03/31</v>
      </c>
      <c r="C365" s="1208" t="s">
        <v>635</v>
      </c>
      <c r="D365" s="1208" t="s">
        <v>441</v>
      </c>
      <c r="E365" s="1208" t="s">
        <v>636</v>
      </c>
      <c r="F365" s="1208" t="s">
        <v>440</v>
      </c>
      <c r="G365" s="1238">
        <v>15712084</v>
      </c>
      <c r="H365" s="1238">
        <v>0</v>
      </c>
      <c r="I365" s="1208" t="s">
        <v>572</v>
      </c>
    </row>
    <row r="366" spans="1:9">
      <c r="A366" s="1209" t="s">
        <v>1125</v>
      </c>
      <c r="B366" s="1210" t="str">
        <f t="shared" si="5"/>
        <v>2025/03/31</v>
      </c>
      <c r="C366" s="1210" t="s">
        <v>635</v>
      </c>
      <c r="D366" s="1210" t="s">
        <v>445</v>
      </c>
      <c r="E366" s="1210" t="s">
        <v>645</v>
      </c>
      <c r="F366" s="1210" t="s">
        <v>440</v>
      </c>
      <c r="G366" s="1239">
        <v>0</v>
      </c>
      <c r="H366" s="1239">
        <v>15712084</v>
      </c>
      <c r="I366" s="1210" t="s">
        <v>572</v>
      </c>
    </row>
    <row r="367" spans="1:9">
      <c r="A367" s="1207" t="s">
        <v>1125</v>
      </c>
      <c r="B367" s="1208" t="str">
        <f t="shared" si="5"/>
        <v>2025/03/31</v>
      </c>
      <c r="C367" s="1208" t="s">
        <v>629</v>
      </c>
      <c r="D367" s="1208" t="s">
        <v>575</v>
      </c>
      <c r="E367" s="1208" t="s">
        <v>623</v>
      </c>
      <c r="F367" s="1208" t="s">
        <v>475</v>
      </c>
      <c r="G367" s="1238">
        <v>18645000</v>
      </c>
      <c r="H367" s="1238">
        <v>0</v>
      </c>
      <c r="I367" s="1208" t="s">
        <v>624</v>
      </c>
    </row>
    <row r="368" spans="1:9">
      <c r="A368" s="1209" t="s">
        <v>1125</v>
      </c>
      <c r="B368" s="1210" t="str">
        <f t="shared" si="5"/>
        <v>2025/03/31</v>
      </c>
      <c r="C368" s="1210" t="s">
        <v>629</v>
      </c>
      <c r="D368" s="1210" t="s">
        <v>476</v>
      </c>
      <c r="E368" s="1210" t="s">
        <v>648</v>
      </c>
      <c r="F368" s="1210" t="s">
        <v>475</v>
      </c>
      <c r="G368" s="1239">
        <v>0</v>
      </c>
      <c r="H368" s="1239">
        <v>18645000</v>
      </c>
      <c r="I368" s="1210" t="s">
        <v>624</v>
      </c>
    </row>
    <row r="369" spans="1:9">
      <c r="A369" s="1207" t="s">
        <v>1125</v>
      </c>
      <c r="B369" s="1208" t="str">
        <f t="shared" si="5"/>
        <v>2025/03/31</v>
      </c>
      <c r="C369" s="1208" t="s">
        <v>622</v>
      </c>
      <c r="D369" s="1208" t="s">
        <v>575</v>
      </c>
      <c r="E369" s="1208" t="s">
        <v>623</v>
      </c>
      <c r="F369" s="1208" t="s">
        <v>485</v>
      </c>
      <c r="G369" s="1238">
        <v>3231800</v>
      </c>
      <c r="H369" s="1238">
        <v>0</v>
      </c>
      <c r="I369" s="1208" t="s">
        <v>624</v>
      </c>
    </row>
    <row r="370" spans="1:9">
      <c r="A370" s="1209" t="s">
        <v>1125</v>
      </c>
      <c r="B370" s="1210" t="str">
        <f t="shared" si="5"/>
        <v>2025/03/31</v>
      </c>
      <c r="C370" s="1210" t="s">
        <v>622</v>
      </c>
      <c r="D370" s="1210" t="s">
        <v>476</v>
      </c>
      <c r="E370" s="1210" t="s">
        <v>648</v>
      </c>
      <c r="F370" s="1210" t="s">
        <v>485</v>
      </c>
      <c r="G370" s="1239">
        <v>0</v>
      </c>
      <c r="H370" s="1239">
        <v>3231800</v>
      </c>
      <c r="I370" s="1210" t="s">
        <v>624</v>
      </c>
    </row>
    <row r="371" spans="1:9">
      <c r="A371" s="1207" t="s">
        <v>1125</v>
      </c>
      <c r="B371" s="1208" t="str">
        <f t="shared" si="5"/>
        <v>2025/03/31</v>
      </c>
      <c r="C371" s="1208" t="s">
        <v>630</v>
      </c>
      <c r="D371" s="1208" t="s">
        <v>575</v>
      </c>
      <c r="E371" s="1208" t="s">
        <v>623</v>
      </c>
      <c r="F371" s="1208" t="s">
        <v>449</v>
      </c>
      <c r="G371" s="1238">
        <v>41674</v>
      </c>
      <c r="H371" s="1238">
        <v>0</v>
      </c>
      <c r="I371" s="1208" t="s">
        <v>631</v>
      </c>
    </row>
    <row r="372" spans="1:9">
      <c r="A372" s="1209" t="s">
        <v>1125</v>
      </c>
      <c r="B372" s="1210" t="str">
        <f t="shared" si="5"/>
        <v>2025/03/31</v>
      </c>
      <c r="C372" s="1210" t="s">
        <v>630</v>
      </c>
      <c r="D372" s="1210" t="s">
        <v>399</v>
      </c>
      <c r="E372" s="1210" t="s">
        <v>646</v>
      </c>
      <c r="F372" s="1210" t="s">
        <v>449</v>
      </c>
      <c r="G372" s="1239">
        <v>0</v>
      </c>
      <c r="H372" s="1239">
        <v>41674</v>
      </c>
      <c r="I372" s="1210" t="s">
        <v>631</v>
      </c>
    </row>
    <row r="373" spans="1:9">
      <c r="A373" s="1209" t="s">
        <v>1127</v>
      </c>
      <c r="B373" s="1210" t="str">
        <f t="shared" si="5"/>
        <v>2025/04/01</v>
      </c>
      <c r="C373" s="1210" t="s">
        <v>1082</v>
      </c>
      <c r="D373" s="1210" t="s">
        <v>575</v>
      </c>
      <c r="E373" s="1210" t="s">
        <v>623</v>
      </c>
      <c r="F373" s="1210" t="s">
        <v>475</v>
      </c>
      <c r="G373" s="1239">
        <v>0</v>
      </c>
      <c r="H373" s="1239">
        <v>18645000</v>
      </c>
      <c r="I373" s="1210" t="s">
        <v>732</v>
      </c>
    </row>
    <row r="374" spans="1:9">
      <c r="A374" s="1207" t="s">
        <v>1127</v>
      </c>
      <c r="B374" s="1208" t="str">
        <f t="shared" si="5"/>
        <v>2025/04/01</v>
      </c>
      <c r="C374" s="1208" t="s">
        <v>1082</v>
      </c>
      <c r="D374" s="1208" t="s">
        <v>476</v>
      </c>
      <c r="E374" s="1208" t="s">
        <v>648</v>
      </c>
      <c r="F374" s="1208" t="s">
        <v>475</v>
      </c>
      <c r="G374" s="1238">
        <v>18645000</v>
      </c>
      <c r="H374" s="1238">
        <v>0</v>
      </c>
      <c r="I374" s="1208" t="s">
        <v>732</v>
      </c>
    </row>
    <row r="375" spans="1:9">
      <c r="A375" s="1209" t="s">
        <v>1127</v>
      </c>
      <c r="B375" s="1210" t="str">
        <f t="shared" si="5"/>
        <v>2025/04/01</v>
      </c>
      <c r="C375" s="1210" t="s">
        <v>1083</v>
      </c>
      <c r="D375" s="1210" t="s">
        <v>575</v>
      </c>
      <c r="E375" s="1210" t="s">
        <v>623</v>
      </c>
      <c r="F375" s="1210" t="s">
        <v>485</v>
      </c>
      <c r="G375" s="1239">
        <v>0</v>
      </c>
      <c r="H375" s="1239">
        <v>3231800</v>
      </c>
      <c r="I375" s="1210" t="s">
        <v>732</v>
      </c>
    </row>
    <row r="376" spans="1:9">
      <c r="A376" s="1207" t="s">
        <v>1127</v>
      </c>
      <c r="B376" s="1208" t="str">
        <f t="shared" si="5"/>
        <v>2025/04/01</v>
      </c>
      <c r="C376" s="1208" t="s">
        <v>1083</v>
      </c>
      <c r="D376" s="1208" t="s">
        <v>476</v>
      </c>
      <c r="E376" s="1208" t="s">
        <v>648</v>
      </c>
      <c r="F376" s="1208" t="s">
        <v>485</v>
      </c>
      <c r="G376" s="1238">
        <v>3231800</v>
      </c>
      <c r="H376" s="1238">
        <v>0</v>
      </c>
      <c r="I376" s="1208" t="s">
        <v>732</v>
      </c>
    </row>
    <row r="377" spans="1:9">
      <c r="A377" s="1209" t="s">
        <v>1127</v>
      </c>
      <c r="B377" s="1210" t="str">
        <f t="shared" si="5"/>
        <v>2025/04/01</v>
      </c>
      <c r="C377" s="1210" t="s">
        <v>1104</v>
      </c>
      <c r="D377" s="1210" t="s">
        <v>575</v>
      </c>
      <c r="E377" s="1210" t="s">
        <v>623</v>
      </c>
      <c r="F377" s="1210" t="s">
        <v>449</v>
      </c>
      <c r="G377" s="1239">
        <v>0</v>
      </c>
      <c r="H377" s="1239">
        <v>41674</v>
      </c>
      <c r="I377" s="1210" t="s">
        <v>631</v>
      </c>
    </row>
    <row r="378" spans="1:9">
      <c r="A378" s="1207" t="s">
        <v>1127</v>
      </c>
      <c r="B378" s="1208" t="str">
        <f t="shared" si="5"/>
        <v>2025/04/01</v>
      </c>
      <c r="C378" s="1208" t="s">
        <v>1104</v>
      </c>
      <c r="D378" s="1208" t="s">
        <v>399</v>
      </c>
      <c r="E378" s="1208" t="s">
        <v>646</v>
      </c>
      <c r="F378" s="1208" t="s">
        <v>449</v>
      </c>
      <c r="G378" s="1238">
        <v>41674</v>
      </c>
      <c r="H378" s="1238">
        <v>0</v>
      </c>
      <c r="I378" s="1208" t="s">
        <v>631</v>
      </c>
    </row>
    <row r="379" spans="1:9">
      <c r="A379" s="1209" t="s">
        <v>1165</v>
      </c>
      <c r="B379" s="1210" t="str">
        <f t="shared" si="5"/>
        <v>2025/04/09</v>
      </c>
      <c r="C379" s="1210" t="s">
        <v>1095</v>
      </c>
      <c r="D379" s="1210" t="s">
        <v>379</v>
      </c>
      <c r="E379" s="1210" t="s">
        <v>678</v>
      </c>
      <c r="F379" s="1210" t="s">
        <v>465</v>
      </c>
      <c r="G379" s="1239">
        <v>347755</v>
      </c>
      <c r="H379" s="1239">
        <v>0</v>
      </c>
      <c r="I379" s="1210" t="s">
        <v>528</v>
      </c>
    </row>
    <row r="380" spans="1:9">
      <c r="A380" s="1207" t="s">
        <v>1165</v>
      </c>
      <c r="B380" s="1208" t="str">
        <f t="shared" si="5"/>
        <v>2025/04/09</v>
      </c>
      <c r="C380" s="1208" t="s">
        <v>1095</v>
      </c>
      <c r="D380" s="1208" t="s">
        <v>379</v>
      </c>
      <c r="E380" s="1208" t="s">
        <v>678</v>
      </c>
      <c r="F380" s="1208" t="s">
        <v>465</v>
      </c>
      <c r="G380" s="1238">
        <v>0</v>
      </c>
      <c r="H380" s="1238">
        <v>383018</v>
      </c>
      <c r="I380" s="1208" t="s">
        <v>528</v>
      </c>
    </row>
    <row r="381" spans="1:9">
      <c r="A381" s="1209" t="s">
        <v>1165</v>
      </c>
      <c r="B381" s="1210" t="str">
        <f t="shared" si="5"/>
        <v>2025/04/09</v>
      </c>
      <c r="C381" s="1210" t="s">
        <v>1095</v>
      </c>
      <c r="D381" s="1210" t="s">
        <v>379</v>
      </c>
      <c r="E381" s="1210" t="s">
        <v>678</v>
      </c>
      <c r="F381" s="1210" t="s">
        <v>465</v>
      </c>
      <c r="G381" s="1239">
        <v>383018</v>
      </c>
      <c r="H381" s="1239">
        <v>0</v>
      </c>
      <c r="I381" s="1210"/>
    </row>
    <row r="382" spans="1:9">
      <c r="A382" s="1207" t="s">
        <v>1165</v>
      </c>
      <c r="B382" s="1208" t="str">
        <f t="shared" si="5"/>
        <v>2025/04/09</v>
      </c>
      <c r="C382" s="1208" t="s">
        <v>1095</v>
      </c>
      <c r="D382" s="1208" t="s">
        <v>349</v>
      </c>
      <c r="E382" s="1208" t="s">
        <v>659</v>
      </c>
      <c r="F382" s="1208" t="s">
        <v>465</v>
      </c>
      <c r="G382" s="1238">
        <v>34775</v>
      </c>
      <c r="H382" s="1238">
        <v>0</v>
      </c>
      <c r="I382" s="1208" t="s">
        <v>528</v>
      </c>
    </row>
    <row r="383" spans="1:9">
      <c r="A383" s="1209" t="s">
        <v>1165</v>
      </c>
      <c r="B383" s="1210" t="str">
        <f t="shared" si="5"/>
        <v>2025/04/09</v>
      </c>
      <c r="C383" s="1210" t="s">
        <v>1095</v>
      </c>
      <c r="D383" s="1210" t="s">
        <v>349</v>
      </c>
      <c r="E383" s="1210" t="s">
        <v>659</v>
      </c>
      <c r="F383" s="1210" t="s">
        <v>465</v>
      </c>
      <c r="G383" s="1239">
        <v>0</v>
      </c>
      <c r="H383" s="1239">
        <v>38302</v>
      </c>
      <c r="I383" s="1210" t="s">
        <v>528</v>
      </c>
    </row>
    <row r="384" spans="1:9">
      <c r="A384" s="1207" t="s">
        <v>1165</v>
      </c>
      <c r="B384" s="1208" t="str">
        <f t="shared" si="5"/>
        <v>2025/04/09</v>
      </c>
      <c r="C384" s="1208" t="s">
        <v>1095</v>
      </c>
      <c r="D384" s="1208" t="s">
        <v>349</v>
      </c>
      <c r="E384" s="1208" t="s">
        <v>659</v>
      </c>
      <c r="F384" s="1208" t="s">
        <v>465</v>
      </c>
      <c r="G384" s="1238">
        <v>38302</v>
      </c>
      <c r="H384" s="1238">
        <v>0</v>
      </c>
      <c r="I384" s="1208"/>
    </row>
    <row r="385" spans="1:9">
      <c r="A385" s="1209" t="s">
        <v>1165</v>
      </c>
      <c r="B385" s="1210" t="str">
        <f t="shared" si="5"/>
        <v>2025/04/09</v>
      </c>
      <c r="C385" s="1210" t="s">
        <v>1095</v>
      </c>
      <c r="D385" s="1210" t="s">
        <v>244</v>
      </c>
      <c r="E385" s="1210" t="s">
        <v>652</v>
      </c>
      <c r="F385" s="1210" t="s">
        <v>465</v>
      </c>
      <c r="G385" s="1239">
        <v>0</v>
      </c>
      <c r="H385" s="1239">
        <v>382530</v>
      </c>
      <c r="I385" s="1210" t="s">
        <v>528</v>
      </c>
    </row>
    <row r="386" spans="1:9">
      <c r="A386" s="1207" t="s">
        <v>1165</v>
      </c>
      <c r="B386" s="1208" t="str">
        <f t="shared" ref="B386:B449" si="6">TEXT(DATE(RIGHT(A386,4),LEFT(A386,FIND("/",A386)-1),MID(A386,FIND("/",A386)+1,FIND("/",A386,FIND("/",A386)+1)-FIND("/",A386)-1)),"yyyy/mm/dd")</f>
        <v>2025/04/09</v>
      </c>
      <c r="C386" s="1208" t="s">
        <v>1095</v>
      </c>
      <c r="D386" s="1208" t="s">
        <v>244</v>
      </c>
      <c r="E386" s="1208" t="s">
        <v>652</v>
      </c>
      <c r="F386" s="1208" t="s">
        <v>465</v>
      </c>
      <c r="G386" s="1238">
        <v>421320</v>
      </c>
      <c r="H386" s="1238">
        <v>0</v>
      </c>
      <c r="I386" s="1208" t="s">
        <v>528</v>
      </c>
    </row>
    <row r="387" spans="1:9">
      <c r="A387" s="1209" t="s">
        <v>1165</v>
      </c>
      <c r="B387" s="1210" t="str">
        <f t="shared" si="6"/>
        <v>2025/04/09</v>
      </c>
      <c r="C387" s="1210" t="s">
        <v>1095</v>
      </c>
      <c r="D387" s="1210" t="s">
        <v>244</v>
      </c>
      <c r="E387" s="1210" t="s">
        <v>652</v>
      </c>
      <c r="F387" s="1210" t="s">
        <v>465</v>
      </c>
      <c r="G387" s="1239">
        <v>0</v>
      </c>
      <c r="H387" s="1239">
        <v>421320</v>
      </c>
      <c r="I387" s="1210"/>
    </row>
    <row r="388" spans="1:9">
      <c r="A388" s="1209" t="s">
        <v>1165</v>
      </c>
      <c r="B388" s="1210" t="str">
        <f t="shared" si="6"/>
        <v>2025/04/09</v>
      </c>
      <c r="C388" s="1210" t="s">
        <v>1096</v>
      </c>
      <c r="D388" s="1210" t="s">
        <v>379</v>
      </c>
      <c r="E388" s="1210" t="s">
        <v>678</v>
      </c>
      <c r="F388" s="1210" t="s">
        <v>465</v>
      </c>
      <c r="G388" s="1239">
        <v>0</v>
      </c>
      <c r="H388" s="1239">
        <v>347755</v>
      </c>
      <c r="I388" s="1210" t="s">
        <v>528</v>
      </c>
    </row>
    <row r="389" spans="1:9">
      <c r="A389" s="1207" t="s">
        <v>1165</v>
      </c>
      <c r="B389" s="1208" t="str">
        <f t="shared" si="6"/>
        <v>2025/04/09</v>
      </c>
      <c r="C389" s="1208" t="s">
        <v>1096</v>
      </c>
      <c r="D389" s="1208" t="s">
        <v>349</v>
      </c>
      <c r="E389" s="1208" t="s">
        <v>659</v>
      </c>
      <c r="F389" s="1208" t="s">
        <v>465</v>
      </c>
      <c r="G389" s="1238">
        <v>0</v>
      </c>
      <c r="H389" s="1238">
        <v>34775</v>
      </c>
      <c r="I389" s="1208" t="s">
        <v>528</v>
      </c>
    </row>
    <row r="390" spans="1:9">
      <c r="A390" s="1209" t="s">
        <v>1165</v>
      </c>
      <c r="B390" s="1210" t="str">
        <f t="shared" si="6"/>
        <v>2025/04/09</v>
      </c>
      <c r="C390" s="1210" t="s">
        <v>1096</v>
      </c>
      <c r="D390" s="1210" t="s">
        <v>244</v>
      </c>
      <c r="E390" s="1210" t="s">
        <v>652</v>
      </c>
      <c r="F390" s="1210" t="s">
        <v>465</v>
      </c>
      <c r="G390" s="1239">
        <v>382530</v>
      </c>
      <c r="H390" s="1239">
        <v>0</v>
      </c>
      <c r="I390" s="1210" t="s">
        <v>528</v>
      </c>
    </row>
    <row r="391" spans="1:9">
      <c r="A391" s="1207" t="s">
        <v>1165</v>
      </c>
      <c r="B391" s="1208" t="str">
        <f t="shared" si="6"/>
        <v>2025/04/09</v>
      </c>
      <c r="C391" s="1208" t="s">
        <v>1097</v>
      </c>
      <c r="D391" s="1208" t="s">
        <v>379</v>
      </c>
      <c r="E391" s="1208" t="s">
        <v>678</v>
      </c>
      <c r="F391" s="1208" t="s">
        <v>465</v>
      </c>
      <c r="G391" s="1238">
        <v>347750</v>
      </c>
      <c r="H391" s="1238">
        <v>0</v>
      </c>
      <c r="I391" s="1208" t="s">
        <v>528</v>
      </c>
    </row>
    <row r="392" spans="1:9">
      <c r="A392" s="1209" t="s">
        <v>6349</v>
      </c>
      <c r="B392" s="1210" t="str">
        <f t="shared" si="6"/>
        <v>2025/04/09</v>
      </c>
      <c r="C392" s="1210" t="s">
        <v>1097</v>
      </c>
      <c r="D392" s="1210" t="s">
        <v>349</v>
      </c>
      <c r="E392" s="1210" t="s">
        <v>659</v>
      </c>
      <c r="F392" s="1210" t="s">
        <v>659</v>
      </c>
      <c r="G392" s="1239">
        <v>34780</v>
      </c>
      <c r="H392" s="1239">
        <v>0</v>
      </c>
      <c r="I392" s="1210" t="s">
        <v>528</v>
      </c>
    </row>
    <row r="393" spans="1:9">
      <c r="A393" s="1207" t="s">
        <v>1165</v>
      </c>
      <c r="B393" s="1208" t="str">
        <f t="shared" si="6"/>
        <v>2025/04/09</v>
      </c>
      <c r="C393" s="1208" t="s">
        <v>1097</v>
      </c>
      <c r="D393" s="1208" t="s">
        <v>244</v>
      </c>
      <c r="E393" s="1208" t="s">
        <v>652</v>
      </c>
      <c r="F393" s="1208" t="s">
        <v>1098</v>
      </c>
      <c r="G393" s="1238">
        <v>0</v>
      </c>
      <c r="H393" s="1238">
        <v>382530</v>
      </c>
      <c r="I393" s="1208" t="s">
        <v>528</v>
      </c>
    </row>
    <row r="394" spans="1:9">
      <c r="A394" s="1209" t="s">
        <v>1128</v>
      </c>
      <c r="B394" s="1210" t="str">
        <f t="shared" si="6"/>
        <v>2025/04/10</v>
      </c>
      <c r="C394" s="1210" t="s">
        <v>1099</v>
      </c>
      <c r="D394" s="1210" t="s">
        <v>339</v>
      </c>
      <c r="E394" s="1210" t="s">
        <v>683</v>
      </c>
      <c r="F394" s="1210" t="s">
        <v>338</v>
      </c>
      <c r="G394" s="1239">
        <v>4000</v>
      </c>
      <c r="H394" s="1239">
        <v>0</v>
      </c>
      <c r="I394" s="1210" t="s">
        <v>527</v>
      </c>
    </row>
    <row r="395" spans="1:9">
      <c r="A395" s="1207" t="s">
        <v>1128</v>
      </c>
      <c r="B395" s="1208" t="str">
        <f t="shared" si="6"/>
        <v>2025/04/10</v>
      </c>
      <c r="C395" s="1208" t="s">
        <v>1099</v>
      </c>
      <c r="D395" s="1208" t="s">
        <v>349</v>
      </c>
      <c r="E395" s="1208" t="s">
        <v>659</v>
      </c>
      <c r="F395" s="1208" t="s">
        <v>338</v>
      </c>
      <c r="G395" s="1238">
        <v>400</v>
      </c>
      <c r="H395" s="1238">
        <v>0</v>
      </c>
      <c r="I395" s="1208" t="s">
        <v>527</v>
      </c>
    </row>
    <row r="396" spans="1:9">
      <c r="A396" s="1209" t="s">
        <v>1128</v>
      </c>
      <c r="B396" s="1210" t="str">
        <f t="shared" si="6"/>
        <v>2025/04/10</v>
      </c>
      <c r="C396" s="1210" t="s">
        <v>1099</v>
      </c>
      <c r="D396" s="1210" t="s">
        <v>244</v>
      </c>
      <c r="E396" s="1210" t="s">
        <v>652</v>
      </c>
      <c r="F396" s="1210" t="s">
        <v>338</v>
      </c>
      <c r="G396" s="1239">
        <v>0</v>
      </c>
      <c r="H396" s="1239">
        <v>4400</v>
      </c>
      <c r="I396" s="1210" t="s">
        <v>527</v>
      </c>
    </row>
    <row r="397" spans="1:9">
      <c r="A397" s="1207" t="s">
        <v>1128</v>
      </c>
      <c r="B397" s="1208" t="str">
        <f t="shared" si="6"/>
        <v>2025/04/10</v>
      </c>
      <c r="C397" s="1208" t="s">
        <v>1074</v>
      </c>
      <c r="D397" s="1208" t="s">
        <v>244</v>
      </c>
      <c r="E397" s="1208" t="s">
        <v>652</v>
      </c>
      <c r="F397" s="1208" t="s">
        <v>368</v>
      </c>
      <c r="G397" s="1238">
        <v>4400</v>
      </c>
      <c r="H397" s="1238">
        <v>0</v>
      </c>
      <c r="I397" s="1208" t="s">
        <v>527</v>
      </c>
    </row>
    <row r="398" spans="1:9">
      <c r="A398" s="1209" t="s">
        <v>1128</v>
      </c>
      <c r="B398" s="1210" t="str">
        <f t="shared" si="6"/>
        <v>2025/04/10</v>
      </c>
      <c r="C398" s="1210" t="s">
        <v>1074</v>
      </c>
      <c r="D398" s="1210" t="s">
        <v>354</v>
      </c>
      <c r="E398" s="1210" t="s">
        <v>656</v>
      </c>
      <c r="F398" s="1210" t="s">
        <v>368</v>
      </c>
      <c r="G398" s="1239">
        <v>0</v>
      </c>
      <c r="H398" s="1239">
        <v>4400</v>
      </c>
      <c r="I398" s="1210" t="s">
        <v>527</v>
      </c>
    </row>
    <row r="399" spans="1:9">
      <c r="A399" s="1207" t="s">
        <v>1128</v>
      </c>
      <c r="B399" s="1208" t="str">
        <f t="shared" si="6"/>
        <v>2025/04/10</v>
      </c>
      <c r="C399" s="1208" t="s">
        <v>1075</v>
      </c>
      <c r="D399" s="1208" t="s">
        <v>244</v>
      </c>
      <c r="E399" s="1208" t="s">
        <v>652</v>
      </c>
      <c r="F399" s="1208" t="s">
        <v>1100</v>
      </c>
      <c r="G399" s="1238">
        <v>330000</v>
      </c>
      <c r="H399" s="1238">
        <v>0</v>
      </c>
      <c r="I399" s="1208" t="s">
        <v>546</v>
      </c>
    </row>
    <row r="400" spans="1:9">
      <c r="A400" s="1209" t="s">
        <v>1128</v>
      </c>
      <c r="B400" s="1210" t="str">
        <f t="shared" si="6"/>
        <v>2025/04/10</v>
      </c>
      <c r="C400" s="1210" t="s">
        <v>1075</v>
      </c>
      <c r="D400" s="1210" t="s">
        <v>511</v>
      </c>
      <c r="E400" s="1210" t="s">
        <v>663</v>
      </c>
      <c r="F400" s="1210" t="s">
        <v>591</v>
      </c>
      <c r="G400" s="1239">
        <v>400830</v>
      </c>
      <c r="H400" s="1239">
        <v>0</v>
      </c>
      <c r="I400" s="1210" t="s">
        <v>546</v>
      </c>
    </row>
    <row r="401" spans="1:9">
      <c r="A401" s="1207" t="s">
        <v>1128</v>
      </c>
      <c r="B401" s="1208" t="str">
        <f t="shared" si="6"/>
        <v>2025/04/10</v>
      </c>
      <c r="C401" s="1208" t="s">
        <v>1075</v>
      </c>
      <c r="D401" s="1208" t="s">
        <v>354</v>
      </c>
      <c r="E401" s="1208" t="s">
        <v>656</v>
      </c>
      <c r="F401" s="1208" t="s">
        <v>591</v>
      </c>
      <c r="G401" s="1238">
        <v>0</v>
      </c>
      <c r="H401" s="1238">
        <v>730830</v>
      </c>
      <c r="I401" s="1208" t="s">
        <v>527</v>
      </c>
    </row>
    <row r="402" spans="1:9" s="864" customFormat="1">
      <c r="A402" s="1257" t="s">
        <v>966</v>
      </c>
      <c r="B402" s="1258" t="str">
        <f t="shared" si="6"/>
        <v>2025/04/11</v>
      </c>
      <c r="C402" s="1258" t="s">
        <v>967</v>
      </c>
      <c r="D402" s="1258" t="s">
        <v>968</v>
      </c>
      <c r="E402" s="1258" t="s">
        <v>969</v>
      </c>
      <c r="F402" s="1258" t="s">
        <v>970</v>
      </c>
      <c r="G402" s="1256">
        <v>20000000</v>
      </c>
      <c r="H402" s="1256">
        <v>0</v>
      </c>
      <c r="I402" s="1258"/>
    </row>
    <row r="403" spans="1:9" s="864" customFormat="1">
      <c r="A403" s="1259" t="s">
        <v>966</v>
      </c>
      <c r="B403" s="1260" t="str">
        <f t="shared" si="6"/>
        <v>2025/04/11</v>
      </c>
      <c r="C403" s="1260" t="s">
        <v>967</v>
      </c>
      <c r="D403" s="1260" t="s">
        <v>349</v>
      </c>
      <c r="E403" s="1260" t="s">
        <v>659</v>
      </c>
      <c r="F403" s="1260" t="s">
        <v>970</v>
      </c>
      <c r="G403" s="1252">
        <v>2000000</v>
      </c>
      <c r="H403" s="1252">
        <v>0</v>
      </c>
      <c r="I403" s="1260"/>
    </row>
    <row r="404" spans="1:9" s="864" customFormat="1">
      <c r="A404" s="1257" t="s">
        <v>966</v>
      </c>
      <c r="B404" s="1258" t="str">
        <f t="shared" si="6"/>
        <v>2025/04/11</v>
      </c>
      <c r="C404" s="1258" t="s">
        <v>967</v>
      </c>
      <c r="D404" s="1258" t="s">
        <v>354</v>
      </c>
      <c r="E404" s="1258" t="s">
        <v>656</v>
      </c>
      <c r="F404" s="1258" t="s">
        <v>970</v>
      </c>
      <c r="G404" s="1256">
        <v>0</v>
      </c>
      <c r="H404" s="1256">
        <v>22000000</v>
      </c>
      <c r="I404" s="1258"/>
    </row>
    <row r="405" spans="1:9">
      <c r="A405" s="1207" t="s">
        <v>1160</v>
      </c>
      <c r="B405" s="1228" t="str">
        <f t="shared" si="6"/>
        <v>2025/04/15</v>
      </c>
      <c r="C405" s="1228" t="s">
        <v>1102</v>
      </c>
      <c r="D405" s="1228" t="s">
        <v>391</v>
      </c>
      <c r="E405" s="1228" t="s">
        <v>658</v>
      </c>
      <c r="F405" s="1228" t="s">
        <v>390</v>
      </c>
      <c r="G405" s="1241">
        <v>5051000</v>
      </c>
      <c r="H405" s="1241">
        <v>0</v>
      </c>
      <c r="I405" s="1228" t="s">
        <v>550</v>
      </c>
    </row>
    <row r="406" spans="1:9">
      <c r="A406" s="1209" t="s">
        <v>1160</v>
      </c>
      <c r="B406" s="1229" t="str">
        <f t="shared" si="6"/>
        <v>2025/04/15</v>
      </c>
      <c r="C406" s="1229" t="s">
        <v>1102</v>
      </c>
      <c r="D406" s="1229" t="s">
        <v>349</v>
      </c>
      <c r="E406" s="1229" t="s">
        <v>659</v>
      </c>
      <c r="F406" s="1229" t="s">
        <v>390</v>
      </c>
      <c r="G406" s="1242">
        <v>505100</v>
      </c>
      <c r="H406" s="1242">
        <v>0</v>
      </c>
      <c r="I406" s="1229" t="s">
        <v>550</v>
      </c>
    </row>
    <row r="407" spans="1:9">
      <c r="A407" s="1207" t="s">
        <v>1160</v>
      </c>
      <c r="B407" s="1228" t="str">
        <f t="shared" si="6"/>
        <v>2025/04/15</v>
      </c>
      <c r="C407" s="1228" t="s">
        <v>1102</v>
      </c>
      <c r="D407" s="1228" t="s">
        <v>244</v>
      </c>
      <c r="E407" s="1228" t="s">
        <v>652</v>
      </c>
      <c r="F407" s="1228" t="s">
        <v>390</v>
      </c>
      <c r="G407" s="1241">
        <v>0</v>
      </c>
      <c r="H407" s="1241">
        <v>5556100</v>
      </c>
      <c r="I407" s="1228" t="s">
        <v>550</v>
      </c>
    </row>
    <row r="408" spans="1:9">
      <c r="A408" s="1209" t="s">
        <v>1160</v>
      </c>
      <c r="B408" s="1230" t="str">
        <f t="shared" si="6"/>
        <v>2025/04/15</v>
      </c>
      <c r="C408" s="1230" t="s">
        <v>1101</v>
      </c>
      <c r="D408" s="1230" t="s">
        <v>391</v>
      </c>
      <c r="E408" s="1230" t="s">
        <v>658</v>
      </c>
      <c r="F408" s="1230" t="s">
        <v>390</v>
      </c>
      <c r="G408" s="1243">
        <v>0</v>
      </c>
      <c r="H408" s="1243">
        <v>850000</v>
      </c>
      <c r="I408" s="1230" t="s">
        <v>550</v>
      </c>
    </row>
    <row r="409" spans="1:9">
      <c r="A409" s="1207" t="s">
        <v>1160</v>
      </c>
      <c r="B409" s="1231" t="str">
        <f t="shared" si="6"/>
        <v>2025/04/15</v>
      </c>
      <c r="C409" s="1231" t="s">
        <v>1101</v>
      </c>
      <c r="D409" s="1231" t="s">
        <v>391</v>
      </c>
      <c r="E409" s="1231" t="s">
        <v>658</v>
      </c>
      <c r="F409" s="1231" t="s">
        <v>390</v>
      </c>
      <c r="G409" s="1244">
        <v>850000</v>
      </c>
      <c r="H409" s="1244">
        <v>0</v>
      </c>
      <c r="I409" s="1231" t="s">
        <v>550</v>
      </c>
    </row>
    <row r="410" spans="1:9">
      <c r="A410" s="1209" t="s">
        <v>1160</v>
      </c>
      <c r="B410" s="1230" t="str">
        <f t="shared" si="6"/>
        <v>2025/04/15</v>
      </c>
      <c r="C410" s="1230" t="s">
        <v>1101</v>
      </c>
      <c r="D410" s="1230" t="s">
        <v>349</v>
      </c>
      <c r="E410" s="1230" t="s">
        <v>659</v>
      </c>
      <c r="F410" s="1230" t="s">
        <v>390</v>
      </c>
      <c r="G410" s="1243">
        <v>0</v>
      </c>
      <c r="H410" s="1243">
        <v>85000</v>
      </c>
      <c r="I410" s="1230" t="s">
        <v>550</v>
      </c>
    </row>
    <row r="411" spans="1:9">
      <c r="A411" s="1207" t="s">
        <v>1160</v>
      </c>
      <c r="B411" s="1231" t="str">
        <f t="shared" si="6"/>
        <v>2025/04/15</v>
      </c>
      <c r="C411" s="1231" t="s">
        <v>1101</v>
      </c>
      <c r="D411" s="1231" t="s">
        <v>349</v>
      </c>
      <c r="E411" s="1231" t="s">
        <v>659</v>
      </c>
      <c r="F411" s="1231" t="s">
        <v>390</v>
      </c>
      <c r="G411" s="1244">
        <v>85000</v>
      </c>
      <c r="H411" s="1244">
        <v>0</v>
      </c>
      <c r="I411" s="1231" t="s">
        <v>550</v>
      </c>
    </row>
    <row r="412" spans="1:9">
      <c r="A412" s="1209" t="s">
        <v>1160</v>
      </c>
      <c r="B412" s="1230" t="str">
        <f t="shared" si="6"/>
        <v>2025/04/15</v>
      </c>
      <c r="C412" s="1230" t="s">
        <v>1101</v>
      </c>
      <c r="D412" s="1230" t="s">
        <v>244</v>
      </c>
      <c r="E412" s="1230" t="s">
        <v>652</v>
      </c>
      <c r="F412" s="1230" t="s">
        <v>390</v>
      </c>
      <c r="G412" s="1243">
        <v>935000</v>
      </c>
      <c r="H412" s="1243">
        <v>0</v>
      </c>
      <c r="I412" s="1230" t="s">
        <v>550</v>
      </c>
    </row>
    <row r="413" spans="1:9">
      <c r="A413" s="1207" t="s">
        <v>1160</v>
      </c>
      <c r="B413" s="1231" t="str">
        <f t="shared" si="6"/>
        <v>2025/04/15</v>
      </c>
      <c r="C413" s="1231" t="s">
        <v>1101</v>
      </c>
      <c r="D413" s="1231" t="s">
        <v>244</v>
      </c>
      <c r="E413" s="1231" t="s">
        <v>652</v>
      </c>
      <c r="F413" s="1231" t="s">
        <v>390</v>
      </c>
      <c r="G413" s="1244">
        <v>0</v>
      </c>
      <c r="H413" s="1244">
        <v>935000</v>
      </c>
      <c r="I413" s="1231" t="s">
        <v>550</v>
      </c>
    </row>
    <row r="414" spans="1:9">
      <c r="A414" s="1209" t="s">
        <v>1160</v>
      </c>
      <c r="B414" s="1210" t="str">
        <f t="shared" si="6"/>
        <v>2025/04/15</v>
      </c>
      <c r="C414" s="1210" t="s">
        <v>1076</v>
      </c>
      <c r="D414" s="1210" t="s">
        <v>556</v>
      </c>
      <c r="E414" s="1210" t="s">
        <v>674</v>
      </c>
      <c r="F414" s="1210" t="s">
        <v>1077</v>
      </c>
      <c r="G414" s="1239">
        <v>0</v>
      </c>
      <c r="H414" s="1239">
        <v>105600</v>
      </c>
      <c r="I414" s="1210" t="s">
        <v>527</v>
      </c>
    </row>
    <row r="415" spans="1:9">
      <c r="A415" s="1207" t="s">
        <v>1160</v>
      </c>
      <c r="B415" s="1208" t="str">
        <f t="shared" si="6"/>
        <v>2025/04/15</v>
      </c>
      <c r="C415" s="1208" t="s">
        <v>1076</v>
      </c>
      <c r="D415" s="1208" t="s">
        <v>354</v>
      </c>
      <c r="E415" s="1208" t="s">
        <v>656</v>
      </c>
      <c r="F415" s="1208" t="s">
        <v>1077</v>
      </c>
      <c r="G415" s="1238">
        <v>105600</v>
      </c>
      <c r="H415" s="1238">
        <v>0</v>
      </c>
      <c r="I415" s="1208" t="s">
        <v>527</v>
      </c>
    </row>
    <row r="416" spans="1:9">
      <c r="A416" s="1209" t="s">
        <v>1161</v>
      </c>
      <c r="B416" s="1210" t="str">
        <f t="shared" si="6"/>
        <v>2025/04/24</v>
      </c>
      <c r="C416" s="1210" t="s">
        <v>1078</v>
      </c>
      <c r="D416" s="1210" t="s">
        <v>244</v>
      </c>
      <c r="E416" s="1210" t="s">
        <v>652</v>
      </c>
      <c r="F416" s="1210" t="s">
        <v>599</v>
      </c>
      <c r="G416" s="1239">
        <v>422730</v>
      </c>
      <c r="H416" s="1239">
        <v>0</v>
      </c>
      <c r="I416" s="1210" t="s">
        <v>528</v>
      </c>
    </row>
    <row r="417" spans="1:9">
      <c r="A417" s="1207" t="s">
        <v>1161</v>
      </c>
      <c r="B417" s="1208" t="str">
        <f t="shared" si="6"/>
        <v>2025/04/24</v>
      </c>
      <c r="C417" s="1208" t="s">
        <v>1078</v>
      </c>
      <c r="D417" s="1208" t="s">
        <v>354</v>
      </c>
      <c r="E417" s="1208" t="s">
        <v>656</v>
      </c>
      <c r="F417" s="1208" t="s">
        <v>599</v>
      </c>
      <c r="G417" s="1238">
        <v>0</v>
      </c>
      <c r="H417" s="1238">
        <v>422730</v>
      </c>
      <c r="I417" s="1208" t="s">
        <v>528</v>
      </c>
    </row>
    <row r="418" spans="1:9">
      <c r="A418" s="1209" t="s">
        <v>1161</v>
      </c>
      <c r="B418" s="1210" t="str">
        <f t="shared" si="6"/>
        <v>2025/04/24</v>
      </c>
      <c r="C418" s="1210" t="s">
        <v>1079</v>
      </c>
      <c r="D418" s="1210" t="s">
        <v>421</v>
      </c>
      <c r="E418" s="1210" t="s">
        <v>650</v>
      </c>
      <c r="F418" s="1210" t="s">
        <v>601</v>
      </c>
      <c r="G418" s="1239">
        <v>50000000</v>
      </c>
      <c r="H418" s="1239">
        <v>0</v>
      </c>
      <c r="I418" s="1210" t="s">
        <v>570</v>
      </c>
    </row>
    <row r="419" spans="1:9">
      <c r="A419" s="1207" t="s">
        <v>1161</v>
      </c>
      <c r="B419" s="1208" t="str">
        <f t="shared" si="6"/>
        <v>2025/04/24</v>
      </c>
      <c r="C419" s="1208" t="s">
        <v>1079</v>
      </c>
      <c r="D419" s="1208" t="s">
        <v>354</v>
      </c>
      <c r="E419" s="1208" t="s">
        <v>656</v>
      </c>
      <c r="F419" s="1208" t="s">
        <v>601</v>
      </c>
      <c r="G419" s="1238">
        <v>0</v>
      </c>
      <c r="H419" s="1238">
        <v>50000000</v>
      </c>
      <c r="I419" s="1208" t="s">
        <v>570</v>
      </c>
    </row>
    <row r="420" spans="1:9">
      <c r="A420" s="1213" t="s">
        <v>1162</v>
      </c>
      <c r="B420" s="1214" t="str">
        <f t="shared" si="6"/>
        <v>2025/04/30</v>
      </c>
      <c r="C420" s="1214" t="s">
        <v>1080</v>
      </c>
      <c r="D420" s="1214" t="s">
        <v>425</v>
      </c>
      <c r="E420" s="1214" t="s">
        <v>643</v>
      </c>
      <c r="F420" s="1214" t="s">
        <v>420</v>
      </c>
      <c r="G420" s="1245">
        <v>7561643</v>
      </c>
      <c r="H420" s="1245">
        <v>0</v>
      </c>
      <c r="I420" s="1214" t="s">
        <v>569</v>
      </c>
    </row>
    <row r="421" spans="1:9">
      <c r="A421" s="1215" t="s">
        <v>1162</v>
      </c>
      <c r="B421" s="1216" t="str">
        <f t="shared" si="6"/>
        <v>2025/04/30</v>
      </c>
      <c r="C421" s="1216" t="s">
        <v>1080</v>
      </c>
      <c r="D421" s="1216" t="s">
        <v>421</v>
      </c>
      <c r="E421" s="1216" t="s">
        <v>650</v>
      </c>
      <c r="F421" s="1216" t="s">
        <v>420</v>
      </c>
      <c r="G421" s="1246">
        <v>0</v>
      </c>
      <c r="H421" s="1246">
        <v>7561643</v>
      </c>
      <c r="I421" s="1216" t="s">
        <v>569</v>
      </c>
    </row>
    <row r="422" spans="1:9">
      <c r="A422" s="1213" t="s">
        <v>1162</v>
      </c>
      <c r="B422" s="1214" t="str">
        <f t="shared" si="6"/>
        <v>2025/04/30</v>
      </c>
      <c r="C422" s="1214" t="s">
        <v>1106</v>
      </c>
      <c r="D422" s="1214" t="s">
        <v>431</v>
      </c>
      <c r="E422" s="1214" t="s">
        <v>634</v>
      </c>
      <c r="F422" s="1214" t="s">
        <v>430</v>
      </c>
      <c r="G422" s="1245">
        <v>8383561</v>
      </c>
      <c r="H422" s="1245">
        <v>0</v>
      </c>
      <c r="I422" s="1214" t="s">
        <v>569</v>
      </c>
    </row>
    <row r="423" spans="1:9">
      <c r="A423" s="1215" t="s">
        <v>1162</v>
      </c>
      <c r="B423" s="1216" t="str">
        <f t="shared" si="6"/>
        <v>2025/04/30</v>
      </c>
      <c r="C423" s="1216" t="s">
        <v>1106</v>
      </c>
      <c r="D423" s="1216" t="s">
        <v>425</v>
      </c>
      <c r="E423" s="1216" t="s">
        <v>643</v>
      </c>
      <c r="F423" s="1216" t="s">
        <v>430</v>
      </c>
      <c r="G423" s="1246">
        <v>0</v>
      </c>
      <c r="H423" s="1246">
        <v>8383561</v>
      </c>
      <c r="I423" s="1216" t="s">
        <v>569</v>
      </c>
    </row>
    <row r="424" spans="1:9">
      <c r="A424" s="1209" t="s">
        <v>1162</v>
      </c>
      <c r="B424" s="1210" t="str">
        <f t="shared" si="6"/>
        <v>2025/04/30</v>
      </c>
      <c r="C424" s="1210" t="s">
        <v>1105</v>
      </c>
      <c r="D424" s="1210" t="s">
        <v>441</v>
      </c>
      <c r="E424" s="1210" t="s">
        <v>636</v>
      </c>
      <c r="F424" s="1210" t="s">
        <v>440</v>
      </c>
      <c r="G424" s="1239">
        <v>15205243</v>
      </c>
      <c r="H424" s="1239">
        <v>0</v>
      </c>
      <c r="I424" s="1210" t="s">
        <v>572</v>
      </c>
    </row>
    <row r="425" spans="1:9">
      <c r="A425" s="1207" t="s">
        <v>1162</v>
      </c>
      <c r="B425" s="1208" t="str">
        <f t="shared" si="6"/>
        <v>2025/04/30</v>
      </c>
      <c r="C425" s="1208" t="s">
        <v>1105</v>
      </c>
      <c r="D425" s="1208" t="s">
        <v>445</v>
      </c>
      <c r="E425" s="1208" t="s">
        <v>645</v>
      </c>
      <c r="F425" s="1208" t="s">
        <v>440</v>
      </c>
      <c r="G425" s="1238">
        <v>0</v>
      </c>
      <c r="H425" s="1238">
        <v>15205243</v>
      </c>
      <c r="I425" s="1208" t="s">
        <v>572</v>
      </c>
    </row>
    <row r="426" spans="1:9">
      <c r="A426" s="1209" t="s">
        <v>1162</v>
      </c>
      <c r="B426" s="1210" t="str">
        <f t="shared" si="6"/>
        <v>2025/04/30</v>
      </c>
      <c r="C426" s="1210" t="s">
        <v>1081</v>
      </c>
      <c r="D426" s="1210" t="s">
        <v>435</v>
      </c>
      <c r="E426" s="1210" t="s">
        <v>641</v>
      </c>
      <c r="F426" s="1210" t="s">
        <v>434</v>
      </c>
      <c r="G426" s="1239">
        <v>1000000</v>
      </c>
      <c r="H426" s="1239">
        <v>0</v>
      </c>
      <c r="I426" s="1210" t="s">
        <v>574</v>
      </c>
    </row>
    <row r="427" spans="1:9">
      <c r="A427" s="1207" t="s">
        <v>1162</v>
      </c>
      <c r="B427" s="1208" t="str">
        <f t="shared" si="6"/>
        <v>2025/04/30</v>
      </c>
      <c r="C427" s="1208" t="s">
        <v>1081</v>
      </c>
      <c r="D427" s="1208" t="s">
        <v>437</v>
      </c>
      <c r="E427" s="1208" t="s">
        <v>649</v>
      </c>
      <c r="F427" s="1208" t="s">
        <v>434</v>
      </c>
      <c r="G427" s="1238">
        <v>0</v>
      </c>
      <c r="H427" s="1238">
        <v>1000000</v>
      </c>
      <c r="I427" s="1208" t="s">
        <v>574</v>
      </c>
    </row>
    <row r="428" spans="1:9">
      <c r="A428" s="1209" t="s">
        <v>1162</v>
      </c>
      <c r="B428" s="1210" t="str">
        <f t="shared" si="6"/>
        <v>2025/04/30</v>
      </c>
      <c r="C428" s="1210" t="s">
        <v>1084</v>
      </c>
      <c r="D428" s="1210" t="s">
        <v>1163</v>
      </c>
      <c r="E428" s="1210" t="s">
        <v>1065</v>
      </c>
      <c r="F428" s="1210" t="s">
        <v>475</v>
      </c>
      <c r="G428" s="1239">
        <v>0</v>
      </c>
      <c r="H428" s="1239">
        <v>9930000</v>
      </c>
      <c r="I428" s="1210" t="s">
        <v>732</v>
      </c>
    </row>
    <row r="429" spans="1:9">
      <c r="A429" s="1207" t="s">
        <v>1162</v>
      </c>
      <c r="B429" s="1208" t="str">
        <f t="shared" si="6"/>
        <v>2025/04/30</v>
      </c>
      <c r="C429" s="1208" t="s">
        <v>1084</v>
      </c>
      <c r="D429" s="1208" t="s">
        <v>476</v>
      </c>
      <c r="E429" s="1208" t="s">
        <v>648</v>
      </c>
      <c r="F429" s="1208" t="s">
        <v>475</v>
      </c>
      <c r="G429" s="1238">
        <v>9930000</v>
      </c>
      <c r="H429" s="1238">
        <v>0</v>
      </c>
      <c r="I429" s="1208" t="s">
        <v>732</v>
      </c>
    </row>
    <row r="430" spans="1:9">
      <c r="A430" s="1209" t="s">
        <v>1162</v>
      </c>
      <c r="B430" s="1210" t="str">
        <f t="shared" si="6"/>
        <v>2025/04/30</v>
      </c>
      <c r="C430" s="1210" t="s">
        <v>1085</v>
      </c>
      <c r="D430" s="1210" t="s">
        <v>1163</v>
      </c>
      <c r="E430" s="1210" t="s">
        <v>1065</v>
      </c>
      <c r="F430" s="1210" t="s">
        <v>485</v>
      </c>
      <c r="G430" s="1239">
        <v>0</v>
      </c>
      <c r="H430" s="1239">
        <v>1721200</v>
      </c>
      <c r="I430" s="1210" t="s">
        <v>732</v>
      </c>
    </row>
    <row r="431" spans="1:9">
      <c r="A431" s="1207" t="s">
        <v>1162</v>
      </c>
      <c r="B431" s="1208" t="str">
        <f t="shared" si="6"/>
        <v>2025/04/30</v>
      </c>
      <c r="C431" s="1208" t="s">
        <v>1085</v>
      </c>
      <c r="D431" s="1208" t="s">
        <v>476</v>
      </c>
      <c r="E431" s="1208" t="s">
        <v>648</v>
      </c>
      <c r="F431" s="1208" t="s">
        <v>485</v>
      </c>
      <c r="G431" s="1238">
        <v>1721200</v>
      </c>
      <c r="H431" s="1238">
        <v>0</v>
      </c>
      <c r="I431" s="1208" t="s">
        <v>732</v>
      </c>
    </row>
    <row r="432" spans="1:9">
      <c r="A432" s="1209" t="s">
        <v>1162</v>
      </c>
      <c r="B432" s="1210" t="str">
        <f t="shared" si="6"/>
        <v>2025/04/30</v>
      </c>
      <c r="C432" s="1210" t="s">
        <v>1086</v>
      </c>
      <c r="D432" s="1210" t="s">
        <v>575</v>
      </c>
      <c r="E432" s="1210" t="s">
        <v>623</v>
      </c>
      <c r="F432" s="1210" t="s">
        <v>449</v>
      </c>
      <c r="G432" s="1239">
        <v>33735</v>
      </c>
      <c r="H432" s="1239">
        <v>0</v>
      </c>
      <c r="I432" s="1210" t="s">
        <v>631</v>
      </c>
    </row>
    <row r="433" spans="1:9">
      <c r="A433" s="1207" t="s">
        <v>1162</v>
      </c>
      <c r="B433" s="1208" t="str">
        <f t="shared" si="6"/>
        <v>2025/04/30</v>
      </c>
      <c r="C433" s="1208" t="s">
        <v>1086</v>
      </c>
      <c r="D433" s="1208" t="s">
        <v>1163</v>
      </c>
      <c r="E433" s="1208" t="s">
        <v>1065</v>
      </c>
      <c r="F433" s="1208" t="s">
        <v>1087</v>
      </c>
      <c r="G433" s="1238">
        <v>0</v>
      </c>
      <c r="H433" s="1238">
        <v>9930000</v>
      </c>
      <c r="I433" s="1208" t="s">
        <v>732</v>
      </c>
    </row>
    <row r="434" spans="1:9">
      <c r="A434" s="1209" t="s">
        <v>1162</v>
      </c>
      <c r="B434" s="1210" t="str">
        <f t="shared" si="6"/>
        <v>2025/04/30</v>
      </c>
      <c r="C434" s="1210" t="s">
        <v>1086</v>
      </c>
      <c r="D434" s="1210" t="s">
        <v>399</v>
      </c>
      <c r="E434" s="1210" t="s">
        <v>646</v>
      </c>
      <c r="F434" s="1210" t="s">
        <v>449</v>
      </c>
      <c r="G434" s="1239">
        <v>0</v>
      </c>
      <c r="H434" s="1239">
        <v>33735</v>
      </c>
      <c r="I434" s="1210" t="s">
        <v>631</v>
      </c>
    </row>
    <row r="435" spans="1:9">
      <c r="A435" s="1207" t="s">
        <v>1162</v>
      </c>
      <c r="B435" s="1208" t="str">
        <f t="shared" si="6"/>
        <v>2025/04/30</v>
      </c>
      <c r="C435" s="1208" t="s">
        <v>1086</v>
      </c>
      <c r="D435" s="1208" t="s">
        <v>476</v>
      </c>
      <c r="E435" s="1208" t="s">
        <v>648</v>
      </c>
      <c r="F435" s="1208" t="s">
        <v>1087</v>
      </c>
      <c r="G435" s="1238">
        <v>9930000</v>
      </c>
      <c r="H435" s="1238">
        <v>0</v>
      </c>
      <c r="I435" s="1208" t="s">
        <v>732</v>
      </c>
    </row>
    <row r="436" spans="1:9">
      <c r="A436" s="1209" t="s">
        <v>1162</v>
      </c>
      <c r="B436" s="1210" t="str">
        <f t="shared" si="6"/>
        <v>2025/04/30</v>
      </c>
      <c r="C436" s="1210" t="s">
        <v>1088</v>
      </c>
      <c r="D436" s="1210" t="s">
        <v>1163</v>
      </c>
      <c r="E436" s="1210" t="s">
        <v>1065</v>
      </c>
      <c r="F436" s="1210" t="s">
        <v>1089</v>
      </c>
      <c r="G436" s="1239">
        <v>0</v>
      </c>
      <c r="H436" s="1239">
        <v>1721200</v>
      </c>
      <c r="I436" s="1210"/>
    </row>
    <row r="437" spans="1:9">
      <c r="A437" s="1207" t="s">
        <v>1162</v>
      </c>
      <c r="B437" s="1208" t="str">
        <f t="shared" si="6"/>
        <v>2025/04/30</v>
      </c>
      <c r="C437" s="1208" t="s">
        <v>1088</v>
      </c>
      <c r="D437" s="1208" t="s">
        <v>476</v>
      </c>
      <c r="E437" s="1208" t="s">
        <v>648</v>
      </c>
      <c r="F437" s="1208" t="s">
        <v>1089</v>
      </c>
      <c r="G437" s="1238">
        <v>1721200</v>
      </c>
      <c r="H437" s="1238">
        <v>0</v>
      </c>
      <c r="I437" s="1208"/>
    </row>
    <row r="438" spans="1:9">
      <c r="A438" s="1209" t="s">
        <v>1162</v>
      </c>
      <c r="B438" s="1210" t="str">
        <f t="shared" si="6"/>
        <v>2025/04/30</v>
      </c>
      <c r="C438" s="1210" t="s">
        <v>1090</v>
      </c>
      <c r="D438" s="1210" t="s">
        <v>1164</v>
      </c>
      <c r="E438" s="1210" t="s">
        <v>1067</v>
      </c>
      <c r="F438" s="1210" t="s">
        <v>475</v>
      </c>
      <c r="G438" s="1239">
        <v>9930000</v>
      </c>
      <c r="H438" s="1239">
        <v>0</v>
      </c>
      <c r="I438" s="1210"/>
    </row>
    <row r="439" spans="1:9">
      <c r="A439" s="1207" t="s">
        <v>1162</v>
      </c>
      <c r="B439" s="1208" t="str">
        <f t="shared" si="6"/>
        <v>2025/04/30</v>
      </c>
      <c r="C439" s="1208" t="s">
        <v>1090</v>
      </c>
      <c r="D439" s="1208" t="s">
        <v>476</v>
      </c>
      <c r="E439" s="1208" t="s">
        <v>648</v>
      </c>
      <c r="F439" s="1208" t="s">
        <v>475</v>
      </c>
      <c r="G439" s="1238">
        <v>0</v>
      </c>
      <c r="H439" s="1238">
        <v>9930000</v>
      </c>
      <c r="I439" s="1208"/>
    </row>
    <row r="440" spans="1:9">
      <c r="A440" s="1209" t="s">
        <v>1162</v>
      </c>
      <c r="B440" s="1210" t="str">
        <f t="shared" si="6"/>
        <v>2025/04/30</v>
      </c>
      <c r="C440" s="1210" t="s">
        <v>1091</v>
      </c>
      <c r="D440" s="1210" t="s">
        <v>1164</v>
      </c>
      <c r="E440" s="1210" t="s">
        <v>1067</v>
      </c>
      <c r="F440" s="1210" t="s">
        <v>485</v>
      </c>
      <c r="G440" s="1239">
        <v>1721200</v>
      </c>
      <c r="H440" s="1239">
        <v>0</v>
      </c>
      <c r="I440" s="1210"/>
    </row>
    <row r="441" spans="1:9">
      <c r="A441" s="1207" t="s">
        <v>1162</v>
      </c>
      <c r="B441" s="1208" t="str">
        <f t="shared" si="6"/>
        <v>2025/04/30</v>
      </c>
      <c r="C441" s="1208" t="s">
        <v>1091</v>
      </c>
      <c r="D441" s="1208" t="s">
        <v>476</v>
      </c>
      <c r="E441" s="1208" t="s">
        <v>648</v>
      </c>
      <c r="F441" s="1208" t="s">
        <v>485</v>
      </c>
      <c r="G441" s="1238">
        <v>0</v>
      </c>
      <c r="H441" s="1238">
        <v>1721200</v>
      </c>
      <c r="I441" s="1208"/>
    </row>
    <row r="442" spans="1:9">
      <c r="A442" s="1209" t="s">
        <v>1162</v>
      </c>
      <c r="B442" s="1210" t="str">
        <f t="shared" si="6"/>
        <v>2025/04/30</v>
      </c>
      <c r="C442" s="1210" t="s">
        <v>1092</v>
      </c>
      <c r="D442" s="1210" t="s">
        <v>1163</v>
      </c>
      <c r="E442" s="1210" t="s">
        <v>1065</v>
      </c>
      <c r="F442" s="1210" t="s">
        <v>1087</v>
      </c>
      <c r="G442" s="1239">
        <v>9930000</v>
      </c>
      <c r="H442" s="1239">
        <v>0</v>
      </c>
      <c r="I442" s="1210" t="s">
        <v>732</v>
      </c>
    </row>
    <row r="443" spans="1:9">
      <c r="A443" s="1207" t="s">
        <v>1162</v>
      </c>
      <c r="B443" s="1208" t="str">
        <f t="shared" si="6"/>
        <v>2025/04/30</v>
      </c>
      <c r="C443" s="1208" t="s">
        <v>1092</v>
      </c>
      <c r="D443" s="1208" t="s">
        <v>1163</v>
      </c>
      <c r="E443" s="1208" t="s">
        <v>1065</v>
      </c>
      <c r="F443" s="1208" t="s">
        <v>1089</v>
      </c>
      <c r="G443" s="1238">
        <v>1721200</v>
      </c>
      <c r="H443" s="1238">
        <v>0</v>
      </c>
      <c r="I443" s="1208"/>
    </row>
    <row r="444" spans="1:9">
      <c r="A444" s="1209" t="s">
        <v>1162</v>
      </c>
      <c r="B444" s="1210" t="str">
        <f t="shared" si="6"/>
        <v>2025/04/30</v>
      </c>
      <c r="C444" s="1210" t="s">
        <v>1092</v>
      </c>
      <c r="D444" s="1210" t="s">
        <v>1163</v>
      </c>
      <c r="E444" s="1210" t="s">
        <v>1065</v>
      </c>
      <c r="F444" s="1210" t="s">
        <v>1087</v>
      </c>
      <c r="G444" s="1239">
        <v>9930000</v>
      </c>
      <c r="H444" s="1239">
        <v>0</v>
      </c>
      <c r="I444" s="1210" t="s">
        <v>732</v>
      </c>
    </row>
    <row r="445" spans="1:9">
      <c r="A445" s="1207" t="s">
        <v>1162</v>
      </c>
      <c r="B445" s="1208" t="str">
        <f t="shared" si="6"/>
        <v>2025/04/30</v>
      </c>
      <c r="C445" s="1208" t="s">
        <v>1092</v>
      </c>
      <c r="D445" s="1208" t="s">
        <v>1163</v>
      </c>
      <c r="E445" s="1208" t="s">
        <v>1065</v>
      </c>
      <c r="F445" s="1208" t="s">
        <v>1089</v>
      </c>
      <c r="G445" s="1238">
        <v>1721200</v>
      </c>
      <c r="H445" s="1238">
        <v>0</v>
      </c>
      <c r="I445" s="1208"/>
    </row>
    <row r="446" spans="1:9">
      <c r="A446" s="1209" t="s">
        <v>1162</v>
      </c>
      <c r="B446" s="1210" t="str">
        <f t="shared" si="6"/>
        <v>2025/04/30</v>
      </c>
      <c r="C446" s="1210" t="s">
        <v>1092</v>
      </c>
      <c r="D446" s="1210" t="s">
        <v>476</v>
      </c>
      <c r="E446" s="1210" t="s">
        <v>648</v>
      </c>
      <c r="F446" s="1210" t="s">
        <v>1087</v>
      </c>
      <c r="G446" s="1239">
        <v>0</v>
      </c>
      <c r="H446" s="1239">
        <v>9930000</v>
      </c>
      <c r="I446" s="1210" t="s">
        <v>732</v>
      </c>
    </row>
    <row r="447" spans="1:9">
      <c r="A447" s="1207" t="s">
        <v>1162</v>
      </c>
      <c r="B447" s="1208" t="str">
        <f t="shared" si="6"/>
        <v>2025/04/30</v>
      </c>
      <c r="C447" s="1208" t="s">
        <v>1092</v>
      </c>
      <c r="D447" s="1208" t="s">
        <v>476</v>
      </c>
      <c r="E447" s="1208" t="s">
        <v>648</v>
      </c>
      <c r="F447" s="1208" t="s">
        <v>1089</v>
      </c>
      <c r="G447" s="1238">
        <v>0</v>
      </c>
      <c r="H447" s="1238">
        <v>1721200</v>
      </c>
      <c r="I447" s="1208"/>
    </row>
    <row r="448" spans="1:9">
      <c r="A448" s="1209" t="s">
        <v>1162</v>
      </c>
      <c r="B448" s="1210" t="str">
        <f t="shared" si="6"/>
        <v>2025/04/30</v>
      </c>
      <c r="C448" s="1210" t="s">
        <v>1092</v>
      </c>
      <c r="D448" s="1210" t="s">
        <v>476</v>
      </c>
      <c r="E448" s="1210" t="s">
        <v>648</v>
      </c>
      <c r="F448" s="1210" t="s">
        <v>1087</v>
      </c>
      <c r="G448" s="1239">
        <v>0</v>
      </c>
      <c r="H448" s="1239">
        <v>9930000</v>
      </c>
      <c r="I448" s="1210" t="s">
        <v>732</v>
      </c>
    </row>
    <row r="449" spans="1:9">
      <c r="A449" s="1207" t="s">
        <v>1162</v>
      </c>
      <c r="B449" s="1208" t="str">
        <f t="shared" si="6"/>
        <v>2025/04/30</v>
      </c>
      <c r="C449" s="1208" t="s">
        <v>1092</v>
      </c>
      <c r="D449" s="1208" t="s">
        <v>476</v>
      </c>
      <c r="E449" s="1208" t="s">
        <v>648</v>
      </c>
      <c r="F449" s="1208" t="s">
        <v>1089</v>
      </c>
      <c r="G449" s="1238">
        <v>0</v>
      </c>
      <c r="H449" s="1238">
        <v>1721200</v>
      </c>
      <c r="I449" s="1208"/>
    </row>
    <row r="450" spans="1:9">
      <c r="A450" s="1217" t="s">
        <v>1162</v>
      </c>
      <c r="B450" s="1226" t="str">
        <f t="shared" ref="B450:B461" si="7">TEXT(DATE(RIGHT(A450,4),LEFT(A450,FIND("/",A450)-1),MID(A450,FIND("/",A450)+1,FIND("/",A450,FIND("/",A450)+1)-FIND("/",A450)-1)),"yyyy/mm/dd")</f>
        <v>2025/04/30</v>
      </c>
      <c r="C450" s="1218" t="s">
        <v>6315</v>
      </c>
      <c r="D450" s="1218" t="s">
        <v>431</v>
      </c>
      <c r="E450" s="1218" t="s">
        <v>634</v>
      </c>
      <c r="F450" s="1218" t="s">
        <v>6316</v>
      </c>
      <c r="G450" s="1239">
        <v>0</v>
      </c>
      <c r="H450" s="1239">
        <v>8383561</v>
      </c>
      <c r="I450" s="1218" t="s">
        <v>569</v>
      </c>
    </row>
    <row r="451" spans="1:9">
      <c r="A451" s="1219" t="s">
        <v>6345</v>
      </c>
      <c r="B451" s="1227" t="str">
        <f t="shared" si="7"/>
        <v>2025/04/30</v>
      </c>
      <c r="C451" s="1220" t="s">
        <v>6315</v>
      </c>
      <c r="D451" s="1220" t="s">
        <v>425</v>
      </c>
      <c r="E451" s="1220" t="s">
        <v>643</v>
      </c>
      <c r="F451" s="1220" t="s">
        <v>6316</v>
      </c>
      <c r="G451" s="1238">
        <v>8383561</v>
      </c>
      <c r="H451" s="1238">
        <v>0</v>
      </c>
      <c r="I451" s="1220" t="s">
        <v>569</v>
      </c>
    </row>
    <row r="452" spans="1:9">
      <c r="A452" s="1217" t="s">
        <v>6345</v>
      </c>
      <c r="B452" s="1226" t="str">
        <f t="shared" si="7"/>
        <v>2025/04/30</v>
      </c>
      <c r="C452" s="1218" t="s">
        <v>6317</v>
      </c>
      <c r="D452" s="1218" t="s">
        <v>431</v>
      </c>
      <c r="E452" s="1218" t="s">
        <v>634</v>
      </c>
      <c r="F452" s="1218" t="s">
        <v>6318</v>
      </c>
      <c r="G452" s="1239">
        <v>7561643</v>
      </c>
      <c r="H452" s="1239">
        <v>0</v>
      </c>
      <c r="I452" s="1218" t="s">
        <v>569</v>
      </c>
    </row>
    <row r="453" spans="1:9">
      <c r="A453" s="1219" t="s">
        <v>6345</v>
      </c>
      <c r="B453" s="1227" t="str">
        <f t="shared" si="7"/>
        <v>2025/04/30</v>
      </c>
      <c r="C453" s="1220" t="s">
        <v>6317</v>
      </c>
      <c r="D453" s="1220" t="s">
        <v>425</v>
      </c>
      <c r="E453" s="1220" t="s">
        <v>643</v>
      </c>
      <c r="F453" s="1220" t="s">
        <v>6318</v>
      </c>
      <c r="G453" s="1238">
        <v>0</v>
      </c>
      <c r="H453" s="1238">
        <v>7561643</v>
      </c>
      <c r="I453" s="1220" t="s">
        <v>569</v>
      </c>
    </row>
    <row r="454" spans="1:9">
      <c r="A454" s="1209" t="s">
        <v>1162</v>
      </c>
      <c r="B454" s="1210" t="str">
        <f t="shared" si="7"/>
        <v>2025/04/30</v>
      </c>
      <c r="C454" s="1210" t="s">
        <v>6319</v>
      </c>
      <c r="D454" s="1210" t="s">
        <v>1164</v>
      </c>
      <c r="E454" s="1210" t="s">
        <v>1067</v>
      </c>
      <c r="F454" s="1210" t="s">
        <v>6320</v>
      </c>
      <c r="G454" s="1239">
        <v>0</v>
      </c>
      <c r="H454" s="1239">
        <v>1721200</v>
      </c>
      <c r="I454" s="1210"/>
    </row>
    <row r="455" spans="1:9">
      <c r="A455" s="1207" t="s">
        <v>1162</v>
      </c>
      <c r="B455" s="1208" t="str">
        <f t="shared" si="7"/>
        <v>2025/04/30</v>
      </c>
      <c r="C455" s="1208" t="s">
        <v>6319</v>
      </c>
      <c r="D455" s="1208" t="s">
        <v>476</v>
      </c>
      <c r="E455" s="1208" t="s">
        <v>648</v>
      </c>
      <c r="F455" s="1208" t="s">
        <v>6320</v>
      </c>
      <c r="G455" s="1238">
        <v>1721200</v>
      </c>
      <c r="H455" s="1238">
        <v>0</v>
      </c>
      <c r="I455" s="1208"/>
    </row>
    <row r="456" spans="1:9">
      <c r="A456" s="1209" t="s">
        <v>1162</v>
      </c>
      <c r="B456" s="1210" t="str">
        <f t="shared" si="7"/>
        <v>2025/04/30</v>
      </c>
      <c r="C456" s="1210" t="s">
        <v>6321</v>
      </c>
      <c r="D456" s="1210" t="s">
        <v>1164</v>
      </c>
      <c r="E456" s="1210" t="s">
        <v>1067</v>
      </c>
      <c r="F456" s="1210" t="s">
        <v>6322</v>
      </c>
      <c r="G456" s="1239">
        <v>0</v>
      </c>
      <c r="H456" s="1239">
        <v>9930000</v>
      </c>
      <c r="I456" s="1210"/>
    </row>
    <row r="457" spans="1:9">
      <c r="A457" s="1207" t="s">
        <v>6345</v>
      </c>
      <c r="B457" s="1208" t="str">
        <f t="shared" si="7"/>
        <v>2025/04/30</v>
      </c>
      <c r="C457" s="1208" t="s">
        <v>6321</v>
      </c>
      <c r="D457" s="1208" t="s">
        <v>476</v>
      </c>
      <c r="E457" s="1208" t="s">
        <v>648</v>
      </c>
      <c r="F457" s="1208" t="s">
        <v>6322</v>
      </c>
      <c r="G457" s="1238">
        <v>9930000</v>
      </c>
      <c r="H457" s="1238">
        <v>0</v>
      </c>
      <c r="I457" s="1208"/>
    </row>
    <row r="458" spans="1:9">
      <c r="A458" s="1209" t="s">
        <v>1162</v>
      </c>
      <c r="B458" s="1210" t="str">
        <f t="shared" si="7"/>
        <v>2025/04/30</v>
      </c>
      <c r="C458" s="1210" t="s">
        <v>6323</v>
      </c>
      <c r="D458" s="1210" t="s">
        <v>1164</v>
      </c>
      <c r="E458" s="1210" t="s">
        <v>1067</v>
      </c>
      <c r="F458" s="1210" t="s">
        <v>6320</v>
      </c>
      <c r="G458" s="1239">
        <v>0</v>
      </c>
      <c r="H458" s="1239">
        <v>1721200</v>
      </c>
      <c r="I458" s="1210"/>
    </row>
    <row r="459" spans="1:9">
      <c r="A459" s="1207" t="s">
        <v>6345</v>
      </c>
      <c r="B459" s="1208" t="str">
        <f t="shared" si="7"/>
        <v>2025/04/30</v>
      </c>
      <c r="C459" s="1208" t="s">
        <v>6323</v>
      </c>
      <c r="D459" s="1208" t="s">
        <v>476</v>
      </c>
      <c r="E459" s="1208" t="s">
        <v>648</v>
      </c>
      <c r="F459" s="1208" t="s">
        <v>6320</v>
      </c>
      <c r="G459" s="1238">
        <v>1721200</v>
      </c>
      <c r="H459" s="1238">
        <v>0</v>
      </c>
      <c r="I459" s="1208"/>
    </row>
    <row r="460" spans="1:9">
      <c r="A460" s="1209" t="s">
        <v>6345</v>
      </c>
      <c r="B460" s="1210" t="str">
        <f t="shared" si="7"/>
        <v>2025/04/30</v>
      </c>
      <c r="C460" s="1210" t="s">
        <v>6324</v>
      </c>
      <c r="D460" s="1210" t="s">
        <v>1164</v>
      </c>
      <c r="E460" s="1210" t="s">
        <v>1067</v>
      </c>
      <c r="F460" s="1210" t="s">
        <v>6322</v>
      </c>
      <c r="G460" s="1239">
        <v>0</v>
      </c>
      <c r="H460" s="1239">
        <v>9930000</v>
      </c>
      <c r="I460" s="1210"/>
    </row>
    <row r="461" spans="1:9">
      <c r="A461" s="1221" t="s">
        <v>1162</v>
      </c>
      <c r="B461" s="1222" t="str">
        <f t="shared" si="7"/>
        <v>2025/04/30</v>
      </c>
      <c r="C461" s="1222" t="s">
        <v>6324</v>
      </c>
      <c r="D461" s="1222" t="s">
        <v>476</v>
      </c>
      <c r="E461" s="1222" t="s">
        <v>648</v>
      </c>
      <c r="F461" s="1222" t="s">
        <v>6322</v>
      </c>
      <c r="G461" s="1247">
        <v>9930000</v>
      </c>
      <c r="H461" s="1247">
        <v>0</v>
      </c>
      <c r="I461" s="1222"/>
    </row>
    <row r="462" spans="1:9">
      <c r="A462" s="1217"/>
      <c r="B462" s="1226" t="s">
        <v>6382</v>
      </c>
      <c r="C462" s="1218" t="s">
        <v>1082</v>
      </c>
      <c r="D462" s="1218" t="s">
        <v>1164</v>
      </c>
      <c r="E462" s="1218" t="s">
        <v>1067</v>
      </c>
      <c r="F462" s="1218" t="s">
        <v>6320</v>
      </c>
      <c r="G462" s="1239">
        <v>1721200</v>
      </c>
      <c r="H462" s="1239">
        <v>0</v>
      </c>
      <c r="I462" s="1218" t="s">
        <v>732</v>
      </c>
    </row>
    <row r="463" spans="1:9">
      <c r="A463" s="1219"/>
      <c r="B463" s="1227" t="s">
        <v>6382</v>
      </c>
      <c r="C463" s="1220" t="s">
        <v>1082</v>
      </c>
      <c r="D463" s="1220" t="s">
        <v>476</v>
      </c>
      <c r="E463" s="1220" t="s">
        <v>648</v>
      </c>
      <c r="F463" s="1220" t="s">
        <v>6320</v>
      </c>
      <c r="G463" s="1238">
        <v>0</v>
      </c>
      <c r="H463" s="1238">
        <v>1721200</v>
      </c>
      <c r="I463" s="1220" t="s">
        <v>732</v>
      </c>
    </row>
    <row r="464" spans="1:9">
      <c r="A464" s="1217"/>
      <c r="B464" s="1226" t="s">
        <v>6382</v>
      </c>
      <c r="C464" s="1218" t="s">
        <v>1083</v>
      </c>
      <c r="D464" s="1218" t="s">
        <v>1164</v>
      </c>
      <c r="E464" s="1218" t="s">
        <v>1067</v>
      </c>
      <c r="F464" s="1218" t="s">
        <v>475</v>
      </c>
      <c r="G464" s="1239">
        <v>9930000</v>
      </c>
      <c r="H464" s="1239">
        <v>0</v>
      </c>
      <c r="I464" s="1218" t="s">
        <v>732</v>
      </c>
    </row>
    <row r="465" spans="1:9">
      <c r="A465" s="1219"/>
      <c r="B465" s="1227" t="s">
        <v>6382</v>
      </c>
      <c r="C465" s="1220" t="s">
        <v>1083</v>
      </c>
      <c r="D465" s="1220" t="s">
        <v>476</v>
      </c>
      <c r="E465" s="1220" t="s">
        <v>648</v>
      </c>
      <c r="F465" s="1220" t="s">
        <v>475</v>
      </c>
      <c r="G465" s="1238">
        <v>0</v>
      </c>
      <c r="H465" s="1238">
        <v>9930000</v>
      </c>
      <c r="I465" s="1220" t="s">
        <v>732</v>
      </c>
    </row>
    <row r="466" spans="1:9">
      <c r="A466" s="1217"/>
      <c r="B466" s="1226" t="s">
        <v>6381</v>
      </c>
      <c r="C466" s="1218" t="s">
        <v>1104</v>
      </c>
      <c r="D466" s="1218" t="s">
        <v>575</v>
      </c>
      <c r="E466" s="1218" t="s">
        <v>623</v>
      </c>
      <c r="F466" s="1218" t="s">
        <v>449</v>
      </c>
      <c r="G466" s="1239">
        <v>0</v>
      </c>
      <c r="H466" s="1239">
        <v>33735</v>
      </c>
      <c r="I466" s="1218" t="s">
        <v>631</v>
      </c>
    </row>
    <row r="467" spans="1:9">
      <c r="A467" s="1219"/>
      <c r="B467" s="1227" t="s">
        <v>6381</v>
      </c>
      <c r="C467" s="1220" t="s">
        <v>1104</v>
      </c>
      <c r="D467" s="1220" t="s">
        <v>399</v>
      </c>
      <c r="E467" s="1220" t="s">
        <v>646</v>
      </c>
      <c r="F467" s="1220" t="s">
        <v>449</v>
      </c>
      <c r="G467" s="1238">
        <v>33735</v>
      </c>
      <c r="H467" s="1238">
        <v>0</v>
      </c>
      <c r="I467" s="1220" t="s">
        <v>631</v>
      </c>
    </row>
    <row r="468" spans="1:9">
      <c r="A468" s="1217"/>
      <c r="B468" s="1226" t="s">
        <v>6383</v>
      </c>
      <c r="C468" s="1218" t="s">
        <v>1095</v>
      </c>
      <c r="D468" s="1218" t="s">
        <v>244</v>
      </c>
      <c r="E468" s="1218" t="s">
        <v>652</v>
      </c>
      <c r="F468" s="1218" t="s">
        <v>6326</v>
      </c>
      <c r="G468" s="1239">
        <v>5556100</v>
      </c>
      <c r="H468" s="1239">
        <v>0</v>
      </c>
      <c r="I468" s="1218" t="s">
        <v>550</v>
      </c>
    </row>
    <row r="469" spans="1:9">
      <c r="A469" s="1219"/>
      <c r="B469" s="1227" t="s">
        <v>6383</v>
      </c>
      <c r="C469" s="1220" t="s">
        <v>1095</v>
      </c>
      <c r="D469" s="1220" t="s">
        <v>354</v>
      </c>
      <c r="E469" s="1220" t="s">
        <v>656</v>
      </c>
      <c r="F469" s="1220" t="s">
        <v>6326</v>
      </c>
      <c r="G469" s="1238">
        <v>0</v>
      </c>
      <c r="H469" s="1238">
        <v>5556100</v>
      </c>
      <c r="I469" s="1220" t="s">
        <v>550</v>
      </c>
    </row>
    <row r="470" spans="1:9">
      <c r="A470" s="1217"/>
      <c r="B470" s="1226" t="s">
        <v>6383</v>
      </c>
      <c r="C470" s="1218" t="s">
        <v>1099</v>
      </c>
      <c r="D470" s="1218" t="s">
        <v>244</v>
      </c>
      <c r="E470" s="1218" t="s">
        <v>652</v>
      </c>
      <c r="F470" s="1218" t="s">
        <v>6327</v>
      </c>
      <c r="G470" s="1239">
        <v>935000</v>
      </c>
      <c r="H470" s="1239">
        <v>0</v>
      </c>
      <c r="I470" s="1218" t="s">
        <v>550</v>
      </c>
    </row>
    <row r="471" spans="1:9">
      <c r="A471" s="1219"/>
      <c r="B471" s="1227" t="s">
        <v>6383</v>
      </c>
      <c r="C471" s="1220" t="s">
        <v>1099</v>
      </c>
      <c r="D471" s="1220" t="s">
        <v>354</v>
      </c>
      <c r="E471" s="1220" t="s">
        <v>656</v>
      </c>
      <c r="F471" s="1220" t="s">
        <v>6327</v>
      </c>
      <c r="G471" s="1238">
        <v>0</v>
      </c>
      <c r="H471" s="1238">
        <v>935000</v>
      </c>
      <c r="I471" s="1220" t="s">
        <v>550</v>
      </c>
    </row>
    <row r="472" spans="1:9">
      <c r="A472" s="1217"/>
      <c r="B472" s="1226" t="s">
        <v>6385</v>
      </c>
      <c r="C472" s="1218" t="s">
        <v>1074</v>
      </c>
      <c r="D472" s="1218" t="s">
        <v>379</v>
      </c>
      <c r="E472" s="1218" t="s">
        <v>678</v>
      </c>
      <c r="F472" s="1218" t="s">
        <v>465</v>
      </c>
      <c r="G472" s="1239">
        <v>359160</v>
      </c>
      <c r="H472" s="1239">
        <v>0</v>
      </c>
      <c r="I472" s="1218" t="s">
        <v>528</v>
      </c>
    </row>
    <row r="473" spans="1:9">
      <c r="A473" s="1219"/>
      <c r="B473" s="1227" t="s">
        <v>6385</v>
      </c>
      <c r="C473" s="1220" t="s">
        <v>1074</v>
      </c>
      <c r="D473" s="1220" t="s">
        <v>349</v>
      </c>
      <c r="E473" s="1220" t="s">
        <v>659</v>
      </c>
      <c r="F473" s="1220" t="s">
        <v>465</v>
      </c>
      <c r="G473" s="1238">
        <v>35920</v>
      </c>
      <c r="H473" s="1238">
        <v>0</v>
      </c>
      <c r="I473" s="1220" t="s">
        <v>528</v>
      </c>
    </row>
    <row r="474" spans="1:9">
      <c r="A474" s="1217"/>
      <c r="B474" s="1226" t="s">
        <v>6384</v>
      </c>
      <c r="C474" s="1218" t="s">
        <v>1074</v>
      </c>
      <c r="D474" s="1218" t="s">
        <v>244</v>
      </c>
      <c r="E474" s="1218" t="s">
        <v>652</v>
      </c>
      <c r="F474" s="1218" t="s">
        <v>465</v>
      </c>
      <c r="G474" s="1239">
        <v>0</v>
      </c>
      <c r="H474" s="1239">
        <v>395080</v>
      </c>
      <c r="I474" s="1218" t="s">
        <v>528</v>
      </c>
    </row>
    <row r="475" spans="1:9">
      <c r="A475" s="1219"/>
      <c r="B475" s="1227" t="s">
        <v>6384</v>
      </c>
      <c r="C475" s="1220" t="s">
        <v>1075</v>
      </c>
      <c r="D475" s="1220" t="s">
        <v>450</v>
      </c>
      <c r="E475" s="1220" t="s">
        <v>747</v>
      </c>
      <c r="F475" s="1220" t="s">
        <v>6380</v>
      </c>
      <c r="G475" s="1238">
        <v>1309547</v>
      </c>
      <c r="H475" s="1238">
        <v>0</v>
      </c>
      <c r="I475" s="1220" t="s">
        <v>631</v>
      </c>
    </row>
    <row r="476" spans="1:9">
      <c r="A476" s="1217"/>
      <c r="B476" s="1226" t="s">
        <v>6384</v>
      </c>
      <c r="C476" s="1218" t="s">
        <v>1075</v>
      </c>
      <c r="D476" s="1218" t="s">
        <v>399</v>
      </c>
      <c r="E476" s="1218" t="s">
        <v>646</v>
      </c>
      <c r="F476" s="1218" t="s">
        <v>6380</v>
      </c>
      <c r="G476" s="1239">
        <v>0</v>
      </c>
      <c r="H476" s="1239">
        <v>1309547</v>
      </c>
      <c r="I476" s="1218" t="s">
        <v>631</v>
      </c>
    </row>
    <row r="477" spans="1:9">
      <c r="A477" s="1219"/>
      <c r="B477" s="1227" t="s">
        <v>6384</v>
      </c>
      <c r="C477" s="1220" t="s">
        <v>1101</v>
      </c>
      <c r="D477" s="1220" t="s">
        <v>339</v>
      </c>
      <c r="E477" s="1220" t="s">
        <v>683</v>
      </c>
      <c r="F477" s="1220" t="s">
        <v>338</v>
      </c>
      <c r="G477" s="1238">
        <v>4000</v>
      </c>
      <c r="H477" s="1238">
        <v>0</v>
      </c>
      <c r="I477" s="1220" t="s">
        <v>527</v>
      </c>
    </row>
    <row r="478" spans="1:9">
      <c r="A478" s="1217"/>
      <c r="B478" s="1226" t="s">
        <v>6384</v>
      </c>
      <c r="C478" s="1218" t="s">
        <v>1101</v>
      </c>
      <c r="D478" s="1218" t="s">
        <v>349</v>
      </c>
      <c r="E478" s="1218" t="s">
        <v>659</v>
      </c>
      <c r="F478" s="1218" t="s">
        <v>338</v>
      </c>
      <c r="G478" s="1239">
        <v>400</v>
      </c>
      <c r="H478" s="1239">
        <v>0</v>
      </c>
      <c r="I478" s="1218" t="s">
        <v>527</v>
      </c>
    </row>
    <row r="479" spans="1:9">
      <c r="A479" s="1219"/>
      <c r="B479" s="1227" t="s">
        <v>6384</v>
      </c>
      <c r="C479" s="1220" t="s">
        <v>1101</v>
      </c>
      <c r="D479" s="1220" t="s">
        <v>244</v>
      </c>
      <c r="E479" s="1220" t="s">
        <v>652</v>
      </c>
      <c r="F479" s="1220" t="s">
        <v>338</v>
      </c>
      <c r="G479" s="1238">
        <v>0</v>
      </c>
      <c r="H479" s="1238">
        <v>4400</v>
      </c>
      <c r="I479" s="1220" t="s">
        <v>527</v>
      </c>
    </row>
    <row r="480" spans="1:9">
      <c r="A480" s="1217"/>
      <c r="B480" s="1226" t="s">
        <v>6384</v>
      </c>
      <c r="C480" s="1218" t="s">
        <v>1076</v>
      </c>
      <c r="D480" s="1218" t="s">
        <v>244</v>
      </c>
      <c r="E480" s="1218" t="s">
        <v>652</v>
      </c>
      <c r="F480" s="1218" t="s">
        <v>368</v>
      </c>
      <c r="G480" s="1239">
        <v>4400</v>
      </c>
      <c r="H480" s="1239">
        <v>0</v>
      </c>
      <c r="I480" s="1218" t="s">
        <v>527</v>
      </c>
    </row>
    <row r="481" spans="1:9">
      <c r="A481" s="1219"/>
      <c r="B481" s="1227" t="s">
        <v>6384</v>
      </c>
      <c r="C481" s="1220" t="s">
        <v>1076</v>
      </c>
      <c r="D481" s="1220" t="s">
        <v>354</v>
      </c>
      <c r="E481" s="1220" t="s">
        <v>656</v>
      </c>
      <c r="F481" s="1220" t="s">
        <v>368</v>
      </c>
      <c r="G481" s="1238">
        <v>0</v>
      </c>
      <c r="H481" s="1238">
        <v>4400</v>
      </c>
      <c r="I481" s="1220" t="s">
        <v>527</v>
      </c>
    </row>
    <row r="482" spans="1:9">
      <c r="A482" s="1217"/>
      <c r="B482" s="1226" t="s">
        <v>6387</v>
      </c>
      <c r="C482" s="1218" t="s">
        <v>1078</v>
      </c>
      <c r="D482" s="1218" t="s">
        <v>244</v>
      </c>
      <c r="E482" s="1218" t="s">
        <v>652</v>
      </c>
      <c r="F482" s="1218" t="s">
        <v>6330</v>
      </c>
      <c r="G482" s="1239">
        <v>414830</v>
      </c>
      <c r="H482" s="1239">
        <v>0</v>
      </c>
      <c r="I482" s="1218" t="s">
        <v>528</v>
      </c>
    </row>
    <row r="483" spans="1:9">
      <c r="A483" s="1219"/>
      <c r="B483" s="1227" t="s">
        <v>6387</v>
      </c>
      <c r="C483" s="1220" t="s">
        <v>1078</v>
      </c>
      <c r="D483" s="1220" t="s">
        <v>354</v>
      </c>
      <c r="E483" s="1220" t="s">
        <v>656</v>
      </c>
      <c r="F483" s="1220" t="s">
        <v>6330</v>
      </c>
      <c r="G483" s="1238">
        <v>0</v>
      </c>
      <c r="H483" s="1238">
        <v>414830</v>
      </c>
      <c r="I483" s="1220" t="s">
        <v>528</v>
      </c>
    </row>
    <row r="484" spans="1:9">
      <c r="A484" s="1217"/>
      <c r="B484" s="1226" t="s">
        <v>6386</v>
      </c>
      <c r="C484" s="1218" t="s">
        <v>1079</v>
      </c>
      <c r="D484" s="1218" t="s">
        <v>580</v>
      </c>
      <c r="E484" s="1218" t="s">
        <v>814</v>
      </c>
      <c r="F484" s="1218" t="s">
        <v>6368</v>
      </c>
      <c r="G484" s="1239">
        <v>134136141</v>
      </c>
      <c r="H484" s="1239">
        <v>0</v>
      </c>
      <c r="I484" s="1218" t="s">
        <v>582</v>
      </c>
    </row>
    <row r="485" spans="1:9">
      <c r="A485" s="1219"/>
      <c r="B485" s="1227" t="s">
        <v>6386</v>
      </c>
      <c r="C485" s="1220" t="s">
        <v>1079</v>
      </c>
      <c r="D485" s="1220" t="s">
        <v>349</v>
      </c>
      <c r="E485" s="1220" t="s">
        <v>659</v>
      </c>
      <c r="F485" s="1220" t="s">
        <v>6368</v>
      </c>
      <c r="G485" s="1238">
        <v>13413614</v>
      </c>
      <c r="H485" s="1238">
        <v>0</v>
      </c>
      <c r="I485" s="1220" t="s">
        <v>582</v>
      </c>
    </row>
    <row r="486" spans="1:9">
      <c r="A486" s="1217"/>
      <c r="B486" s="1226" t="s">
        <v>6386</v>
      </c>
      <c r="C486" s="1218" t="s">
        <v>1079</v>
      </c>
      <c r="D486" s="1218" t="s">
        <v>399</v>
      </c>
      <c r="E486" s="1218" t="s">
        <v>646</v>
      </c>
      <c r="F486" s="1218" t="s">
        <v>6368</v>
      </c>
      <c r="G486" s="1239">
        <v>0</v>
      </c>
      <c r="H486" s="1239">
        <v>147549755</v>
      </c>
      <c r="I486" s="1218" t="s">
        <v>582</v>
      </c>
    </row>
    <row r="487" spans="1:9">
      <c r="A487" s="1219"/>
      <c r="B487" s="1227" t="s">
        <v>6386</v>
      </c>
      <c r="C487" s="1220" t="s">
        <v>1080</v>
      </c>
      <c r="D487" s="1220" t="s">
        <v>556</v>
      </c>
      <c r="E487" s="1220" t="s">
        <v>674</v>
      </c>
      <c r="F487" s="1220" t="s">
        <v>6372</v>
      </c>
      <c r="G487" s="1238">
        <v>0</v>
      </c>
      <c r="H487" s="1238">
        <v>10540</v>
      </c>
      <c r="I487" s="1220"/>
    </row>
    <row r="488" spans="1:9">
      <c r="A488" s="1217"/>
      <c r="B488" s="1226" t="s">
        <v>6386</v>
      </c>
      <c r="C488" s="1218" t="s">
        <v>1080</v>
      </c>
      <c r="D488" s="1218" t="s">
        <v>354</v>
      </c>
      <c r="E488" s="1218" t="s">
        <v>656</v>
      </c>
      <c r="F488" s="1218" t="s">
        <v>6372</v>
      </c>
      <c r="G488" s="1239">
        <v>10540</v>
      </c>
      <c r="H488" s="1239">
        <v>0</v>
      </c>
      <c r="I488" s="1218"/>
    </row>
    <row r="489" spans="1:9" s="864" customFormat="1">
      <c r="A489" s="1249"/>
      <c r="B489" s="1250" t="s">
        <v>6388</v>
      </c>
      <c r="C489" s="1251" t="s">
        <v>1106</v>
      </c>
      <c r="D489" s="1251" t="s">
        <v>349</v>
      </c>
      <c r="E489" s="1251" t="s">
        <v>659</v>
      </c>
      <c r="F489" s="1251" t="s">
        <v>6373</v>
      </c>
      <c r="G489" s="1252">
        <v>2000000</v>
      </c>
      <c r="H489" s="1252">
        <v>0</v>
      </c>
      <c r="I489" s="1251" t="s">
        <v>6353</v>
      </c>
    </row>
    <row r="490" spans="1:9" s="864" customFormat="1">
      <c r="A490" s="1253"/>
      <c r="B490" s="1254" t="s">
        <v>6388</v>
      </c>
      <c r="C490" s="1255" t="s">
        <v>1106</v>
      </c>
      <c r="D490" s="1255" t="s">
        <v>6352</v>
      </c>
      <c r="E490" s="1255" t="s">
        <v>6374</v>
      </c>
      <c r="F490" s="1255" t="s">
        <v>6373</v>
      </c>
      <c r="G490" s="1256">
        <v>20000000</v>
      </c>
      <c r="H490" s="1256">
        <v>0</v>
      </c>
      <c r="I490" s="1255" t="s">
        <v>6353</v>
      </c>
    </row>
    <row r="491" spans="1:9" s="864" customFormat="1">
      <c r="A491" s="1249"/>
      <c r="B491" s="1250" t="s">
        <v>6388</v>
      </c>
      <c r="C491" s="1251" t="s">
        <v>1106</v>
      </c>
      <c r="D491" s="1251" t="s">
        <v>354</v>
      </c>
      <c r="E491" s="1251" t="s">
        <v>656</v>
      </c>
      <c r="F491" s="1251" t="s">
        <v>6373</v>
      </c>
      <c r="G491" s="1252">
        <v>0</v>
      </c>
      <c r="H491" s="1252">
        <v>22000000</v>
      </c>
      <c r="I491" s="1251" t="s">
        <v>6353</v>
      </c>
    </row>
    <row r="492" spans="1:9">
      <c r="A492" s="1217"/>
      <c r="B492" s="1226" t="s">
        <v>6354</v>
      </c>
      <c r="C492" s="1218" t="s">
        <v>1105</v>
      </c>
      <c r="D492" s="1218" t="s">
        <v>1164</v>
      </c>
      <c r="E492" s="1218" t="s">
        <v>1067</v>
      </c>
      <c r="F492" s="1218" t="s">
        <v>6320</v>
      </c>
      <c r="G492" s="1239">
        <v>0</v>
      </c>
      <c r="H492" s="1239">
        <v>14344200</v>
      </c>
      <c r="I492" s="1218" t="s">
        <v>732</v>
      </c>
    </row>
    <row r="493" spans="1:9">
      <c r="A493" s="1219"/>
      <c r="B493" s="1227" t="s">
        <v>6354</v>
      </c>
      <c r="C493" s="1220" t="s">
        <v>1105</v>
      </c>
      <c r="D493" s="1220" t="s">
        <v>476</v>
      </c>
      <c r="E493" s="1220" t="s">
        <v>648</v>
      </c>
      <c r="F493" s="1220" t="s">
        <v>6320</v>
      </c>
      <c r="G493" s="1238">
        <v>14344200</v>
      </c>
      <c r="H493" s="1238">
        <v>0</v>
      </c>
      <c r="I493" s="1220" t="s">
        <v>732</v>
      </c>
    </row>
    <row r="494" spans="1:9">
      <c r="A494" s="1217"/>
      <c r="B494" s="1226" t="s">
        <v>6354</v>
      </c>
      <c r="C494" s="1218" t="s">
        <v>1081</v>
      </c>
      <c r="D494" s="1218" t="s">
        <v>1164</v>
      </c>
      <c r="E494" s="1218" t="s">
        <v>1067</v>
      </c>
      <c r="F494" s="1218" t="s">
        <v>6322</v>
      </c>
      <c r="G494" s="1239">
        <v>0</v>
      </c>
      <c r="H494" s="1239">
        <v>82755000</v>
      </c>
      <c r="I494" s="1218" t="s">
        <v>732</v>
      </c>
    </row>
    <row r="495" spans="1:9">
      <c r="A495" s="1219"/>
      <c r="B495" s="1227" t="s">
        <v>6354</v>
      </c>
      <c r="C495" s="1220" t="s">
        <v>1081</v>
      </c>
      <c r="D495" s="1220" t="s">
        <v>476</v>
      </c>
      <c r="E495" s="1220" t="s">
        <v>648</v>
      </c>
      <c r="F495" s="1220" t="s">
        <v>6322</v>
      </c>
      <c r="G495" s="1238">
        <v>82755000</v>
      </c>
      <c r="H495" s="1238">
        <v>0</v>
      </c>
      <c r="I495" s="1220" t="s">
        <v>732</v>
      </c>
    </row>
    <row r="496" spans="1:9">
      <c r="A496" s="1217"/>
      <c r="B496" s="1226" t="s">
        <v>6389</v>
      </c>
      <c r="C496" s="1218" t="s">
        <v>1084</v>
      </c>
      <c r="D496" s="1218" t="s">
        <v>575</v>
      </c>
      <c r="E496" s="1218" t="s">
        <v>623</v>
      </c>
      <c r="F496" s="1218" t="s">
        <v>449</v>
      </c>
      <c r="G496" s="1239">
        <v>1641</v>
      </c>
      <c r="H496" s="1239">
        <v>0</v>
      </c>
      <c r="I496" s="1218" t="s">
        <v>631</v>
      </c>
    </row>
    <row r="497" spans="1:9">
      <c r="A497" s="1219"/>
      <c r="B497" s="1227" t="s">
        <v>6389</v>
      </c>
      <c r="C497" s="1220" t="s">
        <v>1084</v>
      </c>
      <c r="D497" s="1220" t="s">
        <v>399</v>
      </c>
      <c r="E497" s="1220" t="s">
        <v>646</v>
      </c>
      <c r="F497" s="1220" t="s">
        <v>449</v>
      </c>
      <c r="G497" s="1238">
        <v>0</v>
      </c>
      <c r="H497" s="1238">
        <v>1641</v>
      </c>
      <c r="I497" s="1220" t="s">
        <v>631</v>
      </c>
    </row>
    <row r="498" spans="1:9">
      <c r="A498" s="1217"/>
      <c r="B498" s="1226" t="s">
        <v>6389</v>
      </c>
      <c r="C498" s="1218" t="s">
        <v>1086</v>
      </c>
      <c r="D498" s="1218" t="s">
        <v>431</v>
      </c>
      <c r="E498" s="1218" t="s">
        <v>634</v>
      </c>
      <c r="F498" s="1218" t="s">
        <v>6318</v>
      </c>
      <c r="G498" s="1239">
        <v>7813698</v>
      </c>
      <c r="H498" s="1239">
        <v>0</v>
      </c>
      <c r="I498" s="1218" t="s">
        <v>569</v>
      </c>
    </row>
    <row r="499" spans="1:9">
      <c r="A499" s="1219"/>
      <c r="B499" s="1227" t="s">
        <v>6389</v>
      </c>
      <c r="C499" s="1220" t="s">
        <v>1086</v>
      </c>
      <c r="D499" s="1220" t="s">
        <v>425</v>
      </c>
      <c r="E499" s="1220" t="s">
        <v>643</v>
      </c>
      <c r="F499" s="1220" t="s">
        <v>6318</v>
      </c>
      <c r="G499" s="1238">
        <v>0</v>
      </c>
      <c r="H499" s="1238">
        <v>7813698</v>
      </c>
      <c r="I499" s="1220" t="s">
        <v>569</v>
      </c>
    </row>
    <row r="500" spans="1:9">
      <c r="A500" s="1217"/>
      <c r="B500" s="1226" t="s">
        <v>6389</v>
      </c>
      <c r="C500" s="1218" t="s">
        <v>1088</v>
      </c>
      <c r="D500" s="1218" t="s">
        <v>441</v>
      </c>
      <c r="E500" s="1218" t="s">
        <v>636</v>
      </c>
      <c r="F500" s="1218" t="s">
        <v>440</v>
      </c>
      <c r="G500" s="1239">
        <v>15712084</v>
      </c>
      <c r="H500" s="1239">
        <v>0</v>
      </c>
      <c r="I500" s="1218" t="s">
        <v>572</v>
      </c>
    </row>
    <row r="501" spans="1:9">
      <c r="A501" s="1219"/>
      <c r="B501" s="1227" t="s">
        <v>6389</v>
      </c>
      <c r="C501" s="1220" t="s">
        <v>1088</v>
      </c>
      <c r="D501" s="1220" t="s">
        <v>445</v>
      </c>
      <c r="E501" s="1220" t="s">
        <v>645</v>
      </c>
      <c r="F501" s="1220" t="s">
        <v>440</v>
      </c>
      <c r="G501" s="1238">
        <v>0</v>
      </c>
      <c r="H501" s="1238">
        <v>15712084</v>
      </c>
      <c r="I501" s="1220" t="s">
        <v>572</v>
      </c>
    </row>
    <row r="502" spans="1:9">
      <c r="A502" s="1217"/>
      <c r="B502" s="1226" t="s">
        <v>6389</v>
      </c>
      <c r="C502" s="1218" t="s">
        <v>1090</v>
      </c>
      <c r="D502" s="1218" t="s">
        <v>435</v>
      </c>
      <c r="E502" s="1218" t="s">
        <v>641</v>
      </c>
      <c r="F502" s="1218" t="s">
        <v>434</v>
      </c>
      <c r="G502" s="1239">
        <v>1000000</v>
      </c>
      <c r="H502" s="1239">
        <v>0</v>
      </c>
      <c r="I502" s="1218"/>
    </row>
    <row r="503" spans="1:9">
      <c r="A503" s="1219"/>
      <c r="B503" s="1227" t="s">
        <v>6389</v>
      </c>
      <c r="C503" s="1220" t="s">
        <v>1090</v>
      </c>
      <c r="D503" s="1220" t="s">
        <v>437</v>
      </c>
      <c r="E503" s="1220" t="s">
        <v>649</v>
      </c>
      <c r="F503" s="1220" t="s">
        <v>434</v>
      </c>
      <c r="G503" s="1238">
        <v>0</v>
      </c>
      <c r="H503" s="1238">
        <v>1000000</v>
      </c>
      <c r="I503" s="1220"/>
    </row>
  </sheetData>
  <phoneticPr fontId="40"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33"/>
  <sheetViews>
    <sheetView workbookViewId="0"/>
  </sheetViews>
  <sheetFormatPr defaultColWidth="9.375" defaultRowHeight="13.2"/>
  <cols>
    <col min="1" max="1" width="14.375" bestFit="1" customWidth="1"/>
    <col min="2" max="2" width="56.5" bestFit="1" customWidth="1"/>
    <col min="3" max="3" width="78.375" bestFit="1" customWidth="1"/>
    <col min="4" max="4" width="9" bestFit="1" customWidth="1"/>
    <col min="5" max="6" width="13.375" bestFit="1" customWidth="1"/>
    <col min="7" max="8" width="15.875" bestFit="1" customWidth="1"/>
    <col min="9" max="9" width="13.375" bestFit="1" customWidth="1"/>
    <col min="10" max="10" width="12.625" style="520" bestFit="1" customWidth="1"/>
    <col min="11" max="16384" width="9.375" style="138"/>
  </cols>
  <sheetData>
    <row r="1" spans="1:10" ht="14.4">
      <c r="A1" t="s">
        <v>1166</v>
      </c>
      <c r="B1" t="s">
        <v>1167</v>
      </c>
      <c r="C1" t="s">
        <v>1168</v>
      </c>
      <c r="D1" t="s">
        <v>1169</v>
      </c>
      <c r="E1" t="s">
        <v>1170</v>
      </c>
      <c r="F1" t="s">
        <v>324</v>
      </c>
      <c r="G1" t="s">
        <v>1171</v>
      </c>
      <c r="H1" t="s">
        <v>1171</v>
      </c>
      <c r="I1" t="s">
        <v>1172</v>
      </c>
      <c r="J1" s="518" t="s">
        <v>625</v>
      </c>
    </row>
    <row r="2" spans="1:10" ht="14.4">
      <c r="A2" t="s">
        <v>1173</v>
      </c>
      <c r="B2" t="s">
        <v>1174</v>
      </c>
      <c r="C2" t="s">
        <v>1175</v>
      </c>
      <c r="D2" t="s">
        <v>1176</v>
      </c>
      <c r="E2" t="s">
        <v>1177</v>
      </c>
      <c r="F2" t="s">
        <v>625</v>
      </c>
      <c r="G2" t="s">
        <v>625</v>
      </c>
      <c r="H2" t="s">
        <v>625</v>
      </c>
      <c r="I2" t="s">
        <v>1178</v>
      </c>
      <c r="J2" s="518" t="s">
        <v>625</v>
      </c>
    </row>
    <row r="3" spans="1:10" ht="14.4">
      <c r="A3" t="s">
        <v>1179</v>
      </c>
      <c r="B3" t="s">
        <v>1180</v>
      </c>
      <c r="C3" t="s">
        <v>1181</v>
      </c>
      <c r="D3" t="s">
        <v>1176</v>
      </c>
      <c r="E3" t="s">
        <v>1177</v>
      </c>
      <c r="F3" t="s">
        <v>625</v>
      </c>
      <c r="G3" t="s">
        <v>625</v>
      </c>
      <c r="H3" t="s">
        <v>625</v>
      </c>
      <c r="I3" t="s">
        <v>1178</v>
      </c>
      <c r="J3" s="518" t="s">
        <v>625</v>
      </c>
    </row>
    <row r="4" spans="1:10" ht="14.4">
      <c r="A4" t="s">
        <v>1182</v>
      </c>
      <c r="B4" t="s">
        <v>1183</v>
      </c>
      <c r="C4" t="s">
        <v>1184</v>
      </c>
      <c r="D4" t="s">
        <v>1176</v>
      </c>
      <c r="E4" t="s">
        <v>1177</v>
      </c>
      <c r="F4" t="s">
        <v>625</v>
      </c>
      <c r="G4" t="s">
        <v>625</v>
      </c>
      <c r="H4" t="s">
        <v>625</v>
      </c>
      <c r="I4" t="s">
        <v>1178</v>
      </c>
      <c r="J4" s="518" t="s">
        <v>625</v>
      </c>
    </row>
    <row r="5" spans="1:10" ht="14.4">
      <c r="A5" t="s">
        <v>1185</v>
      </c>
      <c r="B5" t="s">
        <v>1186</v>
      </c>
      <c r="C5" t="s">
        <v>1187</v>
      </c>
      <c r="D5" t="s">
        <v>1176</v>
      </c>
      <c r="E5" t="s">
        <v>1177</v>
      </c>
      <c r="F5" t="s">
        <v>625</v>
      </c>
      <c r="G5" t="s">
        <v>625</v>
      </c>
      <c r="H5" t="s">
        <v>625</v>
      </c>
      <c r="I5" t="s">
        <v>1178</v>
      </c>
      <c r="J5" s="518" t="s">
        <v>625</v>
      </c>
    </row>
    <row r="6" spans="1:10" ht="14.4">
      <c r="A6" t="s">
        <v>1188</v>
      </c>
      <c r="B6" t="s">
        <v>1189</v>
      </c>
      <c r="C6" t="s">
        <v>1190</v>
      </c>
      <c r="D6" t="s">
        <v>1176</v>
      </c>
      <c r="E6" t="s">
        <v>1177</v>
      </c>
      <c r="F6" t="s">
        <v>625</v>
      </c>
      <c r="G6" t="s">
        <v>625</v>
      </c>
      <c r="H6" t="s">
        <v>625</v>
      </c>
      <c r="I6" t="s">
        <v>1178</v>
      </c>
      <c r="J6" s="518" t="s">
        <v>625</v>
      </c>
    </row>
    <row r="7" spans="1:10" ht="14.4">
      <c r="A7" t="s">
        <v>1191</v>
      </c>
      <c r="B7" t="s">
        <v>1192</v>
      </c>
      <c r="C7" t="s">
        <v>1193</v>
      </c>
      <c r="D7" t="s">
        <v>1176</v>
      </c>
      <c r="E7" t="s">
        <v>1177</v>
      </c>
      <c r="F7" t="s">
        <v>625</v>
      </c>
      <c r="G7" t="s">
        <v>625</v>
      </c>
      <c r="H7" t="s">
        <v>625</v>
      </c>
      <c r="I7" t="s">
        <v>1178</v>
      </c>
      <c r="J7" s="518" t="s">
        <v>625</v>
      </c>
    </row>
    <row r="8" spans="1:10" ht="14.4">
      <c r="A8" t="s">
        <v>1194</v>
      </c>
      <c r="B8" t="s">
        <v>1195</v>
      </c>
      <c r="C8" t="s">
        <v>1196</v>
      </c>
      <c r="D8" t="s">
        <v>1176</v>
      </c>
      <c r="E8" t="s">
        <v>1177</v>
      </c>
      <c r="F8" t="s">
        <v>625</v>
      </c>
      <c r="G8" t="s">
        <v>625</v>
      </c>
      <c r="H8" t="s">
        <v>625</v>
      </c>
      <c r="I8" t="s">
        <v>1178</v>
      </c>
      <c r="J8" s="518" t="s">
        <v>625</v>
      </c>
    </row>
    <row r="9" spans="1:10" ht="14.4">
      <c r="A9" t="s">
        <v>1197</v>
      </c>
      <c r="B9" t="s">
        <v>1198</v>
      </c>
      <c r="C9" t="s">
        <v>1199</v>
      </c>
      <c r="D9" t="s">
        <v>1176</v>
      </c>
      <c r="E9" t="s">
        <v>1177</v>
      </c>
      <c r="F9" t="s">
        <v>625</v>
      </c>
      <c r="G9" t="s">
        <v>625</v>
      </c>
      <c r="H9" t="s">
        <v>625</v>
      </c>
      <c r="I9" t="s">
        <v>1178</v>
      </c>
      <c r="J9" s="518" t="s">
        <v>625</v>
      </c>
    </row>
    <row r="10" spans="1:10" ht="14.4">
      <c r="A10" t="s">
        <v>1200</v>
      </c>
      <c r="B10" t="s">
        <v>1201</v>
      </c>
      <c r="C10" t="s">
        <v>1202</v>
      </c>
      <c r="D10" t="s">
        <v>1176</v>
      </c>
      <c r="E10" t="s">
        <v>1177</v>
      </c>
      <c r="F10" t="s">
        <v>625</v>
      </c>
      <c r="G10" t="s">
        <v>625</v>
      </c>
      <c r="H10" t="s">
        <v>625</v>
      </c>
      <c r="I10" t="s">
        <v>1178</v>
      </c>
      <c r="J10" s="518" t="s">
        <v>625</v>
      </c>
    </row>
    <row r="11" spans="1:10" ht="14.4">
      <c r="A11" t="s">
        <v>1203</v>
      </c>
      <c r="B11" t="s">
        <v>1204</v>
      </c>
      <c r="C11" t="s">
        <v>1205</v>
      </c>
      <c r="D11" t="s">
        <v>1176</v>
      </c>
      <c r="E11" t="s">
        <v>1177</v>
      </c>
      <c r="F11" t="s">
        <v>625</v>
      </c>
      <c r="G11" t="s">
        <v>625</v>
      </c>
      <c r="H11" t="s">
        <v>625</v>
      </c>
      <c r="I11" t="s">
        <v>1178</v>
      </c>
      <c r="J11" s="518" t="s">
        <v>625</v>
      </c>
    </row>
    <row r="12" spans="1:10" ht="14.4">
      <c r="A12" t="s">
        <v>480</v>
      </c>
      <c r="B12" t="s">
        <v>481</v>
      </c>
      <c r="C12" t="s">
        <v>1206</v>
      </c>
      <c r="D12" t="s">
        <v>1176</v>
      </c>
      <c r="E12" t="s">
        <v>1177</v>
      </c>
      <c r="F12" t="s">
        <v>625</v>
      </c>
      <c r="G12" t="s">
        <v>625</v>
      </c>
      <c r="H12" t="s">
        <v>625</v>
      </c>
      <c r="I12" t="s">
        <v>1178</v>
      </c>
      <c r="J12" s="518" t="s">
        <v>625</v>
      </c>
    </row>
    <row r="13" spans="1:10" ht="14.4">
      <c r="A13" t="s">
        <v>1207</v>
      </c>
      <c r="B13" t="s">
        <v>1201</v>
      </c>
      <c r="C13" t="s">
        <v>1202</v>
      </c>
      <c r="D13" t="s">
        <v>1176</v>
      </c>
      <c r="E13" t="s">
        <v>1177</v>
      </c>
      <c r="F13" t="s">
        <v>625</v>
      </c>
      <c r="G13" t="s">
        <v>625</v>
      </c>
      <c r="H13" t="s">
        <v>625</v>
      </c>
      <c r="I13" t="s">
        <v>1178</v>
      </c>
      <c r="J13" s="518" t="s">
        <v>625</v>
      </c>
    </row>
    <row r="14" spans="1:10" ht="14.4">
      <c r="A14" t="s">
        <v>1208</v>
      </c>
      <c r="B14" t="s">
        <v>1209</v>
      </c>
      <c r="C14" t="s">
        <v>1210</v>
      </c>
      <c r="D14" t="s">
        <v>1176</v>
      </c>
      <c r="E14" t="s">
        <v>1177</v>
      </c>
      <c r="F14" t="s">
        <v>625</v>
      </c>
      <c r="G14" t="s">
        <v>625</v>
      </c>
      <c r="H14" t="s">
        <v>625</v>
      </c>
      <c r="I14" t="s">
        <v>1178</v>
      </c>
      <c r="J14" s="518" t="s">
        <v>625</v>
      </c>
    </row>
    <row r="15" spans="1:10" ht="14.4">
      <c r="A15" t="s">
        <v>1211</v>
      </c>
      <c r="B15" t="s">
        <v>1212</v>
      </c>
      <c r="C15" t="s">
        <v>1213</v>
      </c>
      <c r="D15" t="s">
        <v>1176</v>
      </c>
      <c r="E15" t="s">
        <v>1177</v>
      </c>
      <c r="F15" t="s">
        <v>625</v>
      </c>
      <c r="G15" t="s">
        <v>625</v>
      </c>
      <c r="H15" t="s">
        <v>625</v>
      </c>
      <c r="I15" t="s">
        <v>1178</v>
      </c>
      <c r="J15" s="518" t="s">
        <v>625</v>
      </c>
    </row>
    <row r="16" spans="1:10" ht="14.4">
      <c r="A16" t="s">
        <v>1214</v>
      </c>
      <c r="B16" t="s">
        <v>1215</v>
      </c>
      <c r="C16" t="s">
        <v>1216</v>
      </c>
      <c r="D16" t="s">
        <v>1176</v>
      </c>
      <c r="E16" t="s">
        <v>1177</v>
      </c>
      <c r="F16" t="s">
        <v>625</v>
      </c>
      <c r="G16" t="s">
        <v>625</v>
      </c>
      <c r="H16" t="s">
        <v>625</v>
      </c>
      <c r="I16" t="s">
        <v>1178</v>
      </c>
      <c r="J16" s="518" t="s">
        <v>625</v>
      </c>
    </row>
    <row r="17" spans="1:10" ht="14.4">
      <c r="A17" t="s">
        <v>562</v>
      </c>
      <c r="B17" t="s">
        <v>563</v>
      </c>
      <c r="C17" t="s">
        <v>1217</v>
      </c>
      <c r="D17" t="s">
        <v>1176</v>
      </c>
      <c r="E17" t="s">
        <v>1177</v>
      </c>
      <c r="F17" t="s">
        <v>625</v>
      </c>
      <c r="G17" t="s">
        <v>625</v>
      </c>
      <c r="H17" t="s">
        <v>625</v>
      </c>
      <c r="I17" t="s">
        <v>1178</v>
      </c>
      <c r="J17" s="518" t="s">
        <v>625</v>
      </c>
    </row>
    <row r="18" spans="1:10" s="139" customFormat="1" ht="14.4">
      <c r="A18" t="s">
        <v>354</v>
      </c>
      <c r="B18" t="s">
        <v>355</v>
      </c>
      <c r="C18" t="s">
        <v>1218</v>
      </c>
      <c r="D18" t="s">
        <v>1176</v>
      </c>
      <c r="E18" t="s">
        <v>1177</v>
      </c>
      <c r="F18" t="s">
        <v>625</v>
      </c>
      <c r="G18" t="s">
        <v>625</v>
      </c>
      <c r="H18" t="s">
        <v>625</v>
      </c>
      <c r="I18" t="s">
        <v>1178</v>
      </c>
      <c r="J18" s="518" t="s">
        <v>625</v>
      </c>
    </row>
    <row r="19" spans="1:10" ht="14.4">
      <c r="A19" t="s">
        <v>1219</v>
      </c>
      <c r="B19" t="s">
        <v>1220</v>
      </c>
      <c r="C19" t="s">
        <v>1221</v>
      </c>
      <c r="D19" t="s">
        <v>1176</v>
      </c>
      <c r="E19" t="s">
        <v>1177</v>
      </c>
      <c r="F19" t="s">
        <v>625</v>
      </c>
      <c r="G19" t="s">
        <v>625</v>
      </c>
      <c r="H19" t="s">
        <v>625</v>
      </c>
      <c r="I19" t="s">
        <v>1178</v>
      </c>
      <c r="J19" s="518" t="s">
        <v>625</v>
      </c>
    </row>
    <row r="20" spans="1:10" ht="14.4">
      <c r="A20" t="s">
        <v>1222</v>
      </c>
      <c r="B20" t="s">
        <v>1223</v>
      </c>
      <c r="C20" t="s">
        <v>1224</v>
      </c>
      <c r="D20" t="s">
        <v>1176</v>
      </c>
      <c r="E20" t="s">
        <v>1177</v>
      </c>
      <c r="F20" t="s">
        <v>625</v>
      </c>
      <c r="G20" t="s">
        <v>625</v>
      </c>
      <c r="H20" t="s">
        <v>625</v>
      </c>
      <c r="I20" t="s">
        <v>1178</v>
      </c>
      <c r="J20" s="518" t="s">
        <v>625</v>
      </c>
    </row>
    <row r="21" spans="1:10" ht="14.4">
      <c r="A21" t="s">
        <v>1225</v>
      </c>
      <c r="B21" t="s">
        <v>1226</v>
      </c>
      <c r="C21" t="s">
        <v>1227</v>
      </c>
      <c r="D21" t="s">
        <v>1176</v>
      </c>
      <c r="E21" t="s">
        <v>1177</v>
      </c>
      <c r="F21" t="s">
        <v>625</v>
      </c>
      <c r="G21" t="s">
        <v>625</v>
      </c>
      <c r="H21" t="s">
        <v>625</v>
      </c>
      <c r="I21" t="s">
        <v>1178</v>
      </c>
      <c r="J21" s="518" t="s">
        <v>625</v>
      </c>
    </row>
    <row r="22" spans="1:10" ht="14.4">
      <c r="A22" t="s">
        <v>421</v>
      </c>
      <c r="B22" t="s">
        <v>422</v>
      </c>
      <c r="C22" t="s">
        <v>1228</v>
      </c>
      <c r="D22" t="s">
        <v>1176</v>
      </c>
      <c r="E22" t="s">
        <v>1177</v>
      </c>
      <c r="F22" t="s">
        <v>625</v>
      </c>
      <c r="G22" t="s">
        <v>625</v>
      </c>
      <c r="H22" t="s">
        <v>625</v>
      </c>
      <c r="I22" t="s">
        <v>1178</v>
      </c>
      <c r="J22" s="518" t="s">
        <v>625</v>
      </c>
    </row>
    <row r="23" spans="1:10" ht="14.4">
      <c r="A23" t="s">
        <v>1229</v>
      </c>
      <c r="B23" t="s">
        <v>1230</v>
      </c>
      <c r="C23" t="s">
        <v>1231</v>
      </c>
      <c r="D23" t="s">
        <v>1176</v>
      </c>
      <c r="E23" t="s">
        <v>1177</v>
      </c>
      <c r="F23" t="s">
        <v>625</v>
      </c>
      <c r="G23" t="s">
        <v>625</v>
      </c>
      <c r="H23" t="s">
        <v>625</v>
      </c>
      <c r="I23" t="s">
        <v>1178</v>
      </c>
      <c r="J23" s="518" t="s">
        <v>625</v>
      </c>
    </row>
    <row r="24" spans="1:10" ht="14.4">
      <c r="A24" t="s">
        <v>1232</v>
      </c>
      <c r="B24" t="s">
        <v>1233</v>
      </c>
      <c r="C24" t="s">
        <v>1234</v>
      </c>
      <c r="D24" t="s">
        <v>1176</v>
      </c>
      <c r="E24" t="s">
        <v>1177</v>
      </c>
      <c r="F24" t="s">
        <v>625</v>
      </c>
      <c r="G24" t="s">
        <v>625</v>
      </c>
      <c r="H24" t="s">
        <v>625</v>
      </c>
      <c r="I24" t="s">
        <v>1178</v>
      </c>
      <c r="J24" s="518" t="s">
        <v>625</v>
      </c>
    </row>
    <row r="25" spans="1:10" ht="14.4">
      <c r="A25" t="s">
        <v>782</v>
      </c>
      <c r="B25" t="s">
        <v>1235</v>
      </c>
      <c r="C25" t="s">
        <v>1236</v>
      </c>
      <c r="D25" t="s">
        <v>1176</v>
      </c>
      <c r="E25" t="s">
        <v>1177</v>
      </c>
      <c r="F25" t="s">
        <v>625</v>
      </c>
      <c r="G25" t="s">
        <v>625</v>
      </c>
      <c r="H25" t="s">
        <v>625</v>
      </c>
      <c r="I25" t="s">
        <v>1178</v>
      </c>
      <c r="J25" s="518" t="s">
        <v>625</v>
      </c>
    </row>
    <row r="26" spans="1:10" ht="14.4">
      <c r="A26" t="s">
        <v>1237</v>
      </c>
      <c r="B26" t="s">
        <v>1238</v>
      </c>
      <c r="C26" t="s">
        <v>1239</v>
      </c>
      <c r="D26" t="s">
        <v>1176</v>
      </c>
      <c r="E26" t="s">
        <v>1177</v>
      </c>
      <c r="F26" t="s">
        <v>625</v>
      </c>
      <c r="G26" t="s">
        <v>625</v>
      </c>
      <c r="H26" t="s">
        <v>625</v>
      </c>
      <c r="I26" t="s">
        <v>1178</v>
      </c>
      <c r="J26" s="518" t="s">
        <v>625</v>
      </c>
    </row>
    <row r="27" spans="1:10" ht="14.4">
      <c r="A27" t="s">
        <v>556</v>
      </c>
      <c r="B27" t="s">
        <v>557</v>
      </c>
      <c r="C27" t="s">
        <v>1240</v>
      </c>
      <c r="D27" t="s">
        <v>1176</v>
      </c>
      <c r="E27" t="s">
        <v>1177</v>
      </c>
      <c r="F27" t="s">
        <v>625</v>
      </c>
      <c r="G27" t="s">
        <v>625</v>
      </c>
      <c r="H27" t="s">
        <v>625</v>
      </c>
      <c r="I27" t="s">
        <v>1178</v>
      </c>
      <c r="J27" s="518" t="s">
        <v>625</v>
      </c>
    </row>
    <row r="28" spans="1:10" ht="14.4">
      <c r="A28" t="s">
        <v>1241</v>
      </c>
      <c r="B28" t="s">
        <v>1242</v>
      </c>
      <c r="C28" t="s">
        <v>1243</v>
      </c>
      <c r="D28" t="s">
        <v>1176</v>
      </c>
      <c r="E28" t="s">
        <v>1177</v>
      </c>
      <c r="F28" t="s">
        <v>625</v>
      </c>
      <c r="G28" t="s">
        <v>625</v>
      </c>
      <c r="H28" t="s">
        <v>625</v>
      </c>
      <c r="I28" t="s">
        <v>1178</v>
      </c>
      <c r="J28" s="518" t="s">
        <v>625</v>
      </c>
    </row>
    <row r="29" spans="1:10" ht="14.4">
      <c r="A29" t="s">
        <v>240</v>
      </c>
      <c r="B29" t="s">
        <v>241</v>
      </c>
      <c r="C29" t="s">
        <v>1244</v>
      </c>
      <c r="D29" t="s">
        <v>1176</v>
      </c>
      <c r="E29" t="s">
        <v>1177</v>
      </c>
      <c r="F29" t="s">
        <v>625</v>
      </c>
      <c r="G29" t="s">
        <v>625</v>
      </c>
      <c r="H29" t="s">
        <v>625</v>
      </c>
      <c r="I29" t="s">
        <v>1178</v>
      </c>
      <c r="J29" s="518" t="s">
        <v>625</v>
      </c>
    </row>
    <row r="30" spans="1:10" ht="14.4">
      <c r="A30" t="s">
        <v>1245</v>
      </c>
      <c r="B30" t="s">
        <v>1246</v>
      </c>
      <c r="C30" t="s">
        <v>1247</v>
      </c>
      <c r="D30" t="s">
        <v>1176</v>
      </c>
      <c r="E30" t="s">
        <v>1177</v>
      </c>
      <c r="F30" t="s">
        <v>625</v>
      </c>
      <c r="G30" t="s">
        <v>625</v>
      </c>
      <c r="H30" t="s">
        <v>625</v>
      </c>
      <c r="I30" t="s">
        <v>1178</v>
      </c>
      <c r="J30" s="518" t="s">
        <v>625</v>
      </c>
    </row>
    <row r="31" spans="1:10" ht="14.4">
      <c r="A31" t="s">
        <v>1248</v>
      </c>
      <c r="B31" t="s">
        <v>1249</v>
      </c>
      <c r="C31" t="s">
        <v>1250</v>
      </c>
      <c r="D31" t="s">
        <v>1251</v>
      </c>
      <c r="E31" t="s">
        <v>1177</v>
      </c>
      <c r="F31" t="s">
        <v>625</v>
      </c>
      <c r="G31" t="s">
        <v>625</v>
      </c>
      <c r="H31" t="s">
        <v>625</v>
      </c>
      <c r="I31" t="s">
        <v>1178</v>
      </c>
      <c r="J31" s="518" t="s">
        <v>625</v>
      </c>
    </row>
    <row r="32" spans="1:10" ht="14.4">
      <c r="A32" t="s">
        <v>1252</v>
      </c>
      <c r="B32" t="s">
        <v>1249</v>
      </c>
      <c r="C32" t="s">
        <v>1253</v>
      </c>
      <c r="D32" t="s">
        <v>1176</v>
      </c>
      <c r="E32" t="s">
        <v>1177</v>
      </c>
      <c r="F32" t="s">
        <v>625</v>
      </c>
      <c r="G32" t="s">
        <v>625</v>
      </c>
      <c r="H32" t="s">
        <v>625</v>
      </c>
      <c r="I32" t="s">
        <v>1178</v>
      </c>
      <c r="J32" s="518" t="s">
        <v>625</v>
      </c>
    </row>
    <row r="33" spans="1:10" ht="14.4">
      <c r="A33" t="s">
        <v>1254</v>
      </c>
      <c r="B33" t="s">
        <v>1255</v>
      </c>
      <c r="C33" t="s">
        <v>1256</v>
      </c>
      <c r="D33" t="s">
        <v>1176</v>
      </c>
      <c r="E33" t="s">
        <v>1177</v>
      </c>
      <c r="F33" t="s">
        <v>625</v>
      </c>
      <c r="G33" t="s">
        <v>625</v>
      </c>
      <c r="H33" t="s">
        <v>625</v>
      </c>
      <c r="I33" t="s">
        <v>1178</v>
      </c>
      <c r="J33" s="518" t="s">
        <v>625</v>
      </c>
    </row>
    <row r="34" spans="1:10" ht="14.4">
      <c r="A34" t="s">
        <v>1257</v>
      </c>
      <c r="B34" t="s">
        <v>1258</v>
      </c>
      <c r="C34" t="s">
        <v>1259</v>
      </c>
      <c r="D34" t="s">
        <v>1176</v>
      </c>
      <c r="E34" t="s">
        <v>1177</v>
      </c>
      <c r="F34" t="s">
        <v>625</v>
      </c>
      <c r="G34" t="s">
        <v>625</v>
      </c>
      <c r="H34" t="s">
        <v>625</v>
      </c>
      <c r="I34" t="s">
        <v>1178</v>
      </c>
      <c r="J34" s="518" t="s">
        <v>625</v>
      </c>
    </row>
    <row r="35" spans="1:10" ht="14.4">
      <c r="A35" t="s">
        <v>1260</v>
      </c>
      <c r="B35" t="s">
        <v>1261</v>
      </c>
      <c r="C35" t="s">
        <v>1262</v>
      </c>
      <c r="D35" t="s">
        <v>1176</v>
      </c>
      <c r="E35" t="s">
        <v>1177</v>
      </c>
      <c r="F35" t="s">
        <v>625</v>
      </c>
      <c r="G35" t="s">
        <v>625</v>
      </c>
      <c r="H35" t="s">
        <v>625</v>
      </c>
      <c r="I35" t="s">
        <v>1178</v>
      </c>
      <c r="J35" s="518" t="s">
        <v>625</v>
      </c>
    </row>
    <row r="36" spans="1:10" ht="14.4">
      <c r="A36" t="s">
        <v>1263</v>
      </c>
      <c r="B36" t="s">
        <v>1264</v>
      </c>
      <c r="C36" t="s">
        <v>1265</v>
      </c>
      <c r="D36" t="s">
        <v>1176</v>
      </c>
      <c r="E36" t="s">
        <v>1177</v>
      </c>
      <c r="F36" t="s">
        <v>625</v>
      </c>
      <c r="G36" t="s">
        <v>625</v>
      </c>
      <c r="H36" t="s">
        <v>625</v>
      </c>
      <c r="I36" t="s">
        <v>1178</v>
      </c>
      <c r="J36" s="518" t="s">
        <v>625</v>
      </c>
    </row>
    <row r="37" spans="1:10" ht="14.4">
      <c r="A37" t="s">
        <v>1266</v>
      </c>
      <c r="B37" t="s">
        <v>1267</v>
      </c>
      <c r="C37" t="s">
        <v>1268</v>
      </c>
      <c r="D37" t="s">
        <v>1176</v>
      </c>
      <c r="E37" t="s">
        <v>1177</v>
      </c>
      <c r="F37" t="s">
        <v>625</v>
      </c>
      <c r="G37" t="s">
        <v>625</v>
      </c>
      <c r="H37" t="s">
        <v>625</v>
      </c>
      <c r="I37" t="s">
        <v>1178</v>
      </c>
      <c r="J37" s="518" t="s">
        <v>625</v>
      </c>
    </row>
    <row r="38" spans="1:10" ht="14.4">
      <c r="A38" t="s">
        <v>1269</v>
      </c>
      <c r="B38" t="s">
        <v>1270</v>
      </c>
      <c r="C38" t="s">
        <v>1271</v>
      </c>
      <c r="D38" t="s">
        <v>1176</v>
      </c>
      <c r="E38" t="s">
        <v>1177</v>
      </c>
      <c r="F38" t="s">
        <v>625</v>
      </c>
      <c r="G38" t="s">
        <v>625</v>
      </c>
      <c r="H38" t="s">
        <v>625</v>
      </c>
      <c r="I38" t="s">
        <v>1178</v>
      </c>
      <c r="J38" s="518" t="s">
        <v>625</v>
      </c>
    </row>
    <row r="39" spans="1:10" ht="14.4">
      <c r="A39" t="s">
        <v>833</v>
      </c>
      <c r="B39" t="s">
        <v>1272</v>
      </c>
      <c r="C39" t="s">
        <v>1273</v>
      </c>
      <c r="D39" t="s">
        <v>1176</v>
      </c>
      <c r="E39" t="s">
        <v>1177</v>
      </c>
      <c r="F39" t="s">
        <v>625</v>
      </c>
      <c r="G39" t="s">
        <v>625</v>
      </c>
      <c r="H39" t="s">
        <v>625</v>
      </c>
      <c r="I39" t="s">
        <v>1178</v>
      </c>
      <c r="J39" s="518" t="s">
        <v>625</v>
      </c>
    </row>
    <row r="40" spans="1:10" ht="14.4">
      <c r="A40" t="s">
        <v>437</v>
      </c>
      <c r="B40" t="s">
        <v>438</v>
      </c>
      <c r="C40" t="s">
        <v>1274</v>
      </c>
      <c r="D40" t="s">
        <v>1176</v>
      </c>
      <c r="E40" t="s">
        <v>1177</v>
      </c>
      <c r="F40" t="s">
        <v>625</v>
      </c>
      <c r="G40" t="s">
        <v>625</v>
      </c>
      <c r="H40" t="s">
        <v>625</v>
      </c>
      <c r="I40" t="s">
        <v>1178</v>
      </c>
      <c r="J40" s="518" t="s">
        <v>625</v>
      </c>
    </row>
    <row r="41" spans="1:10" ht="14.4">
      <c r="A41" t="s">
        <v>519</v>
      </c>
      <c r="B41" t="s">
        <v>520</v>
      </c>
      <c r="C41" t="s">
        <v>1275</v>
      </c>
      <c r="D41" t="s">
        <v>1176</v>
      </c>
      <c r="E41" t="s">
        <v>1177</v>
      </c>
      <c r="F41" t="s">
        <v>625</v>
      </c>
      <c r="G41" t="s">
        <v>625</v>
      </c>
      <c r="H41" t="s">
        <v>625</v>
      </c>
      <c r="I41" t="s">
        <v>1178</v>
      </c>
      <c r="J41" s="518" t="s">
        <v>625</v>
      </c>
    </row>
    <row r="42" spans="1:10" ht="14.4">
      <c r="A42" t="s">
        <v>1276</v>
      </c>
      <c r="B42" t="s">
        <v>1277</v>
      </c>
      <c r="C42" t="s">
        <v>1278</v>
      </c>
      <c r="D42" t="s">
        <v>1176</v>
      </c>
      <c r="E42" t="s">
        <v>1177</v>
      </c>
      <c r="F42" t="s">
        <v>625</v>
      </c>
      <c r="G42" t="s">
        <v>625</v>
      </c>
      <c r="H42" t="s">
        <v>625</v>
      </c>
      <c r="I42" t="s">
        <v>1178</v>
      </c>
      <c r="J42" s="518" t="s">
        <v>625</v>
      </c>
    </row>
    <row r="43" spans="1:10" ht="14.4">
      <c r="A43" t="s">
        <v>1279</v>
      </c>
      <c r="B43" t="s">
        <v>1280</v>
      </c>
      <c r="C43" t="s">
        <v>1281</v>
      </c>
      <c r="D43" t="s">
        <v>1176</v>
      </c>
      <c r="E43" t="s">
        <v>1177</v>
      </c>
      <c r="F43" t="s">
        <v>625</v>
      </c>
      <c r="G43" t="s">
        <v>625</v>
      </c>
      <c r="H43" t="s">
        <v>625</v>
      </c>
      <c r="I43" t="s">
        <v>1178</v>
      </c>
      <c r="J43" s="518" t="s">
        <v>625</v>
      </c>
    </row>
    <row r="44" spans="1:10" ht="14.4">
      <c r="A44" t="s">
        <v>1282</v>
      </c>
      <c r="B44" t="s">
        <v>1283</v>
      </c>
      <c r="C44" t="s">
        <v>1284</v>
      </c>
      <c r="D44" t="s">
        <v>1176</v>
      </c>
      <c r="E44" t="s">
        <v>1177</v>
      </c>
      <c r="F44" t="s">
        <v>625</v>
      </c>
      <c r="G44" t="s">
        <v>625</v>
      </c>
      <c r="H44" t="s">
        <v>625</v>
      </c>
      <c r="I44" t="s">
        <v>1178</v>
      </c>
      <c r="J44" s="518" t="s">
        <v>625</v>
      </c>
    </row>
    <row r="45" spans="1:10" ht="14.4">
      <c r="A45" t="s">
        <v>1285</v>
      </c>
      <c r="B45" t="s">
        <v>1286</v>
      </c>
      <c r="C45" t="s">
        <v>1287</v>
      </c>
      <c r="D45" t="s">
        <v>1176</v>
      </c>
      <c r="E45" t="s">
        <v>1177</v>
      </c>
      <c r="F45" t="s">
        <v>625</v>
      </c>
      <c r="G45" t="s">
        <v>625</v>
      </c>
      <c r="H45" t="s">
        <v>625</v>
      </c>
      <c r="I45" t="s">
        <v>1178</v>
      </c>
      <c r="J45" s="518" t="s">
        <v>625</v>
      </c>
    </row>
    <row r="46" spans="1:10" ht="14.4">
      <c r="A46" t="s">
        <v>1288</v>
      </c>
      <c r="B46" t="s">
        <v>1289</v>
      </c>
      <c r="C46" t="s">
        <v>1290</v>
      </c>
      <c r="D46" t="s">
        <v>1176</v>
      </c>
      <c r="E46" t="s">
        <v>1177</v>
      </c>
      <c r="F46" t="s">
        <v>625</v>
      </c>
      <c r="G46" t="s">
        <v>625</v>
      </c>
      <c r="H46" t="s">
        <v>625</v>
      </c>
      <c r="I46" t="s">
        <v>1178</v>
      </c>
      <c r="J46" s="518" t="s">
        <v>625</v>
      </c>
    </row>
    <row r="47" spans="1:10" ht="14.4">
      <c r="A47" t="s">
        <v>1291</v>
      </c>
      <c r="B47" t="s">
        <v>1292</v>
      </c>
      <c r="C47" t="s">
        <v>1293</v>
      </c>
      <c r="D47" t="s">
        <v>1176</v>
      </c>
      <c r="E47" t="s">
        <v>1177</v>
      </c>
      <c r="F47" t="s">
        <v>625</v>
      </c>
      <c r="G47" t="s">
        <v>625</v>
      </c>
      <c r="H47" t="s">
        <v>625</v>
      </c>
      <c r="I47" t="s">
        <v>1178</v>
      </c>
      <c r="J47" s="518" t="s">
        <v>625</v>
      </c>
    </row>
    <row r="48" spans="1:10" ht="14.4">
      <c r="A48" t="s">
        <v>1294</v>
      </c>
      <c r="B48" t="s">
        <v>1295</v>
      </c>
      <c r="C48" t="s">
        <v>1296</v>
      </c>
      <c r="D48" t="s">
        <v>1176</v>
      </c>
      <c r="E48" t="s">
        <v>1177</v>
      </c>
      <c r="F48" t="s">
        <v>625</v>
      </c>
      <c r="G48" t="s">
        <v>625</v>
      </c>
      <c r="H48" t="s">
        <v>625</v>
      </c>
      <c r="I48" t="s">
        <v>1178</v>
      </c>
      <c r="J48" s="518" t="s">
        <v>625</v>
      </c>
    </row>
    <row r="49" spans="1:10" ht="14.4">
      <c r="A49" t="s">
        <v>1297</v>
      </c>
      <c r="B49" t="s">
        <v>1298</v>
      </c>
      <c r="C49" t="s">
        <v>1299</v>
      </c>
      <c r="D49" t="s">
        <v>1176</v>
      </c>
      <c r="E49" t="s">
        <v>1177</v>
      </c>
      <c r="F49" t="s">
        <v>625</v>
      </c>
      <c r="G49" t="s">
        <v>625</v>
      </c>
      <c r="H49" t="s">
        <v>625</v>
      </c>
      <c r="I49" t="s">
        <v>1178</v>
      </c>
      <c r="J49" s="518" t="s">
        <v>625</v>
      </c>
    </row>
    <row r="50" spans="1:10" ht="14.4">
      <c r="A50" t="s">
        <v>1300</v>
      </c>
      <c r="B50" t="s">
        <v>1301</v>
      </c>
      <c r="C50" t="s">
        <v>1302</v>
      </c>
      <c r="D50" t="s">
        <v>1176</v>
      </c>
      <c r="E50" t="s">
        <v>1177</v>
      </c>
      <c r="F50" t="s">
        <v>625</v>
      </c>
      <c r="G50" t="s">
        <v>625</v>
      </c>
      <c r="H50" t="s">
        <v>625</v>
      </c>
      <c r="I50" t="s">
        <v>1178</v>
      </c>
      <c r="J50" s="518" t="s">
        <v>625</v>
      </c>
    </row>
    <row r="51" spans="1:10" ht="14.4">
      <c r="A51" t="s">
        <v>1303</v>
      </c>
      <c r="B51" t="s">
        <v>1304</v>
      </c>
      <c r="C51" t="s">
        <v>1305</v>
      </c>
      <c r="D51" t="s">
        <v>1176</v>
      </c>
      <c r="E51" t="s">
        <v>1177</v>
      </c>
      <c r="F51" t="s">
        <v>625</v>
      </c>
      <c r="G51" t="s">
        <v>625</v>
      </c>
      <c r="H51" t="s">
        <v>625</v>
      </c>
      <c r="I51" t="s">
        <v>1178</v>
      </c>
      <c r="J51" s="518" t="s">
        <v>625</v>
      </c>
    </row>
    <row r="52" spans="1:10" ht="14.4">
      <c r="A52" t="s">
        <v>1306</v>
      </c>
      <c r="B52" t="s">
        <v>1307</v>
      </c>
      <c r="C52" t="s">
        <v>1308</v>
      </c>
      <c r="D52" t="s">
        <v>1176</v>
      </c>
      <c r="E52" t="s">
        <v>1177</v>
      </c>
      <c r="F52" t="s">
        <v>625</v>
      </c>
      <c r="G52" t="s">
        <v>625</v>
      </c>
      <c r="H52" t="s">
        <v>625</v>
      </c>
      <c r="I52" t="s">
        <v>1178</v>
      </c>
      <c r="J52" s="518" t="s">
        <v>625</v>
      </c>
    </row>
    <row r="53" spans="1:10" ht="14.4">
      <c r="A53" t="s">
        <v>1309</v>
      </c>
      <c r="B53" t="s">
        <v>1310</v>
      </c>
      <c r="C53" t="s">
        <v>1311</v>
      </c>
      <c r="D53" t="s">
        <v>1176</v>
      </c>
      <c r="E53" t="s">
        <v>1177</v>
      </c>
      <c r="F53" t="s">
        <v>625</v>
      </c>
      <c r="G53" t="s">
        <v>625</v>
      </c>
      <c r="H53" t="s">
        <v>625</v>
      </c>
      <c r="I53" t="s">
        <v>1178</v>
      </c>
      <c r="J53" s="518" t="s">
        <v>625</v>
      </c>
    </row>
    <row r="54" spans="1:10" ht="14.4">
      <c r="A54" t="s">
        <v>1312</v>
      </c>
      <c r="B54" t="s">
        <v>1313</v>
      </c>
      <c r="C54" t="s">
        <v>1314</v>
      </c>
      <c r="D54" t="s">
        <v>1176</v>
      </c>
      <c r="E54" t="s">
        <v>1177</v>
      </c>
      <c r="F54" t="s">
        <v>625</v>
      </c>
      <c r="G54" t="s">
        <v>625</v>
      </c>
      <c r="H54" t="s">
        <v>625</v>
      </c>
      <c r="I54" t="s">
        <v>1178</v>
      </c>
      <c r="J54" s="518" t="s">
        <v>625</v>
      </c>
    </row>
    <row r="55" spans="1:10" ht="14.4">
      <c r="A55" t="s">
        <v>1315</v>
      </c>
      <c r="B55" t="s">
        <v>1316</v>
      </c>
      <c r="C55" t="s">
        <v>1317</v>
      </c>
      <c r="D55" t="s">
        <v>1176</v>
      </c>
      <c r="E55" t="s">
        <v>1177</v>
      </c>
      <c r="F55" t="s">
        <v>625</v>
      </c>
      <c r="G55" t="s">
        <v>625</v>
      </c>
      <c r="H55" t="s">
        <v>625</v>
      </c>
      <c r="I55" t="s">
        <v>1178</v>
      </c>
      <c r="J55" s="518" t="s">
        <v>625</v>
      </c>
    </row>
    <row r="56" spans="1:10" ht="14.4">
      <c r="A56" t="s">
        <v>1318</v>
      </c>
      <c r="B56" t="s">
        <v>1319</v>
      </c>
      <c r="C56" t="s">
        <v>1320</v>
      </c>
      <c r="D56" t="s">
        <v>1176</v>
      </c>
      <c r="E56" t="s">
        <v>1177</v>
      </c>
      <c r="F56" t="s">
        <v>625</v>
      </c>
      <c r="G56" t="s">
        <v>625</v>
      </c>
      <c r="H56" t="s">
        <v>625</v>
      </c>
      <c r="I56" t="s">
        <v>1178</v>
      </c>
      <c r="J56" s="518" t="s">
        <v>625</v>
      </c>
    </row>
    <row r="57" spans="1:10" ht="14.4">
      <c r="A57" t="s">
        <v>1321</v>
      </c>
      <c r="B57" t="s">
        <v>1322</v>
      </c>
      <c r="C57" t="s">
        <v>1323</v>
      </c>
      <c r="D57" t="s">
        <v>1176</v>
      </c>
      <c r="E57" t="s">
        <v>1177</v>
      </c>
      <c r="F57" t="s">
        <v>625</v>
      </c>
      <c r="G57" t="s">
        <v>625</v>
      </c>
      <c r="H57" t="s">
        <v>625</v>
      </c>
      <c r="I57" t="s">
        <v>1178</v>
      </c>
      <c r="J57" s="518" t="s">
        <v>625</v>
      </c>
    </row>
    <row r="58" spans="1:10" ht="14.4">
      <c r="A58" t="s">
        <v>1324</v>
      </c>
      <c r="B58" t="s">
        <v>1325</v>
      </c>
      <c r="C58" t="s">
        <v>1326</v>
      </c>
      <c r="D58" t="s">
        <v>1176</v>
      </c>
      <c r="E58" t="s">
        <v>1177</v>
      </c>
      <c r="F58" t="s">
        <v>625</v>
      </c>
      <c r="G58" t="s">
        <v>625</v>
      </c>
      <c r="H58" t="s">
        <v>625</v>
      </c>
      <c r="I58" t="s">
        <v>1178</v>
      </c>
      <c r="J58" s="518" t="s">
        <v>625</v>
      </c>
    </row>
    <row r="59" spans="1:10" ht="14.4">
      <c r="A59" t="s">
        <v>1327</v>
      </c>
      <c r="B59" t="s">
        <v>1328</v>
      </c>
      <c r="C59" t="s">
        <v>1329</v>
      </c>
      <c r="D59" t="s">
        <v>1176</v>
      </c>
      <c r="E59" t="s">
        <v>1177</v>
      </c>
      <c r="F59" t="s">
        <v>625</v>
      </c>
      <c r="G59" t="s">
        <v>625</v>
      </c>
      <c r="H59" t="s">
        <v>625</v>
      </c>
      <c r="I59" t="s">
        <v>1178</v>
      </c>
      <c r="J59" s="518" t="s">
        <v>625</v>
      </c>
    </row>
    <row r="60" spans="1:10" ht="14.4">
      <c r="A60" t="s">
        <v>1330</v>
      </c>
      <c r="B60" t="s">
        <v>1331</v>
      </c>
      <c r="C60" t="s">
        <v>1332</v>
      </c>
      <c r="D60" t="s">
        <v>1176</v>
      </c>
      <c r="E60" t="s">
        <v>1177</v>
      </c>
      <c r="F60" t="s">
        <v>625</v>
      </c>
      <c r="G60" t="s">
        <v>625</v>
      </c>
      <c r="H60" t="s">
        <v>625</v>
      </c>
      <c r="I60" t="s">
        <v>1178</v>
      </c>
      <c r="J60" s="518" t="s">
        <v>625</v>
      </c>
    </row>
    <row r="61" spans="1:10" ht="14.4">
      <c r="A61" t="s">
        <v>1333</v>
      </c>
      <c r="B61" t="s">
        <v>1334</v>
      </c>
      <c r="C61" t="s">
        <v>1335</v>
      </c>
      <c r="D61" t="s">
        <v>1176</v>
      </c>
      <c r="E61" t="s">
        <v>1177</v>
      </c>
      <c r="F61" t="s">
        <v>625</v>
      </c>
      <c r="G61" t="s">
        <v>625</v>
      </c>
      <c r="H61" t="s">
        <v>625</v>
      </c>
      <c r="I61" t="s">
        <v>1178</v>
      </c>
      <c r="J61" s="518" t="s">
        <v>625</v>
      </c>
    </row>
    <row r="62" spans="1:10" ht="14.4">
      <c r="A62" t="s">
        <v>1336</v>
      </c>
      <c r="B62" t="s">
        <v>1337</v>
      </c>
      <c r="C62" t="s">
        <v>1338</v>
      </c>
      <c r="D62" t="s">
        <v>1176</v>
      </c>
      <c r="E62" t="s">
        <v>1177</v>
      </c>
      <c r="F62" t="s">
        <v>625</v>
      </c>
      <c r="G62" t="s">
        <v>625</v>
      </c>
      <c r="H62" t="s">
        <v>625</v>
      </c>
      <c r="I62" t="s">
        <v>1178</v>
      </c>
      <c r="J62" s="518" t="s">
        <v>625</v>
      </c>
    </row>
    <row r="63" spans="1:10" ht="14.4">
      <c r="A63" t="s">
        <v>1339</v>
      </c>
      <c r="B63" t="s">
        <v>1340</v>
      </c>
      <c r="C63" t="s">
        <v>1341</v>
      </c>
      <c r="D63" t="s">
        <v>1176</v>
      </c>
      <c r="E63" t="s">
        <v>1177</v>
      </c>
      <c r="F63" t="s">
        <v>625</v>
      </c>
      <c r="G63" t="s">
        <v>625</v>
      </c>
      <c r="H63" t="s">
        <v>625</v>
      </c>
      <c r="I63" t="s">
        <v>1178</v>
      </c>
      <c r="J63" s="518" t="s">
        <v>625</v>
      </c>
    </row>
    <row r="64" spans="1:10" ht="14.4">
      <c r="A64" t="s">
        <v>1342</v>
      </c>
      <c r="B64" t="s">
        <v>1343</v>
      </c>
      <c r="C64" t="s">
        <v>1344</v>
      </c>
      <c r="D64" t="s">
        <v>1176</v>
      </c>
      <c r="E64" t="s">
        <v>1177</v>
      </c>
      <c r="F64" t="s">
        <v>625</v>
      </c>
      <c r="G64" t="s">
        <v>625</v>
      </c>
      <c r="H64" t="s">
        <v>625</v>
      </c>
      <c r="I64" t="s">
        <v>1178</v>
      </c>
      <c r="J64" s="518" t="s">
        <v>625</v>
      </c>
    </row>
    <row r="65" spans="1:10" ht="14.4">
      <c r="A65" t="s">
        <v>1345</v>
      </c>
      <c r="B65" t="s">
        <v>1346</v>
      </c>
      <c r="C65" t="s">
        <v>1347</v>
      </c>
      <c r="D65" t="s">
        <v>1176</v>
      </c>
      <c r="E65" t="s">
        <v>1177</v>
      </c>
      <c r="F65" t="s">
        <v>625</v>
      </c>
      <c r="G65" t="s">
        <v>625</v>
      </c>
      <c r="H65" t="s">
        <v>625</v>
      </c>
      <c r="I65" t="s">
        <v>1178</v>
      </c>
      <c r="J65" s="518" t="s">
        <v>625</v>
      </c>
    </row>
    <row r="66" spans="1:10" ht="14.4">
      <c r="A66" t="s">
        <v>1348</v>
      </c>
      <c r="B66" t="s">
        <v>1349</v>
      </c>
      <c r="C66" t="s">
        <v>1350</v>
      </c>
      <c r="D66" t="s">
        <v>1176</v>
      </c>
      <c r="E66" t="s">
        <v>1177</v>
      </c>
      <c r="F66" t="s">
        <v>625</v>
      </c>
      <c r="G66" t="s">
        <v>625</v>
      </c>
      <c r="H66" t="s">
        <v>625</v>
      </c>
      <c r="I66" t="s">
        <v>1178</v>
      </c>
      <c r="J66" s="518" t="s">
        <v>625</v>
      </c>
    </row>
    <row r="67" spans="1:10" ht="14.4">
      <c r="A67" t="s">
        <v>1351</v>
      </c>
      <c r="B67" t="s">
        <v>1352</v>
      </c>
      <c r="C67" t="s">
        <v>1353</v>
      </c>
      <c r="D67" t="s">
        <v>1176</v>
      </c>
      <c r="E67" t="s">
        <v>1177</v>
      </c>
      <c r="F67" t="s">
        <v>625</v>
      </c>
      <c r="G67" t="s">
        <v>625</v>
      </c>
      <c r="H67" t="s">
        <v>625</v>
      </c>
      <c r="I67" t="s">
        <v>1178</v>
      </c>
      <c r="J67" s="518" t="s">
        <v>625</v>
      </c>
    </row>
    <row r="68" spans="1:10" ht="14.4">
      <c r="A68" t="s">
        <v>1354</v>
      </c>
      <c r="B68" t="s">
        <v>1355</v>
      </c>
      <c r="C68" t="s">
        <v>1356</v>
      </c>
      <c r="D68" t="s">
        <v>1176</v>
      </c>
      <c r="E68" t="s">
        <v>1177</v>
      </c>
      <c r="F68" t="s">
        <v>625</v>
      </c>
      <c r="G68" t="s">
        <v>625</v>
      </c>
      <c r="H68" t="s">
        <v>625</v>
      </c>
      <c r="I68" t="s">
        <v>1178</v>
      </c>
      <c r="J68" s="518" t="s">
        <v>625</v>
      </c>
    </row>
    <row r="69" spans="1:10" ht="14.4">
      <c r="A69" t="s">
        <v>1357</v>
      </c>
      <c r="B69" t="s">
        <v>1358</v>
      </c>
      <c r="C69" t="s">
        <v>1359</v>
      </c>
      <c r="D69" t="s">
        <v>1176</v>
      </c>
      <c r="E69" t="s">
        <v>1177</v>
      </c>
      <c r="F69" t="s">
        <v>625</v>
      </c>
      <c r="G69" t="s">
        <v>625</v>
      </c>
      <c r="H69" t="s">
        <v>625</v>
      </c>
      <c r="I69" t="s">
        <v>1178</v>
      </c>
      <c r="J69" s="518" t="s">
        <v>625</v>
      </c>
    </row>
    <row r="70" spans="1:10" ht="14.4">
      <c r="A70" t="s">
        <v>1360</v>
      </c>
      <c r="B70" t="s">
        <v>1361</v>
      </c>
      <c r="C70" t="s">
        <v>1362</v>
      </c>
      <c r="D70" t="s">
        <v>1176</v>
      </c>
      <c r="E70" t="s">
        <v>1177</v>
      </c>
      <c r="F70" t="s">
        <v>625</v>
      </c>
      <c r="G70" t="s">
        <v>625</v>
      </c>
      <c r="H70" t="s">
        <v>625</v>
      </c>
      <c r="I70" t="s">
        <v>1178</v>
      </c>
      <c r="J70" s="518" t="s">
        <v>625</v>
      </c>
    </row>
    <row r="71" spans="1:10" ht="14.4">
      <c r="A71" t="s">
        <v>1363</v>
      </c>
      <c r="B71" t="s">
        <v>1364</v>
      </c>
      <c r="C71" t="s">
        <v>1365</v>
      </c>
      <c r="D71" t="s">
        <v>1176</v>
      </c>
      <c r="E71" t="s">
        <v>1177</v>
      </c>
      <c r="F71" t="s">
        <v>625</v>
      </c>
      <c r="G71" t="s">
        <v>625</v>
      </c>
      <c r="H71" t="s">
        <v>625</v>
      </c>
      <c r="I71" t="s">
        <v>1178</v>
      </c>
      <c r="J71" s="518" t="s">
        <v>625</v>
      </c>
    </row>
    <row r="72" spans="1:10" ht="14.4">
      <c r="A72" t="s">
        <v>1366</v>
      </c>
      <c r="B72" t="s">
        <v>1367</v>
      </c>
      <c r="C72" t="s">
        <v>1368</v>
      </c>
      <c r="D72" t="s">
        <v>1176</v>
      </c>
      <c r="E72" t="s">
        <v>1177</v>
      </c>
      <c r="F72" t="s">
        <v>625</v>
      </c>
      <c r="G72" t="s">
        <v>625</v>
      </c>
      <c r="H72" t="s">
        <v>625</v>
      </c>
      <c r="I72" t="s">
        <v>1178</v>
      </c>
      <c r="J72" s="518" t="s">
        <v>625</v>
      </c>
    </row>
    <row r="73" spans="1:10" ht="14.4">
      <c r="A73" t="s">
        <v>1369</v>
      </c>
      <c r="B73" t="s">
        <v>1370</v>
      </c>
      <c r="C73" t="s">
        <v>1371</v>
      </c>
      <c r="D73" t="s">
        <v>1176</v>
      </c>
      <c r="E73" t="s">
        <v>1177</v>
      </c>
      <c r="F73" t="s">
        <v>625</v>
      </c>
      <c r="G73" t="s">
        <v>625</v>
      </c>
      <c r="H73" t="s">
        <v>625</v>
      </c>
      <c r="I73" t="s">
        <v>1178</v>
      </c>
      <c r="J73" s="518" t="s">
        <v>625</v>
      </c>
    </row>
    <row r="74" spans="1:10" ht="14.4">
      <c r="A74" t="s">
        <v>1372</v>
      </c>
      <c r="B74" t="s">
        <v>1373</v>
      </c>
      <c r="C74" t="s">
        <v>1374</v>
      </c>
      <c r="D74" t="s">
        <v>1176</v>
      </c>
      <c r="E74" t="s">
        <v>1177</v>
      </c>
      <c r="F74" t="s">
        <v>625</v>
      </c>
      <c r="G74" t="s">
        <v>625</v>
      </c>
      <c r="H74" t="s">
        <v>625</v>
      </c>
      <c r="I74" t="s">
        <v>1178</v>
      </c>
      <c r="J74" s="518" t="s">
        <v>625</v>
      </c>
    </row>
    <row r="75" spans="1:10" ht="14.4">
      <c r="A75" t="s">
        <v>1375</v>
      </c>
      <c r="B75" t="s">
        <v>1376</v>
      </c>
      <c r="C75" t="s">
        <v>1377</v>
      </c>
      <c r="D75" t="s">
        <v>1176</v>
      </c>
      <c r="E75" t="s">
        <v>1177</v>
      </c>
      <c r="F75" t="s">
        <v>625</v>
      </c>
      <c r="G75" t="s">
        <v>625</v>
      </c>
      <c r="H75" t="s">
        <v>625</v>
      </c>
      <c r="I75" t="s">
        <v>1178</v>
      </c>
      <c r="J75" s="518" t="s">
        <v>625</v>
      </c>
    </row>
    <row r="76" spans="1:10" ht="14.4">
      <c r="A76" t="s">
        <v>1378</v>
      </c>
      <c r="B76" t="s">
        <v>1379</v>
      </c>
      <c r="C76" t="s">
        <v>1380</v>
      </c>
      <c r="D76" t="s">
        <v>1176</v>
      </c>
      <c r="E76" t="s">
        <v>1177</v>
      </c>
      <c r="F76" t="s">
        <v>625</v>
      </c>
      <c r="G76" t="s">
        <v>625</v>
      </c>
      <c r="H76" t="s">
        <v>625</v>
      </c>
      <c r="I76" t="s">
        <v>1178</v>
      </c>
      <c r="J76" s="518" t="s">
        <v>625</v>
      </c>
    </row>
    <row r="77" spans="1:10" ht="14.4">
      <c r="A77" t="s">
        <v>1381</v>
      </c>
      <c r="B77" t="s">
        <v>1382</v>
      </c>
      <c r="C77" t="s">
        <v>1383</v>
      </c>
      <c r="D77" t="s">
        <v>1176</v>
      </c>
      <c r="E77" t="s">
        <v>1177</v>
      </c>
      <c r="F77" t="s">
        <v>625</v>
      </c>
      <c r="G77" t="s">
        <v>625</v>
      </c>
      <c r="H77" t="s">
        <v>625</v>
      </c>
      <c r="I77" t="s">
        <v>1178</v>
      </c>
      <c r="J77" s="518" t="s">
        <v>625</v>
      </c>
    </row>
    <row r="78" spans="1:10" ht="14.4">
      <c r="A78" t="s">
        <v>1384</v>
      </c>
      <c r="B78" t="s">
        <v>1385</v>
      </c>
      <c r="C78" t="s">
        <v>1386</v>
      </c>
      <c r="D78" t="s">
        <v>1176</v>
      </c>
      <c r="E78" t="s">
        <v>1177</v>
      </c>
      <c r="F78" t="s">
        <v>625</v>
      </c>
      <c r="G78" t="s">
        <v>625</v>
      </c>
      <c r="H78" t="s">
        <v>625</v>
      </c>
      <c r="I78" t="s">
        <v>1178</v>
      </c>
      <c r="J78" s="518" t="s">
        <v>625</v>
      </c>
    </row>
    <row r="79" spans="1:10" ht="14.4">
      <c r="A79" t="s">
        <v>1387</v>
      </c>
      <c r="B79" t="s">
        <v>1388</v>
      </c>
      <c r="C79" t="s">
        <v>1389</v>
      </c>
      <c r="D79" t="s">
        <v>1176</v>
      </c>
      <c r="E79" t="s">
        <v>1177</v>
      </c>
      <c r="F79" t="s">
        <v>625</v>
      </c>
      <c r="G79" t="s">
        <v>625</v>
      </c>
      <c r="H79" t="s">
        <v>625</v>
      </c>
      <c r="I79" t="s">
        <v>1178</v>
      </c>
      <c r="J79" s="518" t="s">
        <v>625</v>
      </c>
    </row>
    <row r="80" spans="1:10" ht="14.4">
      <c r="A80" t="s">
        <v>1390</v>
      </c>
      <c r="B80" t="s">
        <v>1391</v>
      </c>
      <c r="C80" t="s">
        <v>1392</v>
      </c>
      <c r="D80" t="s">
        <v>1176</v>
      </c>
      <c r="E80" t="s">
        <v>1177</v>
      </c>
      <c r="F80" t="s">
        <v>625</v>
      </c>
      <c r="G80" t="s">
        <v>625</v>
      </c>
      <c r="H80" t="s">
        <v>625</v>
      </c>
      <c r="I80" t="s">
        <v>1178</v>
      </c>
      <c r="J80" s="518" t="s">
        <v>625</v>
      </c>
    </row>
    <row r="81" spans="1:10" ht="14.4">
      <c r="A81" t="s">
        <v>1393</v>
      </c>
      <c r="B81" t="s">
        <v>1394</v>
      </c>
      <c r="C81" t="s">
        <v>1395</v>
      </c>
      <c r="D81" t="s">
        <v>1176</v>
      </c>
      <c r="E81" t="s">
        <v>1177</v>
      </c>
      <c r="F81" t="s">
        <v>625</v>
      </c>
      <c r="G81" t="s">
        <v>625</v>
      </c>
      <c r="H81" t="s">
        <v>625</v>
      </c>
      <c r="I81" t="s">
        <v>1178</v>
      </c>
      <c r="J81" s="518" t="s">
        <v>625</v>
      </c>
    </row>
    <row r="82" spans="1:10" ht="14.4">
      <c r="A82" t="s">
        <v>1396</v>
      </c>
      <c r="B82" t="s">
        <v>1397</v>
      </c>
      <c r="C82" t="s">
        <v>1398</v>
      </c>
      <c r="D82" t="s">
        <v>1176</v>
      </c>
      <c r="E82" t="s">
        <v>1177</v>
      </c>
      <c r="F82" t="s">
        <v>625</v>
      </c>
      <c r="G82" t="s">
        <v>625</v>
      </c>
      <c r="H82" t="s">
        <v>625</v>
      </c>
      <c r="I82" t="s">
        <v>1178</v>
      </c>
      <c r="J82" s="518" t="s">
        <v>625</v>
      </c>
    </row>
    <row r="83" spans="1:10" ht="14.4">
      <c r="A83" t="s">
        <v>1399</v>
      </c>
      <c r="B83" t="s">
        <v>1400</v>
      </c>
      <c r="C83" t="s">
        <v>1401</v>
      </c>
      <c r="D83" t="s">
        <v>1176</v>
      </c>
      <c r="E83" t="s">
        <v>1177</v>
      </c>
      <c r="F83" t="s">
        <v>625</v>
      </c>
      <c r="G83" t="s">
        <v>625</v>
      </c>
      <c r="H83" t="s">
        <v>625</v>
      </c>
      <c r="I83" t="s">
        <v>1178</v>
      </c>
      <c r="J83" s="518" t="s">
        <v>625</v>
      </c>
    </row>
    <row r="84" spans="1:10" ht="14.4">
      <c r="A84" t="s">
        <v>1402</v>
      </c>
      <c r="B84" t="s">
        <v>1403</v>
      </c>
      <c r="C84" t="s">
        <v>1404</v>
      </c>
      <c r="D84" t="s">
        <v>1176</v>
      </c>
      <c r="E84" t="s">
        <v>1177</v>
      </c>
      <c r="F84" t="s">
        <v>625</v>
      </c>
      <c r="G84" t="s">
        <v>625</v>
      </c>
      <c r="H84" t="s">
        <v>625</v>
      </c>
      <c r="I84" t="s">
        <v>1178</v>
      </c>
      <c r="J84" s="518" t="s">
        <v>625</v>
      </c>
    </row>
    <row r="85" spans="1:10" ht="14.4">
      <c r="A85" t="s">
        <v>1405</v>
      </c>
      <c r="B85" t="s">
        <v>1406</v>
      </c>
      <c r="C85" t="s">
        <v>1407</v>
      </c>
      <c r="D85" t="s">
        <v>1176</v>
      </c>
      <c r="E85" t="s">
        <v>1177</v>
      </c>
      <c r="F85" t="s">
        <v>625</v>
      </c>
      <c r="G85" t="s">
        <v>625</v>
      </c>
      <c r="H85" t="s">
        <v>625</v>
      </c>
      <c r="I85" t="s">
        <v>1178</v>
      </c>
      <c r="J85" s="518" t="s">
        <v>625</v>
      </c>
    </row>
    <row r="86" spans="1:10" ht="14.4">
      <c r="A86" t="s">
        <v>1408</v>
      </c>
      <c r="B86" t="s">
        <v>1409</v>
      </c>
      <c r="C86" t="s">
        <v>1410</v>
      </c>
      <c r="D86" t="s">
        <v>1176</v>
      </c>
      <c r="E86" t="s">
        <v>1177</v>
      </c>
      <c r="F86" t="s">
        <v>625</v>
      </c>
      <c r="G86" t="s">
        <v>625</v>
      </c>
      <c r="H86" t="s">
        <v>625</v>
      </c>
      <c r="I86" t="s">
        <v>1178</v>
      </c>
      <c r="J86" s="518" t="s">
        <v>625</v>
      </c>
    </row>
    <row r="87" spans="1:10" ht="14.4">
      <c r="A87" t="s">
        <v>1411</v>
      </c>
      <c r="B87" t="s">
        <v>1412</v>
      </c>
      <c r="C87" t="s">
        <v>1413</v>
      </c>
      <c r="D87" t="s">
        <v>1176</v>
      </c>
      <c r="E87" t="s">
        <v>1177</v>
      </c>
      <c r="F87" t="s">
        <v>625</v>
      </c>
      <c r="G87" t="s">
        <v>625</v>
      </c>
      <c r="H87" t="s">
        <v>625</v>
      </c>
      <c r="I87" t="s">
        <v>1178</v>
      </c>
      <c r="J87" s="518" t="s">
        <v>625</v>
      </c>
    </row>
    <row r="88" spans="1:10" ht="14.4">
      <c r="A88" t="s">
        <v>1414</v>
      </c>
      <c r="B88" t="s">
        <v>1415</v>
      </c>
      <c r="C88" t="s">
        <v>1416</v>
      </c>
      <c r="D88" t="s">
        <v>1176</v>
      </c>
      <c r="E88" t="s">
        <v>1177</v>
      </c>
      <c r="F88" t="s">
        <v>625</v>
      </c>
      <c r="G88" t="s">
        <v>625</v>
      </c>
      <c r="H88" t="s">
        <v>625</v>
      </c>
      <c r="I88" t="s">
        <v>1178</v>
      </c>
      <c r="J88" s="518" t="s">
        <v>625</v>
      </c>
    </row>
    <row r="89" spans="1:10" ht="14.4">
      <c r="A89" t="s">
        <v>1417</v>
      </c>
      <c r="B89" t="s">
        <v>1418</v>
      </c>
      <c r="C89" t="s">
        <v>1419</v>
      </c>
      <c r="D89" t="s">
        <v>1176</v>
      </c>
      <c r="E89" t="s">
        <v>1177</v>
      </c>
      <c r="F89" t="s">
        <v>625</v>
      </c>
      <c r="G89" t="s">
        <v>625</v>
      </c>
      <c r="H89" t="s">
        <v>625</v>
      </c>
      <c r="I89" t="s">
        <v>1178</v>
      </c>
      <c r="J89" s="518" t="s">
        <v>625</v>
      </c>
    </row>
    <row r="90" spans="1:10" ht="14.4">
      <c r="A90" t="s">
        <v>1420</v>
      </c>
      <c r="B90" t="s">
        <v>1421</v>
      </c>
      <c r="C90" t="s">
        <v>1422</v>
      </c>
      <c r="D90" t="s">
        <v>1176</v>
      </c>
      <c r="E90" t="s">
        <v>1177</v>
      </c>
      <c r="F90" t="s">
        <v>625</v>
      </c>
      <c r="G90" t="s">
        <v>625</v>
      </c>
      <c r="H90" t="s">
        <v>625</v>
      </c>
      <c r="I90" t="s">
        <v>1178</v>
      </c>
      <c r="J90" s="518" t="s">
        <v>625</v>
      </c>
    </row>
    <row r="91" spans="1:10" ht="14.4">
      <c r="A91" t="s">
        <v>1423</v>
      </c>
      <c r="B91" t="s">
        <v>1424</v>
      </c>
      <c r="C91" t="s">
        <v>1425</v>
      </c>
      <c r="D91" t="s">
        <v>1176</v>
      </c>
      <c r="E91" t="s">
        <v>1177</v>
      </c>
      <c r="F91" t="s">
        <v>625</v>
      </c>
      <c r="G91" t="s">
        <v>625</v>
      </c>
      <c r="H91" t="s">
        <v>625</v>
      </c>
      <c r="I91" t="s">
        <v>1178</v>
      </c>
      <c r="J91" s="518" t="s">
        <v>625</v>
      </c>
    </row>
    <row r="92" spans="1:10" ht="14.4">
      <c r="A92" t="s">
        <v>1426</v>
      </c>
      <c r="B92" t="s">
        <v>1427</v>
      </c>
      <c r="C92" t="s">
        <v>1428</v>
      </c>
      <c r="D92" t="s">
        <v>1176</v>
      </c>
      <c r="E92" t="s">
        <v>1177</v>
      </c>
      <c r="F92" t="s">
        <v>625</v>
      </c>
      <c r="G92" t="s">
        <v>625</v>
      </c>
      <c r="H92" t="s">
        <v>625</v>
      </c>
      <c r="I92" t="s">
        <v>1178</v>
      </c>
      <c r="J92" s="518" t="s">
        <v>625</v>
      </c>
    </row>
    <row r="93" spans="1:10" ht="14.4">
      <c r="A93" t="s">
        <v>1429</v>
      </c>
      <c r="B93" t="s">
        <v>1430</v>
      </c>
      <c r="C93" t="s">
        <v>1431</v>
      </c>
      <c r="D93" t="s">
        <v>1176</v>
      </c>
      <c r="E93" t="s">
        <v>1177</v>
      </c>
      <c r="F93" t="s">
        <v>625</v>
      </c>
      <c r="G93" t="s">
        <v>625</v>
      </c>
      <c r="H93" t="s">
        <v>625</v>
      </c>
      <c r="I93" t="s">
        <v>1178</v>
      </c>
      <c r="J93" s="518" t="s">
        <v>625</v>
      </c>
    </row>
    <row r="94" spans="1:10" ht="14.4">
      <c r="A94" t="s">
        <v>1432</v>
      </c>
      <c r="B94" t="s">
        <v>1433</v>
      </c>
      <c r="C94" t="s">
        <v>1434</v>
      </c>
      <c r="D94" t="s">
        <v>1176</v>
      </c>
      <c r="E94" t="s">
        <v>1435</v>
      </c>
      <c r="F94" t="s">
        <v>625</v>
      </c>
      <c r="G94" t="s">
        <v>625</v>
      </c>
      <c r="H94" t="s">
        <v>625</v>
      </c>
      <c r="I94" t="s">
        <v>1178</v>
      </c>
      <c r="J94" s="518" t="s">
        <v>625</v>
      </c>
    </row>
    <row r="95" spans="1:10" ht="14.4">
      <c r="A95" t="s">
        <v>1436</v>
      </c>
      <c r="B95" t="s">
        <v>1437</v>
      </c>
      <c r="C95" t="s">
        <v>1438</v>
      </c>
      <c r="D95" t="s">
        <v>1176</v>
      </c>
      <c r="E95" t="s">
        <v>1435</v>
      </c>
      <c r="F95" t="s">
        <v>625</v>
      </c>
      <c r="G95" t="s">
        <v>625</v>
      </c>
      <c r="H95" t="s">
        <v>625</v>
      </c>
      <c r="I95" t="s">
        <v>1178</v>
      </c>
      <c r="J95" s="518" t="s">
        <v>625</v>
      </c>
    </row>
    <row r="96" spans="1:10" ht="14.4">
      <c r="A96" t="s">
        <v>1439</v>
      </c>
      <c r="B96" t="s">
        <v>1440</v>
      </c>
      <c r="C96" t="s">
        <v>1441</v>
      </c>
      <c r="D96" t="s">
        <v>1176</v>
      </c>
      <c r="E96" t="s">
        <v>1435</v>
      </c>
      <c r="F96" t="s">
        <v>625</v>
      </c>
      <c r="G96" t="s">
        <v>625</v>
      </c>
      <c r="H96" t="s">
        <v>625</v>
      </c>
      <c r="I96" t="s">
        <v>1178</v>
      </c>
      <c r="J96" s="518" t="s">
        <v>625</v>
      </c>
    </row>
    <row r="97" spans="1:10" ht="14.4">
      <c r="A97" t="s">
        <v>1442</v>
      </c>
      <c r="B97" t="s">
        <v>1443</v>
      </c>
      <c r="C97" t="s">
        <v>1444</v>
      </c>
      <c r="D97" t="s">
        <v>1176</v>
      </c>
      <c r="E97" t="s">
        <v>1435</v>
      </c>
      <c r="F97" t="s">
        <v>625</v>
      </c>
      <c r="G97" t="s">
        <v>625</v>
      </c>
      <c r="H97" t="s">
        <v>625</v>
      </c>
      <c r="I97" t="s">
        <v>1178</v>
      </c>
      <c r="J97" s="518" t="s">
        <v>625</v>
      </c>
    </row>
    <row r="98" spans="1:10" ht="14.4">
      <c r="A98" t="s">
        <v>1445</v>
      </c>
      <c r="B98" t="s">
        <v>1446</v>
      </c>
      <c r="C98" t="s">
        <v>1447</v>
      </c>
      <c r="D98" t="s">
        <v>1176</v>
      </c>
      <c r="E98" t="s">
        <v>1435</v>
      </c>
      <c r="F98" t="s">
        <v>625</v>
      </c>
      <c r="G98" t="s">
        <v>625</v>
      </c>
      <c r="H98" t="s">
        <v>625</v>
      </c>
      <c r="I98" t="s">
        <v>1178</v>
      </c>
      <c r="J98" s="518" t="s">
        <v>625</v>
      </c>
    </row>
    <row r="99" spans="1:10" ht="14.4">
      <c r="A99" t="s">
        <v>1448</v>
      </c>
      <c r="B99" t="s">
        <v>1449</v>
      </c>
      <c r="C99" t="s">
        <v>1450</v>
      </c>
      <c r="D99" t="s">
        <v>1176</v>
      </c>
      <c r="E99" t="s">
        <v>1435</v>
      </c>
      <c r="F99" t="s">
        <v>625</v>
      </c>
      <c r="G99" t="s">
        <v>625</v>
      </c>
      <c r="H99" t="s">
        <v>625</v>
      </c>
      <c r="I99" t="s">
        <v>1178</v>
      </c>
      <c r="J99" s="518" t="s">
        <v>625</v>
      </c>
    </row>
    <row r="100" spans="1:10" ht="14.4">
      <c r="A100" t="s">
        <v>923</v>
      </c>
      <c r="B100" t="s">
        <v>1451</v>
      </c>
      <c r="C100" t="s">
        <v>1452</v>
      </c>
      <c r="D100" t="s">
        <v>1176</v>
      </c>
      <c r="E100" t="s">
        <v>1435</v>
      </c>
      <c r="F100" t="s">
        <v>625</v>
      </c>
      <c r="G100" t="s">
        <v>625</v>
      </c>
      <c r="H100" t="s">
        <v>625</v>
      </c>
      <c r="I100" t="s">
        <v>1178</v>
      </c>
      <c r="J100" s="518" t="s">
        <v>625</v>
      </c>
    </row>
    <row r="101" spans="1:10" ht="14.4">
      <c r="A101" t="s">
        <v>511</v>
      </c>
      <c r="B101" t="s">
        <v>512</v>
      </c>
      <c r="C101" t="s">
        <v>1453</v>
      </c>
      <c r="D101" t="s">
        <v>1176</v>
      </c>
      <c r="E101" t="s">
        <v>1435</v>
      </c>
      <c r="F101" t="s">
        <v>625</v>
      </c>
      <c r="G101" t="s">
        <v>625</v>
      </c>
      <c r="H101" t="s">
        <v>625</v>
      </c>
      <c r="I101" t="s">
        <v>1178</v>
      </c>
      <c r="J101" s="518" t="s">
        <v>625</v>
      </c>
    </row>
    <row r="102" spans="1:10" ht="14.4">
      <c r="A102" t="s">
        <v>1454</v>
      </c>
      <c r="B102" t="s">
        <v>1455</v>
      </c>
      <c r="C102" t="s">
        <v>1456</v>
      </c>
      <c r="D102" t="s">
        <v>1176</v>
      </c>
      <c r="E102" t="s">
        <v>1435</v>
      </c>
      <c r="F102" t="s">
        <v>625</v>
      </c>
      <c r="G102" t="s">
        <v>625</v>
      </c>
      <c r="H102" t="s">
        <v>625</v>
      </c>
      <c r="I102" t="s">
        <v>1178</v>
      </c>
      <c r="J102" s="518" t="s">
        <v>625</v>
      </c>
    </row>
    <row r="103" spans="1:10" ht="14.4">
      <c r="A103" t="s">
        <v>1457</v>
      </c>
      <c r="B103" t="s">
        <v>1458</v>
      </c>
      <c r="C103" t="s">
        <v>1459</v>
      </c>
      <c r="D103" t="s">
        <v>1176</v>
      </c>
      <c r="E103" t="s">
        <v>1435</v>
      </c>
      <c r="F103" t="s">
        <v>625</v>
      </c>
      <c r="G103" t="s">
        <v>625</v>
      </c>
      <c r="H103" t="s">
        <v>625</v>
      </c>
      <c r="I103" t="s">
        <v>1178</v>
      </c>
      <c r="J103" s="518" t="s">
        <v>625</v>
      </c>
    </row>
    <row r="104" spans="1:10" ht="14.4">
      <c r="A104" t="s">
        <v>1460</v>
      </c>
      <c r="B104" t="s">
        <v>1461</v>
      </c>
      <c r="C104" t="s">
        <v>1462</v>
      </c>
      <c r="D104" t="s">
        <v>1176</v>
      </c>
      <c r="E104" t="s">
        <v>1435</v>
      </c>
      <c r="F104" t="s">
        <v>625</v>
      </c>
      <c r="G104" t="s">
        <v>625</v>
      </c>
      <c r="H104" t="s">
        <v>625</v>
      </c>
      <c r="I104" t="s">
        <v>1178</v>
      </c>
      <c r="J104" s="518" t="s">
        <v>625</v>
      </c>
    </row>
    <row r="105" spans="1:10" ht="14.4">
      <c r="A105" t="s">
        <v>1463</v>
      </c>
      <c r="B105" t="s">
        <v>1464</v>
      </c>
      <c r="C105" t="s">
        <v>1465</v>
      </c>
      <c r="D105" t="s">
        <v>1176</v>
      </c>
      <c r="E105" t="s">
        <v>1435</v>
      </c>
      <c r="F105" t="s">
        <v>625</v>
      </c>
      <c r="G105" t="s">
        <v>625</v>
      </c>
      <c r="H105" t="s">
        <v>625</v>
      </c>
      <c r="I105" t="s">
        <v>1178</v>
      </c>
      <c r="J105" s="518" t="s">
        <v>625</v>
      </c>
    </row>
    <row r="106" spans="1:10" ht="14.4">
      <c r="A106" t="s">
        <v>1466</v>
      </c>
      <c r="B106" t="s">
        <v>1467</v>
      </c>
      <c r="C106" t="s">
        <v>1468</v>
      </c>
      <c r="D106" t="s">
        <v>1176</v>
      </c>
      <c r="E106" t="s">
        <v>1435</v>
      </c>
      <c r="F106" t="s">
        <v>625</v>
      </c>
      <c r="G106" t="s">
        <v>625</v>
      </c>
      <c r="H106" t="s">
        <v>625</v>
      </c>
      <c r="I106" t="s">
        <v>1178</v>
      </c>
      <c r="J106" s="518" t="s">
        <v>625</v>
      </c>
    </row>
    <row r="107" spans="1:10" ht="14.4">
      <c r="A107" t="s">
        <v>1469</v>
      </c>
      <c r="B107" t="s">
        <v>1470</v>
      </c>
      <c r="C107" t="s">
        <v>1471</v>
      </c>
      <c r="D107" t="s">
        <v>1176</v>
      </c>
      <c r="E107" t="s">
        <v>1435</v>
      </c>
      <c r="F107" t="s">
        <v>625</v>
      </c>
      <c r="G107" t="s">
        <v>625</v>
      </c>
      <c r="H107" t="s">
        <v>625</v>
      </c>
      <c r="I107" t="s">
        <v>1178</v>
      </c>
      <c r="J107" s="518" t="s">
        <v>625</v>
      </c>
    </row>
    <row r="108" spans="1:10" ht="14.4">
      <c r="A108" t="s">
        <v>1472</v>
      </c>
      <c r="B108" t="s">
        <v>1473</v>
      </c>
      <c r="C108" t="s">
        <v>1474</v>
      </c>
      <c r="D108" t="s">
        <v>1176</v>
      </c>
      <c r="E108" t="s">
        <v>1435</v>
      </c>
      <c r="F108" t="s">
        <v>625</v>
      </c>
      <c r="G108" t="s">
        <v>625</v>
      </c>
      <c r="H108" t="s">
        <v>625</v>
      </c>
      <c r="I108" t="s">
        <v>1178</v>
      </c>
      <c r="J108" s="518" t="s">
        <v>625</v>
      </c>
    </row>
    <row r="109" spans="1:10" ht="14.4">
      <c r="A109" t="s">
        <v>1475</v>
      </c>
      <c r="B109" t="s">
        <v>1476</v>
      </c>
      <c r="C109" t="s">
        <v>1477</v>
      </c>
      <c r="D109" t="s">
        <v>1176</v>
      </c>
      <c r="E109" t="s">
        <v>1435</v>
      </c>
      <c r="F109" t="s">
        <v>625</v>
      </c>
      <c r="G109" t="s">
        <v>625</v>
      </c>
      <c r="H109" t="s">
        <v>625</v>
      </c>
      <c r="I109" t="s">
        <v>1178</v>
      </c>
      <c r="J109" s="518" t="s">
        <v>625</v>
      </c>
    </row>
    <row r="110" spans="1:10" ht="14.4">
      <c r="A110" t="s">
        <v>1478</v>
      </c>
      <c r="B110" t="s">
        <v>1479</v>
      </c>
      <c r="C110" t="s">
        <v>1480</v>
      </c>
      <c r="D110" t="s">
        <v>1176</v>
      </c>
      <c r="E110" t="s">
        <v>1435</v>
      </c>
      <c r="F110" t="s">
        <v>625</v>
      </c>
      <c r="G110" t="s">
        <v>625</v>
      </c>
      <c r="H110" t="s">
        <v>625</v>
      </c>
      <c r="I110" t="s">
        <v>1178</v>
      </c>
      <c r="J110" s="518" t="s">
        <v>625</v>
      </c>
    </row>
    <row r="111" spans="1:10" ht="14.4">
      <c r="A111" t="s">
        <v>1481</v>
      </c>
      <c r="B111" t="s">
        <v>1482</v>
      </c>
      <c r="C111" t="s">
        <v>1483</v>
      </c>
      <c r="D111" t="s">
        <v>1176</v>
      </c>
      <c r="E111" t="s">
        <v>1435</v>
      </c>
      <c r="F111" t="s">
        <v>625</v>
      </c>
      <c r="G111" t="s">
        <v>625</v>
      </c>
      <c r="H111" t="s">
        <v>625</v>
      </c>
      <c r="I111" t="s">
        <v>1178</v>
      </c>
      <c r="J111" s="518" t="s">
        <v>625</v>
      </c>
    </row>
    <row r="112" spans="1:10" ht="14.4">
      <c r="A112" t="s">
        <v>1484</v>
      </c>
      <c r="B112" t="s">
        <v>1485</v>
      </c>
      <c r="C112" t="s">
        <v>1486</v>
      </c>
      <c r="D112" t="s">
        <v>1176</v>
      </c>
      <c r="E112" t="s">
        <v>1435</v>
      </c>
      <c r="F112" t="s">
        <v>625</v>
      </c>
      <c r="G112" t="s">
        <v>625</v>
      </c>
      <c r="H112" t="s">
        <v>625</v>
      </c>
      <c r="I112" t="s">
        <v>1178</v>
      </c>
      <c r="J112" s="518" t="s">
        <v>625</v>
      </c>
    </row>
    <row r="113" spans="1:10" ht="14.4">
      <c r="A113" t="s">
        <v>1487</v>
      </c>
      <c r="B113" t="s">
        <v>1488</v>
      </c>
      <c r="C113" t="s">
        <v>1489</v>
      </c>
      <c r="D113" t="s">
        <v>1176</v>
      </c>
      <c r="E113" t="s">
        <v>1435</v>
      </c>
      <c r="F113" t="s">
        <v>625</v>
      </c>
      <c r="G113" t="s">
        <v>625</v>
      </c>
      <c r="H113" t="s">
        <v>625</v>
      </c>
      <c r="I113" t="s">
        <v>1178</v>
      </c>
      <c r="J113" s="518" t="s">
        <v>625</v>
      </c>
    </row>
    <row r="114" spans="1:10" ht="14.4">
      <c r="A114" t="s">
        <v>1490</v>
      </c>
      <c r="B114" t="s">
        <v>1491</v>
      </c>
      <c r="C114" t="s">
        <v>1492</v>
      </c>
      <c r="D114" t="s">
        <v>1176</v>
      </c>
      <c r="E114" t="s">
        <v>1435</v>
      </c>
      <c r="F114" t="s">
        <v>625</v>
      </c>
      <c r="G114" t="s">
        <v>625</v>
      </c>
      <c r="H114" t="s">
        <v>625</v>
      </c>
      <c r="I114" t="s">
        <v>1178</v>
      </c>
      <c r="J114" s="518" t="s">
        <v>625</v>
      </c>
    </row>
    <row r="115" spans="1:10" ht="14.4">
      <c r="A115" t="s">
        <v>1493</v>
      </c>
      <c r="B115" t="s">
        <v>1494</v>
      </c>
      <c r="C115" t="s">
        <v>1495</v>
      </c>
      <c r="D115" t="s">
        <v>1176</v>
      </c>
      <c r="E115" t="s">
        <v>1435</v>
      </c>
      <c r="F115" t="s">
        <v>625</v>
      </c>
      <c r="G115" t="s">
        <v>625</v>
      </c>
      <c r="H115" t="s">
        <v>625</v>
      </c>
      <c r="I115" t="s">
        <v>1178</v>
      </c>
      <c r="J115" s="518" t="s">
        <v>625</v>
      </c>
    </row>
    <row r="116" spans="1:10" ht="14.4">
      <c r="A116" t="s">
        <v>1496</v>
      </c>
      <c r="B116" t="s">
        <v>1497</v>
      </c>
      <c r="C116" t="s">
        <v>1498</v>
      </c>
      <c r="D116" t="s">
        <v>1176</v>
      </c>
      <c r="E116" t="s">
        <v>1435</v>
      </c>
      <c r="F116" t="s">
        <v>625</v>
      </c>
      <c r="G116" t="s">
        <v>625</v>
      </c>
      <c r="H116" t="s">
        <v>625</v>
      </c>
      <c r="I116" t="s">
        <v>1178</v>
      </c>
      <c r="J116" s="518" t="s">
        <v>625</v>
      </c>
    </row>
    <row r="117" spans="1:10" ht="14.4">
      <c r="A117" t="s">
        <v>1499</v>
      </c>
      <c r="B117" t="s">
        <v>1500</v>
      </c>
      <c r="C117" t="s">
        <v>1501</v>
      </c>
      <c r="D117" t="s">
        <v>1176</v>
      </c>
      <c r="E117" t="s">
        <v>1435</v>
      </c>
      <c r="F117" t="s">
        <v>625</v>
      </c>
      <c r="G117" t="s">
        <v>625</v>
      </c>
      <c r="H117" t="s">
        <v>625</v>
      </c>
      <c r="I117" t="s">
        <v>1178</v>
      </c>
      <c r="J117" s="518" t="s">
        <v>625</v>
      </c>
    </row>
    <row r="118" spans="1:10" ht="14.4">
      <c r="A118" t="s">
        <v>1502</v>
      </c>
      <c r="B118" t="s">
        <v>1503</v>
      </c>
      <c r="C118" t="s">
        <v>1504</v>
      </c>
      <c r="D118" t="s">
        <v>1176</v>
      </c>
      <c r="E118" t="s">
        <v>1435</v>
      </c>
      <c r="F118" t="s">
        <v>625</v>
      </c>
      <c r="G118" t="s">
        <v>625</v>
      </c>
      <c r="H118" t="s">
        <v>625</v>
      </c>
      <c r="I118" t="s">
        <v>1178</v>
      </c>
      <c r="J118" s="518" t="s">
        <v>625</v>
      </c>
    </row>
    <row r="119" spans="1:10" ht="14.4">
      <c r="A119" t="s">
        <v>1505</v>
      </c>
      <c r="B119" t="s">
        <v>1506</v>
      </c>
      <c r="C119" t="s">
        <v>1507</v>
      </c>
      <c r="D119" t="s">
        <v>1176</v>
      </c>
      <c r="E119" t="s">
        <v>1435</v>
      </c>
      <c r="F119" t="s">
        <v>625</v>
      </c>
      <c r="G119" t="s">
        <v>625</v>
      </c>
      <c r="H119" t="s">
        <v>625</v>
      </c>
      <c r="I119" t="s">
        <v>1178</v>
      </c>
      <c r="J119" s="518" t="s">
        <v>625</v>
      </c>
    </row>
    <row r="120" spans="1:10" ht="14.4">
      <c r="A120" t="s">
        <v>1508</v>
      </c>
      <c r="B120" t="s">
        <v>1509</v>
      </c>
      <c r="C120" t="s">
        <v>1510</v>
      </c>
      <c r="D120" t="s">
        <v>1176</v>
      </c>
      <c r="E120" t="s">
        <v>1435</v>
      </c>
      <c r="F120" t="s">
        <v>625</v>
      </c>
      <c r="G120" t="s">
        <v>625</v>
      </c>
      <c r="H120" t="s">
        <v>625</v>
      </c>
      <c r="I120" t="s">
        <v>1178</v>
      </c>
      <c r="J120" s="518" t="s">
        <v>625</v>
      </c>
    </row>
    <row r="121" spans="1:10" ht="14.4">
      <c r="A121" t="s">
        <v>1511</v>
      </c>
      <c r="B121" t="s">
        <v>1512</v>
      </c>
      <c r="C121" t="s">
        <v>1513</v>
      </c>
      <c r="D121" t="s">
        <v>1176</v>
      </c>
      <c r="E121" t="s">
        <v>1435</v>
      </c>
      <c r="F121" t="s">
        <v>625</v>
      </c>
      <c r="G121" t="s">
        <v>625</v>
      </c>
      <c r="H121" t="s">
        <v>625</v>
      </c>
      <c r="I121" t="s">
        <v>1178</v>
      </c>
      <c r="J121" s="518" t="s">
        <v>625</v>
      </c>
    </row>
    <row r="122" spans="1:10" ht="14.4">
      <c r="A122" t="s">
        <v>1514</v>
      </c>
      <c r="B122" t="s">
        <v>1515</v>
      </c>
      <c r="C122" t="s">
        <v>1515</v>
      </c>
      <c r="D122" t="s">
        <v>1176</v>
      </c>
      <c r="E122" t="s">
        <v>1435</v>
      </c>
      <c r="F122" t="s">
        <v>625</v>
      </c>
      <c r="G122" t="s">
        <v>625</v>
      </c>
      <c r="H122" t="s">
        <v>625</v>
      </c>
      <c r="I122" t="s">
        <v>1178</v>
      </c>
      <c r="J122" s="518" t="s">
        <v>625</v>
      </c>
    </row>
    <row r="123" spans="1:10" ht="14.4">
      <c r="A123" t="s">
        <v>1516</v>
      </c>
      <c r="B123" t="s">
        <v>1517</v>
      </c>
      <c r="C123" t="s">
        <v>1518</v>
      </c>
      <c r="D123" t="s">
        <v>1176</v>
      </c>
      <c r="E123" t="s">
        <v>1177</v>
      </c>
      <c r="F123" t="s">
        <v>625</v>
      </c>
      <c r="G123" t="s">
        <v>625</v>
      </c>
      <c r="H123" t="s">
        <v>625</v>
      </c>
      <c r="I123" t="s">
        <v>1178</v>
      </c>
      <c r="J123" s="518" t="s">
        <v>625</v>
      </c>
    </row>
    <row r="124" spans="1:10" ht="14.4">
      <c r="A124" t="s">
        <v>1519</v>
      </c>
      <c r="B124" t="s">
        <v>1520</v>
      </c>
      <c r="C124" t="s">
        <v>1510</v>
      </c>
      <c r="D124" t="s">
        <v>1176</v>
      </c>
      <c r="E124" t="s">
        <v>1177</v>
      </c>
      <c r="F124" t="s">
        <v>625</v>
      </c>
      <c r="G124" t="s">
        <v>625</v>
      </c>
      <c r="H124" t="s">
        <v>625</v>
      </c>
      <c r="I124" t="s">
        <v>1178</v>
      </c>
      <c r="J124" s="518" t="s">
        <v>625</v>
      </c>
    </row>
    <row r="125" spans="1:10" ht="14.4">
      <c r="A125" t="s">
        <v>1521</v>
      </c>
      <c r="B125" t="s">
        <v>1522</v>
      </c>
      <c r="C125" t="s">
        <v>1513</v>
      </c>
      <c r="D125" t="s">
        <v>1176</v>
      </c>
      <c r="E125" t="s">
        <v>1177</v>
      </c>
      <c r="F125" t="s">
        <v>625</v>
      </c>
      <c r="G125" t="s">
        <v>625</v>
      </c>
      <c r="H125" t="s">
        <v>625</v>
      </c>
      <c r="I125" t="s">
        <v>1178</v>
      </c>
      <c r="J125" s="518" t="s">
        <v>625</v>
      </c>
    </row>
    <row r="126" spans="1:10" ht="14.4">
      <c r="A126" t="s">
        <v>1523</v>
      </c>
      <c r="B126" t="s">
        <v>1524</v>
      </c>
      <c r="C126" t="s">
        <v>1515</v>
      </c>
      <c r="D126" t="s">
        <v>1176</v>
      </c>
      <c r="E126" t="s">
        <v>1177</v>
      </c>
      <c r="F126" t="s">
        <v>625</v>
      </c>
      <c r="G126" t="s">
        <v>625</v>
      </c>
      <c r="H126" t="s">
        <v>625</v>
      </c>
      <c r="I126" t="s">
        <v>1178</v>
      </c>
      <c r="J126" s="518" t="s">
        <v>625</v>
      </c>
    </row>
    <row r="127" spans="1:10" ht="14.4">
      <c r="A127" t="s">
        <v>1525</v>
      </c>
      <c r="B127" t="s">
        <v>1526</v>
      </c>
      <c r="C127" t="s">
        <v>1518</v>
      </c>
      <c r="D127" t="s">
        <v>1176</v>
      </c>
      <c r="E127" t="s">
        <v>1177</v>
      </c>
      <c r="F127" t="s">
        <v>625</v>
      </c>
      <c r="G127" t="s">
        <v>625</v>
      </c>
      <c r="H127" t="s">
        <v>625</v>
      </c>
      <c r="I127" t="s">
        <v>1178</v>
      </c>
      <c r="J127" s="518" t="s">
        <v>625</v>
      </c>
    </row>
    <row r="128" spans="1:10" ht="14.4">
      <c r="A128" t="s">
        <v>1527</v>
      </c>
      <c r="B128" t="s">
        <v>1528</v>
      </c>
      <c r="C128" t="s">
        <v>1507</v>
      </c>
      <c r="D128" t="s">
        <v>1176</v>
      </c>
      <c r="E128" t="s">
        <v>1177</v>
      </c>
      <c r="F128" t="s">
        <v>625</v>
      </c>
      <c r="G128" t="s">
        <v>625</v>
      </c>
      <c r="H128" t="s">
        <v>625</v>
      </c>
      <c r="I128" t="s">
        <v>1178</v>
      </c>
      <c r="J128" s="518" t="s">
        <v>625</v>
      </c>
    </row>
    <row r="129" spans="1:10" ht="14.4">
      <c r="A129" t="s">
        <v>1529</v>
      </c>
      <c r="B129" t="s">
        <v>1530</v>
      </c>
      <c r="C129" t="s">
        <v>1531</v>
      </c>
      <c r="D129" t="s">
        <v>1176</v>
      </c>
      <c r="E129" t="s">
        <v>1177</v>
      </c>
      <c r="F129" t="s">
        <v>625</v>
      </c>
      <c r="G129" t="s">
        <v>625</v>
      </c>
      <c r="H129" t="s">
        <v>625</v>
      </c>
      <c r="I129" t="s">
        <v>1178</v>
      </c>
      <c r="J129" s="518" t="s">
        <v>625</v>
      </c>
    </row>
    <row r="130" spans="1:10" ht="14.4">
      <c r="A130" t="s">
        <v>1532</v>
      </c>
      <c r="B130" t="s">
        <v>1533</v>
      </c>
      <c r="C130" t="s">
        <v>1534</v>
      </c>
      <c r="D130" t="s">
        <v>1176</v>
      </c>
      <c r="E130" t="s">
        <v>1435</v>
      </c>
      <c r="F130" t="s">
        <v>625</v>
      </c>
      <c r="G130" t="s">
        <v>625</v>
      </c>
      <c r="H130" t="s">
        <v>625</v>
      </c>
      <c r="I130" t="s">
        <v>1178</v>
      </c>
      <c r="J130" s="518" t="s">
        <v>625</v>
      </c>
    </row>
    <row r="131" spans="1:10" ht="14.4">
      <c r="A131" t="s">
        <v>1535</v>
      </c>
      <c r="B131" t="s">
        <v>1536</v>
      </c>
      <c r="C131" t="s">
        <v>1537</v>
      </c>
      <c r="D131" t="s">
        <v>1176</v>
      </c>
      <c r="E131" t="s">
        <v>1177</v>
      </c>
      <c r="F131" t="s">
        <v>625</v>
      </c>
      <c r="G131" t="s">
        <v>625</v>
      </c>
      <c r="H131" t="s">
        <v>625</v>
      </c>
      <c r="I131" t="s">
        <v>1178</v>
      </c>
      <c r="J131" s="518" t="s">
        <v>625</v>
      </c>
    </row>
    <row r="132" spans="1:10" ht="14.4">
      <c r="A132" t="s">
        <v>1538</v>
      </c>
      <c r="B132" t="s">
        <v>1539</v>
      </c>
      <c r="C132" t="s">
        <v>1540</v>
      </c>
      <c r="D132" t="s">
        <v>1176</v>
      </c>
      <c r="E132" t="s">
        <v>1177</v>
      </c>
      <c r="F132" t="s">
        <v>625</v>
      </c>
      <c r="G132" t="s">
        <v>625</v>
      </c>
      <c r="H132" t="s">
        <v>625</v>
      </c>
      <c r="I132" t="s">
        <v>1178</v>
      </c>
      <c r="J132" s="518" t="s">
        <v>625</v>
      </c>
    </row>
    <row r="133" spans="1:10" ht="14.4">
      <c r="A133" t="s">
        <v>1541</v>
      </c>
      <c r="B133" t="s">
        <v>1542</v>
      </c>
      <c r="C133" t="s">
        <v>1543</v>
      </c>
      <c r="D133" t="s">
        <v>1176</v>
      </c>
      <c r="E133" t="s">
        <v>1177</v>
      </c>
      <c r="F133" t="s">
        <v>625</v>
      </c>
      <c r="G133" t="s">
        <v>625</v>
      </c>
      <c r="H133" t="s">
        <v>625</v>
      </c>
      <c r="I133" t="s">
        <v>1178</v>
      </c>
      <c r="J133" s="518" t="s">
        <v>625</v>
      </c>
    </row>
    <row r="134" spans="1:10" ht="14.4">
      <c r="A134" t="s">
        <v>1544</v>
      </c>
      <c r="B134" t="s">
        <v>1545</v>
      </c>
      <c r="C134" t="s">
        <v>1537</v>
      </c>
      <c r="D134" t="s">
        <v>1176</v>
      </c>
      <c r="E134" t="s">
        <v>1435</v>
      </c>
      <c r="F134" t="s">
        <v>625</v>
      </c>
      <c r="G134" t="s">
        <v>625</v>
      </c>
      <c r="H134" t="s">
        <v>625</v>
      </c>
      <c r="I134" t="s">
        <v>1178</v>
      </c>
      <c r="J134" s="518" t="s">
        <v>625</v>
      </c>
    </row>
    <row r="135" spans="1:10" ht="14.4">
      <c r="A135" t="s">
        <v>1546</v>
      </c>
      <c r="B135" t="s">
        <v>1547</v>
      </c>
      <c r="C135" t="s">
        <v>1548</v>
      </c>
      <c r="D135" t="s">
        <v>1176</v>
      </c>
      <c r="E135" t="s">
        <v>1177</v>
      </c>
      <c r="F135" t="s">
        <v>625</v>
      </c>
      <c r="G135" t="s">
        <v>625</v>
      </c>
      <c r="H135" t="s">
        <v>625</v>
      </c>
      <c r="I135" t="s">
        <v>1178</v>
      </c>
      <c r="J135" s="518" t="s">
        <v>625</v>
      </c>
    </row>
    <row r="136" spans="1:10" ht="14.4">
      <c r="A136" t="s">
        <v>1549</v>
      </c>
      <c r="B136" t="s">
        <v>1550</v>
      </c>
      <c r="C136" t="s">
        <v>1551</v>
      </c>
      <c r="D136" t="s">
        <v>1176</v>
      </c>
      <c r="E136" t="s">
        <v>1552</v>
      </c>
      <c r="F136" t="s">
        <v>625</v>
      </c>
      <c r="G136" t="s">
        <v>625</v>
      </c>
      <c r="H136" t="s">
        <v>625</v>
      </c>
      <c r="I136" t="s">
        <v>1178</v>
      </c>
      <c r="J136" s="518" t="s">
        <v>625</v>
      </c>
    </row>
    <row r="137" spans="1:10" ht="14.4">
      <c r="A137" t="s">
        <v>1553</v>
      </c>
      <c r="B137" t="s">
        <v>1554</v>
      </c>
      <c r="C137" t="s">
        <v>1555</v>
      </c>
      <c r="D137" t="s">
        <v>1176</v>
      </c>
      <c r="E137" t="s">
        <v>1552</v>
      </c>
      <c r="F137" t="s">
        <v>625</v>
      </c>
      <c r="G137" t="s">
        <v>625</v>
      </c>
      <c r="H137" t="s">
        <v>625</v>
      </c>
      <c r="I137" t="s">
        <v>1178</v>
      </c>
      <c r="J137" s="518" t="s">
        <v>625</v>
      </c>
    </row>
    <row r="138" spans="1:10" ht="14.4">
      <c r="A138" t="s">
        <v>1556</v>
      </c>
      <c r="B138" t="s">
        <v>1557</v>
      </c>
      <c r="C138" t="s">
        <v>1558</v>
      </c>
      <c r="D138" t="s">
        <v>1176</v>
      </c>
      <c r="E138" t="s">
        <v>1552</v>
      </c>
      <c r="F138" t="s">
        <v>625</v>
      </c>
      <c r="G138" t="s">
        <v>625</v>
      </c>
      <c r="H138" t="s">
        <v>625</v>
      </c>
      <c r="I138" t="s">
        <v>1178</v>
      </c>
      <c r="J138" s="518" t="s">
        <v>625</v>
      </c>
    </row>
    <row r="139" spans="1:10" ht="14.4">
      <c r="A139" t="s">
        <v>1559</v>
      </c>
      <c r="B139" t="s">
        <v>1560</v>
      </c>
      <c r="C139" t="s">
        <v>1561</v>
      </c>
      <c r="D139" t="s">
        <v>1176</v>
      </c>
      <c r="E139" t="s">
        <v>1552</v>
      </c>
      <c r="F139" t="s">
        <v>625</v>
      </c>
      <c r="G139" t="s">
        <v>625</v>
      </c>
      <c r="H139" t="s">
        <v>625</v>
      </c>
      <c r="I139" t="s">
        <v>1178</v>
      </c>
      <c r="J139" s="518" t="s">
        <v>625</v>
      </c>
    </row>
    <row r="140" spans="1:10" ht="14.4">
      <c r="A140" t="s">
        <v>1562</v>
      </c>
      <c r="B140" t="s">
        <v>1563</v>
      </c>
      <c r="C140" t="s">
        <v>1564</v>
      </c>
      <c r="D140" t="s">
        <v>1176</v>
      </c>
      <c r="E140" t="s">
        <v>1552</v>
      </c>
      <c r="F140" t="s">
        <v>625</v>
      </c>
      <c r="G140" t="s">
        <v>625</v>
      </c>
      <c r="H140" t="s">
        <v>625</v>
      </c>
      <c r="I140" t="s">
        <v>1178</v>
      </c>
      <c r="J140" s="518" t="s">
        <v>625</v>
      </c>
    </row>
    <row r="141" spans="1:10" ht="14.4">
      <c r="A141" t="s">
        <v>1565</v>
      </c>
      <c r="B141" t="s">
        <v>1566</v>
      </c>
      <c r="C141" t="s">
        <v>1567</v>
      </c>
      <c r="D141" t="s">
        <v>1176</v>
      </c>
      <c r="E141" t="s">
        <v>1552</v>
      </c>
      <c r="F141" t="s">
        <v>625</v>
      </c>
      <c r="G141" t="s">
        <v>625</v>
      </c>
      <c r="H141" t="s">
        <v>625</v>
      </c>
      <c r="I141" t="s">
        <v>1178</v>
      </c>
      <c r="J141" s="518" t="s">
        <v>625</v>
      </c>
    </row>
    <row r="142" spans="1:10" ht="14.4">
      <c r="A142" t="s">
        <v>1568</v>
      </c>
      <c r="B142" t="s">
        <v>1569</v>
      </c>
      <c r="C142" t="s">
        <v>1570</v>
      </c>
      <c r="D142" t="s">
        <v>1176</v>
      </c>
      <c r="E142" t="s">
        <v>1552</v>
      </c>
      <c r="F142" t="s">
        <v>625</v>
      </c>
      <c r="G142" t="s">
        <v>625</v>
      </c>
      <c r="H142" t="s">
        <v>625</v>
      </c>
      <c r="I142" t="s">
        <v>1178</v>
      </c>
      <c r="J142" s="518" t="s">
        <v>625</v>
      </c>
    </row>
    <row r="143" spans="1:10" ht="14.4">
      <c r="A143" t="s">
        <v>1571</v>
      </c>
      <c r="B143" t="s">
        <v>1572</v>
      </c>
      <c r="C143" t="s">
        <v>1573</v>
      </c>
      <c r="D143" t="s">
        <v>1176</v>
      </c>
      <c r="E143" t="s">
        <v>1552</v>
      </c>
      <c r="F143" t="s">
        <v>625</v>
      </c>
      <c r="G143" t="s">
        <v>625</v>
      </c>
      <c r="H143" t="s">
        <v>625</v>
      </c>
      <c r="I143" t="s">
        <v>1178</v>
      </c>
      <c r="J143" s="518" t="s">
        <v>625</v>
      </c>
    </row>
    <row r="144" spans="1:10" ht="14.4">
      <c r="A144" t="s">
        <v>1574</v>
      </c>
      <c r="B144" t="s">
        <v>1575</v>
      </c>
      <c r="C144" t="s">
        <v>1576</v>
      </c>
      <c r="D144" t="s">
        <v>1176</v>
      </c>
      <c r="E144" t="s">
        <v>1552</v>
      </c>
      <c r="F144" t="s">
        <v>625</v>
      </c>
      <c r="G144" t="s">
        <v>625</v>
      </c>
      <c r="H144" t="s">
        <v>625</v>
      </c>
      <c r="I144" t="s">
        <v>1178</v>
      </c>
      <c r="J144" s="518" t="s">
        <v>625</v>
      </c>
    </row>
    <row r="145" spans="1:10" ht="14.4">
      <c r="A145" t="s">
        <v>1577</v>
      </c>
      <c r="B145" t="s">
        <v>1578</v>
      </c>
      <c r="C145" t="s">
        <v>1579</v>
      </c>
      <c r="D145" t="s">
        <v>1176</v>
      </c>
      <c r="E145" t="s">
        <v>1552</v>
      </c>
      <c r="F145" t="s">
        <v>625</v>
      </c>
      <c r="G145" t="s">
        <v>625</v>
      </c>
      <c r="H145" t="s">
        <v>625</v>
      </c>
      <c r="I145" t="s">
        <v>1178</v>
      </c>
      <c r="J145" s="518" t="s">
        <v>625</v>
      </c>
    </row>
    <row r="146" spans="1:10" ht="14.4">
      <c r="A146" t="s">
        <v>1580</v>
      </c>
      <c r="B146" t="s">
        <v>1581</v>
      </c>
      <c r="C146" t="s">
        <v>1582</v>
      </c>
      <c r="D146" t="s">
        <v>1176</v>
      </c>
      <c r="E146" t="s">
        <v>1552</v>
      </c>
      <c r="F146" t="s">
        <v>625</v>
      </c>
      <c r="G146" t="s">
        <v>625</v>
      </c>
      <c r="H146" t="s">
        <v>625</v>
      </c>
      <c r="I146" t="s">
        <v>1178</v>
      </c>
      <c r="J146" s="518" t="s">
        <v>625</v>
      </c>
    </row>
    <row r="147" spans="1:10" ht="14.4">
      <c r="A147" t="s">
        <v>1583</v>
      </c>
      <c r="B147" t="s">
        <v>1584</v>
      </c>
      <c r="C147" t="s">
        <v>1585</v>
      </c>
      <c r="D147" t="s">
        <v>1176</v>
      </c>
      <c r="E147" t="s">
        <v>1552</v>
      </c>
      <c r="F147" t="s">
        <v>625</v>
      </c>
      <c r="G147" t="s">
        <v>625</v>
      </c>
      <c r="H147" t="s">
        <v>625</v>
      </c>
      <c r="I147" t="s">
        <v>1178</v>
      </c>
      <c r="J147" s="518" t="s">
        <v>625</v>
      </c>
    </row>
    <row r="148" spans="1:10" ht="14.4">
      <c r="A148" t="s">
        <v>1586</v>
      </c>
      <c r="B148" t="s">
        <v>1587</v>
      </c>
      <c r="C148" t="s">
        <v>1588</v>
      </c>
      <c r="D148" t="s">
        <v>1176</v>
      </c>
      <c r="E148" t="s">
        <v>1552</v>
      </c>
      <c r="F148" t="s">
        <v>625</v>
      </c>
      <c r="G148" t="s">
        <v>625</v>
      </c>
      <c r="H148" t="s">
        <v>625</v>
      </c>
      <c r="I148" t="s">
        <v>1178</v>
      </c>
      <c r="J148" s="518" t="s">
        <v>625</v>
      </c>
    </row>
    <row r="149" spans="1:10" ht="14.4">
      <c r="A149" t="s">
        <v>1589</v>
      </c>
      <c r="B149" t="s">
        <v>1590</v>
      </c>
      <c r="C149" t="s">
        <v>1591</v>
      </c>
      <c r="D149" t="s">
        <v>1176</v>
      </c>
      <c r="E149" t="s">
        <v>1552</v>
      </c>
      <c r="F149" t="s">
        <v>625</v>
      </c>
      <c r="G149" t="s">
        <v>625</v>
      </c>
      <c r="H149" t="s">
        <v>625</v>
      </c>
      <c r="I149" t="s">
        <v>1178</v>
      </c>
      <c r="J149" s="518" t="s">
        <v>625</v>
      </c>
    </row>
    <row r="150" spans="1:10" ht="14.4">
      <c r="A150" t="s">
        <v>1592</v>
      </c>
      <c r="B150" t="s">
        <v>1593</v>
      </c>
      <c r="C150" t="s">
        <v>1594</v>
      </c>
      <c r="D150" t="s">
        <v>1176</v>
      </c>
      <c r="E150" t="s">
        <v>1552</v>
      </c>
      <c r="F150" t="s">
        <v>625</v>
      </c>
      <c r="G150" t="s">
        <v>625</v>
      </c>
      <c r="H150" t="s">
        <v>625</v>
      </c>
      <c r="I150" t="s">
        <v>1178</v>
      </c>
      <c r="J150" s="518" t="s">
        <v>625</v>
      </c>
    </row>
    <row r="151" spans="1:10" ht="14.4">
      <c r="A151" t="s">
        <v>1595</v>
      </c>
      <c r="B151" t="s">
        <v>1596</v>
      </c>
      <c r="C151" t="s">
        <v>1597</v>
      </c>
      <c r="D151" t="s">
        <v>1176</v>
      </c>
      <c r="E151" t="s">
        <v>1552</v>
      </c>
      <c r="F151" t="s">
        <v>625</v>
      </c>
      <c r="G151" t="s">
        <v>625</v>
      </c>
      <c r="H151" t="s">
        <v>625</v>
      </c>
      <c r="I151" t="s">
        <v>1178</v>
      </c>
      <c r="J151" s="518" t="s">
        <v>625</v>
      </c>
    </row>
    <row r="152" spans="1:10" ht="14.4">
      <c r="A152" t="s">
        <v>1598</v>
      </c>
      <c r="B152" t="s">
        <v>1599</v>
      </c>
      <c r="C152" t="s">
        <v>1600</v>
      </c>
      <c r="D152" t="s">
        <v>1176</v>
      </c>
      <c r="E152" t="s">
        <v>1552</v>
      </c>
      <c r="F152" t="s">
        <v>625</v>
      </c>
      <c r="G152" t="s">
        <v>625</v>
      </c>
      <c r="H152" t="s">
        <v>625</v>
      </c>
      <c r="I152" t="s">
        <v>1178</v>
      </c>
      <c r="J152" s="518" t="s">
        <v>625</v>
      </c>
    </row>
    <row r="153" spans="1:10" ht="14.4">
      <c r="A153" t="s">
        <v>1601</v>
      </c>
      <c r="B153" t="s">
        <v>1602</v>
      </c>
      <c r="C153" t="s">
        <v>1603</v>
      </c>
      <c r="D153" t="s">
        <v>1176</v>
      </c>
      <c r="E153" t="s">
        <v>1552</v>
      </c>
      <c r="F153" t="s">
        <v>625</v>
      </c>
      <c r="G153" t="s">
        <v>625</v>
      </c>
      <c r="H153" t="s">
        <v>625</v>
      </c>
      <c r="I153" t="s">
        <v>1178</v>
      </c>
      <c r="J153" s="518" t="s">
        <v>625</v>
      </c>
    </row>
    <row r="154" spans="1:10" ht="14.4">
      <c r="A154" t="s">
        <v>1604</v>
      </c>
      <c r="B154" t="s">
        <v>1605</v>
      </c>
      <c r="C154" t="s">
        <v>1606</v>
      </c>
      <c r="D154" t="s">
        <v>1176</v>
      </c>
      <c r="E154" t="s">
        <v>1552</v>
      </c>
      <c r="F154" t="s">
        <v>625</v>
      </c>
      <c r="G154" t="s">
        <v>625</v>
      </c>
      <c r="H154" t="s">
        <v>625</v>
      </c>
      <c r="I154" t="s">
        <v>1178</v>
      </c>
      <c r="J154" s="518" t="s">
        <v>625</v>
      </c>
    </row>
    <row r="155" spans="1:10" ht="14.4">
      <c r="A155" t="s">
        <v>1607</v>
      </c>
      <c r="B155" t="s">
        <v>1608</v>
      </c>
      <c r="C155" t="s">
        <v>1609</v>
      </c>
      <c r="D155" t="s">
        <v>1176</v>
      </c>
      <c r="E155" t="s">
        <v>1552</v>
      </c>
      <c r="F155" t="s">
        <v>625</v>
      </c>
      <c r="G155" t="s">
        <v>625</v>
      </c>
      <c r="H155" t="s">
        <v>625</v>
      </c>
      <c r="I155" t="s">
        <v>1178</v>
      </c>
      <c r="J155" s="518" t="s">
        <v>625</v>
      </c>
    </row>
    <row r="156" spans="1:10" ht="14.4">
      <c r="A156" t="s">
        <v>1610</v>
      </c>
      <c r="B156" t="s">
        <v>1611</v>
      </c>
      <c r="C156" t="s">
        <v>1612</v>
      </c>
      <c r="D156" t="s">
        <v>1176</v>
      </c>
      <c r="E156" t="s">
        <v>1552</v>
      </c>
      <c r="F156" t="s">
        <v>625</v>
      </c>
      <c r="G156" t="s">
        <v>625</v>
      </c>
      <c r="H156" t="s">
        <v>625</v>
      </c>
      <c r="I156" t="s">
        <v>1178</v>
      </c>
      <c r="J156" s="518" t="s">
        <v>625</v>
      </c>
    </row>
    <row r="157" spans="1:10" ht="14.4">
      <c r="A157" t="s">
        <v>1613</v>
      </c>
      <c r="B157" t="s">
        <v>1614</v>
      </c>
      <c r="C157" t="s">
        <v>1615</v>
      </c>
      <c r="D157" t="s">
        <v>1176</v>
      </c>
      <c r="E157" t="s">
        <v>1552</v>
      </c>
      <c r="F157" t="s">
        <v>625</v>
      </c>
      <c r="G157" t="s">
        <v>625</v>
      </c>
      <c r="H157" t="s">
        <v>625</v>
      </c>
      <c r="I157" t="s">
        <v>1178</v>
      </c>
      <c r="J157" s="518" t="s">
        <v>625</v>
      </c>
    </row>
    <row r="158" spans="1:10" ht="14.4">
      <c r="A158" t="s">
        <v>1616</v>
      </c>
      <c r="B158" t="s">
        <v>1617</v>
      </c>
      <c r="C158" t="s">
        <v>1618</v>
      </c>
      <c r="D158" t="s">
        <v>1176</v>
      </c>
      <c r="E158" t="s">
        <v>1552</v>
      </c>
      <c r="F158" t="s">
        <v>625</v>
      </c>
      <c r="G158" t="s">
        <v>625</v>
      </c>
      <c r="H158" t="s">
        <v>625</v>
      </c>
      <c r="I158" t="s">
        <v>1178</v>
      </c>
      <c r="J158" s="518" t="s">
        <v>625</v>
      </c>
    </row>
    <row r="159" spans="1:10" ht="14.4">
      <c r="A159" t="s">
        <v>1619</v>
      </c>
      <c r="B159" t="s">
        <v>1620</v>
      </c>
      <c r="C159" t="s">
        <v>1621</v>
      </c>
      <c r="D159" t="s">
        <v>1176</v>
      </c>
      <c r="E159" t="s">
        <v>1552</v>
      </c>
      <c r="F159" t="s">
        <v>625</v>
      </c>
      <c r="G159" t="s">
        <v>625</v>
      </c>
      <c r="H159" t="s">
        <v>625</v>
      </c>
      <c r="I159" t="s">
        <v>1178</v>
      </c>
      <c r="J159" s="518" t="s">
        <v>625</v>
      </c>
    </row>
    <row r="160" spans="1:10" ht="14.4">
      <c r="A160" t="s">
        <v>1622</v>
      </c>
      <c r="B160" t="s">
        <v>1623</v>
      </c>
      <c r="C160" t="s">
        <v>1624</v>
      </c>
      <c r="D160" t="s">
        <v>1176</v>
      </c>
      <c r="E160" t="s">
        <v>1552</v>
      </c>
      <c r="F160" t="s">
        <v>625</v>
      </c>
      <c r="G160" t="s">
        <v>625</v>
      </c>
      <c r="H160" t="s">
        <v>625</v>
      </c>
      <c r="I160" t="s">
        <v>1178</v>
      </c>
      <c r="J160" s="518" t="s">
        <v>625</v>
      </c>
    </row>
    <row r="161" spans="1:10" ht="14.4">
      <c r="A161" t="s">
        <v>1625</v>
      </c>
      <c r="B161" t="s">
        <v>1626</v>
      </c>
      <c r="C161" t="s">
        <v>1627</v>
      </c>
      <c r="D161" t="s">
        <v>1176</v>
      </c>
      <c r="E161" t="s">
        <v>1552</v>
      </c>
      <c r="F161" t="s">
        <v>625</v>
      </c>
      <c r="G161" t="s">
        <v>625</v>
      </c>
      <c r="H161" t="s">
        <v>625</v>
      </c>
      <c r="I161" t="s">
        <v>1178</v>
      </c>
      <c r="J161" s="518" t="s">
        <v>625</v>
      </c>
    </row>
    <row r="162" spans="1:10" ht="14.4">
      <c r="A162" t="s">
        <v>1628</v>
      </c>
      <c r="B162" t="s">
        <v>1629</v>
      </c>
      <c r="C162" t="s">
        <v>1630</v>
      </c>
      <c r="D162" t="s">
        <v>1176</v>
      </c>
      <c r="E162" t="s">
        <v>1552</v>
      </c>
      <c r="F162" t="s">
        <v>625</v>
      </c>
      <c r="G162" t="s">
        <v>625</v>
      </c>
      <c r="H162" t="s">
        <v>625</v>
      </c>
      <c r="I162" t="s">
        <v>1178</v>
      </c>
      <c r="J162" s="518" t="s">
        <v>625</v>
      </c>
    </row>
    <row r="163" spans="1:10" ht="14.4">
      <c r="A163" t="s">
        <v>1631</v>
      </c>
      <c r="B163" t="s">
        <v>1632</v>
      </c>
      <c r="C163" t="s">
        <v>1633</v>
      </c>
      <c r="D163" t="s">
        <v>1176</v>
      </c>
      <c r="E163" t="s">
        <v>1552</v>
      </c>
      <c r="F163" t="s">
        <v>625</v>
      </c>
      <c r="G163" t="s">
        <v>625</v>
      </c>
      <c r="H163" t="s">
        <v>625</v>
      </c>
      <c r="I163" t="s">
        <v>1178</v>
      </c>
      <c r="J163" s="518" t="s">
        <v>625</v>
      </c>
    </row>
    <row r="164" spans="1:10" ht="14.4">
      <c r="A164" t="s">
        <v>1634</v>
      </c>
      <c r="B164" t="s">
        <v>1635</v>
      </c>
      <c r="C164" t="s">
        <v>1636</v>
      </c>
      <c r="D164" t="s">
        <v>1176</v>
      </c>
      <c r="E164" t="s">
        <v>1552</v>
      </c>
      <c r="F164" t="s">
        <v>625</v>
      </c>
      <c r="G164" t="s">
        <v>625</v>
      </c>
      <c r="H164" t="s">
        <v>625</v>
      </c>
      <c r="I164" t="s">
        <v>1178</v>
      </c>
      <c r="J164" s="518" t="s">
        <v>625</v>
      </c>
    </row>
    <row r="165" spans="1:10" ht="14.4">
      <c r="A165" t="s">
        <v>1637</v>
      </c>
      <c r="B165" t="s">
        <v>1638</v>
      </c>
      <c r="C165" t="s">
        <v>1639</v>
      </c>
      <c r="D165" t="s">
        <v>1176</v>
      </c>
      <c r="E165" t="s">
        <v>1552</v>
      </c>
      <c r="F165" t="s">
        <v>625</v>
      </c>
      <c r="G165" t="s">
        <v>625</v>
      </c>
      <c r="H165" t="s">
        <v>625</v>
      </c>
      <c r="I165" t="s">
        <v>1178</v>
      </c>
      <c r="J165" s="518" t="s">
        <v>625</v>
      </c>
    </row>
    <row r="166" spans="1:10" ht="14.4">
      <c r="A166" t="s">
        <v>1640</v>
      </c>
      <c r="B166" t="s">
        <v>1641</v>
      </c>
      <c r="C166" t="s">
        <v>1642</v>
      </c>
      <c r="D166" t="s">
        <v>1176</v>
      </c>
      <c r="E166" t="s">
        <v>1552</v>
      </c>
      <c r="F166" t="s">
        <v>625</v>
      </c>
      <c r="G166" t="s">
        <v>625</v>
      </c>
      <c r="H166" t="s">
        <v>625</v>
      </c>
      <c r="I166" t="s">
        <v>1178</v>
      </c>
      <c r="J166" s="518" t="s">
        <v>625</v>
      </c>
    </row>
    <row r="167" spans="1:10" ht="14.4">
      <c r="A167" t="s">
        <v>1643</v>
      </c>
      <c r="B167" t="s">
        <v>1644</v>
      </c>
      <c r="C167" t="s">
        <v>1645</v>
      </c>
      <c r="D167" t="s">
        <v>1176</v>
      </c>
      <c r="E167" t="s">
        <v>1552</v>
      </c>
      <c r="F167" t="s">
        <v>625</v>
      </c>
      <c r="G167" t="s">
        <v>625</v>
      </c>
      <c r="H167" t="s">
        <v>625</v>
      </c>
      <c r="I167" t="s">
        <v>1178</v>
      </c>
      <c r="J167" s="518" t="s">
        <v>625</v>
      </c>
    </row>
    <row r="168" spans="1:10" ht="14.4">
      <c r="A168" t="s">
        <v>1646</v>
      </c>
      <c r="B168" t="s">
        <v>1647</v>
      </c>
      <c r="C168" t="s">
        <v>1648</v>
      </c>
      <c r="D168" t="s">
        <v>1176</v>
      </c>
      <c r="E168" t="s">
        <v>1552</v>
      </c>
      <c r="F168" t="s">
        <v>625</v>
      </c>
      <c r="G168" t="s">
        <v>625</v>
      </c>
      <c r="H168" t="s">
        <v>625</v>
      </c>
      <c r="I168" t="s">
        <v>1178</v>
      </c>
      <c r="J168" s="518" t="s">
        <v>625</v>
      </c>
    </row>
    <row r="169" spans="1:10" ht="14.4">
      <c r="A169" t="s">
        <v>1649</v>
      </c>
      <c r="B169" t="s">
        <v>1650</v>
      </c>
      <c r="C169" t="s">
        <v>1651</v>
      </c>
      <c r="D169" t="s">
        <v>1176</v>
      </c>
      <c r="E169" t="s">
        <v>1177</v>
      </c>
      <c r="F169" t="s">
        <v>625</v>
      </c>
      <c r="G169" t="s">
        <v>625</v>
      </c>
      <c r="H169" t="s">
        <v>625</v>
      </c>
      <c r="I169" t="s">
        <v>1178</v>
      </c>
      <c r="J169" s="518" t="s">
        <v>625</v>
      </c>
    </row>
    <row r="170" spans="1:10" ht="14.4">
      <c r="A170" t="s">
        <v>1652</v>
      </c>
      <c r="B170" t="s">
        <v>1653</v>
      </c>
      <c r="C170" t="s">
        <v>1654</v>
      </c>
      <c r="D170" t="s">
        <v>1176</v>
      </c>
      <c r="E170" t="s">
        <v>1177</v>
      </c>
      <c r="F170" t="s">
        <v>625</v>
      </c>
      <c r="G170" t="s">
        <v>625</v>
      </c>
      <c r="H170" t="s">
        <v>625</v>
      </c>
      <c r="I170" t="s">
        <v>1178</v>
      </c>
      <c r="J170" s="518" t="s">
        <v>625</v>
      </c>
    </row>
    <row r="171" spans="1:10" ht="14.4">
      <c r="A171" t="s">
        <v>920</v>
      </c>
      <c r="B171" t="s">
        <v>1655</v>
      </c>
      <c r="C171" t="s">
        <v>1656</v>
      </c>
      <c r="D171" t="s">
        <v>1251</v>
      </c>
      <c r="E171" t="s">
        <v>1177</v>
      </c>
      <c r="F171" t="s">
        <v>625</v>
      </c>
      <c r="G171" t="s">
        <v>625</v>
      </c>
      <c r="H171" t="s">
        <v>625</v>
      </c>
      <c r="I171" t="s">
        <v>1178</v>
      </c>
      <c r="J171" s="518" t="s">
        <v>625</v>
      </c>
    </row>
    <row r="172" spans="1:10" ht="14.4">
      <c r="A172" t="s">
        <v>1657</v>
      </c>
      <c r="B172" t="s">
        <v>1658</v>
      </c>
      <c r="C172" t="s">
        <v>1659</v>
      </c>
      <c r="D172" t="s">
        <v>1251</v>
      </c>
      <c r="E172" t="s">
        <v>1177</v>
      </c>
      <c r="F172" t="s">
        <v>625</v>
      </c>
      <c r="G172" t="s">
        <v>625</v>
      </c>
      <c r="H172" t="s">
        <v>625</v>
      </c>
      <c r="I172" t="s">
        <v>1178</v>
      </c>
      <c r="J172" s="518" t="s">
        <v>625</v>
      </c>
    </row>
    <row r="173" spans="1:10" ht="14.4">
      <c r="A173" t="s">
        <v>476</v>
      </c>
      <c r="B173" t="s">
        <v>477</v>
      </c>
      <c r="C173" t="s">
        <v>1660</v>
      </c>
      <c r="D173" t="s">
        <v>1251</v>
      </c>
      <c r="E173" t="s">
        <v>1177</v>
      </c>
      <c r="F173" t="s">
        <v>625</v>
      </c>
      <c r="G173" t="s">
        <v>625</v>
      </c>
      <c r="H173" t="s">
        <v>625</v>
      </c>
      <c r="I173" t="s">
        <v>1178</v>
      </c>
      <c r="J173" s="518" t="s">
        <v>625</v>
      </c>
    </row>
    <row r="174" spans="1:10" ht="14.4">
      <c r="A174" t="s">
        <v>1661</v>
      </c>
      <c r="B174" t="s">
        <v>1662</v>
      </c>
      <c r="C174" t="s">
        <v>1663</v>
      </c>
      <c r="D174" t="s">
        <v>1251</v>
      </c>
      <c r="E174" t="s">
        <v>1177</v>
      </c>
      <c r="F174" t="s">
        <v>625</v>
      </c>
      <c r="G174" t="s">
        <v>625</v>
      </c>
      <c r="H174" t="s">
        <v>625</v>
      </c>
      <c r="I174" t="s">
        <v>1178</v>
      </c>
      <c r="J174" s="518" t="s">
        <v>625</v>
      </c>
    </row>
    <row r="175" spans="1:10" ht="14.4">
      <c r="A175" t="s">
        <v>1664</v>
      </c>
      <c r="B175" t="s">
        <v>1665</v>
      </c>
      <c r="C175" t="s">
        <v>1666</v>
      </c>
      <c r="D175" t="s">
        <v>1251</v>
      </c>
      <c r="E175" t="s">
        <v>1177</v>
      </c>
      <c r="F175" t="s">
        <v>625</v>
      </c>
      <c r="G175" t="s">
        <v>625</v>
      </c>
      <c r="H175" t="s">
        <v>625</v>
      </c>
      <c r="I175" t="s">
        <v>1178</v>
      </c>
      <c r="J175" s="518" t="s">
        <v>625</v>
      </c>
    </row>
    <row r="176" spans="1:10" ht="14.4">
      <c r="A176" t="s">
        <v>1667</v>
      </c>
      <c r="B176" t="s">
        <v>1668</v>
      </c>
      <c r="C176" t="s">
        <v>1669</v>
      </c>
      <c r="D176" t="s">
        <v>1251</v>
      </c>
      <c r="E176" t="s">
        <v>1177</v>
      </c>
      <c r="F176" t="s">
        <v>625</v>
      </c>
      <c r="G176" t="s">
        <v>625</v>
      </c>
      <c r="H176" t="s">
        <v>625</v>
      </c>
      <c r="I176" t="s">
        <v>1178</v>
      </c>
      <c r="J176" s="518" t="s">
        <v>625</v>
      </c>
    </row>
    <row r="177" spans="1:10" ht="14.4">
      <c r="A177" t="s">
        <v>1670</v>
      </c>
      <c r="B177" t="s">
        <v>1671</v>
      </c>
      <c r="C177" t="s">
        <v>1672</v>
      </c>
      <c r="D177" t="s">
        <v>1251</v>
      </c>
      <c r="E177" t="s">
        <v>1177</v>
      </c>
      <c r="F177" t="s">
        <v>625</v>
      </c>
      <c r="G177" t="s">
        <v>625</v>
      </c>
      <c r="H177" t="s">
        <v>625</v>
      </c>
      <c r="I177" t="s">
        <v>1178</v>
      </c>
      <c r="J177" s="518" t="s">
        <v>625</v>
      </c>
    </row>
    <row r="178" spans="1:10" ht="14.4">
      <c r="A178" t="s">
        <v>1673</v>
      </c>
      <c r="B178" t="s">
        <v>1674</v>
      </c>
      <c r="C178" t="s">
        <v>1675</v>
      </c>
      <c r="D178" t="s">
        <v>1251</v>
      </c>
      <c r="E178" t="s">
        <v>1177</v>
      </c>
      <c r="F178" t="s">
        <v>625</v>
      </c>
      <c r="G178" t="s">
        <v>625</v>
      </c>
      <c r="H178" t="s">
        <v>625</v>
      </c>
      <c r="I178" t="s">
        <v>1178</v>
      </c>
      <c r="J178" s="518" t="s">
        <v>625</v>
      </c>
    </row>
    <row r="179" spans="1:10" ht="14.4">
      <c r="A179" t="s">
        <v>1676</v>
      </c>
      <c r="B179" t="s">
        <v>1677</v>
      </c>
      <c r="C179" t="s">
        <v>1678</v>
      </c>
      <c r="D179" t="s">
        <v>1251</v>
      </c>
      <c r="E179" t="s">
        <v>1177</v>
      </c>
      <c r="F179" t="s">
        <v>625</v>
      </c>
      <c r="G179" t="s">
        <v>625</v>
      </c>
      <c r="H179" t="s">
        <v>625</v>
      </c>
      <c r="I179" t="s">
        <v>1178</v>
      </c>
      <c r="J179" s="518" t="s">
        <v>625</v>
      </c>
    </row>
    <row r="180" spans="1:10" ht="14.4">
      <c r="A180" t="s">
        <v>1679</v>
      </c>
      <c r="B180" t="s">
        <v>1680</v>
      </c>
      <c r="C180" t="s">
        <v>1681</v>
      </c>
      <c r="D180" t="s">
        <v>1251</v>
      </c>
      <c r="E180" t="s">
        <v>1177</v>
      </c>
      <c r="F180" t="s">
        <v>625</v>
      </c>
      <c r="G180" t="s">
        <v>625</v>
      </c>
      <c r="H180" t="s">
        <v>625</v>
      </c>
      <c r="I180" t="s">
        <v>1178</v>
      </c>
      <c r="J180" s="518" t="s">
        <v>625</v>
      </c>
    </row>
    <row r="181" spans="1:10" ht="14.4">
      <c r="A181" t="s">
        <v>1682</v>
      </c>
      <c r="B181" t="s">
        <v>1683</v>
      </c>
      <c r="C181" t="s">
        <v>1684</v>
      </c>
      <c r="D181" t="s">
        <v>1251</v>
      </c>
      <c r="E181" t="s">
        <v>1177</v>
      </c>
      <c r="F181" t="s">
        <v>625</v>
      </c>
      <c r="G181" t="s">
        <v>625</v>
      </c>
      <c r="H181" t="s">
        <v>625</v>
      </c>
      <c r="I181" t="s">
        <v>1178</v>
      </c>
      <c r="J181" s="518" t="s">
        <v>625</v>
      </c>
    </row>
    <row r="182" spans="1:10" ht="14.4">
      <c r="A182" t="s">
        <v>1685</v>
      </c>
      <c r="B182" t="s">
        <v>1686</v>
      </c>
      <c r="C182" t="s">
        <v>1687</v>
      </c>
      <c r="D182" t="s">
        <v>1251</v>
      </c>
      <c r="E182" t="s">
        <v>1177</v>
      </c>
      <c r="F182" t="s">
        <v>625</v>
      </c>
      <c r="G182" t="s">
        <v>625</v>
      </c>
      <c r="H182" t="s">
        <v>625</v>
      </c>
      <c r="I182" t="s">
        <v>1178</v>
      </c>
      <c r="J182" s="518" t="s">
        <v>625</v>
      </c>
    </row>
    <row r="183" spans="1:10" ht="14.4">
      <c r="A183" t="s">
        <v>1688</v>
      </c>
      <c r="B183" t="s">
        <v>1689</v>
      </c>
      <c r="C183" t="s">
        <v>1690</v>
      </c>
      <c r="D183" t="s">
        <v>1251</v>
      </c>
      <c r="E183" t="s">
        <v>1177</v>
      </c>
      <c r="F183" t="s">
        <v>625</v>
      </c>
      <c r="G183" t="s">
        <v>625</v>
      </c>
      <c r="H183" t="s">
        <v>625</v>
      </c>
      <c r="I183" t="s">
        <v>1178</v>
      </c>
      <c r="J183" s="518" t="s">
        <v>625</v>
      </c>
    </row>
    <row r="184" spans="1:10" ht="14.4">
      <c r="A184" t="s">
        <v>1691</v>
      </c>
      <c r="B184" t="s">
        <v>1692</v>
      </c>
      <c r="C184" t="s">
        <v>1693</v>
      </c>
      <c r="D184" t="s">
        <v>1251</v>
      </c>
      <c r="E184" t="s">
        <v>1177</v>
      </c>
      <c r="F184" t="s">
        <v>625</v>
      </c>
      <c r="G184" t="s">
        <v>625</v>
      </c>
      <c r="H184" t="s">
        <v>625</v>
      </c>
      <c r="I184" t="s">
        <v>1178</v>
      </c>
      <c r="J184" s="518" t="s">
        <v>625</v>
      </c>
    </row>
    <row r="185" spans="1:10" ht="14.4">
      <c r="A185" t="s">
        <v>1694</v>
      </c>
      <c r="B185" t="s">
        <v>1695</v>
      </c>
      <c r="C185" t="s">
        <v>1696</v>
      </c>
      <c r="D185" t="s">
        <v>1251</v>
      </c>
      <c r="E185" t="s">
        <v>1177</v>
      </c>
      <c r="F185" t="s">
        <v>625</v>
      </c>
      <c r="G185" t="s">
        <v>625</v>
      </c>
      <c r="H185" t="s">
        <v>625</v>
      </c>
      <c r="I185" t="s">
        <v>1178</v>
      </c>
      <c r="J185" s="518" t="s">
        <v>625</v>
      </c>
    </row>
    <row r="186" spans="1:10" ht="14.4">
      <c r="A186" t="s">
        <v>1697</v>
      </c>
      <c r="B186" t="s">
        <v>1698</v>
      </c>
      <c r="C186" t="s">
        <v>1699</v>
      </c>
      <c r="D186" t="s">
        <v>1251</v>
      </c>
      <c r="E186" t="s">
        <v>1177</v>
      </c>
      <c r="F186" t="s">
        <v>625</v>
      </c>
      <c r="G186" t="s">
        <v>625</v>
      </c>
      <c r="H186" t="s">
        <v>625</v>
      </c>
      <c r="I186" t="s">
        <v>1178</v>
      </c>
      <c r="J186" s="518" t="s">
        <v>625</v>
      </c>
    </row>
    <row r="187" spans="1:10" ht="14.4">
      <c r="A187" t="s">
        <v>1700</v>
      </c>
      <c r="B187" t="s">
        <v>1701</v>
      </c>
      <c r="C187" t="s">
        <v>1702</v>
      </c>
      <c r="D187" t="s">
        <v>1251</v>
      </c>
      <c r="E187" t="s">
        <v>1177</v>
      </c>
      <c r="F187" t="s">
        <v>625</v>
      </c>
      <c r="G187" t="s">
        <v>625</v>
      </c>
      <c r="H187" t="s">
        <v>625</v>
      </c>
      <c r="I187" t="s">
        <v>1178</v>
      </c>
      <c r="J187" s="518" t="s">
        <v>625</v>
      </c>
    </row>
    <row r="188" spans="1:10">
      <c r="A188" t="s">
        <v>1703</v>
      </c>
      <c r="B188" t="s">
        <v>1704</v>
      </c>
      <c r="C188" t="s">
        <v>1705</v>
      </c>
      <c r="D188" t="s">
        <v>1251</v>
      </c>
      <c r="E188" t="s">
        <v>1177</v>
      </c>
      <c r="F188" t="s">
        <v>625</v>
      </c>
      <c r="G188" t="s">
        <v>625</v>
      </c>
      <c r="H188" t="s">
        <v>625</v>
      </c>
      <c r="I188" t="s">
        <v>1178</v>
      </c>
      <c r="J188" s="139" t="s">
        <v>625</v>
      </c>
    </row>
    <row r="189" spans="1:10">
      <c r="A189" t="s">
        <v>1706</v>
      </c>
      <c r="B189" t="s">
        <v>1707</v>
      </c>
      <c r="C189" t="s">
        <v>1708</v>
      </c>
      <c r="D189" t="s">
        <v>1251</v>
      </c>
      <c r="E189" t="s">
        <v>1177</v>
      </c>
      <c r="F189" t="s">
        <v>625</v>
      </c>
      <c r="G189" t="s">
        <v>625</v>
      </c>
      <c r="H189" t="s">
        <v>625</v>
      </c>
      <c r="I189" t="s">
        <v>1178</v>
      </c>
      <c r="J189" s="139" t="s">
        <v>625</v>
      </c>
    </row>
    <row r="190" spans="1:10">
      <c r="A190" t="s">
        <v>1709</v>
      </c>
      <c r="B190" t="s">
        <v>1710</v>
      </c>
      <c r="C190" t="s">
        <v>1711</v>
      </c>
      <c r="D190" t="s">
        <v>1251</v>
      </c>
      <c r="E190" t="s">
        <v>1177</v>
      </c>
      <c r="F190" t="s">
        <v>625</v>
      </c>
      <c r="G190" t="s">
        <v>625</v>
      </c>
      <c r="H190" t="s">
        <v>625</v>
      </c>
      <c r="I190" t="s">
        <v>1178</v>
      </c>
      <c r="J190" s="139" t="s">
        <v>625</v>
      </c>
    </row>
    <row r="191" spans="1:10">
      <c r="A191" t="s">
        <v>1712</v>
      </c>
      <c r="B191" t="s">
        <v>1713</v>
      </c>
      <c r="C191" t="s">
        <v>1714</v>
      </c>
      <c r="D191" t="s">
        <v>1251</v>
      </c>
      <c r="E191" t="s">
        <v>1177</v>
      </c>
      <c r="F191" t="s">
        <v>625</v>
      </c>
      <c r="G191" t="s">
        <v>625</v>
      </c>
      <c r="H191" t="s">
        <v>625</v>
      </c>
      <c r="I191" t="s">
        <v>1178</v>
      </c>
      <c r="J191" s="139" t="s">
        <v>625</v>
      </c>
    </row>
    <row r="192" spans="1:10">
      <c r="A192" t="s">
        <v>1715</v>
      </c>
      <c r="B192" t="s">
        <v>1716</v>
      </c>
      <c r="C192" t="s">
        <v>1717</v>
      </c>
      <c r="D192" t="s">
        <v>1251</v>
      </c>
      <c r="E192" t="s">
        <v>1177</v>
      </c>
      <c r="F192" t="s">
        <v>625</v>
      </c>
      <c r="G192" t="s">
        <v>625</v>
      </c>
      <c r="H192" t="s">
        <v>625</v>
      </c>
      <c r="I192" t="s">
        <v>1178</v>
      </c>
      <c r="J192" s="139" t="s">
        <v>625</v>
      </c>
    </row>
    <row r="193" spans="1:10">
      <c r="A193" t="s">
        <v>1718</v>
      </c>
      <c r="B193" t="s">
        <v>1719</v>
      </c>
      <c r="C193" t="s">
        <v>1720</v>
      </c>
      <c r="D193" t="s">
        <v>1251</v>
      </c>
      <c r="E193" t="s">
        <v>1177</v>
      </c>
      <c r="F193" t="s">
        <v>625</v>
      </c>
      <c r="G193" t="s">
        <v>625</v>
      </c>
      <c r="H193" t="s">
        <v>625</v>
      </c>
      <c r="I193" t="s">
        <v>1178</v>
      </c>
      <c r="J193" s="139" t="s">
        <v>625</v>
      </c>
    </row>
    <row r="194" spans="1:10">
      <c r="A194" t="s">
        <v>583</v>
      </c>
      <c r="B194" t="s">
        <v>584</v>
      </c>
      <c r="C194" t="s">
        <v>1721</v>
      </c>
      <c r="D194" t="s">
        <v>1251</v>
      </c>
      <c r="E194" t="s">
        <v>1177</v>
      </c>
      <c r="F194" t="s">
        <v>625</v>
      </c>
      <c r="G194" t="s">
        <v>625</v>
      </c>
      <c r="H194" t="s">
        <v>625</v>
      </c>
      <c r="I194" t="s">
        <v>1178</v>
      </c>
      <c r="J194" s="139" t="s">
        <v>625</v>
      </c>
    </row>
    <row r="195" spans="1:10">
      <c r="A195" t="s">
        <v>244</v>
      </c>
      <c r="B195" t="s">
        <v>245</v>
      </c>
      <c r="C195" t="s">
        <v>1722</v>
      </c>
      <c r="D195" t="s">
        <v>1251</v>
      </c>
      <c r="E195" t="s">
        <v>1177</v>
      </c>
      <c r="F195" t="s">
        <v>625</v>
      </c>
      <c r="G195" t="s">
        <v>625</v>
      </c>
      <c r="H195" t="s">
        <v>625</v>
      </c>
      <c r="I195" t="s">
        <v>1178</v>
      </c>
      <c r="J195" s="139" t="s">
        <v>625</v>
      </c>
    </row>
    <row r="196" spans="1:10">
      <c r="A196" t="s">
        <v>399</v>
      </c>
      <c r="B196" t="s">
        <v>400</v>
      </c>
      <c r="C196" t="s">
        <v>1723</v>
      </c>
      <c r="D196" t="s">
        <v>1251</v>
      </c>
      <c r="E196" t="s">
        <v>1177</v>
      </c>
      <c r="F196" t="s">
        <v>625</v>
      </c>
      <c r="G196" t="s">
        <v>625</v>
      </c>
      <c r="H196" t="s">
        <v>625</v>
      </c>
      <c r="I196" t="s">
        <v>1178</v>
      </c>
      <c r="J196" s="139" t="s">
        <v>625</v>
      </c>
    </row>
    <row r="197" spans="1:10">
      <c r="A197" t="s">
        <v>1724</v>
      </c>
      <c r="B197" t="s">
        <v>1725</v>
      </c>
      <c r="C197" t="s">
        <v>1726</v>
      </c>
      <c r="D197" t="s">
        <v>1251</v>
      </c>
      <c r="E197" t="s">
        <v>1177</v>
      </c>
      <c r="F197" t="s">
        <v>625</v>
      </c>
      <c r="G197" t="s">
        <v>625</v>
      </c>
      <c r="H197" t="s">
        <v>625</v>
      </c>
      <c r="I197" t="s">
        <v>1178</v>
      </c>
      <c r="J197" s="139" t="s">
        <v>625</v>
      </c>
    </row>
    <row r="198" spans="1:10">
      <c r="A198" t="s">
        <v>445</v>
      </c>
      <c r="B198" t="s">
        <v>446</v>
      </c>
      <c r="C198" t="s">
        <v>1727</v>
      </c>
      <c r="D198" t="s">
        <v>1251</v>
      </c>
      <c r="E198" t="s">
        <v>1177</v>
      </c>
      <c r="F198" t="s">
        <v>625</v>
      </c>
      <c r="G198" t="s">
        <v>625</v>
      </c>
      <c r="H198" t="s">
        <v>625</v>
      </c>
      <c r="I198" t="s">
        <v>1178</v>
      </c>
      <c r="J198" s="139" t="s">
        <v>625</v>
      </c>
    </row>
    <row r="199" spans="1:10">
      <c r="A199" t="s">
        <v>425</v>
      </c>
      <c r="B199" t="s">
        <v>426</v>
      </c>
      <c r="C199" t="s">
        <v>1728</v>
      </c>
      <c r="D199" t="s">
        <v>1251</v>
      </c>
      <c r="E199" t="s">
        <v>1177</v>
      </c>
      <c r="F199" t="s">
        <v>625</v>
      </c>
      <c r="G199" t="s">
        <v>625</v>
      </c>
      <c r="H199" t="s">
        <v>625</v>
      </c>
      <c r="I199" t="s">
        <v>1178</v>
      </c>
      <c r="J199" s="139" t="s">
        <v>625</v>
      </c>
    </row>
    <row r="200" spans="1:10">
      <c r="A200" t="s">
        <v>1729</v>
      </c>
      <c r="B200" t="s">
        <v>1730</v>
      </c>
      <c r="C200" t="s">
        <v>1731</v>
      </c>
      <c r="D200" t="s">
        <v>1251</v>
      </c>
      <c r="E200" t="s">
        <v>1177</v>
      </c>
      <c r="F200" t="s">
        <v>625</v>
      </c>
      <c r="G200" t="s">
        <v>625</v>
      </c>
      <c r="H200" t="s">
        <v>625</v>
      </c>
      <c r="I200" t="s">
        <v>1178</v>
      </c>
      <c r="J200" s="139" t="s">
        <v>625</v>
      </c>
    </row>
    <row r="201" spans="1:10">
      <c r="A201" t="s">
        <v>1732</v>
      </c>
      <c r="B201" t="s">
        <v>1733</v>
      </c>
      <c r="C201" t="s">
        <v>1734</v>
      </c>
      <c r="D201" t="s">
        <v>1251</v>
      </c>
      <c r="E201" t="s">
        <v>1177</v>
      </c>
      <c r="F201" t="s">
        <v>625</v>
      </c>
      <c r="G201" t="s">
        <v>625</v>
      </c>
      <c r="H201" t="s">
        <v>625</v>
      </c>
      <c r="I201" t="s">
        <v>1178</v>
      </c>
      <c r="J201" s="139" t="s">
        <v>625</v>
      </c>
    </row>
    <row r="202" spans="1:10">
      <c r="A202" t="s">
        <v>1735</v>
      </c>
      <c r="B202" t="s">
        <v>1736</v>
      </c>
      <c r="C202" t="s">
        <v>1737</v>
      </c>
      <c r="D202" t="s">
        <v>1251</v>
      </c>
      <c r="E202" t="s">
        <v>1177</v>
      </c>
      <c r="F202" t="s">
        <v>625</v>
      </c>
      <c r="G202" t="s">
        <v>625</v>
      </c>
      <c r="H202" t="s">
        <v>625</v>
      </c>
      <c r="I202" t="s">
        <v>1178</v>
      </c>
      <c r="J202" s="139" t="s">
        <v>625</v>
      </c>
    </row>
    <row r="203" spans="1:10">
      <c r="A203" t="s">
        <v>1738</v>
      </c>
      <c r="B203" t="s">
        <v>1739</v>
      </c>
      <c r="C203" t="s">
        <v>1740</v>
      </c>
      <c r="D203" t="s">
        <v>1251</v>
      </c>
      <c r="E203" t="s">
        <v>1177</v>
      </c>
      <c r="F203" t="s">
        <v>625</v>
      </c>
      <c r="G203" t="s">
        <v>625</v>
      </c>
      <c r="H203" t="s">
        <v>625</v>
      </c>
      <c r="I203" t="s">
        <v>1178</v>
      </c>
      <c r="J203" s="139" t="s">
        <v>625</v>
      </c>
    </row>
    <row r="204" spans="1:10">
      <c r="A204" t="s">
        <v>1741</v>
      </c>
      <c r="B204" t="s">
        <v>1742</v>
      </c>
      <c r="C204" t="s">
        <v>1743</v>
      </c>
      <c r="D204" t="s">
        <v>1251</v>
      </c>
      <c r="E204" t="s">
        <v>1177</v>
      </c>
      <c r="F204" t="s">
        <v>625</v>
      </c>
      <c r="G204" t="s">
        <v>625</v>
      </c>
      <c r="H204" t="s">
        <v>625</v>
      </c>
      <c r="I204" t="s">
        <v>1178</v>
      </c>
      <c r="J204" s="139" t="s">
        <v>625</v>
      </c>
    </row>
    <row r="205" spans="1:10">
      <c r="A205" t="s">
        <v>1744</v>
      </c>
      <c r="B205" t="s">
        <v>1745</v>
      </c>
      <c r="C205" t="s">
        <v>1746</v>
      </c>
      <c r="D205" t="s">
        <v>1251</v>
      </c>
      <c r="E205" t="s">
        <v>1177</v>
      </c>
      <c r="F205" t="s">
        <v>625</v>
      </c>
      <c r="G205" t="s">
        <v>625</v>
      </c>
      <c r="H205" t="s">
        <v>625</v>
      </c>
      <c r="I205" t="s">
        <v>1178</v>
      </c>
      <c r="J205" s="139" t="s">
        <v>625</v>
      </c>
    </row>
    <row r="206" spans="1:10">
      <c r="A206" t="s">
        <v>1747</v>
      </c>
      <c r="B206" t="s">
        <v>1748</v>
      </c>
      <c r="C206" t="s">
        <v>1749</v>
      </c>
      <c r="D206" t="s">
        <v>1251</v>
      </c>
      <c r="E206" t="s">
        <v>1177</v>
      </c>
      <c r="F206" t="s">
        <v>625</v>
      </c>
      <c r="G206" t="s">
        <v>625</v>
      </c>
      <c r="H206" t="s">
        <v>625</v>
      </c>
      <c r="I206" t="s">
        <v>1178</v>
      </c>
      <c r="J206" s="139" t="s">
        <v>625</v>
      </c>
    </row>
    <row r="207" spans="1:10">
      <c r="A207" t="s">
        <v>1750</v>
      </c>
      <c r="B207" t="s">
        <v>1751</v>
      </c>
      <c r="C207" t="s">
        <v>1752</v>
      </c>
      <c r="D207" t="s">
        <v>1251</v>
      </c>
      <c r="E207" t="s">
        <v>1177</v>
      </c>
      <c r="F207" t="s">
        <v>625</v>
      </c>
      <c r="G207" t="s">
        <v>625</v>
      </c>
      <c r="H207" t="s">
        <v>625</v>
      </c>
      <c r="I207" t="s">
        <v>1178</v>
      </c>
      <c r="J207" s="139" t="s">
        <v>625</v>
      </c>
    </row>
    <row r="208" spans="1:10">
      <c r="A208" t="s">
        <v>1753</v>
      </c>
      <c r="B208" t="s">
        <v>1754</v>
      </c>
      <c r="C208" t="s">
        <v>1755</v>
      </c>
      <c r="D208" t="s">
        <v>1251</v>
      </c>
      <c r="E208" t="s">
        <v>1177</v>
      </c>
      <c r="F208" t="s">
        <v>625</v>
      </c>
      <c r="G208" t="s">
        <v>625</v>
      </c>
      <c r="H208" t="s">
        <v>625</v>
      </c>
      <c r="I208" t="s">
        <v>1178</v>
      </c>
      <c r="J208" s="139" t="s">
        <v>625</v>
      </c>
    </row>
    <row r="209" spans="1:10">
      <c r="A209" t="s">
        <v>1756</v>
      </c>
      <c r="B209" t="s">
        <v>1757</v>
      </c>
      <c r="C209" t="s">
        <v>1758</v>
      </c>
      <c r="D209" t="s">
        <v>1251</v>
      </c>
      <c r="E209" t="s">
        <v>1177</v>
      </c>
      <c r="F209" t="s">
        <v>625</v>
      </c>
      <c r="G209" t="s">
        <v>625</v>
      </c>
      <c r="H209" t="s">
        <v>625</v>
      </c>
      <c r="I209" t="s">
        <v>1178</v>
      </c>
      <c r="J209" s="139" t="s">
        <v>625</v>
      </c>
    </row>
    <row r="210" spans="1:10">
      <c r="A210" t="s">
        <v>1759</v>
      </c>
      <c r="B210" t="s">
        <v>1760</v>
      </c>
      <c r="C210" t="s">
        <v>1761</v>
      </c>
      <c r="D210" t="s">
        <v>1251</v>
      </c>
      <c r="E210" t="s">
        <v>1177</v>
      </c>
      <c r="F210" t="s">
        <v>625</v>
      </c>
      <c r="G210" t="s">
        <v>625</v>
      </c>
      <c r="H210" t="s">
        <v>625</v>
      </c>
      <c r="I210" t="s">
        <v>1178</v>
      </c>
      <c r="J210" s="139" t="s">
        <v>625</v>
      </c>
    </row>
    <row r="211" spans="1:10">
      <c r="A211" t="s">
        <v>1762</v>
      </c>
      <c r="B211" t="s">
        <v>1763</v>
      </c>
      <c r="C211" t="s">
        <v>1764</v>
      </c>
      <c r="D211" t="s">
        <v>1251</v>
      </c>
      <c r="E211" t="s">
        <v>1177</v>
      </c>
      <c r="F211" t="s">
        <v>625</v>
      </c>
      <c r="G211" t="s">
        <v>625</v>
      </c>
      <c r="H211" t="s">
        <v>625</v>
      </c>
      <c r="I211" t="s">
        <v>1178</v>
      </c>
      <c r="J211" s="139" t="s">
        <v>625</v>
      </c>
    </row>
    <row r="212" spans="1:10">
      <c r="A212" t="s">
        <v>1765</v>
      </c>
      <c r="B212" t="s">
        <v>1766</v>
      </c>
      <c r="C212" t="s">
        <v>1767</v>
      </c>
      <c r="D212" t="s">
        <v>1251</v>
      </c>
      <c r="E212" t="s">
        <v>1177</v>
      </c>
      <c r="F212" t="s">
        <v>625</v>
      </c>
      <c r="G212" t="s">
        <v>625</v>
      </c>
      <c r="H212" t="s">
        <v>625</v>
      </c>
      <c r="I212" t="s">
        <v>1178</v>
      </c>
      <c r="J212" s="139" t="s">
        <v>625</v>
      </c>
    </row>
    <row r="213" spans="1:10">
      <c r="A213" t="s">
        <v>1768</v>
      </c>
      <c r="B213" t="s">
        <v>1769</v>
      </c>
      <c r="C213" t="s">
        <v>1770</v>
      </c>
      <c r="D213" t="s">
        <v>1251</v>
      </c>
      <c r="E213" t="s">
        <v>1177</v>
      </c>
      <c r="F213" t="s">
        <v>625</v>
      </c>
      <c r="G213" t="s">
        <v>625</v>
      </c>
      <c r="H213" t="s">
        <v>625</v>
      </c>
      <c r="I213" t="s">
        <v>1178</v>
      </c>
      <c r="J213" s="139" t="s">
        <v>625</v>
      </c>
    </row>
    <row r="214" spans="1:10">
      <c r="A214" t="s">
        <v>1771</v>
      </c>
      <c r="B214" t="s">
        <v>1772</v>
      </c>
      <c r="C214" t="s">
        <v>1773</v>
      </c>
      <c r="D214" t="s">
        <v>1251</v>
      </c>
      <c r="E214" t="s">
        <v>1177</v>
      </c>
      <c r="F214" t="s">
        <v>625</v>
      </c>
      <c r="G214" t="s">
        <v>625</v>
      </c>
      <c r="H214" t="s">
        <v>625</v>
      </c>
      <c r="I214" t="s">
        <v>1178</v>
      </c>
      <c r="J214" s="139" t="s">
        <v>625</v>
      </c>
    </row>
    <row r="215" spans="1:10">
      <c r="A215" t="s">
        <v>1774</v>
      </c>
      <c r="B215" t="s">
        <v>1775</v>
      </c>
      <c r="C215" t="s">
        <v>1776</v>
      </c>
      <c r="D215" t="s">
        <v>1251</v>
      </c>
      <c r="E215" t="s">
        <v>1177</v>
      </c>
      <c r="F215" t="s">
        <v>625</v>
      </c>
      <c r="G215" t="s">
        <v>625</v>
      </c>
      <c r="H215" t="s">
        <v>625</v>
      </c>
      <c r="I215" t="s">
        <v>1178</v>
      </c>
      <c r="J215" s="139" t="s">
        <v>625</v>
      </c>
    </row>
    <row r="216" spans="1:10">
      <c r="A216" t="s">
        <v>1777</v>
      </c>
      <c r="B216" t="s">
        <v>1778</v>
      </c>
      <c r="C216" t="s">
        <v>1779</v>
      </c>
      <c r="D216" t="s">
        <v>1251</v>
      </c>
      <c r="E216" t="s">
        <v>1177</v>
      </c>
      <c r="F216" t="s">
        <v>625</v>
      </c>
      <c r="G216" t="s">
        <v>625</v>
      </c>
      <c r="H216" t="s">
        <v>625</v>
      </c>
      <c r="I216" t="s">
        <v>1178</v>
      </c>
      <c r="J216" s="139" t="s">
        <v>625</v>
      </c>
    </row>
    <row r="217" spans="1:10">
      <c r="A217" t="s">
        <v>1780</v>
      </c>
      <c r="B217" t="s">
        <v>1781</v>
      </c>
      <c r="C217" t="s">
        <v>1782</v>
      </c>
      <c r="D217" t="s">
        <v>1251</v>
      </c>
      <c r="E217" t="s">
        <v>1177</v>
      </c>
      <c r="F217" t="s">
        <v>625</v>
      </c>
      <c r="G217" t="s">
        <v>625</v>
      </c>
      <c r="H217" t="s">
        <v>625</v>
      </c>
      <c r="I217" t="s">
        <v>1178</v>
      </c>
      <c r="J217" s="139" t="s">
        <v>625</v>
      </c>
    </row>
    <row r="218" spans="1:10">
      <c r="A218" t="s">
        <v>1783</v>
      </c>
      <c r="B218" t="s">
        <v>1784</v>
      </c>
      <c r="C218" t="s">
        <v>1785</v>
      </c>
      <c r="D218" t="s">
        <v>1251</v>
      </c>
      <c r="E218" t="s">
        <v>1177</v>
      </c>
      <c r="F218" t="s">
        <v>625</v>
      </c>
      <c r="G218" t="s">
        <v>625</v>
      </c>
      <c r="H218" t="s">
        <v>625</v>
      </c>
      <c r="I218" t="s">
        <v>1178</v>
      </c>
      <c r="J218" s="139" t="s">
        <v>625</v>
      </c>
    </row>
    <row r="219" spans="1:10">
      <c r="A219" t="s">
        <v>1786</v>
      </c>
      <c r="B219" t="s">
        <v>1787</v>
      </c>
      <c r="C219" t="s">
        <v>1788</v>
      </c>
      <c r="D219" t="s">
        <v>1251</v>
      </c>
      <c r="E219" t="s">
        <v>1177</v>
      </c>
      <c r="F219" t="s">
        <v>625</v>
      </c>
      <c r="G219" t="s">
        <v>625</v>
      </c>
      <c r="H219" t="s">
        <v>625</v>
      </c>
      <c r="I219" t="s">
        <v>1178</v>
      </c>
      <c r="J219" s="139" t="s">
        <v>625</v>
      </c>
    </row>
    <row r="220" spans="1:10">
      <c r="A220" t="s">
        <v>1789</v>
      </c>
      <c r="B220" t="s">
        <v>1790</v>
      </c>
      <c r="C220" t="s">
        <v>1791</v>
      </c>
      <c r="D220" t="s">
        <v>1251</v>
      </c>
      <c r="E220" t="s">
        <v>1177</v>
      </c>
      <c r="F220" t="s">
        <v>625</v>
      </c>
      <c r="G220" t="s">
        <v>625</v>
      </c>
      <c r="H220" t="s">
        <v>625</v>
      </c>
      <c r="I220" t="s">
        <v>1178</v>
      </c>
      <c r="J220" s="139" t="s">
        <v>625</v>
      </c>
    </row>
    <row r="221" spans="1:10">
      <c r="A221" t="s">
        <v>1792</v>
      </c>
      <c r="B221" t="s">
        <v>1793</v>
      </c>
      <c r="C221" t="s">
        <v>1794</v>
      </c>
      <c r="D221" t="s">
        <v>1251</v>
      </c>
      <c r="E221" t="s">
        <v>1177</v>
      </c>
      <c r="F221" t="s">
        <v>625</v>
      </c>
      <c r="G221" t="s">
        <v>625</v>
      </c>
      <c r="H221" t="s">
        <v>625</v>
      </c>
      <c r="I221" t="s">
        <v>1178</v>
      </c>
      <c r="J221" s="139" t="s">
        <v>625</v>
      </c>
    </row>
    <row r="222" spans="1:10">
      <c r="A222" t="s">
        <v>1795</v>
      </c>
      <c r="B222" t="s">
        <v>1796</v>
      </c>
      <c r="C222" t="s">
        <v>1797</v>
      </c>
      <c r="D222" t="s">
        <v>1251</v>
      </c>
      <c r="E222" t="s">
        <v>1177</v>
      </c>
      <c r="F222" t="s">
        <v>625</v>
      </c>
      <c r="G222" t="s">
        <v>625</v>
      </c>
      <c r="H222" t="s">
        <v>625</v>
      </c>
      <c r="I222" t="s">
        <v>1178</v>
      </c>
      <c r="J222" s="139" t="s">
        <v>625</v>
      </c>
    </row>
    <row r="223" spans="1:10">
      <c r="A223" t="s">
        <v>1798</v>
      </c>
      <c r="B223" t="s">
        <v>1799</v>
      </c>
      <c r="C223" t="s">
        <v>1800</v>
      </c>
      <c r="D223" t="s">
        <v>1251</v>
      </c>
      <c r="E223" t="s">
        <v>1177</v>
      </c>
      <c r="F223" t="s">
        <v>625</v>
      </c>
      <c r="G223" t="s">
        <v>625</v>
      </c>
      <c r="H223" t="s">
        <v>625</v>
      </c>
      <c r="I223" t="s">
        <v>1178</v>
      </c>
      <c r="J223" s="139" t="s">
        <v>625</v>
      </c>
    </row>
    <row r="224" spans="1:10">
      <c r="A224" t="s">
        <v>1801</v>
      </c>
      <c r="B224" t="s">
        <v>1802</v>
      </c>
      <c r="C224" t="s">
        <v>1803</v>
      </c>
      <c r="D224" t="s">
        <v>1251</v>
      </c>
      <c r="E224" t="s">
        <v>1177</v>
      </c>
      <c r="F224" t="s">
        <v>625</v>
      </c>
      <c r="G224" t="s">
        <v>625</v>
      </c>
      <c r="H224" t="s">
        <v>625</v>
      </c>
      <c r="I224" t="s">
        <v>1178</v>
      </c>
      <c r="J224" s="139" t="s">
        <v>625</v>
      </c>
    </row>
    <row r="225" spans="1:10">
      <c r="A225" t="s">
        <v>1804</v>
      </c>
      <c r="B225" t="s">
        <v>1805</v>
      </c>
      <c r="C225" t="s">
        <v>1806</v>
      </c>
      <c r="D225" t="s">
        <v>1251</v>
      </c>
      <c r="E225" t="s">
        <v>1177</v>
      </c>
      <c r="F225" t="s">
        <v>625</v>
      </c>
      <c r="G225" t="s">
        <v>625</v>
      </c>
      <c r="H225" t="s">
        <v>625</v>
      </c>
      <c r="I225" t="s">
        <v>1178</v>
      </c>
      <c r="J225" s="139" t="s">
        <v>625</v>
      </c>
    </row>
    <row r="226" spans="1:10">
      <c r="A226" t="s">
        <v>1807</v>
      </c>
      <c r="B226" t="s">
        <v>1808</v>
      </c>
      <c r="C226" t="s">
        <v>1809</v>
      </c>
      <c r="D226" t="s">
        <v>1251</v>
      </c>
      <c r="E226" t="s">
        <v>1177</v>
      </c>
      <c r="F226" t="s">
        <v>625</v>
      </c>
      <c r="G226" t="s">
        <v>625</v>
      </c>
      <c r="H226" t="s">
        <v>625</v>
      </c>
      <c r="I226" t="s">
        <v>1178</v>
      </c>
      <c r="J226" s="139" t="s">
        <v>625</v>
      </c>
    </row>
    <row r="227" spans="1:10">
      <c r="A227" t="s">
        <v>349</v>
      </c>
      <c r="B227" t="s">
        <v>350</v>
      </c>
      <c r="C227" t="s">
        <v>1810</v>
      </c>
      <c r="D227" t="s">
        <v>1176</v>
      </c>
      <c r="E227" t="s">
        <v>1177</v>
      </c>
      <c r="F227" t="s">
        <v>625</v>
      </c>
      <c r="G227" t="s">
        <v>625</v>
      </c>
      <c r="H227" t="s">
        <v>625</v>
      </c>
      <c r="I227" t="s">
        <v>1178</v>
      </c>
      <c r="J227" s="139" t="s">
        <v>625</v>
      </c>
    </row>
    <row r="228" spans="1:10">
      <c r="A228" t="s">
        <v>1811</v>
      </c>
      <c r="B228" t="s">
        <v>1812</v>
      </c>
      <c r="C228" t="s">
        <v>1813</v>
      </c>
      <c r="D228" t="s">
        <v>1251</v>
      </c>
      <c r="E228" t="s">
        <v>1177</v>
      </c>
      <c r="F228" t="s">
        <v>625</v>
      </c>
      <c r="G228" t="s">
        <v>625</v>
      </c>
      <c r="H228" t="s">
        <v>625</v>
      </c>
      <c r="I228" t="s">
        <v>1178</v>
      </c>
      <c r="J228" s="139" t="s">
        <v>625</v>
      </c>
    </row>
    <row r="229" spans="1:10">
      <c r="A229" t="s">
        <v>1814</v>
      </c>
      <c r="B229" t="s">
        <v>1815</v>
      </c>
      <c r="C229" t="s">
        <v>1816</v>
      </c>
      <c r="D229" t="s">
        <v>1251</v>
      </c>
      <c r="E229" t="s">
        <v>1177</v>
      </c>
      <c r="F229" t="s">
        <v>625</v>
      </c>
      <c r="G229" t="s">
        <v>625</v>
      </c>
      <c r="H229" t="s">
        <v>625</v>
      </c>
      <c r="I229" t="s">
        <v>1178</v>
      </c>
      <c r="J229" s="139" t="s">
        <v>625</v>
      </c>
    </row>
    <row r="230" spans="1:10">
      <c r="A230" t="s">
        <v>1817</v>
      </c>
      <c r="B230" t="s">
        <v>1818</v>
      </c>
      <c r="C230" t="s">
        <v>1819</v>
      </c>
      <c r="D230" t="s">
        <v>1251</v>
      </c>
      <c r="E230" t="s">
        <v>1177</v>
      </c>
      <c r="F230" t="s">
        <v>625</v>
      </c>
      <c r="G230" t="s">
        <v>625</v>
      </c>
      <c r="H230" t="s">
        <v>625</v>
      </c>
      <c r="I230" t="s">
        <v>1178</v>
      </c>
      <c r="J230" s="139" t="s">
        <v>625</v>
      </c>
    </row>
    <row r="231" spans="1:10">
      <c r="A231" t="s">
        <v>1820</v>
      </c>
      <c r="B231" t="s">
        <v>1821</v>
      </c>
      <c r="C231" t="s">
        <v>1822</v>
      </c>
      <c r="D231" t="s">
        <v>1251</v>
      </c>
      <c r="E231" t="s">
        <v>1177</v>
      </c>
      <c r="F231" t="s">
        <v>625</v>
      </c>
      <c r="G231" t="s">
        <v>625</v>
      </c>
      <c r="H231" t="s">
        <v>625</v>
      </c>
      <c r="I231" t="s">
        <v>1178</v>
      </c>
      <c r="J231" s="139" t="s">
        <v>625</v>
      </c>
    </row>
    <row r="232" spans="1:10">
      <c r="A232" t="s">
        <v>1823</v>
      </c>
      <c r="B232" t="s">
        <v>1824</v>
      </c>
      <c r="C232" t="s">
        <v>1825</v>
      </c>
      <c r="D232" t="s">
        <v>1251</v>
      </c>
      <c r="E232" t="s">
        <v>1177</v>
      </c>
      <c r="F232" t="s">
        <v>625</v>
      </c>
      <c r="G232" t="s">
        <v>625</v>
      </c>
      <c r="H232" t="s">
        <v>625</v>
      </c>
      <c r="I232" t="s">
        <v>1178</v>
      </c>
      <c r="J232" s="139" t="s">
        <v>625</v>
      </c>
    </row>
    <row r="233" spans="1:10">
      <c r="A233" t="s">
        <v>1826</v>
      </c>
      <c r="B233" t="s">
        <v>1827</v>
      </c>
      <c r="C233" t="s">
        <v>1828</v>
      </c>
      <c r="D233" t="s">
        <v>1251</v>
      </c>
      <c r="E233" t="s">
        <v>1177</v>
      </c>
      <c r="F233" t="s">
        <v>625</v>
      </c>
      <c r="G233" t="s">
        <v>625</v>
      </c>
      <c r="H233" t="s">
        <v>625</v>
      </c>
      <c r="I233" t="s">
        <v>1178</v>
      </c>
      <c r="J233" s="139" t="s">
        <v>625</v>
      </c>
    </row>
    <row r="234" spans="1:10">
      <c r="A234" t="s">
        <v>1829</v>
      </c>
      <c r="B234" t="s">
        <v>1830</v>
      </c>
      <c r="C234" t="s">
        <v>1831</v>
      </c>
      <c r="D234" t="s">
        <v>1251</v>
      </c>
      <c r="E234" t="s">
        <v>1177</v>
      </c>
      <c r="F234" t="s">
        <v>625</v>
      </c>
      <c r="G234" t="s">
        <v>625</v>
      </c>
      <c r="H234" t="s">
        <v>625</v>
      </c>
      <c r="I234" t="s">
        <v>1178</v>
      </c>
      <c r="J234" s="139" t="s">
        <v>625</v>
      </c>
    </row>
    <row r="235" spans="1:10">
      <c r="A235" t="s">
        <v>1832</v>
      </c>
      <c r="B235" t="s">
        <v>1833</v>
      </c>
      <c r="C235" t="s">
        <v>1834</v>
      </c>
      <c r="D235" t="s">
        <v>1251</v>
      </c>
      <c r="E235" t="s">
        <v>1177</v>
      </c>
      <c r="F235" t="s">
        <v>625</v>
      </c>
      <c r="G235" t="s">
        <v>625</v>
      </c>
      <c r="H235" t="s">
        <v>625</v>
      </c>
      <c r="I235" t="s">
        <v>1178</v>
      </c>
      <c r="J235" s="139" t="s">
        <v>625</v>
      </c>
    </row>
    <row r="236" spans="1:10">
      <c r="A236" t="s">
        <v>1835</v>
      </c>
      <c r="B236" t="s">
        <v>1836</v>
      </c>
      <c r="C236" t="s">
        <v>1837</v>
      </c>
      <c r="D236" t="s">
        <v>1251</v>
      </c>
      <c r="E236" t="s">
        <v>1177</v>
      </c>
      <c r="F236" t="s">
        <v>625</v>
      </c>
      <c r="G236" t="s">
        <v>625</v>
      </c>
      <c r="H236" t="s">
        <v>625</v>
      </c>
      <c r="I236" t="s">
        <v>1178</v>
      </c>
      <c r="J236" s="139" t="s">
        <v>625</v>
      </c>
    </row>
    <row r="237" spans="1:10">
      <c r="A237" t="s">
        <v>1838</v>
      </c>
      <c r="B237" t="s">
        <v>1839</v>
      </c>
      <c r="C237" t="s">
        <v>1840</v>
      </c>
      <c r="D237" t="s">
        <v>1251</v>
      </c>
      <c r="E237" t="s">
        <v>1177</v>
      </c>
      <c r="F237" t="s">
        <v>625</v>
      </c>
      <c r="G237" t="s">
        <v>625</v>
      </c>
      <c r="H237" t="s">
        <v>625</v>
      </c>
      <c r="I237" t="s">
        <v>1178</v>
      </c>
      <c r="J237" s="139" t="s">
        <v>625</v>
      </c>
    </row>
    <row r="238" spans="1:10">
      <c r="A238" t="s">
        <v>1841</v>
      </c>
      <c r="B238" t="s">
        <v>1842</v>
      </c>
      <c r="C238" t="s">
        <v>1843</v>
      </c>
      <c r="D238" t="s">
        <v>1251</v>
      </c>
      <c r="E238" t="s">
        <v>1177</v>
      </c>
      <c r="F238" t="s">
        <v>625</v>
      </c>
      <c r="G238" t="s">
        <v>625</v>
      </c>
      <c r="H238" t="s">
        <v>625</v>
      </c>
      <c r="I238" t="s">
        <v>1178</v>
      </c>
      <c r="J238" s="139" t="s">
        <v>625</v>
      </c>
    </row>
    <row r="239" spans="1:10">
      <c r="A239" t="s">
        <v>1844</v>
      </c>
      <c r="B239" t="s">
        <v>1845</v>
      </c>
      <c r="C239" t="s">
        <v>1693</v>
      </c>
      <c r="D239" t="s">
        <v>1251</v>
      </c>
      <c r="E239" t="s">
        <v>1177</v>
      </c>
      <c r="F239" t="s">
        <v>625</v>
      </c>
      <c r="G239" t="s">
        <v>625</v>
      </c>
      <c r="H239" t="s">
        <v>625</v>
      </c>
      <c r="I239" t="s">
        <v>1178</v>
      </c>
      <c r="J239" s="139" t="s">
        <v>625</v>
      </c>
    </row>
    <row r="240" spans="1:10">
      <c r="A240" t="s">
        <v>1846</v>
      </c>
      <c r="B240" t="s">
        <v>1847</v>
      </c>
      <c r="C240" t="s">
        <v>1848</v>
      </c>
      <c r="D240" t="s">
        <v>1849</v>
      </c>
      <c r="E240" t="s">
        <v>1177</v>
      </c>
      <c r="F240" t="s">
        <v>625</v>
      </c>
      <c r="G240" t="s">
        <v>625</v>
      </c>
      <c r="H240" t="s">
        <v>625</v>
      </c>
      <c r="I240" t="s">
        <v>1178</v>
      </c>
      <c r="J240" s="139" t="s">
        <v>625</v>
      </c>
    </row>
    <row r="241" spans="1:10">
      <c r="A241" t="s">
        <v>828</v>
      </c>
      <c r="B241" t="s">
        <v>1850</v>
      </c>
      <c r="C241" t="s">
        <v>1851</v>
      </c>
      <c r="D241" t="s">
        <v>1849</v>
      </c>
      <c r="E241" t="s">
        <v>1177</v>
      </c>
      <c r="F241" t="s">
        <v>625</v>
      </c>
      <c r="G241" t="s">
        <v>625</v>
      </c>
      <c r="H241" t="s">
        <v>625</v>
      </c>
      <c r="I241" t="s">
        <v>1178</v>
      </c>
      <c r="J241" s="139" t="s">
        <v>625</v>
      </c>
    </row>
    <row r="242" spans="1:10">
      <c r="A242" t="s">
        <v>1852</v>
      </c>
      <c r="B242" t="s">
        <v>1853</v>
      </c>
      <c r="C242" t="s">
        <v>1854</v>
      </c>
      <c r="D242" t="s">
        <v>1849</v>
      </c>
      <c r="E242" t="s">
        <v>1177</v>
      </c>
      <c r="F242" t="s">
        <v>625</v>
      </c>
      <c r="G242" t="s">
        <v>625</v>
      </c>
      <c r="H242" t="s">
        <v>625</v>
      </c>
      <c r="I242" t="s">
        <v>1178</v>
      </c>
      <c r="J242" s="139" t="s">
        <v>625</v>
      </c>
    </row>
    <row r="243" spans="1:10">
      <c r="A243" t="s">
        <v>1855</v>
      </c>
      <c r="B243" t="s">
        <v>1856</v>
      </c>
      <c r="C243" t="s">
        <v>1857</v>
      </c>
      <c r="D243" t="s">
        <v>1849</v>
      </c>
      <c r="E243" t="s">
        <v>1177</v>
      </c>
      <c r="F243" t="s">
        <v>625</v>
      </c>
      <c r="G243" t="s">
        <v>625</v>
      </c>
      <c r="H243" t="s">
        <v>625</v>
      </c>
      <c r="I243" t="s">
        <v>1178</v>
      </c>
      <c r="J243" s="139" t="s">
        <v>625</v>
      </c>
    </row>
    <row r="244" spans="1:10">
      <c r="A244" t="s">
        <v>850</v>
      </c>
      <c r="B244" t="s">
        <v>1858</v>
      </c>
      <c r="C244" t="s">
        <v>1859</v>
      </c>
      <c r="D244" t="s">
        <v>1849</v>
      </c>
      <c r="E244" t="s">
        <v>1177</v>
      </c>
      <c r="F244" t="s">
        <v>625</v>
      </c>
      <c r="G244" t="s">
        <v>625</v>
      </c>
      <c r="H244" t="s">
        <v>625</v>
      </c>
      <c r="I244" t="s">
        <v>1178</v>
      </c>
      <c r="J244" s="139" t="s">
        <v>625</v>
      </c>
    </row>
    <row r="245" spans="1:10">
      <c r="A245" t="s">
        <v>1860</v>
      </c>
      <c r="B245" t="s">
        <v>1861</v>
      </c>
      <c r="C245" t="s">
        <v>1862</v>
      </c>
      <c r="D245" t="s">
        <v>1849</v>
      </c>
      <c r="E245" t="s">
        <v>1177</v>
      </c>
      <c r="F245" t="s">
        <v>625</v>
      </c>
      <c r="G245" t="s">
        <v>625</v>
      </c>
      <c r="H245" t="s">
        <v>625</v>
      </c>
      <c r="I245" t="s">
        <v>1178</v>
      </c>
      <c r="J245" s="139" t="s">
        <v>625</v>
      </c>
    </row>
    <row r="246" spans="1:10">
      <c r="A246" t="s">
        <v>1863</v>
      </c>
      <c r="B246" t="s">
        <v>1864</v>
      </c>
      <c r="C246" t="s">
        <v>1865</v>
      </c>
      <c r="D246" t="s">
        <v>1849</v>
      </c>
      <c r="E246" t="s">
        <v>1177</v>
      </c>
      <c r="F246" t="s">
        <v>625</v>
      </c>
      <c r="G246" t="s">
        <v>625</v>
      </c>
      <c r="H246" t="s">
        <v>625</v>
      </c>
      <c r="I246" t="s">
        <v>1178</v>
      </c>
      <c r="J246" s="139" t="s">
        <v>625</v>
      </c>
    </row>
    <row r="247" spans="1:10">
      <c r="A247" t="s">
        <v>1866</v>
      </c>
      <c r="B247" t="s">
        <v>1867</v>
      </c>
      <c r="C247" t="s">
        <v>1868</v>
      </c>
      <c r="D247" t="s">
        <v>1849</v>
      </c>
      <c r="E247" t="s">
        <v>1177</v>
      </c>
      <c r="F247" t="s">
        <v>625</v>
      </c>
      <c r="G247" t="s">
        <v>625</v>
      </c>
      <c r="H247" t="s">
        <v>625</v>
      </c>
      <c r="I247" t="s">
        <v>1178</v>
      </c>
      <c r="J247" s="139" t="s">
        <v>625</v>
      </c>
    </row>
    <row r="248" spans="1:10">
      <c r="A248" t="s">
        <v>1869</v>
      </c>
      <c r="B248" t="s">
        <v>1870</v>
      </c>
      <c r="C248" t="s">
        <v>1871</v>
      </c>
      <c r="D248" t="s">
        <v>1849</v>
      </c>
      <c r="E248" t="s">
        <v>1177</v>
      </c>
      <c r="F248" t="s">
        <v>625</v>
      </c>
      <c r="G248" t="s">
        <v>625</v>
      </c>
      <c r="H248" t="s">
        <v>625</v>
      </c>
      <c r="I248" t="s">
        <v>1178</v>
      </c>
      <c r="J248" s="139" t="s">
        <v>625</v>
      </c>
    </row>
    <row r="249" spans="1:10">
      <c r="A249" t="s">
        <v>1872</v>
      </c>
      <c r="B249" t="s">
        <v>1873</v>
      </c>
      <c r="C249" t="s">
        <v>1874</v>
      </c>
      <c r="D249" t="s">
        <v>1849</v>
      </c>
      <c r="E249" t="s">
        <v>1177</v>
      </c>
      <c r="F249" t="s">
        <v>625</v>
      </c>
      <c r="G249" t="s">
        <v>625</v>
      </c>
      <c r="H249" t="s">
        <v>625</v>
      </c>
      <c r="I249" t="s">
        <v>1178</v>
      </c>
      <c r="J249" s="139" t="s">
        <v>625</v>
      </c>
    </row>
    <row r="250" spans="1:10">
      <c r="A250" t="s">
        <v>1875</v>
      </c>
      <c r="B250" t="s">
        <v>1876</v>
      </c>
      <c r="C250" t="s">
        <v>1877</v>
      </c>
      <c r="D250" t="s">
        <v>1849</v>
      </c>
      <c r="E250" t="s">
        <v>1177</v>
      </c>
      <c r="F250" t="s">
        <v>625</v>
      </c>
      <c r="G250" t="s">
        <v>625</v>
      </c>
      <c r="H250" t="s">
        <v>625</v>
      </c>
      <c r="I250" t="s">
        <v>1178</v>
      </c>
      <c r="J250" s="139" t="s">
        <v>625</v>
      </c>
    </row>
    <row r="251" spans="1:10">
      <c r="A251" t="s">
        <v>1878</v>
      </c>
      <c r="B251" t="s">
        <v>1879</v>
      </c>
      <c r="C251" t="s">
        <v>1880</v>
      </c>
      <c r="D251" t="s">
        <v>1849</v>
      </c>
      <c r="E251" t="s">
        <v>1177</v>
      </c>
      <c r="F251" t="s">
        <v>625</v>
      </c>
      <c r="G251" t="s">
        <v>625</v>
      </c>
      <c r="H251" t="s">
        <v>625</v>
      </c>
      <c r="I251" t="s">
        <v>1178</v>
      </c>
      <c r="J251" s="139" t="s">
        <v>625</v>
      </c>
    </row>
    <row r="252" spans="1:10">
      <c r="A252" t="s">
        <v>1881</v>
      </c>
      <c r="B252" t="s">
        <v>1882</v>
      </c>
      <c r="C252" t="s">
        <v>1883</v>
      </c>
      <c r="D252" t="s">
        <v>1849</v>
      </c>
      <c r="E252" t="s">
        <v>1177</v>
      </c>
      <c r="F252" t="s">
        <v>625</v>
      </c>
      <c r="G252" t="s">
        <v>625</v>
      </c>
      <c r="H252" t="s">
        <v>625</v>
      </c>
      <c r="I252" t="s">
        <v>1178</v>
      </c>
      <c r="J252" s="139" t="s">
        <v>625</v>
      </c>
    </row>
    <row r="253" spans="1:10">
      <c r="A253" t="s">
        <v>1884</v>
      </c>
      <c r="B253" t="s">
        <v>1885</v>
      </c>
      <c r="C253" t="s">
        <v>1886</v>
      </c>
      <c r="D253" t="s">
        <v>1849</v>
      </c>
      <c r="E253" t="s">
        <v>1177</v>
      </c>
      <c r="F253" t="s">
        <v>625</v>
      </c>
      <c r="G253" t="s">
        <v>625</v>
      </c>
      <c r="H253" t="s">
        <v>625</v>
      </c>
      <c r="I253" t="s">
        <v>1178</v>
      </c>
      <c r="J253" s="139" t="s">
        <v>625</v>
      </c>
    </row>
    <row r="254" spans="1:10">
      <c r="A254" t="s">
        <v>1887</v>
      </c>
      <c r="B254" t="s">
        <v>1888</v>
      </c>
      <c r="C254" t="s">
        <v>1889</v>
      </c>
      <c r="D254" t="s">
        <v>1849</v>
      </c>
      <c r="E254" t="s">
        <v>1177</v>
      </c>
      <c r="F254" t="s">
        <v>625</v>
      </c>
      <c r="G254" t="s">
        <v>625</v>
      </c>
      <c r="H254" t="s">
        <v>625</v>
      </c>
      <c r="I254" t="s">
        <v>1178</v>
      </c>
      <c r="J254" s="139" t="s">
        <v>625</v>
      </c>
    </row>
    <row r="255" spans="1:10">
      <c r="A255" t="s">
        <v>1890</v>
      </c>
      <c r="B255" t="s">
        <v>1891</v>
      </c>
      <c r="C255" t="s">
        <v>1892</v>
      </c>
      <c r="D255" t="s">
        <v>1849</v>
      </c>
      <c r="E255" t="s">
        <v>1177</v>
      </c>
      <c r="F255" t="s">
        <v>625</v>
      </c>
      <c r="G255" t="s">
        <v>625</v>
      </c>
      <c r="H255" t="s">
        <v>625</v>
      </c>
      <c r="I255" t="s">
        <v>1178</v>
      </c>
      <c r="J255" s="139" t="s">
        <v>625</v>
      </c>
    </row>
    <row r="256" spans="1:10">
      <c r="A256" t="s">
        <v>890</v>
      </c>
      <c r="B256" t="s">
        <v>893</v>
      </c>
      <c r="C256" t="s">
        <v>1893</v>
      </c>
      <c r="D256" t="s">
        <v>1849</v>
      </c>
      <c r="E256" t="s">
        <v>1177</v>
      </c>
      <c r="F256" t="s">
        <v>625</v>
      </c>
      <c r="G256" t="s">
        <v>625</v>
      </c>
      <c r="H256" t="s">
        <v>625</v>
      </c>
      <c r="I256" t="s">
        <v>1178</v>
      </c>
      <c r="J256" s="139" t="s">
        <v>625</v>
      </c>
    </row>
    <row r="257" spans="1:10">
      <c r="A257" t="s">
        <v>1894</v>
      </c>
      <c r="B257" t="s">
        <v>1895</v>
      </c>
      <c r="C257" t="s">
        <v>1896</v>
      </c>
      <c r="D257" t="s">
        <v>1849</v>
      </c>
      <c r="E257" t="s">
        <v>1177</v>
      </c>
      <c r="F257" t="s">
        <v>625</v>
      </c>
      <c r="G257" t="s">
        <v>625</v>
      </c>
      <c r="H257" t="s">
        <v>625</v>
      </c>
      <c r="I257" t="s">
        <v>1178</v>
      </c>
      <c r="J257" s="139" t="s">
        <v>625</v>
      </c>
    </row>
    <row r="258" spans="1:10">
      <c r="A258" t="s">
        <v>1897</v>
      </c>
      <c r="B258" t="s">
        <v>1898</v>
      </c>
      <c r="C258" t="s">
        <v>1899</v>
      </c>
      <c r="D258" t="s">
        <v>1849</v>
      </c>
      <c r="E258" t="s">
        <v>1177</v>
      </c>
      <c r="F258" t="s">
        <v>625</v>
      </c>
      <c r="G258" t="s">
        <v>625</v>
      </c>
      <c r="H258" t="s">
        <v>625</v>
      </c>
      <c r="I258" t="s">
        <v>1178</v>
      </c>
      <c r="J258" s="139" t="s">
        <v>625</v>
      </c>
    </row>
    <row r="259" spans="1:10">
      <c r="A259" t="s">
        <v>1900</v>
      </c>
      <c r="B259" t="s">
        <v>1898</v>
      </c>
      <c r="C259" t="s">
        <v>1899</v>
      </c>
      <c r="D259" t="s">
        <v>1849</v>
      </c>
      <c r="E259" t="s">
        <v>1177</v>
      </c>
      <c r="F259" t="s">
        <v>625</v>
      </c>
      <c r="G259" t="s">
        <v>625</v>
      </c>
      <c r="H259" t="s">
        <v>625</v>
      </c>
      <c r="I259" t="s">
        <v>1178</v>
      </c>
      <c r="J259" s="139" t="s">
        <v>625</v>
      </c>
    </row>
    <row r="260" spans="1:10">
      <c r="A260" t="s">
        <v>887</v>
      </c>
      <c r="B260" t="s">
        <v>889</v>
      </c>
      <c r="C260" t="s">
        <v>1901</v>
      </c>
      <c r="D260" t="s">
        <v>1849</v>
      </c>
      <c r="E260" t="s">
        <v>1902</v>
      </c>
      <c r="F260" t="s">
        <v>625</v>
      </c>
      <c r="G260" t="s">
        <v>625</v>
      </c>
      <c r="H260" t="s">
        <v>625</v>
      </c>
      <c r="I260" t="s">
        <v>1178</v>
      </c>
      <c r="J260" s="139" t="s">
        <v>625</v>
      </c>
    </row>
    <row r="261" spans="1:10">
      <c r="A261" t="s">
        <v>1903</v>
      </c>
      <c r="B261" t="s">
        <v>1904</v>
      </c>
      <c r="C261" t="s">
        <v>1905</v>
      </c>
      <c r="D261" t="s">
        <v>1849</v>
      </c>
      <c r="E261" t="s">
        <v>1177</v>
      </c>
      <c r="F261" t="s">
        <v>625</v>
      </c>
      <c r="G261" t="s">
        <v>625</v>
      </c>
      <c r="H261" t="s">
        <v>625</v>
      </c>
      <c r="I261" t="s">
        <v>1178</v>
      </c>
      <c r="J261" s="139" t="s">
        <v>625</v>
      </c>
    </row>
    <row r="262" spans="1:10">
      <c r="A262" t="s">
        <v>1906</v>
      </c>
      <c r="B262" t="s">
        <v>1907</v>
      </c>
      <c r="C262" t="s">
        <v>1908</v>
      </c>
      <c r="D262" t="s">
        <v>1849</v>
      </c>
      <c r="E262" t="s">
        <v>1177</v>
      </c>
      <c r="F262" t="s">
        <v>625</v>
      </c>
      <c r="G262" t="s">
        <v>625</v>
      </c>
      <c r="H262" t="s">
        <v>625</v>
      </c>
      <c r="I262" t="s">
        <v>1178</v>
      </c>
      <c r="J262" s="139" t="s">
        <v>625</v>
      </c>
    </row>
    <row r="263" spans="1:10">
      <c r="A263" t="s">
        <v>1909</v>
      </c>
      <c r="B263" t="s">
        <v>1910</v>
      </c>
      <c r="C263" t="s">
        <v>1911</v>
      </c>
      <c r="D263" t="s">
        <v>1849</v>
      </c>
      <c r="E263" t="s">
        <v>1177</v>
      </c>
      <c r="F263" t="s">
        <v>625</v>
      </c>
      <c r="G263" t="s">
        <v>625</v>
      </c>
      <c r="H263" t="s">
        <v>625</v>
      </c>
      <c r="I263" t="s">
        <v>1178</v>
      </c>
      <c r="J263" s="139" t="s">
        <v>625</v>
      </c>
    </row>
    <row r="264" spans="1:10">
      <c r="A264" t="s">
        <v>1912</v>
      </c>
      <c r="B264" t="s">
        <v>1913</v>
      </c>
      <c r="C264" t="s">
        <v>1914</v>
      </c>
      <c r="D264" t="s">
        <v>1915</v>
      </c>
      <c r="E264" t="s">
        <v>1177</v>
      </c>
      <c r="F264" t="s">
        <v>625</v>
      </c>
      <c r="G264" t="s">
        <v>625</v>
      </c>
      <c r="H264" t="s">
        <v>625</v>
      </c>
      <c r="I264" t="s">
        <v>1178</v>
      </c>
      <c r="J264" s="139" t="s">
        <v>625</v>
      </c>
    </row>
    <row r="265" spans="1:10">
      <c r="A265" t="s">
        <v>1916</v>
      </c>
      <c r="B265" t="s">
        <v>1917</v>
      </c>
      <c r="C265" t="s">
        <v>1918</v>
      </c>
      <c r="D265" t="s">
        <v>1915</v>
      </c>
      <c r="E265" t="s">
        <v>1177</v>
      </c>
      <c r="F265" t="s">
        <v>625</v>
      </c>
      <c r="G265" t="s">
        <v>625</v>
      </c>
      <c r="H265" t="s">
        <v>625</v>
      </c>
      <c r="I265" t="s">
        <v>1178</v>
      </c>
      <c r="J265" s="139" t="s">
        <v>625</v>
      </c>
    </row>
    <row r="266" spans="1:10">
      <c r="A266" t="s">
        <v>1919</v>
      </c>
      <c r="B266" t="s">
        <v>1920</v>
      </c>
      <c r="C266" t="s">
        <v>1921</v>
      </c>
      <c r="D266" t="s">
        <v>1915</v>
      </c>
      <c r="E266" t="s">
        <v>1177</v>
      </c>
      <c r="F266" t="s">
        <v>625</v>
      </c>
      <c r="G266" t="s">
        <v>625</v>
      </c>
      <c r="H266" t="s">
        <v>625</v>
      </c>
      <c r="I266" t="s">
        <v>1178</v>
      </c>
      <c r="J266" s="139" t="s">
        <v>625</v>
      </c>
    </row>
    <row r="267" spans="1:10">
      <c r="A267" t="s">
        <v>1922</v>
      </c>
      <c r="B267" t="s">
        <v>1923</v>
      </c>
      <c r="C267" t="s">
        <v>1924</v>
      </c>
      <c r="D267" t="s">
        <v>1915</v>
      </c>
      <c r="E267" t="s">
        <v>1177</v>
      </c>
      <c r="F267" t="s">
        <v>625</v>
      </c>
      <c r="G267" t="s">
        <v>625</v>
      </c>
      <c r="H267" t="s">
        <v>625</v>
      </c>
      <c r="I267" t="s">
        <v>1178</v>
      </c>
      <c r="J267" s="139" t="s">
        <v>625</v>
      </c>
    </row>
    <row r="268" spans="1:10">
      <c r="A268" t="s">
        <v>1925</v>
      </c>
      <c r="B268" t="s">
        <v>1926</v>
      </c>
      <c r="C268" t="s">
        <v>1927</v>
      </c>
      <c r="D268" t="s">
        <v>1915</v>
      </c>
      <c r="E268" t="s">
        <v>1177</v>
      </c>
      <c r="F268" t="s">
        <v>625</v>
      </c>
      <c r="G268" t="s">
        <v>625</v>
      </c>
      <c r="H268" t="s">
        <v>625</v>
      </c>
      <c r="I268" t="s">
        <v>1178</v>
      </c>
      <c r="J268" s="139" t="s">
        <v>625</v>
      </c>
    </row>
    <row r="269" spans="1:10">
      <c r="A269" t="s">
        <v>1928</v>
      </c>
      <c r="B269" t="s">
        <v>1929</v>
      </c>
      <c r="C269" t="s">
        <v>1930</v>
      </c>
      <c r="D269" t="s">
        <v>1915</v>
      </c>
      <c r="E269" t="s">
        <v>1177</v>
      </c>
      <c r="F269" t="s">
        <v>625</v>
      </c>
      <c r="G269" t="s">
        <v>625</v>
      </c>
      <c r="H269" t="s">
        <v>625</v>
      </c>
      <c r="I269" t="s">
        <v>1178</v>
      </c>
      <c r="J269" s="139" t="s">
        <v>625</v>
      </c>
    </row>
    <row r="270" spans="1:10">
      <c r="A270" t="s">
        <v>1931</v>
      </c>
      <c r="B270" t="s">
        <v>1932</v>
      </c>
      <c r="C270" t="s">
        <v>1933</v>
      </c>
      <c r="D270" t="s">
        <v>1915</v>
      </c>
      <c r="E270" t="s">
        <v>1177</v>
      </c>
      <c r="F270" t="s">
        <v>625</v>
      </c>
      <c r="G270" t="s">
        <v>625</v>
      </c>
      <c r="H270" t="s">
        <v>625</v>
      </c>
      <c r="I270" t="s">
        <v>1178</v>
      </c>
      <c r="J270" s="139" t="s">
        <v>625</v>
      </c>
    </row>
    <row r="271" spans="1:10">
      <c r="A271" t="s">
        <v>1934</v>
      </c>
      <c r="B271" t="s">
        <v>1935</v>
      </c>
      <c r="C271" t="s">
        <v>1936</v>
      </c>
      <c r="D271" t="s">
        <v>1915</v>
      </c>
      <c r="E271" t="s">
        <v>1177</v>
      </c>
      <c r="F271" t="s">
        <v>625</v>
      </c>
      <c r="G271" t="s">
        <v>625</v>
      </c>
      <c r="H271" t="s">
        <v>625</v>
      </c>
      <c r="I271" t="s">
        <v>1178</v>
      </c>
      <c r="J271" s="139" t="s">
        <v>625</v>
      </c>
    </row>
    <row r="272" spans="1:10">
      <c r="A272" t="s">
        <v>1937</v>
      </c>
      <c r="B272" t="s">
        <v>1938</v>
      </c>
      <c r="C272" t="s">
        <v>1939</v>
      </c>
      <c r="D272" t="s">
        <v>1915</v>
      </c>
      <c r="E272" t="s">
        <v>1177</v>
      </c>
      <c r="F272" t="s">
        <v>625</v>
      </c>
      <c r="G272" t="s">
        <v>625</v>
      </c>
      <c r="H272" t="s">
        <v>625</v>
      </c>
      <c r="I272" t="s">
        <v>1178</v>
      </c>
      <c r="J272" s="139" t="s">
        <v>625</v>
      </c>
    </row>
    <row r="273" spans="1:10">
      <c r="A273" t="s">
        <v>1940</v>
      </c>
      <c r="B273" t="s">
        <v>1941</v>
      </c>
      <c r="C273" t="s">
        <v>1942</v>
      </c>
      <c r="D273" t="s">
        <v>1915</v>
      </c>
      <c r="E273" t="s">
        <v>1177</v>
      </c>
      <c r="F273" t="s">
        <v>625</v>
      </c>
      <c r="G273" t="s">
        <v>625</v>
      </c>
      <c r="H273" t="s">
        <v>625</v>
      </c>
      <c r="I273" t="s">
        <v>1178</v>
      </c>
      <c r="J273" s="139" t="s">
        <v>625</v>
      </c>
    </row>
    <row r="274" spans="1:10">
      <c r="A274" t="s">
        <v>1943</v>
      </c>
      <c r="B274" t="s">
        <v>1944</v>
      </c>
      <c r="C274" t="s">
        <v>1945</v>
      </c>
      <c r="D274" t="s">
        <v>1915</v>
      </c>
      <c r="E274" t="s">
        <v>1177</v>
      </c>
      <c r="F274" t="s">
        <v>625</v>
      </c>
      <c r="G274" t="s">
        <v>625</v>
      </c>
      <c r="H274" t="s">
        <v>625</v>
      </c>
      <c r="I274" t="s">
        <v>1178</v>
      </c>
      <c r="J274" s="139" t="s">
        <v>625</v>
      </c>
    </row>
    <row r="275" spans="1:10">
      <c r="A275" t="s">
        <v>1946</v>
      </c>
      <c r="B275" t="s">
        <v>1947</v>
      </c>
      <c r="C275" t="s">
        <v>1948</v>
      </c>
      <c r="D275" t="s">
        <v>1915</v>
      </c>
      <c r="E275" t="s">
        <v>1177</v>
      </c>
      <c r="F275" t="s">
        <v>625</v>
      </c>
      <c r="G275" t="s">
        <v>625</v>
      </c>
      <c r="H275" t="s">
        <v>625</v>
      </c>
      <c r="I275" t="s">
        <v>1178</v>
      </c>
      <c r="J275" s="139" t="s">
        <v>625</v>
      </c>
    </row>
    <row r="276" spans="1:10">
      <c r="A276" t="s">
        <v>1949</v>
      </c>
      <c r="B276" t="s">
        <v>1950</v>
      </c>
      <c r="C276" t="s">
        <v>1951</v>
      </c>
      <c r="D276" t="s">
        <v>1915</v>
      </c>
      <c r="E276" t="s">
        <v>1177</v>
      </c>
      <c r="F276" t="s">
        <v>625</v>
      </c>
      <c r="G276" t="s">
        <v>625</v>
      </c>
      <c r="H276" t="s">
        <v>625</v>
      </c>
      <c r="I276" t="s">
        <v>1178</v>
      </c>
      <c r="J276" s="139" t="s">
        <v>625</v>
      </c>
    </row>
    <row r="277" spans="1:10">
      <c r="A277" t="s">
        <v>1952</v>
      </c>
      <c r="B277" t="s">
        <v>1953</v>
      </c>
      <c r="C277" t="s">
        <v>1954</v>
      </c>
      <c r="D277" t="s">
        <v>1915</v>
      </c>
      <c r="E277" t="s">
        <v>1177</v>
      </c>
      <c r="F277" t="s">
        <v>625</v>
      </c>
      <c r="G277" t="s">
        <v>625</v>
      </c>
      <c r="H277" t="s">
        <v>625</v>
      </c>
      <c r="I277" t="s">
        <v>1178</v>
      </c>
      <c r="J277" s="139" t="s">
        <v>625</v>
      </c>
    </row>
    <row r="278" spans="1:10">
      <c r="A278" t="s">
        <v>1955</v>
      </c>
      <c r="B278" t="s">
        <v>1956</v>
      </c>
      <c r="C278" t="s">
        <v>1957</v>
      </c>
      <c r="D278" t="s">
        <v>1915</v>
      </c>
      <c r="E278" t="s">
        <v>1177</v>
      </c>
      <c r="F278" t="s">
        <v>625</v>
      </c>
      <c r="G278" t="s">
        <v>625</v>
      </c>
      <c r="H278" t="s">
        <v>625</v>
      </c>
      <c r="I278" t="s">
        <v>1178</v>
      </c>
      <c r="J278" s="139" t="s">
        <v>625</v>
      </c>
    </row>
    <row r="279" spans="1:10">
      <c r="A279" t="s">
        <v>1958</v>
      </c>
      <c r="B279" t="s">
        <v>1959</v>
      </c>
      <c r="C279" t="s">
        <v>1960</v>
      </c>
      <c r="D279" t="s">
        <v>1915</v>
      </c>
      <c r="E279" t="s">
        <v>1177</v>
      </c>
      <c r="F279" t="s">
        <v>625</v>
      </c>
      <c r="G279" t="s">
        <v>625</v>
      </c>
      <c r="H279" t="s">
        <v>625</v>
      </c>
      <c r="I279" t="s">
        <v>1178</v>
      </c>
      <c r="J279" s="139" t="s">
        <v>625</v>
      </c>
    </row>
    <row r="280" spans="1:10">
      <c r="A280" t="s">
        <v>1961</v>
      </c>
      <c r="B280" t="s">
        <v>1962</v>
      </c>
      <c r="C280" t="s">
        <v>1963</v>
      </c>
      <c r="D280" t="s">
        <v>1915</v>
      </c>
      <c r="E280" t="s">
        <v>1177</v>
      </c>
      <c r="F280" t="s">
        <v>625</v>
      </c>
      <c r="G280" t="s">
        <v>625</v>
      </c>
      <c r="H280" t="s">
        <v>625</v>
      </c>
      <c r="I280" t="s">
        <v>1178</v>
      </c>
      <c r="J280" s="139" t="s">
        <v>625</v>
      </c>
    </row>
    <row r="281" spans="1:10">
      <c r="A281" t="s">
        <v>1964</v>
      </c>
      <c r="B281" t="s">
        <v>1965</v>
      </c>
      <c r="C281" t="s">
        <v>1966</v>
      </c>
      <c r="D281" t="s">
        <v>1915</v>
      </c>
      <c r="E281" t="s">
        <v>1177</v>
      </c>
      <c r="F281" t="s">
        <v>625</v>
      </c>
      <c r="G281" t="s">
        <v>625</v>
      </c>
      <c r="H281" t="s">
        <v>625</v>
      </c>
      <c r="I281" t="s">
        <v>1178</v>
      </c>
      <c r="J281" s="139" t="s">
        <v>625</v>
      </c>
    </row>
    <row r="282" spans="1:10">
      <c r="A282" t="s">
        <v>1967</v>
      </c>
      <c r="B282" t="s">
        <v>1968</v>
      </c>
      <c r="C282" t="s">
        <v>1969</v>
      </c>
      <c r="D282" t="s">
        <v>1915</v>
      </c>
      <c r="E282" t="s">
        <v>1177</v>
      </c>
      <c r="F282" t="s">
        <v>625</v>
      </c>
      <c r="G282" t="s">
        <v>625</v>
      </c>
      <c r="H282" t="s">
        <v>625</v>
      </c>
      <c r="I282" t="s">
        <v>1178</v>
      </c>
      <c r="J282" s="139" t="s">
        <v>625</v>
      </c>
    </row>
    <row r="283" spans="1:10">
      <c r="A283" t="s">
        <v>1970</v>
      </c>
      <c r="B283" t="s">
        <v>1971</v>
      </c>
      <c r="C283" t="s">
        <v>1972</v>
      </c>
      <c r="D283" t="s">
        <v>1915</v>
      </c>
      <c r="E283" t="s">
        <v>1177</v>
      </c>
      <c r="F283" t="s">
        <v>625</v>
      </c>
      <c r="G283" t="s">
        <v>625</v>
      </c>
      <c r="H283" t="s">
        <v>625</v>
      </c>
      <c r="I283" t="s">
        <v>1178</v>
      </c>
      <c r="J283" s="139" t="s">
        <v>625</v>
      </c>
    </row>
    <row r="284" spans="1:10">
      <c r="A284" t="s">
        <v>1973</v>
      </c>
      <c r="B284" t="s">
        <v>1974</v>
      </c>
      <c r="C284" t="s">
        <v>1975</v>
      </c>
      <c r="D284" t="s">
        <v>1915</v>
      </c>
      <c r="E284" t="s">
        <v>1177</v>
      </c>
      <c r="F284" t="s">
        <v>625</v>
      </c>
      <c r="G284" t="s">
        <v>625</v>
      </c>
      <c r="H284" t="s">
        <v>625</v>
      </c>
      <c r="I284" t="s">
        <v>1178</v>
      </c>
      <c r="J284" s="139" t="s">
        <v>625</v>
      </c>
    </row>
    <row r="285" spans="1:10">
      <c r="A285" t="s">
        <v>1976</v>
      </c>
      <c r="B285" t="s">
        <v>1977</v>
      </c>
      <c r="C285" t="s">
        <v>1978</v>
      </c>
      <c r="D285" t="s">
        <v>1915</v>
      </c>
      <c r="E285" t="s">
        <v>1177</v>
      </c>
      <c r="F285" t="s">
        <v>625</v>
      </c>
      <c r="G285" t="s">
        <v>625</v>
      </c>
      <c r="H285" t="s">
        <v>625</v>
      </c>
      <c r="I285" t="s">
        <v>1178</v>
      </c>
      <c r="J285" s="139" t="s">
        <v>625</v>
      </c>
    </row>
    <row r="286" spans="1:10">
      <c r="A286" t="s">
        <v>1979</v>
      </c>
      <c r="B286" t="s">
        <v>1980</v>
      </c>
      <c r="C286" t="s">
        <v>1981</v>
      </c>
      <c r="D286" t="s">
        <v>1915</v>
      </c>
      <c r="E286" t="s">
        <v>1177</v>
      </c>
      <c r="F286" t="s">
        <v>625</v>
      </c>
      <c r="G286" t="s">
        <v>625</v>
      </c>
      <c r="H286" t="s">
        <v>625</v>
      </c>
      <c r="I286" t="s">
        <v>1178</v>
      </c>
      <c r="J286" s="139" t="s">
        <v>625</v>
      </c>
    </row>
    <row r="287" spans="1:10">
      <c r="A287" t="s">
        <v>1982</v>
      </c>
      <c r="B287" t="s">
        <v>1983</v>
      </c>
      <c r="C287" t="s">
        <v>1984</v>
      </c>
      <c r="D287" t="s">
        <v>1915</v>
      </c>
      <c r="E287" t="s">
        <v>1177</v>
      </c>
      <c r="F287" t="s">
        <v>625</v>
      </c>
      <c r="G287" t="s">
        <v>625</v>
      </c>
      <c r="H287" t="s">
        <v>625</v>
      </c>
      <c r="I287" t="s">
        <v>1178</v>
      </c>
      <c r="J287" s="139" t="s">
        <v>625</v>
      </c>
    </row>
    <row r="288" spans="1:10">
      <c r="A288" t="s">
        <v>1985</v>
      </c>
      <c r="B288" t="s">
        <v>1986</v>
      </c>
      <c r="C288" t="s">
        <v>1987</v>
      </c>
      <c r="D288" t="s">
        <v>1915</v>
      </c>
      <c r="E288" t="s">
        <v>1177</v>
      </c>
      <c r="F288" t="s">
        <v>625</v>
      </c>
      <c r="G288" t="s">
        <v>625</v>
      </c>
      <c r="H288" t="s">
        <v>625</v>
      </c>
      <c r="I288" t="s">
        <v>1178</v>
      </c>
      <c r="J288" s="139" t="s">
        <v>625</v>
      </c>
    </row>
    <row r="289" spans="1:10">
      <c r="A289" t="s">
        <v>1988</v>
      </c>
      <c r="B289" t="s">
        <v>1989</v>
      </c>
      <c r="C289" t="s">
        <v>1990</v>
      </c>
      <c r="D289" t="s">
        <v>1915</v>
      </c>
      <c r="E289" t="s">
        <v>1177</v>
      </c>
      <c r="F289" t="s">
        <v>625</v>
      </c>
      <c r="G289" t="s">
        <v>625</v>
      </c>
      <c r="H289" t="s">
        <v>625</v>
      </c>
      <c r="I289" t="s">
        <v>1178</v>
      </c>
      <c r="J289" s="139" t="s">
        <v>625</v>
      </c>
    </row>
    <row r="290" spans="1:10">
      <c r="A290" t="s">
        <v>1991</v>
      </c>
      <c r="B290" t="s">
        <v>1992</v>
      </c>
      <c r="C290" t="s">
        <v>1993</v>
      </c>
      <c r="D290" t="s">
        <v>1915</v>
      </c>
      <c r="E290" t="s">
        <v>1177</v>
      </c>
      <c r="F290" t="s">
        <v>625</v>
      </c>
      <c r="G290" t="s">
        <v>625</v>
      </c>
      <c r="H290" t="s">
        <v>625</v>
      </c>
      <c r="I290" t="s">
        <v>1178</v>
      </c>
      <c r="J290" s="139" t="s">
        <v>625</v>
      </c>
    </row>
    <row r="291" spans="1:10">
      <c r="A291" t="s">
        <v>1994</v>
      </c>
      <c r="B291" t="s">
        <v>1995</v>
      </c>
      <c r="C291" t="s">
        <v>1996</v>
      </c>
      <c r="D291" t="s">
        <v>1915</v>
      </c>
      <c r="E291" t="s">
        <v>1177</v>
      </c>
      <c r="F291" t="s">
        <v>625</v>
      </c>
      <c r="G291" t="s">
        <v>625</v>
      </c>
      <c r="H291" t="s">
        <v>625</v>
      </c>
      <c r="I291" t="s">
        <v>1178</v>
      </c>
      <c r="J291" s="139" t="s">
        <v>625</v>
      </c>
    </row>
    <row r="292" spans="1:10">
      <c r="A292" t="s">
        <v>1997</v>
      </c>
      <c r="B292" t="s">
        <v>1998</v>
      </c>
      <c r="C292" t="s">
        <v>1999</v>
      </c>
      <c r="D292" t="s">
        <v>1915</v>
      </c>
      <c r="E292" t="s">
        <v>1177</v>
      </c>
      <c r="F292" t="s">
        <v>625</v>
      </c>
      <c r="G292" t="s">
        <v>625</v>
      </c>
      <c r="H292" t="s">
        <v>625</v>
      </c>
      <c r="I292" t="s">
        <v>1178</v>
      </c>
      <c r="J292" s="139" t="s">
        <v>625</v>
      </c>
    </row>
    <row r="293" spans="1:10">
      <c r="A293" t="s">
        <v>283</v>
      </c>
      <c r="B293" t="s">
        <v>284</v>
      </c>
      <c r="C293" t="s">
        <v>2000</v>
      </c>
      <c r="D293" t="s">
        <v>1915</v>
      </c>
      <c r="E293" t="s">
        <v>1177</v>
      </c>
      <c r="F293" t="s">
        <v>625</v>
      </c>
      <c r="G293" t="s">
        <v>625</v>
      </c>
      <c r="H293" t="s">
        <v>625</v>
      </c>
      <c r="I293" t="s">
        <v>1178</v>
      </c>
      <c r="J293" s="139" t="s">
        <v>625</v>
      </c>
    </row>
    <row r="294" spans="1:10">
      <c r="A294" t="s">
        <v>2001</v>
      </c>
      <c r="B294" t="s">
        <v>2002</v>
      </c>
      <c r="C294" t="s">
        <v>2003</v>
      </c>
      <c r="D294" t="s">
        <v>1915</v>
      </c>
      <c r="E294" t="s">
        <v>1177</v>
      </c>
      <c r="F294" t="s">
        <v>625</v>
      </c>
      <c r="G294" t="s">
        <v>625</v>
      </c>
      <c r="H294" t="s">
        <v>625</v>
      </c>
      <c r="I294" t="s">
        <v>1178</v>
      </c>
      <c r="J294" s="139" t="s">
        <v>625</v>
      </c>
    </row>
    <row r="295" spans="1:10">
      <c r="A295" t="s">
        <v>2004</v>
      </c>
      <c r="B295" t="s">
        <v>2005</v>
      </c>
      <c r="C295" t="s">
        <v>2006</v>
      </c>
      <c r="D295" t="s">
        <v>1915</v>
      </c>
      <c r="E295" t="s">
        <v>1177</v>
      </c>
      <c r="F295" t="s">
        <v>625</v>
      </c>
      <c r="G295" t="s">
        <v>625</v>
      </c>
      <c r="H295" t="s">
        <v>625</v>
      </c>
      <c r="I295" t="s">
        <v>1178</v>
      </c>
      <c r="J295" s="139" t="s">
        <v>625</v>
      </c>
    </row>
    <row r="296" spans="1:10">
      <c r="A296" t="s">
        <v>2007</v>
      </c>
      <c r="B296" t="s">
        <v>2008</v>
      </c>
      <c r="C296" t="s">
        <v>2009</v>
      </c>
      <c r="D296" t="s">
        <v>1915</v>
      </c>
      <c r="E296" t="s">
        <v>1177</v>
      </c>
      <c r="F296" t="s">
        <v>625</v>
      </c>
      <c r="G296" t="s">
        <v>625</v>
      </c>
      <c r="H296" t="s">
        <v>625</v>
      </c>
      <c r="I296" t="s">
        <v>1178</v>
      </c>
      <c r="J296" s="139" t="s">
        <v>625</v>
      </c>
    </row>
    <row r="297" spans="1:10">
      <c r="A297" t="s">
        <v>2010</v>
      </c>
      <c r="B297" t="s">
        <v>2011</v>
      </c>
      <c r="C297" t="s">
        <v>2012</v>
      </c>
      <c r="D297" t="s">
        <v>1915</v>
      </c>
      <c r="E297" t="s">
        <v>1177</v>
      </c>
      <c r="F297" t="s">
        <v>625</v>
      </c>
      <c r="G297" t="s">
        <v>625</v>
      </c>
      <c r="H297" t="s">
        <v>625</v>
      </c>
      <c r="I297" t="s">
        <v>1178</v>
      </c>
      <c r="J297" s="139" t="s">
        <v>625</v>
      </c>
    </row>
    <row r="298" spans="1:10">
      <c r="A298" t="s">
        <v>2013</v>
      </c>
      <c r="B298" t="s">
        <v>2014</v>
      </c>
      <c r="C298" t="s">
        <v>2015</v>
      </c>
      <c r="D298" t="s">
        <v>1915</v>
      </c>
      <c r="E298" t="s">
        <v>1177</v>
      </c>
      <c r="F298" t="s">
        <v>625</v>
      </c>
      <c r="G298" t="s">
        <v>625</v>
      </c>
      <c r="H298" t="s">
        <v>625</v>
      </c>
      <c r="I298" t="s">
        <v>1178</v>
      </c>
      <c r="J298" s="139" t="s">
        <v>625</v>
      </c>
    </row>
    <row r="299" spans="1:10">
      <c r="A299" t="s">
        <v>2016</v>
      </c>
      <c r="B299" t="s">
        <v>2017</v>
      </c>
      <c r="C299" t="s">
        <v>2018</v>
      </c>
      <c r="D299" t="s">
        <v>2019</v>
      </c>
      <c r="E299" t="s">
        <v>1177</v>
      </c>
      <c r="F299" t="s">
        <v>625</v>
      </c>
      <c r="G299" t="s">
        <v>625</v>
      </c>
      <c r="H299" t="s">
        <v>625</v>
      </c>
      <c r="I299" t="s">
        <v>1178</v>
      </c>
      <c r="J299" s="139" t="s">
        <v>625</v>
      </c>
    </row>
    <row r="300" spans="1:10">
      <c r="A300" t="s">
        <v>2020</v>
      </c>
      <c r="B300" t="s">
        <v>2021</v>
      </c>
      <c r="C300" t="s">
        <v>2022</v>
      </c>
      <c r="D300" t="s">
        <v>2019</v>
      </c>
      <c r="E300" t="s">
        <v>1177</v>
      </c>
      <c r="F300" t="s">
        <v>625</v>
      </c>
      <c r="G300" t="s">
        <v>625</v>
      </c>
      <c r="H300" t="s">
        <v>625</v>
      </c>
      <c r="I300" t="s">
        <v>1178</v>
      </c>
      <c r="J300" s="139" t="s">
        <v>625</v>
      </c>
    </row>
    <row r="301" spans="1:10">
      <c r="A301" t="s">
        <v>2023</v>
      </c>
      <c r="B301" t="s">
        <v>2024</v>
      </c>
      <c r="C301" t="s">
        <v>2025</v>
      </c>
      <c r="D301" t="s">
        <v>2019</v>
      </c>
      <c r="E301" t="s">
        <v>1177</v>
      </c>
      <c r="F301" t="s">
        <v>625</v>
      </c>
      <c r="G301" t="s">
        <v>625</v>
      </c>
      <c r="H301" t="s">
        <v>625</v>
      </c>
      <c r="I301" t="s">
        <v>1178</v>
      </c>
      <c r="J301" s="139" t="s">
        <v>625</v>
      </c>
    </row>
    <row r="302" spans="1:10">
      <c r="A302" t="s">
        <v>2026</v>
      </c>
      <c r="B302" t="s">
        <v>2027</v>
      </c>
      <c r="C302" t="s">
        <v>2028</v>
      </c>
      <c r="D302" t="s">
        <v>2019</v>
      </c>
      <c r="E302" t="s">
        <v>1177</v>
      </c>
      <c r="F302" t="s">
        <v>625</v>
      </c>
      <c r="G302" t="s">
        <v>625</v>
      </c>
      <c r="H302" t="s">
        <v>625</v>
      </c>
      <c r="I302" t="s">
        <v>1178</v>
      </c>
      <c r="J302" s="139" t="s">
        <v>625</v>
      </c>
    </row>
    <row r="303" spans="1:10">
      <c r="A303" t="s">
        <v>2029</v>
      </c>
      <c r="B303" t="s">
        <v>2030</v>
      </c>
      <c r="C303" t="s">
        <v>2031</v>
      </c>
      <c r="D303" t="s">
        <v>2019</v>
      </c>
      <c r="E303" t="s">
        <v>1177</v>
      </c>
      <c r="F303" t="s">
        <v>625</v>
      </c>
      <c r="G303" t="s">
        <v>625</v>
      </c>
      <c r="H303" t="s">
        <v>625</v>
      </c>
      <c r="I303" t="s">
        <v>1178</v>
      </c>
      <c r="J303" s="139" t="s">
        <v>625</v>
      </c>
    </row>
    <row r="304" spans="1:10">
      <c r="A304" t="s">
        <v>2032</v>
      </c>
      <c r="B304" t="s">
        <v>2033</v>
      </c>
      <c r="C304" t="s">
        <v>2034</v>
      </c>
      <c r="D304" t="s">
        <v>2019</v>
      </c>
      <c r="E304" t="s">
        <v>1177</v>
      </c>
      <c r="F304" t="s">
        <v>625</v>
      </c>
      <c r="G304" t="s">
        <v>625</v>
      </c>
      <c r="H304" t="s">
        <v>625</v>
      </c>
      <c r="I304" t="s">
        <v>1178</v>
      </c>
      <c r="J304" s="139" t="s">
        <v>625</v>
      </c>
    </row>
    <row r="305" spans="1:10">
      <c r="A305" t="s">
        <v>2035</v>
      </c>
      <c r="B305" t="s">
        <v>2036</v>
      </c>
      <c r="C305" t="s">
        <v>2037</v>
      </c>
      <c r="D305" t="s">
        <v>2019</v>
      </c>
      <c r="E305" t="s">
        <v>1177</v>
      </c>
      <c r="F305" t="s">
        <v>625</v>
      </c>
      <c r="G305" t="s">
        <v>625</v>
      </c>
      <c r="H305" t="s">
        <v>625</v>
      </c>
      <c r="I305" t="s">
        <v>1178</v>
      </c>
      <c r="J305" s="139" t="s">
        <v>625</v>
      </c>
    </row>
    <row r="306" spans="1:10">
      <c r="A306" t="s">
        <v>2038</v>
      </c>
      <c r="B306" t="s">
        <v>2039</v>
      </c>
      <c r="C306" t="s">
        <v>2040</v>
      </c>
      <c r="D306" t="s">
        <v>2019</v>
      </c>
      <c r="E306" t="s">
        <v>1177</v>
      </c>
      <c r="F306" t="s">
        <v>625</v>
      </c>
      <c r="G306" t="s">
        <v>625</v>
      </c>
      <c r="H306" t="s">
        <v>625</v>
      </c>
      <c r="I306" t="s">
        <v>1178</v>
      </c>
      <c r="J306" s="139" t="s">
        <v>625</v>
      </c>
    </row>
    <row r="307" spans="1:10">
      <c r="A307" t="s">
        <v>2041</v>
      </c>
      <c r="B307" t="s">
        <v>2042</v>
      </c>
      <c r="C307" t="s">
        <v>2043</v>
      </c>
      <c r="D307" t="s">
        <v>2019</v>
      </c>
      <c r="E307" t="s">
        <v>1177</v>
      </c>
      <c r="F307" t="s">
        <v>625</v>
      </c>
      <c r="G307" t="s">
        <v>625</v>
      </c>
      <c r="H307" t="s">
        <v>625</v>
      </c>
      <c r="I307" t="s">
        <v>1178</v>
      </c>
      <c r="J307" s="139" t="s">
        <v>625</v>
      </c>
    </row>
    <row r="308" spans="1:10">
      <c r="A308" t="s">
        <v>2044</v>
      </c>
      <c r="B308" t="s">
        <v>2045</v>
      </c>
      <c r="C308" t="s">
        <v>2046</v>
      </c>
      <c r="D308" t="s">
        <v>2019</v>
      </c>
      <c r="E308" t="s">
        <v>1177</v>
      </c>
      <c r="F308" t="s">
        <v>625</v>
      </c>
      <c r="G308" t="s">
        <v>625</v>
      </c>
      <c r="H308" t="s">
        <v>625</v>
      </c>
      <c r="I308" t="s">
        <v>1178</v>
      </c>
      <c r="J308" s="139" t="s">
        <v>625</v>
      </c>
    </row>
    <row r="309" spans="1:10">
      <c r="A309" t="s">
        <v>2047</v>
      </c>
      <c r="B309" t="s">
        <v>2048</v>
      </c>
      <c r="C309" t="s">
        <v>2049</v>
      </c>
      <c r="D309" t="s">
        <v>2019</v>
      </c>
      <c r="E309" t="s">
        <v>1177</v>
      </c>
      <c r="F309" t="s">
        <v>625</v>
      </c>
      <c r="G309" t="s">
        <v>625</v>
      </c>
      <c r="H309" t="s">
        <v>625</v>
      </c>
      <c r="I309" t="s">
        <v>1178</v>
      </c>
      <c r="J309" s="139" t="s">
        <v>625</v>
      </c>
    </row>
    <row r="310" spans="1:10">
      <c r="A310" t="s">
        <v>2050</v>
      </c>
      <c r="B310" t="s">
        <v>2051</v>
      </c>
      <c r="C310" t="s">
        <v>2052</v>
      </c>
      <c r="D310" t="s">
        <v>2019</v>
      </c>
      <c r="E310" t="s">
        <v>1177</v>
      </c>
      <c r="F310" t="s">
        <v>625</v>
      </c>
      <c r="G310" t="s">
        <v>625</v>
      </c>
      <c r="H310" t="s">
        <v>625</v>
      </c>
      <c r="I310" t="s">
        <v>1178</v>
      </c>
      <c r="J310" s="139" t="s">
        <v>625</v>
      </c>
    </row>
    <row r="311" spans="1:10">
      <c r="A311" t="s">
        <v>2053</v>
      </c>
      <c r="B311" t="s">
        <v>2054</v>
      </c>
      <c r="C311" t="s">
        <v>2055</v>
      </c>
      <c r="D311" t="s">
        <v>2019</v>
      </c>
      <c r="E311" t="s">
        <v>1177</v>
      </c>
      <c r="F311" t="s">
        <v>625</v>
      </c>
      <c r="G311" t="s">
        <v>625</v>
      </c>
      <c r="H311" t="s">
        <v>625</v>
      </c>
      <c r="I311" t="s">
        <v>1178</v>
      </c>
      <c r="J311" s="139" t="s">
        <v>625</v>
      </c>
    </row>
    <row r="312" spans="1:10">
      <c r="A312" t="s">
        <v>2056</v>
      </c>
      <c r="B312" t="s">
        <v>2057</v>
      </c>
      <c r="C312" t="s">
        <v>2058</v>
      </c>
      <c r="D312" t="s">
        <v>2019</v>
      </c>
      <c r="E312" t="s">
        <v>1177</v>
      </c>
      <c r="F312" t="s">
        <v>625</v>
      </c>
      <c r="G312" t="s">
        <v>625</v>
      </c>
      <c r="H312" t="s">
        <v>625</v>
      </c>
      <c r="I312" t="s">
        <v>1178</v>
      </c>
      <c r="J312" s="139" t="s">
        <v>625</v>
      </c>
    </row>
    <row r="313" spans="1:10">
      <c r="A313" t="s">
        <v>2059</v>
      </c>
      <c r="B313" t="s">
        <v>2060</v>
      </c>
      <c r="C313" t="s">
        <v>2061</v>
      </c>
      <c r="D313" t="s">
        <v>2019</v>
      </c>
      <c r="E313" t="s">
        <v>1177</v>
      </c>
      <c r="F313" t="s">
        <v>625</v>
      </c>
      <c r="G313" t="s">
        <v>625</v>
      </c>
      <c r="H313" t="s">
        <v>625</v>
      </c>
      <c r="I313" t="s">
        <v>1178</v>
      </c>
      <c r="J313" s="139" t="s">
        <v>625</v>
      </c>
    </row>
    <row r="314" spans="1:10">
      <c r="A314" t="s">
        <v>2062</v>
      </c>
      <c r="B314" t="s">
        <v>2063</v>
      </c>
      <c r="C314" t="s">
        <v>2064</v>
      </c>
      <c r="D314" t="s">
        <v>2019</v>
      </c>
      <c r="E314" t="s">
        <v>1177</v>
      </c>
      <c r="F314" t="s">
        <v>625</v>
      </c>
      <c r="G314" t="s">
        <v>625</v>
      </c>
      <c r="H314" t="s">
        <v>625</v>
      </c>
      <c r="I314" t="s">
        <v>1178</v>
      </c>
      <c r="J314" s="139" t="s">
        <v>625</v>
      </c>
    </row>
    <row r="315" spans="1:10">
      <c r="A315" t="s">
        <v>2065</v>
      </c>
      <c r="B315" t="s">
        <v>2066</v>
      </c>
      <c r="C315" t="s">
        <v>2067</v>
      </c>
      <c r="D315" t="s">
        <v>2019</v>
      </c>
      <c r="E315" t="s">
        <v>1177</v>
      </c>
      <c r="F315" t="s">
        <v>625</v>
      </c>
      <c r="G315" t="s">
        <v>625</v>
      </c>
      <c r="H315" t="s">
        <v>625</v>
      </c>
      <c r="I315" t="s">
        <v>1178</v>
      </c>
      <c r="J315" s="139" t="s">
        <v>625</v>
      </c>
    </row>
    <row r="316" spans="1:10">
      <c r="A316" t="s">
        <v>2068</v>
      </c>
      <c r="B316" t="s">
        <v>2069</v>
      </c>
      <c r="C316" t="s">
        <v>2070</v>
      </c>
      <c r="D316" t="s">
        <v>2019</v>
      </c>
      <c r="E316" t="s">
        <v>1177</v>
      </c>
      <c r="F316" t="s">
        <v>625</v>
      </c>
      <c r="G316" t="s">
        <v>625</v>
      </c>
      <c r="H316" t="s">
        <v>625</v>
      </c>
      <c r="I316" t="s">
        <v>1178</v>
      </c>
      <c r="J316" s="139" t="s">
        <v>625</v>
      </c>
    </row>
    <row r="317" spans="1:10">
      <c r="A317" t="s">
        <v>2071</v>
      </c>
      <c r="B317" t="s">
        <v>2072</v>
      </c>
      <c r="C317" t="s">
        <v>2073</v>
      </c>
      <c r="D317" t="s">
        <v>2019</v>
      </c>
      <c r="E317" t="s">
        <v>1177</v>
      </c>
      <c r="F317" t="s">
        <v>625</v>
      </c>
      <c r="G317" t="s">
        <v>625</v>
      </c>
      <c r="H317" t="s">
        <v>625</v>
      </c>
      <c r="I317" t="s">
        <v>1178</v>
      </c>
      <c r="J317" s="139" t="s">
        <v>625</v>
      </c>
    </row>
    <row r="318" spans="1:10">
      <c r="A318" t="s">
        <v>2074</v>
      </c>
      <c r="B318" t="s">
        <v>2075</v>
      </c>
      <c r="C318" t="s">
        <v>2076</v>
      </c>
      <c r="D318" t="s">
        <v>2019</v>
      </c>
      <c r="E318" t="s">
        <v>1177</v>
      </c>
      <c r="F318" t="s">
        <v>625</v>
      </c>
      <c r="G318" t="s">
        <v>625</v>
      </c>
      <c r="H318" t="s">
        <v>625</v>
      </c>
      <c r="I318" t="s">
        <v>1178</v>
      </c>
      <c r="J318" s="139" t="s">
        <v>625</v>
      </c>
    </row>
    <row r="319" spans="1:10">
      <c r="A319" t="s">
        <v>2077</v>
      </c>
      <c r="B319" t="s">
        <v>2078</v>
      </c>
      <c r="C319" t="s">
        <v>2079</v>
      </c>
      <c r="D319" t="s">
        <v>2019</v>
      </c>
      <c r="E319" t="s">
        <v>1177</v>
      </c>
      <c r="F319" t="s">
        <v>625</v>
      </c>
      <c r="G319" t="s">
        <v>625</v>
      </c>
      <c r="H319" t="s">
        <v>625</v>
      </c>
      <c r="I319" t="s">
        <v>1178</v>
      </c>
      <c r="J319" s="139" t="s">
        <v>625</v>
      </c>
    </row>
    <row r="320" spans="1:10">
      <c r="A320" t="s">
        <v>2080</v>
      </c>
      <c r="B320" t="s">
        <v>2081</v>
      </c>
      <c r="C320" t="s">
        <v>2082</v>
      </c>
      <c r="D320" t="s">
        <v>2019</v>
      </c>
      <c r="E320" t="s">
        <v>1177</v>
      </c>
      <c r="F320" t="s">
        <v>625</v>
      </c>
      <c r="G320" t="s">
        <v>625</v>
      </c>
      <c r="H320" t="s">
        <v>625</v>
      </c>
      <c r="I320" t="s">
        <v>1178</v>
      </c>
      <c r="J320" s="139" t="s">
        <v>625</v>
      </c>
    </row>
    <row r="321" spans="1:10">
      <c r="A321" t="s">
        <v>2083</v>
      </c>
      <c r="B321" t="s">
        <v>2084</v>
      </c>
      <c r="C321" t="s">
        <v>2085</v>
      </c>
      <c r="D321" t="s">
        <v>2019</v>
      </c>
      <c r="E321" t="s">
        <v>1177</v>
      </c>
      <c r="F321" t="s">
        <v>625</v>
      </c>
      <c r="G321" t="s">
        <v>625</v>
      </c>
      <c r="H321" t="s">
        <v>625</v>
      </c>
      <c r="I321" t="s">
        <v>1178</v>
      </c>
      <c r="J321" s="139" t="s">
        <v>625</v>
      </c>
    </row>
    <row r="322" spans="1:10">
      <c r="A322" t="s">
        <v>2086</v>
      </c>
      <c r="B322" t="s">
        <v>2087</v>
      </c>
      <c r="C322" t="s">
        <v>2088</v>
      </c>
      <c r="D322" t="s">
        <v>2019</v>
      </c>
      <c r="E322" t="s">
        <v>1177</v>
      </c>
      <c r="F322" t="s">
        <v>625</v>
      </c>
      <c r="G322" t="s">
        <v>625</v>
      </c>
      <c r="H322" t="s">
        <v>625</v>
      </c>
      <c r="I322" t="s">
        <v>1178</v>
      </c>
      <c r="J322" s="139" t="s">
        <v>625</v>
      </c>
    </row>
    <row r="323" spans="1:10">
      <c r="A323" t="s">
        <v>2089</v>
      </c>
      <c r="B323" t="s">
        <v>2090</v>
      </c>
      <c r="C323" t="s">
        <v>2091</v>
      </c>
      <c r="D323" t="s">
        <v>2019</v>
      </c>
      <c r="E323" t="s">
        <v>1177</v>
      </c>
      <c r="F323" t="s">
        <v>625</v>
      </c>
      <c r="G323" t="s">
        <v>625</v>
      </c>
      <c r="H323" t="s">
        <v>625</v>
      </c>
      <c r="I323" t="s">
        <v>1178</v>
      </c>
      <c r="J323" s="139" t="s">
        <v>625</v>
      </c>
    </row>
    <row r="324" spans="1:10">
      <c r="A324" t="s">
        <v>2092</v>
      </c>
      <c r="B324" t="s">
        <v>2093</v>
      </c>
      <c r="C324" t="s">
        <v>2094</v>
      </c>
      <c r="D324" t="s">
        <v>2019</v>
      </c>
      <c r="E324" t="s">
        <v>1177</v>
      </c>
      <c r="F324" t="s">
        <v>625</v>
      </c>
      <c r="G324" t="s">
        <v>625</v>
      </c>
      <c r="H324" t="s">
        <v>625</v>
      </c>
      <c r="I324" t="s">
        <v>1178</v>
      </c>
      <c r="J324" s="139" t="s">
        <v>625</v>
      </c>
    </row>
    <row r="325" spans="1:10">
      <c r="A325" t="s">
        <v>2095</v>
      </c>
      <c r="B325" t="s">
        <v>2096</v>
      </c>
      <c r="C325" t="s">
        <v>2097</v>
      </c>
      <c r="D325" t="s">
        <v>2019</v>
      </c>
      <c r="E325" t="s">
        <v>1177</v>
      </c>
      <c r="F325" t="s">
        <v>625</v>
      </c>
      <c r="G325" t="s">
        <v>625</v>
      </c>
      <c r="H325" t="s">
        <v>625</v>
      </c>
      <c r="I325" t="s">
        <v>1178</v>
      </c>
      <c r="J325" s="139" t="s">
        <v>625</v>
      </c>
    </row>
    <row r="326" spans="1:10">
      <c r="A326" t="s">
        <v>2098</v>
      </c>
      <c r="B326" t="s">
        <v>2099</v>
      </c>
      <c r="C326" t="s">
        <v>2100</v>
      </c>
      <c r="D326" t="s">
        <v>2019</v>
      </c>
      <c r="E326" t="s">
        <v>1177</v>
      </c>
      <c r="F326" t="s">
        <v>625</v>
      </c>
      <c r="G326" t="s">
        <v>625</v>
      </c>
      <c r="H326" t="s">
        <v>625</v>
      </c>
      <c r="I326" t="s">
        <v>1178</v>
      </c>
      <c r="J326" s="139" t="s">
        <v>625</v>
      </c>
    </row>
    <row r="327" spans="1:10">
      <c r="A327" t="s">
        <v>2101</v>
      </c>
      <c r="B327" t="s">
        <v>2102</v>
      </c>
      <c r="C327" t="s">
        <v>2103</v>
      </c>
      <c r="D327" t="s">
        <v>2019</v>
      </c>
      <c r="E327" t="s">
        <v>1177</v>
      </c>
      <c r="F327" t="s">
        <v>625</v>
      </c>
      <c r="G327" t="s">
        <v>625</v>
      </c>
      <c r="H327" t="s">
        <v>625</v>
      </c>
      <c r="I327" t="s">
        <v>1178</v>
      </c>
      <c r="J327" s="139" t="s">
        <v>625</v>
      </c>
    </row>
    <row r="328" spans="1:10">
      <c r="A328" t="s">
        <v>2104</v>
      </c>
      <c r="B328" t="s">
        <v>2105</v>
      </c>
      <c r="C328" t="s">
        <v>2106</v>
      </c>
      <c r="D328" t="s">
        <v>2019</v>
      </c>
      <c r="E328" t="s">
        <v>1177</v>
      </c>
      <c r="F328" t="s">
        <v>625</v>
      </c>
      <c r="G328" t="s">
        <v>625</v>
      </c>
      <c r="H328" t="s">
        <v>625</v>
      </c>
      <c r="I328" t="s">
        <v>1178</v>
      </c>
      <c r="J328" s="139" t="s">
        <v>625</v>
      </c>
    </row>
    <row r="329" spans="1:10">
      <c r="A329" t="s">
        <v>2107</v>
      </c>
      <c r="B329" t="s">
        <v>2108</v>
      </c>
      <c r="C329" t="s">
        <v>2109</v>
      </c>
      <c r="D329" t="s">
        <v>2019</v>
      </c>
      <c r="E329" t="s">
        <v>1177</v>
      </c>
      <c r="F329" t="s">
        <v>625</v>
      </c>
      <c r="G329" t="s">
        <v>625</v>
      </c>
      <c r="H329" t="s">
        <v>625</v>
      </c>
      <c r="I329" t="s">
        <v>1178</v>
      </c>
      <c r="J329" s="139" t="s">
        <v>625</v>
      </c>
    </row>
    <row r="330" spans="1:10">
      <c r="A330" t="s">
        <v>2110</v>
      </c>
      <c r="B330" t="s">
        <v>2111</v>
      </c>
      <c r="C330" t="s">
        <v>2112</v>
      </c>
      <c r="D330" t="s">
        <v>2019</v>
      </c>
      <c r="E330" t="s">
        <v>1177</v>
      </c>
      <c r="F330" t="s">
        <v>625</v>
      </c>
      <c r="G330" t="s">
        <v>625</v>
      </c>
      <c r="H330" t="s">
        <v>625</v>
      </c>
      <c r="I330" t="s">
        <v>1178</v>
      </c>
      <c r="J330" s="139" t="s">
        <v>625</v>
      </c>
    </row>
    <row r="331" spans="1:10">
      <c r="A331" t="s">
        <v>2113</v>
      </c>
      <c r="B331" t="s">
        <v>2114</v>
      </c>
      <c r="C331" t="s">
        <v>2115</v>
      </c>
      <c r="D331" t="s">
        <v>2019</v>
      </c>
      <c r="E331" t="s">
        <v>1177</v>
      </c>
      <c r="F331" t="s">
        <v>625</v>
      </c>
      <c r="G331" t="s">
        <v>625</v>
      </c>
      <c r="H331" t="s">
        <v>625</v>
      </c>
      <c r="I331" t="s">
        <v>1178</v>
      </c>
      <c r="J331" s="139" t="s">
        <v>625</v>
      </c>
    </row>
    <row r="332" spans="1:10">
      <c r="A332" t="s">
        <v>2116</v>
      </c>
      <c r="B332" t="s">
        <v>2117</v>
      </c>
      <c r="C332" t="s">
        <v>2118</v>
      </c>
      <c r="D332" t="s">
        <v>2019</v>
      </c>
      <c r="E332" t="s">
        <v>1177</v>
      </c>
      <c r="F332" t="s">
        <v>625</v>
      </c>
      <c r="G332" t="s">
        <v>625</v>
      </c>
      <c r="H332" t="s">
        <v>625</v>
      </c>
      <c r="I332" t="s">
        <v>1178</v>
      </c>
      <c r="J332" s="139" t="s">
        <v>625</v>
      </c>
    </row>
    <row r="333" spans="1:10">
      <c r="A333" t="s">
        <v>2119</v>
      </c>
      <c r="B333" t="s">
        <v>2120</v>
      </c>
      <c r="C333" t="s">
        <v>2121</v>
      </c>
      <c r="D333" t="s">
        <v>2019</v>
      </c>
      <c r="E333" t="s">
        <v>1177</v>
      </c>
      <c r="F333" t="s">
        <v>625</v>
      </c>
      <c r="G333" t="s">
        <v>625</v>
      </c>
      <c r="H333" t="s">
        <v>625</v>
      </c>
      <c r="I333" t="s">
        <v>1178</v>
      </c>
      <c r="J333" s="139" t="s">
        <v>625</v>
      </c>
    </row>
    <row r="334" spans="1:10">
      <c r="A334" t="s">
        <v>2122</v>
      </c>
      <c r="B334" t="s">
        <v>2123</v>
      </c>
      <c r="C334" t="s">
        <v>2124</v>
      </c>
      <c r="D334" t="s">
        <v>2019</v>
      </c>
      <c r="E334" t="s">
        <v>1177</v>
      </c>
      <c r="F334" t="s">
        <v>625</v>
      </c>
      <c r="G334" t="s">
        <v>625</v>
      </c>
      <c r="H334" t="s">
        <v>625</v>
      </c>
      <c r="I334" t="s">
        <v>1178</v>
      </c>
      <c r="J334" s="139" t="s">
        <v>625</v>
      </c>
    </row>
    <row r="335" spans="1:10">
      <c r="A335" t="s">
        <v>2125</v>
      </c>
      <c r="B335" t="s">
        <v>2126</v>
      </c>
      <c r="C335" t="s">
        <v>2127</v>
      </c>
      <c r="D335" t="s">
        <v>2019</v>
      </c>
      <c r="E335" t="s">
        <v>1177</v>
      </c>
      <c r="F335" t="s">
        <v>625</v>
      </c>
      <c r="G335" t="s">
        <v>625</v>
      </c>
      <c r="H335" t="s">
        <v>625</v>
      </c>
      <c r="I335" t="s">
        <v>1178</v>
      </c>
      <c r="J335" s="139" t="s">
        <v>625</v>
      </c>
    </row>
    <row r="336" spans="1:10">
      <c r="A336" t="s">
        <v>2128</v>
      </c>
      <c r="B336" t="s">
        <v>2129</v>
      </c>
      <c r="C336" t="s">
        <v>2130</v>
      </c>
      <c r="D336" t="s">
        <v>2019</v>
      </c>
      <c r="E336" t="s">
        <v>1177</v>
      </c>
      <c r="F336" t="s">
        <v>625</v>
      </c>
      <c r="G336" t="s">
        <v>625</v>
      </c>
      <c r="H336" t="s">
        <v>625</v>
      </c>
      <c r="I336" t="s">
        <v>1178</v>
      </c>
      <c r="J336" s="139" t="s">
        <v>625</v>
      </c>
    </row>
    <row r="337" spans="1:10">
      <c r="A337" t="s">
        <v>2131</v>
      </c>
      <c r="B337" t="s">
        <v>2132</v>
      </c>
      <c r="C337" t="s">
        <v>2133</v>
      </c>
      <c r="D337" t="s">
        <v>2019</v>
      </c>
      <c r="E337" t="s">
        <v>1177</v>
      </c>
      <c r="F337" t="s">
        <v>625</v>
      </c>
      <c r="G337" t="s">
        <v>625</v>
      </c>
      <c r="H337" t="s">
        <v>625</v>
      </c>
      <c r="I337" t="s">
        <v>1178</v>
      </c>
      <c r="J337" s="139" t="s">
        <v>625</v>
      </c>
    </row>
    <row r="338" spans="1:10">
      <c r="A338" t="s">
        <v>2134</v>
      </c>
      <c r="B338" t="s">
        <v>2135</v>
      </c>
      <c r="C338" t="s">
        <v>2136</v>
      </c>
      <c r="D338" t="s">
        <v>2019</v>
      </c>
      <c r="E338" t="s">
        <v>1177</v>
      </c>
      <c r="F338" t="s">
        <v>625</v>
      </c>
      <c r="G338" t="s">
        <v>625</v>
      </c>
      <c r="H338" t="s">
        <v>625</v>
      </c>
      <c r="I338" t="s">
        <v>1178</v>
      </c>
      <c r="J338" s="139" t="s">
        <v>625</v>
      </c>
    </row>
    <row r="339" spans="1:10">
      <c r="A339" t="s">
        <v>2137</v>
      </c>
      <c r="B339" t="s">
        <v>2138</v>
      </c>
      <c r="C339" t="s">
        <v>2139</v>
      </c>
      <c r="D339" t="s">
        <v>2019</v>
      </c>
      <c r="E339" t="s">
        <v>1177</v>
      </c>
      <c r="F339" t="s">
        <v>625</v>
      </c>
      <c r="G339" t="s">
        <v>625</v>
      </c>
      <c r="H339" t="s">
        <v>625</v>
      </c>
      <c r="I339" t="s">
        <v>1178</v>
      </c>
      <c r="J339" s="139" t="s">
        <v>625</v>
      </c>
    </row>
    <row r="340" spans="1:10">
      <c r="A340" t="s">
        <v>2140</v>
      </c>
      <c r="B340" t="s">
        <v>2141</v>
      </c>
      <c r="C340" t="s">
        <v>2142</v>
      </c>
      <c r="D340" t="s">
        <v>2019</v>
      </c>
      <c r="E340" t="s">
        <v>1177</v>
      </c>
      <c r="F340" t="s">
        <v>625</v>
      </c>
      <c r="G340" t="s">
        <v>625</v>
      </c>
      <c r="H340" t="s">
        <v>625</v>
      </c>
      <c r="I340" t="s">
        <v>1178</v>
      </c>
      <c r="J340" s="139" t="s">
        <v>625</v>
      </c>
    </row>
    <row r="341" spans="1:10">
      <c r="A341" t="s">
        <v>2143</v>
      </c>
      <c r="B341" t="s">
        <v>2144</v>
      </c>
      <c r="C341" t="s">
        <v>2145</v>
      </c>
      <c r="D341" t="s">
        <v>2019</v>
      </c>
      <c r="E341" t="s">
        <v>1177</v>
      </c>
      <c r="F341" t="s">
        <v>625</v>
      </c>
      <c r="G341" t="s">
        <v>625</v>
      </c>
      <c r="H341" t="s">
        <v>625</v>
      </c>
      <c r="I341" t="s">
        <v>1178</v>
      </c>
      <c r="J341" s="139" t="s">
        <v>625</v>
      </c>
    </row>
    <row r="342" spans="1:10">
      <c r="A342" t="s">
        <v>2146</v>
      </c>
      <c r="B342" t="s">
        <v>2147</v>
      </c>
      <c r="C342" t="s">
        <v>2148</v>
      </c>
      <c r="D342" t="s">
        <v>2019</v>
      </c>
      <c r="E342" t="s">
        <v>2149</v>
      </c>
      <c r="F342" t="s">
        <v>625</v>
      </c>
      <c r="G342" t="s">
        <v>625</v>
      </c>
      <c r="H342" t="s">
        <v>625</v>
      </c>
      <c r="I342" t="s">
        <v>1178</v>
      </c>
      <c r="J342" s="139" t="s">
        <v>625</v>
      </c>
    </row>
    <row r="343" spans="1:10">
      <c r="A343" t="s">
        <v>2150</v>
      </c>
      <c r="B343" t="s">
        <v>2151</v>
      </c>
      <c r="C343" t="s">
        <v>2152</v>
      </c>
      <c r="D343" t="s">
        <v>2019</v>
      </c>
      <c r="E343" t="s">
        <v>2149</v>
      </c>
      <c r="F343" t="s">
        <v>625</v>
      </c>
      <c r="G343" t="s">
        <v>625</v>
      </c>
      <c r="H343" t="s">
        <v>625</v>
      </c>
      <c r="I343" t="s">
        <v>1178</v>
      </c>
      <c r="J343" s="139" t="s">
        <v>625</v>
      </c>
    </row>
    <row r="344" spans="1:10">
      <c r="A344" t="s">
        <v>2153</v>
      </c>
      <c r="B344" t="s">
        <v>2154</v>
      </c>
      <c r="C344" t="s">
        <v>2155</v>
      </c>
      <c r="D344" t="s">
        <v>2019</v>
      </c>
      <c r="E344" t="s">
        <v>2149</v>
      </c>
      <c r="F344" t="s">
        <v>625</v>
      </c>
      <c r="G344" t="s">
        <v>625</v>
      </c>
      <c r="H344" t="s">
        <v>625</v>
      </c>
      <c r="I344" t="s">
        <v>1178</v>
      </c>
      <c r="J344" s="139" t="s">
        <v>625</v>
      </c>
    </row>
    <row r="345" spans="1:10">
      <c r="A345" t="s">
        <v>2156</v>
      </c>
      <c r="B345" t="s">
        <v>2157</v>
      </c>
      <c r="C345" t="s">
        <v>2158</v>
      </c>
      <c r="D345" t="s">
        <v>2019</v>
      </c>
      <c r="E345" t="s">
        <v>2149</v>
      </c>
      <c r="F345" t="s">
        <v>625</v>
      </c>
      <c r="G345" t="s">
        <v>625</v>
      </c>
      <c r="H345" t="s">
        <v>625</v>
      </c>
      <c r="I345" t="s">
        <v>1178</v>
      </c>
      <c r="J345" s="139" t="s">
        <v>625</v>
      </c>
    </row>
    <row r="346" spans="1:10">
      <c r="A346" t="s">
        <v>2159</v>
      </c>
      <c r="B346" t="s">
        <v>2160</v>
      </c>
      <c r="C346" t="s">
        <v>2161</v>
      </c>
      <c r="D346" t="s">
        <v>2019</v>
      </c>
      <c r="E346" t="s">
        <v>2149</v>
      </c>
      <c r="F346" t="s">
        <v>625</v>
      </c>
      <c r="G346" t="s">
        <v>625</v>
      </c>
      <c r="H346" t="s">
        <v>625</v>
      </c>
      <c r="I346" t="s">
        <v>1178</v>
      </c>
      <c r="J346" s="139" t="s">
        <v>625</v>
      </c>
    </row>
    <row r="347" spans="1:10">
      <c r="A347" t="s">
        <v>2162</v>
      </c>
      <c r="B347" t="s">
        <v>2163</v>
      </c>
      <c r="C347" t="s">
        <v>2164</v>
      </c>
      <c r="D347" t="s">
        <v>2019</v>
      </c>
      <c r="E347" t="s">
        <v>2149</v>
      </c>
      <c r="F347" t="s">
        <v>625</v>
      </c>
      <c r="G347" t="s">
        <v>625</v>
      </c>
      <c r="H347" t="s">
        <v>625</v>
      </c>
      <c r="I347" t="s">
        <v>1178</v>
      </c>
      <c r="J347" s="139" t="s">
        <v>625</v>
      </c>
    </row>
    <row r="348" spans="1:10">
      <c r="A348" t="s">
        <v>2165</v>
      </c>
      <c r="B348" t="s">
        <v>2166</v>
      </c>
      <c r="C348" t="s">
        <v>2167</v>
      </c>
      <c r="D348" t="s">
        <v>2019</v>
      </c>
      <c r="E348" t="s">
        <v>2149</v>
      </c>
      <c r="F348" t="s">
        <v>625</v>
      </c>
      <c r="G348" t="s">
        <v>625</v>
      </c>
      <c r="H348" t="s">
        <v>625</v>
      </c>
      <c r="I348" t="s">
        <v>1178</v>
      </c>
      <c r="J348" s="139" t="s">
        <v>625</v>
      </c>
    </row>
    <row r="349" spans="1:10">
      <c r="A349" t="s">
        <v>379</v>
      </c>
      <c r="B349" t="s">
        <v>380</v>
      </c>
      <c r="C349" t="s">
        <v>2168</v>
      </c>
      <c r="D349" t="s">
        <v>2019</v>
      </c>
      <c r="E349" t="s">
        <v>1177</v>
      </c>
      <c r="F349" t="s">
        <v>625</v>
      </c>
      <c r="G349" t="s">
        <v>625</v>
      </c>
      <c r="H349" t="s">
        <v>625</v>
      </c>
      <c r="I349" t="s">
        <v>1178</v>
      </c>
      <c r="J349" s="139" t="s">
        <v>625</v>
      </c>
    </row>
    <row r="350" spans="1:10">
      <c r="A350" t="s">
        <v>2169</v>
      </c>
      <c r="B350" t="s">
        <v>2170</v>
      </c>
      <c r="C350" t="s">
        <v>2171</v>
      </c>
      <c r="D350" t="s">
        <v>2019</v>
      </c>
      <c r="E350" t="s">
        <v>1177</v>
      </c>
      <c r="F350" t="s">
        <v>625</v>
      </c>
      <c r="G350" t="s">
        <v>625</v>
      </c>
      <c r="H350" t="s">
        <v>625</v>
      </c>
      <c r="I350" t="s">
        <v>1178</v>
      </c>
      <c r="J350" s="139" t="s">
        <v>625</v>
      </c>
    </row>
    <row r="351" spans="1:10">
      <c r="A351" t="s">
        <v>2172</v>
      </c>
      <c r="B351" t="s">
        <v>2173</v>
      </c>
      <c r="C351" t="s">
        <v>2174</v>
      </c>
      <c r="D351" t="s">
        <v>2019</v>
      </c>
      <c r="E351" t="s">
        <v>1177</v>
      </c>
      <c r="F351" t="s">
        <v>625</v>
      </c>
      <c r="G351" t="s">
        <v>625</v>
      </c>
      <c r="H351" t="s">
        <v>625</v>
      </c>
      <c r="I351" t="s">
        <v>1178</v>
      </c>
      <c r="J351" s="139" t="s">
        <v>625</v>
      </c>
    </row>
    <row r="352" spans="1:10">
      <c r="A352" t="s">
        <v>2175</v>
      </c>
      <c r="B352" t="s">
        <v>2176</v>
      </c>
      <c r="C352" t="s">
        <v>2177</v>
      </c>
      <c r="D352" t="s">
        <v>2019</v>
      </c>
      <c r="E352" t="s">
        <v>1177</v>
      </c>
      <c r="F352" t="s">
        <v>625</v>
      </c>
      <c r="G352" t="s">
        <v>625</v>
      </c>
      <c r="H352" t="s">
        <v>625</v>
      </c>
      <c r="I352" t="s">
        <v>1178</v>
      </c>
      <c r="J352" s="139" t="s">
        <v>625</v>
      </c>
    </row>
    <row r="353" spans="1:10">
      <c r="A353" t="s">
        <v>2178</v>
      </c>
      <c r="B353" t="s">
        <v>2179</v>
      </c>
      <c r="C353" t="s">
        <v>2180</v>
      </c>
      <c r="D353" t="s">
        <v>2019</v>
      </c>
      <c r="E353" t="s">
        <v>1177</v>
      </c>
      <c r="F353" t="s">
        <v>625</v>
      </c>
      <c r="G353" t="s">
        <v>625</v>
      </c>
      <c r="H353" t="s">
        <v>625</v>
      </c>
      <c r="I353" t="s">
        <v>1178</v>
      </c>
      <c r="J353" s="139" t="s">
        <v>625</v>
      </c>
    </row>
    <row r="354" spans="1:10">
      <c r="A354" t="s">
        <v>2181</v>
      </c>
      <c r="B354" t="s">
        <v>2182</v>
      </c>
      <c r="C354" t="s">
        <v>2183</v>
      </c>
      <c r="D354" t="s">
        <v>2019</v>
      </c>
      <c r="E354" t="s">
        <v>1177</v>
      </c>
      <c r="F354" t="s">
        <v>625</v>
      </c>
      <c r="G354" t="s">
        <v>625</v>
      </c>
      <c r="H354" t="s">
        <v>625</v>
      </c>
      <c r="I354" t="s">
        <v>1178</v>
      </c>
      <c r="J354" s="139" t="s">
        <v>625</v>
      </c>
    </row>
    <row r="355" spans="1:10">
      <c r="A355" t="s">
        <v>450</v>
      </c>
      <c r="B355" t="s">
        <v>451</v>
      </c>
      <c r="C355" t="s">
        <v>2184</v>
      </c>
      <c r="D355" t="s">
        <v>2019</v>
      </c>
      <c r="E355" t="s">
        <v>1177</v>
      </c>
      <c r="F355" t="s">
        <v>625</v>
      </c>
      <c r="G355" t="s">
        <v>625</v>
      </c>
      <c r="H355" t="s">
        <v>625</v>
      </c>
      <c r="I355" t="s">
        <v>1178</v>
      </c>
      <c r="J355" s="139" t="s">
        <v>625</v>
      </c>
    </row>
    <row r="356" spans="1:10">
      <c r="A356" t="s">
        <v>2185</v>
      </c>
      <c r="B356" t="s">
        <v>2186</v>
      </c>
      <c r="C356" t="s">
        <v>2187</v>
      </c>
      <c r="D356" t="s">
        <v>2019</v>
      </c>
      <c r="E356" t="s">
        <v>1177</v>
      </c>
      <c r="F356" t="s">
        <v>625</v>
      </c>
      <c r="G356" t="s">
        <v>625</v>
      </c>
      <c r="H356" t="s">
        <v>625</v>
      </c>
      <c r="I356" t="s">
        <v>1178</v>
      </c>
      <c r="J356" s="139" t="s">
        <v>625</v>
      </c>
    </row>
    <row r="357" spans="1:10">
      <c r="A357" t="s">
        <v>968</v>
      </c>
      <c r="B357" t="s">
        <v>2188</v>
      </c>
      <c r="C357" t="s">
        <v>2189</v>
      </c>
      <c r="D357" t="s">
        <v>2019</v>
      </c>
      <c r="E357" t="s">
        <v>1177</v>
      </c>
      <c r="F357" t="s">
        <v>625</v>
      </c>
      <c r="G357" t="s">
        <v>625</v>
      </c>
      <c r="H357" t="s">
        <v>625</v>
      </c>
      <c r="I357" t="s">
        <v>1178</v>
      </c>
      <c r="J357" s="139" t="s">
        <v>625</v>
      </c>
    </row>
    <row r="358" spans="1:10">
      <c r="A358" t="s">
        <v>2190</v>
      </c>
      <c r="B358" t="s">
        <v>2191</v>
      </c>
      <c r="C358" t="s">
        <v>2192</v>
      </c>
      <c r="D358" t="s">
        <v>2019</v>
      </c>
      <c r="E358" t="s">
        <v>1177</v>
      </c>
      <c r="F358" t="s">
        <v>625</v>
      </c>
      <c r="G358" t="s">
        <v>625</v>
      </c>
      <c r="H358" t="s">
        <v>625</v>
      </c>
      <c r="I358" t="s">
        <v>1178</v>
      </c>
      <c r="J358" s="139" t="s">
        <v>625</v>
      </c>
    </row>
    <row r="359" spans="1:10">
      <c r="A359" t="s">
        <v>2193</v>
      </c>
      <c r="B359" t="s">
        <v>2194</v>
      </c>
      <c r="C359" t="s">
        <v>2195</v>
      </c>
      <c r="D359" t="s">
        <v>2019</v>
      </c>
      <c r="E359" t="s">
        <v>1177</v>
      </c>
      <c r="F359" t="s">
        <v>625</v>
      </c>
      <c r="G359" t="s">
        <v>625</v>
      </c>
      <c r="H359" t="s">
        <v>625</v>
      </c>
      <c r="I359" t="s">
        <v>1178</v>
      </c>
      <c r="J359" s="139" t="s">
        <v>625</v>
      </c>
    </row>
    <row r="360" spans="1:10">
      <c r="A360" t="s">
        <v>2196</v>
      </c>
      <c r="B360" t="s">
        <v>2197</v>
      </c>
      <c r="C360" t="s">
        <v>2198</v>
      </c>
      <c r="D360" t="s">
        <v>2019</v>
      </c>
      <c r="E360" t="s">
        <v>1177</v>
      </c>
      <c r="F360" t="s">
        <v>625</v>
      </c>
      <c r="G360" t="s">
        <v>625</v>
      </c>
      <c r="H360" t="s">
        <v>625</v>
      </c>
      <c r="I360" t="s">
        <v>1178</v>
      </c>
      <c r="J360" s="139" t="s">
        <v>625</v>
      </c>
    </row>
    <row r="361" spans="1:10">
      <c r="A361" t="s">
        <v>2199</v>
      </c>
      <c r="B361" t="s">
        <v>2200</v>
      </c>
      <c r="C361" t="s">
        <v>2201</v>
      </c>
      <c r="D361" t="s">
        <v>2019</v>
      </c>
      <c r="E361" t="s">
        <v>1177</v>
      </c>
      <c r="F361" t="s">
        <v>625</v>
      </c>
      <c r="G361" t="s">
        <v>625</v>
      </c>
      <c r="H361" t="s">
        <v>625</v>
      </c>
      <c r="I361" t="s">
        <v>1178</v>
      </c>
      <c r="J361" s="139" t="s">
        <v>625</v>
      </c>
    </row>
    <row r="362" spans="1:10">
      <c r="A362" t="s">
        <v>580</v>
      </c>
      <c r="B362" t="s">
        <v>581</v>
      </c>
      <c r="C362" t="s">
        <v>2201</v>
      </c>
      <c r="D362" t="s">
        <v>2019</v>
      </c>
      <c r="E362" t="s">
        <v>1177</v>
      </c>
      <c r="F362" t="s">
        <v>625</v>
      </c>
      <c r="G362" t="s">
        <v>625</v>
      </c>
      <c r="H362" t="s">
        <v>625</v>
      </c>
      <c r="I362" t="s">
        <v>1178</v>
      </c>
      <c r="J362" s="139" t="s">
        <v>625</v>
      </c>
    </row>
    <row r="363" spans="1:10">
      <c r="A363" t="s">
        <v>2202</v>
      </c>
      <c r="B363" t="s">
        <v>2203</v>
      </c>
      <c r="C363" t="s">
        <v>2204</v>
      </c>
      <c r="D363" t="s">
        <v>2019</v>
      </c>
      <c r="E363" t="s">
        <v>1177</v>
      </c>
      <c r="F363" t="s">
        <v>625</v>
      </c>
      <c r="G363" t="s">
        <v>625</v>
      </c>
      <c r="H363" t="s">
        <v>625</v>
      </c>
      <c r="I363" t="s">
        <v>1178</v>
      </c>
      <c r="J363" s="139" t="s">
        <v>625</v>
      </c>
    </row>
    <row r="364" spans="1:10">
      <c r="A364" t="s">
        <v>2205</v>
      </c>
      <c r="B364" t="s">
        <v>2206</v>
      </c>
      <c r="C364" t="s">
        <v>2207</v>
      </c>
      <c r="D364" t="s">
        <v>2019</v>
      </c>
      <c r="E364" t="s">
        <v>1177</v>
      </c>
      <c r="F364" t="s">
        <v>625</v>
      </c>
      <c r="G364" t="s">
        <v>625</v>
      </c>
      <c r="H364" t="s">
        <v>625</v>
      </c>
      <c r="I364" t="s">
        <v>1178</v>
      </c>
      <c r="J364" s="139" t="s">
        <v>625</v>
      </c>
    </row>
    <row r="365" spans="1:10">
      <c r="A365" t="s">
        <v>2208</v>
      </c>
      <c r="B365" t="s">
        <v>2209</v>
      </c>
      <c r="C365" t="s">
        <v>2210</v>
      </c>
      <c r="D365" t="s">
        <v>2019</v>
      </c>
      <c r="E365" t="s">
        <v>1177</v>
      </c>
      <c r="F365" t="s">
        <v>625</v>
      </c>
      <c r="G365" t="s">
        <v>625</v>
      </c>
      <c r="H365" t="s">
        <v>625</v>
      </c>
      <c r="I365" t="s">
        <v>1178</v>
      </c>
      <c r="J365" s="139" t="s">
        <v>625</v>
      </c>
    </row>
    <row r="366" spans="1:10">
      <c r="A366" t="s">
        <v>2211</v>
      </c>
      <c r="B366" t="s">
        <v>2212</v>
      </c>
      <c r="C366" t="s">
        <v>2213</v>
      </c>
      <c r="D366" t="s">
        <v>2019</v>
      </c>
      <c r="E366" t="s">
        <v>1177</v>
      </c>
      <c r="F366" t="s">
        <v>625</v>
      </c>
      <c r="G366" t="s">
        <v>625</v>
      </c>
      <c r="H366" t="s">
        <v>625</v>
      </c>
      <c r="I366" t="s">
        <v>1178</v>
      </c>
      <c r="J366" s="139" t="s">
        <v>625</v>
      </c>
    </row>
    <row r="367" spans="1:10">
      <c r="A367" t="s">
        <v>2214</v>
      </c>
      <c r="B367" t="s">
        <v>2215</v>
      </c>
      <c r="C367" t="s">
        <v>2216</v>
      </c>
      <c r="D367" t="s">
        <v>2019</v>
      </c>
      <c r="E367" t="s">
        <v>1177</v>
      </c>
      <c r="F367" t="s">
        <v>625</v>
      </c>
      <c r="G367" t="s">
        <v>625</v>
      </c>
      <c r="H367" t="s">
        <v>625</v>
      </c>
      <c r="I367" t="s">
        <v>1178</v>
      </c>
      <c r="J367" s="139" t="s">
        <v>625</v>
      </c>
    </row>
    <row r="368" spans="1:10">
      <c r="A368" t="s">
        <v>2217</v>
      </c>
      <c r="B368" t="s">
        <v>2218</v>
      </c>
      <c r="C368" t="s">
        <v>2219</v>
      </c>
      <c r="D368" t="s">
        <v>2019</v>
      </c>
      <c r="E368" t="s">
        <v>1177</v>
      </c>
      <c r="F368" t="s">
        <v>625</v>
      </c>
      <c r="G368" t="s">
        <v>625</v>
      </c>
      <c r="H368" t="s">
        <v>625</v>
      </c>
      <c r="I368" t="s">
        <v>1178</v>
      </c>
      <c r="J368" s="139" t="s">
        <v>625</v>
      </c>
    </row>
    <row r="369" spans="1:10">
      <c r="A369" t="s">
        <v>2220</v>
      </c>
      <c r="B369" t="s">
        <v>2221</v>
      </c>
      <c r="C369" t="s">
        <v>2222</v>
      </c>
      <c r="D369" t="s">
        <v>2019</v>
      </c>
      <c r="E369" t="s">
        <v>1177</v>
      </c>
      <c r="F369" t="s">
        <v>625</v>
      </c>
      <c r="G369" t="s">
        <v>625</v>
      </c>
      <c r="H369" t="s">
        <v>625</v>
      </c>
      <c r="I369" t="s">
        <v>1178</v>
      </c>
      <c r="J369" s="139" t="s">
        <v>625</v>
      </c>
    </row>
    <row r="370" spans="1:10">
      <c r="A370" t="s">
        <v>883</v>
      </c>
      <c r="B370" t="s">
        <v>885</v>
      </c>
      <c r="C370" t="s">
        <v>2223</v>
      </c>
      <c r="D370" t="s">
        <v>2019</v>
      </c>
      <c r="E370" t="s">
        <v>1177</v>
      </c>
      <c r="F370" t="s">
        <v>625</v>
      </c>
      <c r="G370" t="s">
        <v>625</v>
      </c>
      <c r="H370" t="s">
        <v>625</v>
      </c>
      <c r="I370" t="s">
        <v>1178</v>
      </c>
      <c r="J370" s="139" t="s">
        <v>625</v>
      </c>
    </row>
    <row r="371" spans="1:10">
      <c r="A371" t="s">
        <v>2224</v>
      </c>
      <c r="B371" t="s">
        <v>2225</v>
      </c>
      <c r="C371" t="s">
        <v>2226</v>
      </c>
      <c r="D371" t="s">
        <v>2019</v>
      </c>
      <c r="E371" t="s">
        <v>1177</v>
      </c>
      <c r="F371" t="s">
        <v>625</v>
      </c>
      <c r="G371" t="s">
        <v>625</v>
      </c>
      <c r="H371" t="s">
        <v>625</v>
      </c>
      <c r="I371" t="s">
        <v>1178</v>
      </c>
      <c r="J371" s="139" t="s">
        <v>625</v>
      </c>
    </row>
    <row r="372" spans="1:10">
      <c r="A372" t="s">
        <v>2227</v>
      </c>
      <c r="B372" t="s">
        <v>2228</v>
      </c>
      <c r="C372" t="s">
        <v>2229</v>
      </c>
      <c r="D372" t="s">
        <v>2019</v>
      </c>
      <c r="E372" t="s">
        <v>1177</v>
      </c>
      <c r="F372" t="s">
        <v>625</v>
      </c>
      <c r="G372" t="s">
        <v>625</v>
      </c>
      <c r="H372" t="s">
        <v>625</v>
      </c>
      <c r="I372" t="s">
        <v>1178</v>
      </c>
      <c r="J372" s="139" t="s">
        <v>625</v>
      </c>
    </row>
    <row r="373" spans="1:10">
      <c r="A373" t="s">
        <v>2230</v>
      </c>
      <c r="B373" t="s">
        <v>2231</v>
      </c>
      <c r="C373" t="s">
        <v>2232</v>
      </c>
      <c r="D373" t="s">
        <v>2019</v>
      </c>
      <c r="E373" t="s">
        <v>1177</v>
      </c>
      <c r="F373" t="s">
        <v>625</v>
      </c>
      <c r="G373" t="s">
        <v>625</v>
      </c>
      <c r="H373" t="s">
        <v>625</v>
      </c>
      <c r="I373" t="s">
        <v>1178</v>
      </c>
      <c r="J373" s="139" t="s">
        <v>625</v>
      </c>
    </row>
    <row r="374" spans="1:10">
      <c r="A374" t="s">
        <v>2233</v>
      </c>
      <c r="B374" t="s">
        <v>2234</v>
      </c>
      <c r="C374" t="s">
        <v>2235</v>
      </c>
      <c r="D374" t="s">
        <v>2019</v>
      </c>
      <c r="E374" t="s">
        <v>1177</v>
      </c>
      <c r="F374" t="s">
        <v>625</v>
      </c>
      <c r="G374" t="s">
        <v>625</v>
      </c>
      <c r="H374" t="s">
        <v>625</v>
      </c>
      <c r="I374" t="s">
        <v>1178</v>
      </c>
      <c r="J374" s="139" t="s">
        <v>625</v>
      </c>
    </row>
    <row r="375" spans="1:10">
      <c r="A375" t="s">
        <v>2236</v>
      </c>
      <c r="B375" t="s">
        <v>2237</v>
      </c>
      <c r="C375" t="s">
        <v>2238</v>
      </c>
      <c r="D375" t="s">
        <v>2019</v>
      </c>
      <c r="E375" t="s">
        <v>1177</v>
      </c>
      <c r="F375" t="s">
        <v>625</v>
      </c>
      <c r="G375" t="s">
        <v>625</v>
      </c>
      <c r="H375" t="s">
        <v>625</v>
      </c>
      <c r="I375" t="s">
        <v>1178</v>
      </c>
      <c r="J375" s="139" t="s">
        <v>625</v>
      </c>
    </row>
    <row r="376" spans="1:10">
      <c r="A376" t="s">
        <v>2239</v>
      </c>
      <c r="B376" t="s">
        <v>2240</v>
      </c>
      <c r="C376" t="s">
        <v>2241</v>
      </c>
      <c r="D376" t="s">
        <v>2019</v>
      </c>
      <c r="E376" t="s">
        <v>1177</v>
      </c>
      <c r="F376" t="s">
        <v>625</v>
      </c>
      <c r="G376" t="s">
        <v>625</v>
      </c>
      <c r="H376" t="s">
        <v>625</v>
      </c>
      <c r="I376" t="s">
        <v>1178</v>
      </c>
      <c r="J376" s="139" t="s">
        <v>625</v>
      </c>
    </row>
    <row r="377" spans="1:10">
      <c r="A377" t="s">
        <v>2242</v>
      </c>
      <c r="B377" t="s">
        <v>2243</v>
      </c>
      <c r="C377" t="s">
        <v>2244</v>
      </c>
      <c r="D377" t="s">
        <v>2019</v>
      </c>
      <c r="E377" t="s">
        <v>1177</v>
      </c>
      <c r="F377" t="s">
        <v>625</v>
      </c>
      <c r="G377" t="s">
        <v>625</v>
      </c>
      <c r="H377" t="s">
        <v>625</v>
      </c>
      <c r="I377" t="s">
        <v>1178</v>
      </c>
      <c r="J377" s="139" t="s">
        <v>625</v>
      </c>
    </row>
    <row r="378" spans="1:10">
      <c r="A378" t="s">
        <v>2245</v>
      </c>
      <c r="B378" t="s">
        <v>2246</v>
      </c>
      <c r="C378" t="s">
        <v>2247</v>
      </c>
      <c r="D378" t="s">
        <v>2019</v>
      </c>
      <c r="E378" t="s">
        <v>1177</v>
      </c>
      <c r="F378" t="s">
        <v>625</v>
      </c>
      <c r="G378" t="s">
        <v>625</v>
      </c>
      <c r="H378" t="s">
        <v>625</v>
      </c>
      <c r="I378" t="s">
        <v>1178</v>
      </c>
      <c r="J378" s="139" t="s">
        <v>625</v>
      </c>
    </row>
    <row r="379" spans="1:10">
      <c r="A379" t="s">
        <v>2248</v>
      </c>
      <c r="B379" t="s">
        <v>2249</v>
      </c>
      <c r="C379" t="s">
        <v>2250</v>
      </c>
      <c r="D379" t="s">
        <v>2019</v>
      </c>
      <c r="E379" t="s">
        <v>1177</v>
      </c>
      <c r="F379" t="s">
        <v>625</v>
      </c>
      <c r="G379" t="s">
        <v>625</v>
      </c>
      <c r="H379" t="s">
        <v>625</v>
      </c>
      <c r="I379" t="s">
        <v>1178</v>
      </c>
      <c r="J379" s="139" t="s">
        <v>625</v>
      </c>
    </row>
    <row r="380" spans="1:10">
      <c r="A380" t="s">
        <v>2251</v>
      </c>
      <c r="B380" t="s">
        <v>2252</v>
      </c>
      <c r="C380" t="s">
        <v>2253</v>
      </c>
      <c r="D380" t="s">
        <v>2019</v>
      </c>
      <c r="E380" t="s">
        <v>1177</v>
      </c>
      <c r="F380" t="s">
        <v>625</v>
      </c>
      <c r="G380" t="s">
        <v>625</v>
      </c>
      <c r="H380" t="s">
        <v>625</v>
      </c>
      <c r="I380" t="s">
        <v>1178</v>
      </c>
      <c r="J380" s="139" t="s">
        <v>625</v>
      </c>
    </row>
    <row r="381" spans="1:10">
      <c r="A381" t="s">
        <v>2254</v>
      </c>
      <c r="B381" t="s">
        <v>2255</v>
      </c>
      <c r="C381" t="s">
        <v>2256</v>
      </c>
      <c r="D381" t="s">
        <v>2019</v>
      </c>
      <c r="E381" t="s">
        <v>1177</v>
      </c>
      <c r="F381" t="s">
        <v>625</v>
      </c>
      <c r="G381" t="s">
        <v>625</v>
      </c>
      <c r="H381" t="s">
        <v>625</v>
      </c>
      <c r="I381" t="s">
        <v>1178</v>
      </c>
      <c r="J381" s="139" t="s">
        <v>625</v>
      </c>
    </row>
    <row r="382" spans="1:10">
      <c r="A382" t="s">
        <v>2257</v>
      </c>
      <c r="B382" t="s">
        <v>2258</v>
      </c>
      <c r="C382" t="s">
        <v>2259</v>
      </c>
      <c r="D382" t="s">
        <v>2019</v>
      </c>
      <c r="E382" t="s">
        <v>1177</v>
      </c>
      <c r="F382" t="s">
        <v>625</v>
      </c>
      <c r="G382" t="s">
        <v>625</v>
      </c>
      <c r="H382" t="s">
        <v>625</v>
      </c>
      <c r="I382" t="s">
        <v>1178</v>
      </c>
      <c r="J382" s="139" t="s">
        <v>625</v>
      </c>
    </row>
    <row r="383" spans="1:10">
      <c r="A383" t="s">
        <v>2260</v>
      </c>
      <c r="B383" t="s">
        <v>2261</v>
      </c>
      <c r="C383" t="s">
        <v>2262</v>
      </c>
      <c r="D383" t="s">
        <v>2019</v>
      </c>
      <c r="E383" t="s">
        <v>1177</v>
      </c>
      <c r="F383" t="s">
        <v>625</v>
      </c>
      <c r="G383" t="s">
        <v>625</v>
      </c>
      <c r="H383" t="s">
        <v>625</v>
      </c>
      <c r="I383" t="s">
        <v>1178</v>
      </c>
      <c r="J383" s="139" t="s">
        <v>625</v>
      </c>
    </row>
    <row r="384" spans="1:10">
      <c r="A384" t="s">
        <v>2263</v>
      </c>
      <c r="B384" t="s">
        <v>2264</v>
      </c>
      <c r="C384" t="s">
        <v>2265</v>
      </c>
      <c r="D384" t="s">
        <v>2019</v>
      </c>
      <c r="E384" t="s">
        <v>1177</v>
      </c>
      <c r="F384" t="s">
        <v>625</v>
      </c>
      <c r="G384" t="s">
        <v>625</v>
      </c>
      <c r="H384" t="s">
        <v>625</v>
      </c>
      <c r="I384" t="s">
        <v>1178</v>
      </c>
      <c r="J384" s="139" t="s">
        <v>625</v>
      </c>
    </row>
    <row r="385" spans="1:10">
      <c r="A385" t="s">
        <v>2266</v>
      </c>
      <c r="B385" t="s">
        <v>2267</v>
      </c>
      <c r="C385" t="s">
        <v>2268</v>
      </c>
      <c r="D385" t="s">
        <v>2019</v>
      </c>
      <c r="E385" t="s">
        <v>1177</v>
      </c>
      <c r="F385" t="s">
        <v>625</v>
      </c>
      <c r="G385" t="s">
        <v>625</v>
      </c>
      <c r="H385" t="s">
        <v>625</v>
      </c>
      <c r="I385" t="s">
        <v>1178</v>
      </c>
      <c r="J385" s="139" t="s">
        <v>625</v>
      </c>
    </row>
    <row r="386" spans="1:10">
      <c r="A386" t="s">
        <v>391</v>
      </c>
      <c r="B386" t="s">
        <v>392</v>
      </c>
      <c r="C386" t="s">
        <v>2269</v>
      </c>
      <c r="D386" t="s">
        <v>2019</v>
      </c>
      <c r="E386" t="s">
        <v>1177</v>
      </c>
      <c r="F386" t="s">
        <v>625</v>
      </c>
      <c r="G386" t="s">
        <v>625</v>
      </c>
      <c r="H386" t="s">
        <v>625</v>
      </c>
      <c r="I386" t="s">
        <v>1178</v>
      </c>
      <c r="J386" s="139" t="s">
        <v>625</v>
      </c>
    </row>
    <row r="387" spans="1:10">
      <c r="A387" t="s">
        <v>2270</v>
      </c>
      <c r="B387" t="s">
        <v>2271</v>
      </c>
      <c r="C387" t="s">
        <v>2272</v>
      </c>
      <c r="D387" t="s">
        <v>2019</v>
      </c>
      <c r="E387" t="s">
        <v>1177</v>
      </c>
      <c r="F387" t="s">
        <v>625</v>
      </c>
      <c r="G387" t="s">
        <v>625</v>
      </c>
      <c r="H387" t="s">
        <v>625</v>
      </c>
      <c r="I387" t="s">
        <v>1178</v>
      </c>
      <c r="J387" s="139" t="s">
        <v>625</v>
      </c>
    </row>
    <row r="388" spans="1:10">
      <c r="A388" t="s">
        <v>2273</v>
      </c>
      <c r="B388" t="s">
        <v>2274</v>
      </c>
      <c r="C388" t="s">
        <v>2275</v>
      </c>
      <c r="D388" t="s">
        <v>2019</v>
      </c>
      <c r="E388" t="s">
        <v>1177</v>
      </c>
      <c r="F388" t="s">
        <v>625</v>
      </c>
      <c r="G388" t="s">
        <v>625</v>
      </c>
      <c r="H388" t="s">
        <v>625</v>
      </c>
      <c r="I388" t="s">
        <v>1178</v>
      </c>
      <c r="J388" s="139" t="s">
        <v>625</v>
      </c>
    </row>
    <row r="389" spans="1:10">
      <c r="A389" t="s">
        <v>2276</v>
      </c>
      <c r="B389" t="s">
        <v>2277</v>
      </c>
      <c r="C389" t="s">
        <v>2278</v>
      </c>
      <c r="D389" t="s">
        <v>2019</v>
      </c>
      <c r="E389" t="s">
        <v>1177</v>
      </c>
      <c r="F389" t="s">
        <v>625</v>
      </c>
      <c r="G389" t="s">
        <v>625</v>
      </c>
      <c r="H389" t="s">
        <v>625</v>
      </c>
      <c r="I389" t="s">
        <v>1178</v>
      </c>
      <c r="J389" s="139" t="s">
        <v>625</v>
      </c>
    </row>
    <row r="390" spans="1:10">
      <c r="A390" t="s">
        <v>669</v>
      </c>
      <c r="B390" t="s">
        <v>2279</v>
      </c>
      <c r="C390" t="s">
        <v>2280</v>
      </c>
      <c r="D390" t="s">
        <v>2019</v>
      </c>
      <c r="E390" t="s">
        <v>1177</v>
      </c>
      <c r="F390" t="s">
        <v>625</v>
      </c>
      <c r="G390" t="s">
        <v>625</v>
      </c>
      <c r="H390" t="s">
        <v>625</v>
      </c>
      <c r="I390" t="s">
        <v>1178</v>
      </c>
      <c r="J390" s="139" t="s">
        <v>625</v>
      </c>
    </row>
    <row r="391" spans="1:10">
      <c r="A391" t="s">
        <v>2281</v>
      </c>
      <c r="B391" t="s">
        <v>2282</v>
      </c>
      <c r="C391" t="s">
        <v>2283</v>
      </c>
      <c r="D391" t="s">
        <v>2019</v>
      </c>
      <c r="E391" t="s">
        <v>1177</v>
      </c>
      <c r="F391" t="s">
        <v>625</v>
      </c>
      <c r="G391" t="s">
        <v>625</v>
      </c>
      <c r="H391" t="s">
        <v>625</v>
      </c>
      <c r="I391" t="s">
        <v>1178</v>
      </c>
      <c r="J391" s="139" t="s">
        <v>625</v>
      </c>
    </row>
    <row r="392" spans="1:10">
      <c r="A392" t="s">
        <v>2284</v>
      </c>
      <c r="B392" t="s">
        <v>2285</v>
      </c>
      <c r="C392" t="s">
        <v>2286</v>
      </c>
      <c r="D392" t="s">
        <v>2019</v>
      </c>
      <c r="E392" t="s">
        <v>1177</v>
      </c>
      <c r="F392" t="s">
        <v>625</v>
      </c>
      <c r="G392" t="s">
        <v>625</v>
      </c>
      <c r="H392" t="s">
        <v>625</v>
      </c>
      <c r="I392" t="s">
        <v>1178</v>
      </c>
      <c r="J392" s="139" t="s">
        <v>625</v>
      </c>
    </row>
    <row r="393" spans="1:10">
      <c r="A393" t="s">
        <v>2287</v>
      </c>
      <c r="B393" t="s">
        <v>2288</v>
      </c>
      <c r="C393" t="s">
        <v>2289</v>
      </c>
      <c r="D393" t="s">
        <v>2019</v>
      </c>
      <c r="E393" t="s">
        <v>1177</v>
      </c>
      <c r="F393" t="s">
        <v>625</v>
      </c>
      <c r="G393" t="s">
        <v>625</v>
      </c>
      <c r="H393" t="s">
        <v>625</v>
      </c>
      <c r="I393" t="s">
        <v>1178</v>
      </c>
      <c r="J393" s="139" t="s">
        <v>625</v>
      </c>
    </row>
    <row r="394" spans="1:10">
      <c r="A394" t="s">
        <v>2290</v>
      </c>
      <c r="B394" t="s">
        <v>2291</v>
      </c>
      <c r="C394" t="s">
        <v>2292</v>
      </c>
      <c r="D394" t="s">
        <v>2019</v>
      </c>
      <c r="E394" t="s">
        <v>1177</v>
      </c>
      <c r="F394" t="s">
        <v>625</v>
      </c>
      <c r="G394" t="s">
        <v>625</v>
      </c>
      <c r="H394" t="s">
        <v>625</v>
      </c>
      <c r="I394" t="s">
        <v>1178</v>
      </c>
      <c r="J394" s="139" t="s">
        <v>625</v>
      </c>
    </row>
    <row r="395" spans="1:10">
      <c r="A395" t="s">
        <v>2293</v>
      </c>
      <c r="B395" t="s">
        <v>2294</v>
      </c>
      <c r="C395" t="s">
        <v>2295</v>
      </c>
      <c r="D395" t="s">
        <v>2019</v>
      </c>
      <c r="E395" t="s">
        <v>1177</v>
      </c>
      <c r="F395" t="s">
        <v>625</v>
      </c>
      <c r="G395" t="s">
        <v>625</v>
      </c>
      <c r="H395" t="s">
        <v>625</v>
      </c>
      <c r="I395" t="s">
        <v>1178</v>
      </c>
      <c r="J395" s="139" t="s">
        <v>625</v>
      </c>
    </row>
    <row r="396" spans="1:10">
      <c r="A396" t="s">
        <v>2296</v>
      </c>
      <c r="B396" t="s">
        <v>2297</v>
      </c>
      <c r="C396" t="s">
        <v>2298</v>
      </c>
      <c r="D396" t="s">
        <v>2019</v>
      </c>
      <c r="E396" t="s">
        <v>1177</v>
      </c>
      <c r="F396" t="s">
        <v>625</v>
      </c>
      <c r="G396" t="s">
        <v>625</v>
      </c>
      <c r="H396" t="s">
        <v>625</v>
      </c>
      <c r="I396" t="s">
        <v>1178</v>
      </c>
      <c r="J396" s="139" t="s">
        <v>625</v>
      </c>
    </row>
    <row r="397" spans="1:10">
      <c r="A397" t="s">
        <v>2299</v>
      </c>
      <c r="B397" t="s">
        <v>2300</v>
      </c>
      <c r="C397" t="s">
        <v>2301</v>
      </c>
      <c r="D397" t="s">
        <v>2019</v>
      </c>
      <c r="E397" t="s">
        <v>1177</v>
      </c>
      <c r="F397" t="s">
        <v>625</v>
      </c>
      <c r="G397" t="s">
        <v>625</v>
      </c>
      <c r="H397" t="s">
        <v>625</v>
      </c>
      <c r="I397" t="s">
        <v>1178</v>
      </c>
      <c r="J397" s="139" t="s">
        <v>625</v>
      </c>
    </row>
    <row r="398" spans="1:10">
      <c r="A398" t="s">
        <v>2302</v>
      </c>
      <c r="B398" t="s">
        <v>2303</v>
      </c>
      <c r="C398" t="s">
        <v>2304</v>
      </c>
      <c r="D398" t="s">
        <v>2019</v>
      </c>
      <c r="E398" t="s">
        <v>1177</v>
      </c>
      <c r="F398" t="s">
        <v>625</v>
      </c>
      <c r="G398" t="s">
        <v>625</v>
      </c>
      <c r="H398" t="s">
        <v>625</v>
      </c>
      <c r="I398" t="s">
        <v>1178</v>
      </c>
      <c r="J398" s="139" t="s">
        <v>625</v>
      </c>
    </row>
    <row r="399" spans="1:10">
      <c r="A399" t="s">
        <v>2305</v>
      </c>
      <c r="B399" t="s">
        <v>2306</v>
      </c>
      <c r="C399" t="s">
        <v>2307</v>
      </c>
      <c r="D399" t="s">
        <v>2019</v>
      </c>
      <c r="E399" t="s">
        <v>1177</v>
      </c>
      <c r="F399" t="s">
        <v>625</v>
      </c>
      <c r="G399" t="s">
        <v>625</v>
      </c>
      <c r="H399" t="s">
        <v>625</v>
      </c>
      <c r="I399" t="s">
        <v>1178</v>
      </c>
      <c r="J399" s="139" t="s">
        <v>625</v>
      </c>
    </row>
    <row r="400" spans="1:10">
      <c r="A400" t="s">
        <v>2308</v>
      </c>
      <c r="B400" t="s">
        <v>2309</v>
      </c>
      <c r="C400" t="s">
        <v>2310</v>
      </c>
      <c r="D400" t="s">
        <v>2019</v>
      </c>
      <c r="E400" t="s">
        <v>1177</v>
      </c>
      <c r="F400" t="s">
        <v>625</v>
      </c>
      <c r="G400" t="s">
        <v>625</v>
      </c>
      <c r="H400" t="s">
        <v>625</v>
      </c>
      <c r="I400" t="s">
        <v>1178</v>
      </c>
      <c r="J400" s="139" t="s">
        <v>625</v>
      </c>
    </row>
    <row r="401" spans="1:10">
      <c r="A401" t="s">
        <v>2311</v>
      </c>
      <c r="B401" t="s">
        <v>2312</v>
      </c>
      <c r="C401" t="s">
        <v>2313</v>
      </c>
      <c r="D401" t="s">
        <v>2019</v>
      </c>
      <c r="E401" t="s">
        <v>1177</v>
      </c>
      <c r="F401" t="s">
        <v>625</v>
      </c>
      <c r="G401" t="s">
        <v>625</v>
      </c>
      <c r="H401" t="s">
        <v>625</v>
      </c>
      <c r="I401" t="s">
        <v>1178</v>
      </c>
      <c r="J401" s="139" t="s">
        <v>625</v>
      </c>
    </row>
    <row r="402" spans="1:10">
      <c r="A402" t="s">
        <v>2314</v>
      </c>
      <c r="B402" t="s">
        <v>2315</v>
      </c>
      <c r="C402" t="s">
        <v>2316</v>
      </c>
      <c r="D402" t="s">
        <v>2019</v>
      </c>
      <c r="E402" t="s">
        <v>1177</v>
      </c>
      <c r="F402" t="s">
        <v>625</v>
      </c>
      <c r="G402" t="s">
        <v>625</v>
      </c>
      <c r="H402" t="s">
        <v>625</v>
      </c>
      <c r="I402" t="s">
        <v>1178</v>
      </c>
      <c r="J402" s="139" t="s">
        <v>625</v>
      </c>
    </row>
    <row r="403" spans="1:10">
      <c r="A403" t="s">
        <v>435</v>
      </c>
      <c r="B403" t="s">
        <v>436</v>
      </c>
      <c r="C403" t="s">
        <v>2317</v>
      </c>
      <c r="D403" t="s">
        <v>2019</v>
      </c>
      <c r="E403" t="s">
        <v>1177</v>
      </c>
      <c r="F403" t="s">
        <v>625</v>
      </c>
      <c r="G403" t="s">
        <v>625</v>
      </c>
      <c r="H403" t="s">
        <v>625</v>
      </c>
      <c r="I403" t="s">
        <v>1178</v>
      </c>
      <c r="J403" s="139" t="s">
        <v>625</v>
      </c>
    </row>
    <row r="404" spans="1:10">
      <c r="A404" t="s">
        <v>880</v>
      </c>
      <c r="B404" t="s">
        <v>882</v>
      </c>
      <c r="C404" t="s">
        <v>2318</v>
      </c>
      <c r="D404" t="s">
        <v>2019</v>
      </c>
      <c r="E404" t="s">
        <v>1177</v>
      </c>
      <c r="F404" t="s">
        <v>625</v>
      </c>
      <c r="G404" t="s">
        <v>625</v>
      </c>
      <c r="H404" t="s">
        <v>625</v>
      </c>
      <c r="I404" t="s">
        <v>1178</v>
      </c>
      <c r="J404" s="139" t="s">
        <v>625</v>
      </c>
    </row>
    <row r="405" spans="1:10">
      <c r="A405" t="s">
        <v>2319</v>
      </c>
      <c r="B405" t="s">
        <v>2320</v>
      </c>
      <c r="C405" t="s">
        <v>2321</v>
      </c>
      <c r="D405" t="s">
        <v>2019</v>
      </c>
      <c r="E405" t="s">
        <v>1177</v>
      </c>
      <c r="F405" t="s">
        <v>625</v>
      </c>
      <c r="G405" t="s">
        <v>625</v>
      </c>
      <c r="H405" t="s">
        <v>625</v>
      </c>
      <c r="I405" t="s">
        <v>1178</v>
      </c>
      <c r="J405" s="139" t="s">
        <v>625</v>
      </c>
    </row>
    <row r="406" spans="1:10">
      <c r="A406" t="s">
        <v>2322</v>
      </c>
      <c r="B406" t="s">
        <v>2323</v>
      </c>
      <c r="C406" t="s">
        <v>2324</v>
      </c>
      <c r="D406" t="s">
        <v>2019</v>
      </c>
      <c r="E406" t="s">
        <v>1177</v>
      </c>
      <c r="F406" t="s">
        <v>625</v>
      </c>
      <c r="G406" t="s">
        <v>625</v>
      </c>
      <c r="H406" t="s">
        <v>625</v>
      </c>
      <c r="I406" t="s">
        <v>1178</v>
      </c>
      <c r="J406" s="139" t="s">
        <v>625</v>
      </c>
    </row>
    <row r="407" spans="1:10">
      <c r="A407" t="s">
        <v>2325</v>
      </c>
      <c r="B407" t="s">
        <v>2326</v>
      </c>
      <c r="C407" t="s">
        <v>2327</v>
      </c>
      <c r="D407" t="s">
        <v>2019</v>
      </c>
      <c r="E407" t="s">
        <v>1177</v>
      </c>
      <c r="F407" t="s">
        <v>625</v>
      </c>
      <c r="G407" t="s">
        <v>625</v>
      </c>
      <c r="H407" t="s">
        <v>625</v>
      </c>
      <c r="I407" t="s">
        <v>1178</v>
      </c>
      <c r="J407" s="139" t="s">
        <v>625</v>
      </c>
    </row>
    <row r="408" spans="1:10">
      <c r="A408" t="s">
        <v>2328</v>
      </c>
      <c r="B408" t="s">
        <v>2329</v>
      </c>
      <c r="C408" t="s">
        <v>2330</v>
      </c>
      <c r="D408" t="s">
        <v>2019</v>
      </c>
      <c r="E408" t="s">
        <v>1177</v>
      </c>
      <c r="F408" t="s">
        <v>625</v>
      </c>
      <c r="G408" t="s">
        <v>625</v>
      </c>
      <c r="H408" t="s">
        <v>625</v>
      </c>
      <c r="I408" t="s">
        <v>1178</v>
      </c>
      <c r="J408" s="139" t="s">
        <v>625</v>
      </c>
    </row>
    <row r="409" spans="1:10">
      <c r="A409" t="s">
        <v>2331</v>
      </c>
      <c r="B409" t="s">
        <v>2332</v>
      </c>
      <c r="C409" t="s">
        <v>2333</v>
      </c>
      <c r="D409" t="s">
        <v>2019</v>
      </c>
      <c r="E409" t="s">
        <v>1177</v>
      </c>
      <c r="F409" t="s">
        <v>625</v>
      </c>
      <c r="G409" t="s">
        <v>625</v>
      </c>
      <c r="H409" t="s">
        <v>625</v>
      </c>
      <c r="I409" t="s">
        <v>1178</v>
      </c>
      <c r="J409" s="139" t="s">
        <v>625</v>
      </c>
    </row>
    <row r="410" spans="1:10">
      <c r="A410" t="s">
        <v>877</v>
      </c>
      <c r="B410" t="s">
        <v>879</v>
      </c>
      <c r="C410" t="s">
        <v>2334</v>
      </c>
      <c r="D410" t="s">
        <v>2019</v>
      </c>
      <c r="E410" t="s">
        <v>1177</v>
      </c>
      <c r="F410" t="s">
        <v>625</v>
      </c>
      <c r="G410" t="s">
        <v>625</v>
      </c>
      <c r="H410" t="s">
        <v>625</v>
      </c>
      <c r="I410" t="s">
        <v>1178</v>
      </c>
      <c r="J410" s="139" t="s">
        <v>625</v>
      </c>
    </row>
    <row r="411" spans="1:10">
      <c r="A411" t="s">
        <v>2335</v>
      </c>
      <c r="B411" t="s">
        <v>2336</v>
      </c>
      <c r="C411" t="s">
        <v>2337</v>
      </c>
      <c r="D411" t="s">
        <v>2019</v>
      </c>
      <c r="E411" t="s">
        <v>1177</v>
      </c>
      <c r="F411" t="s">
        <v>625</v>
      </c>
      <c r="G411" t="s">
        <v>625</v>
      </c>
      <c r="H411" t="s">
        <v>625</v>
      </c>
      <c r="I411" t="s">
        <v>1178</v>
      </c>
      <c r="J411" s="139" t="s">
        <v>625</v>
      </c>
    </row>
    <row r="412" spans="1:10">
      <c r="A412" t="s">
        <v>2338</v>
      </c>
      <c r="B412" t="s">
        <v>2339</v>
      </c>
      <c r="C412" t="s">
        <v>2340</v>
      </c>
      <c r="D412" t="s">
        <v>2019</v>
      </c>
      <c r="E412" t="s">
        <v>1177</v>
      </c>
      <c r="F412" t="s">
        <v>625</v>
      </c>
      <c r="G412" t="s">
        <v>625</v>
      </c>
      <c r="H412" t="s">
        <v>625</v>
      </c>
      <c r="I412" t="s">
        <v>1178</v>
      </c>
      <c r="J412" s="139" t="s">
        <v>625</v>
      </c>
    </row>
    <row r="413" spans="1:10">
      <c r="A413" t="s">
        <v>2341</v>
      </c>
      <c r="B413" t="s">
        <v>2342</v>
      </c>
      <c r="C413" t="s">
        <v>2343</v>
      </c>
      <c r="D413" t="s">
        <v>2019</v>
      </c>
      <c r="E413" t="s">
        <v>1177</v>
      </c>
      <c r="F413" t="s">
        <v>625</v>
      </c>
      <c r="G413" t="s">
        <v>625</v>
      </c>
      <c r="H413" t="s">
        <v>625</v>
      </c>
      <c r="I413" t="s">
        <v>1178</v>
      </c>
      <c r="J413" s="139" t="s">
        <v>625</v>
      </c>
    </row>
    <row r="414" spans="1:10">
      <c r="A414" t="s">
        <v>2344</v>
      </c>
      <c r="B414" t="s">
        <v>2345</v>
      </c>
      <c r="C414" t="s">
        <v>2346</v>
      </c>
      <c r="D414" t="s">
        <v>2019</v>
      </c>
      <c r="E414" t="s">
        <v>1177</v>
      </c>
      <c r="F414" t="s">
        <v>625</v>
      </c>
      <c r="G414" t="s">
        <v>625</v>
      </c>
      <c r="H414" t="s">
        <v>625</v>
      </c>
      <c r="I414" t="s">
        <v>1178</v>
      </c>
      <c r="J414" s="139" t="s">
        <v>625</v>
      </c>
    </row>
    <row r="415" spans="1:10">
      <c r="A415" t="s">
        <v>339</v>
      </c>
      <c r="B415" t="s">
        <v>340</v>
      </c>
      <c r="C415" t="s">
        <v>2347</v>
      </c>
      <c r="D415" t="s">
        <v>2019</v>
      </c>
      <c r="E415" t="s">
        <v>1177</v>
      </c>
      <c r="F415" t="s">
        <v>625</v>
      </c>
      <c r="G415" t="s">
        <v>625</v>
      </c>
      <c r="H415" t="s">
        <v>625</v>
      </c>
      <c r="I415" t="s">
        <v>1178</v>
      </c>
      <c r="J415" s="139" t="s">
        <v>625</v>
      </c>
    </row>
    <row r="416" spans="1:10">
      <c r="A416" t="s">
        <v>2348</v>
      </c>
      <c r="B416" t="s">
        <v>2349</v>
      </c>
      <c r="C416" t="s">
        <v>2350</v>
      </c>
      <c r="D416" t="s">
        <v>2019</v>
      </c>
      <c r="E416" t="s">
        <v>1177</v>
      </c>
      <c r="F416" t="s">
        <v>625</v>
      </c>
      <c r="G416" t="s">
        <v>625</v>
      </c>
      <c r="H416" t="s">
        <v>625</v>
      </c>
      <c r="I416" t="s">
        <v>1178</v>
      </c>
      <c r="J416" s="139" t="s">
        <v>625</v>
      </c>
    </row>
    <row r="417" spans="1:10">
      <c r="A417" t="s">
        <v>2351</v>
      </c>
      <c r="B417" t="s">
        <v>2352</v>
      </c>
      <c r="C417" t="s">
        <v>2353</v>
      </c>
      <c r="D417" t="s">
        <v>2019</v>
      </c>
      <c r="E417" t="s">
        <v>1177</v>
      </c>
      <c r="F417" t="s">
        <v>625</v>
      </c>
      <c r="G417" t="s">
        <v>625</v>
      </c>
      <c r="H417" t="s">
        <v>625</v>
      </c>
      <c r="I417" t="s">
        <v>1178</v>
      </c>
      <c r="J417" s="139" t="s">
        <v>625</v>
      </c>
    </row>
    <row r="418" spans="1:10">
      <c r="A418" t="s">
        <v>2354</v>
      </c>
      <c r="B418" t="s">
        <v>2355</v>
      </c>
      <c r="C418" t="s">
        <v>2356</v>
      </c>
      <c r="D418" t="s">
        <v>2019</v>
      </c>
      <c r="E418" t="s">
        <v>1177</v>
      </c>
      <c r="F418" t="s">
        <v>625</v>
      </c>
      <c r="G418" t="s">
        <v>625</v>
      </c>
      <c r="H418" t="s">
        <v>625</v>
      </c>
      <c r="I418" t="s">
        <v>1178</v>
      </c>
      <c r="J418" s="139" t="s">
        <v>625</v>
      </c>
    </row>
    <row r="419" spans="1:10">
      <c r="A419" t="s">
        <v>2357</v>
      </c>
      <c r="B419" t="s">
        <v>2358</v>
      </c>
      <c r="C419" t="s">
        <v>2359</v>
      </c>
      <c r="D419" t="s">
        <v>2019</v>
      </c>
      <c r="E419" t="s">
        <v>1177</v>
      </c>
      <c r="F419" t="s">
        <v>625</v>
      </c>
      <c r="G419" t="s">
        <v>625</v>
      </c>
      <c r="H419" t="s">
        <v>625</v>
      </c>
      <c r="I419" t="s">
        <v>1178</v>
      </c>
      <c r="J419" s="139" t="s">
        <v>625</v>
      </c>
    </row>
    <row r="420" spans="1:10">
      <c r="A420" t="s">
        <v>2360</v>
      </c>
      <c r="B420" t="s">
        <v>2361</v>
      </c>
      <c r="C420" t="s">
        <v>2362</v>
      </c>
      <c r="D420" t="s">
        <v>2019</v>
      </c>
      <c r="E420" t="s">
        <v>1177</v>
      </c>
      <c r="F420" t="s">
        <v>625</v>
      </c>
      <c r="G420" t="s">
        <v>625</v>
      </c>
      <c r="H420" t="s">
        <v>625</v>
      </c>
      <c r="I420" t="s">
        <v>1178</v>
      </c>
      <c r="J420" s="139" t="s">
        <v>625</v>
      </c>
    </row>
    <row r="421" spans="1:10">
      <c r="A421" t="s">
        <v>2363</v>
      </c>
      <c r="B421" t="s">
        <v>2364</v>
      </c>
      <c r="C421" t="s">
        <v>2365</v>
      </c>
      <c r="D421" t="s">
        <v>2019</v>
      </c>
      <c r="E421" t="s">
        <v>1177</v>
      </c>
      <c r="F421" t="s">
        <v>625</v>
      </c>
      <c r="G421" t="s">
        <v>625</v>
      </c>
      <c r="H421" t="s">
        <v>625</v>
      </c>
      <c r="I421" t="s">
        <v>1178</v>
      </c>
      <c r="J421" s="139" t="s">
        <v>625</v>
      </c>
    </row>
    <row r="422" spans="1:10">
      <c r="A422" t="s">
        <v>2366</v>
      </c>
      <c r="B422" t="s">
        <v>2367</v>
      </c>
      <c r="C422" t="s">
        <v>2368</v>
      </c>
      <c r="D422" t="s">
        <v>2019</v>
      </c>
      <c r="E422" t="s">
        <v>1177</v>
      </c>
      <c r="F422" t="s">
        <v>625</v>
      </c>
      <c r="G422" t="s">
        <v>625</v>
      </c>
      <c r="H422" t="s">
        <v>625</v>
      </c>
      <c r="I422" t="s">
        <v>1178</v>
      </c>
      <c r="J422" s="139" t="s">
        <v>625</v>
      </c>
    </row>
    <row r="423" spans="1:10">
      <c r="A423" t="s">
        <v>2369</v>
      </c>
      <c r="B423" t="s">
        <v>2370</v>
      </c>
      <c r="C423" t="s">
        <v>2371</v>
      </c>
      <c r="D423" t="s">
        <v>2019</v>
      </c>
      <c r="E423" t="s">
        <v>1177</v>
      </c>
      <c r="F423" t="s">
        <v>625</v>
      </c>
      <c r="G423" t="s">
        <v>625</v>
      </c>
      <c r="H423" t="s">
        <v>625</v>
      </c>
      <c r="I423" t="s">
        <v>1178</v>
      </c>
      <c r="J423" s="139" t="s">
        <v>625</v>
      </c>
    </row>
    <row r="424" spans="1:10">
      <c r="A424" t="s">
        <v>2372</v>
      </c>
      <c r="B424" t="s">
        <v>2373</v>
      </c>
      <c r="C424" t="s">
        <v>2374</v>
      </c>
      <c r="D424" t="s">
        <v>2019</v>
      </c>
      <c r="E424" t="s">
        <v>1177</v>
      </c>
      <c r="F424" t="s">
        <v>625</v>
      </c>
      <c r="G424" t="s">
        <v>625</v>
      </c>
      <c r="H424" t="s">
        <v>625</v>
      </c>
      <c r="I424" t="s">
        <v>1178</v>
      </c>
      <c r="J424" s="139" t="s">
        <v>625</v>
      </c>
    </row>
    <row r="425" spans="1:10">
      <c r="A425" t="s">
        <v>2375</v>
      </c>
      <c r="B425" t="s">
        <v>2376</v>
      </c>
      <c r="C425" t="s">
        <v>2377</v>
      </c>
      <c r="D425" t="s">
        <v>2019</v>
      </c>
      <c r="E425" t="s">
        <v>1177</v>
      </c>
      <c r="F425" t="s">
        <v>625</v>
      </c>
      <c r="G425" t="s">
        <v>625</v>
      </c>
      <c r="H425" t="s">
        <v>625</v>
      </c>
      <c r="I425" t="s">
        <v>1178</v>
      </c>
      <c r="J425" s="139" t="s">
        <v>625</v>
      </c>
    </row>
    <row r="426" spans="1:10">
      <c r="A426" t="s">
        <v>2378</v>
      </c>
      <c r="B426" t="s">
        <v>2379</v>
      </c>
      <c r="C426" t="s">
        <v>2380</v>
      </c>
      <c r="D426" t="s">
        <v>2019</v>
      </c>
      <c r="E426" t="s">
        <v>1177</v>
      </c>
      <c r="F426" t="s">
        <v>625</v>
      </c>
      <c r="G426" t="s">
        <v>625</v>
      </c>
      <c r="H426" t="s">
        <v>625</v>
      </c>
      <c r="I426" t="s">
        <v>1178</v>
      </c>
      <c r="J426" s="139" t="s">
        <v>625</v>
      </c>
    </row>
    <row r="427" spans="1:10">
      <c r="A427" t="s">
        <v>2381</v>
      </c>
      <c r="B427" t="s">
        <v>2382</v>
      </c>
      <c r="C427" t="s">
        <v>2383</v>
      </c>
      <c r="D427" t="s">
        <v>2019</v>
      </c>
      <c r="E427" t="s">
        <v>1177</v>
      </c>
      <c r="F427" t="s">
        <v>625</v>
      </c>
      <c r="G427" t="s">
        <v>625</v>
      </c>
      <c r="H427" t="s">
        <v>625</v>
      </c>
      <c r="I427" t="s">
        <v>1178</v>
      </c>
      <c r="J427" s="139" t="s">
        <v>625</v>
      </c>
    </row>
    <row r="428" spans="1:10">
      <c r="A428" t="s">
        <v>2384</v>
      </c>
      <c r="B428" t="s">
        <v>2385</v>
      </c>
      <c r="C428" t="s">
        <v>2386</v>
      </c>
      <c r="D428" t="s">
        <v>2019</v>
      </c>
      <c r="E428" t="s">
        <v>1177</v>
      </c>
      <c r="F428" t="s">
        <v>625</v>
      </c>
      <c r="G428" t="s">
        <v>625</v>
      </c>
      <c r="H428" t="s">
        <v>625</v>
      </c>
      <c r="I428" t="s">
        <v>1178</v>
      </c>
      <c r="J428" s="139" t="s">
        <v>625</v>
      </c>
    </row>
    <row r="429" spans="1:10">
      <c r="A429" t="s">
        <v>2387</v>
      </c>
      <c r="B429" t="s">
        <v>2388</v>
      </c>
      <c r="C429" t="s">
        <v>2389</v>
      </c>
      <c r="D429" t="s">
        <v>2019</v>
      </c>
      <c r="E429" t="s">
        <v>1177</v>
      </c>
      <c r="F429" t="s">
        <v>625</v>
      </c>
      <c r="G429" t="s">
        <v>625</v>
      </c>
      <c r="H429" t="s">
        <v>625</v>
      </c>
      <c r="I429" t="s">
        <v>1178</v>
      </c>
      <c r="J429" s="139" t="s">
        <v>625</v>
      </c>
    </row>
    <row r="430" spans="1:10">
      <c r="A430" t="s">
        <v>2390</v>
      </c>
      <c r="B430" t="s">
        <v>2391</v>
      </c>
      <c r="C430" t="s">
        <v>2392</v>
      </c>
      <c r="D430" t="s">
        <v>2019</v>
      </c>
      <c r="E430" t="s">
        <v>1177</v>
      </c>
      <c r="F430" t="s">
        <v>625</v>
      </c>
      <c r="G430" t="s">
        <v>625</v>
      </c>
      <c r="H430" t="s">
        <v>625</v>
      </c>
      <c r="I430" t="s">
        <v>1178</v>
      </c>
      <c r="J430" s="139" t="s">
        <v>625</v>
      </c>
    </row>
    <row r="431" spans="1:10">
      <c r="A431" t="s">
        <v>2393</v>
      </c>
      <c r="B431" t="s">
        <v>2394</v>
      </c>
      <c r="C431" t="s">
        <v>2395</v>
      </c>
      <c r="D431" t="s">
        <v>2019</v>
      </c>
      <c r="E431" t="s">
        <v>1177</v>
      </c>
      <c r="F431" t="s">
        <v>625</v>
      </c>
      <c r="G431" t="s">
        <v>625</v>
      </c>
      <c r="H431" t="s">
        <v>625</v>
      </c>
      <c r="I431" t="s">
        <v>1178</v>
      </c>
      <c r="J431" s="139" t="s">
        <v>625</v>
      </c>
    </row>
    <row r="432" spans="1:10">
      <c r="A432" t="s">
        <v>874</v>
      </c>
      <c r="B432" t="s">
        <v>876</v>
      </c>
      <c r="C432" t="s">
        <v>2396</v>
      </c>
      <c r="D432" t="s">
        <v>2019</v>
      </c>
      <c r="E432" t="s">
        <v>1177</v>
      </c>
      <c r="F432" t="s">
        <v>625</v>
      </c>
      <c r="G432" t="s">
        <v>625</v>
      </c>
      <c r="H432" t="s">
        <v>625</v>
      </c>
      <c r="I432" t="s">
        <v>1178</v>
      </c>
      <c r="J432" s="139" t="s">
        <v>625</v>
      </c>
    </row>
    <row r="433" spans="1:10">
      <c r="A433" t="s">
        <v>372</v>
      </c>
      <c r="B433" t="s">
        <v>373</v>
      </c>
      <c r="C433" t="s">
        <v>2397</v>
      </c>
      <c r="D433" t="s">
        <v>2019</v>
      </c>
      <c r="E433" t="s">
        <v>1177</v>
      </c>
      <c r="F433" t="s">
        <v>625</v>
      </c>
      <c r="G433" t="s">
        <v>625</v>
      </c>
      <c r="H433" t="s">
        <v>625</v>
      </c>
      <c r="I433" t="s">
        <v>1178</v>
      </c>
      <c r="J433" s="139" t="s">
        <v>625</v>
      </c>
    </row>
    <row r="434" spans="1:10">
      <c r="A434" t="s">
        <v>2398</v>
      </c>
      <c r="B434" t="s">
        <v>2399</v>
      </c>
      <c r="C434" t="s">
        <v>2400</v>
      </c>
      <c r="D434" t="s">
        <v>2019</v>
      </c>
      <c r="E434" t="s">
        <v>1177</v>
      </c>
      <c r="F434" t="s">
        <v>625</v>
      </c>
      <c r="G434" t="s">
        <v>625</v>
      </c>
      <c r="H434" t="s">
        <v>625</v>
      </c>
      <c r="I434" t="s">
        <v>1178</v>
      </c>
      <c r="J434" s="139" t="s">
        <v>625</v>
      </c>
    </row>
    <row r="435" spans="1:10">
      <c r="A435" t="s">
        <v>2401</v>
      </c>
      <c r="B435" t="s">
        <v>2402</v>
      </c>
      <c r="C435" t="s">
        <v>2403</v>
      </c>
      <c r="D435" t="s">
        <v>2019</v>
      </c>
      <c r="E435" t="s">
        <v>1177</v>
      </c>
      <c r="F435" t="s">
        <v>625</v>
      </c>
      <c r="G435" t="s">
        <v>625</v>
      </c>
      <c r="H435" t="s">
        <v>625</v>
      </c>
      <c r="I435" t="s">
        <v>1178</v>
      </c>
      <c r="J435" s="139" t="s">
        <v>625</v>
      </c>
    </row>
    <row r="436" spans="1:10">
      <c r="A436" t="s">
        <v>2404</v>
      </c>
      <c r="B436" t="s">
        <v>2405</v>
      </c>
      <c r="C436" t="s">
        <v>2406</v>
      </c>
      <c r="D436" t="s">
        <v>2019</v>
      </c>
      <c r="E436" t="s">
        <v>1177</v>
      </c>
      <c r="F436" t="s">
        <v>625</v>
      </c>
      <c r="G436" t="s">
        <v>625</v>
      </c>
      <c r="H436" t="s">
        <v>625</v>
      </c>
      <c r="I436" t="s">
        <v>1178</v>
      </c>
      <c r="J436" s="139" t="s">
        <v>625</v>
      </c>
    </row>
    <row r="437" spans="1:10">
      <c r="A437" t="s">
        <v>2407</v>
      </c>
      <c r="B437" t="s">
        <v>2408</v>
      </c>
      <c r="C437" t="s">
        <v>2408</v>
      </c>
      <c r="D437" t="s">
        <v>2019</v>
      </c>
      <c r="E437" t="s">
        <v>1177</v>
      </c>
      <c r="F437" t="s">
        <v>625</v>
      </c>
      <c r="G437" t="s">
        <v>625</v>
      </c>
      <c r="H437" t="s">
        <v>625</v>
      </c>
      <c r="I437" t="s">
        <v>1178</v>
      </c>
      <c r="J437" s="139" t="s">
        <v>625</v>
      </c>
    </row>
    <row r="438" spans="1:10">
      <c r="A438" t="s">
        <v>2409</v>
      </c>
      <c r="B438" t="s">
        <v>2410</v>
      </c>
      <c r="C438" t="s">
        <v>2411</v>
      </c>
      <c r="D438" t="s">
        <v>1915</v>
      </c>
      <c r="E438" t="s">
        <v>1177</v>
      </c>
      <c r="F438" t="s">
        <v>625</v>
      </c>
      <c r="G438" t="s">
        <v>625</v>
      </c>
      <c r="H438" t="s">
        <v>625</v>
      </c>
      <c r="I438" t="s">
        <v>1178</v>
      </c>
      <c r="J438" s="139" t="s">
        <v>625</v>
      </c>
    </row>
    <row r="439" spans="1:10">
      <c r="A439" t="s">
        <v>493</v>
      </c>
      <c r="B439" t="s">
        <v>494</v>
      </c>
      <c r="C439" t="s">
        <v>2412</v>
      </c>
      <c r="D439" t="s">
        <v>2019</v>
      </c>
      <c r="E439" t="s">
        <v>1177</v>
      </c>
      <c r="F439" t="s">
        <v>625</v>
      </c>
      <c r="G439" t="s">
        <v>625</v>
      </c>
      <c r="H439" t="s">
        <v>625</v>
      </c>
      <c r="I439" t="s">
        <v>1178</v>
      </c>
      <c r="J439" s="139" t="s">
        <v>625</v>
      </c>
    </row>
    <row r="440" spans="1:10">
      <c r="A440" t="s">
        <v>2413</v>
      </c>
      <c r="B440" t="s">
        <v>2414</v>
      </c>
      <c r="C440" t="s">
        <v>2415</v>
      </c>
      <c r="D440" t="s">
        <v>2019</v>
      </c>
      <c r="E440" t="s">
        <v>2149</v>
      </c>
      <c r="F440" t="s">
        <v>625</v>
      </c>
      <c r="G440" t="s">
        <v>625</v>
      </c>
      <c r="H440" t="s">
        <v>625</v>
      </c>
      <c r="I440" t="s">
        <v>1178</v>
      </c>
      <c r="J440" s="139" t="s">
        <v>625</v>
      </c>
    </row>
    <row r="441" spans="1:10">
      <c r="A441" t="s">
        <v>2416</v>
      </c>
      <c r="B441" t="s">
        <v>2417</v>
      </c>
      <c r="C441" t="s">
        <v>2418</v>
      </c>
      <c r="D441" t="s">
        <v>2019</v>
      </c>
      <c r="E441" t="s">
        <v>2149</v>
      </c>
      <c r="F441" t="s">
        <v>625</v>
      </c>
      <c r="G441" t="s">
        <v>625</v>
      </c>
      <c r="H441" t="s">
        <v>625</v>
      </c>
      <c r="I441" t="s">
        <v>1178</v>
      </c>
      <c r="J441" s="139" t="s">
        <v>625</v>
      </c>
    </row>
    <row r="442" spans="1:10">
      <c r="A442" t="s">
        <v>2419</v>
      </c>
      <c r="B442" t="s">
        <v>2420</v>
      </c>
      <c r="C442" t="s">
        <v>2421</v>
      </c>
      <c r="D442" t="s">
        <v>2019</v>
      </c>
      <c r="E442" t="s">
        <v>2149</v>
      </c>
      <c r="F442" t="s">
        <v>625</v>
      </c>
      <c r="G442" t="s">
        <v>625</v>
      </c>
      <c r="H442" t="s">
        <v>625</v>
      </c>
      <c r="I442" t="s">
        <v>1178</v>
      </c>
      <c r="J442" s="139" t="s">
        <v>625</v>
      </c>
    </row>
    <row r="443" spans="1:10">
      <c r="A443" t="s">
        <v>2422</v>
      </c>
      <c r="B443" t="s">
        <v>2423</v>
      </c>
      <c r="C443" t="s">
        <v>2424</v>
      </c>
      <c r="D443" t="s">
        <v>2019</v>
      </c>
      <c r="E443" t="s">
        <v>2149</v>
      </c>
      <c r="F443" t="s">
        <v>625</v>
      </c>
      <c r="G443" t="s">
        <v>625</v>
      </c>
      <c r="H443" t="s">
        <v>625</v>
      </c>
      <c r="I443" t="s">
        <v>1178</v>
      </c>
      <c r="J443" s="139" t="s">
        <v>625</v>
      </c>
    </row>
    <row r="444" spans="1:10">
      <c r="A444" t="s">
        <v>2425</v>
      </c>
      <c r="B444" t="s">
        <v>2426</v>
      </c>
      <c r="C444" t="s">
        <v>2427</v>
      </c>
      <c r="D444" t="s">
        <v>2019</v>
      </c>
      <c r="E444" t="s">
        <v>2149</v>
      </c>
      <c r="F444" t="s">
        <v>625</v>
      </c>
      <c r="G444" t="s">
        <v>625</v>
      </c>
      <c r="H444" t="s">
        <v>625</v>
      </c>
      <c r="I444" t="s">
        <v>1178</v>
      </c>
      <c r="J444" s="139" t="s">
        <v>625</v>
      </c>
    </row>
    <row r="445" spans="1:10">
      <c r="A445" t="s">
        <v>2428</v>
      </c>
      <c r="B445" t="s">
        <v>2429</v>
      </c>
      <c r="C445" t="s">
        <v>2430</v>
      </c>
      <c r="D445" t="s">
        <v>2019</v>
      </c>
      <c r="E445" t="s">
        <v>2149</v>
      </c>
      <c r="F445" t="s">
        <v>625</v>
      </c>
      <c r="G445" t="s">
        <v>625</v>
      </c>
      <c r="H445" t="s">
        <v>625</v>
      </c>
      <c r="I445" t="s">
        <v>1178</v>
      </c>
      <c r="J445" s="139" t="s">
        <v>625</v>
      </c>
    </row>
    <row r="446" spans="1:10">
      <c r="A446" t="s">
        <v>2431</v>
      </c>
      <c r="B446" t="s">
        <v>2432</v>
      </c>
      <c r="C446" t="s">
        <v>2433</v>
      </c>
      <c r="D446" t="s">
        <v>2019</v>
      </c>
      <c r="E446" t="s">
        <v>2149</v>
      </c>
      <c r="F446" t="s">
        <v>625</v>
      </c>
      <c r="G446" t="s">
        <v>625</v>
      </c>
      <c r="H446" t="s">
        <v>625</v>
      </c>
      <c r="I446" t="s">
        <v>1178</v>
      </c>
      <c r="J446" s="139" t="s">
        <v>625</v>
      </c>
    </row>
    <row r="447" spans="1:10">
      <c r="A447" t="s">
        <v>2434</v>
      </c>
      <c r="B447" t="s">
        <v>2435</v>
      </c>
      <c r="C447" t="s">
        <v>2436</v>
      </c>
      <c r="D447" t="s">
        <v>2019</v>
      </c>
      <c r="E447" t="s">
        <v>2149</v>
      </c>
      <c r="F447" t="s">
        <v>625</v>
      </c>
      <c r="G447" t="s">
        <v>625</v>
      </c>
      <c r="H447" t="s">
        <v>625</v>
      </c>
      <c r="I447" t="s">
        <v>1178</v>
      </c>
      <c r="J447" s="139" t="s">
        <v>625</v>
      </c>
    </row>
    <row r="448" spans="1:10">
      <c r="A448" t="s">
        <v>2437</v>
      </c>
      <c r="B448" t="s">
        <v>2438</v>
      </c>
      <c r="C448" t="s">
        <v>2439</v>
      </c>
      <c r="D448" t="s">
        <v>2019</v>
      </c>
      <c r="E448" t="s">
        <v>2149</v>
      </c>
      <c r="F448" t="s">
        <v>625</v>
      </c>
      <c r="G448" t="s">
        <v>625</v>
      </c>
      <c r="H448" t="s">
        <v>625</v>
      </c>
      <c r="I448" t="s">
        <v>1178</v>
      </c>
      <c r="J448" s="139" t="s">
        <v>625</v>
      </c>
    </row>
    <row r="449" spans="1:10">
      <c r="A449" t="s">
        <v>2440</v>
      </c>
      <c r="B449" t="s">
        <v>2441</v>
      </c>
      <c r="C449" t="s">
        <v>2442</v>
      </c>
      <c r="D449" t="s">
        <v>2019</v>
      </c>
      <c r="E449" t="s">
        <v>2149</v>
      </c>
      <c r="F449" t="s">
        <v>625</v>
      </c>
      <c r="G449" t="s">
        <v>625</v>
      </c>
      <c r="H449" t="s">
        <v>625</v>
      </c>
      <c r="I449" t="s">
        <v>1178</v>
      </c>
      <c r="J449" s="139" t="s">
        <v>625</v>
      </c>
    </row>
    <row r="450" spans="1:10">
      <c r="A450" t="s">
        <v>2443</v>
      </c>
      <c r="B450" t="s">
        <v>2444</v>
      </c>
      <c r="C450" t="s">
        <v>2445</v>
      </c>
      <c r="D450" t="s">
        <v>2019</v>
      </c>
      <c r="E450" t="s">
        <v>2149</v>
      </c>
      <c r="F450" t="s">
        <v>625</v>
      </c>
      <c r="G450" t="s">
        <v>625</v>
      </c>
      <c r="H450" t="s">
        <v>625</v>
      </c>
      <c r="I450" t="s">
        <v>1178</v>
      </c>
      <c r="J450" s="139" t="s">
        <v>625</v>
      </c>
    </row>
    <row r="451" spans="1:10">
      <c r="A451" t="s">
        <v>2446</v>
      </c>
      <c r="B451" t="s">
        <v>2447</v>
      </c>
      <c r="C451" t="s">
        <v>2448</v>
      </c>
      <c r="D451" t="s">
        <v>2019</v>
      </c>
      <c r="E451" t="s">
        <v>2149</v>
      </c>
      <c r="F451" t="s">
        <v>625</v>
      </c>
      <c r="G451" t="s">
        <v>625</v>
      </c>
      <c r="H451" t="s">
        <v>625</v>
      </c>
      <c r="I451" t="s">
        <v>1178</v>
      </c>
      <c r="J451" s="139" t="s">
        <v>625</v>
      </c>
    </row>
    <row r="452" spans="1:10">
      <c r="A452" t="s">
        <v>2449</v>
      </c>
      <c r="B452" t="s">
        <v>2450</v>
      </c>
      <c r="C452" t="s">
        <v>2451</v>
      </c>
      <c r="D452" t="s">
        <v>2019</v>
      </c>
      <c r="E452" t="s">
        <v>2149</v>
      </c>
      <c r="F452" t="s">
        <v>625</v>
      </c>
      <c r="G452" t="s">
        <v>625</v>
      </c>
      <c r="H452" t="s">
        <v>625</v>
      </c>
      <c r="I452" t="s">
        <v>1178</v>
      </c>
      <c r="J452" s="139" t="s">
        <v>625</v>
      </c>
    </row>
    <row r="453" spans="1:10">
      <c r="A453" t="s">
        <v>2452</v>
      </c>
      <c r="B453" t="s">
        <v>2453</v>
      </c>
      <c r="C453" t="s">
        <v>2454</v>
      </c>
      <c r="D453" t="s">
        <v>2019</v>
      </c>
      <c r="E453" t="s">
        <v>2149</v>
      </c>
      <c r="F453" t="s">
        <v>625</v>
      </c>
      <c r="G453" t="s">
        <v>625</v>
      </c>
      <c r="H453" t="s">
        <v>625</v>
      </c>
      <c r="I453" t="s">
        <v>1178</v>
      </c>
      <c r="J453" s="139" t="s">
        <v>625</v>
      </c>
    </row>
    <row r="454" spans="1:10">
      <c r="A454" t="s">
        <v>2455</v>
      </c>
      <c r="B454" t="s">
        <v>2456</v>
      </c>
      <c r="C454" t="s">
        <v>2457</v>
      </c>
      <c r="D454" t="s">
        <v>2019</v>
      </c>
      <c r="E454" t="s">
        <v>2149</v>
      </c>
      <c r="F454" t="s">
        <v>625</v>
      </c>
      <c r="G454" t="s">
        <v>625</v>
      </c>
      <c r="H454" t="s">
        <v>625</v>
      </c>
      <c r="I454" t="s">
        <v>1178</v>
      </c>
      <c r="J454" s="139" t="s">
        <v>625</v>
      </c>
    </row>
    <row r="455" spans="1:10">
      <c r="A455" t="s">
        <v>2458</v>
      </c>
      <c r="B455" t="s">
        <v>2459</v>
      </c>
      <c r="C455" t="s">
        <v>2460</v>
      </c>
      <c r="D455" t="s">
        <v>2019</v>
      </c>
      <c r="E455" t="s">
        <v>2149</v>
      </c>
      <c r="F455" t="s">
        <v>625</v>
      </c>
      <c r="G455" t="s">
        <v>625</v>
      </c>
      <c r="H455" t="s">
        <v>625</v>
      </c>
      <c r="I455" t="s">
        <v>1178</v>
      </c>
      <c r="J455" s="139" t="s">
        <v>625</v>
      </c>
    </row>
    <row r="456" spans="1:10">
      <c r="A456" t="s">
        <v>2461</v>
      </c>
      <c r="B456" t="s">
        <v>2462</v>
      </c>
      <c r="C456" t="s">
        <v>2463</v>
      </c>
      <c r="D456" t="s">
        <v>2019</v>
      </c>
      <c r="E456" t="s">
        <v>2149</v>
      </c>
      <c r="F456" t="s">
        <v>625</v>
      </c>
      <c r="G456" t="s">
        <v>625</v>
      </c>
      <c r="H456" t="s">
        <v>625</v>
      </c>
      <c r="I456" t="s">
        <v>1178</v>
      </c>
      <c r="J456" s="139" t="s">
        <v>625</v>
      </c>
    </row>
    <row r="457" spans="1:10">
      <c r="A457" t="s">
        <v>2464</v>
      </c>
      <c r="B457" t="s">
        <v>2465</v>
      </c>
      <c r="C457" t="s">
        <v>2466</v>
      </c>
      <c r="D457" t="s">
        <v>2019</v>
      </c>
      <c r="E457" t="s">
        <v>2149</v>
      </c>
      <c r="F457" t="s">
        <v>625</v>
      </c>
      <c r="G457" t="s">
        <v>625</v>
      </c>
      <c r="H457" t="s">
        <v>625</v>
      </c>
      <c r="I457" t="s">
        <v>1178</v>
      </c>
      <c r="J457" s="139" t="s">
        <v>625</v>
      </c>
    </row>
    <row r="458" spans="1:10">
      <c r="A458" t="s">
        <v>2467</v>
      </c>
      <c r="B458" t="s">
        <v>2468</v>
      </c>
      <c r="C458" t="s">
        <v>2469</v>
      </c>
      <c r="D458" t="s">
        <v>2019</v>
      </c>
      <c r="E458" t="s">
        <v>2149</v>
      </c>
      <c r="F458" t="s">
        <v>625</v>
      </c>
      <c r="G458" t="s">
        <v>625</v>
      </c>
      <c r="H458" t="s">
        <v>625</v>
      </c>
      <c r="I458" t="s">
        <v>1178</v>
      </c>
      <c r="J458" s="139" t="s">
        <v>625</v>
      </c>
    </row>
    <row r="459" spans="1:10">
      <c r="A459" t="s">
        <v>2470</v>
      </c>
      <c r="B459" t="s">
        <v>2471</v>
      </c>
      <c r="C459" t="s">
        <v>2472</v>
      </c>
      <c r="D459" t="s">
        <v>2019</v>
      </c>
      <c r="E459" t="s">
        <v>2149</v>
      </c>
      <c r="F459" t="s">
        <v>625</v>
      </c>
      <c r="G459" t="s">
        <v>625</v>
      </c>
      <c r="H459" t="s">
        <v>625</v>
      </c>
      <c r="I459" t="s">
        <v>1178</v>
      </c>
      <c r="J459" s="139" t="s">
        <v>625</v>
      </c>
    </row>
    <row r="460" spans="1:10">
      <c r="A460" t="s">
        <v>2473</v>
      </c>
      <c r="B460" t="s">
        <v>2474</v>
      </c>
      <c r="C460" t="s">
        <v>2475</v>
      </c>
      <c r="D460" t="s">
        <v>2019</v>
      </c>
      <c r="E460" t="s">
        <v>2149</v>
      </c>
      <c r="F460" t="s">
        <v>625</v>
      </c>
      <c r="G460" t="s">
        <v>625</v>
      </c>
      <c r="H460" t="s">
        <v>625</v>
      </c>
      <c r="I460" t="s">
        <v>1178</v>
      </c>
      <c r="J460" s="139" t="s">
        <v>625</v>
      </c>
    </row>
    <row r="461" spans="1:10">
      <c r="A461" t="s">
        <v>2476</v>
      </c>
      <c r="B461" t="s">
        <v>2477</v>
      </c>
      <c r="C461" t="s">
        <v>2478</v>
      </c>
      <c r="D461" t="s">
        <v>2019</v>
      </c>
      <c r="E461" t="s">
        <v>2149</v>
      </c>
      <c r="F461" t="s">
        <v>625</v>
      </c>
      <c r="G461" t="s">
        <v>625</v>
      </c>
      <c r="H461" t="s">
        <v>625</v>
      </c>
      <c r="I461" t="s">
        <v>1178</v>
      </c>
      <c r="J461" s="139" t="s">
        <v>625</v>
      </c>
    </row>
    <row r="462" spans="1:10">
      <c r="A462" t="s">
        <v>2479</v>
      </c>
      <c r="B462" t="s">
        <v>2480</v>
      </c>
      <c r="C462" t="s">
        <v>2481</v>
      </c>
      <c r="D462" t="s">
        <v>2019</v>
      </c>
      <c r="E462" t="s">
        <v>2149</v>
      </c>
      <c r="F462" t="s">
        <v>625</v>
      </c>
      <c r="G462" t="s">
        <v>625</v>
      </c>
      <c r="H462" t="s">
        <v>625</v>
      </c>
      <c r="I462" t="s">
        <v>1178</v>
      </c>
      <c r="J462" s="139" t="s">
        <v>625</v>
      </c>
    </row>
    <row r="463" spans="1:10">
      <c r="A463" t="s">
        <v>2482</v>
      </c>
      <c r="B463" t="s">
        <v>2483</v>
      </c>
      <c r="C463" t="s">
        <v>2484</v>
      </c>
      <c r="D463" t="s">
        <v>2019</v>
      </c>
      <c r="E463" t="s">
        <v>2149</v>
      </c>
      <c r="F463" t="s">
        <v>625</v>
      </c>
      <c r="G463" t="s">
        <v>625</v>
      </c>
      <c r="H463" t="s">
        <v>625</v>
      </c>
      <c r="I463" t="s">
        <v>1178</v>
      </c>
      <c r="J463" s="139" t="s">
        <v>625</v>
      </c>
    </row>
    <row r="464" spans="1:10">
      <c r="A464" t="s">
        <v>2485</v>
      </c>
      <c r="B464" t="s">
        <v>2486</v>
      </c>
      <c r="C464" t="s">
        <v>2487</v>
      </c>
      <c r="D464" t="s">
        <v>2019</v>
      </c>
      <c r="E464" t="s">
        <v>2149</v>
      </c>
      <c r="F464" t="s">
        <v>625</v>
      </c>
      <c r="G464" t="s">
        <v>625</v>
      </c>
      <c r="H464" t="s">
        <v>625</v>
      </c>
      <c r="I464" t="s">
        <v>1178</v>
      </c>
      <c r="J464" s="139" t="s">
        <v>625</v>
      </c>
    </row>
    <row r="465" spans="1:10">
      <c r="A465" t="s">
        <v>2488</v>
      </c>
      <c r="B465" t="s">
        <v>2489</v>
      </c>
      <c r="C465" t="s">
        <v>2490</v>
      </c>
      <c r="D465" t="s">
        <v>2019</v>
      </c>
      <c r="E465" t="s">
        <v>1177</v>
      </c>
      <c r="F465" t="s">
        <v>625</v>
      </c>
      <c r="G465" t="s">
        <v>625</v>
      </c>
      <c r="H465" t="s">
        <v>625</v>
      </c>
      <c r="I465" t="s">
        <v>1178</v>
      </c>
      <c r="J465" s="139" t="s">
        <v>625</v>
      </c>
    </row>
    <row r="466" spans="1:10">
      <c r="A466" t="s">
        <v>270</v>
      </c>
      <c r="B466" t="s">
        <v>271</v>
      </c>
      <c r="C466" t="s">
        <v>2491</v>
      </c>
      <c r="D466" t="s">
        <v>2019</v>
      </c>
      <c r="E466" t="s">
        <v>1177</v>
      </c>
      <c r="F466" t="s">
        <v>625</v>
      </c>
      <c r="G466" t="s">
        <v>625</v>
      </c>
      <c r="H466" t="s">
        <v>625</v>
      </c>
      <c r="I466" t="s">
        <v>1178</v>
      </c>
      <c r="J466" s="139" t="s">
        <v>625</v>
      </c>
    </row>
    <row r="467" spans="1:10">
      <c r="A467" t="s">
        <v>2492</v>
      </c>
      <c r="B467" t="s">
        <v>2493</v>
      </c>
      <c r="C467" t="s">
        <v>2494</v>
      </c>
      <c r="D467" t="s">
        <v>2019</v>
      </c>
      <c r="E467" t="s">
        <v>1177</v>
      </c>
      <c r="F467" t="s">
        <v>625</v>
      </c>
      <c r="G467" t="s">
        <v>625</v>
      </c>
      <c r="H467" t="s">
        <v>625</v>
      </c>
      <c r="I467" t="s">
        <v>1178</v>
      </c>
      <c r="J467" s="139" t="s">
        <v>625</v>
      </c>
    </row>
    <row r="468" spans="1:10">
      <c r="A468" t="s">
        <v>2495</v>
      </c>
      <c r="B468" t="s">
        <v>2496</v>
      </c>
      <c r="C468" t="s">
        <v>2497</v>
      </c>
      <c r="D468" t="s">
        <v>2019</v>
      </c>
      <c r="E468" t="s">
        <v>1177</v>
      </c>
      <c r="F468" t="s">
        <v>625</v>
      </c>
      <c r="G468" t="s">
        <v>625</v>
      </c>
      <c r="H468" t="s">
        <v>625</v>
      </c>
      <c r="I468" t="s">
        <v>1178</v>
      </c>
      <c r="J468" s="139" t="s">
        <v>625</v>
      </c>
    </row>
    <row r="469" spans="1:10">
      <c r="A469" t="s">
        <v>2498</v>
      </c>
      <c r="B469" t="s">
        <v>2499</v>
      </c>
      <c r="C469" t="s">
        <v>2500</v>
      </c>
      <c r="D469" t="s">
        <v>1915</v>
      </c>
      <c r="E469" t="s">
        <v>1177</v>
      </c>
      <c r="F469" t="s">
        <v>625</v>
      </c>
      <c r="G469" t="s">
        <v>625</v>
      </c>
      <c r="H469" t="s">
        <v>625</v>
      </c>
      <c r="I469" t="s">
        <v>1178</v>
      </c>
      <c r="J469" s="139" t="s">
        <v>625</v>
      </c>
    </row>
    <row r="470" spans="1:10">
      <c r="A470" t="s">
        <v>553</v>
      </c>
      <c r="B470" t="s">
        <v>554</v>
      </c>
      <c r="C470" t="s">
        <v>2501</v>
      </c>
      <c r="D470" t="s">
        <v>1915</v>
      </c>
      <c r="E470" t="s">
        <v>1177</v>
      </c>
      <c r="F470" t="s">
        <v>625</v>
      </c>
      <c r="G470" t="s">
        <v>625</v>
      </c>
      <c r="H470" t="s">
        <v>625</v>
      </c>
      <c r="I470" t="s">
        <v>1178</v>
      </c>
      <c r="J470" s="139" t="s">
        <v>625</v>
      </c>
    </row>
    <row r="471" spans="1:10">
      <c r="A471" t="s">
        <v>2502</v>
      </c>
      <c r="B471" t="s">
        <v>2503</v>
      </c>
      <c r="C471" t="s">
        <v>2504</v>
      </c>
      <c r="D471" t="s">
        <v>1915</v>
      </c>
      <c r="E471" t="s">
        <v>1177</v>
      </c>
      <c r="F471" t="s">
        <v>625</v>
      </c>
      <c r="G471" t="s">
        <v>625</v>
      </c>
      <c r="H471" t="s">
        <v>625</v>
      </c>
      <c r="I471" t="s">
        <v>1178</v>
      </c>
      <c r="J471" s="139" t="s">
        <v>625</v>
      </c>
    </row>
    <row r="472" spans="1:10">
      <c r="A472" t="s">
        <v>2505</v>
      </c>
      <c r="B472" t="s">
        <v>2506</v>
      </c>
      <c r="C472" t="s">
        <v>2507</v>
      </c>
      <c r="D472" t="s">
        <v>1915</v>
      </c>
      <c r="E472" t="s">
        <v>1177</v>
      </c>
      <c r="F472" t="s">
        <v>625</v>
      </c>
      <c r="G472" t="s">
        <v>625</v>
      </c>
      <c r="H472" t="s">
        <v>625</v>
      </c>
      <c r="I472" t="s">
        <v>1178</v>
      </c>
      <c r="J472" s="139" t="s">
        <v>625</v>
      </c>
    </row>
    <row r="473" spans="1:10">
      <c r="A473" t="s">
        <v>2508</v>
      </c>
      <c r="B473" t="s">
        <v>2509</v>
      </c>
      <c r="C473" t="s">
        <v>2510</v>
      </c>
      <c r="D473" t="s">
        <v>1915</v>
      </c>
      <c r="E473" t="s">
        <v>1177</v>
      </c>
      <c r="F473" t="s">
        <v>625</v>
      </c>
      <c r="G473" t="s">
        <v>625</v>
      </c>
      <c r="H473" t="s">
        <v>625</v>
      </c>
      <c r="I473" t="s">
        <v>1178</v>
      </c>
      <c r="J473" s="139" t="s">
        <v>625</v>
      </c>
    </row>
    <row r="474" spans="1:10">
      <c r="A474" t="s">
        <v>2511</v>
      </c>
      <c r="B474" t="s">
        <v>2512</v>
      </c>
      <c r="C474" t="s">
        <v>2513</v>
      </c>
      <c r="D474" t="s">
        <v>1915</v>
      </c>
      <c r="E474" t="s">
        <v>1177</v>
      </c>
      <c r="F474" t="s">
        <v>625</v>
      </c>
      <c r="G474" t="s">
        <v>625</v>
      </c>
      <c r="H474" t="s">
        <v>625</v>
      </c>
      <c r="I474" t="s">
        <v>1178</v>
      </c>
      <c r="J474" s="139" t="s">
        <v>625</v>
      </c>
    </row>
    <row r="475" spans="1:10">
      <c r="A475" t="s">
        <v>2514</v>
      </c>
      <c r="B475" t="s">
        <v>2515</v>
      </c>
      <c r="C475" t="s">
        <v>2516</v>
      </c>
      <c r="D475" t="s">
        <v>1915</v>
      </c>
      <c r="E475" t="s">
        <v>1177</v>
      </c>
      <c r="F475" t="s">
        <v>625</v>
      </c>
      <c r="G475" t="s">
        <v>625</v>
      </c>
      <c r="H475" t="s">
        <v>625</v>
      </c>
      <c r="I475" t="s">
        <v>1178</v>
      </c>
      <c r="J475" s="139" t="s">
        <v>625</v>
      </c>
    </row>
    <row r="476" spans="1:10">
      <c r="A476" t="s">
        <v>2517</v>
      </c>
      <c r="B476" t="s">
        <v>2518</v>
      </c>
      <c r="C476" t="s">
        <v>2519</v>
      </c>
      <c r="D476" t="s">
        <v>1915</v>
      </c>
      <c r="E476" t="s">
        <v>1177</v>
      </c>
      <c r="F476" t="s">
        <v>625</v>
      </c>
      <c r="G476" t="s">
        <v>625</v>
      </c>
      <c r="H476" t="s">
        <v>625</v>
      </c>
      <c r="I476" t="s">
        <v>1178</v>
      </c>
      <c r="J476" s="139" t="s">
        <v>625</v>
      </c>
    </row>
    <row r="477" spans="1:10">
      <c r="A477" t="s">
        <v>2520</v>
      </c>
      <c r="B477" t="s">
        <v>2521</v>
      </c>
      <c r="C477" t="s">
        <v>2522</v>
      </c>
      <c r="D477" t="s">
        <v>1915</v>
      </c>
      <c r="E477" t="s">
        <v>1177</v>
      </c>
      <c r="F477" t="s">
        <v>625</v>
      </c>
      <c r="G477" t="s">
        <v>625</v>
      </c>
      <c r="H477" t="s">
        <v>625</v>
      </c>
      <c r="I477" t="s">
        <v>1178</v>
      </c>
      <c r="J477" s="139" t="s">
        <v>625</v>
      </c>
    </row>
    <row r="478" spans="1:10">
      <c r="A478" t="s">
        <v>2523</v>
      </c>
      <c r="B478" t="s">
        <v>2524</v>
      </c>
      <c r="C478" t="s">
        <v>2525</v>
      </c>
      <c r="D478" t="s">
        <v>1915</v>
      </c>
      <c r="E478" t="s">
        <v>1177</v>
      </c>
      <c r="F478" t="s">
        <v>625</v>
      </c>
      <c r="G478" t="s">
        <v>625</v>
      </c>
      <c r="H478" t="s">
        <v>625</v>
      </c>
      <c r="I478" t="s">
        <v>1178</v>
      </c>
      <c r="J478" s="139" t="s">
        <v>625</v>
      </c>
    </row>
    <row r="479" spans="1:10">
      <c r="A479" t="s">
        <v>871</v>
      </c>
      <c r="B479" t="s">
        <v>873</v>
      </c>
      <c r="C479" t="s">
        <v>2526</v>
      </c>
      <c r="D479" t="s">
        <v>2019</v>
      </c>
      <c r="E479" t="s">
        <v>1177</v>
      </c>
      <c r="F479" t="s">
        <v>625</v>
      </c>
      <c r="G479" t="s">
        <v>625</v>
      </c>
      <c r="H479" t="s">
        <v>625</v>
      </c>
      <c r="I479" t="s">
        <v>1178</v>
      </c>
      <c r="J479" s="139" t="s">
        <v>625</v>
      </c>
    </row>
    <row r="480" spans="1:10">
      <c r="A480" t="s">
        <v>2527</v>
      </c>
      <c r="B480" t="s">
        <v>2528</v>
      </c>
      <c r="C480" t="s">
        <v>2529</v>
      </c>
      <c r="D480" t="s">
        <v>1915</v>
      </c>
      <c r="E480" t="s">
        <v>1177</v>
      </c>
      <c r="F480" t="s">
        <v>625</v>
      </c>
      <c r="G480" t="s">
        <v>625</v>
      </c>
      <c r="H480" t="s">
        <v>625</v>
      </c>
      <c r="I480" t="s">
        <v>1178</v>
      </c>
      <c r="J480" s="139" t="s">
        <v>625</v>
      </c>
    </row>
    <row r="481" spans="1:10">
      <c r="A481" t="s">
        <v>2530</v>
      </c>
      <c r="B481" t="s">
        <v>2531</v>
      </c>
      <c r="C481" t="s">
        <v>2532</v>
      </c>
      <c r="D481" t="s">
        <v>1915</v>
      </c>
      <c r="E481" t="s">
        <v>1177</v>
      </c>
      <c r="F481" t="s">
        <v>625</v>
      </c>
      <c r="G481" t="s">
        <v>625</v>
      </c>
      <c r="H481" t="s">
        <v>625</v>
      </c>
      <c r="I481" t="s">
        <v>1178</v>
      </c>
      <c r="J481" s="139" t="s">
        <v>625</v>
      </c>
    </row>
    <row r="482" spans="1:10">
      <c r="A482" t="s">
        <v>2533</v>
      </c>
      <c r="B482" t="s">
        <v>2534</v>
      </c>
      <c r="C482" t="s">
        <v>2535</v>
      </c>
      <c r="D482" t="s">
        <v>1915</v>
      </c>
      <c r="E482" t="s">
        <v>1177</v>
      </c>
      <c r="F482" t="s">
        <v>625</v>
      </c>
      <c r="G482" t="s">
        <v>625</v>
      </c>
      <c r="H482" t="s">
        <v>625</v>
      </c>
      <c r="I482" t="s">
        <v>1178</v>
      </c>
      <c r="J482" s="139" t="s">
        <v>625</v>
      </c>
    </row>
    <row r="483" spans="1:10">
      <c r="A483" t="s">
        <v>2536</v>
      </c>
      <c r="B483" t="s">
        <v>2537</v>
      </c>
      <c r="C483" t="s">
        <v>2538</v>
      </c>
      <c r="D483" t="s">
        <v>1915</v>
      </c>
      <c r="E483" t="s">
        <v>1177</v>
      </c>
      <c r="F483" t="s">
        <v>625</v>
      </c>
      <c r="G483" t="s">
        <v>625</v>
      </c>
      <c r="H483" t="s">
        <v>625</v>
      </c>
      <c r="I483" t="s">
        <v>1178</v>
      </c>
      <c r="J483" s="139" t="s">
        <v>625</v>
      </c>
    </row>
    <row r="484" spans="1:10">
      <c r="A484" t="s">
        <v>2539</v>
      </c>
      <c r="B484" t="s">
        <v>2540</v>
      </c>
      <c r="C484" t="s">
        <v>2541</v>
      </c>
      <c r="D484" t="s">
        <v>1915</v>
      </c>
      <c r="E484" t="s">
        <v>1177</v>
      </c>
      <c r="F484" t="s">
        <v>625</v>
      </c>
      <c r="G484" t="s">
        <v>625</v>
      </c>
      <c r="H484" t="s">
        <v>625</v>
      </c>
      <c r="I484" t="s">
        <v>1178</v>
      </c>
      <c r="J484" s="139" t="s">
        <v>625</v>
      </c>
    </row>
    <row r="485" spans="1:10">
      <c r="A485" t="s">
        <v>441</v>
      </c>
      <c r="B485" t="s">
        <v>442</v>
      </c>
      <c r="C485" t="s">
        <v>2542</v>
      </c>
      <c r="D485" t="s">
        <v>2019</v>
      </c>
      <c r="E485" t="s">
        <v>1177</v>
      </c>
      <c r="F485" t="s">
        <v>625</v>
      </c>
      <c r="G485" t="s">
        <v>625</v>
      </c>
      <c r="H485" t="s">
        <v>625</v>
      </c>
      <c r="I485" t="s">
        <v>1178</v>
      </c>
      <c r="J485" s="139" t="s">
        <v>625</v>
      </c>
    </row>
    <row r="486" spans="1:10">
      <c r="A486" t="s">
        <v>2543</v>
      </c>
      <c r="B486" t="s">
        <v>2544</v>
      </c>
      <c r="C486" t="s">
        <v>2545</v>
      </c>
      <c r="D486" t="s">
        <v>2019</v>
      </c>
      <c r="E486" t="s">
        <v>1177</v>
      </c>
      <c r="F486" t="s">
        <v>625</v>
      </c>
      <c r="G486" t="s">
        <v>625</v>
      </c>
      <c r="H486" t="s">
        <v>625</v>
      </c>
      <c r="I486" t="s">
        <v>1178</v>
      </c>
      <c r="J486" s="139" t="s">
        <v>625</v>
      </c>
    </row>
    <row r="487" spans="1:10">
      <c r="A487" t="s">
        <v>431</v>
      </c>
      <c r="B487" t="s">
        <v>432</v>
      </c>
      <c r="C487" t="s">
        <v>2546</v>
      </c>
      <c r="D487" t="s">
        <v>2019</v>
      </c>
      <c r="E487" t="s">
        <v>1177</v>
      </c>
      <c r="F487" t="s">
        <v>625</v>
      </c>
      <c r="G487" t="s">
        <v>625</v>
      </c>
      <c r="H487" t="s">
        <v>625</v>
      </c>
      <c r="I487" t="s">
        <v>1178</v>
      </c>
      <c r="J487" s="139" t="s">
        <v>625</v>
      </c>
    </row>
    <row r="488" spans="1:10">
      <c r="A488" t="s">
        <v>2547</v>
      </c>
      <c r="B488" t="s">
        <v>2548</v>
      </c>
      <c r="C488" t="s">
        <v>2549</v>
      </c>
      <c r="D488" t="s">
        <v>2019</v>
      </c>
      <c r="E488" t="s">
        <v>1177</v>
      </c>
      <c r="F488" t="s">
        <v>625</v>
      </c>
      <c r="G488" t="s">
        <v>625</v>
      </c>
      <c r="H488" t="s">
        <v>625</v>
      </c>
      <c r="I488" t="s">
        <v>1178</v>
      </c>
      <c r="J488" s="139" t="s">
        <v>625</v>
      </c>
    </row>
    <row r="489" spans="1:10">
      <c r="A489" t="s">
        <v>2550</v>
      </c>
      <c r="B489" t="s">
        <v>2551</v>
      </c>
      <c r="C489" t="s">
        <v>2552</v>
      </c>
      <c r="D489" t="s">
        <v>1176</v>
      </c>
      <c r="E489" t="s">
        <v>1177</v>
      </c>
      <c r="F489" t="s">
        <v>625</v>
      </c>
      <c r="G489" t="s">
        <v>625</v>
      </c>
      <c r="H489" t="s">
        <v>625</v>
      </c>
      <c r="I489" t="s">
        <v>1178</v>
      </c>
      <c r="J489" s="139" t="s">
        <v>625</v>
      </c>
    </row>
    <row r="490" spans="1:10">
      <c r="A490" t="s">
        <v>2553</v>
      </c>
      <c r="B490" t="s">
        <v>2554</v>
      </c>
      <c r="C490" t="s">
        <v>2555</v>
      </c>
      <c r="D490" t="s">
        <v>1176</v>
      </c>
      <c r="E490" t="s">
        <v>1177</v>
      </c>
      <c r="F490" t="s">
        <v>625</v>
      </c>
      <c r="G490" t="s">
        <v>625</v>
      </c>
      <c r="H490" t="s">
        <v>625</v>
      </c>
      <c r="I490" t="s">
        <v>1178</v>
      </c>
      <c r="J490" s="139" t="s">
        <v>625</v>
      </c>
    </row>
    <row r="491" spans="1:10">
      <c r="A491" t="s">
        <v>2556</v>
      </c>
      <c r="B491" t="s">
        <v>2557</v>
      </c>
      <c r="C491" t="s">
        <v>2558</v>
      </c>
      <c r="D491" t="s">
        <v>1176</v>
      </c>
      <c r="E491" t="s">
        <v>1177</v>
      </c>
      <c r="F491" t="s">
        <v>625</v>
      </c>
      <c r="G491" t="s">
        <v>625</v>
      </c>
      <c r="H491" t="s">
        <v>625</v>
      </c>
      <c r="I491" t="s">
        <v>1178</v>
      </c>
      <c r="J491" s="139" t="s">
        <v>625</v>
      </c>
    </row>
    <row r="492" spans="1:10">
      <c r="A492" t="s">
        <v>2559</v>
      </c>
      <c r="B492" t="s">
        <v>2560</v>
      </c>
      <c r="C492" t="s">
        <v>2561</v>
      </c>
      <c r="D492" t="s">
        <v>1176</v>
      </c>
      <c r="E492" t="s">
        <v>1177</v>
      </c>
      <c r="F492" t="s">
        <v>625</v>
      </c>
      <c r="G492" t="s">
        <v>625</v>
      </c>
      <c r="H492" t="s">
        <v>625</v>
      </c>
      <c r="I492" t="s">
        <v>1178</v>
      </c>
      <c r="J492" s="139" t="s">
        <v>625</v>
      </c>
    </row>
    <row r="493" spans="1:10">
      <c r="A493" t="s">
        <v>2562</v>
      </c>
      <c r="B493" t="s">
        <v>2563</v>
      </c>
      <c r="C493" t="s">
        <v>2564</v>
      </c>
      <c r="D493" t="s">
        <v>1176</v>
      </c>
      <c r="E493" t="s">
        <v>1177</v>
      </c>
      <c r="F493" t="s">
        <v>625</v>
      </c>
      <c r="G493" t="s">
        <v>625</v>
      </c>
      <c r="H493" t="s">
        <v>625</v>
      </c>
      <c r="I493" t="s">
        <v>1178</v>
      </c>
      <c r="J493" s="139" t="s">
        <v>625</v>
      </c>
    </row>
    <row r="494" spans="1:10">
      <c r="A494" t="s">
        <v>2565</v>
      </c>
      <c r="B494" t="s">
        <v>2566</v>
      </c>
      <c r="C494" t="s">
        <v>2567</v>
      </c>
      <c r="D494" t="s">
        <v>1176</v>
      </c>
      <c r="E494" t="s">
        <v>1177</v>
      </c>
      <c r="F494" t="s">
        <v>625</v>
      </c>
      <c r="G494" t="s">
        <v>625</v>
      </c>
      <c r="H494" t="s">
        <v>625</v>
      </c>
      <c r="I494" t="s">
        <v>1178</v>
      </c>
      <c r="J494" s="139" t="s">
        <v>625</v>
      </c>
    </row>
    <row r="495" spans="1:10">
      <c r="A495" t="s">
        <v>2568</v>
      </c>
      <c r="B495" t="s">
        <v>2569</v>
      </c>
      <c r="C495" t="s">
        <v>2570</v>
      </c>
      <c r="D495" t="s">
        <v>1176</v>
      </c>
      <c r="E495" t="s">
        <v>1177</v>
      </c>
      <c r="F495" t="s">
        <v>625</v>
      </c>
      <c r="G495" t="s">
        <v>625</v>
      </c>
      <c r="H495" t="s">
        <v>625</v>
      </c>
      <c r="I495" t="s">
        <v>1178</v>
      </c>
      <c r="J495" s="139" t="s">
        <v>625</v>
      </c>
    </row>
    <row r="496" spans="1:10">
      <c r="A496" t="s">
        <v>2571</v>
      </c>
      <c r="B496" t="s">
        <v>2572</v>
      </c>
      <c r="C496" t="s">
        <v>2573</v>
      </c>
      <c r="D496" t="s">
        <v>1176</v>
      </c>
      <c r="E496" t="s">
        <v>1177</v>
      </c>
      <c r="F496" t="s">
        <v>625</v>
      </c>
      <c r="G496" t="s">
        <v>625</v>
      </c>
      <c r="H496" t="s">
        <v>625</v>
      </c>
      <c r="I496" t="s">
        <v>1178</v>
      </c>
      <c r="J496" s="139" t="s">
        <v>625</v>
      </c>
    </row>
    <row r="497" spans="1:10">
      <c r="A497" t="s">
        <v>2574</v>
      </c>
      <c r="B497" t="s">
        <v>2575</v>
      </c>
      <c r="C497" t="s">
        <v>2576</v>
      </c>
      <c r="D497" t="s">
        <v>1176</v>
      </c>
      <c r="E497" t="s">
        <v>1177</v>
      </c>
      <c r="F497" t="s">
        <v>625</v>
      </c>
      <c r="G497" t="s">
        <v>625</v>
      </c>
      <c r="H497" t="s">
        <v>625</v>
      </c>
      <c r="I497" t="s">
        <v>1178</v>
      </c>
      <c r="J497" s="139" t="s">
        <v>625</v>
      </c>
    </row>
    <row r="498" spans="1:10">
      <c r="A498" t="s">
        <v>2577</v>
      </c>
      <c r="B498" t="s">
        <v>2578</v>
      </c>
      <c r="C498" t="s">
        <v>2579</v>
      </c>
      <c r="D498" t="s">
        <v>1176</v>
      </c>
      <c r="E498" t="s">
        <v>1177</v>
      </c>
      <c r="F498" t="s">
        <v>625</v>
      </c>
      <c r="G498" t="s">
        <v>625</v>
      </c>
      <c r="H498" t="s">
        <v>625</v>
      </c>
      <c r="I498" t="s">
        <v>1178</v>
      </c>
      <c r="J498" s="139" t="s">
        <v>625</v>
      </c>
    </row>
    <row r="499" spans="1:10">
      <c r="A499" t="s">
        <v>2580</v>
      </c>
      <c r="B499" t="s">
        <v>2581</v>
      </c>
      <c r="C499" t="s">
        <v>2582</v>
      </c>
      <c r="D499" t="s">
        <v>2019</v>
      </c>
      <c r="E499" t="s">
        <v>1177</v>
      </c>
      <c r="F499" t="s">
        <v>625</v>
      </c>
      <c r="G499" t="s">
        <v>625</v>
      </c>
      <c r="H499" t="s">
        <v>625</v>
      </c>
      <c r="I499" t="s">
        <v>1178</v>
      </c>
      <c r="J499" s="139" t="s">
        <v>625</v>
      </c>
    </row>
    <row r="500" spans="1:10">
      <c r="A500" t="s">
        <v>2583</v>
      </c>
      <c r="B500" t="s">
        <v>2584</v>
      </c>
      <c r="C500" t="s">
        <v>2585</v>
      </c>
      <c r="D500" t="s">
        <v>1915</v>
      </c>
      <c r="E500" t="s">
        <v>1177</v>
      </c>
      <c r="F500" t="s">
        <v>625</v>
      </c>
      <c r="G500" t="s">
        <v>625</v>
      </c>
      <c r="H500" t="s">
        <v>625</v>
      </c>
      <c r="I500" t="s">
        <v>1178</v>
      </c>
      <c r="J500" s="139" t="s">
        <v>625</v>
      </c>
    </row>
    <row r="501" spans="1:10">
      <c r="A501" t="s">
        <v>2586</v>
      </c>
      <c r="B501" t="s">
        <v>2587</v>
      </c>
      <c r="C501" t="s">
        <v>2588</v>
      </c>
      <c r="D501" t="s">
        <v>1915</v>
      </c>
      <c r="E501" t="s">
        <v>1177</v>
      </c>
      <c r="F501" t="s">
        <v>625</v>
      </c>
      <c r="G501" t="s">
        <v>625</v>
      </c>
      <c r="H501" t="s">
        <v>625</v>
      </c>
      <c r="I501" t="s">
        <v>1178</v>
      </c>
      <c r="J501" s="139" t="s">
        <v>625</v>
      </c>
    </row>
    <row r="502" spans="1:10">
      <c r="A502" t="s">
        <v>2589</v>
      </c>
      <c r="B502" t="s">
        <v>2590</v>
      </c>
      <c r="C502" t="s">
        <v>2591</v>
      </c>
      <c r="D502" t="s">
        <v>2019</v>
      </c>
      <c r="E502" t="s">
        <v>1177</v>
      </c>
      <c r="F502" t="s">
        <v>625</v>
      </c>
      <c r="G502" t="s">
        <v>625</v>
      </c>
      <c r="H502" t="s">
        <v>625</v>
      </c>
      <c r="I502" t="s">
        <v>1178</v>
      </c>
      <c r="J502" s="139" t="s">
        <v>625</v>
      </c>
    </row>
    <row r="503" spans="1:10">
      <c r="A503" t="s">
        <v>2592</v>
      </c>
      <c r="B503" t="s">
        <v>2593</v>
      </c>
      <c r="C503" t="s">
        <v>2594</v>
      </c>
      <c r="D503" t="s">
        <v>2019</v>
      </c>
      <c r="E503" t="s">
        <v>1177</v>
      </c>
      <c r="F503" t="s">
        <v>625</v>
      </c>
      <c r="G503" t="s">
        <v>625</v>
      </c>
      <c r="H503" t="s">
        <v>625</v>
      </c>
      <c r="I503" t="s">
        <v>1178</v>
      </c>
      <c r="J503" s="139" t="s">
        <v>625</v>
      </c>
    </row>
    <row r="504" spans="1:10">
      <c r="A504" t="s">
        <v>2595</v>
      </c>
      <c r="B504" t="s">
        <v>2596</v>
      </c>
      <c r="C504" t="s">
        <v>2597</v>
      </c>
      <c r="D504" t="s">
        <v>1915</v>
      </c>
      <c r="E504" t="s">
        <v>1177</v>
      </c>
      <c r="F504" t="s">
        <v>625</v>
      </c>
      <c r="G504" t="s">
        <v>625</v>
      </c>
      <c r="H504" t="s">
        <v>625</v>
      </c>
      <c r="I504" t="s">
        <v>1178</v>
      </c>
      <c r="J504" s="139" t="s">
        <v>625</v>
      </c>
    </row>
    <row r="505" spans="1:10">
      <c r="A505" t="s">
        <v>2598</v>
      </c>
      <c r="B505" t="s">
        <v>2599</v>
      </c>
      <c r="C505" t="s">
        <v>2600</v>
      </c>
      <c r="D505" t="s">
        <v>2019</v>
      </c>
      <c r="E505" t="s">
        <v>1177</v>
      </c>
      <c r="F505" t="s">
        <v>625</v>
      </c>
      <c r="G505" t="s">
        <v>625</v>
      </c>
      <c r="H505" t="s">
        <v>625</v>
      </c>
      <c r="I505" t="s">
        <v>1178</v>
      </c>
      <c r="J505" s="139" t="s">
        <v>625</v>
      </c>
    </row>
    <row r="506" spans="1:10">
      <c r="A506" t="s">
        <v>2601</v>
      </c>
      <c r="B506" t="s">
        <v>2602</v>
      </c>
      <c r="C506" t="s">
        <v>2603</v>
      </c>
      <c r="D506" t="s">
        <v>2019</v>
      </c>
      <c r="E506" t="s">
        <v>1177</v>
      </c>
      <c r="F506" t="s">
        <v>625</v>
      </c>
      <c r="G506" t="s">
        <v>625</v>
      </c>
      <c r="H506" t="s">
        <v>625</v>
      </c>
      <c r="I506" t="s">
        <v>1178</v>
      </c>
      <c r="J506" s="139" t="s">
        <v>625</v>
      </c>
    </row>
    <row r="507" spans="1:10">
      <c r="A507" t="s">
        <v>2604</v>
      </c>
      <c r="B507" t="s">
        <v>2605</v>
      </c>
      <c r="C507" t="s">
        <v>2606</v>
      </c>
      <c r="D507" t="s">
        <v>1915</v>
      </c>
      <c r="E507" t="s">
        <v>1177</v>
      </c>
      <c r="F507" t="s">
        <v>625</v>
      </c>
      <c r="G507" t="s">
        <v>625</v>
      </c>
      <c r="H507" t="s">
        <v>625</v>
      </c>
      <c r="I507" t="s">
        <v>1178</v>
      </c>
      <c r="J507" s="139" t="s">
        <v>625</v>
      </c>
    </row>
    <row r="508" spans="1:10">
      <c r="A508" t="s">
        <v>2607</v>
      </c>
      <c r="B508" t="s">
        <v>2608</v>
      </c>
      <c r="C508" t="s">
        <v>2609</v>
      </c>
      <c r="D508" t="s">
        <v>2019</v>
      </c>
      <c r="E508" t="s">
        <v>1177</v>
      </c>
      <c r="F508" t="s">
        <v>625</v>
      </c>
      <c r="G508" t="s">
        <v>625</v>
      </c>
      <c r="H508" t="s">
        <v>625</v>
      </c>
      <c r="I508" t="s">
        <v>1178</v>
      </c>
      <c r="J508" s="139" t="s">
        <v>625</v>
      </c>
    </row>
    <row r="509" spans="1:10">
      <c r="A509" t="s">
        <v>1163</v>
      </c>
      <c r="B509" t="s">
        <v>2610</v>
      </c>
      <c r="C509" t="s">
        <v>2611</v>
      </c>
      <c r="D509" t="s">
        <v>1915</v>
      </c>
      <c r="E509" t="s">
        <v>2612</v>
      </c>
      <c r="F509" t="s">
        <v>625</v>
      </c>
      <c r="G509" t="s">
        <v>625</v>
      </c>
      <c r="H509" t="s">
        <v>625</v>
      </c>
      <c r="I509" t="s">
        <v>1178</v>
      </c>
      <c r="J509" s="139" t="s">
        <v>625</v>
      </c>
    </row>
    <row r="510" spans="1:10">
      <c r="A510" t="s">
        <v>1164</v>
      </c>
      <c r="B510" t="s">
        <v>2613</v>
      </c>
      <c r="C510" t="s">
        <v>2611</v>
      </c>
      <c r="D510" t="s">
        <v>1915</v>
      </c>
      <c r="E510" t="s">
        <v>2612</v>
      </c>
      <c r="F510" t="s">
        <v>625</v>
      </c>
      <c r="G510" t="s">
        <v>625</v>
      </c>
      <c r="H510" t="s">
        <v>625</v>
      </c>
      <c r="I510" t="s">
        <v>1178</v>
      </c>
      <c r="J510" s="139" t="s">
        <v>625</v>
      </c>
    </row>
    <row r="511" spans="1:10">
      <c r="A511" t="s">
        <v>575</v>
      </c>
      <c r="B511" t="s">
        <v>576</v>
      </c>
      <c r="C511" t="s">
        <v>2614</v>
      </c>
      <c r="D511" t="s">
        <v>2019</v>
      </c>
      <c r="E511" t="s">
        <v>2615</v>
      </c>
      <c r="F511" t="s">
        <v>625</v>
      </c>
      <c r="G511" t="s">
        <v>625</v>
      </c>
      <c r="H511" t="s">
        <v>625</v>
      </c>
      <c r="I511" t="s">
        <v>1178</v>
      </c>
      <c r="J511" s="139" t="s">
        <v>625</v>
      </c>
    </row>
    <row r="512" spans="1:10">
      <c r="A512" t="s">
        <v>2616</v>
      </c>
      <c r="B512" t="s">
        <v>2617</v>
      </c>
      <c r="C512" t="s">
        <v>2618</v>
      </c>
      <c r="D512" t="s">
        <v>2019</v>
      </c>
      <c r="E512" t="s">
        <v>1177</v>
      </c>
      <c r="F512" t="s">
        <v>625</v>
      </c>
      <c r="G512" t="s">
        <v>625</v>
      </c>
      <c r="H512" t="s">
        <v>625</v>
      </c>
      <c r="I512" t="s">
        <v>1178</v>
      </c>
      <c r="J512" s="139" t="s">
        <v>625</v>
      </c>
    </row>
    <row r="513" spans="1:10">
      <c r="A513" t="s">
        <v>2619</v>
      </c>
      <c r="B513" t="s">
        <v>2620</v>
      </c>
      <c r="C513" t="s">
        <v>2621</v>
      </c>
      <c r="D513" t="s">
        <v>2019</v>
      </c>
      <c r="E513" t="s">
        <v>1177</v>
      </c>
      <c r="F513" t="s">
        <v>625</v>
      </c>
      <c r="G513" t="s">
        <v>625</v>
      </c>
      <c r="H513" t="s">
        <v>625</v>
      </c>
      <c r="I513" t="s">
        <v>1178</v>
      </c>
      <c r="J513" s="139" t="s">
        <v>625</v>
      </c>
    </row>
    <row r="514" spans="1:10">
      <c r="A514" t="s">
        <v>2622</v>
      </c>
      <c r="B514" t="s">
        <v>2623</v>
      </c>
      <c r="C514" t="s">
        <v>2624</v>
      </c>
      <c r="D514" t="s">
        <v>2019</v>
      </c>
      <c r="E514" t="s">
        <v>1177</v>
      </c>
      <c r="F514" t="s">
        <v>625</v>
      </c>
      <c r="G514" t="s">
        <v>625</v>
      </c>
      <c r="H514" t="s">
        <v>625</v>
      </c>
      <c r="I514" t="s">
        <v>1178</v>
      </c>
      <c r="J514" s="139" t="s">
        <v>625</v>
      </c>
    </row>
    <row r="515" spans="1:10">
      <c r="A515" t="s">
        <v>868</v>
      </c>
      <c r="B515" t="s">
        <v>870</v>
      </c>
      <c r="C515" t="s">
        <v>2625</v>
      </c>
      <c r="D515" t="s">
        <v>2019</v>
      </c>
      <c r="E515" t="s">
        <v>1177</v>
      </c>
      <c r="F515" t="s">
        <v>625</v>
      </c>
      <c r="G515" t="s">
        <v>625</v>
      </c>
      <c r="H515" t="s">
        <v>625</v>
      </c>
      <c r="I515" t="s">
        <v>1178</v>
      </c>
      <c r="J515" s="139" t="s">
        <v>625</v>
      </c>
    </row>
    <row r="516" spans="1:10">
      <c r="A516" t="s">
        <v>2626</v>
      </c>
      <c r="B516" t="s">
        <v>2627</v>
      </c>
      <c r="C516" t="s">
        <v>2628</v>
      </c>
      <c r="D516" t="s">
        <v>2019</v>
      </c>
      <c r="E516" t="s">
        <v>1177</v>
      </c>
      <c r="F516" t="s">
        <v>625</v>
      </c>
      <c r="G516" t="s">
        <v>625</v>
      </c>
      <c r="H516" t="s">
        <v>625</v>
      </c>
      <c r="I516" t="s">
        <v>1178</v>
      </c>
      <c r="J516" s="139" t="s">
        <v>625</v>
      </c>
    </row>
    <row r="517" spans="1:10">
      <c r="A517" t="s">
        <v>2629</v>
      </c>
      <c r="B517" t="s">
        <v>2630</v>
      </c>
      <c r="C517" t="s">
        <v>2631</v>
      </c>
      <c r="D517" t="s">
        <v>2019</v>
      </c>
      <c r="E517" t="s">
        <v>1177</v>
      </c>
      <c r="F517" t="s">
        <v>625</v>
      </c>
      <c r="G517" t="s">
        <v>625</v>
      </c>
      <c r="H517" t="s">
        <v>625</v>
      </c>
      <c r="I517" t="s">
        <v>1178</v>
      </c>
      <c r="J517" s="139" t="s">
        <v>625</v>
      </c>
    </row>
    <row r="518" spans="1:10">
      <c r="A518" t="s">
        <v>2632</v>
      </c>
      <c r="B518" t="s">
        <v>2633</v>
      </c>
      <c r="C518" t="s">
        <v>2634</v>
      </c>
      <c r="D518" t="s">
        <v>2019</v>
      </c>
      <c r="E518" t="s">
        <v>1177</v>
      </c>
      <c r="F518" t="s">
        <v>625</v>
      </c>
      <c r="G518" t="s">
        <v>625</v>
      </c>
      <c r="H518" t="s">
        <v>625</v>
      </c>
      <c r="I518" t="s">
        <v>1178</v>
      </c>
      <c r="J518" s="139" t="s">
        <v>625</v>
      </c>
    </row>
    <row r="519" spans="1:10">
      <c r="A519" t="s">
        <v>2635</v>
      </c>
      <c r="B519" t="s">
        <v>2636</v>
      </c>
      <c r="C519" t="s">
        <v>2637</v>
      </c>
      <c r="D519" t="s">
        <v>1915</v>
      </c>
      <c r="E519" t="s">
        <v>1177</v>
      </c>
      <c r="F519" t="s">
        <v>625</v>
      </c>
      <c r="G519" t="s">
        <v>625</v>
      </c>
      <c r="H519" t="s">
        <v>625</v>
      </c>
      <c r="I519" t="s">
        <v>1178</v>
      </c>
      <c r="J519" s="139" t="s">
        <v>625</v>
      </c>
    </row>
    <row r="520" spans="1:10">
      <c r="A520" t="s">
        <v>2638</v>
      </c>
      <c r="B520" t="s">
        <v>2639</v>
      </c>
      <c r="C520" t="s">
        <v>2640</v>
      </c>
      <c r="D520" t="s">
        <v>1176</v>
      </c>
      <c r="E520" t="s">
        <v>1177</v>
      </c>
      <c r="F520" t="s">
        <v>625</v>
      </c>
      <c r="G520" t="s">
        <v>625</v>
      </c>
      <c r="H520" t="s">
        <v>625</v>
      </c>
      <c r="I520" t="s">
        <v>1178</v>
      </c>
      <c r="J520" s="139" t="s">
        <v>625</v>
      </c>
    </row>
    <row r="521" spans="1:10">
      <c r="A521" t="s">
        <v>2641</v>
      </c>
      <c r="B521" t="s">
        <v>2642</v>
      </c>
      <c r="C521" t="s">
        <v>2643</v>
      </c>
      <c r="D521" t="s">
        <v>1176</v>
      </c>
      <c r="E521" t="s">
        <v>1177</v>
      </c>
      <c r="F521" t="s">
        <v>625</v>
      </c>
      <c r="G521" t="s">
        <v>625</v>
      </c>
      <c r="H521" t="s">
        <v>625</v>
      </c>
      <c r="I521" t="s">
        <v>1178</v>
      </c>
      <c r="J521" s="139" t="s">
        <v>625</v>
      </c>
    </row>
    <row r="522" spans="1:10">
      <c r="A522" t="s">
        <v>2644</v>
      </c>
      <c r="B522" t="s">
        <v>2645</v>
      </c>
      <c r="C522" t="s">
        <v>2646</v>
      </c>
      <c r="D522" t="s">
        <v>1176</v>
      </c>
      <c r="E522" t="s">
        <v>1177</v>
      </c>
      <c r="F522" t="s">
        <v>625</v>
      </c>
      <c r="G522" t="s">
        <v>625</v>
      </c>
      <c r="H522" t="s">
        <v>625</v>
      </c>
      <c r="I522" t="s">
        <v>1178</v>
      </c>
      <c r="J522" s="139" t="s">
        <v>625</v>
      </c>
    </row>
    <row r="523" spans="1:10">
      <c r="A523" t="s">
        <v>2647</v>
      </c>
      <c r="B523" t="s">
        <v>2648</v>
      </c>
      <c r="C523" t="s">
        <v>2649</v>
      </c>
      <c r="D523" t="s">
        <v>1176</v>
      </c>
      <c r="E523" t="s">
        <v>1177</v>
      </c>
      <c r="F523" t="s">
        <v>625</v>
      </c>
      <c r="G523" t="s">
        <v>625</v>
      </c>
      <c r="H523" t="s">
        <v>625</v>
      </c>
      <c r="I523" t="s">
        <v>1178</v>
      </c>
      <c r="J523" s="139" t="s">
        <v>625</v>
      </c>
    </row>
    <row r="524" spans="1:10">
      <c r="A524" t="s">
        <v>2650</v>
      </c>
      <c r="B524" t="s">
        <v>2651</v>
      </c>
      <c r="C524" t="s">
        <v>2652</v>
      </c>
      <c r="D524" t="s">
        <v>1176</v>
      </c>
      <c r="E524" t="s">
        <v>1177</v>
      </c>
      <c r="F524" t="s">
        <v>625</v>
      </c>
      <c r="G524" t="s">
        <v>625</v>
      </c>
      <c r="H524" t="s">
        <v>625</v>
      </c>
      <c r="I524" t="s">
        <v>1178</v>
      </c>
      <c r="J524" s="139" t="s">
        <v>625</v>
      </c>
    </row>
    <row r="525" spans="1:10">
      <c r="A525" t="s">
        <v>2653</v>
      </c>
      <c r="B525" t="s">
        <v>2654</v>
      </c>
      <c r="C525" t="s">
        <v>2655</v>
      </c>
      <c r="D525" t="s">
        <v>1176</v>
      </c>
      <c r="E525" t="s">
        <v>1177</v>
      </c>
      <c r="F525" t="s">
        <v>625</v>
      </c>
      <c r="G525" t="s">
        <v>625</v>
      </c>
      <c r="H525" t="s">
        <v>625</v>
      </c>
      <c r="I525" t="s">
        <v>1178</v>
      </c>
      <c r="J525" s="139" t="s">
        <v>625</v>
      </c>
    </row>
    <row r="526" spans="1:10">
      <c r="A526" t="s">
        <v>2656</v>
      </c>
      <c r="B526" t="s">
        <v>2657</v>
      </c>
      <c r="C526" t="s">
        <v>2658</v>
      </c>
      <c r="D526" t="s">
        <v>1176</v>
      </c>
      <c r="E526" t="s">
        <v>1177</v>
      </c>
      <c r="F526" t="s">
        <v>625</v>
      </c>
      <c r="G526" t="s">
        <v>625</v>
      </c>
      <c r="H526" t="s">
        <v>625</v>
      </c>
      <c r="I526" t="s">
        <v>1178</v>
      </c>
      <c r="J526" s="139" t="s">
        <v>625</v>
      </c>
    </row>
    <row r="527" spans="1:10">
      <c r="A527" t="s">
        <v>2659</v>
      </c>
      <c r="B527" t="s">
        <v>2660</v>
      </c>
      <c r="C527" t="s">
        <v>2661</v>
      </c>
      <c r="D527" t="s">
        <v>1176</v>
      </c>
      <c r="E527" t="s">
        <v>1177</v>
      </c>
      <c r="F527" t="s">
        <v>625</v>
      </c>
      <c r="G527" t="s">
        <v>625</v>
      </c>
      <c r="H527" t="s">
        <v>625</v>
      </c>
      <c r="I527" t="s">
        <v>1178</v>
      </c>
      <c r="J527" s="139" t="s">
        <v>625</v>
      </c>
    </row>
    <row r="528" spans="1:10">
      <c r="A528" t="s">
        <v>2662</v>
      </c>
      <c r="B528" t="s">
        <v>2663</v>
      </c>
      <c r="C528" t="s">
        <v>2664</v>
      </c>
      <c r="D528" t="s">
        <v>1176</v>
      </c>
      <c r="E528" t="s">
        <v>1177</v>
      </c>
      <c r="F528" t="s">
        <v>625</v>
      </c>
      <c r="G528" t="s">
        <v>625</v>
      </c>
      <c r="H528" t="s">
        <v>625</v>
      </c>
      <c r="I528" t="s">
        <v>1178</v>
      </c>
      <c r="J528" s="139" t="s">
        <v>625</v>
      </c>
    </row>
    <row r="529" spans="1:10">
      <c r="A529" t="s">
        <v>2665</v>
      </c>
      <c r="B529" t="s">
        <v>2666</v>
      </c>
      <c r="C529" t="s">
        <v>2667</v>
      </c>
      <c r="D529" t="s">
        <v>1176</v>
      </c>
      <c r="E529" t="s">
        <v>1177</v>
      </c>
      <c r="F529" t="s">
        <v>625</v>
      </c>
      <c r="G529" t="s">
        <v>625</v>
      </c>
      <c r="H529" t="s">
        <v>625</v>
      </c>
      <c r="I529" t="s">
        <v>1178</v>
      </c>
      <c r="J529" s="139" t="s">
        <v>625</v>
      </c>
    </row>
    <row r="530" spans="1:10">
      <c r="A530" t="s">
        <v>2668</v>
      </c>
      <c r="B530" t="s">
        <v>2669</v>
      </c>
      <c r="C530" t="s">
        <v>2670</v>
      </c>
      <c r="D530" t="s">
        <v>1176</v>
      </c>
      <c r="E530" t="s">
        <v>1177</v>
      </c>
      <c r="F530" t="s">
        <v>625</v>
      </c>
      <c r="G530" t="s">
        <v>625</v>
      </c>
      <c r="H530" t="s">
        <v>625</v>
      </c>
      <c r="I530" t="s">
        <v>1178</v>
      </c>
      <c r="J530" s="139" t="s">
        <v>625</v>
      </c>
    </row>
    <row r="531" spans="1:10">
      <c r="A531" t="s">
        <v>2671</v>
      </c>
      <c r="B531" t="s">
        <v>2672</v>
      </c>
      <c r="C531" t="s">
        <v>2673</v>
      </c>
      <c r="D531" t="s">
        <v>1176</v>
      </c>
      <c r="E531" t="s">
        <v>1177</v>
      </c>
      <c r="F531" t="s">
        <v>625</v>
      </c>
      <c r="G531" t="s">
        <v>625</v>
      </c>
      <c r="H531" t="s">
        <v>625</v>
      </c>
      <c r="I531" t="s">
        <v>1178</v>
      </c>
      <c r="J531" s="139"/>
    </row>
    <row r="532" spans="1:10">
      <c r="A532" t="s">
        <v>2674</v>
      </c>
      <c r="B532" t="s">
        <v>2675</v>
      </c>
      <c r="C532" t="s">
        <v>2676</v>
      </c>
      <c r="D532" t="s">
        <v>1251</v>
      </c>
      <c r="E532" t="s">
        <v>1177</v>
      </c>
      <c r="F532" t="s">
        <v>625</v>
      </c>
      <c r="G532" t="s">
        <v>625</v>
      </c>
      <c r="H532" t="s">
        <v>625</v>
      </c>
      <c r="I532" t="s">
        <v>1178</v>
      </c>
    </row>
    <row r="533" spans="1:10">
      <c r="A533" t="s">
        <v>625</v>
      </c>
    </row>
  </sheetData>
  <autoFilter ref="A1:I427" xr:uid="{00000000-0009-0000-0000-000004000000}"/>
  <phoneticPr fontId="40" type="noConversion"/>
  <pageMargins left="0.75" right="0.75" top="1" bottom="1" header="0.5" footer="0.5"/>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1626-B78B-4DAF-B47D-9E240D9DB195}">
  <dimension ref="A1:J76"/>
  <sheetViews>
    <sheetView topLeftCell="C1" workbookViewId="0"/>
  </sheetViews>
  <sheetFormatPr defaultColWidth="9.375" defaultRowHeight="13.2" outlineLevelCol="1"/>
  <cols>
    <col min="1" max="2" width="9.375" style="685" hidden="1" customWidth="1" outlineLevel="1"/>
    <col min="3" max="3" width="18" style="685" customWidth="1" collapsed="1"/>
    <col min="4" max="4" width="30" style="685" customWidth="1"/>
    <col min="5" max="5" width="16.875" style="685" customWidth="1"/>
    <col min="6" max="6" width="13.125" style="685" customWidth="1"/>
    <col min="7" max="7" width="3.375" style="685" customWidth="1"/>
    <col min="8" max="8" width="56.125" style="685" customWidth="1"/>
    <col min="9" max="10" width="16.875" style="685" customWidth="1"/>
    <col min="11" max="16384" width="9.375" style="685"/>
  </cols>
  <sheetData>
    <row r="1" spans="1:10" ht="32.1" customHeight="1"/>
    <row r="2" spans="1:10" ht="43.2" customHeight="1">
      <c r="C2" s="1656" t="s">
        <v>2677</v>
      </c>
      <c r="D2" s="1656"/>
      <c r="E2" s="1656"/>
      <c r="F2" s="1656"/>
      <c r="G2" s="1656"/>
      <c r="H2" s="1656"/>
      <c r="I2" s="1656"/>
      <c r="J2" s="1656"/>
    </row>
    <row r="3" spans="1:10" ht="19.95" customHeight="1">
      <c r="C3" s="1657" t="s">
        <v>1058</v>
      </c>
      <c r="D3" s="1657"/>
      <c r="E3" s="1658"/>
      <c r="F3" s="1658"/>
      <c r="G3" s="1658"/>
      <c r="H3" s="1658"/>
      <c r="J3" s="735"/>
    </row>
    <row r="4" spans="1:10" ht="19.95" customHeight="1">
      <c r="C4" s="1657" t="s">
        <v>2678</v>
      </c>
      <c r="D4" s="1657"/>
      <c r="E4" s="1658"/>
      <c r="F4" s="1658"/>
      <c r="G4" s="1658"/>
      <c r="H4" s="1658"/>
      <c r="I4" s="735"/>
      <c r="J4" s="735"/>
    </row>
    <row r="5" spans="1:10" ht="19.95" customHeight="1">
      <c r="A5" s="685" t="str">
        <f>IF(C5="",A4,C5)</f>
        <v>계정</v>
      </c>
      <c r="B5" s="685" t="str">
        <f>IF(D5="",B4,D5)</f>
        <v>계정명</v>
      </c>
      <c r="C5" s="736" t="s">
        <v>234</v>
      </c>
      <c r="D5" s="736" t="s">
        <v>235</v>
      </c>
      <c r="E5" s="1659" t="s">
        <v>236</v>
      </c>
      <c r="F5" s="1659"/>
      <c r="G5" s="1659" t="s">
        <v>237</v>
      </c>
      <c r="H5" s="1659"/>
      <c r="I5" s="736" t="s">
        <v>976</v>
      </c>
      <c r="J5" s="736" t="s">
        <v>977</v>
      </c>
    </row>
    <row r="6" spans="1:10" ht="19.95" customHeight="1">
      <c r="A6" s="685" t="str">
        <f>IF(C6="",A5,C6)</f>
        <v>자산</v>
      </c>
      <c r="B6" s="685" t="str">
        <f>IF(D6="",B5,D6)</f>
        <v>계정명</v>
      </c>
      <c r="C6" s="1660" t="s">
        <v>982</v>
      </c>
      <c r="D6" s="1660"/>
      <c r="E6" s="1660"/>
      <c r="F6" s="1660"/>
      <c r="G6" s="1660"/>
      <c r="H6" s="1660"/>
      <c r="I6" s="1660"/>
      <c r="J6" s="1660"/>
    </row>
    <row r="7" spans="1:10" ht="19.95" customHeight="1">
      <c r="A7" s="685" t="str">
        <f t="shared" ref="A7:A64" si="0">IF(C7="",A6,C7)</f>
        <v>1112-KR-001</v>
      </c>
      <c r="B7" s="685" t="str">
        <f t="shared" ref="B7:B64" si="1">IF(D7="",B6,D7)</f>
        <v>현금 - 원 (HANA)</v>
      </c>
      <c r="C7" s="734" t="s">
        <v>354</v>
      </c>
      <c r="D7" s="734" t="s">
        <v>355</v>
      </c>
      <c r="E7" s="1657" t="s">
        <v>356</v>
      </c>
      <c r="F7" s="1657"/>
      <c r="G7" s="1657" t="s">
        <v>357</v>
      </c>
      <c r="H7" s="1657"/>
      <c r="I7" s="775">
        <v>325492654</v>
      </c>
      <c r="J7" s="775">
        <v>2106438696</v>
      </c>
    </row>
    <row r="8" spans="1:10" ht="19.95" customHeight="1">
      <c r="A8" s="685" t="str">
        <f t="shared" si="0"/>
        <v>1112-KR-001</v>
      </c>
      <c r="B8" s="685" t="str">
        <f t="shared" si="1"/>
        <v>현금 - 원 (HANA)</v>
      </c>
      <c r="C8" s="773" t="s">
        <v>354</v>
      </c>
      <c r="D8" s="737"/>
      <c r="E8" s="1661"/>
      <c r="F8" s="1661"/>
      <c r="G8" s="1661"/>
      <c r="H8" s="737"/>
      <c r="I8" s="771">
        <v>325492654</v>
      </c>
      <c r="J8" s="771">
        <v>2106438696</v>
      </c>
    </row>
    <row r="9" spans="1:10" ht="19.95" customHeight="1">
      <c r="A9" s="685" t="str">
        <f t="shared" si="0"/>
        <v>1112-KR-005</v>
      </c>
      <c r="B9" s="685" t="str">
        <f t="shared" si="1"/>
        <v>현금 - 원 (신협)</v>
      </c>
      <c r="C9" s="734" t="s">
        <v>421</v>
      </c>
      <c r="D9" s="734" t="s">
        <v>422</v>
      </c>
      <c r="E9" s="1657" t="s">
        <v>423</v>
      </c>
      <c r="F9" s="1657"/>
      <c r="G9" s="1657" t="s">
        <v>424</v>
      </c>
      <c r="H9" s="1657"/>
      <c r="I9" s="775">
        <v>28229508</v>
      </c>
      <c r="J9" s="775">
        <v>20448685</v>
      </c>
    </row>
    <row r="10" spans="1:10" ht="19.95" customHeight="1">
      <c r="A10" s="685" t="str">
        <f t="shared" si="0"/>
        <v>1112-KR-005</v>
      </c>
      <c r="B10" s="685" t="str">
        <f t="shared" si="1"/>
        <v>현금 - 원 (신협)</v>
      </c>
      <c r="C10" s="773" t="s">
        <v>421</v>
      </c>
      <c r="D10" s="737"/>
      <c r="E10" s="1661"/>
      <c r="F10" s="1661"/>
      <c r="G10" s="1661"/>
      <c r="H10" s="737"/>
      <c r="I10" s="771">
        <v>28229508</v>
      </c>
      <c r="J10" s="771">
        <v>20448685</v>
      </c>
    </row>
    <row r="11" spans="1:10" ht="19.95" customHeight="1">
      <c r="A11" s="685" t="str">
        <f t="shared" si="0"/>
        <v>1212-00-000</v>
      </c>
      <c r="B11" s="685" t="str">
        <f t="shared" si="1"/>
        <v>선납세금</v>
      </c>
      <c r="C11" s="734" t="s">
        <v>556</v>
      </c>
      <c r="D11" s="734" t="s">
        <v>557</v>
      </c>
      <c r="E11" s="1662" t="s">
        <v>2679</v>
      </c>
      <c r="F11" s="1662"/>
      <c r="G11" s="1657" t="s">
        <v>558</v>
      </c>
      <c r="H11" s="1657"/>
      <c r="I11" s="775">
        <v>21560</v>
      </c>
      <c r="J11" s="775">
        <v>21560</v>
      </c>
    </row>
    <row r="12" spans="1:10" ht="19.95" customHeight="1">
      <c r="A12" s="685" t="str">
        <f t="shared" si="0"/>
        <v>1212-00-000</v>
      </c>
      <c r="B12" s="685" t="str">
        <f t="shared" si="1"/>
        <v>선납세금</v>
      </c>
      <c r="C12" s="734"/>
      <c r="D12" s="734"/>
      <c r="E12" s="1657" t="s">
        <v>417</v>
      </c>
      <c r="F12" s="1657"/>
      <c r="G12" s="1657" t="s">
        <v>418</v>
      </c>
      <c r="H12" s="1657"/>
      <c r="I12" s="775">
        <v>215870</v>
      </c>
      <c r="J12" s="775">
        <v>215870</v>
      </c>
    </row>
    <row r="13" spans="1:10" ht="19.95" customHeight="1">
      <c r="A13" s="685" t="str">
        <f t="shared" si="0"/>
        <v>1212-00-000</v>
      </c>
      <c r="B13" s="685" t="str">
        <f t="shared" si="1"/>
        <v>선납세금</v>
      </c>
      <c r="C13" s="773" t="s">
        <v>556</v>
      </c>
      <c r="D13" s="737"/>
      <c r="E13" s="1661"/>
      <c r="F13" s="1661"/>
      <c r="G13" s="1661"/>
      <c r="H13" s="737"/>
      <c r="I13" s="771">
        <v>237430</v>
      </c>
      <c r="J13" s="771">
        <v>237430</v>
      </c>
    </row>
    <row r="14" spans="1:10" ht="19.95" customHeight="1">
      <c r="A14" s="685" t="str">
        <f t="shared" si="0"/>
        <v>1214-00-000</v>
      </c>
      <c r="B14" s="685" t="str">
        <f t="shared" si="1"/>
        <v>기타미수금</v>
      </c>
      <c r="C14" s="734" t="s">
        <v>240</v>
      </c>
      <c r="D14" s="734" t="s">
        <v>241</v>
      </c>
      <c r="E14" s="1662" t="s">
        <v>242</v>
      </c>
      <c r="F14" s="1662"/>
      <c r="G14" s="1657" t="s">
        <v>243</v>
      </c>
      <c r="H14" s="1657"/>
      <c r="I14" s="775">
        <v>36539357</v>
      </c>
      <c r="J14" s="775">
        <v>36539357</v>
      </c>
    </row>
    <row r="15" spans="1:10" ht="19.95" customHeight="1">
      <c r="A15" s="685" t="str">
        <f t="shared" si="0"/>
        <v>1214-00-000</v>
      </c>
      <c r="B15" s="685" t="str">
        <f t="shared" si="1"/>
        <v>기타미수금</v>
      </c>
      <c r="C15" s="734"/>
      <c r="D15" s="734"/>
      <c r="E15" s="1657" t="s">
        <v>417</v>
      </c>
      <c r="F15" s="1657"/>
      <c r="G15" s="1657" t="s">
        <v>418</v>
      </c>
      <c r="H15" s="1657"/>
      <c r="I15" s="775">
        <v>22046685</v>
      </c>
      <c r="J15" s="775">
        <v>0</v>
      </c>
    </row>
    <row r="16" spans="1:10" ht="19.95" customHeight="1">
      <c r="A16" s="685" t="str">
        <f t="shared" si="0"/>
        <v>1214-00-000</v>
      </c>
      <c r="B16" s="685" t="str">
        <f t="shared" si="1"/>
        <v>기타미수금</v>
      </c>
      <c r="C16" s="773" t="s">
        <v>240</v>
      </c>
      <c r="D16" s="737"/>
      <c r="E16" s="1661"/>
      <c r="F16" s="1661"/>
      <c r="G16" s="1661"/>
      <c r="H16" s="737"/>
      <c r="I16" s="771">
        <v>58586042</v>
      </c>
      <c r="J16" s="771">
        <v>36539357</v>
      </c>
    </row>
    <row r="17" spans="1:10" ht="19.95" customHeight="1">
      <c r="A17" s="685" t="str">
        <f t="shared" si="0"/>
        <v>1231-00-000</v>
      </c>
      <c r="B17" s="685" t="str">
        <f t="shared" si="1"/>
        <v>임차보증금 - 비유동</v>
      </c>
      <c r="C17" s="734" t="s">
        <v>833</v>
      </c>
      <c r="D17" s="734" t="s">
        <v>1272</v>
      </c>
      <c r="E17" s="1662" t="s">
        <v>381</v>
      </c>
      <c r="F17" s="1662"/>
      <c r="G17" s="1657" t="s">
        <v>382</v>
      </c>
      <c r="H17" s="1657"/>
      <c r="I17" s="775">
        <v>980000</v>
      </c>
      <c r="J17" s="775">
        <v>980000</v>
      </c>
    </row>
    <row r="18" spans="1:10" ht="19.95" customHeight="1">
      <c r="A18" s="685" t="str">
        <f t="shared" si="0"/>
        <v>1231-00-000</v>
      </c>
      <c r="B18" s="685" t="str">
        <f t="shared" si="1"/>
        <v>임차보증금 - 비유동</v>
      </c>
      <c r="C18" s="734"/>
      <c r="D18" s="734"/>
      <c r="E18" s="1662" t="s">
        <v>409</v>
      </c>
      <c r="F18" s="1662"/>
      <c r="G18" s="1657" t="s">
        <v>410</v>
      </c>
      <c r="H18" s="1657"/>
      <c r="I18" s="775">
        <v>20000000</v>
      </c>
      <c r="J18" s="775">
        <v>20000000</v>
      </c>
    </row>
    <row r="19" spans="1:10" ht="19.95" customHeight="1">
      <c r="A19" s="685" t="str">
        <f t="shared" si="0"/>
        <v>1231-00-000</v>
      </c>
      <c r="B19" s="685" t="str">
        <f t="shared" si="1"/>
        <v>임차보증금 - 비유동</v>
      </c>
      <c r="C19" s="773" t="s">
        <v>833</v>
      </c>
      <c r="D19" s="737"/>
      <c r="E19" s="1661"/>
      <c r="F19" s="1661"/>
      <c r="G19" s="1661"/>
      <c r="H19" s="737"/>
      <c r="I19" s="771">
        <v>20980000</v>
      </c>
      <c r="J19" s="771">
        <v>20980000</v>
      </c>
    </row>
    <row r="20" spans="1:10" ht="19.95" customHeight="1">
      <c r="A20" s="685" t="str">
        <f t="shared" si="0"/>
        <v>1232-00-000</v>
      </c>
      <c r="B20" s="685" t="str">
        <f t="shared" si="1"/>
        <v>선급비용</v>
      </c>
      <c r="C20" s="734" t="s">
        <v>437</v>
      </c>
      <c r="D20" s="734" t="s">
        <v>438</v>
      </c>
      <c r="E20" s="1662" t="s">
        <v>409</v>
      </c>
      <c r="F20" s="1662"/>
      <c r="G20" s="1657" t="s">
        <v>410</v>
      </c>
      <c r="H20" s="1657"/>
      <c r="I20" s="775">
        <v>10000000</v>
      </c>
      <c r="J20" s="775">
        <v>9000000</v>
      </c>
    </row>
    <row r="21" spans="1:10" ht="19.95" customHeight="1">
      <c r="A21" s="685" t="str">
        <f t="shared" si="0"/>
        <v>1232-00-000</v>
      </c>
      <c r="B21" s="685" t="str">
        <f t="shared" si="1"/>
        <v>선급비용</v>
      </c>
      <c r="C21" s="773" t="s">
        <v>437</v>
      </c>
      <c r="D21" s="737"/>
      <c r="E21" s="1661"/>
      <c r="F21" s="1661"/>
      <c r="G21" s="1661"/>
      <c r="H21" s="737"/>
      <c r="I21" s="771">
        <v>10000000</v>
      </c>
      <c r="J21" s="771">
        <v>9000000</v>
      </c>
    </row>
    <row r="22" spans="1:10" ht="19.95" customHeight="1">
      <c r="A22" s="685" t="str">
        <f t="shared" si="0"/>
        <v>1233-00-000</v>
      </c>
      <c r="B22" s="685" t="str">
        <f t="shared" si="1"/>
        <v>선급금 (유동)</v>
      </c>
      <c r="C22" s="734" t="s">
        <v>519</v>
      </c>
      <c r="D22" s="734" t="s">
        <v>520</v>
      </c>
      <c r="E22" s="1662" t="s">
        <v>521</v>
      </c>
      <c r="F22" s="1662"/>
      <c r="G22" s="1657" t="s">
        <v>522</v>
      </c>
      <c r="H22" s="1657"/>
      <c r="I22" s="775">
        <v>43834</v>
      </c>
      <c r="J22" s="775">
        <v>0</v>
      </c>
    </row>
    <row r="23" spans="1:10" ht="19.95" customHeight="1">
      <c r="A23" s="685" t="str">
        <f t="shared" si="0"/>
        <v>1233-00-000</v>
      </c>
      <c r="B23" s="685" t="str">
        <f t="shared" si="1"/>
        <v>선급금 (유동)</v>
      </c>
      <c r="C23" s="773" t="s">
        <v>519</v>
      </c>
      <c r="D23" s="737"/>
      <c r="E23" s="1661"/>
      <c r="F23" s="1661"/>
      <c r="G23" s="1661"/>
      <c r="H23" s="737"/>
      <c r="I23" s="771">
        <v>43834</v>
      </c>
      <c r="J23" s="771">
        <v>0</v>
      </c>
    </row>
    <row r="24" spans="1:10" ht="19.95" customHeight="1">
      <c r="A24" s="685" t="str">
        <f t="shared" si="0"/>
        <v>1712-00-000</v>
      </c>
      <c r="B24" s="685" t="str">
        <f t="shared" si="1"/>
        <v>토지</v>
      </c>
      <c r="C24" s="734" t="s">
        <v>511</v>
      </c>
      <c r="D24" s="734" t="s">
        <v>512</v>
      </c>
      <c r="E24" s="1657"/>
      <c r="F24" s="1657"/>
      <c r="G24" s="1657"/>
      <c r="H24" s="1657"/>
      <c r="I24" s="775">
        <v>3016419000</v>
      </c>
      <c r="J24" s="775">
        <v>3016419000</v>
      </c>
    </row>
    <row r="25" spans="1:10" ht="19.95" customHeight="1">
      <c r="A25" s="685" t="str">
        <f t="shared" si="0"/>
        <v>1712-00-000</v>
      </c>
      <c r="B25" s="685" t="str">
        <f t="shared" si="1"/>
        <v>토지</v>
      </c>
      <c r="C25" s="734"/>
      <c r="D25" s="734"/>
      <c r="E25" s="1662" t="s">
        <v>2680</v>
      </c>
      <c r="F25" s="1662"/>
      <c r="G25" s="1657" t="s">
        <v>2681</v>
      </c>
      <c r="H25" s="1657"/>
      <c r="I25" s="775">
        <v>7730646</v>
      </c>
      <c r="J25" s="775">
        <v>7730646</v>
      </c>
    </row>
    <row r="26" spans="1:10" ht="19.95" customHeight="1">
      <c r="A26" s="685" t="str">
        <f t="shared" si="0"/>
        <v>1712-00-000</v>
      </c>
      <c r="B26" s="685" t="str">
        <f t="shared" si="1"/>
        <v>토지</v>
      </c>
      <c r="C26" s="734"/>
      <c r="D26" s="734"/>
      <c r="E26" s="1662" t="s">
        <v>545</v>
      </c>
      <c r="F26" s="1662"/>
      <c r="G26" s="1657" t="s">
        <v>547</v>
      </c>
      <c r="H26" s="1657"/>
      <c r="I26" s="775">
        <v>10739760</v>
      </c>
      <c r="J26" s="775">
        <v>10739760</v>
      </c>
    </row>
    <row r="27" spans="1:10" ht="19.95" customHeight="1">
      <c r="A27" s="685" t="str">
        <f t="shared" si="0"/>
        <v>1712-00-000</v>
      </c>
      <c r="B27" s="685" t="str">
        <f t="shared" si="1"/>
        <v>토지</v>
      </c>
      <c r="C27" s="734"/>
      <c r="D27" s="734"/>
      <c r="E27" s="1662" t="s">
        <v>365</v>
      </c>
      <c r="F27" s="1662"/>
      <c r="G27" s="1657" t="s">
        <v>366</v>
      </c>
      <c r="H27" s="1657"/>
      <c r="I27" s="775">
        <v>2692540000</v>
      </c>
      <c r="J27" s="775">
        <v>2944540000</v>
      </c>
    </row>
    <row r="28" spans="1:10" ht="19.95" customHeight="1">
      <c r="A28" s="685" t="str">
        <f t="shared" si="0"/>
        <v>1712-00-000</v>
      </c>
      <c r="B28" s="685" t="str">
        <f t="shared" si="1"/>
        <v>토지</v>
      </c>
      <c r="C28" s="734"/>
      <c r="D28" s="734"/>
      <c r="E28" s="1662" t="s">
        <v>427</v>
      </c>
      <c r="F28" s="1662"/>
      <c r="G28" s="1657" t="s">
        <v>428</v>
      </c>
      <c r="H28" s="1657"/>
      <c r="I28" s="775">
        <v>44432873</v>
      </c>
      <c r="J28" s="775">
        <v>44432873</v>
      </c>
    </row>
    <row r="29" spans="1:10" ht="19.95" customHeight="1">
      <c r="A29" s="685" t="str">
        <f t="shared" si="0"/>
        <v>1712-00-000</v>
      </c>
      <c r="B29" s="685" t="str">
        <f t="shared" si="1"/>
        <v>토지</v>
      </c>
      <c r="C29" s="734"/>
      <c r="D29" s="734"/>
      <c r="E29" s="1662" t="s">
        <v>2679</v>
      </c>
      <c r="F29" s="1662"/>
      <c r="G29" s="1657" t="s">
        <v>558</v>
      </c>
      <c r="H29" s="1657"/>
      <c r="I29" s="775">
        <v>262060100</v>
      </c>
      <c r="J29" s="775">
        <v>262060100</v>
      </c>
    </row>
    <row r="30" spans="1:10" ht="19.95" customHeight="1">
      <c r="A30" s="685" t="str">
        <f t="shared" si="0"/>
        <v>1712-00-000</v>
      </c>
      <c r="B30" s="685" t="str">
        <f t="shared" si="1"/>
        <v>토지</v>
      </c>
      <c r="C30" s="734"/>
      <c r="D30" s="734"/>
      <c r="E30" s="1662" t="s">
        <v>564</v>
      </c>
      <c r="F30" s="1662"/>
      <c r="G30" s="1657" t="s">
        <v>566</v>
      </c>
      <c r="H30" s="1657"/>
      <c r="I30" s="775">
        <v>552000</v>
      </c>
      <c r="J30" s="775">
        <v>552000</v>
      </c>
    </row>
    <row r="31" spans="1:10" ht="19.95" customHeight="1">
      <c r="A31" s="685" t="str">
        <f t="shared" si="0"/>
        <v>1712-00-000</v>
      </c>
      <c r="B31" s="685" t="str">
        <f t="shared" si="1"/>
        <v>토지</v>
      </c>
      <c r="C31" s="734"/>
      <c r="D31" s="734"/>
      <c r="E31" s="1662" t="s">
        <v>2682</v>
      </c>
      <c r="F31" s="1662"/>
      <c r="G31" s="1657" t="s">
        <v>2683</v>
      </c>
      <c r="H31" s="1657"/>
      <c r="I31" s="775">
        <v>3880100</v>
      </c>
      <c r="J31" s="775">
        <v>3880100</v>
      </c>
    </row>
    <row r="32" spans="1:10" ht="19.95" customHeight="1">
      <c r="A32" s="685" t="str">
        <f t="shared" si="0"/>
        <v>1712-00-000</v>
      </c>
      <c r="B32" s="685" t="str">
        <f t="shared" si="1"/>
        <v>토지</v>
      </c>
      <c r="C32" s="734"/>
      <c r="D32" s="734"/>
      <c r="E32" s="1662" t="s">
        <v>2684</v>
      </c>
      <c r="F32" s="1662"/>
      <c r="G32" s="1657" t="s">
        <v>2685</v>
      </c>
      <c r="H32" s="1657"/>
      <c r="I32" s="775">
        <v>4683230</v>
      </c>
      <c r="J32" s="775">
        <v>4683230</v>
      </c>
    </row>
    <row r="33" spans="1:10" ht="19.95" customHeight="1">
      <c r="A33" s="685" t="str">
        <f t="shared" si="0"/>
        <v>1712-00-000</v>
      </c>
      <c r="B33" s="685" t="str">
        <f t="shared" si="1"/>
        <v>토지</v>
      </c>
      <c r="C33" s="734"/>
      <c r="D33" s="734"/>
      <c r="E33" s="1662" t="s">
        <v>2686</v>
      </c>
      <c r="F33" s="1662"/>
      <c r="G33" s="1657" t="s">
        <v>2687</v>
      </c>
      <c r="H33" s="1657"/>
      <c r="I33" s="775">
        <v>155971200</v>
      </c>
      <c r="J33" s="775">
        <v>155971200</v>
      </c>
    </row>
    <row r="34" spans="1:10" ht="19.95" customHeight="1">
      <c r="A34" s="685" t="str">
        <f t="shared" si="0"/>
        <v>1712-00-000</v>
      </c>
      <c r="B34" s="685" t="str">
        <f t="shared" si="1"/>
        <v>토지</v>
      </c>
      <c r="C34" s="734"/>
      <c r="D34" s="734"/>
      <c r="E34" s="1662" t="s">
        <v>443</v>
      </c>
      <c r="F34" s="1662"/>
      <c r="G34" s="1657" t="s">
        <v>444</v>
      </c>
      <c r="H34" s="1657"/>
      <c r="I34" s="775">
        <v>583660095</v>
      </c>
      <c r="J34" s="775">
        <v>583660095</v>
      </c>
    </row>
    <row r="35" spans="1:10" ht="19.95" customHeight="1">
      <c r="A35" s="685" t="str">
        <f t="shared" si="0"/>
        <v>1712-00-000</v>
      </c>
      <c r="B35" s="685" t="str">
        <f t="shared" si="1"/>
        <v>토지</v>
      </c>
      <c r="C35" s="773" t="s">
        <v>511</v>
      </c>
      <c r="D35" s="737"/>
      <c r="E35" s="1661"/>
      <c r="F35" s="1661"/>
      <c r="G35" s="1661"/>
      <c r="H35" s="737"/>
      <c r="I35" s="771">
        <v>6782669004</v>
      </c>
      <c r="J35" s="771">
        <v>7034669004</v>
      </c>
    </row>
    <row r="36" spans="1:10" ht="19.95" customHeight="1">
      <c r="A36" s="685" t="str">
        <f t="shared" si="0"/>
        <v>2407-00-000</v>
      </c>
      <c r="B36" s="685" t="str">
        <f t="shared" si="1"/>
        <v>부가세대급금</v>
      </c>
      <c r="C36" s="734" t="s">
        <v>349</v>
      </c>
      <c r="D36" s="734" t="s">
        <v>350</v>
      </c>
      <c r="E36" s="1662" t="s">
        <v>393</v>
      </c>
      <c r="F36" s="1662"/>
      <c r="G36" s="1657" t="s">
        <v>394</v>
      </c>
      <c r="H36" s="1657"/>
      <c r="I36" s="775">
        <v>140000</v>
      </c>
      <c r="J36" s="775">
        <v>205000</v>
      </c>
    </row>
    <row r="37" spans="1:10" ht="19.95" customHeight="1">
      <c r="A37" s="685" t="str">
        <f t="shared" si="0"/>
        <v>2407-00-000</v>
      </c>
      <c r="B37" s="685" t="str">
        <f t="shared" si="1"/>
        <v>부가세대급금</v>
      </c>
      <c r="C37" s="734"/>
      <c r="D37" s="734"/>
      <c r="E37" s="1662" t="s">
        <v>381</v>
      </c>
      <c r="F37" s="1662"/>
      <c r="G37" s="1657" t="s">
        <v>382</v>
      </c>
      <c r="H37" s="1657"/>
      <c r="I37" s="775">
        <v>33310</v>
      </c>
      <c r="J37" s="775">
        <v>66560</v>
      </c>
    </row>
    <row r="38" spans="1:10" ht="19.95" customHeight="1">
      <c r="A38" s="685" t="str">
        <f t="shared" si="0"/>
        <v>2407-00-000</v>
      </c>
      <c r="B38" s="685" t="str">
        <f t="shared" si="1"/>
        <v>부가세대급금</v>
      </c>
      <c r="C38" s="734"/>
      <c r="D38" s="734"/>
      <c r="E38" s="1662" t="s">
        <v>342</v>
      </c>
      <c r="F38" s="1662"/>
      <c r="G38" s="1657" t="s">
        <v>343</v>
      </c>
      <c r="H38" s="1657"/>
      <c r="I38" s="775">
        <v>400</v>
      </c>
      <c r="J38" s="775">
        <v>2000</v>
      </c>
    </row>
    <row r="39" spans="1:10" ht="19.95" customHeight="1">
      <c r="A39" s="685" t="str">
        <f t="shared" si="0"/>
        <v>2407-00-000</v>
      </c>
      <c r="B39" s="685" t="str">
        <f t="shared" si="1"/>
        <v>부가세대급금</v>
      </c>
      <c r="C39" s="734"/>
      <c r="D39" s="734"/>
      <c r="E39" s="1662" t="s">
        <v>401</v>
      </c>
      <c r="F39" s="1662"/>
      <c r="G39" s="1657" t="s">
        <v>402</v>
      </c>
      <c r="H39" s="1657"/>
      <c r="I39" s="775">
        <v>14797717</v>
      </c>
      <c r="J39" s="775">
        <v>14797717</v>
      </c>
    </row>
    <row r="40" spans="1:10" ht="19.95" customHeight="1">
      <c r="A40" s="685" t="str">
        <f t="shared" si="0"/>
        <v>2407-00-000</v>
      </c>
      <c r="B40" s="685" t="str">
        <f t="shared" si="1"/>
        <v>부가세대급금</v>
      </c>
      <c r="C40" s="773" t="s">
        <v>349</v>
      </c>
      <c r="D40" s="737"/>
      <c r="E40" s="1661"/>
      <c r="F40" s="1661"/>
      <c r="G40" s="1661"/>
      <c r="H40" s="737"/>
      <c r="I40" s="771">
        <v>14971427</v>
      </c>
      <c r="J40" s="771">
        <v>15071277</v>
      </c>
    </row>
    <row r="41" spans="1:10" ht="19.95" customHeight="1">
      <c r="A41" s="685" t="str">
        <f t="shared" si="0"/>
        <v>자산</v>
      </c>
      <c r="B41" s="685" t="str">
        <f t="shared" si="1"/>
        <v>Total</v>
      </c>
      <c r="C41" s="774" t="s">
        <v>982</v>
      </c>
      <c r="D41" s="1663" t="s">
        <v>1069</v>
      </c>
      <c r="E41" s="1663"/>
      <c r="F41" s="1663"/>
      <c r="G41" s="1663"/>
      <c r="H41" s="1663"/>
      <c r="I41" s="772">
        <v>7241209899</v>
      </c>
      <c r="J41" s="772">
        <v>9243384449</v>
      </c>
    </row>
    <row r="42" spans="1:10" ht="19.95" customHeight="1">
      <c r="A42" s="685" t="str">
        <f t="shared" si="0"/>
        <v>부채</v>
      </c>
      <c r="B42" s="685" t="str">
        <f t="shared" si="1"/>
        <v>Total</v>
      </c>
      <c r="C42" s="1660" t="s">
        <v>1002</v>
      </c>
      <c r="D42" s="1660"/>
      <c r="E42" s="1660"/>
      <c r="F42" s="1660"/>
      <c r="G42" s="1660"/>
      <c r="H42" s="1660"/>
      <c r="I42" s="1660"/>
      <c r="J42" s="1660"/>
    </row>
    <row r="43" spans="1:10" ht="19.95" customHeight="1">
      <c r="A43" s="685" t="str">
        <f t="shared" si="0"/>
        <v>2101-00-000</v>
      </c>
      <c r="B43" s="685" t="str">
        <f t="shared" si="1"/>
        <v>은행 대출</v>
      </c>
      <c r="C43" s="734" t="s">
        <v>920</v>
      </c>
      <c r="D43" s="734" t="s">
        <v>1655</v>
      </c>
      <c r="E43" s="1662" t="s">
        <v>427</v>
      </c>
      <c r="F43" s="1662"/>
      <c r="G43" s="1657" t="s">
        <v>428</v>
      </c>
      <c r="H43" s="1657"/>
      <c r="I43" s="775">
        <v>2000000000</v>
      </c>
      <c r="J43" s="775">
        <v>2000000000</v>
      </c>
    </row>
    <row r="44" spans="1:10" ht="19.95" customHeight="1">
      <c r="A44" s="685" t="str">
        <f t="shared" si="0"/>
        <v>2101-00-000</v>
      </c>
      <c r="B44" s="685" t="str">
        <f t="shared" si="1"/>
        <v>은행 대출</v>
      </c>
      <c r="C44" s="773" t="s">
        <v>920</v>
      </c>
      <c r="D44" s="737"/>
      <c r="E44" s="1661"/>
      <c r="F44" s="1661"/>
      <c r="G44" s="1661"/>
      <c r="H44" s="737"/>
      <c r="I44" s="771">
        <v>2000000000</v>
      </c>
      <c r="J44" s="771">
        <v>2000000000</v>
      </c>
    </row>
    <row r="45" spans="1:10" ht="19.95" customHeight="1">
      <c r="A45" s="685" t="str">
        <f t="shared" si="0"/>
        <v>2102-00-000</v>
      </c>
      <c r="B45" s="685" t="str">
        <f t="shared" si="1"/>
        <v>관계사 대출 - 장기</v>
      </c>
      <c r="C45" s="734" t="s">
        <v>476</v>
      </c>
      <c r="D45" s="734" t="s">
        <v>477</v>
      </c>
      <c r="E45" s="1657" t="s">
        <v>478</v>
      </c>
      <c r="F45" s="1657"/>
      <c r="G45" s="1657" t="s">
        <v>479</v>
      </c>
      <c r="H45" s="1657"/>
      <c r="I45" s="775">
        <v>0</v>
      </c>
      <c r="J45" s="775">
        <v>2544942400</v>
      </c>
    </row>
    <row r="46" spans="1:10" ht="19.95" customHeight="1">
      <c r="A46" s="685" t="str">
        <f t="shared" si="0"/>
        <v>2102-00-000</v>
      </c>
      <c r="B46" s="685" t="str">
        <f t="shared" si="1"/>
        <v>관계사 대출 - 장기</v>
      </c>
      <c r="C46" s="734"/>
      <c r="D46" s="734"/>
      <c r="E46" s="1662" t="s">
        <v>443</v>
      </c>
      <c r="F46" s="1662"/>
      <c r="G46" s="1657" t="s">
        <v>444</v>
      </c>
      <c r="H46" s="1657"/>
      <c r="I46" s="775">
        <v>1321408000</v>
      </c>
      <c r="J46" s="775">
        <v>1321408000</v>
      </c>
    </row>
    <row r="47" spans="1:10" ht="19.95" customHeight="1">
      <c r="A47" s="685" t="str">
        <f t="shared" si="0"/>
        <v>2102-00-000</v>
      </c>
      <c r="B47" s="685" t="str">
        <f t="shared" si="1"/>
        <v>관계사 대출 - 장기</v>
      </c>
      <c r="C47" s="773" t="s">
        <v>476</v>
      </c>
      <c r="D47" s="737"/>
      <c r="E47" s="1661"/>
      <c r="F47" s="1661"/>
      <c r="G47" s="1661"/>
      <c r="H47" s="737"/>
      <c r="I47" s="771">
        <v>1321408000</v>
      </c>
      <c r="J47" s="771">
        <v>3866350400</v>
      </c>
    </row>
    <row r="48" spans="1:10" ht="19.95" customHeight="1">
      <c r="A48" s="685" t="str">
        <f t="shared" si="0"/>
        <v>2202-00-001</v>
      </c>
      <c r="B48" s="685" t="str">
        <f t="shared" si="1"/>
        <v>기타미지급금</v>
      </c>
      <c r="C48" s="734" t="s">
        <v>244</v>
      </c>
      <c r="D48" s="734" t="s">
        <v>245</v>
      </c>
      <c r="E48" s="1662" t="s">
        <v>393</v>
      </c>
      <c r="F48" s="1662"/>
      <c r="G48" s="1657" t="s">
        <v>394</v>
      </c>
      <c r="H48" s="1657"/>
      <c r="I48" s="775">
        <v>2970000</v>
      </c>
      <c r="J48" s="775">
        <v>2255000</v>
      </c>
    </row>
    <row r="49" spans="1:10" ht="19.95" customHeight="1">
      <c r="A49" s="685" t="str">
        <f t="shared" si="0"/>
        <v>2202-00-001</v>
      </c>
      <c r="B49" s="685" t="str">
        <f t="shared" si="1"/>
        <v>기타미지급금</v>
      </c>
      <c r="C49" s="734"/>
      <c r="D49" s="734"/>
      <c r="E49" s="1662" t="s">
        <v>242</v>
      </c>
      <c r="F49" s="1662"/>
      <c r="G49" s="1657" t="s">
        <v>243</v>
      </c>
      <c r="H49" s="1657"/>
      <c r="I49" s="775">
        <v>5444960</v>
      </c>
      <c r="J49" s="775">
        <v>5444960</v>
      </c>
    </row>
    <row r="50" spans="1:10" ht="19.95" customHeight="1">
      <c r="A50" s="685" t="str">
        <f t="shared" si="0"/>
        <v>2202-00-001</v>
      </c>
      <c r="B50" s="685" t="str">
        <f t="shared" si="1"/>
        <v>기타미지급금</v>
      </c>
      <c r="C50" s="773" t="s">
        <v>244</v>
      </c>
      <c r="D50" s="737"/>
      <c r="E50" s="1661"/>
      <c r="F50" s="1661"/>
      <c r="G50" s="1661"/>
      <c r="H50" s="737"/>
      <c r="I50" s="771">
        <v>8414960</v>
      </c>
      <c r="J50" s="771">
        <v>7699960</v>
      </c>
    </row>
    <row r="51" spans="1:10" ht="19.95" customHeight="1">
      <c r="A51" s="685" t="str">
        <f t="shared" si="0"/>
        <v>2203-00-000</v>
      </c>
      <c r="B51" s="685" t="str">
        <f t="shared" si="1"/>
        <v>관계사미지급금</v>
      </c>
      <c r="C51" s="734" t="s">
        <v>399</v>
      </c>
      <c r="D51" s="734" t="s">
        <v>400</v>
      </c>
      <c r="E51" s="1657" t="s">
        <v>452</v>
      </c>
      <c r="F51" s="1657"/>
      <c r="G51" s="1657" t="s">
        <v>453</v>
      </c>
      <c r="H51" s="1657"/>
      <c r="I51" s="775">
        <v>0</v>
      </c>
      <c r="J51" s="775">
        <v>2590672</v>
      </c>
    </row>
    <row r="52" spans="1:10" ht="19.95" customHeight="1">
      <c r="A52" s="685" t="str">
        <f t="shared" si="0"/>
        <v>2203-00-000</v>
      </c>
      <c r="B52" s="685" t="str">
        <f t="shared" si="1"/>
        <v>관계사미지급금</v>
      </c>
      <c r="C52" s="734"/>
      <c r="D52" s="734"/>
      <c r="E52" s="1662" t="s">
        <v>401</v>
      </c>
      <c r="F52" s="1662"/>
      <c r="G52" s="1657" t="s">
        <v>402</v>
      </c>
      <c r="H52" s="1657"/>
      <c r="I52" s="775">
        <v>519927257</v>
      </c>
      <c r="J52" s="775">
        <v>0</v>
      </c>
    </row>
    <row r="53" spans="1:10" ht="19.95" customHeight="1">
      <c r="A53" s="685" t="str">
        <f t="shared" si="0"/>
        <v>2203-00-000</v>
      </c>
      <c r="B53" s="685" t="str">
        <f t="shared" si="1"/>
        <v>관계사미지급금</v>
      </c>
      <c r="C53" s="773" t="s">
        <v>399</v>
      </c>
      <c r="D53" s="737"/>
      <c r="E53" s="1661"/>
      <c r="F53" s="1661"/>
      <c r="G53" s="1661"/>
      <c r="H53" s="737"/>
      <c r="I53" s="771">
        <v>519927257</v>
      </c>
      <c r="J53" s="771">
        <v>2590672</v>
      </c>
    </row>
    <row r="54" spans="1:10" ht="19.95" customHeight="1">
      <c r="A54" s="685" t="str">
        <f t="shared" si="0"/>
        <v>2204-00-001</v>
      </c>
      <c r="B54" s="685" t="str">
        <f t="shared" si="1"/>
        <v>미지급이자비용 - 관계사 대출 - 장기</v>
      </c>
      <c r="C54" s="734" t="s">
        <v>445</v>
      </c>
      <c r="D54" s="734" t="s">
        <v>446</v>
      </c>
      <c r="E54" s="1662" t="s">
        <v>443</v>
      </c>
      <c r="F54" s="1662"/>
      <c r="G54" s="1657" t="s">
        <v>444</v>
      </c>
      <c r="H54" s="1657"/>
      <c r="I54" s="775">
        <v>1647292549</v>
      </c>
      <c r="J54" s="775">
        <v>1661484109</v>
      </c>
    </row>
    <row r="55" spans="1:10" ht="19.95" customHeight="1">
      <c r="A55" s="685" t="str">
        <f t="shared" si="0"/>
        <v>2204-00-001</v>
      </c>
      <c r="B55" s="685" t="str">
        <f t="shared" si="1"/>
        <v>미지급이자비용 - 관계사 대출 - 장기</v>
      </c>
      <c r="C55" s="773" t="s">
        <v>445</v>
      </c>
      <c r="D55" s="737"/>
      <c r="E55" s="1661"/>
      <c r="F55" s="1661"/>
      <c r="G55" s="1661"/>
      <c r="H55" s="737"/>
      <c r="I55" s="771">
        <v>1647292549</v>
      </c>
      <c r="J55" s="771">
        <v>1661484109</v>
      </c>
    </row>
    <row r="56" spans="1:10" ht="19.95" customHeight="1">
      <c r="A56" s="685" t="str">
        <f t="shared" si="0"/>
        <v>부채</v>
      </c>
      <c r="B56" s="685" t="str">
        <f t="shared" si="1"/>
        <v>Total</v>
      </c>
      <c r="C56" s="774" t="s">
        <v>1002</v>
      </c>
      <c r="D56" s="1663" t="s">
        <v>1069</v>
      </c>
      <c r="E56" s="1663"/>
      <c r="F56" s="1663"/>
      <c r="G56" s="1663"/>
      <c r="H56" s="1663"/>
      <c r="I56" s="772">
        <v>5497042766</v>
      </c>
      <c r="J56" s="772">
        <v>7538125141</v>
      </c>
    </row>
    <row r="57" spans="1:10" ht="19.95" customHeight="1">
      <c r="A57" s="685" t="str">
        <f t="shared" si="0"/>
        <v>자본</v>
      </c>
      <c r="B57" s="685" t="str">
        <f t="shared" si="1"/>
        <v>Total</v>
      </c>
      <c r="C57" s="1660" t="s">
        <v>1012</v>
      </c>
      <c r="D57" s="1660"/>
      <c r="E57" s="1660"/>
      <c r="F57" s="1660"/>
      <c r="G57" s="1660"/>
      <c r="H57" s="1660"/>
      <c r="I57" s="1660"/>
      <c r="J57" s="1660"/>
    </row>
    <row r="58" spans="1:10" ht="19.95" customHeight="1">
      <c r="A58" s="685" t="str">
        <f t="shared" si="0"/>
        <v>3111-00-000</v>
      </c>
      <c r="B58" s="685" t="str">
        <f t="shared" si="1"/>
        <v>보통주</v>
      </c>
      <c r="C58" s="734" t="s">
        <v>828</v>
      </c>
      <c r="D58" s="734" t="s">
        <v>1850</v>
      </c>
      <c r="E58" s="1662" t="s">
        <v>443</v>
      </c>
      <c r="F58" s="1662"/>
      <c r="G58" s="1657" t="s">
        <v>444</v>
      </c>
      <c r="H58" s="1657"/>
      <c r="I58" s="775">
        <v>4004550000</v>
      </c>
      <c r="J58" s="775">
        <v>4004550000</v>
      </c>
    </row>
    <row r="59" spans="1:10" ht="19.95" customHeight="1">
      <c r="A59" s="685" t="str">
        <f t="shared" si="0"/>
        <v>3111-00-000</v>
      </c>
      <c r="B59" s="685" t="str">
        <f t="shared" si="1"/>
        <v>보통주</v>
      </c>
      <c r="C59" s="773" t="s">
        <v>828</v>
      </c>
      <c r="D59" s="737"/>
      <c r="E59" s="1661"/>
      <c r="F59" s="1661"/>
      <c r="G59" s="1661"/>
      <c r="H59" s="737"/>
      <c r="I59" s="771">
        <v>4004550000</v>
      </c>
      <c r="J59" s="771">
        <v>4004550000</v>
      </c>
    </row>
    <row r="60" spans="1:10" ht="19.95" customHeight="1">
      <c r="A60" s="685" t="str">
        <f t="shared" si="0"/>
        <v>3113-00-001</v>
      </c>
      <c r="B60" s="685" t="str">
        <f t="shared" si="1"/>
        <v>주식할인 발행차금</v>
      </c>
      <c r="C60" s="734" t="s">
        <v>850</v>
      </c>
      <c r="D60" s="734" t="s">
        <v>1858</v>
      </c>
      <c r="E60" s="1662" t="s">
        <v>360</v>
      </c>
      <c r="F60" s="1662"/>
      <c r="G60" s="1657" t="s">
        <v>361</v>
      </c>
      <c r="H60" s="1657"/>
      <c r="I60" s="775">
        <v>-23137000</v>
      </c>
      <c r="J60" s="775">
        <v>-23137000</v>
      </c>
    </row>
    <row r="61" spans="1:10" ht="19.95" customHeight="1">
      <c r="A61" s="685" t="str">
        <f t="shared" si="0"/>
        <v>3113-00-001</v>
      </c>
      <c r="B61" s="685" t="str">
        <f t="shared" si="1"/>
        <v>주식할인 발행차금</v>
      </c>
      <c r="C61" s="734"/>
      <c r="D61" s="734"/>
      <c r="E61" s="1662" t="s">
        <v>411</v>
      </c>
      <c r="F61" s="1662"/>
      <c r="G61" s="1657" t="s">
        <v>412</v>
      </c>
      <c r="H61" s="1657"/>
      <c r="I61" s="775">
        <v>-3184000</v>
      </c>
      <c r="J61" s="775">
        <v>-3184000</v>
      </c>
    </row>
    <row r="62" spans="1:10" ht="19.95" customHeight="1">
      <c r="A62" s="685" t="str">
        <f t="shared" si="0"/>
        <v>3113-00-001</v>
      </c>
      <c r="B62" s="685" t="str">
        <f t="shared" si="1"/>
        <v>주식할인 발행차금</v>
      </c>
      <c r="C62" s="773" t="s">
        <v>850</v>
      </c>
      <c r="D62" s="737"/>
      <c r="E62" s="1661"/>
      <c r="F62" s="1661"/>
      <c r="G62" s="1661"/>
      <c r="H62" s="737"/>
      <c r="I62" s="771">
        <v>-26321000</v>
      </c>
      <c r="J62" s="771">
        <v>-26321000</v>
      </c>
    </row>
    <row r="63" spans="1:10" ht="19.95" customHeight="1">
      <c r="A63" s="685" t="str">
        <f t="shared" si="0"/>
        <v>3304-00-000</v>
      </c>
      <c r="B63" s="685" t="str">
        <f t="shared" si="1"/>
        <v>감자차손</v>
      </c>
      <c r="C63" s="734" t="s">
        <v>890</v>
      </c>
      <c r="D63" s="734" t="s">
        <v>893</v>
      </c>
      <c r="E63" s="1657"/>
      <c r="F63" s="1657"/>
      <c r="G63" s="1657"/>
      <c r="H63" s="1657"/>
      <c r="I63" s="775">
        <v>-1345434787</v>
      </c>
      <c r="J63" s="775">
        <v>-1345434787</v>
      </c>
    </row>
    <row r="64" spans="1:10" ht="19.95" customHeight="1">
      <c r="A64" s="685" t="str">
        <f t="shared" si="0"/>
        <v>3304-00-000</v>
      </c>
      <c r="B64" s="685" t="str">
        <f t="shared" si="1"/>
        <v>감자차손</v>
      </c>
      <c r="C64" s="734"/>
      <c r="D64" s="734"/>
      <c r="E64" s="1662" t="s">
        <v>411</v>
      </c>
      <c r="F64" s="1662"/>
      <c r="G64" s="1657" t="s">
        <v>412</v>
      </c>
      <c r="H64" s="1657"/>
      <c r="I64" s="775">
        <v>-2122960</v>
      </c>
      <c r="J64" s="775">
        <v>-2122960</v>
      </c>
    </row>
    <row r="65" spans="1:10" ht="19.95" customHeight="1">
      <c r="A65" s="685" t="str">
        <f t="shared" ref="A65:A68" si="2">IF(C65="",A64,C65)</f>
        <v>3304-00-000</v>
      </c>
      <c r="B65" s="685" t="str">
        <f t="shared" ref="B65:B68" si="3">IF(D65="",B64,D65)</f>
        <v>감자차손</v>
      </c>
      <c r="C65" s="773" t="s">
        <v>890</v>
      </c>
      <c r="D65" s="737"/>
      <c r="E65" s="1661"/>
      <c r="F65" s="1661"/>
      <c r="G65" s="1661"/>
      <c r="H65" s="737"/>
      <c r="I65" s="771">
        <v>-1347557747</v>
      </c>
      <c r="J65" s="771">
        <v>-1347557747</v>
      </c>
    </row>
    <row r="66" spans="1:10" ht="19.95" customHeight="1">
      <c r="A66" s="685" t="str">
        <f t="shared" si="2"/>
        <v>3401-00-000</v>
      </c>
      <c r="B66" s="685" t="str">
        <f t="shared" si="3"/>
        <v>이익 잉여금</v>
      </c>
      <c r="C66" s="734" t="s">
        <v>887</v>
      </c>
      <c r="D66" s="734" t="s">
        <v>889</v>
      </c>
      <c r="E66" s="1657"/>
      <c r="F66" s="1657"/>
      <c r="G66" s="1657"/>
      <c r="H66" s="1657"/>
      <c r="I66" s="775">
        <v>-839391686</v>
      </c>
      <c r="J66" s="775">
        <v>-839391686</v>
      </c>
    </row>
    <row r="67" spans="1:10" ht="19.95" customHeight="1">
      <c r="A67" s="685" t="str">
        <f t="shared" si="2"/>
        <v>3401-00-000</v>
      </c>
      <c r="B67" s="685" t="str">
        <f t="shared" si="3"/>
        <v>이익 잉여금</v>
      </c>
      <c r="C67" s="773" t="s">
        <v>887</v>
      </c>
      <c r="D67" s="737"/>
      <c r="E67" s="1661"/>
      <c r="F67" s="1661"/>
      <c r="G67" s="1661"/>
      <c r="H67" s="737"/>
      <c r="I67" s="771">
        <v>-839391686</v>
      </c>
      <c r="J67" s="771">
        <v>-839391686</v>
      </c>
    </row>
    <row r="68" spans="1:10" ht="19.95" customHeight="1">
      <c r="A68" s="685" t="str">
        <f t="shared" si="2"/>
        <v>자본</v>
      </c>
      <c r="B68" s="685" t="str">
        <f t="shared" si="3"/>
        <v>Total</v>
      </c>
      <c r="C68" s="774" t="s">
        <v>1012</v>
      </c>
      <c r="D68" s="1663" t="s">
        <v>1069</v>
      </c>
      <c r="E68" s="1663"/>
      <c r="F68" s="1663"/>
      <c r="G68" s="1663"/>
      <c r="H68" s="1663"/>
      <c r="I68" s="772">
        <v>1791279567</v>
      </c>
      <c r="J68" s="772">
        <v>1791279567</v>
      </c>
    </row>
    <row r="69" spans="1:10" ht="19.95" customHeight="1"/>
    <row r="70" spans="1:10" ht="12.75" customHeight="1"/>
    <row r="71" spans="1:10" ht="12.75" customHeight="1"/>
    <row r="72" spans="1:10" ht="12.75" customHeight="1"/>
    <row r="73" spans="1:10" ht="12.75" customHeight="1"/>
    <row r="74" spans="1:10" ht="12.75" customHeight="1"/>
    <row r="76" spans="1:10" ht="12.75" customHeight="1"/>
  </sheetData>
  <mergeCells count="111">
    <mergeCell ref="E31:F31"/>
    <mergeCell ref="G31:H31"/>
    <mergeCell ref="E32:F32"/>
    <mergeCell ref="G32:H32"/>
    <mergeCell ref="E33:F33"/>
    <mergeCell ref="G33:H3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65:G65"/>
    <mergeCell ref="E66:F66"/>
    <mergeCell ref="G66:H66"/>
    <mergeCell ref="E67:G67"/>
    <mergeCell ref="D68:H68"/>
    <mergeCell ref="E46:F46"/>
    <mergeCell ref="G46:H46"/>
    <mergeCell ref="E47:G47"/>
    <mergeCell ref="E48:F48"/>
    <mergeCell ref="G48:H48"/>
    <mergeCell ref="E49:F49"/>
    <mergeCell ref="G49:H49"/>
    <mergeCell ref="E50:G50"/>
    <mergeCell ref="E63:F63"/>
    <mergeCell ref="G63:H63"/>
    <mergeCell ref="E64:F64"/>
    <mergeCell ref="G64:H64"/>
    <mergeCell ref="E59:G59"/>
    <mergeCell ref="E60:F60"/>
    <mergeCell ref="G60:H60"/>
    <mergeCell ref="E61:F61"/>
    <mergeCell ref="G61:H61"/>
    <mergeCell ref="E62:G62"/>
    <mergeCell ref="D56:H56"/>
    <mergeCell ref="E34:F34"/>
    <mergeCell ref="G34:H34"/>
    <mergeCell ref="E35:G35"/>
    <mergeCell ref="E36:F36"/>
    <mergeCell ref="G36:H36"/>
    <mergeCell ref="E37:F37"/>
    <mergeCell ref="G37:H37"/>
    <mergeCell ref="E38:F38"/>
    <mergeCell ref="G38:H38"/>
    <mergeCell ref="C57:J57"/>
    <mergeCell ref="E58:F58"/>
    <mergeCell ref="G58:H58"/>
    <mergeCell ref="E39:F39"/>
    <mergeCell ref="G39:H39"/>
    <mergeCell ref="E40:G40"/>
    <mergeCell ref="D41:H41"/>
    <mergeCell ref="C42:J42"/>
    <mergeCell ref="E43:F43"/>
    <mergeCell ref="G43:H43"/>
    <mergeCell ref="E44:G44"/>
    <mergeCell ref="E45:F45"/>
    <mergeCell ref="G45:H45"/>
    <mergeCell ref="E52:F52"/>
    <mergeCell ref="G52:H52"/>
    <mergeCell ref="E53:G53"/>
    <mergeCell ref="E54:F54"/>
    <mergeCell ref="G54:H54"/>
    <mergeCell ref="E55:G55"/>
    <mergeCell ref="E51:F51"/>
    <mergeCell ref="G51:H51"/>
    <mergeCell ref="E18:F18"/>
    <mergeCell ref="G18:H18"/>
    <mergeCell ref="E19:G19"/>
    <mergeCell ref="E20:F20"/>
    <mergeCell ref="G20:H20"/>
    <mergeCell ref="E21:G21"/>
    <mergeCell ref="E22:F22"/>
    <mergeCell ref="G22:H22"/>
    <mergeCell ref="E23:G23"/>
    <mergeCell ref="E12:F12"/>
    <mergeCell ref="G12:H12"/>
    <mergeCell ref="E13:G13"/>
    <mergeCell ref="E14:F14"/>
    <mergeCell ref="G14:H14"/>
    <mergeCell ref="E15:F15"/>
    <mergeCell ref="G15:H15"/>
    <mergeCell ref="E16:G16"/>
    <mergeCell ref="E17:F17"/>
    <mergeCell ref="G17:H17"/>
    <mergeCell ref="C6:J6"/>
    <mergeCell ref="E7:F7"/>
    <mergeCell ref="G7:H7"/>
    <mergeCell ref="E8:G8"/>
    <mergeCell ref="E9:F9"/>
    <mergeCell ref="G9:H9"/>
    <mergeCell ref="E10:G10"/>
    <mergeCell ref="E11:F11"/>
    <mergeCell ref="G11:H11"/>
    <mergeCell ref="C2:J2"/>
    <mergeCell ref="C3:D3"/>
    <mergeCell ref="E3:F3"/>
    <mergeCell ref="G3:H3"/>
    <mergeCell ref="C4:D4"/>
    <mergeCell ref="E4:F4"/>
    <mergeCell ref="G4:H4"/>
    <mergeCell ref="E5:F5"/>
    <mergeCell ref="G5:H5"/>
  </mergeCells>
  <phoneticPr fontId="40" type="noConversion"/>
  <pageMargins left="0" right="0" top="0" bottom="0" header="0" footer="0"/>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42DD-0FC7-4CCA-8BF6-155111EBA9CB}">
  <dimension ref="G7:I30"/>
  <sheetViews>
    <sheetView workbookViewId="0"/>
  </sheetViews>
  <sheetFormatPr defaultRowHeight="13.2"/>
  <cols>
    <col min="7" max="8" width="15.625" customWidth="1"/>
    <col min="9" max="9" width="114.625" customWidth="1"/>
  </cols>
  <sheetData>
    <row r="7" spans="7:9" ht="13.8" thickBot="1">
      <c r="G7" s="1503" t="s">
        <v>7921</v>
      </c>
    </row>
    <row r="8" spans="7:9" ht="18" thickBot="1">
      <c r="G8" s="1500" t="s">
        <v>7916</v>
      </c>
      <c r="H8" s="1497" t="s">
        <v>7917</v>
      </c>
    </row>
    <row r="9" spans="7:9" ht="16.2" thickBot="1">
      <c r="G9" s="1498" t="s">
        <v>7918</v>
      </c>
      <c r="H9" s="1501">
        <v>54683</v>
      </c>
      <c r="I9" s="1502" t="s">
        <v>7920</v>
      </c>
    </row>
    <row r="10" spans="7:9" ht="16.2" thickBot="1">
      <c r="G10" s="1498" t="s">
        <v>7919</v>
      </c>
      <c r="H10" s="1499">
        <v>54684</v>
      </c>
      <c r="I10" s="1502" t="s">
        <v>7922</v>
      </c>
    </row>
    <row r="17" spans="7:9" ht="16.2" thickBot="1">
      <c r="G17" s="1504" t="s">
        <v>7923</v>
      </c>
    </row>
    <row r="18" spans="7:9" ht="16.2" thickBot="1">
      <c r="G18" s="1505" t="s">
        <v>7924</v>
      </c>
      <c r="H18" s="1506" t="s">
        <v>7917</v>
      </c>
    </row>
    <row r="19" spans="7:9" ht="16.2" thickBot="1">
      <c r="G19" s="1498">
        <v>51286</v>
      </c>
      <c r="H19" s="1499" t="s">
        <v>7925</v>
      </c>
      <c r="I19" s="1502" t="s">
        <v>7931</v>
      </c>
    </row>
    <row r="20" spans="7:9" ht="16.2" thickBot="1">
      <c r="G20" s="1498">
        <v>54220</v>
      </c>
      <c r="H20" s="1499" t="s">
        <v>7926</v>
      </c>
      <c r="I20" s="1502" t="s">
        <v>7922</v>
      </c>
    </row>
    <row r="21" spans="7:9" ht="16.2" thickBot="1">
      <c r="G21" s="1498">
        <v>54338</v>
      </c>
      <c r="H21" s="1499" t="s">
        <v>7927</v>
      </c>
      <c r="I21" s="1502" t="s">
        <v>7932</v>
      </c>
    </row>
    <row r="27" spans="7:9" ht="13.8" thickBot="1"/>
    <row r="28" spans="7:9" ht="18" thickBot="1">
      <c r="G28" s="1496" t="s">
        <v>7916</v>
      </c>
      <c r="H28" s="1497" t="s">
        <v>7917</v>
      </c>
    </row>
    <row r="29" spans="7:9" ht="16.2" thickBot="1">
      <c r="G29" s="1498" t="s">
        <v>7928</v>
      </c>
      <c r="H29" s="1501">
        <v>50981</v>
      </c>
      <c r="I29" s="1502" t="s">
        <v>7930</v>
      </c>
    </row>
    <row r="30" spans="7:9" ht="16.2" thickBot="1">
      <c r="G30" s="1498" t="s">
        <v>7929</v>
      </c>
      <c r="H30" s="1499">
        <v>53299</v>
      </c>
      <c r="I30" s="1502" t="s">
        <v>7930</v>
      </c>
    </row>
  </sheetData>
  <phoneticPr fontId="4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E940-5EC8-48B6-B0D4-2244B23A2B21}">
  <sheetPr>
    <tabColor rgb="FF00CC99"/>
  </sheetPr>
  <dimension ref="A1:N859"/>
  <sheetViews>
    <sheetView showGridLines="0" workbookViewId="0">
      <pane ySplit="10" topLeftCell="A11" activePane="bottomLeft" state="frozen"/>
      <selection pane="bottomLeft" activeCell="D9" sqref="D9:E9"/>
    </sheetView>
  </sheetViews>
  <sheetFormatPr defaultRowHeight="17.399999999999999"/>
  <cols>
    <col min="1" max="1" width="16.875" style="1372" customWidth="1"/>
    <col min="2" max="3" width="20.25" style="1372" customWidth="1"/>
    <col min="4" max="4" width="86.875" style="1372" customWidth="1"/>
    <col min="5" max="5" width="18" style="1372" customWidth="1"/>
    <col min="6" max="6" width="1.375" style="1372" customWidth="1"/>
    <col min="7" max="7" width="20.25" style="1372" customWidth="1"/>
    <col min="8" max="8" width="1.375" style="1372" customWidth="1"/>
    <col min="9" max="9" width="9.375" style="1372" customWidth="1"/>
    <col min="10" max="10" width="10.75" style="1372" customWidth="1"/>
    <col min="11" max="11" width="1.375" style="1372" customWidth="1"/>
    <col min="12" max="12" width="20.25" style="1372" customWidth="1"/>
    <col min="13" max="13" width="1.375" style="1372" customWidth="1"/>
    <col min="14" max="14" width="20.25" style="1372" customWidth="1"/>
    <col min="15" max="15" width="0" style="1372" hidden="1" customWidth="1"/>
    <col min="16" max="16384" width="9" style="1372"/>
  </cols>
  <sheetData>
    <row r="1" spans="1:14" ht="14.1" customHeight="1">
      <c r="A1" s="1666" t="s">
        <v>8493</v>
      </c>
      <c r="B1" s="1667"/>
      <c r="C1" s="1667"/>
      <c r="D1" s="1667"/>
      <c r="J1" s="1668"/>
      <c r="K1" s="1665"/>
      <c r="L1" s="1665"/>
      <c r="M1" s="1665"/>
      <c r="N1" s="1665"/>
    </row>
    <row r="2" spans="1:14" ht="14.1" customHeight="1">
      <c r="A2" s="1667"/>
      <c r="B2" s="1667"/>
      <c r="C2" s="1667"/>
      <c r="D2" s="1667"/>
      <c r="J2" s="1668"/>
      <c r="K2" s="1665"/>
      <c r="L2" s="1665"/>
      <c r="M2" s="1665"/>
      <c r="N2" s="1665"/>
    </row>
    <row r="3" spans="1:14" ht="4.95" customHeight="1">
      <c r="J3" s="1668"/>
      <c r="K3" s="1665"/>
      <c r="L3" s="1665"/>
      <c r="M3" s="1665"/>
      <c r="N3" s="1665"/>
    </row>
    <row r="4" spans="1:14" ht="9.15" customHeight="1">
      <c r="A4" s="1664" t="s">
        <v>1058</v>
      </c>
      <c r="B4" s="1665"/>
      <c r="C4" s="1665"/>
      <c r="D4" s="1665"/>
      <c r="J4" s="1665"/>
      <c r="K4" s="1665"/>
      <c r="L4" s="1665"/>
      <c r="M4" s="1665"/>
      <c r="N4" s="1665"/>
    </row>
    <row r="5" spans="1:14" ht="4.95" customHeight="1">
      <c r="A5" s="1665"/>
      <c r="B5" s="1665"/>
      <c r="C5" s="1665"/>
      <c r="D5" s="1665"/>
    </row>
    <row r="6" spans="1:14" ht="0" hidden="1" customHeight="1"/>
    <row r="7" spans="1:14" ht="14.1" customHeight="1">
      <c r="A7" s="1664" t="s">
        <v>8510</v>
      </c>
      <c r="B7" s="1665"/>
      <c r="C7" s="1665"/>
      <c r="D7" s="1665"/>
    </row>
    <row r="8" spans="1:14" ht="9.15" customHeight="1"/>
    <row r="9" spans="1:14">
      <c r="A9" s="1620" t="s">
        <v>625</v>
      </c>
      <c r="B9" s="1620" t="s">
        <v>625</v>
      </c>
      <c r="C9" s="1620" t="s">
        <v>625</v>
      </c>
      <c r="D9" s="1669" t="s">
        <v>625</v>
      </c>
      <c r="E9" s="1665"/>
      <c r="F9" s="1620" t="s">
        <v>625</v>
      </c>
      <c r="G9" s="1620" t="s">
        <v>625</v>
      </c>
      <c r="H9" s="1620" t="s">
        <v>625</v>
      </c>
      <c r="I9" s="1669" t="s">
        <v>625</v>
      </c>
      <c r="J9" s="1665"/>
      <c r="K9" s="1620" t="s">
        <v>625</v>
      </c>
      <c r="L9" s="1620" t="s">
        <v>625</v>
      </c>
      <c r="M9" s="1620" t="s">
        <v>625</v>
      </c>
      <c r="N9" s="1620" t="s">
        <v>625</v>
      </c>
    </row>
    <row r="10" spans="1:14">
      <c r="A10" s="1630" t="s">
        <v>606</v>
      </c>
      <c r="B10" s="1630" t="s">
        <v>607</v>
      </c>
      <c r="C10" s="1630" t="s">
        <v>1070</v>
      </c>
      <c r="D10" s="1670" t="s">
        <v>11</v>
      </c>
      <c r="E10" s="1671"/>
      <c r="F10" s="1629" t="s">
        <v>625</v>
      </c>
      <c r="G10" s="1628" t="s">
        <v>6493</v>
      </c>
      <c r="H10" s="1629" t="s">
        <v>625</v>
      </c>
      <c r="I10" s="1672" t="s">
        <v>1071</v>
      </c>
      <c r="J10" s="1671"/>
      <c r="K10" s="1629" t="s">
        <v>625</v>
      </c>
      <c r="L10" s="1628" t="s">
        <v>1072</v>
      </c>
      <c r="M10" s="1629" t="s">
        <v>625</v>
      </c>
      <c r="N10" s="1628" t="s">
        <v>1073</v>
      </c>
    </row>
    <row r="11" spans="1:14">
      <c r="A11" s="1673" t="s">
        <v>8492</v>
      </c>
      <c r="B11" s="1665"/>
      <c r="C11" s="1665"/>
      <c r="D11" s="1665"/>
      <c r="E11" s="1665"/>
      <c r="F11" s="1620" t="s">
        <v>625</v>
      </c>
      <c r="G11" s="1620" t="s">
        <v>625</v>
      </c>
      <c r="H11" s="1620" t="s">
        <v>625</v>
      </c>
      <c r="I11" s="1669" t="s">
        <v>625</v>
      </c>
      <c r="J11" s="1665"/>
      <c r="K11" s="1620" t="s">
        <v>625</v>
      </c>
      <c r="L11" s="1620" t="s">
        <v>625</v>
      </c>
      <c r="M11" s="1620" t="s">
        <v>625</v>
      </c>
      <c r="N11" s="1621" t="s">
        <v>625</v>
      </c>
    </row>
    <row r="12" spans="1:14">
      <c r="B12" s="1620" t="s">
        <v>625</v>
      </c>
      <c r="C12" s="1620" t="s">
        <v>625</v>
      </c>
      <c r="D12" s="1669" t="s">
        <v>625</v>
      </c>
      <c r="E12" s="1665"/>
      <c r="F12" s="1620" t="s">
        <v>625</v>
      </c>
      <c r="G12" s="1620" t="s">
        <v>625</v>
      </c>
      <c r="H12" s="1620" t="s">
        <v>625</v>
      </c>
      <c r="I12" s="1669" t="s">
        <v>625</v>
      </c>
      <c r="J12" s="1665"/>
      <c r="K12" s="1620" t="s">
        <v>625</v>
      </c>
      <c r="L12" s="1620" t="s">
        <v>625</v>
      </c>
      <c r="M12" s="1620" t="s">
        <v>625</v>
      </c>
      <c r="N12" s="1620" t="s">
        <v>625</v>
      </c>
    </row>
    <row r="13" spans="1:14">
      <c r="A13" s="1673" t="s">
        <v>625</v>
      </c>
      <c r="B13" s="1665"/>
      <c r="C13" s="1665"/>
      <c r="D13" s="1665"/>
      <c r="E13" s="1665"/>
      <c r="F13" s="1620" t="s">
        <v>625</v>
      </c>
      <c r="G13" s="1621" t="s">
        <v>625</v>
      </c>
      <c r="H13" s="1620" t="s">
        <v>625</v>
      </c>
      <c r="I13" s="1668" t="s">
        <v>625</v>
      </c>
      <c r="J13" s="1665"/>
      <c r="K13" s="1620" t="s">
        <v>625</v>
      </c>
      <c r="L13" s="1621" t="s">
        <v>625</v>
      </c>
      <c r="M13" s="1620" t="s">
        <v>625</v>
      </c>
      <c r="N13" s="1619">
        <v>0</v>
      </c>
    </row>
    <row r="14" spans="1:14" ht="14.25" customHeight="1">
      <c r="A14" s="1627" t="s">
        <v>8380</v>
      </c>
      <c r="B14" s="1627" t="s">
        <v>8491</v>
      </c>
      <c r="C14" s="1627" t="s">
        <v>625</v>
      </c>
      <c r="D14" s="1674" t="s">
        <v>8378</v>
      </c>
      <c r="E14" s="1665"/>
      <c r="F14" s="1620" t="s">
        <v>625</v>
      </c>
      <c r="G14" s="1625">
        <v>0</v>
      </c>
      <c r="H14" s="1620" t="s">
        <v>625</v>
      </c>
      <c r="I14" s="1675">
        <v>2610472053</v>
      </c>
      <c r="J14" s="1665"/>
      <c r="K14" s="1620" t="s">
        <v>625</v>
      </c>
      <c r="L14" s="1626" t="s">
        <v>625</v>
      </c>
      <c r="M14" s="1620" t="s">
        <v>625</v>
      </c>
      <c r="N14" s="1625">
        <v>2610472053</v>
      </c>
    </row>
    <row r="15" spans="1:14" ht="14.1" customHeight="1">
      <c r="A15" s="1624" t="s">
        <v>8380</v>
      </c>
      <c r="B15" s="1624" t="s">
        <v>8491</v>
      </c>
      <c r="C15" s="1624" t="s">
        <v>625</v>
      </c>
      <c r="D15" s="1676" t="s">
        <v>8381</v>
      </c>
      <c r="E15" s="1665"/>
      <c r="F15" s="1620" t="s">
        <v>625</v>
      </c>
      <c r="G15" s="1622">
        <v>0</v>
      </c>
      <c r="H15" s="1620" t="s">
        <v>625</v>
      </c>
      <c r="I15" s="1677">
        <v>484338500</v>
      </c>
      <c r="J15" s="1665"/>
      <c r="K15" s="1620" t="s">
        <v>625</v>
      </c>
      <c r="L15" s="1623" t="s">
        <v>625</v>
      </c>
      <c r="M15" s="1620" t="s">
        <v>625</v>
      </c>
      <c r="N15" s="1622">
        <v>3094810553</v>
      </c>
    </row>
    <row r="16" spans="1:14" ht="14.25" customHeight="1">
      <c r="A16" s="1627" t="s">
        <v>8380</v>
      </c>
      <c r="B16" s="1627" t="s">
        <v>8382</v>
      </c>
      <c r="C16" s="1627" t="s">
        <v>625</v>
      </c>
      <c r="D16" s="1674" t="s">
        <v>8381</v>
      </c>
      <c r="E16" s="1665"/>
      <c r="F16" s="1620" t="s">
        <v>625</v>
      </c>
      <c r="G16" s="1625">
        <v>0</v>
      </c>
      <c r="H16" s="1620" t="s">
        <v>625</v>
      </c>
      <c r="I16" s="1678" t="s">
        <v>625</v>
      </c>
      <c r="J16" s="1665"/>
      <c r="K16" s="1620" t="s">
        <v>625</v>
      </c>
      <c r="L16" s="1625">
        <v>484338500</v>
      </c>
      <c r="M16" s="1620" t="s">
        <v>625</v>
      </c>
      <c r="N16" s="1625">
        <v>2610472053</v>
      </c>
    </row>
    <row r="17" spans="1:14" ht="14.1" customHeight="1">
      <c r="A17" s="1624" t="s">
        <v>8380</v>
      </c>
      <c r="B17" s="1624" t="s">
        <v>8379</v>
      </c>
      <c r="C17" s="1624" t="s">
        <v>625</v>
      </c>
      <c r="D17" s="1676" t="s">
        <v>8378</v>
      </c>
      <c r="E17" s="1665"/>
      <c r="F17" s="1620" t="s">
        <v>625</v>
      </c>
      <c r="G17" s="1622">
        <v>0</v>
      </c>
      <c r="H17" s="1620" t="s">
        <v>625</v>
      </c>
      <c r="I17" s="1679" t="s">
        <v>625</v>
      </c>
      <c r="J17" s="1665"/>
      <c r="K17" s="1620" t="s">
        <v>625</v>
      </c>
      <c r="L17" s="1622">
        <v>2610472053</v>
      </c>
      <c r="M17" s="1620" t="s">
        <v>625</v>
      </c>
      <c r="N17" s="1622">
        <v>0</v>
      </c>
    </row>
    <row r="18" spans="1:14" ht="25.5" customHeight="1" thickBot="1">
      <c r="A18" s="1680" t="s">
        <v>730</v>
      </c>
      <c r="B18" s="1681"/>
      <c r="C18" s="1681"/>
      <c r="D18" s="1681"/>
      <c r="E18" s="1681"/>
      <c r="F18" s="1617" t="s">
        <v>625</v>
      </c>
      <c r="G18" s="1618">
        <v>0</v>
      </c>
      <c r="H18" s="1617" t="s">
        <v>625</v>
      </c>
      <c r="I18" s="1682">
        <v>3094810553</v>
      </c>
      <c r="J18" s="1681"/>
      <c r="K18" s="1617" t="s">
        <v>625</v>
      </c>
      <c r="L18" s="1618">
        <v>3094810553</v>
      </c>
      <c r="M18" s="1617" t="s">
        <v>625</v>
      </c>
      <c r="N18" s="1618">
        <v>0</v>
      </c>
    </row>
    <row r="19" spans="1:14">
      <c r="A19" s="1673" t="s">
        <v>7309</v>
      </c>
      <c r="B19" s="1665"/>
      <c r="C19" s="1665"/>
      <c r="D19" s="1665"/>
      <c r="E19" s="1665"/>
      <c r="F19" s="1620" t="s">
        <v>625</v>
      </c>
      <c r="G19" s="1620" t="s">
        <v>625</v>
      </c>
      <c r="H19" s="1620" t="s">
        <v>625</v>
      </c>
      <c r="I19" s="1669" t="s">
        <v>625</v>
      </c>
      <c r="J19" s="1665"/>
      <c r="K19" s="1620" t="s">
        <v>625</v>
      </c>
      <c r="L19" s="1620" t="s">
        <v>625</v>
      </c>
      <c r="M19" s="1620" t="s">
        <v>625</v>
      </c>
      <c r="N19" s="1621" t="s">
        <v>625</v>
      </c>
    </row>
    <row r="20" spans="1:14">
      <c r="B20" s="1620" t="s">
        <v>625</v>
      </c>
      <c r="C20" s="1620" t="s">
        <v>625</v>
      </c>
      <c r="D20" s="1669" t="s">
        <v>625</v>
      </c>
      <c r="E20" s="1665"/>
      <c r="F20" s="1620" t="s">
        <v>625</v>
      </c>
      <c r="G20" s="1620" t="s">
        <v>625</v>
      </c>
      <c r="H20" s="1620" t="s">
        <v>625</v>
      </c>
      <c r="I20" s="1669" t="s">
        <v>625</v>
      </c>
      <c r="J20" s="1665"/>
      <c r="K20" s="1620" t="s">
        <v>625</v>
      </c>
      <c r="L20" s="1620" t="s">
        <v>625</v>
      </c>
      <c r="M20" s="1620" t="s">
        <v>625</v>
      </c>
      <c r="N20" s="1620" t="s">
        <v>625</v>
      </c>
    </row>
    <row r="21" spans="1:14">
      <c r="A21" s="1673" t="s">
        <v>625</v>
      </c>
      <c r="B21" s="1665"/>
      <c r="C21" s="1665"/>
      <c r="D21" s="1665"/>
      <c r="E21" s="1665"/>
      <c r="F21" s="1620" t="s">
        <v>625</v>
      </c>
      <c r="G21" s="1621" t="s">
        <v>625</v>
      </c>
      <c r="H21" s="1620" t="s">
        <v>625</v>
      </c>
      <c r="I21" s="1668" t="s">
        <v>625</v>
      </c>
      <c r="J21" s="1665"/>
      <c r="K21" s="1620" t="s">
        <v>625</v>
      </c>
      <c r="L21" s="1621" t="s">
        <v>625</v>
      </c>
      <c r="M21" s="1620" t="s">
        <v>625</v>
      </c>
      <c r="N21" s="1619">
        <v>1402060267</v>
      </c>
    </row>
    <row r="22" spans="1:14" ht="14.1" customHeight="1">
      <c r="A22" s="1627" t="s">
        <v>7907</v>
      </c>
      <c r="B22" s="1627" t="s">
        <v>7906</v>
      </c>
      <c r="C22" s="1627" t="s">
        <v>625</v>
      </c>
      <c r="D22" s="1674" t="s">
        <v>7905</v>
      </c>
      <c r="E22" s="1665"/>
      <c r="F22" s="1620" t="s">
        <v>625</v>
      </c>
      <c r="G22" s="1625">
        <v>0</v>
      </c>
      <c r="H22" s="1620" t="s">
        <v>625</v>
      </c>
      <c r="I22" s="1678" t="s">
        <v>625</v>
      </c>
      <c r="J22" s="1665"/>
      <c r="K22" s="1620" t="s">
        <v>625</v>
      </c>
      <c r="L22" s="1625">
        <v>60000000</v>
      </c>
      <c r="M22" s="1620" t="s">
        <v>625</v>
      </c>
      <c r="N22" s="1625">
        <v>1342060267</v>
      </c>
    </row>
    <row r="23" spans="1:14" ht="14.25" customHeight="1">
      <c r="A23" s="1624" t="s">
        <v>7874</v>
      </c>
      <c r="B23" s="1624" t="s">
        <v>7887</v>
      </c>
      <c r="C23" s="1624" t="s">
        <v>625</v>
      </c>
      <c r="D23" s="1676" t="s">
        <v>7670</v>
      </c>
      <c r="E23" s="1665"/>
      <c r="F23" s="1620" t="s">
        <v>625</v>
      </c>
      <c r="G23" s="1622">
        <v>0</v>
      </c>
      <c r="H23" s="1620" t="s">
        <v>625</v>
      </c>
      <c r="I23" s="1679" t="s">
        <v>625</v>
      </c>
      <c r="J23" s="1665"/>
      <c r="K23" s="1620" t="s">
        <v>625</v>
      </c>
      <c r="L23" s="1622">
        <v>33500000</v>
      </c>
      <c r="M23" s="1620" t="s">
        <v>625</v>
      </c>
      <c r="N23" s="1622">
        <v>1308560267</v>
      </c>
    </row>
    <row r="24" spans="1:14" ht="14.1" customHeight="1">
      <c r="A24" s="1627" t="s">
        <v>7874</v>
      </c>
      <c r="B24" s="1627" t="s">
        <v>7886</v>
      </c>
      <c r="C24" s="1627" t="s">
        <v>625</v>
      </c>
      <c r="D24" s="1674" t="s">
        <v>7885</v>
      </c>
      <c r="E24" s="1665"/>
      <c r="F24" s="1620" t="s">
        <v>625</v>
      </c>
      <c r="G24" s="1625">
        <v>0</v>
      </c>
      <c r="H24" s="1620" t="s">
        <v>625</v>
      </c>
      <c r="I24" s="1678" t="s">
        <v>625</v>
      </c>
      <c r="J24" s="1665"/>
      <c r="K24" s="1620" t="s">
        <v>625</v>
      </c>
      <c r="L24" s="1625">
        <v>15000000</v>
      </c>
      <c r="M24" s="1620" t="s">
        <v>625</v>
      </c>
      <c r="N24" s="1625">
        <v>1293560267</v>
      </c>
    </row>
    <row r="25" spans="1:14" ht="14.25" customHeight="1">
      <c r="A25" s="1624" t="s">
        <v>7874</v>
      </c>
      <c r="B25" s="1624" t="s">
        <v>7884</v>
      </c>
      <c r="C25" s="1624" t="s">
        <v>625</v>
      </c>
      <c r="D25" s="1676" t="s">
        <v>7883</v>
      </c>
      <c r="E25" s="1665"/>
      <c r="F25" s="1620" t="s">
        <v>625</v>
      </c>
      <c r="G25" s="1622">
        <v>0</v>
      </c>
      <c r="H25" s="1620" t="s">
        <v>625</v>
      </c>
      <c r="I25" s="1679" t="s">
        <v>625</v>
      </c>
      <c r="J25" s="1665"/>
      <c r="K25" s="1620" t="s">
        <v>625</v>
      </c>
      <c r="L25" s="1622">
        <v>48000000</v>
      </c>
      <c r="M25" s="1620" t="s">
        <v>625</v>
      </c>
      <c r="N25" s="1622">
        <v>1245560267</v>
      </c>
    </row>
    <row r="26" spans="1:14" ht="14.1" customHeight="1">
      <c r="A26" s="1627" t="s">
        <v>7874</v>
      </c>
      <c r="B26" s="1627" t="s">
        <v>7882</v>
      </c>
      <c r="C26" s="1627" t="s">
        <v>625</v>
      </c>
      <c r="D26" s="1674" t="s">
        <v>7881</v>
      </c>
      <c r="E26" s="1665"/>
      <c r="F26" s="1620" t="s">
        <v>625</v>
      </c>
      <c r="G26" s="1625">
        <v>0</v>
      </c>
      <c r="H26" s="1620" t="s">
        <v>625</v>
      </c>
      <c r="I26" s="1678" t="s">
        <v>625</v>
      </c>
      <c r="J26" s="1665"/>
      <c r="K26" s="1620" t="s">
        <v>625</v>
      </c>
      <c r="L26" s="1625">
        <v>10000000</v>
      </c>
      <c r="M26" s="1620" t="s">
        <v>625</v>
      </c>
      <c r="N26" s="1625">
        <v>1235560267</v>
      </c>
    </row>
    <row r="27" spans="1:14" ht="14.25" customHeight="1">
      <c r="A27" s="1624" t="s">
        <v>7874</v>
      </c>
      <c r="B27" s="1624" t="s">
        <v>7880</v>
      </c>
      <c r="C27" s="1624" t="s">
        <v>625</v>
      </c>
      <c r="D27" s="1676" t="s">
        <v>7879</v>
      </c>
      <c r="E27" s="1665"/>
      <c r="F27" s="1620" t="s">
        <v>625</v>
      </c>
      <c r="G27" s="1622">
        <v>0</v>
      </c>
      <c r="H27" s="1620" t="s">
        <v>625</v>
      </c>
      <c r="I27" s="1679" t="s">
        <v>625</v>
      </c>
      <c r="J27" s="1665"/>
      <c r="K27" s="1620" t="s">
        <v>625</v>
      </c>
      <c r="L27" s="1622">
        <v>45000000</v>
      </c>
      <c r="M27" s="1620" t="s">
        <v>625</v>
      </c>
      <c r="N27" s="1622">
        <v>1190560267</v>
      </c>
    </row>
    <row r="28" spans="1:14" ht="14.1" customHeight="1">
      <c r="A28" s="1627" t="s">
        <v>7874</v>
      </c>
      <c r="B28" s="1627" t="s">
        <v>7878</v>
      </c>
      <c r="C28" s="1627" t="s">
        <v>625</v>
      </c>
      <c r="D28" s="1674" t="s">
        <v>7877</v>
      </c>
      <c r="E28" s="1665"/>
      <c r="F28" s="1620" t="s">
        <v>625</v>
      </c>
      <c r="G28" s="1625">
        <v>0</v>
      </c>
      <c r="H28" s="1620" t="s">
        <v>625</v>
      </c>
      <c r="I28" s="1678" t="s">
        <v>625</v>
      </c>
      <c r="J28" s="1665"/>
      <c r="K28" s="1620" t="s">
        <v>625</v>
      </c>
      <c r="L28" s="1625">
        <v>7500000</v>
      </c>
      <c r="M28" s="1620" t="s">
        <v>625</v>
      </c>
      <c r="N28" s="1625">
        <v>1183060267</v>
      </c>
    </row>
    <row r="29" spans="1:14" ht="14.25" customHeight="1">
      <c r="A29" s="1624" t="s">
        <v>7874</v>
      </c>
      <c r="B29" s="1624" t="s">
        <v>7876</v>
      </c>
      <c r="C29" s="1624" t="s">
        <v>625</v>
      </c>
      <c r="D29" s="1676" t="s">
        <v>7675</v>
      </c>
      <c r="E29" s="1665"/>
      <c r="F29" s="1620" t="s">
        <v>625</v>
      </c>
      <c r="G29" s="1622">
        <v>0</v>
      </c>
      <c r="H29" s="1620" t="s">
        <v>625</v>
      </c>
      <c r="I29" s="1679" t="s">
        <v>625</v>
      </c>
      <c r="J29" s="1665"/>
      <c r="K29" s="1620" t="s">
        <v>625</v>
      </c>
      <c r="L29" s="1622">
        <v>9000000</v>
      </c>
      <c r="M29" s="1620" t="s">
        <v>625</v>
      </c>
      <c r="N29" s="1622">
        <v>1174060267</v>
      </c>
    </row>
    <row r="30" spans="1:14" ht="14.1" customHeight="1">
      <c r="A30" s="1627" t="s">
        <v>7874</v>
      </c>
      <c r="B30" s="1627" t="s">
        <v>7875</v>
      </c>
      <c r="C30" s="1627" t="s">
        <v>625</v>
      </c>
      <c r="D30" s="1674" t="s">
        <v>7675</v>
      </c>
      <c r="E30" s="1665"/>
      <c r="F30" s="1620" t="s">
        <v>625</v>
      </c>
      <c r="G30" s="1625">
        <v>0</v>
      </c>
      <c r="H30" s="1620" t="s">
        <v>625</v>
      </c>
      <c r="I30" s="1678" t="s">
        <v>625</v>
      </c>
      <c r="J30" s="1665"/>
      <c r="K30" s="1620" t="s">
        <v>625</v>
      </c>
      <c r="L30" s="1625">
        <v>67500000</v>
      </c>
      <c r="M30" s="1620" t="s">
        <v>625</v>
      </c>
      <c r="N30" s="1625">
        <v>1106560267</v>
      </c>
    </row>
    <row r="31" spans="1:14" ht="14.25" customHeight="1">
      <c r="A31" s="1624" t="s">
        <v>7874</v>
      </c>
      <c r="B31" s="1624" t="s">
        <v>7873</v>
      </c>
      <c r="C31" s="1624" t="s">
        <v>625</v>
      </c>
      <c r="D31" s="1676" t="s">
        <v>7675</v>
      </c>
      <c r="E31" s="1665"/>
      <c r="F31" s="1620" t="s">
        <v>625</v>
      </c>
      <c r="G31" s="1622">
        <v>0</v>
      </c>
      <c r="H31" s="1620" t="s">
        <v>625</v>
      </c>
      <c r="I31" s="1679" t="s">
        <v>625</v>
      </c>
      <c r="J31" s="1665"/>
      <c r="K31" s="1620" t="s">
        <v>625</v>
      </c>
      <c r="L31" s="1622">
        <v>81000000</v>
      </c>
      <c r="M31" s="1620" t="s">
        <v>625</v>
      </c>
      <c r="N31" s="1622">
        <v>1025560267</v>
      </c>
    </row>
    <row r="32" spans="1:14" ht="14.1" customHeight="1">
      <c r="A32" s="1627" t="s">
        <v>7731</v>
      </c>
      <c r="B32" s="1627" t="s">
        <v>7733</v>
      </c>
      <c r="C32" s="1627" t="s">
        <v>625</v>
      </c>
      <c r="D32" s="1674" t="s">
        <v>7732</v>
      </c>
      <c r="E32" s="1665"/>
      <c r="F32" s="1620" t="s">
        <v>625</v>
      </c>
      <c r="G32" s="1625">
        <v>0</v>
      </c>
      <c r="H32" s="1620" t="s">
        <v>625</v>
      </c>
      <c r="I32" s="1675">
        <v>18030</v>
      </c>
      <c r="J32" s="1665"/>
      <c r="K32" s="1620" t="s">
        <v>625</v>
      </c>
      <c r="L32" s="1626" t="s">
        <v>625</v>
      </c>
      <c r="M32" s="1620" t="s">
        <v>625</v>
      </c>
      <c r="N32" s="1625">
        <v>1025578297</v>
      </c>
    </row>
    <row r="33" spans="1:14" ht="14.25" customHeight="1">
      <c r="A33" s="1624" t="s">
        <v>7731</v>
      </c>
      <c r="B33" s="1624" t="s">
        <v>7862</v>
      </c>
      <c r="C33" s="1624" t="s">
        <v>625</v>
      </c>
      <c r="D33" s="1676" t="s">
        <v>7678</v>
      </c>
      <c r="E33" s="1665"/>
      <c r="F33" s="1620" t="s">
        <v>625</v>
      </c>
      <c r="G33" s="1622">
        <v>0</v>
      </c>
      <c r="H33" s="1620" t="s">
        <v>625</v>
      </c>
      <c r="I33" s="1679" t="s">
        <v>625</v>
      </c>
      <c r="J33" s="1665"/>
      <c r="K33" s="1620" t="s">
        <v>625</v>
      </c>
      <c r="L33" s="1622">
        <v>47500000</v>
      </c>
      <c r="M33" s="1620" t="s">
        <v>625</v>
      </c>
      <c r="N33" s="1622">
        <v>978078297</v>
      </c>
    </row>
    <row r="34" spans="1:14" ht="14.1" customHeight="1">
      <c r="A34" s="1627" t="s">
        <v>7731</v>
      </c>
      <c r="B34" s="1627" t="s">
        <v>7861</v>
      </c>
      <c r="C34" s="1627" t="s">
        <v>625</v>
      </c>
      <c r="D34" s="1674" t="s">
        <v>7860</v>
      </c>
      <c r="E34" s="1665"/>
      <c r="F34" s="1620" t="s">
        <v>625</v>
      </c>
      <c r="G34" s="1625">
        <v>0</v>
      </c>
      <c r="H34" s="1620" t="s">
        <v>625</v>
      </c>
      <c r="I34" s="1678" t="s">
        <v>625</v>
      </c>
      <c r="J34" s="1665"/>
      <c r="K34" s="1620" t="s">
        <v>625</v>
      </c>
      <c r="L34" s="1625">
        <v>7500000</v>
      </c>
      <c r="M34" s="1620" t="s">
        <v>625</v>
      </c>
      <c r="N34" s="1625">
        <v>970578297</v>
      </c>
    </row>
    <row r="35" spans="1:14" ht="14.1" customHeight="1">
      <c r="A35" s="1624" t="s">
        <v>7731</v>
      </c>
      <c r="B35" s="1624" t="s">
        <v>7859</v>
      </c>
      <c r="C35" s="1624" t="s">
        <v>625</v>
      </c>
      <c r="D35" s="1676" t="s">
        <v>7858</v>
      </c>
      <c r="E35" s="1665"/>
      <c r="F35" s="1620" t="s">
        <v>625</v>
      </c>
      <c r="G35" s="1622">
        <v>0</v>
      </c>
      <c r="H35" s="1620" t="s">
        <v>625</v>
      </c>
      <c r="I35" s="1679" t="s">
        <v>625</v>
      </c>
      <c r="J35" s="1665"/>
      <c r="K35" s="1620" t="s">
        <v>625</v>
      </c>
      <c r="L35" s="1622">
        <v>6500000</v>
      </c>
      <c r="M35" s="1620" t="s">
        <v>625</v>
      </c>
      <c r="N35" s="1622">
        <v>964078297</v>
      </c>
    </row>
    <row r="36" spans="1:14" ht="14.25" customHeight="1">
      <c r="A36" s="1627" t="s">
        <v>7731</v>
      </c>
      <c r="B36" s="1627" t="s">
        <v>7857</v>
      </c>
      <c r="C36" s="1627" t="s">
        <v>625</v>
      </c>
      <c r="D36" s="1674" t="s">
        <v>7856</v>
      </c>
      <c r="E36" s="1665"/>
      <c r="F36" s="1620" t="s">
        <v>625</v>
      </c>
      <c r="G36" s="1625">
        <v>0</v>
      </c>
      <c r="H36" s="1620" t="s">
        <v>625</v>
      </c>
      <c r="I36" s="1678" t="s">
        <v>625</v>
      </c>
      <c r="J36" s="1665"/>
      <c r="K36" s="1620" t="s">
        <v>625</v>
      </c>
      <c r="L36" s="1625">
        <v>48000000</v>
      </c>
      <c r="M36" s="1620" t="s">
        <v>625</v>
      </c>
      <c r="N36" s="1625">
        <v>916078297</v>
      </c>
    </row>
    <row r="37" spans="1:14" ht="14.1" customHeight="1">
      <c r="A37" s="1624" t="s">
        <v>7731</v>
      </c>
      <c r="B37" s="1624" t="s">
        <v>7855</v>
      </c>
      <c r="C37" s="1624" t="s">
        <v>625</v>
      </c>
      <c r="D37" s="1676" t="s">
        <v>7854</v>
      </c>
      <c r="E37" s="1665"/>
      <c r="F37" s="1620" t="s">
        <v>625</v>
      </c>
      <c r="G37" s="1622">
        <v>0</v>
      </c>
      <c r="H37" s="1620" t="s">
        <v>625</v>
      </c>
      <c r="I37" s="1679" t="s">
        <v>625</v>
      </c>
      <c r="J37" s="1665"/>
      <c r="K37" s="1620" t="s">
        <v>625</v>
      </c>
      <c r="L37" s="1622">
        <v>5000000</v>
      </c>
      <c r="M37" s="1620" t="s">
        <v>625</v>
      </c>
      <c r="N37" s="1622">
        <v>911078297</v>
      </c>
    </row>
    <row r="38" spans="1:14" ht="14.25" customHeight="1">
      <c r="A38" s="1627" t="s">
        <v>7731</v>
      </c>
      <c r="B38" s="1627" t="s">
        <v>7730</v>
      </c>
      <c r="C38" s="1627" t="s">
        <v>625</v>
      </c>
      <c r="D38" s="1674" t="s">
        <v>7729</v>
      </c>
      <c r="E38" s="1665"/>
      <c r="F38" s="1620" t="s">
        <v>625</v>
      </c>
      <c r="G38" s="1625">
        <v>0</v>
      </c>
      <c r="H38" s="1620" t="s">
        <v>625</v>
      </c>
      <c r="I38" s="1678" t="s">
        <v>625</v>
      </c>
      <c r="J38" s="1665"/>
      <c r="K38" s="1620" t="s">
        <v>625</v>
      </c>
      <c r="L38" s="1625">
        <v>396720</v>
      </c>
      <c r="M38" s="1620" t="s">
        <v>625</v>
      </c>
      <c r="N38" s="1625">
        <v>910681577</v>
      </c>
    </row>
    <row r="39" spans="1:14" ht="14.1" customHeight="1">
      <c r="A39" s="1624" t="s">
        <v>7736</v>
      </c>
      <c r="B39" s="1624" t="s">
        <v>7737</v>
      </c>
      <c r="C39" s="1624" t="s">
        <v>625</v>
      </c>
      <c r="D39" s="1676" t="s">
        <v>7545</v>
      </c>
      <c r="E39" s="1665"/>
      <c r="F39" s="1620" t="s">
        <v>625</v>
      </c>
      <c r="G39" s="1622">
        <v>0</v>
      </c>
      <c r="H39" s="1620" t="s">
        <v>625</v>
      </c>
      <c r="I39" s="1679" t="s">
        <v>625</v>
      </c>
      <c r="J39" s="1665"/>
      <c r="K39" s="1620" t="s">
        <v>625</v>
      </c>
      <c r="L39" s="1622">
        <v>7290423</v>
      </c>
      <c r="M39" s="1620" t="s">
        <v>625</v>
      </c>
      <c r="N39" s="1622">
        <v>903391154</v>
      </c>
    </row>
    <row r="40" spans="1:14" ht="14.25" customHeight="1">
      <c r="A40" s="1627" t="s">
        <v>7736</v>
      </c>
      <c r="B40" s="1627" t="s">
        <v>7738</v>
      </c>
      <c r="C40" s="1627" t="s">
        <v>625</v>
      </c>
      <c r="D40" s="1674" t="s">
        <v>7547</v>
      </c>
      <c r="E40" s="1665"/>
      <c r="F40" s="1620" t="s">
        <v>625</v>
      </c>
      <c r="G40" s="1625">
        <v>0</v>
      </c>
      <c r="H40" s="1620" t="s">
        <v>625</v>
      </c>
      <c r="I40" s="1678" t="s">
        <v>625</v>
      </c>
      <c r="J40" s="1665"/>
      <c r="K40" s="1620" t="s">
        <v>625</v>
      </c>
      <c r="L40" s="1625">
        <v>51876</v>
      </c>
      <c r="M40" s="1620" t="s">
        <v>625</v>
      </c>
      <c r="N40" s="1625">
        <v>903339278</v>
      </c>
    </row>
    <row r="41" spans="1:14" ht="14.1" customHeight="1">
      <c r="A41" s="1624" t="s">
        <v>7736</v>
      </c>
      <c r="B41" s="1624" t="s">
        <v>7842</v>
      </c>
      <c r="C41" s="1624" t="s">
        <v>625</v>
      </c>
      <c r="D41" s="1676" t="s">
        <v>7680</v>
      </c>
      <c r="E41" s="1665"/>
      <c r="F41" s="1620" t="s">
        <v>625</v>
      </c>
      <c r="G41" s="1622">
        <v>0</v>
      </c>
      <c r="H41" s="1620" t="s">
        <v>625</v>
      </c>
      <c r="I41" s="1679" t="s">
        <v>625</v>
      </c>
      <c r="J41" s="1665"/>
      <c r="K41" s="1620" t="s">
        <v>625</v>
      </c>
      <c r="L41" s="1622">
        <v>40000000</v>
      </c>
      <c r="M41" s="1620" t="s">
        <v>625</v>
      </c>
      <c r="N41" s="1622">
        <v>863339278</v>
      </c>
    </row>
    <row r="42" spans="1:14" ht="14.25" customHeight="1">
      <c r="A42" s="1627" t="s">
        <v>7736</v>
      </c>
      <c r="B42" s="1627" t="s">
        <v>7841</v>
      </c>
      <c r="C42" s="1627" t="s">
        <v>625</v>
      </c>
      <c r="D42" s="1674" t="s">
        <v>7681</v>
      </c>
      <c r="E42" s="1665"/>
      <c r="F42" s="1620" t="s">
        <v>625</v>
      </c>
      <c r="G42" s="1625">
        <v>0</v>
      </c>
      <c r="H42" s="1620" t="s">
        <v>625</v>
      </c>
      <c r="I42" s="1678" t="s">
        <v>625</v>
      </c>
      <c r="J42" s="1665"/>
      <c r="K42" s="1620" t="s">
        <v>625</v>
      </c>
      <c r="L42" s="1625">
        <v>40000000</v>
      </c>
      <c r="M42" s="1620" t="s">
        <v>625</v>
      </c>
      <c r="N42" s="1625">
        <v>823339278</v>
      </c>
    </row>
    <row r="43" spans="1:14" ht="14.1" customHeight="1">
      <c r="A43" s="1624" t="s">
        <v>7736</v>
      </c>
      <c r="B43" s="1624" t="s">
        <v>7840</v>
      </c>
      <c r="C43" s="1624" t="s">
        <v>625</v>
      </c>
      <c r="D43" s="1676" t="s">
        <v>7688</v>
      </c>
      <c r="E43" s="1665"/>
      <c r="F43" s="1620" t="s">
        <v>625</v>
      </c>
      <c r="G43" s="1622">
        <v>0</v>
      </c>
      <c r="H43" s="1620" t="s">
        <v>625</v>
      </c>
      <c r="I43" s="1679" t="s">
        <v>625</v>
      </c>
      <c r="J43" s="1665"/>
      <c r="K43" s="1620" t="s">
        <v>625</v>
      </c>
      <c r="L43" s="1622">
        <v>27000000</v>
      </c>
      <c r="M43" s="1620" t="s">
        <v>625</v>
      </c>
      <c r="N43" s="1622">
        <v>796339278</v>
      </c>
    </row>
    <row r="44" spans="1:14" ht="14.25" customHeight="1">
      <c r="A44" s="1627" t="s">
        <v>7736</v>
      </c>
      <c r="B44" s="1627" t="s">
        <v>7839</v>
      </c>
      <c r="C44" s="1627" t="s">
        <v>625</v>
      </c>
      <c r="D44" s="1674" t="s">
        <v>7838</v>
      </c>
      <c r="E44" s="1665"/>
      <c r="F44" s="1620" t="s">
        <v>625</v>
      </c>
      <c r="G44" s="1625">
        <v>0</v>
      </c>
      <c r="H44" s="1620" t="s">
        <v>625</v>
      </c>
      <c r="I44" s="1678" t="s">
        <v>625</v>
      </c>
      <c r="J44" s="1665"/>
      <c r="K44" s="1620" t="s">
        <v>625</v>
      </c>
      <c r="L44" s="1625">
        <v>5000000</v>
      </c>
      <c r="M44" s="1620" t="s">
        <v>625</v>
      </c>
      <c r="N44" s="1625">
        <v>791339278</v>
      </c>
    </row>
    <row r="45" spans="1:14" ht="14.1" customHeight="1">
      <c r="A45" s="1624" t="s">
        <v>7736</v>
      </c>
      <c r="B45" s="1624" t="s">
        <v>7837</v>
      </c>
      <c r="C45" s="1624" t="s">
        <v>625</v>
      </c>
      <c r="D45" s="1676" t="s">
        <v>7836</v>
      </c>
      <c r="E45" s="1665"/>
      <c r="F45" s="1620" t="s">
        <v>625</v>
      </c>
      <c r="G45" s="1622">
        <v>0</v>
      </c>
      <c r="H45" s="1620" t="s">
        <v>625</v>
      </c>
      <c r="I45" s="1679" t="s">
        <v>625</v>
      </c>
      <c r="J45" s="1665"/>
      <c r="K45" s="1620" t="s">
        <v>625</v>
      </c>
      <c r="L45" s="1622">
        <v>5000000</v>
      </c>
      <c r="M45" s="1620" t="s">
        <v>625</v>
      </c>
      <c r="N45" s="1622">
        <v>786339278</v>
      </c>
    </row>
    <row r="46" spans="1:14" ht="14.25" customHeight="1">
      <c r="A46" s="1627" t="s">
        <v>7736</v>
      </c>
      <c r="B46" s="1627" t="s">
        <v>7835</v>
      </c>
      <c r="C46" s="1627" t="s">
        <v>625</v>
      </c>
      <c r="D46" s="1674" t="s">
        <v>7834</v>
      </c>
      <c r="E46" s="1665"/>
      <c r="F46" s="1620" t="s">
        <v>625</v>
      </c>
      <c r="G46" s="1625">
        <v>0</v>
      </c>
      <c r="H46" s="1620" t="s">
        <v>625</v>
      </c>
      <c r="I46" s="1678" t="s">
        <v>625</v>
      </c>
      <c r="J46" s="1665"/>
      <c r="K46" s="1620" t="s">
        <v>625</v>
      </c>
      <c r="L46" s="1625">
        <v>3000000</v>
      </c>
      <c r="M46" s="1620" t="s">
        <v>625</v>
      </c>
      <c r="N46" s="1625">
        <v>783339278</v>
      </c>
    </row>
    <row r="47" spans="1:14" ht="14.1" customHeight="1">
      <c r="A47" s="1624" t="s">
        <v>7802</v>
      </c>
      <c r="B47" s="1624" t="s">
        <v>7816</v>
      </c>
      <c r="C47" s="1624" t="s">
        <v>625</v>
      </c>
      <c r="D47" s="1676" t="s">
        <v>7815</v>
      </c>
      <c r="E47" s="1665"/>
      <c r="F47" s="1620" t="s">
        <v>625</v>
      </c>
      <c r="G47" s="1622">
        <v>0</v>
      </c>
      <c r="H47" s="1620" t="s">
        <v>625</v>
      </c>
      <c r="I47" s="1679" t="s">
        <v>625</v>
      </c>
      <c r="J47" s="1665"/>
      <c r="K47" s="1620" t="s">
        <v>625</v>
      </c>
      <c r="L47" s="1622">
        <v>3450000</v>
      </c>
      <c r="M47" s="1620" t="s">
        <v>625</v>
      </c>
      <c r="N47" s="1622">
        <v>779889278</v>
      </c>
    </row>
    <row r="48" spans="1:14" ht="14.25" customHeight="1">
      <c r="A48" s="1627" t="s">
        <v>7802</v>
      </c>
      <c r="B48" s="1627" t="s">
        <v>7814</v>
      </c>
      <c r="C48" s="1627" t="s">
        <v>625</v>
      </c>
      <c r="D48" s="1674" t="s">
        <v>7813</v>
      </c>
      <c r="E48" s="1665"/>
      <c r="F48" s="1620" t="s">
        <v>625</v>
      </c>
      <c r="G48" s="1625">
        <v>0</v>
      </c>
      <c r="H48" s="1620" t="s">
        <v>625</v>
      </c>
      <c r="I48" s="1678" t="s">
        <v>625</v>
      </c>
      <c r="J48" s="1665"/>
      <c r="K48" s="1620" t="s">
        <v>625</v>
      </c>
      <c r="L48" s="1625">
        <v>299000</v>
      </c>
      <c r="M48" s="1620" t="s">
        <v>625</v>
      </c>
      <c r="N48" s="1625">
        <v>779590278</v>
      </c>
    </row>
    <row r="49" spans="1:14" ht="14.1" customHeight="1">
      <c r="A49" s="1624" t="s">
        <v>7802</v>
      </c>
      <c r="B49" s="1624" t="s">
        <v>7812</v>
      </c>
      <c r="C49" s="1624" t="s">
        <v>625</v>
      </c>
      <c r="D49" s="1676" t="s">
        <v>7811</v>
      </c>
      <c r="E49" s="1665"/>
      <c r="F49" s="1620" t="s">
        <v>625</v>
      </c>
      <c r="G49" s="1622">
        <v>0</v>
      </c>
      <c r="H49" s="1620" t="s">
        <v>625</v>
      </c>
      <c r="I49" s="1679" t="s">
        <v>625</v>
      </c>
      <c r="J49" s="1665"/>
      <c r="K49" s="1620" t="s">
        <v>625</v>
      </c>
      <c r="L49" s="1622">
        <v>690000</v>
      </c>
      <c r="M49" s="1620" t="s">
        <v>625</v>
      </c>
      <c r="N49" s="1622">
        <v>778900278</v>
      </c>
    </row>
    <row r="50" spans="1:14" ht="14.1" customHeight="1">
      <c r="A50" s="1627" t="s">
        <v>7802</v>
      </c>
      <c r="B50" s="1627" t="s">
        <v>7810</v>
      </c>
      <c r="C50" s="1627" t="s">
        <v>625</v>
      </c>
      <c r="D50" s="1674" t="s">
        <v>7809</v>
      </c>
      <c r="E50" s="1665"/>
      <c r="F50" s="1620" t="s">
        <v>625</v>
      </c>
      <c r="G50" s="1625">
        <v>0</v>
      </c>
      <c r="H50" s="1620" t="s">
        <v>625</v>
      </c>
      <c r="I50" s="1678" t="s">
        <v>625</v>
      </c>
      <c r="J50" s="1665"/>
      <c r="K50" s="1620" t="s">
        <v>625</v>
      </c>
      <c r="L50" s="1625">
        <v>345000</v>
      </c>
      <c r="M50" s="1620" t="s">
        <v>625</v>
      </c>
      <c r="N50" s="1625">
        <v>778555278</v>
      </c>
    </row>
    <row r="51" spans="1:14" ht="14.25" customHeight="1">
      <c r="A51" s="1624" t="s">
        <v>7802</v>
      </c>
      <c r="B51" s="1624" t="s">
        <v>7808</v>
      </c>
      <c r="C51" s="1624" t="s">
        <v>625</v>
      </c>
      <c r="D51" s="1676" t="s">
        <v>7807</v>
      </c>
      <c r="E51" s="1665"/>
      <c r="F51" s="1620" t="s">
        <v>625</v>
      </c>
      <c r="G51" s="1622">
        <v>0</v>
      </c>
      <c r="H51" s="1620" t="s">
        <v>625</v>
      </c>
      <c r="I51" s="1679" t="s">
        <v>625</v>
      </c>
      <c r="J51" s="1665"/>
      <c r="K51" s="1620" t="s">
        <v>625</v>
      </c>
      <c r="L51" s="1622">
        <v>2208000</v>
      </c>
      <c r="M51" s="1620" t="s">
        <v>625</v>
      </c>
      <c r="N51" s="1622">
        <v>776347278</v>
      </c>
    </row>
    <row r="52" spans="1:14" ht="14.1" customHeight="1">
      <c r="A52" s="1627" t="s">
        <v>7802</v>
      </c>
      <c r="B52" s="1627" t="s">
        <v>7806</v>
      </c>
      <c r="C52" s="1627" t="s">
        <v>625</v>
      </c>
      <c r="D52" s="1674" t="s">
        <v>7805</v>
      </c>
      <c r="E52" s="1665"/>
      <c r="F52" s="1620" t="s">
        <v>625</v>
      </c>
      <c r="G52" s="1625">
        <v>0</v>
      </c>
      <c r="H52" s="1620" t="s">
        <v>625</v>
      </c>
      <c r="I52" s="1678" t="s">
        <v>625</v>
      </c>
      <c r="J52" s="1665"/>
      <c r="K52" s="1620" t="s">
        <v>625</v>
      </c>
      <c r="L52" s="1625">
        <v>2208000</v>
      </c>
      <c r="M52" s="1620" t="s">
        <v>625</v>
      </c>
      <c r="N52" s="1625">
        <v>774139278</v>
      </c>
    </row>
    <row r="53" spans="1:14" ht="14.25" customHeight="1">
      <c r="A53" s="1624" t="s">
        <v>7802</v>
      </c>
      <c r="B53" s="1624" t="s">
        <v>7804</v>
      </c>
      <c r="C53" s="1624" t="s">
        <v>625</v>
      </c>
      <c r="D53" s="1676" t="s">
        <v>7803</v>
      </c>
      <c r="E53" s="1665"/>
      <c r="F53" s="1620" t="s">
        <v>625</v>
      </c>
      <c r="G53" s="1622">
        <v>0</v>
      </c>
      <c r="H53" s="1620" t="s">
        <v>625</v>
      </c>
      <c r="I53" s="1679" t="s">
        <v>625</v>
      </c>
      <c r="J53" s="1665"/>
      <c r="K53" s="1620" t="s">
        <v>625</v>
      </c>
      <c r="L53" s="1622">
        <v>8905600</v>
      </c>
      <c r="M53" s="1620" t="s">
        <v>625</v>
      </c>
      <c r="N53" s="1622">
        <v>765233678</v>
      </c>
    </row>
    <row r="54" spans="1:14" ht="14.1" customHeight="1">
      <c r="A54" s="1627" t="s">
        <v>7795</v>
      </c>
      <c r="B54" s="1627" t="s">
        <v>7796</v>
      </c>
      <c r="C54" s="1627" t="s">
        <v>625</v>
      </c>
      <c r="D54" s="1674" t="s">
        <v>7690</v>
      </c>
      <c r="E54" s="1665"/>
      <c r="F54" s="1620" t="s">
        <v>625</v>
      </c>
      <c r="G54" s="1625">
        <v>0</v>
      </c>
      <c r="H54" s="1620" t="s">
        <v>625</v>
      </c>
      <c r="I54" s="1678" t="s">
        <v>625</v>
      </c>
      <c r="J54" s="1665"/>
      <c r="K54" s="1620" t="s">
        <v>625</v>
      </c>
      <c r="L54" s="1625">
        <v>3668000</v>
      </c>
      <c r="M54" s="1620" t="s">
        <v>625</v>
      </c>
      <c r="N54" s="1625">
        <v>761565678</v>
      </c>
    </row>
    <row r="55" spans="1:14" ht="14.25" customHeight="1">
      <c r="A55" s="1624" t="s">
        <v>7795</v>
      </c>
      <c r="B55" s="1624" t="s">
        <v>7794</v>
      </c>
      <c r="C55" s="1624" t="s">
        <v>625</v>
      </c>
      <c r="D55" s="1676" t="s">
        <v>7692</v>
      </c>
      <c r="E55" s="1665"/>
      <c r="F55" s="1620" t="s">
        <v>625</v>
      </c>
      <c r="G55" s="1622">
        <v>0</v>
      </c>
      <c r="H55" s="1620" t="s">
        <v>625</v>
      </c>
      <c r="I55" s="1679" t="s">
        <v>625</v>
      </c>
      <c r="J55" s="1665"/>
      <c r="K55" s="1620" t="s">
        <v>625</v>
      </c>
      <c r="L55" s="1622">
        <v>3668000</v>
      </c>
      <c r="M55" s="1620" t="s">
        <v>625</v>
      </c>
      <c r="N55" s="1622">
        <v>757897678</v>
      </c>
    </row>
    <row r="56" spans="1:14" ht="14.1" customHeight="1">
      <c r="A56" s="1627" t="s">
        <v>7756</v>
      </c>
      <c r="B56" s="1627" t="s">
        <v>7786</v>
      </c>
      <c r="C56" s="1627" t="s">
        <v>625</v>
      </c>
      <c r="D56" s="1674" t="s">
        <v>7785</v>
      </c>
      <c r="E56" s="1665"/>
      <c r="F56" s="1620" t="s">
        <v>625</v>
      </c>
      <c r="G56" s="1625">
        <v>0</v>
      </c>
      <c r="H56" s="1620" t="s">
        <v>625</v>
      </c>
      <c r="I56" s="1678" t="s">
        <v>625</v>
      </c>
      <c r="J56" s="1665"/>
      <c r="K56" s="1620" t="s">
        <v>625</v>
      </c>
      <c r="L56" s="1625">
        <v>19800000</v>
      </c>
      <c r="M56" s="1620" t="s">
        <v>625</v>
      </c>
      <c r="N56" s="1625">
        <v>738097678</v>
      </c>
    </row>
    <row r="57" spans="1:14" ht="14.25" customHeight="1">
      <c r="A57" s="1624" t="s">
        <v>7756</v>
      </c>
      <c r="B57" s="1624" t="s">
        <v>7767</v>
      </c>
      <c r="C57" s="1624" t="s">
        <v>625</v>
      </c>
      <c r="D57" s="1676" t="s">
        <v>7695</v>
      </c>
      <c r="E57" s="1665"/>
      <c r="F57" s="1620" t="s">
        <v>625</v>
      </c>
      <c r="G57" s="1622">
        <v>0</v>
      </c>
      <c r="H57" s="1620" t="s">
        <v>625</v>
      </c>
      <c r="I57" s="1679" t="s">
        <v>625</v>
      </c>
      <c r="J57" s="1665"/>
      <c r="K57" s="1620" t="s">
        <v>625</v>
      </c>
      <c r="L57" s="1622">
        <v>20000000</v>
      </c>
      <c r="M57" s="1620" t="s">
        <v>625</v>
      </c>
      <c r="N57" s="1622">
        <v>718097678</v>
      </c>
    </row>
    <row r="58" spans="1:14" ht="14.1" customHeight="1">
      <c r="A58" s="1627" t="s">
        <v>7756</v>
      </c>
      <c r="B58" s="1627" t="s">
        <v>7766</v>
      </c>
      <c r="C58" s="1627" t="s">
        <v>625</v>
      </c>
      <c r="D58" s="1674" t="s">
        <v>7765</v>
      </c>
      <c r="E58" s="1665"/>
      <c r="F58" s="1620" t="s">
        <v>625</v>
      </c>
      <c r="G58" s="1625">
        <v>0</v>
      </c>
      <c r="H58" s="1620" t="s">
        <v>625</v>
      </c>
      <c r="I58" s="1678" t="s">
        <v>625</v>
      </c>
      <c r="J58" s="1665"/>
      <c r="K58" s="1620" t="s">
        <v>625</v>
      </c>
      <c r="L58" s="1625">
        <v>1529500</v>
      </c>
      <c r="M58" s="1620" t="s">
        <v>625</v>
      </c>
      <c r="N58" s="1625">
        <v>716568178</v>
      </c>
    </row>
    <row r="59" spans="1:14" ht="14.25" customHeight="1">
      <c r="A59" s="1624" t="s">
        <v>7756</v>
      </c>
      <c r="B59" s="1624" t="s">
        <v>7764</v>
      </c>
      <c r="C59" s="1624" t="s">
        <v>625</v>
      </c>
      <c r="D59" s="1676" t="s">
        <v>7763</v>
      </c>
      <c r="E59" s="1665"/>
      <c r="F59" s="1620" t="s">
        <v>625</v>
      </c>
      <c r="G59" s="1622">
        <v>0</v>
      </c>
      <c r="H59" s="1620" t="s">
        <v>625</v>
      </c>
      <c r="I59" s="1679" t="s">
        <v>625</v>
      </c>
      <c r="J59" s="1665"/>
      <c r="K59" s="1620" t="s">
        <v>625</v>
      </c>
      <c r="L59" s="1622">
        <v>2001000</v>
      </c>
      <c r="M59" s="1620" t="s">
        <v>625</v>
      </c>
      <c r="N59" s="1622">
        <v>714567178</v>
      </c>
    </row>
    <row r="60" spans="1:14" ht="14.1" customHeight="1">
      <c r="A60" s="1627" t="s">
        <v>7756</v>
      </c>
      <c r="B60" s="1627" t="s">
        <v>7762</v>
      </c>
      <c r="C60" s="1627" t="s">
        <v>625</v>
      </c>
      <c r="D60" s="1674" t="s">
        <v>7761</v>
      </c>
      <c r="E60" s="1665"/>
      <c r="F60" s="1620" t="s">
        <v>625</v>
      </c>
      <c r="G60" s="1625">
        <v>0</v>
      </c>
      <c r="H60" s="1620" t="s">
        <v>625</v>
      </c>
      <c r="I60" s="1678" t="s">
        <v>625</v>
      </c>
      <c r="J60" s="1665"/>
      <c r="K60" s="1620" t="s">
        <v>625</v>
      </c>
      <c r="L60" s="1625">
        <v>4140000</v>
      </c>
      <c r="M60" s="1620" t="s">
        <v>625</v>
      </c>
      <c r="N60" s="1625">
        <v>710427178</v>
      </c>
    </row>
    <row r="61" spans="1:14" ht="14.25" customHeight="1">
      <c r="A61" s="1624" t="s">
        <v>7756</v>
      </c>
      <c r="B61" s="1624" t="s">
        <v>7760</v>
      </c>
      <c r="C61" s="1624" t="s">
        <v>625</v>
      </c>
      <c r="D61" s="1676" t="s">
        <v>7697</v>
      </c>
      <c r="E61" s="1665"/>
      <c r="F61" s="1620" t="s">
        <v>625</v>
      </c>
      <c r="G61" s="1622">
        <v>0</v>
      </c>
      <c r="H61" s="1620" t="s">
        <v>625</v>
      </c>
      <c r="I61" s="1679" t="s">
        <v>625</v>
      </c>
      <c r="J61" s="1665"/>
      <c r="K61" s="1620" t="s">
        <v>625</v>
      </c>
      <c r="L61" s="1622">
        <v>135000000</v>
      </c>
      <c r="M61" s="1620" t="s">
        <v>625</v>
      </c>
      <c r="N61" s="1622">
        <v>575427178</v>
      </c>
    </row>
    <row r="62" spans="1:14" ht="14.1" customHeight="1">
      <c r="A62" s="1627" t="s">
        <v>7756</v>
      </c>
      <c r="B62" s="1627" t="s">
        <v>7759</v>
      </c>
      <c r="C62" s="1627" t="s">
        <v>625</v>
      </c>
      <c r="D62" s="1674" t="s">
        <v>7699</v>
      </c>
      <c r="E62" s="1665"/>
      <c r="F62" s="1620" t="s">
        <v>625</v>
      </c>
      <c r="G62" s="1625">
        <v>0</v>
      </c>
      <c r="H62" s="1620" t="s">
        <v>625</v>
      </c>
      <c r="I62" s="1678" t="s">
        <v>625</v>
      </c>
      <c r="J62" s="1665"/>
      <c r="K62" s="1620" t="s">
        <v>625</v>
      </c>
      <c r="L62" s="1625">
        <v>23600000</v>
      </c>
      <c r="M62" s="1620" t="s">
        <v>625</v>
      </c>
      <c r="N62" s="1625">
        <v>551827178</v>
      </c>
    </row>
    <row r="63" spans="1:14" ht="14.1" customHeight="1">
      <c r="A63" s="1624" t="s">
        <v>7756</v>
      </c>
      <c r="B63" s="1624" t="s">
        <v>7758</v>
      </c>
      <c r="C63" s="1624" t="s">
        <v>625</v>
      </c>
      <c r="D63" s="1676" t="s">
        <v>7701</v>
      </c>
      <c r="E63" s="1665"/>
      <c r="F63" s="1620" t="s">
        <v>625</v>
      </c>
      <c r="G63" s="1622">
        <v>0</v>
      </c>
      <c r="H63" s="1620" t="s">
        <v>625</v>
      </c>
      <c r="I63" s="1679" t="s">
        <v>625</v>
      </c>
      <c r="J63" s="1665"/>
      <c r="K63" s="1620" t="s">
        <v>625</v>
      </c>
      <c r="L63" s="1622">
        <v>23600000</v>
      </c>
      <c r="M63" s="1620" t="s">
        <v>625</v>
      </c>
      <c r="N63" s="1622">
        <v>528227178</v>
      </c>
    </row>
    <row r="64" spans="1:14" ht="14.25" customHeight="1">
      <c r="A64" s="1627" t="s">
        <v>7756</v>
      </c>
      <c r="B64" s="1627" t="s">
        <v>7757</v>
      </c>
      <c r="C64" s="1627" t="s">
        <v>625</v>
      </c>
      <c r="D64" s="1674" t="s">
        <v>7703</v>
      </c>
      <c r="E64" s="1665"/>
      <c r="F64" s="1620" t="s">
        <v>625</v>
      </c>
      <c r="G64" s="1625">
        <v>0</v>
      </c>
      <c r="H64" s="1620" t="s">
        <v>625</v>
      </c>
      <c r="I64" s="1678" t="s">
        <v>625</v>
      </c>
      <c r="J64" s="1665"/>
      <c r="K64" s="1620" t="s">
        <v>625</v>
      </c>
      <c r="L64" s="1625">
        <v>119000000</v>
      </c>
      <c r="M64" s="1620" t="s">
        <v>625</v>
      </c>
      <c r="N64" s="1625">
        <v>409227178</v>
      </c>
    </row>
    <row r="65" spans="1:14" ht="14.1" customHeight="1">
      <c r="A65" s="1624" t="s">
        <v>7756</v>
      </c>
      <c r="B65" s="1624" t="s">
        <v>7755</v>
      </c>
      <c r="C65" s="1624" t="s">
        <v>625</v>
      </c>
      <c r="D65" s="1676" t="s">
        <v>7705</v>
      </c>
      <c r="E65" s="1665"/>
      <c r="F65" s="1620" t="s">
        <v>625</v>
      </c>
      <c r="G65" s="1622">
        <v>0</v>
      </c>
      <c r="H65" s="1620" t="s">
        <v>625</v>
      </c>
      <c r="I65" s="1679" t="s">
        <v>625</v>
      </c>
      <c r="J65" s="1665"/>
      <c r="K65" s="1620" t="s">
        <v>625</v>
      </c>
      <c r="L65" s="1622">
        <v>120720000</v>
      </c>
      <c r="M65" s="1620" t="s">
        <v>625</v>
      </c>
      <c r="N65" s="1622">
        <v>288507178</v>
      </c>
    </row>
    <row r="66" spans="1:14" ht="14.25" customHeight="1">
      <c r="A66" s="1627" t="s">
        <v>8129</v>
      </c>
      <c r="B66" s="1627" t="s">
        <v>8192</v>
      </c>
      <c r="C66" s="1627" t="s">
        <v>625</v>
      </c>
      <c r="D66" s="1674" t="s">
        <v>7695</v>
      </c>
      <c r="E66" s="1665"/>
      <c r="F66" s="1620" t="s">
        <v>625</v>
      </c>
      <c r="G66" s="1625">
        <v>0</v>
      </c>
      <c r="H66" s="1620" t="s">
        <v>625</v>
      </c>
      <c r="I66" s="1678" t="s">
        <v>625</v>
      </c>
      <c r="J66" s="1665"/>
      <c r="K66" s="1620" t="s">
        <v>625</v>
      </c>
      <c r="L66" s="1625">
        <v>20000000</v>
      </c>
      <c r="M66" s="1620" t="s">
        <v>625</v>
      </c>
      <c r="N66" s="1625">
        <v>268507178</v>
      </c>
    </row>
    <row r="67" spans="1:14" ht="14.1" customHeight="1">
      <c r="A67" s="1624" t="s">
        <v>8129</v>
      </c>
      <c r="B67" s="1624" t="s">
        <v>8199</v>
      </c>
      <c r="C67" s="1624" t="s">
        <v>625</v>
      </c>
      <c r="D67" s="1676" t="s">
        <v>8198</v>
      </c>
      <c r="E67" s="1665"/>
      <c r="F67" s="1620" t="s">
        <v>625</v>
      </c>
      <c r="G67" s="1622">
        <v>0</v>
      </c>
      <c r="H67" s="1620" t="s">
        <v>625</v>
      </c>
      <c r="I67" s="1677">
        <v>20000000</v>
      </c>
      <c r="J67" s="1665"/>
      <c r="K67" s="1620" t="s">
        <v>625</v>
      </c>
      <c r="L67" s="1623" t="s">
        <v>625</v>
      </c>
      <c r="M67" s="1620" t="s">
        <v>625</v>
      </c>
      <c r="N67" s="1622">
        <v>288507178</v>
      </c>
    </row>
    <row r="68" spans="1:14" ht="14.25" customHeight="1">
      <c r="A68" s="1627" t="s">
        <v>8129</v>
      </c>
      <c r="B68" s="1627" t="s">
        <v>8207</v>
      </c>
      <c r="C68" s="1627" t="s">
        <v>625</v>
      </c>
      <c r="D68" s="1674" t="s">
        <v>6684</v>
      </c>
      <c r="E68" s="1665"/>
      <c r="F68" s="1620" t="s">
        <v>625</v>
      </c>
      <c r="G68" s="1625">
        <v>0</v>
      </c>
      <c r="H68" s="1620" t="s">
        <v>625</v>
      </c>
      <c r="I68" s="1678" t="s">
        <v>625</v>
      </c>
      <c r="J68" s="1665"/>
      <c r="K68" s="1620" t="s">
        <v>625</v>
      </c>
      <c r="L68" s="1625">
        <v>20000000</v>
      </c>
      <c r="M68" s="1620" t="s">
        <v>625</v>
      </c>
      <c r="N68" s="1625">
        <v>268507178</v>
      </c>
    </row>
    <row r="69" spans="1:14" ht="14.1" customHeight="1">
      <c r="A69" s="1624" t="s">
        <v>8107</v>
      </c>
      <c r="B69" s="1624" t="s">
        <v>8183</v>
      </c>
      <c r="C69" s="1624" t="s">
        <v>625</v>
      </c>
      <c r="D69" s="1676" t="s">
        <v>8040</v>
      </c>
      <c r="E69" s="1665"/>
      <c r="F69" s="1620" t="s">
        <v>625</v>
      </c>
      <c r="G69" s="1622">
        <v>0</v>
      </c>
      <c r="H69" s="1620" t="s">
        <v>625</v>
      </c>
      <c r="I69" s="1679" t="s">
        <v>625</v>
      </c>
      <c r="J69" s="1665"/>
      <c r="K69" s="1620" t="s">
        <v>625</v>
      </c>
      <c r="L69" s="1622">
        <v>10000000</v>
      </c>
      <c r="M69" s="1620" t="s">
        <v>625</v>
      </c>
      <c r="N69" s="1622">
        <v>258507178</v>
      </c>
    </row>
    <row r="70" spans="1:14" ht="14.25" customHeight="1">
      <c r="A70" s="1627" t="s">
        <v>8107</v>
      </c>
      <c r="B70" s="1627" t="s">
        <v>8182</v>
      </c>
      <c r="C70" s="1627" t="s">
        <v>625</v>
      </c>
      <c r="D70" s="1674" t="s">
        <v>7946</v>
      </c>
      <c r="E70" s="1665"/>
      <c r="F70" s="1620" t="s">
        <v>625</v>
      </c>
      <c r="G70" s="1625">
        <v>0</v>
      </c>
      <c r="H70" s="1620" t="s">
        <v>625</v>
      </c>
      <c r="I70" s="1678" t="s">
        <v>625</v>
      </c>
      <c r="J70" s="1665"/>
      <c r="K70" s="1620" t="s">
        <v>625</v>
      </c>
      <c r="L70" s="1625">
        <v>15000000</v>
      </c>
      <c r="M70" s="1620" t="s">
        <v>625</v>
      </c>
      <c r="N70" s="1625">
        <v>243507178</v>
      </c>
    </row>
    <row r="71" spans="1:14" ht="14.1" customHeight="1">
      <c r="A71" s="1624" t="s">
        <v>8107</v>
      </c>
      <c r="B71" s="1624" t="s">
        <v>8181</v>
      </c>
      <c r="C71" s="1624" t="s">
        <v>625</v>
      </c>
      <c r="D71" s="1676" t="s">
        <v>8058</v>
      </c>
      <c r="E71" s="1665"/>
      <c r="F71" s="1620" t="s">
        <v>625</v>
      </c>
      <c r="G71" s="1622">
        <v>0</v>
      </c>
      <c r="H71" s="1620" t="s">
        <v>625</v>
      </c>
      <c r="I71" s="1679" t="s">
        <v>625</v>
      </c>
      <c r="J71" s="1665"/>
      <c r="K71" s="1620" t="s">
        <v>625</v>
      </c>
      <c r="L71" s="1622">
        <v>11000000</v>
      </c>
      <c r="M71" s="1620" t="s">
        <v>625</v>
      </c>
      <c r="N71" s="1622">
        <v>232507178</v>
      </c>
    </row>
    <row r="72" spans="1:14" ht="14.25" customHeight="1">
      <c r="A72" s="1627" t="s">
        <v>8107</v>
      </c>
      <c r="B72" s="1627" t="s">
        <v>8180</v>
      </c>
      <c r="C72" s="1627" t="s">
        <v>625</v>
      </c>
      <c r="D72" s="1674" t="s">
        <v>8179</v>
      </c>
      <c r="E72" s="1665"/>
      <c r="F72" s="1620" t="s">
        <v>625</v>
      </c>
      <c r="G72" s="1625">
        <v>0</v>
      </c>
      <c r="H72" s="1620" t="s">
        <v>625</v>
      </c>
      <c r="I72" s="1678" t="s">
        <v>625</v>
      </c>
      <c r="J72" s="1665"/>
      <c r="K72" s="1620" t="s">
        <v>625</v>
      </c>
      <c r="L72" s="1625">
        <v>3000000</v>
      </c>
      <c r="M72" s="1620" t="s">
        <v>625</v>
      </c>
      <c r="N72" s="1625">
        <v>229507178</v>
      </c>
    </row>
    <row r="73" spans="1:14" ht="14.1" customHeight="1">
      <c r="A73" s="1624" t="s">
        <v>8107</v>
      </c>
      <c r="B73" s="1624" t="s">
        <v>8178</v>
      </c>
      <c r="C73" s="1624" t="s">
        <v>625</v>
      </c>
      <c r="D73" s="1676" t="s">
        <v>7953</v>
      </c>
      <c r="E73" s="1665"/>
      <c r="F73" s="1620" t="s">
        <v>625</v>
      </c>
      <c r="G73" s="1622">
        <v>0</v>
      </c>
      <c r="H73" s="1620" t="s">
        <v>625</v>
      </c>
      <c r="I73" s="1679" t="s">
        <v>625</v>
      </c>
      <c r="J73" s="1665"/>
      <c r="K73" s="1620" t="s">
        <v>625</v>
      </c>
      <c r="L73" s="1622">
        <v>3000000</v>
      </c>
      <c r="M73" s="1620" t="s">
        <v>625</v>
      </c>
      <c r="N73" s="1622">
        <v>226507178</v>
      </c>
    </row>
    <row r="74" spans="1:14" ht="14.25" customHeight="1">
      <c r="A74" s="1627" t="s">
        <v>8107</v>
      </c>
      <c r="B74" s="1627" t="s">
        <v>8177</v>
      </c>
      <c r="C74" s="1627" t="s">
        <v>625</v>
      </c>
      <c r="D74" s="1674" t="s">
        <v>8176</v>
      </c>
      <c r="E74" s="1665"/>
      <c r="F74" s="1620" t="s">
        <v>625</v>
      </c>
      <c r="G74" s="1625">
        <v>0</v>
      </c>
      <c r="H74" s="1620" t="s">
        <v>625</v>
      </c>
      <c r="I74" s="1678" t="s">
        <v>625</v>
      </c>
      <c r="J74" s="1665"/>
      <c r="K74" s="1620" t="s">
        <v>625</v>
      </c>
      <c r="L74" s="1625">
        <v>33250000</v>
      </c>
      <c r="M74" s="1620" t="s">
        <v>625</v>
      </c>
      <c r="N74" s="1625">
        <v>193257178</v>
      </c>
    </row>
    <row r="75" spans="1:14" ht="14.1" customHeight="1">
      <c r="A75" s="1624" t="s">
        <v>8107</v>
      </c>
      <c r="B75" s="1624" t="s">
        <v>8175</v>
      </c>
      <c r="C75" s="1624" t="s">
        <v>625</v>
      </c>
      <c r="D75" s="1676" t="s">
        <v>8174</v>
      </c>
      <c r="E75" s="1665"/>
      <c r="F75" s="1620" t="s">
        <v>625</v>
      </c>
      <c r="G75" s="1622">
        <v>0</v>
      </c>
      <c r="H75" s="1620" t="s">
        <v>625</v>
      </c>
      <c r="I75" s="1679" t="s">
        <v>625</v>
      </c>
      <c r="J75" s="1665"/>
      <c r="K75" s="1620" t="s">
        <v>625</v>
      </c>
      <c r="L75" s="1622">
        <v>14000000</v>
      </c>
      <c r="M75" s="1620" t="s">
        <v>625</v>
      </c>
      <c r="N75" s="1622">
        <v>179257178</v>
      </c>
    </row>
    <row r="76" spans="1:14" ht="14.25" customHeight="1">
      <c r="A76" s="1627" t="s">
        <v>8089</v>
      </c>
      <c r="B76" s="1627" t="s">
        <v>8173</v>
      </c>
      <c r="C76" s="1627" t="s">
        <v>625</v>
      </c>
      <c r="D76" s="1674" t="s">
        <v>5120</v>
      </c>
      <c r="E76" s="1665"/>
      <c r="F76" s="1620" t="s">
        <v>625</v>
      </c>
      <c r="G76" s="1625">
        <v>0</v>
      </c>
      <c r="H76" s="1620" t="s">
        <v>625</v>
      </c>
      <c r="I76" s="1678" t="s">
        <v>625</v>
      </c>
      <c r="J76" s="1665"/>
      <c r="K76" s="1620" t="s">
        <v>625</v>
      </c>
      <c r="L76" s="1625">
        <v>4400</v>
      </c>
      <c r="M76" s="1620" t="s">
        <v>625</v>
      </c>
      <c r="N76" s="1625">
        <v>179252778</v>
      </c>
    </row>
    <row r="77" spans="1:14" ht="14.1" customHeight="1">
      <c r="A77" s="1624" t="s">
        <v>8087</v>
      </c>
      <c r="B77" s="1624" t="s">
        <v>8165</v>
      </c>
      <c r="C77" s="1624" t="s">
        <v>625</v>
      </c>
      <c r="D77" s="1676" t="s">
        <v>8025</v>
      </c>
      <c r="E77" s="1665"/>
      <c r="F77" s="1620" t="s">
        <v>625</v>
      </c>
      <c r="G77" s="1622">
        <v>0</v>
      </c>
      <c r="H77" s="1620" t="s">
        <v>625</v>
      </c>
      <c r="I77" s="1679" t="s">
        <v>625</v>
      </c>
      <c r="J77" s="1665"/>
      <c r="K77" s="1620" t="s">
        <v>625</v>
      </c>
      <c r="L77" s="1622">
        <v>13200000</v>
      </c>
      <c r="M77" s="1620" t="s">
        <v>625</v>
      </c>
      <c r="N77" s="1622">
        <v>166052778</v>
      </c>
    </row>
    <row r="78" spans="1:14" ht="14.1" customHeight="1">
      <c r="A78" s="1627" t="s">
        <v>8087</v>
      </c>
      <c r="B78" s="1627" t="s">
        <v>8164</v>
      </c>
      <c r="C78" s="1627" t="s">
        <v>625</v>
      </c>
      <c r="D78" s="1674" t="s">
        <v>8026</v>
      </c>
      <c r="E78" s="1665"/>
      <c r="F78" s="1620" t="s">
        <v>625</v>
      </c>
      <c r="G78" s="1625">
        <v>0</v>
      </c>
      <c r="H78" s="1620" t="s">
        <v>625</v>
      </c>
      <c r="I78" s="1678" t="s">
        <v>625</v>
      </c>
      <c r="J78" s="1665"/>
      <c r="K78" s="1620" t="s">
        <v>625</v>
      </c>
      <c r="L78" s="1625">
        <v>1380000</v>
      </c>
      <c r="M78" s="1620" t="s">
        <v>625</v>
      </c>
      <c r="N78" s="1625">
        <v>164672778</v>
      </c>
    </row>
    <row r="79" spans="1:14" ht="14.25" customHeight="1">
      <c r="A79" s="1624" t="s">
        <v>8087</v>
      </c>
      <c r="B79" s="1624" t="s">
        <v>8163</v>
      </c>
      <c r="C79" s="1624" t="s">
        <v>625</v>
      </c>
      <c r="D79" s="1676" t="s">
        <v>7968</v>
      </c>
      <c r="E79" s="1665"/>
      <c r="F79" s="1620" t="s">
        <v>625</v>
      </c>
      <c r="G79" s="1622">
        <v>0</v>
      </c>
      <c r="H79" s="1620" t="s">
        <v>625</v>
      </c>
      <c r="I79" s="1679" t="s">
        <v>625</v>
      </c>
      <c r="J79" s="1665"/>
      <c r="K79" s="1620" t="s">
        <v>625</v>
      </c>
      <c r="L79" s="1622">
        <v>2070000</v>
      </c>
      <c r="M79" s="1620" t="s">
        <v>625</v>
      </c>
      <c r="N79" s="1622">
        <v>162602778</v>
      </c>
    </row>
    <row r="80" spans="1:14" ht="14.1" customHeight="1">
      <c r="A80" s="1627" t="s">
        <v>8087</v>
      </c>
      <c r="B80" s="1627" t="s">
        <v>8162</v>
      </c>
      <c r="C80" s="1627" t="s">
        <v>625</v>
      </c>
      <c r="D80" s="1674" t="s">
        <v>8050</v>
      </c>
      <c r="E80" s="1665"/>
      <c r="F80" s="1620" t="s">
        <v>625</v>
      </c>
      <c r="G80" s="1625">
        <v>0</v>
      </c>
      <c r="H80" s="1620" t="s">
        <v>625</v>
      </c>
      <c r="I80" s="1678" t="s">
        <v>625</v>
      </c>
      <c r="J80" s="1665"/>
      <c r="K80" s="1620" t="s">
        <v>625</v>
      </c>
      <c r="L80" s="1625">
        <v>2415000</v>
      </c>
      <c r="M80" s="1620" t="s">
        <v>625</v>
      </c>
      <c r="N80" s="1625">
        <v>160187778</v>
      </c>
    </row>
    <row r="81" spans="1:14" ht="14.25" customHeight="1">
      <c r="A81" s="1624" t="s">
        <v>8087</v>
      </c>
      <c r="B81" s="1624" t="s">
        <v>8161</v>
      </c>
      <c r="C81" s="1624" t="s">
        <v>625</v>
      </c>
      <c r="D81" s="1676" t="s">
        <v>8160</v>
      </c>
      <c r="E81" s="1665"/>
      <c r="F81" s="1620" t="s">
        <v>625</v>
      </c>
      <c r="G81" s="1622">
        <v>0</v>
      </c>
      <c r="H81" s="1620" t="s">
        <v>625</v>
      </c>
      <c r="I81" s="1679" t="s">
        <v>625</v>
      </c>
      <c r="J81" s="1665"/>
      <c r="K81" s="1620" t="s">
        <v>625</v>
      </c>
      <c r="L81" s="1622">
        <v>2070000</v>
      </c>
      <c r="M81" s="1620" t="s">
        <v>625</v>
      </c>
      <c r="N81" s="1622">
        <v>158117778</v>
      </c>
    </row>
    <row r="82" spans="1:14" ht="14.1" customHeight="1">
      <c r="A82" s="1627" t="s">
        <v>8087</v>
      </c>
      <c r="B82" s="1627" t="s">
        <v>8159</v>
      </c>
      <c r="C82" s="1627" t="s">
        <v>625</v>
      </c>
      <c r="D82" s="1674" t="s">
        <v>5120</v>
      </c>
      <c r="E82" s="1665"/>
      <c r="F82" s="1620" t="s">
        <v>625</v>
      </c>
      <c r="G82" s="1625">
        <v>0</v>
      </c>
      <c r="H82" s="1620" t="s">
        <v>625</v>
      </c>
      <c r="I82" s="1678" t="s">
        <v>625</v>
      </c>
      <c r="J82" s="1665"/>
      <c r="K82" s="1620" t="s">
        <v>625</v>
      </c>
      <c r="L82" s="1625">
        <v>4400</v>
      </c>
      <c r="M82" s="1620" t="s">
        <v>625</v>
      </c>
      <c r="N82" s="1625">
        <v>158113378</v>
      </c>
    </row>
    <row r="83" spans="1:14" ht="14.25" customHeight="1">
      <c r="A83" s="1624" t="s">
        <v>8085</v>
      </c>
      <c r="B83" s="1624" t="s">
        <v>8154</v>
      </c>
      <c r="C83" s="1624" t="s">
        <v>625</v>
      </c>
      <c r="D83" s="1676" t="s">
        <v>5120</v>
      </c>
      <c r="E83" s="1665"/>
      <c r="F83" s="1620" t="s">
        <v>625</v>
      </c>
      <c r="G83" s="1622">
        <v>0</v>
      </c>
      <c r="H83" s="1620" t="s">
        <v>625</v>
      </c>
      <c r="I83" s="1679" t="s">
        <v>625</v>
      </c>
      <c r="J83" s="1665"/>
      <c r="K83" s="1620" t="s">
        <v>625</v>
      </c>
      <c r="L83" s="1622">
        <v>4400</v>
      </c>
      <c r="M83" s="1620" t="s">
        <v>625</v>
      </c>
      <c r="N83" s="1622">
        <v>158108978</v>
      </c>
    </row>
    <row r="84" spans="1:14" ht="14.1" customHeight="1">
      <c r="A84" s="1627" t="s">
        <v>8151</v>
      </c>
      <c r="B84" s="1627" t="s">
        <v>8150</v>
      </c>
      <c r="C84" s="1627" t="s">
        <v>625</v>
      </c>
      <c r="D84" s="1674" t="s">
        <v>8027</v>
      </c>
      <c r="E84" s="1665"/>
      <c r="F84" s="1620" t="s">
        <v>625</v>
      </c>
      <c r="G84" s="1625">
        <v>0</v>
      </c>
      <c r="H84" s="1620" t="s">
        <v>625</v>
      </c>
      <c r="I84" s="1678" t="s">
        <v>625</v>
      </c>
      <c r="J84" s="1665"/>
      <c r="K84" s="1620" t="s">
        <v>625</v>
      </c>
      <c r="L84" s="1625">
        <v>2136000</v>
      </c>
      <c r="M84" s="1620" t="s">
        <v>625</v>
      </c>
      <c r="N84" s="1625">
        <v>155972978</v>
      </c>
    </row>
    <row r="85" spans="1:14" ht="14.25" customHeight="1">
      <c r="A85" s="1624" t="s">
        <v>8151</v>
      </c>
      <c r="B85" s="1624" t="s">
        <v>8206</v>
      </c>
      <c r="C85" s="1624" t="s">
        <v>625</v>
      </c>
      <c r="D85" s="1676" t="s">
        <v>8205</v>
      </c>
      <c r="E85" s="1665"/>
      <c r="F85" s="1620" t="s">
        <v>625</v>
      </c>
      <c r="G85" s="1622">
        <v>0</v>
      </c>
      <c r="H85" s="1620" t="s">
        <v>625</v>
      </c>
      <c r="I85" s="1677">
        <v>25135000</v>
      </c>
      <c r="J85" s="1665"/>
      <c r="K85" s="1620" t="s">
        <v>625</v>
      </c>
      <c r="L85" s="1623" t="s">
        <v>625</v>
      </c>
      <c r="M85" s="1620" t="s">
        <v>625</v>
      </c>
      <c r="N85" s="1622">
        <v>181107978</v>
      </c>
    </row>
    <row r="86" spans="1:14" ht="14.1" customHeight="1">
      <c r="A86" s="1627" t="s">
        <v>8151</v>
      </c>
      <c r="B86" s="1627" t="s">
        <v>8203</v>
      </c>
      <c r="C86" s="1627" t="s">
        <v>625</v>
      </c>
      <c r="D86" s="1674" t="s">
        <v>8202</v>
      </c>
      <c r="E86" s="1665"/>
      <c r="F86" s="1620" t="s">
        <v>625</v>
      </c>
      <c r="G86" s="1625">
        <v>0</v>
      </c>
      <c r="H86" s="1620" t="s">
        <v>625</v>
      </c>
      <c r="I86" s="1675">
        <v>124013160</v>
      </c>
      <c r="J86" s="1665"/>
      <c r="K86" s="1620" t="s">
        <v>625</v>
      </c>
      <c r="L86" s="1626" t="s">
        <v>625</v>
      </c>
      <c r="M86" s="1620" t="s">
        <v>625</v>
      </c>
      <c r="N86" s="1625">
        <v>305121138</v>
      </c>
    </row>
    <row r="87" spans="1:14" ht="14.25" customHeight="1">
      <c r="A87" s="1624" t="s">
        <v>8135</v>
      </c>
      <c r="B87" s="1624" t="s">
        <v>8139</v>
      </c>
      <c r="C87" s="1624" t="s">
        <v>625</v>
      </c>
      <c r="D87" s="1676" t="s">
        <v>8054</v>
      </c>
      <c r="E87" s="1665"/>
      <c r="F87" s="1620" t="s">
        <v>625</v>
      </c>
      <c r="G87" s="1622">
        <v>0</v>
      </c>
      <c r="H87" s="1620" t="s">
        <v>625</v>
      </c>
      <c r="I87" s="1679" t="s">
        <v>625</v>
      </c>
      <c r="J87" s="1665"/>
      <c r="K87" s="1620" t="s">
        <v>625</v>
      </c>
      <c r="L87" s="1622">
        <v>148000000</v>
      </c>
      <c r="M87" s="1620" t="s">
        <v>625</v>
      </c>
      <c r="N87" s="1622">
        <v>157121138</v>
      </c>
    </row>
    <row r="88" spans="1:14" ht="14.1" customHeight="1">
      <c r="A88" s="1627" t="s">
        <v>8135</v>
      </c>
      <c r="B88" s="1627" t="s">
        <v>8138</v>
      </c>
      <c r="C88" s="1627" t="s">
        <v>625</v>
      </c>
      <c r="D88" s="1674" t="s">
        <v>8137</v>
      </c>
      <c r="E88" s="1665"/>
      <c r="F88" s="1620" t="s">
        <v>625</v>
      </c>
      <c r="G88" s="1625">
        <v>0</v>
      </c>
      <c r="H88" s="1620" t="s">
        <v>625</v>
      </c>
      <c r="I88" s="1678" t="s">
        <v>625</v>
      </c>
      <c r="J88" s="1665"/>
      <c r="K88" s="1620" t="s">
        <v>625</v>
      </c>
      <c r="L88" s="1625">
        <v>35856700</v>
      </c>
      <c r="M88" s="1620" t="s">
        <v>625</v>
      </c>
      <c r="N88" s="1625">
        <v>121264438</v>
      </c>
    </row>
    <row r="89" spans="1:14" ht="14.25" customHeight="1">
      <c r="A89" s="1624" t="s">
        <v>8135</v>
      </c>
      <c r="B89" s="1624" t="s">
        <v>8136</v>
      </c>
      <c r="C89" s="1624" t="s">
        <v>625</v>
      </c>
      <c r="D89" s="1676" t="s">
        <v>8028</v>
      </c>
      <c r="E89" s="1665"/>
      <c r="F89" s="1620" t="s">
        <v>625</v>
      </c>
      <c r="G89" s="1622">
        <v>0</v>
      </c>
      <c r="H89" s="1620" t="s">
        <v>625</v>
      </c>
      <c r="I89" s="1679" t="s">
        <v>625</v>
      </c>
      <c r="J89" s="1665"/>
      <c r="K89" s="1620" t="s">
        <v>625</v>
      </c>
      <c r="L89" s="1622">
        <v>35000000</v>
      </c>
      <c r="M89" s="1620" t="s">
        <v>625</v>
      </c>
      <c r="N89" s="1622">
        <v>86264438</v>
      </c>
    </row>
    <row r="90" spans="1:14" ht="14.1" customHeight="1">
      <c r="A90" s="1627" t="s">
        <v>8135</v>
      </c>
      <c r="B90" s="1627" t="s">
        <v>8134</v>
      </c>
      <c r="C90" s="1627" t="s">
        <v>625</v>
      </c>
      <c r="D90" s="1674" t="s">
        <v>8056</v>
      </c>
      <c r="E90" s="1665"/>
      <c r="F90" s="1620" t="s">
        <v>625</v>
      </c>
      <c r="G90" s="1625">
        <v>0</v>
      </c>
      <c r="H90" s="1620" t="s">
        <v>625</v>
      </c>
      <c r="I90" s="1678" t="s">
        <v>625</v>
      </c>
      <c r="J90" s="1665"/>
      <c r="K90" s="1620" t="s">
        <v>625</v>
      </c>
      <c r="L90" s="1625">
        <v>17000000</v>
      </c>
      <c r="M90" s="1620" t="s">
        <v>625</v>
      </c>
      <c r="N90" s="1625">
        <v>69264438</v>
      </c>
    </row>
    <row r="91" spans="1:14" ht="14.1" customHeight="1">
      <c r="A91" s="1624" t="s">
        <v>8377</v>
      </c>
      <c r="B91" s="1624" t="s">
        <v>8376</v>
      </c>
      <c r="C91" s="1624" t="s">
        <v>625</v>
      </c>
      <c r="D91" s="1676" t="s">
        <v>824</v>
      </c>
      <c r="E91" s="1665"/>
      <c r="F91" s="1620" t="s">
        <v>625</v>
      </c>
      <c r="G91" s="1622">
        <v>0</v>
      </c>
      <c r="H91" s="1620" t="s">
        <v>625</v>
      </c>
      <c r="I91" s="1679" t="s">
        <v>625</v>
      </c>
      <c r="J91" s="1665"/>
      <c r="K91" s="1620" t="s">
        <v>625</v>
      </c>
      <c r="L91" s="1622">
        <v>390320</v>
      </c>
      <c r="M91" s="1620" t="s">
        <v>625</v>
      </c>
      <c r="N91" s="1622">
        <v>68874118</v>
      </c>
    </row>
    <row r="92" spans="1:14" ht="14.25" customHeight="1">
      <c r="A92" s="1627" t="s">
        <v>8377</v>
      </c>
      <c r="B92" s="1627" t="s">
        <v>8485</v>
      </c>
      <c r="C92" s="1627" t="s">
        <v>625</v>
      </c>
      <c r="D92" s="1674" t="s">
        <v>8211</v>
      </c>
      <c r="E92" s="1665"/>
      <c r="F92" s="1620" t="s">
        <v>625</v>
      </c>
      <c r="G92" s="1625">
        <v>0</v>
      </c>
      <c r="H92" s="1620" t="s">
        <v>625</v>
      </c>
      <c r="I92" s="1678" t="s">
        <v>625</v>
      </c>
      <c r="J92" s="1665"/>
      <c r="K92" s="1620" t="s">
        <v>625</v>
      </c>
      <c r="L92" s="1625">
        <v>1223600</v>
      </c>
      <c r="M92" s="1620" t="s">
        <v>625</v>
      </c>
      <c r="N92" s="1625">
        <v>67650518</v>
      </c>
    </row>
    <row r="93" spans="1:14" ht="14.1" customHeight="1">
      <c r="A93" s="1624" t="s">
        <v>8377</v>
      </c>
      <c r="B93" s="1624" t="s">
        <v>8484</v>
      </c>
      <c r="C93" s="1624" t="s">
        <v>625</v>
      </c>
      <c r="D93" s="1676" t="s">
        <v>8212</v>
      </c>
      <c r="E93" s="1665"/>
      <c r="F93" s="1620" t="s">
        <v>625</v>
      </c>
      <c r="G93" s="1622">
        <v>0</v>
      </c>
      <c r="H93" s="1620" t="s">
        <v>625</v>
      </c>
      <c r="I93" s="1679" t="s">
        <v>625</v>
      </c>
      <c r="J93" s="1665"/>
      <c r="K93" s="1620" t="s">
        <v>625</v>
      </c>
      <c r="L93" s="1622">
        <v>1223600</v>
      </c>
      <c r="M93" s="1620" t="s">
        <v>625</v>
      </c>
      <c r="N93" s="1622">
        <v>66426918</v>
      </c>
    </row>
    <row r="94" spans="1:14" ht="14.25" customHeight="1">
      <c r="A94" s="1627" t="s">
        <v>8377</v>
      </c>
      <c r="B94" s="1627" t="s">
        <v>8483</v>
      </c>
      <c r="C94" s="1627" t="s">
        <v>625</v>
      </c>
      <c r="D94" s="1674" t="s">
        <v>8214</v>
      </c>
      <c r="E94" s="1665"/>
      <c r="F94" s="1620" t="s">
        <v>625</v>
      </c>
      <c r="G94" s="1625">
        <v>0</v>
      </c>
      <c r="H94" s="1620" t="s">
        <v>625</v>
      </c>
      <c r="I94" s="1678" t="s">
        <v>625</v>
      </c>
      <c r="J94" s="1665"/>
      <c r="K94" s="1620" t="s">
        <v>625</v>
      </c>
      <c r="L94" s="1625">
        <v>6118000</v>
      </c>
      <c r="M94" s="1620" t="s">
        <v>625</v>
      </c>
      <c r="N94" s="1625">
        <v>60308918</v>
      </c>
    </row>
    <row r="95" spans="1:14" ht="14.1" customHeight="1">
      <c r="A95" s="1624" t="s">
        <v>8377</v>
      </c>
      <c r="B95" s="1624" t="s">
        <v>8482</v>
      </c>
      <c r="C95" s="1624" t="s">
        <v>625</v>
      </c>
      <c r="D95" s="1676" t="s">
        <v>8215</v>
      </c>
      <c r="E95" s="1665"/>
      <c r="F95" s="1620" t="s">
        <v>625</v>
      </c>
      <c r="G95" s="1622">
        <v>0</v>
      </c>
      <c r="H95" s="1620" t="s">
        <v>625</v>
      </c>
      <c r="I95" s="1679" t="s">
        <v>625</v>
      </c>
      <c r="J95" s="1665"/>
      <c r="K95" s="1620" t="s">
        <v>625</v>
      </c>
      <c r="L95" s="1622">
        <v>1610000</v>
      </c>
      <c r="M95" s="1620" t="s">
        <v>625</v>
      </c>
      <c r="N95" s="1622">
        <v>58698918</v>
      </c>
    </row>
    <row r="96" spans="1:14" ht="14.25" customHeight="1">
      <c r="A96" s="1627" t="s">
        <v>8377</v>
      </c>
      <c r="B96" s="1627" t="s">
        <v>8481</v>
      </c>
      <c r="C96" s="1627" t="s">
        <v>625</v>
      </c>
      <c r="D96" s="1674" t="s">
        <v>8216</v>
      </c>
      <c r="E96" s="1665"/>
      <c r="F96" s="1620" t="s">
        <v>625</v>
      </c>
      <c r="G96" s="1625">
        <v>0</v>
      </c>
      <c r="H96" s="1620" t="s">
        <v>625</v>
      </c>
      <c r="I96" s="1678" t="s">
        <v>625</v>
      </c>
      <c r="J96" s="1665"/>
      <c r="K96" s="1620" t="s">
        <v>625</v>
      </c>
      <c r="L96" s="1625">
        <v>5139120</v>
      </c>
      <c r="M96" s="1620" t="s">
        <v>625</v>
      </c>
      <c r="N96" s="1625">
        <v>53559798</v>
      </c>
    </row>
    <row r="97" spans="1:14" ht="14.1" customHeight="1">
      <c r="A97" s="1624" t="s">
        <v>8477</v>
      </c>
      <c r="B97" s="1624" t="s">
        <v>8478</v>
      </c>
      <c r="C97" s="1624" t="s">
        <v>625</v>
      </c>
      <c r="D97" s="1676" t="s">
        <v>8026</v>
      </c>
      <c r="E97" s="1665"/>
      <c r="F97" s="1620" t="s">
        <v>625</v>
      </c>
      <c r="G97" s="1622">
        <v>0</v>
      </c>
      <c r="H97" s="1620" t="s">
        <v>625</v>
      </c>
      <c r="I97" s="1679" t="s">
        <v>625</v>
      </c>
      <c r="J97" s="1665"/>
      <c r="K97" s="1620" t="s">
        <v>625</v>
      </c>
      <c r="L97" s="1622">
        <v>1380000</v>
      </c>
      <c r="M97" s="1620" t="s">
        <v>625</v>
      </c>
      <c r="N97" s="1622">
        <v>52179798</v>
      </c>
    </row>
    <row r="98" spans="1:14" ht="14.25" customHeight="1">
      <c r="A98" s="1627" t="s">
        <v>8477</v>
      </c>
      <c r="B98" s="1627" t="s">
        <v>8476</v>
      </c>
      <c r="C98" s="1627" t="s">
        <v>625</v>
      </c>
      <c r="D98" s="1674" t="s">
        <v>8218</v>
      </c>
      <c r="E98" s="1665"/>
      <c r="F98" s="1620" t="s">
        <v>625</v>
      </c>
      <c r="G98" s="1625">
        <v>0</v>
      </c>
      <c r="H98" s="1620" t="s">
        <v>625</v>
      </c>
      <c r="I98" s="1678" t="s">
        <v>625</v>
      </c>
      <c r="J98" s="1665"/>
      <c r="K98" s="1620" t="s">
        <v>625</v>
      </c>
      <c r="L98" s="1625">
        <v>6900000</v>
      </c>
      <c r="M98" s="1620" t="s">
        <v>625</v>
      </c>
      <c r="N98" s="1625">
        <v>45279798</v>
      </c>
    </row>
    <row r="99" spans="1:14" ht="14.1" customHeight="1">
      <c r="A99" s="1624" t="s">
        <v>8380</v>
      </c>
      <c r="B99" s="1624" t="s">
        <v>8475</v>
      </c>
      <c r="C99" s="1624" t="s">
        <v>625</v>
      </c>
      <c r="D99" s="1676" t="s">
        <v>8474</v>
      </c>
      <c r="E99" s="1665"/>
      <c r="F99" s="1620" t="s">
        <v>625</v>
      </c>
      <c r="G99" s="1622">
        <v>0</v>
      </c>
      <c r="H99" s="1620" t="s">
        <v>625</v>
      </c>
      <c r="I99" s="1679" t="s">
        <v>625</v>
      </c>
      <c r="J99" s="1665"/>
      <c r="K99" s="1620" t="s">
        <v>625</v>
      </c>
      <c r="L99" s="1622">
        <v>4400</v>
      </c>
      <c r="M99" s="1620" t="s">
        <v>625</v>
      </c>
      <c r="N99" s="1622">
        <v>45275398</v>
      </c>
    </row>
    <row r="100" spans="1:14" ht="14.25" customHeight="1">
      <c r="A100" s="1627" t="s">
        <v>8380</v>
      </c>
      <c r="B100" s="1627" t="s">
        <v>8382</v>
      </c>
      <c r="C100" s="1627" t="s">
        <v>625</v>
      </c>
      <c r="D100" s="1674" t="s">
        <v>8381</v>
      </c>
      <c r="E100" s="1665"/>
      <c r="F100" s="1620" t="s">
        <v>625</v>
      </c>
      <c r="G100" s="1625">
        <v>0</v>
      </c>
      <c r="H100" s="1620" t="s">
        <v>625</v>
      </c>
      <c r="I100" s="1675">
        <v>473356500</v>
      </c>
      <c r="J100" s="1665"/>
      <c r="K100" s="1620" t="s">
        <v>625</v>
      </c>
      <c r="L100" s="1626" t="s">
        <v>625</v>
      </c>
      <c r="M100" s="1620" t="s">
        <v>625</v>
      </c>
      <c r="N100" s="1625">
        <v>518631898</v>
      </c>
    </row>
    <row r="101" spans="1:14" ht="14.1" customHeight="1">
      <c r="A101" s="1624" t="s">
        <v>8380</v>
      </c>
      <c r="B101" s="1624" t="s">
        <v>8379</v>
      </c>
      <c r="C101" s="1624" t="s">
        <v>625</v>
      </c>
      <c r="D101" s="1676" t="s">
        <v>8378</v>
      </c>
      <c r="E101" s="1665"/>
      <c r="F101" s="1620" t="s">
        <v>625</v>
      </c>
      <c r="G101" s="1622">
        <v>0</v>
      </c>
      <c r="H101" s="1620" t="s">
        <v>625</v>
      </c>
      <c r="I101" s="1677">
        <v>2551281622</v>
      </c>
      <c r="J101" s="1665"/>
      <c r="K101" s="1620" t="s">
        <v>625</v>
      </c>
      <c r="L101" s="1623" t="s">
        <v>625</v>
      </c>
      <c r="M101" s="1620" t="s">
        <v>625</v>
      </c>
      <c r="N101" s="1622">
        <v>3069913520</v>
      </c>
    </row>
    <row r="102" spans="1:14" ht="14.25" customHeight="1">
      <c r="A102" s="1627" t="s">
        <v>8405</v>
      </c>
      <c r="B102" s="1627" t="s">
        <v>8462</v>
      </c>
      <c r="C102" s="1627" t="s">
        <v>625</v>
      </c>
      <c r="D102" s="1674" t="s">
        <v>8228</v>
      </c>
      <c r="E102" s="1665"/>
      <c r="F102" s="1620" t="s">
        <v>625</v>
      </c>
      <c r="G102" s="1625">
        <v>0</v>
      </c>
      <c r="H102" s="1620" t="s">
        <v>625</v>
      </c>
      <c r="I102" s="1678" t="s">
        <v>625</v>
      </c>
      <c r="J102" s="1665"/>
      <c r="K102" s="1620" t="s">
        <v>625</v>
      </c>
      <c r="L102" s="1625">
        <v>2070000</v>
      </c>
      <c r="M102" s="1620" t="s">
        <v>625</v>
      </c>
      <c r="N102" s="1625">
        <v>3067843520</v>
      </c>
    </row>
    <row r="103" spans="1:14" ht="14.1" customHeight="1">
      <c r="A103" s="1624" t="s">
        <v>8405</v>
      </c>
      <c r="B103" s="1624" t="s">
        <v>8461</v>
      </c>
      <c r="C103" s="1624" t="s">
        <v>625</v>
      </c>
      <c r="D103" s="1676" t="s">
        <v>8229</v>
      </c>
      <c r="E103" s="1665"/>
      <c r="F103" s="1620" t="s">
        <v>625</v>
      </c>
      <c r="G103" s="1622">
        <v>0</v>
      </c>
      <c r="H103" s="1620" t="s">
        <v>625</v>
      </c>
      <c r="I103" s="1679" t="s">
        <v>625</v>
      </c>
      <c r="J103" s="1665"/>
      <c r="K103" s="1620" t="s">
        <v>625</v>
      </c>
      <c r="L103" s="1622">
        <v>7590000</v>
      </c>
      <c r="M103" s="1620" t="s">
        <v>625</v>
      </c>
      <c r="N103" s="1622">
        <v>3060253520</v>
      </c>
    </row>
    <row r="104" spans="1:14" ht="14.25" customHeight="1">
      <c r="A104" s="1627" t="s">
        <v>8405</v>
      </c>
      <c r="B104" s="1627" t="s">
        <v>8404</v>
      </c>
      <c r="C104" s="1627" t="s">
        <v>625</v>
      </c>
      <c r="D104" s="1674" t="s">
        <v>8403</v>
      </c>
      <c r="E104" s="1665"/>
      <c r="F104" s="1620" t="s">
        <v>625</v>
      </c>
      <c r="G104" s="1625">
        <v>0</v>
      </c>
      <c r="H104" s="1620" t="s">
        <v>625</v>
      </c>
      <c r="I104" s="1678" t="s">
        <v>625</v>
      </c>
      <c r="J104" s="1665"/>
      <c r="K104" s="1620" t="s">
        <v>625</v>
      </c>
      <c r="L104" s="1625">
        <v>458577837</v>
      </c>
      <c r="M104" s="1620" t="s">
        <v>625</v>
      </c>
      <c r="N104" s="1625">
        <v>2601675683</v>
      </c>
    </row>
    <row r="105" spans="1:14" ht="14.1" customHeight="1">
      <c r="A105" s="1624" t="s">
        <v>8405</v>
      </c>
      <c r="B105" s="1624" t="s">
        <v>8448</v>
      </c>
      <c r="C105" s="1624" t="s">
        <v>625</v>
      </c>
      <c r="D105" s="1676" t="s">
        <v>8236</v>
      </c>
      <c r="E105" s="1665"/>
      <c r="F105" s="1620" t="s">
        <v>625</v>
      </c>
      <c r="G105" s="1622">
        <v>0</v>
      </c>
      <c r="H105" s="1620" t="s">
        <v>625</v>
      </c>
      <c r="I105" s="1679" t="s">
        <v>625</v>
      </c>
      <c r="J105" s="1665"/>
      <c r="K105" s="1620" t="s">
        <v>625</v>
      </c>
      <c r="L105" s="1622">
        <v>387600</v>
      </c>
      <c r="M105" s="1620" t="s">
        <v>625</v>
      </c>
      <c r="N105" s="1622">
        <v>2601288083</v>
      </c>
    </row>
    <row r="106" spans="1:14" ht="14.1" customHeight="1">
      <c r="A106" s="1627" t="s">
        <v>8405</v>
      </c>
      <c r="B106" s="1627" t="s">
        <v>8446</v>
      </c>
      <c r="C106" s="1627" t="s">
        <v>625</v>
      </c>
      <c r="D106" s="1674" t="s">
        <v>8234</v>
      </c>
      <c r="E106" s="1665"/>
      <c r="F106" s="1620" t="s">
        <v>625</v>
      </c>
      <c r="G106" s="1625">
        <v>0</v>
      </c>
      <c r="H106" s="1620" t="s">
        <v>625</v>
      </c>
      <c r="I106" s="1678" t="s">
        <v>625</v>
      </c>
      <c r="J106" s="1665"/>
      <c r="K106" s="1620" t="s">
        <v>625</v>
      </c>
      <c r="L106" s="1625">
        <v>415450</v>
      </c>
      <c r="M106" s="1620" t="s">
        <v>625</v>
      </c>
      <c r="N106" s="1625">
        <v>2600872633</v>
      </c>
    </row>
    <row r="107" spans="1:14" ht="14.25" customHeight="1">
      <c r="A107" s="1624" t="s">
        <v>8405</v>
      </c>
      <c r="B107" s="1624" t="s">
        <v>8445</v>
      </c>
      <c r="C107" s="1624" t="s">
        <v>625</v>
      </c>
      <c r="D107" s="1676" t="s">
        <v>8444</v>
      </c>
      <c r="E107" s="1665"/>
      <c r="F107" s="1620" t="s">
        <v>625</v>
      </c>
      <c r="G107" s="1622">
        <v>0</v>
      </c>
      <c r="H107" s="1620" t="s">
        <v>625</v>
      </c>
      <c r="I107" s="1679" t="s">
        <v>625</v>
      </c>
      <c r="J107" s="1665"/>
      <c r="K107" s="1620" t="s">
        <v>625</v>
      </c>
      <c r="L107" s="1622">
        <v>804190</v>
      </c>
      <c r="M107" s="1620" t="s">
        <v>625</v>
      </c>
      <c r="N107" s="1622">
        <v>2600068443</v>
      </c>
    </row>
    <row r="108" spans="1:14" ht="14.1" customHeight="1">
      <c r="A108" s="1627" t="s">
        <v>8405</v>
      </c>
      <c r="B108" s="1627" t="s">
        <v>8443</v>
      </c>
      <c r="C108" s="1627" t="s">
        <v>625</v>
      </c>
      <c r="D108" s="1674" t="s">
        <v>8442</v>
      </c>
      <c r="E108" s="1665"/>
      <c r="F108" s="1620" t="s">
        <v>625</v>
      </c>
      <c r="G108" s="1625">
        <v>0</v>
      </c>
      <c r="H108" s="1620" t="s">
        <v>625</v>
      </c>
      <c r="I108" s="1678" t="s">
        <v>625</v>
      </c>
      <c r="J108" s="1665"/>
      <c r="K108" s="1620" t="s">
        <v>625</v>
      </c>
      <c r="L108" s="1625">
        <v>3450000</v>
      </c>
      <c r="M108" s="1620" t="s">
        <v>625</v>
      </c>
      <c r="N108" s="1625">
        <v>2596618443</v>
      </c>
    </row>
    <row r="109" spans="1:14" ht="14.25" customHeight="1">
      <c r="A109" s="1624" t="s">
        <v>8405</v>
      </c>
      <c r="B109" s="1624" t="s">
        <v>8441</v>
      </c>
      <c r="C109" s="1624" t="s">
        <v>625</v>
      </c>
      <c r="D109" s="1676" t="s">
        <v>8241</v>
      </c>
      <c r="E109" s="1665"/>
      <c r="F109" s="1620" t="s">
        <v>625</v>
      </c>
      <c r="G109" s="1622">
        <v>0</v>
      </c>
      <c r="H109" s="1620" t="s">
        <v>625</v>
      </c>
      <c r="I109" s="1679" t="s">
        <v>625</v>
      </c>
      <c r="J109" s="1665"/>
      <c r="K109" s="1620" t="s">
        <v>625</v>
      </c>
      <c r="L109" s="1622">
        <v>415490</v>
      </c>
      <c r="M109" s="1620" t="s">
        <v>625</v>
      </c>
      <c r="N109" s="1622">
        <v>2596202953</v>
      </c>
    </row>
    <row r="110" spans="1:14" ht="14.1" customHeight="1">
      <c r="A110" s="1627" t="s">
        <v>8405</v>
      </c>
      <c r="B110" s="1627" t="s">
        <v>8439</v>
      </c>
      <c r="C110" s="1627" t="s">
        <v>625</v>
      </c>
      <c r="D110" s="1674" t="s">
        <v>8245</v>
      </c>
      <c r="E110" s="1665"/>
      <c r="F110" s="1620" t="s">
        <v>625</v>
      </c>
      <c r="G110" s="1625">
        <v>0</v>
      </c>
      <c r="H110" s="1620" t="s">
        <v>625</v>
      </c>
      <c r="I110" s="1678" t="s">
        <v>625</v>
      </c>
      <c r="J110" s="1665"/>
      <c r="K110" s="1620" t="s">
        <v>625</v>
      </c>
      <c r="L110" s="1625">
        <v>355000</v>
      </c>
      <c r="M110" s="1620" t="s">
        <v>625</v>
      </c>
      <c r="N110" s="1625">
        <v>2595847953</v>
      </c>
    </row>
    <row r="111" spans="1:14" ht="14.25" customHeight="1">
      <c r="A111" s="1624" t="s">
        <v>8405</v>
      </c>
      <c r="B111" s="1624" t="s">
        <v>8438</v>
      </c>
      <c r="C111" s="1624" t="s">
        <v>625</v>
      </c>
      <c r="D111" s="1676" t="s">
        <v>8248</v>
      </c>
      <c r="E111" s="1665"/>
      <c r="F111" s="1620" t="s">
        <v>625</v>
      </c>
      <c r="G111" s="1622">
        <v>0</v>
      </c>
      <c r="H111" s="1620" t="s">
        <v>625</v>
      </c>
      <c r="I111" s="1679" t="s">
        <v>625</v>
      </c>
      <c r="J111" s="1665"/>
      <c r="K111" s="1620" t="s">
        <v>625</v>
      </c>
      <c r="L111" s="1622">
        <v>485470</v>
      </c>
      <c r="M111" s="1620" t="s">
        <v>625</v>
      </c>
      <c r="N111" s="1622">
        <v>2595362483</v>
      </c>
    </row>
    <row r="112" spans="1:14" ht="14.1" customHeight="1">
      <c r="A112" s="1627" t="s">
        <v>8405</v>
      </c>
      <c r="B112" s="1627" t="s">
        <v>8437</v>
      </c>
      <c r="C112" s="1627" t="s">
        <v>625</v>
      </c>
      <c r="D112" s="1674" t="s">
        <v>8230</v>
      </c>
      <c r="E112" s="1665"/>
      <c r="F112" s="1620" t="s">
        <v>625</v>
      </c>
      <c r="G112" s="1625">
        <v>0</v>
      </c>
      <c r="H112" s="1620" t="s">
        <v>625</v>
      </c>
      <c r="I112" s="1678" t="s">
        <v>625</v>
      </c>
      <c r="J112" s="1665"/>
      <c r="K112" s="1620" t="s">
        <v>625</v>
      </c>
      <c r="L112" s="1625">
        <v>411220</v>
      </c>
      <c r="M112" s="1620" t="s">
        <v>625</v>
      </c>
      <c r="N112" s="1625">
        <v>2594951263</v>
      </c>
    </row>
    <row r="113" spans="1:14" ht="14.25" customHeight="1">
      <c r="A113" s="1624" t="s">
        <v>8405</v>
      </c>
      <c r="B113" s="1624" t="s">
        <v>8436</v>
      </c>
      <c r="C113" s="1624" t="s">
        <v>625</v>
      </c>
      <c r="D113" s="1676" t="s">
        <v>824</v>
      </c>
      <c r="E113" s="1665"/>
      <c r="F113" s="1620" t="s">
        <v>625</v>
      </c>
      <c r="G113" s="1622">
        <v>0</v>
      </c>
      <c r="H113" s="1620" t="s">
        <v>625</v>
      </c>
      <c r="I113" s="1679" t="s">
        <v>625</v>
      </c>
      <c r="J113" s="1665"/>
      <c r="K113" s="1620" t="s">
        <v>625</v>
      </c>
      <c r="L113" s="1622">
        <v>413150</v>
      </c>
      <c r="M113" s="1620" t="s">
        <v>625</v>
      </c>
      <c r="N113" s="1622">
        <v>2594538113</v>
      </c>
    </row>
    <row r="114" spans="1:14" ht="14.1" customHeight="1">
      <c r="A114" s="1627" t="s">
        <v>8405</v>
      </c>
      <c r="B114" s="1627" t="s">
        <v>8435</v>
      </c>
      <c r="C114" s="1627" t="s">
        <v>625</v>
      </c>
      <c r="D114" s="1674" t="s">
        <v>8243</v>
      </c>
      <c r="E114" s="1665"/>
      <c r="F114" s="1620" t="s">
        <v>625</v>
      </c>
      <c r="G114" s="1625">
        <v>0</v>
      </c>
      <c r="H114" s="1620" t="s">
        <v>625</v>
      </c>
      <c r="I114" s="1678" t="s">
        <v>625</v>
      </c>
      <c r="J114" s="1665"/>
      <c r="K114" s="1620" t="s">
        <v>625</v>
      </c>
      <c r="L114" s="1625">
        <v>426300</v>
      </c>
      <c r="M114" s="1620" t="s">
        <v>625</v>
      </c>
      <c r="N114" s="1625">
        <v>2594111813</v>
      </c>
    </row>
    <row r="115" spans="1:14" ht="14.25" customHeight="1">
      <c r="A115" s="1624" t="s">
        <v>8405</v>
      </c>
      <c r="B115" s="1624" t="s">
        <v>8434</v>
      </c>
      <c r="C115" s="1624" t="s">
        <v>625</v>
      </c>
      <c r="D115" s="1676" t="s">
        <v>8232</v>
      </c>
      <c r="E115" s="1665"/>
      <c r="F115" s="1620" t="s">
        <v>625</v>
      </c>
      <c r="G115" s="1622">
        <v>0</v>
      </c>
      <c r="H115" s="1620" t="s">
        <v>625</v>
      </c>
      <c r="I115" s="1679" t="s">
        <v>625</v>
      </c>
      <c r="J115" s="1665"/>
      <c r="K115" s="1620" t="s">
        <v>625</v>
      </c>
      <c r="L115" s="1622">
        <v>413150</v>
      </c>
      <c r="M115" s="1620" t="s">
        <v>625</v>
      </c>
      <c r="N115" s="1622">
        <v>2593698663</v>
      </c>
    </row>
    <row r="116" spans="1:14" ht="14.1" customHeight="1">
      <c r="A116" s="1627" t="s">
        <v>8405</v>
      </c>
      <c r="B116" s="1627" t="s">
        <v>8433</v>
      </c>
      <c r="C116" s="1627" t="s">
        <v>625</v>
      </c>
      <c r="D116" s="1674" t="s">
        <v>8250</v>
      </c>
      <c r="E116" s="1665"/>
      <c r="F116" s="1620" t="s">
        <v>625</v>
      </c>
      <c r="G116" s="1625">
        <v>0</v>
      </c>
      <c r="H116" s="1620" t="s">
        <v>625</v>
      </c>
      <c r="I116" s="1678" t="s">
        <v>625</v>
      </c>
      <c r="J116" s="1665"/>
      <c r="K116" s="1620" t="s">
        <v>625</v>
      </c>
      <c r="L116" s="1625">
        <v>496900</v>
      </c>
      <c r="M116" s="1620" t="s">
        <v>625</v>
      </c>
      <c r="N116" s="1625">
        <v>2593201763</v>
      </c>
    </row>
    <row r="117" spans="1:14" ht="14.25" customHeight="1">
      <c r="A117" s="1624" t="s">
        <v>8405</v>
      </c>
      <c r="B117" s="1624" t="s">
        <v>8432</v>
      </c>
      <c r="C117" s="1624" t="s">
        <v>625</v>
      </c>
      <c r="D117" s="1676" t="s">
        <v>8252</v>
      </c>
      <c r="E117" s="1665"/>
      <c r="F117" s="1620" t="s">
        <v>625</v>
      </c>
      <c r="G117" s="1622">
        <v>0</v>
      </c>
      <c r="H117" s="1620" t="s">
        <v>625</v>
      </c>
      <c r="I117" s="1679" t="s">
        <v>625</v>
      </c>
      <c r="J117" s="1665"/>
      <c r="K117" s="1620" t="s">
        <v>625</v>
      </c>
      <c r="L117" s="1622">
        <v>431450</v>
      </c>
      <c r="M117" s="1620" t="s">
        <v>625</v>
      </c>
      <c r="N117" s="1622">
        <v>2592770313</v>
      </c>
    </row>
    <row r="118" spans="1:14" ht="14.1" customHeight="1">
      <c r="A118" s="1627" t="s">
        <v>8405</v>
      </c>
      <c r="B118" s="1627" t="s">
        <v>8431</v>
      </c>
      <c r="C118" s="1627" t="s">
        <v>625</v>
      </c>
      <c r="D118" s="1674" t="s">
        <v>8254</v>
      </c>
      <c r="E118" s="1665"/>
      <c r="F118" s="1620" t="s">
        <v>625</v>
      </c>
      <c r="G118" s="1625">
        <v>0</v>
      </c>
      <c r="H118" s="1620" t="s">
        <v>625</v>
      </c>
      <c r="I118" s="1678" t="s">
        <v>625</v>
      </c>
      <c r="J118" s="1665"/>
      <c r="K118" s="1620" t="s">
        <v>625</v>
      </c>
      <c r="L118" s="1625">
        <v>469560</v>
      </c>
      <c r="M118" s="1620" t="s">
        <v>625</v>
      </c>
      <c r="N118" s="1625">
        <v>2592300753</v>
      </c>
    </row>
    <row r="119" spans="1:14" ht="14.25" customHeight="1">
      <c r="A119" s="1624" t="s">
        <v>8415</v>
      </c>
      <c r="B119" s="1624" t="s">
        <v>8427</v>
      </c>
      <c r="C119" s="1624" t="s">
        <v>625</v>
      </c>
      <c r="D119" s="1676" t="s">
        <v>8029</v>
      </c>
      <c r="E119" s="1665"/>
      <c r="F119" s="1620" t="s">
        <v>625</v>
      </c>
      <c r="G119" s="1622">
        <v>0</v>
      </c>
      <c r="H119" s="1620" t="s">
        <v>625</v>
      </c>
      <c r="I119" s="1679" t="s">
        <v>625</v>
      </c>
      <c r="J119" s="1665"/>
      <c r="K119" s="1620" t="s">
        <v>625</v>
      </c>
      <c r="L119" s="1622">
        <v>2970000</v>
      </c>
      <c r="M119" s="1620" t="s">
        <v>625</v>
      </c>
      <c r="N119" s="1622">
        <v>2589330753</v>
      </c>
    </row>
    <row r="120" spans="1:14" ht="14.1" customHeight="1">
      <c r="A120" s="1627" t="s">
        <v>8415</v>
      </c>
      <c r="B120" s="1627" t="s">
        <v>8423</v>
      </c>
      <c r="C120" s="1627" t="s">
        <v>625</v>
      </c>
      <c r="D120" s="1674" t="s">
        <v>8265</v>
      </c>
      <c r="E120" s="1665"/>
      <c r="F120" s="1620" t="s">
        <v>625</v>
      </c>
      <c r="G120" s="1625">
        <v>0</v>
      </c>
      <c r="H120" s="1620" t="s">
        <v>625</v>
      </c>
      <c r="I120" s="1678" t="s">
        <v>625</v>
      </c>
      <c r="J120" s="1665"/>
      <c r="K120" s="1620" t="s">
        <v>625</v>
      </c>
      <c r="L120" s="1625">
        <v>8000000</v>
      </c>
      <c r="M120" s="1620" t="s">
        <v>625</v>
      </c>
      <c r="N120" s="1625">
        <v>2581330753</v>
      </c>
    </row>
    <row r="121" spans="1:14" ht="14.1" customHeight="1">
      <c r="A121" s="1624" t="s">
        <v>8415</v>
      </c>
      <c r="B121" s="1624" t="s">
        <v>8422</v>
      </c>
      <c r="C121" s="1624" t="s">
        <v>625</v>
      </c>
      <c r="D121" s="1676" t="s">
        <v>8268</v>
      </c>
      <c r="E121" s="1665"/>
      <c r="F121" s="1620" t="s">
        <v>625</v>
      </c>
      <c r="G121" s="1622">
        <v>0</v>
      </c>
      <c r="H121" s="1620" t="s">
        <v>625</v>
      </c>
      <c r="I121" s="1679" t="s">
        <v>625</v>
      </c>
      <c r="J121" s="1665"/>
      <c r="K121" s="1620" t="s">
        <v>625</v>
      </c>
      <c r="L121" s="1622">
        <v>45000000</v>
      </c>
      <c r="M121" s="1620" t="s">
        <v>625</v>
      </c>
      <c r="N121" s="1622">
        <v>2536330753</v>
      </c>
    </row>
    <row r="122" spans="1:14" ht="14.25" customHeight="1">
      <c r="A122" s="1627" t="s">
        <v>8415</v>
      </c>
      <c r="B122" s="1627" t="s">
        <v>8421</v>
      </c>
      <c r="C122" s="1627" t="s">
        <v>625</v>
      </c>
      <c r="D122" s="1674" t="s">
        <v>8304</v>
      </c>
      <c r="E122" s="1665"/>
      <c r="F122" s="1620" t="s">
        <v>625</v>
      </c>
      <c r="G122" s="1625">
        <v>0</v>
      </c>
      <c r="H122" s="1620" t="s">
        <v>625</v>
      </c>
      <c r="I122" s="1678" t="s">
        <v>625</v>
      </c>
      <c r="J122" s="1665"/>
      <c r="K122" s="1620" t="s">
        <v>625</v>
      </c>
      <c r="L122" s="1625">
        <v>67000000</v>
      </c>
      <c r="M122" s="1620" t="s">
        <v>625</v>
      </c>
      <c r="N122" s="1625">
        <v>2469330753</v>
      </c>
    </row>
    <row r="123" spans="1:14" ht="14.1" customHeight="1">
      <c r="A123" s="1624" t="s">
        <v>8415</v>
      </c>
      <c r="B123" s="1624" t="s">
        <v>8417</v>
      </c>
      <c r="C123" s="1624" t="s">
        <v>625</v>
      </c>
      <c r="D123" s="1676" t="s">
        <v>8263</v>
      </c>
      <c r="E123" s="1665"/>
      <c r="F123" s="1620" t="s">
        <v>625</v>
      </c>
      <c r="G123" s="1622">
        <v>0</v>
      </c>
      <c r="H123" s="1620" t="s">
        <v>625</v>
      </c>
      <c r="I123" s="1679" t="s">
        <v>625</v>
      </c>
      <c r="J123" s="1665"/>
      <c r="K123" s="1620" t="s">
        <v>625</v>
      </c>
      <c r="L123" s="1622">
        <v>474160</v>
      </c>
      <c r="M123" s="1620" t="s">
        <v>625</v>
      </c>
      <c r="N123" s="1622">
        <v>2468856593</v>
      </c>
    </row>
    <row r="124" spans="1:14" ht="14.25" customHeight="1">
      <c r="A124" s="1627" t="s">
        <v>8415</v>
      </c>
      <c r="B124" s="1627" t="s">
        <v>8416</v>
      </c>
      <c r="C124" s="1627" t="s">
        <v>625</v>
      </c>
      <c r="D124" s="1674" t="s">
        <v>8245</v>
      </c>
      <c r="E124" s="1665"/>
      <c r="F124" s="1620" t="s">
        <v>625</v>
      </c>
      <c r="G124" s="1625">
        <v>0</v>
      </c>
      <c r="H124" s="1620" t="s">
        <v>625</v>
      </c>
      <c r="I124" s="1678" t="s">
        <v>625</v>
      </c>
      <c r="J124" s="1665"/>
      <c r="K124" s="1620" t="s">
        <v>625</v>
      </c>
      <c r="L124" s="1625">
        <v>355000</v>
      </c>
      <c r="M124" s="1620" t="s">
        <v>625</v>
      </c>
      <c r="N124" s="1625">
        <v>2468501593</v>
      </c>
    </row>
    <row r="125" spans="1:14" ht="14.1" customHeight="1">
      <c r="A125" s="1624" t="s">
        <v>8415</v>
      </c>
      <c r="B125" s="1624" t="s">
        <v>8414</v>
      </c>
      <c r="C125" s="1624" t="s">
        <v>625</v>
      </c>
      <c r="D125" s="1676" t="s">
        <v>8261</v>
      </c>
      <c r="E125" s="1665"/>
      <c r="F125" s="1620" t="s">
        <v>625</v>
      </c>
      <c r="G125" s="1622">
        <v>0</v>
      </c>
      <c r="H125" s="1620" t="s">
        <v>625</v>
      </c>
      <c r="I125" s="1679" t="s">
        <v>625</v>
      </c>
      <c r="J125" s="1665"/>
      <c r="K125" s="1620" t="s">
        <v>625</v>
      </c>
      <c r="L125" s="1622">
        <v>439730</v>
      </c>
      <c r="M125" s="1620" t="s">
        <v>625</v>
      </c>
      <c r="N125" s="1622">
        <v>2468061863</v>
      </c>
    </row>
    <row r="126" spans="1:14" ht="14.25" customHeight="1">
      <c r="A126" s="1627" t="s">
        <v>8373</v>
      </c>
      <c r="B126" s="1627" t="s">
        <v>8372</v>
      </c>
      <c r="C126" s="1627" t="s">
        <v>625</v>
      </c>
      <c r="D126" s="1674" t="s">
        <v>8371</v>
      </c>
      <c r="E126" s="1665"/>
      <c r="F126" s="1620" t="s">
        <v>625</v>
      </c>
      <c r="G126" s="1625">
        <v>0</v>
      </c>
      <c r="H126" s="1620" t="s">
        <v>625</v>
      </c>
      <c r="I126" s="1675">
        <v>185351</v>
      </c>
      <c r="J126" s="1665"/>
      <c r="K126" s="1620" t="s">
        <v>625</v>
      </c>
      <c r="L126" s="1626" t="s">
        <v>625</v>
      </c>
      <c r="M126" s="1620" t="s">
        <v>625</v>
      </c>
      <c r="N126" s="1625">
        <v>2468247214</v>
      </c>
    </row>
    <row r="127" spans="1:14" ht="14.1" customHeight="1">
      <c r="A127" s="1624" t="s">
        <v>8375</v>
      </c>
      <c r="B127" s="1624" t="s">
        <v>8374</v>
      </c>
      <c r="C127" s="1624" t="s">
        <v>625</v>
      </c>
      <c r="D127" s="1676" t="s">
        <v>824</v>
      </c>
      <c r="E127" s="1665"/>
      <c r="F127" s="1620" t="s">
        <v>625</v>
      </c>
      <c r="G127" s="1622">
        <v>0</v>
      </c>
      <c r="H127" s="1620" t="s">
        <v>625</v>
      </c>
      <c r="I127" s="1679" t="s">
        <v>625</v>
      </c>
      <c r="J127" s="1665"/>
      <c r="K127" s="1620" t="s">
        <v>625</v>
      </c>
      <c r="L127" s="1622">
        <v>373650</v>
      </c>
      <c r="M127" s="1620" t="s">
        <v>625</v>
      </c>
      <c r="N127" s="1622">
        <v>2467873564</v>
      </c>
    </row>
    <row r="128" spans="1:14" ht="14.25" customHeight="1">
      <c r="A128" s="1627" t="s">
        <v>8375</v>
      </c>
      <c r="B128" s="1627" t="s">
        <v>8409</v>
      </c>
      <c r="C128" s="1627" t="s">
        <v>625</v>
      </c>
      <c r="D128" s="1674" t="s">
        <v>8276</v>
      </c>
      <c r="E128" s="1665"/>
      <c r="F128" s="1620" t="s">
        <v>625</v>
      </c>
      <c r="G128" s="1625">
        <v>0</v>
      </c>
      <c r="H128" s="1620" t="s">
        <v>625</v>
      </c>
      <c r="I128" s="1678" t="s">
        <v>625</v>
      </c>
      <c r="J128" s="1665"/>
      <c r="K128" s="1620" t="s">
        <v>625</v>
      </c>
      <c r="L128" s="1625">
        <v>813490</v>
      </c>
      <c r="M128" s="1620" t="s">
        <v>625</v>
      </c>
      <c r="N128" s="1625">
        <v>2467060074</v>
      </c>
    </row>
    <row r="129" spans="1:14" ht="14.1" customHeight="1">
      <c r="A129" s="1624" t="s">
        <v>8375</v>
      </c>
      <c r="B129" s="1624" t="s">
        <v>8408</v>
      </c>
      <c r="C129" s="1624" t="s">
        <v>625</v>
      </c>
      <c r="D129" s="1676" t="s">
        <v>8273</v>
      </c>
      <c r="E129" s="1665"/>
      <c r="F129" s="1620" t="s">
        <v>625</v>
      </c>
      <c r="G129" s="1622">
        <v>0</v>
      </c>
      <c r="H129" s="1620" t="s">
        <v>625</v>
      </c>
      <c r="I129" s="1679" t="s">
        <v>625</v>
      </c>
      <c r="J129" s="1665"/>
      <c r="K129" s="1620" t="s">
        <v>625</v>
      </c>
      <c r="L129" s="1622">
        <v>27810</v>
      </c>
      <c r="M129" s="1620" t="s">
        <v>625</v>
      </c>
      <c r="N129" s="1622">
        <v>2467032264</v>
      </c>
    </row>
    <row r="130" spans="1:14" ht="25.5" customHeight="1" thickBot="1">
      <c r="A130" s="1680" t="s">
        <v>656</v>
      </c>
      <c r="B130" s="1681"/>
      <c r="C130" s="1681"/>
      <c r="D130" s="1681"/>
      <c r="E130" s="1681"/>
      <c r="F130" s="1617" t="s">
        <v>625</v>
      </c>
      <c r="G130" s="1618">
        <v>0</v>
      </c>
      <c r="H130" s="1617" t="s">
        <v>625</v>
      </c>
      <c r="I130" s="1682">
        <v>3193989663</v>
      </c>
      <c r="J130" s="1681"/>
      <c r="K130" s="1617" t="s">
        <v>625</v>
      </c>
      <c r="L130" s="1618">
        <v>2129017666</v>
      </c>
      <c r="M130" s="1617" t="s">
        <v>625</v>
      </c>
      <c r="N130" s="1618">
        <v>2467032264</v>
      </c>
    </row>
    <row r="131" spans="1:14">
      <c r="A131" s="1673" t="s">
        <v>7310</v>
      </c>
      <c r="B131" s="1665"/>
      <c r="C131" s="1665"/>
      <c r="D131" s="1665"/>
      <c r="E131" s="1665"/>
      <c r="F131" s="1620" t="s">
        <v>625</v>
      </c>
      <c r="G131" s="1620" t="s">
        <v>625</v>
      </c>
      <c r="H131" s="1620" t="s">
        <v>625</v>
      </c>
      <c r="I131" s="1669" t="s">
        <v>625</v>
      </c>
      <c r="J131" s="1665"/>
      <c r="K131" s="1620" t="s">
        <v>625</v>
      </c>
      <c r="L131" s="1620" t="s">
        <v>625</v>
      </c>
      <c r="M131" s="1620" t="s">
        <v>625</v>
      </c>
      <c r="N131" s="1621" t="s">
        <v>625</v>
      </c>
    </row>
    <row r="132" spans="1:14">
      <c r="B132" s="1620" t="s">
        <v>625</v>
      </c>
      <c r="C132" s="1620" t="s">
        <v>625</v>
      </c>
      <c r="D132" s="1669" t="s">
        <v>625</v>
      </c>
      <c r="E132" s="1665"/>
      <c r="F132" s="1620" t="s">
        <v>625</v>
      </c>
      <c r="G132" s="1620" t="s">
        <v>625</v>
      </c>
      <c r="H132" s="1620" t="s">
        <v>625</v>
      </c>
      <c r="I132" s="1669" t="s">
        <v>625</v>
      </c>
      <c r="J132" s="1665"/>
      <c r="K132" s="1620" t="s">
        <v>625</v>
      </c>
      <c r="L132" s="1620" t="s">
        <v>625</v>
      </c>
      <c r="M132" s="1620" t="s">
        <v>625</v>
      </c>
      <c r="N132" s="1620" t="s">
        <v>625</v>
      </c>
    </row>
    <row r="133" spans="1:14">
      <c r="A133" s="1673" t="s">
        <v>625</v>
      </c>
      <c r="B133" s="1665"/>
      <c r="C133" s="1665"/>
      <c r="D133" s="1665"/>
      <c r="E133" s="1665"/>
      <c r="F133" s="1620" t="s">
        <v>625</v>
      </c>
      <c r="G133" s="1621" t="s">
        <v>625</v>
      </c>
      <c r="H133" s="1620" t="s">
        <v>625</v>
      </c>
      <c r="I133" s="1668" t="s">
        <v>625</v>
      </c>
      <c r="J133" s="1665"/>
      <c r="K133" s="1620" t="s">
        <v>625</v>
      </c>
      <c r="L133" s="1621" t="s">
        <v>625</v>
      </c>
      <c r="M133" s="1620" t="s">
        <v>625</v>
      </c>
      <c r="N133" s="1619">
        <v>3248905</v>
      </c>
    </row>
    <row r="134" spans="1:14" ht="14.1" customHeight="1">
      <c r="A134" s="1627" t="s">
        <v>8131</v>
      </c>
      <c r="B134" s="1627" t="s">
        <v>8130</v>
      </c>
      <c r="C134" s="1627" t="s">
        <v>625</v>
      </c>
      <c r="D134" s="1674" t="s">
        <v>420</v>
      </c>
      <c r="E134" s="1665"/>
      <c r="F134" s="1620" t="s">
        <v>625</v>
      </c>
      <c r="G134" s="1625">
        <v>0</v>
      </c>
      <c r="H134" s="1620" t="s">
        <v>625</v>
      </c>
      <c r="I134" s="1678" t="s">
        <v>625</v>
      </c>
      <c r="J134" s="1665"/>
      <c r="K134" s="1620" t="s">
        <v>625</v>
      </c>
      <c r="L134" s="1625">
        <v>3211178</v>
      </c>
      <c r="M134" s="1620" t="s">
        <v>625</v>
      </c>
      <c r="N134" s="1625">
        <v>37727</v>
      </c>
    </row>
    <row r="135" spans="1:14" ht="14.25" customHeight="1">
      <c r="A135" s="1624" t="s">
        <v>8129</v>
      </c>
      <c r="B135" s="1624" t="s">
        <v>8207</v>
      </c>
      <c r="C135" s="1624" t="s">
        <v>625</v>
      </c>
      <c r="D135" s="1676" t="s">
        <v>6684</v>
      </c>
      <c r="E135" s="1665"/>
      <c r="F135" s="1620" t="s">
        <v>625</v>
      </c>
      <c r="G135" s="1622">
        <v>0</v>
      </c>
      <c r="H135" s="1620" t="s">
        <v>625</v>
      </c>
      <c r="I135" s="1677">
        <v>20000000</v>
      </c>
      <c r="J135" s="1665"/>
      <c r="K135" s="1620" t="s">
        <v>625</v>
      </c>
      <c r="L135" s="1623" t="s">
        <v>625</v>
      </c>
      <c r="M135" s="1620" t="s">
        <v>625</v>
      </c>
      <c r="N135" s="1622">
        <v>20037727</v>
      </c>
    </row>
    <row r="136" spans="1:14" ht="14.1" customHeight="1">
      <c r="A136" s="1627" t="s">
        <v>8129</v>
      </c>
      <c r="B136" s="1627" t="s">
        <v>8128</v>
      </c>
      <c r="C136" s="1627" t="s">
        <v>625</v>
      </c>
      <c r="D136" s="1674" t="s">
        <v>420</v>
      </c>
      <c r="E136" s="1665"/>
      <c r="F136" s="1620" t="s">
        <v>625</v>
      </c>
      <c r="G136" s="1625">
        <v>0</v>
      </c>
      <c r="H136" s="1620" t="s">
        <v>625</v>
      </c>
      <c r="I136" s="1678" t="s">
        <v>625</v>
      </c>
      <c r="J136" s="1665"/>
      <c r="K136" s="1620" t="s">
        <v>625</v>
      </c>
      <c r="L136" s="1625">
        <v>4446246</v>
      </c>
      <c r="M136" s="1620" t="s">
        <v>625</v>
      </c>
      <c r="N136" s="1625">
        <v>15591481</v>
      </c>
    </row>
    <row r="137" spans="1:14" ht="14.25" customHeight="1">
      <c r="A137" s="1624" t="s">
        <v>8402</v>
      </c>
      <c r="B137" s="1624" t="s">
        <v>8401</v>
      </c>
      <c r="C137" s="1624" t="s">
        <v>625</v>
      </c>
      <c r="D137" s="1676" t="s">
        <v>8399</v>
      </c>
      <c r="E137" s="1665"/>
      <c r="F137" s="1620" t="s">
        <v>625</v>
      </c>
      <c r="G137" s="1622">
        <v>0</v>
      </c>
      <c r="H137" s="1620" t="s">
        <v>625</v>
      </c>
      <c r="I137" s="1679" t="s">
        <v>625</v>
      </c>
      <c r="J137" s="1665"/>
      <c r="K137" s="1620" t="s">
        <v>625</v>
      </c>
      <c r="L137" s="1622">
        <v>6916383</v>
      </c>
      <c r="M137" s="1620" t="s">
        <v>625</v>
      </c>
      <c r="N137" s="1622">
        <v>8675098</v>
      </c>
    </row>
    <row r="138" spans="1:14" ht="14.1" customHeight="1">
      <c r="A138" s="1627" t="s">
        <v>8380</v>
      </c>
      <c r="B138" s="1627" t="s">
        <v>8473</v>
      </c>
      <c r="C138" s="1627" t="s">
        <v>625</v>
      </c>
      <c r="D138" s="1674" t="s">
        <v>8472</v>
      </c>
      <c r="E138" s="1665"/>
      <c r="F138" s="1620" t="s">
        <v>625</v>
      </c>
      <c r="G138" s="1625">
        <v>0</v>
      </c>
      <c r="H138" s="1620" t="s">
        <v>625</v>
      </c>
      <c r="I138" s="1678" t="s">
        <v>625</v>
      </c>
      <c r="J138" s="1665"/>
      <c r="K138" s="1620" t="s">
        <v>625</v>
      </c>
      <c r="L138" s="1625">
        <v>4400</v>
      </c>
      <c r="M138" s="1620" t="s">
        <v>625</v>
      </c>
      <c r="N138" s="1625">
        <v>8670698</v>
      </c>
    </row>
    <row r="139" spans="1:14" ht="14.25" customHeight="1">
      <c r="A139" s="1624" t="s">
        <v>8357</v>
      </c>
      <c r="B139" s="1624" t="s">
        <v>8400</v>
      </c>
      <c r="C139" s="1624" t="s">
        <v>625</v>
      </c>
      <c r="D139" s="1676" t="s">
        <v>8399</v>
      </c>
      <c r="E139" s="1665"/>
      <c r="F139" s="1620" t="s">
        <v>625</v>
      </c>
      <c r="G139" s="1622">
        <v>0</v>
      </c>
      <c r="H139" s="1620" t="s">
        <v>625</v>
      </c>
      <c r="I139" s="1679" t="s">
        <v>625</v>
      </c>
      <c r="J139" s="1665"/>
      <c r="K139" s="1620" t="s">
        <v>625</v>
      </c>
      <c r="L139" s="1622">
        <v>7657424</v>
      </c>
      <c r="M139" s="1620" t="s">
        <v>625</v>
      </c>
      <c r="N139" s="1622">
        <v>1013274</v>
      </c>
    </row>
    <row r="140" spans="1:14" ht="25.5" customHeight="1" thickBot="1">
      <c r="A140" s="1680" t="s">
        <v>650</v>
      </c>
      <c r="B140" s="1681"/>
      <c r="C140" s="1681"/>
      <c r="D140" s="1681"/>
      <c r="E140" s="1681"/>
      <c r="F140" s="1617" t="s">
        <v>625</v>
      </c>
      <c r="G140" s="1618">
        <v>0</v>
      </c>
      <c r="H140" s="1617" t="s">
        <v>625</v>
      </c>
      <c r="I140" s="1682">
        <v>20000000</v>
      </c>
      <c r="J140" s="1681"/>
      <c r="K140" s="1617" t="s">
        <v>625</v>
      </c>
      <c r="L140" s="1618">
        <v>22235631</v>
      </c>
      <c r="M140" s="1617" t="s">
        <v>625</v>
      </c>
      <c r="N140" s="1618">
        <v>1013274</v>
      </c>
    </row>
    <row r="141" spans="1:14">
      <c r="A141" s="1673" t="s">
        <v>7311</v>
      </c>
      <c r="B141" s="1665"/>
      <c r="C141" s="1665"/>
      <c r="D141" s="1665"/>
      <c r="E141" s="1665"/>
      <c r="F141" s="1620" t="s">
        <v>625</v>
      </c>
      <c r="G141" s="1620" t="s">
        <v>625</v>
      </c>
      <c r="H141" s="1620" t="s">
        <v>625</v>
      </c>
      <c r="I141" s="1669" t="s">
        <v>625</v>
      </c>
      <c r="J141" s="1665"/>
      <c r="K141" s="1620" t="s">
        <v>625</v>
      </c>
      <c r="L141" s="1620" t="s">
        <v>625</v>
      </c>
      <c r="M141" s="1620" t="s">
        <v>625</v>
      </c>
      <c r="N141" s="1621" t="s">
        <v>625</v>
      </c>
    </row>
    <row r="142" spans="1:14">
      <c r="B142" s="1620" t="s">
        <v>625</v>
      </c>
      <c r="C142" s="1620" t="s">
        <v>625</v>
      </c>
      <c r="D142" s="1669" t="s">
        <v>625</v>
      </c>
      <c r="E142" s="1665"/>
      <c r="F142" s="1620" t="s">
        <v>625</v>
      </c>
      <c r="G142" s="1620" t="s">
        <v>625</v>
      </c>
      <c r="H142" s="1620" t="s">
        <v>625</v>
      </c>
      <c r="I142" s="1669" t="s">
        <v>625</v>
      </c>
      <c r="J142" s="1665"/>
      <c r="K142" s="1620" t="s">
        <v>625</v>
      </c>
      <c r="L142" s="1620" t="s">
        <v>625</v>
      </c>
      <c r="M142" s="1620" t="s">
        <v>625</v>
      </c>
      <c r="N142" s="1620" t="s">
        <v>625</v>
      </c>
    </row>
    <row r="143" spans="1:14">
      <c r="A143" s="1673" t="s">
        <v>625</v>
      </c>
      <c r="B143" s="1665"/>
      <c r="C143" s="1665"/>
      <c r="D143" s="1665"/>
      <c r="E143" s="1665"/>
      <c r="F143" s="1620" t="s">
        <v>625</v>
      </c>
      <c r="G143" s="1621" t="s">
        <v>625</v>
      </c>
      <c r="H143" s="1620" t="s">
        <v>625</v>
      </c>
      <c r="I143" s="1668" t="s">
        <v>625</v>
      </c>
      <c r="J143" s="1665"/>
      <c r="K143" s="1620" t="s">
        <v>625</v>
      </c>
      <c r="L143" s="1621" t="s">
        <v>625</v>
      </c>
      <c r="M143" s="1620" t="s">
        <v>625</v>
      </c>
      <c r="N143" s="1619">
        <v>36539357</v>
      </c>
    </row>
    <row r="144" spans="1:14" ht="14.25" customHeight="1">
      <c r="A144" s="1627" t="s">
        <v>8151</v>
      </c>
      <c r="B144" s="1627" t="s">
        <v>8206</v>
      </c>
      <c r="C144" s="1627" t="s">
        <v>625</v>
      </c>
      <c r="D144" s="1674" t="s">
        <v>8205</v>
      </c>
      <c r="E144" s="1665"/>
      <c r="F144" s="1620" t="s">
        <v>625</v>
      </c>
      <c r="G144" s="1625">
        <v>0</v>
      </c>
      <c r="H144" s="1620" t="s">
        <v>625</v>
      </c>
      <c r="I144" s="1678" t="s">
        <v>625</v>
      </c>
      <c r="J144" s="1665"/>
      <c r="K144" s="1620" t="s">
        <v>625</v>
      </c>
      <c r="L144" s="1625">
        <v>25135000</v>
      </c>
      <c r="M144" s="1620" t="s">
        <v>625</v>
      </c>
      <c r="N144" s="1625">
        <v>11404357</v>
      </c>
    </row>
    <row r="145" spans="1:14" ht="25.5" customHeight="1" thickBot="1">
      <c r="A145" s="1680" t="s">
        <v>783</v>
      </c>
      <c r="B145" s="1681"/>
      <c r="C145" s="1681"/>
      <c r="D145" s="1681"/>
      <c r="E145" s="1681"/>
      <c r="F145" s="1617" t="s">
        <v>625</v>
      </c>
      <c r="G145" s="1618">
        <v>0</v>
      </c>
      <c r="H145" s="1617" t="s">
        <v>625</v>
      </c>
      <c r="I145" s="1683" t="s">
        <v>625</v>
      </c>
      <c r="J145" s="1681"/>
      <c r="K145" s="1617" t="s">
        <v>625</v>
      </c>
      <c r="L145" s="1618">
        <v>25135000</v>
      </c>
      <c r="M145" s="1617" t="s">
        <v>625</v>
      </c>
      <c r="N145" s="1618">
        <v>11404357</v>
      </c>
    </row>
    <row r="146" spans="1:14">
      <c r="A146" s="1673" t="s">
        <v>7312</v>
      </c>
      <c r="B146" s="1665"/>
      <c r="C146" s="1665"/>
      <c r="D146" s="1665"/>
      <c r="E146" s="1665"/>
      <c r="F146" s="1620" t="s">
        <v>625</v>
      </c>
      <c r="G146" s="1620" t="s">
        <v>625</v>
      </c>
      <c r="H146" s="1620" t="s">
        <v>625</v>
      </c>
      <c r="I146" s="1669" t="s">
        <v>625</v>
      </c>
      <c r="J146" s="1665"/>
      <c r="K146" s="1620" t="s">
        <v>625</v>
      </c>
      <c r="L146" s="1620" t="s">
        <v>625</v>
      </c>
      <c r="M146" s="1620" t="s">
        <v>625</v>
      </c>
      <c r="N146" s="1621" t="s">
        <v>625</v>
      </c>
    </row>
    <row r="147" spans="1:14">
      <c r="B147" s="1620" t="s">
        <v>625</v>
      </c>
      <c r="C147" s="1620" t="s">
        <v>625</v>
      </c>
      <c r="D147" s="1669" t="s">
        <v>625</v>
      </c>
      <c r="E147" s="1665"/>
      <c r="F147" s="1620" t="s">
        <v>625</v>
      </c>
      <c r="G147" s="1620" t="s">
        <v>625</v>
      </c>
      <c r="H147" s="1620" t="s">
        <v>625</v>
      </c>
      <c r="I147" s="1669" t="s">
        <v>625</v>
      </c>
      <c r="J147" s="1665"/>
      <c r="K147" s="1620" t="s">
        <v>625</v>
      </c>
      <c r="L147" s="1620" t="s">
        <v>625</v>
      </c>
      <c r="M147" s="1620" t="s">
        <v>625</v>
      </c>
      <c r="N147" s="1620" t="s">
        <v>625</v>
      </c>
    </row>
    <row r="148" spans="1:14">
      <c r="A148" s="1673" t="s">
        <v>625</v>
      </c>
      <c r="B148" s="1665"/>
      <c r="C148" s="1665"/>
      <c r="D148" s="1665"/>
      <c r="E148" s="1665"/>
      <c r="F148" s="1620" t="s">
        <v>625</v>
      </c>
      <c r="G148" s="1621" t="s">
        <v>625</v>
      </c>
      <c r="H148" s="1620" t="s">
        <v>625</v>
      </c>
      <c r="I148" s="1668" t="s">
        <v>625</v>
      </c>
      <c r="J148" s="1665"/>
      <c r="K148" s="1620" t="s">
        <v>625</v>
      </c>
      <c r="L148" s="1621" t="s">
        <v>625</v>
      </c>
      <c r="M148" s="1620" t="s">
        <v>625</v>
      </c>
      <c r="N148" s="1619">
        <v>340300</v>
      </c>
    </row>
    <row r="149" spans="1:14" ht="14.25" customHeight="1">
      <c r="A149" s="1627" t="s">
        <v>8373</v>
      </c>
      <c r="B149" s="1627" t="s">
        <v>8372</v>
      </c>
      <c r="C149" s="1627" t="s">
        <v>625</v>
      </c>
      <c r="D149" s="1674" t="s">
        <v>8371</v>
      </c>
      <c r="E149" s="1665"/>
      <c r="F149" s="1620" t="s">
        <v>625</v>
      </c>
      <c r="G149" s="1625">
        <v>0</v>
      </c>
      <c r="H149" s="1620" t="s">
        <v>625</v>
      </c>
      <c r="I149" s="1675">
        <v>30660</v>
      </c>
      <c r="J149" s="1665"/>
      <c r="K149" s="1620" t="s">
        <v>625</v>
      </c>
      <c r="L149" s="1626" t="s">
        <v>625</v>
      </c>
      <c r="M149" s="1620" t="s">
        <v>625</v>
      </c>
      <c r="N149" s="1625">
        <v>370960</v>
      </c>
    </row>
    <row r="150" spans="1:14" ht="14.1" customHeight="1">
      <c r="A150" s="1624" t="s">
        <v>8373</v>
      </c>
      <c r="B150" s="1624" t="s">
        <v>8372</v>
      </c>
      <c r="C150" s="1624" t="s">
        <v>625</v>
      </c>
      <c r="D150" s="1676" t="s">
        <v>8371</v>
      </c>
      <c r="E150" s="1665"/>
      <c r="F150" s="1620" t="s">
        <v>625</v>
      </c>
      <c r="G150" s="1622">
        <v>0</v>
      </c>
      <c r="H150" s="1620" t="s">
        <v>625</v>
      </c>
      <c r="I150" s="1677">
        <v>3060</v>
      </c>
      <c r="J150" s="1665"/>
      <c r="K150" s="1620" t="s">
        <v>625</v>
      </c>
      <c r="L150" s="1623" t="s">
        <v>625</v>
      </c>
      <c r="M150" s="1620" t="s">
        <v>625</v>
      </c>
      <c r="N150" s="1622">
        <v>374020</v>
      </c>
    </row>
    <row r="151" spans="1:14" ht="25.5" customHeight="1" thickBot="1">
      <c r="A151" s="1680" t="s">
        <v>674</v>
      </c>
      <c r="B151" s="1681"/>
      <c r="C151" s="1681"/>
      <c r="D151" s="1681"/>
      <c r="E151" s="1681"/>
      <c r="F151" s="1617" t="s">
        <v>625</v>
      </c>
      <c r="G151" s="1618">
        <v>0</v>
      </c>
      <c r="H151" s="1617" t="s">
        <v>625</v>
      </c>
      <c r="I151" s="1682">
        <v>33720</v>
      </c>
      <c r="J151" s="1681"/>
      <c r="K151" s="1617" t="s">
        <v>625</v>
      </c>
      <c r="L151" s="1616" t="s">
        <v>625</v>
      </c>
      <c r="M151" s="1617" t="s">
        <v>625</v>
      </c>
      <c r="N151" s="1618">
        <v>374020</v>
      </c>
    </row>
    <row r="152" spans="1:14">
      <c r="A152" s="1673" t="s">
        <v>8204</v>
      </c>
      <c r="B152" s="1665"/>
      <c r="C152" s="1665"/>
      <c r="D152" s="1665"/>
      <c r="E152" s="1665"/>
      <c r="F152" s="1620" t="s">
        <v>625</v>
      </c>
      <c r="G152" s="1620" t="s">
        <v>625</v>
      </c>
      <c r="H152" s="1620" t="s">
        <v>625</v>
      </c>
      <c r="I152" s="1669" t="s">
        <v>625</v>
      </c>
      <c r="J152" s="1665"/>
      <c r="K152" s="1620" t="s">
        <v>625</v>
      </c>
      <c r="L152" s="1620" t="s">
        <v>625</v>
      </c>
      <c r="M152" s="1620" t="s">
        <v>625</v>
      </c>
      <c r="N152" s="1621" t="s">
        <v>625</v>
      </c>
    </row>
    <row r="153" spans="1:14">
      <c r="B153" s="1620" t="s">
        <v>625</v>
      </c>
      <c r="C153" s="1620" t="s">
        <v>625</v>
      </c>
      <c r="D153" s="1669" t="s">
        <v>625</v>
      </c>
      <c r="E153" s="1665"/>
      <c r="F153" s="1620" t="s">
        <v>625</v>
      </c>
      <c r="G153" s="1620" t="s">
        <v>625</v>
      </c>
      <c r="H153" s="1620" t="s">
        <v>625</v>
      </c>
      <c r="I153" s="1669" t="s">
        <v>625</v>
      </c>
      <c r="J153" s="1665"/>
      <c r="K153" s="1620" t="s">
        <v>625</v>
      </c>
      <c r="L153" s="1620" t="s">
        <v>625</v>
      </c>
      <c r="M153" s="1620" t="s">
        <v>625</v>
      </c>
      <c r="N153" s="1620" t="s">
        <v>625</v>
      </c>
    </row>
    <row r="154" spans="1:14">
      <c r="A154" s="1673" t="s">
        <v>625</v>
      </c>
      <c r="B154" s="1665"/>
      <c r="C154" s="1665"/>
      <c r="D154" s="1665"/>
      <c r="E154" s="1665"/>
      <c r="F154" s="1620" t="s">
        <v>625</v>
      </c>
      <c r="G154" s="1621" t="s">
        <v>625</v>
      </c>
      <c r="H154" s="1620" t="s">
        <v>625</v>
      </c>
      <c r="I154" s="1668" t="s">
        <v>625</v>
      </c>
      <c r="J154" s="1665"/>
      <c r="K154" s="1620" t="s">
        <v>625</v>
      </c>
      <c r="L154" s="1621" t="s">
        <v>625</v>
      </c>
      <c r="M154" s="1620" t="s">
        <v>625</v>
      </c>
      <c r="N154" s="1619">
        <v>0</v>
      </c>
    </row>
    <row r="155" spans="1:14" ht="14.1" customHeight="1">
      <c r="A155" s="1627" t="s">
        <v>8074</v>
      </c>
      <c r="B155" s="1627" t="s">
        <v>8083</v>
      </c>
      <c r="C155" s="1627" t="s">
        <v>625</v>
      </c>
      <c r="D155" s="1674" t="s">
        <v>8202</v>
      </c>
      <c r="E155" s="1665"/>
      <c r="F155" s="1620" t="s">
        <v>625</v>
      </c>
      <c r="G155" s="1625">
        <v>0</v>
      </c>
      <c r="H155" s="1620" t="s">
        <v>625</v>
      </c>
      <c r="I155" s="1675">
        <v>124013160</v>
      </c>
      <c r="J155" s="1665"/>
      <c r="K155" s="1620" t="s">
        <v>625</v>
      </c>
      <c r="L155" s="1626" t="s">
        <v>625</v>
      </c>
      <c r="M155" s="1620" t="s">
        <v>625</v>
      </c>
      <c r="N155" s="1625">
        <v>124013160</v>
      </c>
    </row>
    <row r="156" spans="1:14" ht="14.25" customHeight="1">
      <c r="A156" s="1624" t="s">
        <v>8107</v>
      </c>
      <c r="B156" s="1624" t="s">
        <v>8106</v>
      </c>
      <c r="C156" s="1624" t="s">
        <v>625</v>
      </c>
      <c r="D156" s="1676" t="s">
        <v>8105</v>
      </c>
      <c r="E156" s="1665"/>
      <c r="F156" s="1620" t="s">
        <v>625</v>
      </c>
      <c r="G156" s="1622">
        <v>0</v>
      </c>
      <c r="H156" s="1620" t="s">
        <v>625</v>
      </c>
      <c r="I156" s="1677">
        <v>11000000</v>
      </c>
      <c r="J156" s="1665"/>
      <c r="K156" s="1620" t="s">
        <v>625</v>
      </c>
      <c r="L156" s="1623" t="s">
        <v>625</v>
      </c>
      <c r="M156" s="1620" t="s">
        <v>625</v>
      </c>
      <c r="N156" s="1622">
        <v>135013160</v>
      </c>
    </row>
    <row r="157" spans="1:14" ht="14.1" customHeight="1">
      <c r="A157" s="1627" t="s">
        <v>8151</v>
      </c>
      <c r="B157" s="1627" t="s">
        <v>8203</v>
      </c>
      <c r="C157" s="1627" t="s">
        <v>625</v>
      </c>
      <c r="D157" s="1674" t="s">
        <v>8202</v>
      </c>
      <c r="E157" s="1665"/>
      <c r="F157" s="1620" t="s">
        <v>625</v>
      </c>
      <c r="G157" s="1625">
        <v>0</v>
      </c>
      <c r="H157" s="1620" t="s">
        <v>625</v>
      </c>
      <c r="I157" s="1678" t="s">
        <v>625</v>
      </c>
      <c r="J157" s="1665"/>
      <c r="K157" s="1620" t="s">
        <v>625</v>
      </c>
      <c r="L157" s="1625">
        <v>124013160</v>
      </c>
      <c r="M157" s="1620" t="s">
        <v>625</v>
      </c>
      <c r="N157" s="1625">
        <v>11000000</v>
      </c>
    </row>
    <row r="158" spans="1:14" ht="25.5" customHeight="1" thickBot="1">
      <c r="A158" s="1680" t="s">
        <v>706</v>
      </c>
      <c r="B158" s="1681"/>
      <c r="C158" s="1681"/>
      <c r="D158" s="1681"/>
      <c r="E158" s="1681"/>
      <c r="F158" s="1617" t="s">
        <v>625</v>
      </c>
      <c r="G158" s="1618">
        <v>0</v>
      </c>
      <c r="H158" s="1617" t="s">
        <v>625</v>
      </c>
      <c r="I158" s="1682">
        <v>135013160</v>
      </c>
      <c r="J158" s="1681"/>
      <c r="K158" s="1617" t="s">
        <v>625</v>
      </c>
      <c r="L158" s="1618">
        <v>124013160</v>
      </c>
      <c r="M158" s="1617" t="s">
        <v>625</v>
      </c>
      <c r="N158" s="1618">
        <v>11000000</v>
      </c>
    </row>
    <row r="159" spans="1:14">
      <c r="A159" s="1673" t="s">
        <v>7313</v>
      </c>
      <c r="B159" s="1665"/>
      <c r="C159" s="1665"/>
      <c r="D159" s="1665"/>
      <c r="E159" s="1665"/>
      <c r="F159" s="1620" t="s">
        <v>625</v>
      </c>
      <c r="G159" s="1620" t="s">
        <v>625</v>
      </c>
      <c r="H159" s="1620" t="s">
        <v>625</v>
      </c>
      <c r="I159" s="1669" t="s">
        <v>625</v>
      </c>
      <c r="J159" s="1665"/>
      <c r="K159" s="1620" t="s">
        <v>625</v>
      </c>
      <c r="L159" s="1620" t="s">
        <v>625</v>
      </c>
      <c r="M159" s="1620" t="s">
        <v>625</v>
      </c>
      <c r="N159" s="1621" t="s">
        <v>625</v>
      </c>
    </row>
    <row r="160" spans="1:14">
      <c r="B160" s="1620" t="s">
        <v>625</v>
      </c>
      <c r="C160" s="1620" t="s">
        <v>625</v>
      </c>
      <c r="D160" s="1669" t="s">
        <v>625</v>
      </c>
      <c r="E160" s="1665"/>
      <c r="F160" s="1620" t="s">
        <v>625</v>
      </c>
      <c r="G160" s="1620" t="s">
        <v>625</v>
      </c>
      <c r="H160" s="1620" t="s">
        <v>625</v>
      </c>
      <c r="I160" s="1669" t="s">
        <v>625</v>
      </c>
      <c r="J160" s="1665"/>
      <c r="K160" s="1620" t="s">
        <v>625</v>
      </c>
      <c r="L160" s="1620" t="s">
        <v>625</v>
      </c>
      <c r="M160" s="1620" t="s">
        <v>625</v>
      </c>
      <c r="N160" s="1620" t="s">
        <v>625</v>
      </c>
    </row>
    <row r="161" spans="1:14">
      <c r="A161" s="1673" t="s">
        <v>625</v>
      </c>
      <c r="B161" s="1665"/>
      <c r="C161" s="1665"/>
      <c r="D161" s="1665"/>
      <c r="E161" s="1665"/>
      <c r="F161" s="1620" t="s">
        <v>625</v>
      </c>
      <c r="G161" s="1621" t="s">
        <v>625</v>
      </c>
      <c r="H161" s="1620" t="s">
        <v>625</v>
      </c>
      <c r="I161" s="1668" t="s">
        <v>625</v>
      </c>
      <c r="J161" s="1665"/>
      <c r="K161" s="1620" t="s">
        <v>625</v>
      </c>
      <c r="L161" s="1621" t="s">
        <v>625</v>
      </c>
      <c r="M161" s="1620" t="s">
        <v>625</v>
      </c>
      <c r="N161" s="1619">
        <v>20980000</v>
      </c>
    </row>
    <row r="162" spans="1:14" ht="25.5" customHeight="1" thickBot="1">
      <c r="A162" s="1680" t="s">
        <v>834</v>
      </c>
      <c r="B162" s="1681"/>
      <c r="C162" s="1681"/>
      <c r="D162" s="1681"/>
      <c r="E162" s="1681"/>
      <c r="F162" s="1617" t="s">
        <v>625</v>
      </c>
      <c r="G162" s="1618">
        <v>0</v>
      </c>
      <c r="H162" s="1617" t="s">
        <v>625</v>
      </c>
      <c r="I162" s="1683" t="s">
        <v>625</v>
      </c>
      <c r="J162" s="1681"/>
      <c r="K162" s="1617" t="s">
        <v>625</v>
      </c>
      <c r="L162" s="1616" t="s">
        <v>625</v>
      </c>
      <c r="M162" s="1617" t="s">
        <v>625</v>
      </c>
      <c r="N162" s="1616"/>
    </row>
    <row r="163" spans="1:14">
      <c r="A163" s="1673" t="s">
        <v>8201</v>
      </c>
      <c r="B163" s="1665"/>
      <c r="C163" s="1665"/>
      <c r="D163" s="1665"/>
      <c r="E163" s="1665"/>
      <c r="F163" s="1620" t="s">
        <v>625</v>
      </c>
      <c r="G163" s="1620" t="s">
        <v>625</v>
      </c>
      <c r="H163" s="1620" t="s">
        <v>625</v>
      </c>
      <c r="I163" s="1669" t="s">
        <v>625</v>
      </c>
      <c r="J163" s="1665"/>
      <c r="K163" s="1620" t="s">
        <v>625</v>
      </c>
      <c r="L163" s="1620" t="s">
        <v>625</v>
      </c>
      <c r="M163" s="1620" t="s">
        <v>625</v>
      </c>
      <c r="N163" s="1621" t="s">
        <v>625</v>
      </c>
    </row>
    <row r="164" spans="1:14">
      <c r="B164" s="1620" t="s">
        <v>625</v>
      </c>
      <c r="C164" s="1620" t="s">
        <v>625</v>
      </c>
      <c r="D164" s="1669" t="s">
        <v>625</v>
      </c>
      <c r="E164" s="1665"/>
      <c r="F164" s="1620" t="s">
        <v>625</v>
      </c>
      <c r="G164" s="1620" t="s">
        <v>625</v>
      </c>
      <c r="H164" s="1620" t="s">
        <v>625</v>
      </c>
      <c r="I164" s="1669" t="s">
        <v>625</v>
      </c>
      <c r="J164" s="1665"/>
      <c r="K164" s="1620" t="s">
        <v>625</v>
      </c>
      <c r="L164" s="1620" t="s">
        <v>625</v>
      </c>
      <c r="M164" s="1620" t="s">
        <v>625</v>
      </c>
      <c r="N164" s="1620" t="s">
        <v>625</v>
      </c>
    </row>
    <row r="165" spans="1:14">
      <c r="A165" s="1673" t="s">
        <v>625</v>
      </c>
      <c r="B165" s="1665"/>
      <c r="C165" s="1665"/>
      <c r="D165" s="1665"/>
      <c r="E165" s="1665"/>
      <c r="F165" s="1620" t="s">
        <v>625</v>
      </c>
      <c r="G165" s="1621" t="s">
        <v>625</v>
      </c>
      <c r="H165" s="1620" t="s">
        <v>625</v>
      </c>
      <c r="I165" s="1668" t="s">
        <v>625</v>
      </c>
      <c r="J165" s="1665"/>
      <c r="K165" s="1620" t="s">
        <v>625</v>
      </c>
      <c r="L165" s="1621" t="s">
        <v>625</v>
      </c>
      <c r="M165" s="1620" t="s">
        <v>625</v>
      </c>
      <c r="N165" s="1619">
        <v>0</v>
      </c>
    </row>
    <row r="166" spans="1:14" ht="14.1" customHeight="1">
      <c r="A166" s="1627" t="s">
        <v>8110</v>
      </c>
      <c r="B166" s="1627" t="s">
        <v>8109</v>
      </c>
      <c r="C166" s="1627" t="s">
        <v>625</v>
      </c>
      <c r="D166" s="1674" t="s">
        <v>7992</v>
      </c>
      <c r="E166" s="1665"/>
      <c r="F166" s="1620" t="s">
        <v>625</v>
      </c>
      <c r="G166" s="1625">
        <v>0</v>
      </c>
      <c r="H166" s="1620" t="s">
        <v>625</v>
      </c>
      <c r="I166" s="1675">
        <v>12000000</v>
      </c>
      <c r="J166" s="1665"/>
      <c r="K166" s="1620" t="s">
        <v>625</v>
      </c>
      <c r="L166" s="1626" t="s">
        <v>625</v>
      </c>
      <c r="M166" s="1620" t="s">
        <v>625</v>
      </c>
      <c r="N166" s="1625">
        <v>12000000</v>
      </c>
    </row>
    <row r="167" spans="1:14" ht="14.1" customHeight="1">
      <c r="A167" s="1624" t="s">
        <v>8070</v>
      </c>
      <c r="B167" s="1624" t="s">
        <v>8133</v>
      </c>
      <c r="C167" s="1624" t="s">
        <v>625</v>
      </c>
      <c r="D167" s="1676" t="s">
        <v>8132</v>
      </c>
      <c r="E167" s="1665"/>
      <c r="F167" s="1620" t="s">
        <v>625</v>
      </c>
      <c r="G167" s="1622">
        <v>0</v>
      </c>
      <c r="H167" s="1620" t="s">
        <v>625</v>
      </c>
      <c r="I167" s="1679" t="s">
        <v>625</v>
      </c>
      <c r="J167" s="1665"/>
      <c r="K167" s="1620" t="s">
        <v>625</v>
      </c>
      <c r="L167" s="1622">
        <v>2000000</v>
      </c>
      <c r="M167" s="1620" t="s">
        <v>625</v>
      </c>
      <c r="N167" s="1622">
        <v>10000000</v>
      </c>
    </row>
    <row r="168" spans="1:14" ht="14.25" customHeight="1">
      <c r="A168" s="1627" t="s">
        <v>8070</v>
      </c>
      <c r="B168" s="1627" t="s">
        <v>8090</v>
      </c>
      <c r="C168" s="1627" t="s">
        <v>625</v>
      </c>
      <c r="D168" s="1674" t="s">
        <v>434</v>
      </c>
      <c r="E168" s="1665"/>
      <c r="F168" s="1620" t="s">
        <v>625</v>
      </c>
      <c r="G168" s="1625">
        <v>0</v>
      </c>
      <c r="H168" s="1620" t="s">
        <v>625</v>
      </c>
      <c r="I168" s="1678" t="s">
        <v>625</v>
      </c>
      <c r="J168" s="1665"/>
      <c r="K168" s="1620" t="s">
        <v>625</v>
      </c>
      <c r="L168" s="1625">
        <v>1000000</v>
      </c>
      <c r="M168" s="1620" t="s">
        <v>625</v>
      </c>
      <c r="N168" s="1625">
        <v>9000000</v>
      </c>
    </row>
    <row r="169" spans="1:14" ht="14.1" customHeight="1">
      <c r="A169" s="1624" t="s">
        <v>8357</v>
      </c>
      <c r="B169" s="1624" t="s">
        <v>8407</v>
      </c>
      <c r="C169" s="1624" t="s">
        <v>625</v>
      </c>
      <c r="D169" s="1676" t="s">
        <v>8406</v>
      </c>
      <c r="E169" s="1665"/>
      <c r="F169" s="1620" t="s">
        <v>625</v>
      </c>
      <c r="G169" s="1622">
        <v>0</v>
      </c>
      <c r="H169" s="1620" t="s">
        <v>625</v>
      </c>
      <c r="I169" s="1679" t="s">
        <v>625</v>
      </c>
      <c r="J169" s="1665"/>
      <c r="K169" s="1620" t="s">
        <v>625</v>
      </c>
      <c r="L169" s="1622">
        <v>1000000</v>
      </c>
      <c r="M169" s="1620" t="s">
        <v>625</v>
      </c>
      <c r="N169" s="1622">
        <v>8000000</v>
      </c>
    </row>
    <row r="170" spans="1:14" ht="25.5" customHeight="1" thickBot="1">
      <c r="A170" s="1680" t="s">
        <v>649</v>
      </c>
      <c r="B170" s="1681"/>
      <c r="C170" s="1681"/>
      <c r="D170" s="1681"/>
      <c r="E170" s="1681"/>
      <c r="F170" s="1617" t="s">
        <v>625</v>
      </c>
      <c r="G170" s="1618">
        <v>0</v>
      </c>
      <c r="H170" s="1617" t="s">
        <v>625</v>
      </c>
      <c r="I170" s="1682">
        <v>12000000</v>
      </c>
      <c r="J170" s="1681"/>
      <c r="K170" s="1617" t="s">
        <v>625</v>
      </c>
      <c r="L170" s="1618">
        <v>4000000</v>
      </c>
      <c r="M170" s="1617" t="s">
        <v>625</v>
      </c>
      <c r="N170" s="1618">
        <v>8000000</v>
      </c>
    </row>
    <row r="171" spans="1:14">
      <c r="A171" s="1673" t="s">
        <v>7314</v>
      </c>
      <c r="B171" s="1665"/>
      <c r="C171" s="1665"/>
      <c r="D171" s="1665"/>
      <c r="E171" s="1665"/>
      <c r="F171" s="1620" t="s">
        <v>625</v>
      </c>
      <c r="G171" s="1620" t="s">
        <v>625</v>
      </c>
      <c r="H171" s="1620" t="s">
        <v>625</v>
      </c>
      <c r="I171" s="1669" t="s">
        <v>625</v>
      </c>
      <c r="J171" s="1665"/>
      <c r="K171" s="1620" t="s">
        <v>625</v>
      </c>
      <c r="L171" s="1620" t="s">
        <v>625</v>
      </c>
      <c r="M171" s="1620" t="s">
        <v>625</v>
      </c>
      <c r="N171" s="1621" t="s">
        <v>625</v>
      </c>
    </row>
    <row r="172" spans="1:14">
      <c r="B172" s="1620" t="s">
        <v>625</v>
      </c>
      <c r="C172" s="1620" t="s">
        <v>625</v>
      </c>
      <c r="D172" s="1669" t="s">
        <v>625</v>
      </c>
      <c r="E172" s="1665"/>
      <c r="F172" s="1620" t="s">
        <v>625</v>
      </c>
      <c r="G172" s="1620" t="s">
        <v>625</v>
      </c>
      <c r="H172" s="1620" t="s">
        <v>625</v>
      </c>
      <c r="I172" s="1669" t="s">
        <v>625</v>
      </c>
      <c r="J172" s="1665"/>
      <c r="K172" s="1620" t="s">
        <v>625</v>
      </c>
      <c r="L172" s="1620" t="s">
        <v>625</v>
      </c>
      <c r="M172" s="1620" t="s">
        <v>625</v>
      </c>
      <c r="N172" s="1620" t="s">
        <v>625</v>
      </c>
    </row>
    <row r="173" spans="1:14">
      <c r="A173" s="1673" t="s">
        <v>625</v>
      </c>
      <c r="B173" s="1665"/>
      <c r="C173" s="1665"/>
      <c r="D173" s="1665"/>
      <c r="E173" s="1665"/>
      <c r="F173" s="1620" t="s">
        <v>625</v>
      </c>
      <c r="G173" s="1621" t="s">
        <v>625</v>
      </c>
      <c r="H173" s="1620" t="s">
        <v>625</v>
      </c>
      <c r="I173" s="1668" t="s">
        <v>625</v>
      </c>
      <c r="J173" s="1665"/>
      <c r="K173" s="1620" t="s">
        <v>625</v>
      </c>
      <c r="L173" s="1621" t="s">
        <v>625</v>
      </c>
      <c r="M173" s="1620" t="s">
        <v>625</v>
      </c>
      <c r="N173" s="1619">
        <v>6782669004</v>
      </c>
    </row>
    <row r="174" spans="1:14" ht="25.5" customHeight="1" thickBot="1">
      <c r="A174" s="1680" t="s">
        <v>924</v>
      </c>
      <c r="B174" s="1681"/>
      <c r="C174" s="1681"/>
      <c r="D174" s="1681"/>
      <c r="E174" s="1681"/>
      <c r="F174" s="1617" t="s">
        <v>625</v>
      </c>
      <c r="G174" s="1618">
        <v>0</v>
      </c>
      <c r="H174" s="1617" t="s">
        <v>625</v>
      </c>
      <c r="I174" s="1683" t="s">
        <v>625</v>
      </c>
      <c r="J174" s="1681"/>
      <c r="K174" s="1617" t="s">
        <v>625</v>
      </c>
      <c r="L174" s="1616" t="s">
        <v>625</v>
      </c>
      <c r="M174" s="1617" t="s">
        <v>625</v>
      </c>
      <c r="N174" s="1616"/>
    </row>
    <row r="175" spans="1:14">
      <c r="A175" s="1673" t="s">
        <v>7315</v>
      </c>
      <c r="B175" s="1665"/>
      <c r="C175" s="1665"/>
      <c r="D175" s="1665"/>
      <c r="E175" s="1665"/>
      <c r="F175" s="1620" t="s">
        <v>625</v>
      </c>
      <c r="G175" s="1620" t="s">
        <v>625</v>
      </c>
      <c r="H175" s="1620" t="s">
        <v>625</v>
      </c>
      <c r="I175" s="1669" t="s">
        <v>625</v>
      </c>
      <c r="J175" s="1665"/>
      <c r="K175" s="1620" t="s">
        <v>625</v>
      </c>
      <c r="L175" s="1620" t="s">
        <v>625</v>
      </c>
      <c r="M175" s="1620" t="s">
        <v>625</v>
      </c>
      <c r="N175" s="1621" t="s">
        <v>625</v>
      </c>
    </row>
    <row r="176" spans="1:14">
      <c r="B176" s="1620" t="s">
        <v>625</v>
      </c>
      <c r="C176" s="1620" t="s">
        <v>625</v>
      </c>
      <c r="D176" s="1669" t="s">
        <v>625</v>
      </c>
      <c r="E176" s="1665"/>
      <c r="F176" s="1620" t="s">
        <v>625</v>
      </c>
      <c r="G176" s="1620" t="s">
        <v>625</v>
      </c>
      <c r="H176" s="1620" t="s">
        <v>625</v>
      </c>
      <c r="I176" s="1669" t="s">
        <v>625</v>
      </c>
      <c r="J176" s="1665"/>
      <c r="K176" s="1620" t="s">
        <v>625</v>
      </c>
      <c r="L176" s="1620" t="s">
        <v>625</v>
      </c>
      <c r="M176" s="1620" t="s">
        <v>625</v>
      </c>
      <c r="N176" s="1620" t="s">
        <v>625</v>
      </c>
    </row>
    <row r="177" spans="1:14">
      <c r="A177" s="1673" t="s">
        <v>625</v>
      </c>
      <c r="B177" s="1665"/>
      <c r="C177" s="1665"/>
      <c r="D177" s="1665"/>
      <c r="E177" s="1665"/>
      <c r="F177" s="1620" t="s">
        <v>625</v>
      </c>
      <c r="G177" s="1621" t="s">
        <v>625</v>
      </c>
      <c r="H177" s="1620" t="s">
        <v>625</v>
      </c>
      <c r="I177" s="1668" t="s">
        <v>625</v>
      </c>
      <c r="J177" s="1665"/>
      <c r="K177" s="1620" t="s">
        <v>625</v>
      </c>
      <c r="L177" s="1621" t="s">
        <v>625</v>
      </c>
      <c r="M177" s="1620" t="s">
        <v>625</v>
      </c>
      <c r="N177" s="1619">
        <v>901755040</v>
      </c>
    </row>
    <row r="178" spans="1:14" ht="14.1" customHeight="1">
      <c r="A178" s="1627" t="s">
        <v>8074</v>
      </c>
      <c r="B178" s="1627" t="s">
        <v>8112</v>
      </c>
      <c r="C178" s="1627" t="s">
        <v>625</v>
      </c>
      <c r="D178" s="1674" t="s">
        <v>8200</v>
      </c>
      <c r="E178" s="1665"/>
      <c r="F178" s="1620" t="s">
        <v>625</v>
      </c>
      <c r="G178" s="1625">
        <v>0</v>
      </c>
      <c r="H178" s="1620" t="s">
        <v>625</v>
      </c>
      <c r="I178" s="1675">
        <v>37083200</v>
      </c>
      <c r="J178" s="1665"/>
      <c r="K178" s="1620" t="s">
        <v>625</v>
      </c>
      <c r="L178" s="1626" t="s">
        <v>625</v>
      </c>
      <c r="M178" s="1620" t="s">
        <v>625</v>
      </c>
      <c r="N178" s="1625">
        <v>938838240</v>
      </c>
    </row>
    <row r="179" spans="1:14" ht="14.25" customHeight="1">
      <c r="A179" s="1624" t="s">
        <v>8129</v>
      </c>
      <c r="B179" s="1624" t="s">
        <v>8193</v>
      </c>
      <c r="C179" s="1624" t="s">
        <v>625</v>
      </c>
      <c r="D179" s="1676" t="s">
        <v>663</v>
      </c>
      <c r="E179" s="1665"/>
      <c r="F179" s="1620" t="s">
        <v>625</v>
      </c>
      <c r="G179" s="1622">
        <v>0</v>
      </c>
      <c r="H179" s="1620" t="s">
        <v>625</v>
      </c>
      <c r="I179" s="1677">
        <v>20000000</v>
      </c>
      <c r="J179" s="1665"/>
      <c r="K179" s="1620" t="s">
        <v>625</v>
      </c>
      <c r="L179" s="1623" t="s">
        <v>625</v>
      </c>
      <c r="M179" s="1620" t="s">
        <v>625</v>
      </c>
      <c r="N179" s="1622">
        <v>958838240</v>
      </c>
    </row>
    <row r="180" spans="1:14" ht="14.1" customHeight="1">
      <c r="A180" s="1627" t="s">
        <v>8129</v>
      </c>
      <c r="B180" s="1627" t="s">
        <v>8199</v>
      </c>
      <c r="C180" s="1627" t="s">
        <v>625</v>
      </c>
      <c r="D180" s="1674" t="s">
        <v>8198</v>
      </c>
      <c r="E180" s="1665"/>
      <c r="F180" s="1620" t="s">
        <v>625</v>
      </c>
      <c r="G180" s="1625">
        <v>0</v>
      </c>
      <c r="H180" s="1620" t="s">
        <v>625</v>
      </c>
      <c r="I180" s="1678" t="s">
        <v>625</v>
      </c>
      <c r="J180" s="1665"/>
      <c r="K180" s="1620" t="s">
        <v>625</v>
      </c>
      <c r="L180" s="1625">
        <v>20000000</v>
      </c>
      <c r="M180" s="1620" t="s">
        <v>625</v>
      </c>
      <c r="N180" s="1625">
        <v>938838240</v>
      </c>
    </row>
    <row r="181" spans="1:14" ht="14.1" customHeight="1">
      <c r="A181" s="1624" t="s">
        <v>8107</v>
      </c>
      <c r="B181" s="1624" t="s">
        <v>8191</v>
      </c>
      <c r="C181" s="1624" t="s">
        <v>625</v>
      </c>
      <c r="D181" s="1676" t="s">
        <v>663</v>
      </c>
      <c r="E181" s="1665"/>
      <c r="F181" s="1620" t="s">
        <v>625</v>
      </c>
      <c r="G181" s="1622">
        <v>0</v>
      </c>
      <c r="H181" s="1620" t="s">
        <v>625</v>
      </c>
      <c r="I181" s="1677">
        <v>10000000</v>
      </c>
      <c r="J181" s="1665"/>
      <c r="K181" s="1620" t="s">
        <v>625</v>
      </c>
      <c r="L181" s="1623" t="s">
        <v>625</v>
      </c>
      <c r="M181" s="1620" t="s">
        <v>625</v>
      </c>
      <c r="N181" s="1622">
        <v>948838240</v>
      </c>
    </row>
    <row r="182" spans="1:14" ht="14.25" customHeight="1">
      <c r="A182" s="1627" t="s">
        <v>8107</v>
      </c>
      <c r="B182" s="1627" t="s">
        <v>8190</v>
      </c>
      <c r="C182" s="1627" t="s">
        <v>625</v>
      </c>
      <c r="D182" s="1674" t="s">
        <v>663</v>
      </c>
      <c r="E182" s="1665"/>
      <c r="F182" s="1620" t="s">
        <v>625</v>
      </c>
      <c r="G182" s="1625">
        <v>0</v>
      </c>
      <c r="H182" s="1620" t="s">
        <v>625</v>
      </c>
      <c r="I182" s="1675">
        <v>15000000</v>
      </c>
      <c r="J182" s="1665"/>
      <c r="K182" s="1620" t="s">
        <v>625</v>
      </c>
      <c r="L182" s="1626" t="s">
        <v>625</v>
      </c>
      <c r="M182" s="1620" t="s">
        <v>625</v>
      </c>
      <c r="N182" s="1625">
        <v>963838240</v>
      </c>
    </row>
    <row r="183" spans="1:14" ht="14.1" customHeight="1">
      <c r="A183" s="1624" t="s">
        <v>8107</v>
      </c>
      <c r="B183" s="1624" t="s">
        <v>8187</v>
      </c>
      <c r="C183" s="1624" t="s">
        <v>625</v>
      </c>
      <c r="D183" s="1676" t="s">
        <v>663</v>
      </c>
      <c r="E183" s="1665"/>
      <c r="F183" s="1620" t="s">
        <v>625</v>
      </c>
      <c r="G183" s="1622">
        <v>0</v>
      </c>
      <c r="H183" s="1620" t="s">
        <v>625</v>
      </c>
      <c r="I183" s="1677">
        <v>3000000</v>
      </c>
      <c r="J183" s="1665"/>
      <c r="K183" s="1620" t="s">
        <v>625</v>
      </c>
      <c r="L183" s="1623" t="s">
        <v>625</v>
      </c>
      <c r="M183" s="1620" t="s">
        <v>625</v>
      </c>
      <c r="N183" s="1622">
        <v>966838240</v>
      </c>
    </row>
    <row r="184" spans="1:14" ht="14.25" customHeight="1">
      <c r="A184" s="1627" t="s">
        <v>8107</v>
      </c>
      <c r="B184" s="1627" t="s">
        <v>8186</v>
      </c>
      <c r="C184" s="1627" t="s">
        <v>625</v>
      </c>
      <c r="D184" s="1674" t="s">
        <v>663</v>
      </c>
      <c r="E184" s="1665"/>
      <c r="F184" s="1620" t="s">
        <v>625</v>
      </c>
      <c r="G184" s="1625">
        <v>0</v>
      </c>
      <c r="H184" s="1620" t="s">
        <v>625</v>
      </c>
      <c r="I184" s="1675">
        <v>3000000</v>
      </c>
      <c r="J184" s="1665"/>
      <c r="K184" s="1620" t="s">
        <v>625</v>
      </c>
      <c r="L184" s="1626" t="s">
        <v>625</v>
      </c>
      <c r="M184" s="1620" t="s">
        <v>625</v>
      </c>
      <c r="N184" s="1625">
        <v>969838240</v>
      </c>
    </row>
    <row r="185" spans="1:14" ht="14.1" customHeight="1">
      <c r="A185" s="1624" t="s">
        <v>8107</v>
      </c>
      <c r="B185" s="1624" t="s">
        <v>8185</v>
      </c>
      <c r="C185" s="1624" t="s">
        <v>625</v>
      </c>
      <c r="D185" s="1676" t="s">
        <v>663</v>
      </c>
      <c r="E185" s="1665"/>
      <c r="F185" s="1620" t="s">
        <v>625</v>
      </c>
      <c r="G185" s="1622">
        <v>0</v>
      </c>
      <c r="H185" s="1620" t="s">
        <v>625</v>
      </c>
      <c r="I185" s="1677">
        <v>33250000</v>
      </c>
      <c r="J185" s="1665"/>
      <c r="K185" s="1620" t="s">
        <v>625</v>
      </c>
      <c r="L185" s="1623" t="s">
        <v>625</v>
      </c>
      <c r="M185" s="1620" t="s">
        <v>625</v>
      </c>
      <c r="N185" s="1622">
        <v>1003088240</v>
      </c>
    </row>
    <row r="186" spans="1:14" ht="14.25" customHeight="1">
      <c r="A186" s="1627" t="s">
        <v>8107</v>
      </c>
      <c r="B186" s="1627" t="s">
        <v>8184</v>
      </c>
      <c r="C186" s="1627" t="s">
        <v>625</v>
      </c>
      <c r="D186" s="1674" t="s">
        <v>663</v>
      </c>
      <c r="E186" s="1665"/>
      <c r="F186" s="1620" t="s">
        <v>625</v>
      </c>
      <c r="G186" s="1625">
        <v>0</v>
      </c>
      <c r="H186" s="1620" t="s">
        <v>625</v>
      </c>
      <c r="I186" s="1675">
        <v>14000000</v>
      </c>
      <c r="J186" s="1665"/>
      <c r="K186" s="1620" t="s">
        <v>625</v>
      </c>
      <c r="L186" s="1626" t="s">
        <v>625</v>
      </c>
      <c r="M186" s="1620" t="s">
        <v>625</v>
      </c>
      <c r="N186" s="1625">
        <v>1017088240</v>
      </c>
    </row>
    <row r="187" spans="1:14" ht="14.1" customHeight="1">
      <c r="A187" s="1624" t="s">
        <v>8087</v>
      </c>
      <c r="B187" s="1624" t="s">
        <v>8172</v>
      </c>
      <c r="C187" s="1624" t="s">
        <v>625</v>
      </c>
      <c r="D187" s="1676" t="s">
        <v>8171</v>
      </c>
      <c r="E187" s="1665"/>
      <c r="F187" s="1620" t="s">
        <v>625</v>
      </c>
      <c r="G187" s="1622">
        <v>0</v>
      </c>
      <c r="H187" s="1620" t="s">
        <v>625</v>
      </c>
      <c r="I187" s="1677">
        <v>1380000</v>
      </c>
      <c r="J187" s="1665"/>
      <c r="K187" s="1620" t="s">
        <v>625</v>
      </c>
      <c r="L187" s="1623" t="s">
        <v>625</v>
      </c>
      <c r="M187" s="1620" t="s">
        <v>625</v>
      </c>
      <c r="N187" s="1622">
        <v>1018468240</v>
      </c>
    </row>
    <row r="188" spans="1:14" ht="14.25" customHeight="1">
      <c r="A188" s="1627" t="s">
        <v>8087</v>
      </c>
      <c r="B188" s="1627" t="s">
        <v>8170</v>
      </c>
      <c r="C188" s="1627" t="s">
        <v>625</v>
      </c>
      <c r="D188" s="1674" t="s">
        <v>8166</v>
      </c>
      <c r="E188" s="1665"/>
      <c r="F188" s="1620" t="s">
        <v>625</v>
      </c>
      <c r="G188" s="1625">
        <v>0</v>
      </c>
      <c r="H188" s="1620" t="s">
        <v>625</v>
      </c>
      <c r="I188" s="1675">
        <v>2070000</v>
      </c>
      <c r="J188" s="1665"/>
      <c r="K188" s="1620" t="s">
        <v>625</v>
      </c>
      <c r="L188" s="1626" t="s">
        <v>625</v>
      </c>
      <c r="M188" s="1620" t="s">
        <v>625</v>
      </c>
      <c r="N188" s="1625">
        <v>1020538240</v>
      </c>
    </row>
    <row r="189" spans="1:14" ht="14.1" customHeight="1">
      <c r="A189" s="1624" t="s">
        <v>8087</v>
      </c>
      <c r="B189" s="1624" t="s">
        <v>8169</v>
      </c>
      <c r="C189" s="1624" t="s">
        <v>625</v>
      </c>
      <c r="D189" s="1676" t="s">
        <v>8168</v>
      </c>
      <c r="E189" s="1665"/>
      <c r="F189" s="1620" t="s">
        <v>625</v>
      </c>
      <c r="G189" s="1622">
        <v>0</v>
      </c>
      <c r="H189" s="1620" t="s">
        <v>625</v>
      </c>
      <c r="I189" s="1677">
        <v>2415000</v>
      </c>
      <c r="J189" s="1665"/>
      <c r="K189" s="1620" t="s">
        <v>625</v>
      </c>
      <c r="L189" s="1623" t="s">
        <v>625</v>
      </c>
      <c r="M189" s="1620" t="s">
        <v>625</v>
      </c>
      <c r="N189" s="1622">
        <v>1022953240</v>
      </c>
    </row>
    <row r="190" spans="1:14" ht="14.25" customHeight="1">
      <c r="A190" s="1627" t="s">
        <v>8087</v>
      </c>
      <c r="B190" s="1627" t="s">
        <v>8167</v>
      </c>
      <c r="C190" s="1627" t="s">
        <v>625</v>
      </c>
      <c r="D190" s="1674" t="s">
        <v>8166</v>
      </c>
      <c r="E190" s="1665"/>
      <c r="F190" s="1620" t="s">
        <v>625</v>
      </c>
      <c r="G190" s="1625">
        <v>0</v>
      </c>
      <c r="H190" s="1620" t="s">
        <v>625</v>
      </c>
      <c r="I190" s="1675">
        <v>2070000</v>
      </c>
      <c r="J190" s="1665"/>
      <c r="K190" s="1620" t="s">
        <v>625</v>
      </c>
      <c r="L190" s="1626" t="s">
        <v>625</v>
      </c>
      <c r="M190" s="1620" t="s">
        <v>625</v>
      </c>
      <c r="N190" s="1625">
        <v>1025023240</v>
      </c>
    </row>
    <row r="191" spans="1:14" ht="14.1" customHeight="1">
      <c r="A191" s="1624" t="s">
        <v>8085</v>
      </c>
      <c r="B191" s="1624" t="s">
        <v>8103</v>
      </c>
      <c r="C191" s="1624" t="s">
        <v>625</v>
      </c>
      <c r="D191" s="1676" t="s">
        <v>8102</v>
      </c>
      <c r="E191" s="1665"/>
      <c r="F191" s="1620" t="s">
        <v>625</v>
      </c>
      <c r="G191" s="1622">
        <v>0</v>
      </c>
      <c r="H191" s="1620" t="s">
        <v>625</v>
      </c>
      <c r="I191" s="1677">
        <v>35856700</v>
      </c>
      <c r="J191" s="1665"/>
      <c r="K191" s="1620" t="s">
        <v>625</v>
      </c>
      <c r="L191" s="1623" t="s">
        <v>625</v>
      </c>
      <c r="M191" s="1620" t="s">
        <v>625</v>
      </c>
      <c r="N191" s="1622">
        <v>1060879940</v>
      </c>
    </row>
    <row r="192" spans="1:14" ht="14.25" customHeight="1">
      <c r="A192" s="1627" t="s">
        <v>8151</v>
      </c>
      <c r="B192" s="1627" t="s">
        <v>8153</v>
      </c>
      <c r="C192" s="1627" t="s">
        <v>625</v>
      </c>
      <c r="D192" s="1674" t="s">
        <v>8152</v>
      </c>
      <c r="E192" s="1665"/>
      <c r="F192" s="1620" t="s">
        <v>625</v>
      </c>
      <c r="G192" s="1625">
        <v>0</v>
      </c>
      <c r="H192" s="1620" t="s">
        <v>625</v>
      </c>
      <c r="I192" s="1675">
        <v>2136000</v>
      </c>
      <c r="J192" s="1665"/>
      <c r="K192" s="1620" t="s">
        <v>625</v>
      </c>
      <c r="L192" s="1626" t="s">
        <v>625</v>
      </c>
      <c r="M192" s="1620" t="s">
        <v>625</v>
      </c>
      <c r="N192" s="1625">
        <v>1063015940</v>
      </c>
    </row>
    <row r="193" spans="1:14" ht="14.1" customHeight="1">
      <c r="A193" s="1624" t="s">
        <v>8135</v>
      </c>
      <c r="B193" s="1624" t="s">
        <v>8145</v>
      </c>
      <c r="C193" s="1624" t="s">
        <v>625</v>
      </c>
      <c r="D193" s="1676" t="s">
        <v>8144</v>
      </c>
      <c r="E193" s="1665"/>
      <c r="F193" s="1620" t="s">
        <v>625</v>
      </c>
      <c r="G193" s="1622">
        <v>0</v>
      </c>
      <c r="H193" s="1620" t="s">
        <v>625</v>
      </c>
      <c r="I193" s="1677">
        <v>148000000</v>
      </c>
      <c r="J193" s="1665"/>
      <c r="K193" s="1620" t="s">
        <v>625</v>
      </c>
      <c r="L193" s="1623" t="s">
        <v>625</v>
      </c>
      <c r="M193" s="1620" t="s">
        <v>625</v>
      </c>
      <c r="N193" s="1622">
        <v>1211015940</v>
      </c>
    </row>
    <row r="194" spans="1:14" ht="14.25" customHeight="1">
      <c r="A194" s="1627" t="s">
        <v>8135</v>
      </c>
      <c r="B194" s="1627" t="s">
        <v>8143</v>
      </c>
      <c r="C194" s="1627" t="s">
        <v>625</v>
      </c>
      <c r="D194" s="1674" t="s">
        <v>8142</v>
      </c>
      <c r="E194" s="1665"/>
      <c r="F194" s="1620" t="s">
        <v>625</v>
      </c>
      <c r="G194" s="1625">
        <v>0</v>
      </c>
      <c r="H194" s="1620" t="s">
        <v>625</v>
      </c>
      <c r="I194" s="1675">
        <v>35000000</v>
      </c>
      <c r="J194" s="1665"/>
      <c r="K194" s="1620" t="s">
        <v>625</v>
      </c>
      <c r="L194" s="1626" t="s">
        <v>625</v>
      </c>
      <c r="M194" s="1620" t="s">
        <v>625</v>
      </c>
      <c r="N194" s="1625">
        <v>1246015940</v>
      </c>
    </row>
    <row r="195" spans="1:14" ht="14.1" customHeight="1">
      <c r="A195" s="1624" t="s">
        <v>8135</v>
      </c>
      <c r="B195" s="1624" t="s">
        <v>8141</v>
      </c>
      <c r="C195" s="1624" t="s">
        <v>625</v>
      </c>
      <c r="D195" s="1676" t="s">
        <v>8140</v>
      </c>
      <c r="E195" s="1665"/>
      <c r="F195" s="1620" t="s">
        <v>625</v>
      </c>
      <c r="G195" s="1622">
        <v>0</v>
      </c>
      <c r="H195" s="1620" t="s">
        <v>625</v>
      </c>
      <c r="I195" s="1677">
        <v>17000000</v>
      </c>
      <c r="J195" s="1665"/>
      <c r="K195" s="1620" t="s">
        <v>625</v>
      </c>
      <c r="L195" s="1623" t="s">
        <v>625</v>
      </c>
      <c r="M195" s="1620" t="s">
        <v>625</v>
      </c>
      <c r="N195" s="1622">
        <v>1263015940</v>
      </c>
    </row>
    <row r="196" spans="1:14" ht="14.1" customHeight="1">
      <c r="A196" s="1627" t="s">
        <v>8405</v>
      </c>
      <c r="B196" s="1627" t="s">
        <v>8440</v>
      </c>
      <c r="C196" s="1627" t="s">
        <v>625</v>
      </c>
      <c r="D196" s="1674" t="s">
        <v>8245</v>
      </c>
      <c r="E196" s="1665"/>
      <c r="F196" s="1620" t="s">
        <v>625</v>
      </c>
      <c r="G196" s="1625">
        <v>0</v>
      </c>
      <c r="H196" s="1620" t="s">
        <v>625</v>
      </c>
      <c r="I196" s="1675">
        <v>55000</v>
      </c>
      <c r="J196" s="1665"/>
      <c r="K196" s="1620" t="s">
        <v>625</v>
      </c>
      <c r="L196" s="1626" t="s">
        <v>625</v>
      </c>
      <c r="M196" s="1620" t="s">
        <v>625</v>
      </c>
      <c r="N196" s="1625">
        <v>1263070940</v>
      </c>
    </row>
    <row r="197" spans="1:14" ht="25.5" customHeight="1" thickBot="1">
      <c r="A197" s="1680" t="s">
        <v>663</v>
      </c>
      <c r="B197" s="1681"/>
      <c r="C197" s="1681"/>
      <c r="D197" s="1681"/>
      <c r="E197" s="1681"/>
      <c r="F197" s="1617" t="s">
        <v>625</v>
      </c>
      <c r="G197" s="1618">
        <v>0</v>
      </c>
      <c r="H197" s="1617" t="s">
        <v>625</v>
      </c>
      <c r="I197" s="1682">
        <v>381315900</v>
      </c>
      <c r="J197" s="1681"/>
      <c r="K197" s="1617" t="s">
        <v>625</v>
      </c>
      <c r="L197" s="1618">
        <v>20000000</v>
      </c>
      <c r="M197" s="1617" t="s">
        <v>625</v>
      </c>
      <c r="N197" s="1618">
        <v>1263070940</v>
      </c>
    </row>
    <row r="198" spans="1:14">
      <c r="A198" s="1673" t="s">
        <v>7316</v>
      </c>
      <c r="B198" s="1665"/>
      <c r="C198" s="1665"/>
      <c r="D198" s="1665"/>
      <c r="E198" s="1665"/>
      <c r="F198" s="1620" t="s">
        <v>625</v>
      </c>
      <c r="G198" s="1620" t="s">
        <v>625</v>
      </c>
      <c r="H198" s="1620" t="s">
        <v>625</v>
      </c>
      <c r="I198" s="1669" t="s">
        <v>625</v>
      </c>
      <c r="J198" s="1665"/>
      <c r="K198" s="1620" t="s">
        <v>625</v>
      </c>
      <c r="L198" s="1620" t="s">
        <v>625</v>
      </c>
      <c r="M198" s="1620" t="s">
        <v>625</v>
      </c>
      <c r="N198" s="1621" t="s">
        <v>625</v>
      </c>
    </row>
    <row r="199" spans="1:14">
      <c r="B199" s="1620" t="s">
        <v>625</v>
      </c>
      <c r="C199" s="1620" t="s">
        <v>625</v>
      </c>
      <c r="D199" s="1669" t="s">
        <v>625</v>
      </c>
      <c r="E199" s="1665"/>
      <c r="F199" s="1620" t="s">
        <v>625</v>
      </c>
      <c r="G199" s="1620" t="s">
        <v>625</v>
      </c>
      <c r="H199" s="1620" t="s">
        <v>625</v>
      </c>
      <c r="I199" s="1669" t="s">
        <v>625</v>
      </c>
      <c r="J199" s="1665"/>
      <c r="K199" s="1620" t="s">
        <v>625</v>
      </c>
      <c r="L199" s="1620" t="s">
        <v>625</v>
      </c>
      <c r="M199" s="1620" t="s">
        <v>625</v>
      </c>
      <c r="N199" s="1620" t="s">
        <v>625</v>
      </c>
    </row>
    <row r="200" spans="1:14">
      <c r="A200" s="1673" t="s">
        <v>625</v>
      </c>
      <c r="B200" s="1665"/>
      <c r="C200" s="1665"/>
      <c r="D200" s="1665"/>
      <c r="E200" s="1665"/>
      <c r="F200" s="1620" t="s">
        <v>625</v>
      </c>
      <c r="G200" s="1621" t="s">
        <v>625</v>
      </c>
      <c r="H200" s="1620" t="s">
        <v>625</v>
      </c>
      <c r="I200" s="1668" t="s">
        <v>625</v>
      </c>
      <c r="J200" s="1665"/>
      <c r="K200" s="1620" t="s">
        <v>625</v>
      </c>
      <c r="L200" s="1621" t="s">
        <v>625</v>
      </c>
      <c r="M200" s="1620" t="s">
        <v>625</v>
      </c>
      <c r="N200" s="1619">
        <v>0</v>
      </c>
    </row>
    <row r="201" spans="1:14" ht="14.25" customHeight="1">
      <c r="A201" s="1627" t="s">
        <v>7907</v>
      </c>
      <c r="B201" s="1627" t="s">
        <v>7909</v>
      </c>
      <c r="C201" s="1627" t="s">
        <v>625</v>
      </c>
      <c r="D201" s="1674" t="s">
        <v>7908</v>
      </c>
      <c r="E201" s="1665"/>
      <c r="F201" s="1620" t="s">
        <v>625</v>
      </c>
      <c r="G201" s="1625">
        <v>0</v>
      </c>
      <c r="H201" s="1620" t="s">
        <v>625</v>
      </c>
      <c r="I201" s="1675">
        <v>60000000</v>
      </c>
      <c r="J201" s="1665"/>
      <c r="K201" s="1620" t="s">
        <v>625</v>
      </c>
      <c r="L201" s="1626" t="s">
        <v>625</v>
      </c>
      <c r="M201" s="1620" t="s">
        <v>625</v>
      </c>
      <c r="N201" s="1625">
        <v>60000000</v>
      </c>
    </row>
    <row r="202" spans="1:14" ht="14.1" customHeight="1">
      <c r="A202" s="1624" t="s">
        <v>7874</v>
      </c>
      <c r="B202" s="1624" t="s">
        <v>7904</v>
      </c>
      <c r="C202" s="1624" t="s">
        <v>625</v>
      </c>
      <c r="D202" s="1676" t="s">
        <v>7903</v>
      </c>
      <c r="E202" s="1665"/>
      <c r="F202" s="1620" t="s">
        <v>625</v>
      </c>
      <c r="G202" s="1622">
        <v>0</v>
      </c>
      <c r="H202" s="1620" t="s">
        <v>625</v>
      </c>
      <c r="I202" s="1677">
        <v>33500000</v>
      </c>
      <c r="J202" s="1665"/>
      <c r="K202" s="1620" t="s">
        <v>625</v>
      </c>
      <c r="L202" s="1623" t="s">
        <v>625</v>
      </c>
      <c r="M202" s="1620" t="s">
        <v>625</v>
      </c>
      <c r="N202" s="1622">
        <v>93500000</v>
      </c>
    </row>
    <row r="203" spans="1:14" ht="14.1" customHeight="1">
      <c r="A203" s="1627" t="s">
        <v>7874</v>
      </c>
      <c r="B203" s="1627" t="s">
        <v>7902</v>
      </c>
      <c r="C203" s="1627" t="s">
        <v>625</v>
      </c>
      <c r="D203" s="1674" t="s">
        <v>7901</v>
      </c>
      <c r="E203" s="1665"/>
      <c r="F203" s="1620" t="s">
        <v>625</v>
      </c>
      <c r="G203" s="1625">
        <v>0</v>
      </c>
      <c r="H203" s="1620" t="s">
        <v>625</v>
      </c>
      <c r="I203" s="1675">
        <v>15000000</v>
      </c>
      <c r="J203" s="1665"/>
      <c r="K203" s="1620" t="s">
        <v>625</v>
      </c>
      <c r="L203" s="1626" t="s">
        <v>625</v>
      </c>
      <c r="M203" s="1620" t="s">
        <v>625</v>
      </c>
      <c r="N203" s="1625">
        <v>108500000</v>
      </c>
    </row>
    <row r="204" spans="1:14" ht="14.25" customHeight="1">
      <c r="A204" s="1624" t="s">
        <v>7874</v>
      </c>
      <c r="B204" s="1624" t="s">
        <v>7900</v>
      </c>
      <c r="C204" s="1624" t="s">
        <v>625</v>
      </c>
      <c r="D204" s="1676" t="s">
        <v>7899</v>
      </c>
      <c r="E204" s="1665"/>
      <c r="F204" s="1620" t="s">
        <v>625</v>
      </c>
      <c r="G204" s="1622">
        <v>0</v>
      </c>
      <c r="H204" s="1620" t="s">
        <v>625</v>
      </c>
      <c r="I204" s="1677">
        <v>48000000</v>
      </c>
      <c r="J204" s="1665"/>
      <c r="K204" s="1620" t="s">
        <v>625</v>
      </c>
      <c r="L204" s="1623" t="s">
        <v>625</v>
      </c>
      <c r="M204" s="1620" t="s">
        <v>625</v>
      </c>
      <c r="N204" s="1622">
        <v>156500000</v>
      </c>
    </row>
    <row r="205" spans="1:14" ht="14.1" customHeight="1">
      <c r="A205" s="1627" t="s">
        <v>7874</v>
      </c>
      <c r="B205" s="1627" t="s">
        <v>7898</v>
      </c>
      <c r="C205" s="1627" t="s">
        <v>625</v>
      </c>
      <c r="D205" s="1674" t="s">
        <v>7897</v>
      </c>
      <c r="E205" s="1665"/>
      <c r="F205" s="1620" t="s">
        <v>625</v>
      </c>
      <c r="G205" s="1625">
        <v>0</v>
      </c>
      <c r="H205" s="1620" t="s">
        <v>625</v>
      </c>
      <c r="I205" s="1675">
        <v>10000000</v>
      </c>
      <c r="J205" s="1665"/>
      <c r="K205" s="1620" t="s">
        <v>625</v>
      </c>
      <c r="L205" s="1626" t="s">
        <v>625</v>
      </c>
      <c r="M205" s="1620" t="s">
        <v>625</v>
      </c>
      <c r="N205" s="1625">
        <v>166500000</v>
      </c>
    </row>
    <row r="206" spans="1:14" ht="14.25" customHeight="1">
      <c r="A206" s="1624" t="s">
        <v>7874</v>
      </c>
      <c r="B206" s="1624" t="s">
        <v>7896</v>
      </c>
      <c r="C206" s="1624" t="s">
        <v>625</v>
      </c>
      <c r="D206" s="1676" t="s">
        <v>7895</v>
      </c>
      <c r="E206" s="1665"/>
      <c r="F206" s="1620" t="s">
        <v>625</v>
      </c>
      <c r="G206" s="1622">
        <v>0</v>
      </c>
      <c r="H206" s="1620" t="s">
        <v>625</v>
      </c>
      <c r="I206" s="1677">
        <v>45000000</v>
      </c>
      <c r="J206" s="1665"/>
      <c r="K206" s="1620" t="s">
        <v>625</v>
      </c>
      <c r="L206" s="1623" t="s">
        <v>625</v>
      </c>
      <c r="M206" s="1620" t="s">
        <v>625</v>
      </c>
      <c r="N206" s="1622">
        <v>211500000</v>
      </c>
    </row>
    <row r="207" spans="1:14" ht="14.1" customHeight="1">
      <c r="A207" s="1627" t="s">
        <v>7874</v>
      </c>
      <c r="B207" s="1627" t="s">
        <v>7894</v>
      </c>
      <c r="C207" s="1627" t="s">
        <v>625</v>
      </c>
      <c r="D207" s="1674" t="s">
        <v>7893</v>
      </c>
      <c r="E207" s="1665"/>
      <c r="F207" s="1620" t="s">
        <v>625</v>
      </c>
      <c r="G207" s="1625">
        <v>0</v>
      </c>
      <c r="H207" s="1620" t="s">
        <v>625</v>
      </c>
      <c r="I207" s="1675">
        <v>7500000</v>
      </c>
      <c r="J207" s="1665"/>
      <c r="K207" s="1620" t="s">
        <v>625</v>
      </c>
      <c r="L207" s="1626" t="s">
        <v>625</v>
      </c>
      <c r="M207" s="1620" t="s">
        <v>625</v>
      </c>
      <c r="N207" s="1625">
        <v>219000000</v>
      </c>
    </row>
    <row r="208" spans="1:14" ht="14.25" customHeight="1">
      <c r="A208" s="1624" t="s">
        <v>7874</v>
      </c>
      <c r="B208" s="1624" t="s">
        <v>7892</v>
      </c>
      <c r="C208" s="1624" t="s">
        <v>625</v>
      </c>
      <c r="D208" s="1676" t="s">
        <v>7888</v>
      </c>
      <c r="E208" s="1665"/>
      <c r="F208" s="1620" t="s">
        <v>625</v>
      </c>
      <c r="G208" s="1622">
        <v>0</v>
      </c>
      <c r="H208" s="1620" t="s">
        <v>625</v>
      </c>
      <c r="I208" s="1677">
        <v>9000000</v>
      </c>
      <c r="J208" s="1665"/>
      <c r="K208" s="1620" t="s">
        <v>625</v>
      </c>
      <c r="L208" s="1623" t="s">
        <v>625</v>
      </c>
      <c r="M208" s="1620" t="s">
        <v>625</v>
      </c>
      <c r="N208" s="1622">
        <v>228000000</v>
      </c>
    </row>
    <row r="209" spans="1:14" ht="14.1" customHeight="1">
      <c r="A209" s="1627" t="s">
        <v>7874</v>
      </c>
      <c r="B209" s="1627" t="s">
        <v>7891</v>
      </c>
      <c r="C209" s="1627" t="s">
        <v>625</v>
      </c>
      <c r="D209" s="1674" t="s">
        <v>7890</v>
      </c>
      <c r="E209" s="1665"/>
      <c r="F209" s="1620" t="s">
        <v>625</v>
      </c>
      <c r="G209" s="1625">
        <v>0</v>
      </c>
      <c r="H209" s="1620" t="s">
        <v>625</v>
      </c>
      <c r="I209" s="1675">
        <v>67500000</v>
      </c>
      <c r="J209" s="1665"/>
      <c r="K209" s="1620" t="s">
        <v>625</v>
      </c>
      <c r="L209" s="1626" t="s">
        <v>625</v>
      </c>
      <c r="M209" s="1620" t="s">
        <v>625</v>
      </c>
      <c r="N209" s="1625">
        <v>295500000</v>
      </c>
    </row>
    <row r="210" spans="1:14" ht="14.25" customHeight="1">
      <c r="A210" s="1624" t="s">
        <v>7874</v>
      </c>
      <c r="B210" s="1624" t="s">
        <v>7889</v>
      </c>
      <c r="C210" s="1624" t="s">
        <v>625</v>
      </c>
      <c r="D210" s="1676" t="s">
        <v>7888</v>
      </c>
      <c r="E210" s="1665"/>
      <c r="F210" s="1620" t="s">
        <v>625</v>
      </c>
      <c r="G210" s="1622">
        <v>0</v>
      </c>
      <c r="H210" s="1620" t="s">
        <v>625</v>
      </c>
      <c r="I210" s="1677">
        <v>81000000</v>
      </c>
      <c r="J210" s="1665"/>
      <c r="K210" s="1620" t="s">
        <v>625</v>
      </c>
      <c r="L210" s="1623" t="s">
        <v>625</v>
      </c>
      <c r="M210" s="1620" t="s">
        <v>625</v>
      </c>
      <c r="N210" s="1622">
        <v>376500000</v>
      </c>
    </row>
    <row r="211" spans="1:14" ht="14.1" customHeight="1">
      <c r="A211" s="1627" t="s">
        <v>7731</v>
      </c>
      <c r="B211" s="1627" t="s">
        <v>7872</v>
      </c>
      <c r="C211" s="1627" t="s">
        <v>625</v>
      </c>
      <c r="D211" s="1674" t="s">
        <v>7871</v>
      </c>
      <c r="E211" s="1665"/>
      <c r="F211" s="1620" t="s">
        <v>625</v>
      </c>
      <c r="G211" s="1625">
        <v>0</v>
      </c>
      <c r="H211" s="1620" t="s">
        <v>625</v>
      </c>
      <c r="I211" s="1675">
        <v>47500000</v>
      </c>
      <c r="J211" s="1665"/>
      <c r="K211" s="1620" t="s">
        <v>625</v>
      </c>
      <c r="L211" s="1626" t="s">
        <v>625</v>
      </c>
      <c r="M211" s="1620" t="s">
        <v>625</v>
      </c>
      <c r="N211" s="1625">
        <v>424000000</v>
      </c>
    </row>
    <row r="212" spans="1:14" ht="14.25" customHeight="1">
      <c r="A212" s="1624" t="s">
        <v>7731</v>
      </c>
      <c r="B212" s="1624" t="s">
        <v>7870</v>
      </c>
      <c r="C212" s="1624" t="s">
        <v>625</v>
      </c>
      <c r="D212" s="1676" t="s">
        <v>7869</v>
      </c>
      <c r="E212" s="1665"/>
      <c r="F212" s="1620" t="s">
        <v>625</v>
      </c>
      <c r="G212" s="1622">
        <v>0</v>
      </c>
      <c r="H212" s="1620" t="s">
        <v>625</v>
      </c>
      <c r="I212" s="1677">
        <v>7500000</v>
      </c>
      <c r="J212" s="1665"/>
      <c r="K212" s="1620" t="s">
        <v>625</v>
      </c>
      <c r="L212" s="1623" t="s">
        <v>625</v>
      </c>
      <c r="M212" s="1620" t="s">
        <v>625</v>
      </c>
      <c r="N212" s="1622">
        <v>431500000</v>
      </c>
    </row>
    <row r="213" spans="1:14" ht="14.1" customHeight="1">
      <c r="A213" s="1627" t="s">
        <v>7731</v>
      </c>
      <c r="B213" s="1627" t="s">
        <v>7868</v>
      </c>
      <c r="C213" s="1627" t="s">
        <v>625</v>
      </c>
      <c r="D213" s="1674" t="s">
        <v>7867</v>
      </c>
      <c r="E213" s="1665"/>
      <c r="F213" s="1620" t="s">
        <v>625</v>
      </c>
      <c r="G213" s="1625">
        <v>0</v>
      </c>
      <c r="H213" s="1620" t="s">
        <v>625</v>
      </c>
      <c r="I213" s="1675">
        <v>6500000</v>
      </c>
      <c r="J213" s="1665"/>
      <c r="K213" s="1620" t="s">
        <v>625</v>
      </c>
      <c r="L213" s="1626" t="s">
        <v>625</v>
      </c>
      <c r="M213" s="1620" t="s">
        <v>625</v>
      </c>
      <c r="N213" s="1625">
        <v>438000000</v>
      </c>
    </row>
    <row r="214" spans="1:14" ht="14.25" customHeight="1">
      <c r="A214" s="1624" t="s">
        <v>7731</v>
      </c>
      <c r="B214" s="1624" t="s">
        <v>7866</v>
      </c>
      <c r="C214" s="1624" t="s">
        <v>625</v>
      </c>
      <c r="D214" s="1676" t="s">
        <v>7865</v>
      </c>
      <c r="E214" s="1665"/>
      <c r="F214" s="1620" t="s">
        <v>625</v>
      </c>
      <c r="G214" s="1622">
        <v>0</v>
      </c>
      <c r="H214" s="1620" t="s">
        <v>625</v>
      </c>
      <c r="I214" s="1677">
        <v>48000000</v>
      </c>
      <c r="J214" s="1665"/>
      <c r="K214" s="1620" t="s">
        <v>625</v>
      </c>
      <c r="L214" s="1623" t="s">
        <v>625</v>
      </c>
      <c r="M214" s="1620" t="s">
        <v>625</v>
      </c>
      <c r="N214" s="1622">
        <v>486000000</v>
      </c>
    </row>
    <row r="215" spans="1:14" ht="14.1" customHeight="1">
      <c r="A215" s="1627" t="s">
        <v>7731</v>
      </c>
      <c r="B215" s="1627" t="s">
        <v>7864</v>
      </c>
      <c r="C215" s="1627" t="s">
        <v>625</v>
      </c>
      <c r="D215" s="1674" t="s">
        <v>7863</v>
      </c>
      <c r="E215" s="1665"/>
      <c r="F215" s="1620" t="s">
        <v>625</v>
      </c>
      <c r="G215" s="1625">
        <v>0</v>
      </c>
      <c r="H215" s="1620" t="s">
        <v>625</v>
      </c>
      <c r="I215" s="1675">
        <v>5000000</v>
      </c>
      <c r="J215" s="1665"/>
      <c r="K215" s="1620" t="s">
        <v>625</v>
      </c>
      <c r="L215" s="1626" t="s">
        <v>625</v>
      </c>
      <c r="M215" s="1620" t="s">
        <v>625</v>
      </c>
      <c r="N215" s="1625">
        <v>491000000</v>
      </c>
    </row>
    <row r="216" spans="1:14" ht="14.25" customHeight="1">
      <c r="A216" s="1624" t="s">
        <v>7736</v>
      </c>
      <c r="B216" s="1624" t="s">
        <v>7853</v>
      </c>
      <c r="C216" s="1624" t="s">
        <v>625</v>
      </c>
      <c r="D216" s="1676" t="s">
        <v>7852</v>
      </c>
      <c r="E216" s="1665"/>
      <c r="F216" s="1620" t="s">
        <v>625</v>
      </c>
      <c r="G216" s="1622">
        <v>0</v>
      </c>
      <c r="H216" s="1620" t="s">
        <v>625</v>
      </c>
      <c r="I216" s="1677">
        <v>40000000</v>
      </c>
      <c r="J216" s="1665"/>
      <c r="K216" s="1620" t="s">
        <v>625</v>
      </c>
      <c r="L216" s="1623" t="s">
        <v>625</v>
      </c>
      <c r="M216" s="1620" t="s">
        <v>625</v>
      </c>
      <c r="N216" s="1622">
        <v>531000000</v>
      </c>
    </row>
    <row r="217" spans="1:14" ht="14.1" customHeight="1">
      <c r="A217" s="1627" t="s">
        <v>7736</v>
      </c>
      <c r="B217" s="1627" t="s">
        <v>7851</v>
      </c>
      <c r="C217" s="1627" t="s">
        <v>625</v>
      </c>
      <c r="D217" s="1674" t="s">
        <v>7850</v>
      </c>
      <c r="E217" s="1665"/>
      <c r="F217" s="1620" t="s">
        <v>625</v>
      </c>
      <c r="G217" s="1625">
        <v>0</v>
      </c>
      <c r="H217" s="1620" t="s">
        <v>625</v>
      </c>
      <c r="I217" s="1675">
        <v>40000000</v>
      </c>
      <c r="J217" s="1665"/>
      <c r="K217" s="1620" t="s">
        <v>625</v>
      </c>
      <c r="L217" s="1626" t="s">
        <v>625</v>
      </c>
      <c r="M217" s="1620" t="s">
        <v>625</v>
      </c>
      <c r="N217" s="1625">
        <v>571000000</v>
      </c>
    </row>
    <row r="218" spans="1:14" ht="14.1" customHeight="1">
      <c r="A218" s="1624" t="s">
        <v>7736</v>
      </c>
      <c r="B218" s="1624" t="s">
        <v>7849</v>
      </c>
      <c r="C218" s="1624" t="s">
        <v>625</v>
      </c>
      <c r="D218" s="1676" t="s">
        <v>7848</v>
      </c>
      <c r="E218" s="1665"/>
      <c r="F218" s="1620" t="s">
        <v>625</v>
      </c>
      <c r="G218" s="1622">
        <v>0</v>
      </c>
      <c r="H218" s="1620" t="s">
        <v>625</v>
      </c>
      <c r="I218" s="1677">
        <v>27000000</v>
      </c>
      <c r="J218" s="1665"/>
      <c r="K218" s="1620" t="s">
        <v>625</v>
      </c>
      <c r="L218" s="1623" t="s">
        <v>625</v>
      </c>
      <c r="M218" s="1620" t="s">
        <v>625</v>
      </c>
      <c r="N218" s="1622">
        <v>598000000</v>
      </c>
    </row>
    <row r="219" spans="1:14" ht="14.25" customHeight="1">
      <c r="A219" s="1627" t="s">
        <v>7736</v>
      </c>
      <c r="B219" s="1627" t="s">
        <v>7847</v>
      </c>
      <c r="C219" s="1627" t="s">
        <v>625</v>
      </c>
      <c r="D219" s="1674" t="s">
        <v>7846</v>
      </c>
      <c r="E219" s="1665"/>
      <c r="F219" s="1620" t="s">
        <v>625</v>
      </c>
      <c r="G219" s="1625">
        <v>0</v>
      </c>
      <c r="H219" s="1620" t="s">
        <v>625</v>
      </c>
      <c r="I219" s="1675">
        <v>5000000</v>
      </c>
      <c r="J219" s="1665"/>
      <c r="K219" s="1620" t="s">
        <v>625</v>
      </c>
      <c r="L219" s="1626" t="s">
        <v>625</v>
      </c>
      <c r="M219" s="1620" t="s">
        <v>625</v>
      </c>
      <c r="N219" s="1625">
        <v>603000000</v>
      </c>
    </row>
    <row r="220" spans="1:14" ht="14.1" customHeight="1">
      <c r="A220" s="1624" t="s">
        <v>7736</v>
      </c>
      <c r="B220" s="1624" t="s">
        <v>7845</v>
      </c>
      <c r="C220" s="1624" t="s">
        <v>625</v>
      </c>
      <c r="D220" s="1676" t="s">
        <v>7844</v>
      </c>
      <c r="E220" s="1665"/>
      <c r="F220" s="1620" t="s">
        <v>625</v>
      </c>
      <c r="G220" s="1622">
        <v>0</v>
      </c>
      <c r="H220" s="1620" t="s">
        <v>625</v>
      </c>
      <c r="I220" s="1677">
        <v>5000000</v>
      </c>
      <c r="J220" s="1665"/>
      <c r="K220" s="1620" t="s">
        <v>625</v>
      </c>
      <c r="L220" s="1623" t="s">
        <v>625</v>
      </c>
      <c r="M220" s="1620" t="s">
        <v>625</v>
      </c>
      <c r="N220" s="1622">
        <v>608000000</v>
      </c>
    </row>
    <row r="221" spans="1:14" ht="14.25" customHeight="1">
      <c r="A221" s="1627" t="s">
        <v>7736</v>
      </c>
      <c r="B221" s="1627" t="s">
        <v>7843</v>
      </c>
      <c r="C221" s="1627" t="s">
        <v>625</v>
      </c>
      <c r="D221" s="1674" t="s">
        <v>7829</v>
      </c>
      <c r="E221" s="1665"/>
      <c r="F221" s="1620" t="s">
        <v>625</v>
      </c>
      <c r="G221" s="1625">
        <v>0</v>
      </c>
      <c r="H221" s="1620" t="s">
        <v>625</v>
      </c>
      <c r="I221" s="1675">
        <v>3000000</v>
      </c>
      <c r="J221" s="1665"/>
      <c r="K221" s="1620" t="s">
        <v>625</v>
      </c>
      <c r="L221" s="1626" t="s">
        <v>625</v>
      </c>
      <c r="M221" s="1620" t="s">
        <v>625</v>
      </c>
      <c r="N221" s="1625">
        <v>611000000</v>
      </c>
    </row>
    <row r="222" spans="1:14" ht="14.1" customHeight="1">
      <c r="A222" s="1624" t="s">
        <v>7802</v>
      </c>
      <c r="B222" s="1624" t="s">
        <v>7833</v>
      </c>
      <c r="C222" s="1624" t="s">
        <v>625</v>
      </c>
      <c r="D222" s="1676" t="s">
        <v>7821</v>
      </c>
      <c r="E222" s="1665"/>
      <c r="F222" s="1620" t="s">
        <v>625</v>
      </c>
      <c r="G222" s="1622">
        <v>0</v>
      </c>
      <c r="H222" s="1620" t="s">
        <v>625</v>
      </c>
      <c r="I222" s="1677">
        <v>2208000</v>
      </c>
      <c r="J222" s="1665"/>
      <c r="K222" s="1620" t="s">
        <v>625</v>
      </c>
      <c r="L222" s="1623" t="s">
        <v>625</v>
      </c>
      <c r="M222" s="1620" t="s">
        <v>625</v>
      </c>
      <c r="N222" s="1622">
        <v>613208000</v>
      </c>
    </row>
    <row r="223" spans="1:14" ht="14.25" customHeight="1">
      <c r="A223" s="1627" t="s">
        <v>7802</v>
      </c>
      <c r="B223" s="1627" t="s">
        <v>7832</v>
      </c>
      <c r="C223" s="1627" t="s">
        <v>625</v>
      </c>
      <c r="D223" s="1674" t="s">
        <v>7819</v>
      </c>
      <c r="E223" s="1665"/>
      <c r="F223" s="1620" t="s">
        <v>625</v>
      </c>
      <c r="G223" s="1625">
        <v>0</v>
      </c>
      <c r="H223" s="1620" t="s">
        <v>625</v>
      </c>
      <c r="I223" s="1675">
        <v>2208000</v>
      </c>
      <c r="J223" s="1665"/>
      <c r="K223" s="1620" t="s">
        <v>625</v>
      </c>
      <c r="L223" s="1626" t="s">
        <v>625</v>
      </c>
      <c r="M223" s="1620" t="s">
        <v>625</v>
      </c>
      <c r="N223" s="1625">
        <v>615416000</v>
      </c>
    </row>
    <row r="224" spans="1:14" ht="14.1" customHeight="1">
      <c r="A224" s="1624" t="s">
        <v>7802</v>
      </c>
      <c r="B224" s="1624" t="s">
        <v>7831</v>
      </c>
      <c r="C224" s="1624" t="s">
        <v>625</v>
      </c>
      <c r="D224" s="1676" t="s">
        <v>7817</v>
      </c>
      <c r="E224" s="1665"/>
      <c r="F224" s="1620" t="s">
        <v>625</v>
      </c>
      <c r="G224" s="1622">
        <v>0</v>
      </c>
      <c r="H224" s="1620" t="s">
        <v>625</v>
      </c>
      <c r="I224" s="1677">
        <v>8905600</v>
      </c>
      <c r="J224" s="1665"/>
      <c r="K224" s="1620" t="s">
        <v>625</v>
      </c>
      <c r="L224" s="1623" t="s">
        <v>625</v>
      </c>
      <c r="M224" s="1620" t="s">
        <v>625</v>
      </c>
      <c r="N224" s="1622">
        <v>624321600</v>
      </c>
    </row>
    <row r="225" spans="1:14" ht="14.25" customHeight="1">
      <c r="A225" s="1627" t="s">
        <v>7802</v>
      </c>
      <c r="B225" s="1627" t="s">
        <v>7830</v>
      </c>
      <c r="C225" s="1627" t="s">
        <v>625</v>
      </c>
      <c r="D225" s="1674" t="s">
        <v>7829</v>
      </c>
      <c r="E225" s="1665"/>
      <c r="F225" s="1620" t="s">
        <v>625</v>
      </c>
      <c r="G225" s="1625">
        <v>0</v>
      </c>
      <c r="H225" s="1620" t="s">
        <v>625</v>
      </c>
      <c r="I225" s="1675">
        <v>3450000</v>
      </c>
      <c r="J225" s="1665"/>
      <c r="K225" s="1620" t="s">
        <v>625</v>
      </c>
      <c r="L225" s="1626" t="s">
        <v>625</v>
      </c>
      <c r="M225" s="1620" t="s">
        <v>625</v>
      </c>
      <c r="N225" s="1625">
        <v>627771600</v>
      </c>
    </row>
    <row r="226" spans="1:14" ht="14.1" customHeight="1">
      <c r="A226" s="1624" t="s">
        <v>7802</v>
      </c>
      <c r="B226" s="1624" t="s">
        <v>7828</v>
      </c>
      <c r="C226" s="1624" t="s">
        <v>625</v>
      </c>
      <c r="D226" s="1676" t="s">
        <v>7827</v>
      </c>
      <c r="E226" s="1665"/>
      <c r="F226" s="1620" t="s">
        <v>625</v>
      </c>
      <c r="G226" s="1622">
        <v>0</v>
      </c>
      <c r="H226" s="1620" t="s">
        <v>625</v>
      </c>
      <c r="I226" s="1677">
        <v>299000</v>
      </c>
      <c r="J226" s="1665"/>
      <c r="K226" s="1620" t="s">
        <v>625</v>
      </c>
      <c r="L226" s="1623" t="s">
        <v>625</v>
      </c>
      <c r="M226" s="1620" t="s">
        <v>625</v>
      </c>
      <c r="N226" s="1622">
        <v>628070600</v>
      </c>
    </row>
    <row r="227" spans="1:14" ht="14.25" customHeight="1">
      <c r="A227" s="1627" t="s">
        <v>7802</v>
      </c>
      <c r="B227" s="1627" t="s">
        <v>7826</v>
      </c>
      <c r="C227" s="1627" t="s">
        <v>625</v>
      </c>
      <c r="D227" s="1674" t="s">
        <v>7825</v>
      </c>
      <c r="E227" s="1665"/>
      <c r="F227" s="1620" t="s">
        <v>625</v>
      </c>
      <c r="G227" s="1625">
        <v>0</v>
      </c>
      <c r="H227" s="1620" t="s">
        <v>625</v>
      </c>
      <c r="I227" s="1675">
        <v>690000</v>
      </c>
      <c r="J227" s="1665"/>
      <c r="K227" s="1620" t="s">
        <v>625</v>
      </c>
      <c r="L227" s="1626" t="s">
        <v>625</v>
      </c>
      <c r="M227" s="1620" t="s">
        <v>625</v>
      </c>
      <c r="N227" s="1625">
        <v>628760600</v>
      </c>
    </row>
    <row r="228" spans="1:14" ht="14.1" customHeight="1">
      <c r="A228" s="1624" t="s">
        <v>7802</v>
      </c>
      <c r="B228" s="1624" t="s">
        <v>7824</v>
      </c>
      <c r="C228" s="1624" t="s">
        <v>625</v>
      </c>
      <c r="D228" s="1676" t="s">
        <v>7823</v>
      </c>
      <c r="E228" s="1665"/>
      <c r="F228" s="1620" t="s">
        <v>625</v>
      </c>
      <c r="G228" s="1622">
        <v>0</v>
      </c>
      <c r="H228" s="1620" t="s">
        <v>625</v>
      </c>
      <c r="I228" s="1677">
        <v>345000</v>
      </c>
      <c r="J228" s="1665"/>
      <c r="K228" s="1620" t="s">
        <v>625</v>
      </c>
      <c r="L228" s="1623" t="s">
        <v>625</v>
      </c>
      <c r="M228" s="1620" t="s">
        <v>625</v>
      </c>
      <c r="N228" s="1622">
        <v>629105600</v>
      </c>
    </row>
    <row r="229" spans="1:14" ht="14.25" customHeight="1">
      <c r="A229" s="1627" t="s">
        <v>7802</v>
      </c>
      <c r="B229" s="1627" t="s">
        <v>7822</v>
      </c>
      <c r="C229" s="1627" t="s">
        <v>625</v>
      </c>
      <c r="D229" s="1674" t="s">
        <v>7821</v>
      </c>
      <c r="E229" s="1665"/>
      <c r="F229" s="1620" t="s">
        <v>625</v>
      </c>
      <c r="G229" s="1625">
        <v>0</v>
      </c>
      <c r="H229" s="1620" t="s">
        <v>625</v>
      </c>
      <c r="I229" s="1675">
        <v>2208000</v>
      </c>
      <c r="J229" s="1665"/>
      <c r="K229" s="1620" t="s">
        <v>625</v>
      </c>
      <c r="L229" s="1626" t="s">
        <v>625</v>
      </c>
      <c r="M229" s="1620" t="s">
        <v>625</v>
      </c>
      <c r="N229" s="1625">
        <v>631313600</v>
      </c>
    </row>
    <row r="230" spans="1:14" ht="14.1" customHeight="1">
      <c r="A230" s="1624" t="s">
        <v>7802</v>
      </c>
      <c r="B230" s="1624" t="s">
        <v>7820</v>
      </c>
      <c r="C230" s="1624" t="s">
        <v>625</v>
      </c>
      <c r="D230" s="1676" t="s">
        <v>7819</v>
      </c>
      <c r="E230" s="1665"/>
      <c r="F230" s="1620" t="s">
        <v>625</v>
      </c>
      <c r="G230" s="1622">
        <v>0</v>
      </c>
      <c r="H230" s="1620" t="s">
        <v>625</v>
      </c>
      <c r="I230" s="1677">
        <v>2208000</v>
      </c>
      <c r="J230" s="1665"/>
      <c r="K230" s="1620" t="s">
        <v>625</v>
      </c>
      <c r="L230" s="1623" t="s">
        <v>625</v>
      </c>
      <c r="M230" s="1620" t="s">
        <v>625</v>
      </c>
      <c r="N230" s="1622">
        <v>633521600</v>
      </c>
    </row>
    <row r="231" spans="1:14" ht="14.1" customHeight="1">
      <c r="A231" s="1627" t="s">
        <v>7802</v>
      </c>
      <c r="B231" s="1627" t="s">
        <v>7818</v>
      </c>
      <c r="C231" s="1627" t="s">
        <v>625</v>
      </c>
      <c r="D231" s="1674" t="s">
        <v>7817</v>
      </c>
      <c r="E231" s="1665"/>
      <c r="F231" s="1620" t="s">
        <v>625</v>
      </c>
      <c r="G231" s="1625">
        <v>0</v>
      </c>
      <c r="H231" s="1620" t="s">
        <v>625</v>
      </c>
      <c r="I231" s="1675">
        <v>8905600</v>
      </c>
      <c r="J231" s="1665"/>
      <c r="K231" s="1620" t="s">
        <v>625</v>
      </c>
      <c r="L231" s="1626" t="s">
        <v>625</v>
      </c>
      <c r="M231" s="1620" t="s">
        <v>625</v>
      </c>
      <c r="N231" s="1625">
        <v>642427200</v>
      </c>
    </row>
    <row r="232" spans="1:14" ht="14.25" customHeight="1">
      <c r="A232" s="1624" t="s">
        <v>7802</v>
      </c>
      <c r="B232" s="1624" t="s">
        <v>7801</v>
      </c>
      <c r="C232" s="1624" t="s">
        <v>625</v>
      </c>
      <c r="D232" s="1676" t="s">
        <v>7800</v>
      </c>
      <c r="E232" s="1665"/>
      <c r="F232" s="1620" t="s">
        <v>625</v>
      </c>
      <c r="G232" s="1622">
        <v>0</v>
      </c>
      <c r="H232" s="1620" t="s">
        <v>625</v>
      </c>
      <c r="I232" s="1679" t="s">
        <v>625</v>
      </c>
      <c r="J232" s="1665"/>
      <c r="K232" s="1620" t="s">
        <v>625</v>
      </c>
      <c r="L232" s="1622">
        <v>13321600</v>
      </c>
      <c r="M232" s="1620" t="s">
        <v>625</v>
      </c>
      <c r="N232" s="1622">
        <v>629105600</v>
      </c>
    </row>
    <row r="233" spans="1:14" ht="14.1" customHeight="1">
      <c r="A233" s="1627" t="s">
        <v>7795</v>
      </c>
      <c r="B233" s="1627" t="s">
        <v>7799</v>
      </c>
      <c r="C233" s="1627" t="s">
        <v>625</v>
      </c>
      <c r="D233" s="1674" t="s">
        <v>7797</v>
      </c>
      <c r="E233" s="1665"/>
      <c r="F233" s="1620" t="s">
        <v>625</v>
      </c>
      <c r="G233" s="1625">
        <v>0</v>
      </c>
      <c r="H233" s="1620" t="s">
        <v>625</v>
      </c>
      <c r="I233" s="1675">
        <v>3668000</v>
      </c>
      <c r="J233" s="1665"/>
      <c r="K233" s="1620" t="s">
        <v>625</v>
      </c>
      <c r="L233" s="1626" t="s">
        <v>625</v>
      </c>
      <c r="M233" s="1620" t="s">
        <v>625</v>
      </c>
      <c r="N233" s="1625">
        <v>632773600</v>
      </c>
    </row>
    <row r="234" spans="1:14" ht="14.25" customHeight="1">
      <c r="A234" s="1624" t="s">
        <v>7795</v>
      </c>
      <c r="B234" s="1624" t="s">
        <v>7798</v>
      </c>
      <c r="C234" s="1624" t="s">
        <v>625</v>
      </c>
      <c r="D234" s="1676" t="s">
        <v>7797</v>
      </c>
      <c r="E234" s="1665"/>
      <c r="F234" s="1620" t="s">
        <v>625</v>
      </c>
      <c r="G234" s="1622">
        <v>0</v>
      </c>
      <c r="H234" s="1620" t="s">
        <v>625</v>
      </c>
      <c r="I234" s="1677">
        <v>3668000</v>
      </c>
      <c r="J234" s="1665"/>
      <c r="K234" s="1620" t="s">
        <v>625</v>
      </c>
      <c r="L234" s="1623" t="s">
        <v>625</v>
      </c>
      <c r="M234" s="1620" t="s">
        <v>625</v>
      </c>
      <c r="N234" s="1622">
        <v>636441600</v>
      </c>
    </row>
    <row r="235" spans="1:14" ht="14.1" customHeight="1">
      <c r="A235" s="1627" t="s">
        <v>7788</v>
      </c>
      <c r="B235" s="1627" t="s">
        <v>7793</v>
      </c>
      <c r="C235" s="1627" t="s">
        <v>625</v>
      </c>
      <c r="D235" s="1674" t="s">
        <v>7616</v>
      </c>
      <c r="E235" s="1665"/>
      <c r="F235" s="1620" t="s">
        <v>625</v>
      </c>
      <c r="G235" s="1625">
        <v>0</v>
      </c>
      <c r="H235" s="1620" t="s">
        <v>625</v>
      </c>
      <c r="I235" s="1675">
        <v>330000</v>
      </c>
      <c r="J235" s="1665"/>
      <c r="K235" s="1620" t="s">
        <v>625</v>
      </c>
      <c r="L235" s="1626" t="s">
        <v>625</v>
      </c>
      <c r="M235" s="1620" t="s">
        <v>625</v>
      </c>
      <c r="N235" s="1625">
        <v>636771600</v>
      </c>
    </row>
    <row r="236" spans="1:14" ht="14.25" customHeight="1">
      <c r="A236" s="1624" t="s">
        <v>7788</v>
      </c>
      <c r="B236" s="1624" t="s">
        <v>7792</v>
      </c>
      <c r="C236" s="1624" t="s">
        <v>625</v>
      </c>
      <c r="D236" s="1676" t="s">
        <v>7617</v>
      </c>
      <c r="E236" s="1665"/>
      <c r="F236" s="1620" t="s">
        <v>625</v>
      </c>
      <c r="G236" s="1622">
        <v>0</v>
      </c>
      <c r="H236" s="1620" t="s">
        <v>625</v>
      </c>
      <c r="I236" s="1677">
        <v>330000</v>
      </c>
      <c r="J236" s="1665"/>
      <c r="K236" s="1620" t="s">
        <v>625</v>
      </c>
      <c r="L236" s="1623" t="s">
        <v>625</v>
      </c>
      <c r="M236" s="1620" t="s">
        <v>625</v>
      </c>
      <c r="N236" s="1622">
        <v>637101600</v>
      </c>
    </row>
    <row r="237" spans="1:14" ht="14.1" customHeight="1">
      <c r="A237" s="1627" t="s">
        <v>7788</v>
      </c>
      <c r="B237" s="1627" t="s">
        <v>7791</v>
      </c>
      <c r="C237" s="1627" t="s">
        <v>625</v>
      </c>
      <c r="D237" s="1674" t="s">
        <v>7618</v>
      </c>
      <c r="E237" s="1665"/>
      <c r="F237" s="1620" t="s">
        <v>625</v>
      </c>
      <c r="G237" s="1625">
        <v>0</v>
      </c>
      <c r="H237" s="1620" t="s">
        <v>625</v>
      </c>
      <c r="I237" s="1675">
        <v>330000</v>
      </c>
      <c r="J237" s="1665"/>
      <c r="K237" s="1620" t="s">
        <v>625</v>
      </c>
      <c r="L237" s="1626" t="s">
        <v>625</v>
      </c>
      <c r="M237" s="1620" t="s">
        <v>625</v>
      </c>
      <c r="N237" s="1625">
        <v>637431600</v>
      </c>
    </row>
    <row r="238" spans="1:14" ht="14.25" customHeight="1">
      <c r="A238" s="1624" t="s">
        <v>7788</v>
      </c>
      <c r="B238" s="1624" t="s">
        <v>7790</v>
      </c>
      <c r="C238" s="1624" t="s">
        <v>625</v>
      </c>
      <c r="D238" s="1676" t="s">
        <v>7619</v>
      </c>
      <c r="E238" s="1665"/>
      <c r="F238" s="1620" t="s">
        <v>625</v>
      </c>
      <c r="G238" s="1622">
        <v>0</v>
      </c>
      <c r="H238" s="1620" t="s">
        <v>625</v>
      </c>
      <c r="I238" s="1677">
        <v>330000</v>
      </c>
      <c r="J238" s="1665"/>
      <c r="K238" s="1620" t="s">
        <v>625</v>
      </c>
      <c r="L238" s="1623" t="s">
        <v>625</v>
      </c>
      <c r="M238" s="1620" t="s">
        <v>625</v>
      </c>
      <c r="N238" s="1622">
        <v>637761600</v>
      </c>
    </row>
    <row r="239" spans="1:14" ht="14.1" customHeight="1">
      <c r="A239" s="1627" t="s">
        <v>7788</v>
      </c>
      <c r="B239" s="1627" t="s">
        <v>7789</v>
      </c>
      <c r="C239" s="1627" t="s">
        <v>625</v>
      </c>
      <c r="D239" s="1674" t="s">
        <v>7620</v>
      </c>
      <c r="E239" s="1665"/>
      <c r="F239" s="1620" t="s">
        <v>625</v>
      </c>
      <c r="G239" s="1625">
        <v>0</v>
      </c>
      <c r="H239" s="1620" t="s">
        <v>625</v>
      </c>
      <c r="I239" s="1675">
        <v>330000</v>
      </c>
      <c r="J239" s="1665"/>
      <c r="K239" s="1620" t="s">
        <v>625</v>
      </c>
      <c r="L239" s="1626" t="s">
        <v>625</v>
      </c>
      <c r="M239" s="1620" t="s">
        <v>625</v>
      </c>
      <c r="N239" s="1625">
        <v>638091600</v>
      </c>
    </row>
    <row r="240" spans="1:14" ht="14.25" customHeight="1">
      <c r="A240" s="1624" t="s">
        <v>7788</v>
      </c>
      <c r="B240" s="1624" t="s">
        <v>7787</v>
      </c>
      <c r="C240" s="1624" t="s">
        <v>625</v>
      </c>
      <c r="D240" s="1676" t="s">
        <v>7621</v>
      </c>
      <c r="E240" s="1665"/>
      <c r="F240" s="1620" t="s">
        <v>625</v>
      </c>
      <c r="G240" s="1622">
        <v>0</v>
      </c>
      <c r="H240" s="1620" t="s">
        <v>625</v>
      </c>
      <c r="I240" s="1677">
        <v>330000</v>
      </c>
      <c r="J240" s="1665"/>
      <c r="K240" s="1620" t="s">
        <v>625</v>
      </c>
      <c r="L240" s="1623" t="s">
        <v>625</v>
      </c>
      <c r="M240" s="1620" t="s">
        <v>625</v>
      </c>
      <c r="N240" s="1622">
        <v>638421600</v>
      </c>
    </row>
    <row r="241" spans="1:14" ht="14.1" customHeight="1">
      <c r="A241" s="1627" t="s">
        <v>7756</v>
      </c>
      <c r="B241" s="1627" t="s">
        <v>7784</v>
      </c>
      <c r="C241" s="1627" t="s">
        <v>625</v>
      </c>
      <c r="D241" s="1674" t="s">
        <v>7783</v>
      </c>
      <c r="E241" s="1665"/>
      <c r="F241" s="1620" t="s">
        <v>625</v>
      </c>
      <c r="G241" s="1625">
        <v>0</v>
      </c>
      <c r="H241" s="1620" t="s">
        <v>625</v>
      </c>
      <c r="I241" s="1675">
        <v>1529500</v>
      </c>
      <c r="J241" s="1665"/>
      <c r="K241" s="1620" t="s">
        <v>625</v>
      </c>
      <c r="L241" s="1626" t="s">
        <v>625</v>
      </c>
      <c r="M241" s="1620" t="s">
        <v>625</v>
      </c>
      <c r="N241" s="1625">
        <v>639951100</v>
      </c>
    </row>
    <row r="242" spans="1:14" ht="14.25" customHeight="1">
      <c r="A242" s="1624" t="s">
        <v>7756</v>
      </c>
      <c r="B242" s="1624" t="s">
        <v>7782</v>
      </c>
      <c r="C242" s="1624" t="s">
        <v>625</v>
      </c>
      <c r="D242" s="1676" t="s">
        <v>7781</v>
      </c>
      <c r="E242" s="1665"/>
      <c r="F242" s="1620" t="s">
        <v>625</v>
      </c>
      <c r="G242" s="1622">
        <v>0</v>
      </c>
      <c r="H242" s="1620" t="s">
        <v>625</v>
      </c>
      <c r="I242" s="1677">
        <v>2001000</v>
      </c>
      <c r="J242" s="1665"/>
      <c r="K242" s="1620" t="s">
        <v>625</v>
      </c>
      <c r="L242" s="1623" t="s">
        <v>625</v>
      </c>
      <c r="M242" s="1620" t="s">
        <v>625</v>
      </c>
      <c r="N242" s="1622">
        <v>641952100</v>
      </c>
    </row>
    <row r="243" spans="1:14" ht="14.1" customHeight="1">
      <c r="A243" s="1627" t="s">
        <v>7756</v>
      </c>
      <c r="B243" s="1627" t="s">
        <v>7780</v>
      </c>
      <c r="C243" s="1627" t="s">
        <v>625</v>
      </c>
      <c r="D243" s="1674" t="s">
        <v>7779</v>
      </c>
      <c r="E243" s="1665"/>
      <c r="F243" s="1620" t="s">
        <v>625</v>
      </c>
      <c r="G243" s="1625">
        <v>0</v>
      </c>
      <c r="H243" s="1620" t="s">
        <v>625</v>
      </c>
      <c r="I243" s="1675">
        <v>4140000</v>
      </c>
      <c r="J243" s="1665"/>
      <c r="K243" s="1620" t="s">
        <v>625</v>
      </c>
      <c r="L243" s="1626" t="s">
        <v>625</v>
      </c>
      <c r="M243" s="1620" t="s">
        <v>625</v>
      </c>
      <c r="N243" s="1625">
        <v>646092100</v>
      </c>
    </row>
    <row r="244" spans="1:14" ht="14.25" customHeight="1">
      <c r="A244" s="1624" t="s">
        <v>7756</v>
      </c>
      <c r="B244" s="1624" t="s">
        <v>7778</v>
      </c>
      <c r="C244" s="1624" t="s">
        <v>625</v>
      </c>
      <c r="D244" s="1676" t="s">
        <v>7777</v>
      </c>
      <c r="E244" s="1665"/>
      <c r="F244" s="1620" t="s">
        <v>625</v>
      </c>
      <c r="G244" s="1622">
        <v>0</v>
      </c>
      <c r="H244" s="1620" t="s">
        <v>625</v>
      </c>
      <c r="I244" s="1677">
        <v>20000000</v>
      </c>
      <c r="J244" s="1665"/>
      <c r="K244" s="1620" t="s">
        <v>625</v>
      </c>
      <c r="L244" s="1623" t="s">
        <v>625</v>
      </c>
      <c r="M244" s="1620" t="s">
        <v>625</v>
      </c>
      <c r="N244" s="1622">
        <v>666092100</v>
      </c>
    </row>
    <row r="245" spans="1:14" ht="14.1" customHeight="1">
      <c r="A245" s="1627" t="s">
        <v>7756</v>
      </c>
      <c r="B245" s="1627" t="s">
        <v>7776</v>
      </c>
      <c r="C245" s="1627" t="s">
        <v>625</v>
      </c>
      <c r="D245" s="1674" t="s">
        <v>7775</v>
      </c>
      <c r="E245" s="1665"/>
      <c r="F245" s="1620" t="s">
        <v>625</v>
      </c>
      <c r="G245" s="1625">
        <v>0</v>
      </c>
      <c r="H245" s="1620" t="s">
        <v>625</v>
      </c>
      <c r="I245" s="1675">
        <v>135000000</v>
      </c>
      <c r="J245" s="1665"/>
      <c r="K245" s="1620" t="s">
        <v>625</v>
      </c>
      <c r="L245" s="1626" t="s">
        <v>625</v>
      </c>
      <c r="M245" s="1620" t="s">
        <v>625</v>
      </c>
      <c r="N245" s="1625">
        <v>801092100</v>
      </c>
    </row>
    <row r="246" spans="1:14" ht="14.1" customHeight="1">
      <c r="A246" s="1624" t="s">
        <v>7756</v>
      </c>
      <c r="B246" s="1624" t="s">
        <v>7774</v>
      </c>
      <c r="C246" s="1624" t="s">
        <v>625</v>
      </c>
      <c r="D246" s="1676" t="s">
        <v>7772</v>
      </c>
      <c r="E246" s="1665"/>
      <c r="F246" s="1620" t="s">
        <v>625</v>
      </c>
      <c r="G246" s="1622">
        <v>0</v>
      </c>
      <c r="H246" s="1620" t="s">
        <v>625</v>
      </c>
      <c r="I246" s="1677">
        <v>23600000</v>
      </c>
      <c r="J246" s="1665"/>
      <c r="K246" s="1620" t="s">
        <v>625</v>
      </c>
      <c r="L246" s="1623" t="s">
        <v>625</v>
      </c>
      <c r="M246" s="1620" t="s">
        <v>625</v>
      </c>
      <c r="N246" s="1622">
        <v>824692100</v>
      </c>
    </row>
    <row r="247" spans="1:14" ht="14.25" customHeight="1">
      <c r="A247" s="1627" t="s">
        <v>7756</v>
      </c>
      <c r="B247" s="1627" t="s">
        <v>7773</v>
      </c>
      <c r="C247" s="1627" t="s">
        <v>625</v>
      </c>
      <c r="D247" s="1674" t="s">
        <v>7772</v>
      </c>
      <c r="E247" s="1665"/>
      <c r="F247" s="1620" t="s">
        <v>625</v>
      </c>
      <c r="G247" s="1625">
        <v>0</v>
      </c>
      <c r="H247" s="1620" t="s">
        <v>625</v>
      </c>
      <c r="I247" s="1675">
        <v>23600000</v>
      </c>
      <c r="J247" s="1665"/>
      <c r="K247" s="1620" t="s">
        <v>625</v>
      </c>
      <c r="L247" s="1626" t="s">
        <v>625</v>
      </c>
      <c r="M247" s="1620" t="s">
        <v>625</v>
      </c>
      <c r="N247" s="1625">
        <v>848292100</v>
      </c>
    </row>
    <row r="248" spans="1:14" ht="14.1" customHeight="1">
      <c r="A248" s="1624" t="s">
        <v>7756</v>
      </c>
      <c r="B248" s="1624" t="s">
        <v>7771</v>
      </c>
      <c r="C248" s="1624" t="s">
        <v>625</v>
      </c>
      <c r="D248" s="1676" t="s">
        <v>7770</v>
      </c>
      <c r="E248" s="1665"/>
      <c r="F248" s="1620" t="s">
        <v>625</v>
      </c>
      <c r="G248" s="1622">
        <v>0</v>
      </c>
      <c r="H248" s="1620" t="s">
        <v>625</v>
      </c>
      <c r="I248" s="1677">
        <v>119000000</v>
      </c>
      <c r="J248" s="1665"/>
      <c r="K248" s="1620" t="s">
        <v>625</v>
      </c>
      <c r="L248" s="1623" t="s">
        <v>625</v>
      </c>
      <c r="M248" s="1620" t="s">
        <v>625</v>
      </c>
      <c r="N248" s="1622">
        <v>967292100</v>
      </c>
    </row>
    <row r="249" spans="1:14" ht="14.25" customHeight="1">
      <c r="A249" s="1627" t="s">
        <v>7756</v>
      </c>
      <c r="B249" s="1627" t="s">
        <v>7769</v>
      </c>
      <c r="C249" s="1627" t="s">
        <v>625</v>
      </c>
      <c r="D249" s="1674" t="s">
        <v>7768</v>
      </c>
      <c r="E249" s="1665"/>
      <c r="F249" s="1620" t="s">
        <v>625</v>
      </c>
      <c r="G249" s="1625">
        <v>0</v>
      </c>
      <c r="H249" s="1620" t="s">
        <v>625</v>
      </c>
      <c r="I249" s="1675">
        <v>120720000</v>
      </c>
      <c r="J249" s="1665"/>
      <c r="K249" s="1620" t="s">
        <v>625</v>
      </c>
      <c r="L249" s="1626" t="s">
        <v>625</v>
      </c>
      <c r="M249" s="1620" t="s">
        <v>625</v>
      </c>
      <c r="N249" s="1625">
        <v>1088012100</v>
      </c>
    </row>
    <row r="250" spans="1:14" ht="14.1" customHeight="1">
      <c r="A250" s="1624" t="s">
        <v>8131</v>
      </c>
      <c r="B250" s="1624" t="s">
        <v>8196</v>
      </c>
      <c r="C250" s="1624" t="s">
        <v>625</v>
      </c>
      <c r="D250" s="1676" t="s">
        <v>7991</v>
      </c>
      <c r="E250" s="1665"/>
      <c r="F250" s="1620" t="s">
        <v>625</v>
      </c>
      <c r="G250" s="1622">
        <v>0</v>
      </c>
      <c r="H250" s="1620" t="s">
        <v>625</v>
      </c>
      <c r="I250" s="1677">
        <v>330000</v>
      </c>
      <c r="J250" s="1665"/>
      <c r="K250" s="1620" t="s">
        <v>625</v>
      </c>
      <c r="L250" s="1623" t="s">
        <v>625</v>
      </c>
      <c r="M250" s="1620" t="s">
        <v>625</v>
      </c>
      <c r="N250" s="1622">
        <v>1088342100</v>
      </c>
    </row>
    <row r="251" spans="1:14" ht="14.25" customHeight="1">
      <c r="A251" s="1627" t="s">
        <v>8131</v>
      </c>
      <c r="B251" s="1627" t="s">
        <v>8195</v>
      </c>
      <c r="C251" s="1627" t="s">
        <v>625</v>
      </c>
      <c r="D251" s="1674" t="s">
        <v>7990</v>
      </c>
      <c r="E251" s="1665"/>
      <c r="F251" s="1620" t="s">
        <v>625</v>
      </c>
      <c r="G251" s="1625">
        <v>0</v>
      </c>
      <c r="H251" s="1620" t="s">
        <v>625</v>
      </c>
      <c r="I251" s="1675">
        <v>330000</v>
      </c>
      <c r="J251" s="1665"/>
      <c r="K251" s="1620" t="s">
        <v>625</v>
      </c>
      <c r="L251" s="1626" t="s">
        <v>625</v>
      </c>
      <c r="M251" s="1620" t="s">
        <v>625</v>
      </c>
      <c r="N251" s="1625">
        <v>1088672100</v>
      </c>
    </row>
    <row r="252" spans="1:14" ht="14.1" customHeight="1">
      <c r="A252" s="1624" t="s">
        <v>8131</v>
      </c>
      <c r="B252" s="1624" t="s">
        <v>8194</v>
      </c>
      <c r="C252" s="1624" t="s">
        <v>625</v>
      </c>
      <c r="D252" s="1676" t="s">
        <v>7988</v>
      </c>
      <c r="E252" s="1665"/>
      <c r="F252" s="1620" t="s">
        <v>625</v>
      </c>
      <c r="G252" s="1622">
        <v>0</v>
      </c>
      <c r="H252" s="1620" t="s">
        <v>625</v>
      </c>
      <c r="I252" s="1677">
        <v>330000</v>
      </c>
      <c r="J252" s="1665"/>
      <c r="K252" s="1620" t="s">
        <v>625</v>
      </c>
      <c r="L252" s="1623" t="s">
        <v>625</v>
      </c>
      <c r="M252" s="1620" t="s">
        <v>625</v>
      </c>
      <c r="N252" s="1622">
        <v>1089002100</v>
      </c>
    </row>
    <row r="253" spans="1:14" ht="14.25" customHeight="1">
      <c r="A253" s="1627" t="s">
        <v>8085</v>
      </c>
      <c r="B253" s="1627" t="s">
        <v>8158</v>
      </c>
      <c r="C253" s="1627" t="s">
        <v>625</v>
      </c>
      <c r="D253" s="1674" t="s">
        <v>8002</v>
      </c>
      <c r="E253" s="1665"/>
      <c r="F253" s="1620" t="s">
        <v>625</v>
      </c>
      <c r="G253" s="1625">
        <v>0</v>
      </c>
      <c r="H253" s="1620" t="s">
        <v>625</v>
      </c>
      <c r="I253" s="1675">
        <v>330000</v>
      </c>
      <c r="J253" s="1665"/>
      <c r="K253" s="1620" t="s">
        <v>625</v>
      </c>
      <c r="L253" s="1626" t="s">
        <v>625</v>
      </c>
      <c r="M253" s="1620" t="s">
        <v>625</v>
      </c>
      <c r="N253" s="1625">
        <v>1089332100</v>
      </c>
    </row>
    <row r="254" spans="1:14" ht="14.1" customHeight="1">
      <c r="A254" s="1624" t="s">
        <v>8085</v>
      </c>
      <c r="B254" s="1624" t="s">
        <v>8157</v>
      </c>
      <c r="C254" s="1624" t="s">
        <v>625</v>
      </c>
      <c r="D254" s="1676" t="s">
        <v>8001</v>
      </c>
      <c r="E254" s="1665"/>
      <c r="F254" s="1620" t="s">
        <v>625</v>
      </c>
      <c r="G254" s="1622">
        <v>0</v>
      </c>
      <c r="H254" s="1620" t="s">
        <v>625</v>
      </c>
      <c r="I254" s="1677">
        <v>330000</v>
      </c>
      <c r="J254" s="1665"/>
      <c r="K254" s="1620" t="s">
        <v>625</v>
      </c>
      <c r="L254" s="1623" t="s">
        <v>625</v>
      </c>
      <c r="M254" s="1620" t="s">
        <v>625</v>
      </c>
      <c r="N254" s="1622">
        <v>1089662100</v>
      </c>
    </row>
    <row r="255" spans="1:14" ht="14.25" customHeight="1">
      <c r="A255" s="1627" t="s">
        <v>8085</v>
      </c>
      <c r="B255" s="1627" t="s">
        <v>8156</v>
      </c>
      <c r="C255" s="1627" t="s">
        <v>625</v>
      </c>
      <c r="D255" s="1674" t="s">
        <v>8000</v>
      </c>
      <c r="E255" s="1665"/>
      <c r="F255" s="1620" t="s">
        <v>625</v>
      </c>
      <c r="G255" s="1625">
        <v>0</v>
      </c>
      <c r="H255" s="1620" t="s">
        <v>625</v>
      </c>
      <c r="I255" s="1675">
        <v>453200</v>
      </c>
      <c r="J255" s="1665"/>
      <c r="K255" s="1620" t="s">
        <v>625</v>
      </c>
      <c r="L255" s="1626" t="s">
        <v>625</v>
      </c>
      <c r="M255" s="1620" t="s">
        <v>625</v>
      </c>
      <c r="N255" s="1625">
        <v>1090115300</v>
      </c>
    </row>
    <row r="256" spans="1:14" ht="14.1" customHeight="1">
      <c r="A256" s="1624" t="s">
        <v>8085</v>
      </c>
      <c r="B256" s="1624" t="s">
        <v>8155</v>
      </c>
      <c r="C256" s="1624" t="s">
        <v>625</v>
      </c>
      <c r="D256" s="1676" t="s">
        <v>7999</v>
      </c>
      <c r="E256" s="1665"/>
      <c r="F256" s="1620" t="s">
        <v>625</v>
      </c>
      <c r="G256" s="1622">
        <v>0</v>
      </c>
      <c r="H256" s="1620" t="s">
        <v>625</v>
      </c>
      <c r="I256" s="1677">
        <v>330000</v>
      </c>
      <c r="J256" s="1665"/>
      <c r="K256" s="1620" t="s">
        <v>625</v>
      </c>
      <c r="L256" s="1623" t="s">
        <v>625</v>
      </c>
      <c r="M256" s="1620" t="s">
        <v>625</v>
      </c>
      <c r="N256" s="1622">
        <v>1090445300</v>
      </c>
    </row>
    <row r="257" spans="1:14" ht="14.25" customHeight="1">
      <c r="A257" s="1627" t="s">
        <v>8147</v>
      </c>
      <c r="B257" s="1627" t="s">
        <v>8149</v>
      </c>
      <c r="C257" s="1627" t="s">
        <v>625</v>
      </c>
      <c r="D257" s="1674" t="s">
        <v>8006</v>
      </c>
      <c r="E257" s="1665"/>
      <c r="F257" s="1620" t="s">
        <v>625</v>
      </c>
      <c r="G257" s="1625">
        <v>0</v>
      </c>
      <c r="H257" s="1620" t="s">
        <v>625</v>
      </c>
      <c r="I257" s="1675">
        <v>330000</v>
      </c>
      <c r="J257" s="1665"/>
      <c r="K257" s="1620" t="s">
        <v>625</v>
      </c>
      <c r="L257" s="1626" t="s">
        <v>625</v>
      </c>
      <c r="M257" s="1620" t="s">
        <v>625</v>
      </c>
      <c r="N257" s="1625">
        <v>1090775300</v>
      </c>
    </row>
    <row r="258" spans="1:14" ht="14.1" customHeight="1">
      <c r="A258" s="1624" t="s">
        <v>8147</v>
      </c>
      <c r="B258" s="1624" t="s">
        <v>8148</v>
      </c>
      <c r="C258" s="1624" t="s">
        <v>625</v>
      </c>
      <c r="D258" s="1676" t="s">
        <v>8005</v>
      </c>
      <c r="E258" s="1665"/>
      <c r="F258" s="1620" t="s">
        <v>625</v>
      </c>
      <c r="G258" s="1622">
        <v>0</v>
      </c>
      <c r="H258" s="1620" t="s">
        <v>625</v>
      </c>
      <c r="I258" s="1677">
        <v>330000</v>
      </c>
      <c r="J258" s="1665"/>
      <c r="K258" s="1620" t="s">
        <v>625</v>
      </c>
      <c r="L258" s="1623" t="s">
        <v>625</v>
      </c>
      <c r="M258" s="1620" t="s">
        <v>625</v>
      </c>
      <c r="N258" s="1622">
        <v>1091105300</v>
      </c>
    </row>
    <row r="259" spans="1:14" ht="14.1" customHeight="1">
      <c r="A259" s="1627" t="s">
        <v>8147</v>
      </c>
      <c r="B259" s="1627" t="s">
        <v>8146</v>
      </c>
      <c r="C259" s="1627" t="s">
        <v>625</v>
      </c>
      <c r="D259" s="1674" t="s">
        <v>8003</v>
      </c>
      <c r="E259" s="1665"/>
      <c r="F259" s="1620" t="s">
        <v>625</v>
      </c>
      <c r="G259" s="1625">
        <v>0</v>
      </c>
      <c r="H259" s="1620" t="s">
        <v>625</v>
      </c>
      <c r="I259" s="1675">
        <v>330000</v>
      </c>
      <c r="J259" s="1665"/>
      <c r="K259" s="1620" t="s">
        <v>625</v>
      </c>
      <c r="L259" s="1626" t="s">
        <v>625</v>
      </c>
      <c r="M259" s="1620" t="s">
        <v>625</v>
      </c>
      <c r="N259" s="1625">
        <v>1091435300</v>
      </c>
    </row>
    <row r="260" spans="1:14" ht="14.25" customHeight="1">
      <c r="A260" s="1624" t="s">
        <v>8364</v>
      </c>
      <c r="B260" s="1624" t="s">
        <v>8508</v>
      </c>
      <c r="C260" s="1624" t="s">
        <v>625</v>
      </c>
      <c r="D260" s="1676" t="s">
        <v>8507</v>
      </c>
      <c r="E260" s="1665"/>
      <c r="F260" s="1620" t="s">
        <v>625</v>
      </c>
      <c r="G260" s="1622">
        <v>0</v>
      </c>
      <c r="H260" s="1620" t="s">
        <v>625</v>
      </c>
      <c r="I260" s="1677">
        <v>11000000</v>
      </c>
      <c r="J260" s="1665"/>
      <c r="K260" s="1620" t="s">
        <v>625</v>
      </c>
      <c r="L260" s="1623" t="s">
        <v>625</v>
      </c>
      <c r="M260" s="1620" t="s">
        <v>625</v>
      </c>
      <c r="N260" s="1622">
        <v>1102435300</v>
      </c>
    </row>
    <row r="261" spans="1:14" ht="14.1" customHeight="1">
      <c r="A261" s="1627" t="s">
        <v>8364</v>
      </c>
      <c r="B261" s="1627" t="s">
        <v>8506</v>
      </c>
      <c r="C261" s="1627" t="s">
        <v>625</v>
      </c>
      <c r="D261" s="1674" t="s">
        <v>8505</v>
      </c>
      <c r="E261" s="1665"/>
      <c r="F261" s="1620" t="s">
        <v>625</v>
      </c>
      <c r="G261" s="1625">
        <v>0</v>
      </c>
      <c r="H261" s="1620" t="s">
        <v>625</v>
      </c>
      <c r="I261" s="1678" t="s">
        <v>625</v>
      </c>
      <c r="J261" s="1665"/>
      <c r="K261" s="1620" t="s">
        <v>625</v>
      </c>
      <c r="L261" s="1625">
        <v>3668000</v>
      </c>
      <c r="M261" s="1620" t="s">
        <v>625</v>
      </c>
      <c r="N261" s="1625">
        <v>1098767300</v>
      </c>
    </row>
    <row r="262" spans="1:14" ht="14.25" customHeight="1">
      <c r="A262" s="1624" t="s">
        <v>8364</v>
      </c>
      <c r="B262" s="1624" t="s">
        <v>8504</v>
      </c>
      <c r="C262" s="1624" t="s">
        <v>625</v>
      </c>
      <c r="D262" s="1676" t="s">
        <v>8503</v>
      </c>
      <c r="E262" s="1665"/>
      <c r="F262" s="1620" t="s">
        <v>625</v>
      </c>
      <c r="G262" s="1622">
        <v>0</v>
      </c>
      <c r="H262" s="1620" t="s">
        <v>625</v>
      </c>
      <c r="I262" s="1679" t="s">
        <v>625</v>
      </c>
      <c r="J262" s="1665"/>
      <c r="K262" s="1620" t="s">
        <v>625</v>
      </c>
      <c r="L262" s="1622">
        <v>3668000</v>
      </c>
      <c r="M262" s="1620" t="s">
        <v>625</v>
      </c>
      <c r="N262" s="1622">
        <v>1095099300</v>
      </c>
    </row>
    <row r="263" spans="1:14" ht="14.1" customHeight="1">
      <c r="A263" s="1627" t="s">
        <v>8364</v>
      </c>
      <c r="B263" s="1627" t="s">
        <v>8502</v>
      </c>
      <c r="C263" s="1627" t="s">
        <v>625</v>
      </c>
      <c r="D263" s="1674" t="s">
        <v>8501</v>
      </c>
      <c r="E263" s="1665"/>
      <c r="F263" s="1620" t="s">
        <v>625</v>
      </c>
      <c r="G263" s="1625">
        <v>0</v>
      </c>
      <c r="H263" s="1620" t="s">
        <v>625</v>
      </c>
      <c r="I263" s="1678" t="s">
        <v>625</v>
      </c>
      <c r="J263" s="1665"/>
      <c r="K263" s="1620" t="s">
        <v>625</v>
      </c>
      <c r="L263" s="1625">
        <v>2136000</v>
      </c>
      <c r="M263" s="1620" t="s">
        <v>625</v>
      </c>
      <c r="N263" s="1625">
        <v>1092963300</v>
      </c>
    </row>
    <row r="264" spans="1:14" ht="14.25" customHeight="1">
      <c r="A264" s="1624" t="s">
        <v>8377</v>
      </c>
      <c r="B264" s="1624" t="s">
        <v>8490</v>
      </c>
      <c r="C264" s="1624" t="s">
        <v>625</v>
      </c>
      <c r="D264" s="1676" t="s">
        <v>8211</v>
      </c>
      <c r="E264" s="1665"/>
      <c r="F264" s="1620" t="s">
        <v>625</v>
      </c>
      <c r="G264" s="1622">
        <v>0</v>
      </c>
      <c r="H264" s="1620" t="s">
        <v>625</v>
      </c>
      <c r="I264" s="1677">
        <v>1223600</v>
      </c>
      <c r="J264" s="1665"/>
      <c r="K264" s="1620" t="s">
        <v>625</v>
      </c>
      <c r="L264" s="1623" t="s">
        <v>625</v>
      </c>
      <c r="M264" s="1620" t="s">
        <v>625</v>
      </c>
      <c r="N264" s="1622">
        <v>1094186900</v>
      </c>
    </row>
    <row r="265" spans="1:14" ht="14.1" customHeight="1">
      <c r="A265" s="1627" t="s">
        <v>8377</v>
      </c>
      <c r="B265" s="1627" t="s">
        <v>8489</v>
      </c>
      <c r="C265" s="1627" t="s">
        <v>625</v>
      </c>
      <c r="D265" s="1674" t="s">
        <v>8212</v>
      </c>
      <c r="E265" s="1665"/>
      <c r="F265" s="1620" t="s">
        <v>625</v>
      </c>
      <c r="G265" s="1625">
        <v>0</v>
      </c>
      <c r="H265" s="1620" t="s">
        <v>625</v>
      </c>
      <c r="I265" s="1675">
        <v>1223600</v>
      </c>
      <c r="J265" s="1665"/>
      <c r="K265" s="1620" t="s">
        <v>625</v>
      </c>
      <c r="L265" s="1626" t="s">
        <v>625</v>
      </c>
      <c r="M265" s="1620" t="s">
        <v>625</v>
      </c>
      <c r="N265" s="1625">
        <v>1095410500</v>
      </c>
    </row>
    <row r="266" spans="1:14" ht="14.25" customHeight="1">
      <c r="A266" s="1624" t="s">
        <v>8377</v>
      </c>
      <c r="B266" s="1624" t="s">
        <v>8488</v>
      </c>
      <c r="C266" s="1624" t="s">
        <v>625</v>
      </c>
      <c r="D266" s="1676" t="s">
        <v>8214</v>
      </c>
      <c r="E266" s="1665"/>
      <c r="F266" s="1620" t="s">
        <v>625</v>
      </c>
      <c r="G266" s="1622">
        <v>0</v>
      </c>
      <c r="H266" s="1620" t="s">
        <v>625</v>
      </c>
      <c r="I266" s="1677">
        <v>6118000</v>
      </c>
      <c r="J266" s="1665"/>
      <c r="K266" s="1620" t="s">
        <v>625</v>
      </c>
      <c r="L266" s="1623" t="s">
        <v>625</v>
      </c>
      <c r="M266" s="1620" t="s">
        <v>625</v>
      </c>
      <c r="N266" s="1622">
        <v>1101528500</v>
      </c>
    </row>
    <row r="267" spans="1:14" ht="14.1" customHeight="1">
      <c r="A267" s="1627" t="s">
        <v>8377</v>
      </c>
      <c r="B267" s="1627" t="s">
        <v>8487</v>
      </c>
      <c r="C267" s="1627" t="s">
        <v>625</v>
      </c>
      <c r="D267" s="1674" t="s">
        <v>8215</v>
      </c>
      <c r="E267" s="1665"/>
      <c r="F267" s="1620" t="s">
        <v>625</v>
      </c>
      <c r="G267" s="1625">
        <v>0</v>
      </c>
      <c r="H267" s="1620" t="s">
        <v>625</v>
      </c>
      <c r="I267" s="1675">
        <v>1610000</v>
      </c>
      <c r="J267" s="1665"/>
      <c r="K267" s="1620" t="s">
        <v>625</v>
      </c>
      <c r="L267" s="1626" t="s">
        <v>625</v>
      </c>
      <c r="M267" s="1620" t="s">
        <v>625</v>
      </c>
      <c r="N267" s="1625">
        <v>1103138500</v>
      </c>
    </row>
    <row r="268" spans="1:14" ht="14.25" customHeight="1">
      <c r="A268" s="1624" t="s">
        <v>8377</v>
      </c>
      <c r="B268" s="1624" t="s">
        <v>8486</v>
      </c>
      <c r="C268" s="1624" t="s">
        <v>625</v>
      </c>
      <c r="D268" s="1676" t="s">
        <v>8216</v>
      </c>
      <c r="E268" s="1665"/>
      <c r="F268" s="1620" t="s">
        <v>625</v>
      </c>
      <c r="G268" s="1622">
        <v>0</v>
      </c>
      <c r="H268" s="1620" t="s">
        <v>625</v>
      </c>
      <c r="I268" s="1677">
        <v>5139120</v>
      </c>
      <c r="J268" s="1665"/>
      <c r="K268" s="1620" t="s">
        <v>625</v>
      </c>
      <c r="L268" s="1623" t="s">
        <v>625</v>
      </c>
      <c r="M268" s="1620" t="s">
        <v>625</v>
      </c>
      <c r="N268" s="1622">
        <v>1108277620</v>
      </c>
    </row>
    <row r="269" spans="1:14" ht="14.1" customHeight="1">
      <c r="A269" s="1627" t="s">
        <v>8477</v>
      </c>
      <c r="B269" s="1627" t="s">
        <v>8480</v>
      </c>
      <c r="C269" s="1627" t="s">
        <v>625</v>
      </c>
      <c r="D269" s="1674" t="s">
        <v>8026</v>
      </c>
      <c r="E269" s="1665"/>
      <c r="F269" s="1620" t="s">
        <v>625</v>
      </c>
      <c r="G269" s="1625">
        <v>0</v>
      </c>
      <c r="H269" s="1620" t="s">
        <v>625</v>
      </c>
      <c r="I269" s="1675">
        <v>1380000</v>
      </c>
      <c r="J269" s="1665"/>
      <c r="K269" s="1620" t="s">
        <v>625</v>
      </c>
      <c r="L269" s="1626" t="s">
        <v>625</v>
      </c>
      <c r="M269" s="1620" t="s">
        <v>625</v>
      </c>
      <c r="N269" s="1625">
        <v>1109657620</v>
      </c>
    </row>
    <row r="270" spans="1:14" ht="14.25" customHeight="1">
      <c r="A270" s="1624" t="s">
        <v>8477</v>
      </c>
      <c r="B270" s="1624" t="s">
        <v>8479</v>
      </c>
      <c r="C270" s="1624" t="s">
        <v>625</v>
      </c>
      <c r="D270" s="1676" t="s">
        <v>8218</v>
      </c>
      <c r="E270" s="1665"/>
      <c r="F270" s="1620" t="s">
        <v>625</v>
      </c>
      <c r="G270" s="1622">
        <v>0</v>
      </c>
      <c r="H270" s="1620" t="s">
        <v>625</v>
      </c>
      <c r="I270" s="1677">
        <v>6900000</v>
      </c>
      <c r="J270" s="1665"/>
      <c r="K270" s="1620" t="s">
        <v>625</v>
      </c>
      <c r="L270" s="1623" t="s">
        <v>625</v>
      </c>
      <c r="M270" s="1620" t="s">
        <v>625</v>
      </c>
      <c r="N270" s="1622">
        <v>1116557620</v>
      </c>
    </row>
    <row r="271" spans="1:14" ht="14.1" customHeight="1">
      <c r="A271" s="1627" t="s">
        <v>8405</v>
      </c>
      <c r="B271" s="1627" t="s">
        <v>8471</v>
      </c>
      <c r="C271" s="1627" t="s">
        <v>625</v>
      </c>
      <c r="D271" s="1674" t="s">
        <v>8291</v>
      </c>
      <c r="E271" s="1665"/>
      <c r="F271" s="1620" t="s">
        <v>625</v>
      </c>
      <c r="G271" s="1625">
        <v>0</v>
      </c>
      <c r="H271" s="1620" t="s">
        <v>625</v>
      </c>
      <c r="I271" s="1675">
        <v>330000</v>
      </c>
      <c r="J271" s="1665"/>
      <c r="K271" s="1620" t="s">
        <v>625</v>
      </c>
      <c r="L271" s="1626" t="s">
        <v>625</v>
      </c>
      <c r="M271" s="1620" t="s">
        <v>625</v>
      </c>
      <c r="N271" s="1625">
        <v>1116887620</v>
      </c>
    </row>
    <row r="272" spans="1:14" ht="14.25" customHeight="1">
      <c r="A272" s="1624" t="s">
        <v>8405</v>
      </c>
      <c r="B272" s="1624" t="s">
        <v>8470</v>
      </c>
      <c r="C272" s="1624" t="s">
        <v>625</v>
      </c>
      <c r="D272" s="1676" t="s">
        <v>8290</v>
      </c>
      <c r="E272" s="1665"/>
      <c r="F272" s="1620" t="s">
        <v>625</v>
      </c>
      <c r="G272" s="1622">
        <v>0</v>
      </c>
      <c r="H272" s="1620" t="s">
        <v>625</v>
      </c>
      <c r="I272" s="1677">
        <v>330000</v>
      </c>
      <c r="J272" s="1665"/>
      <c r="K272" s="1620" t="s">
        <v>625</v>
      </c>
      <c r="L272" s="1623" t="s">
        <v>625</v>
      </c>
      <c r="M272" s="1620" t="s">
        <v>625</v>
      </c>
      <c r="N272" s="1622">
        <v>1117217620</v>
      </c>
    </row>
    <row r="273" spans="1:14" ht="14.1" customHeight="1">
      <c r="A273" s="1627" t="s">
        <v>8405</v>
      </c>
      <c r="B273" s="1627" t="s">
        <v>8469</v>
      </c>
      <c r="C273" s="1627" t="s">
        <v>625</v>
      </c>
      <c r="D273" s="1674" t="s">
        <v>8289</v>
      </c>
      <c r="E273" s="1665"/>
      <c r="F273" s="1620" t="s">
        <v>625</v>
      </c>
      <c r="G273" s="1625">
        <v>0</v>
      </c>
      <c r="H273" s="1620" t="s">
        <v>625</v>
      </c>
      <c r="I273" s="1675">
        <v>330000</v>
      </c>
      <c r="J273" s="1665"/>
      <c r="K273" s="1620" t="s">
        <v>625</v>
      </c>
      <c r="L273" s="1626" t="s">
        <v>625</v>
      </c>
      <c r="M273" s="1620" t="s">
        <v>625</v>
      </c>
      <c r="N273" s="1625">
        <v>1117547620</v>
      </c>
    </row>
    <row r="274" spans="1:14" ht="14.1" customHeight="1">
      <c r="A274" s="1624" t="s">
        <v>8405</v>
      </c>
      <c r="B274" s="1624" t="s">
        <v>8468</v>
      </c>
      <c r="C274" s="1624" t="s">
        <v>625</v>
      </c>
      <c r="D274" s="1676" t="s">
        <v>8288</v>
      </c>
      <c r="E274" s="1665"/>
      <c r="F274" s="1620" t="s">
        <v>625</v>
      </c>
      <c r="G274" s="1622">
        <v>0</v>
      </c>
      <c r="H274" s="1620" t="s">
        <v>625</v>
      </c>
      <c r="I274" s="1677">
        <v>330000</v>
      </c>
      <c r="J274" s="1665"/>
      <c r="K274" s="1620" t="s">
        <v>625</v>
      </c>
      <c r="L274" s="1623" t="s">
        <v>625</v>
      </c>
      <c r="M274" s="1620" t="s">
        <v>625</v>
      </c>
      <c r="N274" s="1622">
        <v>1117877620</v>
      </c>
    </row>
    <row r="275" spans="1:14" ht="14.25" customHeight="1">
      <c r="A275" s="1627" t="s">
        <v>8405</v>
      </c>
      <c r="B275" s="1627" t="s">
        <v>8467</v>
      </c>
      <c r="C275" s="1627" t="s">
        <v>625</v>
      </c>
      <c r="D275" s="1674" t="s">
        <v>8287</v>
      </c>
      <c r="E275" s="1665"/>
      <c r="F275" s="1620" t="s">
        <v>625</v>
      </c>
      <c r="G275" s="1625">
        <v>0</v>
      </c>
      <c r="H275" s="1620" t="s">
        <v>625</v>
      </c>
      <c r="I275" s="1675">
        <v>330000</v>
      </c>
      <c r="J275" s="1665"/>
      <c r="K275" s="1620" t="s">
        <v>625</v>
      </c>
      <c r="L275" s="1626" t="s">
        <v>625</v>
      </c>
      <c r="M275" s="1620" t="s">
        <v>625</v>
      </c>
      <c r="N275" s="1625">
        <v>1118207620</v>
      </c>
    </row>
    <row r="276" spans="1:14" ht="14.1" customHeight="1">
      <c r="A276" s="1624" t="s">
        <v>8405</v>
      </c>
      <c r="B276" s="1624" t="s">
        <v>8466</v>
      </c>
      <c r="C276" s="1624" t="s">
        <v>625</v>
      </c>
      <c r="D276" s="1676" t="s">
        <v>8286</v>
      </c>
      <c r="E276" s="1665"/>
      <c r="F276" s="1620" t="s">
        <v>625</v>
      </c>
      <c r="G276" s="1622">
        <v>0</v>
      </c>
      <c r="H276" s="1620" t="s">
        <v>625</v>
      </c>
      <c r="I276" s="1677">
        <v>330000</v>
      </c>
      <c r="J276" s="1665"/>
      <c r="K276" s="1620" t="s">
        <v>625</v>
      </c>
      <c r="L276" s="1623" t="s">
        <v>625</v>
      </c>
      <c r="M276" s="1620" t="s">
        <v>625</v>
      </c>
      <c r="N276" s="1622">
        <v>1118537620</v>
      </c>
    </row>
    <row r="277" spans="1:14" ht="14.25" customHeight="1">
      <c r="A277" s="1627" t="s">
        <v>8405</v>
      </c>
      <c r="B277" s="1627" t="s">
        <v>8465</v>
      </c>
      <c r="C277" s="1627" t="s">
        <v>625</v>
      </c>
      <c r="D277" s="1674" t="s">
        <v>8285</v>
      </c>
      <c r="E277" s="1665"/>
      <c r="F277" s="1620" t="s">
        <v>625</v>
      </c>
      <c r="G277" s="1625">
        <v>0</v>
      </c>
      <c r="H277" s="1620" t="s">
        <v>625</v>
      </c>
      <c r="I277" s="1675">
        <v>330000</v>
      </c>
      <c r="J277" s="1665"/>
      <c r="K277" s="1620" t="s">
        <v>625</v>
      </c>
      <c r="L277" s="1626" t="s">
        <v>625</v>
      </c>
      <c r="M277" s="1620" t="s">
        <v>625</v>
      </c>
      <c r="N277" s="1625">
        <v>1118867620</v>
      </c>
    </row>
    <row r="278" spans="1:14" ht="14.1" customHeight="1">
      <c r="A278" s="1624" t="s">
        <v>8405</v>
      </c>
      <c r="B278" s="1624" t="s">
        <v>8464</v>
      </c>
      <c r="C278" s="1624" t="s">
        <v>625</v>
      </c>
      <c r="D278" s="1676" t="s">
        <v>8228</v>
      </c>
      <c r="E278" s="1665"/>
      <c r="F278" s="1620" t="s">
        <v>625</v>
      </c>
      <c r="G278" s="1622">
        <v>0</v>
      </c>
      <c r="H278" s="1620" t="s">
        <v>625</v>
      </c>
      <c r="I278" s="1677">
        <v>2070000</v>
      </c>
      <c r="J278" s="1665"/>
      <c r="K278" s="1620" t="s">
        <v>625</v>
      </c>
      <c r="L278" s="1623" t="s">
        <v>625</v>
      </c>
      <c r="M278" s="1620" t="s">
        <v>625</v>
      </c>
      <c r="N278" s="1622">
        <v>1120937620</v>
      </c>
    </row>
    <row r="279" spans="1:14" ht="14.25" customHeight="1">
      <c r="A279" s="1627" t="s">
        <v>8405</v>
      </c>
      <c r="B279" s="1627" t="s">
        <v>8463</v>
      </c>
      <c r="C279" s="1627" t="s">
        <v>625</v>
      </c>
      <c r="D279" s="1674" t="s">
        <v>8229</v>
      </c>
      <c r="E279" s="1665"/>
      <c r="F279" s="1620" t="s">
        <v>625</v>
      </c>
      <c r="G279" s="1625">
        <v>0</v>
      </c>
      <c r="H279" s="1620" t="s">
        <v>625</v>
      </c>
      <c r="I279" s="1675">
        <v>7590000</v>
      </c>
      <c r="J279" s="1665"/>
      <c r="K279" s="1620" t="s">
        <v>625</v>
      </c>
      <c r="L279" s="1626" t="s">
        <v>625</v>
      </c>
      <c r="M279" s="1620" t="s">
        <v>625</v>
      </c>
      <c r="N279" s="1625">
        <v>1128527620</v>
      </c>
    </row>
    <row r="280" spans="1:14" ht="14.1" customHeight="1">
      <c r="A280" s="1624" t="s">
        <v>8405</v>
      </c>
      <c r="B280" s="1624" t="s">
        <v>8460</v>
      </c>
      <c r="C280" s="1624" t="s">
        <v>625</v>
      </c>
      <c r="D280" s="1676" t="s">
        <v>8442</v>
      </c>
      <c r="E280" s="1665"/>
      <c r="F280" s="1620" t="s">
        <v>625</v>
      </c>
      <c r="G280" s="1622">
        <v>0</v>
      </c>
      <c r="H280" s="1620" t="s">
        <v>625</v>
      </c>
      <c r="I280" s="1677">
        <v>3450000</v>
      </c>
      <c r="J280" s="1665"/>
      <c r="K280" s="1620" t="s">
        <v>625</v>
      </c>
      <c r="L280" s="1623" t="s">
        <v>625</v>
      </c>
      <c r="M280" s="1620" t="s">
        <v>625</v>
      </c>
      <c r="N280" s="1622">
        <v>1131977620</v>
      </c>
    </row>
    <row r="281" spans="1:14" ht="14.25" customHeight="1">
      <c r="A281" s="1627" t="s">
        <v>8405</v>
      </c>
      <c r="B281" s="1627" t="s">
        <v>8459</v>
      </c>
      <c r="C281" s="1627" t="s">
        <v>625</v>
      </c>
      <c r="D281" s="1674" t="s">
        <v>8230</v>
      </c>
      <c r="E281" s="1665"/>
      <c r="F281" s="1620" t="s">
        <v>625</v>
      </c>
      <c r="G281" s="1625">
        <v>0</v>
      </c>
      <c r="H281" s="1620" t="s">
        <v>625</v>
      </c>
      <c r="I281" s="1675">
        <v>111220</v>
      </c>
      <c r="J281" s="1665"/>
      <c r="K281" s="1620" t="s">
        <v>625</v>
      </c>
      <c r="L281" s="1626" t="s">
        <v>625</v>
      </c>
      <c r="M281" s="1620" t="s">
        <v>625</v>
      </c>
      <c r="N281" s="1625">
        <v>1132088840</v>
      </c>
    </row>
    <row r="282" spans="1:14" ht="14.1" customHeight="1">
      <c r="A282" s="1624" t="s">
        <v>8405</v>
      </c>
      <c r="B282" s="1624" t="s">
        <v>8458</v>
      </c>
      <c r="C282" s="1624" t="s">
        <v>625</v>
      </c>
      <c r="D282" s="1676" t="s">
        <v>8232</v>
      </c>
      <c r="E282" s="1665"/>
      <c r="F282" s="1620" t="s">
        <v>625</v>
      </c>
      <c r="G282" s="1622">
        <v>0</v>
      </c>
      <c r="H282" s="1620" t="s">
        <v>625</v>
      </c>
      <c r="I282" s="1677">
        <v>113150</v>
      </c>
      <c r="J282" s="1665"/>
      <c r="K282" s="1620" t="s">
        <v>625</v>
      </c>
      <c r="L282" s="1623" t="s">
        <v>625</v>
      </c>
      <c r="M282" s="1620" t="s">
        <v>625</v>
      </c>
      <c r="N282" s="1622">
        <v>1132201990</v>
      </c>
    </row>
    <row r="283" spans="1:14" ht="14.25" customHeight="1">
      <c r="A283" s="1627" t="s">
        <v>8405</v>
      </c>
      <c r="B283" s="1627" t="s">
        <v>8457</v>
      </c>
      <c r="C283" s="1627" t="s">
        <v>625</v>
      </c>
      <c r="D283" s="1674" t="s">
        <v>8234</v>
      </c>
      <c r="E283" s="1665"/>
      <c r="F283" s="1620" t="s">
        <v>625</v>
      </c>
      <c r="G283" s="1625">
        <v>0</v>
      </c>
      <c r="H283" s="1620" t="s">
        <v>625</v>
      </c>
      <c r="I283" s="1675">
        <v>87600</v>
      </c>
      <c r="J283" s="1665"/>
      <c r="K283" s="1620" t="s">
        <v>625</v>
      </c>
      <c r="L283" s="1626" t="s">
        <v>625</v>
      </c>
      <c r="M283" s="1620" t="s">
        <v>625</v>
      </c>
      <c r="N283" s="1625">
        <v>1132289590</v>
      </c>
    </row>
    <row r="284" spans="1:14" ht="14.1" customHeight="1">
      <c r="A284" s="1624" t="s">
        <v>8405</v>
      </c>
      <c r="B284" s="1624" t="s">
        <v>8456</v>
      </c>
      <c r="C284" s="1624" t="s">
        <v>625</v>
      </c>
      <c r="D284" s="1676" t="s">
        <v>8236</v>
      </c>
      <c r="E284" s="1665"/>
      <c r="F284" s="1620" t="s">
        <v>625</v>
      </c>
      <c r="G284" s="1622">
        <v>0</v>
      </c>
      <c r="H284" s="1620" t="s">
        <v>625</v>
      </c>
      <c r="I284" s="1677">
        <v>504190</v>
      </c>
      <c r="J284" s="1665"/>
      <c r="K284" s="1620" t="s">
        <v>625</v>
      </c>
      <c r="L284" s="1623" t="s">
        <v>625</v>
      </c>
      <c r="M284" s="1620" t="s">
        <v>625</v>
      </c>
      <c r="N284" s="1622">
        <v>1132793780</v>
      </c>
    </row>
    <row r="285" spans="1:14" ht="14.25" customHeight="1">
      <c r="A285" s="1627" t="s">
        <v>8405</v>
      </c>
      <c r="B285" s="1627" t="s">
        <v>8455</v>
      </c>
      <c r="C285" s="1627" t="s">
        <v>625</v>
      </c>
      <c r="D285" s="1674" t="s">
        <v>8241</v>
      </c>
      <c r="E285" s="1665"/>
      <c r="F285" s="1620" t="s">
        <v>625</v>
      </c>
      <c r="G285" s="1625">
        <v>0</v>
      </c>
      <c r="H285" s="1620" t="s">
        <v>625</v>
      </c>
      <c r="I285" s="1675">
        <v>115490</v>
      </c>
      <c r="J285" s="1665"/>
      <c r="K285" s="1620" t="s">
        <v>625</v>
      </c>
      <c r="L285" s="1626" t="s">
        <v>625</v>
      </c>
      <c r="M285" s="1620" t="s">
        <v>625</v>
      </c>
      <c r="N285" s="1625">
        <v>1132909270</v>
      </c>
    </row>
    <row r="286" spans="1:14" ht="14.1" customHeight="1">
      <c r="A286" s="1624" t="s">
        <v>8405</v>
      </c>
      <c r="B286" s="1624" t="s">
        <v>8454</v>
      </c>
      <c r="C286" s="1624" t="s">
        <v>625</v>
      </c>
      <c r="D286" s="1676" t="s">
        <v>8243</v>
      </c>
      <c r="E286" s="1665"/>
      <c r="F286" s="1620" t="s">
        <v>625</v>
      </c>
      <c r="G286" s="1622">
        <v>0</v>
      </c>
      <c r="H286" s="1620" t="s">
        <v>625</v>
      </c>
      <c r="I286" s="1677">
        <v>126300</v>
      </c>
      <c r="J286" s="1665"/>
      <c r="K286" s="1620" t="s">
        <v>625</v>
      </c>
      <c r="L286" s="1623" t="s">
        <v>625</v>
      </c>
      <c r="M286" s="1620" t="s">
        <v>625</v>
      </c>
      <c r="N286" s="1622">
        <v>1133035570</v>
      </c>
    </row>
    <row r="287" spans="1:14" ht="14.1" customHeight="1">
      <c r="A287" s="1627" t="s">
        <v>8405</v>
      </c>
      <c r="B287" s="1627" t="s">
        <v>8453</v>
      </c>
      <c r="C287" s="1627" t="s">
        <v>625</v>
      </c>
      <c r="D287" s="1674" t="s">
        <v>8245</v>
      </c>
      <c r="E287" s="1665"/>
      <c r="F287" s="1620" t="s">
        <v>625</v>
      </c>
      <c r="G287" s="1625">
        <v>0</v>
      </c>
      <c r="H287" s="1620" t="s">
        <v>625</v>
      </c>
      <c r="I287" s="1675">
        <v>113150</v>
      </c>
      <c r="J287" s="1665"/>
      <c r="K287" s="1620" t="s">
        <v>625</v>
      </c>
      <c r="L287" s="1626" t="s">
        <v>625</v>
      </c>
      <c r="M287" s="1620" t="s">
        <v>625</v>
      </c>
      <c r="N287" s="1625">
        <v>1133148720</v>
      </c>
    </row>
    <row r="288" spans="1:14" ht="14.25" customHeight="1">
      <c r="A288" s="1624" t="s">
        <v>8405</v>
      </c>
      <c r="B288" s="1624" t="s">
        <v>8452</v>
      </c>
      <c r="C288" s="1624" t="s">
        <v>625</v>
      </c>
      <c r="D288" s="1676" t="s">
        <v>8232</v>
      </c>
      <c r="E288" s="1665"/>
      <c r="F288" s="1620" t="s">
        <v>625</v>
      </c>
      <c r="G288" s="1622">
        <v>0</v>
      </c>
      <c r="H288" s="1620" t="s">
        <v>625</v>
      </c>
      <c r="I288" s="1677">
        <v>185470</v>
      </c>
      <c r="J288" s="1665"/>
      <c r="K288" s="1620" t="s">
        <v>625</v>
      </c>
      <c r="L288" s="1623" t="s">
        <v>625</v>
      </c>
      <c r="M288" s="1620" t="s">
        <v>625</v>
      </c>
      <c r="N288" s="1622">
        <v>1133334190</v>
      </c>
    </row>
    <row r="289" spans="1:14" ht="14.1" customHeight="1">
      <c r="A289" s="1627" t="s">
        <v>8405</v>
      </c>
      <c r="B289" s="1627" t="s">
        <v>8451</v>
      </c>
      <c r="C289" s="1627" t="s">
        <v>625</v>
      </c>
      <c r="D289" s="1674" t="s">
        <v>8250</v>
      </c>
      <c r="E289" s="1665"/>
      <c r="F289" s="1620" t="s">
        <v>625</v>
      </c>
      <c r="G289" s="1625">
        <v>0</v>
      </c>
      <c r="H289" s="1620" t="s">
        <v>625</v>
      </c>
      <c r="I289" s="1675">
        <v>196900</v>
      </c>
      <c r="J289" s="1665"/>
      <c r="K289" s="1620" t="s">
        <v>625</v>
      </c>
      <c r="L289" s="1626" t="s">
        <v>625</v>
      </c>
      <c r="M289" s="1620" t="s">
        <v>625</v>
      </c>
      <c r="N289" s="1625">
        <v>1133531090</v>
      </c>
    </row>
    <row r="290" spans="1:14" ht="14.25" customHeight="1">
      <c r="A290" s="1624" t="s">
        <v>8405</v>
      </c>
      <c r="B290" s="1624" t="s">
        <v>8450</v>
      </c>
      <c r="C290" s="1624" t="s">
        <v>625</v>
      </c>
      <c r="D290" s="1676" t="s">
        <v>8252</v>
      </c>
      <c r="E290" s="1665"/>
      <c r="F290" s="1620" t="s">
        <v>625</v>
      </c>
      <c r="G290" s="1622">
        <v>0</v>
      </c>
      <c r="H290" s="1620" t="s">
        <v>625</v>
      </c>
      <c r="I290" s="1677">
        <v>131450</v>
      </c>
      <c r="J290" s="1665"/>
      <c r="K290" s="1620" t="s">
        <v>625</v>
      </c>
      <c r="L290" s="1623" t="s">
        <v>625</v>
      </c>
      <c r="M290" s="1620" t="s">
        <v>625</v>
      </c>
      <c r="N290" s="1622">
        <v>1133662540</v>
      </c>
    </row>
    <row r="291" spans="1:14" ht="14.1" customHeight="1">
      <c r="A291" s="1627" t="s">
        <v>8405</v>
      </c>
      <c r="B291" s="1627" t="s">
        <v>8449</v>
      </c>
      <c r="C291" s="1627" t="s">
        <v>625</v>
      </c>
      <c r="D291" s="1674" t="s">
        <v>8254</v>
      </c>
      <c r="E291" s="1665"/>
      <c r="F291" s="1620" t="s">
        <v>625</v>
      </c>
      <c r="G291" s="1625">
        <v>0</v>
      </c>
      <c r="H291" s="1620" t="s">
        <v>625</v>
      </c>
      <c r="I291" s="1675">
        <v>169560</v>
      </c>
      <c r="J291" s="1665"/>
      <c r="K291" s="1620" t="s">
        <v>625</v>
      </c>
      <c r="L291" s="1626" t="s">
        <v>625</v>
      </c>
      <c r="M291" s="1620" t="s">
        <v>625</v>
      </c>
      <c r="N291" s="1625">
        <v>1133832100</v>
      </c>
    </row>
    <row r="292" spans="1:14" ht="14.25" customHeight="1">
      <c r="A292" s="1624" t="s">
        <v>8405</v>
      </c>
      <c r="B292" s="1624" t="s">
        <v>8447</v>
      </c>
      <c r="C292" s="1624" t="s">
        <v>625</v>
      </c>
      <c r="D292" s="1676" t="s">
        <v>8234</v>
      </c>
      <c r="E292" s="1665"/>
      <c r="F292" s="1620" t="s">
        <v>625</v>
      </c>
      <c r="G292" s="1622">
        <v>0</v>
      </c>
      <c r="H292" s="1620" t="s">
        <v>625</v>
      </c>
      <c r="I292" s="1677">
        <v>115450</v>
      </c>
      <c r="J292" s="1665"/>
      <c r="K292" s="1620" t="s">
        <v>625</v>
      </c>
      <c r="L292" s="1623" t="s">
        <v>625</v>
      </c>
      <c r="M292" s="1620" t="s">
        <v>625</v>
      </c>
      <c r="N292" s="1622">
        <v>1133947550</v>
      </c>
    </row>
    <row r="293" spans="1:14" ht="14.1" customHeight="1">
      <c r="A293" s="1627" t="s">
        <v>8429</v>
      </c>
      <c r="B293" s="1627" t="s">
        <v>8430</v>
      </c>
      <c r="C293" s="1627" t="s">
        <v>625</v>
      </c>
      <c r="D293" s="1674" t="s">
        <v>8283</v>
      </c>
      <c r="E293" s="1665"/>
      <c r="F293" s="1620" t="s">
        <v>625</v>
      </c>
      <c r="G293" s="1625">
        <v>0</v>
      </c>
      <c r="H293" s="1620" t="s">
        <v>625</v>
      </c>
      <c r="I293" s="1675">
        <v>330000</v>
      </c>
      <c r="J293" s="1665"/>
      <c r="K293" s="1620" t="s">
        <v>625</v>
      </c>
      <c r="L293" s="1626" t="s">
        <v>625</v>
      </c>
      <c r="M293" s="1620" t="s">
        <v>625</v>
      </c>
      <c r="N293" s="1625">
        <v>1134277550</v>
      </c>
    </row>
    <row r="294" spans="1:14" ht="14.25" customHeight="1">
      <c r="A294" s="1624" t="s">
        <v>8429</v>
      </c>
      <c r="B294" s="1624" t="s">
        <v>8428</v>
      </c>
      <c r="C294" s="1624" t="s">
        <v>625</v>
      </c>
      <c r="D294" s="1676" t="s">
        <v>8282</v>
      </c>
      <c r="E294" s="1665"/>
      <c r="F294" s="1620" t="s">
        <v>625</v>
      </c>
      <c r="G294" s="1622">
        <v>0</v>
      </c>
      <c r="H294" s="1620" t="s">
        <v>625</v>
      </c>
      <c r="I294" s="1677">
        <v>330000</v>
      </c>
      <c r="J294" s="1665"/>
      <c r="K294" s="1620" t="s">
        <v>625</v>
      </c>
      <c r="L294" s="1623" t="s">
        <v>625</v>
      </c>
      <c r="M294" s="1620" t="s">
        <v>625</v>
      </c>
      <c r="N294" s="1622">
        <v>1134607550</v>
      </c>
    </row>
    <row r="295" spans="1:14" ht="14.1" customHeight="1">
      <c r="A295" s="1627" t="s">
        <v>8415</v>
      </c>
      <c r="B295" s="1627" t="s">
        <v>8426</v>
      </c>
      <c r="C295" s="1627" t="s">
        <v>625</v>
      </c>
      <c r="D295" s="1674" t="s">
        <v>8265</v>
      </c>
      <c r="E295" s="1665"/>
      <c r="F295" s="1620" t="s">
        <v>625</v>
      </c>
      <c r="G295" s="1625">
        <v>0</v>
      </c>
      <c r="H295" s="1620" t="s">
        <v>625</v>
      </c>
      <c r="I295" s="1675">
        <v>8000000</v>
      </c>
      <c r="J295" s="1665"/>
      <c r="K295" s="1620" t="s">
        <v>625</v>
      </c>
      <c r="L295" s="1626" t="s">
        <v>625</v>
      </c>
      <c r="M295" s="1620" t="s">
        <v>625</v>
      </c>
      <c r="N295" s="1625">
        <v>1142607550</v>
      </c>
    </row>
    <row r="296" spans="1:14" ht="14.25" customHeight="1">
      <c r="A296" s="1624" t="s">
        <v>8415</v>
      </c>
      <c r="B296" s="1624" t="s">
        <v>8425</v>
      </c>
      <c r="C296" s="1624" t="s">
        <v>625</v>
      </c>
      <c r="D296" s="1676" t="s">
        <v>8268</v>
      </c>
      <c r="E296" s="1665"/>
      <c r="F296" s="1620" t="s">
        <v>625</v>
      </c>
      <c r="G296" s="1622">
        <v>0</v>
      </c>
      <c r="H296" s="1620" t="s">
        <v>625</v>
      </c>
      <c r="I296" s="1677">
        <v>45000000</v>
      </c>
      <c r="J296" s="1665"/>
      <c r="K296" s="1620" t="s">
        <v>625</v>
      </c>
      <c r="L296" s="1623" t="s">
        <v>625</v>
      </c>
      <c r="M296" s="1620" t="s">
        <v>625</v>
      </c>
      <c r="N296" s="1622">
        <v>1187607550</v>
      </c>
    </row>
    <row r="297" spans="1:14" ht="14.1" customHeight="1">
      <c r="A297" s="1627" t="s">
        <v>8415</v>
      </c>
      <c r="B297" s="1627" t="s">
        <v>8424</v>
      </c>
      <c r="C297" s="1627" t="s">
        <v>625</v>
      </c>
      <c r="D297" s="1674" t="s">
        <v>8304</v>
      </c>
      <c r="E297" s="1665"/>
      <c r="F297" s="1620" t="s">
        <v>625</v>
      </c>
      <c r="G297" s="1625">
        <v>0</v>
      </c>
      <c r="H297" s="1620" t="s">
        <v>625</v>
      </c>
      <c r="I297" s="1675">
        <v>67000000</v>
      </c>
      <c r="J297" s="1665"/>
      <c r="K297" s="1620" t="s">
        <v>625</v>
      </c>
      <c r="L297" s="1626" t="s">
        <v>625</v>
      </c>
      <c r="M297" s="1620" t="s">
        <v>625</v>
      </c>
      <c r="N297" s="1625">
        <v>1254607550</v>
      </c>
    </row>
    <row r="298" spans="1:14" ht="14.25" customHeight="1">
      <c r="A298" s="1624" t="s">
        <v>8415</v>
      </c>
      <c r="B298" s="1624" t="s">
        <v>8420</v>
      </c>
      <c r="C298" s="1624" t="s">
        <v>625</v>
      </c>
      <c r="D298" s="1676" t="s">
        <v>8245</v>
      </c>
      <c r="E298" s="1665"/>
      <c r="F298" s="1620" t="s">
        <v>625</v>
      </c>
      <c r="G298" s="1622">
        <v>0</v>
      </c>
      <c r="H298" s="1620" t="s">
        <v>625</v>
      </c>
      <c r="I298" s="1677">
        <v>55000</v>
      </c>
      <c r="J298" s="1665"/>
      <c r="K298" s="1620" t="s">
        <v>625</v>
      </c>
      <c r="L298" s="1623" t="s">
        <v>625</v>
      </c>
      <c r="M298" s="1620" t="s">
        <v>625</v>
      </c>
      <c r="N298" s="1622">
        <v>1254662550</v>
      </c>
    </row>
    <row r="299" spans="1:14" ht="14.1" customHeight="1">
      <c r="A299" s="1627" t="s">
        <v>8415</v>
      </c>
      <c r="B299" s="1627" t="s">
        <v>8419</v>
      </c>
      <c r="C299" s="1627" t="s">
        <v>625</v>
      </c>
      <c r="D299" s="1674" t="s">
        <v>8261</v>
      </c>
      <c r="E299" s="1665"/>
      <c r="F299" s="1620" t="s">
        <v>625</v>
      </c>
      <c r="G299" s="1625">
        <v>0</v>
      </c>
      <c r="H299" s="1620" t="s">
        <v>625</v>
      </c>
      <c r="I299" s="1675">
        <v>139730</v>
      </c>
      <c r="J299" s="1665"/>
      <c r="K299" s="1620" t="s">
        <v>625</v>
      </c>
      <c r="L299" s="1626" t="s">
        <v>625</v>
      </c>
      <c r="M299" s="1620" t="s">
        <v>625</v>
      </c>
      <c r="N299" s="1625">
        <v>1254802280</v>
      </c>
    </row>
    <row r="300" spans="1:14" ht="14.25" customHeight="1">
      <c r="A300" s="1624" t="s">
        <v>8415</v>
      </c>
      <c r="B300" s="1624" t="s">
        <v>8418</v>
      </c>
      <c r="C300" s="1624" t="s">
        <v>625</v>
      </c>
      <c r="D300" s="1676" t="s">
        <v>8263</v>
      </c>
      <c r="E300" s="1665"/>
      <c r="F300" s="1620" t="s">
        <v>625</v>
      </c>
      <c r="G300" s="1622">
        <v>0</v>
      </c>
      <c r="H300" s="1620" t="s">
        <v>625</v>
      </c>
      <c r="I300" s="1677">
        <v>174160</v>
      </c>
      <c r="J300" s="1665"/>
      <c r="K300" s="1620" t="s">
        <v>625</v>
      </c>
      <c r="L300" s="1623" t="s">
        <v>625</v>
      </c>
      <c r="M300" s="1620" t="s">
        <v>625</v>
      </c>
      <c r="N300" s="1622">
        <v>1254976440</v>
      </c>
    </row>
    <row r="301" spans="1:14" ht="14.1" customHeight="1">
      <c r="A301" s="1627" t="s">
        <v>8413</v>
      </c>
      <c r="B301" s="1627" t="s">
        <v>8412</v>
      </c>
      <c r="C301" s="1627" t="s">
        <v>625</v>
      </c>
      <c r="D301" s="1674" t="s">
        <v>8280</v>
      </c>
      <c r="E301" s="1665"/>
      <c r="F301" s="1620" t="s">
        <v>625</v>
      </c>
      <c r="G301" s="1625">
        <v>0</v>
      </c>
      <c r="H301" s="1620" t="s">
        <v>625</v>
      </c>
      <c r="I301" s="1675">
        <v>330000</v>
      </c>
      <c r="J301" s="1665"/>
      <c r="K301" s="1620" t="s">
        <v>625</v>
      </c>
      <c r="L301" s="1626" t="s">
        <v>625</v>
      </c>
      <c r="M301" s="1620" t="s">
        <v>625</v>
      </c>
      <c r="N301" s="1625">
        <v>1255306440</v>
      </c>
    </row>
    <row r="302" spans="1:14" ht="14.1" customHeight="1">
      <c r="A302" s="1624" t="s">
        <v>8375</v>
      </c>
      <c r="B302" s="1624" t="s">
        <v>8410</v>
      </c>
      <c r="C302" s="1624" t="s">
        <v>625</v>
      </c>
      <c r="D302" s="1676" t="s">
        <v>8273</v>
      </c>
      <c r="E302" s="1665"/>
      <c r="F302" s="1620" t="s">
        <v>625</v>
      </c>
      <c r="G302" s="1622">
        <v>0</v>
      </c>
      <c r="H302" s="1620" t="s">
        <v>625</v>
      </c>
      <c r="I302" s="1677">
        <v>27810</v>
      </c>
      <c r="J302" s="1665"/>
      <c r="K302" s="1620" t="s">
        <v>625</v>
      </c>
      <c r="L302" s="1623" t="s">
        <v>625</v>
      </c>
      <c r="M302" s="1620" t="s">
        <v>625</v>
      </c>
      <c r="N302" s="1622">
        <v>1255334250</v>
      </c>
    </row>
    <row r="303" spans="1:14" ht="25.5" customHeight="1" thickBot="1">
      <c r="A303" s="1680" t="s">
        <v>3608</v>
      </c>
      <c r="B303" s="1681"/>
      <c r="C303" s="1681"/>
      <c r="D303" s="1681"/>
      <c r="E303" s="1681"/>
      <c r="F303" s="1617" t="s">
        <v>625</v>
      </c>
      <c r="G303" s="1618">
        <v>0</v>
      </c>
      <c r="H303" s="1617" t="s">
        <v>625</v>
      </c>
      <c r="I303" s="1682">
        <v>1278127850</v>
      </c>
      <c r="J303" s="1681"/>
      <c r="K303" s="1617" t="s">
        <v>625</v>
      </c>
      <c r="L303" s="1618">
        <v>22793600</v>
      </c>
      <c r="M303" s="1617" t="s">
        <v>625</v>
      </c>
      <c r="N303" s="1618">
        <v>1255334250</v>
      </c>
    </row>
    <row r="304" spans="1:14">
      <c r="A304" s="1673" t="s">
        <v>7317</v>
      </c>
      <c r="B304" s="1665"/>
      <c r="C304" s="1665"/>
      <c r="D304" s="1665"/>
      <c r="E304" s="1665"/>
      <c r="F304" s="1620" t="s">
        <v>625</v>
      </c>
      <c r="G304" s="1620" t="s">
        <v>625</v>
      </c>
      <c r="H304" s="1620" t="s">
        <v>625</v>
      </c>
      <c r="I304" s="1669" t="s">
        <v>625</v>
      </c>
      <c r="J304" s="1665"/>
      <c r="K304" s="1620" t="s">
        <v>625</v>
      </c>
      <c r="L304" s="1620" t="s">
        <v>625</v>
      </c>
      <c r="M304" s="1620" t="s">
        <v>625</v>
      </c>
      <c r="N304" s="1621" t="s">
        <v>625</v>
      </c>
    </row>
    <row r="305" spans="1:14">
      <c r="B305" s="1620" t="s">
        <v>625</v>
      </c>
      <c r="C305" s="1620" t="s">
        <v>625</v>
      </c>
      <c r="D305" s="1669" t="s">
        <v>625</v>
      </c>
      <c r="E305" s="1665"/>
      <c r="F305" s="1620" t="s">
        <v>625</v>
      </c>
      <c r="G305" s="1620" t="s">
        <v>625</v>
      </c>
      <c r="H305" s="1620" t="s">
        <v>625</v>
      </c>
      <c r="I305" s="1669" t="s">
        <v>625</v>
      </c>
      <c r="J305" s="1665"/>
      <c r="K305" s="1620" t="s">
        <v>625</v>
      </c>
      <c r="L305" s="1620" t="s">
        <v>625</v>
      </c>
      <c r="M305" s="1620" t="s">
        <v>625</v>
      </c>
      <c r="N305" s="1620" t="s">
        <v>625</v>
      </c>
    </row>
    <row r="306" spans="1:14">
      <c r="A306" s="1673" t="s">
        <v>625</v>
      </c>
      <c r="B306" s="1665"/>
      <c r="C306" s="1665"/>
      <c r="D306" s="1665"/>
      <c r="E306" s="1665"/>
      <c r="F306" s="1620" t="s">
        <v>625</v>
      </c>
      <c r="G306" s="1621" t="s">
        <v>625</v>
      </c>
      <c r="H306" s="1620" t="s">
        <v>625</v>
      </c>
      <c r="I306" s="1668" t="s">
        <v>625</v>
      </c>
      <c r="J306" s="1665"/>
      <c r="K306" s="1620" t="s">
        <v>625</v>
      </c>
      <c r="L306" s="1621" t="s">
        <v>625</v>
      </c>
      <c r="M306" s="1620" t="s">
        <v>625</v>
      </c>
      <c r="N306" s="1619">
        <v>871612000</v>
      </c>
    </row>
    <row r="307" spans="1:14" ht="14.25" customHeight="1">
      <c r="A307" s="1627" t="s">
        <v>7754</v>
      </c>
      <c r="B307" s="1627" t="s">
        <v>7753</v>
      </c>
      <c r="C307" s="1627" t="s">
        <v>625</v>
      </c>
      <c r="D307" s="1674" t="s">
        <v>7625</v>
      </c>
      <c r="E307" s="1665"/>
      <c r="F307" s="1620" t="s">
        <v>625</v>
      </c>
      <c r="G307" s="1625">
        <v>0</v>
      </c>
      <c r="H307" s="1620" t="s">
        <v>625</v>
      </c>
      <c r="I307" s="1675">
        <v>18000000</v>
      </c>
      <c r="J307" s="1665"/>
      <c r="K307" s="1620" t="s">
        <v>625</v>
      </c>
      <c r="L307" s="1626" t="s">
        <v>625</v>
      </c>
      <c r="M307" s="1620" t="s">
        <v>625</v>
      </c>
      <c r="N307" s="1625">
        <v>889612000</v>
      </c>
    </row>
    <row r="308" spans="1:14" ht="14.1" customHeight="1">
      <c r="A308" s="1624" t="s">
        <v>8074</v>
      </c>
      <c r="B308" s="1624" t="s">
        <v>8112</v>
      </c>
      <c r="C308" s="1624" t="s">
        <v>625</v>
      </c>
      <c r="D308" s="1676" t="s">
        <v>8197</v>
      </c>
      <c r="E308" s="1665"/>
      <c r="F308" s="1620" t="s">
        <v>625</v>
      </c>
      <c r="G308" s="1622">
        <v>0</v>
      </c>
      <c r="H308" s="1620" t="s">
        <v>625</v>
      </c>
      <c r="I308" s="1679" t="s">
        <v>625</v>
      </c>
      <c r="J308" s="1665"/>
      <c r="K308" s="1620" t="s">
        <v>625</v>
      </c>
      <c r="L308" s="1622">
        <v>33712000</v>
      </c>
      <c r="M308" s="1620" t="s">
        <v>625</v>
      </c>
      <c r="N308" s="1622">
        <v>855900000</v>
      </c>
    </row>
    <row r="309" spans="1:14" ht="14.1" customHeight="1">
      <c r="A309" s="1627" t="s">
        <v>8107</v>
      </c>
      <c r="B309" s="1627" t="s">
        <v>8108</v>
      </c>
      <c r="C309" s="1627" t="s">
        <v>625</v>
      </c>
      <c r="D309" s="1674" t="s">
        <v>6374</v>
      </c>
      <c r="E309" s="1665"/>
      <c r="F309" s="1620" t="s">
        <v>625</v>
      </c>
      <c r="G309" s="1625">
        <v>0</v>
      </c>
      <c r="H309" s="1620" t="s">
        <v>625</v>
      </c>
      <c r="I309" s="1675">
        <v>10000000</v>
      </c>
      <c r="J309" s="1665"/>
      <c r="K309" s="1620" t="s">
        <v>625</v>
      </c>
      <c r="L309" s="1626" t="s">
        <v>625</v>
      </c>
      <c r="M309" s="1620" t="s">
        <v>625</v>
      </c>
      <c r="N309" s="1625">
        <v>865900000</v>
      </c>
    </row>
    <row r="310" spans="1:14" ht="14.25" customHeight="1">
      <c r="A310" s="1624" t="s">
        <v>8107</v>
      </c>
      <c r="B310" s="1624" t="s">
        <v>8106</v>
      </c>
      <c r="C310" s="1624" t="s">
        <v>625</v>
      </c>
      <c r="D310" s="1676" t="s">
        <v>8105</v>
      </c>
      <c r="E310" s="1665"/>
      <c r="F310" s="1620" t="s">
        <v>625</v>
      </c>
      <c r="G310" s="1622">
        <v>0</v>
      </c>
      <c r="H310" s="1620" t="s">
        <v>625</v>
      </c>
      <c r="I310" s="1679" t="s">
        <v>625</v>
      </c>
      <c r="J310" s="1665"/>
      <c r="K310" s="1620" t="s">
        <v>625</v>
      </c>
      <c r="L310" s="1622">
        <v>10000000</v>
      </c>
      <c r="M310" s="1620" t="s">
        <v>625</v>
      </c>
      <c r="N310" s="1622">
        <v>855900000</v>
      </c>
    </row>
    <row r="311" spans="1:14" ht="14.1" customHeight="1">
      <c r="A311" s="1627" t="s">
        <v>8085</v>
      </c>
      <c r="B311" s="1627" t="s">
        <v>8104</v>
      </c>
      <c r="C311" s="1627" t="s">
        <v>625</v>
      </c>
      <c r="D311" s="1674" t="s">
        <v>7040</v>
      </c>
      <c r="E311" s="1665"/>
      <c r="F311" s="1620" t="s">
        <v>625</v>
      </c>
      <c r="G311" s="1625">
        <v>0</v>
      </c>
      <c r="H311" s="1620" t="s">
        <v>625</v>
      </c>
      <c r="I311" s="1675">
        <v>32597000</v>
      </c>
      <c r="J311" s="1665"/>
      <c r="K311" s="1620" t="s">
        <v>625</v>
      </c>
      <c r="L311" s="1626" t="s">
        <v>625</v>
      </c>
      <c r="M311" s="1620" t="s">
        <v>625</v>
      </c>
      <c r="N311" s="1625">
        <v>888497000</v>
      </c>
    </row>
    <row r="312" spans="1:14" ht="14.25" customHeight="1">
      <c r="A312" s="1624" t="s">
        <v>8085</v>
      </c>
      <c r="B312" s="1624" t="s">
        <v>8103</v>
      </c>
      <c r="C312" s="1624" t="s">
        <v>625</v>
      </c>
      <c r="D312" s="1676" t="s">
        <v>8102</v>
      </c>
      <c r="E312" s="1665"/>
      <c r="F312" s="1620" t="s">
        <v>625</v>
      </c>
      <c r="G312" s="1622">
        <v>0</v>
      </c>
      <c r="H312" s="1620" t="s">
        <v>625</v>
      </c>
      <c r="I312" s="1679" t="s">
        <v>625</v>
      </c>
      <c r="J312" s="1665"/>
      <c r="K312" s="1620" t="s">
        <v>625</v>
      </c>
      <c r="L312" s="1622">
        <v>32597000</v>
      </c>
      <c r="M312" s="1620" t="s">
        <v>625</v>
      </c>
      <c r="N312" s="1622">
        <v>855900000</v>
      </c>
    </row>
    <row r="313" spans="1:14" ht="14.1" customHeight="1">
      <c r="A313" s="1627" t="s">
        <v>8364</v>
      </c>
      <c r="B313" s="1627" t="s">
        <v>8508</v>
      </c>
      <c r="C313" s="1627" t="s">
        <v>625</v>
      </c>
      <c r="D313" s="1674" t="s">
        <v>8507</v>
      </c>
      <c r="E313" s="1665"/>
      <c r="F313" s="1620" t="s">
        <v>625</v>
      </c>
      <c r="G313" s="1625">
        <v>0</v>
      </c>
      <c r="H313" s="1620" t="s">
        <v>625</v>
      </c>
      <c r="I313" s="1678" t="s">
        <v>625</v>
      </c>
      <c r="J313" s="1665"/>
      <c r="K313" s="1620" t="s">
        <v>625</v>
      </c>
      <c r="L313" s="1625">
        <v>10000000</v>
      </c>
      <c r="M313" s="1620" t="s">
        <v>625</v>
      </c>
      <c r="N313" s="1625">
        <v>845900000</v>
      </c>
    </row>
    <row r="314" spans="1:14" ht="25.5" customHeight="1" thickBot="1">
      <c r="A314" s="1680" t="s">
        <v>6374</v>
      </c>
      <c r="B314" s="1681"/>
      <c r="C314" s="1681"/>
      <c r="D314" s="1681"/>
      <c r="E314" s="1681"/>
      <c r="F314" s="1617" t="s">
        <v>625</v>
      </c>
      <c r="G314" s="1618">
        <v>0</v>
      </c>
      <c r="H314" s="1617" t="s">
        <v>625</v>
      </c>
      <c r="I314" s="1682">
        <v>60597000</v>
      </c>
      <c r="J314" s="1681"/>
      <c r="K314" s="1617" t="s">
        <v>625</v>
      </c>
      <c r="L314" s="1618">
        <v>86309000</v>
      </c>
      <c r="M314" s="1617" t="s">
        <v>625</v>
      </c>
      <c r="N314" s="1618">
        <v>845900000</v>
      </c>
    </row>
    <row r="315" spans="1:14">
      <c r="A315" s="1673" t="s">
        <v>7318</v>
      </c>
      <c r="B315" s="1665"/>
      <c r="C315" s="1665"/>
      <c r="D315" s="1665"/>
      <c r="E315" s="1665"/>
      <c r="F315" s="1620" t="s">
        <v>625</v>
      </c>
      <c r="G315" s="1620" t="s">
        <v>625</v>
      </c>
      <c r="H315" s="1620" t="s">
        <v>625</v>
      </c>
      <c r="I315" s="1669" t="s">
        <v>625</v>
      </c>
      <c r="J315" s="1665"/>
      <c r="K315" s="1620" t="s">
        <v>625</v>
      </c>
      <c r="L315" s="1620" t="s">
        <v>625</v>
      </c>
      <c r="M315" s="1620" t="s">
        <v>625</v>
      </c>
      <c r="N315" s="1621" t="s">
        <v>625</v>
      </c>
    </row>
    <row r="316" spans="1:14">
      <c r="B316" s="1620" t="s">
        <v>625</v>
      </c>
      <c r="C316" s="1620" t="s">
        <v>625</v>
      </c>
      <c r="D316" s="1669" t="s">
        <v>625</v>
      </c>
      <c r="E316" s="1665"/>
      <c r="F316" s="1620" t="s">
        <v>625</v>
      </c>
      <c r="G316" s="1620" t="s">
        <v>625</v>
      </c>
      <c r="H316" s="1620" t="s">
        <v>625</v>
      </c>
      <c r="I316" s="1669" t="s">
        <v>625</v>
      </c>
      <c r="J316" s="1665"/>
      <c r="K316" s="1620" t="s">
        <v>625</v>
      </c>
      <c r="L316" s="1620" t="s">
        <v>625</v>
      </c>
      <c r="M316" s="1620" t="s">
        <v>625</v>
      </c>
      <c r="N316" s="1620" t="s">
        <v>625</v>
      </c>
    </row>
    <row r="317" spans="1:14">
      <c r="A317" s="1673" t="s">
        <v>625</v>
      </c>
      <c r="B317" s="1665"/>
      <c r="C317" s="1665"/>
      <c r="D317" s="1665"/>
      <c r="E317" s="1665"/>
      <c r="F317" s="1620" t="s">
        <v>625</v>
      </c>
      <c r="G317" s="1621" t="s">
        <v>625</v>
      </c>
      <c r="H317" s="1620" t="s">
        <v>625</v>
      </c>
      <c r="I317" s="1668" t="s">
        <v>625</v>
      </c>
      <c r="J317" s="1665"/>
      <c r="K317" s="1620" t="s">
        <v>625</v>
      </c>
      <c r="L317" s="1621" t="s">
        <v>625</v>
      </c>
      <c r="M317" s="1620" t="s">
        <v>625</v>
      </c>
      <c r="N317" s="1619">
        <v>-1960000000</v>
      </c>
    </row>
    <row r="318" spans="1:14" ht="25.5" customHeight="1" thickBot="1">
      <c r="A318" s="1680" t="s">
        <v>921</v>
      </c>
      <c r="B318" s="1681"/>
      <c r="C318" s="1681"/>
      <c r="D318" s="1681"/>
      <c r="E318" s="1681"/>
      <c r="F318" s="1617" t="s">
        <v>625</v>
      </c>
      <c r="G318" s="1618">
        <v>0</v>
      </c>
      <c r="H318" s="1617" t="s">
        <v>625</v>
      </c>
      <c r="I318" s="1683" t="s">
        <v>625</v>
      </c>
      <c r="J318" s="1681"/>
      <c r="K318" s="1617" t="s">
        <v>625</v>
      </c>
      <c r="L318" s="1616" t="s">
        <v>625</v>
      </c>
      <c r="M318" s="1617" t="s">
        <v>625</v>
      </c>
      <c r="N318" s="1616"/>
    </row>
    <row r="319" spans="1:14">
      <c r="A319" s="1673" t="s">
        <v>7319</v>
      </c>
      <c r="B319" s="1665"/>
      <c r="C319" s="1665"/>
      <c r="D319" s="1665"/>
      <c r="E319" s="1665"/>
      <c r="F319" s="1620" t="s">
        <v>625</v>
      </c>
      <c r="G319" s="1620" t="s">
        <v>625</v>
      </c>
      <c r="H319" s="1620" t="s">
        <v>625</v>
      </c>
      <c r="I319" s="1669" t="s">
        <v>625</v>
      </c>
      <c r="J319" s="1665"/>
      <c r="K319" s="1620" t="s">
        <v>625</v>
      </c>
      <c r="L319" s="1620" t="s">
        <v>625</v>
      </c>
      <c r="M319" s="1620" t="s">
        <v>625</v>
      </c>
      <c r="N319" s="1621" t="s">
        <v>625</v>
      </c>
    </row>
    <row r="320" spans="1:14">
      <c r="B320" s="1620" t="s">
        <v>625</v>
      </c>
      <c r="C320" s="1620" t="s">
        <v>625</v>
      </c>
      <c r="D320" s="1669" t="s">
        <v>625</v>
      </c>
      <c r="E320" s="1665"/>
      <c r="F320" s="1620" t="s">
        <v>625</v>
      </c>
      <c r="G320" s="1620" t="s">
        <v>625</v>
      </c>
      <c r="H320" s="1620" t="s">
        <v>625</v>
      </c>
      <c r="I320" s="1669" t="s">
        <v>625</v>
      </c>
      <c r="J320" s="1665"/>
      <c r="K320" s="1620" t="s">
        <v>625</v>
      </c>
      <c r="L320" s="1620" t="s">
        <v>625</v>
      </c>
      <c r="M320" s="1620" t="s">
        <v>625</v>
      </c>
      <c r="N320" s="1620" t="s">
        <v>625</v>
      </c>
    </row>
    <row r="321" spans="1:14">
      <c r="A321" s="1673" t="s">
        <v>625</v>
      </c>
      <c r="B321" s="1665"/>
      <c r="C321" s="1665"/>
      <c r="D321" s="1665"/>
      <c r="E321" s="1665"/>
      <c r="F321" s="1620" t="s">
        <v>625</v>
      </c>
      <c r="G321" s="1621" t="s">
        <v>625</v>
      </c>
      <c r="H321" s="1620" t="s">
        <v>625</v>
      </c>
      <c r="I321" s="1668" t="s">
        <v>625</v>
      </c>
      <c r="J321" s="1665"/>
      <c r="K321" s="1620" t="s">
        <v>625</v>
      </c>
      <c r="L321" s="1621" t="s">
        <v>625</v>
      </c>
      <c r="M321" s="1620" t="s">
        <v>625</v>
      </c>
      <c r="N321" s="1619">
        <v>-5524634080</v>
      </c>
    </row>
    <row r="322" spans="1:14" ht="14.1" customHeight="1">
      <c r="A322" s="1627" t="s">
        <v>7719</v>
      </c>
      <c r="B322" s="1627" t="s">
        <v>7720</v>
      </c>
      <c r="C322" s="1627" t="s">
        <v>625</v>
      </c>
      <c r="D322" s="1674" t="s">
        <v>475</v>
      </c>
      <c r="E322" s="1665"/>
      <c r="F322" s="1620" t="s">
        <v>625</v>
      </c>
      <c r="G322" s="1625">
        <v>0</v>
      </c>
      <c r="H322" s="1620" t="s">
        <v>625</v>
      </c>
      <c r="I322" s="1675">
        <v>29355000</v>
      </c>
      <c r="J322" s="1665"/>
      <c r="K322" s="1620" t="s">
        <v>625</v>
      </c>
      <c r="L322" s="1626" t="s">
        <v>625</v>
      </c>
      <c r="M322" s="1620" t="s">
        <v>625</v>
      </c>
      <c r="N322" s="1625">
        <v>-5495279080</v>
      </c>
    </row>
    <row r="323" spans="1:14" ht="14.25" customHeight="1">
      <c r="A323" s="1624" t="s">
        <v>7719</v>
      </c>
      <c r="B323" s="1624" t="s">
        <v>7718</v>
      </c>
      <c r="C323" s="1624" t="s">
        <v>625</v>
      </c>
      <c r="D323" s="1676" t="s">
        <v>485</v>
      </c>
      <c r="E323" s="1665"/>
      <c r="F323" s="1620" t="s">
        <v>625</v>
      </c>
      <c r="G323" s="1622">
        <v>0</v>
      </c>
      <c r="H323" s="1620" t="s">
        <v>625</v>
      </c>
      <c r="I323" s="1677">
        <v>5088200</v>
      </c>
      <c r="J323" s="1665"/>
      <c r="K323" s="1620" t="s">
        <v>625</v>
      </c>
      <c r="L323" s="1623" t="s">
        <v>625</v>
      </c>
      <c r="M323" s="1620" t="s">
        <v>625</v>
      </c>
      <c r="N323" s="1622">
        <v>-5490190880</v>
      </c>
    </row>
    <row r="324" spans="1:14" ht="14.1" customHeight="1">
      <c r="A324" s="1627" t="s">
        <v>7716</v>
      </c>
      <c r="B324" s="1627" t="s">
        <v>7717</v>
      </c>
      <c r="C324" s="1627" t="s">
        <v>625</v>
      </c>
      <c r="D324" s="1674" t="s">
        <v>475</v>
      </c>
      <c r="E324" s="1665"/>
      <c r="F324" s="1620" t="s">
        <v>625</v>
      </c>
      <c r="G324" s="1625">
        <v>0</v>
      </c>
      <c r="H324" s="1620" t="s">
        <v>625</v>
      </c>
      <c r="I324" s="1678" t="s">
        <v>625</v>
      </c>
      <c r="J324" s="1665"/>
      <c r="K324" s="1620" t="s">
        <v>625</v>
      </c>
      <c r="L324" s="1625">
        <v>14280000</v>
      </c>
      <c r="M324" s="1620" t="s">
        <v>625</v>
      </c>
      <c r="N324" s="1625">
        <v>-5504470880</v>
      </c>
    </row>
    <row r="325" spans="1:14" ht="14.1" customHeight="1">
      <c r="A325" s="1624" t="s">
        <v>7716</v>
      </c>
      <c r="B325" s="1624" t="s">
        <v>7715</v>
      </c>
      <c r="C325" s="1624" t="s">
        <v>625</v>
      </c>
      <c r="D325" s="1676" t="s">
        <v>485</v>
      </c>
      <c r="E325" s="1665"/>
      <c r="F325" s="1620" t="s">
        <v>625</v>
      </c>
      <c r="G325" s="1622">
        <v>0</v>
      </c>
      <c r="H325" s="1620" t="s">
        <v>625</v>
      </c>
      <c r="I325" s="1679" t="s">
        <v>625</v>
      </c>
      <c r="J325" s="1665"/>
      <c r="K325" s="1620" t="s">
        <v>625</v>
      </c>
      <c r="L325" s="1622">
        <v>2475200</v>
      </c>
      <c r="M325" s="1620" t="s">
        <v>625</v>
      </c>
      <c r="N325" s="1622">
        <v>-5506946080</v>
      </c>
    </row>
    <row r="326" spans="1:14" ht="14.25" customHeight="1">
      <c r="A326" s="1627" t="s">
        <v>7716</v>
      </c>
      <c r="B326" s="1627" t="s">
        <v>7726</v>
      </c>
      <c r="C326" s="1627" t="s">
        <v>625</v>
      </c>
      <c r="D326" s="1674" t="s">
        <v>7420</v>
      </c>
      <c r="E326" s="1665"/>
      <c r="F326" s="1620" t="s">
        <v>625</v>
      </c>
      <c r="G326" s="1625">
        <v>0</v>
      </c>
      <c r="H326" s="1620" t="s">
        <v>625</v>
      </c>
      <c r="I326" s="1675">
        <v>7035000</v>
      </c>
      <c r="J326" s="1665"/>
      <c r="K326" s="1620" t="s">
        <v>625</v>
      </c>
      <c r="L326" s="1626" t="s">
        <v>625</v>
      </c>
      <c r="M326" s="1620" t="s">
        <v>625</v>
      </c>
      <c r="N326" s="1625">
        <v>-5499911080</v>
      </c>
    </row>
    <row r="327" spans="1:14" ht="14.1" customHeight="1">
      <c r="A327" s="1624" t="s">
        <v>7716</v>
      </c>
      <c r="B327" s="1624" t="s">
        <v>7725</v>
      </c>
      <c r="C327" s="1624" t="s">
        <v>625</v>
      </c>
      <c r="D327" s="1676" t="s">
        <v>7421</v>
      </c>
      <c r="E327" s="1665"/>
      <c r="F327" s="1620" t="s">
        <v>625</v>
      </c>
      <c r="G327" s="1622">
        <v>0</v>
      </c>
      <c r="H327" s="1620" t="s">
        <v>625</v>
      </c>
      <c r="I327" s="1677">
        <v>4100400</v>
      </c>
      <c r="J327" s="1665"/>
      <c r="K327" s="1620" t="s">
        <v>625</v>
      </c>
      <c r="L327" s="1623" t="s">
        <v>625</v>
      </c>
      <c r="M327" s="1620" t="s">
        <v>625</v>
      </c>
      <c r="N327" s="1622">
        <v>-5495810680</v>
      </c>
    </row>
    <row r="328" spans="1:14" ht="14.25" customHeight="1">
      <c r="A328" s="1627" t="s">
        <v>7716</v>
      </c>
      <c r="B328" s="1627" t="s">
        <v>7915</v>
      </c>
      <c r="C328" s="1627" t="s">
        <v>625</v>
      </c>
      <c r="D328" s="1674" t="s">
        <v>7136</v>
      </c>
      <c r="E328" s="1665"/>
      <c r="F328" s="1620" t="s">
        <v>625</v>
      </c>
      <c r="G328" s="1625">
        <v>0</v>
      </c>
      <c r="H328" s="1620" t="s">
        <v>625</v>
      </c>
      <c r="I328" s="1675">
        <v>14280000</v>
      </c>
      <c r="J328" s="1665"/>
      <c r="K328" s="1620" t="s">
        <v>625</v>
      </c>
      <c r="L328" s="1626" t="s">
        <v>625</v>
      </c>
      <c r="M328" s="1620" t="s">
        <v>625</v>
      </c>
      <c r="N328" s="1625">
        <v>-5481530680</v>
      </c>
    </row>
    <row r="329" spans="1:14" ht="14.1" customHeight="1">
      <c r="A329" s="1624" t="s">
        <v>7716</v>
      </c>
      <c r="B329" s="1624" t="s">
        <v>7915</v>
      </c>
      <c r="C329" s="1624" t="s">
        <v>625</v>
      </c>
      <c r="D329" s="1676" t="s">
        <v>7136</v>
      </c>
      <c r="E329" s="1665"/>
      <c r="F329" s="1620" t="s">
        <v>625</v>
      </c>
      <c r="G329" s="1622">
        <v>0</v>
      </c>
      <c r="H329" s="1620" t="s">
        <v>625</v>
      </c>
      <c r="I329" s="1677">
        <v>15075000</v>
      </c>
      <c r="J329" s="1665"/>
      <c r="K329" s="1620" t="s">
        <v>625</v>
      </c>
      <c r="L329" s="1623" t="s">
        <v>625</v>
      </c>
      <c r="M329" s="1620" t="s">
        <v>625</v>
      </c>
      <c r="N329" s="1622">
        <v>-5466455680</v>
      </c>
    </row>
    <row r="330" spans="1:14" ht="14.25" customHeight="1">
      <c r="A330" s="1627" t="s">
        <v>7716</v>
      </c>
      <c r="B330" s="1627" t="s">
        <v>7915</v>
      </c>
      <c r="C330" s="1627" t="s">
        <v>625</v>
      </c>
      <c r="D330" s="1674" t="s">
        <v>7135</v>
      </c>
      <c r="E330" s="1665"/>
      <c r="F330" s="1620" t="s">
        <v>625</v>
      </c>
      <c r="G330" s="1625">
        <v>0</v>
      </c>
      <c r="H330" s="1620" t="s">
        <v>625</v>
      </c>
      <c r="I330" s="1675">
        <v>2475200</v>
      </c>
      <c r="J330" s="1665"/>
      <c r="K330" s="1620" t="s">
        <v>625</v>
      </c>
      <c r="L330" s="1626" t="s">
        <v>625</v>
      </c>
      <c r="M330" s="1620" t="s">
        <v>625</v>
      </c>
      <c r="N330" s="1625">
        <v>-5463980480</v>
      </c>
    </row>
    <row r="331" spans="1:14" ht="14.1" customHeight="1">
      <c r="A331" s="1624" t="s">
        <v>7716</v>
      </c>
      <c r="B331" s="1624" t="s">
        <v>7915</v>
      </c>
      <c r="C331" s="1624" t="s">
        <v>625</v>
      </c>
      <c r="D331" s="1676" t="s">
        <v>7135</v>
      </c>
      <c r="E331" s="1665"/>
      <c r="F331" s="1620" t="s">
        <v>625</v>
      </c>
      <c r="G331" s="1622">
        <v>0</v>
      </c>
      <c r="H331" s="1620" t="s">
        <v>625</v>
      </c>
      <c r="I331" s="1677">
        <v>2613000</v>
      </c>
      <c r="J331" s="1665"/>
      <c r="K331" s="1620" t="s">
        <v>625</v>
      </c>
      <c r="L331" s="1623" t="s">
        <v>625</v>
      </c>
      <c r="M331" s="1620" t="s">
        <v>625</v>
      </c>
      <c r="N331" s="1622">
        <v>-5461367480</v>
      </c>
    </row>
    <row r="332" spans="1:14" ht="14.25" customHeight="1">
      <c r="A332" s="1627" t="s">
        <v>7716</v>
      </c>
      <c r="B332" s="1627" t="s">
        <v>7936</v>
      </c>
      <c r="C332" s="1627" t="s">
        <v>625</v>
      </c>
      <c r="D332" s="1674" t="s">
        <v>7935</v>
      </c>
      <c r="E332" s="1665"/>
      <c r="F332" s="1620" t="s">
        <v>625</v>
      </c>
      <c r="G332" s="1625">
        <v>0</v>
      </c>
      <c r="H332" s="1620" t="s">
        <v>625</v>
      </c>
      <c r="I332" s="1678" t="s">
        <v>625</v>
      </c>
      <c r="J332" s="1665"/>
      <c r="K332" s="1620" t="s">
        <v>625</v>
      </c>
      <c r="L332" s="1625">
        <v>16755200</v>
      </c>
      <c r="M332" s="1620" t="s">
        <v>625</v>
      </c>
      <c r="N332" s="1625">
        <v>-5478122680</v>
      </c>
    </row>
    <row r="333" spans="1:14" ht="14.1" customHeight="1">
      <c r="A333" s="1624" t="s">
        <v>7716</v>
      </c>
      <c r="B333" s="1624" t="s">
        <v>7936</v>
      </c>
      <c r="C333" s="1624" t="s">
        <v>625</v>
      </c>
      <c r="D333" s="1676" t="s">
        <v>7935</v>
      </c>
      <c r="E333" s="1665"/>
      <c r="F333" s="1620" t="s">
        <v>625</v>
      </c>
      <c r="G333" s="1622">
        <v>0</v>
      </c>
      <c r="H333" s="1620" t="s">
        <v>625</v>
      </c>
      <c r="I333" s="1679" t="s">
        <v>625</v>
      </c>
      <c r="J333" s="1665"/>
      <c r="K333" s="1620" t="s">
        <v>625</v>
      </c>
      <c r="L333" s="1622">
        <v>17688000</v>
      </c>
      <c r="M333" s="1620" t="s">
        <v>625</v>
      </c>
      <c r="N333" s="1622">
        <v>-5495810680</v>
      </c>
    </row>
    <row r="334" spans="1:14" ht="14.25" customHeight="1">
      <c r="A334" s="1627" t="s">
        <v>8074</v>
      </c>
      <c r="B334" s="1627" t="s">
        <v>8075</v>
      </c>
      <c r="C334" s="1627" t="s">
        <v>625</v>
      </c>
      <c r="D334" s="1674" t="s">
        <v>475</v>
      </c>
      <c r="E334" s="1665"/>
      <c r="F334" s="1620" t="s">
        <v>625</v>
      </c>
      <c r="G334" s="1625">
        <v>0</v>
      </c>
      <c r="H334" s="1620" t="s">
        <v>625</v>
      </c>
      <c r="I334" s="1675">
        <v>14280000</v>
      </c>
      <c r="J334" s="1665"/>
      <c r="K334" s="1620" t="s">
        <v>625</v>
      </c>
      <c r="L334" s="1626" t="s">
        <v>625</v>
      </c>
      <c r="M334" s="1620" t="s">
        <v>625</v>
      </c>
      <c r="N334" s="1625">
        <v>-5481530680</v>
      </c>
    </row>
    <row r="335" spans="1:14" ht="14.1" customHeight="1">
      <c r="A335" s="1624" t="s">
        <v>8074</v>
      </c>
      <c r="B335" s="1624" t="s">
        <v>8073</v>
      </c>
      <c r="C335" s="1624" t="s">
        <v>625</v>
      </c>
      <c r="D335" s="1676" t="s">
        <v>485</v>
      </c>
      <c r="E335" s="1665"/>
      <c r="F335" s="1620" t="s">
        <v>625</v>
      </c>
      <c r="G335" s="1622">
        <v>0</v>
      </c>
      <c r="H335" s="1620" t="s">
        <v>625</v>
      </c>
      <c r="I335" s="1677">
        <v>2475200</v>
      </c>
      <c r="J335" s="1665"/>
      <c r="K335" s="1620" t="s">
        <v>625</v>
      </c>
      <c r="L335" s="1623" t="s">
        <v>625</v>
      </c>
      <c r="M335" s="1620" t="s">
        <v>625</v>
      </c>
      <c r="N335" s="1622">
        <v>-5479055480</v>
      </c>
    </row>
    <row r="336" spans="1:14" ht="14.25" customHeight="1">
      <c r="A336" s="1627" t="s">
        <v>8074</v>
      </c>
      <c r="B336" s="1627" t="s">
        <v>8079</v>
      </c>
      <c r="C336" s="1627" t="s">
        <v>625</v>
      </c>
      <c r="D336" s="1674" t="s">
        <v>7420</v>
      </c>
      <c r="E336" s="1665"/>
      <c r="F336" s="1620" t="s">
        <v>625</v>
      </c>
      <c r="G336" s="1625">
        <v>0</v>
      </c>
      <c r="H336" s="1620" t="s">
        <v>625</v>
      </c>
      <c r="I336" s="1678" t="s">
        <v>625</v>
      </c>
      <c r="J336" s="1665"/>
      <c r="K336" s="1620" t="s">
        <v>625</v>
      </c>
      <c r="L336" s="1625">
        <v>7035000</v>
      </c>
      <c r="M336" s="1620" t="s">
        <v>625</v>
      </c>
      <c r="N336" s="1625">
        <v>-5486090480</v>
      </c>
    </row>
    <row r="337" spans="1:14" ht="14.1" customHeight="1">
      <c r="A337" s="1624" t="s">
        <v>8074</v>
      </c>
      <c r="B337" s="1624" t="s">
        <v>8078</v>
      </c>
      <c r="C337" s="1624" t="s">
        <v>625</v>
      </c>
      <c r="D337" s="1676" t="s">
        <v>7421</v>
      </c>
      <c r="E337" s="1665"/>
      <c r="F337" s="1620" t="s">
        <v>625</v>
      </c>
      <c r="G337" s="1622">
        <v>0</v>
      </c>
      <c r="H337" s="1620" t="s">
        <v>625</v>
      </c>
      <c r="I337" s="1679" t="s">
        <v>625</v>
      </c>
      <c r="J337" s="1665"/>
      <c r="K337" s="1620" t="s">
        <v>625</v>
      </c>
      <c r="L337" s="1622">
        <v>4100400</v>
      </c>
      <c r="M337" s="1620" t="s">
        <v>625</v>
      </c>
      <c r="N337" s="1622">
        <v>-5490190880</v>
      </c>
    </row>
    <row r="338" spans="1:14" ht="14.25" customHeight="1">
      <c r="A338" s="1627" t="s">
        <v>8070</v>
      </c>
      <c r="B338" s="1627" t="s">
        <v>8072</v>
      </c>
      <c r="C338" s="1627" t="s">
        <v>625</v>
      </c>
      <c r="D338" s="1674" t="s">
        <v>475</v>
      </c>
      <c r="E338" s="1665"/>
      <c r="F338" s="1620" t="s">
        <v>625</v>
      </c>
      <c r="G338" s="1625">
        <v>0</v>
      </c>
      <c r="H338" s="1620" t="s">
        <v>625</v>
      </c>
      <c r="I338" s="1678" t="s">
        <v>625</v>
      </c>
      <c r="J338" s="1665"/>
      <c r="K338" s="1620" t="s">
        <v>625</v>
      </c>
      <c r="L338" s="1625">
        <v>3105000</v>
      </c>
      <c r="M338" s="1620" t="s">
        <v>625</v>
      </c>
      <c r="N338" s="1625">
        <v>-5493295880</v>
      </c>
    </row>
    <row r="339" spans="1:14" ht="14.1" customHeight="1">
      <c r="A339" s="1624" t="s">
        <v>8070</v>
      </c>
      <c r="B339" s="1624" t="s">
        <v>8071</v>
      </c>
      <c r="C339" s="1624" t="s">
        <v>625</v>
      </c>
      <c r="D339" s="1676" t="s">
        <v>485</v>
      </c>
      <c r="E339" s="1665"/>
      <c r="F339" s="1620" t="s">
        <v>625</v>
      </c>
      <c r="G339" s="1622">
        <v>0</v>
      </c>
      <c r="H339" s="1620" t="s">
        <v>625</v>
      </c>
      <c r="I339" s="1679" t="s">
        <v>625</v>
      </c>
      <c r="J339" s="1665"/>
      <c r="K339" s="1620" t="s">
        <v>625</v>
      </c>
      <c r="L339" s="1622">
        <v>538200</v>
      </c>
      <c r="M339" s="1620" t="s">
        <v>625</v>
      </c>
      <c r="N339" s="1622">
        <v>-5493834080</v>
      </c>
    </row>
    <row r="340" spans="1:14" ht="14.1" customHeight="1">
      <c r="A340" s="1627" t="s">
        <v>8070</v>
      </c>
      <c r="B340" s="1627" t="s">
        <v>8077</v>
      </c>
      <c r="C340" s="1627" t="s">
        <v>625</v>
      </c>
      <c r="D340" s="1674" t="s">
        <v>7420</v>
      </c>
      <c r="E340" s="1665"/>
      <c r="F340" s="1620" t="s">
        <v>625</v>
      </c>
      <c r="G340" s="1625">
        <v>0</v>
      </c>
      <c r="H340" s="1620" t="s">
        <v>625</v>
      </c>
      <c r="I340" s="1675">
        <v>12250000</v>
      </c>
      <c r="J340" s="1665"/>
      <c r="K340" s="1620" t="s">
        <v>625</v>
      </c>
      <c r="L340" s="1626" t="s">
        <v>625</v>
      </c>
      <c r="M340" s="1620" t="s">
        <v>625</v>
      </c>
      <c r="N340" s="1625">
        <v>-5481584080</v>
      </c>
    </row>
    <row r="341" spans="1:14" ht="14.25" customHeight="1">
      <c r="A341" s="1624" t="s">
        <v>8070</v>
      </c>
      <c r="B341" s="1624" t="s">
        <v>8076</v>
      </c>
      <c r="C341" s="1624" t="s">
        <v>625</v>
      </c>
      <c r="D341" s="1676" t="s">
        <v>7421</v>
      </c>
      <c r="E341" s="1665"/>
      <c r="F341" s="1620" t="s">
        <v>625</v>
      </c>
      <c r="G341" s="1622">
        <v>0</v>
      </c>
      <c r="H341" s="1620" t="s">
        <v>625</v>
      </c>
      <c r="I341" s="1677">
        <v>7140000</v>
      </c>
      <c r="J341" s="1665"/>
      <c r="K341" s="1620" t="s">
        <v>625</v>
      </c>
      <c r="L341" s="1623" t="s">
        <v>625</v>
      </c>
      <c r="M341" s="1620" t="s">
        <v>625</v>
      </c>
      <c r="N341" s="1622">
        <v>-5474444080</v>
      </c>
    </row>
    <row r="342" spans="1:14" ht="14.1" customHeight="1">
      <c r="A342" s="1627" t="s">
        <v>8364</v>
      </c>
      <c r="B342" s="1627" t="s">
        <v>8366</v>
      </c>
      <c r="C342" s="1627" t="s">
        <v>625</v>
      </c>
      <c r="D342" s="1674" t="s">
        <v>475</v>
      </c>
      <c r="E342" s="1665"/>
      <c r="F342" s="1620" t="s">
        <v>625</v>
      </c>
      <c r="G342" s="1625">
        <v>0</v>
      </c>
      <c r="H342" s="1620" t="s">
        <v>625</v>
      </c>
      <c r="I342" s="1675">
        <v>3105000</v>
      </c>
      <c r="J342" s="1665"/>
      <c r="K342" s="1620" t="s">
        <v>625</v>
      </c>
      <c r="L342" s="1626" t="s">
        <v>625</v>
      </c>
      <c r="M342" s="1620" t="s">
        <v>625</v>
      </c>
      <c r="N342" s="1625">
        <v>-5471339080</v>
      </c>
    </row>
    <row r="343" spans="1:14" ht="14.25" customHeight="1">
      <c r="A343" s="1624" t="s">
        <v>8364</v>
      </c>
      <c r="B343" s="1624" t="s">
        <v>8365</v>
      </c>
      <c r="C343" s="1624" t="s">
        <v>625</v>
      </c>
      <c r="D343" s="1676" t="s">
        <v>485</v>
      </c>
      <c r="E343" s="1665"/>
      <c r="F343" s="1620" t="s">
        <v>625</v>
      </c>
      <c r="G343" s="1622">
        <v>0</v>
      </c>
      <c r="H343" s="1620" t="s">
        <v>625</v>
      </c>
      <c r="I343" s="1677">
        <v>538200</v>
      </c>
      <c r="J343" s="1665"/>
      <c r="K343" s="1620" t="s">
        <v>625</v>
      </c>
      <c r="L343" s="1623" t="s">
        <v>625</v>
      </c>
      <c r="M343" s="1620" t="s">
        <v>625</v>
      </c>
      <c r="N343" s="1622">
        <v>-5470800880</v>
      </c>
    </row>
    <row r="344" spans="1:14" ht="14.1" customHeight="1">
      <c r="A344" s="1627" t="s">
        <v>8364</v>
      </c>
      <c r="B344" s="1627" t="s">
        <v>8368</v>
      </c>
      <c r="C344" s="1627" t="s">
        <v>625</v>
      </c>
      <c r="D344" s="1674" t="s">
        <v>7420</v>
      </c>
      <c r="E344" s="1665"/>
      <c r="F344" s="1620" t="s">
        <v>625</v>
      </c>
      <c r="G344" s="1625">
        <v>0</v>
      </c>
      <c r="H344" s="1620" t="s">
        <v>625</v>
      </c>
      <c r="I344" s="1678" t="s">
        <v>625</v>
      </c>
      <c r="J344" s="1665"/>
      <c r="K344" s="1620" t="s">
        <v>625</v>
      </c>
      <c r="L344" s="1625">
        <v>12250000</v>
      </c>
      <c r="M344" s="1620" t="s">
        <v>625</v>
      </c>
      <c r="N344" s="1625">
        <v>-5483050880</v>
      </c>
    </row>
    <row r="345" spans="1:14" ht="14.25" customHeight="1">
      <c r="A345" s="1624" t="s">
        <v>8364</v>
      </c>
      <c r="B345" s="1624" t="s">
        <v>8367</v>
      </c>
      <c r="C345" s="1624" t="s">
        <v>625</v>
      </c>
      <c r="D345" s="1676" t="s">
        <v>7421</v>
      </c>
      <c r="E345" s="1665"/>
      <c r="F345" s="1620" t="s">
        <v>625</v>
      </c>
      <c r="G345" s="1622">
        <v>0</v>
      </c>
      <c r="H345" s="1620" t="s">
        <v>625</v>
      </c>
      <c r="I345" s="1679" t="s">
        <v>625</v>
      </c>
      <c r="J345" s="1665"/>
      <c r="K345" s="1620" t="s">
        <v>625</v>
      </c>
      <c r="L345" s="1622">
        <v>7140000</v>
      </c>
      <c r="M345" s="1620" t="s">
        <v>625</v>
      </c>
      <c r="N345" s="1622">
        <v>-5490190880</v>
      </c>
    </row>
    <row r="346" spans="1:14" ht="14.1" customHeight="1">
      <c r="A346" s="1627" t="s">
        <v>8380</v>
      </c>
      <c r="B346" s="1627" t="s">
        <v>8491</v>
      </c>
      <c r="C346" s="1627" t="s">
        <v>625</v>
      </c>
      <c r="D346" s="1674" t="s">
        <v>8378</v>
      </c>
      <c r="E346" s="1665"/>
      <c r="F346" s="1620" t="s">
        <v>625</v>
      </c>
      <c r="G346" s="1625">
        <v>0</v>
      </c>
      <c r="H346" s="1620" t="s">
        <v>625</v>
      </c>
      <c r="I346" s="1678" t="s">
        <v>625</v>
      </c>
      <c r="J346" s="1665"/>
      <c r="K346" s="1620" t="s">
        <v>625</v>
      </c>
      <c r="L346" s="1625">
        <v>2610472053</v>
      </c>
      <c r="M346" s="1620" t="s">
        <v>625</v>
      </c>
      <c r="N346" s="1625">
        <v>-8100662933</v>
      </c>
    </row>
    <row r="347" spans="1:14" ht="14.25" customHeight="1">
      <c r="A347" s="1624" t="s">
        <v>8380</v>
      </c>
      <c r="B347" s="1624" t="s">
        <v>8491</v>
      </c>
      <c r="C347" s="1624" t="s">
        <v>625</v>
      </c>
      <c r="D347" s="1676" t="s">
        <v>8381</v>
      </c>
      <c r="E347" s="1665"/>
      <c r="F347" s="1620" t="s">
        <v>625</v>
      </c>
      <c r="G347" s="1622">
        <v>0</v>
      </c>
      <c r="H347" s="1620" t="s">
        <v>625</v>
      </c>
      <c r="I347" s="1679" t="s">
        <v>625</v>
      </c>
      <c r="J347" s="1665"/>
      <c r="K347" s="1620" t="s">
        <v>625</v>
      </c>
      <c r="L347" s="1622">
        <v>484338500</v>
      </c>
      <c r="M347" s="1620" t="s">
        <v>625</v>
      </c>
      <c r="N347" s="1622">
        <v>-8585001433</v>
      </c>
    </row>
    <row r="348" spans="1:14" ht="14.1" customHeight="1">
      <c r="A348" s="1627" t="s">
        <v>8357</v>
      </c>
      <c r="B348" s="1627" t="s">
        <v>8360</v>
      </c>
      <c r="C348" s="1627" t="s">
        <v>625</v>
      </c>
      <c r="D348" s="1674" t="s">
        <v>475</v>
      </c>
      <c r="E348" s="1665"/>
      <c r="F348" s="1620" t="s">
        <v>625</v>
      </c>
      <c r="G348" s="1625">
        <v>0</v>
      </c>
      <c r="H348" s="1620" t="s">
        <v>625</v>
      </c>
      <c r="I348" s="1678" t="s">
        <v>625</v>
      </c>
      <c r="J348" s="1665"/>
      <c r="K348" s="1620" t="s">
        <v>625</v>
      </c>
      <c r="L348" s="1625">
        <v>80265000</v>
      </c>
      <c r="M348" s="1620" t="s">
        <v>625</v>
      </c>
      <c r="N348" s="1625">
        <v>-8665266433</v>
      </c>
    </row>
    <row r="349" spans="1:14" ht="14.25" customHeight="1">
      <c r="A349" s="1624" t="s">
        <v>8357</v>
      </c>
      <c r="B349" s="1624" t="s">
        <v>8359</v>
      </c>
      <c r="C349" s="1624" t="s">
        <v>625</v>
      </c>
      <c r="D349" s="1676" t="s">
        <v>485</v>
      </c>
      <c r="E349" s="1665"/>
      <c r="F349" s="1620" t="s">
        <v>625</v>
      </c>
      <c r="G349" s="1622">
        <v>0</v>
      </c>
      <c r="H349" s="1620" t="s">
        <v>625</v>
      </c>
      <c r="I349" s="1679" t="s">
        <v>625</v>
      </c>
      <c r="J349" s="1665"/>
      <c r="K349" s="1620" t="s">
        <v>625</v>
      </c>
      <c r="L349" s="1622">
        <v>13912600</v>
      </c>
      <c r="M349" s="1620" t="s">
        <v>625</v>
      </c>
      <c r="N349" s="1622">
        <v>-8679179033</v>
      </c>
    </row>
    <row r="350" spans="1:14" ht="14.1" customHeight="1">
      <c r="A350" s="1627" t="s">
        <v>8357</v>
      </c>
      <c r="B350" s="1627" t="s">
        <v>8358</v>
      </c>
      <c r="C350" s="1627" t="s">
        <v>625</v>
      </c>
      <c r="D350" s="1674" t="s">
        <v>7420</v>
      </c>
      <c r="E350" s="1665"/>
      <c r="F350" s="1620" t="s">
        <v>625</v>
      </c>
      <c r="G350" s="1625">
        <v>0</v>
      </c>
      <c r="H350" s="1620" t="s">
        <v>625</v>
      </c>
      <c r="I350" s="1678" t="s">
        <v>625</v>
      </c>
      <c r="J350" s="1665"/>
      <c r="K350" s="1620" t="s">
        <v>625</v>
      </c>
      <c r="L350" s="1625">
        <v>23758000</v>
      </c>
      <c r="M350" s="1620" t="s">
        <v>625</v>
      </c>
      <c r="N350" s="1625">
        <v>-8702937033</v>
      </c>
    </row>
    <row r="351" spans="1:14" ht="14.25" customHeight="1">
      <c r="A351" s="1624" t="s">
        <v>8357</v>
      </c>
      <c r="B351" s="1624" t="s">
        <v>8356</v>
      </c>
      <c r="C351" s="1624" t="s">
        <v>625</v>
      </c>
      <c r="D351" s="1676" t="s">
        <v>7421</v>
      </c>
      <c r="E351" s="1665"/>
      <c r="F351" s="1620" t="s">
        <v>625</v>
      </c>
      <c r="G351" s="1622">
        <v>0</v>
      </c>
      <c r="H351" s="1620" t="s">
        <v>625</v>
      </c>
      <c r="I351" s="1679" t="s">
        <v>625</v>
      </c>
      <c r="J351" s="1665"/>
      <c r="K351" s="1620" t="s">
        <v>625</v>
      </c>
      <c r="L351" s="1622">
        <v>13847520</v>
      </c>
      <c r="M351" s="1620" t="s">
        <v>625</v>
      </c>
      <c r="N351" s="1622">
        <v>-8716784553</v>
      </c>
    </row>
    <row r="352" spans="1:14" ht="25.5" customHeight="1" thickBot="1">
      <c r="A352" s="1680" t="s">
        <v>6740</v>
      </c>
      <c r="B352" s="1681"/>
      <c r="C352" s="1681"/>
      <c r="D352" s="1681"/>
      <c r="E352" s="1681"/>
      <c r="F352" s="1617" t="s">
        <v>625</v>
      </c>
      <c r="G352" s="1618">
        <v>0</v>
      </c>
      <c r="H352" s="1617" t="s">
        <v>625</v>
      </c>
      <c r="I352" s="1682">
        <v>119810200</v>
      </c>
      <c r="J352" s="1681"/>
      <c r="K352" s="1617" t="s">
        <v>625</v>
      </c>
      <c r="L352" s="1618">
        <v>3311960673</v>
      </c>
      <c r="M352" s="1617" t="s">
        <v>625</v>
      </c>
      <c r="N352" s="1618">
        <v>-8716784553</v>
      </c>
    </row>
    <row r="353" spans="1:14">
      <c r="A353" s="1673" t="s">
        <v>7320</v>
      </c>
      <c r="B353" s="1665"/>
      <c r="C353" s="1665"/>
      <c r="D353" s="1665"/>
      <c r="E353" s="1665"/>
      <c r="F353" s="1620" t="s">
        <v>625</v>
      </c>
      <c r="G353" s="1620" t="s">
        <v>625</v>
      </c>
      <c r="H353" s="1620" t="s">
        <v>625</v>
      </c>
      <c r="I353" s="1669" t="s">
        <v>625</v>
      </c>
      <c r="J353" s="1665"/>
      <c r="K353" s="1620" t="s">
        <v>625</v>
      </c>
      <c r="L353" s="1620" t="s">
        <v>625</v>
      </c>
      <c r="M353" s="1620" t="s">
        <v>625</v>
      </c>
      <c r="N353" s="1621" t="s">
        <v>625</v>
      </c>
    </row>
    <row r="354" spans="1:14">
      <c r="B354" s="1620" t="s">
        <v>625</v>
      </c>
      <c r="C354" s="1620" t="s">
        <v>625</v>
      </c>
      <c r="D354" s="1669" t="s">
        <v>625</v>
      </c>
      <c r="E354" s="1665"/>
      <c r="F354" s="1620" t="s">
        <v>625</v>
      </c>
      <c r="G354" s="1620" t="s">
        <v>625</v>
      </c>
      <c r="H354" s="1620" t="s">
        <v>625</v>
      </c>
      <c r="I354" s="1669" t="s">
        <v>625</v>
      </c>
      <c r="J354" s="1665"/>
      <c r="K354" s="1620" t="s">
        <v>625</v>
      </c>
      <c r="L354" s="1620" t="s">
        <v>625</v>
      </c>
      <c r="M354" s="1620" t="s">
        <v>625</v>
      </c>
      <c r="N354" s="1620" t="s">
        <v>625</v>
      </c>
    </row>
    <row r="355" spans="1:14">
      <c r="A355" s="1673" t="s">
        <v>625</v>
      </c>
      <c r="B355" s="1665"/>
      <c r="C355" s="1665"/>
      <c r="D355" s="1665"/>
      <c r="E355" s="1665"/>
      <c r="F355" s="1620" t="s">
        <v>625</v>
      </c>
      <c r="G355" s="1621" t="s">
        <v>625</v>
      </c>
      <c r="H355" s="1620" t="s">
        <v>625</v>
      </c>
      <c r="I355" s="1668" t="s">
        <v>625</v>
      </c>
      <c r="J355" s="1665"/>
      <c r="K355" s="1620" t="s">
        <v>625</v>
      </c>
      <c r="L355" s="1621" t="s">
        <v>625</v>
      </c>
      <c r="M355" s="1620" t="s">
        <v>625</v>
      </c>
      <c r="N355" s="1619">
        <v>-7091250</v>
      </c>
    </row>
    <row r="356" spans="1:14" ht="14.25" customHeight="1">
      <c r="A356" s="1627" t="s">
        <v>7754</v>
      </c>
      <c r="B356" s="1627" t="s">
        <v>7753</v>
      </c>
      <c r="C356" s="1627" t="s">
        <v>625</v>
      </c>
      <c r="D356" s="1674" t="s">
        <v>7625</v>
      </c>
      <c r="E356" s="1665"/>
      <c r="F356" s="1620" t="s">
        <v>625</v>
      </c>
      <c r="G356" s="1625">
        <v>0</v>
      </c>
      <c r="H356" s="1620" t="s">
        <v>625</v>
      </c>
      <c r="I356" s="1678" t="s">
        <v>625</v>
      </c>
      <c r="J356" s="1665"/>
      <c r="K356" s="1620" t="s">
        <v>625</v>
      </c>
      <c r="L356" s="1625">
        <v>19800000</v>
      </c>
      <c r="M356" s="1620" t="s">
        <v>625</v>
      </c>
      <c r="N356" s="1625">
        <v>-26891250</v>
      </c>
    </row>
    <row r="357" spans="1:14" ht="14.1" customHeight="1">
      <c r="A357" s="1624" t="s">
        <v>7907</v>
      </c>
      <c r="B357" s="1624" t="s">
        <v>7909</v>
      </c>
      <c r="C357" s="1624" t="s">
        <v>625</v>
      </c>
      <c r="D357" s="1676" t="s">
        <v>7908</v>
      </c>
      <c r="E357" s="1665"/>
      <c r="F357" s="1620" t="s">
        <v>625</v>
      </c>
      <c r="G357" s="1622">
        <v>0</v>
      </c>
      <c r="H357" s="1620" t="s">
        <v>625</v>
      </c>
      <c r="I357" s="1679" t="s">
        <v>625</v>
      </c>
      <c r="J357" s="1665"/>
      <c r="K357" s="1620" t="s">
        <v>625</v>
      </c>
      <c r="L357" s="1622">
        <v>60000000</v>
      </c>
      <c r="M357" s="1620" t="s">
        <v>625</v>
      </c>
      <c r="N357" s="1622">
        <v>-86891250</v>
      </c>
    </row>
    <row r="358" spans="1:14" ht="14.25" customHeight="1">
      <c r="A358" s="1627" t="s">
        <v>7907</v>
      </c>
      <c r="B358" s="1627" t="s">
        <v>7906</v>
      </c>
      <c r="C358" s="1627" t="s">
        <v>625</v>
      </c>
      <c r="D358" s="1674" t="s">
        <v>7905</v>
      </c>
      <c r="E358" s="1665"/>
      <c r="F358" s="1620" t="s">
        <v>625</v>
      </c>
      <c r="G358" s="1625">
        <v>0</v>
      </c>
      <c r="H358" s="1620" t="s">
        <v>625</v>
      </c>
      <c r="I358" s="1675">
        <v>60000000</v>
      </c>
      <c r="J358" s="1665"/>
      <c r="K358" s="1620" t="s">
        <v>625</v>
      </c>
      <c r="L358" s="1626" t="s">
        <v>625</v>
      </c>
      <c r="M358" s="1620" t="s">
        <v>625</v>
      </c>
      <c r="N358" s="1625">
        <v>-26891250</v>
      </c>
    </row>
    <row r="359" spans="1:14" ht="14.1" customHeight="1">
      <c r="A359" s="1624" t="s">
        <v>7874</v>
      </c>
      <c r="B359" s="1624" t="s">
        <v>7904</v>
      </c>
      <c r="C359" s="1624" t="s">
        <v>625</v>
      </c>
      <c r="D359" s="1676" t="s">
        <v>7903</v>
      </c>
      <c r="E359" s="1665"/>
      <c r="F359" s="1620" t="s">
        <v>625</v>
      </c>
      <c r="G359" s="1622">
        <v>0</v>
      </c>
      <c r="H359" s="1620" t="s">
        <v>625</v>
      </c>
      <c r="I359" s="1679" t="s">
        <v>625</v>
      </c>
      <c r="J359" s="1665"/>
      <c r="K359" s="1620" t="s">
        <v>625</v>
      </c>
      <c r="L359" s="1622">
        <v>33500000</v>
      </c>
      <c r="M359" s="1620" t="s">
        <v>625</v>
      </c>
      <c r="N359" s="1622">
        <v>-60391250</v>
      </c>
    </row>
    <row r="360" spans="1:14" ht="14.1" customHeight="1">
      <c r="A360" s="1627" t="s">
        <v>7874</v>
      </c>
      <c r="B360" s="1627" t="s">
        <v>7902</v>
      </c>
      <c r="C360" s="1627" t="s">
        <v>625</v>
      </c>
      <c r="D360" s="1674" t="s">
        <v>7901</v>
      </c>
      <c r="E360" s="1665"/>
      <c r="F360" s="1620" t="s">
        <v>625</v>
      </c>
      <c r="G360" s="1625">
        <v>0</v>
      </c>
      <c r="H360" s="1620" t="s">
        <v>625</v>
      </c>
      <c r="I360" s="1678" t="s">
        <v>625</v>
      </c>
      <c r="J360" s="1665"/>
      <c r="K360" s="1620" t="s">
        <v>625</v>
      </c>
      <c r="L360" s="1625">
        <v>15000000</v>
      </c>
      <c r="M360" s="1620" t="s">
        <v>625</v>
      </c>
      <c r="N360" s="1625">
        <v>-75391250</v>
      </c>
    </row>
    <row r="361" spans="1:14" ht="14.25" customHeight="1">
      <c r="A361" s="1624" t="s">
        <v>7874</v>
      </c>
      <c r="B361" s="1624" t="s">
        <v>7900</v>
      </c>
      <c r="C361" s="1624" t="s">
        <v>625</v>
      </c>
      <c r="D361" s="1676" t="s">
        <v>7899</v>
      </c>
      <c r="E361" s="1665"/>
      <c r="F361" s="1620" t="s">
        <v>625</v>
      </c>
      <c r="G361" s="1622">
        <v>0</v>
      </c>
      <c r="H361" s="1620" t="s">
        <v>625</v>
      </c>
      <c r="I361" s="1679" t="s">
        <v>625</v>
      </c>
      <c r="J361" s="1665"/>
      <c r="K361" s="1620" t="s">
        <v>625</v>
      </c>
      <c r="L361" s="1622">
        <v>48000000</v>
      </c>
      <c r="M361" s="1620" t="s">
        <v>625</v>
      </c>
      <c r="N361" s="1622">
        <v>-123391250</v>
      </c>
    </row>
    <row r="362" spans="1:14" ht="14.1" customHeight="1">
      <c r="A362" s="1627" t="s">
        <v>7874</v>
      </c>
      <c r="B362" s="1627" t="s">
        <v>7898</v>
      </c>
      <c r="C362" s="1627" t="s">
        <v>625</v>
      </c>
      <c r="D362" s="1674" t="s">
        <v>7897</v>
      </c>
      <c r="E362" s="1665"/>
      <c r="F362" s="1620" t="s">
        <v>625</v>
      </c>
      <c r="G362" s="1625">
        <v>0</v>
      </c>
      <c r="H362" s="1620" t="s">
        <v>625</v>
      </c>
      <c r="I362" s="1678" t="s">
        <v>625</v>
      </c>
      <c r="J362" s="1665"/>
      <c r="K362" s="1620" t="s">
        <v>625</v>
      </c>
      <c r="L362" s="1625">
        <v>10000000</v>
      </c>
      <c r="M362" s="1620" t="s">
        <v>625</v>
      </c>
      <c r="N362" s="1625">
        <v>-133391250</v>
      </c>
    </row>
    <row r="363" spans="1:14" ht="14.25" customHeight="1">
      <c r="A363" s="1624" t="s">
        <v>7874</v>
      </c>
      <c r="B363" s="1624" t="s">
        <v>7896</v>
      </c>
      <c r="C363" s="1624" t="s">
        <v>625</v>
      </c>
      <c r="D363" s="1676" t="s">
        <v>7895</v>
      </c>
      <c r="E363" s="1665"/>
      <c r="F363" s="1620" t="s">
        <v>625</v>
      </c>
      <c r="G363" s="1622">
        <v>0</v>
      </c>
      <c r="H363" s="1620" t="s">
        <v>625</v>
      </c>
      <c r="I363" s="1679" t="s">
        <v>625</v>
      </c>
      <c r="J363" s="1665"/>
      <c r="K363" s="1620" t="s">
        <v>625</v>
      </c>
      <c r="L363" s="1622">
        <v>45000000</v>
      </c>
      <c r="M363" s="1620" t="s">
        <v>625</v>
      </c>
      <c r="N363" s="1622">
        <v>-178391250</v>
      </c>
    </row>
    <row r="364" spans="1:14" ht="14.1" customHeight="1">
      <c r="A364" s="1627" t="s">
        <v>7874</v>
      </c>
      <c r="B364" s="1627" t="s">
        <v>7894</v>
      </c>
      <c r="C364" s="1627" t="s">
        <v>625</v>
      </c>
      <c r="D364" s="1674" t="s">
        <v>7893</v>
      </c>
      <c r="E364" s="1665"/>
      <c r="F364" s="1620" t="s">
        <v>625</v>
      </c>
      <c r="G364" s="1625">
        <v>0</v>
      </c>
      <c r="H364" s="1620" t="s">
        <v>625</v>
      </c>
      <c r="I364" s="1678" t="s">
        <v>625</v>
      </c>
      <c r="J364" s="1665"/>
      <c r="K364" s="1620" t="s">
        <v>625</v>
      </c>
      <c r="L364" s="1625">
        <v>7500000</v>
      </c>
      <c r="M364" s="1620" t="s">
        <v>625</v>
      </c>
      <c r="N364" s="1625">
        <v>-185891250</v>
      </c>
    </row>
    <row r="365" spans="1:14" ht="14.25" customHeight="1">
      <c r="A365" s="1624" t="s">
        <v>7874</v>
      </c>
      <c r="B365" s="1624" t="s">
        <v>7892</v>
      </c>
      <c r="C365" s="1624" t="s">
        <v>625</v>
      </c>
      <c r="D365" s="1676" t="s">
        <v>7888</v>
      </c>
      <c r="E365" s="1665"/>
      <c r="F365" s="1620" t="s">
        <v>625</v>
      </c>
      <c r="G365" s="1622">
        <v>0</v>
      </c>
      <c r="H365" s="1620" t="s">
        <v>625</v>
      </c>
      <c r="I365" s="1679" t="s">
        <v>625</v>
      </c>
      <c r="J365" s="1665"/>
      <c r="K365" s="1620" t="s">
        <v>625</v>
      </c>
      <c r="L365" s="1622">
        <v>9000000</v>
      </c>
      <c r="M365" s="1620" t="s">
        <v>625</v>
      </c>
      <c r="N365" s="1622">
        <v>-194891250</v>
      </c>
    </row>
    <row r="366" spans="1:14" ht="14.1" customHeight="1">
      <c r="A366" s="1627" t="s">
        <v>7874</v>
      </c>
      <c r="B366" s="1627" t="s">
        <v>7891</v>
      </c>
      <c r="C366" s="1627" t="s">
        <v>625</v>
      </c>
      <c r="D366" s="1674" t="s">
        <v>7890</v>
      </c>
      <c r="E366" s="1665"/>
      <c r="F366" s="1620" t="s">
        <v>625</v>
      </c>
      <c r="G366" s="1625">
        <v>0</v>
      </c>
      <c r="H366" s="1620" t="s">
        <v>625</v>
      </c>
      <c r="I366" s="1678" t="s">
        <v>625</v>
      </c>
      <c r="J366" s="1665"/>
      <c r="K366" s="1620" t="s">
        <v>625</v>
      </c>
      <c r="L366" s="1625">
        <v>67500000</v>
      </c>
      <c r="M366" s="1620" t="s">
        <v>625</v>
      </c>
      <c r="N366" s="1625">
        <v>-262391250</v>
      </c>
    </row>
    <row r="367" spans="1:14" ht="14.25" customHeight="1">
      <c r="A367" s="1624" t="s">
        <v>7874</v>
      </c>
      <c r="B367" s="1624" t="s">
        <v>7889</v>
      </c>
      <c r="C367" s="1624" t="s">
        <v>625</v>
      </c>
      <c r="D367" s="1676" t="s">
        <v>7888</v>
      </c>
      <c r="E367" s="1665"/>
      <c r="F367" s="1620" t="s">
        <v>625</v>
      </c>
      <c r="G367" s="1622">
        <v>0</v>
      </c>
      <c r="H367" s="1620" t="s">
        <v>625</v>
      </c>
      <c r="I367" s="1679" t="s">
        <v>625</v>
      </c>
      <c r="J367" s="1665"/>
      <c r="K367" s="1620" t="s">
        <v>625</v>
      </c>
      <c r="L367" s="1622">
        <v>81000000</v>
      </c>
      <c r="M367" s="1620" t="s">
        <v>625</v>
      </c>
      <c r="N367" s="1622">
        <v>-343391250</v>
      </c>
    </row>
    <row r="368" spans="1:14" ht="14.1" customHeight="1">
      <c r="A368" s="1627" t="s">
        <v>7874</v>
      </c>
      <c r="B368" s="1627" t="s">
        <v>7887</v>
      </c>
      <c r="C368" s="1627" t="s">
        <v>625</v>
      </c>
      <c r="D368" s="1674" t="s">
        <v>7670</v>
      </c>
      <c r="E368" s="1665"/>
      <c r="F368" s="1620" t="s">
        <v>625</v>
      </c>
      <c r="G368" s="1625">
        <v>0</v>
      </c>
      <c r="H368" s="1620" t="s">
        <v>625</v>
      </c>
      <c r="I368" s="1675">
        <v>33500000</v>
      </c>
      <c r="J368" s="1665"/>
      <c r="K368" s="1620" t="s">
        <v>625</v>
      </c>
      <c r="L368" s="1626" t="s">
        <v>625</v>
      </c>
      <c r="M368" s="1620" t="s">
        <v>625</v>
      </c>
      <c r="N368" s="1625">
        <v>-309891250</v>
      </c>
    </row>
    <row r="369" spans="1:14" ht="14.25" customHeight="1">
      <c r="A369" s="1624" t="s">
        <v>7874</v>
      </c>
      <c r="B369" s="1624" t="s">
        <v>7886</v>
      </c>
      <c r="C369" s="1624" t="s">
        <v>625</v>
      </c>
      <c r="D369" s="1676" t="s">
        <v>7885</v>
      </c>
      <c r="E369" s="1665"/>
      <c r="F369" s="1620" t="s">
        <v>625</v>
      </c>
      <c r="G369" s="1622">
        <v>0</v>
      </c>
      <c r="H369" s="1620" t="s">
        <v>625</v>
      </c>
      <c r="I369" s="1677">
        <v>15000000</v>
      </c>
      <c r="J369" s="1665"/>
      <c r="K369" s="1620" t="s">
        <v>625</v>
      </c>
      <c r="L369" s="1623" t="s">
        <v>625</v>
      </c>
      <c r="M369" s="1620" t="s">
        <v>625</v>
      </c>
      <c r="N369" s="1622">
        <v>-294891250</v>
      </c>
    </row>
    <row r="370" spans="1:14" ht="14.1" customHeight="1">
      <c r="A370" s="1627" t="s">
        <v>7874</v>
      </c>
      <c r="B370" s="1627" t="s">
        <v>7884</v>
      </c>
      <c r="C370" s="1627" t="s">
        <v>625</v>
      </c>
      <c r="D370" s="1674" t="s">
        <v>7883</v>
      </c>
      <c r="E370" s="1665"/>
      <c r="F370" s="1620" t="s">
        <v>625</v>
      </c>
      <c r="G370" s="1625">
        <v>0</v>
      </c>
      <c r="H370" s="1620" t="s">
        <v>625</v>
      </c>
      <c r="I370" s="1675">
        <v>48000000</v>
      </c>
      <c r="J370" s="1665"/>
      <c r="K370" s="1620" t="s">
        <v>625</v>
      </c>
      <c r="L370" s="1626" t="s">
        <v>625</v>
      </c>
      <c r="M370" s="1620" t="s">
        <v>625</v>
      </c>
      <c r="N370" s="1625">
        <v>-246891250</v>
      </c>
    </row>
    <row r="371" spans="1:14" ht="14.25" customHeight="1">
      <c r="A371" s="1624" t="s">
        <v>7874</v>
      </c>
      <c r="B371" s="1624" t="s">
        <v>7882</v>
      </c>
      <c r="C371" s="1624" t="s">
        <v>625</v>
      </c>
      <c r="D371" s="1676" t="s">
        <v>7881</v>
      </c>
      <c r="E371" s="1665"/>
      <c r="F371" s="1620" t="s">
        <v>625</v>
      </c>
      <c r="G371" s="1622">
        <v>0</v>
      </c>
      <c r="H371" s="1620" t="s">
        <v>625</v>
      </c>
      <c r="I371" s="1677">
        <v>10000000</v>
      </c>
      <c r="J371" s="1665"/>
      <c r="K371" s="1620" t="s">
        <v>625</v>
      </c>
      <c r="L371" s="1623" t="s">
        <v>625</v>
      </c>
      <c r="M371" s="1620" t="s">
        <v>625</v>
      </c>
      <c r="N371" s="1622">
        <v>-236891250</v>
      </c>
    </row>
    <row r="372" spans="1:14" ht="14.1" customHeight="1">
      <c r="A372" s="1627" t="s">
        <v>7874</v>
      </c>
      <c r="B372" s="1627" t="s">
        <v>7880</v>
      </c>
      <c r="C372" s="1627" t="s">
        <v>625</v>
      </c>
      <c r="D372" s="1674" t="s">
        <v>7879</v>
      </c>
      <c r="E372" s="1665"/>
      <c r="F372" s="1620" t="s">
        <v>625</v>
      </c>
      <c r="G372" s="1625">
        <v>0</v>
      </c>
      <c r="H372" s="1620" t="s">
        <v>625</v>
      </c>
      <c r="I372" s="1675">
        <v>45000000</v>
      </c>
      <c r="J372" s="1665"/>
      <c r="K372" s="1620" t="s">
        <v>625</v>
      </c>
      <c r="L372" s="1626" t="s">
        <v>625</v>
      </c>
      <c r="M372" s="1620" t="s">
        <v>625</v>
      </c>
      <c r="N372" s="1625">
        <v>-191891250</v>
      </c>
    </row>
    <row r="373" spans="1:14" ht="14.25" customHeight="1">
      <c r="A373" s="1624" t="s">
        <v>7874</v>
      </c>
      <c r="B373" s="1624" t="s">
        <v>7878</v>
      </c>
      <c r="C373" s="1624" t="s">
        <v>625</v>
      </c>
      <c r="D373" s="1676" t="s">
        <v>7877</v>
      </c>
      <c r="E373" s="1665"/>
      <c r="F373" s="1620" t="s">
        <v>625</v>
      </c>
      <c r="G373" s="1622">
        <v>0</v>
      </c>
      <c r="H373" s="1620" t="s">
        <v>625</v>
      </c>
      <c r="I373" s="1677">
        <v>7500000</v>
      </c>
      <c r="J373" s="1665"/>
      <c r="K373" s="1620" t="s">
        <v>625</v>
      </c>
      <c r="L373" s="1623" t="s">
        <v>625</v>
      </c>
      <c r="M373" s="1620" t="s">
        <v>625</v>
      </c>
      <c r="N373" s="1622">
        <v>-184391250</v>
      </c>
    </row>
    <row r="374" spans="1:14" ht="14.1" customHeight="1">
      <c r="A374" s="1627" t="s">
        <v>7874</v>
      </c>
      <c r="B374" s="1627" t="s">
        <v>7876</v>
      </c>
      <c r="C374" s="1627" t="s">
        <v>625</v>
      </c>
      <c r="D374" s="1674" t="s">
        <v>7675</v>
      </c>
      <c r="E374" s="1665"/>
      <c r="F374" s="1620" t="s">
        <v>625</v>
      </c>
      <c r="G374" s="1625">
        <v>0</v>
      </c>
      <c r="H374" s="1620" t="s">
        <v>625</v>
      </c>
      <c r="I374" s="1675">
        <v>9000000</v>
      </c>
      <c r="J374" s="1665"/>
      <c r="K374" s="1620" t="s">
        <v>625</v>
      </c>
      <c r="L374" s="1626" t="s">
        <v>625</v>
      </c>
      <c r="M374" s="1620" t="s">
        <v>625</v>
      </c>
      <c r="N374" s="1625">
        <v>-175391250</v>
      </c>
    </row>
    <row r="375" spans="1:14" ht="14.1" customHeight="1">
      <c r="A375" s="1624" t="s">
        <v>7874</v>
      </c>
      <c r="B375" s="1624" t="s">
        <v>7875</v>
      </c>
      <c r="C375" s="1624" t="s">
        <v>625</v>
      </c>
      <c r="D375" s="1676" t="s">
        <v>7675</v>
      </c>
      <c r="E375" s="1665"/>
      <c r="F375" s="1620" t="s">
        <v>625</v>
      </c>
      <c r="G375" s="1622">
        <v>0</v>
      </c>
      <c r="H375" s="1620" t="s">
        <v>625</v>
      </c>
      <c r="I375" s="1677">
        <v>67500000</v>
      </c>
      <c r="J375" s="1665"/>
      <c r="K375" s="1620" t="s">
        <v>625</v>
      </c>
      <c r="L375" s="1623" t="s">
        <v>625</v>
      </c>
      <c r="M375" s="1620" t="s">
        <v>625</v>
      </c>
      <c r="N375" s="1622">
        <v>-107891250</v>
      </c>
    </row>
    <row r="376" spans="1:14" ht="14.25" customHeight="1">
      <c r="A376" s="1627" t="s">
        <v>7874</v>
      </c>
      <c r="B376" s="1627" t="s">
        <v>7873</v>
      </c>
      <c r="C376" s="1627" t="s">
        <v>625</v>
      </c>
      <c r="D376" s="1674" t="s">
        <v>7675</v>
      </c>
      <c r="E376" s="1665"/>
      <c r="F376" s="1620" t="s">
        <v>625</v>
      </c>
      <c r="G376" s="1625">
        <v>0</v>
      </c>
      <c r="H376" s="1620" t="s">
        <v>625</v>
      </c>
      <c r="I376" s="1675">
        <v>81000000</v>
      </c>
      <c r="J376" s="1665"/>
      <c r="K376" s="1620" t="s">
        <v>625</v>
      </c>
      <c r="L376" s="1626" t="s">
        <v>625</v>
      </c>
      <c r="M376" s="1620" t="s">
        <v>625</v>
      </c>
      <c r="N376" s="1625">
        <v>-26891250</v>
      </c>
    </row>
    <row r="377" spans="1:14" ht="14.1" customHeight="1">
      <c r="A377" s="1624" t="s">
        <v>7752</v>
      </c>
      <c r="B377" s="1624" t="s">
        <v>7751</v>
      </c>
      <c r="C377" s="1624" t="s">
        <v>625</v>
      </c>
      <c r="D377" s="1676" t="s">
        <v>6156</v>
      </c>
      <c r="E377" s="1665"/>
      <c r="F377" s="1620" t="s">
        <v>625</v>
      </c>
      <c r="G377" s="1622">
        <v>0</v>
      </c>
      <c r="H377" s="1620" t="s">
        <v>625</v>
      </c>
      <c r="I377" s="1679" t="s">
        <v>625</v>
      </c>
      <c r="J377" s="1665"/>
      <c r="K377" s="1620" t="s">
        <v>625</v>
      </c>
      <c r="L377" s="1622">
        <v>360660</v>
      </c>
      <c r="M377" s="1620" t="s">
        <v>625</v>
      </c>
      <c r="N377" s="1622">
        <v>-27251910</v>
      </c>
    </row>
    <row r="378" spans="1:14" ht="14.25" customHeight="1">
      <c r="A378" s="1627" t="s">
        <v>7731</v>
      </c>
      <c r="B378" s="1627" t="s">
        <v>7733</v>
      </c>
      <c r="C378" s="1627" t="s">
        <v>625</v>
      </c>
      <c r="D378" s="1674" t="s">
        <v>7732</v>
      </c>
      <c r="E378" s="1665"/>
      <c r="F378" s="1620" t="s">
        <v>625</v>
      </c>
      <c r="G378" s="1625">
        <v>0</v>
      </c>
      <c r="H378" s="1620" t="s">
        <v>625</v>
      </c>
      <c r="I378" s="1675">
        <v>360660</v>
      </c>
      <c r="J378" s="1665"/>
      <c r="K378" s="1620" t="s">
        <v>625</v>
      </c>
      <c r="L378" s="1626" t="s">
        <v>625</v>
      </c>
      <c r="M378" s="1620" t="s">
        <v>625</v>
      </c>
      <c r="N378" s="1625">
        <v>-26891250</v>
      </c>
    </row>
    <row r="379" spans="1:14" ht="14.1" customHeight="1">
      <c r="A379" s="1624" t="s">
        <v>7731</v>
      </c>
      <c r="B379" s="1624" t="s">
        <v>7872</v>
      </c>
      <c r="C379" s="1624" t="s">
        <v>625</v>
      </c>
      <c r="D379" s="1676" t="s">
        <v>7871</v>
      </c>
      <c r="E379" s="1665"/>
      <c r="F379" s="1620" t="s">
        <v>625</v>
      </c>
      <c r="G379" s="1622">
        <v>0</v>
      </c>
      <c r="H379" s="1620" t="s">
        <v>625</v>
      </c>
      <c r="I379" s="1679" t="s">
        <v>625</v>
      </c>
      <c r="J379" s="1665"/>
      <c r="K379" s="1620" t="s">
        <v>625</v>
      </c>
      <c r="L379" s="1622">
        <v>47500000</v>
      </c>
      <c r="M379" s="1620" t="s">
        <v>625</v>
      </c>
      <c r="N379" s="1622">
        <v>-74391250</v>
      </c>
    </row>
    <row r="380" spans="1:14" ht="14.25" customHeight="1">
      <c r="A380" s="1627" t="s">
        <v>7731</v>
      </c>
      <c r="B380" s="1627" t="s">
        <v>7870</v>
      </c>
      <c r="C380" s="1627" t="s">
        <v>625</v>
      </c>
      <c r="D380" s="1674" t="s">
        <v>7869</v>
      </c>
      <c r="E380" s="1665"/>
      <c r="F380" s="1620" t="s">
        <v>625</v>
      </c>
      <c r="G380" s="1625">
        <v>0</v>
      </c>
      <c r="H380" s="1620" t="s">
        <v>625</v>
      </c>
      <c r="I380" s="1678" t="s">
        <v>625</v>
      </c>
      <c r="J380" s="1665"/>
      <c r="K380" s="1620" t="s">
        <v>625</v>
      </c>
      <c r="L380" s="1625">
        <v>7500000</v>
      </c>
      <c r="M380" s="1620" t="s">
        <v>625</v>
      </c>
      <c r="N380" s="1625">
        <v>-81891250</v>
      </c>
    </row>
    <row r="381" spans="1:14" ht="14.1" customHeight="1">
      <c r="A381" s="1624" t="s">
        <v>7731</v>
      </c>
      <c r="B381" s="1624" t="s">
        <v>7868</v>
      </c>
      <c r="C381" s="1624" t="s">
        <v>625</v>
      </c>
      <c r="D381" s="1676" t="s">
        <v>7867</v>
      </c>
      <c r="E381" s="1665"/>
      <c r="F381" s="1620" t="s">
        <v>625</v>
      </c>
      <c r="G381" s="1622">
        <v>0</v>
      </c>
      <c r="H381" s="1620" t="s">
        <v>625</v>
      </c>
      <c r="I381" s="1679" t="s">
        <v>625</v>
      </c>
      <c r="J381" s="1665"/>
      <c r="K381" s="1620" t="s">
        <v>625</v>
      </c>
      <c r="L381" s="1622">
        <v>6500000</v>
      </c>
      <c r="M381" s="1620" t="s">
        <v>625</v>
      </c>
      <c r="N381" s="1622">
        <v>-88391250</v>
      </c>
    </row>
    <row r="382" spans="1:14" ht="14.25" customHeight="1">
      <c r="A382" s="1627" t="s">
        <v>7731</v>
      </c>
      <c r="B382" s="1627" t="s">
        <v>7866</v>
      </c>
      <c r="C382" s="1627" t="s">
        <v>625</v>
      </c>
      <c r="D382" s="1674" t="s">
        <v>7865</v>
      </c>
      <c r="E382" s="1665"/>
      <c r="F382" s="1620" t="s">
        <v>625</v>
      </c>
      <c r="G382" s="1625">
        <v>0</v>
      </c>
      <c r="H382" s="1620" t="s">
        <v>625</v>
      </c>
      <c r="I382" s="1678" t="s">
        <v>625</v>
      </c>
      <c r="J382" s="1665"/>
      <c r="K382" s="1620" t="s">
        <v>625</v>
      </c>
      <c r="L382" s="1625">
        <v>48000000</v>
      </c>
      <c r="M382" s="1620" t="s">
        <v>625</v>
      </c>
      <c r="N382" s="1625">
        <v>-136391250</v>
      </c>
    </row>
    <row r="383" spans="1:14" ht="14.1" customHeight="1">
      <c r="A383" s="1624" t="s">
        <v>7731</v>
      </c>
      <c r="B383" s="1624" t="s">
        <v>7864</v>
      </c>
      <c r="C383" s="1624" t="s">
        <v>625</v>
      </c>
      <c r="D383" s="1676" t="s">
        <v>7863</v>
      </c>
      <c r="E383" s="1665"/>
      <c r="F383" s="1620" t="s">
        <v>625</v>
      </c>
      <c r="G383" s="1622">
        <v>0</v>
      </c>
      <c r="H383" s="1620" t="s">
        <v>625</v>
      </c>
      <c r="I383" s="1679" t="s">
        <v>625</v>
      </c>
      <c r="J383" s="1665"/>
      <c r="K383" s="1620" t="s">
        <v>625</v>
      </c>
      <c r="L383" s="1622">
        <v>5000000</v>
      </c>
      <c r="M383" s="1620" t="s">
        <v>625</v>
      </c>
      <c r="N383" s="1622">
        <v>-141391250</v>
      </c>
    </row>
    <row r="384" spans="1:14" ht="14.25" customHeight="1">
      <c r="A384" s="1627" t="s">
        <v>7731</v>
      </c>
      <c r="B384" s="1627" t="s">
        <v>7862</v>
      </c>
      <c r="C384" s="1627" t="s">
        <v>625</v>
      </c>
      <c r="D384" s="1674" t="s">
        <v>7678</v>
      </c>
      <c r="E384" s="1665"/>
      <c r="F384" s="1620" t="s">
        <v>625</v>
      </c>
      <c r="G384" s="1625">
        <v>0</v>
      </c>
      <c r="H384" s="1620" t="s">
        <v>625</v>
      </c>
      <c r="I384" s="1675">
        <v>47500000</v>
      </c>
      <c r="J384" s="1665"/>
      <c r="K384" s="1620" t="s">
        <v>625</v>
      </c>
      <c r="L384" s="1626" t="s">
        <v>625</v>
      </c>
      <c r="M384" s="1620" t="s">
        <v>625</v>
      </c>
      <c r="N384" s="1625">
        <v>-93891250</v>
      </c>
    </row>
    <row r="385" spans="1:14" ht="14.1" customHeight="1">
      <c r="A385" s="1624" t="s">
        <v>7731</v>
      </c>
      <c r="B385" s="1624" t="s">
        <v>7861</v>
      </c>
      <c r="C385" s="1624" t="s">
        <v>625</v>
      </c>
      <c r="D385" s="1676" t="s">
        <v>7860</v>
      </c>
      <c r="E385" s="1665"/>
      <c r="F385" s="1620" t="s">
        <v>625</v>
      </c>
      <c r="G385" s="1622">
        <v>0</v>
      </c>
      <c r="H385" s="1620" t="s">
        <v>625</v>
      </c>
      <c r="I385" s="1677">
        <v>7500000</v>
      </c>
      <c r="J385" s="1665"/>
      <c r="K385" s="1620" t="s">
        <v>625</v>
      </c>
      <c r="L385" s="1623" t="s">
        <v>625</v>
      </c>
      <c r="M385" s="1620" t="s">
        <v>625</v>
      </c>
      <c r="N385" s="1622">
        <v>-86391250</v>
      </c>
    </row>
    <row r="386" spans="1:14" ht="14.25" customHeight="1">
      <c r="A386" s="1627" t="s">
        <v>7731</v>
      </c>
      <c r="B386" s="1627" t="s">
        <v>7859</v>
      </c>
      <c r="C386" s="1627" t="s">
        <v>625</v>
      </c>
      <c r="D386" s="1674" t="s">
        <v>7858</v>
      </c>
      <c r="E386" s="1665"/>
      <c r="F386" s="1620" t="s">
        <v>625</v>
      </c>
      <c r="G386" s="1625">
        <v>0</v>
      </c>
      <c r="H386" s="1620" t="s">
        <v>625</v>
      </c>
      <c r="I386" s="1675">
        <v>6500000</v>
      </c>
      <c r="J386" s="1665"/>
      <c r="K386" s="1620" t="s">
        <v>625</v>
      </c>
      <c r="L386" s="1626" t="s">
        <v>625</v>
      </c>
      <c r="M386" s="1620" t="s">
        <v>625</v>
      </c>
      <c r="N386" s="1625">
        <v>-79891250</v>
      </c>
    </row>
    <row r="387" spans="1:14" ht="14.1" customHeight="1">
      <c r="A387" s="1624" t="s">
        <v>7731</v>
      </c>
      <c r="B387" s="1624" t="s">
        <v>7857</v>
      </c>
      <c r="C387" s="1624" t="s">
        <v>625</v>
      </c>
      <c r="D387" s="1676" t="s">
        <v>7856</v>
      </c>
      <c r="E387" s="1665"/>
      <c r="F387" s="1620" t="s">
        <v>625</v>
      </c>
      <c r="G387" s="1622">
        <v>0</v>
      </c>
      <c r="H387" s="1620" t="s">
        <v>625</v>
      </c>
      <c r="I387" s="1677">
        <v>48000000</v>
      </c>
      <c r="J387" s="1665"/>
      <c r="K387" s="1620" t="s">
        <v>625</v>
      </c>
      <c r="L387" s="1623" t="s">
        <v>625</v>
      </c>
      <c r="M387" s="1620" t="s">
        <v>625</v>
      </c>
      <c r="N387" s="1622">
        <v>-31891250</v>
      </c>
    </row>
    <row r="388" spans="1:14" ht="14.25" customHeight="1">
      <c r="A388" s="1627" t="s">
        <v>7731</v>
      </c>
      <c r="B388" s="1627" t="s">
        <v>7855</v>
      </c>
      <c r="C388" s="1627" t="s">
        <v>625</v>
      </c>
      <c r="D388" s="1674" t="s">
        <v>7854</v>
      </c>
      <c r="E388" s="1665"/>
      <c r="F388" s="1620" t="s">
        <v>625</v>
      </c>
      <c r="G388" s="1625">
        <v>0</v>
      </c>
      <c r="H388" s="1620" t="s">
        <v>625</v>
      </c>
      <c r="I388" s="1675">
        <v>5000000</v>
      </c>
      <c r="J388" s="1665"/>
      <c r="K388" s="1620" t="s">
        <v>625</v>
      </c>
      <c r="L388" s="1626" t="s">
        <v>625</v>
      </c>
      <c r="M388" s="1620" t="s">
        <v>625</v>
      </c>
      <c r="N388" s="1625">
        <v>-26891250</v>
      </c>
    </row>
    <row r="389" spans="1:14" ht="14.1" customHeight="1">
      <c r="A389" s="1624" t="s">
        <v>7736</v>
      </c>
      <c r="B389" s="1624" t="s">
        <v>7853</v>
      </c>
      <c r="C389" s="1624" t="s">
        <v>625</v>
      </c>
      <c r="D389" s="1676" t="s">
        <v>7852</v>
      </c>
      <c r="E389" s="1665"/>
      <c r="F389" s="1620" t="s">
        <v>625</v>
      </c>
      <c r="G389" s="1622">
        <v>0</v>
      </c>
      <c r="H389" s="1620" t="s">
        <v>625</v>
      </c>
      <c r="I389" s="1679" t="s">
        <v>625</v>
      </c>
      <c r="J389" s="1665"/>
      <c r="K389" s="1620" t="s">
        <v>625</v>
      </c>
      <c r="L389" s="1622">
        <v>40000000</v>
      </c>
      <c r="M389" s="1620" t="s">
        <v>625</v>
      </c>
      <c r="N389" s="1622">
        <v>-66891250</v>
      </c>
    </row>
    <row r="390" spans="1:14" ht="14.1" customHeight="1">
      <c r="A390" s="1627" t="s">
        <v>7736</v>
      </c>
      <c r="B390" s="1627" t="s">
        <v>7851</v>
      </c>
      <c r="C390" s="1627" t="s">
        <v>625</v>
      </c>
      <c r="D390" s="1674" t="s">
        <v>7850</v>
      </c>
      <c r="E390" s="1665"/>
      <c r="F390" s="1620" t="s">
        <v>625</v>
      </c>
      <c r="G390" s="1625">
        <v>0</v>
      </c>
      <c r="H390" s="1620" t="s">
        <v>625</v>
      </c>
      <c r="I390" s="1678" t="s">
        <v>625</v>
      </c>
      <c r="J390" s="1665"/>
      <c r="K390" s="1620" t="s">
        <v>625</v>
      </c>
      <c r="L390" s="1625">
        <v>40000000</v>
      </c>
      <c r="M390" s="1620" t="s">
        <v>625</v>
      </c>
      <c r="N390" s="1625">
        <v>-106891250</v>
      </c>
    </row>
    <row r="391" spans="1:14" ht="14.25" customHeight="1">
      <c r="A391" s="1624" t="s">
        <v>7736</v>
      </c>
      <c r="B391" s="1624" t="s">
        <v>7849</v>
      </c>
      <c r="C391" s="1624" t="s">
        <v>625</v>
      </c>
      <c r="D391" s="1676" t="s">
        <v>7848</v>
      </c>
      <c r="E391" s="1665"/>
      <c r="F391" s="1620" t="s">
        <v>625</v>
      </c>
      <c r="G391" s="1622">
        <v>0</v>
      </c>
      <c r="H391" s="1620" t="s">
        <v>625</v>
      </c>
      <c r="I391" s="1679" t="s">
        <v>625</v>
      </c>
      <c r="J391" s="1665"/>
      <c r="K391" s="1620" t="s">
        <v>625</v>
      </c>
      <c r="L391" s="1622">
        <v>27000000</v>
      </c>
      <c r="M391" s="1620" t="s">
        <v>625</v>
      </c>
      <c r="N391" s="1622">
        <v>-133891250</v>
      </c>
    </row>
    <row r="392" spans="1:14" ht="14.1" customHeight="1">
      <c r="A392" s="1627" t="s">
        <v>7736</v>
      </c>
      <c r="B392" s="1627" t="s">
        <v>7847</v>
      </c>
      <c r="C392" s="1627" t="s">
        <v>625</v>
      </c>
      <c r="D392" s="1674" t="s">
        <v>7846</v>
      </c>
      <c r="E392" s="1665"/>
      <c r="F392" s="1620" t="s">
        <v>625</v>
      </c>
      <c r="G392" s="1625">
        <v>0</v>
      </c>
      <c r="H392" s="1620" t="s">
        <v>625</v>
      </c>
      <c r="I392" s="1678" t="s">
        <v>625</v>
      </c>
      <c r="J392" s="1665"/>
      <c r="K392" s="1620" t="s">
        <v>625</v>
      </c>
      <c r="L392" s="1625">
        <v>5000000</v>
      </c>
      <c r="M392" s="1620" t="s">
        <v>625</v>
      </c>
      <c r="N392" s="1625">
        <v>-138891250</v>
      </c>
    </row>
    <row r="393" spans="1:14" ht="14.25" customHeight="1">
      <c r="A393" s="1624" t="s">
        <v>7736</v>
      </c>
      <c r="B393" s="1624" t="s">
        <v>7845</v>
      </c>
      <c r="C393" s="1624" t="s">
        <v>625</v>
      </c>
      <c r="D393" s="1676" t="s">
        <v>7844</v>
      </c>
      <c r="E393" s="1665"/>
      <c r="F393" s="1620" t="s">
        <v>625</v>
      </c>
      <c r="G393" s="1622">
        <v>0</v>
      </c>
      <c r="H393" s="1620" t="s">
        <v>625</v>
      </c>
      <c r="I393" s="1679" t="s">
        <v>625</v>
      </c>
      <c r="J393" s="1665"/>
      <c r="K393" s="1620" t="s">
        <v>625</v>
      </c>
      <c r="L393" s="1622">
        <v>5000000</v>
      </c>
      <c r="M393" s="1620" t="s">
        <v>625</v>
      </c>
      <c r="N393" s="1622">
        <v>-143891250</v>
      </c>
    </row>
    <row r="394" spans="1:14" ht="14.1" customHeight="1">
      <c r="A394" s="1627" t="s">
        <v>7736</v>
      </c>
      <c r="B394" s="1627" t="s">
        <v>7843</v>
      </c>
      <c r="C394" s="1627" t="s">
        <v>625</v>
      </c>
      <c r="D394" s="1674" t="s">
        <v>7829</v>
      </c>
      <c r="E394" s="1665"/>
      <c r="F394" s="1620" t="s">
        <v>625</v>
      </c>
      <c r="G394" s="1625">
        <v>0</v>
      </c>
      <c r="H394" s="1620" t="s">
        <v>625</v>
      </c>
      <c r="I394" s="1678" t="s">
        <v>625</v>
      </c>
      <c r="J394" s="1665"/>
      <c r="K394" s="1620" t="s">
        <v>625</v>
      </c>
      <c r="L394" s="1625">
        <v>3000000</v>
      </c>
      <c r="M394" s="1620" t="s">
        <v>625</v>
      </c>
      <c r="N394" s="1625">
        <v>-146891250</v>
      </c>
    </row>
    <row r="395" spans="1:14" ht="14.25" customHeight="1">
      <c r="A395" s="1624" t="s">
        <v>7736</v>
      </c>
      <c r="B395" s="1624" t="s">
        <v>7842</v>
      </c>
      <c r="C395" s="1624" t="s">
        <v>625</v>
      </c>
      <c r="D395" s="1676" t="s">
        <v>7680</v>
      </c>
      <c r="E395" s="1665"/>
      <c r="F395" s="1620" t="s">
        <v>625</v>
      </c>
      <c r="G395" s="1622">
        <v>0</v>
      </c>
      <c r="H395" s="1620" t="s">
        <v>625</v>
      </c>
      <c r="I395" s="1677">
        <v>40000000</v>
      </c>
      <c r="J395" s="1665"/>
      <c r="K395" s="1620" t="s">
        <v>625</v>
      </c>
      <c r="L395" s="1623" t="s">
        <v>625</v>
      </c>
      <c r="M395" s="1620" t="s">
        <v>625</v>
      </c>
      <c r="N395" s="1622">
        <v>-106891250</v>
      </c>
    </row>
    <row r="396" spans="1:14" ht="14.1" customHeight="1">
      <c r="A396" s="1627" t="s">
        <v>7736</v>
      </c>
      <c r="B396" s="1627" t="s">
        <v>7841</v>
      </c>
      <c r="C396" s="1627" t="s">
        <v>625</v>
      </c>
      <c r="D396" s="1674" t="s">
        <v>7681</v>
      </c>
      <c r="E396" s="1665"/>
      <c r="F396" s="1620" t="s">
        <v>625</v>
      </c>
      <c r="G396" s="1625">
        <v>0</v>
      </c>
      <c r="H396" s="1620" t="s">
        <v>625</v>
      </c>
      <c r="I396" s="1675">
        <v>40000000</v>
      </c>
      <c r="J396" s="1665"/>
      <c r="K396" s="1620" t="s">
        <v>625</v>
      </c>
      <c r="L396" s="1626" t="s">
        <v>625</v>
      </c>
      <c r="M396" s="1620" t="s">
        <v>625</v>
      </c>
      <c r="N396" s="1625">
        <v>-66891250</v>
      </c>
    </row>
    <row r="397" spans="1:14" ht="14.25" customHeight="1">
      <c r="A397" s="1624" t="s">
        <v>7736</v>
      </c>
      <c r="B397" s="1624" t="s">
        <v>7840</v>
      </c>
      <c r="C397" s="1624" t="s">
        <v>625</v>
      </c>
      <c r="D397" s="1676" t="s">
        <v>7688</v>
      </c>
      <c r="E397" s="1665"/>
      <c r="F397" s="1620" t="s">
        <v>625</v>
      </c>
      <c r="G397" s="1622">
        <v>0</v>
      </c>
      <c r="H397" s="1620" t="s">
        <v>625</v>
      </c>
      <c r="I397" s="1677">
        <v>27000000</v>
      </c>
      <c r="J397" s="1665"/>
      <c r="K397" s="1620" t="s">
        <v>625</v>
      </c>
      <c r="L397" s="1623" t="s">
        <v>625</v>
      </c>
      <c r="M397" s="1620" t="s">
        <v>625</v>
      </c>
      <c r="N397" s="1622">
        <v>-39891250</v>
      </c>
    </row>
    <row r="398" spans="1:14" ht="14.1" customHeight="1">
      <c r="A398" s="1627" t="s">
        <v>7736</v>
      </c>
      <c r="B398" s="1627" t="s">
        <v>7839</v>
      </c>
      <c r="C398" s="1627" t="s">
        <v>625</v>
      </c>
      <c r="D398" s="1674" t="s">
        <v>7838</v>
      </c>
      <c r="E398" s="1665"/>
      <c r="F398" s="1620" t="s">
        <v>625</v>
      </c>
      <c r="G398" s="1625">
        <v>0</v>
      </c>
      <c r="H398" s="1620" t="s">
        <v>625</v>
      </c>
      <c r="I398" s="1675">
        <v>5000000</v>
      </c>
      <c r="J398" s="1665"/>
      <c r="K398" s="1620" t="s">
        <v>625</v>
      </c>
      <c r="L398" s="1626" t="s">
        <v>625</v>
      </c>
      <c r="M398" s="1620" t="s">
        <v>625</v>
      </c>
      <c r="N398" s="1625">
        <v>-34891250</v>
      </c>
    </row>
    <row r="399" spans="1:14" ht="14.25" customHeight="1">
      <c r="A399" s="1624" t="s">
        <v>7736</v>
      </c>
      <c r="B399" s="1624" t="s">
        <v>7837</v>
      </c>
      <c r="C399" s="1624" t="s">
        <v>625</v>
      </c>
      <c r="D399" s="1676" t="s">
        <v>7836</v>
      </c>
      <c r="E399" s="1665"/>
      <c r="F399" s="1620" t="s">
        <v>625</v>
      </c>
      <c r="G399" s="1622">
        <v>0</v>
      </c>
      <c r="H399" s="1620" t="s">
        <v>625</v>
      </c>
      <c r="I399" s="1677">
        <v>5000000</v>
      </c>
      <c r="J399" s="1665"/>
      <c r="K399" s="1620" t="s">
        <v>625</v>
      </c>
      <c r="L399" s="1623" t="s">
        <v>625</v>
      </c>
      <c r="M399" s="1620" t="s">
        <v>625</v>
      </c>
      <c r="N399" s="1622">
        <v>-29891250</v>
      </c>
    </row>
    <row r="400" spans="1:14" ht="14.1" customHeight="1">
      <c r="A400" s="1627" t="s">
        <v>7736</v>
      </c>
      <c r="B400" s="1627" t="s">
        <v>7835</v>
      </c>
      <c r="C400" s="1627" t="s">
        <v>625</v>
      </c>
      <c r="D400" s="1674" t="s">
        <v>7834</v>
      </c>
      <c r="E400" s="1665"/>
      <c r="F400" s="1620" t="s">
        <v>625</v>
      </c>
      <c r="G400" s="1625">
        <v>0</v>
      </c>
      <c r="H400" s="1620" t="s">
        <v>625</v>
      </c>
      <c r="I400" s="1675">
        <v>3000000</v>
      </c>
      <c r="J400" s="1665"/>
      <c r="K400" s="1620" t="s">
        <v>625</v>
      </c>
      <c r="L400" s="1626" t="s">
        <v>625</v>
      </c>
      <c r="M400" s="1620" t="s">
        <v>625</v>
      </c>
      <c r="N400" s="1625">
        <v>-26891250</v>
      </c>
    </row>
    <row r="401" spans="1:14" ht="14.25" customHeight="1">
      <c r="A401" s="1624" t="s">
        <v>7802</v>
      </c>
      <c r="B401" s="1624" t="s">
        <v>7833</v>
      </c>
      <c r="C401" s="1624" t="s">
        <v>625</v>
      </c>
      <c r="D401" s="1676" t="s">
        <v>7821</v>
      </c>
      <c r="E401" s="1665"/>
      <c r="F401" s="1620" t="s">
        <v>625</v>
      </c>
      <c r="G401" s="1622">
        <v>0</v>
      </c>
      <c r="H401" s="1620" t="s">
        <v>625</v>
      </c>
      <c r="I401" s="1679" t="s">
        <v>625</v>
      </c>
      <c r="J401" s="1665"/>
      <c r="K401" s="1620" t="s">
        <v>625</v>
      </c>
      <c r="L401" s="1622">
        <v>2208000</v>
      </c>
      <c r="M401" s="1620" t="s">
        <v>625</v>
      </c>
      <c r="N401" s="1622">
        <v>-29099250</v>
      </c>
    </row>
    <row r="402" spans="1:14" ht="14.1" customHeight="1">
      <c r="A402" s="1627" t="s">
        <v>7802</v>
      </c>
      <c r="B402" s="1627" t="s">
        <v>7832</v>
      </c>
      <c r="C402" s="1627" t="s">
        <v>625</v>
      </c>
      <c r="D402" s="1674" t="s">
        <v>7819</v>
      </c>
      <c r="E402" s="1665"/>
      <c r="F402" s="1620" t="s">
        <v>625</v>
      </c>
      <c r="G402" s="1625">
        <v>0</v>
      </c>
      <c r="H402" s="1620" t="s">
        <v>625</v>
      </c>
      <c r="I402" s="1678" t="s">
        <v>625</v>
      </c>
      <c r="J402" s="1665"/>
      <c r="K402" s="1620" t="s">
        <v>625</v>
      </c>
      <c r="L402" s="1625">
        <v>2208000</v>
      </c>
      <c r="M402" s="1620" t="s">
        <v>625</v>
      </c>
      <c r="N402" s="1625">
        <v>-31307250</v>
      </c>
    </row>
    <row r="403" spans="1:14" ht="14.1" customHeight="1">
      <c r="A403" s="1624" t="s">
        <v>7802</v>
      </c>
      <c r="B403" s="1624" t="s">
        <v>7831</v>
      </c>
      <c r="C403" s="1624" t="s">
        <v>625</v>
      </c>
      <c r="D403" s="1676" t="s">
        <v>7817</v>
      </c>
      <c r="E403" s="1665"/>
      <c r="F403" s="1620" t="s">
        <v>625</v>
      </c>
      <c r="G403" s="1622">
        <v>0</v>
      </c>
      <c r="H403" s="1620" t="s">
        <v>625</v>
      </c>
      <c r="I403" s="1679" t="s">
        <v>625</v>
      </c>
      <c r="J403" s="1665"/>
      <c r="K403" s="1620" t="s">
        <v>625</v>
      </c>
      <c r="L403" s="1622">
        <v>8905600</v>
      </c>
      <c r="M403" s="1620" t="s">
        <v>625</v>
      </c>
      <c r="N403" s="1622">
        <v>-40212850</v>
      </c>
    </row>
    <row r="404" spans="1:14" ht="14.25" customHeight="1">
      <c r="A404" s="1627" t="s">
        <v>7802</v>
      </c>
      <c r="B404" s="1627" t="s">
        <v>7830</v>
      </c>
      <c r="C404" s="1627" t="s">
        <v>625</v>
      </c>
      <c r="D404" s="1674" t="s">
        <v>7829</v>
      </c>
      <c r="E404" s="1665"/>
      <c r="F404" s="1620" t="s">
        <v>625</v>
      </c>
      <c r="G404" s="1625">
        <v>0</v>
      </c>
      <c r="H404" s="1620" t="s">
        <v>625</v>
      </c>
      <c r="I404" s="1678" t="s">
        <v>625</v>
      </c>
      <c r="J404" s="1665"/>
      <c r="K404" s="1620" t="s">
        <v>625</v>
      </c>
      <c r="L404" s="1625">
        <v>3450000</v>
      </c>
      <c r="M404" s="1620" t="s">
        <v>625</v>
      </c>
      <c r="N404" s="1625">
        <v>-43662850</v>
      </c>
    </row>
    <row r="405" spans="1:14" ht="14.1" customHeight="1">
      <c r="A405" s="1624" t="s">
        <v>7802</v>
      </c>
      <c r="B405" s="1624" t="s">
        <v>7828</v>
      </c>
      <c r="C405" s="1624" t="s">
        <v>625</v>
      </c>
      <c r="D405" s="1676" t="s">
        <v>7827</v>
      </c>
      <c r="E405" s="1665"/>
      <c r="F405" s="1620" t="s">
        <v>625</v>
      </c>
      <c r="G405" s="1622">
        <v>0</v>
      </c>
      <c r="H405" s="1620" t="s">
        <v>625</v>
      </c>
      <c r="I405" s="1679" t="s">
        <v>625</v>
      </c>
      <c r="J405" s="1665"/>
      <c r="K405" s="1620" t="s">
        <v>625</v>
      </c>
      <c r="L405" s="1622">
        <v>299000</v>
      </c>
      <c r="M405" s="1620" t="s">
        <v>625</v>
      </c>
      <c r="N405" s="1622">
        <v>-43961850</v>
      </c>
    </row>
    <row r="406" spans="1:14" ht="14.25" customHeight="1">
      <c r="A406" s="1627" t="s">
        <v>7802</v>
      </c>
      <c r="B406" s="1627" t="s">
        <v>7826</v>
      </c>
      <c r="C406" s="1627" t="s">
        <v>625</v>
      </c>
      <c r="D406" s="1674" t="s">
        <v>7825</v>
      </c>
      <c r="E406" s="1665"/>
      <c r="F406" s="1620" t="s">
        <v>625</v>
      </c>
      <c r="G406" s="1625">
        <v>0</v>
      </c>
      <c r="H406" s="1620" t="s">
        <v>625</v>
      </c>
      <c r="I406" s="1678" t="s">
        <v>625</v>
      </c>
      <c r="J406" s="1665"/>
      <c r="K406" s="1620" t="s">
        <v>625</v>
      </c>
      <c r="L406" s="1625">
        <v>690000</v>
      </c>
      <c r="M406" s="1620" t="s">
        <v>625</v>
      </c>
      <c r="N406" s="1625">
        <v>-44651850</v>
      </c>
    </row>
    <row r="407" spans="1:14" ht="14.1" customHeight="1">
      <c r="A407" s="1624" t="s">
        <v>7802</v>
      </c>
      <c r="B407" s="1624" t="s">
        <v>7824</v>
      </c>
      <c r="C407" s="1624" t="s">
        <v>625</v>
      </c>
      <c r="D407" s="1676" t="s">
        <v>7823</v>
      </c>
      <c r="E407" s="1665"/>
      <c r="F407" s="1620" t="s">
        <v>625</v>
      </c>
      <c r="G407" s="1622">
        <v>0</v>
      </c>
      <c r="H407" s="1620" t="s">
        <v>625</v>
      </c>
      <c r="I407" s="1679" t="s">
        <v>625</v>
      </c>
      <c r="J407" s="1665"/>
      <c r="K407" s="1620" t="s">
        <v>625</v>
      </c>
      <c r="L407" s="1622">
        <v>345000</v>
      </c>
      <c r="M407" s="1620" t="s">
        <v>625</v>
      </c>
      <c r="N407" s="1622">
        <v>-44996850</v>
      </c>
    </row>
    <row r="408" spans="1:14" ht="14.25" customHeight="1">
      <c r="A408" s="1627" t="s">
        <v>7802</v>
      </c>
      <c r="B408" s="1627" t="s">
        <v>7822</v>
      </c>
      <c r="C408" s="1627" t="s">
        <v>625</v>
      </c>
      <c r="D408" s="1674" t="s">
        <v>7821</v>
      </c>
      <c r="E408" s="1665"/>
      <c r="F408" s="1620" t="s">
        <v>625</v>
      </c>
      <c r="G408" s="1625">
        <v>0</v>
      </c>
      <c r="H408" s="1620" t="s">
        <v>625</v>
      </c>
      <c r="I408" s="1678" t="s">
        <v>625</v>
      </c>
      <c r="J408" s="1665"/>
      <c r="K408" s="1620" t="s">
        <v>625</v>
      </c>
      <c r="L408" s="1625">
        <v>2208000</v>
      </c>
      <c r="M408" s="1620" t="s">
        <v>625</v>
      </c>
      <c r="N408" s="1625">
        <v>-47204850</v>
      </c>
    </row>
    <row r="409" spans="1:14" ht="14.1" customHeight="1">
      <c r="A409" s="1624" t="s">
        <v>7802</v>
      </c>
      <c r="B409" s="1624" t="s">
        <v>7820</v>
      </c>
      <c r="C409" s="1624" t="s">
        <v>625</v>
      </c>
      <c r="D409" s="1676" t="s">
        <v>7819</v>
      </c>
      <c r="E409" s="1665"/>
      <c r="F409" s="1620" t="s">
        <v>625</v>
      </c>
      <c r="G409" s="1622">
        <v>0</v>
      </c>
      <c r="H409" s="1620" t="s">
        <v>625</v>
      </c>
      <c r="I409" s="1679" t="s">
        <v>625</v>
      </c>
      <c r="J409" s="1665"/>
      <c r="K409" s="1620" t="s">
        <v>625</v>
      </c>
      <c r="L409" s="1622">
        <v>2208000</v>
      </c>
      <c r="M409" s="1620" t="s">
        <v>625</v>
      </c>
      <c r="N409" s="1622">
        <v>-49412850</v>
      </c>
    </row>
    <row r="410" spans="1:14" ht="14.25" customHeight="1">
      <c r="A410" s="1627" t="s">
        <v>7802</v>
      </c>
      <c r="B410" s="1627" t="s">
        <v>7818</v>
      </c>
      <c r="C410" s="1627" t="s">
        <v>625</v>
      </c>
      <c r="D410" s="1674" t="s">
        <v>7817</v>
      </c>
      <c r="E410" s="1665"/>
      <c r="F410" s="1620" t="s">
        <v>625</v>
      </c>
      <c r="G410" s="1625">
        <v>0</v>
      </c>
      <c r="H410" s="1620" t="s">
        <v>625</v>
      </c>
      <c r="I410" s="1678" t="s">
        <v>625</v>
      </c>
      <c r="J410" s="1665"/>
      <c r="K410" s="1620" t="s">
        <v>625</v>
      </c>
      <c r="L410" s="1625">
        <v>8905600</v>
      </c>
      <c r="M410" s="1620" t="s">
        <v>625</v>
      </c>
      <c r="N410" s="1625">
        <v>-58318450</v>
      </c>
    </row>
    <row r="411" spans="1:14" ht="14.1" customHeight="1">
      <c r="A411" s="1624" t="s">
        <v>7802</v>
      </c>
      <c r="B411" s="1624" t="s">
        <v>7816</v>
      </c>
      <c r="C411" s="1624" t="s">
        <v>625</v>
      </c>
      <c r="D411" s="1676" t="s">
        <v>7815</v>
      </c>
      <c r="E411" s="1665"/>
      <c r="F411" s="1620" t="s">
        <v>625</v>
      </c>
      <c r="G411" s="1622">
        <v>0</v>
      </c>
      <c r="H411" s="1620" t="s">
        <v>625</v>
      </c>
      <c r="I411" s="1677">
        <v>3450000</v>
      </c>
      <c r="J411" s="1665"/>
      <c r="K411" s="1620" t="s">
        <v>625</v>
      </c>
      <c r="L411" s="1623" t="s">
        <v>625</v>
      </c>
      <c r="M411" s="1620" t="s">
        <v>625</v>
      </c>
      <c r="N411" s="1622">
        <v>-54868450</v>
      </c>
    </row>
    <row r="412" spans="1:14" ht="14.25" customHeight="1">
      <c r="A412" s="1627" t="s">
        <v>7802</v>
      </c>
      <c r="B412" s="1627" t="s">
        <v>7814</v>
      </c>
      <c r="C412" s="1627" t="s">
        <v>625</v>
      </c>
      <c r="D412" s="1674" t="s">
        <v>7813</v>
      </c>
      <c r="E412" s="1665"/>
      <c r="F412" s="1620" t="s">
        <v>625</v>
      </c>
      <c r="G412" s="1625">
        <v>0</v>
      </c>
      <c r="H412" s="1620" t="s">
        <v>625</v>
      </c>
      <c r="I412" s="1675">
        <v>299000</v>
      </c>
      <c r="J412" s="1665"/>
      <c r="K412" s="1620" t="s">
        <v>625</v>
      </c>
      <c r="L412" s="1626" t="s">
        <v>625</v>
      </c>
      <c r="M412" s="1620" t="s">
        <v>625</v>
      </c>
      <c r="N412" s="1625">
        <v>-54569450</v>
      </c>
    </row>
    <row r="413" spans="1:14" ht="14.1" customHeight="1">
      <c r="A413" s="1624" t="s">
        <v>7802</v>
      </c>
      <c r="B413" s="1624" t="s">
        <v>7812</v>
      </c>
      <c r="C413" s="1624" t="s">
        <v>625</v>
      </c>
      <c r="D413" s="1676" t="s">
        <v>7811</v>
      </c>
      <c r="E413" s="1665"/>
      <c r="F413" s="1620" t="s">
        <v>625</v>
      </c>
      <c r="G413" s="1622">
        <v>0</v>
      </c>
      <c r="H413" s="1620" t="s">
        <v>625</v>
      </c>
      <c r="I413" s="1677">
        <v>690000</v>
      </c>
      <c r="J413" s="1665"/>
      <c r="K413" s="1620" t="s">
        <v>625</v>
      </c>
      <c r="L413" s="1623" t="s">
        <v>625</v>
      </c>
      <c r="M413" s="1620" t="s">
        <v>625</v>
      </c>
      <c r="N413" s="1622">
        <v>-53879450</v>
      </c>
    </row>
    <row r="414" spans="1:14" ht="14.25" customHeight="1">
      <c r="A414" s="1627" t="s">
        <v>7802</v>
      </c>
      <c r="B414" s="1627" t="s">
        <v>7810</v>
      </c>
      <c r="C414" s="1627" t="s">
        <v>625</v>
      </c>
      <c r="D414" s="1674" t="s">
        <v>7809</v>
      </c>
      <c r="E414" s="1665"/>
      <c r="F414" s="1620" t="s">
        <v>625</v>
      </c>
      <c r="G414" s="1625">
        <v>0</v>
      </c>
      <c r="H414" s="1620" t="s">
        <v>625</v>
      </c>
      <c r="I414" s="1675">
        <v>345000</v>
      </c>
      <c r="J414" s="1665"/>
      <c r="K414" s="1620" t="s">
        <v>625</v>
      </c>
      <c r="L414" s="1626" t="s">
        <v>625</v>
      </c>
      <c r="M414" s="1620" t="s">
        <v>625</v>
      </c>
      <c r="N414" s="1625">
        <v>-53534450</v>
      </c>
    </row>
    <row r="415" spans="1:14" ht="14.1" customHeight="1">
      <c r="A415" s="1624" t="s">
        <v>7802</v>
      </c>
      <c r="B415" s="1624" t="s">
        <v>7808</v>
      </c>
      <c r="C415" s="1624" t="s">
        <v>625</v>
      </c>
      <c r="D415" s="1676" t="s">
        <v>7807</v>
      </c>
      <c r="E415" s="1665"/>
      <c r="F415" s="1620" t="s">
        <v>625</v>
      </c>
      <c r="G415" s="1622">
        <v>0</v>
      </c>
      <c r="H415" s="1620" t="s">
        <v>625</v>
      </c>
      <c r="I415" s="1677">
        <v>2208000</v>
      </c>
      <c r="J415" s="1665"/>
      <c r="K415" s="1620" t="s">
        <v>625</v>
      </c>
      <c r="L415" s="1623" t="s">
        <v>625</v>
      </c>
      <c r="M415" s="1620" t="s">
        <v>625</v>
      </c>
      <c r="N415" s="1622">
        <v>-51326450</v>
      </c>
    </row>
    <row r="416" spans="1:14" ht="14.25" customHeight="1">
      <c r="A416" s="1627" t="s">
        <v>7802</v>
      </c>
      <c r="B416" s="1627" t="s">
        <v>7806</v>
      </c>
      <c r="C416" s="1627" t="s">
        <v>625</v>
      </c>
      <c r="D416" s="1674" t="s">
        <v>7805</v>
      </c>
      <c r="E416" s="1665"/>
      <c r="F416" s="1620" t="s">
        <v>625</v>
      </c>
      <c r="G416" s="1625">
        <v>0</v>
      </c>
      <c r="H416" s="1620" t="s">
        <v>625</v>
      </c>
      <c r="I416" s="1675">
        <v>2208000</v>
      </c>
      <c r="J416" s="1665"/>
      <c r="K416" s="1620" t="s">
        <v>625</v>
      </c>
      <c r="L416" s="1626" t="s">
        <v>625</v>
      </c>
      <c r="M416" s="1620" t="s">
        <v>625</v>
      </c>
      <c r="N416" s="1625">
        <v>-49118450</v>
      </c>
    </row>
    <row r="417" spans="1:14" ht="14.1" customHeight="1">
      <c r="A417" s="1624" t="s">
        <v>7802</v>
      </c>
      <c r="B417" s="1624" t="s">
        <v>7804</v>
      </c>
      <c r="C417" s="1624" t="s">
        <v>625</v>
      </c>
      <c r="D417" s="1676" t="s">
        <v>7803</v>
      </c>
      <c r="E417" s="1665"/>
      <c r="F417" s="1620" t="s">
        <v>625</v>
      </c>
      <c r="G417" s="1622">
        <v>0</v>
      </c>
      <c r="H417" s="1620" t="s">
        <v>625</v>
      </c>
      <c r="I417" s="1677">
        <v>8905600</v>
      </c>
      <c r="J417" s="1665"/>
      <c r="K417" s="1620" t="s">
        <v>625</v>
      </c>
      <c r="L417" s="1623" t="s">
        <v>625</v>
      </c>
      <c r="M417" s="1620" t="s">
        <v>625</v>
      </c>
      <c r="N417" s="1622">
        <v>-40212850</v>
      </c>
    </row>
    <row r="418" spans="1:14" ht="14.1" customHeight="1">
      <c r="A418" s="1627" t="s">
        <v>7802</v>
      </c>
      <c r="B418" s="1627" t="s">
        <v>7801</v>
      </c>
      <c r="C418" s="1627" t="s">
        <v>625</v>
      </c>
      <c r="D418" s="1674" t="s">
        <v>7800</v>
      </c>
      <c r="E418" s="1665"/>
      <c r="F418" s="1620" t="s">
        <v>625</v>
      </c>
      <c r="G418" s="1625">
        <v>0</v>
      </c>
      <c r="H418" s="1620" t="s">
        <v>625</v>
      </c>
      <c r="I418" s="1675">
        <v>13321600</v>
      </c>
      <c r="J418" s="1665"/>
      <c r="K418" s="1620" t="s">
        <v>625</v>
      </c>
      <c r="L418" s="1626" t="s">
        <v>625</v>
      </c>
      <c r="M418" s="1620" t="s">
        <v>625</v>
      </c>
      <c r="N418" s="1625">
        <v>-26891250</v>
      </c>
    </row>
    <row r="419" spans="1:14" ht="14.25" customHeight="1">
      <c r="A419" s="1624" t="s">
        <v>7795</v>
      </c>
      <c r="B419" s="1624" t="s">
        <v>7799</v>
      </c>
      <c r="C419" s="1624" t="s">
        <v>625</v>
      </c>
      <c r="D419" s="1676" t="s">
        <v>7797</v>
      </c>
      <c r="E419" s="1665"/>
      <c r="F419" s="1620" t="s">
        <v>625</v>
      </c>
      <c r="G419" s="1622">
        <v>0</v>
      </c>
      <c r="H419" s="1620" t="s">
        <v>625</v>
      </c>
      <c r="I419" s="1679" t="s">
        <v>625</v>
      </c>
      <c r="J419" s="1665"/>
      <c r="K419" s="1620" t="s">
        <v>625</v>
      </c>
      <c r="L419" s="1622">
        <v>3668000</v>
      </c>
      <c r="M419" s="1620" t="s">
        <v>625</v>
      </c>
      <c r="N419" s="1622">
        <v>-30559250</v>
      </c>
    </row>
    <row r="420" spans="1:14" ht="14.1" customHeight="1">
      <c r="A420" s="1627" t="s">
        <v>7795</v>
      </c>
      <c r="B420" s="1627" t="s">
        <v>7798</v>
      </c>
      <c r="C420" s="1627" t="s">
        <v>625</v>
      </c>
      <c r="D420" s="1674" t="s">
        <v>7797</v>
      </c>
      <c r="E420" s="1665"/>
      <c r="F420" s="1620" t="s">
        <v>625</v>
      </c>
      <c r="G420" s="1625">
        <v>0</v>
      </c>
      <c r="H420" s="1620" t="s">
        <v>625</v>
      </c>
      <c r="I420" s="1678" t="s">
        <v>625</v>
      </c>
      <c r="J420" s="1665"/>
      <c r="K420" s="1620" t="s">
        <v>625</v>
      </c>
      <c r="L420" s="1625">
        <v>3668000</v>
      </c>
      <c r="M420" s="1620" t="s">
        <v>625</v>
      </c>
      <c r="N420" s="1625">
        <v>-34227250</v>
      </c>
    </row>
    <row r="421" spans="1:14" ht="14.25" customHeight="1">
      <c r="A421" s="1624" t="s">
        <v>7795</v>
      </c>
      <c r="B421" s="1624" t="s">
        <v>7796</v>
      </c>
      <c r="C421" s="1624" t="s">
        <v>625</v>
      </c>
      <c r="D421" s="1676" t="s">
        <v>7690</v>
      </c>
      <c r="E421" s="1665"/>
      <c r="F421" s="1620" t="s">
        <v>625</v>
      </c>
      <c r="G421" s="1622">
        <v>0</v>
      </c>
      <c r="H421" s="1620" t="s">
        <v>625</v>
      </c>
      <c r="I421" s="1677">
        <v>3668000</v>
      </c>
      <c r="J421" s="1665"/>
      <c r="K421" s="1620" t="s">
        <v>625</v>
      </c>
      <c r="L421" s="1623" t="s">
        <v>625</v>
      </c>
      <c r="M421" s="1620" t="s">
        <v>625</v>
      </c>
      <c r="N421" s="1622">
        <v>-30559250</v>
      </c>
    </row>
    <row r="422" spans="1:14" ht="14.1" customHeight="1">
      <c r="A422" s="1627" t="s">
        <v>7795</v>
      </c>
      <c r="B422" s="1627" t="s">
        <v>7794</v>
      </c>
      <c r="C422" s="1627" t="s">
        <v>625</v>
      </c>
      <c r="D422" s="1674" t="s">
        <v>7692</v>
      </c>
      <c r="E422" s="1665"/>
      <c r="F422" s="1620" t="s">
        <v>625</v>
      </c>
      <c r="G422" s="1625">
        <v>0</v>
      </c>
      <c r="H422" s="1620" t="s">
        <v>625</v>
      </c>
      <c r="I422" s="1675">
        <v>3668000</v>
      </c>
      <c r="J422" s="1665"/>
      <c r="K422" s="1620" t="s">
        <v>625</v>
      </c>
      <c r="L422" s="1626" t="s">
        <v>625</v>
      </c>
      <c r="M422" s="1620" t="s">
        <v>625</v>
      </c>
      <c r="N422" s="1625">
        <v>-26891250</v>
      </c>
    </row>
    <row r="423" spans="1:14" ht="14.25" customHeight="1">
      <c r="A423" s="1624" t="s">
        <v>7788</v>
      </c>
      <c r="B423" s="1624" t="s">
        <v>7793</v>
      </c>
      <c r="C423" s="1624" t="s">
        <v>625</v>
      </c>
      <c r="D423" s="1676" t="s">
        <v>7616</v>
      </c>
      <c r="E423" s="1665"/>
      <c r="F423" s="1620" t="s">
        <v>625</v>
      </c>
      <c r="G423" s="1622">
        <v>0</v>
      </c>
      <c r="H423" s="1620" t="s">
        <v>625</v>
      </c>
      <c r="I423" s="1679" t="s">
        <v>625</v>
      </c>
      <c r="J423" s="1665"/>
      <c r="K423" s="1620" t="s">
        <v>625</v>
      </c>
      <c r="L423" s="1622">
        <v>330000</v>
      </c>
      <c r="M423" s="1620" t="s">
        <v>625</v>
      </c>
      <c r="N423" s="1622">
        <v>-27221250</v>
      </c>
    </row>
    <row r="424" spans="1:14" ht="14.1" customHeight="1">
      <c r="A424" s="1627" t="s">
        <v>7788</v>
      </c>
      <c r="B424" s="1627" t="s">
        <v>7792</v>
      </c>
      <c r="C424" s="1627" t="s">
        <v>625</v>
      </c>
      <c r="D424" s="1674" t="s">
        <v>7617</v>
      </c>
      <c r="E424" s="1665"/>
      <c r="F424" s="1620" t="s">
        <v>625</v>
      </c>
      <c r="G424" s="1625">
        <v>0</v>
      </c>
      <c r="H424" s="1620" t="s">
        <v>625</v>
      </c>
      <c r="I424" s="1678" t="s">
        <v>625</v>
      </c>
      <c r="J424" s="1665"/>
      <c r="K424" s="1620" t="s">
        <v>625</v>
      </c>
      <c r="L424" s="1625">
        <v>330000</v>
      </c>
      <c r="M424" s="1620" t="s">
        <v>625</v>
      </c>
      <c r="N424" s="1625">
        <v>-27551250</v>
      </c>
    </row>
    <row r="425" spans="1:14" ht="14.25" customHeight="1">
      <c r="A425" s="1624" t="s">
        <v>7788</v>
      </c>
      <c r="B425" s="1624" t="s">
        <v>7791</v>
      </c>
      <c r="C425" s="1624" t="s">
        <v>625</v>
      </c>
      <c r="D425" s="1676" t="s">
        <v>7618</v>
      </c>
      <c r="E425" s="1665"/>
      <c r="F425" s="1620" t="s">
        <v>625</v>
      </c>
      <c r="G425" s="1622">
        <v>0</v>
      </c>
      <c r="H425" s="1620" t="s">
        <v>625</v>
      </c>
      <c r="I425" s="1679" t="s">
        <v>625</v>
      </c>
      <c r="J425" s="1665"/>
      <c r="K425" s="1620" t="s">
        <v>625</v>
      </c>
      <c r="L425" s="1622">
        <v>330000</v>
      </c>
      <c r="M425" s="1620" t="s">
        <v>625</v>
      </c>
      <c r="N425" s="1622">
        <v>-27881250</v>
      </c>
    </row>
    <row r="426" spans="1:14" ht="14.1" customHeight="1">
      <c r="A426" s="1627" t="s">
        <v>7788</v>
      </c>
      <c r="B426" s="1627" t="s">
        <v>7790</v>
      </c>
      <c r="C426" s="1627" t="s">
        <v>625</v>
      </c>
      <c r="D426" s="1674" t="s">
        <v>7619</v>
      </c>
      <c r="E426" s="1665"/>
      <c r="F426" s="1620" t="s">
        <v>625</v>
      </c>
      <c r="G426" s="1625">
        <v>0</v>
      </c>
      <c r="H426" s="1620" t="s">
        <v>625</v>
      </c>
      <c r="I426" s="1678" t="s">
        <v>625</v>
      </c>
      <c r="J426" s="1665"/>
      <c r="K426" s="1620" t="s">
        <v>625</v>
      </c>
      <c r="L426" s="1625">
        <v>330000</v>
      </c>
      <c r="M426" s="1620" t="s">
        <v>625</v>
      </c>
      <c r="N426" s="1625">
        <v>-28211250</v>
      </c>
    </row>
    <row r="427" spans="1:14" ht="14.25" customHeight="1">
      <c r="A427" s="1624" t="s">
        <v>7788</v>
      </c>
      <c r="B427" s="1624" t="s">
        <v>7789</v>
      </c>
      <c r="C427" s="1624" t="s">
        <v>625</v>
      </c>
      <c r="D427" s="1676" t="s">
        <v>7620</v>
      </c>
      <c r="E427" s="1665"/>
      <c r="F427" s="1620" t="s">
        <v>625</v>
      </c>
      <c r="G427" s="1622">
        <v>0</v>
      </c>
      <c r="H427" s="1620" t="s">
        <v>625</v>
      </c>
      <c r="I427" s="1679" t="s">
        <v>625</v>
      </c>
      <c r="J427" s="1665"/>
      <c r="K427" s="1620" t="s">
        <v>625</v>
      </c>
      <c r="L427" s="1622">
        <v>330000</v>
      </c>
      <c r="M427" s="1620" t="s">
        <v>625</v>
      </c>
      <c r="N427" s="1622">
        <v>-28541250</v>
      </c>
    </row>
    <row r="428" spans="1:14" ht="14.1" customHeight="1">
      <c r="A428" s="1627" t="s">
        <v>7788</v>
      </c>
      <c r="B428" s="1627" t="s">
        <v>7787</v>
      </c>
      <c r="C428" s="1627" t="s">
        <v>625</v>
      </c>
      <c r="D428" s="1674" t="s">
        <v>7621</v>
      </c>
      <c r="E428" s="1665"/>
      <c r="F428" s="1620" t="s">
        <v>625</v>
      </c>
      <c r="G428" s="1625">
        <v>0</v>
      </c>
      <c r="H428" s="1620" t="s">
        <v>625</v>
      </c>
      <c r="I428" s="1678" t="s">
        <v>625</v>
      </c>
      <c r="J428" s="1665"/>
      <c r="K428" s="1620" t="s">
        <v>625</v>
      </c>
      <c r="L428" s="1625">
        <v>330000</v>
      </c>
      <c r="M428" s="1620" t="s">
        <v>625</v>
      </c>
      <c r="N428" s="1625">
        <v>-28871250</v>
      </c>
    </row>
    <row r="429" spans="1:14" ht="14.25" customHeight="1">
      <c r="A429" s="1624" t="s">
        <v>7756</v>
      </c>
      <c r="B429" s="1624" t="s">
        <v>7786</v>
      </c>
      <c r="C429" s="1624" t="s">
        <v>625</v>
      </c>
      <c r="D429" s="1676" t="s">
        <v>7785</v>
      </c>
      <c r="E429" s="1665"/>
      <c r="F429" s="1620" t="s">
        <v>625</v>
      </c>
      <c r="G429" s="1622">
        <v>0</v>
      </c>
      <c r="H429" s="1620" t="s">
        <v>625</v>
      </c>
      <c r="I429" s="1677">
        <v>19800000</v>
      </c>
      <c r="J429" s="1665"/>
      <c r="K429" s="1620" t="s">
        <v>625</v>
      </c>
      <c r="L429" s="1623" t="s">
        <v>625</v>
      </c>
      <c r="M429" s="1620" t="s">
        <v>625</v>
      </c>
      <c r="N429" s="1622">
        <v>-9071250</v>
      </c>
    </row>
    <row r="430" spans="1:14" ht="14.1" customHeight="1">
      <c r="A430" s="1627" t="s">
        <v>7756</v>
      </c>
      <c r="B430" s="1627" t="s">
        <v>7784</v>
      </c>
      <c r="C430" s="1627" t="s">
        <v>625</v>
      </c>
      <c r="D430" s="1674" t="s">
        <v>7783</v>
      </c>
      <c r="E430" s="1665"/>
      <c r="F430" s="1620" t="s">
        <v>625</v>
      </c>
      <c r="G430" s="1625">
        <v>0</v>
      </c>
      <c r="H430" s="1620" t="s">
        <v>625</v>
      </c>
      <c r="I430" s="1678" t="s">
        <v>625</v>
      </c>
      <c r="J430" s="1665"/>
      <c r="K430" s="1620" t="s">
        <v>625</v>
      </c>
      <c r="L430" s="1625">
        <v>1529500</v>
      </c>
      <c r="M430" s="1620" t="s">
        <v>625</v>
      </c>
      <c r="N430" s="1625">
        <v>-10600750</v>
      </c>
    </row>
    <row r="431" spans="1:14" ht="14.1" customHeight="1">
      <c r="A431" s="1624" t="s">
        <v>7756</v>
      </c>
      <c r="B431" s="1624" t="s">
        <v>7782</v>
      </c>
      <c r="C431" s="1624" t="s">
        <v>625</v>
      </c>
      <c r="D431" s="1676" t="s">
        <v>7781</v>
      </c>
      <c r="E431" s="1665"/>
      <c r="F431" s="1620" t="s">
        <v>625</v>
      </c>
      <c r="G431" s="1622">
        <v>0</v>
      </c>
      <c r="H431" s="1620" t="s">
        <v>625</v>
      </c>
      <c r="I431" s="1679" t="s">
        <v>625</v>
      </c>
      <c r="J431" s="1665"/>
      <c r="K431" s="1620" t="s">
        <v>625</v>
      </c>
      <c r="L431" s="1622">
        <v>2001000</v>
      </c>
      <c r="M431" s="1620" t="s">
        <v>625</v>
      </c>
      <c r="N431" s="1622">
        <v>-12601750</v>
      </c>
    </row>
    <row r="432" spans="1:14" ht="14.25" customHeight="1">
      <c r="A432" s="1627" t="s">
        <v>7756</v>
      </c>
      <c r="B432" s="1627" t="s">
        <v>7780</v>
      </c>
      <c r="C432" s="1627" t="s">
        <v>625</v>
      </c>
      <c r="D432" s="1674" t="s">
        <v>7779</v>
      </c>
      <c r="E432" s="1665"/>
      <c r="F432" s="1620" t="s">
        <v>625</v>
      </c>
      <c r="G432" s="1625">
        <v>0</v>
      </c>
      <c r="H432" s="1620" t="s">
        <v>625</v>
      </c>
      <c r="I432" s="1678" t="s">
        <v>625</v>
      </c>
      <c r="J432" s="1665"/>
      <c r="K432" s="1620" t="s">
        <v>625</v>
      </c>
      <c r="L432" s="1625">
        <v>4140000</v>
      </c>
      <c r="M432" s="1620" t="s">
        <v>625</v>
      </c>
      <c r="N432" s="1625">
        <v>-16741750</v>
      </c>
    </row>
    <row r="433" spans="1:14" ht="14.1" customHeight="1">
      <c r="A433" s="1624" t="s">
        <v>7756</v>
      </c>
      <c r="B433" s="1624" t="s">
        <v>7778</v>
      </c>
      <c r="C433" s="1624" t="s">
        <v>625</v>
      </c>
      <c r="D433" s="1676" t="s">
        <v>7777</v>
      </c>
      <c r="E433" s="1665"/>
      <c r="F433" s="1620" t="s">
        <v>625</v>
      </c>
      <c r="G433" s="1622">
        <v>0</v>
      </c>
      <c r="H433" s="1620" t="s">
        <v>625</v>
      </c>
      <c r="I433" s="1679" t="s">
        <v>625</v>
      </c>
      <c r="J433" s="1665"/>
      <c r="K433" s="1620" t="s">
        <v>625</v>
      </c>
      <c r="L433" s="1622">
        <v>20000000</v>
      </c>
      <c r="M433" s="1620" t="s">
        <v>625</v>
      </c>
      <c r="N433" s="1622">
        <v>-36741750</v>
      </c>
    </row>
    <row r="434" spans="1:14" ht="14.25" customHeight="1">
      <c r="A434" s="1627" t="s">
        <v>7756</v>
      </c>
      <c r="B434" s="1627" t="s">
        <v>7776</v>
      </c>
      <c r="C434" s="1627" t="s">
        <v>625</v>
      </c>
      <c r="D434" s="1674" t="s">
        <v>7775</v>
      </c>
      <c r="E434" s="1665"/>
      <c r="F434" s="1620" t="s">
        <v>625</v>
      </c>
      <c r="G434" s="1625">
        <v>0</v>
      </c>
      <c r="H434" s="1620" t="s">
        <v>625</v>
      </c>
      <c r="I434" s="1678" t="s">
        <v>625</v>
      </c>
      <c r="J434" s="1665"/>
      <c r="K434" s="1620" t="s">
        <v>625</v>
      </c>
      <c r="L434" s="1625">
        <v>135000000</v>
      </c>
      <c r="M434" s="1620" t="s">
        <v>625</v>
      </c>
      <c r="N434" s="1625">
        <v>-171741750</v>
      </c>
    </row>
    <row r="435" spans="1:14" ht="14.1" customHeight="1">
      <c r="A435" s="1624" t="s">
        <v>7756</v>
      </c>
      <c r="B435" s="1624" t="s">
        <v>7774</v>
      </c>
      <c r="C435" s="1624" t="s">
        <v>625</v>
      </c>
      <c r="D435" s="1676" t="s">
        <v>7772</v>
      </c>
      <c r="E435" s="1665"/>
      <c r="F435" s="1620" t="s">
        <v>625</v>
      </c>
      <c r="G435" s="1622">
        <v>0</v>
      </c>
      <c r="H435" s="1620" t="s">
        <v>625</v>
      </c>
      <c r="I435" s="1679" t="s">
        <v>625</v>
      </c>
      <c r="J435" s="1665"/>
      <c r="K435" s="1620" t="s">
        <v>625</v>
      </c>
      <c r="L435" s="1622">
        <v>23600000</v>
      </c>
      <c r="M435" s="1620" t="s">
        <v>625</v>
      </c>
      <c r="N435" s="1622">
        <v>-195341750</v>
      </c>
    </row>
    <row r="436" spans="1:14" ht="14.25" customHeight="1">
      <c r="A436" s="1627" t="s">
        <v>7756</v>
      </c>
      <c r="B436" s="1627" t="s">
        <v>7773</v>
      </c>
      <c r="C436" s="1627" t="s">
        <v>625</v>
      </c>
      <c r="D436" s="1674" t="s">
        <v>7772</v>
      </c>
      <c r="E436" s="1665"/>
      <c r="F436" s="1620" t="s">
        <v>625</v>
      </c>
      <c r="G436" s="1625">
        <v>0</v>
      </c>
      <c r="H436" s="1620" t="s">
        <v>625</v>
      </c>
      <c r="I436" s="1678" t="s">
        <v>625</v>
      </c>
      <c r="J436" s="1665"/>
      <c r="K436" s="1620" t="s">
        <v>625</v>
      </c>
      <c r="L436" s="1625">
        <v>23600000</v>
      </c>
      <c r="M436" s="1620" t="s">
        <v>625</v>
      </c>
      <c r="N436" s="1625">
        <v>-218941750</v>
      </c>
    </row>
    <row r="437" spans="1:14" ht="14.1" customHeight="1">
      <c r="A437" s="1624" t="s">
        <v>7756</v>
      </c>
      <c r="B437" s="1624" t="s">
        <v>7771</v>
      </c>
      <c r="C437" s="1624" t="s">
        <v>625</v>
      </c>
      <c r="D437" s="1676" t="s">
        <v>7770</v>
      </c>
      <c r="E437" s="1665"/>
      <c r="F437" s="1620" t="s">
        <v>625</v>
      </c>
      <c r="G437" s="1622">
        <v>0</v>
      </c>
      <c r="H437" s="1620" t="s">
        <v>625</v>
      </c>
      <c r="I437" s="1679" t="s">
        <v>625</v>
      </c>
      <c r="J437" s="1665"/>
      <c r="K437" s="1620" t="s">
        <v>625</v>
      </c>
      <c r="L437" s="1622">
        <v>119000000</v>
      </c>
      <c r="M437" s="1620" t="s">
        <v>625</v>
      </c>
      <c r="N437" s="1622">
        <v>-337941750</v>
      </c>
    </row>
    <row r="438" spans="1:14" ht="14.25" customHeight="1">
      <c r="A438" s="1627" t="s">
        <v>7756</v>
      </c>
      <c r="B438" s="1627" t="s">
        <v>7769</v>
      </c>
      <c r="C438" s="1627" t="s">
        <v>625</v>
      </c>
      <c r="D438" s="1674" t="s">
        <v>7768</v>
      </c>
      <c r="E438" s="1665"/>
      <c r="F438" s="1620" t="s">
        <v>625</v>
      </c>
      <c r="G438" s="1625">
        <v>0</v>
      </c>
      <c r="H438" s="1620" t="s">
        <v>625</v>
      </c>
      <c r="I438" s="1678" t="s">
        <v>625</v>
      </c>
      <c r="J438" s="1665"/>
      <c r="K438" s="1620" t="s">
        <v>625</v>
      </c>
      <c r="L438" s="1625">
        <v>120720000</v>
      </c>
      <c r="M438" s="1620" t="s">
        <v>625</v>
      </c>
      <c r="N438" s="1625">
        <v>-458661750</v>
      </c>
    </row>
    <row r="439" spans="1:14" ht="14.1" customHeight="1">
      <c r="A439" s="1624" t="s">
        <v>7756</v>
      </c>
      <c r="B439" s="1624" t="s">
        <v>7767</v>
      </c>
      <c r="C439" s="1624" t="s">
        <v>625</v>
      </c>
      <c r="D439" s="1676" t="s">
        <v>7695</v>
      </c>
      <c r="E439" s="1665"/>
      <c r="F439" s="1620" t="s">
        <v>625</v>
      </c>
      <c r="G439" s="1622">
        <v>0</v>
      </c>
      <c r="H439" s="1620" t="s">
        <v>625</v>
      </c>
      <c r="I439" s="1677">
        <v>20000000</v>
      </c>
      <c r="J439" s="1665"/>
      <c r="K439" s="1620" t="s">
        <v>625</v>
      </c>
      <c r="L439" s="1623" t="s">
        <v>625</v>
      </c>
      <c r="M439" s="1620" t="s">
        <v>625</v>
      </c>
      <c r="N439" s="1622">
        <v>-438661750</v>
      </c>
    </row>
    <row r="440" spans="1:14" ht="14.25" customHeight="1">
      <c r="A440" s="1627" t="s">
        <v>7756</v>
      </c>
      <c r="B440" s="1627" t="s">
        <v>7766</v>
      </c>
      <c r="C440" s="1627" t="s">
        <v>625</v>
      </c>
      <c r="D440" s="1674" t="s">
        <v>7765</v>
      </c>
      <c r="E440" s="1665"/>
      <c r="F440" s="1620" t="s">
        <v>625</v>
      </c>
      <c r="G440" s="1625">
        <v>0</v>
      </c>
      <c r="H440" s="1620" t="s">
        <v>625</v>
      </c>
      <c r="I440" s="1675">
        <v>1529500</v>
      </c>
      <c r="J440" s="1665"/>
      <c r="K440" s="1620" t="s">
        <v>625</v>
      </c>
      <c r="L440" s="1626" t="s">
        <v>625</v>
      </c>
      <c r="M440" s="1620" t="s">
        <v>625</v>
      </c>
      <c r="N440" s="1625">
        <v>-437132250</v>
      </c>
    </row>
    <row r="441" spans="1:14" ht="14.1" customHeight="1">
      <c r="A441" s="1624" t="s">
        <v>7756</v>
      </c>
      <c r="B441" s="1624" t="s">
        <v>7764</v>
      </c>
      <c r="C441" s="1624" t="s">
        <v>625</v>
      </c>
      <c r="D441" s="1676" t="s">
        <v>7763</v>
      </c>
      <c r="E441" s="1665"/>
      <c r="F441" s="1620" t="s">
        <v>625</v>
      </c>
      <c r="G441" s="1622">
        <v>0</v>
      </c>
      <c r="H441" s="1620" t="s">
        <v>625</v>
      </c>
      <c r="I441" s="1677">
        <v>2001000</v>
      </c>
      <c r="J441" s="1665"/>
      <c r="K441" s="1620" t="s">
        <v>625</v>
      </c>
      <c r="L441" s="1623" t="s">
        <v>625</v>
      </c>
      <c r="M441" s="1620" t="s">
        <v>625</v>
      </c>
      <c r="N441" s="1622">
        <v>-435131250</v>
      </c>
    </row>
    <row r="442" spans="1:14" ht="14.25" customHeight="1">
      <c r="A442" s="1627" t="s">
        <v>7756</v>
      </c>
      <c r="B442" s="1627" t="s">
        <v>7762</v>
      </c>
      <c r="C442" s="1627" t="s">
        <v>625</v>
      </c>
      <c r="D442" s="1674" t="s">
        <v>7761</v>
      </c>
      <c r="E442" s="1665"/>
      <c r="F442" s="1620" t="s">
        <v>625</v>
      </c>
      <c r="G442" s="1625">
        <v>0</v>
      </c>
      <c r="H442" s="1620" t="s">
        <v>625</v>
      </c>
      <c r="I442" s="1675">
        <v>4140000</v>
      </c>
      <c r="J442" s="1665"/>
      <c r="K442" s="1620" t="s">
        <v>625</v>
      </c>
      <c r="L442" s="1626" t="s">
        <v>625</v>
      </c>
      <c r="M442" s="1620" t="s">
        <v>625</v>
      </c>
      <c r="N442" s="1625">
        <v>-430991250</v>
      </c>
    </row>
    <row r="443" spans="1:14" ht="14.1" customHeight="1">
      <c r="A443" s="1624" t="s">
        <v>7756</v>
      </c>
      <c r="B443" s="1624" t="s">
        <v>7760</v>
      </c>
      <c r="C443" s="1624" t="s">
        <v>625</v>
      </c>
      <c r="D443" s="1676" t="s">
        <v>7697</v>
      </c>
      <c r="E443" s="1665"/>
      <c r="F443" s="1620" t="s">
        <v>625</v>
      </c>
      <c r="G443" s="1622">
        <v>0</v>
      </c>
      <c r="H443" s="1620" t="s">
        <v>625</v>
      </c>
      <c r="I443" s="1677">
        <v>135000000</v>
      </c>
      <c r="J443" s="1665"/>
      <c r="K443" s="1620" t="s">
        <v>625</v>
      </c>
      <c r="L443" s="1623" t="s">
        <v>625</v>
      </c>
      <c r="M443" s="1620" t="s">
        <v>625</v>
      </c>
      <c r="N443" s="1622">
        <v>-295991250</v>
      </c>
    </row>
    <row r="444" spans="1:14" ht="14.25" customHeight="1">
      <c r="A444" s="1627" t="s">
        <v>7756</v>
      </c>
      <c r="B444" s="1627" t="s">
        <v>7759</v>
      </c>
      <c r="C444" s="1627" t="s">
        <v>625</v>
      </c>
      <c r="D444" s="1674" t="s">
        <v>7699</v>
      </c>
      <c r="E444" s="1665"/>
      <c r="F444" s="1620" t="s">
        <v>625</v>
      </c>
      <c r="G444" s="1625">
        <v>0</v>
      </c>
      <c r="H444" s="1620" t="s">
        <v>625</v>
      </c>
      <c r="I444" s="1675">
        <v>23600000</v>
      </c>
      <c r="J444" s="1665"/>
      <c r="K444" s="1620" t="s">
        <v>625</v>
      </c>
      <c r="L444" s="1626" t="s">
        <v>625</v>
      </c>
      <c r="M444" s="1620" t="s">
        <v>625</v>
      </c>
      <c r="N444" s="1625">
        <v>-272391250</v>
      </c>
    </row>
    <row r="445" spans="1:14" ht="14.1" customHeight="1">
      <c r="A445" s="1624" t="s">
        <v>7756</v>
      </c>
      <c r="B445" s="1624" t="s">
        <v>7758</v>
      </c>
      <c r="C445" s="1624" t="s">
        <v>625</v>
      </c>
      <c r="D445" s="1676" t="s">
        <v>7701</v>
      </c>
      <c r="E445" s="1665"/>
      <c r="F445" s="1620" t="s">
        <v>625</v>
      </c>
      <c r="G445" s="1622">
        <v>0</v>
      </c>
      <c r="H445" s="1620" t="s">
        <v>625</v>
      </c>
      <c r="I445" s="1677">
        <v>23600000</v>
      </c>
      <c r="J445" s="1665"/>
      <c r="K445" s="1620" t="s">
        <v>625</v>
      </c>
      <c r="L445" s="1623" t="s">
        <v>625</v>
      </c>
      <c r="M445" s="1620" t="s">
        <v>625</v>
      </c>
      <c r="N445" s="1622">
        <v>-248791250</v>
      </c>
    </row>
    <row r="446" spans="1:14" ht="14.1" customHeight="1">
      <c r="A446" s="1627" t="s">
        <v>7756</v>
      </c>
      <c r="B446" s="1627" t="s">
        <v>7757</v>
      </c>
      <c r="C446" s="1627" t="s">
        <v>625</v>
      </c>
      <c r="D446" s="1674" t="s">
        <v>7703</v>
      </c>
      <c r="E446" s="1665"/>
      <c r="F446" s="1620" t="s">
        <v>625</v>
      </c>
      <c r="G446" s="1625">
        <v>0</v>
      </c>
      <c r="H446" s="1620" t="s">
        <v>625</v>
      </c>
      <c r="I446" s="1675">
        <v>119000000</v>
      </c>
      <c r="J446" s="1665"/>
      <c r="K446" s="1620" t="s">
        <v>625</v>
      </c>
      <c r="L446" s="1626" t="s">
        <v>625</v>
      </c>
      <c r="M446" s="1620" t="s">
        <v>625</v>
      </c>
      <c r="N446" s="1625">
        <v>-129791250</v>
      </c>
    </row>
    <row r="447" spans="1:14" ht="14.25" customHeight="1">
      <c r="A447" s="1624" t="s">
        <v>7756</v>
      </c>
      <c r="B447" s="1624" t="s">
        <v>7755</v>
      </c>
      <c r="C447" s="1624" t="s">
        <v>625</v>
      </c>
      <c r="D447" s="1676" t="s">
        <v>7705</v>
      </c>
      <c r="E447" s="1665"/>
      <c r="F447" s="1620" t="s">
        <v>625</v>
      </c>
      <c r="G447" s="1622">
        <v>0</v>
      </c>
      <c r="H447" s="1620" t="s">
        <v>625</v>
      </c>
      <c r="I447" s="1677">
        <v>120720000</v>
      </c>
      <c r="J447" s="1665"/>
      <c r="K447" s="1620" t="s">
        <v>625</v>
      </c>
      <c r="L447" s="1623" t="s">
        <v>625</v>
      </c>
      <c r="M447" s="1620" t="s">
        <v>625</v>
      </c>
      <c r="N447" s="1622">
        <v>-9071250</v>
      </c>
    </row>
    <row r="448" spans="1:14" ht="14.1" customHeight="1">
      <c r="A448" s="1627" t="s">
        <v>7716</v>
      </c>
      <c r="B448" s="1627" t="s">
        <v>7739</v>
      </c>
      <c r="C448" s="1627" t="s">
        <v>625</v>
      </c>
      <c r="D448" s="1674" t="s">
        <v>2912</v>
      </c>
      <c r="E448" s="1665"/>
      <c r="F448" s="1620" t="s">
        <v>625</v>
      </c>
      <c r="G448" s="1625">
        <v>0</v>
      </c>
      <c r="H448" s="1620" t="s">
        <v>625</v>
      </c>
      <c r="I448" s="1678" t="s">
        <v>625</v>
      </c>
      <c r="J448" s="1665"/>
      <c r="K448" s="1620" t="s">
        <v>625</v>
      </c>
      <c r="L448" s="1625">
        <v>1000000</v>
      </c>
      <c r="M448" s="1620" t="s">
        <v>625</v>
      </c>
      <c r="N448" s="1625">
        <v>-10071250</v>
      </c>
    </row>
    <row r="449" spans="1:14" ht="14.25" customHeight="1">
      <c r="A449" s="1624" t="s">
        <v>8074</v>
      </c>
      <c r="B449" s="1624" t="s">
        <v>8091</v>
      </c>
      <c r="C449" s="1624" t="s">
        <v>625</v>
      </c>
      <c r="D449" s="1676" t="s">
        <v>8029</v>
      </c>
      <c r="E449" s="1665"/>
      <c r="F449" s="1620" t="s">
        <v>625</v>
      </c>
      <c r="G449" s="1622">
        <v>0</v>
      </c>
      <c r="H449" s="1620" t="s">
        <v>625</v>
      </c>
      <c r="I449" s="1679" t="s">
        <v>625</v>
      </c>
      <c r="J449" s="1665"/>
      <c r="K449" s="1620" t="s">
        <v>625</v>
      </c>
      <c r="L449" s="1622">
        <v>2970000</v>
      </c>
      <c r="M449" s="1620" t="s">
        <v>625</v>
      </c>
      <c r="N449" s="1622">
        <v>-13041250</v>
      </c>
    </row>
    <row r="450" spans="1:14" ht="14.1" customHeight="1">
      <c r="A450" s="1627" t="s">
        <v>8131</v>
      </c>
      <c r="B450" s="1627" t="s">
        <v>8196</v>
      </c>
      <c r="C450" s="1627" t="s">
        <v>625</v>
      </c>
      <c r="D450" s="1674" t="s">
        <v>7991</v>
      </c>
      <c r="E450" s="1665"/>
      <c r="F450" s="1620" t="s">
        <v>625</v>
      </c>
      <c r="G450" s="1625">
        <v>0</v>
      </c>
      <c r="H450" s="1620" t="s">
        <v>625</v>
      </c>
      <c r="I450" s="1678" t="s">
        <v>625</v>
      </c>
      <c r="J450" s="1665"/>
      <c r="K450" s="1620" t="s">
        <v>625</v>
      </c>
      <c r="L450" s="1625">
        <v>330000</v>
      </c>
      <c r="M450" s="1620" t="s">
        <v>625</v>
      </c>
      <c r="N450" s="1625">
        <v>-13371250</v>
      </c>
    </row>
    <row r="451" spans="1:14" ht="14.25" customHeight="1">
      <c r="A451" s="1624" t="s">
        <v>8131</v>
      </c>
      <c r="B451" s="1624" t="s">
        <v>8195</v>
      </c>
      <c r="C451" s="1624" t="s">
        <v>625</v>
      </c>
      <c r="D451" s="1676" t="s">
        <v>7990</v>
      </c>
      <c r="E451" s="1665"/>
      <c r="F451" s="1620" t="s">
        <v>625</v>
      </c>
      <c r="G451" s="1622">
        <v>0</v>
      </c>
      <c r="H451" s="1620" t="s">
        <v>625</v>
      </c>
      <c r="I451" s="1679" t="s">
        <v>625</v>
      </c>
      <c r="J451" s="1665"/>
      <c r="K451" s="1620" t="s">
        <v>625</v>
      </c>
      <c r="L451" s="1622">
        <v>330000</v>
      </c>
      <c r="M451" s="1620" t="s">
        <v>625</v>
      </c>
      <c r="N451" s="1622">
        <v>-13701250</v>
      </c>
    </row>
    <row r="452" spans="1:14" ht="14.1" customHeight="1">
      <c r="A452" s="1627" t="s">
        <v>8131</v>
      </c>
      <c r="B452" s="1627" t="s">
        <v>8194</v>
      </c>
      <c r="C452" s="1627" t="s">
        <v>625</v>
      </c>
      <c r="D452" s="1674" t="s">
        <v>7988</v>
      </c>
      <c r="E452" s="1665"/>
      <c r="F452" s="1620" t="s">
        <v>625</v>
      </c>
      <c r="G452" s="1625">
        <v>0</v>
      </c>
      <c r="H452" s="1620" t="s">
        <v>625</v>
      </c>
      <c r="I452" s="1678" t="s">
        <v>625</v>
      </c>
      <c r="J452" s="1665"/>
      <c r="K452" s="1620" t="s">
        <v>625</v>
      </c>
      <c r="L452" s="1625">
        <v>330000</v>
      </c>
      <c r="M452" s="1620" t="s">
        <v>625</v>
      </c>
      <c r="N452" s="1625">
        <v>-14031250</v>
      </c>
    </row>
    <row r="453" spans="1:14" ht="14.25" customHeight="1">
      <c r="A453" s="1624" t="s">
        <v>8129</v>
      </c>
      <c r="B453" s="1624" t="s">
        <v>8193</v>
      </c>
      <c r="C453" s="1624" t="s">
        <v>625</v>
      </c>
      <c r="D453" s="1676" t="s">
        <v>652</v>
      </c>
      <c r="E453" s="1665"/>
      <c r="F453" s="1620" t="s">
        <v>625</v>
      </c>
      <c r="G453" s="1622">
        <v>0</v>
      </c>
      <c r="H453" s="1620" t="s">
        <v>625</v>
      </c>
      <c r="I453" s="1679" t="s">
        <v>625</v>
      </c>
      <c r="J453" s="1665"/>
      <c r="K453" s="1620" t="s">
        <v>625</v>
      </c>
      <c r="L453" s="1622">
        <v>20000000</v>
      </c>
      <c r="M453" s="1620" t="s">
        <v>625</v>
      </c>
      <c r="N453" s="1622">
        <v>-34031250</v>
      </c>
    </row>
    <row r="454" spans="1:14" ht="14.1" customHeight="1">
      <c r="A454" s="1627" t="s">
        <v>8129</v>
      </c>
      <c r="B454" s="1627" t="s">
        <v>8192</v>
      </c>
      <c r="C454" s="1627" t="s">
        <v>625</v>
      </c>
      <c r="D454" s="1674" t="s">
        <v>7695</v>
      </c>
      <c r="E454" s="1665"/>
      <c r="F454" s="1620" t="s">
        <v>625</v>
      </c>
      <c r="G454" s="1625">
        <v>0</v>
      </c>
      <c r="H454" s="1620" t="s">
        <v>625</v>
      </c>
      <c r="I454" s="1675">
        <v>20000000</v>
      </c>
      <c r="J454" s="1665"/>
      <c r="K454" s="1620" t="s">
        <v>625</v>
      </c>
      <c r="L454" s="1626" t="s">
        <v>625</v>
      </c>
      <c r="M454" s="1620" t="s">
        <v>625</v>
      </c>
      <c r="N454" s="1625">
        <v>-14031250</v>
      </c>
    </row>
    <row r="455" spans="1:14" ht="14.25" customHeight="1">
      <c r="A455" s="1624" t="s">
        <v>8110</v>
      </c>
      <c r="B455" s="1624" t="s">
        <v>8109</v>
      </c>
      <c r="C455" s="1624" t="s">
        <v>625</v>
      </c>
      <c r="D455" s="1676" t="s">
        <v>7992</v>
      </c>
      <c r="E455" s="1665"/>
      <c r="F455" s="1620" t="s">
        <v>625</v>
      </c>
      <c r="G455" s="1622">
        <v>0</v>
      </c>
      <c r="H455" s="1620" t="s">
        <v>625</v>
      </c>
      <c r="I455" s="1679" t="s">
        <v>625</v>
      </c>
      <c r="J455" s="1665"/>
      <c r="K455" s="1620" t="s">
        <v>625</v>
      </c>
      <c r="L455" s="1622">
        <v>13200000</v>
      </c>
      <c r="M455" s="1620" t="s">
        <v>625</v>
      </c>
      <c r="N455" s="1622">
        <v>-27231250</v>
      </c>
    </row>
    <row r="456" spans="1:14" ht="14.1" customHeight="1">
      <c r="A456" s="1627" t="s">
        <v>8107</v>
      </c>
      <c r="B456" s="1627" t="s">
        <v>8191</v>
      </c>
      <c r="C456" s="1627" t="s">
        <v>625</v>
      </c>
      <c r="D456" s="1674" t="s">
        <v>8189</v>
      </c>
      <c r="E456" s="1665"/>
      <c r="F456" s="1620" t="s">
        <v>625</v>
      </c>
      <c r="G456" s="1625">
        <v>0</v>
      </c>
      <c r="H456" s="1620" t="s">
        <v>625</v>
      </c>
      <c r="I456" s="1678" t="s">
        <v>625</v>
      </c>
      <c r="J456" s="1665"/>
      <c r="K456" s="1620" t="s">
        <v>625</v>
      </c>
      <c r="L456" s="1625">
        <v>10000000</v>
      </c>
      <c r="M456" s="1620" t="s">
        <v>625</v>
      </c>
      <c r="N456" s="1625">
        <v>-37231250</v>
      </c>
    </row>
    <row r="457" spans="1:14" ht="14.25" customHeight="1">
      <c r="A457" s="1624" t="s">
        <v>8107</v>
      </c>
      <c r="B457" s="1624" t="s">
        <v>8190</v>
      </c>
      <c r="C457" s="1624" t="s">
        <v>625</v>
      </c>
      <c r="D457" s="1676" t="s">
        <v>8189</v>
      </c>
      <c r="E457" s="1665"/>
      <c r="F457" s="1620" t="s">
        <v>625</v>
      </c>
      <c r="G457" s="1622">
        <v>0</v>
      </c>
      <c r="H457" s="1620" t="s">
        <v>625</v>
      </c>
      <c r="I457" s="1679" t="s">
        <v>625</v>
      </c>
      <c r="J457" s="1665"/>
      <c r="K457" s="1620" t="s">
        <v>625</v>
      </c>
      <c r="L457" s="1622">
        <v>15000000</v>
      </c>
      <c r="M457" s="1620" t="s">
        <v>625</v>
      </c>
      <c r="N457" s="1622">
        <v>-52231250</v>
      </c>
    </row>
    <row r="458" spans="1:14" ht="14.1" customHeight="1">
      <c r="A458" s="1627" t="s">
        <v>8107</v>
      </c>
      <c r="B458" s="1627" t="s">
        <v>8108</v>
      </c>
      <c r="C458" s="1627" t="s">
        <v>625</v>
      </c>
      <c r="D458" s="1674" t="s">
        <v>8188</v>
      </c>
      <c r="E458" s="1665"/>
      <c r="F458" s="1620" t="s">
        <v>625</v>
      </c>
      <c r="G458" s="1625">
        <v>0</v>
      </c>
      <c r="H458" s="1620" t="s">
        <v>625</v>
      </c>
      <c r="I458" s="1678" t="s">
        <v>625</v>
      </c>
      <c r="J458" s="1665"/>
      <c r="K458" s="1620" t="s">
        <v>625</v>
      </c>
      <c r="L458" s="1625">
        <v>11000000</v>
      </c>
      <c r="M458" s="1620" t="s">
        <v>625</v>
      </c>
      <c r="N458" s="1625">
        <v>-63231250</v>
      </c>
    </row>
    <row r="459" spans="1:14" ht="14.1" customHeight="1">
      <c r="A459" s="1624" t="s">
        <v>8107</v>
      </c>
      <c r="B459" s="1624" t="s">
        <v>8187</v>
      </c>
      <c r="C459" s="1624" t="s">
        <v>625</v>
      </c>
      <c r="D459" s="1676" t="s">
        <v>6694</v>
      </c>
      <c r="E459" s="1665"/>
      <c r="F459" s="1620" t="s">
        <v>625</v>
      </c>
      <c r="G459" s="1622">
        <v>0</v>
      </c>
      <c r="H459" s="1620" t="s">
        <v>625</v>
      </c>
      <c r="I459" s="1679" t="s">
        <v>625</v>
      </c>
      <c r="J459" s="1665"/>
      <c r="K459" s="1620" t="s">
        <v>625</v>
      </c>
      <c r="L459" s="1622">
        <v>3000000</v>
      </c>
      <c r="M459" s="1620" t="s">
        <v>625</v>
      </c>
      <c r="N459" s="1622">
        <v>-66231250</v>
      </c>
    </row>
    <row r="460" spans="1:14" ht="14.25" customHeight="1">
      <c r="A460" s="1627" t="s">
        <v>8107</v>
      </c>
      <c r="B460" s="1627" t="s">
        <v>8186</v>
      </c>
      <c r="C460" s="1627" t="s">
        <v>625</v>
      </c>
      <c r="D460" s="1674" t="s">
        <v>6694</v>
      </c>
      <c r="E460" s="1665"/>
      <c r="F460" s="1620" t="s">
        <v>625</v>
      </c>
      <c r="G460" s="1625">
        <v>0</v>
      </c>
      <c r="H460" s="1620" t="s">
        <v>625</v>
      </c>
      <c r="I460" s="1678" t="s">
        <v>625</v>
      </c>
      <c r="J460" s="1665"/>
      <c r="K460" s="1620" t="s">
        <v>625</v>
      </c>
      <c r="L460" s="1625">
        <v>3000000</v>
      </c>
      <c r="M460" s="1620" t="s">
        <v>625</v>
      </c>
      <c r="N460" s="1625">
        <v>-69231250</v>
      </c>
    </row>
    <row r="461" spans="1:14" ht="14.1" customHeight="1">
      <c r="A461" s="1624" t="s">
        <v>8107</v>
      </c>
      <c r="B461" s="1624" t="s">
        <v>8185</v>
      </c>
      <c r="C461" s="1624" t="s">
        <v>625</v>
      </c>
      <c r="D461" s="1676" t="s">
        <v>6694</v>
      </c>
      <c r="E461" s="1665"/>
      <c r="F461" s="1620" t="s">
        <v>625</v>
      </c>
      <c r="G461" s="1622">
        <v>0</v>
      </c>
      <c r="H461" s="1620" t="s">
        <v>625</v>
      </c>
      <c r="I461" s="1679" t="s">
        <v>625</v>
      </c>
      <c r="J461" s="1665"/>
      <c r="K461" s="1620" t="s">
        <v>625</v>
      </c>
      <c r="L461" s="1622">
        <v>33250000</v>
      </c>
      <c r="M461" s="1620" t="s">
        <v>625</v>
      </c>
      <c r="N461" s="1622">
        <v>-102481250</v>
      </c>
    </row>
    <row r="462" spans="1:14" ht="14.25" customHeight="1">
      <c r="A462" s="1627" t="s">
        <v>8107</v>
      </c>
      <c r="B462" s="1627" t="s">
        <v>8184</v>
      </c>
      <c r="C462" s="1627" t="s">
        <v>625</v>
      </c>
      <c r="D462" s="1674" t="s">
        <v>6694</v>
      </c>
      <c r="E462" s="1665"/>
      <c r="F462" s="1620" t="s">
        <v>625</v>
      </c>
      <c r="G462" s="1625">
        <v>0</v>
      </c>
      <c r="H462" s="1620" t="s">
        <v>625</v>
      </c>
      <c r="I462" s="1678" t="s">
        <v>625</v>
      </c>
      <c r="J462" s="1665"/>
      <c r="K462" s="1620" t="s">
        <v>625</v>
      </c>
      <c r="L462" s="1625">
        <v>14000000</v>
      </c>
      <c r="M462" s="1620" t="s">
        <v>625</v>
      </c>
      <c r="N462" s="1625">
        <v>-116481250</v>
      </c>
    </row>
    <row r="463" spans="1:14" ht="14.1" customHeight="1">
      <c r="A463" s="1624" t="s">
        <v>8107</v>
      </c>
      <c r="B463" s="1624" t="s">
        <v>8183</v>
      </c>
      <c r="C463" s="1624" t="s">
        <v>625</v>
      </c>
      <c r="D463" s="1676" t="s">
        <v>8040</v>
      </c>
      <c r="E463" s="1665"/>
      <c r="F463" s="1620" t="s">
        <v>625</v>
      </c>
      <c r="G463" s="1622">
        <v>0</v>
      </c>
      <c r="H463" s="1620" t="s">
        <v>625</v>
      </c>
      <c r="I463" s="1677">
        <v>10000000</v>
      </c>
      <c r="J463" s="1665"/>
      <c r="K463" s="1620" t="s">
        <v>625</v>
      </c>
      <c r="L463" s="1623" t="s">
        <v>625</v>
      </c>
      <c r="M463" s="1620" t="s">
        <v>625</v>
      </c>
      <c r="N463" s="1622">
        <v>-106481250</v>
      </c>
    </row>
    <row r="464" spans="1:14" ht="14.25" customHeight="1">
      <c r="A464" s="1627" t="s">
        <v>8107</v>
      </c>
      <c r="B464" s="1627" t="s">
        <v>8182</v>
      </c>
      <c r="C464" s="1627" t="s">
        <v>625</v>
      </c>
      <c r="D464" s="1674" t="s">
        <v>7946</v>
      </c>
      <c r="E464" s="1665"/>
      <c r="F464" s="1620" t="s">
        <v>625</v>
      </c>
      <c r="G464" s="1625">
        <v>0</v>
      </c>
      <c r="H464" s="1620" t="s">
        <v>625</v>
      </c>
      <c r="I464" s="1675">
        <v>15000000</v>
      </c>
      <c r="J464" s="1665"/>
      <c r="K464" s="1620" t="s">
        <v>625</v>
      </c>
      <c r="L464" s="1626" t="s">
        <v>625</v>
      </c>
      <c r="M464" s="1620" t="s">
        <v>625</v>
      </c>
      <c r="N464" s="1625">
        <v>-91481250</v>
      </c>
    </row>
    <row r="465" spans="1:14" ht="14.1" customHeight="1">
      <c r="A465" s="1624" t="s">
        <v>8107</v>
      </c>
      <c r="B465" s="1624" t="s">
        <v>8181</v>
      </c>
      <c r="C465" s="1624" t="s">
        <v>625</v>
      </c>
      <c r="D465" s="1676" t="s">
        <v>8058</v>
      </c>
      <c r="E465" s="1665"/>
      <c r="F465" s="1620" t="s">
        <v>625</v>
      </c>
      <c r="G465" s="1622">
        <v>0</v>
      </c>
      <c r="H465" s="1620" t="s">
        <v>625</v>
      </c>
      <c r="I465" s="1677">
        <v>11000000</v>
      </c>
      <c r="J465" s="1665"/>
      <c r="K465" s="1620" t="s">
        <v>625</v>
      </c>
      <c r="L465" s="1623" t="s">
        <v>625</v>
      </c>
      <c r="M465" s="1620" t="s">
        <v>625</v>
      </c>
      <c r="N465" s="1622">
        <v>-80481250</v>
      </c>
    </row>
    <row r="466" spans="1:14" ht="14.25" customHeight="1">
      <c r="A466" s="1627" t="s">
        <v>8107</v>
      </c>
      <c r="B466" s="1627" t="s">
        <v>8180</v>
      </c>
      <c r="C466" s="1627" t="s">
        <v>625</v>
      </c>
      <c r="D466" s="1674" t="s">
        <v>8179</v>
      </c>
      <c r="E466" s="1665"/>
      <c r="F466" s="1620" t="s">
        <v>625</v>
      </c>
      <c r="G466" s="1625">
        <v>0</v>
      </c>
      <c r="H466" s="1620" t="s">
        <v>625</v>
      </c>
      <c r="I466" s="1675">
        <v>3000000</v>
      </c>
      <c r="J466" s="1665"/>
      <c r="K466" s="1620" t="s">
        <v>625</v>
      </c>
      <c r="L466" s="1626" t="s">
        <v>625</v>
      </c>
      <c r="M466" s="1620" t="s">
        <v>625</v>
      </c>
      <c r="N466" s="1625">
        <v>-77481250</v>
      </c>
    </row>
    <row r="467" spans="1:14" ht="14.1" customHeight="1">
      <c r="A467" s="1624" t="s">
        <v>8107</v>
      </c>
      <c r="B467" s="1624" t="s">
        <v>8178</v>
      </c>
      <c r="C467" s="1624" t="s">
        <v>625</v>
      </c>
      <c r="D467" s="1676" t="s">
        <v>7953</v>
      </c>
      <c r="E467" s="1665"/>
      <c r="F467" s="1620" t="s">
        <v>625</v>
      </c>
      <c r="G467" s="1622">
        <v>0</v>
      </c>
      <c r="H467" s="1620" t="s">
        <v>625</v>
      </c>
      <c r="I467" s="1677">
        <v>3000000</v>
      </c>
      <c r="J467" s="1665"/>
      <c r="K467" s="1620" t="s">
        <v>625</v>
      </c>
      <c r="L467" s="1623" t="s">
        <v>625</v>
      </c>
      <c r="M467" s="1620" t="s">
        <v>625</v>
      </c>
      <c r="N467" s="1622">
        <v>-74481250</v>
      </c>
    </row>
    <row r="468" spans="1:14" ht="14.25" customHeight="1">
      <c r="A468" s="1627" t="s">
        <v>8107</v>
      </c>
      <c r="B468" s="1627" t="s">
        <v>8177</v>
      </c>
      <c r="C468" s="1627" t="s">
        <v>625</v>
      </c>
      <c r="D468" s="1674" t="s">
        <v>8176</v>
      </c>
      <c r="E468" s="1665"/>
      <c r="F468" s="1620" t="s">
        <v>625</v>
      </c>
      <c r="G468" s="1625">
        <v>0</v>
      </c>
      <c r="H468" s="1620" t="s">
        <v>625</v>
      </c>
      <c r="I468" s="1675">
        <v>33250000</v>
      </c>
      <c r="J468" s="1665"/>
      <c r="K468" s="1620" t="s">
        <v>625</v>
      </c>
      <c r="L468" s="1626" t="s">
        <v>625</v>
      </c>
      <c r="M468" s="1620" t="s">
        <v>625</v>
      </c>
      <c r="N468" s="1625">
        <v>-41231250</v>
      </c>
    </row>
    <row r="469" spans="1:14" ht="14.1" customHeight="1">
      <c r="A469" s="1624" t="s">
        <v>8107</v>
      </c>
      <c r="B469" s="1624" t="s">
        <v>8175</v>
      </c>
      <c r="C469" s="1624" t="s">
        <v>625</v>
      </c>
      <c r="D469" s="1676" t="s">
        <v>8174</v>
      </c>
      <c r="E469" s="1665"/>
      <c r="F469" s="1620" t="s">
        <v>625</v>
      </c>
      <c r="G469" s="1622">
        <v>0</v>
      </c>
      <c r="H469" s="1620" t="s">
        <v>625</v>
      </c>
      <c r="I469" s="1677">
        <v>14000000</v>
      </c>
      <c r="J469" s="1665"/>
      <c r="K469" s="1620" t="s">
        <v>625</v>
      </c>
      <c r="L469" s="1623" t="s">
        <v>625</v>
      </c>
      <c r="M469" s="1620" t="s">
        <v>625</v>
      </c>
      <c r="N469" s="1622">
        <v>-27231250</v>
      </c>
    </row>
    <row r="470" spans="1:14" ht="14.25" customHeight="1">
      <c r="A470" s="1627" t="s">
        <v>8089</v>
      </c>
      <c r="B470" s="1627" t="s">
        <v>8088</v>
      </c>
      <c r="C470" s="1627" t="s">
        <v>625</v>
      </c>
      <c r="D470" s="1674" t="s">
        <v>5120</v>
      </c>
      <c r="E470" s="1665"/>
      <c r="F470" s="1620" t="s">
        <v>625</v>
      </c>
      <c r="G470" s="1625">
        <v>0</v>
      </c>
      <c r="H470" s="1620" t="s">
        <v>625</v>
      </c>
      <c r="I470" s="1678" t="s">
        <v>625</v>
      </c>
      <c r="J470" s="1665"/>
      <c r="K470" s="1620" t="s">
        <v>625</v>
      </c>
      <c r="L470" s="1625">
        <v>4400</v>
      </c>
      <c r="M470" s="1620" t="s">
        <v>625</v>
      </c>
      <c r="N470" s="1625">
        <v>-27235650</v>
      </c>
    </row>
    <row r="471" spans="1:14" ht="14.1" customHeight="1">
      <c r="A471" s="1624" t="s">
        <v>8089</v>
      </c>
      <c r="B471" s="1624" t="s">
        <v>8173</v>
      </c>
      <c r="C471" s="1624" t="s">
        <v>625</v>
      </c>
      <c r="D471" s="1676" t="s">
        <v>5120</v>
      </c>
      <c r="E471" s="1665"/>
      <c r="F471" s="1620" t="s">
        <v>625</v>
      </c>
      <c r="G471" s="1622">
        <v>0</v>
      </c>
      <c r="H471" s="1620" t="s">
        <v>625</v>
      </c>
      <c r="I471" s="1677">
        <v>4400</v>
      </c>
      <c r="J471" s="1665"/>
      <c r="K471" s="1620" t="s">
        <v>625</v>
      </c>
      <c r="L471" s="1623" t="s">
        <v>625</v>
      </c>
      <c r="M471" s="1620" t="s">
        <v>625</v>
      </c>
      <c r="N471" s="1622">
        <v>-27231250</v>
      </c>
    </row>
    <row r="472" spans="1:14" ht="14.25" customHeight="1">
      <c r="A472" s="1627" t="s">
        <v>8101</v>
      </c>
      <c r="B472" s="1627" t="s">
        <v>8100</v>
      </c>
      <c r="C472" s="1627" t="s">
        <v>625</v>
      </c>
      <c r="D472" s="1674" t="s">
        <v>7995</v>
      </c>
      <c r="E472" s="1665"/>
      <c r="F472" s="1620" t="s">
        <v>625</v>
      </c>
      <c r="G472" s="1625">
        <v>0</v>
      </c>
      <c r="H472" s="1620" t="s">
        <v>625</v>
      </c>
      <c r="I472" s="1678" t="s">
        <v>625</v>
      </c>
      <c r="J472" s="1665"/>
      <c r="K472" s="1620" t="s">
        <v>625</v>
      </c>
      <c r="L472" s="1625">
        <v>389760</v>
      </c>
      <c r="M472" s="1620" t="s">
        <v>625</v>
      </c>
      <c r="N472" s="1625">
        <v>-27621010</v>
      </c>
    </row>
    <row r="473" spans="1:14" ht="14.1" customHeight="1">
      <c r="A473" s="1624" t="s">
        <v>8087</v>
      </c>
      <c r="B473" s="1624" t="s">
        <v>8086</v>
      </c>
      <c r="C473" s="1624" t="s">
        <v>625</v>
      </c>
      <c r="D473" s="1676" t="s">
        <v>5120</v>
      </c>
      <c r="E473" s="1665"/>
      <c r="F473" s="1620" t="s">
        <v>625</v>
      </c>
      <c r="G473" s="1622">
        <v>0</v>
      </c>
      <c r="H473" s="1620" t="s">
        <v>625</v>
      </c>
      <c r="I473" s="1679" t="s">
        <v>625</v>
      </c>
      <c r="J473" s="1665"/>
      <c r="K473" s="1620" t="s">
        <v>625</v>
      </c>
      <c r="L473" s="1622">
        <v>4400</v>
      </c>
      <c r="M473" s="1620" t="s">
        <v>625</v>
      </c>
      <c r="N473" s="1622">
        <v>-27625410</v>
      </c>
    </row>
    <row r="474" spans="1:14" ht="14.1" customHeight="1">
      <c r="A474" s="1627" t="s">
        <v>8087</v>
      </c>
      <c r="B474" s="1627" t="s">
        <v>8172</v>
      </c>
      <c r="C474" s="1627" t="s">
        <v>625</v>
      </c>
      <c r="D474" s="1674" t="s">
        <v>8171</v>
      </c>
      <c r="E474" s="1665"/>
      <c r="F474" s="1620" t="s">
        <v>625</v>
      </c>
      <c r="G474" s="1625">
        <v>0</v>
      </c>
      <c r="H474" s="1620" t="s">
        <v>625</v>
      </c>
      <c r="I474" s="1678" t="s">
        <v>625</v>
      </c>
      <c r="J474" s="1665"/>
      <c r="K474" s="1620" t="s">
        <v>625</v>
      </c>
      <c r="L474" s="1625">
        <v>1380000</v>
      </c>
      <c r="M474" s="1620" t="s">
        <v>625</v>
      </c>
      <c r="N474" s="1625">
        <v>-29005410</v>
      </c>
    </row>
    <row r="475" spans="1:14" ht="14.25" customHeight="1">
      <c r="A475" s="1624" t="s">
        <v>8087</v>
      </c>
      <c r="B475" s="1624" t="s">
        <v>8170</v>
      </c>
      <c r="C475" s="1624" t="s">
        <v>625</v>
      </c>
      <c r="D475" s="1676" t="s">
        <v>8166</v>
      </c>
      <c r="E475" s="1665"/>
      <c r="F475" s="1620" t="s">
        <v>625</v>
      </c>
      <c r="G475" s="1622">
        <v>0</v>
      </c>
      <c r="H475" s="1620" t="s">
        <v>625</v>
      </c>
      <c r="I475" s="1679" t="s">
        <v>625</v>
      </c>
      <c r="J475" s="1665"/>
      <c r="K475" s="1620" t="s">
        <v>625</v>
      </c>
      <c r="L475" s="1622">
        <v>2070000</v>
      </c>
      <c r="M475" s="1620" t="s">
        <v>625</v>
      </c>
      <c r="N475" s="1622">
        <v>-31075410</v>
      </c>
    </row>
    <row r="476" spans="1:14" ht="14.1" customHeight="1">
      <c r="A476" s="1627" t="s">
        <v>8087</v>
      </c>
      <c r="B476" s="1627" t="s">
        <v>8169</v>
      </c>
      <c r="C476" s="1627" t="s">
        <v>625</v>
      </c>
      <c r="D476" s="1674" t="s">
        <v>8168</v>
      </c>
      <c r="E476" s="1665"/>
      <c r="F476" s="1620" t="s">
        <v>625</v>
      </c>
      <c r="G476" s="1625">
        <v>0</v>
      </c>
      <c r="H476" s="1620" t="s">
        <v>625</v>
      </c>
      <c r="I476" s="1678" t="s">
        <v>625</v>
      </c>
      <c r="J476" s="1665"/>
      <c r="K476" s="1620" t="s">
        <v>625</v>
      </c>
      <c r="L476" s="1625">
        <v>2415000</v>
      </c>
      <c r="M476" s="1620" t="s">
        <v>625</v>
      </c>
      <c r="N476" s="1625">
        <v>-33490410</v>
      </c>
    </row>
    <row r="477" spans="1:14" ht="14.25" customHeight="1">
      <c r="A477" s="1624" t="s">
        <v>8087</v>
      </c>
      <c r="B477" s="1624" t="s">
        <v>8167</v>
      </c>
      <c r="C477" s="1624" t="s">
        <v>625</v>
      </c>
      <c r="D477" s="1676" t="s">
        <v>8166</v>
      </c>
      <c r="E477" s="1665"/>
      <c r="F477" s="1620" t="s">
        <v>625</v>
      </c>
      <c r="G477" s="1622">
        <v>0</v>
      </c>
      <c r="H477" s="1620" t="s">
        <v>625</v>
      </c>
      <c r="I477" s="1679" t="s">
        <v>625</v>
      </c>
      <c r="J477" s="1665"/>
      <c r="K477" s="1620" t="s">
        <v>625</v>
      </c>
      <c r="L477" s="1622">
        <v>2070000</v>
      </c>
      <c r="M477" s="1620" t="s">
        <v>625</v>
      </c>
      <c r="N477" s="1622">
        <v>-35560410</v>
      </c>
    </row>
    <row r="478" spans="1:14" ht="14.1" customHeight="1">
      <c r="A478" s="1627" t="s">
        <v>8087</v>
      </c>
      <c r="B478" s="1627" t="s">
        <v>8165</v>
      </c>
      <c r="C478" s="1627" t="s">
        <v>625</v>
      </c>
      <c r="D478" s="1674" t="s">
        <v>8025</v>
      </c>
      <c r="E478" s="1665"/>
      <c r="F478" s="1620" t="s">
        <v>625</v>
      </c>
      <c r="G478" s="1625">
        <v>0</v>
      </c>
      <c r="H478" s="1620" t="s">
        <v>625</v>
      </c>
      <c r="I478" s="1675">
        <v>13200000</v>
      </c>
      <c r="J478" s="1665"/>
      <c r="K478" s="1620" t="s">
        <v>625</v>
      </c>
      <c r="L478" s="1626" t="s">
        <v>625</v>
      </c>
      <c r="M478" s="1620" t="s">
        <v>625</v>
      </c>
      <c r="N478" s="1625">
        <v>-22360410</v>
      </c>
    </row>
    <row r="479" spans="1:14" ht="14.25" customHeight="1">
      <c r="A479" s="1624" t="s">
        <v>8087</v>
      </c>
      <c r="B479" s="1624" t="s">
        <v>8164</v>
      </c>
      <c r="C479" s="1624" t="s">
        <v>625</v>
      </c>
      <c r="D479" s="1676" t="s">
        <v>8026</v>
      </c>
      <c r="E479" s="1665"/>
      <c r="F479" s="1620" t="s">
        <v>625</v>
      </c>
      <c r="G479" s="1622">
        <v>0</v>
      </c>
      <c r="H479" s="1620" t="s">
        <v>625</v>
      </c>
      <c r="I479" s="1677">
        <v>1380000</v>
      </c>
      <c r="J479" s="1665"/>
      <c r="K479" s="1620" t="s">
        <v>625</v>
      </c>
      <c r="L479" s="1623" t="s">
        <v>625</v>
      </c>
      <c r="M479" s="1620" t="s">
        <v>625</v>
      </c>
      <c r="N479" s="1622">
        <v>-20980410</v>
      </c>
    </row>
    <row r="480" spans="1:14" ht="14.1" customHeight="1">
      <c r="A480" s="1627" t="s">
        <v>8087</v>
      </c>
      <c r="B480" s="1627" t="s">
        <v>8163</v>
      </c>
      <c r="C480" s="1627" t="s">
        <v>625</v>
      </c>
      <c r="D480" s="1674" t="s">
        <v>7968</v>
      </c>
      <c r="E480" s="1665"/>
      <c r="F480" s="1620" t="s">
        <v>625</v>
      </c>
      <c r="G480" s="1625">
        <v>0</v>
      </c>
      <c r="H480" s="1620" t="s">
        <v>625</v>
      </c>
      <c r="I480" s="1675">
        <v>2070000</v>
      </c>
      <c r="J480" s="1665"/>
      <c r="K480" s="1620" t="s">
        <v>625</v>
      </c>
      <c r="L480" s="1626" t="s">
        <v>625</v>
      </c>
      <c r="M480" s="1620" t="s">
        <v>625</v>
      </c>
      <c r="N480" s="1625">
        <v>-18910410</v>
      </c>
    </row>
    <row r="481" spans="1:14" ht="14.25" customHeight="1">
      <c r="A481" s="1624" t="s">
        <v>8087</v>
      </c>
      <c r="B481" s="1624" t="s">
        <v>8162</v>
      </c>
      <c r="C481" s="1624" t="s">
        <v>625</v>
      </c>
      <c r="D481" s="1676" t="s">
        <v>8050</v>
      </c>
      <c r="E481" s="1665"/>
      <c r="F481" s="1620" t="s">
        <v>625</v>
      </c>
      <c r="G481" s="1622">
        <v>0</v>
      </c>
      <c r="H481" s="1620" t="s">
        <v>625</v>
      </c>
      <c r="I481" s="1677">
        <v>2415000</v>
      </c>
      <c r="J481" s="1665"/>
      <c r="K481" s="1620" t="s">
        <v>625</v>
      </c>
      <c r="L481" s="1623" t="s">
        <v>625</v>
      </c>
      <c r="M481" s="1620" t="s">
        <v>625</v>
      </c>
      <c r="N481" s="1622">
        <v>-16495410</v>
      </c>
    </row>
    <row r="482" spans="1:14" ht="14.1" customHeight="1">
      <c r="A482" s="1627" t="s">
        <v>8087</v>
      </c>
      <c r="B482" s="1627" t="s">
        <v>8161</v>
      </c>
      <c r="C482" s="1627" t="s">
        <v>625</v>
      </c>
      <c r="D482" s="1674" t="s">
        <v>8160</v>
      </c>
      <c r="E482" s="1665"/>
      <c r="F482" s="1620" t="s">
        <v>625</v>
      </c>
      <c r="G482" s="1625">
        <v>0</v>
      </c>
      <c r="H482" s="1620" t="s">
        <v>625</v>
      </c>
      <c r="I482" s="1675">
        <v>2070000</v>
      </c>
      <c r="J482" s="1665"/>
      <c r="K482" s="1620" t="s">
        <v>625</v>
      </c>
      <c r="L482" s="1626" t="s">
        <v>625</v>
      </c>
      <c r="M482" s="1620" t="s">
        <v>625</v>
      </c>
      <c r="N482" s="1625">
        <v>-14425410</v>
      </c>
    </row>
    <row r="483" spans="1:14" ht="14.25" customHeight="1">
      <c r="A483" s="1624" t="s">
        <v>8087</v>
      </c>
      <c r="B483" s="1624" t="s">
        <v>8159</v>
      </c>
      <c r="C483" s="1624" t="s">
        <v>625</v>
      </c>
      <c r="D483" s="1676" t="s">
        <v>5120</v>
      </c>
      <c r="E483" s="1665"/>
      <c r="F483" s="1620" t="s">
        <v>625</v>
      </c>
      <c r="G483" s="1622">
        <v>0</v>
      </c>
      <c r="H483" s="1620" t="s">
        <v>625</v>
      </c>
      <c r="I483" s="1677">
        <v>4400</v>
      </c>
      <c r="J483" s="1665"/>
      <c r="K483" s="1620" t="s">
        <v>625</v>
      </c>
      <c r="L483" s="1623" t="s">
        <v>625</v>
      </c>
      <c r="M483" s="1620" t="s">
        <v>625</v>
      </c>
      <c r="N483" s="1622">
        <v>-14421010</v>
      </c>
    </row>
    <row r="484" spans="1:14" ht="14.1" customHeight="1">
      <c r="A484" s="1627" t="s">
        <v>8085</v>
      </c>
      <c r="B484" s="1627" t="s">
        <v>8158</v>
      </c>
      <c r="C484" s="1627" t="s">
        <v>625</v>
      </c>
      <c r="D484" s="1674" t="s">
        <v>8002</v>
      </c>
      <c r="E484" s="1665"/>
      <c r="F484" s="1620" t="s">
        <v>625</v>
      </c>
      <c r="G484" s="1625">
        <v>0</v>
      </c>
      <c r="H484" s="1620" t="s">
        <v>625</v>
      </c>
      <c r="I484" s="1678" t="s">
        <v>625</v>
      </c>
      <c r="J484" s="1665"/>
      <c r="K484" s="1620" t="s">
        <v>625</v>
      </c>
      <c r="L484" s="1625">
        <v>330000</v>
      </c>
      <c r="M484" s="1620" t="s">
        <v>625</v>
      </c>
      <c r="N484" s="1625">
        <v>-14751010</v>
      </c>
    </row>
    <row r="485" spans="1:14" ht="14.25" customHeight="1">
      <c r="A485" s="1624" t="s">
        <v>8085</v>
      </c>
      <c r="B485" s="1624" t="s">
        <v>8157</v>
      </c>
      <c r="C485" s="1624" t="s">
        <v>625</v>
      </c>
      <c r="D485" s="1676" t="s">
        <v>8001</v>
      </c>
      <c r="E485" s="1665"/>
      <c r="F485" s="1620" t="s">
        <v>625</v>
      </c>
      <c r="G485" s="1622">
        <v>0</v>
      </c>
      <c r="H485" s="1620" t="s">
        <v>625</v>
      </c>
      <c r="I485" s="1679" t="s">
        <v>625</v>
      </c>
      <c r="J485" s="1665"/>
      <c r="K485" s="1620" t="s">
        <v>625</v>
      </c>
      <c r="L485" s="1622">
        <v>330000</v>
      </c>
      <c r="M485" s="1620" t="s">
        <v>625</v>
      </c>
      <c r="N485" s="1622">
        <v>-15081010</v>
      </c>
    </row>
    <row r="486" spans="1:14" ht="14.1" customHeight="1">
      <c r="A486" s="1627" t="s">
        <v>8085</v>
      </c>
      <c r="B486" s="1627" t="s">
        <v>8156</v>
      </c>
      <c r="C486" s="1627" t="s">
        <v>625</v>
      </c>
      <c r="D486" s="1674" t="s">
        <v>8000</v>
      </c>
      <c r="E486" s="1665"/>
      <c r="F486" s="1620" t="s">
        <v>625</v>
      </c>
      <c r="G486" s="1625">
        <v>0</v>
      </c>
      <c r="H486" s="1620" t="s">
        <v>625</v>
      </c>
      <c r="I486" s="1678" t="s">
        <v>625</v>
      </c>
      <c r="J486" s="1665"/>
      <c r="K486" s="1620" t="s">
        <v>625</v>
      </c>
      <c r="L486" s="1625">
        <v>453200</v>
      </c>
      <c r="M486" s="1620" t="s">
        <v>625</v>
      </c>
      <c r="N486" s="1625">
        <v>-15534210</v>
      </c>
    </row>
    <row r="487" spans="1:14" ht="14.1" customHeight="1">
      <c r="A487" s="1624" t="s">
        <v>8085</v>
      </c>
      <c r="B487" s="1624" t="s">
        <v>8155</v>
      </c>
      <c r="C487" s="1624" t="s">
        <v>625</v>
      </c>
      <c r="D487" s="1676" t="s">
        <v>7999</v>
      </c>
      <c r="E487" s="1665"/>
      <c r="F487" s="1620" t="s">
        <v>625</v>
      </c>
      <c r="G487" s="1622">
        <v>0</v>
      </c>
      <c r="H487" s="1620" t="s">
        <v>625</v>
      </c>
      <c r="I487" s="1679" t="s">
        <v>625</v>
      </c>
      <c r="J487" s="1665"/>
      <c r="K487" s="1620" t="s">
        <v>625</v>
      </c>
      <c r="L487" s="1622">
        <v>330000</v>
      </c>
      <c r="M487" s="1620" t="s">
        <v>625</v>
      </c>
      <c r="N487" s="1622">
        <v>-15864210</v>
      </c>
    </row>
    <row r="488" spans="1:14" ht="14.25" customHeight="1">
      <c r="A488" s="1627" t="s">
        <v>8085</v>
      </c>
      <c r="B488" s="1627" t="s">
        <v>8084</v>
      </c>
      <c r="C488" s="1627" t="s">
        <v>625</v>
      </c>
      <c r="D488" s="1674" t="s">
        <v>5120</v>
      </c>
      <c r="E488" s="1665"/>
      <c r="F488" s="1620" t="s">
        <v>625</v>
      </c>
      <c r="G488" s="1625">
        <v>0</v>
      </c>
      <c r="H488" s="1620" t="s">
        <v>625</v>
      </c>
      <c r="I488" s="1678" t="s">
        <v>625</v>
      </c>
      <c r="J488" s="1665"/>
      <c r="K488" s="1620" t="s">
        <v>625</v>
      </c>
      <c r="L488" s="1625">
        <v>4400</v>
      </c>
      <c r="M488" s="1620" t="s">
        <v>625</v>
      </c>
      <c r="N488" s="1625">
        <v>-15868610</v>
      </c>
    </row>
    <row r="489" spans="1:14" ht="14.1" customHeight="1">
      <c r="A489" s="1624" t="s">
        <v>8085</v>
      </c>
      <c r="B489" s="1624" t="s">
        <v>8104</v>
      </c>
      <c r="C489" s="1624" t="s">
        <v>625</v>
      </c>
      <c r="D489" s="1676" t="s">
        <v>7040</v>
      </c>
      <c r="E489" s="1665"/>
      <c r="F489" s="1620" t="s">
        <v>625</v>
      </c>
      <c r="G489" s="1622">
        <v>0</v>
      </c>
      <c r="H489" s="1620" t="s">
        <v>625</v>
      </c>
      <c r="I489" s="1679" t="s">
        <v>625</v>
      </c>
      <c r="J489" s="1665"/>
      <c r="K489" s="1620" t="s">
        <v>625</v>
      </c>
      <c r="L489" s="1622">
        <v>35856700</v>
      </c>
      <c r="M489" s="1620" t="s">
        <v>625</v>
      </c>
      <c r="N489" s="1622">
        <v>-51725310</v>
      </c>
    </row>
    <row r="490" spans="1:14" ht="14.25" customHeight="1">
      <c r="A490" s="1627" t="s">
        <v>8085</v>
      </c>
      <c r="B490" s="1627" t="s">
        <v>8154</v>
      </c>
      <c r="C490" s="1627" t="s">
        <v>625</v>
      </c>
      <c r="D490" s="1674" t="s">
        <v>5120</v>
      </c>
      <c r="E490" s="1665"/>
      <c r="F490" s="1620" t="s">
        <v>625</v>
      </c>
      <c r="G490" s="1625">
        <v>0</v>
      </c>
      <c r="H490" s="1620" t="s">
        <v>625</v>
      </c>
      <c r="I490" s="1675">
        <v>4400</v>
      </c>
      <c r="J490" s="1665"/>
      <c r="K490" s="1620" t="s">
        <v>625</v>
      </c>
      <c r="L490" s="1626" t="s">
        <v>625</v>
      </c>
      <c r="M490" s="1620" t="s">
        <v>625</v>
      </c>
      <c r="N490" s="1625">
        <v>-51720910</v>
      </c>
    </row>
    <row r="491" spans="1:14" ht="14.1" customHeight="1">
      <c r="A491" s="1624" t="s">
        <v>8151</v>
      </c>
      <c r="B491" s="1624" t="s">
        <v>8153</v>
      </c>
      <c r="C491" s="1624" t="s">
        <v>625</v>
      </c>
      <c r="D491" s="1676" t="s">
        <v>8152</v>
      </c>
      <c r="E491" s="1665"/>
      <c r="F491" s="1620" t="s">
        <v>625</v>
      </c>
      <c r="G491" s="1622">
        <v>0</v>
      </c>
      <c r="H491" s="1620" t="s">
        <v>625</v>
      </c>
      <c r="I491" s="1679" t="s">
        <v>625</v>
      </c>
      <c r="J491" s="1665"/>
      <c r="K491" s="1620" t="s">
        <v>625</v>
      </c>
      <c r="L491" s="1622">
        <v>2136000</v>
      </c>
      <c r="M491" s="1620" t="s">
        <v>625</v>
      </c>
      <c r="N491" s="1622">
        <v>-53856910</v>
      </c>
    </row>
    <row r="492" spans="1:14" ht="14.25" customHeight="1">
      <c r="A492" s="1627" t="s">
        <v>8151</v>
      </c>
      <c r="B492" s="1627" t="s">
        <v>8150</v>
      </c>
      <c r="C492" s="1627" t="s">
        <v>625</v>
      </c>
      <c r="D492" s="1674" t="s">
        <v>8027</v>
      </c>
      <c r="E492" s="1665"/>
      <c r="F492" s="1620" t="s">
        <v>625</v>
      </c>
      <c r="G492" s="1625">
        <v>0</v>
      </c>
      <c r="H492" s="1620" t="s">
        <v>625</v>
      </c>
      <c r="I492" s="1675">
        <v>2136000</v>
      </c>
      <c r="J492" s="1665"/>
      <c r="K492" s="1620" t="s">
        <v>625</v>
      </c>
      <c r="L492" s="1626" t="s">
        <v>625</v>
      </c>
      <c r="M492" s="1620" t="s">
        <v>625</v>
      </c>
      <c r="N492" s="1625">
        <v>-51720910</v>
      </c>
    </row>
    <row r="493" spans="1:14" ht="14.1" customHeight="1">
      <c r="A493" s="1624" t="s">
        <v>8147</v>
      </c>
      <c r="B493" s="1624" t="s">
        <v>8149</v>
      </c>
      <c r="C493" s="1624" t="s">
        <v>625</v>
      </c>
      <c r="D493" s="1676" t="s">
        <v>8006</v>
      </c>
      <c r="E493" s="1665"/>
      <c r="F493" s="1620" t="s">
        <v>625</v>
      </c>
      <c r="G493" s="1622">
        <v>0</v>
      </c>
      <c r="H493" s="1620" t="s">
        <v>625</v>
      </c>
      <c r="I493" s="1679" t="s">
        <v>625</v>
      </c>
      <c r="J493" s="1665"/>
      <c r="K493" s="1620" t="s">
        <v>625</v>
      </c>
      <c r="L493" s="1622">
        <v>330000</v>
      </c>
      <c r="M493" s="1620" t="s">
        <v>625</v>
      </c>
      <c r="N493" s="1622">
        <v>-52050910</v>
      </c>
    </row>
    <row r="494" spans="1:14" ht="14.25" customHeight="1">
      <c r="A494" s="1627" t="s">
        <v>8147</v>
      </c>
      <c r="B494" s="1627" t="s">
        <v>8148</v>
      </c>
      <c r="C494" s="1627" t="s">
        <v>625</v>
      </c>
      <c r="D494" s="1674" t="s">
        <v>8005</v>
      </c>
      <c r="E494" s="1665"/>
      <c r="F494" s="1620" t="s">
        <v>625</v>
      </c>
      <c r="G494" s="1625">
        <v>0</v>
      </c>
      <c r="H494" s="1620" t="s">
        <v>625</v>
      </c>
      <c r="I494" s="1678" t="s">
        <v>625</v>
      </c>
      <c r="J494" s="1665"/>
      <c r="K494" s="1620" t="s">
        <v>625</v>
      </c>
      <c r="L494" s="1625">
        <v>330000</v>
      </c>
      <c r="M494" s="1620" t="s">
        <v>625</v>
      </c>
      <c r="N494" s="1625">
        <v>-52380910</v>
      </c>
    </row>
    <row r="495" spans="1:14" ht="14.1" customHeight="1">
      <c r="A495" s="1624" t="s">
        <v>8147</v>
      </c>
      <c r="B495" s="1624" t="s">
        <v>8146</v>
      </c>
      <c r="C495" s="1624" t="s">
        <v>625</v>
      </c>
      <c r="D495" s="1676" t="s">
        <v>8003</v>
      </c>
      <c r="E495" s="1665"/>
      <c r="F495" s="1620" t="s">
        <v>625</v>
      </c>
      <c r="G495" s="1622">
        <v>0</v>
      </c>
      <c r="H495" s="1620" t="s">
        <v>625</v>
      </c>
      <c r="I495" s="1679" t="s">
        <v>625</v>
      </c>
      <c r="J495" s="1665"/>
      <c r="K495" s="1620" t="s">
        <v>625</v>
      </c>
      <c r="L495" s="1622">
        <v>330000</v>
      </c>
      <c r="M495" s="1620" t="s">
        <v>625</v>
      </c>
      <c r="N495" s="1622">
        <v>-52710910</v>
      </c>
    </row>
    <row r="496" spans="1:14" ht="14.25" customHeight="1">
      <c r="A496" s="1627" t="s">
        <v>8135</v>
      </c>
      <c r="B496" s="1627" t="s">
        <v>8145</v>
      </c>
      <c r="C496" s="1627" t="s">
        <v>625</v>
      </c>
      <c r="D496" s="1674" t="s">
        <v>8144</v>
      </c>
      <c r="E496" s="1665"/>
      <c r="F496" s="1620" t="s">
        <v>625</v>
      </c>
      <c r="G496" s="1625">
        <v>0</v>
      </c>
      <c r="H496" s="1620" t="s">
        <v>625</v>
      </c>
      <c r="I496" s="1678" t="s">
        <v>625</v>
      </c>
      <c r="J496" s="1665"/>
      <c r="K496" s="1620" t="s">
        <v>625</v>
      </c>
      <c r="L496" s="1625">
        <v>148000000</v>
      </c>
      <c r="M496" s="1620" t="s">
        <v>625</v>
      </c>
      <c r="N496" s="1625">
        <v>-200710910</v>
      </c>
    </row>
    <row r="497" spans="1:14" ht="14.1" customHeight="1">
      <c r="A497" s="1624" t="s">
        <v>8135</v>
      </c>
      <c r="B497" s="1624" t="s">
        <v>8143</v>
      </c>
      <c r="C497" s="1624" t="s">
        <v>625</v>
      </c>
      <c r="D497" s="1676" t="s">
        <v>8142</v>
      </c>
      <c r="E497" s="1665"/>
      <c r="F497" s="1620" t="s">
        <v>625</v>
      </c>
      <c r="G497" s="1622">
        <v>0</v>
      </c>
      <c r="H497" s="1620" t="s">
        <v>625</v>
      </c>
      <c r="I497" s="1679" t="s">
        <v>625</v>
      </c>
      <c r="J497" s="1665"/>
      <c r="K497" s="1620" t="s">
        <v>625</v>
      </c>
      <c r="L497" s="1622">
        <v>35000000</v>
      </c>
      <c r="M497" s="1620" t="s">
        <v>625</v>
      </c>
      <c r="N497" s="1622">
        <v>-235710910</v>
      </c>
    </row>
    <row r="498" spans="1:14" ht="14.25" customHeight="1">
      <c r="A498" s="1627" t="s">
        <v>8135</v>
      </c>
      <c r="B498" s="1627" t="s">
        <v>8141</v>
      </c>
      <c r="C498" s="1627" t="s">
        <v>625</v>
      </c>
      <c r="D498" s="1674" t="s">
        <v>8140</v>
      </c>
      <c r="E498" s="1665"/>
      <c r="F498" s="1620" t="s">
        <v>625</v>
      </c>
      <c r="G498" s="1625">
        <v>0</v>
      </c>
      <c r="H498" s="1620" t="s">
        <v>625</v>
      </c>
      <c r="I498" s="1678" t="s">
        <v>625</v>
      </c>
      <c r="J498" s="1665"/>
      <c r="K498" s="1620" t="s">
        <v>625</v>
      </c>
      <c r="L498" s="1625">
        <v>17000000</v>
      </c>
      <c r="M498" s="1620" t="s">
        <v>625</v>
      </c>
      <c r="N498" s="1625">
        <v>-252710910</v>
      </c>
    </row>
    <row r="499" spans="1:14" ht="14.1" customHeight="1">
      <c r="A499" s="1624" t="s">
        <v>8135</v>
      </c>
      <c r="B499" s="1624" t="s">
        <v>8139</v>
      </c>
      <c r="C499" s="1624" t="s">
        <v>625</v>
      </c>
      <c r="D499" s="1676" t="s">
        <v>8054</v>
      </c>
      <c r="E499" s="1665"/>
      <c r="F499" s="1620" t="s">
        <v>625</v>
      </c>
      <c r="G499" s="1622">
        <v>0</v>
      </c>
      <c r="H499" s="1620" t="s">
        <v>625</v>
      </c>
      <c r="I499" s="1677">
        <v>148000000</v>
      </c>
      <c r="J499" s="1665"/>
      <c r="K499" s="1620" t="s">
        <v>625</v>
      </c>
      <c r="L499" s="1623" t="s">
        <v>625</v>
      </c>
      <c r="M499" s="1620" t="s">
        <v>625</v>
      </c>
      <c r="N499" s="1622">
        <v>-104710910</v>
      </c>
    </row>
    <row r="500" spans="1:14" ht="14.25" customHeight="1">
      <c r="A500" s="1627" t="s">
        <v>8135</v>
      </c>
      <c r="B500" s="1627" t="s">
        <v>8138</v>
      </c>
      <c r="C500" s="1627" t="s">
        <v>625</v>
      </c>
      <c r="D500" s="1674" t="s">
        <v>8137</v>
      </c>
      <c r="E500" s="1665"/>
      <c r="F500" s="1620" t="s">
        <v>625</v>
      </c>
      <c r="G500" s="1625">
        <v>0</v>
      </c>
      <c r="H500" s="1620" t="s">
        <v>625</v>
      </c>
      <c r="I500" s="1675">
        <v>35856700</v>
      </c>
      <c r="J500" s="1665"/>
      <c r="K500" s="1620" t="s">
        <v>625</v>
      </c>
      <c r="L500" s="1626" t="s">
        <v>625</v>
      </c>
      <c r="M500" s="1620" t="s">
        <v>625</v>
      </c>
      <c r="N500" s="1625">
        <v>-68854210</v>
      </c>
    </row>
    <row r="501" spans="1:14" ht="14.1" customHeight="1">
      <c r="A501" s="1624" t="s">
        <v>8135</v>
      </c>
      <c r="B501" s="1624" t="s">
        <v>8136</v>
      </c>
      <c r="C501" s="1624" t="s">
        <v>625</v>
      </c>
      <c r="D501" s="1676" t="s">
        <v>8028</v>
      </c>
      <c r="E501" s="1665"/>
      <c r="F501" s="1620" t="s">
        <v>625</v>
      </c>
      <c r="G501" s="1622">
        <v>0</v>
      </c>
      <c r="H501" s="1620" t="s">
        <v>625</v>
      </c>
      <c r="I501" s="1677">
        <v>35000000</v>
      </c>
      <c r="J501" s="1665"/>
      <c r="K501" s="1620" t="s">
        <v>625</v>
      </c>
      <c r="L501" s="1623" t="s">
        <v>625</v>
      </c>
      <c r="M501" s="1620" t="s">
        <v>625</v>
      </c>
      <c r="N501" s="1622">
        <v>-33854210</v>
      </c>
    </row>
    <row r="502" spans="1:14" ht="14.1" customHeight="1">
      <c r="A502" s="1627" t="s">
        <v>8135</v>
      </c>
      <c r="B502" s="1627" t="s">
        <v>8134</v>
      </c>
      <c r="C502" s="1627" t="s">
        <v>625</v>
      </c>
      <c r="D502" s="1674" t="s">
        <v>8056</v>
      </c>
      <c r="E502" s="1665"/>
      <c r="F502" s="1620" t="s">
        <v>625</v>
      </c>
      <c r="G502" s="1625">
        <v>0</v>
      </c>
      <c r="H502" s="1620" t="s">
        <v>625</v>
      </c>
      <c r="I502" s="1675">
        <v>17000000</v>
      </c>
      <c r="J502" s="1665"/>
      <c r="K502" s="1620" t="s">
        <v>625</v>
      </c>
      <c r="L502" s="1626" t="s">
        <v>625</v>
      </c>
      <c r="M502" s="1620" t="s">
        <v>625</v>
      </c>
      <c r="N502" s="1625">
        <v>-16854210</v>
      </c>
    </row>
    <row r="503" spans="1:14" ht="14.25" customHeight="1">
      <c r="A503" s="1624" t="s">
        <v>8070</v>
      </c>
      <c r="B503" s="1624" t="s">
        <v>8133</v>
      </c>
      <c r="C503" s="1624" t="s">
        <v>625</v>
      </c>
      <c r="D503" s="1676" t="s">
        <v>8132</v>
      </c>
      <c r="E503" s="1665"/>
      <c r="F503" s="1620" t="s">
        <v>625</v>
      </c>
      <c r="G503" s="1622">
        <v>0</v>
      </c>
      <c r="H503" s="1620" t="s">
        <v>625</v>
      </c>
      <c r="I503" s="1677">
        <v>2000000</v>
      </c>
      <c r="J503" s="1665"/>
      <c r="K503" s="1620" t="s">
        <v>625</v>
      </c>
      <c r="L503" s="1623" t="s">
        <v>625</v>
      </c>
      <c r="M503" s="1620" t="s">
        <v>625</v>
      </c>
      <c r="N503" s="1622">
        <v>-14854210</v>
      </c>
    </row>
    <row r="504" spans="1:14" ht="14.1" customHeight="1">
      <c r="A504" s="1627" t="s">
        <v>8377</v>
      </c>
      <c r="B504" s="1627" t="s">
        <v>8376</v>
      </c>
      <c r="C504" s="1627" t="s">
        <v>625</v>
      </c>
      <c r="D504" s="1674" t="s">
        <v>8411</v>
      </c>
      <c r="E504" s="1665"/>
      <c r="F504" s="1620" t="s">
        <v>625</v>
      </c>
      <c r="G504" s="1625">
        <v>0</v>
      </c>
      <c r="H504" s="1620" t="s">
        <v>625</v>
      </c>
      <c r="I504" s="1675">
        <v>389760</v>
      </c>
      <c r="J504" s="1665"/>
      <c r="K504" s="1620" t="s">
        <v>625</v>
      </c>
      <c r="L504" s="1626" t="s">
        <v>625</v>
      </c>
      <c r="M504" s="1620" t="s">
        <v>625</v>
      </c>
      <c r="N504" s="1625">
        <v>-14464450</v>
      </c>
    </row>
    <row r="505" spans="1:14" ht="14.25" customHeight="1">
      <c r="A505" s="1624" t="s">
        <v>8377</v>
      </c>
      <c r="B505" s="1624" t="s">
        <v>8490</v>
      </c>
      <c r="C505" s="1624" t="s">
        <v>625</v>
      </c>
      <c r="D505" s="1676" t="s">
        <v>8211</v>
      </c>
      <c r="E505" s="1665"/>
      <c r="F505" s="1620" t="s">
        <v>625</v>
      </c>
      <c r="G505" s="1622">
        <v>0</v>
      </c>
      <c r="H505" s="1620" t="s">
        <v>625</v>
      </c>
      <c r="I505" s="1679" t="s">
        <v>625</v>
      </c>
      <c r="J505" s="1665"/>
      <c r="K505" s="1620" t="s">
        <v>625</v>
      </c>
      <c r="L505" s="1622">
        <v>1223600</v>
      </c>
      <c r="M505" s="1620" t="s">
        <v>625</v>
      </c>
      <c r="N505" s="1622">
        <v>-15688050</v>
      </c>
    </row>
    <row r="506" spans="1:14" ht="14.1" customHeight="1">
      <c r="A506" s="1627" t="s">
        <v>8377</v>
      </c>
      <c r="B506" s="1627" t="s">
        <v>8489</v>
      </c>
      <c r="C506" s="1627" t="s">
        <v>625</v>
      </c>
      <c r="D506" s="1674" t="s">
        <v>8212</v>
      </c>
      <c r="E506" s="1665"/>
      <c r="F506" s="1620" t="s">
        <v>625</v>
      </c>
      <c r="G506" s="1625">
        <v>0</v>
      </c>
      <c r="H506" s="1620" t="s">
        <v>625</v>
      </c>
      <c r="I506" s="1678" t="s">
        <v>625</v>
      </c>
      <c r="J506" s="1665"/>
      <c r="K506" s="1620" t="s">
        <v>625</v>
      </c>
      <c r="L506" s="1625">
        <v>1223600</v>
      </c>
      <c r="M506" s="1620" t="s">
        <v>625</v>
      </c>
      <c r="N506" s="1625">
        <v>-16911650</v>
      </c>
    </row>
    <row r="507" spans="1:14" ht="14.25" customHeight="1">
      <c r="A507" s="1624" t="s">
        <v>8377</v>
      </c>
      <c r="B507" s="1624" t="s">
        <v>8488</v>
      </c>
      <c r="C507" s="1624" t="s">
        <v>625</v>
      </c>
      <c r="D507" s="1676" t="s">
        <v>8214</v>
      </c>
      <c r="E507" s="1665"/>
      <c r="F507" s="1620" t="s">
        <v>625</v>
      </c>
      <c r="G507" s="1622">
        <v>0</v>
      </c>
      <c r="H507" s="1620" t="s">
        <v>625</v>
      </c>
      <c r="I507" s="1679" t="s">
        <v>625</v>
      </c>
      <c r="J507" s="1665"/>
      <c r="K507" s="1620" t="s">
        <v>625</v>
      </c>
      <c r="L507" s="1622">
        <v>6118000</v>
      </c>
      <c r="M507" s="1620" t="s">
        <v>625</v>
      </c>
      <c r="N507" s="1622">
        <v>-23029650</v>
      </c>
    </row>
    <row r="508" spans="1:14" ht="14.1" customHeight="1">
      <c r="A508" s="1627" t="s">
        <v>8377</v>
      </c>
      <c r="B508" s="1627" t="s">
        <v>8487</v>
      </c>
      <c r="C508" s="1627" t="s">
        <v>625</v>
      </c>
      <c r="D508" s="1674" t="s">
        <v>8215</v>
      </c>
      <c r="E508" s="1665"/>
      <c r="F508" s="1620" t="s">
        <v>625</v>
      </c>
      <c r="G508" s="1625">
        <v>0</v>
      </c>
      <c r="H508" s="1620" t="s">
        <v>625</v>
      </c>
      <c r="I508" s="1678" t="s">
        <v>625</v>
      </c>
      <c r="J508" s="1665"/>
      <c r="K508" s="1620" t="s">
        <v>625</v>
      </c>
      <c r="L508" s="1625">
        <v>1610000</v>
      </c>
      <c r="M508" s="1620" t="s">
        <v>625</v>
      </c>
      <c r="N508" s="1625">
        <v>-24639650</v>
      </c>
    </row>
    <row r="509" spans="1:14" ht="14.25" customHeight="1">
      <c r="A509" s="1624" t="s">
        <v>8377</v>
      </c>
      <c r="B509" s="1624" t="s">
        <v>8486</v>
      </c>
      <c r="C509" s="1624" t="s">
        <v>625</v>
      </c>
      <c r="D509" s="1676" t="s">
        <v>8216</v>
      </c>
      <c r="E509" s="1665"/>
      <c r="F509" s="1620" t="s">
        <v>625</v>
      </c>
      <c r="G509" s="1622">
        <v>0</v>
      </c>
      <c r="H509" s="1620" t="s">
        <v>625</v>
      </c>
      <c r="I509" s="1679" t="s">
        <v>625</v>
      </c>
      <c r="J509" s="1665"/>
      <c r="K509" s="1620" t="s">
        <v>625</v>
      </c>
      <c r="L509" s="1622">
        <v>5139120</v>
      </c>
      <c r="M509" s="1620" t="s">
        <v>625</v>
      </c>
      <c r="N509" s="1622">
        <v>-29778770</v>
      </c>
    </row>
    <row r="510" spans="1:14" ht="14.1" customHeight="1">
      <c r="A510" s="1627" t="s">
        <v>8377</v>
      </c>
      <c r="B510" s="1627" t="s">
        <v>8485</v>
      </c>
      <c r="C510" s="1627" t="s">
        <v>625</v>
      </c>
      <c r="D510" s="1674" t="s">
        <v>8211</v>
      </c>
      <c r="E510" s="1665"/>
      <c r="F510" s="1620" t="s">
        <v>625</v>
      </c>
      <c r="G510" s="1625">
        <v>0</v>
      </c>
      <c r="H510" s="1620" t="s">
        <v>625</v>
      </c>
      <c r="I510" s="1675">
        <v>1223600</v>
      </c>
      <c r="J510" s="1665"/>
      <c r="K510" s="1620" t="s">
        <v>625</v>
      </c>
      <c r="L510" s="1626" t="s">
        <v>625</v>
      </c>
      <c r="M510" s="1620" t="s">
        <v>625</v>
      </c>
      <c r="N510" s="1625">
        <v>-28555170</v>
      </c>
    </row>
    <row r="511" spans="1:14" ht="14.25" customHeight="1">
      <c r="A511" s="1624" t="s">
        <v>8377</v>
      </c>
      <c r="B511" s="1624" t="s">
        <v>8484</v>
      </c>
      <c r="C511" s="1624" t="s">
        <v>625</v>
      </c>
      <c r="D511" s="1676" t="s">
        <v>8212</v>
      </c>
      <c r="E511" s="1665"/>
      <c r="F511" s="1620" t="s">
        <v>625</v>
      </c>
      <c r="G511" s="1622">
        <v>0</v>
      </c>
      <c r="H511" s="1620" t="s">
        <v>625</v>
      </c>
      <c r="I511" s="1677">
        <v>1223600</v>
      </c>
      <c r="J511" s="1665"/>
      <c r="K511" s="1620" t="s">
        <v>625</v>
      </c>
      <c r="L511" s="1623" t="s">
        <v>625</v>
      </c>
      <c r="M511" s="1620" t="s">
        <v>625</v>
      </c>
      <c r="N511" s="1622">
        <v>-27331570</v>
      </c>
    </row>
    <row r="512" spans="1:14" ht="14.1" customHeight="1">
      <c r="A512" s="1627" t="s">
        <v>8377</v>
      </c>
      <c r="B512" s="1627" t="s">
        <v>8483</v>
      </c>
      <c r="C512" s="1627" t="s">
        <v>625</v>
      </c>
      <c r="D512" s="1674" t="s">
        <v>8214</v>
      </c>
      <c r="E512" s="1665"/>
      <c r="F512" s="1620" t="s">
        <v>625</v>
      </c>
      <c r="G512" s="1625">
        <v>0</v>
      </c>
      <c r="H512" s="1620" t="s">
        <v>625</v>
      </c>
      <c r="I512" s="1675">
        <v>6118000</v>
      </c>
      <c r="J512" s="1665"/>
      <c r="K512" s="1620" t="s">
        <v>625</v>
      </c>
      <c r="L512" s="1626" t="s">
        <v>625</v>
      </c>
      <c r="M512" s="1620" t="s">
        <v>625</v>
      </c>
      <c r="N512" s="1625">
        <v>-21213570</v>
      </c>
    </row>
    <row r="513" spans="1:14" ht="14.25" customHeight="1">
      <c r="A513" s="1624" t="s">
        <v>8377</v>
      </c>
      <c r="B513" s="1624" t="s">
        <v>8482</v>
      </c>
      <c r="C513" s="1624" t="s">
        <v>625</v>
      </c>
      <c r="D513" s="1676" t="s">
        <v>8215</v>
      </c>
      <c r="E513" s="1665"/>
      <c r="F513" s="1620" t="s">
        <v>625</v>
      </c>
      <c r="G513" s="1622">
        <v>0</v>
      </c>
      <c r="H513" s="1620" t="s">
        <v>625</v>
      </c>
      <c r="I513" s="1677">
        <v>1610000</v>
      </c>
      <c r="J513" s="1665"/>
      <c r="K513" s="1620" t="s">
        <v>625</v>
      </c>
      <c r="L513" s="1623" t="s">
        <v>625</v>
      </c>
      <c r="M513" s="1620" t="s">
        <v>625</v>
      </c>
      <c r="N513" s="1622">
        <v>-19603570</v>
      </c>
    </row>
    <row r="514" spans="1:14" ht="14.1" customHeight="1">
      <c r="A514" s="1627" t="s">
        <v>8377</v>
      </c>
      <c r="B514" s="1627" t="s">
        <v>8481</v>
      </c>
      <c r="C514" s="1627" t="s">
        <v>625</v>
      </c>
      <c r="D514" s="1674" t="s">
        <v>8216</v>
      </c>
      <c r="E514" s="1665"/>
      <c r="F514" s="1620" t="s">
        <v>625</v>
      </c>
      <c r="G514" s="1625">
        <v>0</v>
      </c>
      <c r="H514" s="1620" t="s">
        <v>625</v>
      </c>
      <c r="I514" s="1675">
        <v>5139120</v>
      </c>
      <c r="J514" s="1665"/>
      <c r="K514" s="1620" t="s">
        <v>625</v>
      </c>
      <c r="L514" s="1626" t="s">
        <v>625</v>
      </c>
      <c r="M514" s="1620" t="s">
        <v>625</v>
      </c>
      <c r="N514" s="1625">
        <v>-14464450</v>
      </c>
    </row>
    <row r="515" spans="1:14" ht="14.25" customHeight="1">
      <c r="A515" s="1624" t="s">
        <v>8477</v>
      </c>
      <c r="B515" s="1624" t="s">
        <v>8480</v>
      </c>
      <c r="C515" s="1624" t="s">
        <v>625</v>
      </c>
      <c r="D515" s="1676" t="s">
        <v>8026</v>
      </c>
      <c r="E515" s="1665"/>
      <c r="F515" s="1620" t="s">
        <v>625</v>
      </c>
      <c r="G515" s="1622">
        <v>0</v>
      </c>
      <c r="H515" s="1620" t="s">
        <v>625</v>
      </c>
      <c r="I515" s="1679" t="s">
        <v>625</v>
      </c>
      <c r="J515" s="1665"/>
      <c r="K515" s="1620" t="s">
        <v>625</v>
      </c>
      <c r="L515" s="1622">
        <v>1380000</v>
      </c>
      <c r="M515" s="1620" t="s">
        <v>625</v>
      </c>
      <c r="N515" s="1622">
        <v>-15844450</v>
      </c>
    </row>
    <row r="516" spans="1:14" ht="14.1" customHeight="1">
      <c r="A516" s="1627" t="s">
        <v>8477</v>
      </c>
      <c r="B516" s="1627" t="s">
        <v>8479</v>
      </c>
      <c r="C516" s="1627" t="s">
        <v>625</v>
      </c>
      <c r="D516" s="1674" t="s">
        <v>8218</v>
      </c>
      <c r="E516" s="1665"/>
      <c r="F516" s="1620" t="s">
        <v>625</v>
      </c>
      <c r="G516" s="1625">
        <v>0</v>
      </c>
      <c r="H516" s="1620" t="s">
        <v>625</v>
      </c>
      <c r="I516" s="1678" t="s">
        <v>625</v>
      </c>
      <c r="J516" s="1665"/>
      <c r="K516" s="1620" t="s">
        <v>625</v>
      </c>
      <c r="L516" s="1625">
        <v>6900000</v>
      </c>
      <c r="M516" s="1620" t="s">
        <v>625</v>
      </c>
      <c r="N516" s="1625">
        <v>-22744450</v>
      </c>
    </row>
    <row r="517" spans="1:14" ht="14.1" customHeight="1">
      <c r="A517" s="1624" t="s">
        <v>8477</v>
      </c>
      <c r="B517" s="1624" t="s">
        <v>8478</v>
      </c>
      <c r="C517" s="1624" t="s">
        <v>625</v>
      </c>
      <c r="D517" s="1676" t="s">
        <v>8026</v>
      </c>
      <c r="E517" s="1665"/>
      <c r="F517" s="1620" t="s">
        <v>625</v>
      </c>
      <c r="G517" s="1622">
        <v>0</v>
      </c>
      <c r="H517" s="1620" t="s">
        <v>625</v>
      </c>
      <c r="I517" s="1677">
        <v>1380000</v>
      </c>
      <c r="J517" s="1665"/>
      <c r="K517" s="1620" t="s">
        <v>625</v>
      </c>
      <c r="L517" s="1623" t="s">
        <v>625</v>
      </c>
      <c r="M517" s="1620" t="s">
        <v>625</v>
      </c>
      <c r="N517" s="1622">
        <v>-21364450</v>
      </c>
    </row>
    <row r="518" spans="1:14" ht="14.25" customHeight="1">
      <c r="A518" s="1627" t="s">
        <v>8477</v>
      </c>
      <c r="B518" s="1627" t="s">
        <v>8476</v>
      </c>
      <c r="C518" s="1627" t="s">
        <v>625</v>
      </c>
      <c r="D518" s="1674" t="s">
        <v>8218</v>
      </c>
      <c r="E518" s="1665"/>
      <c r="F518" s="1620" t="s">
        <v>625</v>
      </c>
      <c r="G518" s="1625">
        <v>0</v>
      </c>
      <c r="H518" s="1620" t="s">
        <v>625</v>
      </c>
      <c r="I518" s="1675">
        <v>6900000</v>
      </c>
      <c r="J518" s="1665"/>
      <c r="K518" s="1620" t="s">
        <v>625</v>
      </c>
      <c r="L518" s="1626" t="s">
        <v>625</v>
      </c>
      <c r="M518" s="1620" t="s">
        <v>625</v>
      </c>
      <c r="N518" s="1625">
        <v>-14464450</v>
      </c>
    </row>
    <row r="519" spans="1:14" ht="14.1" customHeight="1">
      <c r="A519" s="1624" t="s">
        <v>8398</v>
      </c>
      <c r="B519" s="1624" t="s">
        <v>8397</v>
      </c>
      <c r="C519" s="1624" t="s">
        <v>625</v>
      </c>
      <c r="D519" s="1676" t="s">
        <v>8294</v>
      </c>
      <c r="E519" s="1665"/>
      <c r="F519" s="1620" t="s">
        <v>625</v>
      </c>
      <c r="G519" s="1622">
        <v>0</v>
      </c>
      <c r="H519" s="1620" t="s">
        <v>625</v>
      </c>
      <c r="I519" s="1679" t="s">
        <v>625</v>
      </c>
      <c r="J519" s="1665"/>
      <c r="K519" s="1620" t="s">
        <v>625</v>
      </c>
      <c r="L519" s="1622">
        <v>355860</v>
      </c>
      <c r="M519" s="1620" t="s">
        <v>625</v>
      </c>
      <c r="N519" s="1622">
        <v>-14820310</v>
      </c>
    </row>
    <row r="520" spans="1:14" ht="14.25" customHeight="1">
      <c r="A520" s="1627" t="s">
        <v>8380</v>
      </c>
      <c r="B520" s="1627" t="s">
        <v>8385</v>
      </c>
      <c r="C520" s="1627" t="s">
        <v>625</v>
      </c>
      <c r="D520" s="1674" t="s">
        <v>5120</v>
      </c>
      <c r="E520" s="1665"/>
      <c r="F520" s="1620" t="s">
        <v>625</v>
      </c>
      <c r="G520" s="1625">
        <v>0</v>
      </c>
      <c r="H520" s="1620" t="s">
        <v>625</v>
      </c>
      <c r="I520" s="1678" t="s">
        <v>625</v>
      </c>
      <c r="J520" s="1665"/>
      <c r="K520" s="1620" t="s">
        <v>625</v>
      </c>
      <c r="L520" s="1625">
        <v>4400</v>
      </c>
      <c r="M520" s="1620" t="s">
        <v>625</v>
      </c>
      <c r="N520" s="1625">
        <v>-14824710</v>
      </c>
    </row>
    <row r="521" spans="1:14" ht="14.1" customHeight="1">
      <c r="A521" s="1624" t="s">
        <v>8380</v>
      </c>
      <c r="B521" s="1624" t="s">
        <v>8475</v>
      </c>
      <c r="C521" s="1624" t="s">
        <v>625</v>
      </c>
      <c r="D521" s="1676" t="s">
        <v>8474</v>
      </c>
      <c r="E521" s="1665"/>
      <c r="F521" s="1620" t="s">
        <v>625</v>
      </c>
      <c r="G521" s="1622">
        <v>0</v>
      </c>
      <c r="H521" s="1620" t="s">
        <v>625</v>
      </c>
      <c r="I521" s="1677">
        <v>4400</v>
      </c>
      <c r="J521" s="1665"/>
      <c r="K521" s="1620" t="s">
        <v>625</v>
      </c>
      <c r="L521" s="1623" t="s">
        <v>625</v>
      </c>
      <c r="M521" s="1620" t="s">
        <v>625</v>
      </c>
      <c r="N521" s="1622">
        <v>-14820310</v>
      </c>
    </row>
    <row r="522" spans="1:14" ht="14.25" customHeight="1">
      <c r="A522" s="1627" t="s">
        <v>8380</v>
      </c>
      <c r="B522" s="1627" t="s">
        <v>8384</v>
      </c>
      <c r="C522" s="1627" t="s">
        <v>625</v>
      </c>
      <c r="D522" s="1674" t="s">
        <v>8383</v>
      </c>
      <c r="E522" s="1665"/>
      <c r="F522" s="1620" t="s">
        <v>625</v>
      </c>
      <c r="G522" s="1625">
        <v>0</v>
      </c>
      <c r="H522" s="1620" t="s">
        <v>625</v>
      </c>
      <c r="I522" s="1678" t="s">
        <v>625</v>
      </c>
      <c r="J522" s="1665"/>
      <c r="K522" s="1620" t="s">
        <v>625</v>
      </c>
      <c r="L522" s="1625">
        <v>4400</v>
      </c>
      <c r="M522" s="1620" t="s">
        <v>625</v>
      </c>
      <c r="N522" s="1625">
        <v>-14824710</v>
      </c>
    </row>
    <row r="523" spans="1:14" ht="14.1" customHeight="1">
      <c r="A523" s="1624" t="s">
        <v>8380</v>
      </c>
      <c r="B523" s="1624" t="s">
        <v>8473</v>
      </c>
      <c r="C523" s="1624" t="s">
        <v>625</v>
      </c>
      <c r="D523" s="1676" t="s">
        <v>8472</v>
      </c>
      <c r="E523" s="1665"/>
      <c r="F523" s="1620" t="s">
        <v>625</v>
      </c>
      <c r="G523" s="1622">
        <v>0</v>
      </c>
      <c r="H523" s="1620" t="s">
        <v>625</v>
      </c>
      <c r="I523" s="1677">
        <v>4400</v>
      </c>
      <c r="J523" s="1665"/>
      <c r="K523" s="1620" t="s">
        <v>625</v>
      </c>
      <c r="L523" s="1623" t="s">
        <v>625</v>
      </c>
      <c r="M523" s="1620" t="s">
        <v>625</v>
      </c>
      <c r="N523" s="1622">
        <v>-14820310</v>
      </c>
    </row>
    <row r="524" spans="1:14" ht="14.25" customHeight="1">
      <c r="A524" s="1627" t="s">
        <v>8405</v>
      </c>
      <c r="B524" s="1627" t="s">
        <v>8471</v>
      </c>
      <c r="C524" s="1627" t="s">
        <v>625</v>
      </c>
      <c r="D524" s="1674" t="s">
        <v>8291</v>
      </c>
      <c r="E524" s="1665"/>
      <c r="F524" s="1620" t="s">
        <v>625</v>
      </c>
      <c r="G524" s="1625">
        <v>0</v>
      </c>
      <c r="H524" s="1620" t="s">
        <v>625</v>
      </c>
      <c r="I524" s="1678" t="s">
        <v>625</v>
      </c>
      <c r="J524" s="1665"/>
      <c r="K524" s="1620" t="s">
        <v>625</v>
      </c>
      <c r="L524" s="1625">
        <v>330000</v>
      </c>
      <c r="M524" s="1620" t="s">
        <v>625</v>
      </c>
      <c r="N524" s="1625">
        <v>-15150310</v>
      </c>
    </row>
    <row r="525" spans="1:14" ht="14.1" customHeight="1">
      <c r="A525" s="1624" t="s">
        <v>8405</v>
      </c>
      <c r="B525" s="1624" t="s">
        <v>8470</v>
      </c>
      <c r="C525" s="1624" t="s">
        <v>625</v>
      </c>
      <c r="D525" s="1676" t="s">
        <v>8290</v>
      </c>
      <c r="E525" s="1665"/>
      <c r="F525" s="1620" t="s">
        <v>625</v>
      </c>
      <c r="G525" s="1622">
        <v>0</v>
      </c>
      <c r="H525" s="1620" t="s">
        <v>625</v>
      </c>
      <c r="I525" s="1679" t="s">
        <v>625</v>
      </c>
      <c r="J525" s="1665"/>
      <c r="K525" s="1620" t="s">
        <v>625</v>
      </c>
      <c r="L525" s="1622">
        <v>330000</v>
      </c>
      <c r="M525" s="1620" t="s">
        <v>625</v>
      </c>
      <c r="N525" s="1622">
        <v>-15480310</v>
      </c>
    </row>
    <row r="526" spans="1:14" ht="14.25" customHeight="1">
      <c r="A526" s="1627" t="s">
        <v>8405</v>
      </c>
      <c r="B526" s="1627" t="s">
        <v>8469</v>
      </c>
      <c r="C526" s="1627" t="s">
        <v>625</v>
      </c>
      <c r="D526" s="1674" t="s">
        <v>8289</v>
      </c>
      <c r="E526" s="1665"/>
      <c r="F526" s="1620" t="s">
        <v>625</v>
      </c>
      <c r="G526" s="1625">
        <v>0</v>
      </c>
      <c r="H526" s="1620" t="s">
        <v>625</v>
      </c>
      <c r="I526" s="1678" t="s">
        <v>625</v>
      </c>
      <c r="J526" s="1665"/>
      <c r="K526" s="1620" t="s">
        <v>625</v>
      </c>
      <c r="L526" s="1625">
        <v>330000</v>
      </c>
      <c r="M526" s="1620" t="s">
        <v>625</v>
      </c>
      <c r="N526" s="1625">
        <v>-15810310</v>
      </c>
    </row>
    <row r="527" spans="1:14" ht="14.1" customHeight="1">
      <c r="A527" s="1624" t="s">
        <v>8405</v>
      </c>
      <c r="B527" s="1624" t="s">
        <v>8468</v>
      </c>
      <c r="C527" s="1624" t="s">
        <v>625</v>
      </c>
      <c r="D527" s="1676" t="s">
        <v>8288</v>
      </c>
      <c r="E527" s="1665"/>
      <c r="F527" s="1620" t="s">
        <v>625</v>
      </c>
      <c r="G527" s="1622">
        <v>0</v>
      </c>
      <c r="H527" s="1620" t="s">
        <v>625</v>
      </c>
      <c r="I527" s="1679" t="s">
        <v>625</v>
      </c>
      <c r="J527" s="1665"/>
      <c r="K527" s="1620" t="s">
        <v>625</v>
      </c>
      <c r="L527" s="1622">
        <v>330000</v>
      </c>
      <c r="M527" s="1620" t="s">
        <v>625</v>
      </c>
      <c r="N527" s="1622">
        <v>-16140310</v>
      </c>
    </row>
    <row r="528" spans="1:14" ht="14.25" customHeight="1">
      <c r="A528" s="1627" t="s">
        <v>8405</v>
      </c>
      <c r="B528" s="1627" t="s">
        <v>8467</v>
      </c>
      <c r="C528" s="1627" t="s">
        <v>625</v>
      </c>
      <c r="D528" s="1674" t="s">
        <v>8287</v>
      </c>
      <c r="E528" s="1665"/>
      <c r="F528" s="1620" t="s">
        <v>625</v>
      </c>
      <c r="G528" s="1625">
        <v>0</v>
      </c>
      <c r="H528" s="1620" t="s">
        <v>625</v>
      </c>
      <c r="I528" s="1678" t="s">
        <v>625</v>
      </c>
      <c r="J528" s="1665"/>
      <c r="K528" s="1620" t="s">
        <v>625</v>
      </c>
      <c r="L528" s="1625">
        <v>330000</v>
      </c>
      <c r="M528" s="1620" t="s">
        <v>625</v>
      </c>
      <c r="N528" s="1625">
        <v>-16470310</v>
      </c>
    </row>
    <row r="529" spans="1:14" ht="14.1" customHeight="1">
      <c r="A529" s="1624" t="s">
        <v>8405</v>
      </c>
      <c r="B529" s="1624" t="s">
        <v>8466</v>
      </c>
      <c r="C529" s="1624" t="s">
        <v>625</v>
      </c>
      <c r="D529" s="1676" t="s">
        <v>8286</v>
      </c>
      <c r="E529" s="1665"/>
      <c r="F529" s="1620" t="s">
        <v>625</v>
      </c>
      <c r="G529" s="1622">
        <v>0</v>
      </c>
      <c r="H529" s="1620" t="s">
        <v>625</v>
      </c>
      <c r="I529" s="1679" t="s">
        <v>625</v>
      </c>
      <c r="J529" s="1665"/>
      <c r="K529" s="1620" t="s">
        <v>625</v>
      </c>
      <c r="L529" s="1622">
        <v>330000</v>
      </c>
      <c r="M529" s="1620" t="s">
        <v>625</v>
      </c>
      <c r="N529" s="1622">
        <v>-16800310</v>
      </c>
    </row>
    <row r="530" spans="1:14" ht="14.1" customHeight="1">
      <c r="A530" s="1627" t="s">
        <v>8405</v>
      </c>
      <c r="B530" s="1627" t="s">
        <v>8465</v>
      </c>
      <c r="C530" s="1627" t="s">
        <v>625</v>
      </c>
      <c r="D530" s="1674" t="s">
        <v>8285</v>
      </c>
      <c r="E530" s="1665"/>
      <c r="F530" s="1620" t="s">
        <v>625</v>
      </c>
      <c r="G530" s="1625">
        <v>0</v>
      </c>
      <c r="H530" s="1620" t="s">
        <v>625</v>
      </c>
      <c r="I530" s="1678" t="s">
        <v>625</v>
      </c>
      <c r="J530" s="1665"/>
      <c r="K530" s="1620" t="s">
        <v>625</v>
      </c>
      <c r="L530" s="1625">
        <v>330000</v>
      </c>
      <c r="M530" s="1620" t="s">
        <v>625</v>
      </c>
      <c r="N530" s="1625">
        <v>-17130310</v>
      </c>
    </row>
    <row r="531" spans="1:14" ht="14.25" customHeight="1">
      <c r="A531" s="1624" t="s">
        <v>8405</v>
      </c>
      <c r="B531" s="1624" t="s">
        <v>8464</v>
      </c>
      <c r="C531" s="1624" t="s">
        <v>625</v>
      </c>
      <c r="D531" s="1676" t="s">
        <v>8228</v>
      </c>
      <c r="E531" s="1665"/>
      <c r="F531" s="1620" t="s">
        <v>625</v>
      </c>
      <c r="G531" s="1622">
        <v>0</v>
      </c>
      <c r="H531" s="1620" t="s">
        <v>625</v>
      </c>
      <c r="I531" s="1679" t="s">
        <v>625</v>
      </c>
      <c r="J531" s="1665"/>
      <c r="K531" s="1620" t="s">
        <v>625</v>
      </c>
      <c r="L531" s="1622">
        <v>2070000</v>
      </c>
      <c r="M531" s="1620" t="s">
        <v>625</v>
      </c>
      <c r="N531" s="1622">
        <v>-19200310</v>
      </c>
    </row>
    <row r="532" spans="1:14" ht="14.1" customHeight="1">
      <c r="A532" s="1627" t="s">
        <v>8405</v>
      </c>
      <c r="B532" s="1627" t="s">
        <v>8463</v>
      </c>
      <c r="C532" s="1627" t="s">
        <v>625</v>
      </c>
      <c r="D532" s="1674" t="s">
        <v>8229</v>
      </c>
      <c r="E532" s="1665"/>
      <c r="F532" s="1620" t="s">
        <v>625</v>
      </c>
      <c r="G532" s="1625">
        <v>0</v>
      </c>
      <c r="H532" s="1620" t="s">
        <v>625</v>
      </c>
      <c r="I532" s="1678" t="s">
        <v>625</v>
      </c>
      <c r="J532" s="1665"/>
      <c r="K532" s="1620" t="s">
        <v>625</v>
      </c>
      <c r="L532" s="1625">
        <v>7590000</v>
      </c>
      <c r="M532" s="1620" t="s">
        <v>625</v>
      </c>
      <c r="N532" s="1625">
        <v>-26790310</v>
      </c>
    </row>
    <row r="533" spans="1:14" ht="14.25" customHeight="1">
      <c r="A533" s="1624" t="s">
        <v>8405</v>
      </c>
      <c r="B533" s="1624" t="s">
        <v>8462</v>
      </c>
      <c r="C533" s="1624" t="s">
        <v>625</v>
      </c>
      <c r="D533" s="1676" t="s">
        <v>8228</v>
      </c>
      <c r="E533" s="1665"/>
      <c r="F533" s="1620" t="s">
        <v>625</v>
      </c>
      <c r="G533" s="1622">
        <v>0</v>
      </c>
      <c r="H533" s="1620" t="s">
        <v>625</v>
      </c>
      <c r="I533" s="1677">
        <v>2070000</v>
      </c>
      <c r="J533" s="1665"/>
      <c r="K533" s="1620" t="s">
        <v>625</v>
      </c>
      <c r="L533" s="1623" t="s">
        <v>625</v>
      </c>
      <c r="M533" s="1620" t="s">
        <v>625</v>
      </c>
      <c r="N533" s="1622">
        <v>-24720310</v>
      </c>
    </row>
    <row r="534" spans="1:14" ht="14.1" customHeight="1">
      <c r="A534" s="1627" t="s">
        <v>8405</v>
      </c>
      <c r="B534" s="1627" t="s">
        <v>8461</v>
      </c>
      <c r="C534" s="1627" t="s">
        <v>625</v>
      </c>
      <c r="D534" s="1674" t="s">
        <v>8229</v>
      </c>
      <c r="E534" s="1665"/>
      <c r="F534" s="1620" t="s">
        <v>625</v>
      </c>
      <c r="G534" s="1625">
        <v>0</v>
      </c>
      <c r="H534" s="1620" t="s">
        <v>625</v>
      </c>
      <c r="I534" s="1675">
        <v>7590000</v>
      </c>
      <c r="J534" s="1665"/>
      <c r="K534" s="1620" t="s">
        <v>625</v>
      </c>
      <c r="L534" s="1626" t="s">
        <v>625</v>
      </c>
      <c r="M534" s="1620" t="s">
        <v>625</v>
      </c>
      <c r="N534" s="1625">
        <v>-17130310</v>
      </c>
    </row>
    <row r="535" spans="1:14" ht="14.25" customHeight="1">
      <c r="A535" s="1624" t="s">
        <v>8405</v>
      </c>
      <c r="B535" s="1624" t="s">
        <v>8460</v>
      </c>
      <c r="C535" s="1624" t="s">
        <v>625</v>
      </c>
      <c r="D535" s="1676" t="s">
        <v>8442</v>
      </c>
      <c r="E535" s="1665"/>
      <c r="F535" s="1620" t="s">
        <v>625</v>
      </c>
      <c r="G535" s="1622">
        <v>0</v>
      </c>
      <c r="H535" s="1620" t="s">
        <v>625</v>
      </c>
      <c r="I535" s="1679" t="s">
        <v>625</v>
      </c>
      <c r="J535" s="1665"/>
      <c r="K535" s="1620" t="s">
        <v>625</v>
      </c>
      <c r="L535" s="1622">
        <v>3450000</v>
      </c>
      <c r="M535" s="1620" t="s">
        <v>625</v>
      </c>
      <c r="N535" s="1622">
        <v>-20580310</v>
      </c>
    </row>
    <row r="536" spans="1:14" ht="14.1" customHeight="1">
      <c r="A536" s="1627" t="s">
        <v>8405</v>
      </c>
      <c r="B536" s="1627" t="s">
        <v>8459</v>
      </c>
      <c r="C536" s="1627" t="s">
        <v>625</v>
      </c>
      <c r="D536" s="1674" t="s">
        <v>8230</v>
      </c>
      <c r="E536" s="1665"/>
      <c r="F536" s="1620" t="s">
        <v>625</v>
      </c>
      <c r="G536" s="1625">
        <v>0</v>
      </c>
      <c r="H536" s="1620" t="s">
        <v>625</v>
      </c>
      <c r="I536" s="1678" t="s">
        <v>625</v>
      </c>
      <c r="J536" s="1665"/>
      <c r="K536" s="1620" t="s">
        <v>625</v>
      </c>
      <c r="L536" s="1625">
        <v>111220</v>
      </c>
      <c r="M536" s="1620" t="s">
        <v>625</v>
      </c>
      <c r="N536" s="1625">
        <v>-20691530</v>
      </c>
    </row>
    <row r="537" spans="1:14" ht="14.25" customHeight="1">
      <c r="A537" s="1624" t="s">
        <v>8405</v>
      </c>
      <c r="B537" s="1624" t="s">
        <v>8458</v>
      </c>
      <c r="C537" s="1624" t="s">
        <v>625</v>
      </c>
      <c r="D537" s="1676" t="s">
        <v>8232</v>
      </c>
      <c r="E537" s="1665"/>
      <c r="F537" s="1620" t="s">
        <v>625</v>
      </c>
      <c r="G537" s="1622">
        <v>0</v>
      </c>
      <c r="H537" s="1620" t="s">
        <v>625</v>
      </c>
      <c r="I537" s="1679" t="s">
        <v>625</v>
      </c>
      <c r="J537" s="1665"/>
      <c r="K537" s="1620" t="s">
        <v>625</v>
      </c>
      <c r="L537" s="1622">
        <v>113150</v>
      </c>
      <c r="M537" s="1620" t="s">
        <v>625</v>
      </c>
      <c r="N537" s="1622">
        <v>-20804680</v>
      </c>
    </row>
    <row r="538" spans="1:14" ht="14.1" customHeight="1">
      <c r="A538" s="1627" t="s">
        <v>8405</v>
      </c>
      <c r="B538" s="1627" t="s">
        <v>8457</v>
      </c>
      <c r="C538" s="1627" t="s">
        <v>625</v>
      </c>
      <c r="D538" s="1674" t="s">
        <v>8234</v>
      </c>
      <c r="E538" s="1665"/>
      <c r="F538" s="1620" t="s">
        <v>625</v>
      </c>
      <c r="G538" s="1625">
        <v>0</v>
      </c>
      <c r="H538" s="1620" t="s">
        <v>625</v>
      </c>
      <c r="I538" s="1678" t="s">
        <v>625</v>
      </c>
      <c r="J538" s="1665"/>
      <c r="K538" s="1620" t="s">
        <v>625</v>
      </c>
      <c r="L538" s="1625">
        <v>87600</v>
      </c>
      <c r="M538" s="1620" t="s">
        <v>625</v>
      </c>
      <c r="N538" s="1625">
        <v>-20892280</v>
      </c>
    </row>
    <row r="539" spans="1:14" ht="14.25" customHeight="1">
      <c r="A539" s="1624" t="s">
        <v>8405</v>
      </c>
      <c r="B539" s="1624" t="s">
        <v>8456</v>
      </c>
      <c r="C539" s="1624" t="s">
        <v>625</v>
      </c>
      <c r="D539" s="1676" t="s">
        <v>8236</v>
      </c>
      <c r="E539" s="1665"/>
      <c r="F539" s="1620" t="s">
        <v>625</v>
      </c>
      <c r="G539" s="1622">
        <v>0</v>
      </c>
      <c r="H539" s="1620" t="s">
        <v>625</v>
      </c>
      <c r="I539" s="1679" t="s">
        <v>625</v>
      </c>
      <c r="J539" s="1665"/>
      <c r="K539" s="1620" t="s">
        <v>625</v>
      </c>
      <c r="L539" s="1622">
        <v>504190</v>
      </c>
      <c r="M539" s="1620" t="s">
        <v>625</v>
      </c>
      <c r="N539" s="1622">
        <v>-21396470</v>
      </c>
    </row>
    <row r="540" spans="1:14" ht="14.1" customHeight="1">
      <c r="A540" s="1627" t="s">
        <v>8405</v>
      </c>
      <c r="B540" s="1627" t="s">
        <v>8455</v>
      </c>
      <c r="C540" s="1627" t="s">
        <v>625</v>
      </c>
      <c r="D540" s="1674" t="s">
        <v>8241</v>
      </c>
      <c r="E540" s="1665"/>
      <c r="F540" s="1620" t="s">
        <v>625</v>
      </c>
      <c r="G540" s="1625">
        <v>0</v>
      </c>
      <c r="H540" s="1620" t="s">
        <v>625</v>
      </c>
      <c r="I540" s="1678" t="s">
        <v>625</v>
      </c>
      <c r="J540" s="1665"/>
      <c r="K540" s="1620" t="s">
        <v>625</v>
      </c>
      <c r="L540" s="1625">
        <v>115490</v>
      </c>
      <c r="M540" s="1620" t="s">
        <v>625</v>
      </c>
      <c r="N540" s="1625">
        <v>-21511960</v>
      </c>
    </row>
    <row r="541" spans="1:14" ht="14.25" customHeight="1">
      <c r="A541" s="1624" t="s">
        <v>8405</v>
      </c>
      <c r="B541" s="1624" t="s">
        <v>8454</v>
      </c>
      <c r="C541" s="1624" t="s">
        <v>625</v>
      </c>
      <c r="D541" s="1676" t="s">
        <v>8243</v>
      </c>
      <c r="E541" s="1665"/>
      <c r="F541" s="1620" t="s">
        <v>625</v>
      </c>
      <c r="G541" s="1622">
        <v>0</v>
      </c>
      <c r="H541" s="1620" t="s">
        <v>625</v>
      </c>
      <c r="I541" s="1679" t="s">
        <v>625</v>
      </c>
      <c r="J541" s="1665"/>
      <c r="K541" s="1620" t="s">
        <v>625</v>
      </c>
      <c r="L541" s="1622">
        <v>126300</v>
      </c>
      <c r="M541" s="1620" t="s">
        <v>625</v>
      </c>
      <c r="N541" s="1622">
        <v>-21638260</v>
      </c>
    </row>
    <row r="542" spans="1:14" ht="14.1" customHeight="1">
      <c r="A542" s="1627" t="s">
        <v>8405</v>
      </c>
      <c r="B542" s="1627" t="s">
        <v>8453</v>
      </c>
      <c r="C542" s="1627" t="s">
        <v>625</v>
      </c>
      <c r="D542" s="1674" t="s">
        <v>8245</v>
      </c>
      <c r="E542" s="1665"/>
      <c r="F542" s="1620" t="s">
        <v>625</v>
      </c>
      <c r="G542" s="1625">
        <v>0</v>
      </c>
      <c r="H542" s="1620" t="s">
        <v>625</v>
      </c>
      <c r="I542" s="1678" t="s">
        <v>625</v>
      </c>
      <c r="J542" s="1665"/>
      <c r="K542" s="1620" t="s">
        <v>625</v>
      </c>
      <c r="L542" s="1625">
        <v>113150</v>
      </c>
      <c r="M542" s="1620" t="s">
        <v>625</v>
      </c>
      <c r="N542" s="1625">
        <v>-21751410</v>
      </c>
    </row>
    <row r="543" spans="1:14" ht="14.25" customHeight="1">
      <c r="A543" s="1624" t="s">
        <v>8405</v>
      </c>
      <c r="B543" s="1624" t="s">
        <v>8452</v>
      </c>
      <c r="C543" s="1624" t="s">
        <v>625</v>
      </c>
      <c r="D543" s="1676" t="s">
        <v>8232</v>
      </c>
      <c r="E543" s="1665"/>
      <c r="F543" s="1620" t="s">
        <v>625</v>
      </c>
      <c r="G543" s="1622">
        <v>0</v>
      </c>
      <c r="H543" s="1620" t="s">
        <v>625</v>
      </c>
      <c r="I543" s="1679" t="s">
        <v>625</v>
      </c>
      <c r="J543" s="1665"/>
      <c r="K543" s="1620" t="s">
        <v>625</v>
      </c>
      <c r="L543" s="1622">
        <v>185470</v>
      </c>
      <c r="M543" s="1620" t="s">
        <v>625</v>
      </c>
      <c r="N543" s="1622">
        <v>-21936880</v>
      </c>
    </row>
    <row r="544" spans="1:14" ht="14.1" customHeight="1">
      <c r="A544" s="1627" t="s">
        <v>8405</v>
      </c>
      <c r="B544" s="1627" t="s">
        <v>8451</v>
      </c>
      <c r="C544" s="1627" t="s">
        <v>625</v>
      </c>
      <c r="D544" s="1674" t="s">
        <v>8250</v>
      </c>
      <c r="E544" s="1665"/>
      <c r="F544" s="1620" t="s">
        <v>625</v>
      </c>
      <c r="G544" s="1625">
        <v>0</v>
      </c>
      <c r="H544" s="1620" t="s">
        <v>625</v>
      </c>
      <c r="I544" s="1678" t="s">
        <v>625</v>
      </c>
      <c r="J544" s="1665"/>
      <c r="K544" s="1620" t="s">
        <v>625</v>
      </c>
      <c r="L544" s="1625">
        <v>196900</v>
      </c>
      <c r="M544" s="1620" t="s">
        <v>625</v>
      </c>
      <c r="N544" s="1625">
        <v>-22133780</v>
      </c>
    </row>
    <row r="545" spans="1:14" ht="14.1" customHeight="1">
      <c r="A545" s="1624" t="s">
        <v>8405</v>
      </c>
      <c r="B545" s="1624" t="s">
        <v>8450</v>
      </c>
      <c r="C545" s="1624" t="s">
        <v>625</v>
      </c>
      <c r="D545" s="1676" t="s">
        <v>8252</v>
      </c>
      <c r="E545" s="1665"/>
      <c r="F545" s="1620" t="s">
        <v>625</v>
      </c>
      <c r="G545" s="1622">
        <v>0</v>
      </c>
      <c r="H545" s="1620" t="s">
        <v>625</v>
      </c>
      <c r="I545" s="1679" t="s">
        <v>625</v>
      </c>
      <c r="J545" s="1665"/>
      <c r="K545" s="1620" t="s">
        <v>625</v>
      </c>
      <c r="L545" s="1622">
        <v>131450</v>
      </c>
      <c r="M545" s="1620" t="s">
        <v>625</v>
      </c>
      <c r="N545" s="1622">
        <v>-22265230</v>
      </c>
    </row>
    <row r="546" spans="1:14" ht="14.25" customHeight="1">
      <c r="A546" s="1627" t="s">
        <v>8405</v>
      </c>
      <c r="B546" s="1627" t="s">
        <v>8449</v>
      </c>
      <c r="C546" s="1627" t="s">
        <v>625</v>
      </c>
      <c r="D546" s="1674" t="s">
        <v>8254</v>
      </c>
      <c r="E546" s="1665"/>
      <c r="F546" s="1620" t="s">
        <v>625</v>
      </c>
      <c r="G546" s="1625">
        <v>0</v>
      </c>
      <c r="H546" s="1620" t="s">
        <v>625</v>
      </c>
      <c r="I546" s="1678" t="s">
        <v>625</v>
      </c>
      <c r="J546" s="1665"/>
      <c r="K546" s="1620" t="s">
        <v>625</v>
      </c>
      <c r="L546" s="1625">
        <v>169560</v>
      </c>
      <c r="M546" s="1620" t="s">
        <v>625</v>
      </c>
      <c r="N546" s="1625">
        <v>-22434790</v>
      </c>
    </row>
    <row r="547" spans="1:14" ht="14.1" customHeight="1">
      <c r="A547" s="1624" t="s">
        <v>8405</v>
      </c>
      <c r="B547" s="1624" t="s">
        <v>8448</v>
      </c>
      <c r="C547" s="1624" t="s">
        <v>625</v>
      </c>
      <c r="D547" s="1676" t="s">
        <v>8236</v>
      </c>
      <c r="E547" s="1665"/>
      <c r="F547" s="1620" t="s">
        <v>625</v>
      </c>
      <c r="G547" s="1622">
        <v>0</v>
      </c>
      <c r="H547" s="1620" t="s">
        <v>625</v>
      </c>
      <c r="I547" s="1677">
        <v>387600</v>
      </c>
      <c r="J547" s="1665"/>
      <c r="K547" s="1620" t="s">
        <v>625</v>
      </c>
      <c r="L547" s="1623" t="s">
        <v>625</v>
      </c>
      <c r="M547" s="1620" t="s">
        <v>625</v>
      </c>
      <c r="N547" s="1622">
        <v>-22047190</v>
      </c>
    </row>
    <row r="548" spans="1:14" ht="14.25" customHeight="1">
      <c r="A548" s="1627" t="s">
        <v>8405</v>
      </c>
      <c r="B548" s="1627" t="s">
        <v>8447</v>
      </c>
      <c r="C548" s="1627" t="s">
        <v>625</v>
      </c>
      <c r="D548" s="1674" t="s">
        <v>8234</v>
      </c>
      <c r="E548" s="1665"/>
      <c r="F548" s="1620" t="s">
        <v>625</v>
      </c>
      <c r="G548" s="1625">
        <v>0</v>
      </c>
      <c r="H548" s="1620" t="s">
        <v>625</v>
      </c>
      <c r="I548" s="1678" t="s">
        <v>625</v>
      </c>
      <c r="J548" s="1665"/>
      <c r="K548" s="1620" t="s">
        <v>625</v>
      </c>
      <c r="L548" s="1625">
        <v>115450</v>
      </c>
      <c r="M548" s="1620" t="s">
        <v>625</v>
      </c>
      <c r="N548" s="1625">
        <v>-22162640</v>
      </c>
    </row>
    <row r="549" spans="1:14" ht="14.1" customHeight="1">
      <c r="A549" s="1624" t="s">
        <v>8405</v>
      </c>
      <c r="B549" s="1624" t="s">
        <v>8446</v>
      </c>
      <c r="C549" s="1624" t="s">
        <v>625</v>
      </c>
      <c r="D549" s="1676" t="s">
        <v>8234</v>
      </c>
      <c r="E549" s="1665"/>
      <c r="F549" s="1620" t="s">
        <v>625</v>
      </c>
      <c r="G549" s="1622">
        <v>0</v>
      </c>
      <c r="H549" s="1620" t="s">
        <v>625</v>
      </c>
      <c r="I549" s="1677">
        <v>415450</v>
      </c>
      <c r="J549" s="1665"/>
      <c r="K549" s="1620" t="s">
        <v>625</v>
      </c>
      <c r="L549" s="1623" t="s">
        <v>625</v>
      </c>
      <c r="M549" s="1620" t="s">
        <v>625</v>
      </c>
      <c r="N549" s="1622">
        <v>-21747190</v>
      </c>
    </row>
    <row r="550" spans="1:14" ht="14.25" customHeight="1">
      <c r="A550" s="1627" t="s">
        <v>8405</v>
      </c>
      <c r="B550" s="1627" t="s">
        <v>8445</v>
      </c>
      <c r="C550" s="1627" t="s">
        <v>625</v>
      </c>
      <c r="D550" s="1674" t="s">
        <v>8444</v>
      </c>
      <c r="E550" s="1665"/>
      <c r="F550" s="1620" t="s">
        <v>625</v>
      </c>
      <c r="G550" s="1625">
        <v>0</v>
      </c>
      <c r="H550" s="1620" t="s">
        <v>625</v>
      </c>
      <c r="I550" s="1675">
        <v>804190</v>
      </c>
      <c r="J550" s="1665"/>
      <c r="K550" s="1620" t="s">
        <v>625</v>
      </c>
      <c r="L550" s="1626" t="s">
        <v>625</v>
      </c>
      <c r="M550" s="1620" t="s">
        <v>625</v>
      </c>
      <c r="N550" s="1625">
        <v>-20943000</v>
      </c>
    </row>
    <row r="551" spans="1:14" ht="14.1" customHeight="1">
      <c r="A551" s="1624" t="s">
        <v>8405</v>
      </c>
      <c r="B551" s="1624" t="s">
        <v>8443</v>
      </c>
      <c r="C551" s="1624" t="s">
        <v>625</v>
      </c>
      <c r="D551" s="1676" t="s">
        <v>8442</v>
      </c>
      <c r="E551" s="1665"/>
      <c r="F551" s="1620" t="s">
        <v>625</v>
      </c>
      <c r="G551" s="1622">
        <v>0</v>
      </c>
      <c r="H551" s="1620" t="s">
        <v>625</v>
      </c>
      <c r="I551" s="1677">
        <v>3450000</v>
      </c>
      <c r="J551" s="1665"/>
      <c r="K551" s="1620" t="s">
        <v>625</v>
      </c>
      <c r="L551" s="1623" t="s">
        <v>625</v>
      </c>
      <c r="M551" s="1620" t="s">
        <v>625</v>
      </c>
      <c r="N551" s="1622">
        <v>-17493000</v>
      </c>
    </row>
    <row r="552" spans="1:14" ht="14.25" customHeight="1">
      <c r="A552" s="1627" t="s">
        <v>8405</v>
      </c>
      <c r="B552" s="1627" t="s">
        <v>8441</v>
      </c>
      <c r="C552" s="1627" t="s">
        <v>625</v>
      </c>
      <c r="D552" s="1674" t="s">
        <v>8241</v>
      </c>
      <c r="E552" s="1665"/>
      <c r="F552" s="1620" t="s">
        <v>625</v>
      </c>
      <c r="G552" s="1625">
        <v>0</v>
      </c>
      <c r="H552" s="1620" t="s">
        <v>625</v>
      </c>
      <c r="I552" s="1675">
        <v>415490</v>
      </c>
      <c r="J552" s="1665"/>
      <c r="K552" s="1620" t="s">
        <v>625</v>
      </c>
      <c r="L552" s="1626" t="s">
        <v>625</v>
      </c>
      <c r="M552" s="1620" t="s">
        <v>625</v>
      </c>
      <c r="N552" s="1625">
        <v>-17077510</v>
      </c>
    </row>
    <row r="553" spans="1:14" ht="14.1" customHeight="1">
      <c r="A553" s="1624" t="s">
        <v>8405</v>
      </c>
      <c r="B553" s="1624" t="s">
        <v>8440</v>
      </c>
      <c r="C553" s="1624" t="s">
        <v>625</v>
      </c>
      <c r="D553" s="1676" t="s">
        <v>8245</v>
      </c>
      <c r="E553" s="1665"/>
      <c r="F553" s="1620" t="s">
        <v>625</v>
      </c>
      <c r="G553" s="1622">
        <v>0</v>
      </c>
      <c r="H553" s="1620" t="s">
        <v>625</v>
      </c>
      <c r="I553" s="1679" t="s">
        <v>625</v>
      </c>
      <c r="J553" s="1665"/>
      <c r="K553" s="1620" t="s">
        <v>625</v>
      </c>
      <c r="L553" s="1622">
        <v>55000</v>
      </c>
      <c r="M553" s="1620" t="s">
        <v>625</v>
      </c>
      <c r="N553" s="1622">
        <v>-17132510</v>
      </c>
    </row>
    <row r="554" spans="1:14" ht="14.25" customHeight="1">
      <c r="A554" s="1627" t="s">
        <v>8405</v>
      </c>
      <c r="B554" s="1627" t="s">
        <v>8439</v>
      </c>
      <c r="C554" s="1627" t="s">
        <v>625</v>
      </c>
      <c r="D554" s="1674" t="s">
        <v>8245</v>
      </c>
      <c r="E554" s="1665"/>
      <c r="F554" s="1620" t="s">
        <v>625</v>
      </c>
      <c r="G554" s="1625">
        <v>0</v>
      </c>
      <c r="H554" s="1620" t="s">
        <v>625</v>
      </c>
      <c r="I554" s="1675">
        <v>355000</v>
      </c>
      <c r="J554" s="1665"/>
      <c r="K554" s="1620" t="s">
        <v>625</v>
      </c>
      <c r="L554" s="1626" t="s">
        <v>625</v>
      </c>
      <c r="M554" s="1620" t="s">
        <v>625</v>
      </c>
      <c r="N554" s="1625">
        <v>-16777510</v>
      </c>
    </row>
    <row r="555" spans="1:14" ht="14.1" customHeight="1">
      <c r="A555" s="1624" t="s">
        <v>8405</v>
      </c>
      <c r="B555" s="1624" t="s">
        <v>8438</v>
      </c>
      <c r="C555" s="1624" t="s">
        <v>625</v>
      </c>
      <c r="D555" s="1676" t="s">
        <v>8248</v>
      </c>
      <c r="E555" s="1665"/>
      <c r="F555" s="1620" t="s">
        <v>625</v>
      </c>
      <c r="G555" s="1622">
        <v>0</v>
      </c>
      <c r="H555" s="1620" t="s">
        <v>625</v>
      </c>
      <c r="I555" s="1677">
        <v>485470</v>
      </c>
      <c r="J555" s="1665"/>
      <c r="K555" s="1620" t="s">
        <v>625</v>
      </c>
      <c r="L555" s="1623" t="s">
        <v>625</v>
      </c>
      <c r="M555" s="1620" t="s">
        <v>625</v>
      </c>
      <c r="N555" s="1622">
        <v>-16292040</v>
      </c>
    </row>
    <row r="556" spans="1:14" ht="14.25" customHeight="1">
      <c r="A556" s="1627" t="s">
        <v>8405</v>
      </c>
      <c r="B556" s="1627" t="s">
        <v>8437</v>
      </c>
      <c r="C556" s="1627" t="s">
        <v>625</v>
      </c>
      <c r="D556" s="1674" t="s">
        <v>8230</v>
      </c>
      <c r="E556" s="1665"/>
      <c r="F556" s="1620" t="s">
        <v>625</v>
      </c>
      <c r="G556" s="1625">
        <v>0</v>
      </c>
      <c r="H556" s="1620" t="s">
        <v>625</v>
      </c>
      <c r="I556" s="1675">
        <v>411220</v>
      </c>
      <c r="J556" s="1665"/>
      <c r="K556" s="1620" t="s">
        <v>625</v>
      </c>
      <c r="L556" s="1626" t="s">
        <v>625</v>
      </c>
      <c r="M556" s="1620" t="s">
        <v>625</v>
      </c>
      <c r="N556" s="1625">
        <v>-15880820</v>
      </c>
    </row>
    <row r="557" spans="1:14" ht="14.1" customHeight="1">
      <c r="A557" s="1624" t="s">
        <v>8405</v>
      </c>
      <c r="B557" s="1624" t="s">
        <v>8436</v>
      </c>
      <c r="C557" s="1624" t="s">
        <v>625</v>
      </c>
      <c r="D557" s="1676" t="s">
        <v>6694</v>
      </c>
      <c r="E557" s="1665"/>
      <c r="F557" s="1620" t="s">
        <v>625</v>
      </c>
      <c r="G557" s="1622">
        <v>0</v>
      </c>
      <c r="H557" s="1620" t="s">
        <v>625</v>
      </c>
      <c r="I557" s="1677">
        <v>413150</v>
      </c>
      <c r="J557" s="1665"/>
      <c r="K557" s="1620" t="s">
        <v>625</v>
      </c>
      <c r="L557" s="1623" t="s">
        <v>625</v>
      </c>
      <c r="M557" s="1620" t="s">
        <v>625</v>
      </c>
      <c r="N557" s="1622">
        <v>-15467670</v>
      </c>
    </row>
    <row r="558" spans="1:14" ht="14.1" customHeight="1">
      <c r="A558" s="1627" t="s">
        <v>8405</v>
      </c>
      <c r="B558" s="1627" t="s">
        <v>8435</v>
      </c>
      <c r="C558" s="1627" t="s">
        <v>625</v>
      </c>
      <c r="D558" s="1674" t="s">
        <v>8243</v>
      </c>
      <c r="E558" s="1665"/>
      <c r="F558" s="1620" t="s">
        <v>625</v>
      </c>
      <c r="G558" s="1625">
        <v>0</v>
      </c>
      <c r="H558" s="1620" t="s">
        <v>625</v>
      </c>
      <c r="I558" s="1675">
        <v>426300</v>
      </c>
      <c r="J558" s="1665"/>
      <c r="K558" s="1620" t="s">
        <v>625</v>
      </c>
      <c r="L558" s="1626" t="s">
        <v>625</v>
      </c>
      <c r="M558" s="1620" t="s">
        <v>625</v>
      </c>
      <c r="N558" s="1625">
        <v>-15041370</v>
      </c>
    </row>
    <row r="559" spans="1:14" ht="14.25" customHeight="1">
      <c r="A559" s="1624" t="s">
        <v>8405</v>
      </c>
      <c r="B559" s="1624" t="s">
        <v>8434</v>
      </c>
      <c r="C559" s="1624" t="s">
        <v>625</v>
      </c>
      <c r="D559" s="1676" t="s">
        <v>8232</v>
      </c>
      <c r="E559" s="1665"/>
      <c r="F559" s="1620" t="s">
        <v>625</v>
      </c>
      <c r="G559" s="1622">
        <v>0</v>
      </c>
      <c r="H559" s="1620" t="s">
        <v>625</v>
      </c>
      <c r="I559" s="1677">
        <v>413150</v>
      </c>
      <c r="J559" s="1665"/>
      <c r="K559" s="1620" t="s">
        <v>625</v>
      </c>
      <c r="L559" s="1623" t="s">
        <v>625</v>
      </c>
      <c r="M559" s="1620" t="s">
        <v>625</v>
      </c>
      <c r="N559" s="1622">
        <v>-14628220</v>
      </c>
    </row>
    <row r="560" spans="1:14" ht="14.1" customHeight="1">
      <c r="A560" s="1627" t="s">
        <v>8405</v>
      </c>
      <c r="B560" s="1627" t="s">
        <v>8433</v>
      </c>
      <c r="C560" s="1627" t="s">
        <v>625</v>
      </c>
      <c r="D560" s="1674" t="s">
        <v>8250</v>
      </c>
      <c r="E560" s="1665"/>
      <c r="F560" s="1620" t="s">
        <v>625</v>
      </c>
      <c r="G560" s="1625">
        <v>0</v>
      </c>
      <c r="H560" s="1620" t="s">
        <v>625</v>
      </c>
      <c r="I560" s="1675">
        <v>496900</v>
      </c>
      <c r="J560" s="1665"/>
      <c r="K560" s="1620" t="s">
        <v>625</v>
      </c>
      <c r="L560" s="1626" t="s">
        <v>625</v>
      </c>
      <c r="M560" s="1620" t="s">
        <v>625</v>
      </c>
      <c r="N560" s="1625">
        <v>-14131320</v>
      </c>
    </row>
    <row r="561" spans="1:14" ht="14.25" customHeight="1">
      <c r="A561" s="1624" t="s">
        <v>8405</v>
      </c>
      <c r="B561" s="1624" t="s">
        <v>8432</v>
      </c>
      <c r="C561" s="1624" t="s">
        <v>625</v>
      </c>
      <c r="D561" s="1676" t="s">
        <v>8252</v>
      </c>
      <c r="E561" s="1665"/>
      <c r="F561" s="1620" t="s">
        <v>625</v>
      </c>
      <c r="G561" s="1622">
        <v>0</v>
      </c>
      <c r="H561" s="1620" t="s">
        <v>625</v>
      </c>
      <c r="I561" s="1677">
        <v>431450</v>
      </c>
      <c r="J561" s="1665"/>
      <c r="K561" s="1620" t="s">
        <v>625</v>
      </c>
      <c r="L561" s="1623" t="s">
        <v>625</v>
      </c>
      <c r="M561" s="1620" t="s">
        <v>625</v>
      </c>
      <c r="N561" s="1622">
        <v>-13699870</v>
      </c>
    </row>
    <row r="562" spans="1:14" ht="14.1" customHeight="1">
      <c r="A562" s="1627" t="s">
        <v>8405</v>
      </c>
      <c r="B562" s="1627" t="s">
        <v>8431</v>
      </c>
      <c r="C562" s="1627" t="s">
        <v>625</v>
      </c>
      <c r="D562" s="1674" t="s">
        <v>8254</v>
      </c>
      <c r="E562" s="1665"/>
      <c r="F562" s="1620" t="s">
        <v>625</v>
      </c>
      <c r="G562" s="1625">
        <v>0</v>
      </c>
      <c r="H562" s="1620" t="s">
        <v>625</v>
      </c>
      <c r="I562" s="1675">
        <v>469560</v>
      </c>
      <c r="J562" s="1665"/>
      <c r="K562" s="1620" t="s">
        <v>625</v>
      </c>
      <c r="L562" s="1626" t="s">
        <v>625</v>
      </c>
      <c r="M562" s="1620" t="s">
        <v>625</v>
      </c>
      <c r="N562" s="1625">
        <v>-13230310</v>
      </c>
    </row>
    <row r="563" spans="1:14" ht="14.25" customHeight="1">
      <c r="A563" s="1624" t="s">
        <v>8429</v>
      </c>
      <c r="B563" s="1624" t="s">
        <v>8430</v>
      </c>
      <c r="C563" s="1624" t="s">
        <v>625</v>
      </c>
      <c r="D563" s="1676" t="s">
        <v>8283</v>
      </c>
      <c r="E563" s="1665"/>
      <c r="F563" s="1620" t="s">
        <v>625</v>
      </c>
      <c r="G563" s="1622">
        <v>0</v>
      </c>
      <c r="H563" s="1620" t="s">
        <v>625</v>
      </c>
      <c r="I563" s="1679" t="s">
        <v>625</v>
      </c>
      <c r="J563" s="1665"/>
      <c r="K563" s="1620" t="s">
        <v>625</v>
      </c>
      <c r="L563" s="1622">
        <v>330000</v>
      </c>
      <c r="M563" s="1620" t="s">
        <v>625</v>
      </c>
      <c r="N563" s="1622">
        <v>-13560310</v>
      </c>
    </row>
    <row r="564" spans="1:14" ht="14.1" customHeight="1">
      <c r="A564" s="1627" t="s">
        <v>8429</v>
      </c>
      <c r="B564" s="1627" t="s">
        <v>8428</v>
      </c>
      <c r="C564" s="1627" t="s">
        <v>625</v>
      </c>
      <c r="D564" s="1674" t="s">
        <v>8282</v>
      </c>
      <c r="E564" s="1665"/>
      <c r="F564" s="1620" t="s">
        <v>625</v>
      </c>
      <c r="G564" s="1625">
        <v>0</v>
      </c>
      <c r="H564" s="1620" t="s">
        <v>625</v>
      </c>
      <c r="I564" s="1678" t="s">
        <v>625</v>
      </c>
      <c r="J564" s="1665"/>
      <c r="K564" s="1620" t="s">
        <v>625</v>
      </c>
      <c r="L564" s="1625">
        <v>330000</v>
      </c>
      <c r="M564" s="1620" t="s">
        <v>625</v>
      </c>
      <c r="N564" s="1625">
        <v>-13890310</v>
      </c>
    </row>
    <row r="565" spans="1:14" ht="14.25" customHeight="1">
      <c r="A565" s="1624" t="s">
        <v>8415</v>
      </c>
      <c r="B565" s="1624" t="s">
        <v>8427</v>
      </c>
      <c r="C565" s="1624" t="s">
        <v>625</v>
      </c>
      <c r="D565" s="1676" t="s">
        <v>8029</v>
      </c>
      <c r="E565" s="1665"/>
      <c r="F565" s="1620" t="s">
        <v>625</v>
      </c>
      <c r="G565" s="1622">
        <v>0</v>
      </c>
      <c r="H565" s="1620" t="s">
        <v>625</v>
      </c>
      <c r="I565" s="1677">
        <v>2970000</v>
      </c>
      <c r="J565" s="1665"/>
      <c r="K565" s="1620" t="s">
        <v>625</v>
      </c>
      <c r="L565" s="1623" t="s">
        <v>625</v>
      </c>
      <c r="M565" s="1620" t="s">
        <v>625</v>
      </c>
      <c r="N565" s="1622">
        <v>-10920310</v>
      </c>
    </row>
    <row r="566" spans="1:14" ht="14.1" customHeight="1">
      <c r="A566" s="1627" t="s">
        <v>8415</v>
      </c>
      <c r="B566" s="1627" t="s">
        <v>8426</v>
      </c>
      <c r="C566" s="1627" t="s">
        <v>625</v>
      </c>
      <c r="D566" s="1674" t="s">
        <v>8265</v>
      </c>
      <c r="E566" s="1665"/>
      <c r="F566" s="1620" t="s">
        <v>625</v>
      </c>
      <c r="G566" s="1625">
        <v>0</v>
      </c>
      <c r="H566" s="1620" t="s">
        <v>625</v>
      </c>
      <c r="I566" s="1678" t="s">
        <v>625</v>
      </c>
      <c r="J566" s="1665"/>
      <c r="K566" s="1620" t="s">
        <v>625</v>
      </c>
      <c r="L566" s="1625">
        <v>8000000</v>
      </c>
      <c r="M566" s="1620" t="s">
        <v>625</v>
      </c>
      <c r="N566" s="1625">
        <v>-18920310</v>
      </c>
    </row>
    <row r="567" spans="1:14" ht="14.25" customHeight="1">
      <c r="A567" s="1624" t="s">
        <v>8415</v>
      </c>
      <c r="B567" s="1624" t="s">
        <v>8425</v>
      </c>
      <c r="C567" s="1624" t="s">
        <v>625</v>
      </c>
      <c r="D567" s="1676" t="s">
        <v>8268</v>
      </c>
      <c r="E567" s="1665"/>
      <c r="F567" s="1620" t="s">
        <v>625</v>
      </c>
      <c r="G567" s="1622">
        <v>0</v>
      </c>
      <c r="H567" s="1620" t="s">
        <v>625</v>
      </c>
      <c r="I567" s="1679" t="s">
        <v>625</v>
      </c>
      <c r="J567" s="1665"/>
      <c r="K567" s="1620" t="s">
        <v>625</v>
      </c>
      <c r="L567" s="1622">
        <v>45000000</v>
      </c>
      <c r="M567" s="1620" t="s">
        <v>625</v>
      </c>
      <c r="N567" s="1622">
        <v>-63920310</v>
      </c>
    </row>
    <row r="568" spans="1:14" ht="14.1" customHeight="1">
      <c r="A568" s="1627" t="s">
        <v>8415</v>
      </c>
      <c r="B568" s="1627" t="s">
        <v>8424</v>
      </c>
      <c r="C568" s="1627" t="s">
        <v>625</v>
      </c>
      <c r="D568" s="1674" t="s">
        <v>8304</v>
      </c>
      <c r="E568" s="1665"/>
      <c r="F568" s="1620" t="s">
        <v>625</v>
      </c>
      <c r="G568" s="1625">
        <v>0</v>
      </c>
      <c r="H568" s="1620" t="s">
        <v>625</v>
      </c>
      <c r="I568" s="1678" t="s">
        <v>625</v>
      </c>
      <c r="J568" s="1665"/>
      <c r="K568" s="1620" t="s">
        <v>625</v>
      </c>
      <c r="L568" s="1625">
        <v>67000000</v>
      </c>
      <c r="M568" s="1620" t="s">
        <v>625</v>
      </c>
      <c r="N568" s="1625">
        <v>-130920310</v>
      </c>
    </row>
    <row r="569" spans="1:14" ht="14.25" customHeight="1">
      <c r="A569" s="1624" t="s">
        <v>8415</v>
      </c>
      <c r="B569" s="1624" t="s">
        <v>8423</v>
      </c>
      <c r="C569" s="1624" t="s">
        <v>625</v>
      </c>
      <c r="D569" s="1676" t="s">
        <v>8265</v>
      </c>
      <c r="E569" s="1665"/>
      <c r="F569" s="1620" t="s">
        <v>625</v>
      </c>
      <c r="G569" s="1622">
        <v>0</v>
      </c>
      <c r="H569" s="1620" t="s">
        <v>625</v>
      </c>
      <c r="I569" s="1677">
        <v>8000000</v>
      </c>
      <c r="J569" s="1665"/>
      <c r="K569" s="1620" t="s">
        <v>625</v>
      </c>
      <c r="L569" s="1623" t="s">
        <v>625</v>
      </c>
      <c r="M569" s="1620" t="s">
        <v>625</v>
      </c>
      <c r="N569" s="1622">
        <v>-122920310</v>
      </c>
    </row>
    <row r="570" spans="1:14" ht="14.1" customHeight="1">
      <c r="A570" s="1627" t="s">
        <v>8415</v>
      </c>
      <c r="B570" s="1627" t="s">
        <v>8422</v>
      </c>
      <c r="C570" s="1627" t="s">
        <v>625</v>
      </c>
      <c r="D570" s="1674" t="s">
        <v>8268</v>
      </c>
      <c r="E570" s="1665"/>
      <c r="F570" s="1620" t="s">
        <v>625</v>
      </c>
      <c r="G570" s="1625">
        <v>0</v>
      </c>
      <c r="H570" s="1620" t="s">
        <v>625</v>
      </c>
      <c r="I570" s="1675">
        <v>45000000</v>
      </c>
      <c r="J570" s="1665"/>
      <c r="K570" s="1620" t="s">
        <v>625</v>
      </c>
      <c r="L570" s="1626" t="s">
        <v>625</v>
      </c>
      <c r="M570" s="1620" t="s">
        <v>625</v>
      </c>
      <c r="N570" s="1625">
        <v>-77920310</v>
      </c>
    </row>
    <row r="571" spans="1:14" ht="14.25" customHeight="1">
      <c r="A571" s="1624" t="s">
        <v>8415</v>
      </c>
      <c r="B571" s="1624" t="s">
        <v>8421</v>
      </c>
      <c r="C571" s="1624" t="s">
        <v>625</v>
      </c>
      <c r="D571" s="1676" t="s">
        <v>8304</v>
      </c>
      <c r="E571" s="1665"/>
      <c r="F571" s="1620" t="s">
        <v>625</v>
      </c>
      <c r="G571" s="1622">
        <v>0</v>
      </c>
      <c r="H571" s="1620" t="s">
        <v>625</v>
      </c>
      <c r="I571" s="1677">
        <v>67000000</v>
      </c>
      <c r="J571" s="1665"/>
      <c r="K571" s="1620" t="s">
        <v>625</v>
      </c>
      <c r="L571" s="1623" t="s">
        <v>625</v>
      </c>
      <c r="M571" s="1620" t="s">
        <v>625</v>
      </c>
      <c r="N571" s="1622">
        <v>-10920310</v>
      </c>
    </row>
    <row r="572" spans="1:14" ht="14.1" customHeight="1">
      <c r="A572" s="1627" t="s">
        <v>8415</v>
      </c>
      <c r="B572" s="1627" t="s">
        <v>8420</v>
      </c>
      <c r="C572" s="1627" t="s">
        <v>625</v>
      </c>
      <c r="D572" s="1674" t="s">
        <v>8245</v>
      </c>
      <c r="E572" s="1665"/>
      <c r="F572" s="1620" t="s">
        <v>625</v>
      </c>
      <c r="G572" s="1625">
        <v>0</v>
      </c>
      <c r="H572" s="1620" t="s">
        <v>625</v>
      </c>
      <c r="I572" s="1678" t="s">
        <v>625</v>
      </c>
      <c r="J572" s="1665"/>
      <c r="K572" s="1620" t="s">
        <v>625</v>
      </c>
      <c r="L572" s="1625">
        <v>55000</v>
      </c>
      <c r="M572" s="1620" t="s">
        <v>625</v>
      </c>
      <c r="N572" s="1625">
        <v>-10975310</v>
      </c>
    </row>
    <row r="573" spans="1:14" ht="14.1" customHeight="1">
      <c r="A573" s="1624" t="s">
        <v>8415</v>
      </c>
      <c r="B573" s="1624" t="s">
        <v>8419</v>
      </c>
      <c r="C573" s="1624" t="s">
        <v>625</v>
      </c>
      <c r="D573" s="1676" t="s">
        <v>8261</v>
      </c>
      <c r="E573" s="1665"/>
      <c r="F573" s="1620" t="s">
        <v>625</v>
      </c>
      <c r="G573" s="1622">
        <v>0</v>
      </c>
      <c r="H573" s="1620" t="s">
        <v>625</v>
      </c>
      <c r="I573" s="1679" t="s">
        <v>625</v>
      </c>
      <c r="J573" s="1665"/>
      <c r="K573" s="1620" t="s">
        <v>625</v>
      </c>
      <c r="L573" s="1622">
        <v>139730</v>
      </c>
      <c r="M573" s="1620" t="s">
        <v>625</v>
      </c>
      <c r="N573" s="1622">
        <v>-11115040</v>
      </c>
    </row>
    <row r="574" spans="1:14" ht="14.25" customHeight="1">
      <c r="A574" s="1627" t="s">
        <v>8415</v>
      </c>
      <c r="B574" s="1627" t="s">
        <v>8418</v>
      </c>
      <c r="C574" s="1627" t="s">
        <v>625</v>
      </c>
      <c r="D574" s="1674" t="s">
        <v>8263</v>
      </c>
      <c r="E574" s="1665"/>
      <c r="F574" s="1620" t="s">
        <v>625</v>
      </c>
      <c r="G574" s="1625">
        <v>0</v>
      </c>
      <c r="H574" s="1620" t="s">
        <v>625</v>
      </c>
      <c r="I574" s="1678" t="s">
        <v>625</v>
      </c>
      <c r="J574" s="1665"/>
      <c r="K574" s="1620" t="s">
        <v>625</v>
      </c>
      <c r="L574" s="1625">
        <v>174160</v>
      </c>
      <c r="M574" s="1620" t="s">
        <v>625</v>
      </c>
      <c r="N574" s="1625">
        <v>-11289200</v>
      </c>
    </row>
    <row r="575" spans="1:14" ht="14.1" customHeight="1">
      <c r="A575" s="1624" t="s">
        <v>8415</v>
      </c>
      <c r="B575" s="1624" t="s">
        <v>8417</v>
      </c>
      <c r="C575" s="1624" t="s">
        <v>625</v>
      </c>
      <c r="D575" s="1676" t="s">
        <v>8263</v>
      </c>
      <c r="E575" s="1665"/>
      <c r="F575" s="1620" t="s">
        <v>625</v>
      </c>
      <c r="G575" s="1622">
        <v>0</v>
      </c>
      <c r="H575" s="1620" t="s">
        <v>625</v>
      </c>
      <c r="I575" s="1677">
        <v>474160</v>
      </c>
      <c r="J575" s="1665"/>
      <c r="K575" s="1620" t="s">
        <v>625</v>
      </c>
      <c r="L575" s="1623" t="s">
        <v>625</v>
      </c>
      <c r="M575" s="1620" t="s">
        <v>625</v>
      </c>
      <c r="N575" s="1622">
        <v>-10815040</v>
      </c>
    </row>
    <row r="576" spans="1:14" ht="14.25" customHeight="1">
      <c r="A576" s="1627" t="s">
        <v>8415</v>
      </c>
      <c r="B576" s="1627" t="s">
        <v>8416</v>
      </c>
      <c r="C576" s="1627" t="s">
        <v>625</v>
      </c>
      <c r="D576" s="1674" t="s">
        <v>8245</v>
      </c>
      <c r="E576" s="1665"/>
      <c r="F576" s="1620" t="s">
        <v>625</v>
      </c>
      <c r="G576" s="1625">
        <v>0</v>
      </c>
      <c r="H576" s="1620" t="s">
        <v>625</v>
      </c>
      <c r="I576" s="1675">
        <v>355000</v>
      </c>
      <c r="J576" s="1665"/>
      <c r="K576" s="1620" t="s">
        <v>625</v>
      </c>
      <c r="L576" s="1626" t="s">
        <v>625</v>
      </c>
      <c r="M576" s="1620" t="s">
        <v>625</v>
      </c>
      <c r="N576" s="1625">
        <v>-10460040</v>
      </c>
    </row>
    <row r="577" spans="1:14" ht="14.1" customHeight="1">
      <c r="A577" s="1624" t="s">
        <v>8415</v>
      </c>
      <c r="B577" s="1624" t="s">
        <v>8414</v>
      </c>
      <c r="C577" s="1624" t="s">
        <v>625</v>
      </c>
      <c r="D577" s="1676" t="s">
        <v>8261</v>
      </c>
      <c r="E577" s="1665"/>
      <c r="F577" s="1620" t="s">
        <v>625</v>
      </c>
      <c r="G577" s="1622">
        <v>0</v>
      </c>
      <c r="H577" s="1620" t="s">
        <v>625</v>
      </c>
      <c r="I577" s="1677">
        <v>439730</v>
      </c>
      <c r="J577" s="1665"/>
      <c r="K577" s="1620" t="s">
        <v>625</v>
      </c>
      <c r="L577" s="1623" t="s">
        <v>625</v>
      </c>
      <c r="M577" s="1620" t="s">
        <v>625</v>
      </c>
      <c r="N577" s="1622">
        <v>-10020310</v>
      </c>
    </row>
    <row r="578" spans="1:14" ht="14.25" customHeight="1">
      <c r="A578" s="1627" t="s">
        <v>8413</v>
      </c>
      <c r="B578" s="1627" t="s">
        <v>8412</v>
      </c>
      <c r="C578" s="1627" t="s">
        <v>625</v>
      </c>
      <c r="D578" s="1674" t="s">
        <v>8280</v>
      </c>
      <c r="E578" s="1665"/>
      <c r="F578" s="1620" t="s">
        <v>625</v>
      </c>
      <c r="G578" s="1625">
        <v>0</v>
      </c>
      <c r="H578" s="1620" t="s">
        <v>625</v>
      </c>
      <c r="I578" s="1678" t="s">
        <v>625</v>
      </c>
      <c r="J578" s="1665"/>
      <c r="K578" s="1620" t="s">
        <v>625</v>
      </c>
      <c r="L578" s="1625">
        <v>330000</v>
      </c>
      <c r="M578" s="1620" t="s">
        <v>625</v>
      </c>
      <c r="N578" s="1625">
        <v>-10350310</v>
      </c>
    </row>
    <row r="579" spans="1:14" ht="14.1" customHeight="1">
      <c r="A579" s="1624" t="s">
        <v>8375</v>
      </c>
      <c r="B579" s="1624" t="s">
        <v>8388</v>
      </c>
      <c r="C579" s="1624" t="s">
        <v>625</v>
      </c>
      <c r="D579" s="1676" t="s">
        <v>8387</v>
      </c>
      <c r="E579" s="1665"/>
      <c r="F579" s="1620" t="s">
        <v>625</v>
      </c>
      <c r="G579" s="1622">
        <v>0</v>
      </c>
      <c r="H579" s="1620" t="s">
        <v>625</v>
      </c>
      <c r="I579" s="1679" t="s">
        <v>625</v>
      </c>
      <c r="J579" s="1665"/>
      <c r="K579" s="1620" t="s">
        <v>625</v>
      </c>
      <c r="L579" s="1622">
        <v>813490</v>
      </c>
      <c r="M579" s="1620" t="s">
        <v>625</v>
      </c>
      <c r="N579" s="1622">
        <v>-11163800</v>
      </c>
    </row>
    <row r="580" spans="1:14" ht="14.25" customHeight="1">
      <c r="A580" s="1627" t="s">
        <v>8375</v>
      </c>
      <c r="B580" s="1627" t="s">
        <v>8374</v>
      </c>
      <c r="C580" s="1627" t="s">
        <v>625</v>
      </c>
      <c r="D580" s="1674" t="s">
        <v>8411</v>
      </c>
      <c r="E580" s="1665"/>
      <c r="F580" s="1620" t="s">
        <v>625</v>
      </c>
      <c r="G580" s="1625">
        <v>0</v>
      </c>
      <c r="H580" s="1620" t="s">
        <v>625</v>
      </c>
      <c r="I580" s="1675">
        <v>355860</v>
      </c>
      <c r="J580" s="1665"/>
      <c r="K580" s="1620" t="s">
        <v>625</v>
      </c>
      <c r="L580" s="1626" t="s">
        <v>625</v>
      </c>
      <c r="M580" s="1620" t="s">
        <v>625</v>
      </c>
      <c r="N580" s="1625">
        <v>-10807940</v>
      </c>
    </row>
    <row r="581" spans="1:14" ht="14.1" customHeight="1">
      <c r="A581" s="1624" t="s">
        <v>8375</v>
      </c>
      <c r="B581" s="1624" t="s">
        <v>8410</v>
      </c>
      <c r="C581" s="1624" t="s">
        <v>625</v>
      </c>
      <c r="D581" s="1676" t="s">
        <v>8273</v>
      </c>
      <c r="E581" s="1665"/>
      <c r="F581" s="1620" t="s">
        <v>625</v>
      </c>
      <c r="G581" s="1622">
        <v>0</v>
      </c>
      <c r="H581" s="1620" t="s">
        <v>625</v>
      </c>
      <c r="I581" s="1679" t="s">
        <v>625</v>
      </c>
      <c r="J581" s="1665"/>
      <c r="K581" s="1620" t="s">
        <v>625</v>
      </c>
      <c r="L581" s="1622">
        <v>27810</v>
      </c>
      <c r="M581" s="1620" t="s">
        <v>625</v>
      </c>
      <c r="N581" s="1622">
        <v>-10835750</v>
      </c>
    </row>
    <row r="582" spans="1:14" ht="14.25" customHeight="1">
      <c r="A582" s="1627" t="s">
        <v>8375</v>
      </c>
      <c r="B582" s="1627" t="s">
        <v>8409</v>
      </c>
      <c r="C582" s="1627" t="s">
        <v>625</v>
      </c>
      <c r="D582" s="1674" t="s">
        <v>8276</v>
      </c>
      <c r="E582" s="1665"/>
      <c r="F582" s="1620" t="s">
        <v>625</v>
      </c>
      <c r="G582" s="1625">
        <v>0</v>
      </c>
      <c r="H582" s="1620" t="s">
        <v>625</v>
      </c>
      <c r="I582" s="1675">
        <v>813490</v>
      </c>
      <c r="J582" s="1665"/>
      <c r="K582" s="1620" t="s">
        <v>625</v>
      </c>
      <c r="L582" s="1626" t="s">
        <v>625</v>
      </c>
      <c r="M582" s="1620" t="s">
        <v>625</v>
      </c>
      <c r="N582" s="1625">
        <v>-10022260</v>
      </c>
    </row>
    <row r="583" spans="1:14" ht="14.1" customHeight="1">
      <c r="A583" s="1624" t="s">
        <v>8375</v>
      </c>
      <c r="B583" s="1624" t="s">
        <v>8408</v>
      </c>
      <c r="C583" s="1624" t="s">
        <v>625</v>
      </c>
      <c r="D583" s="1676" t="s">
        <v>8273</v>
      </c>
      <c r="E583" s="1665"/>
      <c r="F583" s="1620" t="s">
        <v>625</v>
      </c>
      <c r="G583" s="1622">
        <v>0</v>
      </c>
      <c r="H583" s="1620" t="s">
        <v>625</v>
      </c>
      <c r="I583" s="1677">
        <v>27810</v>
      </c>
      <c r="J583" s="1665"/>
      <c r="K583" s="1620" t="s">
        <v>625</v>
      </c>
      <c r="L583" s="1623" t="s">
        <v>625</v>
      </c>
      <c r="M583" s="1620" t="s">
        <v>625</v>
      </c>
      <c r="N583" s="1622">
        <v>-9994450</v>
      </c>
    </row>
    <row r="584" spans="1:14" ht="14.25" customHeight="1">
      <c r="A584" s="1627" t="s">
        <v>8357</v>
      </c>
      <c r="B584" s="1627" t="s">
        <v>8386</v>
      </c>
      <c r="C584" s="1627" t="s">
        <v>625</v>
      </c>
      <c r="D584" s="1674" t="s">
        <v>2912</v>
      </c>
      <c r="E584" s="1665"/>
      <c r="F584" s="1620" t="s">
        <v>625</v>
      </c>
      <c r="G584" s="1625">
        <v>0</v>
      </c>
      <c r="H584" s="1620" t="s">
        <v>625</v>
      </c>
      <c r="I584" s="1678" t="s">
        <v>625</v>
      </c>
      <c r="J584" s="1665"/>
      <c r="K584" s="1620" t="s">
        <v>625</v>
      </c>
      <c r="L584" s="1625">
        <v>1000000</v>
      </c>
      <c r="M584" s="1620" t="s">
        <v>625</v>
      </c>
      <c r="N584" s="1625">
        <v>-10994450</v>
      </c>
    </row>
    <row r="585" spans="1:14" ht="14.1" customHeight="1">
      <c r="A585" s="1624" t="s">
        <v>8357</v>
      </c>
      <c r="B585" s="1624" t="s">
        <v>8407</v>
      </c>
      <c r="C585" s="1624" t="s">
        <v>625</v>
      </c>
      <c r="D585" s="1676" t="s">
        <v>8406</v>
      </c>
      <c r="E585" s="1665"/>
      <c r="F585" s="1620" t="s">
        <v>625</v>
      </c>
      <c r="G585" s="1622">
        <v>0</v>
      </c>
      <c r="H585" s="1620" t="s">
        <v>625</v>
      </c>
      <c r="I585" s="1677">
        <v>1000000</v>
      </c>
      <c r="J585" s="1665"/>
      <c r="K585" s="1620" t="s">
        <v>625</v>
      </c>
      <c r="L585" s="1623" t="s">
        <v>625</v>
      </c>
      <c r="M585" s="1620" t="s">
        <v>625</v>
      </c>
      <c r="N585" s="1622">
        <v>-9994450</v>
      </c>
    </row>
    <row r="586" spans="1:14" ht="25.5" customHeight="1" thickBot="1">
      <c r="A586" s="1680" t="s">
        <v>652</v>
      </c>
      <c r="B586" s="1681"/>
      <c r="C586" s="1681"/>
      <c r="D586" s="1681"/>
      <c r="E586" s="1681"/>
      <c r="F586" s="1617" t="s">
        <v>625</v>
      </c>
      <c r="G586" s="1618">
        <v>0</v>
      </c>
      <c r="H586" s="1617" t="s">
        <v>625</v>
      </c>
      <c r="I586" s="1682">
        <v>1659369120</v>
      </c>
      <c r="J586" s="1681"/>
      <c r="K586" s="1617" t="s">
        <v>625</v>
      </c>
      <c r="L586" s="1618">
        <v>1662272320</v>
      </c>
      <c r="M586" s="1617" t="s">
        <v>625</v>
      </c>
      <c r="N586" s="1618">
        <v>-9994450</v>
      </c>
    </row>
    <row r="587" spans="1:14">
      <c r="A587" s="1673" t="s">
        <v>7321</v>
      </c>
      <c r="B587" s="1665"/>
      <c r="C587" s="1665"/>
      <c r="D587" s="1665"/>
      <c r="E587" s="1665"/>
      <c r="F587" s="1620" t="s">
        <v>625</v>
      </c>
      <c r="G587" s="1620" t="s">
        <v>625</v>
      </c>
      <c r="H587" s="1620" t="s">
        <v>625</v>
      </c>
      <c r="I587" s="1669" t="s">
        <v>625</v>
      </c>
      <c r="J587" s="1665"/>
      <c r="K587" s="1620" t="s">
        <v>625</v>
      </c>
      <c r="L587" s="1620" t="s">
        <v>625</v>
      </c>
      <c r="M587" s="1620" t="s">
        <v>625</v>
      </c>
      <c r="N587" s="1621" t="s">
        <v>625</v>
      </c>
    </row>
    <row r="588" spans="1:14">
      <c r="B588" s="1620" t="s">
        <v>625</v>
      </c>
      <c r="C588" s="1620" t="s">
        <v>625</v>
      </c>
      <c r="D588" s="1669" t="s">
        <v>625</v>
      </c>
      <c r="E588" s="1665"/>
      <c r="F588" s="1620" t="s">
        <v>625</v>
      </c>
      <c r="G588" s="1620" t="s">
        <v>625</v>
      </c>
      <c r="H588" s="1620" t="s">
        <v>625</v>
      </c>
      <c r="I588" s="1669" t="s">
        <v>625</v>
      </c>
      <c r="J588" s="1665"/>
      <c r="K588" s="1620" t="s">
        <v>625</v>
      </c>
      <c r="L588" s="1620" t="s">
        <v>625</v>
      </c>
      <c r="M588" s="1620" t="s">
        <v>625</v>
      </c>
      <c r="N588" s="1620" t="s">
        <v>625</v>
      </c>
    </row>
    <row r="589" spans="1:14">
      <c r="A589" s="1673" t="s">
        <v>625</v>
      </c>
      <c r="B589" s="1665"/>
      <c r="C589" s="1665"/>
      <c r="D589" s="1665"/>
      <c r="E589" s="1665"/>
      <c r="F589" s="1620" t="s">
        <v>625</v>
      </c>
      <c r="G589" s="1621" t="s">
        <v>625</v>
      </c>
      <c r="H589" s="1620" t="s">
        <v>625</v>
      </c>
      <c r="I589" s="1668" t="s">
        <v>625</v>
      </c>
      <c r="J589" s="1665"/>
      <c r="K589" s="1620" t="s">
        <v>625</v>
      </c>
      <c r="L589" s="1621" t="s">
        <v>625</v>
      </c>
      <c r="M589" s="1620" t="s">
        <v>625</v>
      </c>
      <c r="N589" s="1619">
        <v>-9446439</v>
      </c>
    </row>
    <row r="590" spans="1:14" ht="14.1" customHeight="1">
      <c r="A590" s="1627" t="s">
        <v>7719</v>
      </c>
      <c r="B590" s="1627" t="s">
        <v>7724</v>
      </c>
      <c r="C590" s="1627" t="s">
        <v>625</v>
      </c>
      <c r="D590" s="1674" t="s">
        <v>6447</v>
      </c>
      <c r="E590" s="1665"/>
      <c r="F590" s="1620" t="s">
        <v>625</v>
      </c>
      <c r="G590" s="1625">
        <v>0</v>
      </c>
      <c r="H590" s="1620" t="s">
        <v>625</v>
      </c>
      <c r="I590" s="1675">
        <v>148911</v>
      </c>
      <c r="J590" s="1665"/>
      <c r="K590" s="1620" t="s">
        <v>625</v>
      </c>
      <c r="L590" s="1626" t="s">
        <v>625</v>
      </c>
      <c r="M590" s="1620" t="s">
        <v>625</v>
      </c>
      <c r="N590" s="1625">
        <v>-9297528</v>
      </c>
    </row>
    <row r="591" spans="1:14" ht="14.25" customHeight="1">
      <c r="A591" s="1624" t="s">
        <v>7719</v>
      </c>
      <c r="B591" s="1624" t="s">
        <v>7723</v>
      </c>
      <c r="C591" s="1624" t="s">
        <v>625</v>
      </c>
      <c r="D591" s="1676" t="s">
        <v>6448</v>
      </c>
      <c r="E591" s="1665"/>
      <c r="F591" s="1620" t="s">
        <v>625</v>
      </c>
      <c r="G591" s="1622">
        <v>0</v>
      </c>
      <c r="H591" s="1620" t="s">
        <v>625</v>
      </c>
      <c r="I591" s="1677">
        <v>74396</v>
      </c>
      <c r="J591" s="1665"/>
      <c r="K591" s="1620" t="s">
        <v>625</v>
      </c>
      <c r="L591" s="1623" t="s">
        <v>625</v>
      </c>
      <c r="M591" s="1620" t="s">
        <v>625</v>
      </c>
      <c r="N591" s="1622">
        <v>-9223132</v>
      </c>
    </row>
    <row r="592" spans="1:14" ht="14.1" customHeight="1">
      <c r="A592" s="1627" t="s">
        <v>7719</v>
      </c>
      <c r="B592" s="1627" t="s">
        <v>7722</v>
      </c>
      <c r="C592" s="1627" t="s">
        <v>625</v>
      </c>
      <c r="D592" s="1674" t="s">
        <v>6900</v>
      </c>
      <c r="E592" s="1665"/>
      <c r="F592" s="1620" t="s">
        <v>625</v>
      </c>
      <c r="G592" s="1625">
        <v>0</v>
      </c>
      <c r="H592" s="1620" t="s">
        <v>625</v>
      </c>
      <c r="I592" s="1675">
        <v>51661</v>
      </c>
      <c r="J592" s="1665"/>
      <c r="K592" s="1620" t="s">
        <v>625</v>
      </c>
      <c r="L592" s="1626" t="s">
        <v>625</v>
      </c>
      <c r="M592" s="1620" t="s">
        <v>625</v>
      </c>
      <c r="N592" s="1625">
        <v>-9171471</v>
      </c>
    </row>
    <row r="593" spans="1:14" ht="14.25" customHeight="1">
      <c r="A593" s="1624" t="s">
        <v>7719</v>
      </c>
      <c r="B593" s="1624" t="s">
        <v>7721</v>
      </c>
      <c r="C593" s="1624" t="s">
        <v>625</v>
      </c>
      <c r="D593" s="1676" t="s">
        <v>7305</v>
      </c>
      <c r="E593" s="1665"/>
      <c r="F593" s="1620" t="s">
        <v>625</v>
      </c>
      <c r="G593" s="1622">
        <v>0</v>
      </c>
      <c r="H593" s="1620" t="s">
        <v>625</v>
      </c>
      <c r="I593" s="1677">
        <v>67537</v>
      </c>
      <c r="J593" s="1665"/>
      <c r="K593" s="1620" t="s">
        <v>625</v>
      </c>
      <c r="L593" s="1623" t="s">
        <v>625</v>
      </c>
      <c r="M593" s="1620" t="s">
        <v>625</v>
      </c>
      <c r="N593" s="1622">
        <v>-9103934</v>
      </c>
    </row>
    <row r="594" spans="1:14" ht="14.1" customHeight="1">
      <c r="A594" s="1627" t="s">
        <v>7736</v>
      </c>
      <c r="B594" s="1627" t="s">
        <v>7737</v>
      </c>
      <c r="C594" s="1627" t="s">
        <v>625</v>
      </c>
      <c r="D594" s="1674" t="s">
        <v>7545</v>
      </c>
      <c r="E594" s="1665"/>
      <c r="F594" s="1620" t="s">
        <v>625</v>
      </c>
      <c r="G594" s="1625">
        <v>0</v>
      </c>
      <c r="H594" s="1620" t="s">
        <v>625</v>
      </c>
      <c r="I594" s="1675">
        <v>7228903</v>
      </c>
      <c r="J594" s="1665"/>
      <c r="K594" s="1620" t="s">
        <v>625</v>
      </c>
      <c r="L594" s="1626" t="s">
        <v>625</v>
      </c>
      <c r="M594" s="1620" t="s">
        <v>625</v>
      </c>
      <c r="N594" s="1625">
        <v>-1875031</v>
      </c>
    </row>
    <row r="595" spans="1:14" ht="14.1" customHeight="1">
      <c r="A595" s="1624" t="s">
        <v>7736</v>
      </c>
      <c r="B595" s="1624" t="s">
        <v>7735</v>
      </c>
      <c r="C595" s="1624" t="s">
        <v>625</v>
      </c>
      <c r="D595" s="1676" t="s">
        <v>7734</v>
      </c>
      <c r="E595" s="1665"/>
      <c r="F595" s="1620" t="s">
        <v>625</v>
      </c>
      <c r="G595" s="1622">
        <v>0</v>
      </c>
      <c r="H595" s="1620" t="s">
        <v>625</v>
      </c>
      <c r="I595" s="1679" t="s">
        <v>625</v>
      </c>
      <c r="J595" s="1665"/>
      <c r="K595" s="1620" t="s">
        <v>625</v>
      </c>
      <c r="L595" s="1622">
        <v>5981</v>
      </c>
      <c r="M595" s="1620" t="s">
        <v>625</v>
      </c>
      <c r="N595" s="1622">
        <v>-1881012</v>
      </c>
    </row>
    <row r="596" spans="1:14" ht="14.25" customHeight="1">
      <c r="A596" s="1627" t="s">
        <v>7736</v>
      </c>
      <c r="B596" s="1627" t="s">
        <v>7938</v>
      </c>
      <c r="C596" s="1627" t="s">
        <v>625</v>
      </c>
      <c r="D596" s="1674" t="s">
        <v>7937</v>
      </c>
      <c r="E596" s="1665"/>
      <c r="F596" s="1620" t="s">
        <v>625</v>
      </c>
      <c r="G596" s="1625">
        <v>0</v>
      </c>
      <c r="H596" s="1620" t="s">
        <v>625</v>
      </c>
      <c r="I596" s="1678" t="s">
        <v>625</v>
      </c>
      <c r="J596" s="1665"/>
      <c r="K596" s="1620" t="s">
        <v>625</v>
      </c>
      <c r="L596" s="1625">
        <v>7222922</v>
      </c>
      <c r="M596" s="1620" t="s">
        <v>625</v>
      </c>
      <c r="N596" s="1625">
        <v>-9103934</v>
      </c>
    </row>
    <row r="597" spans="1:14" ht="14.1" customHeight="1">
      <c r="A597" s="1624" t="s">
        <v>7736</v>
      </c>
      <c r="B597" s="1624" t="s">
        <v>7938</v>
      </c>
      <c r="C597" s="1624" t="s">
        <v>625</v>
      </c>
      <c r="D597" s="1676" t="s">
        <v>7937</v>
      </c>
      <c r="E597" s="1665"/>
      <c r="F597" s="1620" t="s">
        <v>625</v>
      </c>
      <c r="G597" s="1622">
        <v>0</v>
      </c>
      <c r="H597" s="1620" t="s">
        <v>625</v>
      </c>
      <c r="I597" s="1677">
        <v>6880418</v>
      </c>
      <c r="J597" s="1665"/>
      <c r="K597" s="1620" t="s">
        <v>625</v>
      </c>
      <c r="L597" s="1623" t="s">
        <v>625</v>
      </c>
      <c r="M597" s="1620" t="s">
        <v>625</v>
      </c>
      <c r="N597" s="1622">
        <v>-2223516</v>
      </c>
    </row>
    <row r="598" spans="1:14" ht="14.25" customHeight="1">
      <c r="A598" s="1627" t="s">
        <v>7750</v>
      </c>
      <c r="B598" s="1627" t="s">
        <v>7749</v>
      </c>
      <c r="C598" s="1627" t="s">
        <v>625</v>
      </c>
      <c r="D598" s="1674" t="s">
        <v>7748</v>
      </c>
      <c r="E598" s="1665"/>
      <c r="F598" s="1620" t="s">
        <v>625</v>
      </c>
      <c r="G598" s="1625">
        <v>0</v>
      </c>
      <c r="H598" s="1620" t="s">
        <v>625</v>
      </c>
      <c r="I598" s="1678" t="s">
        <v>625</v>
      </c>
      <c r="J598" s="1665"/>
      <c r="K598" s="1620" t="s">
        <v>625</v>
      </c>
      <c r="L598" s="1625">
        <v>2049443</v>
      </c>
      <c r="M598" s="1620" t="s">
        <v>625</v>
      </c>
      <c r="N598" s="1625">
        <v>-4272959</v>
      </c>
    </row>
    <row r="599" spans="1:14" ht="14.1" customHeight="1">
      <c r="A599" s="1624" t="s">
        <v>7745</v>
      </c>
      <c r="B599" s="1624" t="s">
        <v>7747</v>
      </c>
      <c r="C599" s="1624" t="s">
        <v>625</v>
      </c>
      <c r="D599" s="1676" t="s">
        <v>7746</v>
      </c>
      <c r="E599" s="1665"/>
      <c r="F599" s="1620" t="s">
        <v>625</v>
      </c>
      <c r="G599" s="1622">
        <v>0</v>
      </c>
      <c r="H599" s="1620" t="s">
        <v>625</v>
      </c>
      <c r="I599" s="1677">
        <v>2223720</v>
      </c>
      <c r="J599" s="1665"/>
      <c r="K599" s="1620" t="s">
        <v>625</v>
      </c>
      <c r="L599" s="1623" t="s">
        <v>625</v>
      </c>
      <c r="M599" s="1620" t="s">
        <v>625</v>
      </c>
      <c r="N599" s="1622">
        <v>-2049239</v>
      </c>
    </row>
    <row r="600" spans="1:14" ht="14.25" customHeight="1">
      <c r="A600" s="1627" t="s">
        <v>7745</v>
      </c>
      <c r="B600" s="1627" t="s">
        <v>7744</v>
      </c>
      <c r="C600" s="1627" t="s">
        <v>625</v>
      </c>
      <c r="D600" s="1674" t="s">
        <v>7479</v>
      </c>
      <c r="E600" s="1665"/>
      <c r="F600" s="1620" t="s">
        <v>625</v>
      </c>
      <c r="G600" s="1625">
        <v>0</v>
      </c>
      <c r="H600" s="1620" t="s">
        <v>625</v>
      </c>
      <c r="I600" s="1678" t="s">
        <v>625</v>
      </c>
      <c r="J600" s="1665"/>
      <c r="K600" s="1620" t="s">
        <v>625</v>
      </c>
      <c r="L600" s="1625">
        <v>458577837</v>
      </c>
      <c r="M600" s="1620" t="s">
        <v>625</v>
      </c>
      <c r="N600" s="1625">
        <v>-460627076</v>
      </c>
    </row>
    <row r="601" spans="1:14" ht="14.1" customHeight="1">
      <c r="A601" s="1624" t="s">
        <v>7716</v>
      </c>
      <c r="B601" s="1624" t="s">
        <v>7743</v>
      </c>
      <c r="C601" s="1624" t="s">
        <v>625</v>
      </c>
      <c r="D601" s="1676" t="s">
        <v>7742</v>
      </c>
      <c r="E601" s="1665"/>
      <c r="F601" s="1620" t="s">
        <v>625</v>
      </c>
      <c r="G601" s="1622">
        <v>0</v>
      </c>
      <c r="H601" s="1620" t="s">
        <v>625</v>
      </c>
      <c r="I601" s="1679" t="s">
        <v>625</v>
      </c>
      <c r="J601" s="1665"/>
      <c r="K601" s="1620" t="s">
        <v>625</v>
      </c>
      <c r="L601" s="1622">
        <v>138962981</v>
      </c>
      <c r="M601" s="1620" t="s">
        <v>625</v>
      </c>
      <c r="N601" s="1622">
        <v>-599590057</v>
      </c>
    </row>
    <row r="602" spans="1:14" ht="14.25" customHeight="1">
      <c r="A602" s="1627" t="s">
        <v>7716</v>
      </c>
      <c r="B602" s="1627" t="s">
        <v>7741</v>
      </c>
      <c r="C602" s="1627" t="s">
        <v>625</v>
      </c>
      <c r="D602" s="1674" t="s">
        <v>7740</v>
      </c>
      <c r="E602" s="1665"/>
      <c r="F602" s="1620" t="s">
        <v>625</v>
      </c>
      <c r="G602" s="1625">
        <v>0</v>
      </c>
      <c r="H602" s="1620" t="s">
        <v>625</v>
      </c>
      <c r="I602" s="1678" t="s">
        <v>625</v>
      </c>
      <c r="J602" s="1665"/>
      <c r="K602" s="1620" t="s">
        <v>625</v>
      </c>
      <c r="L602" s="1625">
        <v>683148</v>
      </c>
      <c r="M602" s="1620" t="s">
        <v>625</v>
      </c>
      <c r="N602" s="1625">
        <v>-600273205</v>
      </c>
    </row>
    <row r="603" spans="1:14" ht="14.1" customHeight="1">
      <c r="A603" s="1624" t="s">
        <v>8070</v>
      </c>
      <c r="B603" s="1624" t="s">
        <v>8069</v>
      </c>
      <c r="C603" s="1624" t="s">
        <v>625</v>
      </c>
      <c r="D603" s="1676" t="s">
        <v>8068</v>
      </c>
      <c r="E603" s="1665"/>
      <c r="F603" s="1620" t="s">
        <v>625</v>
      </c>
      <c r="G603" s="1622">
        <v>0</v>
      </c>
      <c r="H603" s="1620" t="s">
        <v>625</v>
      </c>
      <c r="I603" s="1679" t="s">
        <v>625</v>
      </c>
      <c r="J603" s="1665"/>
      <c r="K603" s="1620" t="s">
        <v>625</v>
      </c>
      <c r="L603" s="1622">
        <v>12229</v>
      </c>
      <c r="M603" s="1620" t="s">
        <v>625</v>
      </c>
      <c r="N603" s="1622">
        <v>-600285434</v>
      </c>
    </row>
    <row r="604" spans="1:14" ht="14.25" customHeight="1">
      <c r="A604" s="1627" t="s">
        <v>8070</v>
      </c>
      <c r="B604" s="1627" t="s">
        <v>8099</v>
      </c>
      <c r="C604" s="1627" t="s">
        <v>625</v>
      </c>
      <c r="D604" s="1674" t="s">
        <v>8098</v>
      </c>
      <c r="E604" s="1665"/>
      <c r="F604" s="1620" t="s">
        <v>625</v>
      </c>
      <c r="G604" s="1625">
        <v>0</v>
      </c>
      <c r="H604" s="1620" t="s">
        <v>625</v>
      </c>
      <c r="I604" s="1675">
        <v>683148</v>
      </c>
      <c r="J604" s="1665"/>
      <c r="K604" s="1620" t="s">
        <v>625</v>
      </c>
      <c r="L604" s="1626" t="s">
        <v>625</v>
      </c>
      <c r="M604" s="1620" t="s">
        <v>625</v>
      </c>
      <c r="N604" s="1625">
        <v>-599602286</v>
      </c>
    </row>
    <row r="605" spans="1:14" ht="14.1" customHeight="1">
      <c r="A605" s="1624" t="s">
        <v>8070</v>
      </c>
      <c r="B605" s="1624" t="s">
        <v>8097</v>
      </c>
      <c r="C605" s="1624" t="s">
        <v>625</v>
      </c>
      <c r="D605" s="1676" t="s">
        <v>8096</v>
      </c>
      <c r="E605" s="1665"/>
      <c r="F605" s="1620" t="s">
        <v>625</v>
      </c>
      <c r="G605" s="1622">
        <v>0</v>
      </c>
      <c r="H605" s="1620" t="s">
        <v>625</v>
      </c>
      <c r="I605" s="1677">
        <v>138962981</v>
      </c>
      <c r="J605" s="1665"/>
      <c r="K605" s="1620" t="s">
        <v>625</v>
      </c>
      <c r="L605" s="1623" t="s">
        <v>625</v>
      </c>
      <c r="M605" s="1620" t="s">
        <v>625</v>
      </c>
      <c r="N605" s="1622">
        <v>-460639305</v>
      </c>
    </row>
    <row r="606" spans="1:14" ht="14.25" customHeight="1">
      <c r="A606" s="1627" t="s">
        <v>8070</v>
      </c>
      <c r="B606" s="1627" t="s">
        <v>8095</v>
      </c>
      <c r="C606" s="1627" t="s">
        <v>625</v>
      </c>
      <c r="D606" s="1674" t="s">
        <v>8094</v>
      </c>
      <c r="E606" s="1665"/>
      <c r="F606" s="1620" t="s">
        <v>625</v>
      </c>
      <c r="G606" s="1625">
        <v>0</v>
      </c>
      <c r="H606" s="1620" t="s">
        <v>625</v>
      </c>
      <c r="I606" s="1678" t="s">
        <v>625</v>
      </c>
      <c r="J606" s="1665"/>
      <c r="K606" s="1620" t="s">
        <v>625</v>
      </c>
      <c r="L606" s="1625">
        <v>1374448</v>
      </c>
      <c r="M606" s="1620" t="s">
        <v>625</v>
      </c>
      <c r="N606" s="1625">
        <v>-462013753</v>
      </c>
    </row>
    <row r="607" spans="1:14" ht="14.1" customHeight="1">
      <c r="A607" s="1624" t="s">
        <v>8070</v>
      </c>
      <c r="B607" s="1624" t="s">
        <v>8093</v>
      </c>
      <c r="C607" s="1624" t="s">
        <v>625</v>
      </c>
      <c r="D607" s="1676" t="s">
        <v>8092</v>
      </c>
      <c r="E607" s="1665"/>
      <c r="F607" s="1620" t="s">
        <v>625</v>
      </c>
      <c r="G607" s="1622">
        <v>0</v>
      </c>
      <c r="H607" s="1620" t="s">
        <v>625</v>
      </c>
      <c r="I607" s="1679" t="s">
        <v>625</v>
      </c>
      <c r="J607" s="1665"/>
      <c r="K607" s="1620" t="s">
        <v>625</v>
      </c>
      <c r="L607" s="1622">
        <v>277925962</v>
      </c>
      <c r="M607" s="1620" t="s">
        <v>625</v>
      </c>
      <c r="N607" s="1622">
        <v>-739939715</v>
      </c>
    </row>
    <row r="608" spans="1:14" ht="14.1" customHeight="1">
      <c r="A608" s="1627" t="s">
        <v>8364</v>
      </c>
      <c r="B608" s="1627" t="s">
        <v>8396</v>
      </c>
      <c r="C608" s="1627" t="s">
        <v>625</v>
      </c>
      <c r="D608" s="1674" t="s">
        <v>8395</v>
      </c>
      <c r="E608" s="1665"/>
      <c r="F608" s="1620" t="s">
        <v>625</v>
      </c>
      <c r="G608" s="1625">
        <v>0</v>
      </c>
      <c r="H608" s="1620" t="s">
        <v>625</v>
      </c>
      <c r="I608" s="1675">
        <v>277925962</v>
      </c>
      <c r="J608" s="1665"/>
      <c r="K608" s="1620" t="s">
        <v>625</v>
      </c>
      <c r="L608" s="1626" t="s">
        <v>625</v>
      </c>
      <c r="M608" s="1620" t="s">
        <v>625</v>
      </c>
      <c r="N608" s="1625">
        <v>-462013753</v>
      </c>
    </row>
    <row r="609" spans="1:14" ht="14.25" customHeight="1">
      <c r="A609" s="1624" t="s">
        <v>8364</v>
      </c>
      <c r="B609" s="1624" t="s">
        <v>8394</v>
      </c>
      <c r="C609" s="1624" t="s">
        <v>625</v>
      </c>
      <c r="D609" s="1676" t="s">
        <v>8393</v>
      </c>
      <c r="E609" s="1665"/>
      <c r="F609" s="1620" t="s">
        <v>625</v>
      </c>
      <c r="G609" s="1622">
        <v>0</v>
      </c>
      <c r="H609" s="1620" t="s">
        <v>625</v>
      </c>
      <c r="I609" s="1677">
        <v>1374448</v>
      </c>
      <c r="J609" s="1665"/>
      <c r="K609" s="1620" t="s">
        <v>625</v>
      </c>
      <c r="L609" s="1623" t="s">
        <v>625</v>
      </c>
      <c r="M609" s="1620" t="s">
        <v>625</v>
      </c>
      <c r="N609" s="1622">
        <v>-460639305</v>
      </c>
    </row>
    <row r="610" spans="1:14" ht="14.1" customHeight="1">
      <c r="A610" s="1627" t="s">
        <v>8364</v>
      </c>
      <c r="B610" s="1627" t="s">
        <v>8363</v>
      </c>
      <c r="C610" s="1627" t="s">
        <v>625</v>
      </c>
      <c r="D610" s="1674" t="s">
        <v>8068</v>
      </c>
      <c r="E610" s="1665"/>
      <c r="F610" s="1620" t="s">
        <v>625</v>
      </c>
      <c r="G610" s="1625">
        <v>0</v>
      </c>
      <c r="H610" s="1620" t="s">
        <v>625</v>
      </c>
      <c r="I610" s="1675">
        <v>12229</v>
      </c>
      <c r="J610" s="1665"/>
      <c r="K610" s="1620" t="s">
        <v>625</v>
      </c>
      <c r="L610" s="1626" t="s">
        <v>625</v>
      </c>
      <c r="M610" s="1620" t="s">
        <v>625</v>
      </c>
      <c r="N610" s="1625">
        <v>-460627076</v>
      </c>
    </row>
    <row r="611" spans="1:14" ht="14.25" customHeight="1">
      <c r="A611" s="1624" t="s">
        <v>8405</v>
      </c>
      <c r="B611" s="1624" t="s">
        <v>8404</v>
      </c>
      <c r="C611" s="1624" t="s">
        <v>625</v>
      </c>
      <c r="D611" s="1676" t="s">
        <v>8403</v>
      </c>
      <c r="E611" s="1665"/>
      <c r="F611" s="1620" t="s">
        <v>625</v>
      </c>
      <c r="G611" s="1622">
        <v>0</v>
      </c>
      <c r="H611" s="1620" t="s">
        <v>625</v>
      </c>
      <c r="I611" s="1677">
        <v>458577837</v>
      </c>
      <c r="J611" s="1665"/>
      <c r="K611" s="1620" t="s">
        <v>625</v>
      </c>
      <c r="L611" s="1623" t="s">
        <v>625</v>
      </c>
      <c r="M611" s="1620" t="s">
        <v>625</v>
      </c>
      <c r="N611" s="1622">
        <v>-2049239</v>
      </c>
    </row>
    <row r="612" spans="1:14" ht="14.1" customHeight="1">
      <c r="A612" s="1627" t="s">
        <v>8357</v>
      </c>
      <c r="B612" s="1627" t="s">
        <v>8392</v>
      </c>
      <c r="C612" s="1627" t="s">
        <v>625</v>
      </c>
      <c r="D612" s="1674" t="s">
        <v>8391</v>
      </c>
      <c r="E612" s="1665"/>
      <c r="F612" s="1620" t="s">
        <v>625</v>
      </c>
      <c r="G612" s="1625">
        <v>0</v>
      </c>
      <c r="H612" s="1620" t="s">
        <v>625</v>
      </c>
      <c r="I612" s="1678" t="s">
        <v>625</v>
      </c>
      <c r="J612" s="1665"/>
      <c r="K612" s="1620" t="s">
        <v>625</v>
      </c>
      <c r="L612" s="1625">
        <v>2109452</v>
      </c>
      <c r="M612" s="1620" t="s">
        <v>625</v>
      </c>
      <c r="N612" s="1625">
        <v>-4158691</v>
      </c>
    </row>
    <row r="613" spans="1:14" ht="14.25" customHeight="1">
      <c r="A613" s="1624" t="s">
        <v>8357</v>
      </c>
      <c r="B613" s="1624" t="s">
        <v>8390</v>
      </c>
      <c r="C613" s="1624" t="s">
        <v>625</v>
      </c>
      <c r="D613" s="1676" t="s">
        <v>8389</v>
      </c>
      <c r="E613" s="1665"/>
      <c r="F613" s="1620" t="s">
        <v>625</v>
      </c>
      <c r="G613" s="1622">
        <v>0</v>
      </c>
      <c r="H613" s="1620" t="s">
        <v>625</v>
      </c>
      <c r="I613" s="1679" t="s">
        <v>625</v>
      </c>
      <c r="J613" s="1665"/>
      <c r="K613" s="1620" t="s">
        <v>625</v>
      </c>
      <c r="L613" s="1622">
        <v>416888943</v>
      </c>
      <c r="M613" s="1620" t="s">
        <v>625</v>
      </c>
      <c r="N613" s="1622">
        <v>-421047634</v>
      </c>
    </row>
    <row r="614" spans="1:14" ht="14.1" customHeight="1">
      <c r="A614" s="1627" t="s">
        <v>8357</v>
      </c>
      <c r="B614" s="1627" t="s">
        <v>8362</v>
      </c>
      <c r="C614" s="1627" t="s">
        <v>625</v>
      </c>
      <c r="D614" s="1674" t="s">
        <v>8361</v>
      </c>
      <c r="E614" s="1665"/>
      <c r="F614" s="1620" t="s">
        <v>625</v>
      </c>
      <c r="G614" s="1625">
        <v>0</v>
      </c>
      <c r="H614" s="1620" t="s">
        <v>625</v>
      </c>
      <c r="I614" s="1678" t="s">
        <v>625</v>
      </c>
      <c r="J614" s="1665"/>
      <c r="K614" s="1620" t="s">
        <v>625</v>
      </c>
      <c r="L614" s="1625">
        <v>60009</v>
      </c>
      <c r="M614" s="1620" t="s">
        <v>625</v>
      </c>
      <c r="N614" s="1625">
        <v>-421107643</v>
      </c>
    </row>
    <row r="615" spans="1:14" ht="25.5" customHeight="1" thickBot="1">
      <c r="A615" s="1680" t="s">
        <v>646</v>
      </c>
      <c r="B615" s="1681"/>
      <c r="C615" s="1681"/>
      <c r="D615" s="1681"/>
      <c r="E615" s="1681"/>
      <c r="F615" s="1617" t="s">
        <v>625</v>
      </c>
      <c r="G615" s="1618">
        <v>0</v>
      </c>
      <c r="H615" s="1617" t="s">
        <v>625</v>
      </c>
      <c r="I615" s="1682">
        <v>894212151</v>
      </c>
      <c r="J615" s="1681"/>
      <c r="K615" s="1617" t="s">
        <v>625</v>
      </c>
      <c r="L615" s="1618">
        <v>1305873355</v>
      </c>
      <c r="M615" s="1617" t="s">
        <v>625</v>
      </c>
      <c r="N615" s="1618">
        <v>-421107643</v>
      </c>
    </row>
    <row r="616" spans="1:14">
      <c r="A616" s="1673" t="s">
        <v>7324</v>
      </c>
      <c r="B616" s="1665"/>
      <c r="C616" s="1665"/>
      <c r="D616" s="1665"/>
      <c r="E616" s="1665"/>
      <c r="F616" s="1620" t="s">
        <v>625</v>
      </c>
      <c r="G616" s="1620" t="s">
        <v>625</v>
      </c>
      <c r="H616" s="1620" t="s">
        <v>625</v>
      </c>
      <c r="I616" s="1669" t="s">
        <v>625</v>
      </c>
      <c r="J616" s="1665"/>
      <c r="K616" s="1620" t="s">
        <v>625</v>
      </c>
      <c r="L616" s="1620" t="s">
        <v>625</v>
      </c>
      <c r="M616" s="1620" t="s">
        <v>625</v>
      </c>
      <c r="N616" s="1621" t="s">
        <v>625</v>
      </c>
    </row>
    <row r="617" spans="1:14">
      <c r="B617" s="1620" t="s">
        <v>625</v>
      </c>
      <c r="C617" s="1620" t="s">
        <v>625</v>
      </c>
      <c r="D617" s="1669" t="s">
        <v>625</v>
      </c>
      <c r="E617" s="1665"/>
      <c r="F617" s="1620" t="s">
        <v>625</v>
      </c>
      <c r="G617" s="1620" t="s">
        <v>625</v>
      </c>
      <c r="H617" s="1620" t="s">
        <v>625</v>
      </c>
      <c r="I617" s="1669" t="s">
        <v>625</v>
      </c>
      <c r="J617" s="1665"/>
      <c r="K617" s="1620" t="s">
        <v>625</v>
      </c>
      <c r="L617" s="1620" t="s">
        <v>625</v>
      </c>
      <c r="M617" s="1620" t="s">
        <v>625</v>
      </c>
      <c r="N617" s="1620" t="s">
        <v>625</v>
      </c>
    </row>
    <row r="618" spans="1:14">
      <c r="A618" s="1673" t="s">
        <v>625</v>
      </c>
      <c r="B618" s="1665"/>
      <c r="C618" s="1665"/>
      <c r="D618" s="1665"/>
      <c r="E618" s="1665"/>
      <c r="F618" s="1620" t="s">
        <v>625</v>
      </c>
      <c r="G618" s="1621" t="s">
        <v>625</v>
      </c>
      <c r="H618" s="1620" t="s">
        <v>625</v>
      </c>
      <c r="I618" s="1668" t="s">
        <v>625</v>
      </c>
      <c r="J618" s="1665"/>
      <c r="K618" s="1620" t="s">
        <v>625</v>
      </c>
      <c r="L618" s="1621" t="s">
        <v>625</v>
      </c>
      <c r="M618" s="1620" t="s">
        <v>625</v>
      </c>
      <c r="N618" s="1619">
        <v>-1816577585</v>
      </c>
    </row>
    <row r="619" spans="1:14" ht="14.1" customHeight="1">
      <c r="A619" s="1627" t="s">
        <v>7716</v>
      </c>
      <c r="B619" s="1627" t="s">
        <v>7728</v>
      </c>
      <c r="C619" s="1627" t="s">
        <v>625</v>
      </c>
      <c r="D619" s="1674" t="s">
        <v>440</v>
      </c>
      <c r="E619" s="1665"/>
      <c r="F619" s="1620" t="s">
        <v>625</v>
      </c>
      <c r="G619" s="1625">
        <v>0</v>
      </c>
      <c r="H619" s="1620" t="s">
        <v>625</v>
      </c>
      <c r="I619" s="1678" t="s">
        <v>625</v>
      </c>
      <c r="J619" s="1665"/>
      <c r="K619" s="1620" t="s">
        <v>625</v>
      </c>
      <c r="L619" s="1625">
        <v>15712084</v>
      </c>
      <c r="M619" s="1620" t="s">
        <v>625</v>
      </c>
      <c r="N619" s="1625">
        <v>-1832289669</v>
      </c>
    </row>
    <row r="620" spans="1:14" ht="14.25" customHeight="1">
      <c r="A620" s="1624" t="s">
        <v>8070</v>
      </c>
      <c r="B620" s="1624" t="s">
        <v>8081</v>
      </c>
      <c r="C620" s="1624" t="s">
        <v>625</v>
      </c>
      <c r="D620" s="1676" t="s">
        <v>440</v>
      </c>
      <c r="E620" s="1665"/>
      <c r="F620" s="1620" t="s">
        <v>625</v>
      </c>
      <c r="G620" s="1622">
        <v>0</v>
      </c>
      <c r="H620" s="1620" t="s">
        <v>625</v>
      </c>
      <c r="I620" s="1679" t="s">
        <v>625</v>
      </c>
      <c r="J620" s="1665"/>
      <c r="K620" s="1620" t="s">
        <v>625</v>
      </c>
      <c r="L620" s="1622">
        <v>14191560</v>
      </c>
      <c r="M620" s="1620" t="s">
        <v>625</v>
      </c>
      <c r="N620" s="1622">
        <v>-1846481229</v>
      </c>
    </row>
    <row r="621" spans="1:14" ht="14.1" customHeight="1">
      <c r="A621" s="1627" t="s">
        <v>8357</v>
      </c>
      <c r="B621" s="1627" t="s">
        <v>8370</v>
      </c>
      <c r="C621" s="1627" t="s">
        <v>625</v>
      </c>
      <c r="D621" s="1674" t="s">
        <v>440</v>
      </c>
      <c r="E621" s="1665"/>
      <c r="F621" s="1620" t="s">
        <v>625</v>
      </c>
      <c r="G621" s="1625">
        <v>0</v>
      </c>
      <c r="H621" s="1620" t="s">
        <v>625</v>
      </c>
      <c r="I621" s="1678" t="s">
        <v>625</v>
      </c>
      <c r="J621" s="1665"/>
      <c r="K621" s="1620" t="s">
        <v>625</v>
      </c>
      <c r="L621" s="1625">
        <v>15712084</v>
      </c>
      <c r="M621" s="1620" t="s">
        <v>625</v>
      </c>
      <c r="N621" s="1625">
        <v>-1862193313</v>
      </c>
    </row>
    <row r="622" spans="1:14" ht="25.5" customHeight="1" thickBot="1">
      <c r="A622" s="1680" t="s">
        <v>645</v>
      </c>
      <c r="B622" s="1681"/>
      <c r="C622" s="1681"/>
      <c r="D622" s="1681"/>
      <c r="E622" s="1681"/>
      <c r="F622" s="1617" t="s">
        <v>625</v>
      </c>
      <c r="G622" s="1618">
        <v>0</v>
      </c>
      <c r="H622" s="1617" t="s">
        <v>625</v>
      </c>
      <c r="I622" s="1683" t="s">
        <v>625</v>
      </c>
      <c r="J622" s="1681"/>
      <c r="K622" s="1617" t="s">
        <v>625</v>
      </c>
      <c r="L622" s="1618">
        <v>45615728</v>
      </c>
      <c r="M622" s="1617" t="s">
        <v>625</v>
      </c>
      <c r="N622" s="1618">
        <v>-1862193313</v>
      </c>
    </row>
    <row r="623" spans="1:14">
      <c r="A623" s="1673" t="s">
        <v>7325</v>
      </c>
      <c r="B623" s="1665"/>
      <c r="C623" s="1665"/>
      <c r="D623" s="1665"/>
      <c r="E623" s="1665"/>
      <c r="F623" s="1620" t="s">
        <v>625</v>
      </c>
      <c r="G623" s="1620" t="s">
        <v>625</v>
      </c>
      <c r="H623" s="1620" t="s">
        <v>625</v>
      </c>
      <c r="I623" s="1669" t="s">
        <v>625</v>
      </c>
      <c r="J623" s="1665"/>
      <c r="K623" s="1620" t="s">
        <v>625</v>
      </c>
      <c r="L623" s="1620" t="s">
        <v>625</v>
      </c>
      <c r="M623" s="1620" t="s">
        <v>625</v>
      </c>
      <c r="N623" s="1621" t="s">
        <v>625</v>
      </c>
    </row>
    <row r="624" spans="1:14">
      <c r="B624" s="1620" t="s">
        <v>625</v>
      </c>
      <c r="C624" s="1620" t="s">
        <v>625</v>
      </c>
      <c r="D624" s="1669" t="s">
        <v>625</v>
      </c>
      <c r="E624" s="1665"/>
      <c r="F624" s="1620" t="s">
        <v>625</v>
      </c>
      <c r="G624" s="1620" t="s">
        <v>625</v>
      </c>
      <c r="H624" s="1620" t="s">
        <v>625</v>
      </c>
      <c r="I624" s="1669" t="s">
        <v>625</v>
      </c>
      <c r="J624" s="1665"/>
      <c r="K624" s="1620" t="s">
        <v>625</v>
      </c>
      <c r="L624" s="1620" t="s">
        <v>625</v>
      </c>
      <c r="M624" s="1620" t="s">
        <v>625</v>
      </c>
      <c r="N624" s="1620" t="s">
        <v>625</v>
      </c>
    </row>
    <row r="625" spans="1:14">
      <c r="A625" s="1673" t="s">
        <v>625</v>
      </c>
      <c r="B625" s="1665"/>
      <c r="C625" s="1665"/>
      <c r="D625" s="1665"/>
      <c r="E625" s="1665"/>
      <c r="F625" s="1620" t="s">
        <v>625</v>
      </c>
      <c r="G625" s="1621" t="s">
        <v>625</v>
      </c>
      <c r="H625" s="1620" t="s">
        <v>625</v>
      </c>
      <c r="I625" s="1668" t="s">
        <v>625</v>
      </c>
      <c r="J625" s="1665"/>
      <c r="K625" s="1620" t="s">
        <v>625</v>
      </c>
      <c r="L625" s="1621" t="s">
        <v>625</v>
      </c>
      <c r="M625" s="1620" t="s">
        <v>625</v>
      </c>
      <c r="N625" s="1619">
        <v>0</v>
      </c>
    </row>
    <row r="626" spans="1:14" ht="14.1" customHeight="1">
      <c r="A626" s="1627" t="s">
        <v>7716</v>
      </c>
      <c r="B626" s="1627" t="s">
        <v>7727</v>
      </c>
      <c r="C626" s="1627" t="s">
        <v>625</v>
      </c>
      <c r="D626" s="1674" t="s">
        <v>6449</v>
      </c>
      <c r="E626" s="1665"/>
      <c r="F626" s="1620" t="s">
        <v>625</v>
      </c>
      <c r="G626" s="1625">
        <v>0</v>
      </c>
      <c r="H626" s="1620" t="s">
        <v>625</v>
      </c>
      <c r="I626" s="1678" t="s">
        <v>625</v>
      </c>
      <c r="J626" s="1665"/>
      <c r="K626" s="1620" t="s">
        <v>625</v>
      </c>
      <c r="L626" s="1625">
        <v>7657424</v>
      </c>
      <c r="M626" s="1620" t="s">
        <v>625</v>
      </c>
      <c r="N626" s="1625">
        <v>-7657424</v>
      </c>
    </row>
    <row r="627" spans="1:14" ht="14.25" customHeight="1">
      <c r="A627" s="1624" t="s">
        <v>8131</v>
      </c>
      <c r="B627" s="1624" t="s">
        <v>8130</v>
      </c>
      <c r="C627" s="1624" t="s">
        <v>625</v>
      </c>
      <c r="D627" s="1676" t="s">
        <v>420</v>
      </c>
      <c r="E627" s="1665"/>
      <c r="F627" s="1620" t="s">
        <v>625</v>
      </c>
      <c r="G627" s="1622">
        <v>0</v>
      </c>
      <c r="H627" s="1620" t="s">
        <v>625</v>
      </c>
      <c r="I627" s="1677">
        <v>3211178</v>
      </c>
      <c r="J627" s="1665"/>
      <c r="K627" s="1620" t="s">
        <v>625</v>
      </c>
      <c r="L627" s="1623" t="s">
        <v>625</v>
      </c>
      <c r="M627" s="1620" t="s">
        <v>625</v>
      </c>
      <c r="N627" s="1622">
        <v>-4446246</v>
      </c>
    </row>
    <row r="628" spans="1:14" ht="14.1" customHeight="1">
      <c r="A628" s="1627" t="s">
        <v>8129</v>
      </c>
      <c r="B628" s="1627" t="s">
        <v>8128</v>
      </c>
      <c r="C628" s="1627" t="s">
        <v>625</v>
      </c>
      <c r="D628" s="1674" t="s">
        <v>420</v>
      </c>
      <c r="E628" s="1665"/>
      <c r="F628" s="1620" t="s">
        <v>625</v>
      </c>
      <c r="G628" s="1625">
        <v>0</v>
      </c>
      <c r="H628" s="1620" t="s">
        <v>625</v>
      </c>
      <c r="I628" s="1675">
        <v>4446246</v>
      </c>
      <c r="J628" s="1665"/>
      <c r="K628" s="1620" t="s">
        <v>625</v>
      </c>
      <c r="L628" s="1626" t="s">
        <v>625</v>
      </c>
      <c r="M628" s="1620" t="s">
        <v>625</v>
      </c>
      <c r="N628" s="1625">
        <v>0</v>
      </c>
    </row>
    <row r="629" spans="1:14" ht="14.25" customHeight="1">
      <c r="A629" s="1624" t="s">
        <v>8070</v>
      </c>
      <c r="B629" s="1624" t="s">
        <v>8080</v>
      </c>
      <c r="C629" s="1624" t="s">
        <v>625</v>
      </c>
      <c r="D629" s="1676" t="s">
        <v>6449</v>
      </c>
      <c r="E629" s="1665"/>
      <c r="F629" s="1620" t="s">
        <v>625</v>
      </c>
      <c r="G629" s="1622">
        <v>0</v>
      </c>
      <c r="H629" s="1620" t="s">
        <v>625</v>
      </c>
      <c r="I629" s="1679" t="s">
        <v>625</v>
      </c>
      <c r="J629" s="1665"/>
      <c r="K629" s="1620" t="s">
        <v>625</v>
      </c>
      <c r="L629" s="1622">
        <v>6916383</v>
      </c>
      <c r="M629" s="1620" t="s">
        <v>625</v>
      </c>
      <c r="N629" s="1622">
        <v>-6916383</v>
      </c>
    </row>
    <row r="630" spans="1:14" ht="14.1" customHeight="1">
      <c r="A630" s="1627" t="s">
        <v>8402</v>
      </c>
      <c r="B630" s="1627" t="s">
        <v>8401</v>
      </c>
      <c r="C630" s="1627" t="s">
        <v>625</v>
      </c>
      <c r="D630" s="1674" t="s">
        <v>8399</v>
      </c>
      <c r="E630" s="1665"/>
      <c r="F630" s="1620" t="s">
        <v>625</v>
      </c>
      <c r="G630" s="1625">
        <v>0</v>
      </c>
      <c r="H630" s="1620" t="s">
        <v>625</v>
      </c>
      <c r="I630" s="1675">
        <v>6916383</v>
      </c>
      <c r="J630" s="1665"/>
      <c r="K630" s="1620" t="s">
        <v>625</v>
      </c>
      <c r="L630" s="1626" t="s">
        <v>625</v>
      </c>
      <c r="M630" s="1620" t="s">
        <v>625</v>
      </c>
      <c r="N630" s="1625">
        <v>0</v>
      </c>
    </row>
    <row r="631" spans="1:14" ht="14.25" customHeight="1">
      <c r="A631" s="1624" t="s">
        <v>8357</v>
      </c>
      <c r="B631" s="1624" t="s">
        <v>8400</v>
      </c>
      <c r="C631" s="1624" t="s">
        <v>625</v>
      </c>
      <c r="D631" s="1676" t="s">
        <v>8399</v>
      </c>
      <c r="E631" s="1665"/>
      <c r="F631" s="1620" t="s">
        <v>625</v>
      </c>
      <c r="G631" s="1622">
        <v>0</v>
      </c>
      <c r="H631" s="1620" t="s">
        <v>625</v>
      </c>
      <c r="I631" s="1677">
        <v>7657424</v>
      </c>
      <c r="J631" s="1665"/>
      <c r="K631" s="1620" t="s">
        <v>625</v>
      </c>
      <c r="L631" s="1623" t="s">
        <v>625</v>
      </c>
      <c r="M631" s="1620" t="s">
        <v>625</v>
      </c>
      <c r="N631" s="1622">
        <v>7657424</v>
      </c>
    </row>
    <row r="632" spans="1:14" ht="14.1" customHeight="1">
      <c r="A632" s="1627" t="s">
        <v>8357</v>
      </c>
      <c r="B632" s="1627" t="s">
        <v>8369</v>
      </c>
      <c r="C632" s="1627" t="s">
        <v>625</v>
      </c>
      <c r="D632" s="1674" t="s">
        <v>6449</v>
      </c>
      <c r="E632" s="1665"/>
      <c r="F632" s="1620" t="s">
        <v>625</v>
      </c>
      <c r="G632" s="1625">
        <v>0</v>
      </c>
      <c r="H632" s="1620" t="s">
        <v>625</v>
      </c>
      <c r="I632" s="1678" t="s">
        <v>625</v>
      </c>
      <c r="J632" s="1665"/>
      <c r="K632" s="1620" t="s">
        <v>625</v>
      </c>
      <c r="L632" s="1625">
        <v>7657424</v>
      </c>
      <c r="M632" s="1620" t="s">
        <v>625</v>
      </c>
      <c r="N632" s="1625">
        <v>0</v>
      </c>
    </row>
    <row r="633" spans="1:14" ht="25.5" customHeight="1" thickBot="1">
      <c r="A633" s="1680" t="s">
        <v>643</v>
      </c>
      <c r="B633" s="1681"/>
      <c r="C633" s="1681"/>
      <c r="D633" s="1681"/>
      <c r="E633" s="1681"/>
      <c r="F633" s="1617" t="s">
        <v>625</v>
      </c>
      <c r="G633" s="1618">
        <v>0</v>
      </c>
      <c r="H633" s="1617" t="s">
        <v>625</v>
      </c>
      <c r="I633" s="1682">
        <v>22231231</v>
      </c>
      <c r="J633" s="1681"/>
      <c r="K633" s="1617" t="s">
        <v>625</v>
      </c>
      <c r="L633" s="1618">
        <v>22231231</v>
      </c>
      <c r="M633" s="1617" t="s">
        <v>625</v>
      </c>
      <c r="N633" s="1618">
        <v>0</v>
      </c>
    </row>
    <row r="634" spans="1:14">
      <c r="A634" s="1673" t="s">
        <v>7326</v>
      </c>
      <c r="B634" s="1665"/>
      <c r="C634" s="1665"/>
      <c r="D634" s="1665"/>
      <c r="E634" s="1665"/>
      <c r="F634" s="1620" t="s">
        <v>625</v>
      </c>
      <c r="G634" s="1620" t="s">
        <v>625</v>
      </c>
      <c r="H634" s="1620" t="s">
        <v>625</v>
      </c>
      <c r="I634" s="1669" t="s">
        <v>625</v>
      </c>
      <c r="J634" s="1665"/>
      <c r="K634" s="1620" t="s">
        <v>625</v>
      </c>
      <c r="L634" s="1620" t="s">
        <v>625</v>
      </c>
      <c r="M634" s="1620" t="s">
        <v>625</v>
      </c>
      <c r="N634" s="1621" t="s">
        <v>625</v>
      </c>
    </row>
    <row r="635" spans="1:14">
      <c r="B635" s="1620" t="s">
        <v>625</v>
      </c>
      <c r="C635" s="1620" t="s">
        <v>625</v>
      </c>
      <c r="D635" s="1669" t="s">
        <v>625</v>
      </c>
      <c r="E635" s="1665"/>
      <c r="F635" s="1620" t="s">
        <v>625</v>
      </c>
      <c r="G635" s="1620" t="s">
        <v>625</v>
      </c>
      <c r="H635" s="1620" t="s">
        <v>625</v>
      </c>
      <c r="I635" s="1669" t="s">
        <v>625</v>
      </c>
      <c r="J635" s="1665"/>
      <c r="K635" s="1620" t="s">
        <v>625</v>
      </c>
      <c r="L635" s="1620" t="s">
        <v>625</v>
      </c>
      <c r="M635" s="1620" t="s">
        <v>625</v>
      </c>
      <c r="N635" s="1620" t="s">
        <v>625</v>
      </c>
    </row>
    <row r="636" spans="1:14">
      <c r="A636" s="1673" t="s">
        <v>625</v>
      </c>
      <c r="B636" s="1665"/>
      <c r="C636" s="1665"/>
      <c r="D636" s="1665"/>
      <c r="E636" s="1665"/>
      <c r="F636" s="1620" t="s">
        <v>625</v>
      </c>
      <c r="G636" s="1621" t="s">
        <v>625</v>
      </c>
      <c r="H636" s="1620" t="s">
        <v>625</v>
      </c>
      <c r="I636" s="1668" t="s">
        <v>625</v>
      </c>
      <c r="J636" s="1665"/>
      <c r="K636" s="1620" t="s">
        <v>625</v>
      </c>
      <c r="L636" s="1621" t="s">
        <v>625</v>
      </c>
      <c r="M636" s="1620" t="s">
        <v>625</v>
      </c>
      <c r="N636" s="1619">
        <v>127148076</v>
      </c>
    </row>
    <row r="637" spans="1:14" ht="14.1" customHeight="1">
      <c r="A637" s="1627" t="s">
        <v>7754</v>
      </c>
      <c r="B637" s="1627" t="s">
        <v>7753</v>
      </c>
      <c r="C637" s="1627" t="s">
        <v>625</v>
      </c>
      <c r="D637" s="1674" t="s">
        <v>7625</v>
      </c>
      <c r="E637" s="1665"/>
      <c r="F637" s="1620" t="s">
        <v>625</v>
      </c>
      <c r="G637" s="1625">
        <v>0</v>
      </c>
      <c r="H637" s="1620" t="s">
        <v>625</v>
      </c>
      <c r="I637" s="1675">
        <v>1800000</v>
      </c>
      <c r="J637" s="1665"/>
      <c r="K637" s="1620" t="s">
        <v>625</v>
      </c>
      <c r="L637" s="1626" t="s">
        <v>625</v>
      </c>
      <c r="M637" s="1620" t="s">
        <v>625</v>
      </c>
      <c r="N637" s="1625">
        <v>128948076</v>
      </c>
    </row>
    <row r="638" spans="1:14" ht="14.25" customHeight="1">
      <c r="A638" s="1624" t="s">
        <v>7752</v>
      </c>
      <c r="B638" s="1624" t="s">
        <v>7751</v>
      </c>
      <c r="C638" s="1624" t="s">
        <v>625</v>
      </c>
      <c r="D638" s="1676" t="s">
        <v>6156</v>
      </c>
      <c r="E638" s="1665"/>
      <c r="F638" s="1620" t="s">
        <v>625</v>
      </c>
      <c r="G638" s="1622">
        <v>0</v>
      </c>
      <c r="H638" s="1620" t="s">
        <v>625</v>
      </c>
      <c r="I638" s="1677">
        <v>32790</v>
      </c>
      <c r="J638" s="1665"/>
      <c r="K638" s="1620" t="s">
        <v>625</v>
      </c>
      <c r="L638" s="1623" t="s">
        <v>625</v>
      </c>
      <c r="M638" s="1620" t="s">
        <v>625</v>
      </c>
      <c r="N638" s="1622">
        <v>128980866</v>
      </c>
    </row>
    <row r="639" spans="1:14" ht="14.1" customHeight="1">
      <c r="A639" s="1627" t="s">
        <v>7745</v>
      </c>
      <c r="B639" s="1627" t="s">
        <v>7744</v>
      </c>
      <c r="C639" s="1627" t="s">
        <v>625</v>
      </c>
      <c r="D639" s="1674" t="s">
        <v>7479</v>
      </c>
      <c r="E639" s="1665"/>
      <c r="F639" s="1620" t="s">
        <v>625</v>
      </c>
      <c r="G639" s="1625">
        <v>0</v>
      </c>
      <c r="H639" s="1620" t="s">
        <v>625</v>
      </c>
      <c r="I639" s="1675">
        <v>41688894</v>
      </c>
      <c r="J639" s="1665"/>
      <c r="K639" s="1620" t="s">
        <v>625</v>
      </c>
      <c r="L639" s="1626" t="s">
        <v>625</v>
      </c>
      <c r="M639" s="1620" t="s">
        <v>625</v>
      </c>
      <c r="N639" s="1625">
        <v>170669760</v>
      </c>
    </row>
    <row r="640" spans="1:14" ht="14.25" customHeight="1">
      <c r="A640" s="1624" t="s">
        <v>8074</v>
      </c>
      <c r="B640" s="1624" t="s">
        <v>8091</v>
      </c>
      <c r="C640" s="1624" t="s">
        <v>625</v>
      </c>
      <c r="D640" s="1676" t="s">
        <v>8029</v>
      </c>
      <c r="E640" s="1665"/>
      <c r="F640" s="1620" t="s">
        <v>625</v>
      </c>
      <c r="G640" s="1622">
        <v>0</v>
      </c>
      <c r="H640" s="1620" t="s">
        <v>625</v>
      </c>
      <c r="I640" s="1677">
        <v>270000</v>
      </c>
      <c r="J640" s="1665"/>
      <c r="K640" s="1620" t="s">
        <v>625</v>
      </c>
      <c r="L640" s="1623" t="s">
        <v>625</v>
      </c>
      <c r="M640" s="1620" t="s">
        <v>625</v>
      </c>
      <c r="N640" s="1622">
        <v>170939760</v>
      </c>
    </row>
    <row r="641" spans="1:14" ht="14.1" customHeight="1">
      <c r="A641" s="1627" t="s">
        <v>8074</v>
      </c>
      <c r="B641" s="1627" t="s">
        <v>8083</v>
      </c>
      <c r="C641" s="1627" t="s">
        <v>625</v>
      </c>
      <c r="D641" s="1674" t="s">
        <v>8127</v>
      </c>
      <c r="E641" s="1665"/>
      <c r="F641" s="1620" t="s">
        <v>625</v>
      </c>
      <c r="G641" s="1625">
        <v>0</v>
      </c>
      <c r="H641" s="1620" t="s">
        <v>625</v>
      </c>
      <c r="I641" s="1678" t="s">
        <v>625</v>
      </c>
      <c r="J641" s="1665"/>
      <c r="K641" s="1620" t="s">
        <v>625</v>
      </c>
      <c r="L641" s="1625">
        <v>1200</v>
      </c>
      <c r="M641" s="1620" t="s">
        <v>625</v>
      </c>
      <c r="N641" s="1625">
        <v>170938560</v>
      </c>
    </row>
    <row r="642" spans="1:14" ht="14.25" customHeight="1">
      <c r="A642" s="1624" t="s">
        <v>8074</v>
      </c>
      <c r="B642" s="1624" t="s">
        <v>8083</v>
      </c>
      <c r="C642" s="1624" t="s">
        <v>625</v>
      </c>
      <c r="D642" s="1676" t="s">
        <v>8126</v>
      </c>
      <c r="E642" s="1665"/>
      <c r="F642" s="1620" t="s">
        <v>625</v>
      </c>
      <c r="G642" s="1622">
        <v>0</v>
      </c>
      <c r="H642" s="1620" t="s">
        <v>625</v>
      </c>
      <c r="I642" s="1679" t="s">
        <v>625</v>
      </c>
      <c r="J642" s="1665"/>
      <c r="K642" s="1620" t="s">
        <v>625</v>
      </c>
      <c r="L642" s="1622">
        <v>6000000</v>
      </c>
      <c r="M642" s="1620" t="s">
        <v>625</v>
      </c>
      <c r="N642" s="1622">
        <v>164938560</v>
      </c>
    </row>
    <row r="643" spans="1:14" ht="14.1" customHeight="1">
      <c r="A643" s="1627" t="s">
        <v>8074</v>
      </c>
      <c r="B643" s="1627" t="s">
        <v>8083</v>
      </c>
      <c r="C643" s="1627" t="s">
        <v>625</v>
      </c>
      <c r="D643" s="1674" t="s">
        <v>8125</v>
      </c>
      <c r="E643" s="1665"/>
      <c r="F643" s="1620" t="s">
        <v>625</v>
      </c>
      <c r="G643" s="1625">
        <v>0</v>
      </c>
      <c r="H643" s="1620" t="s">
        <v>625</v>
      </c>
      <c r="I643" s="1678" t="s">
        <v>625</v>
      </c>
      <c r="J643" s="1665"/>
      <c r="K643" s="1620" t="s">
        <v>625</v>
      </c>
      <c r="L643" s="1625">
        <v>4500000</v>
      </c>
      <c r="M643" s="1620" t="s">
        <v>625</v>
      </c>
      <c r="N643" s="1625">
        <v>160438560</v>
      </c>
    </row>
    <row r="644" spans="1:14" ht="14.25" customHeight="1">
      <c r="A644" s="1624" t="s">
        <v>8074</v>
      </c>
      <c r="B644" s="1624" t="s">
        <v>8083</v>
      </c>
      <c r="C644" s="1624" t="s">
        <v>625</v>
      </c>
      <c r="D644" s="1676" t="s">
        <v>8124</v>
      </c>
      <c r="E644" s="1665"/>
      <c r="F644" s="1620" t="s">
        <v>625</v>
      </c>
      <c r="G644" s="1622">
        <v>0</v>
      </c>
      <c r="H644" s="1620" t="s">
        <v>625</v>
      </c>
      <c r="I644" s="1679" t="s">
        <v>625</v>
      </c>
      <c r="J644" s="1665"/>
      <c r="K644" s="1620" t="s">
        <v>625</v>
      </c>
      <c r="L644" s="1622">
        <v>210620</v>
      </c>
      <c r="M644" s="1620" t="s">
        <v>625</v>
      </c>
      <c r="N644" s="1622">
        <v>160227940</v>
      </c>
    </row>
    <row r="645" spans="1:14" ht="14.1" customHeight="1">
      <c r="A645" s="1627" t="s">
        <v>8074</v>
      </c>
      <c r="B645" s="1627" t="s">
        <v>8083</v>
      </c>
      <c r="C645" s="1627" t="s">
        <v>625</v>
      </c>
      <c r="D645" s="1674" t="s">
        <v>8123</v>
      </c>
      <c r="E645" s="1665"/>
      <c r="F645" s="1620" t="s">
        <v>625</v>
      </c>
      <c r="G645" s="1625">
        <v>0</v>
      </c>
      <c r="H645" s="1620" t="s">
        <v>625</v>
      </c>
      <c r="I645" s="1678" t="s">
        <v>625</v>
      </c>
      <c r="J645" s="1665"/>
      <c r="K645" s="1620" t="s">
        <v>625</v>
      </c>
      <c r="L645" s="1625">
        <v>39997946</v>
      </c>
      <c r="M645" s="1620" t="s">
        <v>625</v>
      </c>
      <c r="N645" s="1625">
        <v>120229994</v>
      </c>
    </row>
    <row r="646" spans="1:14" ht="14.1" customHeight="1">
      <c r="A646" s="1624" t="s">
        <v>8074</v>
      </c>
      <c r="B646" s="1624" t="s">
        <v>8083</v>
      </c>
      <c r="C646" s="1624" t="s">
        <v>625</v>
      </c>
      <c r="D646" s="1676" t="s">
        <v>8122</v>
      </c>
      <c r="E646" s="1665"/>
      <c r="F646" s="1620" t="s">
        <v>625</v>
      </c>
      <c r="G646" s="1622">
        <v>0</v>
      </c>
      <c r="H646" s="1620" t="s">
        <v>625</v>
      </c>
      <c r="I646" s="1679" t="s">
        <v>625</v>
      </c>
      <c r="J646" s="1665"/>
      <c r="K646" s="1620" t="s">
        <v>625</v>
      </c>
      <c r="L646" s="1622">
        <v>1200000</v>
      </c>
      <c r="M646" s="1620" t="s">
        <v>625</v>
      </c>
      <c r="N646" s="1622">
        <v>119029994</v>
      </c>
    </row>
    <row r="647" spans="1:14" ht="14.25" customHeight="1">
      <c r="A647" s="1627" t="s">
        <v>8074</v>
      </c>
      <c r="B647" s="1627" t="s">
        <v>8083</v>
      </c>
      <c r="C647" s="1627" t="s">
        <v>625</v>
      </c>
      <c r="D647" s="1674" t="s">
        <v>8121</v>
      </c>
      <c r="E647" s="1665"/>
      <c r="F647" s="1620" t="s">
        <v>625</v>
      </c>
      <c r="G647" s="1625">
        <v>0</v>
      </c>
      <c r="H647" s="1620" t="s">
        <v>625</v>
      </c>
      <c r="I647" s="1678" t="s">
        <v>625</v>
      </c>
      <c r="J647" s="1665"/>
      <c r="K647" s="1620" t="s">
        <v>625</v>
      </c>
      <c r="L647" s="1625">
        <v>800000</v>
      </c>
      <c r="M647" s="1620" t="s">
        <v>625</v>
      </c>
      <c r="N647" s="1625">
        <v>118229994</v>
      </c>
    </row>
    <row r="648" spans="1:14" ht="14.1" customHeight="1">
      <c r="A648" s="1624" t="s">
        <v>8074</v>
      </c>
      <c r="B648" s="1624" t="s">
        <v>8083</v>
      </c>
      <c r="C648" s="1624" t="s">
        <v>625</v>
      </c>
      <c r="D648" s="1676" t="s">
        <v>8120</v>
      </c>
      <c r="E648" s="1665"/>
      <c r="F648" s="1620" t="s">
        <v>625</v>
      </c>
      <c r="G648" s="1622">
        <v>0</v>
      </c>
      <c r="H648" s="1620" t="s">
        <v>625</v>
      </c>
      <c r="I648" s="1679" t="s">
        <v>625</v>
      </c>
      <c r="J648" s="1665"/>
      <c r="K648" s="1620" t="s">
        <v>625</v>
      </c>
      <c r="L648" s="1622">
        <v>35000</v>
      </c>
      <c r="M648" s="1620" t="s">
        <v>625</v>
      </c>
      <c r="N648" s="1622">
        <v>118194994</v>
      </c>
    </row>
    <row r="649" spans="1:14" ht="14.25" customHeight="1">
      <c r="A649" s="1627" t="s">
        <v>8074</v>
      </c>
      <c r="B649" s="1627" t="s">
        <v>8083</v>
      </c>
      <c r="C649" s="1627" t="s">
        <v>625</v>
      </c>
      <c r="D649" s="1674" t="s">
        <v>8119</v>
      </c>
      <c r="E649" s="1665"/>
      <c r="F649" s="1620" t="s">
        <v>625</v>
      </c>
      <c r="G649" s="1625">
        <v>0</v>
      </c>
      <c r="H649" s="1620" t="s">
        <v>625</v>
      </c>
      <c r="I649" s="1678" t="s">
        <v>625</v>
      </c>
      <c r="J649" s="1665"/>
      <c r="K649" s="1620" t="s">
        <v>625</v>
      </c>
      <c r="L649" s="1625">
        <v>2250000</v>
      </c>
      <c r="M649" s="1620" t="s">
        <v>625</v>
      </c>
      <c r="N649" s="1625">
        <v>115944994</v>
      </c>
    </row>
    <row r="650" spans="1:14" ht="14.1" customHeight="1">
      <c r="A650" s="1624" t="s">
        <v>8074</v>
      </c>
      <c r="B650" s="1624" t="s">
        <v>8083</v>
      </c>
      <c r="C650" s="1624" t="s">
        <v>625</v>
      </c>
      <c r="D650" s="1676" t="s">
        <v>8118</v>
      </c>
      <c r="E650" s="1665"/>
      <c r="F650" s="1620" t="s">
        <v>625</v>
      </c>
      <c r="G650" s="1622">
        <v>0</v>
      </c>
      <c r="H650" s="1620" t="s">
        <v>625</v>
      </c>
      <c r="I650" s="1679" t="s">
        <v>625</v>
      </c>
      <c r="J650" s="1665"/>
      <c r="K650" s="1620" t="s">
        <v>625</v>
      </c>
      <c r="L650" s="1622">
        <v>7350000</v>
      </c>
      <c r="M650" s="1620" t="s">
        <v>625</v>
      </c>
      <c r="N650" s="1622">
        <v>108594994</v>
      </c>
    </row>
    <row r="651" spans="1:14" ht="14.25" customHeight="1">
      <c r="A651" s="1627" t="s">
        <v>8074</v>
      </c>
      <c r="B651" s="1627" t="s">
        <v>8083</v>
      </c>
      <c r="C651" s="1627" t="s">
        <v>625</v>
      </c>
      <c r="D651" s="1674" t="s">
        <v>8117</v>
      </c>
      <c r="E651" s="1665"/>
      <c r="F651" s="1620" t="s">
        <v>625</v>
      </c>
      <c r="G651" s="1625">
        <v>0</v>
      </c>
      <c r="H651" s="1620" t="s">
        <v>625</v>
      </c>
      <c r="I651" s="1678" t="s">
        <v>625</v>
      </c>
      <c r="J651" s="1665"/>
      <c r="K651" s="1620" t="s">
        <v>625</v>
      </c>
      <c r="L651" s="1625">
        <v>5572110</v>
      </c>
      <c r="M651" s="1620" t="s">
        <v>625</v>
      </c>
      <c r="N651" s="1625">
        <v>103022884</v>
      </c>
    </row>
    <row r="652" spans="1:14" ht="14.1" customHeight="1">
      <c r="A652" s="1624" t="s">
        <v>8074</v>
      </c>
      <c r="B652" s="1624" t="s">
        <v>8083</v>
      </c>
      <c r="C652" s="1624" t="s">
        <v>625</v>
      </c>
      <c r="D652" s="1676" t="s">
        <v>8116</v>
      </c>
      <c r="E652" s="1665"/>
      <c r="F652" s="1620" t="s">
        <v>625</v>
      </c>
      <c r="G652" s="1622">
        <v>0</v>
      </c>
      <c r="H652" s="1620" t="s">
        <v>625</v>
      </c>
      <c r="I652" s="1679" t="s">
        <v>625</v>
      </c>
      <c r="J652" s="1665"/>
      <c r="K652" s="1620" t="s">
        <v>625</v>
      </c>
      <c r="L652" s="1622">
        <v>1350000</v>
      </c>
      <c r="M652" s="1620" t="s">
        <v>625</v>
      </c>
      <c r="N652" s="1622">
        <v>101672884</v>
      </c>
    </row>
    <row r="653" spans="1:14" ht="14.25" customHeight="1">
      <c r="A653" s="1627" t="s">
        <v>8074</v>
      </c>
      <c r="B653" s="1627" t="s">
        <v>8083</v>
      </c>
      <c r="C653" s="1627" t="s">
        <v>625</v>
      </c>
      <c r="D653" s="1674" t="s">
        <v>8115</v>
      </c>
      <c r="E653" s="1665"/>
      <c r="F653" s="1620" t="s">
        <v>625</v>
      </c>
      <c r="G653" s="1625">
        <v>0</v>
      </c>
      <c r="H653" s="1620" t="s">
        <v>625</v>
      </c>
      <c r="I653" s="1678" t="s">
        <v>625</v>
      </c>
      <c r="J653" s="1665"/>
      <c r="K653" s="1620" t="s">
        <v>625</v>
      </c>
      <c r="L653" s="1625">
        <v>49440000</v>
      </c>
      <c r="M653" s="1620" t="s">
        <v>625</v>
      </c>
      <c r="N653" s="1625">
        <v>52232884</v>
      </c>
    </row>
    <row r="654" spans="1:14" ht="14.1" customHeight="1">
      <c r="A654" s="1624" t="s">
        <v>8074</v>
      </c>
      <c r="B654" s="1624" t="s">
        <v>8083</v>
      </c>
      <c r="C654" s="1624" t="s">
        <v>625</v>
      </c>
      <c r="D654" s="1676" t="s">
        <v>8114</v>
      </c>
      <c r="E654" s="1665"/>
      <c r="F654" s="1620" t="s">
        <v>625</v>
      </c>
      <c r="G654" s="1622">
        <v>0</v>
      </c>
      <c r="H654" s="1620" t="s">
        <v>625</v>
      </c>
      <c r="I654" s="1679" t="s">
        <v>625</v>
      </c>
      <c r="J654" s="1665"/>
      <c r="K654" s="1620" t="s">
        <v>625</v>
      </c>
      <c r="L654" s="1622">
        <v>240000</v>
      </c>
      <c r="M654" s="1620" t="s">
        <v>625</v>
      </c>
      <c r="N654" s="1622">
        <v>51992884</v>
      </c>
    </row>
    <row r="655" spans="1:14" ht="14.25" customHeight="1">
      <c r="A655" s="1627" t="s">
        <v>8074</v>
      </c>
      <c r="B655" s="1627" t="s">
        <v>8083</v>
      </c>
      <c r="C655" s="1627" t="s">
        <v>625</v>
      </c>
      <c r="D655" s="1674" t="s">
        <v>8113</v>
      </c>
      <c r="E655" s="1665"/>
      <c r="F655" s="1620" t="s">
        <v>625</v>
      </c>
      <c r="G655" s="1625">
        <v>0</v>
      </c>
      <c r="H655" s="1620" t="s">
        <v>625</v>
      </c>
      <c r="I655" s="1678" t="s">
        <v>625</v>
      </c>
      <c r="J655" s="1665"/>
      <c r="K655" s="1620" t="s">
        <v>625</v>
      </c>
      <c r="L655" s="1625">
        <v>5100000</v>
      </c>
      <c r="M655" s="1620" t="s">
        <v>625</v>
      </c>
      <c r="N655" s="1625">
        <v>46892884</v>
      </c>
    </row>
    <row r="656" spans="1:14" ht="14.1" customHeight="1">
      <c r="A656" s="1624" t="s">
        <v>8074</v>
      </c>
      <c r="B656" s="1624" t="s">
        <v>8112</v>
      </c>
      <c r="C656" s="1624" t="s">
        <v>625</v>
      </c>
      <c r="D656" s="1676" t="s">
        <v>8111</v>
      </c>
      <c r="E656" s="1665"/>
      <c r="F656" s="1620" t="s">
        <v>625</v>
      </c>
      <c r="G656" s="1622">
        <v>0</v>
      </c>
      <c r="H656" s="1620" t="s">
        <v>625</v>
      </c>
      <c r="I656" s="1679" t="s">
        <v>625</v>
      </c>
      <c r="J656" s="1665"/>
      <c r="K656" s="1620" t="s">
        <v>625</v>
      </c>
      <c r="L656" s="1622">
        <v>3371200</v>
      </c>
      <c r="M656" s="1620" t="s">
        <v>625</v>
      </c>
      <c r="N656" s="1622">
        <v>43521684</v>
      </c>
    </row>
    <row r="657" spans="1:14" ht="14.25" customHeight="1">
      <c r="A657" s="1627" t="s">
        <v>8110</v>
      </c>
      <c r="B657" s="1627" t="s">
        <v>8109</v>
      </c>
      <c r="C657" s="1627" t="s">
        <v>625</v>
      </c>
      <c r="D657" s="1674" t="s">
        <v>7992</v>
      </c>
      <c r="E657" s="1665"/>
      <c r="F657" s="1620" t="s">
        <v>625</v>
      </c>
      <c r="G657" s="1625">
        <v>0</v>
      </c>
      <c r="H657" s="1620" t="s">
        <v>625</v>
      </c>
      <c r="I657" s="1675">
        <v>1200000</v>
      </c>
      <c r="J657" s="1665"/>
      <c r="K657" s="1620" t="s">
        <v>625</v>
      </c>
      <c r="L657" s="1626" t="s">
        <v>625</v>
      </c>
      <c r="M657" s="1620" t="s">
        <v>625</v>
      </c>
      <c r="N657" s="1625">
        <v>44721684</v>
      </c>
    </row>
    <row r="658" spans="1:14" ht="14.1" customHeight="1">
      <c r="A658" s="1624" t="s">
        <v>8107</v>
      </c>
      <c r="B658" s="1624" t="s">
        <v>8108</v>
      </c>
      <c r="C658" s="1624" t="s">
        <v>625</v>
      </c>
      <c r="D658" s="1676" t="s">
        <v>659</v>
      </c>
      <c r="E658" s="1665"/>
      <c r="F658" s="1620" t="s">
        <v>625</v>
      </c>
      <c r="G658" s="1622">
        <v>0</v>
      </c>
      <c r="H658" s="1620" t="s">
        <v>625</v>
      </c>
      <c r="I658" s="1677">
        <v>1000000</v>
      </c>
      <c r="J658" s="1665"/>
      <c r="K658" s="1620" t="s">
        <v>625</v>
      </c>
      <c r="L658" s="1623" t="s">
        <v>625</v>
      </c>
      <c r="M658" s="1620" t="s">
        <v>625</v>
      </c>
      <c r="N658" s="1622">
        <v>45721684</v>
      </c>
    </row>
    <row r="659" spans="1:14" ht="14.1" customHeight="1">
      <c r="A659" s="1627" t="s">
        <v>8107</v>
      </c>
      <c r="B659" s="1627" t="s">
        <v>8106</v>
      </c>
      <c r="C659" s="1627" t="s">
        <v>625</v>
      </c>
      <c r="D659" s="1674" t="s">
        <v>8105</v>
      </c>
      <c r="E659" s="1665"/>
      <c r="F659" s="1620" t="s">
        <v>625</v>
      </c>
      <c r="G659" s="1625">
        <v>0</v>
      </c>
      <c r="H659" s="1620" t="s">
        <v>625</v>
      </c>
      <c r="I659" s="1678" t="s">
        <v>625</v>
      </c>
      <c r="J659" s="1665"/>
      <c r="K659" s="1620" t="s">
        <v>625</v>
      </c>
      <c r="L659" s="1625">
        <v>1000000</v>
      </c>
      <c r="M659" s="1620" t="s">
        <v>625</v>
      </c>
      <c r="N659" s="1625">
        <v>44721684</v>
      </c>
    </row>
    <row r="660" spans="1:14" ht="14.25" customHeight="1">
      <c r="A660" s="1624" t="s">
        <v>8089</v>
      </c>
      <c r="B660" s="1624" t="s">
        <v>8088</v>
      </c>
      <c r="C660" s="1624" t="s">
        <v>625</v>
      </c>
      <c r="D660" s="1676" t="s">
        <v>5120</v>
      </c>
      <c r="E660" s="1665"/>
      <c r="F660" s="1620" t="s">
        <v>625</v>
      </c>
      <c r="G660" s="1622">
        <v>0</v>
      </c>
      <c r="H660" s="1620" t="s">
        <v>625</v>
      </c>
      <c r="I660" s="1677">
        <v>400</v>
      </c>
      <c r="J660" s="1665"/>
      <c r="K660" s="1620" t="s">
        <v>625</v>
      </c>
      <c r="L660" s="1623" t="s">
        <v>625</v>
      </c>
      <c r="M660" s="1620" t="s">
        <v>625</v>
      </c>
      <c r="N660" s="1622">
        <v>44722084</v>
      </c>
    </row>
    <row r="661" spans="1:14" ht="14.1" customHeight="1">
      <c r="A661" s="1627" t="s">
        <v>8101</v>
      </c>
      <c r="B661" s="1627" t="s">
        <v>8100</v>
      </c>
      <c r="C661" s="1627" t="s">
        <v>625</v>
      </c>
      <c r="D661" s="1674" t="s">
        <v>7995</v>
      </c>
      <c r="E661" s="1665"/>
      <c r="F661" s="1620" t="s">
        <v>625</v>
      </c>
      <c r="G661" s="1625">
        <v>0</v>
      </c>
      <c r="H661" s="1620" t="s">
        <v>625</v>
      </c>
      <c r="I661" s="1675">
        <v>35430</v>
      </c>
      <c r="J661" s="1665"/>
      <c r="K661" s="1620" t="s">
        <v>625</v>
      </c>
      <c r="L661" s="1626" t="s">
        <v>625</v>
      </c>
      <c r="M661" s="1620" t="s">
        <v>625</v>
      </c>
      <c r="N661" s="1625">
        <v>44757514</v>
      </c>
    </row>
    <row r="662" spans="1:14" ht="14.25" customHeight="1">
      <c r="A662" s="1624" t="s">
        <v>8087</v>
      </c>
      <c r="B662" s="1624" t="s">
        <v>8086</v>
      </c>
      <c r="C662" s="1624" t="s">
        <v>625</v>
      </c>
      <c r="D662" s="1676" t="s">
        <v>5120</v>
      </c>
      <c r="E662" s="1665"/>
      <c r="F662" s="1620" t="s">
        <v>625</v>
      </c>
      <c r="G662" s="1622">
        <v>0</v>
      </c>
      <c r="H662" s="1620" t="s">
        <v>625</v>
      </c>
      <c r="I662" s="1677">
        <v>400</v>
      </c>
      <c r="J662" s="1665"/>
      <c r="K662" s="1620" t="s">
        <v>625</v>
      </c>
      <c r="L662" s="1623" t="s">
        <v>625</v>
      </c>
      <c r="M662" s="1620" t="s">
        <v>625</v>
      </c>
      <c r="N662" s="1622">
        <v>44757914</v>
      </c>
    </row>
    <row r="663" spans="1:14" ht="14.1" customHeight="1">
      <c r="A663" s="1627" t="s">
        <v>8085</v>
      </c>
      <c r="B663" s="1627" t="s">
        <v>8084</v>
      </c>
      <c r="C663" s="1627" t="s">
        <v>625</v>
      </c>
      <c r="D663" s="1674" t="s">
        <v>5120</v>
      </c>
      <c r="E663" s="1665"/>
      <c r="F663" s="1620" t="s">
        <v>625</v>
      </c>
      <c r="G663" s="1625">
        <v>0</v>
      </c>
      <c r="H663" s="1620" t="s">
        <v>625</v>
      </c>
      <c r="I663" s="1675">
        <v>400</v>
      </c>
      <c r="J663" s="1665"/>
      <c r="K663" s="1620" t="s">
        <v>625</v>
      </c>
      <c r="L663" s="1626" t="s">
        <v>625</v>
      </c>
      <c r="M663" s="1620" t="s">
        <v>625</v>
      </c>
      <c r="N663" s="1625">
        <v>44758314</v>
      </c>
    </row>
    <row r="664" spans="1:14" ht="14.25" customHeight="1">
      <c r="A664" s="1624" t="s">
        <v>8085</v>
      </c>
      <c r="B664" s="1624" t="s">
        <v>8104</v>
      </c>
      <c r="C664" s="1624" t="s">
        <v>625</v>
      </c>
      <c r="D664" s="1676" t="s">
        <v>7040</v>
      </c>
      <c r="E664" s="1665"/>
      <c r="F664" s="1620" t="s">
        <v>625</v>
      </c>
      <c r="G664" s="1622">
        <v>0</v>
      </c>
      <c r="H664" s="1620" t="s">
        <v>625</v>
      </c>
      <c r="I664" s="1677">
        <v>3259700</v>
      </c>
      <c r="J664" s="1665"/>
      <c r="K664" s="1620" t="s">
        <v>625</v>
      </c>
      <c r="L664" s="1623" t="s">
        <v>625</v>
      </c>
      <c r="M664" s="1620" t="s">
        <v>625</v>
      </c>
      <c r="N664" s="1622">
        <v>48018014</v>
      </c>
    </row>
    <row r="665" spans="1:14" ht="14.1" customHeight="1">
      <c r="A665" s="1627" t="s">
        <v>8085</v>
      </c>
      <c r="B665" s="1627" t="s">
        <v>8103</v>
      </c>
      <c r="C665" s="1627" t="s">
        <v>625</v>
      </c>
      <c r="D665" s="1674" t="s">
        <v>8102</v>
      </c>
      <c r="E665" s="1665"/>
      <c r="F665" s="1620" t="s">
        <v>625</v>
      </c>
      <c r="G665" s="1625">
        <v>0</v>
      </c>
      <c r="H665" s="1620" t="s">
        <v>625</v>
      </c>
      <c r="I665" s="1678" t="s">
        <v>625</v>
      </c>
      <c r="J665" s="1665"/>
      <c r="K665" s="1620" t="s">
        <v>625</v>
      </c>
      <c r="L665" s="1625">
        <v>3259700</v>
      </c>
      <c r="M665" s="1620" t="s">
        <v>625</v>
      </c>
      <c r="N665" s="1625">
        <v>44758314</v>
      </c>
    </row>
    <row r="666" spans="1:14" ht="14.25" customHeight="1">
      <c r="A666" s="1624" t="s">
        <v>8364</v>
      </c>
      <c r="B666" s="1624" t="s">
        <v>8508</v>
      </c>
      <c r="C666" s="1624" t="s">
        <v>625</v>
      </c>
      <c r="D666" s="1676" t="s">
        <v>8507</v>
      </c>
      <c r="E666" s="1665"/>
      <c r="F666" s="1620" t="s">
        <v>625</v>
      </c>
      <c r="G666" s="1622">
        <v>0</v>
      </c>
      <c r="H666" s="1620" t="s">
        <v>625</v>
      </c>
      <c r="I666" s="1679" t="s">
        <v>625</v>
      </c>
      <c r="J666" s="1665"/>
      <c r="K666" s="1620" t="s">
        <v>625</v>
      </c>
      <c r="L666" s="1622">
        <v>1000000</v>
      </c>
      <c r="M666" s="1620" t="s">
        <v>625</v>
      </c>
      <c r="N666" s="1622">
        <v>43758314</v>
      </c>
    </row>
    <row r="667" spans="1:14" ht="14.1" customHeight="1">
      <c r="A667" s="1627" t="s">
        <v>8398</v>
      </c>
      <c r="B667" s="1627" t="s">
        <v>8397</v>
      </c>
      <c r="C667" s="1627" t="s">
        <v>625</v>
      </c>
      <c r="D667" s="1674" t="s">
        <v>8294</v>
      </c>
      <c r="E667" s="1665"/>
      <c r="F667" s="1620" t="s">
        <v>625</v>
      </c>
      <c r="G667" s="1625">
        <v>0</v>
      </c>
      <c r="H667" s="1620" t="s">
        <v>625</v>
      </c>
      <c r="I667" s="1675">
        <v>32350</v>
      </c>
      <c r="J667" s="1665"/>
      <c r="K667" s="1620" t="s">
        <v>625</v>
      </c>
      <c r="L667" s="1626" t="s">
        <v>625</v>
      </c>
      <c r="M667" s="1620" t="s">
        <v>625</v>
      </c>
      <c r="N667" s="1625">
        <v>43790664</v>
      </c>
    </row>
    <row r="668" spans="1:14" ht="14.25" customHeight="1">
      <c r="A668" s="1624" t="s">
        <v>8380</v>
      </c>
      <c r="B668" s="1624" t="s">
        <v>8385</v>
      </c>
      <c r="C668" s="1624" t="s">
        <v>625</v>
      </c>
      <c r="D668" s="1676" t="s">
        <v>5120</v>
      </c>
      <c r="E668" s="1665"/>
      <c r="F668" s="1620" t="s">
        <v>625</v>
      </c>
      <c r="G668" s="1622">
        <v>0</v>
      </c>
      <c r="H668" s="1620" t="s">
        <v>625</v>
      </c>
      <c r="I668" s="1677">
        <v>400</v>
      </c>
      <c r="J668" s="1665"/>
      <c r="K668" s="1620" t="s">
        <v>625</v>
      </c>
      <c r="L668" s="1623" t="s">
        <v>625</v>
      </c>
      <c r="M668" s="1620" t="s">
        <v>625</v>
      </c>
      <c r="N668" s="1622">
        <v>43791064</v>
      </c>
    </row>
    <row r="669" spans="1:14" ht="14.1" customHeight="1">
      <c r="A669" s="1627" t="s">
        <v>8375</v>
      </c>
      <c r="B669" s="1627" t="s">
        <v>8388</v>
      </c>
      <c r="C669" s="1627" t="s">
        <v>625</v>
      </c>
      <c r="D669" s="1674" t="s">
        <v>8387</v>
      </c>
      <c r="E669" s="1665"/>
      <c r="F669" s="1620" t="s">
        <v>625</v>
      </c>
      <c r="G669" s="1625">
        <v>0</v>
      </c>
      <c r="H669" s="1620" t="s">
        <v>625</v>
      </c>
      <c r="I669" s="1675">
        <v>73950</v>
      </c>
      <c r="J669" s="1665"/>
      <c r="K669" s="1620" t="s">
        <v>625</v>
      </c>
      <c r="L669" s="1626" t="s">
        <v>625</v>
      </c>
      <c r="M669" s="1620" t="s">
        <v>625</v>
      </c>
      <c r="N669" s="1625">
        <v>43865014</v>
      </c>
    </row>
    <row r="670" spans="1:14" ht="25.5" customHeight="1" thickBot="1">
      <c r="A670" s="1680" t="s">
        <v>659</v>
      </c>
      <c r="B670" s="1681"/>
      <c r="C670" s="1681"/>
      <c r="D670" s="1681"/>
      <c r="E670" s="1681"/>
      <c r="F670" s="1617" t="s">
        <v>625</v>
      </c>
      <c r="G670" s="1618">
        <v>0</v>
      </c>
      <c r="H670" s="1617" t="s">
        <v>625</v>
      </c>
      <c r="I670" s="1682">
        <v>49394714</v>
      </c>
      <c r="J670" s="1681"/>
      <c r="K670" s="1617" t="s">
        <v>625</v>
      </c>
      <c r="L670" s="1618">
        <v>132677776</v>
      </c>
      <c r="M670" s="1617" t="s">
        <v>625</v>
      </c>
      <c r="N670" s="1618">
        <v>43865014</v>
      </c>
    </row>
    <row r="671" spans="1:14">
      <c r="A671" s="1673" t="s">
        <v>7327</v>
      </c>
      <c r="B671" s="1665"/>
      <c r="C671" s="1665"/>
      <c r="D671" s="1665"/>
      <c r="E671" s="1665"/>
      <c r="F671" s="1620" t="s">
        <v>625</v>
      </c>
      <c r="G671" s="1620" t="s">
        <v>625</v>
      </c>
      <c r="H671" s="1620" t="s">
        <v>625</v>
      </c>
      <c r="I671" s="1669" t="s">
        <v>625</v>
      </c>
      <c r="J671" s="1665"/>
      <c r="K671" s="1620" t="s">
        <v>625</v>
      </c>
      <c r="L671" s="1620" t="s">
        <v>625</v>
      </c>
      <c r="M671" s="1620" t="s">
        <v>625</v>
      </c>
      <c r="N671" s="1621" t="s">
        <v>625</v>
      </c>
    </row>
    <row r="672" spans="1:14">
      <c r="B672" s="1620" t="s">
        <v>625</v>
      </c>
      <c r="C672" s="1620" t="s">
        <v>625</v>
      </c>
      <c r="D672" s="1669" t="s">
        <v>625</v>
      </c>
      <c r="E672" s="1665"/>
      <c r="F672" s="1620" t="s">
        <v>625</v>
      </c>
      <c r="G672" s="1620" t="s">
        <v>625</v>
      </c>
      <c r="H672" s="1620" t="s">
        <v>625</v>
      </c>
      <c r="I672" s="1669" t="s">
        <v>625</v>
      </c>
      <c r="J672" s="1665"/>
      <c r="K672" s="1620" t="s">
        <v>625</v>
      </c>
      <c r="L672" s="1620" t="s">
        <v>625</v>
      </c>
      <c r="M672" s="1620" t="s">
        <v>625</v>
      </c>
      <c r="N672" s="1620" t="s">
        <v>625</v>
      </c>
    </row>
    <row r="673" spans="1:14">
      <c r="A673" s="1673" t="s">
        <v>625</v>
      </c>
      <c r="B673" s="1665"/>
      <c r="C673" s="1665"/>
      <c r="D673" s="1665"/>
      <c r="E673" s="1665"/>
      <c r="F673" s="1620" t="s">
        <v>625</v>
      </c>
      <c r="G673" s="1621" t="s">
        <v>625</v>
      </c>
      <c r="H673" s="1620" t="s">
        <v>625</v>
      </c>
      <c r="I673" s="1668" t="s">
        <v>625</v>
      </c>
      <c r="J673" s="1665"/>
      <c r="K673" s="1620" t="s">
        <v>625</v>
      </c>
      <c r="L673" s="1621" t="s">
        <v>625</v>
      </c>
      <c r="M673" s="1620" t="s">
        <v>625</v>
      </c>
      <c r="N673" s="1619">
        <v>-4004550000</v>
      </c>
    </row>
    <row r="674" spans="1:14" ht="25.5" customHeight="1" thickBot="1">
      <c r="A674" s="1680" t="s">
        <v>829</v>
      </c>
      <c r="B674" s="1681"/>
      <c r="C674" s="1681"/>
      <c r="D674" s="1681"/>
      <c r="E674" s="1681"/>
      <c r="F674" s="1617" t="s">
        <v>625</v>
      </c>
      <c r="G674" s="1618">
        <v>0</v>
      </c>
      <c r="H674" s="1617" t="s">
        <v>625</v>
      </c>
      <c r="I674" s="1683" t="s">
        <v>625</v>
      </c>
      <c r="J674" s="1681"/>
      <c r="K674" s="1617" t="s">
        <v>625</v>
      </c>
      <c r="L674" s="1616" t="s">
        <v>625</v>
      </c>
      <c r="M674" s="1617" t="s">
        <v>625</v>
      </c>
      <c r="N674" s="1616"/>
    </row>
    <row r="675" spans="1:14">
      <c r="A675" s="1673" t="s">
        <v>7328</v>
      </c>
      <c r="B675" s="1665"/>
      <c r="C675" s="1665"/>
      <c r="D675" s="1665"/>
      <c r="E675" s="1665"/>
      <c r="F675" s="1620" t="s">
        <v>625</v>
      </c>
      <c r="G675" s="1620" t="s">
        <v>625</v>
      </c>
      <c r="H675" s="1620" t="s">
        <v>625</v>
      </c>
      <c r="I675" s="1669" t="s">
        <v>625</v>
      </c>
      <c r="J675" s="1665"/>
      <c r="K675" s="1620" t="s">
        <v>625</v>
      </c>
      <c r="L675" s="1620" t="s">
        <v>625</v>
      </c>
      <c r="M675" s="1620" t="s">
        <v>625</v>
      </c>
      <c r="N675" s="1621" t="s">
        <v>625</v>
      </c>
    </row>
    <row r="676" spans="1:14">
      <c r="B676" s="1620" t="s">
        <v>625</v>
      </c>
      <c r="C676" s="1620" t="s">
        <v>625</v>
      </c>
      <c r="D676" s="1669" t="s">
        <v>625</v>
      </c>
      <c r="E676" s="1665"/>
      <c r="F676" s="1620" t="s">
        <v>625</v>
      </c>
      <c r="G676" s="1620" t="s">
        <v>625</v>
      </c>
      <c r="H676" s="1620" t="s">
        <v>625</v>
      </c>
      <c r="I676" s="1669" t="s">
        <v>625</v>
      </c>
      <c r="J676" s="1665"/>
      <c r="K676" s="1620" t="s">
        <v>625</v>
      </c>
      <c r="L676" s="1620" t="s">
        <v>625</v>
      </c>
      <c r="M676" s="1620" t="s">
        <v>625</v>
      </c>
      <c r="N676" s="1620" t="s">
        <v>625</v>
      </c>
    </row>
    <row r="677" spans="1:14">
      <c r="A677" s="1673" t="s">
        <v>625</v>
      </c>
      <c r="B677" s="1665"/>
      <c r="C677" s="1665"/>
      <c r="D677" s="1665"/>
      <c r="E677" s="1665"/>
      <c r="F677" s="1620" t="s">
        <v>625</v>
      </c>
      <c r="G677" s="1621" t="s">
        <v>625</v>
      </c>
      <c r="H677" s="1620" t="s">
        <v>625</v>
      </c>
      <c r="I677" s="1668" t="s">
        <v>625</v>
      </c>
      <c r="J677" s="1665"/>
      <c r="K677" s="1620" t="s">
        <v>625</v>
      </c>
      <c r="L677" s="1621" t="s">
        <v>625</v>
      </c>
      <c r="M677" s="1620" t="s">
        <v>625</v>
      </c>
      <c r="N677" s="1619">
        <v>26321000</v>
      </c>
    </row>
    <row r="678" spans="1:14" ht="25.5" customHeight="1" thickBot="1">
      <c r="A678" s="1680" t="s">
        <v>851</v>
      </c>
      <c r="B678" s="1681"/>
      <c r="C678" s="1681"/>
      <c r="D678" s="1681"/>
      <c r="E678" s="1681"/>
      <c r="F678" s="1617" t="s">
        <v>625</v>
      </c>
      <c r="G678" s="1618">
        <v>0</v>
      </c>
      <c r="H678" s="1617" t="s">
        <v>625</v>
      </c>
      <c r="I678" s="1683" t="s">
        <v>625</v>
      </c>
      <c r="J678" s="1681"/>
      <c r="K678" s="1617" t="s">
        <v>625</v>
      </c>
      <c r="L678" s="1616" t="s">
        <v>625</v>
      </c>
      <c r="M678" s="1617" t="s">
        <v>625</v>
      </c>
      <c r="N678" s="1616"/>
    </row>
    <row r="679" spans="1:14">
      <c r="A679" s="1673" t="s">
        <v>7329</v>
      </c>
      <c r="B679" s="1665"/>
      <c r="C679" s="1665"/>
      <c r="D679" s="1665"/>
      <c r="E679" s="1665"/>
      <c r="F679" s="1620" t="s">
        <v>625</v>
      </c>
      <c r="G679" s="1620" t="s">
        <v>625</v>
      </c>
      <c r="H679" s="1620" t="s">
        <v>625</v>
      </c>
      <c r="I679" s="1669" t="s">
        <v>625</v>
      </c>
      <c r="J679" s="1665"/>
      <c r="K679" s="1620" t="s">
        <v>625</v>
      </c>
      <c r="L679" s="1620" t="s">
        <v>625</v>
      </c>
      <c r="M679" s="1620" t="s">
        <v>625</v>
      </c>
      <c r="N679" s="1621" t="s">
        <v>625</v>
      </c>
    </row>
    <row r="680" spans="1:14">
      <c r="B680" s="1620" t="s">
        <v>625</v>
      </c>
      <c r="C680" s="1620" t="s">
        <v>625</v>
      </c>
      <c r="D680" s="1669" t="s">
        <v>625</v>
      </c>
      <c r="E680" s="1665"/>
      <c r="F680" s="1620" t="s">
        <v>625</v>
      </c>
      <c r="G680" s="1620" t="s">
        <v>625</v>
      </c>
      <c r="H680" s="1620" t="s">
        <v>625</v>
      </c>
      <c r="I680" s="1669" t="s">
        <v>625</v>
      </c>
      <c r="J680" s="1665"/>
      <c r="K680" s="1620" t="s">
        <v>625</v>
      </c>
      <c r="L680" s="1620" t="s">
        <v>625</v>
      </c>
      <c r="M680" s="1620" t="s">
        <v>625</v>
      </c>
      <c r="N680" s="1620" t="s">
        <v>625</v>
      </c>
    </row>
    <row r="681" spans="1:14">
      <c r="A681" s="1673" t="s">
        <v>625</v>
      </c>
      <c r="B681" s="1665"/>
      <c r="C681" s="1665"/>
      <c r="D681" s="1665"/>
      <c r="E681" s="1665"/>
      <c r="F681" s="1620" t="s">
        <v>625</v>
      </c>
      <c r="G681" s="1621" t="s">
        <v>625</v>
      </c>
      <c r="H681" s="1620" t="s">
        <v>625</v>
      </c>
      <c r="I681" s="1668" t="s">
        <v>625</v>
      </c>
      <c r="J681" s="1665"/>
      <c r="K681" s="1620" t="s">
        <v>625</v>
      </c>
      <c r="L681" s="1621" t="s">
        <v>625</v>
      </c>
      <c r="M681" s="1620" t="s">
        <v>625</v>
      </c>
      <c r="N681" s="1619">
        <v>1347557747</v>
      </c>
    </row>
    <row r="682" spans="1:14" ht="25.5" customHeight="1" thickBot="1">
      <c r="A682" s="1680" t="s">
        <v>891</v>
      </c>
      <c r="B682" s="1681"/>
      <c r="C682" s="1681"/>
      <c r="D682" s="1681"/>
      <c r="E682" s="1681"/>
      <c r="F682" s="1617" t="s">
        <v>625</v>
      </c>
      <c r="G682" s="1618">
        <v>0</v>
      </c>
      <c r="H682" s="1617" t="s">
        <v>625</v>
      </c>
      <c r="I682" s="1683" t="s">
        <v>625</v>
      </c>
      <c r="J682" s="1681"/>
      <c r="K682" s="1617" t="s">
        <v>625</v>
      </c>
      <c r="L682" s="1616" t="s">
        <v>625</v>
      </c>
      <c r="M682" s="1617" t="s">
        <v>625</v>
      </c>
      <c r="N682" s="1616"/>
    </row>
    <row r="683" spans="1:14">
      <c r="A683" s="1673" t="s">
        <v>7330</v>
      </c>
      <c r="B683" s="1665"/>
      <c r="C683" s="1665"/>
      <c r="D683" s="1665"/>
      <c r="E683" s="1665"/>
      <c r="F683" s="1620" t="s">
        <v>625</v>
      </c>
      <c r="G683" s="1620" t="s">
        <v>625</v>
      </c>
      <c r="H683" s="1620" t="s">
        <v>625</v>
      </c>
      <c r="I683" s="1669" t="s">
        <v>625</v>
      </c>
      <c r="J683" s="1665"/>
      <c r="K683" s="1620" t="s">
        <v>625</v>
      </c>
      <c r="L683" s="1620" t="s">
        <v>625</v>
      </c>
      <c r="M683" s="1620" t="s">
        <v>625</v>
      </c>
      <c r="N683" s="1621" t="s">
        <v>625</v>
      </c>
    </row>
    <row r="684" spans="1:14">
      <c r="B684" s="1620" t="s">
        <v>625</v>
      </c>
      <c r="C684" s="1620" t="s">
        <v>625</v>
      </c>
      <c r="D684" s="1669" t="s">
        <v>625</v>
      </c>
      <c r="E684" s="1665"/>
      <c r="F684" s="1620" t="s">
        <v>625</v>
      </c>
      <c r="G684" s="1620" t="s">
        <v>625</v>
      </c>
      <c r="H684" s="1620" t="s">
        <v>625</v>
      </c>
      <c r="I684" s="1669" t="s">
        <v>625</v>
      </c>
      <c r="J684" s="1665"/>
      <c r="K684" s="1620" t="s">
        <v>625</v>
      </c>
      <c r="L684" s="1620" t="s">
        <v>625</v>
      </c>
      <c r="M684" s="1620" t="s">
        <v>625</v>
      </c>
      <c r="N684" s="1620" t="s">
        <v>625</v>
      </c>
    </row>
    <row r="685" spans="1:14">
      <c r="A685" s="1673" t="s">
        <v>625</v>
      </c>
      <c r="B685" s="1665"/>
      <c r="C685" s="1665"/>
      <c r="D685" s="1665"/>
      <c r="E685" s="1665"/>
      <c r="F685" s="1620" t="s">
        <v>625</v>
      </c>
      <c r="G685" s="1621" t="s">
        <v>625</v>
      </c>
      <c r="H685" s="1620" t="s">
        <v>625</v>
      </c>
      <c r="I685" s="1668" t="s">
        <v>625</v>
      </c>
      <c r="J685" s="1665"/>
      <c r="K685" s="1620" t="s">
        <v>625</v>
      </c>
      <c r="L685" s="1621" t="s">
        <v>625</v>
      </c>
      <c r="M685" s="1620" t="s">
        <v>625</v>
      </c>
      <c r="N685" s="1619">
        <v>839391686</v>
      </c>
    </row>
    <row r="686" spans="1:14" ht="25.5" customHeight="1" thickBot="1">
      <c r="A686" s="1680" t="s">
        <v>888</v>
      </c>
      <c r="B686" s="1681"/>
      <c r="C686" s="1681"/>
      <c r="D686" s="1681"/>
      <c r="E686" s="1681"/>
      <c r="F686" s="1617" t="s">
        <v>625</v>
      </c>
      <c r="G686" s="1618">
        <v>0</v>
      </c>
      <c r="H686" s="1617" t="s">
        <v>625</v>
      </c>
      <c r="I686" s="1683" t="s">
        <v>625</v>
      </c>
      <c r="J686" s="1681"/>
      <c r="K686" s="1617" t="s">
        <v>625</v>
      </c>
      <c r="L686" s="1616" t="s">
        <v>625</v>
      </c>
      <c r="M686" s="1617" t="s">
        <v>625</v>
      </c>
      <c r="N686" s="1616"/>
    </row>
    <row r="687" spans="1:14">
      <c r="A687" s="1673" t="s">
        <v>7331</v>
      </c>
      <c r="B687" s="1665"/>
      <c r="C687" s="1665"/>
      <c r="D687" s="1665"/>
      <c r="E687" s="1665"/>
      <c r="F687" s="1620" t="s">
        <v>625</v>
      </c>
      <c r="G687" s="1620" t="s">
        <v>625</v>
      </c>
      <c r="H687" s="1620" t="s">
        <v>625</v>
      </c>
      <c r="I687" s="1669" t="s">
        <v>625</v>
      </c>
      <c r="J687" s="1665"/>
      <c r="K687" s="1620" t="s">
        <v>625</v>
      </c>
      <c r="L687" s="1620" t="s">
        <v>625</v>
      </c>
      <c r="M687" s="1620" t="s">
        <v>625</v>
      </c>
      <c r="N687" s="1621" t="s">
        <v>625</v>
      </c>
    </row>
    <row r="688" spans="1:14">
      <c r="B688" s="1620" t="s">
        <v>625</v>
      </c>
      <c r="C688" s="1620" t="s">
        <v>625</v>
      </c>
      <c r="D688" s="1669" t="s">
        <v>625</v>
      </c>
      <c r="E688" s="1665"/>
      <c r="F688" s="1620" t="s">
        <v>625</v>
      </c>
      <c r="G688" s="1620" t="s">
        <v>625</v>
      </c>
      <c r="H688" s="1620" t="s">
        <v>625</v>
      </c>
      <c r="I688" s="1669" t="s">
        <v>625</v>
      </c>
      <c r="J688" s="1665"/>
      <c r="K688" s="1620" t="s">
        <v>625</v>
      </c>
      <c r="L688" s="1620" t="s">
        <v>625</v>
      </c>
      <c r="M688" s="1620" t="s">
        <v>625</v>
      </c>
      <c r="N688" s="1620" t="s">
        <v>625</v>
      </c>
    </row>
    <row r="689" spans="1:14">
      <c r="A689" s="1673" t="s">
        <v>625</v>
      </c>
      <c r="B689" s="1665"/>
      <c r="C689" s="1665"/>
      <c r="D689" s="1665"/>
      <c r="E689" s="1665"/>
      <c r="F689" s="1620" t="s">
        <v>625</v>
      </c>
      <c r="G689" s="1621" t="s">
        <v>625</v>
      </c>
      <c r="H689" s="1620" t="s">
        <v>625</v>
      </c>
      <c r="I689" s="1668" t="s">
        <v>625</v>
      </c>
      <c r="J689" s="1665"/>
      <c r="K689" s="1620" t="s">
        <v>625</v>
      </c>
      <c r="L689" s="1621" t="s">
        <v>625</v>
      </c>
      <c r="M689" s="1620" t="s">
        <v>625</v>
      </c>
      <c r="N689" s="1619">
        <v>-9999</v>
      </c>
    </row>
    <row r="690" spans="1:14" ht="25.5" customHeight="1" thickBot="1">
      <c r="A690" s="1680" t="s">
        <v>886</v>
      </c>
      <c r="B690" s="1681"/>
      <c r="C690" s="1681"/>
      <c r="D690" s="1681"/>
      <c r="E690" s="1681"/>
      <c r="F690" s="1617" t="s">
        <v>625</v>
      </c>
      <c r="G690" s="1618">
        <v>0</v>
      </c>
      <c r="H690" s="1617" t="s">
        <v>625</v>
      </c>
      <c r="I690" s="1683" t="s">
        <v>625</v>
      </c>
      <c r="J690" s="1681"/>
      <c r="K690" s="1617" t="s">
        <v>625</v>
      </c>
      <c r="L690" s="1616" t="s">
        <v>625</v>
      </c>
      <c r="M690" s="1617" t="s">
        <v>625</v>
      </c>
      <c r="N690" s="1616"/>
    </row>
    <row r="691" spans="1:14">
      <c r="A691" s="1673" t="s">
        <v>7332</v>
      </c>
      <c r="B691" s="1665"/>
      <c r="C691" s="1665"/>
      <c r="D691" s="1665"/>
      <c r="E691" s="1665"/>
      <c r="F691" s="1620" t="s">
        <v>625</v>
      </c>
      <c r="G691" s="1620" t="s">
        <v>625</v>
      </c>
      <c r="H691" s="1620" t="s">
        <v>625</v>
      </c>
      <c r="I691" s="1669" t="s">
        <v>625</v>
      </c>
      <c r="J691" s="1665"/>
      <c r="K691" s="1620" t="s">
        <v>625</v>
      </c>
      <c r="L691" s="1620" t="s">
        <v>625</v>
      </c>
      <c r="M691" s="1620" t="s">
        <v>625</v>
      </c>
      <c r="N691" s="1621" t="s">
        <v>625</v>
      </c>
    </row>
    <row r="692" spans="1:14">
      <c r="B692" s="1620" t="s">
        <v>625</v>
      </c>
      <c r="C692" s="1620" t="s">
        <v>625</v>
      </c>
      <c r="D692" s="1669" t="s">
        <v>625</v>
      </c>
      <c r="E692" s="1665"/>
      <c r="F692" s="1620" t="s">
        <v>625</v>
      </c>
      <c r="G692" s="1620" t="s">
        <v>625</v>
      </c>
      <c r="H692" s="1620" t="s">
        <v>625</v>
      </c>
      <c r="I692" s="1669" t="s">
        <v>625</v>
      </c>
      <c r="J692" s="1665"/>
      <c r="K692" s="1620" t="s">
        <v>625</v>
      </c>
      <c r="L692" s="1620" t="s">
        <v>625</v>
      </c>
      <c r="M692" s="1620" t="s">
        <v>625</v>
      </c>
      <c r="N692" s="1620" t="s">
        <v>625</v>
      </c>
    </row>
    <row r="693" spans="1:14">
      <c r="A693" s="1673" t="s">
        <v>625</v>
      </c>
      <c r="B693" s="1665"/>
      <c r="C693" s="1665"/>
      <c r="D693" s="1665"/>
      <c r="E693" s="1665"/>
      <c r="F693" s="1620" t="s">
        <v>625</v>
      </c>
      <c r="G693" s="1621" t="s">
        <v>625</v>
      </c>
      <c r="H693" s="1620" t="s">
        <v>625</v>
      </c>
      <c r="I693" s="1668" t="s">
        <v>625</v>
      </c>
      <c r="J693" s="1665"/>
      <c r="K693" s="1620" t="s">
        <v>625</v>
      </c>
      <c r="L693" s="1621" t="s">
        <v>625</v>
      </c>
      <c r="M693" s="1620" t="s">
        <v>625</v>
      </c>
      <c r="N693" s="1619">
        <v>4189010</v>
      </c>
    </row>
    <row r="694" spans="1:14" ht="14.1" customHeight="1">
      <c r="A694" s="1627" t="s">
        <v>7752</v>
      </c>
      <c r="B694" s="1627" t="s">
        <v>7751</v>
      </c>
      <c r="C694" s="1627" t="s">
        <v>625</v>
      </c>
      <c r="D694" s="1674" t="s">
        <v>6156</v>
      </c>
      <c r="E694" s="1665"/>
      <c r="F694" s="1620" t="s">
        <v>625</v>
      </c>
      <c r="G694" s="1625">
        <v>0</v>
      </c>
      <c r="H694" s="1620" t="s">
        <v>625</v>
      </c>
      <c r="I694" s="1675">
        <v>327870</v>
      </c>
      <c r="J694" s="1665"/>
      <c r="K694" s="1620" t="s">
        <v>625</v>
      </c>
      <c r="L694" s="1626" t="s">
        <v>625</v>
      </c>
      <c r="M694" s="1620" t="s">
        <v>625</v>
      </c>
      <c r="N694" s="1625">
        <v>4516880</v>
      </c>
    </row>
    <row r="695" spans="1:14" ht="14.25" customHeight="1">
      <c r="A695" s="1624" t="s">
        <v>8101</v>
      </c>
      <c r="B695" s="1624" t="s">
        <v>8100</v>
      </c>
      <c r="C695" s="1624" t="s">
        <v>625</v>
      </c>
      <c r="D695" s="1676" t="s">
        <v>7995</v>
      </c>
      <c r="E695" s="1665"/>
      <c r="F695" s="1620" t="s">
        <v>625</v>
      </c>
      <c r="G695" s="1622">
        <v>0</v>
      </c>
      <c r="H695" s="1620" t="s">
        <v>625</v>
      </c>
      <c r="I695" s="1677">
        <v>354330</v>
      </c>
      <c r="J695" s="1665"/>
      <c r="K695" s="1620" t="s">
        <v>625</v>
      </c>
      <c r="L695" s="1623" t="s">
        <v>625</v>
      </c>
      <c r="M695" s="1620" t="s">
        <v>625</v>
      </c>
      <c r="N695" s="1622">
        <v>4871210</v>
      </c>
    </row>
    <row r="696" spans="1:14" ht="14.1" customHeight="1">
      <c r="A696" s="1627" t="s">
        <v>8398</v>
      </c>
      <c r="B696" s="1627" t="s">
        <v>8397</v>
      </c>
      <c r="C696" s="1627" t="s">
        <v>625</v>
      </c>
      <c r="D696" s="1674" t="s">
        <v>8294</v>
      </c>
      <c r="E696" s="1665"/>
      <c r="F696" s="1620" t="s">
        <v>625</v>
      </c>
      <c r="G696" s="1625">
        <v>0</v>
      </c>
      <c r="H696" s="1620" t="s">
        <v>625</v>
      </c>
      <c r="I696" s="1675">
        <v>323510</v>
      </c>
      <c r="J696" s="1665"/>
      <c r="K696" s="1620" t="s">
        <v>625</v>
      </c>
      <c r="L696" s="1626" t="s">
        <v>625</v>
      </c>
      <c r="M696" s="1620" t="s">
        <v>625</v>
      </c>
      <c r="N696" s="1625">
        <v>5194720</v>
      </c>
    </row>
    <row r="697" spans="1:14" ht="25.5" customHeight="1" thickBot="1">
      <c r="A697" s="1680" t="s">
        <v>678</v>
      </c>
      <c r="B697" s="1681"/>
      <c r="C697" s="1681"/>
      <c r="D697" s="1681"/>
      <c r="E697" s="1681"/>
      <c r="F697" s="1617" t="s">
        <v>625</v>
      </c>
      <c r="G697" s="1618">
        <v>0</v>
      </c>
      <c r="H697" s="1617" t="s">
        <v>625</v>
      </c>
      <c r="I697" s="1682">
        <v>1005710</v>
      </c>
      <c r="J697" s="1681"/>
      <c r="K697" s="1617" t="s">
        <v>625</v>
      </c>
      <c r="L697" s="1616" t="s">
        <v>625</v>
      </c>
      <c r="M697" s="1617" t="s">
        <v>625</v>
      </c>
      <c r="N697" s="1618">
        <v>5194720</v>
      </c>
    </row>
    <row r="698" spans="1:14">
      <c r="A698" s="1673" t="s">
        <v>7333</v>
      </c>
      <c r="B698" s="1665"/>
      <c r="C698" s="1665"/>
      <c r="D698" s="1665"/>
      <c r="E698" s="1665"/>
      <c r="F698" s="1620" t="s">
        <v>625</v>
      </c>
      <c r="G698" s="1620" t="s">
        <v>625</v>
      </c>
      <c r="H698" s="1620" t="s">
        <v>625</v>
      </c>
      <c r="I698" s="1669" t="s">
        <v>625</v>
      </c>
      <c r="J698" s="1665"/>
      <c r="K698" s="1620" t="s">
        <v>625</v>
      </c>
      <c r="L698" s="1620" t="s">
        <v>625</v>
      </c>
      <c r="M698" s="1620" t="s">
        <v>625</v>
      </c>
      <c r="N698" s="1621" t="s">
        <v>625</v>
      </c>
    </row>
    <row r="699" spans="1:14">
      <c r="B699" s="1620" t="s">
        <v>625</v>
      </c>
      <c r="C699" s="1620" t="s">
        <v>625</v>
      </c>
      <c r="D699" s="1669" t="s">
        <v>625</v>
      </c>
      <c r="E699" s="1665"/>
      <c r="F699" s="1620" t="s">
        <v>625</v>
      </c>
      <c r="G699" s="1620" t="s">
        <v>625</v>
      </c>
      <c r="H699" s="1620" t="s">
        <v>625</v>
      </c>
      <c r="I699" s="1669" t="s">
        <v>625</v>
      </c>
      <c r="J699" s="1665"/>
      <c r="K699" s="1620" t="s">
        <v>625</v>
      </c>
      <c r="L699" s="1620" t="s">
        <v>625</v>
      </c>
      <c r="M699" s="1620" t="s">
        <v>625</v>
      </c>
      <c r="N699" s="1620" t="s">
        <v>625</v>
      </c>
    </row>
    <row r="700" spans="1:14">
      <c r="A700" s="1673" t="s">
        <v>625</v>
      </c>
      <c r="B700" s="1665"/>
      <c r="C700" s="1665"/>
      <c r="D700" s="1665"/>
      <c r="E700" s="1665"/>
      <c r="F700" s="1620" t="s">
        <v>625</v>
      </c>
      <c r="G700" s="1621" t="s">
        <v>625</v>
      </c>
      <c r="H700" s="1620" t="s">
        <v>625</v>
      </c>
      <c r="I700" s="1668" t="s">
        <v>625</v>
      </c>
      <c r="J700" s="1665"/>
      <c r="K700" s="1620" t="s">
        <v>625</v>
      </c>
      <c r="L700" s="1621" t="s">
        <v>625</v>
      </c>
      <c r="M700" s="1620" t="s">
        <v>625</v>
      </c>
      <c r="N700" s="1619">
        <v>6880214</v>
      </c>
    </row>
    <row r="701" spans="1:14" ht="14.1" customHeight="1">
      <c r="A701" s="1627" t="s">
        <v>7750</v>
      </c>
      <c r="B701" s="1627" t="s">
        <v>7749</v>
      </c>
      <c r="C701" s="1627" t="s">
        <v>625</v>
      </c>
      <c r="D701" s="1674" t="s">
        <v>7748</v>
      </c>
      <c r="E701" s="1665"/>
      <c r="F701" s="1620" t="s">
        <v>625</v>
      </c>
      <c r="G701" s="1625">
        <v>0</v>
      </c>
      <c r="H701" s="1620" t="s">
        <v>625</v>
      </c>
      <c r="I701" s="1675">
        <v>2049443</v>
      </c>
      <c r="J701" s="1665"/>
      <c r="K701" s="1620" t="s">
        <v>625</v>
      </c>
      <c r="L701" s="1626" t="s">
        <v>625</v>
      </c>
      <c r="M701" s="1620" t="s">
        <v>625</v>
      </c>
      <c r="N701" s="1625">
        <v>8929657</v>
      </c>
    </row>
    <row r="702" spans="1:14" ht="25.5" customHeight="1" thickBot="1">
      <c r="A702" s="1680" t="s">
        <v>747</v>
      </c>
      <c r="B702" s="1681"/>
      <c r="C702" s="1681"/>
      <c r="D702" s="1681"/>
      <c r="E702" s="1681"/>
      <c r="F702" s="1617" t="s">
        <v>625</v>
      </c>
      <c r="G702" s="1618">
        <v>0</v>
      </c>
      <c r="H702" s="1617" t="s">
        <v>625</v>
      </c>
      <c r="I702" s="1682">
        <v>2049443</v>
      </c>
      <c r="J702" s="1681"/>
      <c r="K702" s="1617" t="s">
        <v>625</v>
      </c>
      <c r="L702" s="1616" t="s">
        <v>625</v>
      </c>
      <c r="M702" s="1617" t="s">
        <v>625</v>
      </c>
      <c r="N702" s="1618">
        <v>8929657</v>
      </c>
    </row>
    <row r="703" spans="1:14">
      <c r="A703" s="1673" t="s">
        <v>7334</v>
      </c>
      <c r="B703" s="1665"/>
      <c r="C703" s="1665"/>
      <c r="D703" s="1665"/>
      <c r="E703" s="1665"/>
      <c r="F703" s="1620" t="s">
        <v>625</v>
      </c>
      <c r="G703" s="1620" t="s">
        <v>625</v>
      </c>
      <c r="H703" s="1620" t="s">
        <v>625</v>
      </c>
      <c r="I703" s="1669" t="s">
        <v>625</v>
      </c>
      <c r="J703" s="1665"/>
      <c r="K703" s="1620" t="s">
        <v>625</v>
      </c>
      <c r="L703" s="1620" t="s">
        <v>625</v>
      </c>
      <c r="M703" s="1620" t="s">
        <v>625</v>
      </c>
      <c r="N703" s="1621" t="s">
        <v>625</v>
      </c>
    </row>
    <row r="704" spans="1:14">
      <c r="B704" s="1620" t="s">
        <v>625</v>
      </c>
      <c r="C704" s="1620" t="s">
        <v>625</v>
      </c>
      <c r="D704" s="1669" t="s">
        <v>625</v>
      </c>
      <c r="E704" s="1665"/>
      <c r="F704" s="1620" t="s">
        <v>625</v>
      </c>
      <c r="G704" s="1620" t="s">
        <v>625</v>
      </c>
      <c r="H704" s="1620" t="s">
        <v>625</v>
      </c>
      <c r="I704" s="1669" t="s">
        <v>625</v>
      </c>
      <c r="J704" s="1665"/>
      <c r="K704" s="1620" t="s">
        <v>625</v>
      </c>
      <c r="L704" s="1620" t="s">
        <v>625</v>
      </c>
      <c r="M704" s="1620" t="s">
        <v>625</v>
      </c>
      <c r="N704" s="1620" t="s">
        <v>625</v>
      </c>
    </row>
    <row r="705" spans="1:14">
      <c r="A705" s="1673" t="s">
        <v>625</v>
      </c>
      <c r="B705" s="1665"/>
      <c r="C705" s="1665"/>
      <c r="D705" s="1665"/>
      <c r="E705" s="1665"/>
      <c r="F705" s="1620" t="s">
        <v>625</v>
      </c>
      <c r="G705" s="1621" t="s">
        <v>625</v>
      </c>
      <c r="H705" s="1620" t="s">
        <v>625</v>
      </c>
      <c r="I705" s="1668" t="s">
        <v>625</v>
      </c>
      <c r="J705" s="1665"/>
      <c r="K705" s="1620" t="s">
        <v>625</v>
      </c>
      <c r="L705" s="1621" t="s">
        <v>625</v>
      </c>
      <c r="M705" s="1620" t="s">
        <v>625</v>
      </c>
      <c r="N705" s="1619">
        <v>1800000</v>
      </c>
    </row>
    <row r="706" spans="1:14" ht="25.5" customHeight="1" thickBot="1">
      <c r="A706" s="1680" t="s">
        <v>969</v>
      </c>
      <c r="B706" s="1681"/>
      <c r="C706" s="1681"/>
      <c r="D706" s="1681"/>
      <c r="E706" s="1681"/>
      <c r="F706" s="1617" t="s">
        <v>625</v>
      </c>
      <c r="G706" s="1618">
        <v>0</v>
      </c>
      <c r="H706" s="1617" t="s">
        <v>625</v>
      </c>
      <c r="I706" s="1683" t="s">
        <v>625</v>
      </c>
      <c r="J706" s="1681"/>
      <c r="K706" s="1617" t="s">
        <v>625</v>
      </c>
      <c r="L706" s="1616" t="s">
        <v>625</v>
      </c>
      <c r="M706" s="1617" t="s">
        <v>625</v>
      </c>
      <c r="N706" s="1616"/>
    </row>
    <row r="707" spans="1:14">
      <c r="A707" s="1673" t="s">
        <v>7335</v>
      </c>
      <c r="B707" s="1665"/>
      <c r="C707" s="1665"/>
      <c r="D707" s="1665"/>
      <c r="E707" s="1665"/>
      <c r="F707" s="1620" t="s">
        <v>625</v>
      </c>
      <c r="G707" s="1620" t="s">
        <v>625</v>
      </c>
      <c r="H707" s="1620" t="s">
        <v>625</v>
      </c>
      <c r="I707" s="1669" t="s">
        <v>625</v>
      </c>
      <c r="J707" s="1665"/>
      <c r="K707" s="1620" t="s">
        <v>625</v>
      </c>
      <c r="L707" s="1620" t="s">
        <v>625</v>
      </c>
      <c r="M707" s="1620" t="s">
        <v>625</v>
      </c>
      <c r="N707" s="1621" t="s">
        <v>625</v>
      </c>
    </row>
    <row r="708" spans="1:14">
      <c r="B708" s="1620" t="s">
        <v>625</v>
      </c>
      <c r="C708" s="1620" t="s">
        <v>625</v>
      </c>
      <c r="D708" s="1669" t="s">
        <v>625</v>
      </c>
      <c r="E708" s="1665"/>
      <c r="F708" s="1620" t="s">
        <v>625</v>
      </c>
      <c r="G708" s="1620" t="s">
        <v>625</v>
      </c>
      <c r="H708" s="1620" t="s">
        <v>625</v>
      </c>
      <c r="I708" s="1669" t="s">
        <v>625</v>
      </c>
      <c r="J708" s="1665"/>
      <c r="K708" s="1620" t="s">
        <v>625</v>
      </c>
      <c r="L708" s="1620" t="s">
        <v>625</v>
      </c>
      <c r="M708" s="1620" t="s">
        <v>625</v>
      </c>
      <c r="N708" s="1620" t="s">
        <v>625</v>
      </c>
    </row>
    <row r="709" spans="1:14">
      <c r="A709" s="1673" t="s">
        <v>625</v>
      </c>
      <c r="B709" s="1665"/>
      <c r="C709" s="1665"/>
      <c r="D709" s="1665"/>
      <c r="E709" s="1665"/>
      <c r="F709" s="1620" t="s">
        <v>625</v>
      </c>
      <c r="G709" s="1621" t="s">
        <v>625</v>
      </c>
      <c r="H709" s="1620" t="s">
        <v>625</v>
      </c>
      <c r="I709" s="1668" t="s">
        <v>625</v>
      </c>
      <c r="J709" s="1665"/>
      <c r="K709" s="1620" t="s">
        <v>625</v>
      </c>
      <c r="L709" s="1621" t="s">
        <v>625</v>
      </c>
      <c r="M709" s="1620" t="s">
        <v>625</v>
      </c>
      <c r="N709" s="1619">
        <v>536339322</v>
      </c>
    </row>
    <row r="710" spans="1:14" ht="14.1" customHeight="1">
      <c r="A710" s="1627" t="s">
        <v>7745</v>
      </c>
      <c r="B710" s="1627" t="s">
        <v>7747</v>
      </c>
      <c r="C710" s="1627" t="s">
        <v>625</v>
      </c>
      <c r="D710" s="1674" t="s">
        <v>7746</v>
      </c>
      <c r="E710" s="1665"/>
      <c r="F710" s="1620" t="s">
        <v>625</v>
      </c>
      <c r="G710" s="1625">
        <v>0</v>
      </c>
      <c r="H710" s="1620" t="s">
        <v>625</v>
      </c>
      <c r="I710" s="1678" t="s">
        <v>625</v>
      </c>
      <c r="J710" s="1665"/>
      <c r="K710" s="1620" t="s">
        <v>625</v>
      </c>
      <c r="L710" s="1625">
        <v>2223720</v>
      </c>
      <c r="M710" s="1620" t="s">
        <v>625</v>
      </c>
      <c r="N710" s="1625">
        <v>534115602</v>
      </c>
    </row>
    <row r="711" spans="1:14" ht="14.25" customHeight="1">
      <c r="A711" s="1624" t="s">
        <v>7745</v>
      </c>
      <c r="B711" s="1624" t="s">
        <v>7744</v>
      </c>
      <c r="C711" s="1624" t="s">
        <v>625</v>
      </c>
      <c r="D711" s="1676" t="s">
        <v>7479</v>
      </c>
      <c r="E711" s="1665"/>
      <c r="F711" s="1620" t="s">
        <v>625</v>
      </c>
      <c r="G711" s="1622">
        <v>0</v>
      </c>
      <c r="H711" s="1620" t="s">
        <v>625</v>
      </c>
      <c r="I711" s="1677">
        <v>416888943</v>
      </c>
      <c r="J711" s="1665"/>
      <c r="K711" s="1620" t="s">
        <v>625</v>
      </c>
      <c r="L711" s="1623" t="s">
        <v>625</v>
      </c>
      <c r="M711" s="1620" t="s">
        <v>625</v>
      </c>
      <c r="N711" s="1622">
        <v>951004545</v>
      </c>
    </row>
    <row r="712" spans="1:14" ht="14.1" customHeight="1">
      <c r="A712" s="1627" t="s">
        <v>7716</v>
      </c>
      <c r="B712" s="1627" t="s">
        <v>7743</v>
      </c>
      <c r="C712" s="1627" t="s">
        <v>625</v>
      </c>
      <c r="D712" s="1674" t="s">
        <v>7742</v>
      </c>
      <c r="E712" s="1665"/>
      <c r="F712" s="1620" t="s">
        <v>625</v>
      </c>
      <c r="G712" s="1625">
        <v>0</v>
      </c>
      <c r="H712" s="1620" t="s">
        <v>625</v>
      </c>
      <c r="I712" s="1675">
        <v>138962981</v>
      </c>
      <c r="J712" s="1665"/>
      <c r="K712" s="1620" t="s">
        <v>625</v>
      </c>
      <c r="L712" s="1626" t="s">
        <v>625</v>
      </c>
      <c r="M712" s="1620" t="s">
        <v>625</v>
      </c>
      <c r="N712" s="1625">
        <v>1089967526</v>
      </c>
    </row>
    <row r="713" spans="1:14" ht="14.25" customHeight="1">
      <c r="A713" s="1624" t="s">
        <v>7716</v>
      </c>
      <c r="B713" s="1624" t="s">
        <v>7741</v>
      </c>
      <c r="C713" s="1624" t="s">
        <v>625</v>
      </c>
      <c r="D713" s="1676" t="s">
        <v>7740</v>
      </c>
      <c r="E713" s="1665"/>
      <c r="F713" s="1620" t="s">
        <v>625</v>
      </c>
      <c r="G713" s="1622">
        <v>0</v>
      </c>
      <c r="H713" s="1620" t="s">
        <v>625</v>
      </c>
      <c r="I713" s="1677">
        <v>683148</v>
      </c>
      <c r="J713" s="1665"/>
      <c r="K713" s="1620" t="s">
        <v>625</v>
      </c>
      <c r="L713" s="1623" t="s">
        <v>625</v>
      </c>
      <c r="M713" s="1620" t="s">
        <v>625</v>
      </c>
      <c r="N713" s="1622">
        <v>1090650674</v>
      </c>
    </row>
    <row r="714" spans="1:14" ht="14.1" customHeight="1">
      <c r="A714" s="1627" t="s">
        <v>8070</v>
      </c>
      <c r="B714" s="1627" t="s">
        <v>8099</v>
      </c>
      <c r="C714" s="1627" t="s">
        <v>625</v>
      </c>
      <c r="D714" s="1674" t="s">
        <v>8098</v>
      </c>
      <c r="E714" s="1665"/>
      <c r="F714" s="1620" t="s">
        <v>625</v>
      </c>
      <c r="G714" s="1625">
        <v>0</v>
      </c>
      <c r="H714" s="1620" t="s">
        <v>625</v>
      </c>
      <c r="I714" s="1678" t="s">
        <v>625</v>
      </c>
      <c r="J714" s="1665"/>
      <c r="K714" s="1620" t="s">
        <v>625</v>
      </c>
      <c r="L714" s="1625">
        <v>683148</v>
      </c>
      <c r="M714" s="1620" t="s">
        <v>625</v>
      </c>
      <c r="N714" s="1625">
        <v>1089967526</v>
      </c>
    </row>
    <row r="715" spans="1:14" ht="14.1" customHeight="1">
      <c r="A715" s="1624" t="s">
        <v>8070</v>
      </c>
      <c r="B715" s="1624" t="s">
        <v>8097</v>
      </c>
      <c r="C715" s="1624" t="s">
        <v>625</v>
      </c>
      <c r="D715" s="1676" t="s">
        <v>8096</v>
      </c>
      <c r="E715" s="1665"/>
      <c r="F715" s="1620" t="s">
        <v>625</v>
      </c>
      <c r="G715" s="1622">
        <v>0</v>
      </c>
      <c r="H715" s="1620" t="s">
        <v>625</v>
      </c>
      <c r="I715" s="1679" t="s">
        <v>625</v>
      </c>
      <c r="J715" s="1665"/>
      <c r="K715" s="1620" t="s">
        <v>625</v>
      </c>
      <c r="L715" s="1622">
        <v>138962981</v>
      </c>
      <c r="M715" s="1620" t="s">
        <v>625</v>
      </c>
      <c r="N715" s="1622">
        <v>951004545</v>
      </c>
    </row>
    <row r="716" spans="1:14" ht="14.25" customHeight="1">
      <c r="A716" s="1627" t="s">
        <v>8070</v>
      </c>
      <c r="B716" s="1627" t="s">
        <v>8095</v>
      </c>
      <c r="C716" s="1627" t="s">
        <v>625</v>
      </c>
      <c r="D716" s="1674" t="s">
        <v>8094</v>
      </c>
      <c r="E716" s="1665"/>
      <c r="F716" s="1620" t="s">
        <v>625</v>
      </c>
      <c r="G716" s="1625">
        <v>0</v>
      </c>
      <c r="H716" s="1620" t="s">
        <v>625</v>
      </c>
      <c r="I716" s="1675">
        <v>1374448</v>
      </c>
      <c r="J716" s="1665"/>
      <c r="K716" s="1620" t="s">
        <v>625</v>
      </c>
      <c r="L716" s="1626" t="s">
        <v>625</v>
      </c>
      <c r="M716" s="1620" t="s">
        <v>625</v>
      </c>
      <c r="N716" s="1625">
        <v>952378993</v>
      </c>
    </row>
    <row r="717" spans="1:14" ht="14.1" customHeight="1">
      <c r="A717" s="1624" t="s">
        <v>8070</v>
      </c>
      <c r="B717" s="1624" t="s">
        <v>8093</v>
      </c>
      <c r="C717" s="1624" t="s">
        <v>625</v>
      </c>
      <c r="D717" s="1676" t="s">
        <v>8092</v>
      </c>
      <c r="E717" s="1665"/>
      <c r="F717" s="1620" t="s">
        <v>625</v>
      </c>
      <c r="G717" s="1622">
        <v>0</v>
      </c>
      <c r="H717" s="1620" t="s">
        <v>625</v>
      </c>
      <c r="I717" s="1677">
        <v>277925962</v>
      </c>
      <c r="J717" s="1665"/>
      <c r="K717" s="1620" t="s">
        <v>625</v>
      </c>
      <c r="L717" s="1623" t="s">
        <v>625</v>
      </c>
      <c r="M717" s="1620" t="s">
        <v>625</v>
      </c>
      <c r="N717" s="1622">
        <v>1230304955</v>
      </c>
    </row>
    <row r="718" spans="1:14" ht="14.25" customHeight="1">
      <c r="A718" s="1627" t="s">
        <v>8364</v>
      </c>
      <c r="B718" s="1627" t="s">
        <v>8396</v>
      </c>
      <c r="C718" s="1627" t="s">
        <v>625</v>
      </c>
      <c r="D718" s="1674" t="s">
        <v>8395</v>
      </c>
      <c r="E718" s="1665"/>
      <c r="F718" s="1620" t="s">
        <v>625</v>
      </c>
      <c r="G718" s="1625">
        <v>0</v>
      </c>
      <c r="H718" s="1620" t="s">
        <v>625</v>
      </c>
      <c r="I718" s="1678" t="s">
        <v>625</v>
      </c>
      <c r="J718" s="1665"/>
      <c r="K718" s="1620" t="s">
        <v>625</v>
      </c>
      <c r="L718" s="1625">
        <v>277925962</v>
      </c>
      <c r="M718" s="1620" t="s">
        <v>625</v>
      </c>
      <c r="N718" s="1625">
        <v>952378993</v>
      </c>
    </row>
    <row r="719" spans="1:14" ht="14.1" customHeight="1">
      <c r="A719" s="1624" t="s">
        <v>8364</v>
      </c>
      <c r="B719" s="1624" t="s">
        <v>8394</v>
      </c>
      <c r="C719" s="1624" t="s">
        <v>625</v>
      </c>
      <c r="D719" s="1676" t="s">
        <v>8393</v>
      </c>
      <c r="E719" s="1665"/>
      <c r="F719" s="1620" t="s">
        <v>625</v>
      </c>
      <c r="G719" s="1622">
        <v>0</v>
      </c>
      <c r="H719" s="1620" t="s">
        <v>625</v>
      </c>
      <c r="I719" s="1679" t="s">
        <v>625</v>
      </c>
      <c r="J719" s="1665"/>
      <c r="K719" s="1620" t="s">
        <v>625</v>
      </c>
      <c r="L719" s="1622">
        <v>1374448</v>
      </c>
      <c r="M719" s="1620" t="s">
        <v>625</v>
      </c>
      <c r="N719" s="1622">
        <v>951004545</v>
      </c>
    </row>
    <row r="720" spans="1:14" ht="14.25" customHeight="1">
      <c r="A720" s="1627" t="s">
        <v>8357</v>
      </c>
      <c r="B720" s="1627" t="s">
        <v>8392</v>
      </c>
      <c r="C720" s="1627" t="s">
        <v>625</v>
      </c>
      <c r="D720" s="1674" t="s">
        <v>8391</v>
      </c>
      <c r="E720" s="1665"/>
      <c r="F720" s="1620" t="s">
        <v>625</v>
      </c>
      <c r="G720" s="1625">
        <v>0</v>
      </c>
      <c r="H720" s="1620" t="s">
        <v>625</v>
      </c>
      <c r="I720" s="1675">
        <v>2109452</v>
      </c>
      <c r="J720" s="1665"/>
      <c r="K720" s="1620" t="s">
        <v>625</v>
      </c>
      <c r="L720" s="1626" t="s">
        <v>625</v>
      </c>
      <c r="M720" s="1620" t="s">
        <v>625</v>
      </c>
      <c r="N720" s="1625">
        <v>953113997</v>
      </c>
    </row>
    <row r="721" spans="1:14" ht="14.1" customHeight="1">
      <c r="A721" s="1624" t="s">
        <v>8357</v>
      </c>
      <c r="B721" s="1624" t="s">
        <v>8390</v>
      </c>
      <c r="C721" s="1624" t="s">
        <v>625</v>
      </c>
      <c r="D721" s="1676" t="s">
        <v>8389</v>
      </c>
      <c r="E721" s="1665"/>
      <c r="F721" s="1620" t="s">
        <v>625</v>
      </c>
      <c r="G721" s="1622">
        <v>0</v>
      </c>
      <c r="H721" s="1620" t="s">
        <v>625</v>
      </c>
      <c r="I721" s="1677">
        <v>416888943</v>
      </c>
      <c r="J721" s="1665"/>
      <c r="K721" s="1620" t="s">
        <v>625</v>
      </c>
      <c r="L721" s="1623" t="s">
        <v>625</v>
      </c>
      <c r="M721" s="1620" t="s">
        <v>625</v>
      </c>
      <c r="N721" s="1622">
        <v>1370002940</v>
      </c>
    </row>
    <row r="722" spans="1:14" ht="25.5" customHeight="1" thickBot="1">
      <c r="A722" s="1680" t="s">
        <v>814</v>
      </c>
      <c r="B722" s="1681"/>
      <c r="C722" s="1681"/>
      <c r="D722" s="1681"/>
      <c r="E722" s="1681"/>
      <c r="F722" s="1617" t="s">
        <v>625</v>
      </c>
      <c r="G722" s="1618">
        <v>0</v>
      </c>
      <c r="H722" s="1617" t="s">
        <v>625</v>
      </c>
      <c r="I722" s="1682">
        <v>1254833877</v>
      </c>
      <c r="J722" s="1681"/>
      <c r="K722" s="1617" t="s">
        <v>625</v>
      </c>
      <c r="L722" s="1618">
        <v>421170259</v>
      </c>
      <c r="M722" s="1617" t="s">
        <v>625</v>
      </c>
      <c r="N722" s="1618">
        <v>1370002940</v>
      </c>
    </row>
    <row r="723" spans="1:14">
      <c r="A723" s="1673" t="s">
        <v>7336</v>
      </c>
      <c r="B723" s="1665"/>
      <c r="C723" s="1665"/>
      <c r="D723" s="1665"/>
      <c r="E723" s="1665"/>
      <c r="F723" s="1620" t="s">
        <v>625</v>
      </c>
      <c r="G723" s="1620" t="s">
        <v>625</v>
      </c>
      <c r="H723" s="1620" t="s">
        <v>625</v>
      </c>
      <c r="I723" s="1669" t="s">
        <v>625</v>
      </c>
      <c r="J723" s="1665"/>
      <c r="K723" s="1620" t="s">
        <v>625</v>
      </c>
      <c r="L723" s="1620" t="s">
        <v>625</v>
      </c>
      <c r="M723" s="1620" t="s">
        <v>625</v>
      </c>
      <c r="N723" s="1621" t="s">
        <v>625</v>
      </c>
    </row>
    <row r="724" spans="1:14">
      <c r="B724" s="1620" t="s">
        <v>625</v>
      </c>
      <c r="C724" s="1620" t="s">
        <v>625</v>
      </c>
      <c r="D724" s="1669" t="s">
        <v>625</v>
      </c>
      <c r="E724" s="1665"/>
      <c r="F724" s="1620" t="s">
        <v>625</v>
      </c>
      <c r="G724" s="1620" t="s">
        <v>625</v>
      </c>
      <c r="H724" s="1620" t="s">
        <v>625</v>
      </c>
      <c r="I724" s="1669" t="s">
        <v>625</v>
      </c>
      <c r="J724" s="1665"/>
      <c r="K724" s="1620" t="s">
        <v>625</v>
      </c>
      <c r="L724" s="1620" t="s">
        <v>625</v>
      </c>
      <c r="M724" s="1620" t="s">
        <v>625</v>
      </c>
      <c r="N724" s="1620" t="s">
        <v>625</v>
      </c>
    </row>
    <row r="725" spans="1:14">
      <c r="A725" s="1673" t="s">
        <v>625</v>
      </c>
      <c r="B725" s="1665"/>
      <c r="C725" s="1665"/>
      <c r="D725" s="1665"/>
      <c r="E725" s="1665"/>
      <c r="F725" s="1620" t="s">
        <v>625</v>
      </c>
      <c r="G725" s="1621" t="s">
        <v>625</v>
      </c>
      <c r="H725" s="1620" t="s">
        <v>625</v>
      </c>
      <c r="I725" s="1668" t="s">
        <v>625</v>
      </c>
      <c r="J725" s="1665"/>
      <c r="K725" s="1620" t="s">
        <v>625</v>
      </c>
      <c r="L725" s="1621" t="s">
        <v>625</v>
      </c>
      <c r="M725" s="1620" t="s">
        <v>625</v>
      </c>
      <c r="N725" s="1619">
        <v>55721100</v>
      </c>
    </row>
    <row r="726" spans="1:14" ht="14.1" customHeight="1">
      <c r="A726" s="1627" t="s">
        <v>8375</v>
      </c>
      <c r="B726" s="1627" t="s">
        <v>8388</v>
      </c>
      <c r="C726" s="1627" t="s">
        <v>625</v>
      </c>
      <c r="D726" s="1674" t="s">
        <v>8387</v>
      </c>
      <c r="E726" s="1665"/>
      <c r="F726" s="1620" t="s">
        <v>625</v>
      </c>
      <c r="G726" s="1625">
        <v>0</v>
      </c>
      <c r="H726" s="1620" t="s">
        <v>625</v>
      </c>
      <c r="I726" s="1675">
        <v>739540</v>
      </c>
      <c r="J726" s="1665"/>
      <c r="K726" s="1620" t="s">
        <v>625</v>
      </c>
      <c r="L726" s="1626" t="s">
        <v>625</v>
      </c>
      <c r="M726" s="1620" t="s">
        <v>625</v>
      </c>
      <c r="N726" s="1625">
        <v>56460640</v>
      </c>
    </row>
    <row r="727" spans="1:14" ht="25.5" customHeight="1" thickBot="1">
      <c r="A727" s="1680" t="s">
        <v>6830</v>
      </c>
      <c r="B727" s="1681"/>
      <c r="C727" s="1681"/>
      <c r="D727" s="1681"/>
      <c r="E727" s="1681"/>
      <c r="F727" s="1617" t="s">
        <v>625</v>
      </c>
      <c r="G727" s="1618">
        <v>0</v>
      </c>
      <c r="H727" s="1617" t="s">
        <v>625</v>
      </c>
      <c r="I727" s="1682">
        <v>739540</v>
      </c>
      <c r="J727" s="1681"/>
      <c r="K727" s="1617" t="s">
        <v>625</v>
      </c>
      <c r="L727" s="1616" t="s">
        <v>625</v>
      </c>
      <c r="M727" s="1617" t="s">
        <v>625</v>
      </c>
      <c r="N727" s="1618">
        <v>56460640</v>
      </c>
    </row>
    <row r="728" spans="1:14">
      <c r="A728" s="1673" t="s">
        <v>7337</v>
      </c>
      <c r="B728" s="1665"/>
      <c r="C728" s="1665"/>
      <c r="D728" s="1665"/>
      <c r="E728" s="1665"/>
      <c r="F728" s="1620" t="s">
        <v>625</v>
      </c>
      <c r="G728" s="1620" t="s">
        <v>625</v>
      </c>
      <c r="H728" s="1620" t="s">
        <v>625</v>
      </c>
      <c r="I728" s="1669" t="s">
        <v>625</v>
      </c>
      <c r="J728" s="1665"/>
      <c r="K728" s="1620" t="s">
        <v>625</v>
      </c>
      <c r="L728" s="1620" t="s">
        <v>625</v>
      </c>
      <c r="M728" s="1620" t="s">
        <v>625</v>
      </c>
      <c r="N728" s="1621" t="s">
        <v>625</v>
      </c>
    </row>
    <row r="729" spans="1:14">
      <c r="B729" s="1620" t="s">
        <v>625</v>
      </c>
      <c r="C729" s="1620" t="s">
        <v>625</v>
      </c>
      <c r="D729" s="1669" t="s">
        <v>625</v>
      </c>
      <c r="E729" s="1665"/>
      <c r="F729" s="1620" t="s">
        <v>625</v>
      </c>
      <c r="G729" s="1620" t="s">
        <v>625</v>
      </c>
      <c r="H729" s="1620" t="s">
        <v>625</v>
      </c>
      <c r="I729" s="1669" t="s">
        <v>625</v>
      </c>
      <c r="J729" s="1665"/>
      <c r="K729" s="1620" t="s">
        <v>625</v>
      </c>
      <c r="L729" s="1620" t="s">
        <v>625</v>
      </c>
      <c r="M729" s="1620" t="s">
        <v>625</v>
      </c>
      <c r="N729" s="1620" t="s">
        <v>625</v>
      </c>
    </row>
    <row r="730" spans="1:14">
      <c r="A730" s="1673" t="s">
        <v>625</v>
      </c>
      <c r="B730" s="1665"/>
      <c r="C730" s="1665"/>
      <c r="D730" s="1665"/>
      <c r="E730" s="1665"/>
      <c r="F730" s="1620" t="s">
        <v>625</v>
      </c>
      <c r="G730" s="1621" t="s">
        <v>625</v>
      </c>
      <c r="H730" s="1620" t="s">
        <v>625</v>
      </c>
      <c r="I730" s="1668" t="s">
        <v>625</v>
      </c>
      <c r="J730" s="1665"/>
      <c r="K730" s="1620" t="s">
        <v>625</v>
      </c>
      <c r="L730" s="1621" t="s">
        <v>625</v>
      </c>
      <c r="M730" s="1620" t="s">
        <v>625</v>
      </c>
      <c r="N730" s="1619">
        <v>16201000</v>
      </c>
    </row>
    <row r="731" spans="1:14" ht="14.1" customHeight="1">
      <c r="A731" s="1627" t="s">
        <v>8074</v>
      </c>
      <c r="B731" s="1627" t="s">
        <v>8091</v>
      </c>
      <c r="C731" s="1627" t="s">
        <v>625</v>
      </c>
      <c r="D731" s="1674" t="s">
        <v>8029</v>
      </c>
      <c r="E731" s="1665"/>
      <c r="F731" s="1620" t="s">
        <v>625</v>
      </c>
      <c r="G731" s="1625">
        <v>0</v>
      </c>
      <c r="H731" s="1620" t="s">
        <v>625</v>
      </c>
      <c r="I731" s="1675">
        <v>2700000</v>
      </c>
      <c r="J731" s="1665"/>
      <c r="K731" s="1620" t="s">
        <v>625</v>
      </c>
      <c r="L731" s="1626" t="s">
        <v>625</v>
      </c>
      <c r="M731" s="1620" t="s">
        <v>625</v>
      </c>
      <c r="N731" s="1625">
        <v>18901000</v>
      </c>
    </row>
    <row r="732" spans="1:14" ht="25.5" customHeight="1" thickBot="1">
      <c r="A732" s="1680" t="s">
        <v>658</v>
      </c>
      <c r="B732" s="1681"/>
      <c r="C732" s="1681"/>
      <c r="D732" s="1681"/>
      <c r="E732" s="1681"/>
      <c r="F732" s="1617" t="s">
        <v>625</v>
      </c>
      <c r="G732" s="1618">
        <v>0</v>
      </c>
      <c r="H732" s="1617" t="s">
        <v>625</v>
      </c>
      <c r="I732" s="1682">
        <v>2700000</v>
      </c>
      <c r="J732" s="1681"/>
      <c r="K732" s="1617" t="s">
        <v>625</v>
      </c>
      <c r="L732" s="1616" t="s">
        <v>625</v>
      </c>
      <c r="M732" s="1617" t="s">
        <v>625</v>
      </c>
      <c r="N732" s="1618">
        <v>18901000</v>
      </c>
    </row>
    <row r="733" spans="1:14">
      <c r="A733" s="1673" t="s">
        <v>7338</v>
      </c>
      <c r="B733" s="1665"/>
      <c r="C733" s="1665"/>
      <c r="D733" s="1665"/>
      <c r="E733" s="1665"/>
      <c r="F733" s="1620" t="s">
        <v>625</v>
      </c>
      <c r="G733" s="1620" t="s">
        <v>625</v>
      </c>
      <c r="H733" s="1620" t="s">
        <v>625</v>
      </c>
      <c r="I733" s="1669" t="s">
        <v>625</v>
      </c>
      <c r="J733" s="1665"/>
      <c r="K733" s="1620" t="s">
        <v>625</v>
      </c>
      <c r="L733" s="1620" t="s">
        <v>625</v>
      </c>
      <c r="M733" s="1620" t="s">
        <v>625</v>
      </c>
      <c r="N733" s="1621" t="s">
        <v>625</v>
      </c>
    </row>
    <row r="734" spans="1:14">
      <c r="B734" s="1620" t="s">
        <v>625</v>
      </c>
      <c r="C734" s="1620" t="s">
        <v>625</v>
      </c>
      <c r="D734" s="1669" t="s">
        <v>625</v>
      </c>
      <c r="E734" s="1665"/>
      <c r="F734" s="1620" t="s">
        <v>625</v>
      </c>
      <c r="G734" s="1620" t="s">
        <v>625</v>
      </c>
      <c r="H734" s="1620" t="s">
        <v>625</v>
      </c>
      <c r="I734" s="1669" t="s">
        <v>625</v>
      </c>
      <c r="J734" s="1665"/>
      <c r="K734" s="1620" t="s">
        <v>625</v>
      </c>
      <c r="L734" s="1620" t="s">
        <v>625</v>
      </c>
      <c r="M734" s="1620" t="s">
        <v>625</v>
      </c>
      <c r="N734" s="1620" t="s">
        <v>625</v>
      </c>
    </row>
    <row r="735" spans="1:14">
      <c r="A735" s="1673" t="s">
        <v>625</v>
      </c>
      <c r="B735" s="1665"/>
      <c r="C735" s="1665"/>
      <c r="D735" s="1665"/>
      <c r="E735" s="1665"/>
      <c r="F735" s="1620" t="s">
        <v>625</v>
      </c>
      <c r="G735" s="1621" t="s">
        <v>625</v>
      </c>
      <c r="H735" s="1620" t="s">
        <v>625</v>
      </c>
      <c r="I735" s="1668" t="s">
        <v>625</v>
      </c>
      <c r="J735" s="1665"/>
      <c r="K735" s="1620" t="s">
        <v>625</v>
      </c>
      <c r="L735" s="1621" t="s">
        <v>625</v>
      </c>
      <c r="M735" s="1620" t="s">
        <v>625</v>
      </c>
      <c r="N735" s="1619">
        <v>4505000</v>
      </c>
    </row>
    <row r="736" spans="1:14" ht="25.5" customHeight="1" thickBot="1">
      <c r="A736" s="1680" t="s">
        <v>670</v>
      </c>
      <c r="B736" s="1681"/>
      <c r="C736" s="1681"/>
      <c r="D736" s="1681"/>
      <c r="E736" s="1681"/>
      <c r="F736" s="1617" t="s">
        <v>625</v>
      </c>
      <c r="G736" s="1618">
        <v>0</v>
      </c>
      <c r="H736" s="1617" t="s">
        <v>625</v>
      </c>
      <c r="I736" s="1683" t="s">
        <v>625</v>
      </c>
      <c r="J736" s="1681"/>
      <c r="K736" s="1617" t="s">
        <v>625</v>
      </c>
      <c r="L736" s="1616" t="s">
        <v>625</v>
      </c>
      <c r="M736" s="1617" t="s">
        <v>625</v>
      </c>
      <c r="N736" s="1616"/>
    </row>
    <row r="737" spans="1:14">
      <c r="A737" s="1673" t="s">
        <v>7339</v>
      </c>
      <c r="B737" s="1665"/>
      <c r="C737" s="1665"/>
      <c r="D737" s="1665"/>
      <c r="E737" s="1665"/>
      <c r="F737" s="1620" t="s">
        <v>625</v>
      </c>
      <c r="G737" s="1620" t="s">
        <v>625</v>
      </c>
      <c r="H737" s="1620" t="s">
        <v>625</v>
      </c>
      <c r="I737" s="1669" t="s">
        <v>625</v>
      </c>
      <c r="J737" s="1665"/>
      <c r="K737" s="1620" t="s">
        <v>625</v>
      </c>
      <c r="L737" s="1620" t="s">
        <v>625</v>
      </c>
      <c r="M737" s="1620" t="s">
        <v>625</v>
      </c>
      <c r="N737" s="1621" t="s">
        <v>625</v>
      </c>
    </row>
    <row r="738" spans="1:14">
      <c r="B738" s="1620" t="s">
        <v>625</v>
      </c>
      <c r="C738" s="1620" t="s">
        <v>625</v>
      </c>
      <c r="D738" s="1669" t="s">
        <v>625</v>
      </c>
      <c r="E738" s="1665"/>
      <c r="F738" s="1620" t="s">
        <v>625</v>
      </c>
      <c r="G738" s="1620" t="s">
        <v>625</v>
      </c>
      <c r="H738" s="1620" t="s">
        <v>625</v>
      </c>
      <c r="I738" s="1669" t="s">
        <v>625</v>
      </c>
      <c r="J738" s="1665"/>
      <c r="K738" s="1620" t="s">
        <v>625</v>
      </c>
      <c r="L738" s="1620" t="s">
        <v>625</v>
      </c>
      <c r="M738" s="1620" t="s">
        <v>625</v>
      </c>
      <c r="N738" s="1620" t="s">
        <v>625</v>
      </c>
    </row>
    <row r="739" spans="1:14">
      <c r="A739" s="1673" t="s">
        <v>625</v>
      </c>
      <c r="B739" s="1665"/>
      <c r="C739" s="1665"/>
      <c r="D739" s="1665"/>
      <c r="E739" s="1665"/>
      <c r="F739" s="1620" t="s">
        <v>625</v>
      </c>
      <c r="G739" s="1621" t="s">
        <v>625</v>
      </c>
      <c r="H739" s="1620" t="s">
        <v>625</v>
      </c>
      <c r="I739" s="1668" t="s">
        <v>625</v>
      </c>
      <c r="J739" s="1665"/>
      <c r="K739" s="1620" t="s">
        <v>625</v>
      </c>
      <c r="L739" s="1621" t="s">
        <v>625</v>
      </c>
      <c r="M739" s="1620" t="s">
        <v>625</v>
      </c>
      <c r="N739" s="1619">
        <v>39000</v>
      </c>
    </row>
    <row r="740" spans="1:14" ht="25.5" customHeight="1" thickBot="1">
      <c r="A740" s="1680" t="s">
        <v>6667</v>
      </c>
      <c r="B740" s="1681"/>
      <c r="C740" s="1681"/>
      <c r="D740" s="1681"/>
      <c r="E740" s="1681"/>
      <c r="F740" s="1617" t="s">
        <v>625</v>
      </c>
      <c r="G740" s="1618">
        <v>0</v>
      </c>
      <c r="H740" s="1617" t="s">
        <v>625</v>
      </c>
      <c r="I740" s="1683" t="s">
        <v>625</v>
      </c>
      <c r="J740" s="1681"/>
      <c r="K740" s="1617" t="s">
        <v>625</v>
      </c>
      <c r="L740" s="1616" t="s">
        <v>625</v>
      </c>
      <c r="M740" s="1617" t="s">
        <v>625</v>
      </c>
      <c r="N740" s="1616"/>
    </row>
    <row r="741" spans="1:14">
      <c r="A741" s="1673" t="s">
        <v>7340</v>
      </c>
      <c r="B741" s="1665"/>
      <c r="C741" s="1665"/>
      <c r="D741" s="1665"/>
      <c r="E741" s="1665"/>
      <c r="F741" s="1620" t="s">
        <v>625</v>
      </c>
      <c r="G741" s="1620" t="s">
        <v>625</v>
      </c>
      <c r="H741" s="1620" t="s">
        <v>625</v>
      </c>
      <c r="I741" s="1669" t="s">
        <v>625</v>
      </c>
      <c r="J741" s="1665"/>
      <c r="K741" s="1620" t="s">
        <v>625</v>
      </c>
      <c r="L741" s="1620" t="s">
        <v>625</v>
      </c>
      <c r="M741" s="1620" t="s">
        <v>625</v>
      </c>
      <c r="N741" s="1621" t="s">
        <v>625</v>
      </c>
    </row>
    <row r="742" spans="1:14">
      <c r="B742" s="1620" t="s">
        <v>625</v>
      </c>
      <c r="C742" s="1620" t="s">
        <v>625</v>
      </c>
      <c r="D742" s="1669" t="s">
        <v>625</v>
      </c>
      <c r="E742" s="1665"/>
      <c r="F742" s="1620" t="s">
        <v>625</v>
      </c>
      <c r="G742" s="1620" t="s">
        <v>625</v>
      </c>
      <c r="H742" s="1620" t="s">
        <v>625</v>
      </c>
      <c r="I742" s="1669" t="s">
        <v>625</v>
      </c>
      <c r="J742" s="1665"/>
      <c r="K742" s="1620" t="s">
        <v>625</v>
      </c>
      <c r="L742" s="1620" t="s">
        <v>625</v>
      </c>
      <c r="M742" s="1620" t="s">
        <v>625</v>
      </c>
      <c r="N742" s="1620" t="s">
        <v>625</v>
      </c>
    </row>
    <row r="743" spans="1:14">
      <c r="A743" s="1673" t="s">
        <v>625</v>
      </c>
      <c r="B743" s="1665"/>
      <c r="C743" s="1665"/>
      <c r="D743" s="1665"/>
      <c r="E743" s="1665"/>
      <c r="F743" s="1620" t="s">
        <v>625</v>
      </c>
      <c r="G743" s="1621" t="s">
        <v>625</v>
      </c>
      <c r="H743" s="1620" t="s">
        <v>625</v>
      </c>
      <c r="I743" s="1668" t="s">
        <v>625</v>
      </c>
      <c r="J743" s="1665"/>
      <c r="K743" s="1620" t="s">
        <v>625</v>
      </c>
      <c r="L743" s="1621" t="s">
        <v>625</v>
      </c>
      <c r="M743" s="1620" t="s">
        <v>625</v>
      </c>
      <c r="N743" s="1619">
        <v>12000000</v>
      </c>
    </row>
    <row r="744" spans="1:14" ht="14.25" customHeight="1">
      <c r="A744" s="1627" t="s">
        <v>7716</v>
      </c>
      <c r="B744" s="1627" t="s">
        <v>7739</v>
      </c>
      <c r="C744" s="1627" t="s">
        <v>625</v>
      </c>
      <c r="D744" s="1674" t="s">
        <v>2912</v>
      </c>
      <c r="E744" s="1665"/>
      <c r="F744" s="1620" t="s">
        <v>625</v>
      </c>
      <c r="G744" s="1625">
        <v>0</v>
      </c>
      <c r="H744" s="1620" t="s">
        <v>625</v>
      </c>
      <c r="I744" s="1675">
        <v>1000000</v>
      </c>
      <c r="J744" s="1665"/>
      <c r="K744" s="1620" t="s">
        <v>625</v>
      </c>
      <c r="L744" s="1626" t="s">
        <v>625</v>
      </c>
      <c r="M744" s="1620" t="s">
        <v>625</v>
      </c>
      <c r="N744" s="1625">
        <v>13000000</v>
      </c>
    </row>
    <row r="745" spans="1:14" ht="14.1" customHeight="1">
      <c r="A745" s="1624" t="s">
        <v>8070</v>
      </c>
      <c r="B745" s="1624" t="s">
        <v>8090</v>
      </c>
      <c r="C745" s="1624" t="s">
        <v>625</v>
      </c>
      <c r="D745" s="1676" t="s">
        <v>434</v>
      </c>
      <c r="E745" s="1665"/>
      <c r="F745" s="1620" t="s">
        <v>625</v>
      </c>
      <c r="G745" s="1622">
        <v>0</v>
      </c>
      <c r="H745" s="1620" t="s">
        <v>625</v>
      </c>
      <c r="I745" s="1677">
        <v>1000000</v>
      </c>
      <c r="J745" s="1665"/>
      <c r="K745" s="1620" t="s">
        <v>625</v>
      </c>
      <c r="L745" s="1623" t="s">
        <v>625</v>
      </c>
      <c r="M745" s="1620" t="s">
        <v>625</v>
      </c>
      <c r="N745" s="1622">
        <v>14000000</v>
      </c>
    </row>
    <row r="746" spans="1:14" ht="14.25" customHeight="1">
      <c r="A746" s="1627" t="s">
        <v>8364</v>
      </c>
      <c r="B746" s="1627" t="s">
        <v>8506</v>
      </c>
      <c r="C746" s="1627" t="s">
        <v>625</v>
      </c>
      <c r="D746" s="1674" t="s">
        <v>8505</v>
      </c>
      <c r="E746" s="1665"/>
      <c r="F746" s="1620" t="s">
        <v>625</v>
      </c>
      <c r="G746" s="1625">
        <v>0</v>
      </c>
      <c r="H746" s="1620" t="s">
        <v>625</v>
      </c>
      <c r="I746" s="1675">
        <v>3668000</v>
      </c>
      <c r="J746" s="1665"/>
      <c r="K746" s="1620" t="s">
        <v>625</v>
      </c>
      <c r="L746" s="1626" t="s">
        <v>625</v>
      </c>
      <c r="M746" s="1620" t="s">
        <v>625</v>
      </c>
      <c r="N746" s="1625">
        <v>17668000</v>
      </c>
    </row>
    <row r="747" spans="1:14" ht="14.1" customHeight="1">
      <c r="A747" s="1624" t="s">
        <v>8364</v>
      </c>
      <c r="B747" s="1624" t="s">
        <v>8504</v>
      </c>
      <c r="C747" s="1624" t="s">
        <v>625</v>
      </c>
      <c r="D747" s="1676" t="s">
        <v>8503</v>
      </c>
      <c r="E747" s="1665"/>
      <c r="F747" s="1620" t="s">
        <v>625</v>
      </c>
      <c r="G747" s="1622">
        <v>0</v>
      </c>
      <c r="H747" s="1620" t="s">
        <v>625</v>
      </c>
      <c r="I747" s="1677">
        <v>3668000</v>
      </c>
      <c r="J747" s="1665"/>
      <c r="K747" s="1620" t="s">
        <v>625</v>
      </c>
      <c r="L747" s="1623" t="s">
        <v>625</v>
      </c>
      <c r="M747" s="1620" t="s">
        <v>625</v>
      </c>
      <c r="N747" s="1622">
        <v>21336000</v>
      </c>
    </row>
    <row r="748" spans="1:14" ht="14.25" customHeight="1">
      <c r="A748" s="1627" t="s">
        <v>8364</v>
      </c>
      <c r="B748" s="1627" t="s">
        <v>8502</v>
      </c>
      <c r="C748" s="1627" t="s">
        <v>625</v>
      </c>
      <c r="D748" s="1674" t="s">
        <v>8501</v>
      </c>
      <c r="E748" s="1665"/>
      <c r="F748" s="1620" t="s">
        <v>625</v>
      </c>
      <c r="G748" s="1625">
        <v>0</v>
      </c>
      <c r="H748" s="1620" t="s">
        <v>625</v>
      </c>
      <c r="I748" s="1675">
        <v>2136000</v>
      </c>
      <c r="J748" s="1665"/>
      <c r="K748" s="1620" t="s">
        <v>625</v>
      </c>
      <c r="L748" s="1626" t="s">
        <v>625</v>
      </c>
      <c r="M748" s="1620" t="s">
        <v>625</v>
      </c>
      <c r="N748" s="1625">
        <v>23472000</v>
      </c>
    </row>
    <row r="749" spans="1:14" ht="14.1" customHeight="1">
      <c r="A749" s="1624" t="s">
        <v>8357</v>
      </c>
      <c r="B749" s="1624" t="s">
        <v>8386</v>
      </c>
      <c r="C749" s="1624" t="s">
        <v>625</v>
      </c>
      <c r="D749" s="1676" t="s">
        <v>2912</v>
      </c>
      <c r="E749" s="1665"/>
      <c r="F749" s="1620" t="s">
        <v>625</v>
      </c>
      <c r="G749" s="1622">
        <v>0</v>
      </c>
      <c r="H749" s="1620" t="s">
        <v>625</v>
      </c>
      <c r="I749" s="1677">
        <v>1000000</v>
      </c>
      <c r="J749" s="1665"/>
      <c r="K749" s="1620" t="s">
        <v>625</v>
      </c>
      <c r="L749" s="1623" t="s">
        <v>625</v>
      </c>
      <c r="M749" s="1620" t="s">
        <v>625</v>
      </c>
      <c r="N749" s="1622">
        <v>24472000</v>
      </c>
    </row>
    <row r="750" spans="1:14" ht="25.5" customHeight="1" thickBot="1">
      <c r="A750" s="1680" t="s">
        <v>641</v>
      </c>
      <c r="B750" s="1681"/>
      <c r="C750" s="1681"/>
      <c r="D750" s="1681"/>
      <c r="E750" s="1681"/>
      <c r="F750" s="1617" t="s">
        <v>625</v>
      </c>
      <c r="G750" s="1618">
        <v>0</v>
      </c>
      <c r="H750" s="1617" t="s">
        <v>625</v>
      </c>
      <c r="I750" s="1682">
        <v>12472000</v>
      </c>
      <c r="J750" s="1681"/>
      <c r="K750" s="1617" t="s">
        <v>625</v>
      </c>
      <c r="L750" s="1616" t="s">
        <v>625</v>
      </c>
      <c r="M750" s="1617" t="s">
        <v>625</v>
      </c>
      <c r="N750" s="1618">
        <v>24472000</v>
      </c>
    </row>
    <row r="751" spans="1:14">
      <c r="A751" s="1673" t="s">
        <v>7341</v>
      </c>
      <c r="B751" s="1665"/>
      <c r="C751" s="1665"/>
      <c r="D751" s="1665"/>
      <c r="E751" s="1665"/>
      <c r="F751" s="1620" t="s">
        <v>625</v>
      </c>
      <c r="G751" s="1620" t="s">
        <v>625</v>
      </c>
      <c r="H751" s="1620" t="s">
        <v>625</v>
      </c>
      <c r="I751" s="1669" t="s">
        <v>625</v>
      </c>
      <c r="J751" s="1665"/>
      <c r="K751" s="1620" t="s">
        <v>625</v>
      </c>
      <c r="L751" s="1620" t="s">
        <v>625</v>
      </c>
      <c r="M751" s="1620" t="s">
        <v>625</v>
      </c>
      <c r="N751" s="1621" t="s">
        <v>625</v>
      </c>
    </row>
    <row r="752" spans="1:14">
      <c r="B752" s="1620" t="s">
        <v>625</v>
      </c>
      <c r="C752" s="1620" t="s">
        <v>625</v>
      </c>
      <c r="D752" s="1669" t="s">
        <v>625</v>
      </c>
      <c r="E752" s="1665"/>
      <c r="F752" s="1620" t="s">
        <v>625</v>
      </c>
      <c r="G752" s="1620" t="s">
        <v>625</v>
      </c>
      <c r="H752" s="1620" t="s">
        <v>625</v>
      </c>
      <c r="I752" s="1669" t="s">
        <v>625</v>
      </c>
      <c r="J752" s="1665"/>
      <c r="K752" s="1620" t="s">
        <v>625</v>
      </c>
      <c r="L752" s="1620" t="s">
        <v>625</v>
      </c>
      <c r="M752" s="1620" t="s">
        <v>625</v>
      </c>
      <c r="N752" s="1620" t="s">
        <v>625</v>
      </c>
    </row>
    <row r="753" spans="1:14">
      <c r="A753" s="1673" t="s">
        <v>625</v>
      </c>
      <c r="B753" s="1665"/>
      <c r="C753" s="1665"/>
      <c r="D753" s="1665"/>
      <c r="E753" s="1665"/>
      <c r="F753" s="1620" t="s">
        <v>625</v>
      </c>
      <c r="G753" s="1621" t="s">
        <v>625</v>
      </c>
      <c r="H753" s="1620" t="s">
        <v>625</v>
      </c>
      <c r="I753" s="1668" t="s">
        <v>625</v>
      </c>
      <c r="J753" s="1665"/>
      <c r="K753" s="1620" t="s">
        <v>625</v>
      </c>
      <c r="L753" s="1621" t="s">
        <v>625</v>
      </c>
      <c r="M753" s="1620" t="s">
        <v>625</v>
      </c>
      <c r="N753" s="1619">
        <v>48000</v>
      </c>
    </row>
    <row r="754" spans="1:14" ht="14.1" customHeight="1">
      <c r="A754" s="1627" t="s">
        <v>7736</v>
      </c>
      <c r="B754" s="1627" t="s">
        <v>7738</v>
      </c>
      <c r="C754" s="1627" t="s">
        <v>625</v>
      </c>
      <c r="D754" s="1674" t="s">
        <v>7547</v>
      </c>
      <c r="E754" s="1665"/>
      <c r="F754" s="1620" t="s">
        <v>625</v>
      </c>
      <c r="G754" s="1625">
        <v>0</v>
      </c>
      <c r="H754" s="1620" t="s">
        <v>625</v>
      </c>
      <c r="I754" s="1675">
        <v>51876</v>
      </c>
      <c r="J754" s="1665"/>
      <c r="K754" s="1620" t="s">
        <v>625</v>
      </c>
      <c r="L754" s="1626" t="s">
        <v>625</v>
      </c>
      <c r="M754" s="1620" t="s">
        <v>625</v>
      </c>
      <c r="N754" s="1625">
        <v>99876</v>
      </c>
    </row>
    <row r="755" spans="1:14" ht="14.25" customHeight="1">
      <c r="A755" s="1624" t="s">
        <v>8089</v>
      </c>
      <c r="B755" s="1624" t="s">
        <v>8088</v>
      </c>
      <c r="C755" s="1624" t="s">
        <v>625</v>
      </c>
      <c r="D755" s="1676" t="s">
        <v>5120</v>
      </c>
      <c r="E755" s="1665"/>
      <c r="F755" s="1620" t="s">
        <v>625</v>
      </c>
      <c r="G755" s="1622">
        <v>0</v>
      </c>
      <c r="H755" s="1620" t="s">
        <v>625</v>
      </c>
      <c r="I755" s="1677">
        <v>4000</v>
      </c>
      <c r="J755" s="1665"/>
      <c r="K755" s="1620" t="s">
        <v>625</v>
      </c>
      <c r="L755" s="1623" t="s">
        <v>625</v>
      </c>
      <c r="M755" s="1620" t="s">
        <v>625</v>
      </c>
      <c r="N755" s="1622">
        <v>103876</v>
      </c>
    </row>
    <row r="756" spans="1:14" ht="14.1" customHeight="1">
      <c r="A756" s="1627" t="s">
        <v>8087</v>
      </c>
      <c r="B756" s="1627" t="s">
        <v>8086</v>
      </c>
      <c r="C756" s="1627" t="s">
        <v>625</v>
      </c>
      <c r="D756" s="1674" t="s">
        <v>5120</v>
      </c>
      <c r="E756" s="1665"/>
      <c r="F756" s="1620" t="s">
        <v>625</v>
      </c>
      <c r="G756" s="1625">
        <v>0</v>
      </c>
      <c r="H756" s="1620" t="s">
        <v>625</v>
      </c>
      <c r="I756" s="1675">
        <v>4000</v>
      </c>
      <c r="J756" s="1665"/>
      <c r="K756" s="1620" t="s">
        <v>625</v>
      </c>
      <c r="L756" s="1626" t="s">
        <v>625</v>
      </c>
      <c r="M756" s="1620" t="s">
        <v>625</v>
      </c>
      <c r="N756" s="1625">
        <v>107876</v>
      </c>
    </row>
    <row r="757" spans="1:14" ht="14.25" customHeight="1">
      <c r="A757" s="1624" t="s">
        <v>8085</v>
      </c>
      <c r="B757" s="1624" t="s">
        <v>8084</v>
      </c>
      <c r="C757" s="1624" t="s">
        <v>625</v>
      </c>
      <c r="D757" s="1676" t="s">
        <v>5120</v>
      </c>
      <c r="E757" s="1665"/>
      <c r="F757" s="1620" t="s">
        <v>625</v>
      </c>
      <c r="G757" s="1622">
        <v>0</v>
      </c>
      <c r="H757" s="1620" t="s">
        <v>625</v>
      </c>
      <c r="I757" s="1677">
        <v>4000</v>
      </c>
      <c r="J757" s="1665"/>
      <c r="K757" s="1620" t="s">
        <v>625</v>
      </c>
      <c r="L757" s="1623" t="s">
        <v>625</v>
      </c>
      <c r="M757" s="1620" t="s">
        <v>625</v>
      </c>
      <c r="N757" s="1622">
        <v>111876</v>
      </c>
    </row>
    <row r="758" spans="1:14" ht="14.1" customHeight="1">
      <c r="A758" s="1627" t="s">
        <v>8380</v>
      </c>
      <c r="B758" s="1627" t="s">
        <v>8385</v>
      </c>
      <c r="C758" s="1627" t="s">
        <v>625</v>
      </c>
      <c r="D758" s="1674" t="s">
        <v>5120</v>
      </c>
      <c r="E758" s="1665"/>
      <c r="F758" s="1620" t="s">
        <v>625</v>
      </c>
      <c r="G758" s="1625">
        <v>0</v>
      </c>
      <c r="H758" s="1620" t="s">
        <v>625</v>
      </c>
      <c r="I758" s="1675">
        <v>4000</v>
      </c>
      <c r="J758" s="1665"/>
      <c r="K758" s="1620" t="s">
        <v>625</v>
      </c>
      <c r="L758" s="1626" t="s">
        <v>625</v>
      </c>
      <c r="M758" s="1620" t="s">
        <v>625</v>
      </c>
      <c r="N758" s="1625">
        <v>115876</v>
      </c>
    </row>
    <row r="759" spans="1:14" ht="14.25" customHeight="1">
      <c r="A759" s="1624" t="s">
        <v>8380</v>
      </c>
      <c r="B759" s="1624" t="s">
        <v>8384</v>
      </c>
      <c r="C759" s="1624" t="s">
        <v>625</v>
      </c>
      <c r="D759" s="1676" t="s">
        <v>8383</v>
      </c>
      <c r="E759" s="1665"/>
      <c r="F759" s="1620" t="s">
        <v>625</v>
      </c>
      <c r="G759" s="1622">
        <v>0</v>
      </c>
      <c r="H759" s="1620" t="s">
        <v>625</v>
      </c>
      <c r="I759" s="1677">
        <v>4400</v>
      </c>
      <c r="J759" s="1665"/>
      <c r="K759" s="1620" t="s">
        <v>625</v>
      </c>
      <c r="L759" s="1623" t="s">
        <v>625</v>
      </c>
      <c r="M759" s="1620" t="s">
        <v>625</v>
      </c>
      <c r="N759" s="1622">
        <v>120276</v>
      </c>
    </row>
    <row r="760" spans="1:14" ht="25.5" customHeight="1" thickBot="1">
      <c r="A760" s="1680" t="s">
        <v>683</v>
      </c>
      <c r="B760" s="1681"/>
      <c r="C760" s="1681"/>
      <c r="D760" s="1681"/>
      <c r="E760" s="1681"/>
      <c r="F760" s="1617" t="s">
        <v>625</v>
      </c>
      <c r="G760" s="1618">
        <v>0</v>
      </c>
      <c r="H760" s="1617" t="s">
        <v>625</v>
      </c>
      <c r="I760" s="1682">
        <v>72276</v>
      </c>
      <c r="J760" s="1681"/>
      <c r="K760" s="1617" t="s">
        <v>625</v>
      </c>
      <c r="L760" s="1616" t="s">
        <v>625</v>
      </c>
      <c r="M760" s="1617" t="s">
        <v>625</v>
      </c>
      <c r="N760" s="1618">
        <v>120276</v>
      </c>
    </row>
    <row r="761" spans="1:14">
      <c r="A761" s="1673" t="s">
        <v>7342</v>
      </c>
      <c r="B761" s="1665"/>
      <c r="C761" s="1665"/>
      <c r="D761" s="1665"/>
      <c r="E761" s="1665"/>
      <c r="F761" s="1620" t="s">
        <v>625</v>
      </c>
      <c r="G761" s="1620" t="s">
        <v>625</v>
      </c>
      <c r="H761" s="1620" t="s">
        <v>625</v>
      </c>
      <c r="I761" s="1669" t="s">
        <v>625</v>
      </c>
      <c r="J761" s="1665"/>
      <c r="K761" s="1620" t="s">
        <v>625</v>
      </c>
      <c r="L761" s="1620" t="s">
        <v>625</v>
      </c>
      <c r="M761" s="1620" t="s">
        <v>625</v>
      </c>
      <c r="N761" s="1621" t="s">
        <v>625</v>
      </c>
    </row>
    <row r="762" spans="1:14">
      <c r="B762" s="1620" t="s">
        <v>625</v>
      </c>
      <c r="C762" s="1620" t="s">
        <v>625</v>
      </c>
      <c r="D762" s="1669" t="s">
        <v>625</v>
      </c>
      <c r="E762" s="1665"/>
      <c r="F762" s="1620" t="s">
        <v>625</v>
      </c>
      <c r="G762" s="1620" t="s">
        <v>625</v>
      </c>
      <c r="H762" s="1620" t="s">
        <v>625</v>
      </c>
      <c r="I762" s="1669" t="s">
        <v>625</v>
      </c>
      <c r="J762" s="1665"/>
      <c r="K762" s="1620" t="s">
        <v>625</v>
      </c>
      <c r="L762" s="1620" t="s">
        <v>625</v>
      </c>
      <c r="M762" s="1620" t="s">
        <v>625</v>
      </c>
      <c r="N762" s="1620" t="s">
        <v>625</v>
      </c>
    </row>
    <row r="763" spans="1:14">
      <c r="A763" s="1673" t="s">
        <v>625</v>
      </c>
      <c r="B763" s="1665"/>
      <c r="C763" s="1665"/>
      <c r="D763" s="1665"/>
      <c r="E763" s="1665"/>
      <c r="F763" s="1620" t="s">
        <v>625</v>
      </c>
      <c r="G763" s="1621" t="s">
        <v>625</v>
      </c>
      <c r="H763" s="1620" t="s">
        <v>625</v>
      </c>
      <c r="I763" s="1668" t="s">
        <v>625</v>
      </c>
      <c r="J763" s="1665"/>
      <c r="K763" s="1620" t="s">
        <v>625</v>
      </c>
      <c r="L763" s="1621" t="s">
        <v>625</v>
      </c>
      <c r="M763" s="1620" t="s">
        <v>625</v>
      </c>
      <c r="N763" s="1619">
        <v>20000000</v>
      </c>
    </row>
    <row r="764" spans="1:14" ht="25.5" customHeight="1" thickBot="1">
      <c r="A764" s="1680" t="s">
        <v>791</v>
      </c>
      <c r="B764" s="1681"/>
      <c r="C764" s="1681"/>
      <c r="D764" s="1681"/>
      <c r="E764" s="1681"/>
      <c r="F764" s="1617" t="s">
        <v>625</v>
      </c>
      <c r="G764" s="1618">
        <v>0</v>
      </c>
      <c r="H764" s="1617" t="s">
        <v>625</v>
      </c>
      <c r="I764" s="1683" t="s">
        <v>625</v>
      </c>
      <c r="J764" s="1681"/>
      <c r="K764" s="1617" t="s">
        <v>625</v>
      </c>
      <c r="L764" s="1616" t="s">
        <v>625</v>
      </c>
      <c r="M764" s="1617" t="s">
        <v>625</v>
      </c>
      <c r="N764" s="1616"/>
    </row>
    <row r="765" spans="1:14">
      <c r="A765" s="1673" t="s">
        <v>7467</v>
      </c>
      <c r="B765" s="1665"/>
      <c r="C765" s="1665"/>
      <c r="D765" s="1665"/>
      <c r="E765" s="1665"/>
      <c r="F765" s="1620" t="s">
        <v>625</v>
      </c>
      <c r="G765" s="1620" t="s">
        <v>625</v>
      </c>
      <c r="H765" s="1620" t="s">
        <v>625</v>
      </c>
      <c r="I765" s="1669" t="s">
        <v>625</v>
      </c>
      <c r="J765" s="1665"/>
      <c r="K765" s="1620" t="s">
        <v>625</v>
      </c>
      <c r="L765" s="1620" t="s">
        <v>625</v>
      </c>
      <c r="M765" s="1620" t="s">
        <v>625</v>
      </c>
      <c r="N765" s="1621" t="s">
        <v>625</v>
      </c>
    </row>
    <row r="766" spans="1:14">
      <c r="B766" s="1620" t="s">
        <v>625</v>
      </c>
      <c r="C766" s="1620" t="s">
        <v>625</v>
      </c>
      <c r="D766" s="1669" t="s">
        <v>625</v>
      </c>
      <c r="E766" s="1665"/>
      <c r="F766" s="1620" t="s">
        <v>625</v>
      </c>
      <c r="G766" s="1620" t="s">
        <v>625</v>
      </c>
      <c r="H766" s="1620" t="s">
        <v>625</v>
      </c>
      <c r="I766" s="1669" t="s">
        <v>625</v>
      </c>
      <c r="J766" s="1665"/>
      <c r="K766" s="1620" t="s">
        <v>625</v>
      </c>
      <c r="L766" s="1620" t="s">
        <v>625</v>
      </c>
      <c r="M766" s="1620" t="s">
        <v>625</v>
      </c>
      <c r="N766" s="1620" t="s">
        <v>625</v>
      </c>
    </row>
    <row r="767" spans="1:14">
      <c r="A767" s="1673" t="s">
        <v>625</v>
      </c>
      <c r="B767" s="1665"/>
      <c r="C767" s="1665"/>
      <c r="D767" s="1665"/>
      <c r="E767" s="1665"/>
      <c r="F767" s="1620" t="s">
        <v>625</v>
      </c>
      <c r="G767" s="1621" t="s">
        <v>625</v>
      </c>
      <c r="H767" s="1620" t="s">
        <v>625</v>
      </c>
      <c r="I767" s="1668" t="s">
        <v>625</v>
      </c>
      <c r="J767" s="1665"/>
      <c r="K767" s="1620" t="s">
        <v>625</v>
      </c>
      <c r="L767" s="1621" t="s">
        <v>625</v>
      </c>
      <c r="M767" s="1620" t="s">
        <v>625</v>
      </c>
      <c r="N767" s="1619">
        <v>-19545120</v>
      </c>
    </row>
    <row r="768" spans="1:14" ht="14.1" customHeight="1">
      <c r="A768" s="1627" t="s">
        <v>7736</v>
      </c>
      <c r="B768" s="1627" t="s">
        <v>7737</v>
      </c>
      <c r="C768" s="1627" t="s">
        <v>625</v>
      </c>
      <c r="D768" s="1674" t="s">
        <v>7545</v>
      </c>
      <c r="E768" s="1665"/>
      <c r="F768" s="1620" t="s">
        <v>625</v>
      </c>
      <c r="G768" s="1625">
        <v>0</v>
      </c>
      <c r="H768" s="1620" t="s">
        <v>625</v>
      </c>
      <c r="I768" s="1675">
        <v>61520</v>
      </c>
      <c r="J768" s="1665"/>
      <c r="K768" s="1620" t="s">
        <v>625</v>
      </c>
      <c r="L768" s="1626" t="s">
        <v>625</v>
      </c>
      <c r="M768" s="1620" t="s">
        <v>625</v>
      </c>
      <c r="N768" s="1625">
        <v>-19483600</v>
      </c>
    </row>
    <row r="769" spans="1:14" ht="14.25" customHeight="1">
      <c r="A769" s="1624" t="s">
        <v>7736</v>
      </c>
      <c r="B769" s="1624" t="s">
        <v>7735</v>
      </c>
      <c r="C769" s="1624" t="s">
        <v>625</v>
      </c>
      <c r="D769" s="1676" t="s">
        <v>7734</v>
      </c>
      <c r="E769" s="1665"/>
      <c r="F769" s="1620" t="s">
        <v>625</v>
      </c>
      <c r="G769" s="1622">
        <v>0</v>
      </c>
      <c r="H769" s="1620" t="s">
        <v>625</v>
      </c>
      <c r="I769" s="1679" t="s">
        <v>625</v>
      </c>
      <c r="J769" s="1665"/>
      <c r="K769" s="1620" t="s">
        <v>625</v>
      </c>
      <c r="L769" s="1622">
        <v>61520</v>
      </c>
      <c r="M769" s="1620" t="s">
        <v>625</v>
      </c>
      <c r="N769" s="1622">
        <v>-19545120</v>
      </c>
    </row>
    <row r="770" spans="1:14" ht="25.5" customHeight="1" thickBot="1">
      <c r="A770" s="1680" t="s">
        <v>7470</v>
      </c>
      <c r="B770" s="1681"/>
      <c r="C770" s="1681"/>
      <c r="D770" s="1681"/>
      <c r="E770" s="1681"/>
      <c r="F770" s="1617" t="s">
        <v>625</v>
      </c>
      <c r="G770" s="1618">
        <v>0</v>
      </c>
      <c r="H770" s="1617" t="s">
        <v>625</v>
      </c>
      <c r="I770" s="1682">
        <v>61520</v>
      </c>
      <c r="J770" s="1681"/>
      <c r="K770" s="1617" t="s">
        <v>625</v>
      </c>
      <c r="L770" s="1618">
        <v>61520</v>
      </c>
      <c r="M770" s="1617" t="s">
        <v>625</v>
      </c>
      <c r="N770" s="1618">
        <v>-19545120</v>
      </c>
    </row>
    <row r="771" spans="1:14">
      <c r="A771" s="1673" t="s">
        <v>7343</v>
      </c>
      <c r="B771" s="1665"/>
      <c r="C771" s="1665"/>
      <c r="D771" s="1665"/>
      <c r="E771" s="1665"/>
      <c r="F771" s="1620" t="s">
        <v>625</v>
      </c>
      <c r="G771" s="1620" t="s">
        <v>625</v>
      </c>
      <c r="H771" s="1620" t="s">
        <v>625</v>
      </c>
      <c r="I771" s="1669" t="s">
        <v>625</v>
      </c>
      <c r="J771" s="1665"/>
      <c r="K771" s="1620" t="s">
        <v>625</v>
      </c>
      <c r="L771" s="1620" t="s">
        <v>625</v>
      </c>
      <c r="M771" s="1620" t="s">
        <v>625</v>
      </c>
      <c r="N771" s="1621" t="s">
        <v>625</v>
      </c>
    </row>
    <row r="772" spans="1:14">
      <c r="B772" s="1620" t="s">
        <v>625</v>
      </c>
      <c r="C772" s="1620" t="s">
        <v>625</v>
      </c>
      <c r="D772" s="1669" t="s">
        <v>625</v>
      </c>
      <c r="E772" s="1665"/>
      <c r="F772" s="1620" t="s">
        <v>625</v>
      </c>
      <c r="G772" s="1620" t="s">
        <v>625</v>
      </c>
      <c r="H772" s="1620" t="s">
        <v>625</v>
      </c>
      <c r="I772" s="1669" t="s">
        <v>625</v>
      </c>
      <c r="J772" s="1665"/>
      <c r="K772" s="1620" t="s">
        <v>625</v>
      </c>
      <c r="L772" s="1620" t="s">
        <v>625</v>
      </c>
      <c r="M772" s="1620" t="s">
        <v>625</v>
      </c>
      <c r="N772" s="1620" t="s">
        <v>625</v>
      </c>
    </row>
    <row r="773" spans="1:14">
      <c r="A773" s="1673" t="s">
        <v>625</v>
      </c>
      <c r="B773" s="1665"/>
      <c r="C773" s="1665"/>
      <c r="D773" s="1665"/>
      <c r="E773" s="1665"/>
      <c r="F773" s="1620" t="s">
        <v>625</v>
      </c>
      <c r="G773" s="1621" t="s">
        <v>625</v>
      </c>
      <c r="H773" s="1620" t="s">
        <v>625</v>
      </c>
      <c r="I773" s="1668" t="s">
        <v>625</v>
      </c>
      <c r="J773" s="1665"/>
      <c r="K773" s="1620" t="s">
        <v>625</v>
      </c>
      <c r="L773" s="1621" t="s">
        <v>625</v>
      </c>
      <c r="M773" s="1620" t="s">
        <v>625</v>
      </c>
      <c r="N773" s="1619">
        <v>12302400</v>
      </c>
    </row>
    <row r="774" spans="1:14" ht="14.25" customHeight="1">
      <c r="A774" s="1627" t="s">
        <v>7736</v>
      </c>
      <c r="B774" s="1627" t="s">
        <v>7735</v>
      </c>
      <c r="C774" s="1627" t="s">
        <v>625</v>
      </c>
      <c r="D774" s="1674" t="s">
        <v>7734</v>
      </c>
      <c r="E774" s="1665"/>
      <c r="F774" s="1620" t="s">
        <v>625</v>
      </c>
      <c r="G774" s="1625">
        <v>0</v>
      </c>
      <c r="H774" s="1620" t="s">
        <v>625</v>
      </c>
      <c r="I774" s="1675">
        <v>67501</v>
      </c>
      <c r="J774" s="1665"/>
      <c r="K774" s="1620" t="s">
        <v>625</v>
      </c>
      <c r="L774" s="1626" t="s">
        <v>625</v>
      </c>
      <c r="M774" s="1620" t="s">
        <v>625</v>
      </c>
      <c r="N774" s="1625">
        <v>12369901</v>
      </c>
    </row>
    <row r="775" spans="1:14" ht="14.1" customHeight="1">
      <c r="A775" s="1624" t="s">
        <v>7736</v>
      </c>
      <c r="B775" s="1624" t="s">
        <v>7938</v>
      </c>
      <c r="C775" s="1624" t="s">
        <v>625</v>
      </c>
      <c r="D775" s="1676" t="s">
        <v>7937</v>
      </c>
      <c r="E775" s="1665"/>
      <c r="F775" s="1620" t="s">
        <v>625</v>
      </c>
      <c r="G775" s="1622">
        <v>0</v>
      </c>
      <c r="H775" s="1620" t="s">
        <v>625</v>
      </c>
      <c r="I775" s="1679" t="s">
        <v>625</v>
      </c>
      <c r="J775" s="1665"/>
      <c r="K775" s="1620" t="s">
        <v>625</v>
      </c>
      <c r="L775" s="1622">
        <v>67501</v>
      </c>
      <c r="M775" s="1620" t="s">
        <v>625</v>
      </c>
      <c r="N775" s="1622">
        <v>12302400</v>
      </c>
    </row>
    <row r="776" spans="1:14" ht="14.25" customHeight="1">
      <c r="A776" s="1627" t="s">
        <v>7736</v>
      </c>
      <c r="B776" s="1627" t="s">
        <v>7938</v>
      </c>
      <c r="C776" s="1627" t="s">
        <v>625</v>
      </c>
      <c r="D776" s="1674" t="s">
        <v>7937</v>
      </c>
      <c r="E776" s="1665"/>
      <c r="F776" s="1620" t="s">
        <v>625</v>
      </c>
      <c r="G776" s="1625">
        <v>0</v>
      </c>
      <c r="H776" s="1620" t="s">
        <v>625</v>
      </c>
      <c r="I776" s="1675">
        <v>410005</v>
      </c>
      <c r="J776" s="1665"/>
      <c r="K776" s="1620" t="s">
        <v>625</v>
      </c>
      <c r="L776" s="1626" t="s">
        <v>625</v>
      </c>
      <c r="M776" s="1620" t="s">
        <v>625</v>
      </c>
      <c r="N776" s="1625">
        <v>12712405</v>
      </c>
    </row>
    <row r="777" spans="1:14" ht="14.1" customHeight="1">
      <c r="A777" s="1624" t="s">
        <v>8380</v>
      </c>
      <c r="B777" s="1624" t="s">
        <v>8382</v>
      </c>
      <c r="C777" s="1624" t="s">
        <v>625</v>
      </c>
      <c r="D777" s="1676" t="s">
        <v>8381</v>
      </c>
      <c r="E777" s="1665"/>
      <c r="F777" s="1620" t="s">
        <v>625</v>
      </c>
      <c r="G777" s="1622">
        <v>0</v>
      </c>
      <c r="H777" s="1620" t="s">
        <v>625</v>
      </c>
      <c r="I777" s="1677">
        <v>10982000</v>
      </c>
      <c r="J777" s="1665"/>
      <c r="K777" s="1620" t="s">
        <v>625</v>
      </c>
      <c r="L777" s="1623" t="s">
        <v>625</v>
      </c>
      <c r="M777" s="1620" t="s">
        <v>625</v>
      </c>
      <c r="N777" s="1622">
        <v>23694405</v>
      </c>
    </row>
    <row r="778" spans="1:14" ht="14.25" customHeight="1">
      <c r="A778" s="1627" t="s">
        <v>8380</v>
      </c>
      <c r="B778" s="1627" t="s">
        <v>8379</v>
      </c>
      <c r="C778" s="1627" t="s">
        <v>625</v>
      </c>
      <c r="D778" s="1674" t="s">
        <v>8378</v>
      </c>
      <c r="E778" s="1665"/>
      <c r="F778" s="1620" t="s">
        <v>625</v>
      </c>
      <c r="G778" s="1625">
        <v>0</v>
      </c>
      <c r="H778" s="1620" t="s">
        <v>625</v>
      </c>
      <c r="I778" s="1675">
        <v>59190431</v>
      </c>
      <c r="J778" s="1665"/>
      <c r="K778" s="1620" t="s">
        <v>625</v>
      </c>
      <c r="L778" s="1626" t="s">
        <v>625</v>
      </c>
      <c r="M778" s="1620" t="s">
        <v>625</v>
      </c>
      <c r="N778" s="1625">
        <v>82884836</v>
      </c>
    </row>
    <row r="779" spans="1:14" ht="25.5" customHeight="1" thickBot="1">
      <c r="A779" s="1680" t="s">
        <v>717</v>
      </c>
      <c r="B779" s="1681"/>
      <c r="C779" s="1681"/>
      <c r="D779" s="1681"/>
      <c r="E779" s="1681"/>
      <c r="F779" s="1617" t="s">
        <v>625</v>
      </c>
      <c r="G779" s="1618">
        <v>0</v>
      </c>
      <c r="H779" s="1617" t="s">
        <v>625</v>
      </c>
      <c r="I779" s="1682">
        <v>70649937</v>
      </c>
      <c r="J779" s="1681"/>
      <c r="K779" s="1617" t="s">
        <v>625</v>
      </c>
      <c r="L779" s="1618">
        <v>67501</v>
      </c>
      <c r="M779" s="1617" t="s">
        <v>625</v>
      </c>
      <c r="N779" s="1618">
        <v>82884836</v>
      </c>
    </row>
    <row r="780" spans="1:14">
      <c r="A780" s="1673" t="s">
        <v>7344</v>
      </c>
      <c r="B780" s="1665"/>
      <c r="C780" s="1665"/>
      <c r="D780" s="1665"/>
      <c r="E780" s="1665"/>
      <c r="F780" s="1620" t="s">
        <v>625</v>
      </c>
      <c r="G780" s="1620" t="s">
        <v>625</v>
      </c>
      <c r="H780" s="1620" t="s">
        <v>625</v>
      </c>
      <c r="I780" s="1669" t="s">
        <v>625</v>
      </c>
      <c r="J780" s="1665"/>
      <c r="K780" s="1620" t="s">
        <v>625</v>
      </c>
      <c r="L780" s="1620" t="s">
        <v>625</v>
      </c>
      <c r="M780" s="1620" t="s">
        <v>625</v>
      </c>
      <c r="N780" s="1621" t="s">
        <v>625</v>
      </c>
    </row>
    <row r="781" spans="1:14">
      <c r="B781" s="1620" t="s">
        <v>625</v>
      </c>
      <c r="C781" s="1620" t="s">
        <v>625</v>
      </c>
      <c r="D781" s="1669" t="s">
        <v>625</v>
      </c>
      <c r="E781" s="1665"/>
      <c r="F781" s="1620" t="s">
        <v>625</v>
      </c>
      <c r="G781" s="1620" t="s">
        <v>625</v>
      </c>
      <c r="H781" s="1620" t="s">
        <v>625</v>
      </c>
      <c r="I781" s="1669" t="s">
        <v>625</v>
      </c>
      <c r="J781" s="1665"/>
      <c r="K781" s="1620" t="s">
        <v>625</v>
      </c>
      <c r="L781" s="1620" t="s">
        <v>625</v>
      </c>
      <c r="M781" s="1620" t="s">
        <v>625</v>
      </c>
      <c r="N781" s="1620" t="s">
        <v>625</v>
      </c>
    </row>
    <row r="782" spans="1:14">
      <c r="A782" s="1673" t="s">
        <v>625</v>
      </c>
      <c r="B782" s="1665"/>
      <c r="C782" s="1665"/>
      <c r="D782" s="1665"/>
      <c r="E782" s="1665"/>
      <c r="F782" s="1620" t="s">
        <v>625</v>
      </c>
      <c r="G782" s="1621" t="s">
        <v>625</v>
      </c>
      <c r="H782" s="1620" t="s">
        <v>625</v>
      </c>
      <c r="I782" s="1668" t="s">
        <v>625</v>
      </c>
      <c r="J782" s="1665"/>
      <c r="K782" s="1620" t="s">
        <v>625</v>
      </c>
      <c r="L782" s="1621" t="s">
        <v>625</v>
      </c>
      <c r="M782" s="1620" t="s">
        <v>625</v>
      </c>
      <c r="N782" s="1619">
        <v>77286</v>
      </c>
    </row>
    <row r="783" spans="1:14" ht="14.25" customHeight="1">
      <c r="A783" s="1627" t="s">
        <v>7731</v>
      </c>
      <c r="B783" s="1627" t="s">
        <v>7733</v>
      </c>
      <c r="C783" s="1627" t="s">
        <v>625</v>
      </c>
      <c r="D783" s="1674" t="s">
        <v>7732</v>
      </c>
      <c r="E783" s="1665"/>
      <c r="F783" s="1620" t="s">
        <v>625</v>
      </c>
      <c r="G783" s="1625">
        <v>0</v>
      </c>
      <c r="H783" s="1620" t="s">
        <v>625</v>
      </c>
      <c r="I783" s="1678" t="s">
        <v>625</v>
      </c>
      <c r="J783" s="1665"/>
      <c r="K783" s="1620" t="s">
        <v>625</v>
      </c>
      <c r="L783" s="1625">
        <v>378690</v>
      </c>
      <c r="M783" s="1620" t="s">
        <v>625</v>
      </c>
      <c r="N783" s="1625">
        <v>-301404</v>
      </c>
    </row>
    <row r="784" spans="1:14" ht="14.1" customHeight="1">
      <c r="A784" s="1624" t="s">
        <v>7731</v>
      </c>
      <c r="B784" s="1624" t="s">
        <v>7730</v>
      </c>
      <c r="C784" s="1624" t="s">
        <v>625</v>
      </c>
      <c r="D784" s="1676" t="s">
        <v>7729</v>
      </c>
      <c r="E784" s="1665"/>
      <c r="F784" s="1620" t="s">
        <v>625</v>
      </c>
      <c r="G784" s="1622">
        <v>0</v>
      </c>
      <c r="H784" s="1620" t="s">
        <v>625</v>
      </c>
      <c r="I784" s="1677">
        <v>396720</v>
      </c>
      <c r="J784" s="1665"/>
      <c r="K784" s="1620" t="s">
        <v>625</v>
      </c>
      <c r="L784" s="1623" t="s">
        <v>625</v>
      </c>
      <c r="M784" s="1620" t="s">
        <v>625</v>
      </c>
      <c r="N784" s="1622">
        <v>95316</v>
      </c>
    </row>
    <row r="785" spans="1:14" ht="14.25" customHeight="1">
      <c r="A785" s="1627" t="s">
        <v>8074</v>
      </c>
      <c r="B785" s="1627" t="s">
        <v>8083</v>
      </c>
      <c r="C785" s="1627" t="s">
        <v>625</v>
      </c>
      <c r="D785" s="1674" t="s">
        <v>8082</v>
      </c>
      <c r="E785" s="1665"/>
      <c r="F785" s="1620" t="s">
        <v>625</v>
      </c>
      <c r="G785" s="1625">
        <v>0</v>
      </c>
      <c r="H785" s="1620" t="s">
        <v>625</v>
      </c>
      <c r="I785" s="1675">
        <v>33716</v>
      </c>
      <c r="J785" s="1665"/>
      <c r="K785" s="1620" t="s">
        <v>625</v>
      </c>
      <c r="L785" s="1626" t="s">
        <v>625</v>
      </c>
      <c r="M785" s="1620" t="s">
        <v>625</v>
      </c>
      <c r="N785" s="1625">
        <v>129032</v>
      </c>
    </row>
    <row r="786" spans="1:14" ht="14.1" customHeight="1">
      <c r="A786" s="1624" t="s">
        <v>8377</v>
      </c>
      <c r="B786" s="1624" t="s">
        <v>8376</v>
      </c>
      <c r="C786" s="1624" t="s">
        <v>625</v>
      </c>
      <c r="D786" s="1676" t="s">
        <v>704</v>
      </c>
      <c r="E786" s="1665"/>
      <c r="F786" s="1620" t="s">
        <v>625</v>
      </c>
      <c r="G786" s="1622">
        <v>0</v>
      </c>
      <c r="H786" s="1620" t="s">
        <v>625</v>
      </c>
      <c r="I786" s="1677">
        <v>560</v>
      </c>
      <c r="J786" s="1665"/>
      <c r="K786" s="1620" t="s">
        <v>625</v>
      </c>
      <c r="L786" s="1623" t="s">
        <v>625</v>
      </c>
      <c r="M786" s="1620" t="s">
        <v>625</v>
      </c>
      <c r="N786" s="1622">
        <v>129592</v>
      </c>
    </row>
    <row r="787" spans="1:14" ht="14.25" customHeight="1">
      <c r="A787" s="1627" t="s">
        <v>8375</v>
      </c>
      <c r="B787" s="1627" t="s">
        <v>8374</v>
      </c>
      <c r="C787" s="1627" t="s">
        <v>625</v>
      </c>
      <c r="D787" s="1674" t="s">
        <v>704</v>
      </c>
      <c r="E787" s="1665"/>
      <c r="F787" s="1620" t="s">
        <v>625</v>
      </c>
      <c r="G787" s="1625">
        <v>0</v>
      </c>
      <c r="H787" s="1620" t="s">
        <v>625</v>
      </c>
      <c r="I787" s="1675">
        <v>17790</v>
      </c>
      <c r="J787" s="1665"/>
      <c r="K787" s="1620" t="s">
        <v>625</v>
      </c>
      <c r="L787" s="1626" t="s">
        <v>625</v>
      </c>
      <c r="M787" s="1620" t="s">
        <v>625</v>
      </c>
      <c r="N787" s="1625">
        <v>147382</v>
      </c>
    </row>
    <row r="788" spans="1:14" ht="25.5" customHeight="1" thickBot="1">
      <c r="A788" s="1680" t="s">
        <v>704</v>
      </c>
      <c r="B788" s="1681"/>
      <c r="C788" s="1681"/>
      <c r="D788" s="1681"/>
      <c r="E788" s="1681"/>
      <c r="F788" s="1617" t="s">
        <v>625</v>
      </c>
      <c r="G788" s="1618">
        <v>0</v>
      </c>
      <c r="H788" s="1617" t="s">
        <v>625</v>
      </c>
      <c r="I788" s="1682">
        <v>448786</v>
      </c>
      <c r="J788" s="1681"/>
      <c r="K788" s="1617" t="s">
        <v>625</v>
      </c>
      <c r="L788" s="1618">
        <v>378690</v>
      </c>
      <c r="M788" s="1617" t="s">
        <v>625</v>
      </c>
      <c r="N788" s="1618">
        <v>147382</v>
      </c>
    </row>
    <row r="789" spans="1:14">
      <c r="A789" s="1673" t="s">
        <v>7345</v>
      </c>
      <c r="B789" s="1665"/>
      <c r="C789" s="1665"/>
      <c r="D789" s="1665"/>
      <c r="E789" s="1665"/>
      <c r="F789" s="1620" t="s">
        <v>625</v>
      </c>
      <c r="G789" s="1620" t="s">
        <v>625</v>
      </c>
      <c r="H789" s="1620" t="s">
        <v>625</v>
      </c>
      <c r="I789" s="1669" t="s">
        <v>625</v>
      </c>
      <c r="J789" s="1665"/>
      <c r="K789" s="1620" t="s">
        <v>625</v>
      </c>
      <c r="L789" s="1620" t="s">
        <v>625</v>
      </c>
      <c r="M789" s="1620" t="s">
        <v>625</v>
      </c>
      <c r="N789" s="1621" t="s">
        <v>625</v>
      </c>
    </row>
    <row r="790" spans="1:14">
      <c r="B790" s="1620" t="s">
        <v>625</v>
      </c>
      <c r="C790" s="1620" t="s">
        <v>625</v>
      </c>
      <c r="D790" s="1669" t="s">
        <v>625</v>
      </c>
      <c r="E790" s="1665"/>
      <c r="F790" s="1620" t="s">
        <v>625</v>
      </c>
      <c r="G790" s="1620" t="s">
        <v>625</v>
      </c>
      <c r="H790" s="1620" t="s">
        <v>625</v>
      </c>
      <c r="I790" s="1669" t="s">
        <v>625</v>
      </c>
      <c r="J790" s="1665"/>
      <c r="K790" s="1620" t="s">
        <v>625</v>
      </c>
      <c r="L790" s="1620" t="s">
        <v>625</v>
      </c>
      <c r="M790" s="1620" t="s">
        <v>625</v>
      </c>
      <c r="N790" s="1620" t="s">
        <v>625</v>
      </c>
    </row>
    <row r="791" spans="1:14">
      <c r="A791" s="1673" t="s">
        <v>625</v>
      </c>
      <c r="B791" s="1665"/>
      <c r="C791" s="1665"/>
      <c r="D791" s="1665"/>
      <c r="E791" s="1665"/>
      <c r="F791" s="1620" t="s">
        <v>625</v>
      </c>
      <c r="G791" s="1621" t="s">
        <v>625</v>
      </c>
      <c r="H791" s="1620" t="s">
        <v>625</v>
      </c>
      <c r="I791" s="1668" t="s">
        <v>625</v>
      </c>
      <c r="J791" s="1665"/>
      <c r="K791" s="1620" t="s">
        <v>625</v>
      </c>
      <c r="L791" s="1621" t="s">
        <v>625</v>
      </c>
      <c r="M791" s="1620" t="s">
        <v>625</v>
      </c>
      <c r="N791" s="1619">
        <v>-1422470</v>
      </c>
    </row>
    <row r="792" spans="1:14" ht="14.25" customHeight="1">
      <c r="A792" s="1627" t="s">
        <v>8373</v>
      </c>
      <c r="B792" s="1627" t="s">
        <v>8372</v>
      </c>
      <c r="C792" s="1627" t="s">
        <v>625</v>
      </c>
      <c r="D792" s="1674" t="s">
        <v>8371</v>
      </c>
      <c r="E792" s="1665"/>
      <c r="F792" s="1620" t="s">
        <v>625</v>
      </c>
      <c r="G792" s="1625">
        <v>0</v>
      </c>
      <c r="H792" s="1620" t="s">
        <v>625</v>
      </c>
      <c r="I792" s="1678" t="s">
        <v>625</v>
      </c>
      <c r="J792" s="1665"/>
      <c r="K792" s="1620" t="s">
        <v>625</v>
      </c>
      <c r="L792" s="1625">
        <v>219071</v>
      </c>
      <c r="M792" s="1620" t="s">
        <v>625</v>
      </c>
      <c r="N792" s="1625">
        <v>-1641541</v>
      </c>
    </row>
    <row r="793" spans="1:14" ht="25.5" customHeight="1" thickBot="1">
      <c r="A793" s="1680" t="s">
        <v>673</v>
      </c>
      <c r="B793" s="1681"/>
      <c r="C793" s="1681"/>
      <c r="D793" s="1681"/>
      <c r="E793" s="1681"/>
      <c r="F793" s="1617" t="s">
        <v>625</v>
      </c>
      <c r="G793" s="1618">
        <v>0</v>
      </c>
      <c r="H793" s="1617" t="s">
        <v>625</v>
      </c>
      <c r="I793" s="1683" t="s">
        <v>625</v>
      </c>
      <c r="J793" s="1681"/>
      <c r="K793" s="1617" t="s">
        <v>625</v>
      </c>
      <c r="L793" s="1618">
        <v>219071</v>
      </c>
      <c r="M793" s="1617" t="s">
        <v>625</v>
      </c>
      <c r="N793" s="1618">
        <v>-1641541</v>
      </c>
    </row>
    <row r="794" spans="1:14">
      <c r="A794" s="1673" t="s">
        <v>7346</v>
      </c>
      <c r="B794" s="1665"/>
      <c r="C794" s="1665"/>
      <c r="D794" s="1665"/>
      <c r="E794" s="1665"/>
      <c r="F794" s="1620" t="s">
        <v>625</v>
      </c>
      <c r="G794" s="1620" t="s">
        <v>625</v>
      </c>
      <c r="H794" s="1620" t="s">
        <v>625</v>
      </c>
      <c r="I794" s="1669" t="s">
        <v>625</v>
      </c>
      <c r="J794" s="1665"/>
      <c r="K794" s="1620" t="s">
        <v>625</v>
      </c>
      <c r="L794" s="1620" t="s">
        <v>625</v>
      </c>
      <c r="M794" s="1620" t="s">
        <v>625</v>
      </c>
      <c r="N794" s="1621" t="s">
        <v>625</v>
      </c>
    </row>
    <row r="795" spans="1:14">
      <c r="B795" s="1620" t="s">
        <v>625</v>
      </c>
      <c r="C795" s="1620" t="s">
        <v>625</v>
      </c>
      <c r="D795" s="1669" t="s">
        <v>625</v>
      </c>
      <c r="E795" s="1665"/>
      <c r="F795" s="1620" t="s">
        <v>625</v>
      </c>
      <c r="G795" s="1620" t="s">
        <v>625</v>
      </c>
      <c r="H795" s="1620" t="s">
        <v>625</v>
      </c>
      <c r="I795" s="1669" t="s">
        <v>625</v>
      </c>
      <c r="J795" s="1665"/>
      <c r="K795" s="1620" t="s">
        <v>625</v>
      </c>
      <c r="L795" s="1620" t="s">
        <v>625</v>
      </c>
      <c r="M795" s="1620" t="s">
        <v>625</v>
      </c>
      <c r="N795" s="1620" t="s">
        <v>625</v>
      </c>
    </row>
    <row r="796" spans="1:14">
      <c r="A796" s="1673" t="s">
        <v>625</v>
      </c>
      <c r="B796" s="1665"/>
      <c r="C796" s="1665"/>
      <c r="D796" s="1665"/>
      <c r="E796" s="1665"/>
      <c r="F796" s="1620" t="s">
        <v>625</v>
      </c>
      <c r="G796" s="1621" t="s">
        <v>625</v>
      </c>
      <c r="H796" s="1620" t="s">
        <v>625</v>
      </c>
      <c r="I796" s="1668" t="s">
        <v>625</v>
      </c>
      <c r="J796" s="1665"/>
      <c r="K796" s="1620" t="s">
        <v>625</v>
      </c>
      <c r="L796" s="1621" t="s">
        <v>625</v>
      </c>
      <c r="M796" s="1620" t="s">
        <v>625</v>
      </c>
      <c r="N796" s="1619">
        <v>184997120</v>
      </c>
    </row>
    <row r="797" spans="1:14" ht="14.25" customHeight="1">
      <c r="A797" s="1627" t="s">
        <v>7716</v>
      </c>
      <c r="B797" s="1627" t="s">
        <v>7728</v>
      </c>
      <c r="C797" s="1627" t="s">
        <v>625</v>
      </c>
      <c r="D797" s="1674" t="s">
        <v>440</v>
      </c>
      <c r="E797" s="1665"/>
      <c r="F797" s="1620" t="s">
        <v>625</v>
      </c>
      <c r="G797" s="1625">
        <v>0</v>
      </c>
      <c r="H797" s="1620" t="s">
        <v>625</v>
      </c>
      <c r="I797" s="1675">
        <v>15712084</v>
      </c>
      <c r="J797" s="1665"/>
      <c r="K797" s="1620" t="s">
        <v>625</v>
      </c>
      <c r="L797" s="1626" t="s">
        <v>625</v>
      </c>
      <c r="M797" s="1620" t="s">
        <v>625</v>
      </c>
      <c r="N797" s="1625">
        <v>200709204</v>
      </c>
    </row>
    <row r="798" spans="1:14" ht="14.1" customHeight="1">
      <c r="A798" s="1624" t="s">
        <v>8070</v>
      </c>
      <c r="B798" s="1624" t="s">
        <v>8081</v>
      </c>
      <c r="C798" s="1624" t="s">
        <v>625</v>
      </c>
      <c r="D798" s="1676" t="s">
        <v>440</v>
      </c>
      <c r="E798" s="1665"/>
      <c r="F798" s="1620" t="s">
        <v>625</v>
      </c>
      <c r="G798" s="1622">
        <v>0</v>
      </c>
      <c r="H798" s="1620" t="s">
        <v>625</v>
      </c>
      <c r="I798" s="1677">
        <v>14191560</v>
      </c>
      <c r="J798" s="1665"/>
      <c r="K798" s="1620" t="s">
        <v>625</v>
      </c>
      <c r="L798" s="1623" t="s">
        <v>625</v>
      </c>
      <c r="M798" s="1620" t="s">
        <v>625</v>
      </c>
      <c r="N798" s="1622">
        <v>214900764</v>
      </c>
    </row>
    <row r="799" spans="1:14" ht="14.25" customHeight="1">
      <c r="A799" s="1627" t="s">
        <v>8357</v>
      </c>
      <c r="B799" s="1627" t="s">
        <v>8370</v>
      </c>
      <c r="C799" s="1627" t="s">
        <v>625</v>
      </c>
      <c r="D799" s="1674" t="s">
        <v>440</v>
      </c>
      <c r="E799" s="1665"/>
      <c r="F799" s="1620" t="s">
        <v>625</v>
      </c>
      <c r="G799" s="1625">
        <v>0</v>
      </c>
      <c r="H799" s="1620" t="s">
        <v>625</v>
      </c>
      <c r="I799" s="1675">
        <v>15712084</v>
      </c>
      <c r="J799" s="1665"/>
      <c r="K799" s="1620" t="s">
        <v>625</v>
      </c>
      <c r="L799" s="1626" t="s">
        <v>625</v>
      </c>
      <c r="M799" s="1620" t="s">
        <v>625</v>
      </c>
      <c r="N799" s="1625">
        <v>230612848</v>
      </c>
    </row>
    <row r="800" spans="1:14" ht="25.5" customHeight="1" thickBot="1">
      <c r="A800" s="1680" t="s">
        <v>636</v>
      </c>
      <c r="B800" s="1681"/>
      <c r="C800" s="1681"/>
      <c r="D800" s="1681"/>
      <c r="E800" s="1681"/>
      <c r="F800" s="1617" t="s">
        <v>625</v>
      </c>
      <c r="G800" s="1618">
        <v>0</v>
      </c>
      <c r="H800" s="1617" t="s">
        <v>625</v>
      </c>
      <c r="I800" s="1682">
        <v>45615728</v>
      </c>
      <c r="J800" s="1681"/>
      <c r="K800" s="1617" t="s">
        <v>625</v>
      </c>
      <c r="L800" s="1616" t="s">
        <v>625</v>
      </c>
      <c r="M800" s="1617" t="s">
        <v>625</v>
      </c>
      <c r="N800" s="1618">
        <v>230612848</v>
      </c>
    </row>
    <row r="801" spans="1:14">
      <c r="A801" s="1673" t="s">
        <v>7347</v>
      </c>
      <c r="B801" s="1665"/>
      <c r="C801" s="1665"/>
      <c r="D801" s="1665"/>
      <c r="E801" s="1665"/>
      <c r="F801" s="1620" t="s">
        <v>625</v>
      </c>
      <c r="G801" s="1620" t="s">
        <v>625</v>
      </c>
      <c r="H801" s="1620" t="s">
        <v>625</v>
      </c>
      <c r="I801" s="1669" t="s">
        <v>625</v>
      </c>
      <c r="J801" s="1665"/>
      <c r="K801" s="1620" t="s">
        <v>625</v>
      </c>
      <c r="L801" s="1620" t="s">
        <v>625</v>
      </c>
      <c r="M801" s="1620" t="s">
        <v>625</v>
      </c>
      <c r="N801" s="1621" t="s">
        <v>625</v>
      </c>
    </row>
    <row r="802" spans="1:14">
      <c r="B802" s="1620" t="s">
        <v>625</v>
      </c>
      <c r="C802" s="1620" t="s">
        <v>625</v>
      </c>
      <c r="D802" s="1669" t="s">
        <v>625</v>
      </c>
      <c r="E802" s="1665"/>
      <c r="F802" s="1620" t="s">
        <v>625</v>
      </c>
      <c r="G802" s="1620" t="s">
        <v>625</v>
      </c>
      <c r="H802" s="1620" t="s">
        <v>625</v>
      </c>
      <c r="I802" s="1669" t="s">
        <v>625</v>
      </c>
      <c r="J802" s="1665"/>
      <c r="K802" s="1620" t="s">
        <v>625</v>
      </c>
      <c r="L802" s="1620" t="s">
        <v>625</v>
      </c>
      <c r="M802" s="1620" t="s">
        <v>625</v>
      </c>
      <c r="N802" s="1620" t="s">
        <v>625</v>
      </c>
    </row>
    <row r="803" spans="1:14">
      <c r="A803" s="1673" t="s">
        <v>625</v>
      </c>
      <c r="B803" s="1665"/>
      <c r="C803" s="1665"/>
      <c r="D803" s="1665"/>
      <c r="E803" s="1665"/>
      <c r="F803" s="1620" t="s">
        <v>625</v>
      </c>
      <c r="G803" s="1621" t="s">
        <v>625</v>
      </c>
      <c r="H803" s="1620" t="s">
        <v>625</v>
      </c>
      <c r="I803" s="1668" t="s">
        <v>625</v>
      </c>
      <c r="J803" s="1665"/>
      <c r="K803" s="1620" t="s">
        <v>625</v>
      </c>
      <c r="L803" s="1621" t="s">
        <v>625</v>
      </c>
      <c r="M803" s="1620" t="s">
        <v>625</v>
      </c>
      <c r="N803" s="1619">
        <v>93509025</v>
      </c>
    </row>
    <row r="804" spans="1:14" ht="14.25" customHeight="1">
      <c r="A804" s="1627" t="s">
        <v>7716</v>
      </c>
      <c r="B804" s="1627" t="s">
        <v>7727</v>
      </c>
      <c r="C804" s="1627" t="s">
        <v>625</v>
      </c>
      <c r="D804" s="1674" t="s">
        <v>6449</v>
      </c>
      <c r="E804" s="1665"/>
      <c r="F804" s="1620" t="s">
        <v>625</v>
      </c>
      <c r="G804" s="1625">
        <v>0</v>
      </c>
      <c r="H804" s="1620" t="s">
        <v>625</v>
      </c>
      <c r="I804" s="1675">
        <v>7657424</v>
      </c>
      <c r="J804" s="1665"/>
      <c r="K804" s="1620" t="s">
        <v>625</v>
      </c>
      <c r="L804" s="1626" t="s">
        <v>625</v>
      </c>
      <c r="M804" s="1620" t="s">
        <v>625</v>
      </c>
      <c r="N804" s="1625">
        <v>101166449</v>
      </c>
    </row>
    <row r="805" spans="1:14" ht="14.1" customHeight="1">
      <c r="A805" s="1624" t="s">
        <v>8070</v>
      </c>
      <c r="B805" s="1624" t="s">
        <v>8080</v>
      </c>
      <c r="C805" s="1624" t="s">
        <v>625</v>
      </c>
      <c r="D805" s="1676" t="s">
        <v>6449</v>
      </c>
      <c r="E805" s="1665"/>
      <c r="F805" s="1620" t="s">
        <v>625</v>
      </c>
      <c r="G805" s="1622">
        <v>0</v>
      </c>
      <c r="H805" s="1620" t="s">
        <v>625</v>
      </c>
      <c r="I805" s="1677">
        <v>6916383</v>
      </c>
      <c r="J805" s="1665"/>
      <c r="K805" s="1620" t="s">
        <v>625</v>
      </c>
      <c r="L805" s="1623" t="s">
        <v>625</v>
      </c>
      <c r="M805" s="1620" t="s">
        <v>625</v>
      </c>
      <c r="N805" s="1622">
        <v>108082832</v>
      </c>
    </row>
    <row r="806" spans="1:14" ht="14.25" customHeight="1">
      <c r="A806" s="1627" t="s">
        <v>8357</v>
      </c>
      <c r="B806" s="1627" t="s">
        <v>8369</v>
      </c>
      <c r="C806" s="1627" t="s">
        <v>625</v>
      </c>
      <c r="D806" s="1674" t="s">
        <v>6449</v>
      </c>
      <c r="E806" s="1665"/>
      <c r="F806" s="1620" t="s">
        <v>625</v>
      </c>
      <c r="G806" s="1625">
        <v>0</v>
      </c>
      <c r="H806" s="1620" t="s">
        <v>625</v>
      </c>
      <c r="I806" s="1675">
        <v>7657424</v>
      </c>
      <c r="J806" s="1665"/>
      <c r="K806" s="1620" t="s">
        <v>625</v>
      </c>
      <c r="L806" s="1626" t="s">
        <v>625</v>
      </c>
      <c r="M806" s="1620" t="s">
        <v>625</v>
      </c>
      <c r="N806" s="1625">
        <v>115740256</v>
      </c>
    </row>
    <row r="807" spans="1:14" ht="25.5" customHeight="1" thickBot="1">
      <c r="A807" s="1680" t="s">
        <v>634</v>
      </c>
      <c r="B807" s="1681"/>
      <c r="C807" s="1681"/>
      <c r="D807" s="1681"/>
      <c r="E807" s="1681"/>
      <c r="F807" s="1617" t="s">
        <v>625</v>
      </c>
      <c r="G807" s="1618">
        <v>0</v>
      </c>
      <c r="H807" s="1617" t="s">
        <v>625</v>
      </c>
      <c r="I807" s="1682">
        <v>22231231</v>
      </c>
      <c r="J807" s="1681"/>
      <c r="K807" s="1617" t="s">
        <v>625</v>
      </c>
      <c r="L807" s="1616" t="s">
        <v>625</v>
      </c>
      <c r="M807" s="1617" t="s">
        <v>625</v>
      </c>
      <c r="N807" s="1618">
        <v>115740256</v>
      </c>
    </row>
    <row r="808" spans="1:14">
      <c r="A808" s="1673" t="s">
        <v>7348</v>
      </c>
      <c r="B808" s="1665"/>
      <c r="C808" s="1665"/>
      <c r="D808" s="1665"/>
      <c r="E808" s="1665"/>
      <c r="F808" s="1620" t="s">
        <v>625</v>
      </c>
      <c r="G808" s="1620" t="s">
        <v>625</v>
      </c>
      <c r="H808" s="1620" t="s">
        <v>625</v>
      </c>
      <c r="I808" s="1669" t="s">
        <v>625</v>
      </c>
      <c r="J808" s="1665"/>
      <c r="K808" s="1620" t="s">
        <v>625</v>
      </c>
      <c r="L808" s="1620" t="s">
        <v>625</v>
      </c>
      <c r="M808" s="1620" t="s">
        <v>625</v>
      </c>
      <c r="N808" s="1621" t="s">
        <v>625</v>
      </c>
    </row>
    <row r="809" spans="1:14">
      <c r="B809" s="1620" t="s">
        <v>625</v>
      </c>
      <c r="C809" s="1620" t="s">
        <v>625</v>
      </c>
      <c r="D809" s="1669" t="s">
        <v>625</v>
      </c>
      <c r="E809" s="1665"/>
      <c r="F809" s="1620" t="s">
        <v>625</v>
      </c>
      <c r="G809" s="1620" t="s">
        <v>625</v>
      </c>
      <c r="H809" s="1620" t="s">
        <v>625</v>
      </c>
      <c r="I809" s="1669" t="s">
        <v>625</v>
      </c>
      <c r="J809" s="1665"/>
      <c r="K809" s="1620" t="s">
        <v>625</v>
      </c>
      <c r="L809" s="1620" t="s">
        <v>625</v>
      </c>
      <c r="M809" s="1620" t="s">
        <v>625</v>
      </c>
      <c r="N809" s="1620" t="s">
        <v>625</v>
      </c>
    </row>
    <row r="810" spans="1:14">
      <c r="A810" s="1673" t="s">
        <v>625</v>
      </c>
      <c r="B810" s="1665"/>
      <c r="C810" s="1665"/>
      <c r="D810" s="1665"/>
      <c r="E810" s="1665"/>
      <c r="F810" s="1620" t="s">
        <v>625</v>
      </c>
      <c r="G810" s="1621" t="s">
        <v>625</v>
      </c>
      <c r="H810" s="1620" t="s">
        <v>625</v>
      </c>
      <c r="I810" s="1668" t="s">
        <v>625</v>
      </c>
      <c r="J810" s="1665"/>
      <c r="K810" s="1620" t="s">
        <v>625</v>
      </c>
      <c r="L810" s="1621" t="s">
        <v>625</v>
      </c>
      <c r="M810" s="1620" t="s">
        <v>625</v>
      </c>
      <c r="N810" s="1619">
        <v>204379</v>
      </c>
    </row>
    <row r="811" spans="1:14" ht="25.5" customHeight="1" thickBot="1">
      <c r="A811" s="1680" t="s">
        <v>6450</v>
      </c>
      <c r="B811" s="1681"/>
      <c r="C811" s="1681"/>
      <c r="D811" s="1681"/>
      <c r="E811" s="1681"/>
      <c r="F811" s="1617" t="s">
        <v>625</v>
      </c>
      <c r="G811" s="1618">
        <v>0</v>
      </c>
      <c r="H811" s="1617" t="s">
        <v>625</v>
      </c>
      <c r="I811" s="1683" t="s">
        <v>625</v>
      </c>
      <c r="J811" s="1681"/>
      <c r="K811" s="1617" t="s">
        <v>625</v>
      </c>
      <c r="L811" s="1616" t="s">
        <v>625</v>
      </c>
      <c r="M811" s="1617" t="s">
        <v>625</v>
      </c>
      <c r="N811" s="1616"/>
    </row>
    <row r="812" spans="1:14">
      <c r="A812" s="1673" t="s">
        <v>7349</v>
      </c>
      <c r="B812" s="1665"/>
      <c r="C812" s="1665"/>
      <c r="D812" s="1665"/>
      <c r="E812" s="1665"/>
      <c r="F812" s="1620" t="s">
        <v>625</v>
      </c>
      <c r="G812" s="1620" t="s">
        <v>625</v>
      </c>
      <c r="H812" s="1620" t="s">
        <v>625</v>
      </c>
      <c r="I812" s="1669" t="s">
        <v>625</v>
      </c>
      <c r="J812" s="1665"/>
      <c r="K812" s="1620" t="s">
        <v>625</v>
      </c>
      <c r="L812" s="1620" t="s">
        <v>625</v>
      </c>
      <c r="M812" s="1620" t="s">
        <v>625</v>
      </c>
      <c r="N812" s="1621" t="s">
        <v>625</v>
      </c>
    </row>
    <row r="813" spans="1:14">
      <c r="B813" s="1620" t="s">
        <v>625</v>
      </c>
      <c r="C813" s="1620" t="s">
        <v>625</v>
      </c>
      <c r="D813" s="1669" t="s">
        <v>625</v>
      </c>
      <c r="E813" s="1665"/>
      <c r="F813" s="1620" t="s">
        <v>625</v>
      </c>
      <c r="G813" s="1620" t="s">
        <v>625</v>
      </c>
      <c r="H813" s="1620" t="s">
        <v>625</v>
      </c>
      <c r="I813" s="1669" t="s">
        <v>625</v>
      </c>
      <c r="J813" s="1665"/>
      <c r="K813" s="1620" t="s">
        <v>625</v>
      </c>
      <c r="L813" s="1620" t="s">
        <v>625</v>
      </c>
      <c r="M813" s="1620" t="s">
        <v>625</v>
      </c>
      <c r="N813" s="1620" t="s">
        <v>625</v>
      </c>
    </row>
    <row r="814" spans="1:14">
      <c r="A814" s="1673" t="s">
        <v>625</v>
      </c>
      <c r="B814" s="1665"/>
      <c r="C814" s="1665"/>
      <c r="D814" s="1665"/>
      <c r="E814" s="1665"/>
      <c r="F814" s="1620" t="s">
        <v>625</v>
      </c>
      <c r="G814" s="1621" t="s">
        <v>625</v>
      </c>
      <c r="H814" s="1620" t="s">
        <v>625</v>
      </c>
      <c r="I814" s="1668" t="s">
        <v>625</v>
      </c>
      <c r="J814" s="1665"/>
      <c r="K814" s="1620" t="s">
        <v>625</v>
      </c>
      <c r="L814" s="1621" t="s">
        <v>625</v>
      </c>
      <c r="M814" s="1620" t="s">
        <v>625</v>
      </c>
      <c r="N814" s="1619">
        <v>0</v>
      </c>
    </row>
    <row r="815" spans="1:14" ht="14.1" customHeight="1">
      <c r="A815" s="1627" t="s">
        <v>7716</v>
      </c>
      <c r="B815" s="1627" t="s">
        <v>7726</v>
      </c>
      <c r="C815" s="1627" t="s">
        <v>625</v>
      </c>
      <c r="D815" s="1674" t="s">
        <v>7420</v>
      </c>
      <c r="E815" s="1665"/>
      <c r="F815" s="1620" t="s">
        <v>625</v>
      </c>
      <c r="G815" s="1625">
        <v>0</v>
      </c>
      <c r="H815" s="1620" t="s">
        <v>625</v>
      </c>
      <c r="I815" s="1678" t="s">
        <v>625</v>
      </c>
      <c r="J815" s="1665"/>
      <c r="K815" s="1620" t="s">
        <v>625</v>
      </c>
      <c r="L815" s="1625">
        <v>7035000</v>
      </c>
      <c r="M815" s="1620" t="s">
        <v>625</v>
      </c>
      <c r="N815" s="1625">
        <v>-7035000</v>
      </c>
    </row>
    <row r="816" spans="1:14" ht="14.25" customHeight="1">
      <c r="A816" s="1624" t="s">
        <v>7716</v>
      </c>
      <c r="B816" s="1624" t="s">
        <v>7725</v>
      </c>
      <c r="C816" s="1624" t="s">
        <v>625</v>
      </c>
      <c r="D816" s="1676" t="s">
        <v>7421</v>
      </c>
      <c r="E816" s="1665"/>
      <c r="F816" s="1620" t="s">
        <v>625</v>
      </c>
      <c r="G816" s="1622">
        <v>0</v>
      </c>
      <c r="H816" s="1620" t="s">
        <v>625</v>
      </c>
      <c r="I816" s="1679" t="s">
        <v>625</v>
      </c>
      <c r="J816" s="1665"/>
      <c r="K816" s="1620" t="s">
        <v>625</v>
      </c>
      <c r="L816" s="1622">
        <v>4100400</v>
      </c>
      <c r="M816" s="1620" t="s">
        <v>625</v>
      </c>
      <c r="N816" s="1622">
        <v>-11135400</v>
      </c>
    </row>
    <row r="817" spans="1:14" ht="14.1" customHeight="1">
      <c r="A817" s="1627" t="s">
        <v>7716</v>
      </c>
      <c r="B817" s="1627" t="s">
        <v>7915</v>
      </c>
      <c r="C817" s="1627" t="s">
        <v>625</v>
      </c>
      <c r="D817" s="1674" t="s">
        <v>7136</v>
      </c>
      <c r="E817" s="1665"/>
      <c r="F817" s="1620" t="s">
        <v>625</v>
      </c>
      <c r="G817" s="1625">
        <v>0</v>
      </c>
      <c r="H817" s="1620" t="s">
        <v>625</v>
      </c>
      <c r="I817" s="1678" t="s">
        <v>625</v>
      </c>
      <c r="J817" s="1665"/>
      <c r="K817" s="1620" t="s">
        <v>625</v>
      </c>
      <c r="L817" s="1625">
        <v>15075000</v>
      </c>
      <c r="M817" s="1620" t="s">
        <v>625</v>
      </c>
      <c r="N817" s="1625">
        <v>-26210400</v>
      </c>
    </row>
    <row r="818" spans="1:14" ht="14.25" customHeight="1">
      <c r="A818" s="1624" t="s">
        <v>7716</v>
      </c>
      <c r="B818" s="1624" t="s">
        <v>7915</v>
      </c>
      <c r="C818" s="1624" t="s">
        <v>625</v>
      </c>
      <c r="D818" s="1676" t="s">
        <v>7135</v>
      </c>
      <c r="E818" s="1665"/>
      <c r="F818" s="1620" t="s">
        <v>625</v>
      </c>
      <c r="G818" s="1622">
        <v>0</v>
      </c>
      <c r="H818" s="1620" t="s">
        <v>625</v>
      </c>
      <c r="I818" s="1679" t="s">
        <v>625</v>
      </c>
      <c r="J818" s="1665"/>
      <c r="K818" s="1620" t="s">
        <v>625</v>
      </c>
      <c r="L818" s="1622">
        <v>2613000</v>
      </c>
      <c r="M818" s="1620" t="s">
        <v>625</v>
      </c>
      <c r="N818" s="1622">
        <v>-28823400</v>
      </c>
    </row>
    <row r="819" spans="1:14" ht="14.1" customHeight="1">
      <c r="A819" s="1627" t="s">
        <v>7716</v>
      </c>
      <c r="B819" s="1627" t="s">
        <v>7936</v>
      </c>
      <c r="C819" s="1627" t="s">
        <v>625</v>
      </c>
      <c r="D819" s="1674" t="s">
        <v>7935</v>
      </c>
      <c r="E819" s="1665"/>
      <c r="F819" s="1620" t="s">
        <v>625</v>
      </c>
      <c r="G819" s="1625">
        <v>0</v>
      </c>
      <c r="H819" s="1620" t="s">
        <v>625</v>
      </c>
      <c r="I819" s="1675">
        <v>17688000</v>
      </c>
      <c r="J819" s="1665"/>
      <c r="K819" s="1620" t="s">
        <v>625</v>
      </c>
      <c r="L819" s="1626" t="s">
        <v>625</v>
      </c>
      <c r="M819" s="1620" t="s">
        <v>625</v>
      </c>
      <c r="N819" s="1625">
        <v>-11135400</v>
      </c>
    </row>
    <row r="820" spans="1:14" ht="14.25" customHeight="1">
      <c r="A820" s="1624" t="s">
        <v>8074</v>
      </c>
      <c r="B820" s="1624" t="s">
        <v>8079</v>
      </c>
      <c r="C820" s="1624" t="s">
        <v>625</v>
      </c>
      <c r="D820" s="1676" t="s">
        <v>7420</v>
      </c>
      <c r="E820" s="1665"/>
      <c r="F820" s="1620" t="s">
        <v>625</v>
      </c>
      <c r="G820" s="1622">
        <v>0</v>
      </c>
      <c r="H820" s="1620" t="s">
        <v>625</v>
      </c>
      <c r="I820" s="1677">
        <v>7035000</v>
      </c>
      <c r="J820" s="1665"/>
      <c r="K820" s="1620" t="s">
        <v>625</v>
      </c>
      <c r="L820" s="1623" t="s">
        <v>625</v>
      </c>
      <c r="M820" s="1620" t="s">
        <v>625</v>
      </c>
      <c r="N820" s="1622">
        <v>-4100400</v>
      </c>
    </row>
    <row r="821" spans="1:14" ht="14.1" customHeight="1">
      <c r="A821" s="1627" t="s">
        <v>8074</v>
      </c>
      <c r="B821" s="1627" t="s">
        <v>8078</v>
      </c>
      <c r="C821" s="1627" t="s">
        <v>625</v>
      </c>
      <c r="D821" s="1674" t="s">
        <v>7421</v>
      </c>
      <c r="E821" s="1665"/>
      <c r="F821" s="1620" t="s">
        <v>625</v>
      </c>
      <c r="G821" s="1625">
        <v>0</v>
      </c>
      <c r="H821" s="1620" t="s">
        <v>625</v>
      </c>
      <c r="I821" s="1675">
        <v>4100400</v>
      </c>
      <c r="J821" s="1665"/>
      <c r="K821" s="1620" t="s">
        <v>625</v>
      </c>
      <c r="L821" s="1626" t="s">
        <v>625</v>
      </c>
      <c r="M821" s="1620" t="s">
        <v>625</v>
      </c>
      <c r="N821" s="1625">
        <v>0</v>
      </c>
    </row>
    <row r="822" spans="1:14" ht="14.25" customHeight="1">
      <c r="A822" s="1624" t="s">
        <v>8070</v>
      </c>
      <c r="B822" s="1624" t="s">
        <v>8077</v>
      </c>
      <c r="C822" s="1624" t="s">
        <v>625</v>
      </c>
      <c r="D822" s="1676" t="s">
        <v>7420</v>
      </c>
      <c r="E822" s="1665"/>
      <c r="F822" s="1620" t="s">
        <v>625</v>
      </c>
      <c r="G822" s="1622">
        <v>0</v>
      </c>
      <c r="H822" s="1620" t="s">
        <v>625</v>
      </c>
      <c r="I822" s="1679" t="s">
        <v>625</v>
      </c>
      <c r="J822" s="1665"/>
      <c r="K822" s="1620" t="s">
        <v>625</v>
      </c>
      <c r="L822" s="1622">
        <v>12250000</v>
      </c>
      <c r="M822" s="1620" t="s">
        <v>625</v>
      </c>
      <c r="N822" s="1622">
        <v>-12250000</v>
      </c>
    </row>
    <row r="823" spans="1:14" ht="14.1" customHeight="1">
      <c r="A823" s="1627" t="s">
        <v>8070</v>
      </c>
      <c r="B823" s="1627" t="s">
        <v>8076</v>
      </c>
      <c r="C823" s="1627" t="s">
        <v>625</v>
      </c>
      <c r="D823" s="1674" t="s">
        <v>7421</v>
      </c>
      <c r="E823" s="1665"/>
      <c r="F823" s="1620" t="s">
        <v>625</v>
      </c>
      <c r="G823" s="1625">
        <v>0</v>
      </c>
      <c r="H823" s="1620" t="s">
        <v>625</v>
      </c>
      <c r="I823" s="1678" t="s">
        <v>625</v>
      </c>
      <c r="J823" s="1665"/>
      <c r="K823" s="1620" t="s">
        <v>625</v>
      </c>
      <c r="L823" s="1625">
        <v>7140000</v>
      </c>
      <c r="M823" s="1620" t="s">
        <v>625</v>
      </c>
      <c r="N823" s="1625">
        <v>-19390000</v>
      </c>
    </row>
    <row r="824" spans="1:14" ht="14.25" customHeight="1">
      <c r="A824" s="1624" t="s">
        <v>8364</v>
      </c>
      <c r="B824" s="1624" t="s">
        <v>8368</v>
      </c>
      <c r="C824" s="1624" t="s">
        <v>625</v>
      </c>
      <c r="D824" s="1676" t="s">
        <v>7420</v>
      </c>
      <c r="E824" s="1665"/>
      <c r="F824" s="1620" t="s">
        <v>625</v>
      </c>
      <c r="G824" s="1622">
        <v>0</v>
      </c>
      <c r="H824" s="1620" t="s">
        <v>625</v>
      </c>
      <c r="I824" s="1677">
        <v>12250000</v>
      </c>
      <c r="J824" s="1665"/>
      <c r="K824" s="1620" t="s">
        <v>625</v>
      </c>
      <c r="L824" s="1623" t="s">
        <v>625</v>
      </c>
      <c r="M824" s="1620" t="s">
        <v>625</v>
      </c>
      <c r="N824" s="1622">
        <v>-7140000</v>
      </c>
    </row>
    <row r="825" spans="1:14" ht="14.1" customHeight="1">
      <c r="A825" s="1627" t="s">
        <v>8364</v>
      </c>
      <c r="B825" s="1627" t="s">
        <v>8367</v>
      </c>
      <c r="C825" s="1627" t="s">
        <v>625</v>
      </c>
      <c r="D825" s="1674" t="s">
        <v>7421</v>
      </c>
      <c r="E825" s="1665"/>
      <c r="F825" s="1620" t="s">
        <v>625</v>
      </c>
      <c r="G825" s="1625">
        <v>0</v>
      </c>
      <c r="H825" s="1620" t="s">
        <v>625</v>
      </c>
      <c r="I825" s="1675">
        <v>7140000</v>
      </c>
      <c r="J825" s="1665"/>
      <c r="K825" s="1620" t="s">
        <v>625</v>
      </c>
      <c r="L825" s="1626" t="s">
        <v>625</v>
      </c>
      <c r="M825" s="1620" t="s">
        <v>625</v>
      </c>
      <c r="N825" s="1625">
        <v>0</v>
      </c>
    </row>
    <row r="826" spans="1:14" ht="25.5" customHeight="1" thickBot="1">
      <c r="A826" s="1680" t="s">
        <v>1067</v>
      </c>
      <c r="B826" s="1681"/>
      <c r="C826" s="1681"/>
      <c r="D826" s="1681"/>
      <c r="E826" s="1681"/>
      <c r="F826" s="1617" t="s">
        <v>625</v>
      </c>
      <c r="G826" s="1618">
        <v>0</v>
      </c>
      <c r="H826" s="1617" t="s">
        <v>625</v>
      </c>
      <c r="I826" s="1682">
        <v>48213400</v>
      </c>
      <c r="J826" s="1681"/>
      <c r="K826" s="1617" t="s">
        <v>625</v>
      </c>
      <c r="L826" s="1618">
        <v>48213400</v>
      </c>
      <c r="M826" s="1617" t="s">
        <v>625</v>
      </c>
      <c r="N826" s="1618">
        <v>0</v>
      </c>
    </row>
    <row r="827" spans="1:14">
      <c r="A827" s="1673" t="s">
        <v>7350</v>
      </c>
      <c r="B827" s="1665"/>
      <c r="C827" s="1665"/>
      <c r="D827" s="1665"/>
      <c r="E827" s="1665"/>
      <c r="F827" s="1620" t="s">
        <v>625</v>
      </c>
      <c r="G827" s="1620" t="s">
        <v>625</v>
      </c>
      <c r="H827" s="1620" t="s">
        <v>625</v>
      </c>
      <c r="I827" s="1669" t="s">
        <v>625</v>
      </c>
      <c r="J827" s="1665"/>
      <c r="K827" s="1620" t="s">
        <v>625</v>
      </c>
      <c r="L827" s="1620" t="s">
        <v>625</v>
      </c>
      <c r="M827" s="1620" t="s">
        <v>625</v>
      </c>
      <c r="N827" s="1621" t="s">
        <v>625</v>
      </c>
    </row>
    <row r="828" spans="1:14">
      <c r="B828" s="1620" t="s">
        <v>625</v>
      </c>
      <c r="C828" s="1620" t="s">
        <v>625</v>
      </c>
      <c r="D828" s="1669" t="s">
        <v>625</v>
      </c>
      <c r="E828" s="1665"/>
      <c r="F828" s="1620" t="s">
        <v>625</v>
      </c>
      <c r="G828" s="1620" t="s">
        <v>625</v>
      </c>
      <c r="H828" s="1620" t="s">
        <v>625</v>
      </c>
      <c r="I828" s="1669" t="s">
        <v>625</v>
      </c>
      <c r="J828" s="1665"/>
      <c r="K828" s="1620" t="s">
        <v>625</v>
      </c>
      <c r="L828" s="1620" t="s">
        <v>625</v>
      </c>
      <c r="M828" s="1620" t="s">
        <v>625</v>
      </c>
      <c r="N828" s="1620" t="s">
        <v>625</v>
      </c>
    </row>
    <row r="829" spans="1:14">
      <c r="A829" s="1673" t="s">
        <v>625</v>
      </c>
      <c r="B829" s="1665"/>
      <c r="C829" s="1665"/>
      <c r="D829" s="1665"/>
      <c r="E829" s="1665"/>
      <c r="F829" s="1620" t="s">
        <v>625</v>
      </c>
      <c r="G829" s="1621" t="s">
        <v>625</v>
      </c>
      <c r="H829" s="1620" t="s">
        <v>625</v>
      </c>
      <c r="I829" s="1668" t="s">
        <v>625</v>
      </c>
      <c r="J829" s="1665"/>
      <c r="K829" s="1620" t="s">
        <v>625</v>
      </c>
      <c r="L829" s="1621" t="s">
        <v>625</v>
      </c>
      <c r="M829" s="1620" t="s">
        <v>625</v>
      </c>
      <c r="N829" s="1619">
        <v>34785705</v>
      </c>
    </row>
    <row r="830" spans="1:14" ht="14.1" customHeight="1">
      <c r="A830" s="1627" t="s">
        <v>7719</v>
      </c>
      <c r="B830" s="1627" t="s">
        <v>7724</v>
      </c>
      <c r="C830" s="1627" t="s">
        <v>625</v>
      </c>
      <c r="D830" s="1674" t="s">
        <v>6447</v>
      </c>
      <c r="E830" s="1665"/>
      <c r="F830" s="1620" t="s">
        <v>625</v>
      </c>
      <c r="G830" s="1625">
        <v>0</v>
      </c>
      <c r="H830" s="1620" t="s">
        <v>625</v>
      </c>
      <c r="I830" s="1678" t="s">
        <v>625</v>
      </c>
      <c r="J830" s="1665"/>
      <c r="K830" s="1620" t="s">
        <v>625</v>
      </c>
      <c r="L830" s="1625">
        <v>148911</v>
      </c>
      <c r="M830" s="1620" t="s">
        <v>625</v>
      </c>
      <c r="N830" s="1625">
        <v>34636794</v>
      </c>
    </row>
    <row r="831" spans="1:14" ht="14.25" customHeight="1">
      <c r="A831" s="1624" t="s">
        <v>7719</v>
      </c>
      <c r="B831" s="1624" t="s">
        <v>7723</v>
      </c>
      <c r="C831" s="1624" t="s">
        <v>625</v>
      </c>
      <c r="D831" s="1676" t="s">
        <v>6448</v>
      </c>
      <c r="E831" s="1665"/>
      <c r="F831" s="1620" t="s">
        <v>625</v>
      </c>
      <c r="G831" s="1622">
        <v>0</v>
      </c>
      <c r="H831" s="1620" t="s">
        <v>625</v>
      </c>
      <c r="I831" s="1679" t="s">
        <v>625</v>
      </c>
      <c r="J831" s="1665"/>
      <c r="K831" s="1620" t="s">
        <v>625</v>
      </c>
      <c r="L831" s="1622">
        <v>74396</v>
      </c>
      <c r="M831" s="1620" t="s">
        <v>625</v>
      </c>
      <c r="N831" s="1622">
        <v>34562398</v>
      </c>
    </row>
    <row r="832" spans="1:14" ht="14.1" customHeight="1">
      <c r="A832" s="1627" t="s">
        <v>7719</v>
      </c>
      <c r="B832" s="1627" t="s">
        <v>7722</v>
      </c>
      <c r="C832" s="1627" t="s">
        <v>625</v>
      </c>
      <c r="D832" s="1674" t="s">
        <v>6900</v>
      </c>
      <c r="E832" s="1665"/>
      <c r="F832" s="1620" t="s">
        <v>625</v>
      </c>
      <c r="G832" s="1625">
        <v>0</v>
      </c>
      <c r="H832" s="1620" t="s">
        <v>625</v>
      </c>
      <c r="I832" s="1678" t="s">
        <v>625</v>
      </c>
      <c r="J832" s="1665"/>
      <c r="K832" s="1620" t="s">
        <v>625</v>
      </c>
      <c r="L832" s="1625">
        <v>51661</v>
      </c>
      <c r="M832" s="1620" t="s">
        <v>625</v>
      </c>
      <c r="N832" s="1625">
        <v>34510737</v>
      </c>
    </row>
    <row r="833" spans="1:14" ht="14.25" customHeight="1">
      <c r="A833" s="1624" t="s">
        <v>7719</v>
      </c>
      <c r="B833" s="1624" t="s">
        <v>7721</v>
      </c>
      <c r="C833" s="1624" t="s">
        <v>625</v>
      </c>
      <c r="D833" s="1676" t="s">
        <v>7305</v>
      </c>
      <c r="E833" s="1665"/>
      <c r="F833" s="1620" t="s">
        <v>625</v>
      </c>
      <c r="G833" s="1622">
        <v>0</v>
      </c>
      <c r="H833" s="1620" t="s">
        <v>625</v>
      </c>
      <c r="I833" s="1679" t="s">
        <v>625</v>
      </c>
      <c r="J833" s="1665"/>
      <c r="K833" s="1620" t="s">
        <v>625</v>
      </c>
      <c r="L833" s="1622">
        <v>67537</v>
      </c>
      <c r="M833" s="1620" t="s">
        <v>625</v>
      </c>
      <c r="N833" s="1622">
        <v>34443200</v>
      </c>
    </row>
    <row r="834" spans="1:14" ht="14.1" customHeight="1">
      <c r="A834" s="1627" t="s">
        <v>7719</v>
      </c>
      <c r="B834" s="1627" t="s">
        <v>7720</v>
      </c>
      <c r="C834" s="1627" t="s">
        <v>625</v>
      </c>
      <c r="D834" s="1674" t="s">
        <v>475</v>
      </c>
      <c r="E834" s="1665"/>
      <c r="F834" s="1620" t="s">
        <v>625</v>
      </c>
      <c r="G834" s="1625">
        <v>0</v>
      </c>
      <c r="H834" s="1620" t="s">
        <v>625</v>
      </c>
      <c r="I834" s="1678" t="s">
        <v>625</v>
      </c>
      <c r="J834" s="1665"/>
      <c r="K834" s="1620" t="s">
        <v>625</v>
      </c>
      <c r="L834" s="1625">
        <v>29355000</v>
      </c>
      <c r="M834" s="1620" t="s">
        <v>625</v>
      </c>
      <c r="N834" s="1625">
        <v>5088200</v>
      </c>
    </row>
    <row r="835" spans="1:14" ht="14.25" customHeight="1">
      <c r="A835" s="1624" t="s">
        <v>7719</v>
      </c>
      <c r="B835" s="1624" t="s">
        <v>7718</v>
      </c>
      <c r="C835" s="1624" t="s">
        <v>625</v>
      </c>
      <c r="D835" s="1676" t="s">
        <v>485</v>
      </c>
      <c r="E835" s="1665"/>
      <c r="F835" s="1620" t="s">
        <v>625</v>
      </c>
      <c r="G835" s="1622">
        <v>0</v>
      </c>
      <c r="H835" s="1620" t="s">
        <v>625</v>
      </c>
      <c r="I835" s="1679" t="s">
        <v>625</v>
      </c>
      <c r="J835" s="1665"/>
      <c r="K835" s="1620" t="s">
        <v>625</v>
      </c>
      <c r="L835" s="1622">
        <v>5088200</v>
      </c>
      <c r="M835" s="1620" t="s">
        <v>625</v>
      </c>
      <c r="N835" s="1622">
        <v>0</v>
      </c>
    </row>
    <row r="836" spans="1:14" ht="14.1" customHeight="1">
      <c r="A836" s="1627" t="s">
        <v>7716</v>
      </c>
      <c r="B836" s="1627" t="s">
        <v>7717</v>
      </c>
      <c r="C836" s="1627" t="s">
        <v>625</v>
      </c>
      <c r="D836" s="1674" t="s">
        <v>475</v>
      </c>
      <c r="E836" s="1665"/>
      <c r="F836" s="1620" t="s">
        <v>625</v>
      </c>
      <c r="G836" s="1625">
        <v>0</v>
      </c>
      <c r="H836" s="1620" t="s">
        <v>625</v>
      </c>
      <c r="I836" s="1675">
        <v>14280000</v>
      </c>
      <c r="J836" s="1665"/>
      <c r="K836" s="1620" t="s">
        <v>625</v>
      </c>
      <c r="L836" s="1626" t="s">
        <v>625</v>
      </c>
      <c r="M836" s="1620" t="s">
        <v>625</v>
      </c>
      <c r="N836" s="1625">
        <v>14280000</v>
      </c>
    </row>
    <row r="837" spans="1:14" ht="14.1" customHeight="1">
      <c r="A837" s="1624" t="s">
        <v>7716</v>
      </c>
      <c r="B837" s="1624" t="s">
        <v>7715</v>
      </c>
      <c r="C837" s="1624" t="s">
        <v>625</v>
      </c>
      <c r="D837" s="1676" t="s">
        <v>485</v>
      </c>
      <c r="E837" s="1665"/>
      <c r="F837" s="1620" t="s">
        <v>625</v>
      </c>
      <c r="G837" s="1622">
        <v>0</v>
      </c>
      <c r="H837" s="1620" t="s">
        <v>625</v>
      </c>
      <c r="I837" s="1677">
        <v>2475200</v>
      </c>
      <c r="J837" s="1665"/>
      <c r="K837" s="1620" t="s">
        <v>625</v>
      </c>
      <c r="L837" s="1623" t="s">
        <v>625</v>
      </c>
      <c r="M837" s="1620" t="s">
        <v>625</v>
      </c>
      <c r="N837" s="1622">
        <v>16755200</v>
      </c>
    </row>
    <row r="838" spans="1:14" ht="14.25" customHeight="1">
      <c r="A838" s="1627" t="s">
        <v>7716</v>
      </c>
      <c r="B838" s="1627" t="s">
        <v>7915</v>
      </c>
      <c r="C838" s="1627" t="s">
        <v>625</v>
      </c>
      <c r="D838" s="1674" t="s">
        <v>7136</v>
      </c>
      <c r="E838" s="1665"/>
      <c r="F838" s="1620" t="s">
        <v>625</v>
      </c>
      <c r="G838" s="1625">
        <v>0</v>
      </c>
      <c r="H838" s="1620" t="s">
        <v>625</v>
      </c>
      <c r="I838" s="1678" t="s">
        <v>625</v>
      </c>
      <c r="J838" s="1665"/>
      <c r="K838" s="1620" t="s">
        <v>625</v>
      </c>
      <c r="L838" s="1625">
        <v>14280000</v>
      </c>
      <c r="M838" s="1620" t="s">
        <v>625</v>
      </c>
      <c r="N838" s="1625">
        <v>2475200</v>
      </c>
    </row>
    <row r="839" spans="1:14" ht="14.1" customHeight="1">
      <c r="A839" s="1624" t="s">
        <v>7716</v>
      </c>
      <c r="B839" s="1624" t="s">
        <v>7915</v>
      </c>
      <c r="C839" s="1624" t="s">
        <v>625</v>
      </c>
      <c r="D839" s="1676" t="s">
        <v>7135</v>
      </c>
      <c r="E839" s="1665"/>
      <c r="F839" s="1620" t="s">
        <v>625</v>
      </c>
      <c r="G839" s="1622">
        <v>0</v>
      </c>
      <c r="H839" s="1620" t="s">
        <v>625</v>
      </c>
      <c r="I839" s="1679" t="s">
        <v>625</v>
      </c>
      <c r="J839" s="1665"/>
      <c r="K839" s="1620" t="s">
        <v>625</v>
      </c>
      <c r="L839" s="1622">
        <v>2475200</v>
      </c>
      <c r="M839" s="1620" t="s">
        <v>625</v>
      </c>
      <c r="N839" s="1622">
        <v>0</v>
      </c>
    </row>
    <row r="840" spans="1:14" ht="14.25" customHeight="1">
      <c r="A840" s="1627" t="s">
        <v>7716</v>
      </c>
      <c r="B840" s="1627" t="s">
        <v>7936</v>
      </c>
      <c r="C840" s="1627" t="s">
        <v>625</v>
      </c>
      <c r="D840" s="1674" t="s">
        <v>7935</v>
      </c>
      <c r="E840" s="1665"/>
      <c r="F840" s="1620" t="s">
        <v>625</v>
      </c>
      <c r="G840" s="1625">
        <v>0</v>
      </c>
      <c r="H840" s="1620" t="s">
        <v>625</v>
      </c>
      <c r="I840" s="1675">
        <v>16755200</v>
      </c>
      <c r="J840" s="1665"/>
      <c r="K840" s="1620" t="s">
        <v>625</v>
      </c>
      <c r="L840" s="1626" t="s">
        <v>625</v>
      </c>
      <c r="M840" s="1620" t="s">
        <v>625</v>
      </c>
      <c r="N840" s="1625">
        <v>16755200</v>
      </c>
    </row>
    <row r="841" spans="1:14" ht="14.1" customHeight="1">
      <c r="A841" s="1624" t="s">
        <v>8074</v>
      </c>
      <c r="B841" s="1624" t="s">
        <v>8075</v>
      </c>
      <c r="C841" s="1624" t="s">
        <v>625</v>
      </c>
      <c r="D841" s="1676" t="s">
        <v>475</v>
      </c>
      <c r="E841" s="1665"/>
      <c r="F841" s="1620" t="s">
        <v>625</v>
      </c>
      <c r="G841" s="1622">
        <v>0</v>
      </c>
      <c r="H841" s="1620" t="s">
        <v>625</v>
      </c>
      <c r="I841" s="1679" t="s">
        <v>625</v>
      </c>
      <c r="J841" s="1665"/>
      <c r="K841" s="1620" t="s">
        <v>625</v>
      </c>
      <c r="L841" s="1622">
        <v>14280000</v>
      </c>
      <c r="M841" s="1620" t="s">
        <v>625</v>
      </c>
      <c r="N841" s="1622">
        <v>2475200</v>
      </c>
    </row>
    <row r="842" spans="1:14" ht="14.25" customHeight="1">
      <c r="A842" s="1627" t="s">
        <v>8074</v>
      </c>
      <c r="B842" s="1627" t="s">
        <v>8073</v>
      </c>
      <c r="C842" s="1627" t="s">
        <v>625</v>
      </c>
      <c r="D842" s="1674" t="s">
        <v>485</v>
      </c>
      <c r="E842" s="1665"/>
      <c r="F842" s="1620" t="s">
        <v>625</v>
      </c>
      <c r="G842" s="1625">
        <v>0</v>
      </c>
      <c r="H842" s="1620" t="s">
        <v>625</v>
      </c>
      <c r="I842" s="1678" t="s">
        <v>625</v>
      </c>
      <c r="J842" s="1665"/>
      <c r="K842" s="1620" t="s">
        <v>625</v>
      </c>
      <c r="L842" s="1625">
        <v>2475200</v>
      </c>
      <c r="M842" s="1620" t="s">
        <v>625</v>
      </c>
      <c r="N842" s="1625">
        <v>0</v>
      </c>
    </row>
    <row r="843" spans="1:14" ht="14.1" customHeight="1">
      <c r="A843" s="1624" t="s">
        <v>8070</v>
      </c>
      <c r="B843" s="1624" t="s">
        <v>8072</v>
      </c>
      <c r="C843" s="1624" t="s">
        <v>625</v>
      </c>
      <c r="D843" s="1676" t="s">
        <v>475</v>
      </c>
      <c r="E843" s="1665"/>
      <c r="F843" s="1620" t="s">
        <v>625</v>
      </c>
      <c r="G843" s="1622">
        <v>0</v>
      </c>
      <c r="H843" s="1620" t="s">
        <v>625</v>
      </c>
      <c r="I843" s="1677">
        <v>3105000</v>
      </c>
      <c r="J843" s="1665"/>
      <c r="K843" s="1620" t="s">
        <v>625</v>
      </c>
      <c r="L843" s="1623" t="s">
        <v>625</v>
      </c>
      <c r="M843" s="1620" t="s">
        <v>625</v>
      </c>
      <c r="N843" s="1622">
        <v>3105000</v>
      </c>
    </row>
    <row r="844" spans="1:14" ht="14.25" customHeight="1">
      <c r="A844" s="1627" t="s">
        <v>8070</v>
      </c>
      <c r="B844" s="1627" t="s">
        <v>8071</v>
      </c>
      <c r="C844" s="1627" t="s">
        <v>625</v>
      </c>
      <c r="D844" s="1674" t="s">
        <v>485</v>
      </c>
      <c r="E844" s="1665"/>
      <c r="F844" s="1620" t="s">
        <v>625</v>
      </c>
      <c r="G844" s="1625">
        <v>0</v>
      </c>
      <c r="H844" s="1620" t="s">
        <v>625</v>
      </c>
      <c r="I844" s="1675">
        <v>538200</v>
      </c>
      <c r="J844" s="1665"/>
      <c r="K844" s="1620" t="s">
        <v>625</v>
      </c>
      <c r="L844" s="1626" t="s">
        <v>625</v>
      </c>
      <c r="M844" s="1620" t="s">
        <v>625</v>
      </c>
      <c r="N844" s="1625">
        <v>3643200</v>
      </c>
    </row>
    <row r="845" spans="1:14" ht="14.1" customHeight="1">
      <c r="A845" s="1624" t="s">
        <v>8070</v>
      </c>
      <c r="B845" s="1624" t="s">
        <v>8069</v>
      </c>
      <c r="C845" s="1624" t="s">
        <v>625</v>
      </c>
      <c r="D845" s="1676" t="s">
        <v>8068</v>
      </c>
      <c r="E845" s="1665"/>
      <c r="F845" s="1620" t="s">
        <v>625</v>
      </c>
      <c r="G845" s="1622">
        <v>0</v>
      </c>
      <c r="H845" s="1620" t="s">
        <v>625</v>
      </c>
      <c r="I845" s="1677">
        <v>12229</v>
      </c>
      <c r="J845" s="1665"/>
      <c r="K845" s="1620" t="s">
        <v>625</v>
      </c>
      <c r="L845" s="1623" t="s">
        <v>625</v>
      </c>
      <c r="M845" s="1620" t="s">
        <v>625</v>
      </c>
      <c r="N845" s="1622">
        <v>3655429</v>
      </c>
    </row>
    <row r="846" spans="1:14" ht="14.25" customHeight="1">
      <c r="A846" s="1627" t="s">
        <v>8364</v>
      </c>
      <c r="B846" s="1627" t="s">
        <v>8366</v>
      </c>
      <c r="C846" s="1627" t="s">
        <v>625</v>
      </c>
      <c r="D846" s="1674" t="s">
        <v>475</v>
      </c>
      <c r="E846" s="1665"/>
      <c r="F846" s="1620" t="s">
        <v>625</v>
      </c>
      <c r="G846" s="1625">
        <v>0</v>
      </c>
      <c r="H846" s="1620" t="s">
        <v>625</v>
      </c>
      <c r="I846" s="1678" t="s">
        <v>625</v>
      </c>
      <c r="J846" s="1665"/>
      <c r="K846" s="1620" t="s">
        <v>625</v>
      </c>
      <c r="L846" s="1625">
        <v>3105000</v>
      </c>
      <c r="M846" s="1620" t="s">
        <v>625</v>
      </c>
      <c r="N846" s="1625">
        <v>550429</v>
      </c>
    </row>
    <row r="847" spans="1:14" ht="14.1" customHeight="1">
      <c r="A847" s="1624" t="s">
        <v>8364</v>
      </c>
      <c r="B847" s="1624" t="s">
        <v>8365</v>
      </c>
      <c r="C847" s="1624" t="s">
        <v>625</v>
      </c>
      <c r="D847" s="1676" t="s">
        <v>485</v>
      </c>
      <c r="E847" s="1665"/>
      <c r="F847" s="1620" t="s">
        <v>625</v>
      </c>
      <c r="G847" s="1622">
        <v>0</v>
      </c>
      <c r="H847" s="1620" t="s">
        <v>625</v>
      </c>
      <c r="I847" s="1679" t="s">
        <v>625</v>
      </c>
      <c r="J847" s="1665"/>
      <c r="K847" s="1620" t="s">
        <v>625</v>
      </c>
      <c r="L847" s="1622">
        <v>538200</v>
      </c>
      <c r="M847" s="1620" t="s">
        <v>625</v>
      </c>
      <c r="N847" s="1622">
        <v>12229</v>
      </c>
    </row>
    <row r="848" spans="1:14" ht="14.25" customHeight="1">
      <c r="A848" s="1627" t="s">
        <v>8364</v>
      </c>
      <c r="B848" s="1627" t="s">
        <v>8363</v>
      </c>
      <c r="C848" s="1627" t="s">
        <v>625</v>
      </c>
      <c r="D848" s="1674" t="s">
        <v>8068</v>
      </c>
      <c r="E848" s="1665"/>
      <c r="F848" s="1620" t="s">
        <v>625</v>
      </c>
      <c r="G848" s="1625">
        <v>0</v>
      </c>
      <c r="H848" s="1620" t="s">
        <v>625</v>
      </c>
      <c r="I848" s="1678" t="s">
        <v>625</v>
      </c>
      <c r="J848" s="1665"/>
      <c r="K848" s="1620" t="s">
        <v>625</v>
      </c>
      <c r="L848" s="1625">
        <v>12229</v>
      </c>
      <c r="M848" s="1620" t="s">
        <v>625</v>
      </c>
      <c r="N848" s="1625">
        <v>0</v>
      </c>
    </row>
    <row r="849" spans="1:14" ht="14.1" customHeight="1">
      <c r="A849" s="1624" t="s">
        <v>8357</v>
      </c>
      <c r="B849" s="1624" t="s">
        <v>8362</v>
      </c>
      <c r="C849" s="1624" t="s">
        <v>625</v>
      </c>
      <c r="D849" s="1676" t="s">
        <v>8361</v>
      </c>
      <c r="E849" s="1665"/>
      <c r="F849" s="1620" t="s">
        <v>625</v>
      </c>
      <c r="G849" s="1622">
        <v>0</v>
      </c>
      <c r="H849" s="1620" t="s">
        <v>625</v>
      </c>
      <c r="I849" s="1677">
        <v>60009</v>
      </c>
      <c r="J849" s="1665"/>
      <c r="K849" s="1620" t="s">
        <v>625</v>
      </c>
      <c r="L849" s="1623" t="s">
        <v>625</v>
      </c>
      <c r="M849" s="1620" t="s">
        <v>625</v>
      </c>
      <c r="N849" s="1622">
        <v>60009</v>
      </c>
    </row>
    <row r="850" spans="1:14" ht="14.25" customHeight="1">
      <c r="A850" s="1627" t="s">
        <v>8357</v>
      </c>
      <c r="B850" s="1627" t="s">
        <v>8360</v>
      </c>
      <c r="C850" s="1627" t="s">
        <v>625</v>
      </c>
      <c r="D850" s="1674" t="s">
        <v>475</v>
      </c>
      <c r="E850" s="1665"/>
      <c r="F850" s="1620" t="s">
        <v>625</v>
      </c>
      <c r="G850" s="1625">
        <v>0</v>
      </c>
      <c r="H850" s="1620" t="s">
        <v>625</v>
      </c>
      <c r="I850" s="1675">
        <v>80265000</v>
      </c>
      <c r="J850" s="1665"/>
      <c r="K850" s="1620" t="s">
        <v>625</v>
      </c>
      <c r="L850" s="1626" t="s">
        <v>625</v>
      </c>
      <c r="M850" s="1620" t="s">
        <v>625</v>
      </c>
      <c r="N850" s="1625">
        <v>80325009</v>
      </c>
    </row>
    <row r="851" spans="1:14" ht="14.1" customHeight="1">
      <c r="A851" s="1624" t="s">
        <v>8357</v>
      </c>
      <c r="B851" s="1624" t="s">
        <v>8359</v>
      </c>
      <c r="C851" s="1624" t="s">
        <v>625</v>
      </c>
      <c r="D851" s="1676" t="s">
        <v>485</v>
      </c>
      <c r="E851" s="1665"/>
      <c r="F851" s="1620" t="s">
        <v>625</v>
      </c>
      <c r="G851" s="1622">
        <v>0</v>
      </c>
      <c r="H851" s="1620" t="s">
        <v>625</v>
      </c>
      <c r="I851" s="1677">
        <v>13912600</v>
      </c>
      <c r="J851" s="1665"/>
      <c r="K851" s="1620" t="s">
        <v>625</v>
      </c>
      <c r="L851" s="1623" t="s">
        <v>625</v>
      </c>
      <c r="M851" s="1620" t="s">
        <v>625</v>
      </c>
      <c r="N851" s="1622">
        <v>94237609</v>
      </c>
    </row>
    <row r="852" spans="1:14" ht="14.1" customHeight="1">
      <c r="A852" s="1627" t="s">
        <v>8357</v>
      </c>
      <c r="B852" s="1627" t="s">
        <v>8358</v>
      </c>
      <c r="C852" s="1627" t="s">
        <v>625</v>
      </c>
      <c r="D852" s="1674" t="s">
        <v>7420</v>
      </c>
      <c r="E852" s="1665"/>
      <c r="F852" s="1620" t="s">
        <v>625</v>
      </c>
      <c r="G852" s="1625">
        <v>0</v>
      </c>
      <c r="H852" s="1620" t="s">
        <v>625</v>
      </c>
      <c r="I852" s="1675">
        <v>23758000</v>
      </c>
      <c r="J852" s="1665"/>
      <c r="K852" s="1620" t="s">
        <v>625</v>
      </c>
      <c r="L852" s="1626" t="s">
        <v>625</v>
      </c>
      <c r="M852" s="1620" t="s">
        <v>625</v>
      </c>
      <c r="N852" s="1625">
        <v>117995609</v>
      </c>
    </row>
    <row r="853" spans="1:14" ht="14.25" customHeight="1">
      <c r="A853" s="1624" t="s">
        <v>8357</v>
      </c>
      <c r="B853" s="1624" t="s">
        <v>8356</v>
      </c>
      <c r="C853" s="1624" t="s">
        <v>625</v>
      </c>
      <c r="D853" s="1676" t="s">
        <v>7421</v>
      </c>
      <c r="E853" s="1665"/>
      <c r="F853" s="1620" t="s">
        <v>625</v>
      </c>
      <c r="G853" s="1622">
        <v>0</v>
      </c>
      <c r="H853" s="1620" t="s">
        <v>625</v>
      </c>
      <c r="I853" s="1677">
        <v>13847520</v>
      </c>
      <c r="J853" s="1665"/>
      <c r="K853" s="1620" t="s">
        <v>625</v>
      </c>
      <c r="L853" s="1623" t="s">
        <v>625</v>
      </c>
      <c r="M853" s="1620" t="s">
        <v>625</v>
      </c>
      <c r="N853" s="1622">
        <v>131843129</v>
      </c>
    </row>
    <row r="854" spans="1:14" ht="25.5" customHeight="1" thickBot="1">
      <c r="A854" s="1680" t="s">
        <v>623</v>
      </c>
      <c r="B854" s="1681"/>
      <c r="C854" s="1681"/>
      <c r="D854" s="1681"/>
      <c r="E854" s="1681"/>
      <c r="F854" s="1617" t="s">
        <v>625</v>
      </c>
      <c r="G854" s="1618">
        <v>0</v>
      </c>
      <c r="H854" s="1617" t="s">
        <v>625</v>
      </c>
      <c r="I854" s="1682">
        <v>169008958</v>
      </c>
      <c r="J854" s="1681"/>
      <c r="K854" s="1617" t="s">
        <v>625</v>
      </c>
      <c r="L854" s="1618">
        <v>71951534</v>
      </c>
      <c r="M854" s="1617" t="s">
        <v>625</v>
      </c>
      <c r="N854" s="1618">
        <v>131843129</v>
      </c>
    </row>
    <row r="855" spans="1:14">
      <c r="A855" s="1673" t="s">
        <v>7351</v>
      </c>
      <c r="B855" s="1665"/>
      <c r="C855" s="1665"/>
      <c r="D855" s="1665"/>
      <c r="E855" s="1665"/>
      <c r="F855" s="1620" t="s">
        <v>625</v>
      </c>
      <c r="G855" s="1620" t="s">
        <v>625</v>
      </c>
      <c r="H855" s="1620" t="s">
        <v>625</v>
      </c>
      <c r="I855" s="1669" t="s">
        <v>625</v>
      </c>
      <c r="J855" s="1665"/>
      <c r="K855" s="1620" t="s">
        <v>625</v>
      </c>
      <c r="L855" s="1620" t="s">
        <v>625</v>
      </c>
      <c r="M855" s="1620" t="s">
        <v>625</v>
      </c>
      <c r="N855" s="1621" t="s">
        <v>625</v>
      </c>
    </row>
    <row r="856" spans="1:14">
      <c r="B856" s="1620" t="s">
        <v>625</v>
      </c>
      <c r="C856" s="1620" t="s">
        <v>625</v>
      </c>
      <c r="D856" s="1669" t="s">
        <v>625</v>
      </c>
      <c r="E856" s="1665"/>
      <c r="F856" s="1620" t="s">
        <v>625</v>
      </c>
      <c r="G856" s="1620" t="s">
        <v>625</v>
      </c>
      <c r="H856" s="1620" t="s">
        <v>625</v>
      </c>
      <c r="I856" s="1669" t="s">
        <v>625</v>
      </c>
      <c r="J856" s="1665"/>
      <c r="K856" s="1620" t="s">
        <v>625</v>
      </c>
      <c r="L856" s="1620" t="s">
        <v>625</v>
      </c>
      <c r="M856" s="1620" t="s">
        <v>625</v>
      </c>
      <c r="N856" s="1620" t="s">
        <v>625</v>
      </c>
    </row>
    <row r="857" spans="1:14">
      <c r="A857" s="1673" t="s">
        <v>625</v>
      </c>
      <c r="B857" s="1665"/>
      <c r="C857" s="1665"/>
      <c r="D857" s="1665"/>
      <c r="E857" s="1665"/>
      <c r="F857" s="1620" t="s">
        <v>625</v>
      </c>
      <c r="G857" s="1621" t="s">
        <v>625</v>
      </c>
      <c r="H857" s="1620" t="s">
        <v>625</v>
      </c>
      <c r="I857" s="1668" t="s">
        <v>625</v>
      </c>
      <c r="J857" s="1665"/>
      <c r="K857" s="1620" t="s">
        <v>625</v>
      </c>
      <c r="L857" s="1621" t="s">
        <v>625</v>
      </c>
      <c r="M857" s="1620" t="s">
        <v>625</v>
      </c>
      <c r="N857" s="1619">
        <v>55000</v>
      </c>
    </row>
    <row r="858" spans="1:14" ht="25.5" customHeight="1" thickBot="1">
      <c r="A858" s="1680" t="s">
        <v>869</v>
      </c>
      <c r="B858" s="1681"/>
      <c r="C858" s="1681"/>
      <c r="D858" s="1681"/>
      <c r="E858" s="1681"/>
      <c r="F858" s="1617" t="s">
        <v>625</v>
      </c>
      <c r="G858" s="1618">
        <v>0</v>
      </c>
      <c r="H858" s="1617" t="s">
        <v>625</v>
      </c>
      <c r="I858" s="1683" t="s">
        <v>625</v>
      </c>
      <c r="J858" s="1681"/>
      <c r="K858" s="1617" t="s">
        <v>625</v>
      </c>
      <c r="L858" s="1616" t="s">
        <v>625</v>
      </c>
      <c r="M858" s="1617" t="s">
        <v>625</v>
      </c>
      <c r="N858" s="1616"/>
    </row>
    <row r="859" spans="1:14" ht="0" hidden="1" customHeight="1"/>
  </sheetData>
  <mergeCells count="1706">
    <mergeCell ref="D852:E852"/>
    <mergeCell ref="I852:J852"/>
    <mergeCell ref="D853:E853"/>
    <mergeCell ref="I853:J853"/>
    <mergeCell ref="A857:E857"/>
    <mergeCell ref="I857:J857"/>
    <mergeCell ref="A858:E858"/>
    <mergeCell ref="I858:J858"/>
    <mergeCell ref="A854:E854"/>
    <mergeCell ref="I854:J854"/>
    <mergeCell ref="A855:E855"/>
    <mergeCell ref="I855:J855"/>
    <mergeCell ref="D856:E856"/>
    <mergeCell ref="I856:J856"/>
    <mergeCell ref="D843:E843"/>
    <mergeCell ref="I843:J843"/>
    <mergeCell ref="D844:E844"/>
    <mergeCell ref="I844:J844"/>
    <mergeCell ref="D845:E845"/>
    <mergeCell ref="I845:J845"/>
    <mergeCell ref="D846:E846"/>
    <mergeCell ref="I846:J846"/>
    <mergeCell ref="D847:E847"/>
    <mergeCell ref="I847:J847"/>
    <mergeCell ref="D848:E848"/>
    <mergeCell ref="I848:J848"/>
    <mergeCell ref="D849:E849"/>
    <mergeCell ref="I849:J849"/>
    <mergeCell ref="D850:E850"/>
    <mergeCell ref="I850:J850"/>
    <mergeCell ref="D851:E851"/>
    <mergeCell ref="I851:J851"/>
    <mergeCell ref="D834:E834"/>
    <mergeCell ref="I834:J834"/>
    <mergeCell ref="D835:E835"/>
    <mergeCell ref="I835:J835"/>
    <mergeCell ref="D836:E836"/>
    <mergeCell ref="I836:J836"/>
    <mergeCell ref="D837:E837"/>
    <mergeCell ref="I837:J837"/>
    <mergeCell ref="D838:E838"/>
    <mergeCell ref="I838:J838"/>
    <mergeCell ref="D839:E839"/>
    <mergeCell ref="I839:J839"/>
    <mergeCell ref="D840:E840"/>
    <mergeCell ref="I840:J840"/>
    <mergeCell ref="D841:E841"/>
    <mergeCell ref="I841:J841"/>
    <mergeCell ref="D842:E842"/>
    <mergeCell ref="I842:J842"/>
    <mergeCell ref="D825:E825"/>
    <mergeCell ref="I825:J825"/>
    <mergeCell ref="A826:E826"/>
    <mergeCell ref="I826:J826"/>
    <mergeCell ref="A827:E827"/>
    <mergeCell ref="I827:J827"/>
    <mergeCell ref="D828:E828"/>
    <mergeCell ref="I828:J828"/>
    <mergeCell ref="A829:E829"/>
    <mergeCell ref="I829:J829"/>
    <mergeCell ref="D830:E830"/>
    <mergeCell ref="I830:J830"/>
    <mergeCell ref="D831:E831"/>
    <mergeCell ref="I831:J831"/>
    <mergeCell ref="D832:E832"/>
    <mergeCell ref="I832:J832"/>
    <mergeCell ref="D833:E833"/>
    <mergeCell ref="I833:J833"/>
    <mergeCell ref="D816:E816"/>
    <mergeCell ref="I816:J816"/>
    <mergeCell ref="D817:E817"/>
    <mergeCell ref="I817:J817"/>
    <mergeCell ref="D818:E818"/>
    <mergeCell ref="I818:J818"/>
    <mergeCell ref="D819:E819"/>
    <mergeCell ref="I819:J819"/>
    <mergeCell ref="D820:E820"/>
    <mergeCell ref="I820:J820"/>
    <mergeCell ref="D821:E821"/>
    <mergeCell ref="I821:J821"/>
    <mergeCell ref="D822:E822"/>
    <mergeCell ref="I822:J822"/>
    <mergeCell ref="D823:E823"/>
    <mergeCell ref="I823:J823"/>
    <mergeCell ref="D824:E824"/>
    <mergeCell ref="I824:J824"/>
    <mergeCell ref="A807:E807"/>
    <mergeCell ref="I807:J807"/>
    <mergeCell ref="A808:E808"/>
    <mergeCell ref="I808:J808"/>
    <mergeCell ref="D809:E809"/>
    <mergeCell ref="I809:J809"/>
    <mergeCell ref="A810:E810"/>
    <mergeCell ref="I810:J810"/>
    <mergeCell ref="A811:E811"/>
    <mergeCell ref="I811:J811"/>
    <mergeCell ref="A812:E812"/>
    <mergeCell ref="I812:J812"/>
    <mergeCell ref="D813:E813"/>
    <mergeCell ref="I813:J813"/>
    <mergeCell ref="A814:E814"/>
    <mergeCell ref="I814:J814"/>
    <mergeCell ref="D815:E815"/>
    <mergeCell ref="I815:J815"/>
    <mergeCell ref="D798:E798"/>
    <mergeCell ref="I798:J798"/>
    <mergeCell ref="D799:E799"/>
    <mergeCell ref="I799:J799"/>
    <mergeCell ref="A800:E800"/>
    <mergeCell ref="I800:J800"/>
    <mergeCell ref="A801:E801"/>
    <mergeCell ref="I801:J801"/>
    <mergeCell ref="D802:E802"/>
    <mergeCell ref="I802:J802"/>
    <mergeCell ref="A803:E803"/>
    <mergeCell ref="I803:J803"/>
    <mergeCell ref="D804:E804"/>
    <mergeCell ref="I804:J804"/>
    <mergeCell ref="D805:E805"/>
    <mergeCell ref="I805:J805"/>
    <mergeCell ref="D806:E806"/>
    <mergeCell ref="I806:J806"/>
    <mergeCell ref="A789:E789"/>
    <mergeCell ref="I789:J789"/>
    <mergeCell ref="D790:E790"/>
    <mergeCell ref="I790:J790"/>
    <mergeCell ref="A791:E791"/>
    <mergeCell ref="I791:J791"/>
    <mergeCell ref="D792:E792"/>
    <mergeCell ref="I792:J792"/>
    <mergeCell ref="A793:E793"/>
    <mergeCell ref="I793:J793"/>
    <mergeCell ref="A794:E794"/>
    <mergeCell ref="I794:J794"/>
    <mergeCell ref="D795:E795"/>
    <mergeCell ref="I795:J795"/>
    <mergeCell ref="A796:E796"/>
    <mergeCell ref="I796:J796"/>
    <mergeCell ref="D797:E797"/>
    <mergeCell ref="I797:J797"/>
    <mergeCell ref="A780:E780"/>
    <mergeCell ref="I780:J780"/>
    <mergeCell ref="D781:E781"/>
    <mergeCell ref="I781:J781"/>
    <mergeCell ref="A782:E782"/>
    <mergeCell ref="I782:J782"/>
    <mergeCell ref="D783:E783"/>
    <mergeCell ref="I783:J783"/>
    <mergeCell ref="D784:E784"/>
    <mergeCell ref="I784:J784"/>
    <mergeCell ref="D785:E785"/>
    <mergeCell ref="I785:J785"/>
    <mergeCell ref="D786:E786"/>
    <mergeCell ref="I786:J786"/>
    <mergeCell ref="D787:E787"/>
    <mergeCell ref="I787:J787"/>
    <mergeCell ref="A788:E788"/>
    <mergeCell ref="I788:J788"/>
    <mergeCell ref="A771:E771"/>
    <mergeCell ref="I771:J771"/>
    <mergeCell ref="D772:E772"/>
    <mergeCell ref="I772:J772"/>
    <mergeCell ref="A773:E773"/>
    <mergeCell ref="I773:J773"/>
    <mergeCell ref="D774:E774"/>
    <mergeCell ref="I774:J774"/>
    <mergeCell ref="D775:E775"/>
    <mergeCell ref="I775:J775"/>
    <mergeCell ref="D776:E776"/>
    <mergeCell ref="I776:J776"/>
    <mergeCell ref="D777:E777"/>
    <mergeCell ref="I777:J777"/>
    <mergeCell ref="D778:E778"/>
    <mergeCell ref="I778:J778"/>
    <mergeCell ref="A779:E779"/>
    <mergeCell ref="I779:J779"/>
    <mergeCell ref="D762:E762"/>
    <mergeCell ref="I762:J762"/>
    <mergeCell ref="A763:E763"/>
    <mergeCell ref="I763:J763"/>
    <mergeCell ref="A764:E764"/>
    <mergeCell ref="I764:J764"/>
    <mergeCell ref="A765:E765"/>
    <mergeCell ref="I765:J765"/>
    <mergeCell ref="D766:E766"/>
    <mergeCell ref="I766:J766"/>
    <mergeCell ref="A767:E767"/>
    <mergeCell ref="I767:J767"/>
    <mergeCell ref="D768:E768"/>
    <mergeCell ref="I768:J768"/>
    <mergeCell ref="D769:E769"/>
    <mergeCell ref="I769:J769"/>
    <mergeCell ref="A770:E770"/>
    <mergeCell ref="I770:J770"/>
    <mergeCell ref="A753:E753"/>
    <mergeCell ref="I753:J753"/>
    <mergeCell ref="D754:E754"/>
    <mergeCell ref="I754:J754"/>
    <mergeCell ref="D755:E755"/>
    <mergeCell ref="I755:J755"/>
    <mergeCell ref="D756:E756"/>
    <mergeCell ref="I756:J756"/>
    <mergeCell ref="D757:E757"/>
    <mergeCell ref="I757:J757"/>
    <mergeCell ref="D758:E758"/>
    <mergeCell ref="I758:J758"/>
    <mergeCell ref="D759:E759"/>
    <mergeCell ref="I759:J759"/>
    <mergeCell ref="A760:E760"/>
    <mergeCell ref="I760:J760"/>
    <mergeCell ref="A761:E761"/>
    <mergeCell ref="I761:J761"/>
    <mergeCell ref="D744:E744"/>
    <mergeCell ref="I744:J744"/>
    <mergeCell ref="D745:E745"/>
    <mergeCell ref="I745:J745"/>
    <mergeCell ref="D746:E746"/>
    <mergeCell ref="I746:J746"/>
    <mergeCell ref="D747:E747"/>
    <mergeCell ref="I747:J747"/>
    <mergeCell ref="D748:E748"/>
    <mergeCell ref="I748:J748"/>
    <mergeCell ref="D749:E749"/>
    <mergeCell ref="I749:J749"/>
    <mergeCell ref="A750:E750"/>
    <mergeCell ref="I750:J750"/>
    <mergeCell ref="A751:E751"/>
    <mergeCell ref="I751:J751"/>
    <mergeCell ref="D752:E752"/>
    <mergeCell ref="I752:J752"/>
    <mergeCell ref="A735:E735"/>
    <mergeCell ref="I735:J735"/>
    <mergeCell ref="A736:E736"/>
    <mergeCell ref="I736:J736"/>
    <mergeCell ref="A737:E737"/>
    <mergeCell ref="I737:J737"/>
    <mergeCell ref="D738:E738"/>
    <mergeCell ref="I738:J738"/>
    <mergeCell ref="A739:E739"/>
    <mergeCell ref="I739:J739"/>
    <mergeCell ref="A740:E740"/>
    <mergeCell ref="I740:J740"/>
    <mergeCell ref="A741:E741"/>
    <mergeCell ref="I741:J741"/>
    <mergeCell ref="D742:E742"/>
    <mergeCell ref="I742:J742"/>
    <mergeCell ref="A743:E743"/>
    <mergeCell ref="I743:J743"/>
    <mergeCell ref="D726:E726"/>
    <mergeCell ref="I726:J726"/>
    <mergeCell ref="A727:E727"/>
    <mergeCell ref="I727:J727"/>
    <mergeCell ref="A728:E728"/>
    <mergeCell ref="I728:J728"/>
    <mergeCell ref="D729:E729"/>
    <mergeCell ref="I729:J729"/>
    <mergeCell ref="A730:E730"/>
    <mergeCell ref="I730:J730"/>
    <mergeCell ref="D731:E731"/>
    <mergeCell ref="I731:J731"/>
    <mergeCell ref="A732:E732"/>
    <mergeCell ref="I732:J732"/>
    <mergeCell ref="A733:E733"/>
    <mergeCell ref="I733:J733"/>
    <mergeCell ref="D734:E734"/>
    <mergeCell ref="I734:J734"/>
    <mergeCell ref="D717:E717"/>
    <mergeCell ref="I717:J717"/>
    <mergeCell ref="D718:E718"/>
    <mergeCell ref="I718:J718"/>
    <mergeCell ref="D719:E719"/>
    <mergeCell ref="I719:J719"/>
    <mergeCell ref="D720:E720"/>
    <mergeCell ref="I720:J720"/>
    <mergeCell ref="D721:E721"/>
    <mergeCell ref="I721:J721"/>
    <mergeCell ref="A722:E722"/>
    <mergeCell ref="I722:J722"/>
    <mergeCell ref="A723:E723"/>
    <mergeCell ref="I723:J723"/>
    <mergeCell ref="D724:E724"/>
    <mergeCell ref="I724:J724"/>
    <mergeCell ref="A725:E725"/>
    <mergeCell ref="I725:J725"/>
    <mergeCell ref="D708:E708"/>
    <mergeCell ref="I708:J708"/>
    <mergeCell ref="A709:E709"/>
    <mergeCell ref="I709:J709"/>
    <mergeCell ref="D710:E710"/>
    <mergeCell ref="I710:J710"/>
    <mergeCell ref="D711:E711"/>
    <mergeCell ref="I711:J711"/>
    <mergeCell ref="D712:E712"/>
    <mergeCell ref="I712:J712"/>
    <mergeCell ref="D713:E713"/>
    <mergeCell ref="I713:J713"/>
    <mergeCell ref="D714:E714"/>
    <mergeCell ref="I714:J714"/>
    <mergeCell ref="D715:E715"/>
    <mergeCell ref="I715:J715"/>
    <mergeCell ref="D716:E716"/>
    <mergeCell ref="I716:J716"/>
    <mergeCell ref="D699:E699"/>
    <mergeCell ref="I699:J699"/>
    <mergeCell ref="A700:E700"/>
    <mergeCell ref="I700:J700"/>
    <mergeCell ref="D701:E701"/>
    <mergeCell ref="I701:J701"/>
    <mergeCell ref="A702:E702"/>
    <mergeCell ref="I702:J702"/>
    <mergeCell ref="A703:E703"/>
    <mergeCell ref="I703:J703"/>
    <mergeCell ref="D704:E704"/>
    <mergeCell ref="I704:J704"/>
    <mergeCell ref="A705:E705"/>
    <mergeCell ref="I705:J705"/>
    <mergeCell ref="A706:E706"/>
    <mergeCell ref="I706:J706"/>
    <mergeCell ref="A707:E707"/>
    <mergeCell ref="I707:J707"/>
    <mergeCell ref="A690:E690"/>
    <mergeCell ref="I690:J690"/>
    <mergeCell ref="A691:E691"/>
    <mergeCell ref="I691:J691"/>
    <mergeCell ref="D692:E692"/>
    <mergeCell ref="I692:J692"/>
    <mergeCell ref="A693:E693"/>
    <mergeCell ref="I693:J693"/>
    <mergeCell ref="D694:E694"/>
    <mergeCell ref="I694:J694"/>
    <mergeCell ref="D695:E695"/>
    <mergeCell ref="I695:J695"/>
    <mergeCell ref="D696:E696"/>
    <mergeCell ref="I696:J696"/>
    <mergeCell ref="A697:E697"/>
    <mergeCell ref="I697:J697"/>
    <mergeCell ref="A698:E698"/>
    <mergeCell ref="I698:J698"/>
    <mergeCell ref="A681:E681"/>
    <mergeCell ref="I681:J681"/>
    <mergeCell ref="A682:E682"/>
    <mergeCell ref="I682:J682"/>
    <mergeCell ref="A683:E683"/>
    <mergeCell ref="I683:J683"/>
    <mergeCell ref="D684:E684"/>
    <mergeCell ref="I684:J684"/>
    <mergeCell ref="A685:E685"/>
    <mergeCell ref="I685:J685"/>
    <mergeCell ref="A686:E686"/>
    <mergeCell ref="I686:J686"/>
    <mergeCell ref="A687:E687"/>
    <mergeCell ref="I687:J687"/>
    <mergeCell ref="D688:E688"/>
    <mergeCell ref="I688:J688"/>
    <mergeCell ref="A689:E689"/>
    <mergeCell ref="I689:J689"/>
    <mergeCell ref="D672:E672"/>
    <mergeCell ref="I672:J672"/>
    <mergeCell ref="A673:E673"/>
    <mergeCell ref="I673:J673"/>
    <mergeCell ref="A674:E674"/>
    <mergeCell ref="I674:J674"/>
    <mergeCell ref="A675:E675"/>
    <mergeCell ref="I675:J675"/>
    <mergeCell ref="D676:E676"/>
    <mergeCell ref="I676:J676"/>
    <mergeCell ref="A677:E677"/>
    <mergeCell ref="I677:J677"/>
    <mergeCell ref="A678:E678"/>
    <mergeCell ref="I678:J678"/>
    <mergeCell ref="A679:E679"/>
    <mergeCell ref="I679:J679"/>
    <mergeCell ref="D680:E680"/>
    <mergeCell ref="I680:J680"/>
    <mergeCell ref="D663:E663"/>
    <mergeCell ref="I663:J663"/>
    <mergeCell ref="D664:E664"/>
    <mergeCell ref="I664:J664"/>
    <mergeCell ref="D665:E665"/>
    <mergeCell ref="I665:J665"/>
    <mergeCell ref="D666:E666"/>
    <mergeCell ref="I666:J666"/>
    <mergeCell ref="D667:E667"/>
    <mergeCell ref="I667:J667"/>
    <mergeCell ref="D668:E668"/>
    <mergeCell ref="I668:J668"/>
    <mergeCell ref="D669:E669"/>
    <mergeCell ref="I669:J669"/>
    <mergeCell ref="A670:E670"/>
    <mergeCell ref="I670:J670"/>
    <mergeCell ref="A671:E671"/>
    <mergeCell ref="I671:J671"/>
    <mergeCell ref="D654:E654"/>
    <mergeCell ref="I654:J654"/>
    <mergeCell ref="D655:E655"/>
    <mergeCell ref="I655:J655"/>
    <mergeCell ref="D656:E656"/>
    <mergeCell ref="I656:J656"/>
    <mergeCell ref="D657:E657"/>
    <mergeCell ref="I657:J657"/>
    <mergeCell ref="D658:E658"/>
    <mergeCell ref="I658:J658"/>
    <mergeCell ref="D659:E659"/>
    <mergeCell ref="I659:J659"/>
    <mergeCell ref="D660:E660"/>
    <mergeCell ref="I660:J660"/>
    <mergeCell ref="D661:E661"/>
    <mergeCell ref="I661:J661"/>
    <mergeCell ref="D662:E662"/>
    <mergeCell ref="I662:J662"/>
    <mergeCell ref="D645:E645"/>
    <mergeCell ref="I645:J645"/>
    <mergeCell ref="D646:E646"/>
    <mergeCell ref="I646:J646"/>
    <mergeCell ref="D647:E647"/>
    <mergeCell ref="I647:J647"/>
    <mergeCell ref="D648:E648"/>
    <mergeCell ref="I648:J648"/>
    <mergeCell ref="D649:E649"/>
    <mergeCell ref="I649:J649"/>
    <mergeCell ref="D650:E650"/>
    <mergeCell ref="I650:J650"/>
    <mergeCell ref="D651:E651"/>
    <mergeCell ref="I651:J651"/>
    <mergeCell ref="D652:E652"/>
    <mergeCell ref="I652:J652"/>
    <mergeCell ref="D653:E653"/>
    <mergeCell ref="I653:J653"/>
    <mergeCell ref="A636:E636"/>
    <mergeCell ref="I636:J636"/>
    <mergeCell ref="D637:E637"/>
    <mergeCell ref="I637:J637"/>
    <mergeCell ref="D638:E638"/>
    <mergeCell ref="I638:J638"/>
    <mergeCell ref="D639:E639"/>
    <mergeCell ref="I639:J639"/>
    <mergeCell ref="D640:E640"/>
    <mergeCell ref="I640:J640"/>
    <mergeCell ref="D641:E641"/>
    <mergeCell ref="I641:J641"/>
    <mergeCell ref="D642:E642"/>
    <mergeCell ref="I642:J642"/>
    <mergeCell ref="D643:E643"/>
    <mergeCell ref="I643:J643"/>
    <mergeCell ref="D644:E644"/>
    <mergeCell ref="I644:J644"/>
    <mergeCell ref="D627:E627"/>
    <mergeCell ref="I627:J627"/>
    <mergeCell ref="D628:E628"/>
    <mergeCell ref="I628:J628"/>
    <mergeCell ref="D629:E629"/>
    <mergeCell ref="I629:J629"/>
    <mergeCell ref="D630:E630"/>
    <mergeCell ref="I630:J630"/>
    <mergeCell ref="D631:E631"/>
    <mergeCell ref="I631:J631"/>
    <mergeCell ref="D632:E632"/>
    <mergeCell ref="I632:J632"/>
    <mergeCell ref="A633:E633"/>
    <mergeCell ref="I633:J633"/>
    <mergeCell ref="A634:E634"/>
    <mergeCell ref="I634:J634"/>
    <mergeCell ref="D635:E635"/>
    <mergeCell ref="I635:J635"/>
    <mergeCell ref="A618:E618"/>
    <mergeCell ref="I618:J618"/>
    <mergeCell ref="D619:E619"/>
    <mergeCell ref="I619:J619"/>
    <mergeCell ref="D620:E620"/>
    <mergeCell ref="I620:J620"/>
    <mergeCell ref="D621:E621"/>
    <mergeCell ref="I621:J621"/>
    <mergeCell ref="A622:E622"/>
    <mergeCell ref="I622:J622"/>
    <mergeCell ref="A623:E623"/>
    <mergeCell ref="I623:J623"/>
    <mergeCell ref="D624:E624"/>
    <mergeCell ref="I624:J624"/>
    <mergeCell ref="A625:E625"/>
    <mergeCell ref="I625:J625"/>
    <mergeCell ref="D626:E626"/>
    <mergeCell ref="I626:J626"/>
    <mergeCell ref="D609:E609"/>
    <mergeCell ref="I609:J609"/>
    <mergeCell ref="D610:E610"/>
    <mergeCell ref="I610:J610"/>
    <mergeCell ref="D611:E611"/>
    <mergeCell ref="I611:J611"/>
    <mergeCell ref="D612:E612"/>
    <mergeCell ref="I612:J612"/>
    <mergeCell ref="D613:E613"/>
    <mergeCell ref="I613:J613"/>
    <mergeCell ref="D614:E614"/>
    <mergeCell ref="I614:J614"/>
    <mergeCell ref="A615:E615"/>
    <mergeCell ref="I615:J615"/>
    <mergeCell ref="A616:E616"/>
    <mergeCell ref="I616:J616"/>
    <mergeCell ref="D617:E617"/>
    <mergeCell ref="I617:J617"/>
    <mergeCell ref="D600:E600"/>
    <mergeCell ref="I600:J600"/>
    <mergeCell ref="D601:E601"/>
    <mergeCell ref="I601:J601"/>
    <mergeCell ref="D602:E602"/>
    <mergeCell ref="I602:J602"/>
    <mergeCell ref="D603:E603"/>
    <mergeCell ref="I603:J603"/>
    <mergeCell ref="D604:E604"/>
    <mergeCell ref="I604:J604"/>
    <mergeCell ref="D605:E605"/>
    <mergeCell ref="I605:J605"/>
    <mergeCell ref="D606:E606"/>
    <mergeCell ref="I606:J606"/>
    <mergeCell ref="D607:E607"/>
    <mergeCell ref="I607:J607"/>
    <mergeCell ref="D608:E608"/>
    <mergeCell ref="I608:J608"/>
    <mergeCell ref="D591:E591"/>
    <mergeCell ref="I591:J591"/>
    <mergeCell ref="D592:E592"/>
    <mergeCell ref="I592:J592"/>
    <mergeCell ref="D593:E593"/>
    <mergeCell ref="I593:J593"/>
    <mergeCell ref="D594:E594"/>
    <mergeCell ref="I594:J594"/>
    <mergeCell ref="D595:E595"/>
    <mergeCell ref="I595:J595"/>
    <mergeCell ref="D596:E596"/>
    <mergeCell ref="I596:J596"/>
    <mergeCell ref="D597:E597"/>
    <mergeCell ref="I597:J597"/>
    <mergeCell ref="D598:E598"/>
    <mergeCell ref="I598:J598"/>
    <mergeCell ref="D599:E599"/>
    <mergeCell ref="I599:J599"/>
    <mergeCell ref="D582:E582"/>
    <mergeCell ref="I582:J582"/>
    <mergeCell ref="D583:E583"/>
    <mergeCell ref="I583:J583"/>
    <mergeCell ref="D584:E584"/>
    <mergeCell ref="I584:J584"/>
    <mergeCell ref="D585:E585"/>
    <mergeCell ref="I585:J585"/>
    <mergeCell ref="A586:E586"/>
    <mergeCell ref="I586:J586"/>
    <mergeCell ref="A587:E587"/>
    <mergeCell ref="I587:J587"/>
    <mergeCell ref="D588:E588"/>
    <mergeCell ref="I588:J588"/>
    <mergeCell ref="A589:E589"/>
    <mergeCell ref="I589:J589"/>
    <mergeCell ref="D590:E590"/>
    <mergeCell ref="I590:J590"/>
    <mergeCell ref="D573:E573"/>
    <mergeCell ref="I573:J573"/>
    <mergeCell ref="D574:E574"/>
    <mergeCell ref="I574:J574"/>
    <mergeCell ref="D575:E575"/>
    <mergeCell ref="I575:J575"/>
    <mergeCell ref="D576:E576"/>
    <mergeCell ref="I576:J576"/>
    <mergeCell ref="D577:E577"/>
    <mergeCell ref="I577:J577"/>
    <mergeCell ref="D578:E578"/>
    <mergeCell ref="I578:J578"/>
    <mergeCell ref="D579:E579"/>
    <mergeCell ref="I579:J579"/>
    <mergeCell ref="D580:E580"/>
    <mergeCell ref="I580:J580"/>
    <mergeCell ref="D581:E581"/>
    <mergeCell ref="I581:J581"/>
    <mergeCell ref="D564:E564"/>
    <mergeCell ref="I564:J564"/>
    <mergeCell ref="D565:E565"/>
    <mergeCell ref="I565:J565"/>
    <mergeCell ref="D566:E566"/>
    <mergeCell ref="I566:J566"/>
    <mergeCell ref="D567:E567"/>
    <mergeCell ref="I567:J567"/>
    <mergeCell ref="D568:E568"/>
    <mergeCell ref="I568:J568"/>
    <mergeCell ref="D569:E569"/>
    <mergeCell ref="I569:J569"/>
    <mergeCell ref="D570:E570"/>
    <mergeCell ref="I570:J570"/>
    <mergeCell ref="D571:E571"/>
    <mergeCell ref="I571:J571"/>
    <mergeCell ref="D572:E572"/>
    <mergeCell ref="I572:J572"/>
    <mergeCell ref="D555:E555"/>
    <mergeCell ref="I555:J555"/>
    <mergeCell ref="D556:E556"/>
    <mergeCell ref="I556:J556"/>
    <mergeCell ref="D557:E557"/>
    <mergeCell ref="I557:J557"/>
    <mergeCell ref="D558:E558"/>
    <mergeCell ref="I558:J558"/>
    <mergeCell ref="D559:E559"/>
    <mergeCell ref="I559:J559"/>
    <mergeCell ref="D560:E560"/>
    <mergeCell ref="I560:J560"/>
    <mergeCell ref="D561:E561"/>
    <mergeCell ref="I561:J561"/>
    <mergeCell ref="D562:E562"/>
    <mergeCell ref="I562:J562"/>
    <mergeCell ref="D563:E563"/>
    <mergeCell ref="I563:J563"/>
    <mergeCell ref="D546:E546"/>
    <mergeCell ref="I546:J546"/>
    <mergeCell ref="D547:E547"/>
    <mergeCell ref="I547:J547"/>
    <mergeCell ref="D548:E548"/>
    <mergeCell ref="I548:J548"/>
    <mergeCell ref="D549:E549"/>
    <mergeCell ref="I549:J549"/>
    <mergeCell ref="D550:E550"/>
    <mergeCell ref="I550:J550"/>
    <mergeCell ref="D551:E551"/>
    <mergeCell ref="I551:J551"/>
    <mergeCell ref="D552:E552"/>
    <mergeCell ref="I552:J552"/>
    <mergeCell ref="D553:E553"/>
    <mergeCell ref="I553:J553"/>
    <mergeCell ref="D554:E554"/>
    <mergeCell ref="I554:J554"/>
    <mergeCell ref="D537:E537"/>
    <mergeCell ref="I537:J537"/>
    <mergeCell ref="D538:E538"/>
    <mergeCell ref="I538:J538"/>
    <mergeCell ref="D539:E539"/>
    <mergeCell ref="I539:J539"/>
    <mergeCell ref="D540:E540"/>
    <mergeCell ref="I540:J540"/>
    <mergeCell ref="D541:E541"/>
    <mergeCell ref="I541:J541"/>
    <mergeCell ref="D542:E542"/>
    <mergeCell ref="I542:J542"/>
    <mergeCell ref="D543:E543"/>
    <mergeCell ref="I543:J543"/>
    <mergeCell ref="D544:E544"/>
    <mergeCell ref="I544:J544"/>
    <mergeCell ref="D545:E545"/>
    <mergeCell ref="I545:J545"/>
    <mergeCell ref="D528:E528"/>
    <mergeCell ref="I528:J528"/>
    <mergeCell ref="D529:E529"/>
    <mergeCell ref="I529:J529"/>
    <mergeCell ref="D530:E530"/>
    <mergeCell ref="I530:J530"/>
    <mergeCell ref="D531:E531"/>
    <mergeCell ref="I531:J531"/>
    <mergeCell ref="D532:E532"/>
    <mergeCell ref="I532:J532"/>
    <mergeCell ref="D533:E533"/>
    <mergeCell ref="I533:J533"/>
    <mergeCell ref="D534:E534"/>
    <mergeCell ref="I534:J534"/>
    <mergeCell ref="D535:E535"/>
    <mergeCell ref="I535:J535"/>
    <mergeCell ref="D536:E536"/>
    <mergeCell ref="I536:J536"/>
    <mergeCell ref="D519:E519"/>
    <mergeCell ref="I519:J519"/>
    <mergeCell ref="D520:E520"/>
    <mergeCell ref="I520:J520"/>
    <mergeCell ref="D521:E521"/>
    <mergeCell ref="I521:J521"/>
    <mergeCell ref="D522:E522"/>
    <mergeCell ref="I522:J522"/>
    <mergeCell ref="D523:E523"/>
    <mergeCell ref="I523:J523"/>
    <mergeCell ref="D524:E524"/>
    <mergeCell ref="I524:J524"/>
    <mergeCell ref="D525:E525"/>
    <mergeCell ref="I525:J525"/>
    <mergeCell ref="D526:E526"/>
    <mergeCell ref="I526:J526"/>
    <mergeCell ref="D527:E527"/>
    <mergeCell ref="I527:J527"/>
    <mergeCell ref="D510:E510"/>
    <mergeCell ref="I510:J510"/>
    <mergeCell ref="D511:E511"/>
    <mergeCell ref="I511:J511"/>
    <mergeCell ref="D512:E512"/>
    <mergeCell ref="I512:J512"/>
    <mergeCell ref="D513:E513"/>
    <mergeCell ref="I513:J513"/>
    <mergeCell ref="D514:E514"/>
    <mergeCell ref="I514:J514"/>
    <mergeCell ref="D515:E515"/>
    <mergeCell ref="I515:J515"/>
    <mergeCell ref="D516:E516"/>
    <mergeCell ref="I516:J516"/>
    <mergeCell ref="D517:E517"/>
    <mergeCell ref="I517:J517"/>
    <mergeCell ref="D518:E518"/>
    <mergeCell ref="I518:J518"/>
    <mergeCell ref="D501:E501"/>
    <mergeCell ref="I501:J501"/>
    <mergeCell ref="D502:E502"/>
    <mergeCell ref="I502:J502"/>
    <mergeCell ref="D503:E503"/>
    <mergeCell ref="I503:J503"/>
    <mergeCell ref="D504:E504"/>
    <mergeCell ref="I504:J504"/>
    <mergeCell ref="D505:E505"/>
    <mergeCell ref="I505:J505"/>
    <mergeCell ref="D506:E506"/>
    <mergeCell ref="I506:J506"/>
    <mergeCell ref="D507:E507"/>
    <mergeCell ref="I507:J507"/>
    <mergeCell ref="D508:E508"/>
    <mergeCell ref="I508:J508"/>
    <mergeCell ref="D509:E509"/>
    <mergeCell ref="I509:J509"/>
    <mergeCell ref="D492:E492"/>
    <mergeCell ref="I492:J492"/>
    <mergeCell ref="D493:E493"/>
    <mergeCell ref="I493:J493"/>
    <mergeCell ref="D494:E494"/>
    <mergeCell ref="I494:J494"/>
    <mergeCell ref="D495:E495"/>
    <mergeCell ref="I495:J495"/>
    <mergeCell ref="D496:E496"/>
    <mergeCell ref="I496:J496"/>
    <mergeCell ref="D497:E497"/>
    <mergeCell ref="I497:J497"/>
    <mergeCell ref="D498:E498"/>
    <mergeCell ref="I498:J498"/>
    <mergeCell ref="D499:E499"/>
    <mergeCell ref="I499:J499"/>
    <mergeCell ref="D500:E500"/>
    <mergeCell ref="I500:J500"/>
    <mergeCell ref="D483:E483"/>
    <mergeCell ref="I483:J483"/>
    <mergeCell ref="D484:E484"/>
    <mergeCell ref="I484:J484"/>
    <mergeCell ref="D485:E485"/>
    <mergeCell ref="I485:J485"/>
    <mergeCell ref="D486:E486"/>
    <mergeCell ref="I486:J486"/>
    <mergeCell ref="D487:E487"/>
    <mergeCell ref="I487:J487"/>
    <mergeCell ref="D488:E488"/>
    <mergeCell ref="I488:J488"/>
    <mergeCell ref="D489:E489"/>
    <mergeCell ref="I489:J489"/>
    <mergeCell ref="D490:E490"/>
    <mergeCell ref="I490:J490"/>
    <mergeCell ref="D491:E491"/>
    <mergeCell ref="I491:J491"/>
    <mergeCell ref="D474:E474"/>
    <mergeCell ref="I474:J474"/>
    <mergeCell ref="D475:E475"/>
    <mergeCell ref="I475:J475"/>
    <mergeCell ref="D476:E476"/>
    <mergeCell ref="I476:J476"/>
    <mergeCell ref="D477:E477"/>
    <mergeCell ref="I477:J477"/>
    <mergeCell ref="D478:E478"/>
    <mergeCell ref="I478:J478"/>
    <mergeCell ref="D479:E479"/>
    <mergeCell ref="I479:J479"/>
    <mergeCell ref="D480:E480"/>
    <mergeCell ref="I480:J480"/>
    <mergeCell ref="D481:E481"/>
    <mergeCell ref="I481:J481"/>
    <mergeCell ref="D482:E482"/>
    <mergeCell ref="I482:J482"/>
    <mergeCell ref="D465:E465"/>
    <mergeCell ref="I465:J465"/>
    <mergeCell ref="D466:E466"/>
    <mergeCell ref="I466:J466"/>
    <mergeCell ref="D467:E467"/>
    <mergeCell ref="I467:J467"/>
    <mergeCell ref="D468:E468"/>
    <mergeCell ref="I468:J468"/>
    <mergeCell ref="D469:E469"/>
    <mergeCell ref="I469:J469"/>
    <mergeCell ref="D470:E470"/>
    <mergeCell ref="I470:J470"/>
    <mergeCell ref="D471:E471"/>
    <mergeCell ref="I471:J471"/>
    <mergeCell ref="D472:E472"/>
    <mergeCell ref="I472:J472"/>
    <mergeCell ref="D473:E473"/>
    <mergeCell ref="I473:J473"/>
    <mergeCell ref="D456:E456"/>
    <mergeCell ref="I456:J456"/>
    <mergeCell ref="D457:E457"/>
    <mergeCell ref="I457:J457"/>
    <mergeCell ref="D458:E458"/>
    <mergeCell ref="I458:J458"/>
    <mergeCell ref="D459:E459"/>
    <mergeCell ref="I459:J459"/>
    <mergeCell ref="D460:E460"/>
    <mergeCell ref="I460:J460"/>
    <mergeCell ref="D461:E461"/>
    <mergeCell ref="I461:J461"/>
    <mergeCell ref="D462:E462"/>
    <mergeCell ref="I462:J462"/>
    <mergeCell ref="D463:E463"/>
    <mergeCell ref="I463:J463"/>
    <mergeCell ref="D464:E464"/>
    <mergeCell ref="I464:J464"/>
    <mergeCell ref="D447:E447"/>
    <mergeCell ref="I447:J447"/>
    <mergeCell ref="D448:E448"/>
    <mergeCell ref="I448:J448"/>
    <mergeCell ref="D449:E449"/>
    <mergeCell ref="I449:J449"/>
    <mergeCell ref="D450:E450"/>
    <mergeCell ref="I450:J450"/>
    <mergeCell ref="D451:E451"/>
    <mergeCell ref="I451:J451"/>
    <mergeCell ref="D452:E452"/>
    <mergeCell ref="I452:J452"/>
    <mergeCell ref="D453:E453"/>
    <mergeCell ref="I453:J453"/>
    <mergeCell ref="D454:E454"/>
    <mergeCell ref="I454:J454"/>
    <mergeCell ref="D455:E455"/>
    <mergeCell ref="I455:J455"/>
    <mergeCell ref="D438:E438"/>
    <mergeCell ref="I438:J438"/>
    <mergeCell ref="D439:E439"/>
    <mergeCell ref="I439:J439"/>
    <mergeCell ref="D440:E440"/>
    <mergeCell ref="I440:J440"/>
    <mergeCell ref="D441:E441"/>
    <mergeCell ref="I441:J441"/>
    <mergeCell ref="D442:E442"/>
    <mergeCell ref="I442:J442"/>
    <mergeCell ref="D443:E443"/>
    <mergeCell ref="I443:J443"/>
    <mergeCell ref="D444:E444"/>
    <mergeCell ref="I444:J444"/>
    <mergeCell ref="D445:E445"/>
    <mergeCell ref="I445:J445"/>
    <mergeCell ref="D446:E446"/>
    <mergeCell ref="I446:J446"/>
    <mergeCell ref="D429:E429"/>
    <mergeCell ref="I429:J429"/>
    <mergeCell ref="D430:E430"/>
    <mergeCell ref="I430:J430"/>
    <mergeCell ref="D431:E431"/>
    <mergeCell ref="I431:J431"/>
    <mergeCell ref="D432:E432"/>
    <mergeCell ref="I432:J432"/>
    <mergeCell ref="D433:E433"/>
    <mergeCell ref="I433:J433"/>
    <mergeCell ref="D434:E434"/>
    <mergeCell ref="I434:J434"/>
    <mergeCell ref="D435:E435"/>
    <mergeCell ref="I435:J435"/>
    <mergeCell ref="D436:E436"/>
    <mergeCell ref="I436:J436"/>
    <mergeCell ref="D437:E437"/>
    <mergeCell ref="I437:J437"/>
    <mergeCell ref="D420:E420"/>
    <mergeCell ref="I420:J420"/>
    <mergeCell ref="D421:E421"/>
    <mergeCell ref="I421:J421"/>
    <mergeCell ref="D422:E422"/>
    <mergeCell ref="I422:J422"/>
    <mergeCell ref="D423:E423"/>
    <mergeCell ref="I423:J423"/>
    <mergeCell ref="D424:E424"/>
    <mergeCell ref="I424:J424"/>
    <mergeCell ref="D425:E425"/>
    <mergeCell ref="I425:J425"/>
    <mergeCell ref="D426:E426"/>
    <mergeCell ref="I426:J426"/>
    <mergeCell ref="D427:E427"/>
    <mergeCell ref="I427:J427"/>
    <mergeCell ref="D428:E428"/>
    <mergeCell ref="I428:J428"/>
    <mergeCell ref="D411:E411"/>
    <mergeCell ref="I411:J411"/>
    <mergeCell ref="D412:E412"/>
    <mergeCell ref="I412:J412"/>
    <mergeCell ref="D413:E413"/>
    <mergeCell ref="I413:J413"/>
    <mergeCell ref="D414:E414"/>
    <mergeCell ref="I414:J414"/>
    <mergeCell ref="D415:E415"/>
    <mergeCell ref="I415:J415"/>
    <mergeCell ref="D416:E416"/>
    <mergeCell ref="I416:J416"/>
    <mergeCell ref="D417:E417"/>
    <mergeCell ref="I417:J417"/>
    <mergeCell ref="D418:E418"/>
    <mergeCell ref="I418:J418"/>
    <mergeCell ref="D419:E419"/>
    <mergeCell ref="I419:J419"/>
    <mergeCell ref="D402:E402"/>
    <mergeCell ref="I402:J402"/>
    <mergeCell ref="D403:E403"/>
    <mergeCell ref="I403:J403"/>
    <mergeCell ref="D404:E404"/>
    <mergeCell ref="I404:J404"/>
    <mergeCell ref="D405:E405"/>
    <mergeCell ref="I405:J405"/>
    <mergeCell ref="D406:E406"/>
    <mergeCell ref="I406:J406"/>
    <mergeCell ref="D407:E407"/>
    <mergeCell ref="I407:J407"/>
    <mergeCell ref="D408:E408"/>
    <mergeCell ref="I408:J408"/>
    <mergeCell ref="D409:E409"/>
    <mergeCell ref="I409:J409"/>
    <mergeCell ref="D410:E410"/>
    <mergeCell ref="I410:J410"/>
    <mergeCell ref="D393:E393"/>
    <mergeCell ref="I393:J393"/>
    <mergeCell ref="D394:E394"/>
    <mergeCell ref="I394:J394"/>
    <mergeCell ref="D395:E395"/>
    <mergeCell ref="I395:J395"/>
    <mergeCell ref="D396:E396"/>
    <mergeCell ref="I396:J396"/>
    <mergeCell ref="D397:E397"/>
    <mergeCell ref="I397:J397"/>
    <mergeCell ref="D398:E398"/>
    <mergeCell ref="I398:J398"/>
    <mergeCell ref="D399:E399"/>
    <mergeCell ref="I399:J399"/>
    <mergeCell ref="D400:E400"/>
    <mergeCell ref="I400:J400"/>
    <mergeCell ref="D401:E401"/>
    <mergeCell ref="I401:J401"/>
    <mergeCell ref="D384:E384"/>
    <mergeCell ref="I384:J384"/>
    <mergeCell ref="D385:E385"/>
    <mergeCell ref="I385:J385"/>
    <mergeCell ref="D386:E386"/>
    <mergeCell ref="I386:J386"/>
    <mergeCell ref="D387:E387"/>
    <mergeCell ref="I387:J387"/>
    <mergeCell ref="D388:E388"/>
    <mergeCell ref="I388:J388"/>
    <mergeCell ref="D389:E389"/>
    <mergeCell ref="I389:J389"/>
    <mergeCell ref="D390:E390"/>
    <mergeCell ref="I390:J390"/>
    <mergeCell ref="D391:E391"/>
    <mergeCell ref="I391:J391"/>
    <mergeCell ref="D392:E392"/>
    <mergeCell ref="I392:J392"/>
    <mergeCell ref="D375:E375"/>
    <mergeCell ref="I375:J375"/>
    <mergeCell ref="D376:E376"/>
    <mergeCell ref="I376:J376"/>
    <mergeCell ref="D377:E377"/>
    <mergeCell ref="I377:J377"/>
    <mergeCell ref="D378:E378"/>
    <mergeCell ref="I378:J378"/>
    <mergeCell ref="D379:E379"/>
    <mergeCell ref="I379:J379"/>
    <mergeCell ref="D380:E380"/>
    <mergeCell ref="I380:J380"/>
    <mergeCell ref="D381:E381"/>
    <mergeCell ref="I381:J381"/>
    <mergeCell ref="D382:E382"/>
    <mergeCell ref="I382:J382"/>
    <mergeCell ref="D383:E383"/>
    <mergeCell ref="I383:J383"/>
    <mergeCell ref="D366:E366"/>
    <mergeCell ref="I366:J366"/>
    <mergeCell ref="D367:E367"/>
    <mergeCell ref="I367:J367"/>
    <mergeCell ref="D368:E368"/>
    <mergeCell ref="I368:J368"/>
    <mergeCell ref="D369:E369"/>
    <mergeCell ref="I369:J369"/>
    <mergeCell ref="D370:E370"/>
    <mergeCell ref="I370:J370"/>
    <mergeCell ref="D371:E371"/>
    <mergeCell ref="I371:J371"/>
    <mergeCell ref="D372:E372"/>
    <mergeCell ref="I372:J372"/>
    <mergeCell ref="D373:E373"/>
    <mergeCell ref="I373:J373"/>
    <mergeCell ref="D374:E374"/>
    <mergeCell ref="I374:J374"/>
    <mergeCell ref="D357:E357"/>
    <mergeCell ref="I357:J357"/>
    <mergeCell ref="D358:E358"/>
    <mergeCell ref="I358:J358"/>
    <mergeCell ref="D359:E359"/>
    <mergeCell ref="I359:J359"/>
    <mergeCell ref="D360:E360"/>
    <mergeCell ref="I360:J360"/>
    <mergeCell ref="D361:E361"/>
    <mergeCell ref="I361:J361"/>
    <mergeCell ref="D362:E362"/>
    <mergeCell ref="I362:J362"/>
    <mergeCell ref="D363:E363"/>
    <mergeCell ref="I363:J363"/>
    <mergeCell ref="D364:E364"/>
    <mergeCell ref="I364:J364"/>
    <mergeCell ref="D365:E365"/>
    <mergeCell ref="I365:J365"/>
    <mergeCell ref="D348:E348"/>
    <mergeCell ref="I348:J348"/>
    <mergeCell ref="D349:E349"/>
    <mergeCell ref="I349:J349"/>
    <mergeCell ref="D350:E350"/>
    <mergeCell ref="I350:J350"/>
    <mergeCell ref="D351:E351"/>
    <mergeCell ref="I351:J351"/>
    <mergeCell ref="A352:E352"/>
    <mergeCell ref="I352:J352"/>
    <mergeCell ref="A353:E353"/>
    <mergeCell ref="I353:J353"/>
    <mergeCell ref="D354:E354"/>
    <mergeCell ref="I354:J354"/>
    <mergeCell ref="A355:E355"/>
    <mergeCell ref="I355:J355"/>
    <mergeCell ref="D356:E356"/>
    <mergeCell ref="I356:J356"/>
    <mergeCell ref="D339:E339"/>
    <mergeCell ref="I339:J339"/>
    <mergeCell ref="D340:E340"/>
    <mergeCell ref="I340:J340"/>
    <mergeCell ref="D341:E341"/>
    <mergeCell ref="I341:J341"/>
    <mergeCell ref="D342:E342"/>
    <mergeCell ref="I342:J342"/>
    <mergeCell ref="D343:E343"/>
    <mergeCell ref="I343:J343"/>
    <mergeCell ref="D344:E344"/>
    <mergeCell ref="I344:J344"/>
    <mergeCell ref="D345:E345"/>
    <mergeCell ref="I345:J345"/>
    <mergeCell ref="D346:E346"/>
    <mergeCell ref="I346:J346"/>
    <mergeCell ref="D347:E347"/>
    <mergeCell ref="I347:J347"/>
    <mergeCell ref="D330:E330"/>
    <mergeCell ref="I330:J330"/>
    <mergeCell ref="D331:E331"/>
    <mergeCell ref="I331:J331"/>
    <mergeCell ref="D332:E332"/>
    <mergeCell ref="I332:J332"/>
    <mergeCell ref="D333:E333"/>
    <mergeCell ref="I333:J333"/>
    <mergeCell ref="D334:E334"/>
    <mergeCell ref="I334:J334"/>
    <mergeCell ref="D335:E335"/>
    <mergeCell ref="I335:J335"/>
    <mergeCell ref="D336:E336"/>
    <mergeCell ref="I336:J336"/>
    <mergeCell ref="D337:E337"/>
    <mergeCell ref="I337:J337"/>
    <mergeCell ref="D338:E338"/>
    <mergeCell ref="I338:J338"/>
    <mergeCell ref="A321:E321"/>
    <mergeCell ref="I321:J321"/>
    <mergeCell ref="D322:E322"/>
    <mergeCell ref="I322:J322"/>
    <mergeCell ref="D323:E323"/>
    <mergeCell ref="I323:J323"/>
    <mergeCell ref="D324:E324"/>
    <mergeCell ref="I324:J324"/>
    <mergeCell ref="D325:E325"/>
    <mergeCell ref="I325:J325"/>
    <mergeCell ref="D326:E326"/>
    <mergeCell ref="I326:J326"/>
    <mergeCell ref="D327:E327"/>
    <mergeCell ref="I327:J327"/>
    <mergeCell ref="D328:E328"/>
    <mergeCell ref="I328:J328"/>
    <mergeCell ref="D329:E329"/>
    <mergeCell ref="I329:J329"/>
    <mergeCell ref="D312:E312"/>
    <mergeCell ref="I312:J312"/>
    <mergeCell ref="D313:E313"/>
    <mergeCell ref="I313:J313"/>
    <mergeCell ref="A314:E314"/>
    <mergeCell ref="I314:J314"/>
    <mergeCell ref="A315:E315"/>
    <mergeCell ref="I315:J315"/>
    <mergeCell ref="D316:E316"/>
    <mergeCell ref="I316:J316"/>
    <mergeCell ref="A317:E317"/>
    <mergeCell ref="I317:J317"/>
    <mergeCell ref="A318:E318"/>
    <mergeCell ref="I318:J318"/>
    <mergeCell ref="A319:E319"/>
    <mergeCell ref="I319:J319"/>
    <mergeCell ref="D320:E320"/>
    <mergeCell ref="I320:J320"/>
    <mergeCell ref="A303:E303"/>
    <mergeCell ref="I303:J303"/>
    <mergeCell ref="A304:E304"/>
    <mergeCell ref="I304:J304"/>
    <mergeCell ref="D305:E305"/>
    <mergeCell ref="I305:J305"/>
    <mergeCell ref="A306:E306"/>
    <mergeCell ref="I306:J306"/>
    <mergeCell ref="D307:E307"/>
    <mergeCell ref="I307:J307"/>
    <mergeCell ref="D308:E308"/>
    <mergeCell ref="I308:J308"/>
    <mergeCell ref="D309:E309"/>
    <mergeCell ref="I309:J309"/>
    <mergeCell ref="D310:E310"/>
    <mergeCell ref="I310:J310"/>
    <mergeCell ref="D311:E311"/>
    <mergeCell ref="I311:J311"/>
    <mergeCell ref="D294:E294"/>
    <mergeCell ref="I294:J294"/>
    <mergeCell ref="D295:E295"/>
    <mergeCell ref="I295:J295"/>
    <mergeCell ref="D296:E296"/>
    <mergeCell ref="I296:J296"/>
    <mergeCell ref="D297:E297"/>
    <mergeCell ref="I297:J297"/>
    <mergeCell ref="D298:E298"/>
    <mergeCell ref="I298:J298"/>
    <mergeCell ref="D299:E299"/>
    <mergeCell ref="I299:J299"/>
    <mergeCell ref="D300:E300"/>
    <mergeCell ref="I300:J300"/>
    <mergeCell ref="D301:E301"/>
    <mergeCell ref="I301:J301"/>
    <mergeCell ref="D302:E302"/>
    <mergeCell ref="I302:J302"/>
    <mergeCell ref="D285:E285"/>
    <mergeCell ref="I285:J285"/>
    <mergeCell ref="D286:E286"/>
    <mergeCell ref="I286:J286"/>
    <mergeCell ref="D287:E287"/>
    <mergeCell ref="I287:J287"/>
    <mergeCell ref="D288:E288"/>
    <mergeCell ref="I288:J288"/>
    <mergeCell ref="D289:E289"/>
    <mergeCell ref="I289:J289"/>
    <mergeCell ref="D290:E290"/>
    <mergeCell ref="I290:J290"/>
    <mergeCell ref="D291:E291"/>
    <mergeCell ref="I291:J291"/>
    <mergeCell ref="D292:E292"/>
    <mergeCell ref="I292:J292"/>
    <mergeCell ref="D293:E293"/>
    <mergeCell ref="I293:J293"/>
    <mergeCell ref="D276:E276"/>
    <mergeCell ref="I276:J276"/>
    <mergeCell ref="D277:E277"/>
    <mergeCell ref="I277:J277"/>
    <mergeCell ref="D278:E278"/>
    <mergeCell ref="I278:J278"/>
    <mergeCell ref="D279:E279"/>
    <mergeCell ref="I279:J279"/>
    <mergeCell ref="D280:E280"/>
    <mergeCell ref="I280:J280"/>
    <mergeCell ref="D281:E281"/>
    <mergeCell ref="I281:J281"/>
    <mergeCell ref="D282:E282"/>
    <mergeCell ref="I282:J282"/>
    <mergeCell ref="D283:E283"/>
    <mergeCell ref="I283:J283"/>
    <mergeCell ref="D284:E284"/>
    <mergeCell ref="I284:J284"/>
    <mergeCell ref="D267:E267"/>
    <mergeCell ref="I267:J267"/>
    <mergeCell ref="D268:E268"/>
    <mergeCell ref="I268:J268"/>
    <mergeCell ref="D269:E269"/>
    <mergeCell ref="I269:J269"/>
    <mergeCell ref="D270:E270"/>
    <mergeCell ref="I270:J270"/>
    <mergeCell ref="D271:E271"/>
    <mergeCell ref="I271:J271"/>
    <mergeCell ref="D272:E272"/>
    <mergeCell ref="I272:J272"/>
    <mergeCell ref="D273:E273"/>
    <mergeCell ref="I273:J273"/>
    <mergeCell ref="D274:E274"/>
    <mergeCell ref="I274:J274"/>
    <mergeCell ref="D275:E275"/>
    <mergeCell ref="I275:J275"/>
    <mergeCell ref="D258:E258"/>
    <mergeCell ref="I258:J258"/>
    <mergeCell ref="D259:E259"/>
    <mergeCell ref="I259:J259"/>
    <mergeCell ref="D260:E260"/>
    <mergeCell ref="I260:J260"/>
    <mergeCell ref="D261:E261"/>
    <mergeCell ref="I261:J261"/>
    <mergeCell ref="D262:E262"/>
    <mergeCell ref="I262:J262"/>
    <mergeCell ref="D263:E263"/>
    <mergeCell ref="I263:J263"/>
    <mergeCell ref="D264:E264"/>
    <mergeCell ref="I264:J264"/>
    <mergeCell ref="D265:E265"/>
    <mergeCell ref="I265:J265"/>
    <mergeCell ref="D266:E266"/>
    <mergeCell ref="I266:J266"/>
    <mergeCell ref="D249:E249"/>
    <mergeCell ref="I249:J249"/>
    <mergeCell ref="D250:E250"/>
    <mergeCell ref="I250:J250"/>
    <mergeCell ref="D251:E251"/>
    <mergeCell ref="I251:J251"/>
    <mergeCell ref="D252:E252"/>
    <mergeCell ref="I252:J252"/>
    <mergeCell ref="D253:E253"/>
    <mergeCell ref="I253:J253"/>
    <mergeCell ref="D254:E254"/>
    <mergeCell ref="I254:J254"/>
    <mergeCell ref="D255:E255"/>
    <mergeCell ref="I255:J255"/>
    <mergeCell ref="D256:E256"/>
    <mergeCell ref="I256:J256"/>
    <mergeCell ref="D257:E257"/>
    <mergeCell ref="I257:J257"/>
    <mergeCell ref="D240:E240"/>
    <mergeCell ref="I240:J240"/>
    <mergeCell ref="D241:E241"/>
    <mergeCell ref="I241:J241"/>
    <mergeCell ref="D242:E242"/>
    <mergeCell ref="I242:J242"/>
    <mergeCell ref="D243:E243"/>
    <mergeCell ref="I243:J243"/>
    <mergeCell ref="D244:E244"/>
    <mergeCell ref="I244:J244"/>
    <mergeCell ref="D245:E245"/>
    <mergeCell ref="I245:J245"/>
    <mergeCell ref="D246:E246"/>
    <mergeCell ref="I246:J246"/>
    <mergeCell ref="D247:E247"/>
    <mergeCell ref="I247:J247"/>
    <mergeCell ref="D248:E248"/>
    <mergeCell ref="I248:J248"/>
    <mergeCell ref="D231:E231"/>
    <mergeCell ref="I231:J231"/>
    <mergeCell ref="D232:E232"/>
    <mergeCell ref="I232:J232"/>
    <mergeCell ref="D233:E233"/>
    <mergeCell ref="I233:J233"/>
    <mergeCell ref="D234:E234"/>
    <mergeCell ref="I234:J234"/>
    <mergeCell ref="D235:E235"/>
    <mergeCell ref="I235:J235"/>
    <mergeCell ref="D236:E236"/>
    <mergeCell ref="I236:J236"/>
    <mergeCell ref="D237:E237"/>
    <mergeCell ref="I237:J237"/>
    <mergeCell ref="D238:E238"/>
    <mergeCell ref="I238:J238"/>
    <mergeCell ref="D239:E239"/>
    <mergeCell ref="I239:J239"/>
    <mergeCell ref="D222:E222"/>
    <mergeCell ref="I222:J222"/>
    <mergeCell ref="D223:E223"/>
    <mergeCell ref="I223:J223"/>
    <mergeCell ref="D224:E224"/>
    <mergeCell ref="I224:J224"/>
    <mergeCell ref="D225:E225"/>
    <mergeCell ref="I225:J225"/>
    <mergeCell ref="D226:E226"/>
    <mergeCell ref="I226:J226"/>
    <mergeCell ref="D227:E227"/>
    <mergeCell ref="I227:J227"/>
    <mergeCell ref="D228:E228"/>
    <mergeCell ref="I228:J228"/>
    <mergeCell ref="D229:E229"/>
    <mergeCell ref="I229:J229"/>
    <mergeCell ref="D230:E230"/>
    <mergeCell ref="I230:J230"/>
    <mergeCell ref="D213:E213"/>
    <mergeCell ref="I213:J213"/>
    <mergeCell ref="D214:E214"/>
    <mergeCell ref="I214:J214"/>
    <mergeCell ref="D215:E215"/>
    <mergeCell ref="I215:J215"/>
    <mergeCell ref="D216:E216"/>
    <mergeCell ref="I216:J216"/>
    <mergeCell ref="D217:E217"/>
    <mergeCell ref="I217:J217"/>
    <mergeCell ref="D218:E218"/>
    <mergeCell ref="I218:J218"/>
    <mergeCell ref="D219:E219"/>
    <mergeCell ref="I219:J219"/>
    <mergeCell ref="D220:E220"/>
    <mergeCell ref="I220:J220"/>
    <mergeCell ref="D221:E221"/>
    <mergeCell ref="I221:J221"/>
    <mergeCell ref="D204:E204"/>
    <mergeCell ref="I204:J204"/>
    <mergeCell ref="D205:E205"/>
    <mergeCell ref="I205:J205"/>
    <mergeCell ref="D206:E206"/>
    <mergeCell ref="I206:J206"/>
    <mergeCell ref="D207:E207"/>
    <mergeCell ref="I207:J207"/>
    <mergeCell ref="D208:E208"/>
    <mergeCell ref="I208:J208"/>
    <mergeCell ref="D209:E209"/>
    <mergeCell ref="I209:J209"/>
    <mergeCell ref="D210:E210"/>
    <mergeCell ref="I210:J210"/>
    <mergeCell ref="D211:E211"/>
    <mergeCell ref="I211:J211"/>
    <mergeCell ref="D212:E212"/>
    <mergeCell ref="I212:J212"/>
    <mergeCell ref="D195:E195"/>
    <mergeCell ref="I195:J195"/>
    <mergeCell ref="D196:E196"/>
    <mergeCell ref="I196:J196"/>
    <mergeCell ref="A197:E197"/>
    <mergeCell ref="I197:J197"/>
    <mergeCell ref="A198:E198"/>
    <mergeCell ref="I198:J198"/>
    <mergeCell ref="D199:E199"/>
    <mergeCell ref="I199:J199"/>
    <mergeCell ref="A200:E200"/>
    <mergeCell ref="I200:J200"/>
    <mergeCell ref="D201:E201"/>
    <mergeCell ref="I201:J201"/>
    <mergeCell ref="D202:E202"/>
    <mergeCell ref="I202:J202"/>
    <mergeCell ref="D203:E203"/>
    <mergeCell ref="I203:J203"/>
    <mergeCell ref="D186:E186"/>
    <mergeCell ref="I186:J186"/>
    <mergeCell ref="D187:E187"/>
    <mergeCell ref="I187:J187"/>
    <mergeCell ref="D188:E188"/>
    <mergeCell ref="I188:J188"/>
    <mergeCell ref="D189:E189"/>
    <mergeCell ref="I189:J189"/>
    <mergeCell ref="D190:E190"/>
    <mergeCell ref="I190:J190"/>
    <mergeCell ref="D191:E191"/>
    <mergeCell ref="I191:J191"/>
    <mergeCell ref="D192:E192"/>
    <mergeCell ref="I192:J192"/>
    <mergeCell ref="D193:E193"/>
    <mergeCell ref="I193:J193"/>
    <mergeCell ref="D194:E194"/>
    <mergeCell ref="I194:J194"/>
    <mergeCell ref="A177:E177"/>
    <mergeCell ref="I177:J177"/>
    <mergeCell ref="D178:E178"/>
    <mergeCell ref="I178:J178"/>
    <mergeCell ref="D179:E179"/>
    <mergeCell ref="I179:J179"/>
    <mergeCell ref="D180:E180"/>
    <mergeCell ref="I180:J180"/>
    <mergeCell ref="D181:E181"/>
    <mergeCell ref="I181:J181"/>
    <mergeCell ref="D182:E182"/>
    <mergeCell ref="I182:J182"/>
    <mergeCell ref="D183:E183"/>
    <mergeCell ref="I183:J183"/>
    <mergeCell ref="D184:E184"/>
    <mergeCell ref="I184:J184"/>
    <mergeCell ref="D185:E185"/>
    <mergeCell ref="I185:J185"/>
    <mergeCell ref="D168:E168"/>
    <mergeCell ref="I168:J168"/>
    <mergeCell ref="D169:E169"/>
    <mergeCell ref="I169:J169"/>
    <mergeCell ref="A170:E170"/>
    <mergeCell ref="I170:J170"/>
    <mergeCell ref="A171:E171"/>
    <mergeCell ref="I171:J171"/>
    <mergeCell ref="D172:E172"/>
    <mergeCell ref="I172:J172"/>
    <mergeCell ref="A173:E173"/>
    <mergeCell ref="I173:J173"/>
    <mergeCell ref="A174:E174"/>
    <mergeCell ref="I174:J174"/>
    <mergeCell ref="A175:E175"/>
    <mergeCell ref="I175:J175"/>
    <mergeCell ref="D176:E176"/>
    <mergeCell ref="I176:J176"/>
    <mergeCell ref="A159:E159"/>
    <mergeCell ref="I159:J159"/>
    <mergeCell ref="D160:E160"/>
    <mergeCell ref="I160:J160"/>
    <mergeCell ref="A161:E161"/>
    <mergeCell ref="I161:J161"/>
    <mergeCell ref="A162:E162"/>
    <mergeCell ref="I162:J162"/>
    <mergeCell ref="A163:E163"/>
    <mergeCell ref="I163:J163"/>
    <mergeCell ref="D164:E164"/>
    <mergeCell ref="I164:J164"/>
    <mergeCell ref="A165:E165"/>
    <mergeCell ref="I165:J165"/>
    <mergeCell ref="D166:E166"/>
    <mergeCell ref="I166:J166"/>
    <mergeCell ref="D167:E167"/>
    <mergeCell ref="I167:J167"/>
    <mergeCell ref="D150:E150"/>
    <mergeCell ref="I150:J150"/>
    <mergeCell ref="A151:E151"/>
    <mergeCell ref="I151:J151"/>
    <mergeCell ref="A152:E152"/>
    <mergeCell ref="I152:J152"/>
    <mergeCell ref="D153:E153"/>
    <mergeCell ref="I153:J153"/>
    <mergeCell ref="A154:E154"/>
    <mergeCell ref="I154:J154"/>
    <mergeCell ref="D155:E155"/>
    <mergeCell ref="I155:J155"/>
    <mergeCell ref="D156:E156"/>
    <mergeCell ref="I156:J156"/>
    <mergeCell ref="D157:E157"/>
    <mergeCell ref="I157:J157"/>
    <mergeCell ref="A158:E158"/>
    <mergeCell ref="I158:J158"/>
    <mergeCell ref="A141:E141"/>
    <mergeCell ref="I141:J141"/>
    <mergeCell ref="D142:E142"/>
    <mergeCell ref="I142:J142"/>
    <mergeCell ref="A143:E143"/>
    <mergeCell ref="I143:J143"/>
    <mergeCell ref="D144:E144"/>
    <mergeCell ref="I144:J144"/>
    <mergeCell ref="A145:E145"/>
    <mergeCell ref="I145:J145"/>
    <mergeCell ref="A146:E146"/>
    <mergeCell ref="I146:J146"/>
    <mergeCell ref="D147:E147"/>
    <mergeCell ref="I147:J147"/>
    <mergeCell ref="A148:E148"/>
    <mergeCell ref="I148:J148"/>
    <mergeCell ref="D149:E149"/>
    <mergeCell ref="I149:J149"/>
    <mergeCell ref="D132:E132"/>
    <mergeCell ref="I132:J132"/>
    <mergeCell ref="A133:E133"/>
    <mergeCell ref="I133:J133"/>
    <mergeCell ref="D134:E134"/>
    <mergeCell ref="I134:J134"/>
    <mergeCell ref="D135:E135"/>
    <mergeCell ref="I135:J135"/>
    <mergeCell ref="D136:E136"/>
    <mergeCell ref="I136:J136"/>
    <mergeCell ref="D137:E137"/>
    <mergeCell ref="I137:J137"/>
    <mergeCell ref="D138:E138"/>
    <mergeCell ref="I138:J138"/>
    <mergeCell ref="D139:E139"/>
    <mergeCell ref="I139:J139"/>
    <mergeCell ref="A140:E140"/>
    <mergeCell ref="I140:J140"/>
    <mergeCell ref="D123:E123"/>
    <mergeCell ref="I123:J123"/>
    <mergeCell ref="D124:E124"/>
    <mergeCell ref="I124:J124"/>
    <mergeCell ref="D125:E125"/>
    <mergeCell ref="I125:J125"/>
    <mergeCell ref="D126:E126"/>
    <mergeCell ref="I126:J126"/>
    <mergeCell ref="D127:E127"/>
    <mergeCell ref="I127:J127"/>
    <mergeCell ref="D128:E128"/>
    <mergeCell ref="I128:J128"/>
    <mergeCell ref="D129:E129"/>
    <mergeCell ref="I129:J129"/>
    <mergeCell ref="A130:E130"/>
    <mergeCell ref="I130:J130"/>
    <mergeCell ref="A131:E131"/>
    <mergeCell ref="I131:J131"/>
    <mergeCell ref="D114:E114"/>
    <mergeCell ref="I114:J114"/>
    <mergeCell ref="D115:E115"/>
    <mergeCell ref="I115:J115"/>
    <mergeCell ref="D116:E116"/>
    <mergeCell ref="I116:J116"/>
    <mergeCell ref="D117:E117"/>
    <mergeCell ref="I117:J117"/>
    <mergeCell ref="D118:E118"/>
    <mergeCell ref="I118:J118"/>
    <mergeCell ref="D119:E119"/>
    <mergeCell ref="I119:J119"/>
    <mergeCell ref="D120:E120"/>
    <mergeCell ref="I120:J120"/>
    <mergeCell ref="D121:E121"/>
    <mergeCell ref="I121:J121"/>
    <mergeCell ref="D122:E122"/>
    <mergeCell ref="I122:J122"/>
    <mergeCell ref="D105:E105"/>
    <mergeCell ref="I105:J105"/>
    <mergeCell ref="D106:E106"/>
    <mergeCell ref="I106:J106"/>
    <mergeCell ref="D107:E107"/>
    <mergeCell ref="I107:J107"/>
    <mergeCell ref="D108:E108"/>
    <mergeCell ref="I108:J108"/>
    <mergeCell ref="D109:E109"/>
    <mergeCell ref="I109:J109"/>
    <mergeCell ref="D110:E110"/>
    <mergeCell ref="I110:J110"/>
    <mergeCell ref="D111:E111"/>
    <mergeCell ref="I111:J111"/>
    <mergeCell ref="D112:E112"/>
    <mergeCell ref="I112:J112"/>
    <mergeCell ref="D113:E113"/>
    <mergeCell ref="I113:J113"/>
    <mergeCell ref="D96:E96"/>
    <mergeCell ref="I96:J96"/>
    <mergeCell ref="D97:E97"/>
    <mergeCell ref="I97:J97"/>
    <mergeCell ref="D98:E98"/>
    <mergeCell ref="I98:J98"/>
    <mergeCell ref="D99:E99"/>
    <mergeCell ref="I99:J99"/>
    <mergeCell ref="D100:E100"/>
    <mergeCell ref="I100:J100"/>
    <mergeCell ref="D101:E101"/>
    <mergeCell ref="I101:J101"/>
    <mergeCell ref="D102:E102"/>
    <mergeCell ref="I102:J102"/>
    <mergeCell ref="D103:E103"/>
    <mergeCell ref="I103:J103"/>
    <mergeCell ref="D104:E104"/>
    <mergeCell ref="I104:J104"/>
    <mergeCell ref="D87:E87"/>
    <mergeCell ref="I87:J87"/>
    <mergeCell ref="D88:E88"/>
    <mergeCell ref="I88:J88"/>
    <mergeCell ref="D89:E89"/>
    <mergeCell ref="I89:J89"/>
    <mergeCell ref="D90:E90"/>
    <mergeCell ref="I90:J90"/>
    <mergeCell ref="D91:E91"/>
    <mergeCell ref="I91:J91"/>
    <mergeCell ref="D92:E92"/>
    <mergeCell ref="I92:J92"/>
    <mergeCell ref="D93:E93"/>
    <mergeCell ref="I93:J93"/>
    <mergeCell ref="D94:E94"/>
    <mergeCell ref="I94:J94"/>
    <mergeCell ref="D95:E95"/>
    <mergeCell ref="I95:J95"/>
    <mergeCell ref="D78:E78"/>
    <mergeCell ref="I78:J78"/>
    <mergeCell ref="D79:E79"/>
    <mergeCell ref="I79:J79"/>
    <mergeCell ref="D80:E80"/>
    <mergeCell ref="I80:J80"/>
    <mergeCell ref="D81:E81"/>
    <mergeCell ref="I81:J81"/>
    <mergeCell ref="D82:E82"/>
    <mergeCell ref="I82:J82"/>
    <mergeCell ref="D83:E83"/>
    <mergeCell ref="I83:J83"/>
    <mergeCell ref="D84:E84"/>
    <mergeCell ref="I84:J84"/>
    <mergeCell ref="D85:E85"/>
    <mergeCell ref="I85:J85"/>
    <mergeCell ref="D86:E86"/>
    <mergeCell ref="I86:J86"/>
    <mergeCell ref="D69:E69"/>
    <mergeCell ref="I69:J69"/>
    <mergeCell ref="D70:E70"/>
    <mergeCell ref="I70:J70"/>
    <mergeCell ref="D71:E71"/>
    <mergeCell ref="I71:J71"/>
    <mergeCell ref="D72:E72"/>
    <mergeCell ref="I72:J72"/>
    <mergeCell ref="D73:E73"/>
    <mergeCell ref="I73:J73"/>
    <mergeCell ref="D74:E74"/>
    <mergeCell ref="I74:J74"/>
    <mergeCell ref="D75:E75"/>
    <mergeCell ref="I75:J75"/>
    <mergeCell ref="D76:E76"/>
    <mergeCell ref="I76:J76"/>
    <mergeCell ref="D77:E77"/>
    <mergeCell ref="I77:J77"/>
    <mergeCell ref="D60:E60"/>
    <mergeCell ref="I60:J60"/>
    <mergeCell ref="D61:E61"/>
    <mergeCell ref="I61:J61"/>
    <mergeCell ref="D62:E62"/>
    <mergeCell ref="I62:J62"/>
    <mergeCell ref="D63:E63"/>
    <mergeCell ref="I63:J63"/>
    <mergeCell ref="D64:E64"/>
    <mergeCell ref="I64:J64"/>
    <mergeCell ref="D65:E65"/>
    <mergeCell ref="I65:J65"/>
    <mergeCell ref="D66:E66"/>
    <mergeCell ref="I66:J66"/>
    <mergeCell ref="D67:E67"/>
    <mergeCell ref="I67:J67"/>
    <mergeCell ref="D68:E68"/>
    <mergeCell ref="I68:J68"/>
    <mergeCell ref="D51:E51"/>
    <mergeCell ref="I51:J51"/>
    <mergeCell ref="D52:E52"/>
    <mergeCell ref="I52:J52"/>
    <mergeCell ref="D53:E53"/>
    <mergeCell ref="I53:J53"/>
    <mergeCell ref="D54:E54"/>
    <mergeCell ref="I54:J54"/>
    <mergeCell ref="D55:E55"/>
    <mergeCell ref="I55:J55"/>
    <mergeCell ref="D56:E56"/>
    <mergeCell ref="I56:J56"/>
    <mergeCell ref="D57:E57"/>
    <mergeCell ref="I57:J57"/>
    <mergeCell ref="D58:E58"/>
    <mergeCell ref="I58:J58"/>
    <mergeCell ref="D59:E59"/>
    <mergeCell ref="I59:J59"/>
    <mergeCell ref="D42:E42"/>
    <mergeCell ref="I42:J42"/>
    <mergeCell ref="D43:E43"/>
    <mergeCell ref="I43:J43"/>
    <mergeCell ref="D44:E44"/>
    <mergeCell ref="I44:J44"/>
    <mergeCell ref="D45:E45"/>
    <mergeCell ref="I45:J45"/>
    <mergeCell ref="D46:E46"/>
    <mergeCell ref="I46:J46"/>
    <mergeCell ref="D47:E47"/>
    <mergeCell ref="I47:J47"/>
    <mergeCell ref="D48:E48"/>
    <mergeCell ref="I48:J48"/>
    <mergeCell ref="D49:E49"/>
    <mergeCell ref="I49:J49"/>
    <mergeCell ref="D50:E50"/>
    <mergeCell ref="I50:J50"/>
    <mergeCell ref="D33:E33"/>
    <mergeCell ref="I33:J33"/>
    <mergeCell ref="D34:E34"/>
    <mergeCell ref="I34:J34"/>
    <mergeCell ref="D35:E35"/>
    <mergeCell ref="I35:J35"/>
    <mergeCell ref="D36:E36"/>
    <mergeCell ref="I36:J36"/>
    <mergeCell ref="D37:E37"/>
    <mergeCell ref="I37:J37"/>
    <mergeCell ref="D38:E38"/>
    <mergeCell ref="I38:J38"/>
    <mergeCell ref="D39:E39"/>
    <mergeCell ref="I39:J39"/>
    <mergeCell ref="D40:E40"/>
    <mergeCell ref="I40:J40"/>
    <mergeCell ref="D41:E41"/>
    <mergeCell ref="I41:J41"/>
    <mergeCell ref="D24:E24"/>
    <mergeCell ref="I24:J24"/>
    <mergeCell ref="D25:E25"/>
    <mergeCell ref="I25:J25"/>
    <mergeCell ref="D26:E26"/>
    <mergeCell ref="I26:J26"/>
    <mergeCell ref="D27:E27"/>
    <mergeCell ref="I27:J27"/>
    <mergeCell ref="D28:E28"/>
    <mergeCell ref="I28:J28"/>
    <mergeCell ref="D29:E29"/>
    <mergeCell ref="I29:J29"/>
    <mergeCell ref="D30:E30"/>
    <mergeCell ref="I30:J30"/>
    <mergeCell ref="D31:E31"/>
    <mergeCell ref="I31:J31"/>
    <mergeCell ref="D32:E32"/>
    <mergeCell ref="I32:J32"/>
    <mergeCell ref="D15:E15"/>
    <mergeCell ref="I15:J15"/>
    <mergeCell ref="D16:E16"/>
    <mergeCell ref="I16:J16"/>
    <mergeCell ref="D17:E17"/>
    <mergeCell ref="I17:J17"/>
    <mergeCell ref="A18:E18"/>
    <mergeCell ref="I18:J18"/>
    <mergeCell ref="A19:E19"/>
    <mergeCell ref="I19:J19"/>
    <mergeCell ref="D20:E20"/>
    <mergeCell ref="I20:J20"/>
    <mergeCell ref="A21:E21"/>
    <mergeCell ref="I21:J21"/>
    <mergeCell ref="D22:E22"/>
    <mergeCell ref="I22:J22"/>
    <mergeCell ref="D23:E23"/>
    <mergeCell ref="I23:J23"/>
    <mergeCell ref="A7:D7"/>
    <mergeCell ref="A1:D2"/>
    <mergeCell ref="J1:N1"/>
    <mergeCell ref="J2:N2"/>
    <mergeCell ref="J3:N4"/>
    <mergeCell ref="A4:D5"/>
    <mergeCell ref="D9:E9"/>
    <mergeCell ref="I9:J9"/>
    <mergeCell ref="D10:E10"/>
    <mergeCell ref="I10:J10"/>
    <mergeCell ref="A11:E11"/>
    <mergeCell ref="I11:J11"/>
    <mergeCell ref="D12:E12"/>
    <mergeCell ref="I12:J12"/>
    <mergeCell ref="A13:E13"/>
    <mergeCell ref="I13:J13"/>
    <mergeCell ref="D14:E14"/>
    <mergeCell ref="I14:J14"/>
  </mergeCells>
  <phoneticPr fontId="40" type="noConversion"/>
  <pageMargins left="0.39370078740157499" right="0.39370078740157499" top="0.59055118110236204" bottom="0.49212598425196902" header="0.59055118110236204" footer="0.49212598425196902"/>
  <pageSetup paperSize="9"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D8C9-62E5-43E1-B421-9CD2763F24C8}">
  <sheetPr filterMode="1">
    <tabColor rgb="FF00CC99"/>
  </sheetPr>
  <dimension ref="A1:I660"/>
  <sheetViews>
    <sheetView topLeftCell="E1" workbookViewId="0">
      <selection activeCell="E318" sqref="E318"/>
    </sheetView>
  </sheetViews>
  <sheetFormatPr defaultRowHeight="15.6"/>
  <cols>
    <col min="1" max="1" width="13.875" style="464" bestFit="1" customWidth="1"/>
    <col min="2" max="2" width="17.875" style="464" bestFit="1" customWidth="1"/>
    <col min="3" max="3" width="15.5" style="464" bestFit="1" customWidth="1"/>
    <col min="4" max="4" width="103.625" style="464" bestFit="1" customWidth="1"/>
    <col min="5" max="5" width="132.375" style="464" bestFit="1" customWidth="1"/>
    <col min="6" max="6" width="26.25" style="464" bestFit="1" customWidth="1"/>
    <col min="7" max="7" width="26.875" style="464" bestFit="1" customWidth="1"/>
    <col min="8" max="8" width="19.375" style="464" bestFit="1" customWidth="1"/>
    <col min="9" max="16384" width="9" style="464"/>
  </cols>
  <sheetData>
    <row r="1" spans="1:8" s="1591" customFormat="1">
      <c r="A1" s="1588" t="s">
        <v>6392</v>
      </c>
      <c r="B1" s="1589" t="s">
        <v>607</v>
      </c>
      <c r="C1" s="1589" t="s">
        <v>608</v>
      </c>
      <c r="D1" s="1589" t="s">
        <v>609</v>
      </c>
      <c r="E1" s="1589" t="s">
        <v>11</v>
      </c>
      <c r="F1" s="1590" t="s">
        <v>612</v>
      </c>
      <c r="G1" s="1590" t="s">
        <v>613</v>
      </c>
      <c r="H1" s="1589" t="s">
        <v>610</v>
      </c>
    </row>
    <row r="2" spans="1:8" ht="17.399999999999999" hidden="1">
      <c r="A2" s="1592">
        <v>46023</v>
      </c>
      <c r="B2" s="1593" t="s">
        <v>7724</v>
      </c>
      <c r="C2" s="1593" t="s">
        <v>575</v>
      </c>
      <c r="D2" s="1593" t="s">
        <v>623</v>
      </c>
      <c r="E2" s="1593" t="s">
        <v>6447</v>
      </c>
      <c r="F2" s="1594">
        <v>0</v>
      </c>
      <c r="G2" s="1595">
        <v>148911</v>
      </c>
      <c r="H2" s="1593" t="s">
        <v>625</v>
      </c>
    </row>
    <row r="3" spans="1:8" ht="17.399999999999999" hidden="1">
      <c r="A3" s="1596">
        <v>46023</v>
      </c>
      <c r="B3" s="1597" t="s">
        <v>7724</v>
      </c>
      <c r="C3" s="1597" t="s">
        <v>399</v>
      </c>
      <c r="D3" s="1597" t="s">
        <v>646</v>
      </c>
      <c r="E3" s="1597" t="s">
        <v>6447</v>
      </c>
      <c r="F3" s="1598">
        <v>148911</v>
      </c>
      <c r="G3" s="1599">
        <v>0</v>
      </c>
      <c r="H3" s="1597" t="s">
        <v>625</v>
      </c>
    </row>
    <row r="4" spans="1:8" ht="17.399999999999999" hidden="1">
      <c r="A4" s="1592">
        <v>46023</v>
      </c>
      <c r="B4" s="1593" t="s">
        <v>7723</v>
      </c>
      <c r="C4" s="1593" t="s">
        <v>575</v>
      </c>
      <c r="D4" s="1593" t="s">
        <v>623</v>
      </c>
      <c r="E4" s="1593" t="s">
        <v>6448</v>
      </c>
      <c r="F4" s="1594">
        <v>0</v>
      </c>
      <c r="G4" s="1594">
        <v>74396</v>
      </c>
      <c r="H4" s="1593" t="s">
        <v>625</v>
      </c>
    </row>
    <row r="5" spans="1:8" ht="17.399999999999999" hidden="1">
      <c r="A5" s="1596">
        <v>46023</v>
      </c>
      <c r="B5" s="1597" t="s">
        <v>7723</v>
      </c>
      <c r="C5" s="1597" t="s">
        <v>399</v>
      </c>
      <c r="D5" s="1597" t="s">
        <v>646</v>
      </c>
      <c r="E5" s="1597" t="s">
        <v>6448</v>
      </c>
      <c r="F5" s="1598">
        <v>74396</v>
      </c>
      <c r="G5" s="1598">
        <v>0</v>
      </c>
      <c r="H5" s="1597" t="s">
        <v>625</v>
      </c>
    </row>
    <row r="6" spans="1:8" ht="17.399999999999999" hidden="1">
      <c r="A6" s="1592">
        <v>46023</v>
      </c>
      <c r="B6" s="1593" t="s">
        <v>7722</v>
      </c>
      <c r="C6" s="1593" t="s">
        <v>575</v>
      </c>
      <c r="D6" s="1593" t="s">
        <v>623</v>
      </c>
      <c r="E6" s="1593" t="s">
        <v>6900</v>
      </c>
      <c r="F6" s="1594">
        <v>0</v>
      </c>
      <c r="G6" s="1594">
        <v>51661</v>
      </c>
      <c r="H6" s="1593" t="s">
        <v>625</v>
      </c>
    </row>
    <row r="7" spans="1:8" ht="17.399999999999999" hidden="1">
      <c r="A7" s="1596">
        <v>46023</v>
      </c>
      <c r="B7" s="1597" t="s">
        <v>7722</v>
      </c>
      <c r="C7" s="1597" t="s">
        <v>399</v>
      </c>
      <c r="D7" s="1597" t="s">
        <v>646</v>
      </c>
      <c r="E7" s="1597" t="s">
        <v>6900</v>
      </c>
      <c r="F7" s="1598">
        <v>51661</v>
      </c>
      <c r="G7" s="1598">
        <v>0</v>
      </c>
      <c r="H7" s="1597" t="s">
        <v>625</v>
      </c>
    </row>
    <row r="8" spans="1:8" ht="17.399999999999999" hidden="1">
      <c r="A8" s="1592">
        <v>46023</v>
      </c>
      <c r="B8" s="1593" t="s">
        <v>7721</v>
      </c>
      <c r="C8" s="1593" t="s">
        <v>575</v>
      </c>
      <c r="D8" s="1593" t="s">
        <v>623</v>
      </c>
      <c r="E8" s="1593" t="s">
        <v>7305</v>
      </c>
      <c r="F8" s="1594">
        <v>0</v>
      </c>
      <c r="G8" s="1594">
        <v>67537</v>
      </c>
      <c r="H8" s="1593" t="s">
        <v>625</v>
      </c>
    </row>
    <row r="9" spans="1:8" ht="17.399999999999999" hidden="1">
      <c r="A9" s="1596">
        <v>46023</v>
      </c>
      <c r="B9" s="1597" t="s">
        <v>7721</v>
      </c>
      <c r="C9" s="1597" t="s">
        <v>399</v>
      </c>
      <c r="D9" s="1597" t="s">
        <v>646</v>
      </c>
      <c r="E9" s="1597" t="s">
        <v>7305</v>
      </c>
      <c r="F9" s="1598">
        <v>67537</v>
      </c>
      <c r="G9" s="1598">
        <v>0</v>
      </c>
      <c r="H9" s="1597" t="s">
        <v>625</v>
      </c>
    </row>
    <row r="10" spans="1:8" ht="17.399999999999999" hidden="1">
      <c r="A10" s="1592">
        <v>46023</v>
      </c>
      <c r="B10" s="1593" t="s">
        <v>7720</v>
      </c>
      <c r="C10" s="1593" t="s">
        <v>575</v>
      </c>
      <c r="D10" s="1593" t="s">
        <v>623</v>
      </c>
      <c r="E10" s="1593" t="s">
        <v>475</v>
      </c>
      <c r="F10" s="1594">
        <v>0</v>
      </c>
      <c r="G10" s="1594">
        <v>29355000</v>
      </c>
      <c r="H10" s="1593" t="s">
        <v>625</v>
      </c>
    </row>
    <row r="11" spans="1:8" ht="17.399999999999999" hidden="1">
      <c r="A11" s="1596">
        <v>46023</v>
      </c>
      <c r="B11" s="1597" t="s">
        <v>7720</v>
      </c>
      <c r="C11" s="1597" t="s">
        <v>476</v>
      </c>
      <c r="D11" s="1597" t="s">
        <v>6740</v>
      </c>
      <c r="E11" s="1597" t="s">
        <v>475</v>
      </c>
      <c r="F11" s="1598">
        <v>29355000</v>
      </c>
      <c r="G11" s="1598">
        <v>0</v>
      </c>
      <c r="H11" s="1597" t="s">
        <v>625</v>
      </c>
    </row>
    <row r="12" spans="1:8" ht="17.399999999999999" hidden="1">
      <c r="A12" s="1592">
        <v>46023</v>
      </c>
      <c r="B12" s="1593" t="s">
        <v>7718</v>
      </c>
      <c r="C12" s="1593" t="s">
        <v>575</v>
      </c>
      <c r="D12" s="1593" t="s">
        <v>623</v>
      </c>
      <c r="E12" s="1593" t="s">
        <v>485</v>
      </c>
      <c r="F12" s="1595">
        <v>0</v>
      </c>
      <c r="G12" s="1594">
        <v>5088200</v>
      </c>
      <c r="H12" s="1593" t="s">
        <v>625</v>
      </c>
    </row>
    <row r="13" spans="1:8" ht="17.399999999999999" hidden="1">
      <c r="A13" s="1596">
        <v>46023</v>
      </c>
      <c r="B13" s="1597" t="s">
        <v>7718</v>
      </c>
      <c r="C13" s="1597" t="s">
        <v>476</v>
      </c>
      <c r="D13" s="1597" t="s">
        <v>6740</v>
      </c>
      <c r="E13" s="1597" t="s">
        <v>485</v>
      </c>
      <c r="F13" s="1599">
        <v>5088200</v>
      </c>
      <c r="G13" s="1598">
        <v>0</v>
      </c>
      <c r="H13" s="1597" t="s">
        <v>625</v>
      </c>
    </row>
    <row r="14" spans="1:8" ht="17.399999999999999" hidden="1">
      <c r="A14" s="1592">
        <v>46028</v>
      </c>
      <c r="B14" s="1593" t="s">
        <v>7753</v>
      </c>
      <c r="C14" s="1593" t="s">
        <v>349</v>
      </c>
      <c r="D14" s="1593" t="s">
        <v>659</v>
      </c>
      <c r="E14" s="1593" t="s">
        <v>7625</v>
      </c>
      <c r="F14" s="1594">
        <v>1800000</v>
      </c>
      <c r="G14" s="1594">
        <v>0</v>
      </c>
      <c r="H14" s="1593" t="s">
        <v>625</v>
      </c>
    </row>
    <row r="15" spans="1:8" ht="17.399999999999999" hidden="1">
      <c r="A15" s="1596">
        <v>46028</v>
      </c>
      <c r="B15" s="1597" t="s">
        <v>7753</v>
      </c>
      <c r="C15" s="1597" t="s">
        <v>244</v>
      </c>
      <c r="D15" s="1597" t="s">
        <v>652</v>
      </c>
      <c r="E15" s="1597" t="s">
        <v>7625</v>
      </c>
      <c r="F15" s="1598">
        <v>0</v>
      </c>
      <c r="G15" s="1598">
        <v>19800000</v>
      </c>
      <c r="H15" s="1597" t="s">
        <v>7910</v>
      </c>
    </row>
    <row r="16" spans="1:8" ht="17.399999999999999" hidden="1">
      <c r="A16" s="1592">
        <v>46028</v>
      </c>
      <c r="B16" s="1593" t="s">
        <v>7753</v>
      </c>
      <c r="C16" s="1593" t="s">
        <v>6352</v>
      </c>
      <c r="D16" s="1593" t="s">
        <v>6374</v>
      </c>
      <c r="E16" s="1593" t="s">
        <v>7625</v>
      </c>
      <c r="F16" s="1594">
        <v>18000000</v>
      </c>
      <c r="G16" s="1594">
        <v>0</v>
      </c>
      <c r="H16" s="1593" t="s">
        <v>625</v>
      </c>
    </row>
    <row r="17" spans="1:8" ht="17.399999999999999" hidden="1">
      <c r="A17" s="1596">
        <v>46029</v>
      </c>
      <c r="B17" s="1597" t="s">
        <v>7909</v>
      </c>
      <c r="C17" s="1597" t="s">
        <v>244</v>
      </c>
      <c r="D17" s="1597" t="s">
        <v>652</v>
      </c>
      <c r="E17" s="1597" t="s">
        <v>7908</v>
      </c>
      <c r="F17" s="1598">
        <v>0</v>
      </c>
      <c r="G17" s="1598">
        <v>60000000</v>
      </c>
      <c r="H17" s="1597" t="s">
        <v>6489</v>
      </c>
    </row>
    <row r="18" spans="1:8" ht="17.399999999999999" hidden="1">
      <c r="A18" s="1592">
        <v>46029</v>
      </c>
      <c r="B18" s="1593" t="s">
        <v>7909</v>
      </c>
      <c r="C18" s="1593" t="s">
        <v>6837</v>
      </c>
      <c r="D18" s="1593" t="s">
        <v>3608</v>
      </c>
      <c r="E18" s="1593" t="s">
        <v>7908</v>
      </c>
      <c r="F18" s="1594">
        <v>60000000</v>
      </c>
      <c r="G18" s="1594">
        <v>0</v>
      </c>
      <c r="H18" s="1593" t="s">
        <v>625</v>
      </c>
    </row>
    <row r="19" spans="1:8" ht="17.399999999999999" hidden="1">
      <c r="A19" s="1596">
        <v>46029</v>
      </c>
      <c r="B19" s="1597" t="s">
        <v>7906</v>
      </c>
      <c r="C19" s="1597" t="s">
        <v>244</v>
      </c>
      <c r="D19" s="1597" t="s">
        <v>652</v>
      </c>
      <c r="E19" s="1597" t="s">
        <v>7905</v>
      </c>
      <c r="F19" s="1598">
        <v>60000000</v>
      </c>
      <c r="G19" s="1598">
        <v>0</v>
      </c>
      <c r="H19" s="1597" t="s">
        <v>6489</v>
      </c>
    </row>
    <row r="20" spans="1:8" ht="17.399999999999999" hidden="1">
      <c r="A20" s="1592">
        <v>46029</v>
      </c>
      <c r="B20" s="1593" t="s">
        <v>7906</v>
      </c>
      <c r="C20" s="1593" t="s">
        <v>354</v>
      </c>
      <c r="D20" s="1593" t="s">
        <v>656</v>
      </c>
      <c r="E20" s="1593" t="s">
        <v>7905</v>
      </c>
      <c r="F20" s="1594">
        <v>0</v>
      </c>
      <c r="G20" s="1594">
        <v>60000000</v>
      </c>
      <c r="H20" s="1593" t="s">
        <v>600</v>
      </c>
    </row>
    <row r="21" spans="1:8" ht="17.399999999999999" hidden="1">
      <c r="A21" s="1596">
        <v>46030</v>
      </c>
      <c r="B21" s="1597" t="s">
        <v>7904</v>
      </c>
      <c r="C21" s="1597" t="s">
        <v>244</v>
      </c>
      <c r="D21" s="1597" t="s">
        <v>652</v>
      </c>
      <c r="E21" s="1597" t="s">
        <v>7903</v>
      </c>
      <c r="F21" s="1598">
        <v>0</v>
      </c>
      <c r="G21" s="1598">
        <v>33500000</v>
      </c>
      <c r="H21" s="1597" t="s">
        <v>7671</v>
      </c>
    </row>
    <row r="22" spans="1:8" ht="17.399999999999999" hidden="1">
      <c r="A22" s="1592">
        <v>46030</v>
      </c>
      <c r="B22" s="1593" t="s">
        <v>7904</v>
      </c>
      <c r="C22" s="1593" t="s">
        <v>6837</v>
      </c>
      <c r="D22" s="1593" t="s">
        <v>3608</v>
      </c>
      <c r="E22" s="1593" t="s">
        <v>7903</v>
      </c>
      <c r="F22" s="1594">
        <v>33500000</v>
      </c>
      <c r="G22" s="1594">
        <v>0</v>
      </c>
      <c r="H22" s="1593" t="s">
        <v>625</v>
      </c>
    </row>
    <row r="23" spans="1:8" ht="17.399999999999999" hidden="1">
      <c r="A23" s="1596">
        <v>46030</v>
      </c>
      <c r="B23" s="1597" t="s">
        <v>7902</v>
      </c>
      <c r="C23" s="1597" t="s">
        <v>244</v>
      </c>
      <c r="D23" s="1597" t="s">
        <v>652</v>
      </c>
      <c r="E23" s="1597" t="s">
        <v>7901</v>
      </c>
      <c r="F23" s="1598">
        <v>0</v>
      </c>
      <c r="G23" s="1598">
        <v>15000000</v>
      </c>
      <c r="H23" s="1597" t="s">
        <v>6489</v>
      </c>
    </row>
    <row r="24" spans="1:8" ht="17.399999999999999" hidden="1">
      <c r="A24" s="1592">
        <v>46030</v>
      </c>
      <c r="B24" s="1593" t="s">
        <v>7902</v>
      </c>
      <c r="C24" s="1593" t="s">
        <v>6837</v>
      </c>
      <c r="D24" s="1593" t="s">
        <v>3608</v>
      </c>
      <c r="E24" s="1593" t="s">
        <v>7901</v>
      </c>
      <c r="F24" s="1594">
        <v>15000000</v>
      </c>
      <c r="G24" s="1594">
        <v>0</v>
      </c>
      <c r="H24" s="1593" t="s">
        <v>625</v>
      </c>
    </row>
    <row r="25" spans="1:8" ht="17.399999999999999" hidden="1">
      <c r="A25" s="1596">
        <v>46030</v>
      </c>
      <c r="B25" s="1597" t="s">
        <v>7900</v>
      </c>
      <c r="C25" s="1597" t="s">
        <v>244</v>
      </c>
      <c r="D25" s="1597" t="s">
        <v>652</v>
      </c>
      <c r="E25" s="1597" t="s">
        <v>7899</v>
      </c>
      <c r="F25" s="1598">
        <v>0</v>
      </c>
      <c r="G25" s="1598">
        <v>48000000</v>
      </c>
      <c r="H25" s="1597" t="s">
        <v>6489</v>
      </c>
    </row>
    <row r="26" spans="1:8" ht="17.399999999999999" hidden="1">
      <c r="A26" s="1592">
        <v>46030</v>
      </c>
      <c r="B26" s="1593" t="s">
        <v>7900</v>
      </c>
      <c r="C26" s="1593" t="s">
        <v>6837</v>
      </c>
      <c r="D26" s="1593" t="s">
        <v>3608</v>
      </c>
      <c r="E26" s="1593" t="s">
        <v>7899</v>
      </c>
      <c r="F26" s="1594">
        <v>48000000</v>
      </c>
      <c r="G26" s="1594">
        <v>0</v>
      </c>
      <c r="H26" s="1593" t="s">
        <v>625</v>
      </c>
    </row>
    <row r="27" spans="1:8" ht="17.399999999999999" hidden="1">
      <c r="A27" s="1596">
        <v>46030</v>
      </c>
      <c r="B27" s="1597" t="s">
        <v>7898</v>
      </c>
      <c r="C27" s="1597" t="s">
        <v>244</v>
      </c>
      <c r="D27" s="1597" t="s">
        <v>652</v>
      </c>
      <c r="E27" s="1597" t="s">
        <v>7897</v>
      </c>
      <c r="F27" s="1598">
        <v>0</v>
      </c>
      <c r="G27" s="1598">
        <v>10000000</v>
      </c>
      <c r="H27" s="1597" t="s">
        <v>6489</v>
      </c>
    </row>
    <row r="28" spans="1:8" ht="17.399999999999999" hidden="1">
      <c r="A28" s="1592">
        <v>46030</v>
      </c>
      <c r="B28" s="1593" t="s">
        <v>7898</v>
      </c>
      <c r="C28" s="1593" t="s">
        <v>6837</v>
      </c>
      <c r="D28" s="1593" t="s">
        <v>3608</v>
      </c>
      <c r="E28" s="1593" t="s">
        <v>7897</v>
      </c>
      <c r="F28" s="1594">
        <v>10000000</v>
      </c>
      <c r="G28" s="1594">
        <v>0</v>
      </c>
      <c r="H28" s="1593" t="s">
        <v>625</v>
      </c>
    </row>
    <row r="29" spans="1:8" ht="17.399999999999999" hidden="1">
      <c r="A29" s="1596">
        <v>46030</v>
      </c>
      <c r="B29" s="1597" t="s">
        <v>7896</v>
      </c>
      <c r="C29" s="1597" t="s">
        <v>244</v>
      </c>
      <c r="D29" s="1597" t="s">
        <v>652</v>
      </c>
      <c r="E29" s="1597" t="s">
        <v>7895</v>
      </c>
      <c r="F29" s="1598">
        <v>0</v>
      </c>
      <c r="G29" s="1598">
        <v>45000000</v>
      </c>
      <c r="H29" s="1597" t="s">
        <v>6489</v>
      </c>
    </row>
    <row r="30" spans="1:8" ht="17.399999999999999" hidden="1">
      <c r="A30" s="1592">
        <v>46030</v>
      </c>
      <c r="B30" s="1593" t="s">
        <v>7896</v>
      </c>
      <c r="C30" s="1593" t="s">
        <v>6837</v>
      </c>
      <c r="D30" s="1593" t="s">
        <v>3608</v>
      </c>
      <c r="E30" s="1593" t="s">
        <v>7895</v>
      </c>
      <c r="F30" s="1594">
        <v>45000000</v>
      </c>
      <c r="G30" s="1594">
        <v>0</v>
      </c>
      <c r="H30" s="1593" t="s">
        <v>625</v>
      </c>
    </row>
    <row r="31" spans="1:8" ht="17.399999999999999" hidden="1">
      <c r="A31" s="1596">
        <v>46030</v>
      </c>
      <c r="B31" s="1597" t="s">
        <v>7894</v>
      </c>
      <c r="C31" s="1597" t="s">
        <v>244</v>
      </c>
      <c r="D31" s="1597" t="s">
        <v>652</v>
      </c>
      <c r="E31" s="1597" t="s">
        <v>7893</v>
      </c>
      <c r="F31" s="1598">
        <v>0</v>
      </c>
      <c r="G31" s="1598">
        <v>7500000</v>
      </c>
      <c r="H31" s="1597" t="s">
        <v>6489</v>
      </c>
    </row>
    <row r="32" spans="1:8" ht="17.399999999999999" hidden="1">
      <c r="A32" s="1592">
        <v>46030</v>
      </c>
      <c r="B32" s="1593" t="s">
        <v>7894</v>
      </c>
      <c r="C32" s="1593" t="s">
        <v>6837</v>
      </c>
      <c r="D32" s="1593" t="s">
        <v>3608</v>
      </c>
      <c r="E32" s="1593" t="s">
        <v>7893</v>
      </c>
      <c r="F32" s="1594">
        <v>7500000</v>
      </c>
      <c r="G32" s="1594">
        <v>0</v>
      </c>
      <c r="H32" s="1593" t="s">
        <v>625</v>
      </c>
    </row>
    <row r="33" spans="1:8" ht="17.399999999999999" hidden="1">
      <c r="A33" s="1596">
        <v>46030</v>
      </c>
      <c r="B33" s="1597" t="s">
        <v>7892</v>
      </c>
      <c r="C33" s="1597" t="s">
        <v>244</v>
      </c>
      <c r="D33" s="1597" t="s">
        <v>652</v>
      </c>
      <c r="E33" s="1597" t="s">
        <v>7888</v>
      </c>
      <c r="F33" s="1598">
        <v>0</v>
      </c>
      <c r="G33" s="1598">
        <v>9000000</v>
      </c>
      <c r="H33" s="1597" t="s">
        <v>6489</v>
      </c>
    </row>
    <row r="34" spans="1:8" ht="17.399999999999999" hidden="1">
      <c r="A34" s="1592">
        <v>46030</v>
      </c>
      <c r="B34" s="1593" t="s">
        <v>7892</v>
      </c>
      <c r="C34" s="1593" t="s">
        <v>6837</v>
      </c>
      <c r="D34" s="1593" t="s">
        <v>3608</v>
      </c>
      <c r="E34" s="1593" t="s">
        <v>7888</v>
      </c>
      <c r="F34" s="1594">
        <v>9000000</v>
      </c>
      <c r="G34" s="1594">
        <v>0</v>
      </c>
      <c r="H34" s="1593" t="s">
        <v>625</v>
      </c>
    </row>
    <row r="35" spans="1:8" ht="17.399999999999999" hidden="1">
      <c r="A35" s="1596">
        <v>46030</v>
      </c>
      <c r="B35" s="1597" t="s">
        <v>7891</v>
      </c>
      <c r="C35" s="1597" t="s">
        <v>244</v>
      </c>
      <c r="D35" s="1597" t="s">
        <v>652</v>
      </c>
      <c r="E35" s="1597" t="s">
        <v>7890</v>
      </c>
      <c r="F35" s="1598">
        <v>0</v>
      </c>
      <c r="G35" s="1598">
        <v>67500000</v>
      </c>
      <c r="H35" s="1597" t="s">
        <v>625</v>
      </c>
    </row>
    <row r="36" spans="1:8" ht="17.399999999999999" hidden="1">
      <c r="A36" s="1592">
        <v>46030</v>
      </c>
      <c r="B36" s="1593" t="s">
        <v>7891</v>
      </c>
      <c r="C36" s="1593" t="s">
        <v>6837</v>
      </c>
      <c r="D36" s="1593" t="s">
        <v>3608</v>
      </c>
      <c r="E36" s="1593" t="s">
        <v>7890</v>
      </c>
      <c r="F36" s="1594">
        <v>67500000</v>
      </c>
      <c r="G36" s="1594">
        <v>0</v>
      </c>
      <c r="H36" s="1593" t="s">
        <v>625</v>
      </c>
    </row>
    <row r="37" spans="1:8" ht="17.399999999999999" hidden="1">
      <c r="A37" s="1596">
        <v>46030</v>
      </c>
      <c r="B37" s="1597" t="s">
        <v>7889</v>
      </c>
      <c r="C37" s="1597" t="s">
        <v>244</v>
      </c>
      <c r="D37" s="1597" t="s">
        <v>652</v>
      </c>
      <c r="E37" s="1597" t="s">
        <v>7888</v>
      </c>
      <c r="F37" s="1598">
        <v>0</v>
      </c>
      <c r="G37" s="1598">
        <v>81000000</v>
      </c>
      <c r="H37" s="1597" t="s">
        <v>625</v>
      </c>
    </row>
    <row r="38" spans="1:8" ht="17.399999999999999" hidden="1">
      <c r="A38" s="1592">
        <v>46030</v>
      </c>
      <c r="B38" s="1593" t="s">
        <v>7889</v>
      </c>
      <c r="C38" s="1593" t="s">
        <v>6837</v>
      </c>
      <c r="D38" s="1593" t="s">
        <v>3608</v>
      </c>
      <c r="E38" s="1593" t="s">
        <v>7888</v>
      </c>
      <c r="F38" s="1594">
        <v>81000000</v>
      </c>
      <c r="G38" s="1594">
        <v>0</v>
      </c>
      <c r="H38" s="1593" t="s">
        <v>625</v>
      </c>
    </row>
    <row r="39" spans="1:8" ht="17.399999999999999" hidden="1">
      <c r="A39" s="1596">
        <v>46030</v>
      </c>
      <c r="B39" s="1597" t="s">
        <v>7887</v>
      </c>
      <c r="C39" s="1597" t="s">
        <v>244</v>
      </c>
      <c r="D39" s="1597" t="s">
        <v>652</v>
      </c>
      <c r="E39" s="1597" t="s">
        <v>7670</v>
      </c>
      <c r="F39" s="1598">
        <v>33500000</v>
      </c>
      <c r="G39" s="1598">
        <v>0</v>
      </c>
      <c r="H39" s="1597" t="s">
        <v>7671</v>
      </c>
    </row>
    <row r="40" spans="1:8" ht="17.399999999999999" hidden="1">
      <c r="A40" s="1592">
        <v>46030</v>
      </c>
      <c r="B40" s="1593" t="s">
        <v>7887</v>
      </c>
      <c r="C40" s="1593" t="s">
        <v>354</v>
      </c>
      <c r="D40" s="1593" t="s">
        <v>656</v>
      </c>
      <c r="E40" s="1593" t="s">
        <v>7670</v>
      </c>
      <c r="F40" s="1594">
        <v>0</v>
      </c>
      <c r="G40" s="1594">
        <v>33500000</v>
      </c>
      <c r="H40" s="1593" t="s">
        <v>600</v>
      </c>
    </row>
    <row r="41" spans="1:8" ht="17.399999999999999" hidden="1">
      <c r="A41" s="1596">
        <v>46030</v>
      </c>
      <c r="B41" s="1597" t="s">
        <v>7886</v>
      </c>
      <c r="C41" s="1597" t="s">
        <v>244</v>
      </c>
      <c r="D41" s="1597" t="s">
        <v>652</v>
      </c>
      <c r="E41" s="1597" t="s">
        <v>7885</v>
      </c>
      <c r="F41" s="1598">
        <v>15000000</v>
      </c>
      <c r="G41" s="1598">
        <v>0</v>
      </c>
      <c r="H41" s="1597" t="s">
        <v>6489</v>
      </c>
    </row>
    <row r="42" spans="1:8" ht="17.399999999999999" hidden="1">
      <c r="A42" s="1592">
        <v>46030</v>
      </c>
      <c r="B42" s="1593" t="s">
        <v>7886</v>
      </c>
      <c r="C42" s="1593" t="s">
        <v>354</v>
      </c>
      <c r="D42" s="1593" t="s">
        <v>656</v>
      </c>
      <c r="E42" s="1593" t="s">
        <v>7885</v>
      </c>
      <c r="F42" s="1594">
        <v>0</v>
      </c>
      <c r="G42" s="1594">
        <v>15000000</v>
      </c>
      <c r="H42" s="1593" t="s">
        <v>600</v>
      </c>
    </row>
    <row r="43" spans="1:8" ht="17.399999999999999" hidden="1">
      <c r="A43" s="1596">
        <v>46030</v>
      </c>
      <c r="B43" s="1597" t="s">
        <v>7884</v>
      </c>
      <c r="C43" s="1597" t="s">
        <v>244</v>
      </c>
      <c r="D43" s="1597" t="s">
        <v>652</v>
      </c>
      <c r="E43" s="1597" t="s">
        <v>7883</v>
      </c>
      <c r="F43" s="1598">
        <v>48000000</v>
      </c>
      <c r="G43" s="1598">
        <v>0</v>
      </c>
      <c r="H43" s="1597" t="s">
        <v>6489</v>
      </c>
    </row>
    <row r="44" spans="1:8" ht="17.399999999999999" hidden="1">
      <c r="A44" s="1592">
        <v>46030</v>
      </c>
      <c r="B44" s="1593" t="s">
        <v>7884</v>
      </c>
      <c r="C44" s="1593" t="s">
        <v>354</v>
      </c>
      <c r="D44" s="1593" t="s">
        <v>656</v>
      </c>
      <c r="E44" s="1593" t="s">
        <v>7883</v>
      </c>
      <c r="F44" s="1594">
        <v>0</v>
      </c>
      <c r="G44" s="1594">
        <v>48000000</v>
      </c>
      <c r="H44" s="1593" t="s">
        <v>600</v>
      </c>
    </row>
    <row r="45" spans="1:8" ht="17.399999999999999" hidden="1">
      <c r="A45" s="1596">
        <v>46030</v>
      </c>
      <c r="B45" s="1597" t="s">
        <v>7882</v>
      </c>
      <c r="C45" s="1597" t="s">
        <v>244</v>
      </c>
      <c r="D45" s="1597" t="s">
        <v>652</v>
      </c>
      <c r="E45" s="1597" t="s">
        <v>7881</v>
      </c>
      <c r="F45" s="1598">
        <v>10000000</v>
      </c>
      <c r="G45" s="1598">
        <v>0</v>
      </c>
      <c r="H45" s="1597" t="s">
        <v>6489</v>
      </c>
    </row>
    <row r="46" spans="1:8" ht="17.399999999999999" hidden="1">
      <c r="A46" s="1592">
        <v>46030</v>
      </c>
      <c r="B46" s="1593" t="s">
        <v>7882</v>
      </c>
      <c r="C46" s="1593" t="s">
        <v>354</v>
      </c>
      <c r="D46" s="1593" t="s">
        <v>656</v>
      </c>
      <c r="E46" s="1593" t="s">
        <v>7881</v>
      </c>
      <c r="F46" s="1594">
        <v>0</v>
      </c>
      <c r="G46" s="1594">
        <v>10000000</v>
      </c>
      <c r="H46" s="1593" t="s">
        <v>600</v>
      </c>
    </row>
    <row r="47" spans="1:8" ht="17.399999999999999" hidden="1">
      <c r="A47" s="1596">
        <v>46030</v>
      </c>
      <c r="B47" s="1597" t="s">
        <v>7880</v>
      </c>
      <c r="C47" s="1597" t="s">
        <v>244</v>
      </c>
      <c r="D47" s="1597" t="s">
        <v>652</v>
      </c>
      <c r="E47" s="1597" t="s">
        <v>7879</v>
      </c>
      <c r="F47" s="1598">
        <v>45000000</v>
      </c>
      <c r="G47" s="1598">
        <v>0</v>
      </c>
      <c r="H47" s="1597" t="s">
        <v>6489</v>
      </c>
    </row>
    <row r="48" spans="1:8" ht="17.399999999999999" hidden="1">
      <c r="A48" s="1592">
        <v>46030</v>
      </c>
      <c r="B48" s="1593" t="s">
        <v>7880</v>
      </c>
      <c r="C48" s="1593" t="s">
        <v>354</v>
      </c>
      <c r="D48" s="1593" t="s">
        <v>656</v>
      </c>
      <c r="E48" s="1593" t="s">
        <v>7879</v>
      </c>
      <c r="F48" s="1594">
        <v>0</v>
      </c>
      <c r="G48" s="1594">
        <v>45000000</v>
      </c>
      <c r="H48" s="1593" t="s">
        <v>600</v>
      </c>
    </row>
    <row r="49" spans="1:8" ht="17.399999999999999" hidden="1">
      <c r="A49" s="1596">
        <v>46030</v>
      </c>
      <c r="B49" s="1597" t="s">
        <v>7878</v>
      </c>
      <c r="C49" s="1597" t="s">
        <v>244</v>
      </c>
      <c r="D49" s="1597" t="s">
        <v>652</v>
      </c>
      <c r="E49" s="1597" t="s">
        <v>7877</v>
      </c>
      <c r="F49" s="1598">
        <v>7500000</v>
      </c>
      <c r="G49" s="1598">
        <v>0</v>
      </c>
      <c r="H49" s="1597" t="s">
        <v>6489</v>
      </c>
    </row>
    <row r="50" spans="1:8" ht="17.399999999999999" hidden="1">
      <c r="A50" s="1592">
        <v>46030</v>
      </c>
      <c r="B50" s="1593" t="s">
        <v>7878</v>
      </c>
      <c r="C50" s="1593" t="s">
        <v>354</v>
      </c>
      <c r="D50" s="1593" t="s">
        <v>656</v>
      </c>
      <c r="E50" s="1593" t="s">
        <v>7877</v>
      </c>
      <c r="F50" s="1594">
        <v>0</v>
      </c>
      <c r="G50" s="1594">
        <v>7500000</v>
      </c>
      <c r="H50" s="1593" t="s">
        <v>600</v>
      </c>
    </row>
    <row r="51" spans="1:8" ht="17.399999999999999" hidden="1">
      <c r="A51" s="1596">
        <v>46030</v>
      </c>
      <c r="B51" s="1597" t="s">
        <v>7876</v>
      </c>
      <c r="C51" s="1597" t="s">
        <v>244</v>
      </c>
      <c r="D51" s="1597" t="s">
        <v>652</v>
      </c>
      <c r="E51" s="1597" t="s">
        <v>7675</v>
      </c>
      <c r="F51" s="1598">
        <v>9000000</v>
      </c>
      <c r="G51" s="1598">
        <v>0</v>
      </c>
      <c r="H51" s="1597" t="s">
        <v>6489</v>
      </c>
    </row>
    <row r="52" spans="1:8" ht="17.399999999999999" hidden="1">
      <c r="A52" s="1592">
        <v>46030</v>
      </c>
      <c r="B52" s="1593" t="s">
        <v>7876</v>
      </c>
      <c r="C52" s="1593" t="s">
        <v>354</v>
      </c>
      <c r="D52" s="1593" t="s">
        <v>656</v>
      </c>
      <c r="E52" s="1593" t="s">
        <v>7675</v>
      </c>
      <c r="F52" s="1594">
        <v>0</v>
      </c>
      <c r="G52" s="1594">
        <v>9000000</v>
      </c>
      <c r="H52" s="1593" t="s">
        <v>600</v>
      </c>
    </row>
    <row r="53" spans="1:8" ht="17.399999999999999" hidden="1">
      <c r="A53" s="1596">
        <v>46030</v>
      </c>
      <c r="B53" s="1597" t="s">
        <v>7875</v>
      </c>
      <c r="C53" s="1597" t="s">
        <v>244</v>
      </c>
      <c r="D53" s="1597" t="s">
        <v>652</v>
      </c>
      <c r="E53" s="1597" t="s">
        <v>7675</v>
      </c>
      <c r="F53" s="1598">
        <v>67500000</v>
      </c>
      <c r="G53" s="1598">
        <v>0</v>
      </c>
      <c r="H53" s="1597" t="s">
        <v>625</v>
      </c>
    </row>
    <row r="54" spans="1:8" ht="17.399999999999999" hidden="1">
      <c r="A54" s="1592">
        <v>46030</v>
      </c>
      <c r="B54" s="1593" t="s">
        <v>7875</v>
      </c>
      <c r="C54" s="1593" t="s">
        <v>354</v>
      </c>
      <c r="D54" s="1593" t="s">
        <v>656</v>
      </c>
      <c r="E54" s="1593" t="s">
        <v>7675</v>
      </c>
      <c r="F54" s="1594">
        <v>0</v>
      </c>
      <c r="G54" s="1594">
        <v>67500000</v>
      </c>
      <c r="H54" s="1593" t="s">
        <v>600</v>
      </c>
    </row>
    <row r="55" spans="1:8" ht="17.399999999999999" hidden="1">
      <c r="A55" s="1596">
        <v>46030</v>
      </c>
      <c r="B55" s="1597" t="s">
        <v>7873</v>
      </c>
      <c r="C55" s="1597" t="s">
        <v>244</v>
      </c>
      <c r="D55" s="1597" t="s">
        <v>652</v>
      </c>
      <c r="E55" s="1597" t="s">
        <v>7675</v>
      </c>
      <c r="F55" s="1598">
        <v>81000000</v>
      </c>
      <c r="G55" s="1598">
        <v>0</v>
      </c>
      <c r="H55" s="1597" t="s">
        <v>625</v>
      </c>
    </row>
    <row r="56" spans="1:8" ht="17.399999999999999" hidden="1">
      <c r="A56" s="1592">
        <v>46030</v>
      </c>
      <c r="B56" s="1593" t="s">
        <v>7873</v>
      </c>
      <c r="C56" s="1593" t="s">
        <v>354</v>
      </c>
      <c r="D56" s="1593" t="s">
        <v>656</v>
      </c>
      <c r="E56" s="1593" t="s">
        <v>7675</v>
      </c>
      <c r="F56" s="1594">
        <v>0</v>
      </c>
      <c r="G56" s="1594">
        <v>81000000</v>
      </c>
      <c r="H56" s="1593" t="s">
        <v>600</v>
      </c>
    </row>
    <row r="57" spans="1:8" ht="17.399999999999999" hidden="1">
      <c r="A57" s="1596">
        <v>46031</v>
      </c>
      <c r="B57" s="1597" t="s">
        <v>7751</v>
      </c>
      <c r="C57" s="1597" t="s">
        <v>379</v>
      </c>
      <c r="D57" s="1597" t="s">
        <v>678</v>
      </c>
      <c r="E57" s="1597" t="s">
        <v>6156</v>
      </c>
      <c r="F57" s="1598">
        <v>327870</v>
      </c>
      <c r="G57" s="1598">
        <v>0</v>
      </c>
      <c r="H57" s="1597" t="s">
        <v>625</v>
      </c>
    </row>
    <row r="58" spans="1:8" ht="17.399999999999999" hidden="1">
      <c r="A58" s="1592">
        <v>46031</v>
      </c>
      <c r="B58" s="1593" t="s">
        <v>7751</v>
      </c>
      <c r="C58" s="1593" t="s">
        <v>349</v>
      </c>
      <c r="D58" s="1593" t="s">
        <v>659</v>
      </c>
      <c r="E58" s="1593" t="s">
        <v>6156</v>
      </c>
      <c r="F58" s="1594">
        <v>32790</v>
      </c>
      <c r="G58" s="1594">
        <v>0</v>
      </c>
      <c r="H58" s="1593" t="s">
        <v>625</v>
      </c>
    </row>
    <row r="59" spans="1:8" ht="17.399999999999999" hidden="1">
      <c r="A59" s="1596">
        <v>46031</v>
      </c>
      <c r="B59" s="1597" t="s">
        <v>7751</v>
      </c>
      <c r="C59" s="1597" t="s">
        <v>244</v>
      </c>
      <c r="D59" s="1597" t="s">
        <v>652</v>
      </c>
      <c r="E59" s="1597" t="s">
        <v>6156</v>
      </c>
      <c r="F59" s="1598">
        <v>0</v>
      </c>
      <c r="G59" s="1598">
        <v>360660</v>
      </c>
      <c r="H59" s="1597" t="s">
        <v>6838</v>
      </c>
    </row>
    <row r="60" spans="1:8" ht="17.399999999999999" hidden="1">
      <c r="A60" s="1592">
        <v>46037</v>
      </c>
      <c r="B60" s="1593" t="s">
        <v>7872</v>
      </c>
      <c r="C60" s="1593" t="s">
        <v>244</v>
      </c>
      <c r="D60" s="1593" t="s">
        <v>652</v>
      </c>
      <c r="E60" s="1593" t="s">
        <v>7871</v>
      </c>
      <c r="F60" s="1594">
        <v>0</v>
      </c>
      <c r="G60" s="1594">
        <v>47500000</v>
      </c>
      <c r="H60" s="1593" t="s">
        <v>7911</v>
      </c>
    </row>
    <row r="61" spans="1:8" ht="17.399999999999999" hidden="1">
      <c r="A61" s="1596">
        <v>46037</v>
      </c>
      <c r="B61" s="1597" t="s">
        <v>7872</v>
      </c>
      <c r="C61" s="1597" t="s">
        <v>6837</v>
      </c>
      <c r="D61" s="1597" t="s">
        <v>3608</v>
      </c>
      <c r="E61" s="1597" t="s">
        <v>7871</v>
      </c>
      <c r="F61" s="1598">
        <v>47500000</v>
      </c>
      <c r="G61" s="1598">
        <v>0</v>
      </c>
      <c r="H61" s="1597" t="s">
        <v>625</v>
      </c>
    </row>
    <row r="62" spans="1:8" ht="17.399999999999999" hidden="1">
      <c r="A62" s="1592">
        <v>46037</v>
      </c>
      <c r="B62" s="1593" t="s">
        <v>7870</v>
      </c>
      <c r="C62" s="1593" t="s">
        <v>244</v>
      </c>
      <c r="D62" s="1593" t="s">
        <v>652</v>
      </c>
      <c r="E62" s="1593" t="s">
        <v>7869</v>
      </c>
      <c r="F62" s="1594">
        <v>0</v>
      </c>
      <c r="G62" s="1594">
        <v>7500000</v>
      </c>
      <c r="H62" s="1593" t="s">
        <v>6489</v>
      </c>
    </row>
    <row r="63" spans="1:8" ht="17.399999999999999" hidden="1">
      <c r="A63" s="1596">
        <v>46037</v>
      </c>
      <c r="B63" s="1597" t="s">
        <v>7870</v>
      </c>
      <c r="C63" s="1597" t="s">
        <v>6837</v>
      </c>
      <c r="D63" s="1597" t="s">
        <v>3608</v>
      </c>
      <c r="E63" s="1597" t="s">
        <v>7869</v>
      </c>
      <c r="F63" s="1598">
        <v>7500000</v>
      </c>
      <c r="G63" s="1598">
        <v>0</v>
      </c>
      <c r="H63" s="1597" t="s">
        <v>625</v>
      </c>
    </row>
    <row r="64" spans="1:8" ht="17.399999999999999" hidden="1">
      <c r="A64" s="1592">
        <v>46037</v>
      </c>
      <c r="B64" s="1593" t="s">
        <v>7868</v>
      </c>
      <c r="C64" s="1593" t="s">
        <v>244</v>
      </c>
      <c r="D64" s="1593" t="s">
        <v>652</v>
      </c>
      <c r="E64" s="1593" t="s">
        <v>7867</v>
      </c>
      <c r="F64" s="1594">
        <v>0</v>
      </c>
      <c r="G64" s="1594">
        <v>6500000</v>
      </c>
      <c r="H64" s="1593" t="s">
        <v>6489</v>
      </c>
    </row>
    <row r="65" spans="1:8" ht="17.399999999999999" hidden="1">
      <c r="A65" s="1596">
        <v>46037</v>
      </c>
      <c r="B65" s="1597" t="s">
        <v>7868</v>
      </c>
      <c r="C65" s="1597" t="s">
        <v>6837</v>
      </c>
      <c r="D65" s="1597" t="s">
        <v>3608</v>
      </c>
      <c r="E65" s="1597" t="s">
        <v>7867</v>
      </c>
      <c r="F65" s="1598">
        <v>6500000</v>
      </c>
      <c r="G65" s="1598">
        <v>0</v>
      </c>
      <c r="H65" s="1597" t="s">
        <v>625</v>
      </c>
    </row>
    <row r="66" spans="1:8" ht="17.399999999999999" hidden="1">
      <c r="A66" s="1592">
        <v>46037</v>
      </c>
      <c r="B66" s="1593" t="s">
        <v>7866</v>
      </c>
      <c r="C66" s="1593" t="s">
        <v>244</v>
      </c>
      <c r="D66" s="1593" t="s">
        <v>652</v>
      </c>
      <c r="E66" s="1593" t="s">
        <v>7865</v>
      </c>
      <c r="F66" s="1594">
        <v>0</v>
      </c>
      <c r="G66" s="1594">
        <v>48000000</v>
      </c>
      <c r="H66" s="1593" t="s">
        <v>6489</v>
      </c>
    </row>
    <row r="67" spans="1:8" ht="17.399999999999999" hidden="1">
      <c r="A67" s="1596">
        <v>46037</v>
      </c>
      <c r="B67" s="1597" t="s">
        <v>7866</v>
      </c>
      <c r="C67" s="1597" t="s">
        <v>6837</v>
      </c>
      <c r="D67" s="1597" t="s">
        <v>3608</v>
      </c>
      <c r="E67" s="1597" t="s">
        <v>7865</v>
      </c>
      <c r="F67" s="1598">
        <v>48000000</v>
      </c>
      <c r="G67" s="1598">
        <v>0</v>
      </c>
      <c r="H67" s="1597" t="s">
        <v>625</v>
      </c>
    </row>
    <row r="68" spans="1:8" ht="17.399999999999999" hidden="1">
      <c r="A68" s="1592">
        <v>46037</v>
      </c>
      <c r="B68" s="1593" t="s">
        <v>7864</v>
      </c>
      <c r="C68" s="1593" t="s">
        <v>244</v>
      </c>
      <c r="D68" s="1593" t="s">
        <v>652</v>
      </c>
      <c r="E68" s="1593" t="s">
        <v>7863</v>
      </c>
      <c r="F68" s="1594">
        <v>0</v>
      </c>
      <c r="G68" s="1594">
        <v>5000000</v>
      </c>
      <c r="H68" s="1593" t="s">
        <v>6489</v>
      </c>
    </row>
    <row r="69" spans="1:8" ht="17.399999999999999" hidden="1">
      <c r="A69" s="1596">
        <v>46037</v>
      </c>
      <c r="B69" s="1597" t="s">
        <v>7864</v>
      </c>
      <c r="C69" s="1597" t="s">
        <v>6837</v>
      </c>
      <c r="D69" s="1597" t="s">
        <v>3608</v>
      </c>
      <c r="E69" s="1597" t="s">
        <v>7863</v>
      </c>
      <c r="F69" s="1598">
        <v>5000000</v>
      </c>
      <c r="G69" s="1598">
        <v>0</v>
      </c>
      <c r="H69" s="1597" t="s">
        <v>625</v>
      </c>
    </row>
    <row r="70" spans="1:8" ht="17.399999999999999" hidden="1">
      <c r="A70" s="1592">
        <v>46037</v>
      </c>
      <c r="B70" s="1593" t="s">
        <v>7730</v>
      </c>
      <c r="C70" s="1593" t="s">
        <v>270</v>
      </c>
      <c r="D70" s="1593" t="s">
        <v>704</v>
      </c>
      <c r="E70" s="1593" t="s">
        <v>7729</v>
      </c>
      <c r="F70" s="1594">
        <v>396720</v>
      </c>
      <c r="G70" s="1594">
        <v>0</v>
      </c>
      <c r="H70" s="1593" t="s">
        <v>625</v>
      </c>
    </row>
    <row r="71" spans="1:8" ht="17.399999999999999" hidden="1">
      <c r="A71" s="1596">
        <v>46037</v>
      </c>
      <c r="B71" s="1597" t="s">
        <v>7730</v>
      </c>
      <c r="C71" s="1597" t="s">
        <v>354</v>
      </c>
      <c r="D71" s="1597" t="s">
        <v>656</v>
      </c>
      <c r="E71" s="1597" t="s">
        <v>7729</v>
      </c>
      <c r="F71" s="1598">
        <v>0</v>
      </c>
      <c r="G71" s="1598">
        <v>396720</v>
      </c>
      <c r="H71" s="1597" t="s">
        <v>600</v>
      </c>
    </row>
    <row r="72" spans="1:8" ht="17.399999999999999" hidden="1">
      <c r="A72" s="1592">
        <v>46037</v>
      </c>
      <c r="B72" s="1593" t="s">
        <v>7733</v>
      </c>
      <c r="C72" s="1593" t="s">
        <v>270</v>
      </c>
      <c r="D72" s="1593" t="s">
        <v>704</v>
      </c>
      <c r="E72" s="1593" t="s">
        <v>7732</v>
      </c>
      <c r="F72" s="1594">
        <v>0</v>
      </c>
      <c r="G72" s="1594">
        <v>378690</v>
      </c>
      <c r="H72" s="1593" t="s">
        <v>625</v>
      </c>
    </row>
    <row r="73" spans="1:8" ht="17.399999999999999" hidden="1">
      <c r="A73" s="1596">
        <v>46037</v>
      </c>
      <c r="B73" s="1597" t="s">
        <v>7733</v>
      </c>
      <c r="C73" s="1597" t="s">
        <v>244</v>
      </c>
      <c r="D73" s="1597" t="s">
        <v>652</v>
      </c>
      <c r="E73" s="1597" t="s">
        <v>7732</v>
      </c>
      <c r="F73" s="1598">
        <v>360660</v>
      </c>
      <c r="G73" s="1598">
        <v>0</v>
      </c>
      <c r="H73" s="1597" t="s">
        <v>6838</v>
      </c>
    </row>
    <row r="74" spans="1:8" ht="17.399999999999999" hidden="1">
      <c r="A74" s="1592">
        <v>46037</v>
      </c>
      <c r="B74" s="1593" t="s">
        <v>7733</v>
      </c>
      <c r="C74" s="1593" t="s">
        <v>354</v>
      </c>
      <c r="D74" s="1593" t="s">
        <v>656</v>
      </c>
      <c r="E74" s="1593" t="s">
        <v>7732</v>
      </c>
      <c r="F74" s="1594">
        <v>18030</v>
      </c>
      <c r="G74" s="1594">
        <v>0</v>
      </c>
      <c r="H74" s="1593" t="s">
        <v>600</v>
      </c>
    </row>
    <row r="75" spans="1:8" ht="17.399999999999999" hidden="1">
      <c r="A75" s="1596">
        <v>46037</v>
      </c>
      <c r="B75" s="1597" t="s">
        <v>7862</v>
      </c>
      <c r="C75" s="1597" t="s">
        <v>244</v>
      </c>
      <c r="D75" s="1597" t="s">
        <v>652</v>
      </c>
      <c r="E75" s="1597" t="s">
        <v>7678</v>
      </c>
      <c r="F75" s="1598">
        <v>47500000</v>
      </c>
      <c r="G75" s="1598">
        <v>0</v>
      </c>
      <c r="H75" s="1597" t="s">
        <v>7911</v>
      </c>
    </row>
    <row r="76" spans="1:8" ht="17.399999999999999" hidden="1">
      <c r="A76" s="1592">
        <v>46037</v>
      </c>
      <c r="B76" s="1593" t="s">
        <v>7862</v>
      </c>
      <c r="C76" s="1593" t="s">
        <v>354</v>
      </c>
      <c r="D76" s="1593" t="s">
        <v>656</v>
      </c>
      <c r="E76" s="1593" t="s">
        <v>7678</v>
      </c>
      <c r="F76" s="1594">
        <v>0</v>
      </c>
      <c r="G76" s="1594">
        <v>47500000</v>
      </c>
      <c r="H76" s="1593" t="s">
        <v>600</v>
      </c>
    </row>
    <row r="77" spans="1:8" ht="17.399999999999999" hidden="1">
      <c r="A77" s="1596">
        <v>46037</v>
      </c>
      <c r="B77" s="1597" t="s">
        <v>7861</v>
      </c>
      <c r="C77" s="1597" t="s">
        <v>244</v>
      </c>
      <c r="D77" s="1597" t="s">
        <v>652</v>
      </c>
      <c r="E77" s="1597" t="s">
        <v>7860</v>
      </c>
      <c r="F77" s="1598">
        <v>7500000</v>
      </c>
      <c r="G77" s="1598">
        <v>0</v>
      </c>
      <c r="H77" s="1597" t="s">
        <v>6489</v>
      </c>
    </row>
    <row r="78" spans="1:8" ht="17.399999999999999" hidden="1">
      <c r="A78" s="1592">
        <v>46037</v>
      </c>
      <c r="B78" s="1593" t="s">
        <v>7861</v>
      </c>
      <c r="C78" s="1593" t="s">
        <v>354</v>
      </c>
      <c r="D78" s="1593" t="s">
        <v>656</v>
      </c>
      <c r="E78" s="1593" t="s">
        <v>7860</v>
      </c>
      <c r="F78" s="1594">
        <v>0</v>
      </c>
      <c r="G78" s="1594">
        <v>7500000</v>
      </c>
      <c r="H78" s="1593" t="s">
        <v>600</v>
      </c>
    </row>
    <row r="79" spans="1:8" ht="17.399999999999999" hidden="1">
      <c r="A79" s="1596">
        <v>46037</v>
      </c>
      <c r="B79" s="1597" t="s">
        <v>7859</v>
      </c>
      <c r="C79" s="1597" t="s">
        <v>244</v>
      </c>
      <c r="D79" s="1597" t="s">
        <v>652</v>
      </c>
      <c r="E79" s="1597" t="s">
        <v>7858</v>
      </c>
      <c r="F79" s="1598">
        <v>6500000</v>
      </c>
      <c r="G79" s="1598">
        <v>0</v>
      </c>
      <c r="H79" s="1597" t="s">
        <v>6489</v>
      </c>
    </row>
    <row r="80" spans="1:8" ht="17.399999999999999" hidden="1">
      <c r="A80" s="1592">
        <v>46037</v>
      </c>
      <c r="B80" s="1593" t="s">
        <v>7859</v>
      </c>
      <c r="C80" s="1593" t="s">
        <v>354</v>
      </c>
      <c r="D80" s="1593" t="s">
        <v>656</v>
      </c>
      <c r="E80" s="1593" t="s">
        <v>7858</v>
      </c>
      <c r="F80" s="1594">
        <v>0</v>
      </c>
      <c r="G80" s="1594">
        <v>6500000</v>
      </c>
      <c r="H80" s="1593" t="s">
        <v>600</v>
      </c>
    </row>
    <row r="81" spans="1:8" ht="17.399999999999999" hidden="1">
      <c r="A81" s="1596">
        <v>46037</v>
      </c>
      <c r="B81" s="1597" t="s">
        <v>7857</v>
      </c>
      <c r="C81" s="1597" t="s">
        <v>244</v>
      </c>
      <c r="D81" s="1597" t="s">
        <v>652</v>
      </c>
      <c r="E81" s="1597" t="s">
        <v>7856</v>
      </c>
      <c r="F81" s="1598">
        <v>48000000</v>
      </c>
      <c r="G81" s="1598">
        <v>0</v>
      </c>
      <c r="H81" s="1597" t="s">
        <v>6489</v>
      </c>
    </row>
    <row r="82" spans="1:8" ht="17.399999999999999" hidden="1">
      <c r="A82" s="1592">
        <v>46037</v>
      </c>
      <c r="B82" s="1593" t="s">
        <v>7857</v>
      </c>
      <c r="C82" s="1593" t="s">
        <v>354</v>
      </c>
      <c r="D82" s="1593" t="s">
        <v>656</v>
      </c>
      <c r="E82" s="1593" t="s">
        <v>7856</v>
      </c>
      <c r="F82" s="1594">
        <v>0</v>
      </c>
      <c r="G82" s="1594">
        <v>48000000</v>
      </c>
      <c r="H82" s="1593" t="s">
        <v>600</v>
      </c>
    </row>
    <row r="83" spans="1:8" ht="17.399999999999999" hidden="1">
      <c r="A83" s="1596">
        <v>46037</v>
      </c>
      <c r="B83" s="1597" t="s">
        <v>7855</v>
      </c>
      <c r="C83" s="1597" t="s">
        <v>244</v>
      </c>
      <c r="D83" s="1597" t="s">
        <v>652</v>
      </c>
      <c r="E83" s="1597" t="s">
        <v>7854</v>
      </c>
      <c r="F83" s="1598">
        <v>5000000</v>
      </c>
      <c r="G83" s="1598">
        <v>0</v>
      </c>
      <c r="H83" s="1597" t="s">
        <v>6489</v>
      </c>
    </row>
    <row r="84" spans="1:8" ht="17.399999999999999" hidden="1">
      <c r="A84" s="1592">
        <v>46037</v>
      </c>
      <c r="B84" s="1593" t="s">
        <v>7855</v>
      </c>
      <c r="C84" s="1593" t="s">
        <v>354</v>
      </c>
      <c r="D84" s="1593" t="s">
        <v>656</v>
      </c>
      <c r="E84" s="1593" t="s">
        <v>7854</v>
      </c>
      <c r="F84" s="1594">
        <v>0</v>
      </c>
      <c r="G84" s="1594">
        <v>5000000</v>
      </c>
      <c r="H84" s="1593" t="s">
        <v>600</v>
      </c>
    </row>
    <row r="85" spans="1:8" ht="17.399999999999999" hidden="1">
      <c r="A85" s="1596">
        <v>46044</v>
      </c>
      <c r="B85" s="1597" t="s">
        <v>7853</v>
      </c>
      <c r="C85" s="1597" t="s">
        <v>244</v>
      </c>
      <c r="D85" s="1600" t="s">
        <v>652</v>
      </c>
      <c r="E85" s="1600" t="s">
        <v>7852</v>
      </c>
      <c r="F85" s="1601">
        <v>0</v>
      </c>
      <c r="G85" s="1602">
        <v>40000000</v>
      </c>
      <c r="H85" s="1597" t="s">
        <v>7683</v>
      </c>
    </row>
    <row r="86" spans="1:8" ht="17.399999999999999" hidden="1">
      <c r="A86" s="1592">
        <v>46044</v>
      </c>
      <c r="B86" s="1593" t="s">
        <v>7853</v>
      </c>
      <c r="C86" s="1593" t="s">
        <v>6837</v>
      </c>
      <c r="D86" s="1603" t="s">
        <v>3608</v>
      </c>
      <c r="E86" s="1603" t="s">
        <v>7852</v>
      </c>
      <c r="F86" s="1604">
        <v>40000000</v>
      </c>
      <c r="G86" s="1604">
        <v>0</v>
      </c>
      <c r="H86" s="1593" t="s">
        <v>625</v>
      </c>
    </row>
    <row r="87" spans="1:8" ht="17.399999999999999" hidden="1">
      <c r="A87" s="1605">
        <v>46044</v>
      </c>
      <c r="B87" s="1606" t="s">
        <v>7851</v>
      </c>
      <c r="C87" s="1606" t="s">
        <v>244</v>
      </c>
      <c r="D87" s="1606" t="s">
        <v>652</v>
      </c>
      <c r="E87" s="1606" t="s">
        <v>7850</v>
      </c>
      <c r="F87" s="1607">
        <v>0</v>
      </c>
      <c r="G87" s="1607">
        <v>40000000</v>
      </c>
      <c r="H87" s="1606" t="s">
        <v>625</v>
      </c>
    </row>
    <row r="88" spans="1:8" ht="17.399999999999999" hidden="1">
      <c r="A88" s="1592">
        <v>46044</v>
      </c>
      <c r="B88" s="1593" t="s">
        <v>7851</v>
      </c>
      <c r="C88" s="1593" t="s">
        <v>6837</v>
      </c>
      <c r="D88" s="1593" t="s">
        <v>3608</v>
      </c>
      <c r="E88" s="1593" t="s">
        <v>7850</v>
      </c>
      <c r="F88" s="1594">
        <v>40000000</v>
      </c>
      <c r="G88" s="1594">
        <v>0</v>
      </c>
      <c r="H88" s="1593" t="s">
        <v>625</v>
      </c>
    </row>
    <row r="89" spans="1:8" ht="17.399999999999999" hidden="1">
      <c r="A89" s="1596">
        <v>46044</v>
      </c>
      <c r="B89" s="1597" t="s">
        <v>7849</v>
      </c>
      <c r="C89" s="1597" t="s">
        <v>244</v>
      </c>
      <c r="D89" s="1600" t="s">
        <v>652</v>
      </c>
      <c r="E89" s="1600" t="s">
        <v>7848</v>
      </c>
      <c r="F89" s="1602">
        <v>0</v>
      </c>
      <c r="G89" s="1602">
        <v>27000000</v>
      </c>
      <c r="H89" s="1597" t="s">
        <v>625</v>
      </c>
    </row>
    <row r="90" spans="1:8" ht="17.399999999999999" hidden="1">
      <c r="A90" s="1608">
        <v>46044</v>
      </c>
      <c r="B90" s="1609" t="s">
        <v>7849</v>
      </c>
      <c r="C90" s="1609" t="s">
        <v>6837</v>
      </c>
      <c r="D90" s="1609" t="s">
        <v>3608</v>
      </c>
      <c r="E90" s="1609" t="s">
        <v>7848</v>
      </c>
      <c r="F90" s="1595">
        <v>27000000</v>
      </c>
      <c r="G90" s="1595">
        <v>0</v>
      </c>
      <c r="H90" s="1609" t="s">
        <v>625</v>
      </c>
    </row>
    <row r="91" spans="1:8" ht="17.399999999999999" hidden="1">
      <c r="A91" s="1596">
        <v>46044</v>
      </c>
      <c r="B91" s="1597" t="s">
        <v>7847</v>
      </c>
      <c r="C91" s="1597" t="s">
        <v>244</v>
      </c>
      <c r="D91" s="1597" t="s">
        <v>652</v>
      </c>
      <c r="E91" s="1597" t="s">
        <v>7846</v>
      </c>
      <c r="F91" s="1598">
        <v>0</v>
      </c>
      <c r="G91" s="1598">
        <v>5000000</v>
      </c>
      <c r="H91" s="1597" t="s">
        <v>6489</v>
      </c>
    </row>
    <row r="92" spans="1:8" ht="17.399999999999999" hidden="1">
      <c r="A92" s="1592">
        <v>46044</v>
      </c>
      <c r="B92" s="1593" t="s">
        <v>7847</v>
      </c>
      <c r="C92" s="1593" t="s">
        <v>6837</v>
      </c>
      <c r="D92" s="1593" t="s">
        <v>3608</v>
      </c>
      <c r="E92" s="1593" t="s">
        <v>7846</v>
      </c>
      <c r="F92" s="1594">
        <v>5000000</v>
      </c>
      <c r="G92" s="1594">
        <v>0</v>
      </c>
      <c r="H92" s="1593" t="s">
        <v>625</v>
      </c>
    </row>
    <row r="93" spans="1:8" ht="17.399999999999999" hidden="1">
      <c r="A93" s="1596">
        <v>46044</v>
      </c>
      <c r="B93" s="1597" t="s">
        <v>7845</v>
      </c>
      <c r="C93" s="1597" t="s">
        <v>244</v>
      </c>
      <c r="D93" s="1597" t="s">
        <v>652</v>
      </c>
      <c r="E93" s="1597" t="s">
        <v>7844</v>
      </c>
      <c r="F93" s="1598">
        <v>0</v>
      </c>
      <c r="G93" s="1598">
        <v>5000000</v>
      </c>
      <c r="H93" s="1597" t="s">
        <v>6489</v>
      </c>
    </row>
    <row r="94" spans="1:8" ht="17.399999999999999" hidden="1">
      <c r="A94" s="1592">
        <v>46044</v>
      </c>
      <c r="B94" s="1593" t="s">
        <v>7845</v>
      </c>
      <c r="C94" s="1593" t="s">
        <v>6837</v>
      </c>
      <c r="D94" s="1593" t="s">
        <v>3608</v>
      </c>
      <c r="E94" s="1593" t="s">
        <v>7844</v>
      </c>
      <c r="F94" s="1594">
        <v>5000000</v>
      </c>
      <c r="G94" s="1594">
        <v>0</v>
      </c>
      <c r="H94" s="1593" t="s">
        <v>625</v>
      </c>
    </row>
    <row r="95" spans="1:8" ht="17.399999999999999" hidden="1">
      <c r="A95" s="1596">
        <v>46044</v>
      </c>
      <c r="B95" s="1597" t="s">
        <v>7843</v>
      </c>
      <c r="C95" s="1597" t="s">
        <v>244</v>
      </c>
      <c r="D95" s="1597" t="s">
        <v>652</v>
      </c>
      <c r="E95" s="1597" t="s">
        <v>7829</v>
      </c>
      <c r="F95" s="1598">
        <v>0</v>
      </c>
      <c r="G95" s="1598">
        <v>3000000</v>
      </c>
      <c r="H95" s="1597" t="s">
        <v>6489</v>
      </c>
    </row>
    <row r="96" spans="1:8" ht="17.399999999999999" hidden="1">
      <c r="A96" s="1592">
        <v>46044</v>
      </c>
      <c r="B96" s="1593" t="s">
        <v>7843</v>
      </c>
      <c r="C96" s="1593" t="s">
        <v>6837</v>
      </c>
      <c r="D96" s="1593" t="s">
        <v>3608</v>
      </c>
      <c r="E96" s="1593" t="s">
        <v>7829</v>
      </c>
      <c r="F96" s="1594">
        <v>3000000</v>
      </c>
      <c r="G96" s="1594">
        <v>0</v>
      </c>
      <c r="H96" s="1593" t="s">
        <v>625</v>
      </c>
    </row>
    <row r="97" spans="1:8" ht="17.399999999999999" hidden="1">
      <c r="A97" s="1596">
        <v>46044</v>
      </c>
      <c r="B97" s="1597" t="s">
        <v>7735</v>
      </c>
      <c r="C97" s="1597" t="s">
        <v>493</v>
      </c>
      <c r="D97" s="1597" t="s">
        <v>717</v>
      </c>
      <c r="E97" s="1597" t="s">
        <v>7734</v>
      </c>
      <c r="F97" s="1598">
        <v>67501</v>
      </c>
      <c r="G97" s="1598">
        <v>0</v>
      </c>
      <c r="H97" s="1597" t="s">
        <v>625</v>
      </c>
    </row>
    <row r="98" spans="1:8" ht="17.399999999999999" hidden="1">
      <c r="A98" s="1592">
        <v>46044</v>
      </c>
      <c r="B98" s="1593" t="s">
        <v>7735</v>
      </c>
      <c r="C98" s="1593" t="s">
        <v>2409</v>
      </c>
      <c r="D98" s="1593" t="s">
        <v>7470</v>
      </c>
      <c r="E98" s="1593" t="s">
        <v>7734</v>
      </c>
      <c r="F98" s="1594">
        <v>0</v>
      </c>
      <c r="G98" s="1594">
        <v>61520</v>
      </c>
      <c r="H98" s="1593" t="s">
        <v>625</v>
      </c>
    </row>
    <row r="99" spans="1:8" ht="17.399999999999999" hidden="1">
      <c r="A99" s="1596">
        <v>46044</v>
      </c>
      <c r="B99" s="1597" t="s">
        <v>7735</v>
      </c>
      <c r="C99" s="1597" t="s">
        <v>399</v>
      </c>
      <c r="D99" s="1597" t="s">
        <v>646</v>
      </c>
      <c r="E99" s="1597" t="s">
        <v>7734</v>
      </c>
      <c r="F99" s="1598">
        <v>0</v>
      </c>
      <c r="G99" s="1598">
        <v>5981</v>
      </c>
      <c r="H99" s="1597" t="s">
        <v>625</v>
      </c>
    </row>
    <row r="100" spans="1:8" ht="17.399999999999999" hidden="1">
      <c r="A100" s="1592">
        <v>46044</v>
      </c>
      <c r="B100" s="1593" t="s">
        <v>7938</v>
      </c>
      <c r="C100" s="1593" t="s">
        <v>493</v>
      </c>
      <c r="D100" s="1593" t="s">
        <v>717</v>
      </c>
      <c r="E100" s="1593" t="s">
        <v>7937</v>
      </c>
      <c r="F100" s="1594">
        <v>410005</v>
      </c>
      <c r="G100" s="1594">
        <v>0</v>
      </c>
      <c r="H100" s="1593" t="s">
        <v>625</v>
      </c>
    </row>
    <row r="101" spans="1:8" ht="17.399999999999999" hidden="1">
      <c r="A101" s="1596">
        <v>46044</v>
      </c>
      <c r="B101" s="1597" t="s">
        <v>7938</v>
      </c>
      <c r="C101" s="1597" t="s">
        <v>493</v>
      </c>
      <c r="D101" s="1597" t="s">
        <v>717</v>
      </c>
      <c r="E101" s="1597" t="s">
        <v>7937</v>
      </c>
      <c r="F101" s="1598">
        <v>0</v>
      </c>
      <c r="G101" s="1598">
        <v>67501</v>
      </c>
      <c r="H101" s="1597" t="s">
        <v>625</v>
      </c>
    </row>
    <row r="102" spans="1:8" ht="17.399999999999999" hidden="1">
      <c r="A102" s="1592">
        <v>46044</v>
      </c>
      <c r="B102" s="1593" t="s">
        <v>7938</v>
      </c>
      <c r="C102" s="1593" t="s">
        <v>399</v>
      </c>
      <c r="D102" s="1593" t="s">
        <v>646</v>
      </c>
      <c r="E102" s="1593" t="s">
        <v>7937</v>
      </c>
      <c r="F102" s="1594">
        <v>6880418</v>
      </c>
      <c r="G102" s="1594">
        <v>0</v>
      </c>
      <c r="H102" s="1593" t="s">
        <v>625</v>
      </c>
    </row>
    <row r="103" spans="1:8" ht="17.399999999999999" hidden="1">
      <c r="A103" s="1596">
        <v>46044</v>
      </c>
      <c r="B103" s="1597" t="s">
        <v>7938</v>
      </c>
      <c r="C103" s="1597" t="s">
        <v>399</v>
      </c>
      <c r="D103" s="1597" t="s">
        <v>646</v>
      </c>
      <c r="E103" s="1597" t="s">
        <v>7937</v>
      </c>
      <c r="F103" s="1598">
        <v>0</v>
      </c>
      <c r="G103" s="1598">
        <v>7222922</v>
      </c>
      <c r="H103" s="1597" t="s">
        <v>625</v>
      </c>
    </row>
    <row r="104" spans="1:8" ht="17.399999999999999" hidden="1">
      <c r="A104" s="1592">
        <v>46044</v>
      </c>
      <c r="B104" s="1593" t="s">
        <v>7737</v>
      </c>
      <c r="C104" s="1593" t="s">
        <v>2409</v>
      </c>
      <c r="D104" s="1593" t="s">
        <v>7470</v>
      </c>
      <c r="E104" s="1593" t="s">
        <v>7545</v>
      </c>
      <c r="F104" s="1594">
        <v>61520</v>
      </c>
      <c r="G104" s="1594">
        <v>0</v>
      </c>
      <c r="H104" s="1593" t="s">
        <v>625</v>
      </c>
    </row>
    <row r="105" spans="1:8" ht="17.399999999999999" hidden="1">
      <c r="A105" s="1596">
        <v>46044</v>
      </c>
      <c r="B105" s="1597" t="s">
        <v>7737</v>
      </c>
      <c r="C105" s="1597" t="s">
        <v>399</v>
      </c>
      <c r="D105" s="1597" t="s">
        <v>646</v>
      </c>
      <c r="E105" s="1597" t="s">
        <v>7545</v>
      </c>
      <c r="F105" s="1598">
        <v>7228903</v>
      </c>
      <c r="G105" s="1598">
        <v>0</v>
      </c>
      <c r="H105" s="1597" t="s">
        <v>625</v>
      </c>
    </row>
    <row r="106" spans="1:8" ht="17.399999999999999" hidden="1">
      <c r="A106" s="1592">
        <v>46044</v>
      </c>
      <c r="B106" s="1593" t="s">
        <v>7737</v>
      </c>
      <c r="C106" s="1593" t="s">
        <v>354</v>
      </c>
      <c r="D106" s="1593" t="s">
        <v>656</v>
      </c>
      <c r="E106" s="1593" t="s">
        <v>7545</v>
      </c>
      <c r="F106" s="1594">
        <v>0</v>
      </c>
      <c r="G106" s="1594">
        <v>7290423</v>
      </c>
      <c r="H106" s="1593" t="s">
        <v>600</v>
      </c>
    </row>
    <row r="107" spans="1:8" ht="17.399999999999999" hidden="1">
      <c r="A107" s="1596">
        <v>46044</v>
      </c>
      <c r="B107" s="1597" t="s">
        <v>7738</v>
      </c>
      <c r="C107" s="1597" t="s">
        <v>339</v>
      </c>
      <c r="D107" s="1597" t="s">
        <v>683</v>
      </c>
      <c r="E107" s="1597" t="s">
        <v>7547</v>
      </c>
      <c r="F107" s="1598">
        <v>51876</v>
      </c>
      <c r="G107" s="1598">
        <v>0</v>
      </c>
      <c r="H107" s="1597" t="s">
        <v>625</v>
      </c>
    </row>
    <row r="108" spans="1:8" ht="17.399999999999999" hidden="1">
      <c r="A108" s="1592">
        <v>46044</v>
      </c>
      <c r="B108" s="1593" t="s">
        <v>7738</v>
      </c>
      <c r="C108" s="1593" t="s">
        <v>354</v>
      </c>
      <c r="D108" s="1593" t="s">
        <v>656</v>
      </c>
      <c r="E108" s="1593" t="s">
        <v>7547</v>
      </c>
      <c r="F108" s="1594">
        <v>0</v>
      </c>
      <c r="G108" s="1594">
        <v>51876</v>
      </c>
      <c r="H108" s="1593" t="s">
        <v>600</v>
      </c>
    </row>
    <row r="109" spans="1:8" ht="17.399999999999999" hidden="1">
      <c r="A109" s="1596">
        <v>46044</v>
      </c>
      <c r="B109" s="1597" t="s">
        <v>7842</v>
      </c>
      <c r="C109" s="1597" t="s">
        <v>244</v>
      </c>
      <c r="D109" s="1597" t="s">
        <v>652</v>
      </c>
      <c r="E109" s="1597" t="s">
        <v>7680</v>
      </c>
      <c r="F109" s="1598">
        <v>40000000</v>
      </c>
      <c r="G109" s="1598">
        <v>0</v>
      </c>
      <c r="H109" s="1597" t="s">
        <v>7683</v>
      </c>
    </row>
    <row r="110" spans="1:8" ht="17.399999999999999" hidden="1">
      <c r="A110" s="1592">
        <v>46044</v>
      </c>
      <c r="B110" s="1593" t="s">
        <v>7842</v>
      </c>
      <c r="C110" s="1593" t="s">
        <v>354</v>
      </c>
      <c r="D110" s="1593" t="s">
        <v>656</v>
      </c>
      <c r="E110" s="1593" t="s">
        <v>7680</v>
      </c>
      <c r="F110" s="1594">
        <v>0</v>
      </c>
      <c r="G110" s="1594">
        <v>40000000</v>
      </c>
      <c r="H110" s="1593" t="s">
        <v>600</v>
      </c>
    </row>
    <row r="111" spans="1:8" ht="17.399999999999999" hidden="1">
      <c r="A111" s="1596">
        <v>46044</v>
      </c>
      <c r="B111" s="1597" t="s">
        <v>7841</v>
      </c>
      <c r="C111" s="1597" t="s">
        <v>244</v>
      </c>
      <c r="D111" s="1597" t="s">
        <v>652</v>
      </c>
      <c r="E111" s="1597" t="s">
        <v>7681</v>
      </c>
      <c r="F111" s="1598">
        <v>40000000</v>
      </c>
      <c r="G111" s="1598">
        <v>0</v>
      </c>
      <c r="H111" s="1597" t="s">
        <v>625</v>
      </c>
    </row>
    <row r="112" spans="1:8" ht="17.399999999999999" hidden="1">
      <c r="A112" s="1592">
        <v>46044</v>
      </c>
      <c r="B112" s="1593" t="s">
        <v>7841</v>
      </c>
      <c r="C112" s="1593" t="s">
        <v>354</v>
      </c>
      <c r="D112" s="1593" t="s">
        <v>656</v>
      </c>
      <c r="E112" s="1593" t="s">
        <v>7681</v>
      </c>
      <c r="F112" s="1594">
        <v>0</v>
      </c>
      <c r="G112" s="1594">
        <v>40000000</v>
      </c>
      <c r="H112" s="1593" t="s">
        <v>600</v>
      </c>
    </row>
    <row r="113" spans="1:9" ht="17.399999999999999" hidden="1">
      <c r="A113" s="1596">
        <v>46044</v>
      </c>
      <c r="B113" s="1597" t="s">
        <v>7840</v>
      </c>
      <c r="C113" s="1597" t="s">
        <v>244</v>
      </c>
      <c r="D113" s="1597" t="s">
        <v>652</v>
      </c>
      <c r="E113" s="1597" t="s">
        <v>7688</v>
      </c>
      <c r="F113" s="1598">
        <v>27000000</v>
      </c>
      <c r="G113" s="1598">
        <v>0</v>
      </c>
      <c r="H113" s="1597" t="s">
        <v>625</v>
      </c>
    </row>
    <row r="114" spans="1:9" ht="17.399999999999999" hidden="1">
      <c r="A114" s="1592">
        <v>46044</v>
      </c>
      <c r="B114" s="1593" t="s">
        <v>7840</v>
      </c>
      <c r="C114" s="1593" t="s">
        <v>354</v>
      </c>
      <c r="D114" s="1593" t="s">
        <v>656</v>
      </c>
      <c r="E114" s="1593" t="s">
        <v>7688</v>
      </c>
      <c r="F114" s="1594">
        <v>0</v>
      </c>
      <c r="G114" s="1594">
        <v>27000000</v>
      </c>
      <c r="H114" s="1593" t="s">
        <v>600</v>
      </c>
    </row>
    <row r="115" spans="1:9" ht="17.399999999999999" hidden="1">
      <c r="A115" s="1610">
        <v>46044</v>
      </c>
      <c r="B115" s="1611" t="s">
        <v>7839</v>
      </c>
      <c r="C115" s="1611" t="s">
        <v>244</v>
      </c>
      <c r="D115" s="1611" t="s">
        <v>652</v>
      </c>
      <c r="E115" s="1611" t="s">
        <v>7838</v>
      </c>
      <c r="F115" s="1612">
        <v>5000000</v>
      </c>
      <c r="G115" s="1612">
        <v>0</v>
      </c>
      <c r="H115" s="1611" t="s">
        <v>6489</v>
      </c>
    </row>
    <row r="116" spans="1:9" ht="17.399999999999999" hidden="1">
      <c r="A116" s="1608">
        <v>46044</v>
      </c>
      <c r="B116" s="1609" t="s">
        <v>7839</v>
      </c>
      <c r="C116" s="1609" t="s">
        <v>354</v>
      </c>
      <c r="D116" s="1609" t="s">
        <v>656</v>
      </c>
      <c r="E116" s="1609" t="s">
        <v>7838</v>
      </c>
      <c r="F116" s="1595">
        <v>0</v>
      </c>
      <c r="G116" s="1595">
        <v>5000000</v>
      </c>
      <c r="H116" s="1609" t="s">
        <v>600</v>
      </c>
      <c r="I116" s="1613"/>
    </row>
    <row r="117" spans="1:9" ht="17.399999999999999" hidden="1">
      <c r="A117" s="1596">
        <v>46044</v>
      </c>
      <c r="B117" s="1597" t="s">
        <v>7837</v>
      </c>
      <c r="C117" s="1597" t="s">
        <v>244</v>
      </c>
      <c r="D117" s="1597" t="s">
        <v>652</v>
      </c>
      <c r="E117" s="1597" t="s">
        <v>7836</v>
      </c>
      <c r="F117" s="1598">
        <v>5000000</v>
      </c>
      <c r="G117" s="1598">
        <v>0</v>
      </c>
      <c r="H117" s="1597" t="s">
        <v>6489</v>
      </c>
    </row>
    <row r="118" spans="1:9" ht="17.399999999999999" hidden="1">
      <c r="A118" s="1592">
        <v>46044</v>
      </c>
      <c r="B118" s="1593" t="s">
        <v>7837</v>
      </c>
      <c r="C118" s="1593" t="s">
        <v>354</v>
      </c>
      <c r="D118" s="1593" t="s">
        <v>656</v>
      </c>
      <c r="E118" s="1593" t="s">
        <v>7836</v>
      </c>
      <c r="F118" s="1594">
        <v>0</v>
      </c>
      <c r="G118" s="1594">
        <v>5000000</v>
      </c>
      <c r="H118" s="1593" t="s">
        <v>600</v>
      </c>
    </row>
    <row r="119" spans="1:9" ht="17.399999999999999" hidden="1">
      <c r="A119" s="1596">
        <v>46044</v>
      </c>
      <c r="B119" s="1597" t="s">
        <v>7835</v>
      </c>
      <c r="C119" s="1597" t="s">
        <v>244</v>
      </c>
      <c r="D119" s="1597" t="s">
        <v>652</v>
      </c>
      <c r="E119" s="1597" t="s">
        <v>7834</v>
      </c>
      <c r="F119" s="1598">
        <v>3000000</v>
      </c>
      <c r="G119" s="1598">
        <v>0</v>
      </c>
      <c r="H119" s="1597" t="s">
        <v>6489</v>
      </c>
    </row>
    <row r="120" spans="1:9" ht="17.399999999999999" hidden="1">
      <c r="A120" s="1592">
        <v>46044</v>
      </c>
      <c r="B120" s="1593" t="s">
        <v>7835</v>
      </c>
      <c r="C120" s="1593" t="s">
        <v>354</v>
      </c>
      <c r="D120" s="1593" t="s">
        <v>656</v>
      </c>
      <c r="E120" s="1593" t="s">
        <v>7834</v>
      </c>
      <c r="F120" s="1594">
        <v>0</v>
      </c>
      <c r="G120" s="1594">
        <v>3000000</v>
      </c>
      <c r="H120" s="1593" t="s">
        <v>600</v>
      </c>
    </row>
    <row r="121" spans="1:9" ht="17.399999999999999" hidden="1">
      <c r="A121" s="1596">
        <v>46045</v>
      </c>
      <c r="B121" s="1597" t="s">
        <v>7833</v>
      </c>
      <c r="C121" s="1597" t="s">
        <v>244</v>
      </c>
      <c r="D121" s="1597" t="s">
        <v>652</v>
      </c>
      <c r="E121" s="1597" t="s">
        <v>7821</v>
      </c>
      <c r="F121" s="1598">
        <v>0</v>
      </c>
      <c r="G121" s="1598">
        <v>2208000</v>
      </c>
      <c r="H121" s="1597" t="s">
        <v>6656</v>
      </c>
    </row>
    <row r="122" spans="1:9" ht="17.399999999999999" hidden="1">
      <c r="A122" s="1592">
        <v>46045</v>
      </c>
      <c r="B122" s="1593" t="s">
        <v>7833</v>
      </c>
      <c r="C122" s="1593" t="s">
        <v>6837</v>
      </c>
      <c r="D122" s="1593" t="s">
        <v>3608</v>
      </c>
      <c r="E122" s="1593" t="s">
        <v>7821</v>
      </c>
      <c r="F122" s="1594">
        <v>2208000</v>
      </c>
      <c r="G122" s="1594">
        <v>0</v>
      </c>
      <c r="H122" s="1593" t="s">
        <v>625</v>
      </c>
    </row>
    <row r="123" spans="1:9" ht="17.399999999999999" hidden="1">
      <c r="A123" s="1596">
        <v>46045</v>
      </c>
      <c r="B123" s="1597" t="s">
        <v>7832</v>
      </c>
      <c r="C123" s="1597" t="s">
        <v>244</v>
      </c>
      <c r="D123" s="1597" t="s">
        <v>652</v>
      </c>
      <c r="E123" s="1597" t="s">
        <v>7819</v>
      </c>
      <c r="F123" s="1598">
        <v>0</v>
      </c>
      <c r="G123" s="1598">
        <v>2208000</v>
      </c>
      <c r="H123" s="1597" t="s">
        <v>6656</v>
      </c>
    </row>
    <row r="124" spans="1:9" ht="17.399999999999999" hidden="1">
      <c r="A124" s="1592">
        <v>46045</v>
      </c>
      <c r="B124" s="1593" t="s">
        <v>7832</v>
      </c>
      <c r="C124" s="1593" t="s">
        <v>6837</v>
      </c>
      <c r="D124" s="1593" t="s">
        <v>3608</v>
      </c>
      <c r="E124" s="1593" t="s">
        <v>7819</v>
      </c>
      <c r="F124" s="1594">
        <v>2208000</v>
      </c>
      <c r="G124" s="1594">
        <v>0</v>
      </c>
      <c r="H124" s="1593" t="s">
        <v>625</v>
      </c>
    </row>
    <row r="125" spans="1:9" ht="17.399999999999999" hidden="1">
      <c r="A125" s="1596">
        <v>46045</v>
      </c>
      <c r="B125" s="1597" t="s">
        <v>7831</v>
      </c>
      <c r="C125" s="1597" t="s">
        <v>244</v>
      </c>
      <c r="D125" s="1597" t="s">
        <v>652</v>
      </c>
      <c r="E125" s="1597" t="s">
        <v>7817</v>
      </c>
      <c r="F125" s="1598">
        <v>0</v>
      </c>
      <c r="G125" s="1598">
        <v>8905600</v>
      </c>
      <c r="H125" s="1597" t="s">
        <v>6656</v>
      </c>
    </row>
    <row r="126" spans="1:9" ht="17.399999999999999" hidden="1">
      <c r="A126" s="1592">
        <v>46045</v>
      </c>
      <c r="B126" s="1593" t="s">
        <v>7831</v>
      </c>
      <c r="C126" s="1593" t="s">
        <v>6837</v>
      </c>
      <c r="D126" s="1593" t="s">
        <v>3608</v>
      </c>
      <c r="E126" s="1593" t="s">
        <v>7817</v>
      </c>
      <c r="F126" s="1594">
        <v>8905600</v>
      </c>
      <c r="G126" s="1594">
        <v>0</v>
      </c>
      <c r="H126" s="1593" t="s">
        <v>625</v>
      </c>
    </row>
    <row r="127" spans="1:9" ht="17.399999999999999" hidden="1">
      <c r="A127" s="1596">
        <v>46045</v>
      </c>
      <c r="B127" s="1597" t="s">
        <v>7830</v>
      </c>
      <c r="C127" s="1597" t="s">
        <v>244</v>
      </c>
      <c r="D127" s="1597" t="s">
        <v>652</v>
      </c>
      <c r="E127" s="1597" t="s">
        <v>7829</v>
      </c>
      <c r="F127" s="1598">
        <v>0</v>
      </c>
      <c r="G127" s="1598">
        <v>3450000</v>
      </c>
      <c r="H127" s="1597" t="s">
        <v>6656</v>
      </c>
    </row>
    <row r="128" spans="1:9" ht="17.399999999999999" hidden="1">
      <c r="A128" s="1592">
        <v>46045</v>
      </c>
      <c r="B128" s="1593" t="s">
        <v>7830</v>
      </c>
      <c r="C128" s="1593" t="s">
        <v>6837</v>
      </c>
      <c r="D128" s="1593" t="s">
        <v>3608</v>
      </c>
      <c r="E128" s="1593" t="s">
        <v>7829</v>
      </c>
      <c r="F128" s="1594">
        <v>3450000</v>
      </c>
      <c r="G128" s="1594">
        <v>0</v>
      </c>
      <c r="H128" s="1593" t="s">
        <v>625</v>
      </c>
    </row>
    <row r="129" spans="1:8" ht="17.399999999999999" hidden="1">
      <c r="A129" s="1596">
        <v>46045</v>
      </c>
      <c r="B129" s="1597" t="s">
        <v>7828</v>
      </c>
      <c r="C129" s="1597" t="s">
        <v>244</v>
      </c>
      <c r="D129" s="1597" t="s">
        <v>652</v>
      </c>
      <c r="E129" s="1597" t="s">
        <v>7827</v>
      </c>
      <c r="F129" s="1598">
        <v>0</v>
      </c>
      <c r="G129" s="1598">
        <v>299000</v>
      </c>
      <c r="H129" s="1597" t="s">
        <v>6656</v>
      </c>
    </row>
    <row r="130" spans="1:8" ht="17.399999999999999" hidden="1">
      <c r="A130" s="1592">
        <v>46045</v>
      </c>
      <c r="B130" s="1593" t="s">
        <v>7828</v>
      </c>
      <c r="C130" s="1593" t="s">
        <v>6837</v>
      </c>
      <c r="D130" s="1593" t="s">
        <v>3608</v>
      </c>
      <c r="E130" s="1593" t="s">
        <v>7827</v>
      </c>
      <c r="F130" s="1594">
        <v>299000</v>
      </c>
      <c r="G130" s="1594">
        <v>0</v>
      </c>
      <c r="H130" s="1593" t="s">
        <v>625</v>
      </c>
    </row>
    <row r="131" spans="1:8" ht="17.399999999999999" hidden="1">
      <c r="A131" s="1596">
        <v>46045</v>
      </c>
      <c r="B131" s="1597" t="s">
        <v>7826</v>
      </c>
      <c r="C131" s="1597" t="s">
        <v>244</v>
      </c>
      <c r="D131" s="1597" t="s">
        <v>652</v>
      </c>
      <c r="E131" s="1597" t="s">
        <v>7825</v>
      </c>
      <c r="F131" s="1598">
        <v>0</v>
      </c>
      <c r="G131" s="1598">
        <v>690000</v>
      </c>
      <c r="H131" s="1597" t="s">
        <v>6656</v>
      </c>
    </row>
    <row r="132" spans="1:8" ht="17.399999999999999" hidden="1">
      <c r="A132" s="1592">
        <v>46045</v>
      </c>
      <c r="B132" s="1593" t="s">
        <v>7826</v>
      </c>
      <c r="C132" s="1593" t="s">
        <v>6837</v>
      </c>
      <c r="D132" s="1593" t="s">
        <v>3608</v>
      </c>
      <c r="E132" s="1593" t="s">
        <v>7825</v>
      </c>
      <c r="F132" s="1594">
        <v>690000</v>
      </c>
      <c r="G132" s="1594">
        <v>0</v>
      </c>
      <c r="H132" s="1593" t="s">
        <v>625</v>
      </c>
    </row>
    <row r="133" spans="1:8" ht="17.399999999999999" hidden="1">
      <c r="A133" s="1596">
        <v>46045</v>
      </c>
      <c r="B133" s="1597" t="s">
        <v>7824</v>
      </c>
      <c r="C133" s="1597" t="s">
        <v>244</v>
      </c>
      <c r="D133" s="1597" t="s">
        <v>652</v>
      </c>
      <c r="E133" s="1597" t="s">
        <v>7823</v>
      </c>
      <c r="F133" s="1598">
        <v>0</v>
      </c>
      <c r="G133" s="1598">
        <v>345000</v>
      </c>
      <c r="H133" s="1597" t="s">
        <v>6656</v>
      </c>
    </row>
    <row r="134" spans="1:8" ht="17.399999999999999" hidden="1">
      <c r="A134" s="1592">
        <v>46045</v>
      </c>
      <c r="B134" s="1593" t="s">
        <v>7824</v>
      </c>
      <c r="C134" s="1593" t="s">
        <v>6837</v>
      </c>
      <c r="D134" s="1593" t="s">
        <v>3608</v>
      </c>
      <c r="E134" s="1593" t="s">
        <v>7823</v>
      </c>
      <c r="F134" s="1594">
        <v>345000</v>
      </c>
      <c r="G134" s="1594">
        <v>0</v>
      </c>
      <c r="H134" s="1593" t="s">
        <v>625</v>
      </c>
    </row>
    <row r="135" spans="1:8" ht="17.399999999999999" hidden="1">
      <c r="A135" s="1596">
        <v>46045</v>
      </c>
      <c r="B135" s="1597" t="s">
        <v>7822</v>
      </c>
      <c r="C135" s="1597" t="s">
        <v>244</v>
      </c>
      <c r="D135" s="1597" t="s">
        <v>652</v>
      </c>
      <c r="E135" s="1597" t="s">
        <v>7821</v>
      </c>
      <c r="F135" s="1598">
        <v>0</v>
      </c>
      <c r="G135" s="1598">
        <v>2208000</v>
      </c>
      <c r="H135" s="1597" t="s">
        <v>6656</v>
      </c>
    </row>
    <row r="136" spans="1:8" ht="17.399999999999999" hidden="1">
      <c r="A136" s="1592">
        <v>46045</v>
      </c>
      <c r="B136" s="1593" t="s">
        <v>7822</v>
      </c>
      <c r="C136" s="1593" t="s">
        <v>6837</v>
      </c>
      <c r="D136" s="1593" t="s">
        <v>3608</v>
      </c>
      <c r="E136" s="1593" t="s">
        <v>7821</v>
      </c>
      <c r="F136" s="1594">
        <v>2208000</v>
      </c>
      <c r="G136" s="1594">
        <v>0</v>
      </c>
      <c r="H136" s="1593" t="s">
        <v>625</v>
      </c>
    </row>
    <row r="137" spans="1:8" ht="17.399999999999999" hidden="1">
      <c r="A137" s="1596">
        <v>46045</v>
      </c>
      <c r="B137" s="1597" t="s">
        <v>7820</v>
      </c>
      <c r="C137" s="1597" t="s">
        <v>244</v>
      </c>
      <c r="D137" s="1597" t="s">
        <v>652</v>
      </c>
      <c r="E137" s="1597" t="s">
        <v>7819</v>
      </c>
      <c r="F137" s="1598">
        <v>0</v>
      </c>
      <c r="G137" s="1598">
        <v>2208000</v>
      </c>
      <c r="H137" s="1597" t="s">
        <v>6656</v>
      </c>
    </row>
    <row r="138" spans="1:8" ht="17.399999999999999" hidden="1">
      <c r="A138" s="1592">
        <v>46045</v>
      </c>
      <c r="B138" s="1593" t="s">
        <v>7820</v>
      </c>
      <c r="C138" s="1593" t="s">
        <v>6837</v>
      </c>
      <c r="D138" s="1593" t="s">
        <v>3608</v>
      </c>
      <c r="E138" s="1593" t="s">
        <v>7819</v>
      </c>
      <c r="F138" s="1594">
        <v>2208000</v>
      </c>
      <c r="G138" s="1594">
        <v>0</v>
      </c>
      <c r="H138" s="1593" t="s">
        <v>625</v>
      </c>
    </row>
    <row r="139" spans="1:8" ht="17.399999999999999" hidden="1">
      <c r="A139" s="1596">
        <v>46045</v>
      </c>
      <c r="B139" s="1597" t="s">
        <v>7818</v>
      </c>
      <c r="C139" s="1597" t="s">
        <v>244</v>
      </c>
      <c r="D139" s="1597" t="s">
        <v>652</v>
      </c>
      <c r="E139" s="1597" t="s">
        <v>7817</v>
      </c>
      <c r="F139" s="1598">
        <v>0</v>
      </c>
      <c r="G139" s="1598">
        <v>8905600</v>
      </c>
      <c r="H139" s="1597" t="s">
        <v>6656</v>
      </c>
    </row>
    <row r="140" spans="1:8" ht="17.399999999999999" hidden="1">
      <c r="A140" s="1592">
        <v>46045</v>
      </c>
      <c r="B140" s="1593" t="s">
        <v>7818</v>
      </c>
      <c r="C140" s="1593" t="s">
        <v>6837</v>
      </c>
      <c r="D140" s="1593" t="s">
        <v>3608</v>
      </c>
      <c r="E140" s="1593" t="s">
        <v>7817</v>
      </c>
      <c r="F140" s="1594">
        <v>8905600</v>
      </c>
      <c r="G140" s="1594">
        <v>0</v>
      </c>
      <c r="H140" s="1593" t="s">
        <v>625</v>
      </c>
    </row>
    <row r="141" spans="1:8" ht="17.399999999999999" hidden="1">
      <c r="A141" s="1596">
        <v>46045</v>
      </c>
      <c r="B141" s="1597" t="s">
        <v>7801</v>
      </c>
      <c r="C141" s="1597" t="s">
        <v>244</v>
      </c>
      <c r="D141" s="1597" t="s">
        <v>652</v>
      </c>
      <c r="E141" s="1597" t="s">
        <v>7800</v>
      </c>
      <c r="F141" s="1598">
        <v>13321600</v>
      </c>
      <c r="G141" s="1598">
        <v>0</v>
      </c>
      <c r="H141" s="1597" t="s">
        <v>6656</v>
      </c>
    </row>
    <row r="142" spans="1:8" ht="17.399999999999999" hidden="1">
      <c r="A142" s="1592">
        <v>46045</v>
      </c>
      <c r="B142" s="1593" t="s">
        <v>7801</v>
      </c>
      <c r="C142" s="1593" t="s">
        <v>6837</v>
      </c>
      <c r="D142" s="1593" t="s">
        <v>3608</v>
      </c>
      <c r="E142" s="1593" t="s">
        <v>7800</v>
      </c>
      <c r="F142" s="1594">
        <v>0</v>
      </c>
      <c r="G142" s="1594">
        <v>13321600</v>
      </c>
      <c r="H142" s="1593" t="s">
        <v>625</v>
      </c>
    </row>
    <row r="143" spans="1:8" ht="17.399999999999999" hidden="1">
      <c r="A143" s="1596">
        <v>46045</v>
      </c>
      <c r="B143" s="1597" t="s">
        <v>7816</v>
      </c>
      <c r="C143" s="1597" t="s">
        <v>244</v>
      </c>
      <c r="D143" s="1597" t="s">
        <v>652</v>
      </c>
      <c r="E143" s="1597" t="s">
        <v>7815</v>
      </c>
      <c r="F143" s="1598">
        <v>3450000</v>
      </c>
      <c r="G143" s="1598">
        <v>0</v>
      </c>
      <c r="H143" s="1597" t="s">
        <v>6656</v>
      </c>
    </row>
    <row r="144" spans="1:8" ht="17.399999999999999" hidden="1">
      <c r="A144" s="1592">
        <v>46045</v>
      </c>
      <c r="B144" s="1593" t="s">
        <v>7816</v>
      </c>
      <c r="C144" s="1593" t="s">
        <v>354</v>
      </c>
      <c r="D144" s="1593" t="s">
        <v>656</v>
      </c>
      <c r="E144" s="1593" t="s">
        <v>7815</v>
      </c>
      <c r="F144" s="1594">
        <v>0</v>
      </c>
      <c r="G144" s="1594">
        <v>3450000</v>
      </c>
      <c r="H144" s="1593" t="s">
        <v>600</v>
      </c>
    </row>
    <row r="145" spans="1:8" ht="17.399999999999999" hidden="1">
      <c r="A145" s="1596">
        <v>46045</v>
      </c>
      <c r="B145" s="1597" t="s">
        <v>7814</v>
      </c>
      <c r="C145" s="1597" t="s">
        <v>244</v>
      </c>
      <c r="D145" s="1597" t="s">
        <v>652</v>
      </c>
      <c r="E145" s="1597" t="s">
        <v>7813</v>
      </c>
      <c r="F145" s="1598">
        <v>299000</v>
      </c>
      <c r="G145" s="1598">
        <v>0</v>
      </c>
      <c r="H145" s="1597" t="s">
        <v>6656</v>
      </c>
    </row>
    <row r="146" spans="1:8" ht="17.399999999999999" hidden="1">
      <c r="A146" s="1592">
        <v>46045</v>
      </c>
      <c r="B146" s="1593" t="s">
        <v>7814</v>
      </c>
      <c r="C146" s="1593" t="s">
        <v>354</v>
      </c>
      <c r="D146" s="1593" t="s">
        <v>656</v>
      </c>
      <c r="E146" s="1593" t="s">
        <v>7813</v>
      </c>
      <c r="F146" s="1594">
        <v>0</v>
      </c>
      <c r="G146" s="1594">
        <v>299000</v>
      </c>
      <c r="H146" s="1593" t="s">
        <v>600</v>
      </c>
    </row>
    <row r="147" spans="1:8" ht="17.399999999999999" hidden="1">
      <c r="A147" s="1596">
        <v>46045</v>
      </c>
      <c r="B147" s="1597" t="s">
        <v>7812</v>
      </c>
      <c r="C147" s="1597" t="s">
        <v>244</v>
      </c>
      <c r="D147" s="1597" t="s">
        <v>652</v>
      </c>
      <c r="E147" s="1597" t="s">
        <v>7811</v>
      </c>
      <c r="F147" s="1598">
        <v>690000</v>
      </c>
      <c r="G147" s="1598">
        <v>0</v>
      </c>
      <c r="H147" s="1597" t="s">
        <v>6656</v>
      </c>
    </row>
    <row r="148" spans="1:8" ht="17.399999999999999" hidden="1">
      <c r="A148" s="1592">
        <v>46045</v>
      </c>
      <c r="B148" s="1593" t="s">
        <v>7812</v>
      </c>
      <c r="C148" s="1593" t="s">
        <v>354</v>
      </c>
      <c r="D148" s="1593" t="s">
        <v>656</v>
      </c>
      <c r="E148" s="1593" t="s">
        <v>7811</v>
      </c>
      <c r="F148" s="1594">
        <v>0</v>
      </c>
      <c r="G148" s="1594">
        <v>690000</v>
      </c>
      <c r="H148" s="1593" t="s">
        <v>600</v>
      </c>
    </row>
    <row r="149" spans="1:8" ht="17.399999999999999" hidden="1">
      <c r="A149" s="1596">
        <v>46045</v>
      </c>
      <c r="B149" s="1597" t="s">
        <v>7810</v>
      </c>
      <c r="C149" s="1597" t="s">
        <v>244</v>
      </c>
      <c r="D149" s="1597" t="s">
        <v>652</v>
      </c>
      <c r="E149" s="1597" t="s">
        <v>7809</v>
      </c>
      <c r="F149" s="1598">
        <v>345000</v>
      </c>
      <c r="G149" s="1598">
        <v>0</v>
      </c>
      <c r="H149" s="1597" t="s">
        <v>6656</v>
      </c>
    </row>
    <row r="150" spans="1:8" ht="17.399999999999999" hidden="1">
      <c r="A150" s="1592">
        <v>46045</v>
      </c>
      <c r="B150" s="1593" t="s">
        <v>7810</v>
      </c>
      <c r="C150" s="1593" t="s">
        <v>354</v>
      </c>
      <c r="D150" s="1593" t="s">
        <v>656</v>
      </c>
      <c r="E150" s="1593" t="s">
        <v>7809</v>
      </c>
      <c r="F150" s="1594">
        <v>0</v>
      </c>
      <c r="G150" s="1594">
        <v>345000</v>
      </c>
      <c r="H150" s="1593" t="s">
        <v>600</v>
      </c>
    </row>
    <row r="151" spans="1:8" ht="17.399999999999999" hidden="1">
      <c r="A151" s="1596">
        <v>46045</v>
      </c>
      <c r="B151" s="1597" t="s">
        <v>7808</v>
      </c>
      <c r="C151" s="1597" t="s">
        <v>244</v>
      </c>
      <c r="D151" s="1597" t="s">
        <v>652</v>
      </c>
      <c r="E151" s="1597" t="s">
        <v>7807</v>
      </c>
      <c r="F151" s="1598">
        <v>2208000</v>
      </c>
      <c r="G151" s="1598">
        <v>0</v>
      </c>
      <c r="H151" s="1597" t="s">
        <v>6656</v>
      </c>
    </row>
    <row r="152" spans="1:8" ht="17.399999999999999" hidden="1">
      <c r="A152" s="1592">
        <v>46045</v>
      </c>
      <c r="B152" s="1593" t="s">
        <v>7808</v>
      </c>
      <c r="C152" s="1593" t="s">
        <v>354</v>
      </c>
      <c r="D152" s="1593" t="s">
        <v>656</v>
      </c>
      <c r="E152" s="1593" t="s">
        <v>7807</v>
      </c>
      <c r="F152" s="1594">
        <v>0</v>
      </c>
      <c r="G152" s="1594">
        <v>2208000</v>
      </c>
      <c r="H152" s="1593" t="s">
        <v>600</v>
      </c>
    </row>
    <row r="153" spans="1:8" ht="17.399999999999999" hidden="1">
      <c r="A153" s="1596">
        <v>46045</v>
      </c>
      <c r="B153" s="1597" t="s">
        <v>7806</v>
      </c>
      <c r="C153" s="1597" t="s">
        <v>244</v>
      </c>
      <c r="D153" s="1597" t="s">
        <v>652</v>
      </c>
      <c r="E153" s="1597" t="s">
        <v>7805</v>
      </c>
      <c r="F153" s="1598">
        <v>2208000</v>
      </c>
      <c r="G153" s="1598">
        <v>0</v>
      </c>
      <c r="H153" s="1597" t="s">
        <v>6656</v>
      </c>
    </row>
    <row r="154" spans="1:8" ht="17.399999999999999" hidden="1">
      <c r="A154" s="1592">
        <v>46045</v>
      </c>
      <c r="B154" s="1593" t="s">
        <v>7806</v>
      </c>
      <c r="C154" s="1593" t="s">
        <v>354</v>
      </c>
      <c r="D154" s="1593" t="s">
        <v>656</v>
      </c>
      <c r="E154" s="1593" t="s">
        <v>7805</v>
      </c>
      <c r="F154" s="1594">
        <v>0</v>
      </c>
      <c r="G154" s="1594">
        <v>2208000</v>
      </c>
      <c r="H154" s="1593" t="s">
        <v>600</v>
      </c>
    </row>
    <row r="155" spans="1:8" ht="17.399999999999999" hidden="1">
      <c r="A155" s="1596">
        <v>46045</v>
      </c>
      <c r="B155" s="1597" t="s">
        <v>7804</v>
      </c>
      <c r="C155" s="1597" t="s">
        <v>244</v>
      </c>
      <c r="D155" s="1597" t="s">
        <v>652</v>
      </c>
      <c r="E155" s="1597" t="s">
        <v>7803</v>
      </c>
      <c r="F155" s="1598">
        <v>8905600</v>
      </c>
      <c r="G155" s="1598">
        <v>0</v>
      </c>
      <c r="H155" s="1597" t="s">
        <v>6656</v>
      </c>
    </row>
    <row r="156" spans="1:8" ht="17.399999999999999" hidden="1">
      <c r="A156" s="1592">
        <v>46045</v>
      </c>
      <c r="B156" s="1593" t="s">
        <v>7804</v>
      </c>
      <c r="C156" s="1593" t="s">
        <v>354</v>
      </c>
      <c r="D156" s="1593" t="s">
        <v>656</v>
      </c>
      <c r="E156" s="1593" t="s">
        <v>7803</v>
      </c>
      <c r="F156" s="1594">
        <v>0</v>
      </c>
      <c r="G156" s="1594">
        <v>8905600</v>
      </c>
      <c r="H156" s="1593" t="s">
        <v>600</v>
      </c>
    </row>
    <row r="157" spans="1:8" ht="17.399999999999999" hidden="1">
      <c r="A157" s="1596">
        <v>46048</v>
      </c>
      <c r="B157" s="1597" t="s">
        <v>7749</v>
      </c>
      <c r="C157" s="1597" t="s">
        <v>450</v>
      </c>
      <c r="D157" s="1597" t="s">
        <v>747</v>
      </c>
      <c r="E157" s="1597" t="s">
        <v>7748</v>
      </c>
      <c r="F157" s="1598">
        <v>2049443</v>
      </c>
      <c r="G157" s="1598">
        <v>0</v>
      </c>
      <c r="H157" s="1597" t="s">
        <v>625</v>
      </c>
    </row>
    <row r="158" spans="1:8" ht="17.399999999999999" hidden="1">
      <c r="A158" s="1592">
        <v>46048</v>
      </c>
      <c r="B158" s="1593" t="s">
        <v>7749</v>
      </c>
      <c r="C158" s="1593" t="s">
        <v>399</v>
      </c>
      <c r="D158" s="1593" t="s">
        <v>646</v>
      </c>
      <c r="E158" s="1593" t="s">
        <v>7748</v>
      </c>
      <c r="F158" s="1594">
        <v>0</v>
      </c>
      <c r="G158" s="1594">
        <v>2049443</v>
      </c>
      <c r="H158" s="1593" t="s">
        <v>625</v>
      </c>
    </row>
    <row r="159" spans="1:8" ht="17.399999999999999" hidden="1">
      <c r="A159" s="1596">
        <v>46049</v>
      </c>
      <c r="B159" s="1597" t="s">
        <v>7799</v>
      </c>
      <c r="C159" s="1597" t="s">
        <v>244</v>
      </c>
      <c r="D159" s="1597" t="s">
        <v>652</v>
      </c>
      <c r="E159" s="1597" t="s">
        <v>7797</v>
      </c>
      <c r="F159" s="1598">
        <v>0</v>
      </c>
      <c r="G159" s="1598">
        <v>3668000</v>
      </c>
      <c r="H159" s="1597" t="s">
        <v>7691</v>
      </c>
    </row>
    <row r="160" spans="1:8" ht="17.399999999999999" hidden="1">
      <c r="A160" s="1592">
        <v>46049</v>
      </c>
      <c r="B160" s="1593" t="s">
        <v>7799</v>
      </c>
      <c r="C160" s="1593" t="s">
        <v>6837</v>
      </c>
      <c r="D160" s="1593" t="s">
        <v>3608</v>
      </c>
      <c r="E160" s="1593" t="s">
        <v>7797</v>
      </c>
      <c r="F160" s="1594">
        <v>3668000</v>
      </c>
      <c r="G160" s="1594">
        <v>0</v>
      </c>
      <c r="H160" s="1593" t="s">
        <v>625</v>
      </c>
    </row>
    <row r="161" spans="1:8" ht="17.399999999999999" hidden="1">
      <c r="A161" s="1596">
        <v>46049</v>
      </c>
      <c r="B161" s="1597" t="s">
        <v>7798</v>
      </c>
      <c r="C161" s="1597" t="s">
        <v>244</v>
      </c>
      <c r="D161" s="1597" t="s">
        <v>652</v>
      </c>
      <c r="E161" s="1597" t="s">
        <v>7797</v>
      </c>
      <c r="F161" s="1598">
        <v>0</v>
      </c>
      <c r="G161" s="1598">
        <v>3668000</v>
      </c>
      <c r="H161" s="1597" t="s">
        <v>7693</v>
      </c>
    </row>
    <row r="162" spans="1:8" ht="17.399999999999999" hidden="1">
      <c r="A162" s="1592">
        <v>46049</v>
      </c>
      <c r="B162" s="1593" t="s">
        <v>7798</v>
      </c>
      <c r="C162" s="1593" t="s">
        <v>6837</v>
      </c>
      <c r="D162" s="1593" t="s">
        <v>3608</v>
      </c>
      <c r="E162" s="1593" t="s">
        <v>7797</v>
      </c>
      <c r="F162" s="1594">
        <v>3668000</v>
      </c>
      <c r="G162" s="1594">
        <v>0</v>
      </c>
      <c r="H162" s="1593" t="s">
        <v>625</v>
      </c>
    </row>
    <row r="163" spans="1:8" ht="17.399999999999999" hidden="1">
      <c r="A163" s="1596">
        <v>46049</v>
      </c>
      <c r="B163" s="1597" t="s">
        <v>7796</v>
      </c>
      <c r="C163" s="1597" t="s">
        <v>244</v>
      </c>
      <c r="D163" s="1597" t="s">
        <v>652</v>
      </c>
      <c r="E163" s="1597" t="s">
        <v>7690</v>
      </c>
      <c r="F163" s="1598">
        <v>3668000</v>
      </c>
      <c r="G163" s="1598">
        <v>0</v>
      </c>
      <c r="H163" s="1597" t="s">
        <v>7691</v>
      </c>
    </row>
    <row r="164" spans="1:8" ht="17.399999999999999" hidden="1">
      <c r="A164" s="1592">
        <v>46049</v>
      </c>
      <c r="B164" s="1593" t="s">
        <v>7796</v>
      </c>
      <c r="C164" s="1593" t="s">
        <v>354</v>
      </c>
      <c r="D164" s="1593" t="s">
        <v>656</v>
      </c>
      <c r="E164" s="1593" t="s">
        <v>7690</v>
      </c>
      <c r="F164" s="1594">
        <v>0</v>
      </c>
      <c r="G164" s="1594">
        <v>3668000</v>
      </c>
      <c r="H164" s="1593" t="s">
        <v>600</v>
      </c>
    </row>
    <row r="165" spans="1:8" ht="17.399999999999999" hidden="1">
      <c r="A165" s="1596">
        <v>46049</v>
      </c>
      <c r="B165" s="1597" t="s">
        <v>7794</v>
      </c>
      <c r="C165" s="1597" t="s">
        <v>244</v>
      </c>
      <c r="D165" s="1597" t="s">
        <v>652</v>
      </c>
      <c r="E165" s="1597" t="s">
        <v>7692</v>
      </c>
      <c r="F165" s="1598">
        <v>3668000</v>
      </c>
      <c r="G165" s="1598">
        <v>0</v>
      </c>
      <c r="H165" s="1597" t="s">
        <v>7693</v>
      </c>
    </row>
    <row r="166" spans="1:8" ht="17.399999999999999" hidden="1">
      <c r="A166" s="1592">
        <v>46049</v>
      </c>
      <c r="B166" s="1593" t="s">
        <v>7794</v>
      </c>
      <c r="C166" s="1593" t="s">
        <v>354</v>
      </c>
      <c r="D166" s="1593" t="s">
        <v>656</v>
      </c>
      <c r="E166" s="1593" t="s">
        <v>7692</v>
      </c>
      <c r="F166" s="1594">
        <v>0</v>
      </c>
      <c r="G166" s="1594">
        <v>3668000</v>
      </c>
      <c r="H166" s="1593" t="s">
        <v>600</v>
      </c>
    </row>
    <row r="167" spans="1:8" ht="17.399999999999999" hidden="1">
      <c r="A167" s="1596">
        <v>46050</v>
      </c>
      <c r="B167" s="1597" t="s">
        <v>7793</v>
      </c>
      <c r="C167" s="1597" t="s">
        <v>244</v>
      </c>
      <c r="D167" s="1597" t="s">
        <v>652</v>
      </c>
      <c r="E167" s="1597" t="s">
        <v>7616</v>
      </c>
      <c r="F167" s="1598">
        <v>0</v>
      </c>
      <c r="G167" s="1598">
        <v>330000</v>
      </c>
      <c r="H167" s="1597" t="s">
        <v>6489</v>
      </c>
    </row>
    <row r="168" spans="1:8" ht="17.399999999999999" hidden="1">
      <c r="A168" s="1592">
        <v>46050</v>
      </c>
      <c r="B168" s="1593" t="s">
        <v>7793</v>
      </c>
      <c r="C168" s="1593" t="s">
        <v>6837</v>
      </c>
      <c r="D168" s="1593" t="s">
        <v>3608</v>
      </c>
      <c r="E168" s="1593" t="s">
        <v>7616</v>
      </c>
      <c r="F168" s="1594">
        <v>330000</v>
      </c>
      <c r="G168" s="1594">
        <v>0</v>
      </c>
      <c r="H168" s="1593" t="s">
        <v>625</v>
      </c>
    </row>
    <row r="169" spans="1:8" ht="17.399999999999999" hidden="1">
      <c r="A169" s="1596">
        <v>46050</v>
      </c>
      <c r="B169" s="1597" t="s">
        <v>7792</v>
      </c>
      <c r="C169" s="1597" t="s">
        <v>244</v>
      </c>
      <c r="D169" s="1597" t="s">
        <v>652</v>
      </c>
      <c r="E169" s="1597" t="s">
        <v>7617</v>
      </c>
      <c r="F169" s="1598">
        <v>0</v>
      </c>
      <c r="G169" s="1598">
        <v>330000</v>
      </c>
      <c r="H169" s="1597" t="s">
        <v>6489</v>
      </c>
    </row>
    <row r="170" spans="1:8" ht="17.399999999999999" hidden="1">
      <c r="A170" s="1592">
        <v>46050</v>
      </c>
      <c r="B170" s="1593" t="s">
        <v>7792</v>
      </c>
      <c r="C170" s="1593" t="s">
        <v>6837</v>
      </c>
      <c r="D170" s="1593" t="s">
        <v>3608</v>
      </c>
      <c r="E170" s="1593" t="s">
        <v>7617</v>
      </c>
      <c r="F170" s="1594">
        <v>330000</v>
      </c>
      <c r="G170" s="1594">
        <v>0</v>
      </c>
      <c r="H170" s="1593" t="s">
        <v>625</v>
      </c>
    </row>
    <row r="171" spans="1:8" ht="17.399999999999999" hidden="1">
      <c r="A171" s="1596">
        <v>46050</v>
      </c>
      <c r="B171" s="1597" t="s">
        <v>7791</v>
      </c>
      <c r="C171" s="1597" t="s">
        <v>244</v>
      </c>
      <c r="D171" s="1597" t="s">
        <v>652</v>
      </c>
      <c r="E171" s="1597" t="s">
        <v>7618</v>
      </c>
      <c r="F171" s="1598">
        <v>0</v>
      </c>
      <c r="G171" s="1598">
        <v>330000</v>
      </c>
      <c r="H171" s="1597" t="s">
        <v>6489</v>
      </c>
    </row>
    <row r="172" spans="1:8" ht="17.399999999999999" hidden="1">
      <c r="A172" s="1592">
        <v>46050</v>
      </c>
      <c r="B172" s="1593" t="s">
        <v>7791</v>
      </c>
      <c r="C172" s="1593" t="s">
        <v>6837</v>
      </c>
      <c r="D172" s="1593" t="s">
        <v>3608</v>
      </c>
      <c r="E172" s="1593" t="s">
        <v>7618</v>
      </c>
      <c r="F172" s="1594">
        <v>330000</v>
      </c>
      <c r="G172" s="1594">
        <v>0</v>
      </c>
      <c r="H172" s="1593" t="s">
        <v>625</v>
      </c>
    </row>
    <row r="173" spans="1:8" ht="17.399999999999999" hidden="1">
      <c r="A173" s="1596">
        <v>46050</v>
      </c>
      <c r="B173" s="1597" t="s">
        <v>7790</v>
      </c>
      <c r="C173" s="1597" t="s">
        <v>244</v>
      </c>
      <c r="D173" s="1597" t="s">
        <v>652</v>
      </c>
      <c r="E173" s="1597" t="s">
        <v>7619</v>
      </c>
      <c r="F173" s="1598">
        <v>0</v>
      </c>
      <c r="G173" s="1598">
        <v>330000</v>
      </c>
      <c r="H173" s="1597" t="s">
        <v>6489</v>
      </c>
    </row>
    <row r="174" spans="1:8" ht="17.399999999999999" hidden="1">
      <c r="A174" s="1592">
        <v>46050</v>
      </c>
      <c r="B174" s="1593" t="s">
        <v>7790</v>
      </c>
      <c r="C174" s="1593" t="s">
        <v>6837</v>
      </c>
      <c r="D174" s="1593" t="s">
        <v>3608</v>
      </c>
      <c r="E174" s="1593" t="s">
        <v>7619</v>
      </c>
      <c r="F174" s="1594">
        <v>330000</v>
      </c>
      <c r="G174" s="1594">
        <v>0</v>
      </c>
      <c r="H174" s="1593" t="s">
        <v>625</v>
      </c>
    </row>
    <row r="175" spans="1:8" ht="17.399999999999999" hidden="1">
      <c r="A175" s="1596">
        <v>46050</v>
      </c>
      <c r="B175" s="1597" t="s">
        <v>7789</v>
      </c>
      <c r="C175" s="1597" t="s">
        <v>244</v>
      </c>
      <c r="D175" s="1597" t="s">
        <v>652</v>
      </c>
      <c r="E175" s="1597" t="s">
        <v>7620</v>
      </c>
      <c r="F175" s="1598">
        <v>0</v>
      </c>
      <c r="G175" s="1598">
        <v>330000</v>
      </c>
      <c r="H175" s="1597" t="s">
        <v>6489</v>
      </c>
    </row>
    <row r="176" spans="1:8" ht="17.399999999999999" hidden="1">
      <c r="A176" s="1592">
        <v>46050</v>
      </c>
      <c r="B176" s="1593" t="s">
        <v>7789</v>
      </c>
      <c r="C176" s="1593" t="s">
        <v>6837</v>
      </c>
      <c r="D176" s="1593" t="s">
        <v>3608</v>
      </c>
      <c r="E176" s="1593" t="s">
        <v>7620</v>
      </c>
      <c r="F176" s="1594">
        <v>330000</v>
      </c>
      <c r="G176" s="1594">
        <v>0</v>
      </c>
      <c r="H176" s="1593" t="s">
        <v>625</v>
      </c>
    </row>
    <row r="177" spans="1:8" ht="17.399999999999999" hidden="1">
      <c r="A177" s="1596">
        <v>46050</v>
      </c>
      <c r="B177" s="1597" t="s">
        <v>7787</v>
      </c>
      <c r="C177" s="1597" t="s">
        <v>244</v>
      </c>
      <c r="D177" s="1597" t="s">
        <v>652</v>
      </c>
      <c r="E177" s="1597" t="s">
        <v>7621</v>
      </c>
      <c r="F177" s="1598">
        <v>0</v>
      </c>
      <c r="G177" s="1598">
        <v>330000</v>
      </c>
      <c r="H177" s="1597" t="s">
        <v>6489</v>
      </c>
    </row>
    <row r="178" spans="1:8" ht="17.399999999999999" hidden="1">
      <c r="A178" s="1592">
        <v>46050</v>
      </c>
      <c r="B178" s="1593" t="s">
        <v>7787</v>
      </c>
      <c r="C178" s="1593" t="s">
        <v>6837</v>
      </c>
      <c r="D178" s="1593" t="s">
        <v>3608</v>
      </c>
      <c r="E178" s="1593" t="s">
        <v>7621</v>
      </c>
      <c r="F178" s="1594">
        <v>330000</v>
      </c>
      <c r="G178" s="1594">
        <v>0</v>
      </c>
      <c r="H178" s="1593" t="s">
        <v>625</v>
      </c>
    </row>
    <row r="179" spans="1:8" ht="17.399999999999999" hidden="1">
      <c r="A179" s="1596">
        <v>46051</v>
      </c>
      <c r="B179" s="1597" t="s">
        <v>7784</v>
      </c>
      <c r="C179" s="1597" t="s">
        <v>244</v>
      </c>
      <c r="D179" s="1597" t="s">
        <v>652</v>
      </c>
      <c r="E179" s="1597" t="s">
        <v>7783</v>
      </c>
      <c r="F179" s="1598">
        <v>0</v>
      </c>
      <c r="G179" s="1598">
        <v>1529500</v>
      </c>
      <c r="H179" s="1597" t="s">
        <v>6656</v>
      </c>
    </row>
    <row r="180" spans="1:8" ht="17.399999999999999" hidden="1">
      <c r="A180" s="1592">
        <v>46051</v>
      </c>
      <c r="B180" s="1593" t="s">
        <v>7784</v>
      </c>
      <c r="C180" s="1593" t="s">
        <v>6837</v>
      </c>
      <c r="D180" s="1593" t="s">
        <v>3608</v>
      </c>
      <c r="E180" s="1593" t="s">
        <v>7783</v>
      </c>
      <c r="F180" s="1594">
        <v>1529500</v>
      </c>
      <c r="G180" s="1594">
        <v>0</v>
      </c>
      <c r="H180" s="1593" t="s">
        <v>625</v>
      </c>
    </row>
    <row r="181" spans="1:8" ht="17.399999999999999" hidden="1">
      <c r="A181" s="1596">
        <v>46051</v>
      </c>
      <c r="B181" s="1597" t="s">
        <v>7782</v>
      </c>
      <c r="C181" s="1597" t="s">
        <v>244</v>
      </c>
      <c r="D181" s="1597" t="s">
        <v>652</v>
      </c>
      <c r="E181" s="1597" t="s">
        <v>7781</v>
      </c>
      <c r="F181" s="1598">
        <v>0</v>
      </c>
      <c r="G181" s="1598">
        <v>2001000</v>
      </c>
      <c r="H181" s="1597" t="s">
        <v>6656</v>
      </c>
    </row>
    <row r="182" spans="1:8" ht="17.399999999999999" hidden="1">
      <c r="A182" s="1592">
        <v>46051</v>
      </c>
      <c r="B182" s="1593" t="s">
        <v>7782</v>
      </c>
      <c r="C182" s="1593" t="s">
        <v>6837</v>
      </c>
      <c r="D182" s="1593" t="s">
        <v>3608</v>
      </c>
      <c r="E182" s="1593" t="s">
        <v>7781</v>
      </c>
      <c r="F182" s="1594">
        <v>2001000</v>
      </c>
      <c r="G182" s="1594">
        <v>0</v>
      </c>
      <c r="H182" s="1593" t="s">
        <v>625</v>
      </c>
    </row>
    <row r="183" spans="1:8" ht="17.399999999999999" hidden="1">
      <c r="A183" s="1596">
        <v>46051</v>
      </c>
      <c r="B183" s="1597" t="s">
        <v>7780</v>
      </c>
      <c r="C183" s="1597" t="s">
        <v>244</v>
      </c>
      <c r="D183" s="1597" t="s">
        <v>652</v>
      </c>
      <c r="E183" s="1597" t="s">
        <v>7779</v>
      </c>
      <c r="F183" s="1598">
        <v>0</v>
      </c>
      <c r="G183" s="1598">
        <v>4140000</v>
      </c>
      <c r="H183" s="1597" t="s">
        <v>6656</v>
      </c>
    </row>
    <row r="184" spans="1:8" ht="17.399999999999999" hidden="1">
      <c r="A184" s="1592">
        <v>46051</v>
      </c>
      <c r="B184" s="1593" t="s">
        <v>7780</v>
      </c>
      <c r="C184" s="1593" t="s">
        <v>6837</v>
      </c>
      <c r="D184" s="1593" t="s">
        <v>3608</v>
      </c>
      <c r="E184" s="1593" t="s">
        <v>7779</v>
      </c>
      <c r="F184" s="1594">
        <v>4140000</v>
      </c>
      <c r="G184" s="1594">
        <v>0</v>
      </c>
      <c r="H184" s="1593" t="s">
        <v>625</v>
      </c>
    </row>
    <row r="185" spans="1:8" ht="17.399999999999999" hidden="1">
      <c r="A185" s="1596">
        <v>46051</v>
      </c>
      <c r="B185" s="1597" t="s">
        <v>7778</v>
      </c>
      <c r="C185" s="1597" t="s">
        <v>244</v>
      </c>
      <c r="D185" s="1597" t="s">
        <v>652</v>
      </c>
      <c r="E185" s="1597" t="s">
        <v>7777</v>
      </c>
      <c r="F185" s="1598">
        <v>0</v>
      </c>
      <c r="G185" s="1598">
        <v>20000000</v>
      </c>
      <c r="H185" s="1597" t="s">
        <v>625</v>
      </c>
    </row>
    <row r="186" spans="1:8" ht="17.399999999999999" hidden="1">
      <c r="A186" s="1592">
        <v>46051</v>
      </c>
      <c r="B186" s="1593" t="s">
        <v>7778</v>
      </c>
      <c r="C186" s="1593" t="s">
        <v>6837</v>
      </c>
      <c r="D186" s="1593" t="s">
        <v>3608</v>
      </c>
      <c r="E186" s="1593" t="s">
        <v>7777</v>
      </c>
      <c r="F186" s="1594">
        <v>20000000</v>
      </c>
      <c r="G186" s="1594">
        <v>0</v>
      </c>
      <c r="H186" s="1593" t="s">
        <v>625</v>
      </c>
    </row>
    <row r="187" spans="1:8" ht="17.399999999999999" hidden="1">
      <c r="A187" s="1596">
        <v>46051</v>
      </c>
      <c r="B187" s="1597" t="s">
        <v>7776</v>
      </c>
      <c r="C187" s="1597" t="s">
        <v>244</v>
      </c>
      <c r="D187" s="1597" t="s">
        <v>652</v>
      </c>
      <c r="E187" s="1597" t="s">
        <v>7775</v>
      </c>
      <c r="F187" s="1598">
        <v>0</v>
      </c>
      <c r="G187" s="1598">
        <v>135000000</v>
      </c>
      <c r="H187" s="1597" t="s">
        <v>7698</v>
      </c>
    </row>
    <row r="188" spans="1:8" ht="17.399999999999999" hidden="1">
      <c r="A188" s="1592">
        <v>46051</v>
      </c>
      <c r="B188" s="1593" t="s">
        <v>7776</v>
      </c>
      <c r="C188" s="1593" t="s">
        <v>6837</v>
      </c>
      <c r="D188" s="1593" t="s">
        <v>3608</v>
      </c>
      <c r="E188" s="1593" t="s">
        <v>7775</v>
      </c>
      <c r="F188" s="1594">
        <v>135000000</v>
      </c>
      <c r="G188" s="1594">
        <v>0</v>
      </c>
      <c r="H188" s="1593" t="s">
        <v>625</v>
      </c>
    </row>
    <row r="189" spans="1:8" ht="17.399999999999999" hidden="1">
      <c r="A189" s="1596">
        <v>46051</v>
      </c>
      <c r="B189" s="1597" t="s">
        <v>7774</v>
      </c>
      <c r="C189" s="1597" t="s">
        <v>244</v>
      </c>
      <c r="D189" s="1597" t="s">
        <v>652</v>
      </c>
      <c r="E189" s="1597" t="s">
        <v>7772</v>
      </c>
      <c r="F189" s="1598">
        <v>0</v>
      </c>
      <c r="G189" s="1598">
        <v>23600000</v>
      </c>
      <c r="H189" s="1597" t="s">
        <v>7912</v>
      </c>
    </row>
    <row r="190" spans="1:8" ht="17.399999999999999" hidden="1">
      <c r="A190" s="1592">
        <v>46051</v>
      </c>
      <c r="B190" s="1593" t="s">
        <v>7774</v>
      </c>
      <c r="C190" s="1593" t="s">
        <v>6837</v>
      </c>
      <c r="D190" s="1593" t="s">
        <v>3608</v>
      </c>
      <c r="E190" s="1593" t="s">
        <v>7772</v>
      </c>
      <c r="F190" s="1594">
        <v>23600000</v>
      </c>
      <c r="G190" s="1594">
        <v>0</v>
      </c>
      <c r="H190" s="1593" t="s">
        <v>625</v>
      </c>
    </row>
    <row r="191" spans="1:8" ht="17.399999999999999" hidden="1">
      <c r="A191" s="1596">
        <v>46051</v>
      </c>
      <c r="B191" s="1597" t="s">
        <v>7773</v>
      </c>
      <c r="C191" s="1597" t="s">
        <v>244</v>
      </c>
      <c r="D191" s="1597" t="s">
        <v>652</v>
      </c>
      <c r="E191" s="1597" t="s">
        <v>7772</v>
      </c>
      <c r="F191" s="1598">
        <v>0</v>
      </c>
      <c r="G191" s="1598">
        <v>23600000</v>
      </c>
      <c r="H191" s="1597" t="s">
        <v>7702</v>
      </c>
    </row>
    <row r="192" spans="1:8" ht="17.399999999999999" hidden="1">
      <c r="A192" s="1592">
        <v>46051</v>
      </c>
      <c r="B192" s="1593" t="s">
        <v>7773</v>
      </c>
      <c r="C192" s="1593" t="s">
        <v>6837</v>
      </c>
      <c r="D192" s="1593" t="s">
        <v>3608</v>
      </c>
      <c r="E192" s="1593" t="s">
        <v>7772</v>
      </c>
      <c r="F192" s="1594">
        <v>23600000</v>
      </c>
      <c r="G192" s="1594">
        <v>0</v>
      </c>
      <c r="H192" s="1593" t="s">
        <v>625</v>
      </c>
    </row>
    <row r="193" spans="1:8" ht="17.399999999999999" hidden="1">
      <c r="A193" s="1596">
        <v>46051</v>
      </c>
      <c r="B193" s="1597" t="s">
        <v>7771</v>
      </c>
      <c r="C193" s="1597" t="s">
        <v>244</v>
      </c>
      <c r="D193" s="1597" t="s">
        <v>652</v>
      </c>
      <c r="E193" s="1597" t="s">
        <v>7770</v>
      </c>
      <c r="F193" s="1598">
        <v>0</v>
      </c>
      <c r="G193" s="1598">
        <v>119000000</v>
      </c>
      <c r="H193" s="1597" t="s">
        <v>7704</v>
      </c>
    </row>
    <row r="194" spans="1:8" ht="17.399999999999999" hidden="1">
      <c r="A194" s="1592">
        <v>46051</v>
      </c>
      <c r="B194" s="1593" t="s">
        <v>7771</v>
      </c>
      <c r="C194" s="1593" t="s">
        <v>6837</v>
      </c>
      <c r="D194" s="1593" t="s">
        <v>3608</v>
      </c>
      <c r="E194" s="1593" t="s">
        <v>7770</v>
      </c>
      <c r="F194" s="1594">
        <v>119000000</v>
      </c>
      <c r="G194" s="1594">
        <v>0</v>
      </c>
      <c r="H194" s="1593" t="s">
        <v>625</v>
      </c>
    </row>
    <row r="195" spans="1:8" ht="17.399999999999999" hidden="1">
      <c r="A195" s="1596">
        <v>46051</v>
      </c>
      <c r="B195" s="1597" t="s">
        <v>7769</v>
      </c>
      <c r="C195" s="1597" t="s">
        <v>244</v>
      </c>
      <c r="D195" s="1597" t="s">
        <v>652</v>
      </c>
      <c r="E195" s="1597" t="s">
        <v>7768</v>
      </c>
      <c r="F195" s="1598">
        <v>0</v>
      </c>
      <c r="G195" s="1598">
        <v>120720000</v>
      </c>
      <c r="H195" s="1597" t="s">
        <v>7706</v>
      </c>
    </row>
    <row r="196" spans="1:8" ht="17.399999999999999" hidden="1">
      <c r="A196" s="1592">
        <v>46051</v>
      </c>
      <c r="B196" s="1593" t="s">
        <v>7769</v>
      </c>
      <c r="C196" s="1593" t="s">
        <v>6837</v>
      </c>
      <c r="D196" s="1593" t="s">
        <v>3608</v>
      </c>
      <c r="E196" s="1593" t="s">
        <v>7768</v>
      </c>
      <c r="F196" s="1594">
        <v>120720000</v>
      </c>
      <c r="G196" s="1594">
        <v>0</v>
      </c>
      <c r="H196" s="1593" t="s">
        <v>625</v>
      </c>
    </row>
    <row r="197" spans="1:8" ht="17.399999999999999" hidden="1">
      <c r="A197" s="1596">
        <v>46051</v>
      </c>
      <c r="B197" s="1597" t="s">
        <v>7786</v>
      </c>
      <c r="C197" s="1597" t="s">
        <v>244</v>
      </c>
      <c r="D197" s="1597" t="s">
        <v>652</v>
      </c>
      <c r="E197" s="1597" t="s">
        <v>7785</v>
      </c>
      <c r="F197" s="1598">
        <v>19800000</v>
      </c>
      <c r="G197" s="1598">
        <v>0</v>
      </c>
      <c r="H197" s="1597" t="s">
        <v>7910</v>
      </c>
    </row>
    <row r="198" spans="1:8" ht="17.399999999999999" hidden="1">
      <c r="A198" s="1592">
        <v>46051</v>
      </c>
      <c r="B198" s="1593" t="s">
        <v>7786</v>
      </c>
      <c r="C198" s="1593" t="s">
        <v>354</v>
      </c>
      <c r="D198" s="1593" t="s">
        <v>656</v>
      </c>
      <c r="E198" s="1593" t="s">
        <v>7785</v>
      </c>
      <c r="F198" s="1594">
        <v>0</v>
      </c>
      <c r="G198" s="1594">
        <v>19800000</v>
      </c>
      <c r="H198" s="1593" t="s">
        <v>600</v>
      </c>
    </row>
    <row r="199" spans="1:8" ht="17.399999999999999" hidden="1">
      <c r="A199" s="1596">
        <v>46051</v>
      </c>
      <c r="B199" s="1597" t="s">
        <v>7767</v>
      </c>
      <c r="C199" s="1597" t="s">
        <v>244</v>
      </c>
      <c r="D199" s="1597" t="s">
        <v>652</v>
      </c>
      <c r="E199" s="1597" t="s">
        <v>7695</v>
      </c>
      <c r="F199" s="1598">
        <v>20000000</v>
      </c>
      <c r="G199" s="1598">
        <v>0</v>
      </c>
      <c r="H199" s="1597" t="s">
        <v>625</v>
      </c>
    </row>
    <row r="200" spans="1:8" ht="17.399999999999999" hidden="1">
      <c r="A200" s="1592">
        <v>46051</v>
      </c>
      <c r="B200" s="1593" t="s">
        <v>7767</v>
      </c>
      <c r="C200" s="1593" t="s">
        <v>354</v>
      </c>
      <c r="D200" s="1593" t="s">
        <v>656</v>
      </c>
      <c r="E200" s="1593" t="s">
        <v>7695</v>
      </c>
      <c r="F200" s="1594">
        <v>0</v>
      </c>
      <c r="G200" s="1594">
        <v>20000000</v>
      </c>
      <c r="H200" s="1593" t="s">
        <v>600</v>
      </c>
    </row>
    <row r="201" spans="1:8" ht="17.399999999999999" hidden="1">
      <c r="A201" s="1596">
        <v>46051</v>
      </c>
      <c r="B201" s="1597" t="s">
        <v>7766</v>
      </c>
      <c r="C201" s="1597" t="s">
        <v>244</v>
      </c>
      <c r="D201" s="1597" t="s">
        <v>652</v>
      </c>
      <c r="E201" s="1597" t="s">
        <v>7765</v>
      </c>
      <c r="F201" s="1598">
        <v>1529500</v>
      </c>
      <c r="G201" s="1598">
        <v>0</v>
      </c>
      <c r="H201" s="1597" t="s">
        <v>6656</v>
      </c>
    </row>
    <row r="202" spans="1:8" ht="17.399999999999999" hidden="1">
      <c r="A202" s="1592">
        <v>46051</v>
      </c>
      <c r="B202" s="1593" t="s">
        <v>7766</v>
      </c>
      <c r="C202" s="1593" t="s">
        <v>354</v>
      </c>
      <c r="D202" s="1593" t="s">
        <v>656</v>
      </c>
      <c r="E202" s="1593" t="s">
        <v>7765</v>
      </c>
      <c r="F202" s="1594">
        <v>0</v>
      </c>
      <c r="G202" s="1594">
        <v>1529500</v>
      </c>
      <c r="H202" s="1593" t="s">
        <v>600</v>
      </c>
    </row>
    <row r="203" spans="1:8" ht="17.399999999999999" hidden="1">
      <c r="A203" s="1596">
        <v>46051</v>
      </c>
      <c r="B203" s="1597" t="s">
        <v>7764</v>
      </c>
      <c r="C203" s="1597" t="s">
        <v>244</v>
      </c>
      <c r="D203" s="1597" t="s">
        <v>652</v>
      </c>
      <c r="E203" s="1597" t="s">
        <v>7763</v>
      </c>
      <c r="F203" s="1598">
        <v>2001000</v>
      </c>
      <c r="G203" s="1598">
        <v>0</v>
      </c>
      <c r="H203" s="1597" t="s">
        <v>6656</v>
      </c>
    </row>
    <row r="204" spans="1:8" ht="17.399999999999999" hidden="1">
      <c r="A204" s="1592">
        <v>46051</v>
      </c>
      <c r="B204" s="1593" t="s">
        <v>7764</v>
      </c>
      <c r="C204" s="1593" t="s">
        <v>354</v>
      </c>
      <c r="D204" s="1593" t="s">
        <v>656</v>
      </c>
      <c r="E204" s="1593" t="s">
        <v>7763</v>
      </c>
      <c r="F204" s="1594">
        <v>0</v>
      </c>
      <c r="G204" s="1594">
        <v>2001000</v>
      </c>
      <c r="H204" s="1593" t="s">
        <v>600</v>
      </c>
    </row>
    <row r="205" spans="1:8" ht="17.399999999999999" hidden="1">
      <c r="A205" s="1596">
        <v>46051</v>
      </c>
      <c r="B205" s="1597" t="s">
        <v>7762</v>
      </c>
      <c r="C205" s="1597" t="s">
        <v>244</v>
      </c>
      <c r="D205" s="1597" t="s">
        <v>652</v>
      </c>
      <c r="E205" s="1597" t="s">
        <v>7761</v>
      </c>
      <c r="F205" s="1598">
        <v>4140000</v>
      </c>
      <c r="G205" s="1598">
        <v>0</v>
      </c>
      <c r="H205" s="1597" t="s">
        <v>6656</v>
      </c>
    </row>
    <row r="206" spans="1:8" ht="17.399999999999999" hidden="1">
      <c r="A206" s="1592">
        <v>46051</v>
      </c>
      <c r="B206" s="1593" t="s">
        <v>7762</v>
      </c>
      <c r="C206" s="1593" t="s">
        <v>354</v>
      </c>
      <c r="D206" s="1593" t="s">
        <v>656</v>
      </c>
      <c r="E206" s="1593" t="s">
        <v>7761</v>
      </c>
      <c r="F206" s="1594">
        <v>0</v>
      </c>
      <c r="G206" s="1594">
        <v>4140000</v>
      </c>
      <c r="H206" s="1593" t="s">
        <v>600</v>
      </c>
    </row>
    <row r="207" spans="1:8" ht="17.399999999999999" hidden="1">
      <c r="A207" s="1596">
        <v>46051</v>
      </c>
      <c r="B207" s="1597" t="s">
        <v>7760</v>
      </c>
      <c r="C207" s="1597" t="s">
        <v>244</v>
      </c>
      <c r="D207" s="1597" t="s">
        <v>652</v>
      </c>
      <c r="E207" s="1597" t="s">
        <v>7697</v>
      </c>
      <c r="F207" s="1598">
        <v>135000000</v>
      </c>
      <c r="G207" s="1598">
        <v>0</v>
      </c>
      <c r="H207" s="1597" t="s">
        <v>7698</v>
      </c>
    </row>
    <row r="208" spans="1:8" ht="17.399999999999999" hidden="1">
      <c r="A208" s="1592">
        <v>46051</v>
      </c>
      <c r="B208" s="1593" t="s">
        <v>7760</v>
      </c>
      <c r="C208" s="1593" t="s">
        <v>354</v>
      </c>
      <c r="D208" s="1593" t="s">
        <v>656</v>
      </c>
      <c r="E208" s="1593" t="s">
        <v>7697</v>
      </c>
      <c r="F208" s="1594">
        <v>0</v>
      </c>
      <c r="G208" s="1594">
        <v>135000000</v>
      </c>
      <c r="H208" s="1593" t="s">
        <v>600</v>
      </c>
    </row>
    <row r="209" spans="1:8" ht="17.399999999999999" hidden="1">
      <c r="A209" s="1596">
        <v>46051</v>
      </c>
      <c r="B209" s="1597" t="s">
        <v>7759</v>
      </c>
      <c r="C209" s="1597" t="s">
        <v>244</v>
      </c>
      <c r="D209" s="1597" t="s">
        <v>652</v>
      </c>
      <c r="E209" s="1597" t="s">
        <v>7699</v>
      </c>
      <c r="F209" s="1598">
        <v>23600000</v>
      </c>
      <c r="G209" s="1598">
        <v>0</v>
      </c>
      <c r="H209" s="1597" t="s">
        <v>7912</v>
      </c>
    </row>
    <row r="210" spans="1:8" ht="17.399999999999999" hidden="1">
      <c r="A210" s="1592">
        <v>46051</v>
      </c>
      <c r="B210" s="1593" t="s">
        <v>7759</v>
      </c>
      <c r="C210" s="1593" t="s">
        <v>354</v>
      </c>
      <c r="D210" s="1593" t="s">
        <v>656</v>
      </c>
      <c r="E210" s="1593" t="s">
        <v>7699</v>
      </c>
      <c r="F210" s="1594">
        <v>0</v>
      </c>
      <c r="G210" s="1594">
        <v>23600000</v>
      </c>
      <c r="H210" s="1593" t="s">
        <v>600</v>
      </c>
    </row>
    <row r="211" spans="1:8" ht="17.399999999999999" hidden="1">
      <c r="A211" s="1596">
        <v>46051</v>
      </c>
      <c r="B211" s="1597" t="s">
        <v>7758</v>
      </c>
      <c r="C211" s="1597" t="s">
        <v>244</v>
      </c>
      <c r="D211" s="1597" t="s">
        <v>652</v>
      </c>
      <c r="E211" s="1597" t="s">
        <v>7701</v>
      </c>
      <c r="F211" s="1598">
        <v>23600000</v>
      </c>
      <c r="G211" s="1598">
        <v>0</v>
      </c>
      <c r="H211" s="1597" t="s">
        <v>7702</v>
      </c>
    </row>
    <row r="212" spans="1:8" ht="17.399999999999999" hidden="1">
      <c r="A212" s="1592">
        <v>46051</v>
      </c>
      <c r="B212" s="1593" t="s">
        <v>7758</v>
      </c>
      <c r="C212" s="1593" t="s">
        <v>354</v>
      </c>
      <c r="D212" s="1593" t="s">
        <v>656</v>
      </c>
      <c r="E212" s="1593" t="s">
        <v>7701</v>
      </c>
      <c r="F212" s="1594">
        <v>0</v>
      </c>
      <c r="G212" s="1594">
        <v>23600000</v>
      </c>
      <c r="H212" s="1593" t="s">
        <v>600</v>
      </c>
    </row>
    <row r="213" spans="1:8" ht="17.399999999999999" hidden="1">
      <c r="A213" s="1596">
        <v>46051</v>
      </c>
      <c r="B213" s="1597" t="s">
        <v>7757</v>
      </c>
      <c r="C213" s="1597" t="s">
        <v>244</v>
      </c>
      <c r="D213" s="1597" t="s">
        <v>652</v>
      </c>
      <c r="E213" s="1597" t="s">
        <v>7703</v>
      </c>
      <c r="F213" s="1598">
        <v>119000000</v>
      </c>
      <c r="G213" s="1598">
        <v>0</v>
      </c>
      <c r="H213" s="1597" t="s">
        <v>7704</v>
      </c>
    </row>
    <row r="214" spans="1:8" ht="17.399999999999999" hidden="1">
      <c r="A214" s="1592">
        <v>46051</v>
      </c>
      <c r="B214" s="1593" t="s">
        <v>7757</v>
      </c>
      <c r="C214" s="1593" t="s">
        <v>354</v>
      </c>
      <c r="D214" s="1593" t="s">
        <v>656</v>
      </c>
      <c r="E214" s="1593" t="s">
        <v>7703</v>
      </c>
      <c r="F214" s="1594">
        <v>0</v>
      </c>
      <c r="G214" s="1594">
        <v>119000000</v>
      </c>
      <c r="H214" s="1593" t="s">
        <v>600</v>
      </c>
    </row>
    <row r="215" spans="1:8" ht="17.399999999999999" hidden="1">
      <c r="A215" s="1596">
        <v>46051</v>
      </c>
      <c r="B215" s="1597" t="s">
        <v>7755</v>
      </c>
      <c r="C215" s="1597" t="s">
        <v>244</v>
      </c>
      <c r="D215" s="1597" t="s">
        <v>652</v>
      </c>
      <c r="E215" s="1597" t="s">
        <v>7705</v>
      </c>
      <c r="F215" s="1598">
        <v>120720000</v>
      </c>
      <c r="G215" s="1598">
        <v>0</v>
      </c>
      <c r="H215" s="1597" t="s">
        <v>7706</v>
      </c>
    </row>
    <row r="216" spans="1:8" ht="17.399999999999999" hidden="1">
      <c r="A216" s="1592">
        <v>46051</v>
      </c>
      <c r="B216" s="1593" t="s">
        <v>7755</v>
      </c>
      <c r="C216" s="1593" t="s">
        <v>354</v>
      </c>
      <c r="D216" s="1593" t="s">
        <v>656</v>
      </c>
      <c r="E216" s="1593" t="s">
        <v>7705</v>
      </c>
      <c r="F216" s="1594">
        <v>0</v>
      </c>
      <c r="G216" s="1594">
        <v>120720000</v>
      </c>
      <c r="H216" s="1593" t="s">
        <v>600</v>
      </c>
    </row>
    <row r="217" spans="1:8" ht="17.399999999999999" hidden="1">
      <c r="A217" s="1596">
        <v>46052</v>
      </c>
      <c r="B217" s="1597" t="s">
        <v>7747</v>
      </c>
      <c r="C217" s="1597" t="s">
        <v>580</v>
      </c>
      <c r="D217" s="1597" t="s">
        <v>814</v>
      </c>
      <c r="E217" s="1597" t="s">
        <v>7746</v>
      </c>
      <c r="F217" s="1598">
        <v>0</v>
      </c>
      <c r="G217" s="1598">
        <v>2223720</v>
      </c>
      <c r="H217" s="1597" t="s">
        <v>625</v>
      </c>
    </row>
    <row r="218" spans="1:8" ht="17.399999999999999" hidden="1">
      <c r="A218" s="1592">
        <v>46052</v>
      </c>
      <c r="B218" s="1593" t="s">
        <v>7747</v>
      </c>
      <c r="C218" s="1593" t="s">
        <v>399</v>
      </c>
      <c r="D218" s="1593" t="s">
        <v>646</v>
      </c>
      <c r="E218" s="1593" t="s">
        <v>7746</v>
      </c>
      <c r="F218" s="1594">
        <v>2223720</v>
      </c>
      <c r="G218" s="1594">
        <v>0</v>
      </c>
      <c r="H218" s="1593" t="s">
        <v>625</v>
      </c>
    </row>
    <row r="219" spans="1:8" ht="17.399999999999999" hidden="1">
      <c r="A219" s="1596">
        <v>46052</v>
      </c>
      <c r="B219" s="1597" t="s">
        <v>7744</v>
      </c>
      <c r="C219" s="1597" t="s">
        <v>580</v>
      </c>
      <c r="D219" s="1597" t="s">
        <v>814</v>
      </c>
      <c r="E219" s="1597" t="s">
        <v>7479</v>
      </c>
      <c r="F219" s="1598">
        <v>416888943</v>
      </c>
      <c r="G219" s="1598">
        <v>0</v>
      </c>
      <c r="H219" s="1597" t="s">
        <v>625</v>
      </c>
    </row>
    <row r="220" spans="1:8" ht="17.399999999999999" hidden="1">
      <c r="A220" s="1592">
        <v>46052</v>
      </c>
      <c r="B220" s="1593" t="s">
        <v>7744</v>
      </c>
      <c r="C220" s="1593" t="s">
        <v>349</v>
      </c>
      <c r="D220" s="1593" t="s">
        <v>659</v>
      </c>
      <c r="E220" s="1593" t="s">
        <v>7479</v>
      </c>
      <c r="F220" s="1594">
        <v>41688894</v>
      </c>
      <c r="G220" s="1594">
        <v>0</v>
      </c>
      <c r="H220" s="1593" t="s">
        <v>625</v>
      </c>
    </row>
    <row r="221" spans="1:8" ht="17.399999999999999" hidden="1">
      <c r="A221" s="1596">
        <v>46052</v>
      </c>
      <c r="B221" s="1597" t="s">
        <v>7744</v>
      </c>
      <c r="C221" s="1597" t="s">
        <v>399</v>
      </c>
      <c r="D221" s="1597" t="s">
        <v>646</v>
      </c>
      <c r="E221" s="1597" t="s">
        <v>7479</v>
      </c>
      <c r="F221" s="1598">
        <v>0</v>
      </c>
      <c r="G221" s="1598">
        <v>458577837</v>
      </c>
      <c r="H221" s="1597" t="s">
        <v>625</v>
      </c>
    </row>
    <row r="222" spans="1:8" ht="17.399999999999999" hidden="1">
      <c r="A222" s="1592">
        <v>46053</v>
      </c>
      <c r="B222" s="1593" t="s">
        <v>7743</v>
      </c>
      <c r="C222" s="1593" t="s">
        <v>580</v>
      </c>
      <c r="D222" s="1593" t="s">
        <v>814</v>
      </c>
      <c r="E222" s="1593" t="s">
        <v>7742</v>
      </c>
      <c r="F222" s="1594">
        <v>138962981</v>
      </c>
      <c r="G222" s="1594">
        <v>0</v>
      </c>
      <c r="H222" s="1593" t="s">
        <v>625</v>
      </c>
    </row>
    <row r="223" spans="1:8" ht="17.399999999999999" hidden="1">
      <c r="A223" s="1596">
        <v>46053</v>
      </c>
      <c r="B223" s="1597" t="s">
        <v>7743</v>
      </c>
      <c r="C223" s="1597" t="s">
        <v>399</v>
      </c>
      <c r="D223" s="1597" t="s">
        <v>646</v>
      </c>
      <c r="E223" s="1597" t="s">
        <v>7742</v>
      </c>
      <c r="F223" s="1598">
        <v>0</v>
      </c>
      <c r="G223" s="1598">
        <v>138962981</v>
      </c>
      <c r="H223" s="1597" t="s">
        <v>625</v>
      </c>
    </row>
    <row r="224" spans="1:8" ht="17.399999999999999" hidden="1">
      <c r="A224" s="1592">
        <v>46053</v>
      </c>
      <c r="B224" s="1593" t="s">
        <v>7741</v>
      </c>
      <c r="C224" s="1593" t="s">
        <v>580</v>
      </c>
      <c r="D224" s="1593" t="s">
        <v>814</v>
      </c>
      <c r="E224" s="1593" t="s">
        <v>7740</v>
      </c>
      <c r="F224" s="1594">
        <v>683148</v>
      </c>
      <c r="G224" s="1594">
        <v>0</v>
      </c>
      <c r="H224" s="1593" t="s">
        <v>625</v>
      </c>
    </row>
    <row r="225" spans="1:8" ht="17.399999999999999" hidden="1">
      <c r="A225" s="1596">
        <v>46053</v>
      </c>
      <c r="B225" s="1597" t="s">
        <v>7741</v>
      </c>
      <c r="C225" s="1597" t="s">
        <v>399</v>
      </c>
      <c r="D225" s="1597" t="s">
        <v>646</v>
      </c>
      <c r="E225" s="1597" t="s">
        <v>7740</v>
      </c>
      <c r="F225" s="1598">
        <v>0</v>
      </c>
      <c r="G225" s="1598">
        <v>683148</v>
      </c>
      <c r="H225" s="1597" t="s">
        <v>625</v>
      </c>
    </row>
    <row r="226" spans="1:8" ht="17.399999999999999" hidden="1">
      <c r="A226" s="1592">
        <v>46053</v>
      </c>
      <c r="B226" s="1593" t="s">
        <v>7717</v>
      </c>
      <c r="C226" s="1593" t="s">
        <v>575</v>
      </c>
      <c r="D226" s="1593" t="s">
        <v>623</v>
      </c>
      <c r="E226" s="1593" t="s">
        <v>475</v>
      </c>
      <c r="F226" s="1594">
        <v>14280000</v>
      </c>
      <c r="G226" s="1594">
        <v>0</v>
      </c>
      <c r="H226" s="1593" t="s">
        <v>625</v>
      </c>
    </row>
    <row r="227" spans="1:8" ht="17.399999999999999" hidden="1">
      <c r="A227" s="1596">
        <v>46053</v>
      </c>
      <c r="B227" s="1597" t="s">
        <v>7717</v>
      </c>
      <c r="C227" s="1597" t="s">
        <v>476</v>
      </c>
      <c r="D227" s="1597" t="s">
        <v>6740</v>
      </c>
      <c r="E227" s="1597" t="s">
        <v>475</v>
      </c>
      <c r="F227" s="1598">
        <v>0</v>
      </c>
      <c r="G227" s="1598">
        <v>14280000</v>
      </c>
      <c r="H227" s="1597" t="s">
        <v>625</v>
      </c>
    </row>
    <row r="228" spans="1:8" ht="17.399999999999999" hidden="1">
      <c r="A228" s="1592">
        <v>46053</v>
      </c>
      <c r="B228" s="1593" t="s">
        <v>7715</v>
      </c>
      <c r="C228" s="1593" t="s">
        <v>575</v>
      </c>
      <c r="D228" s="1593" t="s">
        <v>623</v>
      </c>
      <c r="E228" s="1593" t="s">
        <v>485</v>
      </c>
      <c r="F228" s="1594">
        <v>2475200</v>
      </c>
      <c r="G228" s="1594">
        <v>0</v>
      </c>
      <c r="H228" s="1593" t="s">
        <v>625</v>
      </c>
    </row>
    <row r="229" spans="1:8" ht="17.399999999999999" hidden="1">
      <c r="A229" s="1596">
        <v>46053</v>
      </c>
      <c r="B229" s="1597" t="s">
        <v>7715</v>
      </c>
      <c r="C229" s="1597" t="s">
        <v>476</v>
      </c>
      <c r="D229" s="1597" t="s">
        <v>6740</v>
      </c>
      <c r="E229" s="1597" t="s">
        <v>485</v>
      </c>
      <c r="F229" s="1598">
        <v>0</v>
      </c>
      <c r="G229" s="1598">
        <v>2475200</v>
      </c>
      <c r="H229" s="1597" t="s">
        <v>625</v>
      </c>
    </row>
    <row r="230" spans="1:8" ht="17.399999999999999" hidden="1">
      <c r="A230" s="1592">
        <v>46053</v>
      </c>
      <c r="B230" s="1593" t="s">
        <v>7726</v>
      </c>
      <c r="C230" s="1593" t="s">
        <v>1164</v>
      </c>
      <c r="D230" s="1593" t="s">
        <v>1067</v>
      </c>
      <c r="E230" s="1593" t="s">
        <v>7420</v>
      </c>
      <c r="F230" s="1594">
        <v>0</v>
      </c>
      <c r="G230" s="1594">
        <v>7035000</v>
      </c>
      <c r="H230" s="1593" t="s">
        <v>625</v>
      </c>
    </row>
    <row r="231" spans="1:8" ht="17.399999999999999" hidden="1">
      <c r="A231" s="1596">
        <v>46053</v>
      </c>
      <c r="B231" s="1597" t="s">
        <v>7726</v>
      </c>
      <c r="C231" s="1597" t="s">
        <v>476</v>
      </c>
      <c r="D231" s="1597" t="s">
        <v>6740</v>
      </c>
      <c r="E231" s="1597" t="s">
        <v>7420</v>
      </c>
      <c r="F231" s="1598">
        <v>7035000</v>
      </c>
      <c r="G231" s="1598">
        <v>0</v>
      </c>
      <c r="H231" s="1597" t="s">
        <v>625</v>
      </c>
    </row>
    <row r="232" spans="1:8" ht="17.399999999999999" hidden="1">
      <c r="A232" s="1592">
        <v>46053</v>
      </c>
      <c r="B232" s="1593" t="s">
        <v>7739</v>
      </c>
      <c r="C232" s="1593" t="s">
        <v>435</v>
      </c>
      <c r="D232" s="1593" t="s">
        <v>641</v>
      </c>
      <c r="E232" s="1593" t="s">
        <v>2912</v>
      </c>
      <c r="F232" s="1594">
        <v>1000000</v>
      </c>
      <c r="G232" s="1594">
        <v>0</v>
      </c>
      <c r="H232" s="1593" t="s">
        <v>625</v>
      </c>
    </row>
    <row r="233" spans="1:8" ht="17.399999999999999" hidden="1">
      <c r="A233" s="1596">
        <v>46053</v>
      </c>
      <c r="B233" s="1597" t="s">
        <v>7739</v>
      </c>
      <c r="C233" s="1597" t="s">
        <v>244</v>
      </c>
      <c r="D233" s="1597" t="s">
        <v>652</v>
      </c>
      <c r="E233" s="1597" t="s">
        <v>2912</v>
      </c>
      <c r="F233" s="1598">
        <v>0</v>
      </c>
      <c r="G233" s="1598">
        <v>1000000</v>
      </c>
      <c r="H233" s="1597" t="s">
        <v>625</v>
      </c>
    </row>
    <row r="234" spans="1:8" ht="17.399999999999999" hidden="1">
      <c r="A234" s="1592">
        <v>46053</v>
      </c>
      <c r="B234" s="1593" t="s">
        <v>7728</v>
      </c>
      <c r="C234" s="1593" t="s">
        <v>441</v>
      </c>
      <c r="D234" s="1593" t="s">
        <v>636</v>
      </c>
      <c r="E234" s="1593" t="s">
        <v>440</v>
      </c>
      <c r="F234" s="1594">
        <v>15712084</v>
      </c>
      <c r="G234" s="1594">
        <v>0</v>
      </c>
      <c r="H234" s="1593" t="s">
        <v>625</v>
      </c>
    </row>
    <row r="235" spans="1:8" ht="17.399999999999999" hidden="1">
      <c r="A235" s="1596">
        <v>46053</v>
      </c>
      <c r="B235" s="1597" t="s">
        <v>7728</v>
      </c>
      <c r="C235" s="1597" t="s">
        <v>445</v>
      </c>
      <c r="D235" s="1597" t="s">
        <v>645</v>
      </c>
      <c r="E235" s="1597" t="s">
        <v>440</v>
      </c>
      <c r="F235" s="1598">
        <v>0</v>
      </c>
      <c r="G235" s="1598">
        <v>15712084</v>
      </c>
      <c r="H235" s="1597" t="s">
        <v>625</v>
      </c>
    </row>
    <row r="236" spans="1:8" ht="17.399999999999999" hidden="1">
      <c r="A236" s="1592">
        <v>46053</v>
      </c>
      <c r="B236" s="1593" t="s">
        <v>7727</v>
      </c>
      <c r="C236" s="1593" t="s">
        <v>431</v>
      </c>
      <c r="D236" s="1593" t="s">
        <v>634</v>
      </c>
      <c r="E236" s="1593" t="s">
        <v>6449</v>
      </c>
      <c r="F236" s="1594">
        <v>7657424</v>
      </c>
      <c r="G236" s="1594">
        <v>0</v>
      </c>
      <c r="H236" s="1593" t="s">
        <v>625</v>
      </c>
    </row>
    <row r="237" spans="1:8" ht="17.399999999999999" hidden="1">
      <c r="A237" s="1596">
        <v>46053</v>
      </c>
      <c r="B237" s="1597" t="s">
        <v>7727</v>
      </c>
      <c r="C237" s="1597" t="s">
        <v>425</v>
      </c>
      <c r="D237" s="1597" t="s">
        <v>643</v>
      </c>
      <c r="E237" s="1597" t="s">
        <v>6449</v>
      </c>
      <c r="F237" s="1598">
        <v>0</v>
      </c>
      <c r="G237" s="1598">
        <v>7657424</v>
      </c>
      <c r="H237" s="1597" t="s">
        <v>625</v>
      </c>
    </row>
    <row r="238" spans="1:8" ht="17.399999999999999" hidden="1">
      <c r="A238" s="1592">
        <v>46053</v>
      </c>
      <c r="B238" s="1593" t="s">
        <v>7725</v>
      </c>
      <c r="C238" s="1593" t="s">
        <v>1164</v>
      </c>
      <c r="D238" s="1593" t="s">
        <v>1067</v>
      </c>
      <c r="E238" s="1593" t="s">
        <v>7421</v>
      </c>
      <c r="F238" s="1594">
        <v>0</v>
      </c>
      <c r="G238" s="1594">
        <v>4100400</v>
      </c>
      <c r="H238" s="1593" t="s">
        <v>625</v>
      </c>
    </row>
    <row r="239" spans="1:8" ht="17.399999999999999" hidden="1">
      <c r="A239" s="1596">
        <v>46053</v>
      </c>
      <c r="B239" s="1597" t="s">
        <v>7725</v>
      </c>
      <c r="C239" s="1597" t="s">
        <v>476</v>
      </c>
      <c r="D239" s="1597" t="s">
        <v>6740</v>
      </c>
      <c r="E239" s="1597" t="s">
        <v>7421</v>
      </c>
      <c r="F239" s="1598">
        <v>4100400</v>
      </c>
      <c r="G239" s="1598">
        <v>0</v>
      </c>
      <c r="H239" s="1597" t="s">
        <v>625</v>
      </c>
    </row>
    <row r="240" spans="1:8" ht="17.399999999999999" hidden="1">
      <c r="A240" s="1592">
        <v>46053</v>
      </c>
      <c r="B240" s="1593" t="s">
        <v>7915</v>
      </c>
      <c r="C240" s="1593" t="s">
        <v>575</v>
      </c>
      <c r="D240" s="1593" t="s">
        <v>623</v>
      </c>
      <c r="E240" s="1593" t="s">
        <v>7135</v>
      </c>
      <c r="F240" s="1594">
        <v>0</v>
      </c>
      <c r="G240" s="1594">
        <v>2475200</v>
      </c>
      <c r="H240" s="1593" t="s">
        <v>625</v>
      </c>
    </row>
    <row r="241" spans="1:8" ht="17.399999999999999" hidden="1">
      <c r="A241" s="1596">
        <v>46053</v>
      </c>
      <c r="B241" s="1597" t="s">
        <v>7915</v>
      </c>
      <c r="C241" s="1597" t="s">
        <v>575</v>
      </c>
      <c r="D241" s="1597" t="s">
        <v>623</v>
      </c>
      <c r="E241" s="1597" t="s">
        <v>7136</v>
      </c>
      <c r="F241" s="1598">
        <v>0</v>
      </c>
      <c r="G241" s="1598">
        <v>14280000</v>
      </c>
      <c r="H241" s="1597" t="s">
        <v>625</v>
      </c>
    </row>
    <row r="242" spans="1:8" ht="17.399999999999999" hidden="1">
      <c r="A242" s="1592">
        <v>46053</v>
      </c>
      <c r="B242" s="1593" t="s">
        <v>7915</v>
      </c>
      <c r="C242" s="1593" t="s">
        <v>1164</v>
      </c>
      <c r="D242" s="1593" t="s">
        <v>1067</v>
      </c>
      <c r="E242" s="1593" t="s">
        <v>7135</v>
      </c>
      <c r="F242" s="1594">
        <v>0</v>
      </c>
      <c r="G242" s="1594">
        <v>2613000</v>
      </c>
      <c r="H242" s="1593" t="s">
        <v>625</v>
      </c>
    </row>
    <row r="243" spans="1:8" ht="17.399999999999999" hidden="1">
      <c r="A243" s="1596">
        <v>46053</v>
      </c>
      <c r="B243" s="1597" t="s">
        <v>7915</v>
      </c>
      <c r="C243" s="1597" t="s">
        <v>1164</v>
      </c>
      <c r="D243" s="1597" t="s">
        <v>1067</v>
      </c>
      <c r="E243" s="1597" t="s">
        <v>7136</v>
      </c>
      <c r="F243" s="1598">
        <v>0</v>
      </c>
      <c r="G243" s="1598">
        <v>15075000</v>
      </c>
      <c r="H243" s="1597" t="s">
        <v>625</v>
      </c>
    </row>
    <row r="244" spans="1:8" ht="17.399999999999999" hidden="1">
      <c r="A244" s="1592">
        <v>46053</v>
      </c>
      <c r="B244" s="1593" t="s">
        <v>7915</v>
      </c>
      <c r="C244" s="1593" t="s">
        <v>476</v>
      </c>
      <c r="D244" s="1593" t="s">
        <v>6740</v>
      </c>
      <c r="E244" s="1593" t="s">
        <v>7135</v>
      </c>
      <c r="F244" s="1594">
        <v>2613000</v>
      </c>
      <c r="G244" s="1594">
        <v>0</v>
      </c>
      <c r="H244" s="1593" t="s">
        <v>625</v>
      </c>
    </row>
    <row r="245" spans="1:8" ht="17.399999999999999" hidden="1">
      <c r="A245" s="1596">
        <v>46053</v>
      </c>
      <c r="B245" s="1597" t="s">
        <v>7915</v>
      </c>
      <c r="C245" s="1597" t="s">
        <v>476</v>
      </c>
      <c r="D245" s="1597" t="s">
        <v>6740</v>
      </c>
      <c r="E245" s="1597" t="s">
        <v>7135</v>
      </c>
      <c r="F245" s="1598">
        <v>2475200</v>
      </c>
      <c r="G245" s="1598">
        <v>0</v>
      </c>
      <c r="H245" s="1597" t="s">
        <v>625</v>
      </c>
    </row>
    <row r="246" spans="1:8" ht="17.399999999999999" hidden="1">
      <c r="A246" s="1592">
        <v>46053</v>
      </c>
      <c r="B246" s="1593" t="s">
        <v>7915</v>
      </c>
      <c r="C246" s="1593" t="s">
        <v>476</v>
      </c>
      <c r="D246" s="1593" t="s">
        <v>6740</v>
      </c>
      <c r="E246" s="1593" t="s">
        <v>7136</v>
      </c>
      <c r="F246" s="1594">
        <v>15075000</v>
      </c>
      <c r="G246" s="1594">
        <v>0</v>
      </c>
      <c r="H246" s="1593" t="s">
        <v>625</v>
      </c>
    </row>
    <row r="247" spans="1:8" ht="17.399999999999999" hidden="1">
      <c r="A247" s="1596">
        <v>46053</v>
      </c>
      <c r="B247" s="1597" t="s">
        <v>7915</v>
      </c>
      <c r="C247" s="1597" t="s">
        <v>476</v>
      </c>
      <c r="D247" s="1597" t="s">
        <v>6740</v>
      </c>
      <c r="E247" s="1597" t="s">
        <v>7136</v>
      </c>
      <c r="F247" s="1598">
        <v>14280000</v>
      </c>
      <c r="G247" s="1598">
        <v>0</v>
      </c>
      <c r="H247" s="1597" t="s">
        <v>625</v>
      </c>
    </row>
    <row r="248" spans="1:8" ht="17.399999999999999" hidden="1">
      <c r="A248" s="1592">
        <v>46053</v>
      </c>
      <c r="B248" s="1593" t="s">
        <v>7936</v>
      </c>
      <c r="C248" s="1593" t="s">
        <v>575</v>
      </c>
      <c r="D248" s="1593" t="s">
        <v>623</v>
      </c>
      <c r="E248" s="1593" t="s">
        <v>7935</v>
      </c>
      <c r="F248" s="1594">
        <v>16755200</v>
      </c>
      <c r="G248" s="1594">
        <v>0</v>
      </c>
      <c r="H248" s="1593" t="s">
        <v>625</v>
      </c>
    </row>
    <row r="249" spans="1:8" ht="17.399999999999999" hidden="1">
      <c r="A249" s="1596">
        <v>46053</v>
      </c>
      <c r="B249" s="1597" t="s">
        <v>7936</v>
      </c>
      <c r="C249" s="1597" t="s">
        <v>1164</v>
      </c>
      <c r="D249" s="1597" t="s">
        <v>1067</v>
      </c>
      <c r="E249" s="1597" t="s">
        <v>7935</v>
      </c>
      <c r="F249" s="1598">
        <v>17688000</v>
      </c>
      <c r="G249" s="1598">
        <v>0</v>
      </c>
      <c r="H249" s="1597" t="s">
        <v>625</v>
      </c>
    </row>
    <row r="250" spans="1:8" ht="17.399999999999999" hidden="1">
      <c r="A250" s="1592">
        <v>46053</v>
      </c>
      <c r="B250" s="1593" t="s">
        <v>7936</v>
      </c>
      <c r="C250" s="1593" t="s">
        <v>476</v>
      </c>
      <c r="D250" s="1593" t="s">
        <v>6740</v>
      </c>
      <c r="E250" s="1593" t="s">
        <v>7935</v>
      </c>
      <c r="F250" s="1594">
        <v>0</v>
      </c>
      <c r="G250" s="1594">
        <v>17688000</v>
      </c>
      <c r="H250" s="1593" t="s">
        <v>625</v>
      </c>
    </row>
    <row r="251" spans="1:8" ht="17.399999999999999" hidden="1">
      <c r="A251" s="1596">
        <v>46053</v>
      </c>
      <c r="B251" s="1597" t="s">
        <v>7936</v>
      </c>
      <c r="C251" s="1597" t="s">
        <v>476</v>
      </c>
      <c r="D251" s="1597" t="s">
        <v>6740</v>
      </c>
      <c r="E251" s="1597" t="s">
        <v>7935</v>
      </c>
      <c r="F251" s="1598">
        <v>0</v>
      </c>
      <c r="G251" s="1598">
        <v>16755200</v>
      </c>
      <c r="H251" s="1597" t="s">
        <v>625</v>
      </c>
    </row>
    <row r="252" spans="1:8" ht="17.399999999999999" hidden="1">
      <c r="A252" s="1592">
        <v>46054</v>
      </c>
      <c r="B252" s="1593" t="s">
        <v>8075</v>
      </c>
      <c r="C252" s="1593" t="s">
        <v>575</v>
      </c>
      <c r="D252" s="1593" t="s">
        <v>623</v>
      </c>
      <c r="E252" s="1593" t="s">
        <v>475</v>
      </c>
      <c r="F252" s="1594">
        <v>0</v>
      </c>
      <c r="G252" s="1594">
        <v>14280000</v>
      </c>
      <c r="H252" s="1593" t="s">
        <v>625</v>
      </c>
    </row>
    <row r="253" spans="1:8" ht="17.399999999999999" hidden="1">
      <c r="A253" s="1596">
        <v>46054</v>
      </c>
      <c r="B253" s="1597" t="s">
        <v>8075</v>
      </c>
      <c r="C253" s="1597" t="s">
        <v>476</v>
      </c>
      <c r="D253" s="1597" t="s">
        <v>6740</v>
      </c>
      <c r="E253" s="1597" t="s">
        <v>475</v>
      </c>
      <c r="F253" s="1598">
        <v>14280000</v>
      </c>
      <c r="G253" s="1598">
        <v>0</v>
      </c>
      <c r="H253" s="1597" t="s">
        <v>625</v>
      </c>
    </row>
    <row r="254" spans="1:8" ht="17.399999999999999" hidden="1">
      <c r="A254" s="1592">
        <v>46054</v>
      </c>
      <c r="B254" s="1593" t="s">
        <v>8073</v>
      </c>
      <c r="C254" s="1593" t="s">
        <v>575</v>
      </c>
      <c r="D254" s="1593" t="s">
        <v>623</v>
      </c>
      <c r="E254" s="1593" t="s">
        <v>485</v>
      </c>
      <c r="F254" s="1594">
        <v>0</v>
      </c>
      <c r="G254" s="1594">
        <v>2475200</v>
      </c>
      <c r="H254" s="1593" t="s">
        <v>625</v>
      </c>
    </row>
    <row r="255" spans="1:8" ht="17.399999999999999" hidden="1">
      <c r="A255" s="1596">
        <v>46054</v>
      </c>
      <c r="B255" s="1597" t="s">
        <v>8073</v>
      </c>
      <c r="C255" s="1597" t="s">
        <v>476</v>
      </c>
      <c r="D255" s="1597" t="s">
        <v>6740</v>
      </c>
      <c r="E255" s="1597" t="s">
        <v>8296</v>
      </c>
      <c r="F255" s="1598">
        <v>2475200</v>
      </c>
      <c r="G255" s="1598">
        <v>0</v>
      </c>
      <c r="H255" s="1597" t="s">
        <v>625</v>
      </c>
    </row>
    <row r="256" spans="1:8" ht="17.399999999999999" hidden="1">
      <c r="A256" s="1592">
        <v>46054</v>
      </c>
      <c r="B256" s="1593" t="s">
        <v>8079</v>
      </c>
      <c r="C256" s="1593" t="s">
        <v>1164</v>
      </c>
      <c r="D256" s="1593" t="s">
        <v>1067</v>
      </c>
      <c r="E256" s="1593" t="s">
        <v>7420</v>
      </c>
      <c r="F256" s="1594">
        <v>7035000</v>
      </c>
      <c r="G256" s="1594">
        <v>0</v>
      </c>
      <c r="H256" s="1593" t="s">
        <v>625</v>
      </c>
    </row>
    <row r="257" spans="1:8" ht="17.399999999999999" hidden="1">
      <c r="A257" s="1596">
        <v>46054</v>
      </c>
      <c r="B257" s="1597" t="s">
        <v>8079</v>
      </c>
      <c r="C257" s="1597" t="s">
        <v>476</v>
      </c>
      <c r="D257" s="1597" t="s">
        <v>6740</v>
      </c>
      <c r="E257" s="1597" t="s">
        <v>7420</v>
      </c>
      <c r="F257" s="1598">
        <v>0</v>
      </c>
      <c r="G257" s="1598">
        <v>7035000</v>
      </c>
      <c r="H257" s="1597" t="s">
        <v>625</v>
      </c>
    </row>
    <row r="258" spans="1:8" ht="17.399999999999999" hidden="1">
      <c r="A258" s="1592">
        <v>46054</v>
      </c>
      <c r="B258" s="1593" t="s">
        <v>8078</v>
      </c>
      <c r="C258" s="1593" t="s">
        <v>1164</v>
      </c>
      <c r="D258" s="1593" t="s">
        <v>1067</v>
      </c>
      <c r="E258" s="1593" t="s">
        <v>7421</v>
      </c>
      <c r="F258" s="1594">
        <v>4100400</v>
      </c>
      <c r="G258" s="1594">
        <v>0</v>
      </c>
      <c r="H258" s="1593" t="s">
        <v>625</v>
      </c>
    </row>
    <row r="259" spans="1:8" ht="17.399999999999999" hidden="1">
      <c r="A259" s="1596">
        <v>46054</v>
      </c>
      <c r="B259" s="1597" t="s">
        <v>8078</v>
      </c>
      <c r="C259" s="1597" t="s">
        <v>476</v>
      </c>
      <c r="D259" s="1597" t="s">
        <v>6740</v>
      </c>
      <c r="E259" s="1597" t="s">
        <v>7421</v>
      </c>
      <c r="F259" s="1598">
        <v>0</v>
      </c>
      <c r="G259" s="1598">
        <v>4100400</v>
      </c>
      <c r="H259" s="1597" t="s">
        <v>625</v>
      </c>
    </row>
    <row r="260" spans="1:8" ht="17.399999999999999" hidden="1">
      <c r="A260" s="1592">
        <v>46054</v>
      </c>
      <c r="B260" s="1593" t="s">
        <v>8091</v>
      </c>
      <c r="C260" s="1593" t="s">
        <v>391</v>
      </c>
      <c r="D260" s="1593" t="s">
        <v>658</v>
      </c>
      <c r="E260" s="1593" t="s">
        <v>8029</v>
      </c>
      <c r="F260" s="1594">
        <v>2700000</v>
      </c>
      <c r="G260" s="1594">
        <v>0</v>
      </c>
      <c r="H260" s="1593" t="s">
        <v>625</v>
      </c>
    </row>
    <row r="261" spans="1:8" ht="17.399999999999999" hidden="1">
      <c r="A261" s="1596">
        <v>46054</v>
      </c>
      <c r="B261" s="1597" t="s">
        <v>8091</v>
      </c>
      <c r="C261" s="1597" t="s">
        <v>349</v>
      </c>
      <c r="D261" s="1597" t="s">
        <v>659</v>
      </c>
      <c r="E261" s="1597" t="s">
        <v>8029</v>
      </c>
      <c r="F261" s="1598">
        <v>270000</v>
      </c>
      <c r="G261" s="1598">
        <v>0</v>
      </c>
      <c r="H261" s="1597" t="s">
        <v>625</v>
      </c>
    </row>
    <row r="262" spans="1:8" ht="17.399999999999999" hidden="1">
      <c r="A262" s="1592">
        <v>46054</v>
      </c>
      <c r="B262" s="1593" t="s">
        <v>8091</v>
      </c>
      <c r="C262" s="1593" t="s">
        <v>244</v>
      </c>
      <c r="D262" s="1593" t="s">
        <v>652</v>
      </c>
      <c r="E262" s="1593" t="s">
        <v>8029</v>
      </c>
      <c r="F262" s="1594">
        <v>0</v>
      </c>
      <c r="G262" s="1594">
        <v>2970000</v>
      </c>
      <c r="H262" s="1593" t="s">
        <v>6437</v>
      </c>
    </row>
    <row r="263" spans="1:8" ht="17.399999999999999" hidden="1">
      <c r="A263" s="1596">
        <v>46054</v>
      </c>
      <c r="B263" s="1597" t="s">
        <v>8083</v>
      </c>
      <c r="C263" s="1597" t="s">
        <v>270</v>
      </c>
      <c r="D263" s="1597" t="s">
        <v>704</v>
      </c>
      <c r="E263" s="1597" t="s">
        <v>8082</v>
      </c>
      <c r="F263" s="1598">
        <v>33716</v>
      </c>
      <c r="G263" s="1598">
        <v>0</v>
      </c>
      <c r="H263" s="1597" t="s">
        <v>625</v>
      </c>
    </row>
    <row r="264" spans="1:8" ht="17.399999999999999" hidden="1">
      <c r="A264" s="1592">
        <v>46054</v>
      </c>
      <c r="B264" s="1593" t="s">
        <v>8083</v>
      </c>
      <c r="C264" s="1593" t="s">
        <v>349</v>
      </c>
      <c r="D264" s="1593" t="s">
        <v>659</v>
      </c>
      <c r="E264" s="1593" t="s">
        <v>8113</v>
      </c>
      <c r="F264" s="1594">
        <v>0</v>
      </c>
      <c r="G264" s="1594">
        <v>5100000</v>
      </c>
      <c r="H264" s="1593" t="s">
        <v>625</v>
      </c>
    </row>
    <row r="265" spans="1:8" ht="17.399999999999999" hidden="1">
      <c r="A265" s="1596">
        <v>46054</v>
      </c>
      <c r="B265" s="1597" t="s">
        <v>8083</v>
      </c>
      <c r="C265" s="1597" t="s">
        <v>349</v>
      </c>
      <c r="D265" s="1597" t="s">
        <v>659</v>
      </c>
      <c r="E265" s="1597" t="s">
        <v>8114</v>
      </c>
      <c r="F265" s="1598">
        <v>0</v>
      </c>
      <c r="G265" s="1598">
        <v>240000</v>
      </c>
      <c r="H265" s="1597" t="s">
        <v>625</v>
      </c>
    </row>
    <row r="266" spans="1:8" ht="17.399999999999999" hidden="1">
      <c r="A266" s="1592">
        <v>46054</v>
      </c>
      <c r="B266" s="1593" t="s">
        <v>8083</v>
      </c>
      <c r="C266" s="1593" t="s">
        <v>349</v>
      </c>
      <c r="D266" s="1593" t="s">
        <v>659</v>
      </c>
      <c r="E266" s="1593" t="s">
        <v>8115</v>
      </c>
      <c r="F266" s="1594">
        <v>0</v>
      </c>
      <c r="G266" s="1594">
        <v>49440000</v>
      </c>
      <c r="H266" s="1593" t="s">
        <v>625</v>
      </c>
    </row>
    <row r="267" spans="1:8" ht="17.399999999999999" hidden="1">
      <c r="A267" s="1596">
        <v>46054</v>
      </c>
      <c r="B267" s="1597" t="s">
        <v>8083</v>
      </c>
      <c r="C267" s="1597" t="s">
        <v>349</v>
      </c>
      <c r="D267" s="1597" t="s">
        <v>659</v>
      </c>
      <c r="E267" s="1597" t="s">
        <v>8116</v>
      </c>
      <c r="F267" s="1598">
        <v>0</v>
      </c>
      <c r="G267" s="1598">
        <v>1350000</v>
      </c>
      <c r="H267" s="1597" t="s">
        <v>625</v>
      </c>
    </row>
    <row r="268" spans="1:8" ht="17.399999999999999" hidden="1">
      <c r="A268" s="1592">
        <v>46054</v>
      </c>
      <c r="B268" s="1593" t="s">
        <v>8083</v>
      </c>
      <c r="C268" s="1593" t="s">
        <v>349</v>
      </c>
      <c r="D268" s="1593" t="s">
        <v>659</v>
      </c>
      <c r="E268" s="1593" t="s">
        <v>8117</v>
      </c>
      <c r="F268" s="1594">
        <v>0</v>
      </c>
      <c r="G268" s="1594">
        <v>5572110</v>
      </c>
      <c r="H268" s="1593" t="s">
        <v>625</v>
      </c>
    </row>
    <row r="269" spans="1:8" ht="17.399999999999999" hidden="1">
      <c r="A269" s="1596">
        <v>46054</v>
      </c>
      <c r="B269" s="1597" t="s">
        <v>8083</v>
      </c>
      <c r="C269" s="1597" t="s">
        <v>349</v>
      </c>
      <c r="D269" s="1597" t="s">
        <v>659</v>
      </c>
      <c r="E269" s="1597" t="s">
        <v>8118</v>
      </c>
      <c r="F269" s="1598">
        <v>0</v>
      </c>
      <c r="G269" s="1598">
        <v>7350000</v>
      </c>
      <c r="H269" s="1597" t="s">
        <v>625</v>
      </c>
    </row>
    <row r="270" spans="1:8" ht="17.399999999999999" hidden="1">
      <c r="A270" s="1592">
        <v>46054</v>
      </c>
      <c r="B270" s="1593" t="s">
        <v>8083</v>
      </c>
      <c r="C270" s="1593" t="s">
        <v>349</v>
      </c>
      <c r="D270" s="1593" t="s">
        <v>659</v>
      </c>
      <c r="E270" s="1593" t="s">
        <v>8119</v>
      </c>
      <c r="F270" s="1594">
        <v>0</v>
      </c>
      <c r="G270" s="1594">
        <v>2250000</v>
      </c>
      <c r="H270" s="1593" t="s">
        <v>625</v>
      </c>
    </row>
    <row r="271" spans="1:8" ht="17.399999999999999" hidden="1">
      <c r="A271" s="1596">
        <v>46054</v>
      </c>
      <c r="B271" s="1597" t="s">
        <v>8083</v>
      </c>
      <c r="C271" s="1597" t="s">
        <v>349</v>
      </c>
      <c r="D271" s="1597" t="s">
        <v>659</v>
      </c>
      <c r="E271" s="1597" t="s">
        <v>8120</v>
      </c>
      <c r="F271" s="1598">
        <v>0</v>
      </c>
      <c r="G271" s="1598">
        <v>35000</v>
      </c>
      <c r="H271" s="1597" t="s">
        <v>625</v>
      </c>
    </row>
    <row r="272" spans="1:8" ht="17.399999999999999" hidden="1">
      <c r="A272" s="1592">
        <v>46054</v>
      </c>
      <c r="B272" s="1593" t="s">
        <v>8083</v>
      </c>
      <c r="C272" s="1593" t="s">
        <v>349</v>
      </c>
      <c r="D272" s="1593" t="s">
        <v>659</v>
      </c>
      <c r="E272" s="1593" t="s">
        <v>8121</v>
      </c>
      <c r="F272" s="1594">
        <v>0</v>
      </c>
      <c r="G272" s="1594">
        <v>800000</v>
      </c>
      <c r="H272" s="1593" t="s">
        <v>625</v>
      </c>
    </row>
    <row r="273" spans="1:8" ht="17.399999999999999" hidden="1">
      <c r="A273" s="1596">
        <v>46054</v>
      </c>
      <c r="B273" s="1597" t="s">
        <v>8083</v>
      </c>
      <c r="C273" s="1597" t="s">
        <v>349</v>
      </c>
      <c r="D273" s="1597" t="s">
        <v>659</v>
      </c>
      <c r="E273" s="1597" t="s">
        <v>8122</v>
      </c>
      <c r="F273" s="1598">
        <v>0</v>
      </c>
      <c r="G273" s="1598">
        <v>1200000</v>
      </c>
      <c r="H273" s="1597" t="s">
        <v>625</v>
      </c>
    </row>
    <row r="274" spans="1:8" ht="17.399999999999999" hidden="1">
      <c r="A274" s="1592">
        <v>46054</v>
      </c>
      <c r="B274" s="1593" t="s">
        <v>8083</v>
      </c>
      <c r="C274" s="1593" t="s">
        <v>349</v>
      </c>
      <c r="D274" s="1593" t="s">
        <v>659</v>
      </c>
      <c r="E274" s="1593" t="s">
        <v>8123</v>
      </c>
      <c r="F274" s="1594">
        <v>0</v>
      </c>
      <c r="G274" s="1594">
        <v>39997946</v>
      </c>
      <c r="H274" s="1593" t="s">
        <v>625</v>
      </c>
    </row>
    <row r="275" spans="1:8" ht="17.399999999999999" hidden="1">
      <c r="A275" s="1596">
        <v>46054</v>
      </c>
      <c r="B275" s="1597" t="s">
        <v>8083</v>
      </c>
      <c r="C275" s="1597" t="s">
        <v>349</v>
      </c>
      <c r="D275" s="1597" t="s">
        <v>659</v>
      </c>
      <c r="E275" s="1597" t="s">
        <v>8124</v>
      </c>
      <c r="F275" s="1598">
        <v>0</v>
      </c>
      <c r="G275" s="1598">
        <v>210620</v>
      </c>
      <c r="H275" s="1597" t="s">
        <v>625</v>
      </c>
    </row>
    <row r="276" spans="1:8" ht="17.399999999999999" hidden="1">
      <c r="A276" s="1592">
        <v>46054</v>
      </c>
      <c r="B276" s="1593" t="s">
        <v>8083</v>
      </c>
      <c r="C276" s="1593" t="s">
        <v>349</v>
      </c>
      <c r="D276" s="1593" t="s">
        <v>659</v>
      </c>
      <c r="E276" s="1593" t="s">
        <v>8125</v>
      </c>
      <c r="F276" s="1594">
        <v>0</v>
      </c>
      <c r="G276" s="1594">
        <v>4500000</v>
      </c>
      <c r="H276" s="1593" t="s">
        <v>625</v>
      </c>
    </row>
    <row r="277" spans="1:8" ht="17.399999999999999" hidden="1">
      <c r="A277" s="1596">
        <v>46054</v>
      </c>
      <c r="B277" s="1597" t="s">
        <v>8083</v>
      </c>
      <c r="C277" s="1597" t="s">
        <v>349</v>
      </c>
      <c r="D277" s="1597" t="s">
        <v>659</v>
      </c>
      <c r="E277" s="1597" t="s">
        <v>8126</v>
      </c>
      <c r="F277" s="1598">
        <v>0</v>
      </c>
      <c r="G277" s="1598">
        <v>6000000</v>
      </c>
      <c r="H277" s="1597" t="s">
        <v>625</v>
      </c>
    </row>
    <row r="278" spans="1:8" ht="17.399999999999999" hidden="1">
      <c r="A278" s="1592">
        <v>46054</v>
      </c>
      <c r="B278" s="1593" t="s">
        <v>8083</v>
      </c>
      <c r="C278" s="1593" t="s">
        <v>349</v>
      </c>
      <c r="D278" s="1593" t="s">
        <v>659</v>
      </c>
      <c r="E278" s="1593" t="s">
        <v>8127</v>
      </c>
      <c r="F278" s="1594">
        <v>0</v>
      </c>
      <c r="G278" s="1594">
        <v>1200</v>
      </c>
      <c r="H278" s="1593" t="s">
        <v>625</v>
      </c>
    </row>
    <row r="279" spans="1:8" ht="17.399999999999999" hidden="1">
      <c r="A279" s="1596">
        <v>46054</v>
      </c>
      <c r="B279" s="1597" t="s">
        <v>8083</v>
      </c>
      <c r="C279" s="1597" t="s">
        <v>240</v>
      </c>
      <c r="D279" s="1597" t="s">
        <v>706</v>
      </c>
      <c r="E279" s="1597" t="s">
        <v>8202</v>
      </c>
      <c r="F279" s="1598">
        <v>124013160</v>
      </c>
      <c r="G279" s="1598">
        <v>0</v>
      </c>
      <c r="H279" s="1597" t="s">
        <v>625</v>
      </c>
    </row>
    <row r="280" spans="1:8" ht="17.399999999999999" hidden="1">
      <c r="A280" s="1592">
        <v>46054</v>
      </c>
      <c r="B280" s="1593" t="s">
        <v>8112</v>
      </c>
      <c r="C280" s="1593" t="s">
        <v>349</v>
      </c>
      <c r="D280" s="1593" t="s">
        <v>659</v>
      </c>
      <c r="E280" s="1593" t="s">
        <v>8111</v>
      </c>
      <c r="F280" s="1594">
        <v>0</v>
      </c>
      <c r="G280" s="1594">
        <v>3371200</v>
      </c>
      <c r="H280" s="1593" t="s">
        <v>625</v>
      </c>
    </row>
    <row r="281" spans="1:8" ht="17.399999999999999" hidden="1">
      <c r="A281" s="1596">
        <v>46054</v>
      </c>
      <c r="B281" s="1597" t="s">
        <v>8112</v>
      </c>
      <c r="C281" s="1597" t="s">
        <v>6352</v>
      </c>
      <c r="D281" s="1597" t="s">
        <v>6374</v>
      </c>
      <c r="E281" s="1597" t="s">
        <v>8197</v>
      </c>
      <c r="F281" s="1598">
        <v>0</v>
      </c>
      <c r="G281" s="1598">
        <v>33712000</v>
      </c>
      <c r="H281" s="1597" t="s">
        <v>625</v>
      </c>
    </row>
    <row r="282" spans="1:8" ht="17.399999999999999" hidden="1">
      <c r="A282" s="1592">
        <v>46054</v>
      </c>
      <c r="B282" s="1593" t="s">
        <v>8112</v>
      </c>
      <c r="C282" s="1593" t="s">
        <v>511</v>
      </c>
      <c r="D282" s="1593" t="s">
        <v>663</v>
      </c>
      <c r="E282" s="1593" t="s">
        <v>8200</v>
      </c>
      <c r="F282" s="1594">
        <v>37083200</v>
      </c>
      <c r="G282" s="1594">
        <v>0</v>
      </c>
      <c r="H282" s="1593" t="s">
        <v>625</v>
      </c>
    </row>
    <row r="283" spans="1:8" ht="17.399999999999999" hidden="1">
      <c r="A283" s="1596">
        <v>46055</v>
      </c>
      <c r="B283" s="1597" t="s">
        <v>8196</v>
      </c>
      <c r="C283" s="1597" t="s">
        <v>244</v>
      </c>
      <c r="D283" s="1597" t="s">
        <v>652</v>
      </c>
      <c r="E283" s="1597" t="s">
        <v>7991</v>
      </c>
      <c r="F283" s="1598">
        <v>0</v>
      </c>
      <c r="G283" s="1598">
        <v>330000</v>
      </c>
      <c r="H283" s="1597" t="s">
        <v>6489</v>
      </c>
    </row>
    <row r="284" spans="1:8" ht="17.399999999999999" hidden="1">
      <c r="A284" s="1592">
        <v>46055</v>
      </c>
      <c r="B284" s="1593" t="s">
        <v>8196</v>
      </c>
      <c r="C284" s="1593" t="s">
        <v>6837</v>
      </c>
      <c r="D284" s="1593" t="s">
        <v>3608</v>
      </c>
      <c r="E284" s="1593" t="s">
        <v>7991</v>
      </c>
      <c r="F284" s="1594">
        <v>330000</v>
      </c>
      <c r="G284" s="1594">
        <v>0</v>
      </c>
      <c r="H284" s="1593" t="s">
        <v>625</v>
      </c>
    </row>
    <row r="285" spans="1:8" ht="17.399999999999999" hidden="1">
      <c r="A285" s="1596">
        <v>46055</v>
      </c>
      <c r="B285" s="1597" t="s">
        <v>8195</v>
      </c>
      <c r="C285" s="1597" t="s">
        <v>244</v>
      </c>
      <c r="D285" s="1597" t="s">
        <v>652</v>
      </c>
      <c r="E285" s="1597" t="s">
        <v>7990</v>
      </c>
      <c r="F285" s="1598">
        <v>0</v>
      </c>
      <c r="G285" s="1598">
        <v>330000</v>
      </c>
      <c r="H285" s="1597" t="s">
        <v>6489</v>
      </c>
    </row>
    <row r="286" spans="1:8" ht="17.399999999999999" hidden="1">
      <c r="A286" s="1592">
        <v>46055</v>
      </c>
      <c r="B286" s="1593" t="s">
        <v>8195</v>
      </c>
      <c r="C286" s="1593" t="s">
        <v>6837</v>
      </c>
      <c r="D286" s="1593" t="s">
        <v>3608</v>
      </c>
      <c r="E286" s="1593" t="s">
        <v>7990</v>
      </c>
      <c r="F286" s="1594">
        <v>330000</v>
      </c>
      <c r="G286" s="1594">
        <v>0</v>
      </c>
      <c r="H286" s="1593" t="s">
        <v>625</v>
      </c>
    </row>
    <row r="287" spans="1:8" ht="17.399999999999999" hidden="1">
      <c r="A287" s="1596">
        <v>46055</v>
      </c>
      <c r="B287" s="1597" t="s">
        <v>8194</v>
      </c>
      <c r="C287" s="1597" t="s">
        <v>244</v>
      </c>
      <c r="D287" s="1597" t="s">
        <v>652</v>
      </c>
      <c r="E287" s="1597" t="s">
        <v>7988</v>
      </c>
      <c r="F287" s="1598">
        <v>0</v>
      </c>
      <c r="G287" s="1598">
        <v>330000</v>
      </c>
      <c r="H287" s="1597" t="s">
        <v>6489</v>
      </c>
    </row>
    <row r="288" spans="1:8" ht="17.399999999999999" hidden="1">
      <c r="A288" s="1592">
        <v>46055</v>
      </c>
      <c r="B288" s="1593" t="s">
        <v>8194</v>
      </c>
      <c r="C288" s="1593" t="s">
        <v>6837</v>
      </c>
      <c r="D288" s="1593" t="s">
        <v>3608</v>
      </c>
      <c r="E288" s="1593" t="s">
        <v>7988</v>
      </c>
      <c r="F288" s="1594">
        <v>330000</v>
      </c>
      <c r="G288" s="1594">
        <v>0</v>
      </c>
      <c r="H288" s="1593" t="s">
        <v>625</v>
      </c>
    </row>
    <row r="289" spans="1:8" ht="17.399999999999999" hidden="1">
      <c r="A289" s="1596">
        <v>46055</v>
      </c>
      <c r="B289" s="1597" t="s">
        <v>8130</v>
      </c>
      <c r="C289" s="1597" t="s">
        <v>425</v>
      </c>
      <c r="D289" s="1597" t="s">
        <v>643</v>
      </c>
      <c r="E289" s="1597" t="s">
        <v>420</v>
      </c>
      <c r="F289" s="1598">
        <v>3211178</v>
      </c>
      <c r="G289" s="1598">
        <v>0</v>
      </c>
      <c r="H289" s="1597" t="s">
        <v>625</v>
      </c>
    </row>
    <row r="290" spans="1:8" ht="17.399999999999999" hidden="1">
      <c r="A290" s="1592">
        <v>46055</v>
      </c>
      <c r="B290" s="1593" t="s">
        <v>8130</v>
      </c>
      <c r="C290" s="1593" t="s">
        <v>421</v>
      </c>
      <c r="D290" s="1593" t="s">
        <v>650</v>
      </c>
      <c r="E290" s="1593" t="s">
        <v>420</v>
      </c>
      <c r="F290" s="1594">
        <v>0</v>
      </c>
      <c r="G290" s="1594">
        <v>3211178</v>
      </c>
      <c r="H290" s="1593" t="s">
        <v>602</v>
      </c>
    </row>
    <row r="291" spans="1:8" ht="17.399999999999999" hidden="1">
      <c r="A291" s="1596">
        <v>46056</v>
      </c>
      <c r="B291" s="1597" t="s">
        <v>8193</v>
      </c>
      <c r="C291" s="1597" t="s">
        <v>244</v>
      </c>
      <c r="D291" s="1597" t="s">
        <v>652</v>
      </c>
      <c r="E291" s="1597" t="s">
        <v>652</v>
      </c>
      <c r="F291" s="1598">
        <v>0</v>
      </c>
      <c r="G291" s="1598">
        <v>20000000</v>
      </c>
      <c r="H291" s="1597" t="s">
        <v>625</v>
      </c>
    </row>
    <row r="292" spans="1:8" ht="17.399999999999999" hidden="1">
      <c r="A292" s="1592">
        <v>46056</v>
      </c>
      <c r="B292" s="1593" t="s">
        <v>8193</v>
      </c>
      <c r="C292" s="1593" t="s">
        <v>511</v>
      </c>
      <c r="D292" s="1593" t="s">
        <v>663</v>
      </c>
      <c r="E292" s="1593" t="s">
        <v>663</v>
      </c>
      <c r="F292" s="1594">
        <v>20000000</v>
      </c>
      <c r="G292" s="1594">
        <v>0</v>
      </c>
      <c r="H292" s="1593" t="s">
        <v>625</v>
      </c>
    </row>
    <row r="293" spans="1:8" ht="17.399999999999999" hidden="1">
      <c r="A293" s="1596">
        <v>46056</v>
      </c>
      <c r="B293" s="1597" t="s">
        <v>8199</v>
      </c>
      <c r="C293" s="1597" t="s">
        <v>511</v>
      </c>
      <c r="D293" s="1597" t="s">
        <v>663</v>
      </c>
      <c r="E293" s="1597" t="s">
        <v>8198</v>
      </c>
      <c r="F293" s="1598">
        <v>0</v>
      </c>
      <c r="G293" s="1598">
        <v>20000000</v>
      </c>
      <c r="H293" s="1597" t="s">
        <v>625</v>
      </c>
    </row>
    <row r="294" spans="1:8" ht="17.399999999999999" hidden="1">
      <c r="A294" s="1592">
        <v>46056</v>
      </c>
      <c r="B294" s="1593" t="s">
        <v>8199</v>
      </c>
      <c r="C294" s="1593" t="s">
        <v>354</v>
      </c>
      <c r="D294" s="1593" t="s">
        <v>656</v>
      </c>
      <c r="E294" s="1593" t="s">
        <v>8198</v>
      </c>
      <c r="F294" s="1594">
        <v>20000000</v>
      </c>
      <c r="G294" s="1594">
        <v>0</v>
      </c>
      <c r="H294" s="1593" t="s">
        <v>600</v>
      </c>
    </row>
    <row r="295" spans="1:8" ht="17.399999999999999" hidden="1">
      <c r="A295" s="1596">
        <v>46056</v>
      </c>
      <c r="B295" s="1597" t="s">
        <v>8207</v>
      </c>
      <c r="C295" s="1597" t="s">
        <v>421</v>
      </c>
      <c r="D295" s="1597" t="s">
        <v>650</v>
      </c>
      <c r="E295" s="1597" t="s">
        <v>6684</v>
      </c>
      <c r="F295" s="1598">
        <v>20000000</v>
      </c>
      <c r="G295" s="1598">
        <v>0</v>
      </c>
      <c r="H295" s="1597" t="s">
        <v>602</v>
      </c>
    </row>
    <row r="296" spans="1:8" ht="17.399999999999999" hidden="1">
      <c r="A296" s="1592">
        <v>46056</v>
      </c>
      <c r="B296" s="1593" t="s">
        <v>8207</v>
      </c>
      <c r="C296" s="1593" t="s">
        <v>354</v>
      </c>
      <c r="D296" s="1593" t="s">
        <v>656</v>
      </c>
      <c r="E296" s="1593" t="s">
        <v>6684</v>
      </c>
      <c r="F296" s="1594">
        <v>0</v>
      </c>
      <c r="G296" s="1594">
        <v>20000000</v>
      </c>
      <c r="H296" s="1593" t="s">
        <v>600</v>
      </c>
    </row>
    <row r="297" spans="1:8" ht="17.399999999999999" hidden="1">
      <c r="A297" s="1596">
        <v>46056</v>
      </c>
      <c r="B297" s="1597" t="s">
        <v>8128</v>
      </c>
      <c r="C297" s="1597" t="s">
        <v>425</v>
      </c>
      <c r="D297" s="1597" t="s">
        <v>643</v>
      </c>
      <c r="E297" s="1597" t="s">
        <v>420</v>
      </c>
      <c r="F297" s="1598">
        <v>4446246</v>
      </c>
      <c r="G297" s="1598">
        <v>0</v>
      </c>
      <c r="H297" s="1597" t="s">
        <v>625</v>
      </c>
    </row>
    <row r="298" spans="1:8" ht="17.399999999999999" hidden="1">
      <c r="A298" s="1592">
        <v>46056</v>
      </c>
      <c r="B298" s="1593" t="s">
        <v>8128</v>
      </c>
      <c r="C298" s="1593" t="s">
        <v>421</v>
      </c>
      <c r="D298" s="1593" t="s">
        <v>650</v>
      </c>
      <c r="E298" s="1593" t="s">
        <v>420</v>
      </c>
      <c r="F298" s="1594">
        <v>0</v>
      </c>
      <c r="G298" s="1594">
        <v>4446246</v>
      </c>
      <c r="H298" s="1593" t="s">
        <v>602</v>
      </c>
    </row>
    <row r="299" spans="1:8" ht="17.399999999999999" hidden="1">
      <c r="A299" s="1596">
        <v>46056</v>
      </c>
      <c r="B299" s="1597" t="s">
        <v>8192</v>
      </c>
      <c r="C299" s="1597" t="s">
        <v>244</v>
      </c>
      <c r="D299" s="1597" t="s">
        <v>652</v>
      </c>
      <c r="E299" s="1597" t="s">
        <v>7695</v>
      </c>
      <c r="F299" s="1598">
        <v>20000000</v>
      </c>
      <c r="G299" s="1598">
        <v>0</v>
      </c>
      <c r="H299" s="1597" t="s">
        <v>625</v>
      </c>
    </row>
    <row r="300" spans="1:8" ht="17.399999999999999" hidden="1">
      <c r="A300" s="1592">
        <v>46056</v>
      </c>
      <c r="B300" s="1593" t="s">
        <v>8192</v>
      </c>
      <c r="C300" s="1593" t="s">
        <v>354</v>
      </c>
      <c r="D300" s="1593" t="s">
        <v>656</v>
      </c>
      <c r="E300" s="1593" t="s">
        <v>7695</v>
      </c>
      <c r="F300" s="1594">
        <v>0</v>
      </c>
      <c r="G300" s="1594">
        <v>20000000</v>
      </c>
      <c r="H300" s="1593" t="s">
        <v>600</v>
      </c>
    </row>
    <row r="301" spans="1:8" ht="17.399999999999999" hidden="1">
      <c r="A301" s="1596">
        <v>46057</v>
      </c>
      <c r="B301" s="1597" t="s">
        <v>8109</v>
      </c>
      <c r="C301" s="1597" t="s">
        <v>349</v>
      </c>
      <c r="D301" s="1597" t="s">
        <v>659</v>
      </c>
      <c r="E301" s="1597" t="s">
        <v>7992</v>
      </c>
      <c r="F301" s="1598">
        <v>1200000</v>
      </c>
      <c r="G301" s="1598">
        <v>0</v>
      </c>
      <c r="H301" s="1597" t="s">
        <v>625</v>
      </c>
    </row>
    <row r="302" spans="1:8" ht="17.399999999999999" hidden="1">
      <c r="A302" s="1592">
        <v>46057</v>
      </c>
      <c r="B302" s="1593" t="s">
        <v>8109</v>
      </c>
      <c r="C302" s="1593" t="s">
        <v>244</v>
      </c>
      <c r="D302" s="1593" t="s">
        <v>652</v>
      </c>
      <c r="E302" s="1593" t="s">
        <v>7992</v>
      </c>
      <c r="F302" s="1594">
        <v>0</v>
      </c>
      <c r="G302" s="1594">
        <v>13200000</v>
      </c>
      <c r="H302" s="1593" t="s">
        <v>574</v>
      </c>
    </row>
    <row r="303" spans="1:8" ht="17.399999999999999" hidden="1">
      <c r="A303" s="1596">
        <v>46057</v>
      </c>
      <c r="B303" s="1597" t="s">
        <v>8109</v>
      </c>
      <c r="C303" s="1597" t="s">
        <v>437</v>
      </c>
      <c r="D303" s="1597" t="s">
        <v>649</v>
      </c>
      <c r="E303" s="1597" t="s">
        <v>7992</v>
      </c>
      <c r="F303" s="1598">
        <v>12000000</v>
      </c>
      <c r="G303" s="1598">
        <v>0</v>
      </c>
      <c r="H303" s="1597" t="s">
        <v>625</v>
      </c>
    </row>
    <row r="304" spans="1:8" ht="17.399999999999999">
      <c r="A304" s="1592">
        <v>46058</v>
      </c>
      <c r="B304" s="1593" t="s">
        <v>8191</v>
      </c>
      <c r="C304" s="1593" t="s">
        <v>244</v>
      </c>
      <c r="D304" s="1593" t="s">
        <v>652</v>
      </c>
      <c r="E304" s="1593" t="s">
        <v>8189</v>
      </c>
      <c r="F304" s="1594">
        <v>0</v>
      </c>
      <c r="G304" s="1594">
        <v>10000000</v>
      </c>
      <c r="H304" s="1593" t="s">
        <v>701</v>
      </c>
    </row>
    <row r="305" spans="1:8" ht="17.399999999999999">
      <c r="A305" s="1596">
        <v>46058</v>
      </c>
      <c r="B305" s="1597" t="s">
        <v>8191</v>
      </c>
      <c r="C305" s="1597" t="s">
        <v>511</v>
      </c>
      <c r="D305" s="1597" t="s">
        <v>663</v>
      </c>
      <c r="E305" s="1597" t="s">
        <v>663</v>
      </c>
      <c r="F305" s="1598">
        <v>10000000</v>
      </c>
      <c r="G305" s="1598">
        <v>0</v>
      </c>
      <c r="H305" s="1597" t="s">
        <v>625</v>
      </c>
    </row>
    <row r="306" spans="1:8" ht="17.399999999999999">
      <c r="A306" s="1592">
        <v>46058</v>
      </c>
      <c r="B306" s="1593" t="s">
        <v>8190</v>
      </c>
      <c r="C306" s="1593" t="s">
        <v>244</v>
      </c>
      <c r="D306" s="1593" t="s">
        <v>652</v>
      </c>
      <c r="E306" s="1593" t="s">
        <v>8189</v>
      </c>
      <c r="F306" s="1594">
        <v>0</v>
      </c>
      <c r="G306" s="1594">
        <v>15000000</v>
      </c>
      <c r="H306" s="1593" t="s">
        <v>701</v>
      </c>
    </row>
    <row r="307" spans="1:8" ht="17.399999999999999">
      <c r="A307" s="1596">
        <v>46058</v>
      </c>
      <c r="B307" s="1597" t="s">
        <v>8190</v>
      </c>
      <c r="C307" s="1597" t="s">
        <v>511</v>
      </c>
      <c r="D307" s="1597" t="s">
        <v>663</v>
      </c>
      <c r="E307" s="1597" t="s">
        <v>663</v>
      </c>
      <c r="F307" s="1598">
        <v>15000000</v>
      </c>
      <c r="G307" s="1598">
        <v>0</v>
      </c>
      <c r="H307" s="1597" t="s">
        <v>625</v>
      </c>
    </row>
    <row r="308" spans="1:8" s="1632" customFormat="1" ht="17.399999999999999">
      <c r="A308" s="1608">
        <v>46058</v>
      </c>
      <c r="B308" s="1609" t="s">
        <v>8108</v>
      </c>
      <c r="C308" s="1609" t="s">
        <v>349</v>
      </c>
      <c r="D308" s="1609" t="s">
        <v>659</v>
      </c>
      <c r="E308" s="1609" t="s">
        <v>659</v>
      </c>
      <c r="F308" s="1595">
        <v>1000000</v>
      </c>
      <c r="G308" s="1595">
        <v>0</v>
      </c>
      <c r="H308" s="1609" t="s">
        <v>625</v>
      </c>
    </row>
    <row r="309" spans="1:8" s="1632" customFormat="1" ht="17.399999999999999">
      <c r="A309" s="1605">
        <v>46058</v>
      </c>
      <c r="B309" s="1606" t="s">
        <v>8108</v>
      </c>
      <c r="C309" s="1606" t="s">
        <v>244</v>
      </c>
      <c r="D309" s="1606" t="s">
        <v>652</v>
      </c>
      <c r="E309" s="1606" t="s">
        <v>8188</v>
      </c>
      <c r="F309" s="1599">
        <v>0</v>
      </c>
      <c r="G309" s="1599">
        <v>11000000</v>
      </c>
      <c r="H309" s="1606" t="s">
        <v>8208</v>
      </c>
    </row>
    <row r="310" spans="1:8" s="1632" customFormat="1" ht="17.399999999999999">
      <c r="A310" s="1608">
        <v>46058</v>
      </c>
      <c r="B310" s="1609" t="s">
        <v>8108</v>
      </c>
      <c r="C310" s="1609" t="s">
        <v>6352</v>
      </c>
      <c r="D310" s="1609" t="s">
        <v>6374</v>
      </c>
      <c r="E310" s="1609" t="s">
        <v>6374</v>
      </c>
      <c r="F310" s="1595">
        <v>10000000</v>
      </c>
      <c r="G310" s="1595">
        <v>0</v>
      </c>
      <c r="H310" s="1609" t="s">
        <v>625</v>
      </c>
    </row>
    <row r="311" spans="1:8" ht="17.399999999999999">
      <c r="A311" s="1596">
        <v>46058</v>
      </c>
      <c r="B311" s="1597" t="s">
        <v>8187</v>
      </c>
      <c r="C311" s="1597" t="s">
        <v>244</v>
      </c>
      <c r="D311" s="1597" t="s">
        <v>652</v>
      </c>
      <c r="E311" s="1597" t="s">
        <v>6694</v>
      </c>
      <c r="F311" s="1598">
        <v>0</v>
      </c>
      <c r="G311" s="1598">
        <v>3000000</v>
      </c>
      <c r="H311" s="1597" t="s">
        <v>6489</v>
      </c>
    </row>
    <row r="312" spans="1:8" ht="17.399999999999999">
      <c r="A312" s="1592">
        <v>46058</v>
      </c>
      <c r="B312" s="1593" t="s">
        <v>8187</v>
      </c>
      <c r="C312" s="1593" t="s">
        <v>511</v>
      </c>
      <c r="D312" s="1593" t="s">
        <v>663</v>
      </c>
      <c r="E312" s="1593" t="s">
        <v>663</v>
      </c>
      <c r="F312" s="1594">
        <v>3000000</v>
      </c>
      <c r="G312" s="1594">
        <v>0</v>
      </c>
      <c r="H312" s="1593" t="s">
        <v>625</v>
      </c>
    </row>
    <row r="313" spans="1:8" ht="17.399999999999999">
      <c r="A313" s="1596">
        <v>46058</v>
      </c>
      <c r="B313" s="1597" t="s">
        <v>8186</v>
      </c>
      <c r="C313" s="1597" t="s">
        <v>244</v>
      </c>
      <c r="D313" s="1597" t="s">
        <v>652</v>
      </c>
      <c r="E313" s="1597" t="s">
        <v>6694</v>
      </c>
      <c r="F313" s="1598">
        <v>0</v>
      </c>
      <c r="G313" s="1598">
        <v>3000000</v>
      </c>
      <c r="H313" s="1597" t="s">
        <v>6489</v>
      </c>
    </row>
    <row r="314" spans="1:8" ht="17.399999999999999">
      <c r="A314" s="1592">
        <v>46058</v>
      </c>
      <c r="B314" s="1593" t="s">
        <v>8186</v>
      </c>
      <c r="C314" s="1593" t="s">
        <v>511</v>
      </c>
      <c r="D314" s="1593" t="s">
        <v>663</v>
      </c>
      <c r="E314" s="1593" t="s">
        <v>663</v>
      </c>
      <c r="F314" s="1594">
        <v>3000000</v>
      </c>
      <c r="G314" s="1594">
        <v>0</v>
      </c>
      <c r="H314" s="1593" t="s">
        <v>625</v>
      </c>
    </row>
    <row r="315" spans="1:8" ht="17.399999999999999">
      <c r="A315" s="1596">
        <v>46058</v>
      </c>
      <c r="B315" s="1597" t="s">
        <v>8185</v>
      </c>
      <c r="C315" s="1597" t="s">
        <v>244</v>
      </c>
      <c r="D315" s="1597" t="s">
        <v>652</v>
      </c>
      <c r="E315" s="1597" t="s">
        <v>6694</v>
      </c>
      <c r="F315" s="1598">
        <v>0</v>
      </c>
      <c r="G315" s="1598">
        <v>33250000</v>
      </c>
      <c r="H315" s="1597" t="s">
        <v>6489</v>
      </c>
    </row>
    <row r="316" spans="1:8" ht="17.399999999999999">
      <c r="A316" s="1592">
        <v>46058</v>
      </c>
      <c r="B316" s="1593" t="s">
        <v>8185</v>
      </c>
      <c r="C316" s="1593" t="s">
        <v>511</v>
      </c>
      <c r="D316" s="1593" t="s">
        <v>663</v>
      </c>
      <c r="E316" s="1593" t="s">
        <v>663</v>
      </c>
      <c r="F316" s="1594">
        <v>33250000</v>
      </c>
      <c r="G316" s="1594">
        <v>0</v>
      </c>
      <c r="H316" s="1593" t="s">
        <v>625</v>
      </c>
    </row>
    <row r="317" spans="1:8" ht="17.399999999999999">
      <c r="A317" s="1596">
        <v>46058</v>
      </c>
      <c r="B317" s="1597" t="s">
        <v>8184</v>
      </c>
      <c r="C317" s="1597" t="s">
        <v>244</v>
      </c>
      <c r="D317" s="1597" t="s">
        <v>652</v>
      </c>
      <c r="E317" s="1597" t="s">
        <v>6694</v>
      </c>
      <c r="F317" s="1598">
        <v>0</v>
      </c>
      <c r="G317" s="1598">
        <v>14000000</v>
      </c>
      <c r="H317" s="1597" t="s">
        <v>6489</v>
      </c>
    </row>
    <row r="318" spans="1:8" ht="17.399999999999999">
      <c r="A318" s="1592">
        <v>46058</v>
      </c>
      <c r="B318" s="1593" t="s">
        <v>8184</v>
      </c>
      <c r="C318" s="1593" t="s">
        <v>511</v>
      </c>
      <c r="D318" s="1593" t="s">
        <v>663</v>
      </c>
      <c r="E318" s="1593" t="s">
        <v>663</v>
      </c>
      <c r="F318" s="1594">
        <v>14000000</v>
      </c>
      <c r="G318" s="1594">
        <v>0</v>
      </c>
      <c r="H318" s="1593" t="s">
        <v>625</v>
      </c>
    </row>
    <row r="319" spans="1:8" s="1632" customFormat="1" ht="17.399999999999999">
      <c r="A319" s="1605">
        <v>46058</v>
      </c>
      <c r="B319" s="1606" t="s">
        <v>8106</v>
      </c>
      <c r="C319" s="1606" t="s">
        <v>349</v>
      </c>
      <c r="D319" s="1606" t="s">
        <v>659</v>
      </c>
      <c r="E319" s="1606" t="s">
        <v>8105</v>
      </c>
      <c r="F319" s="1599">
        <v>0</v>
      </c>
      <c r="G319" s="1599">
        <v>1000000</v>
      </c>
      <c r="H319" s="1606" t="s">
        <v>625</v>
      </c>
    </row>
    <row r="320" spans="1:8" s="1632" customFormat="1" ht="17.399999999999999">
      <c r="A320" s="1608">
        <v>46058</v>
      </c>
      <c r="B320" s="1609" t="s">
        <v>8106</v>
      </c>
      <c r="C320" s="1609" t="s">
        <v>6352</v>
      </c>
      <c r="D320" s="1609" t="s">
        <v>6374</v>
      </c>
      <c r="E320" s="1609" t="s">
        <v>8105</v>
      </c>
      <c r="F320" s="1595">
        <v>0</v>
      </c>
      <c r="G320" s="1595">
        <v>10000000</v>
      </c>
      <c r="H320" s="1609" t="s">
        <v>625</v>
      </c>
    </row>
    <row r="321" spans="1:8" s="1632" customFormat="1" ht="17.399999999999999">
      <c r="A321" s="1605">
        <v>46058</v>
      </c>
      <c r="B321" s="1606" t="s">
        <v>8106</v>
      </c>
      <c r="C321" s="1606" t="s">
        <v>240</v>
      </c>
      <c r="D321" s="1606" t="s">
        <v>706</v>
      </c>
      <c r="E321" s="1606" t="s">
        <v>8105</v>
      </c>
      <c r="F321" s="1599">
        <v>11000000</v>
      </c>
      <c r="G321" s="1599">
        <v>0</v>
      </c>
      <c r="H321" s="1606" t="s">
        <v>625</v>
      </c>
    </row>
    <row r="322" spans="1:8" ht="17.399999999999999">
      <c r="A322" s="1592">
        <v>46058</v>
      </c>
      <c r="B322" s="1593" t="s">
        <v>8183</v>
      </c>
      <c r="C322" s="1593" t="s">
        <v>244</v>
      </c>
      <c r="D322" s="1593" t="s">
        <v>652</v>
      </c>
      <c r="E322" s="1593" t="s">
        <v>8040</v>
      </c>
      <c r="F322" s="1594">
        <v>10000000</v>
      </c>
      <c r="G322" s="1594">
        <v>0</v>
      </c>
      <c r="H322" s="1593" t="s">
        <v>701</v>
      </c>
    </row>
    <row r="323" spans="1:8" ht="17.399999999999999">
      <c r="A323" s="1596">
        <v>46058</v>
      </c>
      <c r="B323" s="1597" t="s">
        <v>8183</v>
      </c>
      <c r="C323" s="1597" t="s">
        <v>354</v>
      </c>
      <c r="D323" s="1597" t="s">
        <v>656</v>
      </c>
      <c r="E323" s="1597" t="s">
        <v>8040</v>
      </c>
      <c r="F323" s="1598">
        <v>0</v>
      </c>
      <c r="G323" s="1598">
        <v>10000000</v>
      </c>
      <c r="H323" s="1597" t="s">
        <v>600</v>
      </c>
    </row>
    <row r="324" spans="1:8" ht="17.399999999999999">
      <c r="A324" s="1592">
        <v>46058</v>
      </c>
      <c r="B324" s="1593" t="s">
        <v>8182</v>
      </c>
      <c r="C324" s="1593" t="s">
        <v>244</v>
      </c>
      <c r="D324" s="1593" t="s">
        <v>652</v>
      </c>
      <c r="E324" s="1593" t="s">
        <v>7946</v>
      </c>
      <c r="F324" s="1594">
        <v>15000000</v>
      </c>
      <c r="G324" s="1594">
        <v>0</v>
      </c>
      <c r="H324" s="1593" t="s">
        <v>701</v>
      </c>
    </row>
    <row r="325" spans="1:8" ht="17.399999999999999">
      <c r="A325" s="1596">
        <v>46058</v>
      </c>
      <c r="B325" s="1597" t="s">
        <v>8182</v>
      </c>
      <c r="C325" s="1597" t="s">
        <v>354</v>
      </c>
      <c r="D325" s="1597" t="s">
        <v>656</v>
      </c>
      <c r="E325" s="1597" t="s">
        <v>7946</v>
      </c>
      <c r="F325" s="1598">
        <v>0</v>
      </c>
      <c r="G325" s="1598">
        <v>15000000</v>
      </c>
      <c r="H325" s="1597" t="s">
        <v>600</v>
      </c>
    </row>
    <row r="326" spans="1:8" s="1632" customFormat="1" ht="17.399999999999999">
      <c r="A326" s="1608">
        <v>46058</v>
      </c>
      <c r="B326" s="1609" t="s">
        <v>8181</v>
      </c>
      <c r="C326" s="1609" t="s">
        <v>244</v>
      </c>
      <c r="D326" s="1609" t="s">
        <v>652</v>
      </c>
      <c r="E326" s="1609" t="s">
        <v>8058</v>
      </c>
      <c r="F326" s="1595">
        <v>11000000</v>
      </c>
      <c r="G326" s="1595">
        <v>0</v>
      </c>
      <c r="H326" s="1609" t="s">
        <v>8208</v>
      </c>
    </row>
    <row r="327" spans="1:8" s="1632" customFormat="1" ht="17.399999999999999">
      <c r="A327" s="1605">
        <v>46058</v>
      </c>
      <c r="B327" s="1606" t="s">
        <v>8181</v>
      </c>
      <c r="C327" s="1606" t="s">
        <v>354</v>
      </c>
      <c r="D327" s="1606" t="s">
        <v>656</v>
      </c>
      <c r="E327" s="1606" t="s">
        <v>8058</v>
      </c>
      <c r="F327" s="1599">
        <v>0</v>
      </c>
      <c r="G327" s="1599">
        <v>11000000</v>
      </c>
      <c r="H327" s="1606" t="s">
        <v>600</v>
      </c>
    </row>
    <row r="328" spans="1:8" ht="17.399999999999999">
      <c r="A328" s="1592">
        <v>46058</v>
      </c>
      <c r="B328" s="1593" t="s">
        <v>8180</v>
      </c>
      <c r="C328" s="1593" t="s">
        <v>244</v>
      </c>
      <c r="D328" s="1593" t="s">
        <v>652</v>
      </c>
      <c r="E328" s="1593" t="s">
        <v>8179</v>
      </c>
      <c r="F328" s="1594">
        <v>3000000</v>
      </c>
      <c r="G328" s="1594">
        <v>0</v>
      </c>
      <c r="H328" s="1593" t="s">
        <v>6489</v>
      </c>
    </row>
    <row r="329" spans="1:8" ht="17.399999999999999">
      <c r="A329" s="1596">
        <v>46058</v>
      </c>
      <c r="B329" s="1597" t="s">
        <v>8180</v>
      </c>
      <c r="C329" s="1597" t="s">
        <v>354</v>
      </c>
      <c r="D329" s="1597" t="s">
        <v>656</v>
      </c>
      <c r="E329" s="1597" t="s">
        <v>8179</v>
      </c>
      <c r="F329" s="1598">
        <v>0</v>
      </c>
      <c r="G329" s="1598">
        <v>3000000</v>
      </c>
      <c r="H329" s="1597" t="s">
        <v>600</v>
      </c>
    </row>
    <row r="330" spans="1:8" ht="17.399999999999999">
      <c r="A330" s="1592">
        <v>46058</v>
      </c>
      <c r="B330" s="1593" t="s">
        <v>8178</v>
      </c>
      <c r="C330" s="1593" t="s">
        <v>244</v>
      </c>
      <c r="D330" s="1593" t="s">
        <v>652</v>
      </c>
      <c r="E330" s="1593" t="s">
        <v>7953</v>
      </c>
      <c r="F330" s="1594">
        <v>3000000</v>
      </c>
      <c r="G330" s="1594">
        <v>0</v>
      </c>
      <c r="H330" s="1593" t="s">
        <v>6489</v>
      </c>
    </row>
    <row r="331" spans="1:8" ht="17.399999999999999">
      <c r="A331" s="1596">
        <v>46058</v>
      </c>
      <c r="B331" s="1597" t="s">
        <v>8178</v>
      </c>
      <c r="C331" s="1597" t="s">
        <v>354</v>
      </c>
      <c r="D331" s="1597" t="s">
        <v>656</v>
      </c>
      <c r="E331" s="1597" t="s">
        <v>7953</v>
      </c>
      <c r="F331" s="1598">
        <v>0</v>
      </c>
      <c r="G331" s="1598">
        <v>3000000</v>
      </c>
      <c r="H331" s="1597" t="s">
        <v>600</v>
      </c>
    </row>
    <row r="332" spans="1:8" ht="17.399999999999999">
      <c r="A332" s="1592">
        <v>46058</v>
      </c>
      <c r="B332" s="1593" t="s">
        <v>8177</v>
      </c>
      <c r="C332" s="1593" t="s">
        <v>244</v>
      </c>
      <c r="D332" s="1593" t="s">
        <v>652</v>
      </c>
      <c r="E332" s="1593" t="s">
        <v>8176</v>
      </c>
      <c r="F332" s="1594">
        <v>33250000</v>
      </c>
      <c r="G332" s="1594">
        <v>0</v>
      </c>
      <c r="H332" s="1593" t="s">
        <v>6489</v>
      </c>
    </row>
    <row r="333" spans="1:8" ht="17.399999999999999">
      <c r="A333" s="1596">
        <v>46058</v>
      </c>
      <c r="B333" s="1597" t="s">
        <v>8177</v>
      </c>
      <c r="C333" s="1597" t="s">
        <v>354</v>
      </c>
      <c r="D333" s="1597" t="s">
        <v>656</v>
      </c>
      <c r="E333" s="1597" t="s">
        <v>8176</v>
      </c>
      <c r="F333" s="1598">
        <v>0</v>
      </c>
      <c r="G333" s="1598">
        <v>33250000</v>
      </c>
      <c r="H333" s="1597" t="s">
        <v>600</v>
      </c>
    </row>
    <row r="334" spans="1:8" ht="17.399999999999999">
      <c r="A334" s="1592">
        <v>46058</v>
      </c>
      <c r="B334" s="1593" t="s">
        <v>8175</v>
      </c>
      <c r="C334" s="1593" t="s">
        <v>244</v>
      </c>
      <c r="D334" s="1593" t="s">
        <v>652</v>
      </c>
      <c r="E334" s="1593" t="s">
        <v>8174</v>
      </c>
      <c r="F334" s="1594">
        <v>14000000</v>
      </c>
      <c r="G334" s="1594">
        <v>0</v>
      </c>
      <c r="H334" s="1593" t="s">
        <v>6489</v>
      </c>
    </row>
    <row r="335" spans="1:8" ht="17.399999999999999">
      <c r="A335" s="1596">
        <v>46058</v>
      </c>
      <c r="B335" s="1597" t="s">
        <v>8175</v>
      </c>
      <c r="C335" s="1597" t="s">
        <v>354</v>
      </c>
      <c r="D335" s="1597" t="s">
        <v>656</v>
      </c>
      <c r="E335" s="1597" t="s">
        <v>8174</v>
      </c>
      <c r="F335" s="1598">
        <v>0</v>
      </c>
      <c r="G335" s="1598">
        <v>14000000</v>
      </c>
      <c r="H335" s="1597" t="s">
        <v>600</v>
      </c>
    </row>
    <row r="336" spans="1:8" ht="17.399999999999999" hidden="1">
      <c r="A336" s="1592">
        <v>46059</v>
      </c>
      <c r="B336" s="1593" t="s">
        <v>8088</v>
      </c>
      <c r="C336" s="1593" t="s">
        <v>339</v>
      </c>
      <c r="D336" s="1593" t="s">
        <v>683</v>
      </c>
      <c r="E336" s="1593" t="s">
        <v>5120</v>
      </c>
      <c r="F336" s="1594">
        <v>4000</v>
      </c>
      <c r="G336" s="1594">
        <v>0</v>
      </c>
      <c r="H336" s="1593" t="s">
        <v>625</v>
      </c>
    </row>
    <row r="337" spans="1:8" ht="17.399999999999999" hidden="1">
      <c r="A337" s="1596">
        <v>46059</v>
      </c>
      <c r="B337" s="1597" t="s">
        <v>8088</v>
      </c>
      <c r="C337" s="1597" t="s">
        <v>349</v>
      </c>
      <c r="D337" s="1597" t="s">
        <v>659</v>
      </c>
      <c r="E337" s="1597" t="s">
        <v>5120</v>
      </c>
      <c r="F337" s="1598">
        <v>400</v>
      </c>
      <c r="G337" s="1598">
        <v>0</v>
      </c>
      <c r="H337" s="1597" t="s">
        <v>625</v>
      </c>
    </row>
    <row r="338" spans="1:8" ht="17.399999999999999" hidden="1">
      <c r="A338" s="1592">
        <v>46059</v>
      </c>
      <c r="B338" s="1593" t="s">
        <v>8088</v>
      </c>
      <c r="C338" s="1593" t="s">
        <v>244</v>
      </c>
      <c r="D338" s="1593" t="s">
        <v>652</v>
      </c>
      <c r="E338" s="1593" t="s">
        <v>5120</v>
      </c>
      <c r="F338" s="1594">
        <v>0</v>
      </c>
      <c r="G338" s="1594">
        <v>4400</v>
      </c>
      <c r="H338" s="1593" t="s">
        <v>527</v>
      </c>
    </row>
    <row r="339" spans="1:8" ht="17.399999999999999" hidden="1">
      <c r="A339" s="1596">
        <v>46059</v>
      </c>
      <c r="B339" s="1597" t="s">
        <v>8173</v>
      </c>
      <c r="C339" s="1597" t="s">
        <v>244</v>
      </c>
      <c r="D339" s="1597" t="s">
        <v>652</v>
      </c>
      <c r="E339" s="1597" t="s">
        <v>5120</v>
      </c>
      <c r="F339" s="1598">
        <v>4400</v>
      </c>
      <c r="G339" s="1598">
        <v>0</v>
      </c>
      <c r="H339" s="1597" t="s">
        <v>527</v>
      </c>
    </row>
    <row r="340" spans="1:8" ht="17.399999999999999" hidden="1">
      <c r="A340" s="1592">
        <v>46059</v>
      </c>
      <c r="B340" s="1593" t="s">
        <v>8173</v>
      </c>
      <c r="C340" s="1593" t="s">
        <v>354</v>
      </c>
      <c r="D340" s="1593" t="s">
        <v>656</v>
      </c>
      <c r="E340" s="1593" t="s">
        <v>5120</v>
      </c>
      <c r="F340" s="1594">
        <v>0</v>
      </c>
      <c r="G340" s="1594">
        <v>4400</v>
      </c>
      <c r="H340" s="1593" t="s">
        <v>600</v>
      </c>
    </row>
    <row r="341" spans="1:8" ht="17.399999999999999" hidden="1">
      <c r="A341" s="1596">
        <v>46062</v>
      </c>
      <c r="B341" s="1597" t="s">
        <v>8100</v>
      </c>
      <c r="C341" s="1597" t="s">
        <v>379</v>
      </c>
      <c r="D341" s="1597" t="s">
        <v>678</v>
      </c>
      <c r="E341" s="1597" t="s">
        <v>7995</v>
      </c>
      <c r="F341" s="1598">
        <v>354330</v>
      </c>
      <c r="G341" s="1598">
        <v>0</v>
      </c>
      <c r="H341" s="1597" t="s">
        <v>625</v>
      </c>
    </row>
    <row r="342" spans="1:8" ht="17.399999999999999" hidden="1">
      <c r="A342" s="1592">
        <v>46062</v>
      </c>
      <c r="B342" s="1593" t="s">
        <v>8100</v>
      </c>
      <c r="C342" s="1593" t="s">
        <v>349</v>
      </c>
      <c r="D342" s="1593" t="s">
        <v>659</v>
      </c>
      <c r="E342" s="1593" t="s">
        <v>7995</v>
      </c>
      <c r="F342" s="1594">
        <v>35430</v>
      </c>
      <c r="G342" s="1594">
        <v>0</v>
      </c>
      <c r="H342" s="1593" t="s">
        <v>625</v>
      </c>
    </row>
    <row r="343" spans="1:8" ht="17.399999999999999" hidden="1">
      <c r="A343" s="1596">
        <v>46062</v>
      </c>
      <c r="B343" s="1597" t="s">
        <v>8100</v>
      </c>
      <c r="C343" s="1597" t="s">
        <v>244</v>
      </c>
      <c r="D343" s="1597" t="s">
        <v>652</v>
      </c>
      <c r="E343" s="1597" t="s">
        <v>7995</v>
      </c>
      <c r="F343" s="1598">
        <v>0</v>
      </c>
      <c r="G343" s="1598">
        <v>389760</v>
      </c>
      <c r="H343" s="1597" t="s">
        <v>6838</v>
      </c>
    </row>
    <row r="344" spans="1:8" ht="17.399999999999999" hidden="1">
      <c r="A344" s="1592">
        <v>46065</v>
      </c>
      <c r="B344" s="1593" t="s">
        <v>8086</v>
      </c>
      <c r="C344" s="1593" t="s">
        <v>339</v>
      </c>
      <c r="D344" s="1593" t="s">
        <v>683</v>
      </c>
      <c r="E344" s="1593" t="s">
        <v>5120</v>
      </c>
      <c r="F344" s="1594">
        <v>4000</v>
      </c>
      <c r="G344" s="1594">
        <v>0</v>
      </c>
      <c r="H344" s="1593" t="s">
        <v>625</v>
      </c>
    </row>
    <row r="345" spans="1:8" ht="17.399999999999999" hidden="1">
      <c r="A345" s="1596">
        <v>46065</v>
      </c>
      <c r="B345" s="1597" t="s">
        <v>8086</v>
      </c>
      <c r="C345" s="1597" t="s">
        <v>349</v>
      </c>
      <c r="D345" s="1597" t="s">
        <v>659</v>
      </c>
      <c r="E345" s="1597" t="s">
        <v>5120</v>
      </c>
      <c r="F345" s="1598">
        <v>400</v>
      </c>
      <c r="G345" s="1598">
        <v>0</v>
      </c>
      <c r="H345" s="1597" t="s">
        <v>625</v>
      </c>
    </row>
    <row r="346" spans="1:8" ht="17.399999999999999" hidden="1">
      <c r="A346" s="1592">
        <v>46065</v>
      </c>
      <c r="B346" s="1593" t="s">
        <v>8086</v>
      </c>
      <c r="C346" s="1593" t="s">
        <v>244</v>
      </c>
      <c r="D346" s="1593" t="s">
        <v>652</v>
      </c>
      <c r="E346" s="1593" t="s">
        <v>5120</v>
      </c>
      <c r="F346" s="1594">
        <v>0</v>
      </c>
      <c r="G346" s="1594">
        <v>4400</v>
      </c>
      <c r="H346" s="1593" t="s">
        <v>527</v>
      </c>
    </row>
    <row r="347" spans="1:8" ht="17.399999999999999" hidden="1">
      <c r="A347" s="1596">
        <v>46065</v>
      </c>
      <c r="B347" s="1597" t="s">
        <v>8172</v>
      </c>
      <c r="C347" s="1597" t="s">
        <v>244</v>
      </c>
      <c r="D347" s="1597" t="s">
        <v>652</v>
      </c>
      <c r="E347" s="1597" t="s">
        <v>8171</v>
      </c>
      <c r="F347" s="1598">
        <v>0</v>
      </c>
      <c r="G347" s="1598">
        <v>1380000</v>
      </c>
      <c r="H347" s="1597" t="s">
        <v>6903</v>
      </c>
    </row>
    <row r="348" spans="1:8" ht="17.399999999999999" hidden="1">
      <c r="A348" s="1592">
        <v>46065</v>
      </c>
      <c r="B348" s="1593" t="s">
        <v>8172</v>
      </c>
      <c r="C348" s="1593" t="s">
        <v>511</v>
      </c>
      <c r="D348" s="1593" t="s">
        <v>663</v>
      </c>
      <c r="E348" s="1593" t="s">
        <v>8171</v>
      </c>
      <c r="F348" s="1594">
        <v>1380000</v>
      </c>
      <c r="G348" s="1594">
        <v>0</v>
      </c>
      <c r="H348" s="1593" t="s">
        <v>625</v>
      </c>
    </row>
    <row r="349" spans="1:8" ht="17.399999999999999" hidden="1">
      <c r="A349" s="1596">
        <v>46065</v>
      </c>
      <c r="B349" s="1597" t="s">
        <v>8170</v>
      </c>
      <c r="C349" s="1597" t="s">
        <v>244</v>
      </c>
      <c r="D349" s="1597" t="s">
        <v>652</v>
      </c>
      <c r="E349" s="1597" t="s">
        <v>8166</v>
      </c>
      <c r="F349" s="1598">
        <v>0</v>
      </c>
      <c r="G349" s="1598">
        <v>2070000</v>
      </c>
      <c r="H349" s="1597" t="s">
        <v>6903</v>
      </c>
    </row>
    <row r="350" spans="1:8" ht="17.399999999999999" hidden="1">
      <c r="A350" s="1592">
        <v>46065</v>
      </c>
      <c r="B350" s="1593" t="s">
        <v>8170</v>
      </c>
      <c r="C350" s="1593" t="s">
        <v>511</v>
      </c>
      <c r="D350" s="1593" t="s">
        <v>663</v>
      </c>
      <c r="E350" s="1593" t="s">
        <v>8166</v>
      </c>
      <c r="F350" s="1594">
        <v>2070000</v>
      </c>
      <c r="G350" s="1594">
        <v>0</v>
      </c>
      <c r="H350" s="1593" t="s">
        <v>625</v>
      </c>
    </row>
    <row r="351" spans="1:8" ht="17.399999999999999" hidden="1">
      <c r="A351" s="1596">
        <v>46065</v>
      </c>
      <c r="B351" s="1597" t="s">
        <v>8169</v>
      </c>
      <c r="C351" s="1597" t="s">
        <v>244</v>
      </c>
      <c r="D351" s="1597" t="s">
        <v>652</v>
      </c>
      <c r="E351" s="1597" t="s">
        <v>8168</v>
      </c>
      <c r="F351" s="1598">
        <v>0</v>
      </c>
      <c r="G351" s="1598">
        <v>2415000</v>
      </c>
      <c r="H351" s="1597" t="s">
        <v>6903</v>
      </c>
    </row>
    <row r="352" spans="1:8" ht="17.399999999999999" hidden="1">
      <c r="A352" s="1592">
        <v>46065</v>
      </c>
      <c r="B352" s="1593" t="s">
        <v>8169</v>
      </c>
      <c r="C352" s="1593" t="s">
        <v>511</v>
      </c>
      <c r="D352" s="1593" t="s">
        <v>663</v>
      </c>
      <c r="E352" s="1593" t="s">
        <v>8168</v>
      </c>
      <c r="F352" s="1594">
        <v>2415000</v>
      </c>
      <c r="G352" s="1594">
        <v>0</v>
      </c>
      <c r="H352" s="1593" t="s">
        <v>625</v>
      </c>
    </row>
    <row r="353" spans="1:8" ht="17.399999999999999" hidden="1">
      <c r="A353" s="1596">
        <v>46065</v>
      </c>
      <c r="B353" s="1597" t="s">
        <v>8167</v>
      </c>
      <c r="C353" s="1597" t="s">
        <v>244</v>
      </c>
      <c r="D353" s="1597" t="s">
        <v>652</v>
      </c>
      <c r="E353" s="1597" t="s">
        <v>8166</v>
      </c>
      <c r="F353" s="1598">
        <v>0</v>
      </c>
      <c r="G353" s="1598">
        <v>2070000</v>
      </c>
      <c r="H353" s="1597" t="s">
        <v>6903</v>
      </c>
    </row>
    <row r="354" spans="1:8" ht="17.399999999999999" hidden="1">
      <c r="A354" s="1592">
        <v>46065</v>
      </c>
      <c r="B354" s="1593" t="s">
        <v>8167</v>
      </c>
      <c r="C354" s="1593" t="s">
        <v>511</v>
      </c>
      <c r="D354" s="1593" t="s">
        <v>663</v>
      </c>
      <c r="E354" s="1593" t="s">
        <v>8166</v>
      </c>
      <c r="F354" s="1594">
        <v>2070000</v>
      </c>
      <c r="G354" s="1594">
        <v>0</v>
      </c>
      <c r="H354" s="1593" t="s">
        <v>625</v>
      </c>
    </row>
    <row r="355" spans="1:8" ht="17.399999999999999" hidden="1">
      <c r="A355" s="1596">
        <v>46065</v>
      </c>
      <c r="B355" s="1597" t="s">
        <v>8165</v>
      </c>
      <c r="C355" s="1597" t="s">
        <v>244</v>
      </c>
      <c r="D355" s="1597" t="s">
        <v>652</v>
      </c>
      <c r="E355" s="1597" t="s">
        <v>8025</v>
      </c>
      <c r="F355" s="1598">
        <v>13200000</v>
      </c>
      <c r="G355" s="1598">
        <v>0</v>
      </c>
      <c r="H355" s="1597" t="s">
        <v>574</v>
      </c>
    </row>
    <row r="356" spans="1:8" ht="17.399999999999999" hidden="1">
      <c r="A356" s="1592">
        <v>46065</v>
      </c>
      <c r="B356" s="1593" t="s">
        <v>8165</v>
      </c>
      <c r="C356" s="1593" t="s">
        <v>354</v>
      </c>
      <c r="D356" s="1593" t="s">
        <v>656</v>
      </c>
      <c r="E356" s="1593" t="s">
        <v>8025</v>
      </c>
      <c r="F356" s="1594">
        <v>0</v>
      </c>
      <c r="G356" s="1594">
        <v>13200000</v>
      </c>
      <c r="H356" s="1593" t="s">
        <v>600</v>
      </c>
    </row>
    <row r="357" spans="1:8" ht="17.399999999999999" hidden="1">
      <c r="A357" s="1596">
        <v>46065</v>
      </c>
      <c r="B357" s="1597" t="s">
        <v>8164</v>
      </c>
      <c r="C357" s="1597" t="s">
        <v>244</v>
      </c>
      <c r="D357" s="1597" t="s">
        <v>652</v>
      </c>
      <c r="E357" s="1597" t="s">
        <v>8026</v>
      </c>
      <c r="F357" s="1598">
        <v>1380000</v>
      </c>
      <c r="G357" s="1598">
        <v>0</v>
      </c>
      <c r="H357" s="1597" t="s">
        <v>6903</v>
      </c>
    </row>
    <row r="358" spans="1:8" ht="17.399999999999999" hidden="1">
      <c r="A358" s="1592">
        <v>46065</v>
      </c>
      <c r="B358" s="1593" t="s">
        <v>8164</v>
      </c>
      <c r="C358" s="1593" t="s">
        <v>354</v>
      </c>
      <c r="D358" s="1593" t="s">
        <v>656</v>
      </c>
      <c r="E358" s="1593" t="s">
        <v>8026</v>
      </c>
      <c r="F358" s="1594">
        <v>0</v>
      </c>
      <c r="G358" s="1594">
        <v>1380000</v>
      </c>
      <c r="H358" s="1593" t="s">
        <v>600</v>
      </c>
    </row>
    <row r="359" spans="1:8" ht="17.399999999999999" hidden="1">
      <c r="A359" s="1596">
        <v>46065</v>
      </c>
      <c r="B359" s="1597" t="s">
        <v>8163</v>
      </c>
      <c r="C359" s="1597" t="s">
        <v>244</v>
      </c>
      <c r="D359" s="1597" t="s">
        <v>652</v>
      </c>
      <c r="E359" s="1597" t="s">
        <v>7968</v>
      </c>
      <c r="F359" s="1598">
        <v>2070000</v>
      </c>
      <c r="G359" s="1598">
        <v>0</v>
      </c>
      <c r="H359" s="1597" t="s">
        <v>6903</v>
      </c>
    </row>
    <row r="360" spans="1:8" ht="17.399999999999999" hidden="1">
      <c r="A360" s="1592">
        <v>46065</v>
      </c>
      <c r="B360" s="1593" t="s">
        <v>8163</v>
      </c>
      <c r="C360" s="1593" t="s">
        <v>354</v>
      </c>
      <c r="D360" s="1593" t="s">
        <v>656</v>
      </c>
      <c r="E360" s="1593" t="s">
        <v>7968</v>
      </c>
      <c r="F360" s="1594">
        <v>0</v>
      </c>
      <c r="G360" s="1594">
        <v>2070000</v>
      </c>
      <c r="H360" s="1593" t="s">
        <v>600</v>
      </c>
    </row>
    <row r="361" spans="1:8" ht="17.399999999999999" hidden="1">
      <c r="A361" s="1596">
        <v>46065</v>
      </c>
      <c r="B361" s="1597" t="s">
        <v>8162</v>
      </c>
      <c r="C361" s="1597" t="s">
        <v>244</v>
      </c>
      <c r="D361" s="1597" t="s">
        <v>652</v>
      </c>
      <c r="E361" s="1597" t="s">
        <v>8050</v>
      </c>
      <c r="F361" s="1598">
        <v>2415000</v>
      </c>
      <c r="G361" s="1598">
        <v>0</v>
      </c>
      <c r="H361" s="1597" t="s">
        <v>6903</v>
      </c>
    </row>
    <row r="362" spans="1:8" ht="17.399999999999999" hidden="1">
      <c r="A362" s="1592">
        <v>46065</v>
      </c>
      <c r="B362" s="1593" t="s">
        <v>8162</v>
      </c>
      <c r="C362" s="1593" t="s">
        <v>354</v>
      </c>
      <c r="D362" s="1593" t="s">
        <v>656</v>
      </c>
      <c r="E362" s="1593" t="s">
        <v>8050</v>
      </c>
      <c r="F362" s="1594">
        <v>0</v>
      </c>
      <c r="G362" s="1594">
        <v>2415000</v>
      </c>
      <c r="H362" s="1593" t="s">
        <v>600</v>
      </c>
    </row>
    <row r="363" spans="1:8" ht="17.399999999999999" hidden="1">
      <c r="A363" s="1596">
        <v>46065</v>
      </c>
      <c r="B363" s="1597" t="s">
        <v>8161</v>
      </c>
      <c r="C363" s="1597" t="s">
        <v>244</v>
      </c>
      <c r="D363" s="1597" t="s">
        <v>652</v>
      </c>
      <c r="E363" s="1597" t="s">
        <v>8160</v>
      </c>
      <c r="F363" s="1598">
        <v>2070000</v>
      </c>
      <c r="G363" s="1598">
        <v>0</v>
      </c>
      <c r="H363" s="1597" t="s">
        <v>6903</v>
      </c>
    </row>
    <row r="364" spans="1:8" ht="17.399999999999999" hidden="1">
      <c r="A364" s="1592">
        <v>46065</v>
      </c>
      <c r="B364" s="1593" t="s">
        <v>8161</v>
      </c>
      <c r="C364" s="1593" t="s">
        <v>354</v>
      </c>
      <c r="D364" s="1593" t="s">
        <v>656</v>
      </c>
      <c r="E364" s="1593" t="s">
        <v>8160</v>
      </c>
      <c r="F364" s="1594">
        <v>0</v>
      </c>
      <c r="G364" s="1594">
        <v>2070000</v>
      </c>
      <c r="H364" s="1593" t="s">
        <v>600</v>
      </c>
    </row>
    <row r="365" spans="1:8" ht="17.399999999999999" hidden="1">
      <c r="A365" s="1596">
        <v>46065</v>
      </c>
      <c r="B365" s="1597" t="s">
        <v>8159</v>
      </c>
      <c r="C365" s="1597" t="s">
        <v>244</v>
      </c>
      <c r="D365" s="1597" t="s">
        <v>652</v>
      </c>
      <c r="E365" s="1597" t="s">
        <v>5120</v>
      </c>
      <c r="F365" s="1598">
        <v>4400</v>
      </c>
      <c r="G365" s="1598">
        <v>0</v>
      </c>
      <c r="H365" s="1597" t="s">
        <v>527</v>
      </c>
    </row>
    <row r="366" spans="1:8" ht="17.399999999999999" hidden="1">
      <c r="A366" s="1592">
        <v>46065</v>
      </c>
      <c r="B366" s="1593" t="s">
        <v>8159</v>
      </c>
      <c r="C366" s="1593" t="s">
        <v>354</v>
      </c>
      <c r="D366" s="1593" t="s">
        <v>656</v>
      </c>
      <c r="E366" s="1593" t="s">
        <v>5120</v>
      </c>
      <c r="F366" s="1594">
        <v>0</v>
      </c>
      <c r="G366" s="1594">
        <v>4400</v>
      </c>
      <c r="H366" s="1593" t="s">
        <v>600</v>
      </c>
    </row>
    <row r="367" spans="1:8" ht="17.399999999999999" hidden="1">
      <c r="A367" s="1596">
        <v>46066</v>
      </c>
      <c r="B367" s="1597" t="s">
        <v>8158</v>
      </c>
      <c r="C367" s="1597" t="s">
        <v>244</v>
      </c>
      <c r="D367" s="1597" t="s">
        <v>652</v>
      </c>
      <c r="E367" s="1597" t="s">
        <v>8002</v>
      </c>
      <c r="F367" s="1598">
        <v>0</v>
      </c>
      <c r="G367" s="1598">
        <v>330000</v>
      </c>
      <c r="H367" s="1597" t="s">
        <v>6489</v>
      </c>
    </row>
    <row r="368" spans="1:8" ht="17.399999999999999" hidden="1">
      <c r="A368" s="1592">
        <v>46066</v>
      </c>
      <c r="B368" s="1593" t="s">
        <v>8158</v>
      </c>
      <c r="C368" s="1593" t="s">
        <v>6837</v>
      </c>
      <c r="D368" s="1593" t="s">
        <v>3608</v>
      </c>
      <c r="E368" s="1593" t="s">
        <v>8002</v>
      </c>
      <c r="F368" s="1594">
        <v>330000</v>
      </c>
      <c r="G368" s="1594">
        <v>0</v>
      </c>
      <c r="H368" s="1593" t="s">
        <v>625</v>
      </c>
    </row>
    <row r="369" spans="1:8" ht="17.399999999999999" hidden="1">
      <c r="A369" s="1596">
        <v>46066</v>
      </c>
      <c r="B369" s="1597" t="s">
        <v>8157</v>
      </c>
      <c r="C369" s="1597" t="s">
        <v>244</v>
      </c>
      <c r="D369" s="1597" t="s">
        <v>652</v>
      </c>
      <c r="E369" s="1597" t="s">
        <v>8001</v>
      </c>
      <c r="F369" s="1598">
        <v>0</v>
      </c>
      <c r="G369" s="1598">
        <v>330000</v>
      </c>
      <c r="H369" s="1597" t="s">
        <v>6489</v>
      </c>
    </row>
    <row r="370" spans="1:8" ht="17.399999999999999" hidden="1">
      <c r="A370" s="1592">
        <v>46066</v>
      </c>
      <c r="B370" s="1593" t="s">
        <v>8157</v>
      </c>
      <c r="C370" s="1593" t="s">
        <v>6837</v>
      </c>
      <c r="D370" s="1593" t="s">
        <v>3608</v>
      </c>
      <c r="E370" s="1593" t="s">
        <v>8001</v>
      </c>
      <c r="F370" s="1594">
        <v>330000</v>
      </c>
      <c r="G370" s="1594">
        <v>0</v>
      </c>
      <c r="H370" s="1593" t="s">
        <v>625</v>
      </c>
    </row>
    <row r="371" spans="1:8" ht="17.399999999999999" hidden="1">
      <c r="A371" s="1596">
        <v>46066</v>
      </c>
      <c r="B371" s="1597" t="s">
        <v>8156</v>
      </c>
      <c r="C371" s="1597" t="s">
        <v>244</v>
      </c>
      <c r="D371" s="1597" t="s">
        <v>652</v>
      </c>
      <c r="E371" s="1597" t="s">
        <v>8000</v>
      </c>
      <c r="F371" s="1598">
        <v>0</v>
      </c>
      <c r="G371" s="1598">
        <v>453200</v>
      </c>
      <c r="H371" s="1597" t="s">
        <v>6489</v>
      </c>
    </row>
    <row r="372" spans="1:8" ht="17.399999999999999" hidden="1">
      <c r="A372" s="1592">
        <v>46066</v>
      </c>
      <c r="B372" s="1593" t="s">
        <v>8156</v>
      </c>
      <c r="C372" s="1593" t="s">
        <v>6837</v>
      </c>
      <c r="D372" s="1593" t="s">
        <v>3608</v>
      </c>
      <c r="E372" s="1593" t="s">
        <v>8000</v>
      </c>
      <c r="F372" s="1594">
        <v>453200</v>
      </c>
      <c r="G372" s="1594">
        <v>0</v>
      </c>
      <c r="H372" s="1593" t="s">
        <v>625</v>
      </c>
    </row>
    <row r="373" spans="1:8" ht="17.399999999999999" hidden="1">
      <c r="A373" s="1596">
        <v>46066</v>
      </c>
      <c r="B373" s="1597" t="s">
        <v>8155</v>
      </c>
      <c r="C373" s="1597" t="s">
        <v>244</v>
      </c>
      <c r="D373" s="1597" t="s">
        <v>652</v>
      </c>
      <c r="E373" s="1597" t="s">
        <v>7999</v>
      </c>
      <c r="F373" s="1598">
        <v>0</v>
      </c>
      <c r="G373" s="1598">
        <v>330000</v>
      </c>
      <c r="H373" s="1597" t="s">
        <v>6489</v>
      </c>
    </row>
    <row r="374" spans="1:8" ht="17.399999999999999" hidden="1">
      <c r="A374" s="1592">
        <v>46066</v>
      </c>
      <c r="B374" s="1593" t="s">
        <v>8155</v>
      </c>
      <c r="C374" s="1593" t="s">
        <v>6837</v>
      </c>
      <c r="D374" s="1593" t="s">
        <v>3608</v>
      </c>
      <c r="E374" s="1593" t="s">
        <v>7999</v>
      </c>
      <c r="F374" s="1594">
        <v>330000</v>
      </c>
      <c r="G374" s="1594">
        <v>0</v>
      </c>
      <c r="H374" s="1593" t="s">
        <v>625</v>
      </c>
    </row>
    <row r="375" spans="1:8" ht="17.399999999999999" hidden="1">
      <c r="A375" s="1596">
        <v>46066</v>
      </c>
      <c r="B375" s="1597" t="s">
        <v>8084</v>
      </c>
      <c r="C375" s="1597" t="s">
        <v>339</v>
      </c>
      <c r="D375" s="1597" t="s">
        <v>683</v>
      </c>
      <c r="E375" s="1597" t="s">
        <v>5120</v>
      </c>
      <c r="F375" s="1598">
        <v>4000</v>
      </c>
      <c r="G375" s="1598">
        <v>0</v>
      </c>
      <c r="H375" s="1597" t="s">
        <v>625</v>
      </c>
    </row>
    <row r="376" spans="1:8" ht="17.399999999999999" hidden="1">
      <c r="A376" s="1592">
        <v>46066</v>
      </c>
      <c r="B376" s="1593" t="s">
        <v>8084</v>
      </c>
      <c r="C376" s="1593" t="s">
        <v>349</v>
      </c>
      <c r="D376" s="1593" t="s">
        <v>659</v>
      </c>
      <c r="E376" s="1593" t="s">
        <v>5120</v>
      </c>
      <c r="F376" s="1594">
        <v>400</v>
      </c>
      <c r="G376" s="1594">
        <v>0</v>
      </c>
      <c r="H376" s="1593" t="s">
        <v>625</v>
      </c>
    </row>
    <row r="377" spans="1:8" ht="17.399999999999999" hidden="1">
      <c r="A377" s="1596">
        <v>46066</v>
      </c>
      <c r="B377" s="1597" t="s">
        <v>8084</v>
      </c>
      <c r="C377" s="1597" t="s">
        <v>244</v>
      </c>
      <c r="D377" s="1597" t="s">
        <v>652</v>
      </c>
      <c r="E377" s="1597" t="s">
        <v>5120</v>
      </c>
      <c r="F377" s="1598">
        <v>0</v>
      </c>
      <c r="G377" s="1598">
        <v>4400</v>
      </c>
      <c r="H377" s="1597" t="s">
        <v>527</v>
      </c>
    </row>
    <row r="378" spans="1:8" ht="17.399999999999999" hidden="1">
      <c r="A378" s="1592">
        <v>46066</v>
      </c>
      <c r="B378" s="1593" t="s">
        <v>8104</v>
      </c>
      <c r="C378" s="1593" t="s">
        <v>349</v>
      </c>
      <c r="D378" s="1593" t="s">
        <v>659</v>
      </c>
      <c r="E378" s="1593" t="s">
        <v>7040</v>
      </c>
      <c r="F378" s="1594">
        <v>3259700</v>
      </c>
      <c r="G378" s="1594">
        <v>0</v>
      </c>
      <c r="H378" s="1593" t="s">
        <v>625</v>
      </c>
    </row>
    <row r="379" spans="1:8" ht="17.399999999999999" hidden="1">
      <c r="A379" s="1596">
        <v>46066</v>
      </c>
      <c r="B379" s="1597" t="s">
        <v>8104</v>
      </c>
      <c r="C379" s="1597" t="s">
        <v>244</v>
      </c>
      <c r="D379" s="1597" t="s">
        <v>652</v>
      </c>
      <c r="E379" s="1597" t="s">
        <v>7040</v>
      </c>
      <c r="F379" s="1598">
        <v>0</v>
      </c>
      <c r="G379" s="1598">
        <v>35856700</v>
      </c>
      <c r="H379" s="1597" t="s">
        <v>8035</v>
      </c>
    </row>
    <row r="380" spans="1:8" ht="17.399999999999999" hidden="1">
      <c r="A380" s="1592">
        <v>46066</v>
      </c>
      <c r="B380" s="1593" t="s">
        <v>8104</v>
      </c>
      <c r="C380" s="1593" t="s">
        <v>6352</v>
      </c>
      <c r="D380" s="1593" t="s">
        <v>6374</v>
      </c>
      <c r="E380" s="1593" t="s">
        <v>7040</v>
      </c>
      <c r="F380" s="1594">
        <v>32597000</v>
      </c>
      <c r="G380" s="1594">
        <v>0</v>
      </c>
      <c r="H380" s="1593" t="s">
        <v>625</v>
      </c>
    </row>
    <row r="381" spans="1:8" ht="17.399999999999999" hidden="1">
      <c r="A381" s="1596">
        <v>46066</v>
      </c>
      <c r="B381" s="1597" t="s">
        <v>8103</v>
      </c>
      <c r="C381" s="1597" t="s">
        <v>349</v>
      </c>
      <c r="D381" s="1597" t="s">
        <v>659</v>
      </c>
      <c r="E381" s="1597" t="s">
        <v>8102</v>
      </c>
      <c r="F381" s="1598">
        <v>0</v>
      </c>
      <c r="G381" s="1598">
        <v>3259700</v>
      </c>
      <c r="H381" s="1597" t="s">
        <v>625</v>
      </c>
    </row>
    <row r="382" spans="1:8" ht="17.399999999999999" hidden="1">
      <c r="A382" s="1592">
        <v>46066</v>
      </c>
      <c r="B382" s="1593" t="s">
        <v>8103</v>
      </c>
      <c r="C382" s="1593" t="s">
        <v>6352</v>
      </c>
      <c r="D382" s="1593" t="s">
        <v>6374</v>
      </c>
      <c r="E382" s="1593" t="s">
        <v>8102</v>
      </c>
      <c r="F382" s="1594">
        <v>0</v>
      </c>
      <c r="G382" s="1594">
        <v>32597000</v>
      </c>
      <c r="H382" s="1593" t="s">
        <v>625</v>
      </c>
    </row>
    <row r="383" spans="1:8" ht="17.399999999999999" hidden="1">
      <c r="A383" s="1596">
        <v>46066</v>
      </c>
      <c r="B383" s="1597" t="s">
        <v>8103</v>
      </c>
      <c r="C383" s="1597" t="s">
        <v>511</v>
      </c>
      <c r="D383" s="1597" t="s">
        <v>663</v>
      </c>
      <c r="E383" s="1597" t="s">
        <v>8102</v>
      </c>
      <c r="F383" s="1598">
        <v>35856700</v>
      </c>
      <c r="G383" s="1598">
        <v>0</v>
      </c>
      <c r="H383" s="1597" t="s">
        <v>625</v>
      </c>
    </row>
    <row r="384" spans="1:8" ht="17.399999999999999" hidden="1">
      <c r="A384" s="1592">
        <v>46066</v>
      </c>
      <c r="B384" s="1593" t="s">
        <v>8154</v>
      </c>
      <c r="C384" s="1593" t="s">
        <v>244</v>
      </c>
      <c r="D384" s="1593" t="s">
        <v>652</v>
      </c>
      <c r="E384" s="1593" t="s">
        <v>5120</v>
      </c>
      <c r="F384" s="1594">
        <v>4400</v>
      </c>
      <c r="G384" s="1594">
        <v>0</v>
      </c>
      <c r="H384" s="1593" t="s">
        <v>527</v>
      </c>
    </row>
    <row r="385" spans="1:8" ht="17.399999999999999" hidden="1">
      <c r="A385" s="1596">
        <v>46066</v>
      </c>
      <c r="B385" s="1597" t="s">
        <v>8154</v>
      </c>
      <c r="C385" s="1597" t="s">
        <v>354</v>
      </c>
      <c r="D385" s="1597" t="s">
        <v>656</v>
      </c>
      <c r="E385" s="1597" t="s">
        <v>5120</v>
      </c>
      <c r="F385" s="1598">
        <v>0</v>
      </c>
      <c r="G385" s="1598">
        <v>4400</v>
      </c>
      <c r="H385" s="1597" t="s">
        <v>600</v>
      </c>
    </row>
    <row r="386" spans="1:8" ht="17.399999999999999" hidden="1">
      <c r="A386" s="1592">
        <v>46072</v>
      </c>
      <c r="B386" s="1593" t="s">
        <v>8153</v>
      </c>
      <c r="C386" s="1593" t="s">
        <v>244</v>
      </c>
      <c r="D386" s="1593" t="s">
        <v>652</v>
      </c>
      <c r="E386" s="1593" t="s">
        <v>8152</v>
      </c>
      <c r="F386" s="1594">
        <v>0</v>
      </c>
      <c r="G386" s="1594">
        <v>2136000</v>
      </c>
      <c r="H386" s="1593" t="s">
        <v>8052</v>
      </c>
    </row>
    <row r="387" spans="1:8" ht="17.399999999999999" hidden="1">
      <c r="A387" s="1596">
        <v>46072</v>
      </c>
      <c r="B387" s="1597" t="s">
        <v>8153</v>
      </c>
      <c r="C387" s="1597" t="s">
        <v>511</v>
      </c>
      <c r="D387" s="1597" t="s">
        <v>663</v>
      </c>
      <c r="E387" s="1597" t="s">
        <v>8152</v>
      </c>
      <c r="F387" s="1598">
        <v>2136000</v>
      </c>
      <c r="G387" s="1598">
        <v>0</v>
      </c>
      <c r="H387" s="1597" t="s">
        <v>625</v>
      </c>
    </row>
    <row r="388" spans="1:8" ht="17.399999999999999" hidden="1">
      <c r="A388" s="1592">
        <v>46072</v>
      </c>
      <c r="B388" s="1593" t="s">
        <v>8206</v>
      </c>
      <c r="C388" s="1593" t="s">
        <v>782</v>
      </c>
      <c r="D388" s="1593" t="s">
        <v>783</v>
      </c>
      <c r="E388" s="1593" t="s">
        <v>8205</v>
      </c>
      <c r="F388" s="1594">
        <v>0</v>
      </c>
      <c r="G388" s="1594">
        <v>25135000</v>
      </c>
      <c r="H388" s="1593" t="s">
        <v>625</v>
      </c>
    </row>
    <row r="389" spans="1:8" ht="17.399999999999999" hidden="1">
      <c r="A389" s="1596">
        <v>46072</v>
      </c>
      <c r="B389" s="1597" t="s">
        <v>8206</v>
      </c>
      <c r="C389" s="1597" t="s">
        <v>354</v>
      </c>
      <c r="D389" s="1597" t="s">
        <v>656</v>
      </c>
      <c r="E389" s="1597" t="s">
        <v>8205</v>
      </c>
      <c r="F389" s="1598">
        <v>25135000</v>
      </c>
      <c r="G389" s="1598">
        <v>0</v>
      </c>
      <c r="H389" s="1597" t="s">
        <v>600</v>
      </c>
    </row>
    <row r="390" spans="1:8" ht="17.399999999999999" hidden="1">
      <c r="A390" s="1592">
        <v>46072</v>
      </c>
      <c r="B390" s="1593" t="s">
        <v>8203</v>
      </c>
      <c r="C390" s="1593" t="s">
        <v>240</v>
      </c>
      <c r="D390" s="1593" t="s">
        <v>706</v>
      </c>
      <c r="E390" s="1593" t="s">
        <v>8202</v>
      </c>
      <c r="F390" s="1594">
        <v>0</v>
      </c>
      <c r="G390" s="1594">
        <v>124013160</v>
      </c>
      <c r="H390" s="1593" t="s">
        <v>625</v>
      </c>
    </row>
    <row r="391" spans="1:8" ht="17.399999999999999" hidden="1">
      <c r="A391" s="1596">
        <v>46072</v>
      </c>
      <c r="B391" s="1597" t="s">
        <v>8203</v>
      </c>
      <c r="C391" s="1597" t="s">
        <v>354</v>
      </c>
      <c r="D391" s="1597" t="s">
        <v>656</v>
      </c>
      <c r="E391" s="1597" t="s">
        <v>8202</v>
      </c>
      <c r="F391" s="1598">
        <v>124013160</v>
      </c>
      <c r="G391" s="1598">
        <v>0</v>
      </c>
      <c r="H391" s="1597" t="s">
        <v>600</v>
      </c>
    </row>
    <row r="392" spans="1:8" ht="17.399999999999999" hidden="1">
      <c r="A392" s="1592">
        <v>46072</v>
      </c>
      <c r="B392" s="1593" t="s">
        <v>8150</v>
      </c>
      <c r="C392" s="1593" t="s">
        <v>244</v>
      </c>
      <c r="D392" s="1593" t="s">
        <v>652</v>
      </c>
      <c r="E392" s="1593" t="s">
        <v>8027</v>
      </c>
      <c r="F392" s="1594">
        <v>2136000</v>
      </c>
      <c r="G392" s="1594">
        <v>0</v>
      </c>
      <c r="H392" s="1593" t="s">
        <v>8052</v>
      </c>
    </row>
    <row r="393" spans="1:8" ht="17.399999999999999" hidden="1">
      <c r="A393" s="1596">
        <v>46072</v>
      </c>
      <c r="B393" s="1597" t="s">
        <v>8150</v>
      </c>
      <c r="C393" s="1597" t="s">
        <v>354</v>
      </c>
      <c r="D393" s="1597" t="s">
        <v>656</v>
      </c>
      <c r="E393" s="1597" t="s">
        <v>8027</v>
      </c>
      <c r="F393" s="1598">
        <v>0</v>
      </c>
      <c r="G393" s="1598">
        <v>2136000</v>
      </c>
      <c r="H393" s="1597" t="s">
        <v>600</v>
      </c>
    </row>
    <row r="394" spans="1:8" ht="17.399999999999999" hidden="1">
      <c r="A394" s="1592">
        <v>46078</v>
      </c>
      <c r="B394" s="1593" t="s">
        <v>8149</v>
      </c>
      <c r="C394" s="1593" t="s">
        <v>244</v>
      </c>
      <c r="D394" s="1593" t="s">
        <v>652</v>
      </c>
      <c r="E394" s="1593" t="s">
        <v>8006</v>
      </c>
      <c r="F394" s="1594">
        <v>0</v>
      </c>
      <c r="G394" s="1594">
        <v>330000</v>
      </c>
      <c r="H394" s="1593" t="s">
        <v>6489</v>
      </c>
    </row>
    <row r="395" spans="1:8" ht="17.399999999999999" hidden="1">
      <c r="A395" s="1596">
        <v>46078</v>
      </c>
      <c r="B395" s="1597" t="s">
        <v>8149</v>
      </c>
      <c r="C395" s="1597" t="s">
        <v>6837</v>
      </c>
      <c r="D395" s="1597" t="s">
        <v>3608</v>
      </c>
      <c r="E395" s="1597" t="s">
        <v>8006</v>
      </c>
      <c r="F395" s="1598">
        <v>330000</v>
      </c>
      <c r="G395" s="1598">
        <v>0</v>
      </c>
      <c r="H395" s="1597" t="s">
        <v>625</v>
      </c>
    </row>
    <row r="396" spans="1:8" ht="17.399999999999999" hidden="1">
      <c r="A396" s="1592">
        <v>46078</v>
      </c>
      <c r="B396" s="1593" t="s">
        <v>8148</v>
      </c>
      <c r="C396" s="1593" t="s">
        <v>244</v>
      </c>
      <c r="D396" s="1593" t="s">
        <v>652</v>
      </c>
      <c r="E396" s="1593" t="s">
        <v>8005</v>
      </c>
      <c r="F396" s="1594">
        <v>0</v>
      </c>
      <c r="G396" s="1594">
        <v>330000</v>
      </c>
      <c r="H396" s="1593" t="s">
        <v>6489</v>
      </c>
    </row>
    <row r="397" spans="1:8" ht="17.399999999999999" hidden="1">
      <c r="A397" s="1596">
        <v>46078</v>
      </c>
      <c r="B397" s="1597" t="s">
        <v>8148</v>
      </c>
      <c r="C397" s="1597" t="s">
        <v>6837</v>
      </c>
      <c r="D397" s="1597" t="s">
        <v>3608</v>
      </c>
      <c r="E397" s="1597" t="s">
        <v>8005</v>
      </c>
      <c r="F397" s="1598">
        <v>330000</v>
      </c>
      <c r="G397" s="1598">
        <v>0</v>
      </c>
      <c r="H397" s="1597" t="s">
        <v>625</v>
      </c>
    </row>
    <row r="398" spans="1:8" ht="17.399999999999999" hidden="1">
      <c r="A398" s="1592">
        <v>46078</v>
      </c>
      <c r="B398" s="1593" t="s">
        <v>8146</v>
      </c>
      <c r="C398" s="1593" t="s">
        <v>244</v>
      </c>
      <c r="D398" s="1593" t="s">
        <v>652</v>
      </c>
      <c r="E398" s="1593" t="s">
        <v>8003</v>
      </c>
      <c r="F398" s="1594">
        <v>0</v>
      </c>
      <c r="G398" s="1594">
        <v>330000</v>
      </c>
      <c r="H398" s="1593" t="s">
        <v>6489</v>
      </c>
    </row>
    <row r="399" spans="1:8" ht="17.399999999999999" hidden="1">
      <c r="A399" s="1596">
        <v>46078</v>
      </c>
      <c r="B399" s="1597" t="s">
        <v>8146</v>
      </c>
      <c r="C399" s="1597" t="s">
        <v>6837</v>
      </c>
      <c r="D399" s="1597" t="s">
        <v>3608</v>
      </c>
      <c r="E399" s="1597" t="s">
        <v>8003</v>
      </c>
      <c r="F399" s="1598">
        <v>330000</v>
      </c>
      <c r="G399" s="1598">
        <v>0</v>
      </c>
      <c r="H399" s="1597" t="s">
        <v>625</v>
      </c>
    </row>
    <row r="400" spans="1:8" ht="17.399999999999999" hidden="1">
      <c r="A400" s="1592">
        <v>46079</v>
      </c>
      <c r="B400" s="1593" t="s">
        <v>8145</v>
      </c>
      <c r="C400" s="1593" t="s">
        <v>244</v>
      </c>
      <c r="D400" s="1593" t="s">
        <v>652</v>
      </c>
      <c r="E400" s="1593" t="s">
        <v>8144</v>
      </c>
      <c r="F400" s="1594">
        <v>0</v>
      </c>
      <c r="G400" s="1594">
        <v>148000000</v>
      </c>
      <c r="H400" s="1593" t="s">
        <v>625</v>
      </c>
    </row>
    <row r="401" spans="1:8" ht="17.399999999999999" hidden="1">
      <c r="A401" s="1596">
        <v>46079</v>
      </c>
      <c r="B401" s="1597" t="s">
        <v>8145</v>
      </c>
      <c r="C401" s="1597" t="s">
        <v>511</v>
      </c>
      <c r="D401" s="1597" t="s">
        <v>663</v>
      </c>
      <c r="E401" s="1597" t="s">
        <v>8144</v>
      </c>
      <c r="F401" s="1598">
        <v>148000000</v>
      </c>
      <c r="G401" s="1598">
        <v>0</v>
      </c>
      <c r="H401" s="1597" t="s">
        <v>625</v>
      </c>
    </row>
    <row r="402" spans="1:8" ht="17.399999999999999" hidden="1">
      <c r="A402" s="1592">
        <v>46079</v>
      </c>
      <c r="B402" s="1593" t="s">
        <v>8143</v>
      </c>
      <c r="C402" s="1593" t="s">
        <v>244</v>
      </c>
      <c r="D402" s="1593" t="s">
        <v>652</v>
      </c>
      <c r="E402" s="1593" t="s">
        <v>8142</v>
      </c>
      <c r="F402" s="1594">
        <v>0</v>
      </c>
      <c r="G402" s="1594">
        <v>35000000</v>
      </c>
      <c r="H402" s="1593" t="s">
        <v>701</v>
      </c>
    </row>
    <row r="403" spans="1:8" ht="17.399999999999999" hidden="1">
      <c r="A403" s="1596">
        <v>46079</v>
      </c>
      <c r="B403" s="1597" t="s">
        <v>8143</v>
      </c>
      <c r="C403" s="1597" t="s">
        <v>511</v>
      </c>
      <c r="D403" s="1597" t="s">
        <v>663</v>
      </c>
      <c r="E403" s="1597" t="s">
        <v>8142</v>
      </c>
      <c r="F403" s="1598">
        <v>35000000</v>
      </c>
      <c r="G403" s="1598">
        <v>0</v>
      </c>
      <c r="H403" s="1597" t="s">
        <v>625</v>
      </c>
    </row>
    <row r="404" spans="1:8" ht="17.399999999999999" hidden="1">
      <c r="A404" s="1592">
        <v>46079</v>
      </c>
      <c r="B404" s="1593" t="s">
        <v>8141</v>
      </c>
      <c r="C404" s="1593" t="s">
        <v>244</v>
      </c>
      <c r="D404" s="1593" t="s">
        <v>652</v>
      </c>
      <c r="E404" s="1593" t="s">
        <v>8140</v>
      </c>
      <c r="F404" s="1594">
        <v>0</v>
      </c>
      <c r="G404" s="1594">
        <v>17000000</v>
      </c>
      <c r="H404" s="1593" t="s">
        <v>701</v>
      </c>
    </row>
    <row r="405" spans="1:8" ht="17.399999999999999" hidden="1">
      <c r="A405" s="1596">
        <v>46079</v>
      </c>
      <c r="B405" s="1597" t="s">
        <v>8141</v>
      </c>
      <c r="C405" s="1597" t="s">
        <v>511</v>
      </c>
      <c r="D405" s="1597" t="s">
        <v>663</v>
      </c>
      <c r="E405" s="1597" t="s">
        <v>8140</v>
      </c>
      <c r="F405" s="1598">
        <v>17000000</v>
      </c>
      <c r="G405" s="1598">
        <v>0</v>
      </c>
      <c r="H405" s="1597" t="s">
        <v>625</v>
      </c>
    </row>
    <row r="406" spans="1:8" ht="17.399999999999999" hidden="1">
      <c r="A406" s="1592">
        <v>46079</v>
      </c>
      <c r="B406" s="1593" t="s">
        <v>8139</v>
      </c>
      <c r="C406" s="1593" t="s">
        <v>244</v>
      </c>
      <c r="D406" s="1593" t="s">
        <v>652</v>
      </c>
      <c r="E406" s="1593" t="s">
        <v>8054</v>
      </c>
      <c r="F406" s="1594">
        <v>148000000</v>
      </c>
      <c r="G406" s="1594">
        <v>0</v>
      </c>
      <c r="H406" s="1593" t="s">
        <v>625</v>
      </c>
    </row>
    <row r="407" spans="1:8" ht="17.399999999999999" hidden="1">
      <c r="A407" s="1596">
        <v>46079</v>
      </c>
      <c r="B407" s="1597" t="s">
        <v>8139</v>
      </c>
      <c r="C407" s="1597" t="s">
        <v>354</v>
      </c>
      <c r="D407" s="1597" t="s">
        <v>656</v>
      </c>
      <c r="E407" s="1597" t="s">
        <v>8054</v>
      </c>
      <c r="F407" s="1598">
        <v>0</v>
      </c>
      <c r="G407" s="1598">
        <v>148000000</v>
      </c>
      <c r="H407" s="1597" t="s">
        <v>600</v>
      </c>
    </row>
    <row r="408" spans="1:8" ht="17.399999999999999" hidden="1">
      <c r="A408" s="1592">
        <v>46079</v>
      </c>
      <c r="B408" s="1593" t="s">
        <v>8138</v>
      </c>
      <c r="C408" s="1593" t="s">
        <v>244</v>
      </c>
      <c r="D408" s="1593" t="s">
        <v>652</v>
      </c>
      <c r="E408" s="1593" t="s">
        <v>8137</v>
      </c>
      <c r="F408" s="1594">
        <v>35856700</v>
      </c>
      <c r="G408" s="1594">
        <v>0</v>
      </c>
      <c r="H408" s="1593" t="s">
        <v>8035</v>
      </c>
    </row>
    <row r="409" spans="1:8" ht="17.399999999999999" hidden="1">
      <c r="A409" s="1596">
        <v>46079</v>
      </c>
      <c r="B409" s="1597" t="s">
        <v>8138</v>
      </c>
      <c r="C409" s="1597" t="s">
        <v>354</v>
      </c>
      <c r="D409" s="1597" t="s">
        <v>656</v>
      </c>
      <c r="E409" s="1597" t="s">
        <v>8137</v>
      </c>
      <c r="F409" s="1598">
        <v>0</v>
      </c>
      <c r="G409" s="1598">
        <v>35856700</v>
      </c>
      <c r="H409" s="1597" t="s">
        <v>600</v>
      </c>
    </row>
    <row r="410" spans="1:8" ht="17.399999999999999" hidden="1">
      <c r="A410" s="1592">
        <v>46079</v>
      </c>
      <c r="B410" s="1593" t="s">
        <v>8136</v>
      </c>
      <c r="C410" s="1593" t="s">
        <v>244</v>
      </c>
      <c r="D410" s="1593" t="s">
        <v>652</v>
      </c>
      <c r="E410" s="1593" t="s">
        <v>8028</v>
      </c>
      <c r="F410" s="1594">
        <v>35000000</v>
      </c>
      <c r="G410" s="1594">
        <v>0</v>
      </c>
      <c r="H410" s="1593" t="s">
        <v>701</v>
      </c>
    </row>
    <row r="411" spans="1:8" ht="17.399999999999999" hidden="1">
      <c r="A411" s="1596">
        <v>46079</v>
      </c>
      <c r="B411" s="1597" t="s">
        <v>8136</v>
      </c>
      <c r="C411" s="1597" t="s">
        <v>354</v>
      </c>
      <c r="D411" s="1597" t="s">
        <v>656</v>
      </c>
      <c r="E411" s="1597" t="s">
        <v>8028</v>
      </c>
      <c r="F411" s="1598">
        <v>0</v>
      </c>
      <c r="G411" s="1598">
        <v>35000000</v>
      </c>
      <c r="H411" s="1597" t="s">
        <v>600</v>
      </c>
    </row>
    <row r="412" spans="1:8" ht="17.399999999999999" hidden="1">
      <c r="A412" s="1592">
        <v>46079</v>
      </c>
      <c r="B412" s="1593" t="s">
        <v>8134</v>
      </c>
      <c r="C412" s="1593" t="s">
        <v>244</v>
      </c>
      <c r="D412" s="1593" t="s">
        <v>652</v>
      </c>
      <c r="E412" s="1593" t="s">
        <v>8056</v>
      </c>
      <c r="F412" s="1594">
        <v>17000000</v>
      </c>
      <c r="G412" s="1594">
        <v>0</v>
      </c>
      <c r="H412" s="1593" t="s">
        <v>701</v>
      </c>
    </row>
    <row r="413" spans="1:8" ht="17.399999999999999" hidden="1">
      <c r="A413" s="1596">
        <v>46079</v>
      </c>
      <c r="B413" s="1597" t="s">
        <v>8134</v>
      </c>
      <c r="C413" s="1597" t="s">
        <v>354</v>
      </c>
      <c r="D413" s="1597" t="s">
        <v>656</v>
      </c>
      <c r="E413" s="1597" t="s">
        <v>8056</v>
      </c>
      <c r="F413" s="1598">
        <v>0</v>
      </c>
      <c r="G413" s="1598">
        <v>17000000</v>
      </c>
      <c r="H413" s="1597" t="s">
        <v>600</v>
      </c>
    </row>
    <row r="414" spans="1:8" ht="17.399999999999999" hidden="1">
      <c r="A414" s="1592">
        <v>46081</v>
      </c>
      <c r="B414" s="1593" t="s">
        <v>8072</v>
      </c>
      <c r="C414" s="1593" t="s">
        <v>575</v>
      </c>
      <c r="D414" s="1593" t="s">
        <v>623</v>
      </c>
      <c r="E414" s="1614" t="s">
        <v>475</v>
      </c>
      <c r="F414" s="1594">
        <v>3105000</v>
      </c>
      <c r="G414" s="1594">
        <v>0</v>
      </c>
      <c r="H414" s="1593" t="s">
        <v>625</v>
      </c>
    </row>
    <row r="415" spans="1:8" ht="17.399999999999999" hidden="1">
      <c r="A415" s="1596">
        <v>46081</v>
      </c>
      <c r="B415" s="1597" t="s">
        <v>8072</v>
      </c>
      <c r="C415" s="1597" t="s">
        <v>476</v>
      </c>
      <c r="D415" s="1597" t="s">
        <v>6740</v>
      </c>
      <c r="E415" s="1615" t="s">
        <v>475</v>
      </c>
      <c r="F415" s="1598">
        <v>0</v>
      </c>
      <c r="G415" s="1598">
        <v>3105000</v>
      </c>
      <c r="H415" s="1597" t="s">
        <v>625</v>
      </c>
    </row>
    <row r="416" spans="1:8" ht="17.399999999999999" hidden="1">
      <c r="A416" s="1592">
        <v>46081</v>
      </c>
      <c r="B416" s="1593" t="s">
        <v>8071</v>
      </c>
      <c r="C416" s="1593" t="s">
        <v>575</v>
      </c>
      <c r="D416" s="1593" t="s">
        <v>623</v>
      </c>
      <c r="E416" s="1614" t="s">
        <v>485</v>
      </c>
      <c r="F416" s="1594">
        <v>538200</v>
      </c>
      <c r="G416" s="1594">
        <v>0</v>
      </c>
      <c r="H416" s="1593" t="s">
        <v>625</v>
      </c>
    </row>
    <row r="417" spans="1:8" ht="17.399999999999999" hidden="1">
      <c r="A417" s="1596">
        <v>46081</v>
      </c>
      <c r="B417" s="1597" t="s">
        <v>8071</v>
      </c>
      <c r="C417" s="1597" t="s">
        <v>476</v>
      </c>
      <c r="D417" s="1597" t="s">
        <v>6740</v>
      </c>
      <c r="E417" s="1615" t="s">
        <v>485</v>
      </c>
      <c r="F417" s="1598">
        <v>0</v>
      </c>
      <c r="G417" s="1598">
        <v>538200</v>
      </c>
      <c r="H417" s="1597" t="s">
        <v>625</v>
      </c>
    </row>
    <row r="418" spans="1:8" ht="17.399999999999999" hidden="1">
      <c r="A418" s="1592">
        <v>46081</v>
      </c>
      <c r="B418" s="1593" t="s">
        <v>8077</v>
      </c>
      <c r="C418" s="1593" t="s">
        <v>1164</v>
      </c>
      <c r="D418" s="1593" t="s">
        <v>1067</v>
      </c>
      <c r="E418" s="1614" t="s">
        <v>7420</v>
      </c>
      <c r="F418" s="1594">
        <v>0</v>
      </c>
      <c r="G418" s="1594">
        <v>12250000</v>
      </c>
      <c r="H418" s="1593" t="s">
        <v>625</v>
      </c>
    </row>
    <row r="419" spans="1:8" ht="17.399999999999999" hidden="1">
      <c r="A419" s="1596">
        <v>46081</v>
      </c>
      <c r="B419" s="1597" t="s">
        <v>8077</v>
      </c>
      <c r="C419" s="1597" t="s">
        <v>476</v>
      </c>
      <c r="D419" s="1597" t="s">
        <v>6740</v>
      </c>
      <c r="E419" s="1615" t="s">
        <v>7420</v>
      </c>
      <c r="F419" s="1598">
        <v>12250000</v>
      </c>
      <c r="G419" s="1598">
        <v>0</v>
      </c>
      <c r="H419" s="1597" t="s">
        <v>625</v>
      </c>
    </row>
    <row r="420" spans="1:8" ht="17.399999999999999" hidden="1">
      <c r="A420" s="1592">
        <v>46081</v>
      </c>
      <c r="B420" s="1593" t="s">
        <v>8076</v>
      </c>
      <c r="C420" s="1593" t="s">
        <v>1164</v>
      </c>
      <c r="D420" s="1593" t="s">
        <v>1067</v>
      </c>
      <c r="E420" s="1614" t="s">
        <v>7421</v>
      </c>
      <c r="F420" s="1594">
        <v>0</v>
      </c>
      <c r="G420" s="1594">
        <v>7140000</v>
      </c>
      <c r="H420" s="1593" t="s">
        <v>625</v>
      </c>
    </row>
    <row r="421" spans="1:8" ht="17.399999999999999" hidden="1">
      <c r="A421" s="1596">
        <v>46081</v>
      </c>
      <c r="B421" s="1597" t="s">
        <v>8076</v>
      </c>
      <c r="C421" s="1597" t="s">
        <v>476</v>
      </c>
      <c r="D421" s="1597" t="s">
        <v>6740</v>
      </c>
      <c r="E421" s="1615" t="s">
        <v>7421</v>
      </c>
      <c r="F421" s="1598">
        <v>7140000</v>
      </c>
      <c r="G421" s="1598">
        <v>0</v>
      </c>
      <c r="H421" s="1597" t="s">
        <v>625</v>
      </c>
    </row>
    <row r="422" spans="1:8" ht="17.399999999999999" hidden="1">
      <c r="A422" s="1592">
        <v>46081</v>
      </c>
      <c r="B422" s="1593" t="s">
        <v>8069</v>
      </c>
      <c r="C422" s="1593" t="s">
        <v>575</v>
      </c>
      <c r="D422" s="1593" t="s">
        <v>623</v>
      </c>
      <c r="E422" s="1593" t="s">
        <v>8068</v>
      </c>
      <c r="F422" s="1594">
        <v>12229</v>
      </c>
      <c r="G422" s="1594">
        <v>0</v>
      </c>
      <c r="H422" s="1593" t="s">
        <v>625</v>
      </c>
    </row>
    <row r="423" spans="1:8" ht="17.399999999999999" hidden="1">
      <c r="A423" s="1596">
        <v>46081</v>
      </c>
      <c r="B423" s="1597" t="s">
        <v>8069</v>
      </c>
      <c r="C423" s="1597" t="s">
        <v>399</v>
      </c>
      <c r="D423" s="1597" t="s">
        <v>646</v>
      </c>
      <c r="E423" s="1597" t="s">
        <v>8068</v>
      </c>
      <c r="F423" s="1598">
        <v>0</v>
      </c>
      <c r="G423" s="1598">
        <v>12229</v>
      </c>
      <c r="H423" s="1597" t="s">
        <v>625</v>
      </c>
    </row>
    <row r="424" spans="1:8" ht="17.399999999999999" hidden="1">
      <c r="A424" s="1592">
        <v>46081</v>
      </c>
      <c r="B424" s="1593" t="s">
        <v>8133</v>
      </c>
      <c r="C424" s="1593" t="s">
        <v>244</v>
      </c>
      <c r="D424" s="1593" t="s">
        <v>652</v>
      </c>
      <c r="E424" s="1593" t="s">
        <v>8132</v>
      </c>
      <c r="F424" s="1594">
        <v>2000000</v>
      </c>
      <c r="G424" s="1594">
        <v>0</v>
      </c>
      <c r="H424" s="1593" t="s">
        <v>625</v>
      </c>
    </row>
    <row r="425" spans="1:8" ht="17.399999999999999" hidden="1">
      <c r="A425" s="1596">
        <v>46081</v>
      </c>
      <c r="B425" s="1597" t="s">
        <v>8133</v>
      </c>
      <c r="C425" s="1597" t="s">
        <v>437</v>
      </c>
      <c r="D425" s="1597" t="s">
        <v>649</v>
      </c>
      <c r="E425" s="1597" t="s">
        <v>8132</v>
      </c>
      <c r="F425" s="1598">
        <v>0</v>
      </c>
      <c r="G425" s="1598">
        <v>2000000</v>
      </c>
      <c r="H425" s="1597" t="s">
        <v>625</v>
      </c>
    </row>
    <row r="426" spans="1:8" ht="17.399999999999999" hidden="1">
      <c r="A426" s="1592">
        <v>46081</v>
      </c>
      <c r="B426" s="1593" t="s">
        <v>8090</v>
      </c>
      <c r="C426" s="1593" t="s">
        <v>435</v>
      </c>
      <c r="D426" s="1593" t="s">
        <v>641</v>
      </c>
      <c r="E426" s="1593" t="s">
        <v>434</v>
      </c>
      <c r="F426" s="1594">
        <v>1000000</v>
      </c>
      <c r="G426" s="1594">
        <v>0</v>
      </c>
      <c r="H426" s="1593" t="s">
        <v>625</v>
      </c>
    </row>
    <row r="427" spans="1:8" ht="17.399999999999999" hidden="1">
      <c r="A427" s="1596">
        <v>46081</v>
      </c>
      <c r="B427" s="1597" t="s">
        <v>8090</v>
      </c>
      <c r="C427" s="1597" t="s">
        <v>437</v>
      </c>
      <c r="D427" s="1597" t="s">
        <v>649</v>
      </c>
      <c r="E427" s="1597" t="s">
        <v>434</v>
      </c>
      <c r="F427" s="1598">
        <v>0</v>
      </c>
      <c r="G427" s="1598">
        <v>1000000</v>
      </c>
      <c r="H427" s="1597" t="s">
        <v>625</v>
      </c>
    </row>
    <row r="428" spans="1:8" ht="17.399999999999999" hidden="1">
      <c r="A428" s="1592">
        <v>46081</v>
      </c>
      <c r="B428" s="1593" t="s">
        <v>8081</v>
      </c>
      <c r="C428" s="1593" t="s">
        <v>441</v>
      </c>
      <c r="D428" s="1593" t="s">
        <v>636</v>
      </c>
      <c r="E428" s="1593" t="s">
        <v>440</v>
      </c>
      <c r="F428" s="1594">
        <v>14191560</v>
      </c>
      <c r="G428" s="1594">
        <v>0</v>
      </c>
      <c r="H428" s="1593" t="s">
        <v>625</v>
      </c>
    </row>
    <row r="429" spans="1:8" ht="17.399999999999999" hidden="1">
      <c r="A429" s="1596">
        <v>46081</v>
      </c>
      <c r="B429" s="1597" t="s">
        <v>8081</v>
      </c>
      <c r="C429" s="1597" t="s">
        <v>445</v>
      </c>
      <c r="D429" s="1597" t="s">
        <v>645</v>
      </c>
      <c r="E429" s="1597" t="s">
        <v>440</v>
      </c>
      <c r="F429" s="1598">
        <v>0</v>
      </c>
      <c r="G429" s="1598">
        <v>14191560</v>
      </c>
      <c r="H429" s="1597" t="s">
        <v>625</v>
      </c>
    </row>
    <row r="430" spans="1:8" ht="17.399999999999999" hidden="1">
      <c r="A430" s="1592">
        <v>46081</v>
      </c>
      <c r="B430" s="1593" t="s">
        <v>8080</v>
      </c>
      <c r="C430" s="1593" t="s">
        <v>431</v>
      </c>
      <c r="D430" s="1593" t="s">
        <v>634</v>
      </c>
      <c r="E430" s="1593" t="s">
        <v>6449</v>
      </c>
      <c r="F430" s="1594">
        <v>6916383</v>
      </c>
      <c r="G430" s="1594">
        <v>0</v>
      </c>
      <c r="H430" s="1593" t="s">
        <v>625</v>
      </c>
    </row>
    <row r="431" spans="1:8" ht="17.399999999999999" hidden="1">
      <c r="A431" s="1596">
        <v>46081</v>
      </c>
      <c r="B431" s="1597" t="s">
        <v>8080</v>
      </c>
      <c r="C431" s="1597" t="s">
        <v>425</v>
      </c>
      <c r="D431" s="1597" t="s">
        <v>643</v>
      </c>
      <c r="E431" s="1597" t="s">
        <v>6449</v>
      </c>
      <c r="F431" s="1598">
        <v>0</v>
      </c>
      <c r="G431" s="1598">
        <v>6916383</v>
      </c>
      <c r="H431" s="1597" t="s">
        <v>625</v>
      </c>
    </row>
    <row r="432" spans="1:8" ht="17.399999999999999" hidden="1">
      <c r="A432" s="1592">
        <v>46081</v>
      </c>
      <c r="B432" s="1593" t="s">
        <v>8099</v>
      </c>
      <c r="C432" s="1593" t="s">
        <v>580</v>
      </c>
      <c r="D432" s="1593" t="s">
        <v>814</v>
      </c>
      <c r="E432" s="1593" t="s">
        <v>8098</v>
      </c>
      <c r="F432" s="1594">
        <v>0</v>
      </c>
      <c r="G432" s="1594">
        <v>683148</v>
      </c>
      <c r="H432" s="1593" t="s">
        <v>625</v>
      </c>
    </row>
    <row r="433" spans="1:8" ht="17.399999999999999" hidden="1">
      <c r="A433" s="1596">
        <v>46081</v>
      </c>
      <c r="B433" s="1597" t="s">
        <v>8099</v>
      </c>
      <c r="C433" s="1597" t="s">
        <v>399</v>
      </c>
      <c r="D433" s="1597" t="s">
        <v>646</v>
      </c>
      <c r="E433" s="1597" t="s">
        <v>8098</v>
      </c>
      <c r="F433" s="1598">
        <v>683148</v>
      </c>
      <c r="G433" s="1598">
        <v>0</v>
      </c>
      <c r="H433" s="1597" t="s">
        <v>625</v>
      </c>
    </row>
    <row r="434" spans="1:8" ht="17.399999999999999" hidden="1">
      <c r="A434" s="1592">
        <v>46081</v>
      </c>
      <c r="B434" s="1593" t="s">
        <v>8097</v>
      </c>
      <c r="C434" s="1593" t="s">
        <v>580</v>
      </c>
      <c r="D434" s="1593" t="s">
        <v>814</v>
      </c>
      <c r="E434" s="1593" t="s">
        <v>8317</v>
      </c>
      <c r="F434" s="1594">
        <v>0</v>
      </c>
      <c r="G434" s="1594">
        <v>138962981</v>
      </c>
      <c r="H434" s="1593" t="s">
        <v>625</v>
      </c>
    </row>
    <row r="435" spans="1:8" ht="17.399999999999999" hidden="1">
      <c r="A435" s="1596">
        <v>46081</v>
      </c>
      <c r="B435" s="1597" t="s">
        <v>8097</v>
      </c>
      <c r="C435" s="1597" t="s">
        <v>399</v>
      </c>
      <c r="D435" s="1597" t="s">
        <v>646</v>
      </c>
      <c r="E435" s="1597" t="s">
        <v>8096</v>
      </c>
      <c r="F435" s="1598">
        <v>138962981</v>
      </c>
      <c r="G435" s="1598">
        <v>0</v>
      </c>
      <c r="H435" s="1597" t="s">
        <v>625</v>
      </c>
    </row>
    <row r="436" spans="1:8" ht="17.399999999999999" hidden="1">
      <c r="A436" s="1592">
        <v>46081</v>
      </c>
      <c r="B436" s="1593" t="s">
        <v>8095</v>
      </c>
      <c r="C436" s="1614" t="s">
        <v>580</v>
      </c>
      <c r="D436" s="1614" t="s">
        <v>814</v>
      </c>
      <c r="E436" s="1593" t="s">
        <v>8094</v>
      </c>
      <c r="F436" s="1594">
        <v>1374448</v>
      </c>
      <c r="G436" s="1594">
        <v>0</v>
      </c>
      <c r="H436" s="1593" t="s">
        <v>625</v>
      </c>
    </row>
    <row r="437" spans="1:8" ht="17.399999999999999" hidden="1">
      <c r="A437" s="1596">
        <v>46081</v>
      </c>
      <c r="B437" s="1597" t="s">
        <v>8095</v>
      </c>
      <c r="C437" s="1615" t="s">
        <v>399</v>
      </c>
      <c r="D437" s="1615" t="s">
        <v>646</v>
      </c>
      <c r="E437" s="1597" t="s">
        <v>8094</v>
      </c>
      <c r="F437" s="1598">
        <v>0</v>
      </c>
      <c r="G437" s="1598">
        <v>1374448</v>
      </c>
      <c r="H437" s="1597" t="s">
        <v>625</v>
      </c>
    </row>
    <row r="438" spans="1:8" ht="17.399999999999999" hidden="1">
      <c r="A438" s="1592">
        <v>46081</v>
      </c>
      <c r="B438" s="1593" t="s">
        <v>8093</v>
      </c>
      <c r="C438" s="1593" t="s">
        <v>580</v>
      </c>
      <c r="D438" s="1593" t="s">
        <v>814</v>
      </c>
      <c r="E438" s="1593" t="s">
        <v>8092</v>
      </c>
      <c r="F438" s="1594">
        <v>277925962</v>
      </c>
      <c r="G438" s="1594">
        <v>0</v>
      </c>
      <c r="H438" s="1593" t="s">
        <v>625</v>
      </c>
    </row>
    <row r="439" spans="1:8" ht="17.399999999999999" hidden="1">
      <c r="A439" s="1596">
        <v>46081</v>
      </c>
      <c r="B439" s="1597" t="s">
        <v>8093</v>
      </c>
      <c r="C439" s="1597" t="s">
        <v>399</v>
      </c>
      <c r="D439" s="1597" t="s">
        <v>646</v>
      </c>
      <c r="E439" s="1597" t="s">
        <v>8092</v>
      </c>
      <c r="F439" s="1598">
        <v>0</v>
      </c>
      <c r="G439" s="1598">
        <v>277925962</v>
      </c>
      <c r="H439" s="1597" t="s">
        <v>625</v>
      </c>
    </row>
    <row r="440" spans="1:8" ht="17.399999999999999" hidden="1">
      <c r="A440" s="1592">
        <v>46082</v>
      </c>
      <c r="B440" s="1593" t="s">
        <v>8396</v>
      </c>
      <c r="C440" s="1593" t="s">
        <v>580</v>
      </c>
      <c r="D440" s="1593" t="s">
        <v>814</v>
      </c>
      <c r="E440" s="1593" t="s">
        <v>8395</v>
      </c>
      <c r="F440" s="1594">
        <v>0</v>
      </c>
      <c r="G440" s="1594">
        <v>277925962</v>
      </c>
      <c r="H440" s="1593"/>
    </row>
    <row r="441" spans="1:8" ht="17.399999999999999" hidden="1">
      <c r="A441" s="1596">
        <v>46082</v>
      </c>
      <c r="B441" s="1597" t="s">
        <v>8396</v>
      </c>
      <c r="C441" s="1597" t="s">
        <v>399</v>
      </c>
      <c r="D441" s="1597" t="s">
        <v>646</v>
      </c>
      <c r="E441" s="1597" t="s">
        <v>8395</v>
      </c>
      <c r="F441" s="1598">
        <v>277925962</v>
      </c>
      <c r="G441" s="1598">
        <v>0</v>
      </c>
      <c r="H441" s="1597"/>
    </row>
    <row r="442" spans="1:8" ht="17.399999999999999" hidden="1">
      <c r="A442" s="1592">
        <v>46082</v>
      </c>
      <c r="B442" s="1593" t="s">
        <v>8394</v>
      </c>
      <c r="C442" s="1593" t="s">
        <v>580</v>
      </c>
      <c r="D442" s="1593" t="s">
        <v>814</v>
      </c>
      <c r="E442" s="1593" t="s">
        <v>8393</v>
      </c>
      <c r="F442" s="1594">
        <v>0</v>
      </c>
      <c r="G442" s="1594">
        <v>1374448</v>
      </c>
      <c r="H442" s="1593"/>
    </row>
    <row r="443" spans="1:8" ht="17.399999999999999" hidden="1">
      <c r="A443" s="1596">
        <v>46082</v>
      </c>
      <c r="B443" s="1597" t="s">
        <v>8394</v>
      </c>
      <c r="C443" s="1597" t="s">
        <v>399</v>
      </c>
      <c r="D443" s="1597" t="s">
        <v>646</v>
      </c>
      <c r="E443" s="1597" t="s">
        <v>8393</v>
      </c>
      <c r="F443" s="1598">
        <v>1374448</v>
      </c>
      <c r="G443" s="1598">
        <v>0</v>
      </c>
      <c r="H443" s="1597"/>
    </row>
    <row r="444" spans="1:8" ht="17.399999999999999" hidden="1">
      <c r="A444" s="1592">
        <v>46082</v>
      </c>
      <c r="B444" s="1593" t="s">
        <v>8366</v>
      </c>
      <c r="C444" s="1593" t="s">
        <v>575</v>
      </c>
      <c r="D444" s="1593" t="s">
        <v>623</v>
      </c>
      <c r="E444" s="1593" t="s">
        <v>475</v>
      </c>
      <c r="F444" s="1594">
        <v>0</v>
      </c>
      <c r="G444" s="1594">
        <v>3105000</v>
      </c>
      <c r="H444" s="1593"/>
    </row>
    <row r="445" spans="1:8" ht="17.399999999999999" hidden="1">
      <c r="A445" s="1596">
        <v>46082</v>
      </c>
      <c r="B445" s="1597" t="s">
        <v>8366</v>
      </c>
      <c r="C445" s="1597" t="s">
        <v>476</v>
      </c>
      <c r="D445" s="1597" t="s">
        <v>6740</v>
      </c>
      <c r="E445" s="1597" t="s">
        <v>475</v>
      </c>
      <c r="F445" s="1598">
        <v>3105000</v>
      </c>
      <c r="G445" s="1598">
        <v>0</v>
      </c>
      <c r="H445" s="1597"/>
    </row>
    <row r="446" spans="1:8" ht="17.399999999999999" hidden="1">
      <c r="A446" s="1592">
        <v>46082</v>
      </c>
      <c r="B446" s="1593" t="s">
        <v>8365</v>
      </c>
      <c r="C446" s="1593" t="s">
        <v>575</v>
      </c>
      <c r="D446" s="1593" t="s">
        <v>623</v>
      </c>
      <c r="E446" s="1593" t="s">
        <v>485</v>
      </c>
      <c r="F446" s="1594">
        <v>0</v>
      </c>
      <c r="G446" s="1594">
        <v>538200</v>
      </c>
      <c r="H446" s="1593"/>
    </row>
    <row r="447" spans="1:8" ht="17.399999999999999" hidden="1">
      <c r="A447" s="1596">
        <v>46082</v>
      </c>
      <c r="B447" s="1597" t="s">
        <v>8365</v>
      </c>
      <c r="C447" s="1597" t="s">
        <v>476</v>
      </c>
      <c r="D447" s="1597" t="s">
        <v>6740</v>
      </c>
      <c r="E447" s="1597" t="s">
        <v>485</v>
      </c>
      <c r="F447" s="1598">
        <v>538200</v>
      </c>
      <c r="G447" s="1598">
        <v>0</v>
      </c>
      <c r="H447" s="1597"/>
    </row>
    <row r="448" spans="1:8" ht="17.399999999999999" hidden="1">
      <c r="A448" s="1592">
        <v>46082</v>
      </c>
      <c r="B448" s="1593" t="s">
        <v>8368</v>
      </c>
      <c r="C448" s="1593" t="s">
        <v>1164</v>
      </c>
      <c r="D448" s="1593" t="s">
        <v>1067</v>
      </c>
      <c r="E448" s="1593" t="s">
        <v>7420</v>
      </c>
      <c r="F448" s="1594">
        <v>12250000</v>
      </c>
      <c r="G448" s="1594">
        <v>0</v>
      </c>
      <c r="H448" s="1593"/>
    </row>
    <row r="449" spans="1:8" ht="17.399999999999999" hidden="1">
      <c r="A449" s="1596">
        <v>46082</v>
      </c>
      <c r="B449" s="1597" t="s">
        <v>8368</v>
      </c>
      <c r="C449" s="1597" t="s">
        <v>476</v>
      </c>
      <c r="D449" s="1597" t="s">
        <v>6740</v>
      </c>
      <c r="E449" s="1597" t="s">
        <v>7420</v>
      </c>
      <c r="F449" s="1598">
        <v>0</v>
      </c>
      <c r="G449" s="1598">
        <v>12250000</v>
      </c>
      <c r="H449" s="1597"/>
    </row>
    <row r="450" spans="1:8" ht="17.399999999999999" hidden="1">
      <c r="A450" s="1592">
        <v>46082</v>
      </c>
      <c r="B450" s="1593" t="s">
        <v>8367</v>
      </c>
      <c r="C450" s="1593" t="s">
        <v>1164</v>
      </c>
      <c r="D450" s="1593" t="s">
        <v>1067</v>
      </c>
      <c r="E450" s="1593" t="s">
        <v>7421</v>
      </c>
      <c r="F450" s="1594">
        <v>7140000</v>
      </c>
      <c r="G450" s="1594">
        <v>0</v>
      </c>
      <c r="H450" s="1593"/>
    </row>
    <row r="451" spans="1:8" ht="17.399999999999999" hidden="1">
      <c r="A451" s="1596">
        <v>46082</v>
      </c>
      <c r="B451" s="1597" t="s">
        <v>8367</v>
      </c>
      <c r="C451" s="1597" t="s">
        <v>476</v>
      </c>
      <c r="D451" s="1597" t="s">
        <v>6740</v>
      </c>
      <c r="E451" s="1597" t="s">
        <v>7421</v>
      </c>
      <c r="F451" s="1598">
        <v>0</v>
      </c>
      <c r="G451" s="1598">
        <v>7140000</v>
      </c>
      <c r="H451" s="1597"/>
    </row>
    <row r="452" spans="1:8" ht="17.399999999999999" hidden="1">
      <c r="A452" s="1592">
        <v>46082</v>
      </c>
      <c r="B452" s="1593" t="s">
        <v>8363</v>
      </c>
      <c r="C452" s="1593" t="s">
        <v>575</v>
      </c>
      <c r="D452" s="1593" t="s">
        <v>623</v>
      </c>
      <c r="E452" s="1593" t="s">
        <v>8068</v>
      </c>
      <c r="F452" s="1594">
        <v>0</v>
      </c>
      <c r="G452" s="1594">
        <v>12229</v>
      </c>
      <c r="H452" s="1593"/>
    </row>
    <row r="453" spans="1:8" ht="17.399999999999999" hidden="1">
      <c r="A453" s="1596">
        <v>46082</v>
      </c>
      <c r="B453" s="1597" t="s">
        <v>8363</v>
      </c>
      <c r="C453" s="1597" t="s">
        <v>399</v>
      </c>
      <c r="D453" s="1597" t="s">
        <v>646</v>
      </c>
      <c r="E453" s="1597" t="s">
        <v>8068</v>
      </c>
      <c r="F453" s="1598">
        <v>12229</v>
      </c>
      <c r="G453" s="1598">
        <v>0</v>
      </c>
      <c r="H453" s="1597"/>
    </row>
    <row r="454" spans="1:8" ht="17.399999999999999" hidden="1">
      <c r="A454" s="1592">
        <v>46084</v>
      </c>
      <c r="B454" s="1593" t="s">
        <v>8401</v>
      </c>
      <c r="C454" s="1593" t="s">
        <v>425</v>
      </c>
      <c r="D454" s="1593" t="s">
        <v>643</v>
      </c>
      <c r="E454" s="1593" t="s">
        <v>8399</v>
      </c>
      <c r="F454" s="1594">
        <v>6916383</v>
      </c>
      <c r="G454" s="1594">
        <v>0</v>
      </c>
      <c r="H454" s="1593"/>
    </row>
    <row r="455" spans="1:8" ht="17.399999999999999" hidden="1">
      <c r="A455" s="1596">
        <v>46084</v>
      </c>
      <c r="B455" s="1597" t="s">
        <v>8401</v>
      </c>
      <c r="C455" s="1597" t="s">
        <v>421</v>
      </c>
      <c r="D455" s="1597" t="s">
        <v>650</v>
      </c>
      <c r="E455" s="1597" t="s">
        <v>8399</v>
      </c>
      <c r="F455" s="1598">
        <v>0</v>
      </c>
      <c r="G455" s="1598">
        <v>6916383</v>
      </c>
      <c r="H455" s="1597"/>
    </row>
    <row r="456" spans="1:8" ht="17.399999999999999" hidden="1">
      <c r="A456" s="1592">
        <v>46086</v>
      </c>
      <c r="B456" s="1593" t="s">
        <v>8490</v>
      </c>
      <c r="C456" s="1593" t="s">
        <v>244</v>
      </c>
      <c r="D456" s="1593" t="s">
        <v>652</v>
      </c>
      <c r="E456" s="1593" t="s">
        <v>8211</v>
      </c>
      <c r="F456" s="1594">
        <v>0</v>
      </c>
      <c r="G456" s="1594">
        <v>1223600</v>
      </c>
      <c r="H456" s="1593"/>
    </row>
    <row r="457" spans="1:8" ht="17.399999999999999" hidden="1">
      <c r="A457" s="1596">
        <v>46086</v>
      </c>
      <c r="B457" s="1597" t="s">
        <v>8490</v>
      </c>
      <c r="C457" s="1597" t="s">
        <v>6837</v>
      </c>
      <c r="D457" s="1597" t="s">
        <v>3608</v>
      </c>
      <c r="E457" s="1597" t="s">
        <v>8211</v>
      </c>
      <c r="F457" s="1598">
        <v>1223600</v>
      </c>
      <c r="G457" s="1598">
        <v>0</v>
      </c>
      <c r="H457" s="1597"/>
    </row>
    <row r="458" spans="1:8" ht="17.399999999999999" hidden="1">
      <c r="A458" s="1592">
        <v>46086</v>
      </c>
      <c r="B458" s="1593" t="s">
        <v>8489</v>
      </c>
      <c r="C458" s="1593" t="s">
        <v>244</v>
      </c>
      <c r="D458" s="1593" t="s">
        <v>652</v>
      </c>
      <c r="E458" s="1593" t="s">
        <v>8212</v>
      </c>
      <c r="F458" s="1594">
        <v>0</v>
      </c>
      <c r="G458" s="1594">
        <v>1223600</v>
      </c>
      <c r="H458" s="1593"/>
    </row>
    <row r="459" spans="1:8" ht="17.399999999999999" hidden="1">
      <c r="A459" s="1596">
        <v>46086</v>
      </c>
      <c r="B459" s="1597" t="s">
        <v>8489</v>
      </c>
      <c r="C459" s="1597" t="s">
        <v>6837</v>
      </c>
      <c r="D459" s="1597" t="s">
        <v>3608</v>
      </c>
      <c r="E459" s="1597" t="s">
        <v>8212</v>
      </c>
      <c r="F459" s="1598">
        <v>1223600</v>
      </c>
      <c r="G459" s="1598">
        <v>0</v>
      </c>
      <c r="H459" s="1597"/>
    </row>
    <row r="460" spans="1:8" ht="17.399999999999999" hidden="1">
      <c r="A460" s="1592">
        <v>46086</v>
      </c>
      <c r="B460" s="1593" t="s">
        <v>8488</v>
      </c>
      <c r="C460" s="1593" t="s">
        <v>244</v>
      </c>
      <c r="D460" s="1593" t="s">
        <v>652</v>
      </c>
      <c r="E460" s="1593" t="s">
        <v>8214</v>
      </c>
      <c r="F460" s="1594">
        <v>0</v>
      </c>
      <c r="G460" s="1594">
        <v>6118000</v>
      </c>
      <c r="H460" s="1593"/>
    </row>
    <row r="461" spans="1:8" ht="17.399999999999999" hidden="1">
      <c r="A461" s="1596">
        <v>46086</v>
      </c>
      <c r="B461" s="1597" t="s">
        <v>8488</v>
      </c>
      <c r="C461" s="1597" t="s">
        <v>6837</v>
      </c>
      <c r="D461" s="1597" t="s">
        <v>3608</v>
      </c>
      <c r="E461" s="1597" t="s">
        <v>8214</v>
      </c>
      <c r="F461" s="1598">
        <v>6118000</v>
      </c>
      <c r="G461" s="1598">
        <v>0</v>
      </c>
      <c r="H461" s="1597"/>
    </row>
    <row r="462" spans="1:8" ht="17.399999999999999" hidden="1">
      <c r="A462" s="1592">
        <v>46086</v>
      </c>
      <c r="B462" s="1593" t="s">
        <v>8487</v>
      </c>
      <c r="C462" s="1593" t="s">
        <v>244</v>
      </c>
      <c r="D462" s="1593" t="s">
        <v>652</v>
      </c>
      <c r="E462" s="1593" t="s">
        <v>8215</v>
      </c>
      <c r="F462" s="1594">
        <v>0</v>
      </c>
      <c r="G462" s="1594">
        <v>1610000</v>
      </c>
      <c r="H462" s="1593"/>
    </row>
    <row r="463" spans="1:8" ht="17.399999999999999" hidden="1">
      <c r="A463" s="1596">
        <v>46086</v>
      </c>
      <c r="B463" s="1597" t="s">
        <v>8487</v>
      </c>
      <c r="C463" s="1597" t="s">
        <v>6837</v>
      </c>
      <c r="D463" s="1597" t="s">
        <v>3608</v>
      </c>
      <c r="E463" s="1597" t="s">
        <v>8215</v>
      </c>
      <c r="F463" s="1598">
        <v>1610000</v>
      </c>
      <c r="G463" s="1598">
        <v>0</v>
      </c>
      <c r="H463" s="1597"/>
    </row>
    <row r="464" spans="1:8" ht="17.399999999999999" hidden="1">
      <c r="A464" s="1592">
        <v>46086</v>
      </c>
      <c r="B464" s="1593" t="s">
        <v>8486</v>
      </c>
      <c r="C464" s="1593" t="s">
        <v>244</v>
      </c>
      <c r="D464" s="1593" t="s">
        <v>652</v>
      </c>
      <c r="E464" s="1593" t="s">
        <v>8216</v>
      </c>
      <c r="F464" s="1594">
        <v>0</v>
      </c>
      <c r="G464" s="1594">
        <v>5139120</v>
      </c>
      <c r="H464" s="1593"/>
    </row>
    <row r="465" spans="1:8" ht="17.399999999999999" hidden="1">
      <c r="A465" s="1596">
        <v>46086</v>
      </c>
      <c r="B465" s="1597" t="s">
        <v>8486</v>
      </c>
      <c r="C465" s="1597" t="s">
        <v>6837</v>
      </c>
      <c r="D465" s="1597" t="s">
        <v>3608</v>
      </c>
      <c r="E465" s="1597" t="s">
        <v>8216</v>
      </c>
      <c r="F465" s="1598">
        <v>5139120</v>
      </c>
      <c r="G465" s="1598">
        <v>0</v>
      </c>
      <c r="H465" s="1597"/>
    </row>
    <row r="466" spans="1:8" ht="17.399999999999999" hidden="1">
      <c r="A466" s="1592">
        <v>46086</v>
      </c>
      <c r="B466" s="1593" t="s">
        <v>8376</v>
      </c>
      <c r="C466" s="1593" t="s">
        <v>270</v>
      </c>
      <c r="D466" s="1593" t="s">
        <v>704</v>
      </c>
      <c r="E466" s="1593" t="s">
        <v>704</v>
      </c>
      <c r="F466" s="1594">
        <v>560</v>
      </c>
      <c r="G466" s="1594">
        <v>0</v>
      </c>
      <c r="H466" s="1593"/>
    </row>
    <row r="467" spans="1:8" ht="17.399999999999999" hidden="1">
      <c r="A467" s="1596">
        <v>46086</v>
      </c>
      <c r="B467" s="1597" t="s">
        <v>8376</v>
      </c>
      <c r="C467" s="1597" t="s">
        <v>244</v>
      </c>
      <c r="D467" s="1597" t="s">
        <v>652</v>
      </c>
      <c r="E467" s="1597" t="s">
        <v>8411</v>
      </c>
      <c r="F467" s="1598">
        <v>389760</v>
      </c>
      <c r="G467" s="1598">
        <v>0</v>
      </c>
      <c r="H467" s="1597"/>
    </row>
    <row r="468" spans="1:8" ht="17.399999999999999" hidden="1">
      <c r="A468" s="1592">
        <v>46086</v>
      </c>
      <c r="B468" s="1593" t="s">
        <v>8376</v>
      </c>
      <c r="C468" s="1593" t="s">
        <v>354</v>
      </c>
      <c r="D468" s="1593" t="s">
        <v>656</v>
      </c>
      <c r="E468" s="1593" t="s">
        <v>824</v>
      </c>
      <c r="F468" s="1594">
        <v>0</v>
      </c>
      <c r="G468" s="1594">
        <v>390320</v>
      </c>
      <c r="H468" s="1593"/>
    </row>
    <row r="469" spans="1:8" ht="17.399999999999999" hidden="1">
      <c r="A469" s="1596">
        <v>46086</v>
      </c>
      <c r="B469" s="1597" t="s">
        <v>8485</v>
      </c>
      <c r="C469" s="1597" t="s">
        <v>244</v>
      </c>
      <c r="D469" s="1597" t="s">
        <v>652</v>
      </c>
      <c r="E469" s="1597" t="s">
        <v>8211</v>
      </c>
      <c r="F469" s="1598">
        <v>1223600</v>
      </c>
      <c r="G469" s="1598">
        <v>0</v>
      </c>
      <c r="H469" s="1597"/>
    </row>
    <row r="470" spans="1:8" ht="17.399999999999999" hidden="1">
      <c r="A470" s="1592">
        <v>46086</v>
      </c>
      <c r="B470" s="1593" t="s">
        <v>8485</v>
      </c>
      <c r="C470" s="1593" t="s">
        <v>354</v>
      </c>
      <c r="D470" s="1593" t="s">
        <v>656</v>
      </c>
      <c r="E470" s="1593" t="s">
        <v>8211</v>
      </c>
      <c r="F470" s="1594">
        <v>0</v>
      </c>
      <c r="G470" s="1594">
        <v>1223600</v>
      </c>
      <c r="H470" s="1593"/>
    </row>
    <row r="471" spans="1:8" ht="17.399999999999999" hidden="1">
      <c r="A471" s="1596">
        <v>46086</v>
      </c>
      <c r="B471" s="1597" t="s">
        <v>8484</v>
      </c>
      <c r="C471" s="1597" t="s">
        <v>244</v>
      </c>
      <c r="D471" s="1597" t="s">
        <v>652</v>
      </c>
      <c r="E471" s="1597" t="s">
        <v>8212</v>
      </c>
      <c r="F471" s="1598">
        <v>1223600</v>
      </c>
      <c r="G471" s="1598">
        <v>0</v>
      </c>
      <c r="H471" s="1597"/>
    </row>
    <row r="472" spans="1:8" ht="17.399999999999999" hidden="1">
      <c r="A472" s="1592">
        <v>46086</v>
      </c>
      <c r="B472" s="1593" t="s">
        <v>8484</v>
      </c>
      <c r="C472" s="1593" t="s">
        <v>354</v>
      </c>
      <c r="D472" s="1593" t="s">
        <v>656</v>
      </c>
      <c r="E472" s="1593" t="s">
        <v>8212</v>
      </c>
      <c r="F472" s="1594">
        <v>0</v>
      </c>
      <c r="G472" s="1594">
        <v>1223600</v>
      </c>
      <c r="H472" s="1593"/>
    </row>
    <row r="473" spans="1:8" ht="17.399999999999999" hidden="1">
      <c r="A473" s="1596">
        <v>46086</v>
      </c>
      <c r="B473" s="1597" t="s">
        <v>8483</v>
      </c>
      <c r="C473" s="1597" t="s">
        <v>244</v>
      </c>
      <c r="D473" s="1597" t="s">
        <v>652</v>
      </c>
      <c r="E473" s="1597" t="s">
        <v>8214</v>
      </c>
      <c r="F473" s="1598">
        <v>6118000</v>
      </c>
      <c r="G473" s="1598">
        <v>0</v>
      </c>
      <c r="H473" s="1597"/>
    </row>
    <row r="474" spans="1:8" ht="17.399999999999999" hidden="1">
      <c r="A474" s="1592">
        <v>46086</v>
      </c>
      <c r="B474" s="1593" t="s">
        <v>8483</v>
      </c>
      <c r="C474" s="1593" t="s">
        <v>354</v>
      </c>
      <c r="D474" s="1593" t="s">
        <v>656</v>
      </c>
      <c r="E474" s="1593" t="s">
        <v>8214</v>
      </c>
      <c r="F474" s="1594">
        <v>0</v>
      </c>
      <c r="G474" s="1594">
        <v>6118000</v>
      </c>
      <c r="H474" s="1593"/>
    </row>
    <row r="475" spans="1:8" ht="17.399999999999999" hidden="1">
      <c r="A475" s="1596">
        <v>46086</v>
      </c>
      <c r="B475" s="1597" t="s">
        <v>8482</v>
      </c>
      <c r="C475" s="1597" t="s">
        <v>244</v>
      </c>
      <c r="D475" s="1597" t="s">
        <v>652</v>
      </c>
      <c r="E475" s="1597" t="s">
        <v>8215</v>
      </c>
      <c r="F475" s="1598">
        <v>1610000</v>
      </c>
      <c r="G475" s="1598">
        <v>0</v>
      </c>
      <c r="H475" s="1597"/>
    </row>
    <row r="476" spans="1:8" ht="17.399999999999999" hidden="1">
      <c r="A476" s="1592">
        <v>46086</v>
      </c>
      <c r="B476" s="1593" t="s">
        <v>8482</v>
      </c>
      <c r="C476" s="1593" t="s">
        <v>354</v>
      </c>
      <c r="D476" s="1593" t="s">
        <v>656</v>
      </c>
      <c r="E476" s="1593" t="s">
        <v>8215</v>
      </c>
      <c r="F476" s="1594">
        <v>0</v>
      </c>
      <c r="G476" s="1594">
        <v>1610000</v>
      </c>
      <c r="H476" s="1593"/>
    </row>
    <row r="477" spans="1:8" ht="17.399999999999999" hidden="1">
      <c r="A477" s="1596">
        <v>46086</v>
      </c>
      <c r="B477" s="1597" t="s">
        <v>8481</v>
      </c>
      <c r="C477" s="1597" t="s">
        <v>244</v>
      </c>
      <c r="D477" s="1597" t="s">
        <v>652</v>
      </c>
      <c r="E477" s="1597" t="s">
        <v>8216</v>
      </c>
      <c r="F477" s="1598">
        <v>5139120</v>
      </c>
      <c r="G477" s="1598">
        <v>0</v>
      </c>
      <c r="H477" s="1597"/>
    </row>
    <row r="478" spans="1:8" ht="17.399999999999999" hidden="1">
      <c r="A478" s="1592">
        <v>46086</v>
      </c>
      <c r="B478" s="1593" t="s">
        <v>8481</v>
      </c>
      <c r="C478" s="1593" t="s">
        <v>354</v>
      </c>
      <c r="D478" s="1593" t="s">
        <v>656</v>
      </c>
      <c r="E478" s="1593" t="s">
        <v>8216</v>
      </c>
      <c r="F478" s="1594">
        <v>0</v>
      </c>
      <c r="G478" s="1594">
        <v>5139120</v>
      </c>
      <c r="H478" s="1593"/>
    </row>
    <row r="479" spans="1:8" ht="17.399999999999999" hidden="1">
      <c r="A479" s="1596">
        <v>46087</v>
      </c>
      <c r="B479" s="1597" t="s">
        <v>8480</v>
      </c>
      <c r="C479" s="1597" t="s">
        <v>244</v>
      </c>
      <c r="D479" s="1597" t="s">
        <v>652</v>
      </c>
      <c r="E479" s="1597" t="s">
        <v>8026</v>
      </c>
      <c r="F479" s="1598">
        <v>0</v>
      </c>
      <c r="G479" s="1598">
        <v>1380000</v>
      </c>
      <c r="H479" s="1597"/>
    </row>
    <row r="480" spans="1:8" ht="17.399999999999999" hidden="1">
      <c r="A480" s="1592">
        <v>46087</v>
      </c>
      <c r="B480" s="1593" t="s">
        <v>8480</v>
      </c>
      <c r="C480" s="1593" t="s">
        <v>6837</v>
      </c>
      <c r="D480" s="1593" t="s">
        <v>3608</v>
      </c>
      <c r="E480" s="1593" t="s">
        <v>8026</v>
      </c>
      <c r="F480" s="1594">
        <v>1380000</v>
      </c>
      <c r="G480" s="1594">
        <v>0</v>
      </c>
      <c r="H480" s="1593"/>
    </row>
    <row r="481" spans="1:8" ht="17.399999999999999" hidden="1">
      <c r="A481" s="1596">
        <v>46087</v>
      </c>
      <c r="B481" s="1597" t="s">
        <v>8479</v>
      </c>
      <c r="C481" s="1597" t="s">
        <v>244</v>
      </c>
      <c r="D481" s="1597" t="s">
        <v>652</v>
      </c>
      <c r="E481" s="1597" t="s">
        <v>8218</v>
      </c>
      <c r="F481" s="1598">
        <v>0</v>
      </c>
      <c r="G481" s="1598">
        <v>6900000</v>
      </c>
      <c r="H481" s="1597"/>
    </row>
    <row r="482" spans="1:8" ht="17.399999999999999" hidden="1">
      <c r="A482" s="1592">
        <v>46087</v>
      </c>
      <c r="B482" s="1593" t="s">
        <v>8479</v>
      </c>
      <c r="C482" s="1593" t="s">
        <v>6837</v>
      </c>
      <c r="D482" s="1593" t="s">
        <v>3608</v>
      </c>
      <c r="E482" s="1593" t="s">
        <v>8218</v>
      </c>
      <c r="F482" s="1594">
        <v>6900000</v>
      </c>
      <c r="G482" s="1594">
        <v>0</v>
      </c>
      <c r="H482" s="1593"/>
    </row>
    <row r="483" spans="1:8" ht="17.399999999999999" hidden="1">
      <c r="A483" s="1596">
        <v>46087</v>
      </c>
      <c r="B483" s="1597" t="s">
        <v>8478</v>
      </c>
      <c r="C483" s="1597" t="s">
        <v>244</v>
      </c>
      <c r="D483" s="1597" t="s">
        <v>652</v>
      </c>
      <c r="E483" s="1597" t="s">
        <v>8026</v>
      </c>
      <c r="F483" s="1598">
        <v>1380000</v>
      </c>
      <c r="G483" s="1598">
        <v>0</v>
      </c>
      <c r="H483" s="1597"/>
    </row>
    <row r="484" spans="1:8" ht="17.399999999999999" hidden="1">
      <c r="A484" s="1592">
        <v>46087</v>
      </c>
      <c r="B484" s="1593" t="s">
        <v>8478</v>
      </c>
      <c r="C484" s="1593" t="s">
        <v>354</v>
      </c>
      <c r="D484" s="1593" t="s">
        <v>656</v>
      </c>
      <c r="E484" s="1593" t="s">
        <v>8026</v>
      </c>
      <c r="F484" s="1594">
        <v>0</v>
      </c>
      <c r="G484" s="1594">
        <v>1380000</v>
      </c>
      <c r="H484" s="1593"/>
    </row>
    <row r="485" spans="1:8" ht="17.399999999999999" hidden="1">
      <c r="A485" s="1596">
        <v>46087</v>
      </c>
      <c r="B485" s="1597" t="s">
        <v>8476</v>
      </c>
      <c r="C485" s="1597" t="s">
        <v>244</v>
      </c>
      <c r="D485" s="1597" t="s">
        <v>652</v>
      </c>
      <c r="E485" s="1597" t="s">
        <v>8218</v>
      </c>
      <c r="F485" s="1598">
        <v>6900000</v>
      </c>
      <c r="G485" s="1598">
        <v>0</v>
      </c>
      <c r="H485" s="1597"/>
    </row>
    <row r="486" spans="1:8" ht="17.399999999999999" hidden="1">
      <c r="A486" s="1592">
        <v>46087</v>
      </c>
      <c r="B486" s="1593" t="s">
        <v>8476</v>
      </c>
      <c r="C486" s="1593" t="s">
        <v>354</v>
      </c>
      <c r="D486" s="1593" t="s">
        <v>656</v>
      </c>
      <c r="E486" s="1593" t="s">
        <v>8218</v>
      </c>
      <c r="F486" s="1594">
        <v>0</v>
      </c>
      <c r="G486" s="1594">
        <v>6900000</v>
      </c>
      <c r="H486" s="1593"/>
    </row>
    <row r="487" spans="1:8" ht="17.399999999999999" hidden="1">
      <c r="A487" s="1596">
        <v>46090</v>
      </c>
      <c r="B487" s="1597" t="s">
        <v>8397</v>
      </c>
      <c r="C487" s="1597" t="s">
        <v>379</v>
      </c>
      <c r="D487" s="1597" t="s">
        <v>678</v>
      </c>
      <c r="E487" s="1597" t="s">
        <v>8294</v>
      </c>
      <c r="F487" s="1598">
        <v>323510</v>
      </c>
      <c r="G487" s="1598">
        <v>0</v>
      </c>
      <c r="H487" s="1597"/>
    </row>
    <row r="488" spans="1:8" ht="17.399999999999999" hidden="1">
      <c r="A488" s="1592">
        <v>46090</v>
      </c>
      <c r="B488" s="1593" t="s">
        <v>8397</v>
      </c>
      <c r="C488" s="1593" t="s">
        <v>349</v>
      </c>
      <c r="D488" s="1593" t="s">
        <v>659</v>
      </c>
      <c r="E488" s="1593" t="s">
        <v>8294</v>
      </c>
      <c r="F488" s="1594">
        <v>32350</v>
      </c>
      <c r="G488" s="1594">
        <v>0</v>
      </c>
      <c r="H488" s="1593"/>
    </row>
    <row r="489" spans="1:8" ht="17.399999999999999" hidden="1">
      <c r="A489" s="1596">
        <v>46090</v>
      </c>
      <c r="B489" s="1597" t="s">
        <v>8397</v>
      </c>
      <c r="C489" s="1597" t="s">
        <v>244</v>
      </c>
      <c r="D489" s="1597" t="s">
        <v>652</v>
      </c>
      <c r="E489" s="1597" t="s">
        <v>8294</v>
      </c>
      <c r="F489" s="1598">
        <v>0</v>
      </c>
      <c r="G489" s="1598">
        <v>355860</v>
      </c>
      <c r="H489" s="1597"/>
    </row>
    <row r="490" spans="1:8" ht="17.399999999999999" hidden="1">
      <c r="A490" s="1592">
        <v>46092</v>
      </c>
      <c r="B490" s="1593" t="s">
        <v>8385</v>
      </c>
      <c r="C490" s="1593" t="s">
        <v>339</v>
      </c>
      <c r="D490" s="1593" t="s">
        <v>683</v>
      </c>
      <c r="E490" s="1593" t="s">
        <v>5120</v>
      </c>
      <c r="F490" s="1594">
        <v>4000</v>
      </c>
      <c r="G490" s="1594">
        <v>0</v>
      </c>
      <c r="H490" s="1593"/>
    </row>
    <row r="491" spans="1:8" ht="17.399999999999999" hidden="1">
      <c r="A491" s="1596">
        <v>46092</v>
      </c>
      <c r="B491" s="1597" t="s">
        <v>8385</v>
      </c>
      <c r="C491" s="1597" t="s">
        <v>349</v>
      </c>
      <c r="D491" s="1597" t="s">
        <v>659</v>
      </c>
      <c r="E491" s="1597" t="s">
        <v>5120</v>
      </c>
      <c r="F491" s="1598">
        <v>400</v>
      </c>
      <c r="G491" s="1598">
        <v>0</v>
      </c>
      <c r="H491" s="1597"/>
    </row>
    <row r="492" spans="1:8" ht="17.399999999999999" hidden="1">
      <c r="A492" s="1592">
        <v>46092</v>
      </c>
      <c r="B492" s="1593" t="s">
        <v>8385</v>
      </c>
      <c r="C492" s="1593" t="s">
        <v>244</v>
      </c>
      <c r="D492" s="1593" t="s">
        <v>652</v>
      </c>
      <c r="E492" s="1593" t="s">
        <v>5120</v>
      </c>
      <c r="F492" s="1594">
        <v>0</v>
      </c>
      <c r="G492" s="1594">
        <v>4400</v>
      </c>
      <c r="H492" s="1593"/>
    </row>
    <row r="493" spans="1:8" ht="17.399999999999999" hidden="1">
      <c r="A493" s="1596">
        <v>46092</v>
      </c>
      <c r="B493" s="1597" t="s">
        <v>8384</v>
      </c>
      <c r="C493" s="1597" t="s">
        <v>339</v>
      </c>
      <c r="D493" s="1597" t="s">
        <v>683</v>
      </c>
      <c r="E493" s="1597" t="s">
        <v>8383</v>
      </c>
      <c r="F493" s="1598">
        <v>4400</v>
      </c>
      <c r="G493" s="1598">
        <v>0</v>
      </c>
      <c r="H493" s="1597"/>
    </row>
    <row r="494" spans="1:8" ht="17.399999999999999" hidden="1">
      <c r="A494" s="1592">
        <v>46092</v>
      </c>
      <c r="B494" s="1593" t="s">
        <v>8384</v>
      </c>
      <c r="C494" s="1593" t="s">
        <v>244</v>
      </c>
      <c r="D494" s="1593" t="s">
        <v>652</v>
      </c>
      <c r="E494" s="1593" t="s">
        <v>8383</v>
      </c>
      <c r="F494" s="1594">
        <v>0</v>
      </c>
      <c r="G494" s="1594">
        <v>4400</v>
      </c>
      <c r="H494" s="1593"/>
    </row>
    <row r="495" spans="1:8" ht="17.399999999999999" hidden="1">
      <c r="A495" s="1596">
        <v>46092</v>
      </c>
      <c r="B495" s="1597" t="s">
        <v>8491</v>
      </c>
      <c r="C495" s="1597" t="s">
        <v>476</v>
      </c>
      <c r="D495" s="1597" t="s">
        <v>6740</v>
      </c>
      <c r="E495" s="1597" t="s">
        <v>8381</v>
      </c>
      <c r="F495" s="1598">
        <v>0</v>
      </c>
      <c r="G495" s="1598">
        <v>484338500</v>
      </c>
      <c r="H495" s="1597"/>
    </row>
    <row r="496" spans="1:8" ht="17.399999999999999" hidden="1">
      <c r="A496" s="1592">
        <v>46092</v>
      </c>
      <c r="B496" s="1593" t="s">
        <v>8491</v>
      </c>
      <c r="C496" s="1593" t="s">
        <v>476</v>
      </c>
      <c r="D496" s="1593" t="s">
        <v>6740</v>
      </c>
      <c r="E496" s="1593" t="s">
        <v>8378</v>
      </c>
      <c r="F496" s="1594">
        <v>0</v>
      </c>
      <c r="G496" s="1594">
        <v>2610472053</v>
      </c>
      <c r="H496" s="1593"/>
    </row>
    <row r="497" spans="1:8" ht="17.399999999999999" hidden="1">
      <c r="A497" s="1596">
        <v>46092</v>
      </c>
      <c r="B497" s="1597" t="s">
        <v>8491</v>
      </c>
      <c r="C497" s="1597" t="s">
        <v>480</v>
      </c>
      <c r="D497" s="1597" t="s">
        <v>730</v>
      </c>
      <c r="E497" s="1597" t="s">
        <v>8381</v>
      </c>
      <c r="F497" s="1598">
        <v>484338500</v>
      </c>
      <c r="G497" s="1598">
        <v>0</v>
      </c>
      <c r="H497" s="1597"/>
    </row>
    <row r="498" spans="1:8" ht="17.399999999999999" hidden="1">
      <c r="A498" s="1592">
        <v>46092</v>
      </c>
      <c r="B498" s="1593" t="s">
        <v>8491</v>
      </c>
      <c r="C498" s="1593" t="s">
        <v>480</v>
      </c>
      <c r="D498" s="1593" t="s">
        <v>730</v>
      </c>
      <c r="E498" s="1593" t="s">
        <v>8378</v>
      </c>
      <c r="F498" s="1594">
        <v>2610472053</v>
      </c>
      <c r="G498" s="1594">
        <v>0</v>
      </c>
      <c r="H498" s="1593"/>
    </row>
    <row r="499" spans="1:8" ht="17.399999999999999" hidden="1">
      <c r="A499" s="1596">
        <v>46092</v>
      </c>
      <c r="B499" s="1597" t="s">
        <v>8382</v>
      </c>
      <c r="C499" s="1597" t="s">
        <v>493</v>
      </c>
      <c r="D499" s="1597" t="s">
        <v>717</v>
      </c>
      <c r="E499" s="1597" t="s">
        <v>8381</v>
      </c>
      <c r="F499" s="1598">
        <v>10982000</v>
      </c>
      <c r="G499" s="1598">
        <v>0</v>
      </c>
      <c r="H499" s="1597"/>
    </row>
    <row r="500" spans="1:8" ht="17.399999999999999" hidden="1">
      <c r="A500" s="1592">
        <v>46092</v>
      </c>
      <c r="B500" s="1593" t="s">
        <v>8382</v>
      </c>
      <c r="C500" s="1593" t="s">
        <v>354</v>
      </c>
      <c r="D500" s="1593" t="s">
        <v>656</v>
      </c>
      <c r="E500" s="1593" t="s">
        <v>8381</v>
      </c>
      <c r="F500" s="1594">
        <v>473356500</v>
      </c>
      <c r="G500" s="1594">
        <v>0</v>
      </c>
      <c r="H500" s="1593"/>
    </row>
    <row r="501" spans="1:8" ht="17.399999999999999" hidden="1">
      <c r="A501" s="1596">
        <v>46092</v>
      </c>
      <c r="B501" s="1597" t="s">
        <v>8382</v>
      </c>
      <c r="C501" s="1597" t="s">
        <v>480</v>
      </c>
      <c r="D501" s="1597" t="s">
        <v>730</v>
      </c>
      <c r="E501" s="1597" t="s">
        <v>8381</v>
      </c>
      <c r="F501" s="1598">
        <v>0</v>
      </c>
      <c r="G501" s="1598">
        <v>484338500</v>
      </c>
      <c r="H501" s="1597"/>
    </row>
    <row r="502" spans="1:8" ht="17.399999999999999" hidden="1">
      <c r="A502" s="1592">
        <v>46092</v>
      </c>
      <c r="B502" s="1593" t="s">
        <v>8379</v>
      </c>
      <c r="C502" s="1593" t="s">
        <v>493</v>
      </c>
      <c r="D502" s="1593" t="s">
        <v>717</v>
      </c>
      <c r="E502" s="1593" t="s">
        <v>8378</v>
      </c>
      <c r="F502" s="1594">
        <v>59190431</v>
      </c>
      <c r="G502" s="1594">
        <v>0</v>
      </c>
      <c r="H502" s="1593"/>
    </row>
    <row r="503" spans="1:8" ht="17.399999999999999" hidden="1">
      <c r="A503" s="1596">
        <v>46092</v>
      </c>
      <c r="B503" s="1597" t="s">
        <v>8379</v>
      </c>
      <c r="C503" s="1597" t="s">
        <v>354</v>
      </c>
      <c r="D503" s="1597" t="s">
        <v>656</v>
      </c>
      <c r="E503" s="1597" t="s">
        <v>8378</v>
      </c>
      <c r="F503" s="1598">
        <v>2551281622</v>
      </c>
      <c r="G503" s="1598">
        <v>0</v>
      </c>
      <c r="H503" s="1597"/>
    </row>
    <row r="504" spans="1:8" ht="17.399999999999999" hidden="1">
      <c r="A504" s="1592">
        <v>46092</v>
      </c>
      <c r="B504" s="1593" t="s">
        <v>8379</v>
      </c>
      <c r="C504" s="1593" t="s">
        <v>480</v>
      </c>
      <c r="D504" s="1593" t="s">
        <v>730</v>
      </c>
      <c r="E504" s="1593" t="s">
        <v>8378</v>
      </c>
      <c r="F504" s="1594">
        <v>0</v>
      </c>
      <c r="G504" s="1594">
        <v>2610472053</v>
      </c>
      <c r="H504" s="1593"/>
    </row>
    <row r="505" spans="1:8" ht="17.399999999999999" hidden="1">
      <c r="A505" s="1596">
        <v>46092</v>
      </c>
      <c r="B505" s="1597" t="s">
        <v>8475</v>
      </c>
      <c r="C505" s="1597" t="s">
        <v>244</v>
      </c>
      <c r="D505" s="1597" t="s">
        <v>652</v>
      </c>
      <c r="E505" s="1597" t="s">
        <v>8474</v>
      </c>
      <c r="F505" s="1598">
        <v>4400</v>
      </c>
      <c r="G505" s="1598">
        <v>0</v>
      </c>
      <c r="H505" s="1597"/>
    </row>
    <row r="506" spans="1:8" ht="17.399999999999999" hidden="1">
      <c r="A506" s="1592">
        <v>46092</v>
      </c>
      <c r="B506" s="1593" t="s">
        <v>8475</v>
      </c>
      <c r="C506" s="1593" t="s">
        <v>354</v>
      </c>
      <c r="D506" s="1593" t="s">
        <v>656</v>
      </c>
      <c r="E506" s="1593" t="s">
        <v>8474</v>
      </c>
      <c r="F506" s="1594">
        <v>0</v>
      </c>
      <c r="G506" s="1594">
        <v>4400</v>
      </c>
      <c r="H506" s="1593"/>
    </row>
    <row r="507" spans="1:8" ht="17.399999999999999" hidden="1">
      <c r="A507" s="1596">
        <v>46092</v>
      </c>
      <c r="B507" s="1597" t="s">
        <v>8473</v>
      </c>
      <c r="C507" s="1597" t="s">
        <v>244</v>
      </c>
      <c r="D507" s="1597" t="s">
        <v>652</v>
      </c>
      <c r="E507" s="1597" t="s">
        <v>8472</v>
      </c>
      <c r="F507" s="1598">
        <v>4400</v>
      </c>
      <c r="G507" s="1598">
        <v>0</v>
      </c>
      <c r="H507" s="1597"/>
    </row>
    <row r="508" spans="1:8" ht="17.399999999999999" hidden="1">
      <c r="A508" s="1592">
        <v>46092</v>
      </c>
      <c r="B508" s="1593" t="s">
        <v>8473</v>
      </c>
      <c r="C508" s="1593" t="s">
        <v>421</v>
      </c>
      <c r="D508" s="1593" t="s">
        <v>650</v>
      </c>
      <c r="E508" s="1593" t="s">
        <v>8472</v>
      </c>
      <c r="F508" s="1594">
        <v>0</v>
      </c>
      <c r="G508" s="1594">
        <v>4400</v>
      </c>
      <c r="H508" s="1593"/>
    </row>
    <row r="509" spans="1:8" ht="17.399999999999999" hidden="1">
      <c r="A509" s="1596">
        <v>46093</v>
      </c>
      <c r="B509" s="1597" t="s">
        <v>8471</v>
      </c>
      <c r="C509" s="1597" t="s">
        <v>244</v>
      </c>
      <c r="D509" s="1597" t="s">
        <v>652</v>
      </c>
      <c r="E509" s="1597" t="s">
        <v>8291</v>
      </c>
      <c r="F509" s="1598">
        <v>0</v>
      </c>
      <c r="G509" s="1598">
        <v>330000</v>
      </c>
      <c r="H509" s="1597"/>
    </row>
    <row r="510" spans="1:8" ht="17.399999999999999" hidden="1">
      <c r="A510" s="1592">
        <v>46093</v>
      </c>
      <c r="B510" s="1593" t="s">
        <v>8471</v>
      </c>
      <c r="C510" s="1593" t="s">
        <v>6837</v>
      </c>
      <c r="D510" s="1593" t="s">
        <v>3608</v>
      </c>
      <c r="E510" s="1593" t="s">
        <v>8291</v>
      </c>
      <c r="F510" s="1594">
        <v>330000</v>
      </c>
      <c r="G510" s="1594">
        <v>0</v>
      </c>
      <c r="H510" s="1593"/>
    </row>
    <row r="511" spans="1:8" ht="17.399999999999999" hidden="1">
      <c r="A511" s="1596">
        <v>46093</v>
      </c>
      <c r="B511" s="1597" t="s">
        <v>8470</v>
      </c>
      <c r="C511" s="1597" t="s">
        <v>244</v>
      </c>
      <c r="D511" s="1597" t="s">
        <v>652</v>
      </c>
      <c r="E511" s="1597" t="s">
        <v>8290</v>
      </c>
      <c r="F511" s="1598">
        <v>0</v>
      </c>
      <c r="G511" s="1598">
        <v>330000</v>
      </c>
      <c r="H511" s="1597"/>
    </row>
    <row r="512" spans="1:8" ht="17.399999999999999" hidden="1">
      <c r="A512" s="1592">
        <v>46093</v>
      </c>
      <c r="B512" s="1593" t="s">
        <v>8470</v>
      </c>
      <c r="C512" s="1593" t="s">
        <v>6837</v>
      </c>
      <c r="D512" s="1593" t="s">
        <v>3608</v>
      </c>
      <c r="E512" s="1593" t="s">
        <v>8290</v>
      </c>
      <c r="F512" s="1594">
        <v>330000</v>
      </c>
      <c r="G512" s="1594">
        <v>0</v>
      </c>
      <c r="H512" s="1593"/>
    </row>
    <row r="513" spans="1:8" ht="17.399999999999999" hidden="1">
      <c r="A513" s="1596">
        <v>46093</v>
      </c>
      <c r="B513" s="1597" t="s">
        <v>8469</v>
      </c>
      <c r="C513" s="1597" t="s">
        <v>244</v>
      </c>
      <c r="D513" s="1597" t="s">
        <v>652</v>
      </c>
      <c r="E513" s="1597" t="s">
        <v>8289</v>
      </c>
      <c r="F513" s="1598">
        <v>0</v>
      </c>
      <c r="G513" s="1598">
        <v>330000</v>
      </c>
      <c r="H513" s="1597"/>
    </row>
    <row r="514" spans="1:8" ht="17.399999999999999" hidden="1">
      <c r="A514" s="1592">
        <v>46093</v>
      </c>
      <c r="B514" s="1593" t="s">
        <v>8469</v>
      </c>
      <c r="C514" s="1593" t="s">
        <v>6837</v>
      </c>
      <c r="D514" s="1593" t="s">
        <v>3608</v>
      </c>
      <c r="E514" s="1593" t="s">
        <v>8289</v>
      </c>
      <c r="F514" s="1594">
        <v>330000</v>
      </c>
      <c r="G514" s="1594">
        <v>0</v>
      </c>
      <c r="H514" s="1593"/>
    </row>
    <row r="515" spans="1:8" ht="17.399999999999999" hidden="1">
      <c r="A515" s="1596">
        <v>46093</v>
      </c>
      <c r="B515" s="1597" t="s">
        <v>8468</v>
      </c>
      <c r="C515" s="1597" t="s">
        <v>244</v>
      </c>
      <c r="D515" s="1597" t="s">
        <v>652</v>
      </c>
      <c r="E515" s="1597" t="s">
        <v>8288</v>
      </c>
      <c r="F515" s="1598">
        <v>0</v>
      </c>
      <c r="G515" s="1598">
        <v>330000</v>
      </c>
      <c r="H515" s="1597"/>
    </row>
    <row r="516" spans="1:8" ht="17.399999999999999" hidden="1">
      <c r="A516" s="1592">
        <v>46093</v>
      </c>
      <c r="B516" s="1593" t="s">
        <v>8468</v>
      </c>
      <c r="C516" s="1593" t="s">
        <v>6837</v>
      </c>
      <c r="D516" s="1593" t="s">
        <v>3608</v>
      </c>
      <c r="E516" s="1593" t="s">
        <v>8288</v>
      </c>
      <c r="F516" s="1594">
        <v>330000</v>
      </c>
      <c r="G516" s="1594">
        <v>0</v>
      </c>
      <c r="H516" s="1593"/>
    </row>
    <row r="517" spans="1:8" ht="17.399999999999999" hidden="1">
      <c r="A517" s="1596">
        <v>46093</v>
      </c>
      <c r="B517" s="1597" t="s">
        <v>8467</v>
      </c>
      <c r="C517" s="1597" t="s">
        <v>244</v>
      </c>
      <c r="D517" s="1597" t="s">
        <v>652</v>
      </c>
      <c r="E517" s="1597" t="s">
        <v>8287</v>
      </c>
      <c r="F517" s="1598">
        <v>0</v>
      </c>
      <c r="G517" s="1598">
        <v>330000</v>
      </c>
      <c r="H517" s="1597"/>
    </row>
    <row r="518" spans="1:8" ht="17.399999999999999" hidden="1">
      <c r="A518" s="1592">
        <v>46093</v>
      </c>
      <c r="B518" s="1593" t="s">
        <v>8467</v>
      </c>
      <c r="C518" s="1593" t="s">
        <v>6837</v>
      </c>
      <c r="D518" s="1593" t="s">
        <v>3608</v>
      </c>
      <c r="E518" s="1593" t="s">
        <v>8287</v>
      </c>
      <c r="F518" s="1594">
        <v>330000</v>
      </c>
      <c r="G518" s="1594">
        <v>0</v>
      </c>
      <c r="H518" s="1593"/>
    </row>
    <row r="519" spans="1:8" ht="17.399999999999999" hidden="1">
      <c r="A519" s="1596">
        <v>46093</v>
      </c>
      <c r="B519" s="1597" t="s">
        <v>8466</v>
      </c>
      <c r="C519" s="1597" t="s">
        <v>244</v>
      </c>
      <c r="D519" s="1597" t="s">
        <v>652</v>
      </c>
      <c r="E519" s="1597" t="s">
        <v>8286</v>
      </c>
      <c r="F519" s="1598">
        <v>0</v>
      </c>
      <c r="G519" s="1598">
        <v>330000</v>
      </c>
      <c r="H519" s="1597"/>
    </row>
    <row r="520" spans="1:8" ht="17.399999999999999" hidden="1">
      <c r="A520" s="1592">
        <v>46093</v>
      </c>
      <c r="B520" s="1593" t="s">
        <v>8466</v>
      </c>
      <c r="C520" s="1593" t="s">
        <v>6837</v>
      </c>
      <c r="D520" s="1593" t="s">
        <v>3608</v>
      </c>
      <c r="E520" s="1593" t="s">
        <v>8286</v>
      </c>
      <c r="F520" s="1594">
        <v>330000</v>
      </c>
      <c r="G520" s="1594">
        <v>0</v>
      </c>
      <c r="H520" s="1593"/>
    </row>
    <row r="521" spans="1:8" ht="17.399999999999999" hidden="1">
      <c r="A521" s="1596">
        <v>46093</v>
      </c>
      <c r="B521" s="1597" t="s">
        <v>8465</v>
      </c>
      <c r="C521" s="1597" t="s">
        <v>244</v>
      </c>
      <c r="D521" s="1597" t="s">
        <v>652</v>
      </c>
      <c r="E521" s="1597" t="s">
        <v>8285</v>
      </c>
      <c r="F521" s="1598">
        <v>0</v>
      </c>
      <c r="G521" s="1598">
        <v>330000</v>
      </c>
      <c r="H521" s="1597"/>
    </row>
    <row r="522" spans="1:8" ht="17.399999999999999" hidden="1">
      <c r="A522" s="1592">
        <v>46093</v>
      </c>
      <c r="B522" s="1593" t="s">
        <v>8465</v>
      </c>
      <c r="C522" s="1593" t="s">
        <v>6837</v>
      </c>
      <c r="D522" s="1593" t="s">
        <v>3608</v>
      </c>
      <c r="E522" s="1593" t="s">
        <v>8285</v>
      </c>
      <c r="F522" s="1594">
        <v>330000</v>
      </c>
      <c r="G522" s="1594">
        <v>0</v>
      </c>
      <c r="H522" s="1593"/>
    </row>
    <row r="523" spans="1:8" ht="17.399999999999999" hidden="1">
      <c r="A523" s="1596">
        <v>46093</v>
      </c>
      <c r="B523" s="1597" t="s">
        <v>8464</v>
      </c>
      <c r="C523" s="1597" t="s">
        <v>244</v>
      </c>
      <c r="D523" s="1597" t="s">
        <v>652</v>
      </c>
      <c r="E523" s="1597" t="s">
        <v>8228</v>
      </c>
      <c r="F523" s="1598">
        <v>0</v>
      </c>
      <c r="G523" s="1598">
        <v>2070000</v>
      </c>
      <c r="H523" s="1597"/>
    </row>
    <row r="524" spans="1:8" ht="17.399999999999999" hidden="1">
      <c r="A524" s="1592">
        <v>46093</v>
      </c>
      <c r="B524" s="1593" t="s">
        <v>8464</v>
      </c>
      <c r="C524" s="1593" t="s">
        <v>6837</v>
      </c>
      <c r="D524" s="1593" t="s">
        <v>3608</v>
      </c>
      <c r="E524" s="1593" t="s">
        <v>8228</v>
      </c>
      <c r="F524" s="1594">
        <v>2070000</v>
      </c>
      <c r="G524" s="1594">
        <v>0</v>
      </c>
      <c r="H524" s="1593"/>
    </row>
    <row r="525" spans="1:8" ht="17.399999999999999" hidden="1">
      <c r="A525" s="1596">
        <v>46093</v>
      </c>
      <c r="B525" s="1597" t="s">
        <v>8463</v>
      </c>
      <c r="C525" s="1597" t="s">
        <v>244</v>
      </c>
      <c r="D525" s="1597" t="s">
        <v>652</v>
      </c>
      <c r="E525" s="1597" t="s">
        <v>8229</v>
      </c>
      <c r="F525" s="1598">
        <v>0</v>
      </c>
      <c r="G525" s="1598">
        <v>7590000</v>
      </c>
      <c r="H525" s="1597"/>
    </row>
    <row r="526" spans="1:8" ht="17.399999999999999" hidden="1">
      <c r="A526" s="1592">
        <v>46093</v>
      </c>
      <c r="B526" s="1593" t="s">
        <v>8463</v>
      </c>
      <c r="C526" s="1593" t="s">
        <v>6837</v>
      </c>
      <c r="D526" s="1593" t="s">
        <v>3608</v>
      </c>
      <c r="E526" s="1593" t="s">
        <v>8229</v>
      </c>
      <c r="F526" s="1594">
        <v>7590000</v>
      </c>
      <c r="G526" s="1594">
        <v>0</v>
      </c>
      <c r="H526" s="1593"/>
    </row>
    <row r="527" spans="1:8" ht="17.399999999999999" hidden="1">
      <c r="A527" s="1596">
        <v>46093</v>
      </c>
      <c r="B527" s="1597" t="s">
        <v>8404</v>
      </c>
      <c r="C527" s="1597" t="s">
        <v>399</v>
      </c>
      <c r="D527" s="1597" t="s">
        <v>646</v>
      </c>
      <c r="E527" s="1597" t="s">
        <v>8403</v>
      </c>
      <c r="F527" s="1598">
        <v>458577837</v>
      </c>
      <c r="G527" s="1598">
        <v>0</v>
      </c>
      <c r="H527" s="1597"/>
    </row>
    <row r="528" spans="1:8" ht="17.399999999999999" hidden="1">
      <c r="A528" s="1592">
        <v>46093</v>
      </c>
      <c r="B528" s="1593" t="s">
        <v>8404</v>
      </c>
      <c r="C528" s="1593" t="s">
        <v>354</v>
      </c>
      <c r="D528" s="1593" t="s">
        <v>656</v>
      </c>
      <c r="E528" s="1593" t="s">
        <v>8403</v>
      </c>
      <c r="F528" s="1594">
        <v>0</v>
      </c>
      <c r="G528" s="1594">
        <v>458577837</v>
      </c>
      <c r="H528" s="1593"/>
    </row>
    <row r="529" spans="1:8" ht="17.399999999999999" hidden="1">
      <c r="A529" s="1596">
        <v>46093</v>
      </c>
      <c r="B529" s="1597" t="s">
        <v>8460</v>
      </c>
      <c r="C529" s="1597" t="s">
        <v>244</v>
      </c>
      <c r="D529" s="1597" t="s">
        <v>652</v>
      </c>
      <c r="E529" s="1597" t="s">
        <v>8442</v>
      </c>
      <c r="F529" s="1598">
        <v>0</v>
      </c>
      <c r="G529" s="1598">
        <v>3450000</v>
      </c>
      <c r="H529" s="1597"/>
    </row>
    <row r="530" spans="1:8" ht="17.399999999999999" hidden="1">
      <c r="A530" s="1592">
        <v>46093</v>
      </c>
      <c r="B530" s="1593" t="s">
        <v>8460</v>
      </c>
      <c r="C530" s="1593" t="s">
        <v>6837</v>
      </c>
      <c r="D530" s="1593" t="s">
        <v>3608</v>
      </c>
      <c r="E530" s="1593" t="s">
        <v>8442</v>
      </c>
      <c r="F530" s="1594">
        <v>3450000</v>
      </c>
      <c r="G530" s="1594">
        <v>0</v>
      </c>
      <c r="H530" s="1593"/>
    </row>
    <row r="531" spans="1:8" ht="17.399999999999999" hidden="1">
      <c r="A531" s="1596">
        <v>46093</v>
      </c>
      <c r="B531" s="1597" t="s">
        <v>8459</v>
      </c>
      <c r="C531" s="1597" t="s">
        <v>244</v>
      </c>
      <c r="D531" s="1597" t="s">
        <v>652</v>
      </c>
      <c r="E531" s="1597" t="s">
        <v>8230</v>
      </c>
      <c r="F531" s="1598">
        <v>0</v>
      </c>
      <c r="G531" s="1598">
        <v>111220</v>
      </c>
      <c r="H531" s="1597"/>
    </row>
    <row r="532" spans="1:8" ht="17.399999999999999" hidden="1">
      <c r="A532" s="1592">
        <v>46093</v>
      </c>
      <c r="B532" s="1593" t="s">
        <v>8459</v>
      </c>
      <c r="C532" s="1593" t="s">
        <v>6837</v>
      </c>
      <c r="D532" s="1593" t="s">
        <v>3608</v>
      </c>
      <c r="E532" s="1593" t="s">
        <v>8230</v>
      </c>
      <c r="F532" s="1594">
        <v>111220</v>
      </c>
      <c r="G532" s="1594">
        <v>0</v>
      </c>
      <c r="H532" s="1593"/>
    </row>
    <row r="533" spans="1:8" ht="17.399999999999999" hidden="1">
      <c r="A533" s="1596">
        <v>46093</v>
      </c>
      <c r="B533" s="1597" t="s">
        <v>8458</v>
      </c>
      <c r="C533" s="1597" t="s">
        <v>244</v>
      </c>
      <c r="D533" s="1597" t="s">
        <v>652</v>
      </c>
      <c r="E533" s="1597" t="s">
        <v>8232</v>
      </c>
      <c r="F533" s="1598">
        <v>0</v>
      </c>
      <c r="G533" s="1598">
        <v>113150</v>
      </c>
      <c r="H533" s="1597"/>
    </row>
    <row r="534" spans="1:8" ht="17.399999999999999" hidden="1">
      <c r="A534" s="1592">
        <v>46093</v>
      </c>
      <c r="B534" s="1593" t="s">
        <v>8458</v>
      </c>
      <c r="C534" s="1593" t="s">
        <v>6837</v>
      </c>
      <c r="D534" s="1593" t="s">
        <v>3608</v>
      </c>
      <c r="E534" s="1593" t="s">
        <v>8232</v>
      </c>
      <c r="F534" s="1594">
        <v>113150</v>
      </c>
      <c r="G534" s="1594">
        <v>0</v>
      </c>
      <c r="H534" s="1593"/>
    </row>
    <row r="535" spans="1:8" ht="17.399999999999999" hidden="1">
      <c r="A535" s="1596">
        <v>46093</v>
      </c>
      <c r="B535" s="1597" t="s">
        <v>8457</v>
      </c>
      <c r="C535" s="1597" t="s">
        <v>244</v>
      </c>
      <c r="D535" s="1597" t="s">
        <v>652</v>
      </c>
      <c r="E535" s="1597" t="s">
        <v>8234</v>
      </c>
      <c r="F535" s="1598">
        <v>0</v>
      </c>
      <c r="G535" s="1598">
        <v>87600</v>
      </c>
      <c r="H535" s="1597"/>
    </row>
    <row r="536" spans="1:8" ht="17.399999999999999" hidden="1">
      <c r="A536" s="1592">
        <v>46093</v>
      </c>
      <c r="B536" s="1593" t="s">
        <v>8457</v>
      </c>
      <c r="C536" s="1593" t="s">
        <v>6837</v>
      </c>
      <c r="D536" s="1593" t="s">
        <v>3608</v>
      </c>
      <c r="E536" s="1593" t="s">
        <v>8234</v>
      </c>
      <c r="F536" s="1594">
        <v>87600</v>
      </c>
      <c r="G536" s="1594">
        <v>0</v>
      </c>
      <c r="H536" s="1593"/>
    </row>
    <row r="537" spans="1:8" ht="17.399999999999999" hidden="1">
      <c r="A537" s="1596">
        <v>46093</v>
      </c>
      <c r="B537" s="1597" t="s">
        <v>8456</v>
      </c>
      <c r="C537" s="1597" t="s">
        <v>244</v>
      </c>
      <c r="D537" s="1597" t="s">
        <v>652</v>
      </c>
      <c r="E537" s="1597" t="s">
        <v>8236</v>
      </c>
      <c r="F537" s="1598">
        <v>0</v>
      </c>
      <c r="G537" s="1598">
        <v>504190</v>
      </c>
      <c r="H537" s="1597"/>
    </row>
    <row r="538" spans="1:8" ht="17.399999999999999" hidden="1">
      <c r="A538" s="1592">
        <v>46093</v>
      </c>
      <c r="B538" s="1593" t="s">
        <v>8456</v>
      </c>
      <c r="C538" s="1593" t="s">
        <v>6837</v>
      </c>
      <c r="D538" s="1593" t="s">
        <v>3608</v>
      </c>
      <c r="E538" s="1593" t="s">
        <v>8236</v>
      </c>
      <c r="F538" s="1594">
        <v>504190</v>
      </c>
      <c r="G538" s="1594">
        <v>0</v>
      </c>
      <c r="H538" s="1593"/>
    </row>
    <row r="539" spans="1:8" ht="17.399999999999999" hidden="1">
      <c r="A539" s="1596">
        <v>46093</v>
      </c>
      <c r="B539" s="1597" t="s">
        <v>8455</v>
      </c>
      <c r="C539" s="1597" t="s">
        <v>244</v>
      </c>
      <c r="D539" s="1597" t="s">
        <v>652</v>
      </c>
      <c r="E539" s="1597" t="s">
        <v>8241</v>
      </c>
      <c r="F539" s="1598">
        <v>0</v>
      </c>
      <c r="G539" s="1598">
        <v>115490</v>
      </c>
      <c r="H539" s="1597"/>
    </row>
    <row r="540" spans="1:8" ht="17.399999999999999" hidden="1">
      <c r="A540" s="1592">
        <v>46093</v>
      </c>
      <c r="B540" s="1593" t="s">
        <v>8455</v>
      </c>
      <c r="C540" s="1593" t="s">
        <v>6837</v>
      </c>
      <c r="D540" s="1593" t="s">
        <v>3608</v>
      </c>
      <c r="E540" s="1593" t="s">
        <v>8241</v>
      </c>
      <c r="F540" s="1594">
        <v>115490</v>
      </c>
      <c r="G540" s="1594">
        <v>0</v>
      </c>
      <c r="H540" s="1593"/>
    </row>
    <row r="541" spans="1:8" ht="17.399999999999999" hidden="1">
      <c r="A541" s="1596">
        <v>46093</v>
      </c>
      <c r="B541" s="1597" t="s">
        <v>8454</v>
      </c>
      <c r="C541" s="1597" t="s">
        <v>244</v>
      </c>
      <c r="D541" s="1597" t="s">
        <v>652</v>
      </c>
      <c r="E541" s="1597" t="s">
        <v>8243</v>
      </c>
      <c r="F541" s="1598">
        <v>0</v>
      </c>
      <c r="G541" s="1598">
        <v>126300</v>
      </c>
      <c r="H541" s="1597"/>
    </row>
    <row r="542" spans="1:8" ht="17.399999999999999" hidden="1">
      <c r="A542" s="1592">
        <v>46093</v>
      </c>
      <c r="B542" s="1593" t="s">
        <v>8454</v>
      </c>
      <c r="C542" s="1593" t="s">
        <v>6837</v>
      </c>
      <c r="D542" s="1593" t="s">
        <v>3608</v>
      </c>
      <c r="E542" s="1593" t="s">
        <v>8243</v>
      </c>
      <c r="F542" s="1594">
        <v>126300</v>
      </c>
      <c r="G542" s="1594">
        <v>0</v>
      </c>
      <c r="H542" s="1593"/>
    </row>
    <row r="543" spans="1:8" ht="17.399999999999999" hidden="1">
      <c r="A543" s="1596">
        <v>46093</v>
      </c>
      <c r="B543" s="1597" t="s">
        <v>8453</v>
      </c>
      <c r="C543" s="1597" t="s">
        <v>244</v>
      </c>
      <c r="D543" s="1597" t="s">
        <v>652</v>
      </c>
      <c r="E543" s="1597" t="s">
        <v>8245</v>
      </c>
      <c r="F543" s="1598">
        <v>0</v>
      </c>
      <c r="G543" s="1598">
        <v>113150</v>
      </c>
      <c r="H543" s="1597"/>
    </row>
    <row r="544" spans="1:8" ht="17.399999999999999" hidden="1">
      <c r="A544" s="1592">
        <v>46093</v>
      </c>
      <c r="B544" s="1593" t="s">
        <v>8453</v>
      </c>
      <c r="C544" s="1593" t="s">
        <v>6837</v>
      </c>
      <c r="D544" s="1593" t="s">
        <v>3608</v>
      </c>
      <c r="E544" s="1593" t="s">
        <v>8245</v>
      </c>
      <c r="F544" s="1594">
        <v>113150</v>
      </c>
      <c r="G544" s="1594">
        <v>0</v>
      </c>
      <c r="H544" s="1593"/>
    </row>
    <row r="545" spans="1:8" ht="17.399999999999999" hidden="1">
      <c r="A545" s="1596">
        <v>46093</v>
      </c>
      <c r="B545" s="1597" t="s">
        <v>8452</v>
      </c>
      <c r="C545" s="1597" t="s">
        <v>244</v>
      </c>
      <c r="D545" s="1597" t="s">
        <v>652</v>
      </c>
      <c r="E545" s="1597" t="s">
        <v>8232</v>
      </c>
      <c r="F545" s="1598">
        <v>0</v>
      </c>
      <c r="G545" s="1598">
        <v>185470</v>
      </c>
      <c r="H545" s="1597"/>
    </row>
    <row r="546" spans="1:8" ht="17.399999999999999" hidden="1">
      <c r="A546" s="1592">
        <v>46093</v>
      </c>
      <c r="B546" s="1593" t="s">
        <v>8452</v>
      </c>
      <c r="C546" s="1593" t="s">
        <v>6837</v>
      </c>
      <c r="D546" s="1593" t="s">
        <v>3608</v>
      </c>
      <c r="E546" s="1593" t="s">
        <v>8232</v>
      </c>
      <c r="F546" s="1594">
        <v>185470</v>
      </c>
      <c r="G546" s="1594">
        <v>0</v>
      </c>
      <c r="H546" s="1593"/>
    </row>
    <row r="547" spans="1:8" ht="17.399999999999999" hidden="1">
      <c r="A547" s="1596">
        <v>46093</v>
      </c>
      <c r="B547" s="1597" t="s">
        <v>8451</v>
      </c>
      <c r="C547" s="1597" t="s">
        <v>244</v>
      </c>
      <c r="D547" s="1597" t="s">
        <v>652</v>
      </c>
      <c r="E547" s="1597" t="s">
        <v>8250</v>
      </c>
      <c r="F547" s="1598">
        <v>0</v>
      </c>
      <c r="G547" s="1598">
        <v>196900</v>
      </c>
      <c r="H547" s="1597"/>
    </row>
    <row r="548" spans="1:8" ht="17.399999999999999" hidden="1">
      <c r="A548" s="1592">
        <v>46093</v>
      </c>
      <c r="B548" s="1593" t="s">
        <v>8451</v>
      </c>
      <c r="C548" s="1593" t="s">
        <v>6837</v>
      </c>
      <c r="D548" s="1593" t="s">
        <v>3608</v>
      </c>
      <c r="E548" s="1593" t="s">
        <v>8250</v>
      </c>
      <c r="F548" s="1594">
        <v>196900</v>
      </c>
      <c r="G548" s="1594">
        <v>0</v>
      </c>
      <c r="H548" s="1593"/>
    </row>
    <row r="549" spans="1:8" ht="17.399999999999999" hidden="1">
      <c r="A549" s="1596">
        <v>46093</v>
      </c>
      <c r="B549" s="1597" t="s">
        <v>8450</v>
      </c>
      <c r="C549" s="1597" t="s">
        <v>244</v>
      </c>
      <c r="D549" s="1597" t="s">
        <v>652</v>
      </c>
      <c r="E549" s="1597" t="s">
        <v>8252</v>
      </c>
      <c r="F549" s="1598">
        <v>0</v>
      </c>
      <c r="G549" s="1598">
        <v>131450</v>
      </c>
      <c r="H549" s="1597"/>
    </row>
    <row r="550" spans="1:8" ht="17.399999999999999" hidden="1">
      <c r="A550" s="1592">
        <v>46093</v>
      </c>
      <c r="B550" s="1593" t="s">
        <v>8450</v>
      </c>
      <c r="C550" s="1593" t="s">
        <v>6837</v>
      </c>
      <c r="D550" s="1593" t="s">
        <v>3608</v>
      </c>
      <c r="E550" s="1593" t="s">
        <v>8252</v>
      </c>
      <c r="F550" s="1594">
        <v>131450</v>
      </c>
      <c r="G550" s="1594">
        <v>0</v>
      </c>
      <c r="H550" s="1593"/>
    </row>
    <row r="551" spans="1:8" ht="17.399999999999999" hidden="1">
      <c r="A551" s="1596">
        <v>46093</v>
      </c>
      <c r="B551" s="1597" t="s">
        <v>8449</v>
      </c>
      <c r="C551" s="1597" t="s">
        <v>244</v>
      </c>
      <c r="D551" s="1597" t="s">
        <v>652</v>
      </c>
      <c r="E551" s="1597" t="s">
        <v>8254</v>
      </c>
      <c r="F551" s="1598">
        <v>0</v>
      </c>
      <c r="G551" s="1598">
        <v>169560</v>
      </c>
      <c r="H551" s="1597"/>
    </row>
    <row r="552" spans="1:8" ht="17.399999999999999" hidden="1">
      <c r="A552" s="1592">
        <v>46093</v>
      </c>
      <c r="B552" s="1593" t="s">
        <v>8449</v>
      </c>
      <c r="C552" s="1593" t="s">
        <v>6837</v>
      </c>
      <c r="D552" s="1593" t="s">
        <v>3608</v>
      </c>
      <c r="E552" s="1593" t="s">
        <v>8254</v>
      </c>
      <c r="F552" s="1594">
        <v>169560</v>
      </c>
      <c r="G552" s="1594">
        <v>0</v>
      </c>
      <c r="H552" s="1593"/>
    </row>
    <row r="553" spans="1:8" ht="17.399999999999999" hidden="1">
      <c r="A553" s="1596">
        <v>46093</v>
      </c>
      <c r="B553" s="1597" t="s">
        <v>8447</v>
      </c>
      <c r="C553" s="1597" t="s">
        <v>244</v>
      </c>
      <c r="D553" s="1597" t="s">
        <v>652</v>
      </c>
      <c r="E553" s="1597" t="s">
        <v>8234</v>
      </c>
      <c r="F553" s="1598">
        <v>0</v>
      </c>
      <c r="G553" s="1598">
        <v>115450</v>
      </c>
      <c r="H553" s="1597"/>
    </row>
    <row r="554" spans="1:8" ht="17.399999999999999" hidden="1">
      <c r="A554" s="1592">
        <v>46093</v>
      </c>
      <c r="B554" s="1593" t="s">
        <v>8447</v>
      </c>
      <c r="C554" s="1593" t="s">
        <v>6837</v>
      </c>
      <c r="D554" s="1593" t="s">
        <v>3608</v>
      </c>
      <c r="E554" s="1593" t="s">
        <v>8234</v>
      </c>
      <c r="F554" s="1594">
        <v>115450</v>
      </c>
      <c r="G554" s="1594">
        <v>0</v>
      </c>
      <c r="H554" s="1593"/>
    </row>
    <row r="555" spans="1:8" ht="17.399999999999999" hidden="1">
      <c r="A555" s="1596">
        <v>46093</v>
      </c>
      <c r="B555" s="1597" t="s">
        <v>8440</v>
      </c>
      <c r="C555" s="1597" t="s">
        <v>244</v>
      </c>
      <c r="D555" s="1597" t="s">
        <v>652</v>
      </c>
      <c r="E555" s="1597" t="s">
        <v>8245</v>
      </c>
      <c r="F555" s="1598">
        <v>0</v>
      </c>
      <c r="G555" s="1598">
        <v>55000</v>
      </c>
      <c r="H555" s="1597"/>
    </row>
    <row r="556" spans="1:8" ht="17.399999999999999" hidden="1">
      <c r="A556" s="1592">
        <v>46093</v>
      </c>
      <c r="B556" s="1593" t="s">
        <v>8440</v>
      </c>
      <c r="C556" s="1593" t="s">
        <v>511</v>
      </c>
      <c r="D556" s="1593" t="s">
        <v>663</v>
      </c>
      <c r="E556" s="1593" t="s">
        <v>8245</v>
      </c>
      <c r="F556" s="1594">
        <v>55000</v>
      </c>
      <c r="G556" s="1594">
        <v>0</v>
      </c>
      <c r="H556" s="1593"/>
    </row>
    <row r="557" spans="1:8" ht="17.399999999999999" hidden="1">
      <c r="A557" s="1596">
        <v>46093</v>
      </c>
      <c r="B557" s="1597" t="s">
        <v>8462</v>
      </c>
      <c r="C557" s="1597" t="s">
        <v>244</v>
      </c>
      <c r="D557" s="1597" t="s">
        <v>652</v>
      </c>
      <c r="E557" s="1597" t="s">
        <v>8228</v>
      </c>
      <c r="F557" s="1598">
        <v>2070000</v>
      </c>
      <c r="G557" s="1598">
        <v>0</v>
      </c>
      <c r="H557" s="1597"/>
    </row>
    <row r="558" spans="1:8" ht="17.399999999999999" hidden="1">
      <c r="A558" s="1592">
        <v>46093</v>
      </c>
      <c r="B558" s="1593" t="s">
        <v>8462</v>
      </c>
      <c r="C558" s="1593" t="s">
        <v>354</v>
      </c>
      <c r="D558" s="1593" t="s">
        <v>656</v>
      </c>
      <c r="E558" s="1593" t="s">
        <v>8228</v>
      </c>
      <c r="F558" s="1594">
        <v>0</v>
      </c>
      <c r="G558" s="1594">
        <v>2070000</v>
      </c>
      <c r="H558" s="1593"/>
    </row>
    <row r="559" spans="1:8" ht="17.399999999999999" hidden="1">
      <c r="A559" s="1596">
        <v>46093</v>
      </c>
      <c r="B559" s="1597" t="s">
        <v>8461</v>
      </c>
      <c r="C559" s="1597" t="s">
        <v>244</v>
      </c>
      <c r="D559" s="1597" t="s">
        <v>652</v>
      </c>
      <c r="E559" s="1597" t="s">
        <v>8229</v>
      </c>
      <c r="F559" s="1598">
        <v>7590000</v>
      </c>
      <c r="G559" s="1598">
        <v>0</v>
      </c>
      <c r="H559" s="1597"/>
    </row>
    <row r="560" spans="1:8" ht="17.399999999999999" hidden="1">
      <c r="A560" s="1592">
        <v>46093</v>
      </c>
      <c r="B560" s="1593" t="s">
        <v>8461</v>
      </c>
      <c r="C560" s="1593" t="s">
        <v>354</v>
      </c>
      <c r="D560" s="1593" t="s">
        <v>656</v>
      </c>
      <c r="E560" s="1593" t="s">
        <v>8229</v>
      </c>
      <c r="F560" s="1594">
        <v>0</v>
      </c>
      <c r="G560" s="1594">
        <v>7590000</v>
      </c>
      <c r="H560" s="1593"/>
    </row>
    <row r="561" spans="1:8" ht="17.399999999999999" hidden="1">
      <c r="A561" s="1596">
        <v>46093</v>
      </c>
      <c r="B561" s="1597" t="s">
        <v>8448</v>
      </c>
      <c r="C561" s="1597" t="s">
        <v>244</v>
      </c>
      <c r="D561" s="1597" t="s">
        <v>652</v>
      </c>
      <c r="E561" s="1597" t="s">
        <v>8236</v>
      </c>
      <c r="F561" s="1598">
        <v>387600</v>
      </c>
      <c r="G561" s="1598">
        <v>0</v>
      </c>
      <c r="H561" s="1597"/>
    </row>
    <row r="562" spans="1:8" ht="17.399999999999999" hidden="1">
      <c r="A562" s="1592">
        <v>46093</v>
      </c>
      <c r="B562" s="1593" t="s">
        <v>8448</v>
      </c>
      <c r="C562" s="1593" t="s">
        <v>354</v>
      </c>
      <c r="D562" s="1593" t="s">
        <v>656</v>
      </c>
      <c r="E562" s="1593" t="s">
        <v>8236</v>
      </c>
      <c r="F562" s="1594">
        <v>0</v>
      </c>
      <c r="G562" s="1594">
        <v>387600</v>
      </c>
      <c r="H562" s="1593"/>
    </row>
    <row r="563" spans="1:8" ht="17.399999999999999" hidden="1">
      <c r="A563" s="1596">
        <v>46093</v>
      </c>
      <c r="B563" s="1597" t="s">
        <v>8446</v>
      </c>
      <c r="C563" s="1597" t="s">
        <v>244</v>
      </c>
      <c r="D563" s="1597" t="s">
        <v>652</v>
      </c>
      <c r="E563" s="1597" t="s">
        <v>8234</v>
      </c>
      <c r="F563" s="1598">
        <v>415450</v>
      </c>
      <c r="G563" s="1598">
        <v>0</v>
      </c>
      <c r="H563" s="1597"/>
    </row>
    <row r="564" spans="1:8" ht="17.399999999999999" hidden="1">
      <c r="A564" s="1592">
        <v>46093</v>
      </c>
      <c r="B564" s="1593" t="s">
        <v>8446</v>
      </c>
      <c r="C564" s="1593" t="s">
        <v>354</v>
      </c>
      <c r="D564" s="1593" t="s">
        <v>656</v>
      </c>
      <c r="E564" s="1593" t="s">
        <v>8234</v>
      </c>
      <c r="F564" s="1594">
        <v>0</v>
      </c>
      <c r="G564" s="1594">
        <v>415450</v>
      </c>
      <c r="H564" s="1593"/>
    </row>
    <row r="565" spans="1:8" ht="17.399999999999999" hidden="1">
      <c r="A565" s="1596">
        <v>46093</v>
      </c>
      <c r="B565" s="1597" t="s">
        <v>8445</v>
      </c>
      <c r="C565" s="1597" t="s">
        <v>244</v>
      </c>
      <c r="D565" s="1597" t="s">
        <v>652</v>
      </c>
      <c r="E565" s="1597" t="s">
        <v>8444</v>
      </c>
      <c r="F565" s="1598">
        <v>804190</v>
      </c>
      <c r="G565" s="1598">
        <v>0</v>
      </c>
      <c r="H565" s="1597"/>
    </row>
    <row r="566" spans="1:8" ht="17.399999999999999" hidden="1">
      <c r="A566" s="1592">
        <v>46093</v>
      </c>
      <c r="B566" s="1593" t="s">
        <v>8445</v>
      </c>
      <c r="C566" s="1593" t="s">
        <v>354</v>
      </c>
      <c r="D566" s="1593" t="s">
        <v>656</v>
      </c>
      <c r="E566" s="1593" t="s">
        <v>8444</v>
      </c>
      <c r="F566" s="1594">
        <v>0</v>
      </c>
      <c r="G566" s="1594">
        <v>804190</v>
      </c>
      <c r="H566" s="1593"/>
    </row>
    <row r="567" spans="1:8" ht="17.399999999999999" hidden="1">
      <c r="A567" s="1596">
        <v>46093</v>
      </c>
      <c r="B567" s="1597" t="s">
        <v>8443</v>
      </c>
      <c r="C567" s="1597" t="s">
        <v>244</v>
      </c>
      <c r="D567" s="1597" t="s">
        <v>652</v>
      </c>
      <c r="E567" s="1597" t="s">
        <v>8442</v>
      </c>
      <c r="F567" s="1598">
        <v>3450000</v>
      </c>
      <c r="G567" s="1598">
        <v>0</v>
      </c>
      <c r="H567" s="1597"/>
    </row>
    <row r="568" spans="1:8" ht="17.399999999999999" hidden="1">
      <c r="A568" s="1592">
        <v>46093</v>
      </c>
      <c r="B568" s="1593" t="s">
        <v>8443</v>
      </c>
      <c r="C568" s="1593" t="s">
        <v>354</v>
      </c>
      <c r="D568" s="1593" t="s">
        <v>656</v>
      </c>
      <c r="E568" s="1593" t="s">
        <v>8442</v>
      </c>
      <c r="F568" s="1594">
        <v>0</v>
      </c>
      <c r="G568" s="1594">
        <v>3450000</v>
      </c>
      <c r="H568" s="1593"/>
    </row>
    <row r="569" spans="1:8" ht="17.399999999999999" hidden="1">
      <c r="A569" s="1596">
        <v>46093</v>
      </c>
      <c r="B569" s="1597" t="s">
        <v>8441</v>
      </c>
      <c r="C569" s="1597" t="s">
        <v>244</v>
      </c>
      <c r="D569" s="1597" t="s">
        <v>652</v>
      </c>
      <c r="E569" s="1597" t="s">
        <v>8241</v>
      </c>
      <c r="F569" s="1598">
        <v>415490</v>
      </c>
      <c r="G569" s="1598">
        <v>0</v>
      </c>
      <c r="H569" s="1597"/>
    </row>
    <row r="570" spans="1:8" ht="17.399999999999999" hidden="1">
      <c r="A570" s="1592">
        <v>46093</v>
      </c>
      <c r="B570" s="1593" t="s">
        <v>8441</v>
      </c>
      <c r="C570" s="1593" t="s">
        <v>354</v>
      </c>
      <c r="D570" s="1593" t="s">
        <v>656</v>
      </c>
      <c r="E570" s="1593" t="s">
        <v>8241</v>
      </c>
      <c r="F570" s="1594">
        <v>0</v>
      </c>
      <c r="G570" s="1594">
        <v>415490</v>
      </c>
      <c r="H570" s="1593"/>
    </row>
    <row r="571" spans="1:8" ht="17.399999999999999" hidden="1">
      <c r="A571" s="1596">
        <v>46093</v>
      </c>
      <c r="B571" s="1597" t="s">
        <v>8439</v>
      </c>
      <c r="C571" s="1597" t="s">
        <v>244</v>
      </c>
      <c r="D571" s="1597" t="s">
        <v>652</v>
      </c>
      <c r="E571" s="1597" t="s">
        <v>8245</v>
      </c>
      <c r="F571" s="1598">
        <v>355000</v>
      </c>
      <c r="G571" s="1598">
        <v>0</v>
      </c>
      <c r="H571" s="1597"/>
    </row>
    <row r="572" spans="1:8" ht="17.399999999999999" hidden="1">
      <c r="A572" s="1592">
        <v>46093</v>
      </c>
      <c r="B572" s="1593" t="s">
        <v>8439</v>
      </c>
      <c r="C572" s="1593" t="s">
        <v>354</v>
      </c>
      <c r="D572" s="1593" t="s">
        <v>656</v>
      </c>
      <c r="E572" s="1593" t="s">
        <v>8245</v>
      </c>
      <c r="F572" s="1594">
        <v>0</v>
      </c>
      <c r="G572" s="1594">
        <v>355000</v>
      </c>
      <c r="H572" s="1593"/>
    </row>
    <row r="573" spans="1:8" ht="17.399999999999999" hidden="1">
      <c r="A573" s="1596">
        <v>46093</v>
      </c>
      <c r="B573" s="1597" t="s">
        <v>8438</v>
      </c>
      <c r="C573" s="1597" t="s">
        <v>244</v>
      </c>
      <c r="D573" s="1597" t="s">
        <v>652</v>
      </c>
      <c r="E573" s="1597" t="s">
        <v>8248</v>
      </c>
      <c r="F573" s="1598">
        <v>485470</v>
      </c>
      <c r="G573" s="1598">
        <v>0</v>
      </c>
      <c r="H573" s="1597"/>
    </row>
    <row r="574" spans="1:8" ht="17.399999999999999" hidden="1">
      <c r="A574" s="1592">
        <v>46093</v>
      </c>
      <c r="B574" s="1593" t="s">
        <v>8438</v>
      </c>
      <c r="C574" s="1593" t="s">
        <v>354</v>
      </c>
      <c r="D574" s="1593" t="s">
        <v>656</v>
      </c>
      <c r="E574" s="1593" t="s">
        <v>8248</v>
      </c>
      <c r="F574" s="1594">
        <v>0</v>
      </c>
      <c r="G574" s="1594">
        <v>485470</v>
      </c>
      <c r="H574" s="1593"/>
    </row>
    <row r="575" spans="1:8" ht="17.399999999999999" hidden="1">
      <c r="A575" s="1596">
        <v>46093</v>
      </c>
      <c r="B575" s="1597" t="s">
        <v>8437</v>
      </c>
      <c r="C575" s="1597" t="s">
        <v>244</v>
      </c>
      <c r="D575" s="1597" t="s">
        <v>652</v>
      </c>
      <c r="E575" s="1597" t="s">
        <v>8230</v>
      </c>
      <c r="F575" s="1598">
        <v>411220</v>
      </c>
      <c r="G575" s="1598">
        <v>0</v>
      </c>
      <c r="H575" s="1597"/>
    </row>
    <row r="576" spans="1:8" ht="17.399999999999999" hidden="1">
      <c r="A576" s="1592">
        <v>46093</v>
      </c>
      <c r="B576" s="1593" t="s">
        <v>8437</v>
      </c>
      <c r="C576" s="1593" t="s">
        <v>354</v>
      </c>
      <c r="D576" s="1593" t="s">
        <v>656</v>
      </c>
      <c r="E576" s="1593" t="s">
        <v>8230</v>
      </c>
      <c r="F576" s="1594">
        <v>0</v>
      </c>
      <c r="G576" s="1594">
        <v>411220</v>
      </c>
      <c r="H576" s="1593"/>
    </row>
    <row r="577" spans="1:8" ht="17.399999999999999" hidden="1">
      <c r="A577" s="1596">
        <v>46093</v>
      </c>
      <c r="B577" s="1597" t="s">
        <v>8436</v>
      </c>
      <c r="C577" s="1597" t="s">
        <v>244</v>
      </c>
      <c r="D577" s="1597" t="s">
        <v>652</v>
      </c>
      <c r="E577" s="1597" t="s">
        <v>6694</v>
      </c>
      <c r="F577" s="1598">
        <v>413150</v>
      </c>
      <c r="G577" s="1598">
        <v>0</v>
      </c>
      <c r="H577" s="1597"/>
    </row>
    <row r="578" spans="1:8" ht="17.399999999999999" hidden="1">
      <c r="A578" s="1592">
        <v>46093</v>
      </c>
      <c r="B578" s="1593" t="s">
        <v>8436</v>
      </c>
      <c r="C578" s="1593" t="s">
        <v>354</v>
      </c>
      <c r="D578" s="1593" t="s">
        <v>656</v>
      </c>
      <c r="E578" s="1593" t="s">
        <v>824</v>
      </c>
      <c r="F578" s="1594">
        <v>0</v>
      </c>
      <c r="G578" s="1594">
        <v>413150</v>
      </c>
      <c r="H578" s="1593"/>
    </row>
    <row r="579" spans="1:8" ht="17.399999999999999" hidden="1">
      <c r="A579" s="1596">
        <v>46093</v>
      </c>
      <c r="B579" s="1597" t="s">
        <v>8435</v>
      </c>
      <c r="C579" s="1597" t="s">
        <v>244</v>
      </c>
      <c r="D579" s="1597" t="s">
        <v>652</v>
      </c>
      <c r="E579" s="1597" t="s">
        <v>8243</v>
      </c>
      <c r="F579" s="1598">
        <v>426300</v>
      </c>
      <c r="G579" s="1598">
        <v>0</v>
      </c>
      <c r="H579" s="1597"/>
    </row>
    <row r="580" spans="1:8" ht="17.399999999999999" hidden="1">
      <c r="A580" s="1592">
        <v>46093</v>
      </c>
      <c r="B580" s="1593" t="s">
        <v>8435</v>
      </c>
      <c r="C580" s="1593" t="s">
        <v>354</v>
      </c>
      <c r="D580" s="1593" t="s">
        <v>656</v>
      </c>
      <c r="E580" s="1593" t="s">
        <v>8243</v>
      </c>
      <c r="F580" s="1594">
        <v>0</v>
      </c>
      <c r="G580" s="1594">
        <v>426300</v>
      </c>
      <c r="H580" s="1593"/>
    </row>
    <row r="581" spans="1:8" ht="17.399999999999999" hidden="1">
      <c r="A581" s="1596">
        <v>46093</v>
      </c>
      <c r="B581" s="1597" t="s">
        <v>8434</v>
      </c>
      <c r="C581" s="1597" t="s">
        <v>244</v>
      </c>
      <c r="D581" s="1597" t="s">
        <v>652</v>
      </c>
      <c r="E581" s="1597" t="s">
        <v>8232</v>
      </c>
      <c r="F581" s="1598">
        <v>413150</v>
      </c>
      <c r="G581" s="1598">
        <v>0</v>
      </c>
      <c r="H581" s="1597"/>
    </row>
    <row r="582" spans="1:8" ht="17.399999999999999" hidden="1">
      <c r="A582" s="1592">
        <v>46093</v>
      </c>
      <c r="B582" s="1593" t="s">
        <v>8434</v>
      </c>
      <c r="C582" s="1593" t="s">
        <v>354</v>
      </c>
      <c r="D582" s="1593" t="s">
        <v>656</v>
      </c>
      <c r="E582" s="1593" t="s">
        <v>8232</v>
      </c>
      <c r="F582" s="1594">
        <v>0</v>
      </c>
      <c r="G582" s="1594">
        <v>413150</v>
      </c>
      <c r="H582" s="1593"/>
    </row>
    <row r="583" spans="1:8" ht="17.399999999999999" hidden="1">
      <c r="A583" s="1596">
        <v>46093</v>
      </c>
      <c r="B583" s="1597" t="s">
        <v>8433</v>
      </c>
      <c r="C583" s="1597" t="s">
        <v>244</v>
      </c>
      <c r="D583" s="1597" t="s">
        <v>652</v>
      </c>
      <c r="E583" s="1597" t="s">
        <v>8250</v>
      </c>
      <c r="F583" s="1598">
        <v>496900</v>
      </c>
      <c r="G583" s="1598">
        <v>0</v>
      </c>
      <c r="H583" s="1597"/>
    </row>
    <row r="584" spans="1:8" ht="17.399999999999999" hidden="1">
      <c r="A584" s="1592">
        <v>46093</v>
      </c>
      <c r="B584" s="1593" t="s">
        <v>8433</v>
      </c>
      <c r="C584" s="1593" t="s">
        <v>354</v>
      </c>
      <c r="D584" s="1593" t="s">
        <v>656</v>
      </c>
      <c r="E584" s="1593" t="s">
        <v>8250</v>
      </c>
      <c r="F584" s="1594">
        <v>0</v>
      </c>
      <c r="G584" s="1594">
        <v>496900</v>
      </c>
      <c r="H584" s="1593"/>
    </row>
    <row r="585" spans="1:8" ht="17.399999999999999" hidden="1">
      <c r="A585" s="1596">
        <v>46093</v>
      </c>
      <c r="B585" s="1597" t="s">
        <v>8432</v>
      </c>
      <c r="C585" s="1597" t="s">
        <v>244</v>
      </c>
      <c r="D585" s="1597" t="s">
        <v>652</v>
      </c>
      <c r="E585" s="1597" t="s">
        <v>8252</v>
      </c>
      <c r="F585" s="1598">
        <v>431450</v>
      </c>
      <c r="G585" s="1598">
        <v>0</v>
      </c>
      <c r="H585" s="1597"/>
    </row>
    <row r="586" spans="1:8" ht="17.399999999999999" hidden="1">
      <c r="A586" s="1592">
        <v>46093</v>
      </c>
      <c r="B586" s="1593" t="s">
        <v>8432</v>
      </c>
      <c r="C586" s="1593" t="s">
        <v>354</v>
      </c>
      <c r="D586" s="1593" t="s">
        <v>656</v>
      </c>
      <c r="E586" s="1593" t="s">
        <v>8252</v>
      </c>
      <c r="F586" s="1594">
        <v>0</v>
      </c>
      <c r="G586" s="1594">
        <v>431450</v>
      </c>
      <c r="H586" s="1593"/>
    </row>
    <row r="587" spans="1:8" ht="17.399999999999999" hidden="1">
      <c r="A587" s="1596">
        <v>46093</v>
      </c>
      <c r="B587" s="1597" t="s">
        <v>8431</v>
      </c>
      <c r="C587" s="1597" t="s">
        <v>244</v>
      </c>
      <c r="D587" s="1597" t="s">
        <v>652</v>
      </c>
      <c r="E587" s="1597" t="s">
        <v>8254</v>
      </c>
      <c r="F587" s="1598">
        <v>469560</v>
      </c>
      <c r="G587" s="1598">
        <v>0</v>
      </c>
      <c r="H587" s="1597"/>
    </row>
    <row r="588" spans="1:8" ht="17.399999999999999" hidden="1">
      <c r="A588" s="1592">
        <v>46093</v>
      </c>
      <c r="B588" s="1593" t="s">
        <v>8431</v>
      </c>
      <c r="C588" s="1593" t="s">
        <v>354</v>
      </c>
      <c r="D588" s="1593" t="s">
        <v>656</v>
      </c>
      <c r="E588" s="1593" t="s">
        <v>8254</v>
      </c>
      <c r="F588" s="1594">
        <v>0</v>
      </c>
      <c r="G588" s="1594">
        <v>469560</v>
      </c>
      <c r="H588" s="1593"/>
    </row>
    <row r="589" spans="1:8" ht="17.399999999999999" hidden="1">
      <c r="A589" s="1596">
        <v>46099</v>
      </c>
      <c r="B589" s="1597" t="s">
        <v>8430</v>
      </c>
      <c r="C589" s="1597" t="s">
        <v>244</v>
      </c>
      <c r="D589" s="1597" t="s">
        <v>652</v>
      </c>
      <c r="E589" s="1597" t="s">
        <v>8283</v>
      </c>
      <c r="F589" s="1598">
        <v>0</v>
      </c>
      <c r="G589" s="1598">
        <v>330000</v>
      </c>
      <c r="H589" s="1597"/>
    </row>
    <row r="590" spans="1:8" ht="17.399999999999999" hidden="1">
      <c r="A590" s="1592">
        <v>46099</v>
      </c>
      <c r="B590" s="1593" t="s">
        <v>8430</v>
      </c>
      <c r="C590" s="1593" t="s">
        <v>6837</v>
      </c>
      <c r="D590" s="1593" t="s">
        <v>3608</v>
      </c>
      <c r="E590" s="1593" t="s">
        <v>8283</v>
      </c>
      <c r="F590" s="1594">
        <v>330000</v>
      </c>
      <c r="G590" s="1594">
        <v>0</v>
      </c>
      <c r="H590" s="1593"/>
    </row>
    <row r="591" spans="1:8" ht="17.399999999999999" hidden="1">
      <c r="A591" s="1596">
        <v>46099</v>
      </c>
      <c r="B591" s="1597" t="s">
        <v>8428</v>
      </c>
      <c r="C591" s="1597" t="s">
        <v>244</v>
      </c>
      <c r="D591" s="1597" t="s">
        <v>652</v>
      </c>
      <c r="E591" s="1597" t="s">
        <v>8282</v>
      </c>
      <c r="F591" s="1598">
        <v>0</v>
      </c>
      <c r="G591" s="1598">
        <v>330000</v>
      </c>
      <c r="H591" s="1597"/>
    </row>
    <row r="592" spans="1:8" ht="17.399999999999999" hidden="1">
      <c r="A592" s="1592">
        <v>46099</v>
      </c>
      <c r="B592" s="1593" t="s">
        <v>8428</v>
      </c>
      <c r="C592" s="1593" t="s">
        <v>6837</v>
      </c>
      <c r="D592" s="1593" t="s">
        <v>3608</v>
      </c>
      <c r="E592" s="1593" t="s">
        <v>8282</v>
      </c>
      <c r="F592" s="1594">
        <v>330000</v>
      </c>
      <c r="G592" s="1594">
        <v>0</v>
      </c>
      <c r="H592" s="1593"/>
    </row>
    <row r="593" spans="1:8" ht="17.399999999999999" hidden="1">
      <c r="A593" s="1596">
        <v>46100</v>
      </c>
      <c r="B593" s="1597" t="s">
        <v>8426</v>
      </c>
      <c r="C593" s="1597" t="s">
        <v>244</v>
      </c>
      <c r="D593" s="1597" t="s">
        <v>652</v>
      </c>
      <c r="E593" s="1597" t="s">
        <v>8265</v>
      </c>
      <c r="F593" s="1598">
        <v>0</v>
      </c>
      <c r="G593" s="1598">
        <v>8000000</v>
      </c>
      <c r="H593" s="1597"/>
    </row>
    <row r="594" spans="1:8" ht="17.399999999999999" hidden="1">
      <c r="A594" s="1592">
        <v>46100</v>
      </c>
      <c r="B594" s="1593" t="s">
        <v>8426</v>
      </c>
      <c r="C594" s="1593" t="s">
        <v>6837</v>
      </c>
      <c r="D594" s="1593" t="s">
        <v>3608</v>
      </c>
      <c r="E594" s="1593" t="s">
        <v>8265</v>
      </c>
      <c r="F594" s="1594">
        <v>8000000</v>
      </c>
      <c r="G594" s="1594">
        <v>0</v>
      </c>
      <c r="H594" s="1593"/>
    </row>
    <row r="595" spans="1:8" ht="17.399999999999999" hidden="1">
      <c r="A595" s="1596">
        <v>46100</v>
      </c>
      <c r="B595" s="1597" t="s">
        <v>8425</v>
      </c>
      <c r="C595" s="1597" t="s">
        <v>244</v>
      </c>
      <c r="D595" s="1597" t="s">
        <v>652</v>
      </c>
      <c r="E595" s="1597" t="s">
        <v>8268</v>
      </c>
      <c r="F595" s="1598">
        <v>0</v>
      </c>
      <c r="G595" s="1598">
        <v>45000000</v>
      </c>
      <c r="H595" s="1597"/>
    </row>
    <row r="596" spans="1:8" ht="17.399999999999999" hidden="1">
      <c r="A596" s="1592">
        <v>46100</v>
      </c>
      <c r="B596" s="1593" t="s">
        <v>8425</v>
      </c>
      <c r="C596" s="1593" t="s">
        <v>6837</v>
      </c>
      <c r="D596" s="1593" t="s">
        <v>3608</v>
      </c>
      <c r="E596" s="1593" t="s">
        <v>8268</v>
      </c>
      <c r="F596" s="1594">
        <v>45000000</v>
      </c>
      <c r="G596" s="1594">
        <v>0</v>
      </c>
      <c r="H596" s="1593"/>
    </row>
    <row r="597" spans="1:8" ht="17.399999999999999" hidden="1">
      <c r="A597" s="1596">
        <v>46100</v>
      </c>
      <c r="B597" s="1597" t="s">
        <v>8424</v>
      </c>
      <c r="C597" s="1597" t="s">
        <v>244</v>
      </c>
      <c r="D597" s="1597" t="s">
        <v>652</v>
      </c>
      <c r="E597" s="1597" t="s">
        <v>8304</v>
      </c>
      <c r="F597" s="1598">
        <v>0</v>
      </c>
      <c r="G597" s="1598">
        <v>67000000</v>
      </c>
      <c r="H597" s="1597"/>
    </row>
    <row r="598" spans="1:8" ht="17.399999999999999" hidden="1">
      <c r="A598" s="1592">
        <v>46100</v>
      </c>
      <c r="B598" s="1593" t="s">
        <v>8424</v>
      </c>
      <c r="C598" s="1593" t="s">
        <v>6837</v>
      </c>
      <c r="D598" s="1593" t="s">
        <v>3608</v>
      </c>
      <c r="E598" s="1593" t="s">
        <v>8304</v>
      </c>
      <c r="F598" s="1594">
        <v>67000000</v>
      </c>
      <c r="G598" s="1594">
        <v>0</v>
      </c>
      <c r="H598" s="1593"/>
    </row>
    <row r="599" spans="1:8" ht="17.399999999999999" hidden="1">
      <c r="A599" s="1596">
        <v>46100</v>
      </c>
      <c r="B599" s="1597" t="s">
        <v>8420</v>
      </c>
      <c r="C599" s="1597" t="s">
        <v>244</v>
      </c>
      <c r="D599" s="1597" t="s">
        <v>652</v>
      </c>
      <c r="E599" s="1597" t="s">
        <v>8245</v>
      </c>
      <c r="F599" s="1598">
        <v>0</v>
      </c>
      <c r="G599" s="1598">
        <v>55000</v>
      </c>
      <c r="H599" s="1597"/>
    </row>
    <row r="600" spans="1:8" ht="17.399999999999999" hidden="1">
      <c r="A600" s="1592">
        <v>46100</v>
      </c>
      <c r="B600" s="1593" t="s">
        <v>8420</v>
      </c>
      <c r="C600" s="1593" t="s">
        <v>6837</v>
      </c>
      <c r="D600" s="1593" t="s">
        <v>3608</v>
      </c>
      <c r="E600" s="1593" t="s">
        <v>8245</v>
      </c>
      <c r="F600" s="1594">
        <v>55000</v>
      </c>
      <c r="G600" s="1594">
        <v>0</v>
      </c>
      <c r="H600" s="1593"/>
    </row>
    <row r="601" spans="1:8" ht="17.399999999999999" hidden="1">
      <c r="A601" s="1596">
        <v>46100</v>
      </c>
      <c r="B601" s="1597" t="s">
        <v>8419</v>
      </c>
      <c r="C601" s="1597" t="s">
        <v>244</v>
      </c>
      <c r="D601" s="1597" t="s">
        <v>652</v>
      </c>
      <c r="E601" s="1597" t="s">
        <v>8261</v>
      </c>
      <c r="F601" s="1598">
        <v>0</v>
      </c>
      <c r="G601" s="1598">
        <v>139730</v>
      </c>
      <c r="H601" s="1597"/>
    </row>
    <row r="602" spans="1:8" ht="17.399999999999999" hidden="1">
      <c r="A602" s="1592">
        <v>46100</v>
      </c>
      <c r="B602" s="1593" t="s">
        <v>8419</v>
      </c>
      <c r="C602" s="1593" t="s">
        <v>6837</v>
      </c>
      <c r="D602" s="1593" t="s">
        <v>3608</v>
      </c>
      <c r="E602" s="1593" t="s">
        <v>8261</v>
      </c>
      <c r="F602" s="1594">
        <v>139730</v>
      </c>
      <c r="G602" s="1594">
        <v>0</v>
      </c>
      <c r="H602" s="1593"/>
    </row>
    <row r="603" spans="1:8" ht="17.399999999999999" hidden="1">
      <c r="A603" s="1596">
        <v>46100</v>
      </c>
      <c r="B603" s="1597" t="s">
        <v>8418</v>
      </c>
      <c r="C603" s="1597" t="s">
        <v>244</v>
      </c>
      <c r="D603" s="1597" t="s">
        <v>652</v>
      </c>
      <c r="E603" s="1597" t="s">
        <v>8263</v>
      </c>
      <c r="F603" s="1598">
        <v>0</v>
      </c>
      <c r="G603" s="1598">
        <v>174160</v>
      </c>
      <c r="H603" s="1597"/>
    </row>
    <row r="604" spans="1:8" ht="17.399999999999999" hidden="1">
      <c r="A604" s="1592">
        <v>46100</v>
      </c>
      <c r="B604" s="1593" t="s">
        <v>8418</v>
      </c>
      <c r="C604" s="1593" t="s">
        <v>6837</v>
      </c>
      <c r="D604" s="1593" t="s">
        <v>3608</v>
      </c>
      <c r="E604" s="1593" t="s">
        <v>8263</v>
      </c>
      <c r="F604" s="1594">
        <v>174160</v>
      </c>
      <c r="G604" s="1594">
        <v>0</v>
      </c>
      <c r="H604" s="1593"/>
    </row>
    <row r="605" spans="1:8" ht="17.399999999999999" hidden="1">
      <c r="A605" s="1596">
        <v>46100</v>
      </c>
      <c r="B605" s="1597" t="s">
        <v>8427</v>
      </c>
      <c r="C605" s="1597" t="s">
        <v>244</v>
      </c>
      <c r="D605" s="1597" t="s">
        <v>652</v>
      </c>
      <c r="E605" s="1597" t="s">
        <v>8029</v>
      </c>
      <c r="F605" s="1598">
        <v>2970000</v>
      </c>
      <c r="G605" s="1598">
        <v>0</v>
      </c>
      <c r="H605" s="1597"/>
    </row>
    <row r="606" spans="1:8" ht="17.399999999999999" hidden="1">
      <c r="A606" s="1592">
        <v>46100</v>
      </c>
      <c r="B606" s="1593" t="s">
        <v>8427</v>
      </c>
      <c r="C606" s="1593" t="s">
        <v>354</v>
      </c>
      <c r="D606" s="1593" t="s">
        <v>656</v>
      </c>
      <c r="E606" s="1593" t="s">
        <v>8029</v>
      </c>
      <c r="F606" s="1594">
        <v>0</v>
      </c>
      <c r="G606" s="1594">
        <v>2970000</v>
      </c>
      <c r="H606" s="1593"/>
    </row>
    <row r="607" spans="1:8" ht="17.399999999999999" hidden="1">
      <c r="A607" s="1596">
        <v>46100</v>
      </c>
      <c r="B607" s="1597" t="s">
        <v>8423</v>
      </c>
      <c r="C607" s="1597" t="s">
        <v>244</v>
      </c>
      <c r="D607" s="1597" t="s">
        <v>652</v>
      </c>
      <c r="E607" s="1597" t="s">
        <v>8265</v>
      </c>
      <c r="F607" s="1598">
        <v>8000000</v>
      </c>
      <c r="G607" s="1598">
        <v>0</v>
      </c>
      <c r="H607" s="1597"/>
    </row>
    <row r="608" spans="1:8" ht="17.399999999999999" hidden="1">
      <c r="A608" s="1592">
        <v>46100</v>
      </c>
      <c r="B608" s="1593" t="s">
        <v>8423</v>
      </c>
      <c r="C608" s="1593" t="s">
        <v>354</v>
      </c>
      <c r="D608" s="1593" t="s">
        <v>656</v>
      </c>
      <c r="E608" s="1593" t="s">
        <v>8265</v>
      </c>
      <c r="F608" s="1594">
        <v>0</v>
      </c>
      <c r="G608" s="1594">
        <v>8000000</v>
      </c>
      <c r="H608" s="1593"/>
    </row>
    <row r="609" spans="1:8" ht="17.399999999999999" hidden="1">
      <c r="A609" s="1596">
        <v>46100</v>
      </c>
      <c r="B609" s="1597" t="s">
        <v>8422</v>
      </c>
      <c r="C609" s="1597" t="s">
        <v>244</v>
      </c>
      <c r="D609" s="1597" t="s">
        <v>652</v>
      </c>
      <c r="E609" s="1597" t="s">
        <v>8268</v>
      </c>
      <c r="F609" s="1598">
        <v>45000000</v>
      </c>
      <c r="G609" s="1598">
        <v>0</v>
      </c>
      <c r="H609" s="1597"/>
    </row>
    <row r="610" spans="1:8" ht="17.399999999999999" hidden="1">
      <c r="A610" s="1592">
        <v>46100</v>
      </c>
      <c r="B610" s="1593" t="s">
        <v>8422</v>
      </c>
      <c r="C610" s="1593" t="s">
        <v>354</v>
      </c>
      <c r="D610" s="1593" t="s">
        <v>656</v>
      </c>
      <c r="E610" s="1593" t="s">
        <v>8268</v>
      </c>
      <c r="F610" s="1594">
        <v>0</v>
      </c>
      <c r="G610" s="1594">
        <v>45000000</v>
      </c>
      <c r="H610" s="1593"/>
    </row>
    <row r="611" spans="1:8" ht="17.399999999999999" hidden="1">
      <c r="A611" s="1596">
        <v>46100</v>
      </c>
      <c r="B611" s="1597" t="s">
        <v>8421</v>
      </c>
      <c r="C611" s="1597" t="s">
        <v>244</v>
      </c>
      <c r="D611" s="1597" t="s">
        <v>652</v>
      </c>
      <c r="E611" s="1597" t="s">
        <v>8304</v>
      </c>
      <c r="F611" s="1598">
        <v>67000000</v>
      </c>
      <c r="G611" s="1598">
        <v>0</v>
      </c>
      <c r="H611" s="1597"/>
    </row>
    <row r="612" spans="1:8" ht="17.399999999999999" hidden="1">
      <c r="A612" s="1592">
        <v>46100</v>
      </c>
      <c r="B612" s="1593" t="s">
        <v>8421</v>
      </c>
      <c r="C612" s="1593" t="s">
        <v>354</v>
      </c>
      <c r="D612" s="1593" t="s">
        <v>656</v>
      </c>
      <c r="E612" s="1593" t="s">
        <v>8304</v>
      </c>
      <c r="F612" s="1594">
        <v>0</v>
      </c>
      <c r="G612" s="1594">
        <v>67000000</v>
      </c>
      <c r="H612" s="1593"/>
    </row>
    <row r="613" spans="1:8" ht="17.399999999999999" hidden="1">
      <c r="A613" s="1596">
        <v>46100</v>
      </c>
      <c r="B613" s="1597" t="s">
        <v>8417</v>
      </c>
      <c r="C613" s="1597" t="s">
        <v>244</v>
      </c>
      <c r="D613" s="1597" t="s">
        <v>652</v>
      </c>
      <c r="E613" s="1597" t="s">
        <v>8263</v>
      </c>
      <c r="F613" s="1598">
        <v>474160</v>
      </c>
      <c r="G613" s="1598">
        <v>0</v>
      </c>
      <c r="H613" s="1597"/>
    </row>
    <row r="614" spans="1:8" ht="17.399999999999999" hidden="1">
      <c r="A614" s="1592">
        <v>46100</v>
      </c>
      <c r="B614" s="1593" t="s">
        <v>8417</v>
      </c>
      <c r="C614" s="1593" t="s">
        <v>354</v>
      </c>
      <c r="D614" s="1593" t="s">
        <v>656</v>
      </c>
      <c r="E614" s="1593" t="s">
        <v>8263</v>
      </c>
      <c r="F614" s="1594">
        <v>0</v>
      </c>
      <c r="G614" s="1594">
        <v>474160</v>
      </c>
      <c r="H614" s="1593"/>
    </row>
    <row r="615" spans="1:8" ht="17.399999999999999" hidden="1">
      <c r="A615" s="1596">
        <v>46100</v>
      </c>
      <c r="B615" s="1597" t="s">
        <v>8416</v>
      </c>
      <c r="C615" s="1597" t="s">
        <v>244</v>
      </c>
      <c r="D615" s="1597" t="s">
        <v>652</v>
      </c>
      <c r="E615" s="1597" t="s">
        <v>8245</v>
      </c>
      <c r="F615" s="1598">
        <v>355000</v>
      </c>
      <c r="G615" s="1598">
        <v>0</v>
      </c>
      <c r="H615" s="1597"/>
    </row>
    <row r="616" spans="1:8" ht="17.399999999999999" hidden="1">
      <c r="A616" s="1592">
        <v>46100</v>
      </c>
      <c r="B616" s="1593" t="s">
        <v>8416</v>
      </c>
      <c r="C616" s="1593" t="s">
        <v>354</v>
      </c>
      <c r="D616" s="1593" t="s">
        <v>656</v>
      </c>
      <c r="E616" s="1593" t="s">
        <v>8245</v>
      </c>
      <c r="F616" s="1594">
        <v>0</v>
      </c>
      <c r="G616" s="1594">
        <v>355000</v>
      </c>
      <c r="H616" s="1593"/>
    </row>
    <row r="617" spans="1:8" ht="17.399999999999999" hidden="1">
      <c r="A617" s="1596">
        <v>46100</v>
      </c>
      <c r="B617" s="1597" t="s">
        <v>8414</v>
      </c>
      <c r="C617" s="1597" t="s">
        <v>244</v>
      </c>
      <c r="D617" s="1597" t="s">
        <v>652</v>
      </c>
      <c r="E617" s="1597" t="s">
        <v>8261</v>
      </c>
      <c r="F617" s="1598">
        <v>439730</v>
      </c>
      <c r="G617" s="1598">
        <v>0</v>
      </c>
      <c r="H617" s="1597"/>
    </row>
    <row r="618" spans="1:8" ht="17.399999999999999" hidden="1">
      <c r="A618" s="1592">
        <v>46100</v>
      </c>
      <c r="B618" s="1593" t="s">
        <v>8414</v>
      </c>
      <c r="C618" s="1593" t="s">
        <v>354</v>
      </c>
      <c r="D618" s="1593" t="s">
        <v>656</v>
      </c>
      <c r="E618" s="1593" t="s">
        <v>8261</v>
      </c>
      <c r="F618" s="1594">
        <v>0</v>
      </c>
      <c r="G618" s="1594">
        <v>439730</v>
      </c>
      <c r="H618" s="1593"/>
    </row>
    <row r="619" spans="1:8" ht="17.399999999999999" hidden="1">
      <c r="A619" s="1596">
        <v>46101</v>
      </c>
      <c r="B619" s="1597" t="s">
        <v>8412</v>
      </c>
      <c r="C619" s="1597" t="s">
        <v>244</v>
      </c>
      <c r="D619" s="1597" t="s">
        <v>652</v>
      </c>
      <c r="E619" s="1597" t="s">
        <v>8280</v>
      </c>
      <c r="F619" s="1598">
        <v>0</v>
      </c>
      <c r="G619" s="1598">
        <v>330000</v>
      </c>
      <c r="H619" s="1597"/>
    </row>
    <row r="620" spans="1:8" ht="17.399999999999999" hidden="1">
      <c r="A620" s="1592">
        <v>46101</v>
      </c>
      <c r="B620" s="1593" t="s">
        <v>8412</v>
      </c>
      <c r="C620" s="1593" t="s">
        <v>6837</v>
      </c>
      <c r="D620" s="1593" t="s">
        <v>3608</v>
      </c>
      <c r="E620" s="1593" t="s">
        <v>8280</v>
      </c>
      <c r="F620" s="1594">
        <v>330000</v>
      </c>
      <c r="G620" s="1594">
        <v>0</v>
      </c>
      <c r="H620" s="1593"/>
    </row>
    <row r="621" spans="1:8" ht="17.399999999999999" hidden="1">
      <c r="A621" s="1596">
        <v>46102</v>
      </c>
      <c r="B621" s="1597" t="s">
        <v>8372</v>
      </c>
      <c r="C621" s="1597" t="s">
        <v>553</v>
      </c>
      <c r="D621" s="1597" t="s">
        <v>673</v>
      </c>
      <c r="E621" s="1597" t="s">
        <v>8371</v>
      </c>
      <c r="F621" s="1598">
        <v>0</v>
      </c>
      <c r="G621" s="1598">
        <v>219071</v>
      </c>
      <c r="H621" s="1597"/>
    </row>
    <row r="622" spans="1:8" ht="17.399999999999999" hidden="1">
      <c r="A622" s="1592">
        <v>46102</v>
      </c>
      <c r="B622" s="1593" t="s">
        <v>8372</v>
      </c>
      <c r="C622" s="1593" t="s">
        <v>556</v>
      </c>
      <c r="D622" s="1593" t="s">
        <v>674</v>
      </c>
      <c r="E622" s="1593" t="s">
        <v>8371</v>
      </c>
      <c r="F622" s="1594">
        <v>3060</v>
      </c>
      <c r="G622" s="1594">
        <v>0</v>
      </c>
      <c r="H622" s="1593"/>
    </row>
    <row r="623" spans="1:8" ht="17.399999999999999" hidden="1">
      <c r="A623" s="1596">
        <v>46102</v>
      </c>
      <c r="B623" s="1597" t="s">
        <v>8372</v>
      </c>
      <c r="C623" s="1597" t="s">
        <v>556</v>
      </c>
      <c r="D623" s="1597" t="s">
        <v>674</v>
      </c>
      <c r="E623" s="1597" t="s">
        <v>8371</v>
      </c>
      <c r="F623" s="1598">
        <v>30660</v>
      </c>
      <c r="G623" s="1598">
        <v>0</v>
      </c>
      <c r="H623" s="1597"/>
    </row>
    <row r="624" spans="1:8" ht="17.399999999999999" hidden="1">
      <c r="A624" s="1592">
        <v>46102</v>
      </c>
      <c r="B624" s="1593" t="s">
        <v>8372</v>
      </c>
      <c r="C624" s="1593" t="s">
        <v>354</v>
      </c>
      <c r="D624" s="1593" t="s">
        <v>656</v>
      </c>
      <c r="E624" s="1593" t="s">
        <v>8371</v>
      </c>
      <c r="F624" s="1594">
        <v>185351</v>
      </c>
      <c r="G624" s="1594">
        <v>0</v>
      </c>
      <c r="H624" s="1593"/>
    </row>
    <row r="625" spans="1:8" ht="17.399999999999999" hidden="1">
      <c r="A625" s="1596">
        <v>46107</v>
      </c>
      <c r="B625" s="1597" t="s">
        <v>8388</v>
      </c>
      <c r="C625" s="1597" t="s">
        <v>2251</v>
      </c>
      <c r="D625" s="1597" t="s">
        <v>6830</v>
      </c>
      <c r="E625" s="1597" t="s">
        <v>8387</v>
      </c>
      <c r="F625" s="1598">
        <v>739540</v>
      </c>
      <c r="G625" s="1598">
        <v>0</v>
      </c>
      <c r="H625" s="1597"/>
    </row>
    <row r="626" spans="1:8" ht="17.399999999999999" hidden="1">
      <c r="A626" s="1592">
        <v>46107</v>
      </c>
      <c r="B626" s="1593" t="s">
        <v>8388</v>
      </c>
      <c r="C626" s="1593" t="s">
        <v>349</v>
      </c>
      <c r="D626" s="1593" t="s">
        <v>659</v>
      </c>
      <c r="E626" s="1593" t="s">
        <v>8387</v>
      </c>
      <c r="F626" s="1594">
        <v>73950</v>
      </c>
      <c r="G626" s="1594">
        <v>0</v>
      </c>
      <c r="H626" s="1593"/>
    </row>
    <row r="627" spans="1:8" ht="17.399999999999999" hidden="1">
      <c r="A627" s="1596">
        <v>46107</v>
      </c>
      <c r="B627" s="1597" t="s">
        <v>8388</v>
      </c>
      <c r="C627" s="1597" t="s">
        <v>244</v>
      </c>
      <c r="D627" s="1597" t="s">
        <v>652</v>
      </c>
      <c r="E627" s="1597" t="s">
        <v>8387</v>
      </c>
      <c r="F627" s="1598">
        <v>0</v>
      </c>
      <c r="G627" s="1598">
        <v>813490</v>
      </c>
      <c r="H627" s="1597"/>
    </row>
    <row r="628" spans="1:8" ht="17.399999999999999" hidden="1">
      <c r="A628" s="1592">
        <v>46107</v>
      </c>
      <c r="B628" s="1593" t="s">
        <v>8410</v>
      </c>
      <c r="C628" s="1593" t="s">
        <v>244</v>
      </c>
      <c r="D628" s="1593" t="s">
        <v>652</v>
      </c>
      <c r="E628" s="1593" t="s">
        <v>8273</v>
      </c>
      <c r="F628" s="1594">
        <v>0</v>
      </c>
      <c r="G628" s="1594">
        <v>27810</v>
      </c>
      <c r="H628" s="1593"/>
    </row>
    <row r="629" spans="1:8" ht="17.399999999999999" hidden="1">
      <c r="A629" s="1596">
        <v>46107</v>
      </c>
      <c r="B629" s="1597" t="s">
        <v>8410</v>
      </c>
      <c r="C629" s="1597" t="s">
        <v>6837</v>
      </c>
      <c r="D629" s="1597" t="s">
        <v>3608</v>
      </c>
      <c r="E629" s="1597" t="s">
        <v>8273</v>
      </c>
      <c r="F629" s="1598">
        <v>27810</v>
      </c>
      <c r="G629" s="1598">
        <v>0</v>
      </c>
      <c r="H629" s="1597"/>
    </row>
    <row r="630" spans="1:8" ht="17.399999999999999" hidden="1">
      <c r="A630" s="1592">
        <v>46107</v>
      </c>
      <c r="B630" s="1593" t="s">
        <v>8374</v>
      </c>
      <c r="C630" s="1593" t="s">
        <v>270</v>
      </c>
      <c r="D630" s="1593" t="s">
        <v>704</v>
      </c>
      <c r="E630" s="1593" t="s">
        <v>704</v>
      </c>
      <c r="F630" s="1594">
        <v>17790</v>
      </c>
      <c r="G630" s="1594">
        <v>0</v>
      </c>
      <c r="H630" s="1593"/>
    </row>
    <row r="631" spans="1:8" ht="17.399999999999999" hidden="1">
      <c r="A631" s="1596">
        <v>46107</v>
      </c>
      <c r="B631" s="1597" t="s">
        <v>8374</v>
      </c>
      <c r="C631" s="1597" t="s">
        <v>244</v>
      </c>
      <c r="D631" s="1597" t="s">
        <v>652</v>
      </c>
      <c r="E631" s="1597" t="s">
        <v>8411</v>
      </c>
      <c r="F631" s="1598">
        <v>355860</v>
      </c>
      <c r="G631" s="1598">
        <v>0</v>
      </c>
      <c r="H631" s="1597"/>
    </row>
    <row r="632" spans="1:8" ht="17.399999999999999" hidden="1">
      <c r="A632" s="1592">
        <v>46107</v>
      </c>
      <c r="B632" s="1593" t="s">
        <v>8374</v>
      </c>
      <c r="C632" s="1593" t="s">
        <v>354</v>
      </c>
      <c r="D632" s="1593" t="s">
        <v>656</v>
      </c>
      <c r="E632" s="1593" t="s">
        <v>824</v>
      </c>
      <c r="F632" s="1594">
        <v>0</v>
      </c>
      <c r="G632" s="1594">
        <v>373650</v>
      </c>
      <c r="H632" s="1593"/>
    </row>
    <row r="633" spans="1:8" ht="17.399999999999999" hidden="1">
      <c r="A633" s="1596">
        <v>46107</v>
      </c>
      <c r="B633" s="1597" t="s">
        <v>8409</v>
      </c>
      <c r="C633" s="1597" t="s">
        <v>244</v>
      </c>
      <c r="D633" s="1597" t="s">
        <v>652</v>
      </c>
      <c r="E633" s="1597" t="s">
        <v>8276</v>
      </c>
      <c r="F633" s="1598">
        <v>813490</v>
      </c>
      <c r="G633" s="1598">
        <v>0</v>
      </c>
      <c r="H633" s="1597"/>
    </row>
    <row r="634" spans="1:8" ht="17.399999999999999" hidden="1">
      <c r="A634" s="1592">
        <v>46107</v>
      </c>
      <c r="B634" s="1593" t="s">
        <v>8409</v>
      </c>
      <c r="C634" s="1593" t="s">
        <v>354</v>
      </c>
      <c r="D634" s="1593" t="s">
        <v>656</v>
      </c>
      <c r="E634" s="1593" t="s">
        <v>8276</v>
      </c>
      <c r="F634" s="1594">
        <v>0</v>
      </c>
      <c r="G634" s="1594">
        <v>813490</v>
      </c>
      <c r="H634" s="1593"/>
    </row>
    <row r="635" spans="1:8" ht="17.399999999999999" hidden="1">
      <c r="A635" s="1596">
        <v>46107</v>
      </c>
      <c r="B635" s="1597" t="s">
        <v>8408</v>
      </c>
      <c r="C635" s="1597" t="s">
        <v>244</v>
      </c>
      <c r="D635" s="1597" t="s">
        <v>652</v>
      </c>
      <c r="E635" s="1597" t="s">
        <v>8273</v>
      </c>
      <c r="F635" s="1598">
        <v>27810</v>
      </c>
      <c r="G635" s="1598">
        <v>0</v>
      </c>
      <c r="H635" s="1597"/>
    </row>
    <row r="636" spans="1:8" ht="17.399999999999999" hidden="1">
      <c r="A636" s="1592">
        <v>46107</v>
      </c>
      <c r="B636" s="1593" t="s">
        <v>8408</v>
      </c>
      <c r="C636" s="1593" t="s">
        <v>354</v>
      </c>
      <c r="D636" s="1593" t="s">
        <v>656</v>
      </c>
      <c r="E636" s="1593" t="s">
        <v>8273</v>
      </c>
      <c r="F636" s="1594">
        <v>0</v>
      </c>
      <c r="G636" s="1594">
        <v>27810</v>
      </c>
      <c r="H636" s="1593"/>
    </row>
    <row r="637" spans="1:8" ht="17.399999999999999" hidden="1">
      <c r="A637" s="1596">
        <v>46112</v>
      </c>
      <c r="B637" s="1597" t="s">
        <v>8400</v>
      </c>
      <c r="C637" s="1597" t="s">
        <v>425</v>
      </c>
      <c r="D637" s="1597" t="s">
        <v>643</v>
      </c>
      <c r="E637" s="1597" t="s">
        <v>8399</v>
      </c>
      <c r="F637" s="1598">
        <v>7657424</v>
      </c>
      <c r="G637" s="1598">
        <v>0</v>
      </c>
      <c r="H637" s="1597"/>
    </row>
    <row r="638" spans="1:8" ht="17.399999999999999" hidden="1">
      <c r="A638" s="1592">
        <v>46112</v>
      </c>
      <c r="B638" s="1593" t="s">
        <v>8400</v>
      </c>
      <c r="C638" s="1593" t="s">
        <v>421</v>
      </c>
      <c r="D638" s="1593" t="s">
        <v>650</v>
      </c>
      <c r="E638" s="1593" t="s">
        <v>8399</v>
      </c>
      <c r="F638" s="1594">
        <v>0</v>
      </c>
      <c r="G638" s="1594">
        <v>7657424</v>
      </c>
      <c r="H638" s="1593"/>
    </row>
    <row r="639" spans="1:8" ht="17.399999999999999" hidden="1">
      <c r="A639" s="1596">
        <v>46112</v>
      </c>
      <c r="B639" s="1597" t="s">
        <v>8392</v>
      </c>
      <c r="C639" s="1597" t="s">
        <v>580</v>
      </c>
      <c r="D639" s="1597" t="s">
        <v>814</v>
      </c>
      <c r="E639" s="1597" t="s">
        <v>8391</v>
      </c>
      <c r="F639" s="1598">
        <v>2109452</v>
      </c>
      <c r="G639" s="1598">
        <v>0</v>
      </c>
      <c r="H639" s="1597"/>
    </row>
    <row r="640" spans="1:8" ht="17.399999999999999" hidden="1">
      <c r="A640" s="1592">
        <v>46112</v>
      </c>
      <c r="B640" s="1593" t="s">
        <v>8392</v>
      </c>
      <c r="C640" s="1593" t="s">
        <v>399</v>
      </c>
      <c r="D640" s="1593" t="s">
        <v>646</v>
      </c>
      <c r="E640" s="1593" t="s">
        <v>8391</v>
      </c>
      <c r="F640" s="1594">
        <v>0</v>
      </c>
      <c r="G640" s="1594">
        <v>2109452</v>
      </c>
      <c r="H640" s="1593"/>
    </row>
    <row r="641" spans="1:8" ht="17.399999999999999" hidden="1">
      <c r="A641" s="1596">
        <v>46112</v>
      </c>
      <c r="B641" s="1597" t="s">
        <v>8390</v>
      </c>
      <c r="C641" s="1597" t="s">
        <v>580</v>
      </c>
      <c r="D641" s="1597" t="s">
        <v>814</v>
      </c>
      <c r="E641" s="1597" t="s">
        <v>8389</v>
      </c>
      <c r="F641" s="1598">
        <v>416888943</v>
      </c>
      <c r="G641" s="1598">
        <v>0</v>
      </c>
      <c r="H641" s="1597"/>
    </row>
    <row r="642" spans="1:8" ht="17.399999999999999" hidden="1">
      <c r="A642" s="1592">
        <v>46112</v>
      </c>
      <c r="B642" s="1593" t="s">
        <v>8390</v>
      </c>
      <c r="C642" s="1593" t="s">
        <v>399</v>
      </c>
      <c r="D642" s="1593" t="s">
        <v>646</v>
      </c>
      <c r="E642" s="1593" t="s">
        <v>8389</v>
      </c>
      <c r="F642" s="1594">
        <v>0</v>
      </c>
      <c r="G642" s="1594">
        <v>416888943</v>
      </c>
      <c r="H642" s="1593"/>
    </row>
    <row r="643" spans="1:8" ht="17.399999999999999" hidden="1">
      <c r="A643" s="1596">
        <v>46112</v>
      </c>
      <c r="B643" s="1597" t="s">
        <v>8362</v>
      </c>
      <c r="C643" s="1597" t="s">
        <v>575</v>
      </c>
      <c r="D643" s="1597" t="s">
        <v>623</v>
      </c>
      <c r="E643" s="1597" t="s">
        <v>8361</v>
      </c>
      <c r="F643" s="1598">
        <v>60009</v>
      </c>
      <c r="G643" s="1598">
        <v>0</v>
      </c>
      <c r="H643" s="1597"/>
    </row>
    <row r="644" spans="1:8" ht="17.399999999999999" hidden="1">
      <c r="A644" s="1592">
        <v>46112</v>
      </c>
      <c r="B644" s="1593" t="s">
        <v>8362</v>
      </c>
      <c r="C644" s="1593" t="s">
        <v>399</v>
      </c>
      <c r="D644" s="1593" t="s">
        <v>646</v>
      </c>
      <c r="E644" s="1593" t="s">
        <v>8361</v>
      </c>
      <c r="F644" s="1594">
        <v>0</v>
      </c>
      <c r="G644" s="1594">
        <v>60009</v>
      </c>
      <c r="H644" s="1593"/>
    </row>
    <row r="645" spans="1:8" ht="17.399999999999999" hidden="1">
      <c r="A645" s="1596">
        <v>46112</v>
      </c>
      <c r="B645" s="1597" t="s">
        <v>8360</v>
      </c>
      <c r="C645" s="1597" t="s">
        <v>575</v>
      </c>
      <c r="D645" s="1597" t="s">
        <v>623</v>
      </c>
      <c r="E645" s="1597" t="s">
        <v>475</v>
      </c>
      <c r="F645" s="1598">
        <v>80265000</v>
      </c>
      <c r="G645" s="1598">
        <v>0</v>
      </c>
      <c r="H645" s="1597"/>
    </row>
    <row r="646" spans="1:8" ht="17.399999999999999" hidden="1">
      <c r="A646" s="1592">
        <v>46112</v>
      </c>
      <c r="B646" s="1593" t="s">
        <v>8360</v>
      </c>
      <c r="C646" s="1593" t="s">
        <v>476</v>
      </c>
      <c r="D646" s="1593" t="s">
        <v>6740</v>
      </c>
      <c r="E646" s="1593" t="s">
        <v>475</v>
      </c>
      <c r="F646" s="1594">
        <v>0</v>
      </c>
      <c r="G646" s="1594">
        <v>80265000</v>
      </c>
      <c r="H646" s="1593"/>
    </row>
    <row r="647" spans="1:8" ht="17.399999999999999" hidden="1">
      <c r="A647" s="1596">
        <v>46112</v>
      </c>
      <c r="B647" s="1597" t="s">
        <v>8359</v>
      </c>
      <c r="C647" s="1597" t="s">
        <v>575</v>
      </c>
      <c r="D647" s="1597" t="s">
        <v>623</v>
      </c>
      <c r="E647" s="1597" t="s">
        <v>485</v>
      </c>
      <c r="F647" s="1598">
        <v>13912600</v>
      </c>
      <c r="G647" s="1598">
        <v>0</v>
      </c>
      <c r="H647" s="1597"/>
    </row>
    <row r="648" spans="1:8" ht="17.399999999999999" hidden="1">
      <c r="A648" s="1592">
        <v>46112</v>
      </c>
      <c r="B648" s="1593" t="s">
        <v>8359</v>
      </c>
      <c r="C648" s="1593" t="s">
        <v>476</v>
      </c>
      <c r="D648" s="1593" t="s">
        <v>6740</v>
      </c>
      <c r="E648" s="1593" t="s">
        <v>485</v>
      </c>
      <c r="F648" s="1594">
        <v>0</v>
      </c>
      <c r="G648" s="1594">
        <v>13912600</v>
      </c>
      <c r="H648" s="1593"/>
    </row>
    <row r="649" spans="1:8" ht="17.399999999999999" hidden="1">
      <c r="A649" s="1596">
        <v>46112</v>
      </c>
      <c r="B649" s="1597" t="s">
        <v>8358</v>
      </c>
      <c r="C649" s="1597" t="s">
        <v>575</v>
      </c>
      <c r="D649" s="1597" t="s">
        <v>623</v>
      </c>
      <c r="E649" s="1597" t="s">
        <v>7420</v>
      </c>
      <c r="F649" s="1598">
        <v>23758000</v>
      </c>
      <c r="G649" s="1598">
        <v>0</v>
      </c>
      <c r="H649" s="1597"/>
    </row>
    <row r="650" spans="1:8" ht="17.399999999999999" hidden="1">
      <c r="A650" s="1592">
        <v>46112</v>
      </c>
      <c r="B650" s="1593" t="s">
        <v>8358</v>
      </c>
      <c r="C650" s="1593" t="s">
        <v>476</v>
      </c>
      <c r="D650" s="1593" t="s">
        <v>6740</v>
      </c>
      <c r="E650" s="1593" t="s">
        <v>7420</v>
      </c>
      <c r="F650" s="1594">
        <v>0</v>
      </c>
      <c r="G650" s="1594">
        <v>23758000</v>
      </c>
      <c r="H650" s="1593"/>
    </row>
    <row r="651" spans="1:8" ht="17.399999999999999" hidden="1">
      <c r="A651" s="1596">
        <v>46112</v>
      </c>
      <c r="B651" s="1597" t="s">
        <v>8356</v>
      </c>
      <c r="C651" s="1597" t="s">
        <v>575</v>
      </c>
      <c r="D651" s="1597" t="s">
        <v>623</v>
      </c>
      <c r="E651" s="1597" t="s">
        <v>7421</v>
      </c>
      <c r="F651" s="1598">
        <v>13847520</v>
      </c>
      <c r="G651" s="1598">
        <v>0</v>
      </c>
      <c r="H651" s="1597"/>
    </row>
    <row r="652" spans="1:8" ht="17.399999999999999" hidden="1">
      <c r="A652" s="1592">
        <v>46112</v>
      </c>
      <c r="B652" s="1593" t="s">
        <v>8356</v>
      </c>
      <c r="C652" s="1593" t="s">
        <v>476</v>
      </c>
      <c r="D652" s="1593" t="s">
        <v>6740</v>
      </c>
      <c r="E652" s="1593" t="s">
        <v>7421</v>
      </c>
      <c r="F652" s="1594">
        <v>0</v>
      </c>
      <c r="G652" s="1594">
        <v>13847520</v>
      </c>
      <c r="H652" s="1593"/>
    </row>
    <row r="653" spans="1:8" ht="17.399999999999999" hidden="1">
      <c r="A653" s="1596">
        <v>46112</v>
      </c>
      <c r="B653" s="1597" t="s">
        <v>8386</v>
      </c>
      <c r="C653" s="1597" t="s">
        <v>435</v>
      </c>
      <c r="D653" s="1597" t="s">
        <v>641</v>
      </c>
      <c r="E653" s="1597" t="s">
        <v>2912</v>
      </c>
      <c r="F653" s="1598">
        <v>1000000</v>
      </c>
      <c r="G653" s="1598">
        <v>0</v>
      </c>
      <c r="H653" s="1597"/>
    </row>
    <row r="654" spans="1:8" ht="17.399999999999999" hidden="1">
      <c r="A654" s="1592">
        <v>46112</v>
      </c>
      <c r="B654" s="1593" t="s">
        <v>8386</v>
      </c>
      <c r="C654" s="1593" t="s">
        <v>244</v>
      </c>
      <c r="D654" s="1593" t="s">
        <v>652</v>
      </c>
      <c r="E654" s="1593" t="s">
        <v>2912</v>
      </c>
      <c r="F654" s="1594">
        <v>0</v>
      </c>
      <c r="G654" s="1594">
        <v>1000000</v>
      </c>
      <c r="H654" s="1593"/>
    </row>
    <row r="655" spans="1:8" ht="17.399999999999999" hidden="1">
      <c r="A655" s="1596">
        <v>46112</v>
      </c>
      <c r="B655" s="1597" t="s">
        <v>8370</v>
      </c>
      <c r="C655" s="1597" t="s">
        <v>441</v>
      </c>
      <c r="D655" s="1597" t="s">
        <v>636</v>
      </c>
      <c r="E655" s="1597" t="s">
        <v>440</v>
      </c>
      <c r="F655" s="1598">
        <v>15712084</v>
      </c>
      <c r="G655" s="1598">
        <v>0</v>
      </c>
      <c r="H655" s="1597"/>
    </row>
    <row r="656" spans="1:8" ht="17.399999999999999" hidden="1">
      <c r="A656" s="1592">
        <v>46112</v>
      </c>
      <c r="B656" s="1593" t="s">
        <v>8370</v>
      </c>
      <c r="C656" s="1593" t="s">
        <v>445</v>
      </c>
      <c r="D656" s="1593" t="s">
        <v>645</v>
      </c>
      <c r="E656" s="1593" t="s">
        <v>440</v>
      </c>
      <c r="F656" s="1594">
        <v>0</v>
      </c>
      <c r="G656" s="1594">
        <v>15712084</v>
      </c>
      <c r="H656" s="1593"/>
    </row>
    <row r="657" spans="1:8" ht="17.399999999999999" hidden="1">
      <c r="A657" s="1596">
        <v>46112</v>
      </c>
      <c r="B657" s="1597" t="s">
        <v>8369</v>
      </c>
      <c r="C657" s="1597" t="s">
        <v>431</v>
      </c>
      <c r="D657" s="1597" t="s">
        <v>634</v>
      </c>
      <c r="E657" s="1597" t="s">
        <v>6449</v>
      </c>
      <c r="F657" s="1598">
        <v>7657424</v>
      </c>
      <c r="G657" s="1598">
        <v>0</v>
      </c>
      <c r="H657" s="1597"/>
    </row>
    <row r="658" spans="1:8" ht="17.399999999999999" hidden="1">
      <c r="A658" s="1592">
        <v>46112</v>
      </c>
      <c r="B658" s="1593" t="s">
        <v>8369</v>
      </c>
      <c r="C658" s="1593" t="s">
        <v>425</v>
      </c>
      <c r="D658" s="1593" t="s">
        <v>643</v>
      </c>
      <c r="E658" s="1593" t="s">
        <v>6449</v>
      </c>
      <c r="F658" s="1594">
        <v>0</v>
      </c>
      <c r="G658" s="1594">
        <v>7657424</v>
      </c>
      <c r="H658" s="1593"/>
    </row>
    <row r="659" spans="1:8" ht="17.399999999999999" hidden="1">
      <c r="A659" s="1596">
        <v>46112</v>
      </c>
      <c r="B659" s="1597" t="s">
        <v>8407</v>
      </c>
      <c r="C659" s="1597" t="s">
        <v>244</v>
      </c>
      <c r="D659" s="1597" t="s">
        <v>652</v>
      </c>
      <c r="E659" s="1597" t="s">
        <v>8406</v>
      </c>
      <c r="F659" s="1598">
        <v>1000000</v>
      </c>
      <c r="G659" s="1598">
        <v>0</v>
      </c>
      <c r="H659" s="1597"/>
    </row>
    <row r="660" spans="1:8" ht="17.399999999999999" hidden="1">
      <c r="A660" s="1592">
        <v>46112</v>
      </c>
      <c r="B660" s="1593" t="s">
        <v>8407</v>
      </c>
      <c r="C660" s="1593" t="s">
        <v>437</v>
      </c>
      <c r="D660" s="1593" t="s">
        <v>649</v>
      </c>
      <c r="E660" s="1593" t="s">
        <v>8406</v>
      </c>
      <c r="F660" s="1594">
        <v>0</v>
      </c>
      <c r="G660" s="1594">
        <v>1000000</v>
      </c>
      <c r="H660" s="1593"/>
    </row>
  </sheetData>
  <autoFilter ref="A1:I660" xr:uid="{0A3DD8C9-62E5-43E1-B421-9CD2763F24C8}">
    <filterColumn colId="0">
      <filters>
        <dateGroupItem year="2026" month="2" day="5" dateTimeGrouping="day"/>
      </filters>
    </filterColumn>
  </autoFilter>
  <phoneticPr fontId="4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4.9989318521683403E-2"/>
  </sheetPr>
  <dimension ref="A1:S21"/>
  <sheetViews>
    <sheetView workbookViewId="0"/>
  </sheetViews>
  <sheetFormatPr defaultRowHeight="13.2"/>
  <cols>
    <col min="1" max="1" width="21.375" bestFit="1" customWidth="1"/>
    <col min="2" max="2" width="14.5" customWidth="1"/>
    <col min="3" max="3" width="10.375" bestFit="1" customWidth="1"/>
  </cols>
  <sheetData>
    <row r="1" spans="1:19">
      <c r="A1" s="1586"/>
      <c r="B1" s="1586"/>
      <c r="C1" s="1586"/>
      <c r="D1" s="1586"/>
      <c r="E1" s="1586"/>
      <c r="F1" s="1586"/>
      <c r="G1" s="1586"/>
      <c r="H1" s="1586"/>
      <c r="I1" s="1586"/>
      <c r="J1" s="1586"/>
      <c r="K1" s="1586"/>
      <c r="L1" s="1586"/>
      <c r="M1" s="1586"/>
      <c r="N1" s="1586"/>
      <c r="O1" s="1586"/>
      <c r="P1" s="1586"/>
      <c r="Q1" s="1586"/>
      <c r="R1" s="1586"/>
      <c r="S1" s="1586"/>
    </row>
    <row r="2" spans="1:19">
      <c r="A2" s="1586"/>
      <c r="B2" s="1587"/>
      <c r="C2" s="1587"/>
      <c r="D2" s="1587"/>
      <c r="E2" s="1587"/>
      <c r="F2" s="1587"/>
      <c r="G2" s="1586"/>
      <c r="H2" s="1586"/>
      <c r="I2" s="1586"/>
      <c r="J2" s="1586"/>
      <c r="K2" s="1586"/>
      <c r="L2" s="1586"/>
      <c r="M2" s="1586"/>
      <c r="N2" s="1586"/>
      <c r="O2" s="1586"/>
      <c r="P2" s="1586"/>
      <c r="Q2" s="1586"/>
      <c r="R2" s="1586"/>
      <c r="S2" s="1586"/>
    </row>
    <row r="3" spans="1:19">
      <c r="A3" s="1586"/>
      <c r="B3" s="1587"/>
      <c r="C3" s="1587"/>
      <c r="D3" s="1587"/>
      <c r="E3" s="1587"/>
      <c r="F3" s="1587"/>
      <c r="G3" s="1586"/>
      <c r="H3" s="1586"/>
      <c r="I3" s="1586"/>
      <c r="J3" s="1586"/>
      <c r="K3" s="1586"/>
      <c r="L3" s="1586"/>
      <c r="M3" s="1586"/>
      <c r="N3" s="1586"/>
      <c r="O3" s="1586"/>
      <c r="P3" s="1586"/>
      <c r="Q3" s="1586"/>
      <c r="R3" s="1586"/>
      <c r="S3" s="1586"/>
    </row>
    <row r="4" spans="1:19">
      <c r="A4" s="1586"/>
      <c r="B4" s="1586"/>
      <c r="C4" s="1586"/>
      <c r="D4" s="1586"/>
      <c r="E4" s="1586"/>
      <c r="F4" s="1586"/>
      <c r="G4" s="1586"/>
      <c r="H4" s="1586"/>
      <c r="I4" s="1586"/>
      <c r="J4" s="1586"/>
      <c r="K4" s="1586"/>
      <c r="L4" s="1586"/>
      <c r="M4" s="1586"/>
      <c r="N4" s="1586"/>
      <c r="O4" s="1586"/>
      <c r="P4" s="1586"/>
      <c r="Q4" s="1586"/>
      <c r="R4" s="1586"/>
      <c r="S4" s="1586"/>
    </row>
    <row r="5" spans="1:19">
      <c r="A5" s="1586"/>
      <c r="B5" s="1587"/>
      <c r="C5" s="1587"/>
      <c r="D5" s="1587"/>
      <c r="E5" s="1586"/>
      <c r="F5" s="1586"/>
      <c r="G5" s="1586"/>
      <c r="H5" s="1586"/>
      <c r="I5" s="1586"/>
      <c r="J5" s="1586"/>
      <c r="K5" s="1586"/>
      <c r="L5" s="1586"/>
      <c r="M5" s="1586"/>
      <c r="N5" s="1586"/>
      <c r="O5" s="1586"/>
      <c r="P5" s="1586"/>
      <c r="Q5" s="1586"/>
      <c r="R5" s="1586"/>
      <c r="S5" s="1586"/>
    </row>
    <row r="6" spans="1:19">
      <c r="A6" s="1586"/>
      <c r="B6" s="1587"/>
      <c r="C6" s="1587"/>
      <c r="D6" s="1586"/>
      <c r="E6" s="1586"/>
      <c r="F6" s="1586"/>
      <c r="G6" s="1586"/>
      <c r="H6" s="1586"/>
      <c r="I6" s="1586"/>
      <c r="J6" s="1586"/>
      <c r="K6" s="1586"/>
      <c r="L6" s="1586"/>
      <c r="M6" s="1586"/>
      <c r="N6" s="1586"/>
      <c r="O6" s="1586"/>
      <c r="P6" s="1586"/>
      <c r="Q6" s="1586"/>
      <c r="R6" s="1586"/>
      <c r="S6" s="1586"/>
    </row>
    <row r="7" spans="1:19">
      <c r="A7" s="1586"/>
      <c r="B7" s="1587"/>
      <c r="C7" s="1587"/>
      <c r="D7" s="1586"/>
      <c r="E7" s="1586"/>
      <c r="F7" s="1586"/>
      <c r="G7" s="1586"/>
      <c r="H7" s="1586"/>
      <c r="I7" s="1586"/>
      <c r="J7" s="1586"/>
      <c r="K7" s="1586"/>
      <c r="L7" s="1586"/>
      <c r="M7" s="1586"/>
      <c r="N7" s="1586"/>
      <c r="O7" s="1586"/>
      <c r="P7" s="1586"/>
      <c r="Q7" s="1586"/>
      <c r="R7" s="1586"/>
      <c r="S7" s="1586"/>
    </row>
    <row r="8" spans="1:19">
      <c r="A8" s="1586"/>
      <c r="B8" s="1587"/>
      <c r="C8" s="1587"/>
      <c r="D8" s="1586"/>
      <c r="E8" s="1586"/>
      <c r="F8" s="1586"/>
      <c r="G8" s="1586"/>
      <c r="H8" s="1586"/>
      <c r="I8" s="1586"/>
      <c r="J8" s="1586"/>
      <c r="K8" s="1586"/>
      <c r="L8" s="1586"/>
      <c r="M8" s="1586"/>
      <c r="N8" s="1586"/>
      <c r="O8" s="1586"/>
      <c r="P8" s="1586"/>
      <c r="Q8" s="1586"/>
      <c r="R8" s="1586"/>
      <c r="S8" s="1586"/>
    </row>
    <row r="9" spans="1:19">
      <c r="A9" s="1586"/>
      <c r="B9" s="1587"/>
      <c r="C9" s="1587"/>
      <c r="D9" s="1586"/>
      <c r="E9" s="1586"/>
      <c r="F9" s="1586"/>
      <c r="G9" s="1586"/>
      <c r="H9" s="1586"/>
      <c r="I9" s="1586"/>
      <c r="J9" s="1586"/>
      <c r="K9" s="1586"/>
      <c r="L9" s="1586"/>
      <c r="M9" s="1586"/>
      <c r="N9" s="1586"/>
      <c r="O9" s="1586"/>
      <c r="P9" s="1586"/>
      <c r="Q9" s="1586"/>
      <c r="R9" s="1586"/>
      <c r="S9" s="1586"/>
    </row>
    <row r="10" spans="1:19">
      <c r="A10" s="1586"/>
      <c r="B10" s="1587"/>
      <c r="C10" s="1587"/>
      <c r="D10" s="1587"/>
      <c r="E10" s="1587"/>
      <c r="F10" s="1587"/>
      <c r="G10" s="1587">
        <f>'대출금,미지급이자,'!Q21</f>
        <v>0</v>
      </c>
      <c r="H10" s="1586"/>
      <c r="I10" s="1586"/>
      <c r="J10" s="1586"/>
      <c r="K10" s="1586"/>
      <c r="L10" s="1586"/>
      <c r="M10" s="1586"/>
      <c r="N10" s="1586"/>
      <c r="O10" s="1586"/>
      <c r="P10" s="1586"/>
      <c r="Q10" s="1586"/>
      <c r="R10" s="1586"/>
      <c r="S10" s="1586"/>
    </row>
    <row r="11" spans="1:19">
      <c r="A11" s="1586"/>
      <c r="B11" s="1587"/>
      <c r="C11" s="1587"/>
      <c r="D11" s="1587"/>
      <c r="E11" s="1587"/>
      <c r="F11" s="1587"/>
      <c r="G11" s="1587"/>
      <c r="H11" s="1586"/>
      <c r="I11" s="1586"/>
      <c r="J11" s="1586"/>
      <c r="K11" s="1586"/>
      <c r="L11" s="1586"/>
      <c r="M11" s="1586"/>
      <c r="N11" s="1586"/>
      <c r="O11" s="1586"/>
      <c r="P11" s="1586"/>
      <c r="Q11" s="1586"/>
      <c r="R11" s="1586"/>
      <c r="S11" s="1586"/>
    </row>
    <row r="12" spans="1:19">
      <c r="A12" s="1586"/>
      <c r="B12" s="1587"/>
      <c r="C12" s="1587"/>
      <c r="D12" s="1587"/>
      <c r="E12" s="1587"/>
      <c r="F12" s="1586"/>
      <c r="G12" s="1586"/>
      <c r="H12" s="1586"/>
      <c r="I12" s="1586"/>
      <c r="J12" s="1586"/>
      <c r="K12" s="1586"/>
      <c r="L12" s="1586"/>
      <c r="M12" s="1586"/>
      <c r="N12" s="1586"/>
      <c r="O12" s="1586"/>
      <c r="P12" s="1586"/>
      <c r="Q12" s="1586"/>
      <c r="R12" s="1586"/>
      <c r="S12" s="1586"/>
    </row>
    <row r="13" spans="1:19">
      <c r="A13" s="1586"/>
      <c r="B13" s="1586"/>
      <c r="C13" s="1586"/>
      <c r="D13" s="1586"/>
      <c r="E13" s="1586"/>
      <c r="F13" s="1586"/>
      <c r="G13" s="1586"/>
      <c r="H13" s="1586"/>
      <c r="I13" s="1586"/>
      <c r="J13" s="1586"/>
      <c r="K13" s="1586"/>
      <c r="L13" s="1586"/>
      <c r="M13" s="1586"/>
      <c r="N13" s="1586"/>
      <c r="O13" s="1586"/>
      <c r="P13" s="1586"/>
      <c r="Q13" s="1586"/>
      <c r="R13" s="1586"/>
      <c r="S13" s="1586"/>
    </row>
    <row r="14" spans="1:19">
      <c r="A14" s="1586"/>
      <c r="B14" s="1586"/>
      <c r="C14" s="1586"/>
      <c r="D14" s="1586"/>
      <c r="E14" s="1586"/>
      <c r="F14" s="1586"/>
      <c r="G14" s="1586"/>
      <c r="H14" s="1586"/>
      <c r="I14" s="1586"/>
      <c r="J14" s="1586"/>
      <c r="K14" s="1586"/>
      <c r="L14" s="1586"/>
      <c r="M14" s="1586"/>
      <c r="N14" s="1586"/>
      <c r="O14" s="1586"/>
      <c r="P14" s="1586"/>
      <c r="Q14" s="1586"/>
      <c r="R14" s="1586"/>
      <c r="S14" s="1586"/>
    </row>
    <row r="15" spans="1:19">
      <c r="A15" s="1586"/>
      <c r="B15" s="1587"/>
      <c r="C15" s="1587"/>
      <c r="D15" s="1586"/>
      <c r="E15" s="1586"/>
      <c r="F15" s="1586"/>
      <c r="G15" s="1586"/>
      <c r="H15" s="1586"/>
      <c r="I15" s="1586"/>
      <c r="J15" s="1586"/>
      <c r="K15" s="1586"/>
      <c r="L15" s="1586"/>
      <c r="M15" s="1586"/>
      <c r="N15" s="1586"/>
      <c r="O15" s="1586"/>
      <c r="P15" s="1586"/>
      <c r="Q15" s="1586"/>
      <c r="R15" s="1586"/>
      <c r="S15" s="1586"/>
    </row>
    <row r="16" spans="1:19">
      <c r="A16" s="1586"/>
      <c r="B16" s="1587"/>
      <c r="C16" s="1586"/>
      <c r="D16" s="1586"/>
      <c r="E16" s="1586"/>
      <c r="F16" s="1586"/>
      <c r="G16" s="1586"/>
      <c r="H16" s="1586"/>
      <c r="I16" s="1586"/>
      <c r="J16" s="1586"/>
      <c r="K16" s="1586"/>
      <c r="L16" s="1586"/>
      <c r="M16" s="1586"/>
      <c r="N16" s="1586"/>
      <c r="O16" s="1586"/>
      <c r="P16" s="1586"/>
      <c r="Q16" s="1586"/>
      <c r="R16" s="1586"/>
      <c r="S16" s="1586"/>
    </row>
    <row r="17" spans="1:19">
      <c r="A17" s="1586"/>
      <c r="B17" s="1586"/>
      <c r="C17" s="1586"/>
      <c r="D17" s="1586"/>
      <c r="E17" s="1586"/>
      <c r="F17" s="1586"/>
      <c r="G17" s="1586"/>
      <c r="H17" s="1586"/>
      <c r="I17" s="1586"/>
      <c r="J17" s="1586"/>
      <c r="K17" s="1586"/>
      <c r="L17" s="1586"/>
      <c r="M17" s="1586"/>
      <c r="N17" s="1586"/>
      <c r="O17" s="1586"/>
      <c r="P17" s="1586"/>
      <c r="Q17" s="1586"/>
      <c r="R17" s="1586"/>
      <c r="S17" s="1586"/>
    </row>
    <row r="18" spans="1:19">
      <c r="A18" s="1586"/>
      <c r="B18" s="1586"/>
      <c r="C18" s="1586"/>
      <c r="D18" s="1586"/>
      <c r="E18" s="1586"/>
      <c r="F18" s="1586"/>
      <c r="G18" s="1586"/>
      <c r="H18" s="1586"/>
      <c r="I18" s="1586"/>
      <c r="J18" s="1586"/>
      <c r="K18" s="1586"/>
      <c r="L18" s="1586"/>
      <c r="M18" s="1586"/>
      <c r="N18" s="1586"/>
      <c r="O18" s="1586"/>
      <c r="P18" s="1586"/>
      <c r="Q18" s="1586"/>
      <c r="R18" s="1586"/>
      <c r="S18" s="1586"/>
    </row>
    <row r="19" spans="1:19">
      <c r="A19" s="1586"/>
      <c r="B19" s="1586"/>
      <c r="C19" s="1586"/>
      <c r="D19" s="1586"/>
      <c r="E19" s="1586"/>
      <c r="F19" s="1586"/>
      <c r="G19" s="1586"/>
      <c r="H19" s="1586"/>
      <c r="I19" s="1586"/>
      <c r="J19" s="1586"/>
      <c r="K19" s="1586"/>
      <c r="L19" s="1586"/>
      <c r="M19" s="1586"/>
      <c r="N19" s="1586"/>
      <c r="O19" s="1586"/>
      <c r="P19" s="1586"/>
      <c r="Q19" s="1586"/>
      <c r="R19" s="1586"/>
      <c r="S19" s="1586"/>
    </row>
    <row r="20" spans="1:19">
      <c r="A20" s="1586"/>
      <c r="B20" s="1586"/>
      <c r="C20" s="1586"/>
      <c r="D20" s="1586"/>
      <c r="E20" s="1586"/>
      <c r="F20" s="1586"/>
      <c r="G20" s="1586"/>
      <c r="H20" s="1586"/>
      <c r="I20" s="1586"/>
      <c r="J20" s="1586"/>
      <c r="K20" s="1586"/>
      <c r="L20" s="1586"/>
      <c r="M20" s="1586"/>
      <c r="N20" s="1586"/>
      <c r="O20" s="1586"/>
      <c r="P20" s="1586"/>
      <c r="Q20" s="1586"/>
      <c r="R20" s="1586"/>
      <c r="S20" s="1586"/>
    </row>
    <row r="21" spans="1:19">
      <c r="A21" s="1586"/>
      <c r="B21" s="1586"/>
      <c r="C21" s="1586"/>
      <c r="D21" s="1586"/>
      <c r="E21" s="1586"/>
      <c r="F21" s="1586"/>
      <c r="G21" s="1586"/>
      <c r="H21" s="1586"/>
      <c r="I21" s="1586"/>
      <c r="J21" s="1586"/>
      <c r="K21" s="1586"/>
      <c r="L21" s="1586"/>
      <c r="M21" s="1586"/>
      <c r="N21" s="1586"/>
      <c r="O21" s="1586"/>
      <c r="P21" s="1586"/>
      <c r="Q21" s="1586"/>
      <c r="R21" s="1586"/>
      <c r="S21" s="1586"/>
    </row>
  </sheetData>
  <phoneticPr fontId="40" type="noConversion"/>
  <conditionalFormatting sqref="A1:Q1 A2:F3 A4:Q17">
    <cfRule type="cellIs" dxfId="66" priority="1" operator="equal">
      <formula>$A$1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9AB9-6B01-4B7B-9B63-1D6D303EA136}">
  <sheetPr>
    <tabColor theme="0" tint="-0.249977111117893"/>
    <pageSetUpPr fitToPage="1"/>
  </sheetPr>
  <dimension ref="A1:F14"/>
  <sheetViews>
    <sheetView workbookViewId="0"/>
  </sheetViews>
  <sheetFormatPr defaultColWidth="9.375" defaultRowHeight="17.399999999999999"/>
  <cols>
    <col min="1" max="1" width="1.875" style="21" customWidth="1"/>
    <col min="2" max="2" width="19.125" style="21" customWidth="1"/>
    <col min="3" max="3" width="62.625" style="21" bestFit="1" customWidth="1"/>
    <col min="4" max="4" width="38.5" style="21" customWidth="1"/>
    <col min="5" max="5" width="30.5" style="23" customWidth="1"/>
    <col min="6" max="6" width="31" style="21" customWidth="1"/>
    <col min="7" max="16384" width="9.375" style="21"/>
  </cols>
  <sheetData>
    <row r="1" spans="1:6" ht="21">
      <c r="B1" s="22" t="s">
        <v>2690</v>
      </c>
    </row>
    <row r="2" spans="1:6">
      <c r="B2" s="21" t="s">
        <v>2691</v>
      </c>
      <c r="C2" s="24">
        <f>CONTENTS!C2</f>
        <v>46112</v>
      </c>
    </row>
    <row r="3" spans="1:6">
      <c r="B3" s="21" t="s">
        <v>2692</v>
      </c>
      <c r="C3" s="21" t="s">
        <v>2693</v>
      </c>
    </row>
    <row r="4" spans="1:6">
      <c r="B4" s="21" t="s">
        <v>2694</v>
      </c>
      <c r="C4" s="21" t="str">
        <f>VLOOKUP(C3, COA!$A$2:$C$187,3,0)</f>
        <v>Cash - KRW (Petty cash)</v>
      </c>
    </row>
    <row r="5" spans="1:6">
      <c r="A5" s="21" t="s">
        <v>290</v>
      </c>
    </row>
    <row r="6" spans="1:6" s="37" customFormat="1">
      <c r="B6" s="38" t="s">
        <v>2695</v>
      </c>
      <c r="C6" s="38" t="s">
        <v>2696</v>
      </c>
      <c r="D6" s="38" t="s">
        <v>2697</v>
      </c>
      <c r="E6" s="39" t="s">
        <v>2698</v>
      </c>
      <c r="F6" s="40" t="s">
        <v>249</v>
      </c>
    </row>
    <row r="7" spans="1:6">
      <c r="B7" s="25" t="s">
        <v>1222</v>
      </c>
      <c r="C7" s="132" t="s">
        <v>2699</v>
      </c>
      <c r="D7" s="177">
        <f>C2</f>
        <v>46112</v>
      </c>
      <c r="E7" s="26">
        <v>0</v>
      </c>
      <c r="F7" s="41"/>
    </row>
    <row r="8" spans="1:6">
      <c r="B8" s="27"/>
      <c r="C8" s="132"/>
      <c r="D8" s="28"/>
      <c r="E8" s="124"/>
      <c r="F8" s="42"/>
    </row>
    <row r="9" spans="1:6">
      <c r="B9" s="27"/>
      <c r="C9" s="132"/>
      <c r="D9" s="28"/>
      <c r="E9" s="125"/>
      <c r="F9" s="153"/>
    </row>
    <row r="10" spans="1:6">
      <c r="B10" s="35"/>
      <c r="C10" s="132"/>
      <c r="D10" s="36"/>
      <c r="E10" s="124"/>
      <c r="F10" s="43"/>
    </row>
    <row r="11" spans="1:6">
      <c r="B11" s="35"/>
      <c r="C11" s="132"/>
      <c r="D11" s="36"/>
      <c r="E11" s="124"/>
      <c r="F11" s="154"/>
    </row>
    <row r="12" spans="1:6">
      <c r="B12" s="35"/>
      <c r="C12" s="132"/>
      <c r="D12" s="36"/>
      <c r="E12" s="124"/>
      <c r="F12" s="43"/>
    </row>
    <row r="13" spans="1:6">
      <c r="B13" s="29"/>
      <c r="C13" s="30"/>
      <c r="D13" s="30"/>
      <c r="E13" s="31"/>
      <c r="F13" s="44"/>
    </row>
    <row r="14" spans="1:6">
      <c r="B14" s="32"/>
      <c r="C14" s="32"/>
      <c r="D14" s="32"/>
      <c r="E14" s="33">
        <f>SUM(E7:E13)</f>
        <v>0</v>
      </c>
      <c r="F14" s="150" t="e">
        <f>VLOOKUP(C3,#REF!,6,0)=E14</f>
        <v>#REF!</v>
      </c>
    </row>
  </sheetData>
  <phoneticPr fontId="40" type="noConversion"/>
  <pageMargins left="0.7" right="0.7" top="0.75" bottom="0.75" header="0.3" footer="0.3"/>
  <pageSetup paperSize="9" scale="6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11"/>
  <sheetViews>
    <sheetView workbookViewId="0"/>
  </sheetViews>
  <sheetFormatPr defaultColWidth="9.375" defaultRowHeight="17.399999999999999"/>
  <cols>
    <col min="1" max="1" width="4" style="21" customWidth="1"/>
    <col min="2" max="2" width="19.125" style="21" customWidth="1"/>
    <col min="3" max="3" width="62.625" style="21" bestFit="1" customWidth="1"/>
    <col min="4" max="4" width="38.5" style="21" customWidth="1"/>
    <col min="5" max="5" width="30.5" style="23" customWidth="1"/>
    <col min="6" max="6" width="31" style="21" customWidth="1"/>
    <col min="7" max="8" width="17" style="21" bestFit="1" customWidth="1"/>
    <col min="9" max="9" width="25.875" style="21" bestFit="1" customWidth="1"/>
    <col min="10" max="10" width="13.875" style="21" bestFit="1" customWidth="1"/>
    <col min="11" max="11" width="20.875" style="21" bestFit="1" customWidth="1"/>
    <col min="12" max="12" width="20.375" style="21" bestFit="1" customWidth="1"/>
    <col min="13" max="16384" width="9.375" style="21"/>
  </cols>
  <sheetData>
    <row r="1" spans="1:6" ht="21">
      <c r="B1" s="22" t="s">
        <v>2690</v>
      </c>
    </row>
    <row r="2" spans="1:6">
      <c r="B2" s="21" t="s">
        <v>2691</v>
      </c>
      <c r="C2" s="24">
        <f>CONTENTS!C2</f>
        <v>46112</v>
      </c>
    </row>
    <row r="3" spans="1:6">
      <c r="B3" s="21" t="s">
        <v>2692</v>
      </c>
      <c r="C3" s="175" t="s">
        <v>2700</v>
      </c>
      <c r="D3" s="21" t="s">
        <v>480</v>
      </c>
    </row>
    <row r="4" spans="1:6">
      <c r="B4" s="21" t="s">
        <v>2694</v>
      </c>
      <c r="C4" s="21" t="str">
        <f>VLOOKUP(C3, COA!$A$2:$C$187,3,0)</f>
        <v>Cash - KRW</v>
      </c>
      <c r="D4" s="21" t="str">
        <f>VLOOKUP(D3, COA!$A$2:$C$187,3,0)</f>
        <v>Cash - USD (HANA)</v>
      </c>
    </row>
    <row r="5" spans="1:6">
      <c r="A5" s="21" t="s">
        <v>290</v>
      </c>
    </row>
    <row r="6" spans="1:6" s="37" customFormat="1">
      <c r="B6" s="38" t="s">
        <v>2695</v>
      </c>
      <c r="C6" s="38" t="s">
        <v>2701</v>
      </c>
      <c r="D6" s="38" t="s">
        <v>2702</v>
      </c>
      <c r="E6" s="39" t="s">
        <v>2698</v>
      </c>
      <c r="F6" s="40" t="s">
        <v>249</v>
      </c>
    </row>
    <row r="7" spans="1:6">
      <c r="B7" s="25" t="s">
        <v>562</v>
      </c>
      <c r="C7" s="132" t="s">
        <v>2703</v>
      </c>
      <c r="D7" s="36" t="s">
        <v>2704</v>
      </c>
      <c r="E7" s="26" t="e">
        <f>#REF!</f>
        <v>#REF!</v>
      </c>
      <c r="F7" s="41"/>
    </row>
    <row r="8" spans="1:6">
      <c r="B8" s="35" t="s">
        <v>480</v>
      </c>
      <c r="C8" s="132" t="s">
        <v>2705</v>
      </c>
      <c r="D8" s="36" t="s">
        <v>2706</v>
      </c>
      <c r="E8" s="124">
        <f>외화!M72</f>
        <v>0</v>
      </c>
      <c r="F8" s="336" t="s">
        <v>2707</v>
      </c>
    </row>
    <row r="9" spans="1:6">
      <c r="B9" s="35"/>
      <c r="C9" s="132"/>
      <c r="D9" s="36"/>
      <c r="E9" s="124"/>
      <c r="F9" s="43"/>
    </row>
    <row r="10" spans="1:6">
      <c r="B10" s="29"/>
      <c r="C10" s="30"/>
      <c r="D10" s="30"/>
      <c r="E10" s="31"/>
      <c r="F10" s="44"/>
    </row>
    <row r="11" spans="1:6">
      <c r="B11" s="32"/>
      <c r="C11" s="32"/>
      <c r="D11" s="32"/>
      <c r="E11" s="33" t="e">
        <f>SUM(E7:E10)</f>
        <v>#REF!</v>
      </c>
      <c r="F11" s="258" t="e">
        <f>VLOOKUP("1112-00-000",#REF!,6,0)+VLOOKUP("1108-KR-001",#REF!,6,0)=E11</f>
        <v>#REF!</v>
      </c>
    </row>
  </sheetData>
  <phoneticPr fontId="40" type="noConversion"/>
  <pageMargins left="0.7" right="0.7" top="0.75" bottom="0.75" header="0.3" footer="0.3"/>
  <pageSetup paperSize="9" scale="6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8B8C-FB6F-4201-B629-6E47A299FFFF}">
  <sheetPr>
    <tabColor theme="0" tint="-0.249977111117893"/>
    <pageSetUpPr fitToPage="1"/>
  </sheetPr>
  <dimension ref="A1:L14"/>
  <sheetViews>
    <sheetView workbookViewId="0"/>
  </sheetViews>
  <sheetFormatPr defaultColWidth="9.375" defaultRowHeight="17.399999999999999"/>
  <cols>
    <col min="1" max="1" width="3.625" style="21" customWidth="1"/>
    <col min="2" max="2" width="29.875" style="21" customWidth="1"/>
    <col min="3" max="3" width="85.375" style="21" bestFit="1" customWidth="1"/>
    <col min="4" max="4" width="65.875" style="21" bestFit="1" customWidth="1"/>
    <col min="5" max="6" width="53.5" style="21" customWidth="1"/>
    <col min="7" max="7" width="75" style="23" hidden="1" customWidth="1"/>
    <col min="8" max="8" width="75" style="21" bestFit="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6" ht="21">
      <c r="B1" s="22" t="s">
        <v>2690</v>
      </c>
    </row>
    <row r="2" spans="1:6">
      <c r="B2" s="21" t="s">
        <v>2691</v>
      </c>
      <c r="C2" s="24">
        <f>CONTENTS!C2</f>
        <v>46112</v>
      </c>
      <c r="D2" s="24"/>
      <c r="E2" s="24"/>
      <c r="F2" s="24"/>
    </row>
    <row r="3" spans="1:6">
      <c r="B3" s="21" t="s">
        <v>2692</v>
      </c>
      <c r="C3" s="37" t="s">
        <v>2708</v>
      </c>
      <c r="D3" s="37"/>
      <c r="E3" s="45"/>
      <c r="F3" s="45"/>
    </row>
    <row r="4" spans="1:6">
      <c r="B4" s="21" t="s">
        <v>2694</v>
      </c>
      <c r="C4" s="37" t="str">
        <f>VLOOKUP(C3, COA!$A$2:$C$187,3,0)</f>
        <v>Accounts receivables</v>
      </c>
      <c r="D4" s="37"/>
      <c r="E4" s="37"/>
      <c r="F4" s="37"/>
    </row>
    <row r="5" spans="1:6">
      <c r="A5" s="21" t="s">
        <v>290</v>
      </c>
    </row>
    <row r="6" spans="1:6" s="37" customFormat="1">
      <c r="B6" s="38" t="s">
        <v>2709</v>
      </c>
      <c r="C6" s="38" t="s">
        <v>2710</v>
      </c>
      <c r="D6" s="38" t="s">
        <v>2711</v>
      </c>
      <c r="E6" s="46" t="s">
        <v>151</v>
      </c>
      <c r="F6" s="46" t="s">
        <v>249</v>
      </c>
    </row>
    <row r="7" spans="1:6">
      <c r="B7" s="131"/>
      <c r="C7" s="131"/>
      <c r="D7" s="132"/>
      <c r="E7" s="52"/>
      <c r="F7" s="53"/>
    </row>
    <row r="8" spans="1:6">
      <c r="B8" s="131"/>
      <c r="C8" s="131"/>
      <c r="D8" s="132"/>
      <c r="E8" s="52"/>
      <c r="F8" s="53"/>
    </row>
    <row r="9" spans="1:6">
      <c r="B9" s="131"/>
      <c r="C9" s="131"/>
      <c r="D9" s="132"/>
      <c r="E9" s="52"/>
      <c r="F9" s="53"/>
    </row>
    <row r="10" spans="1:6">
      <c r="B10" s="131"/>
      <c r="C10" s="131"/>
      <c r="D10" s="132"/>
      <c r="E10" s="52"/>
      <c r="F10" s="53"/>
    </row>
    <row r="11" spans="1:6">
      <c r="B11" s="131"/>
      <c r="C11" s="131"/>
      <c r="D11" s="132"/>
      <c r="E11" s="52"/>
      <c r="F11" s="53"/>
    </row>
    <row r="12" spans="1:6">
      <c r="B12" s="111"/>
      <c r="C12" s="111"/>
      <c r="D12" s="132"/>
      <c r="E12" s="52"/>
      <c r="F12" s="53"/>
    </row>
    <row r="13" spans="1:6">
      <c r="B13" s="136"/>
      <c r="C13" s="136"/>
      <c r="D13" s="136"/>
      <c r="E13" s="137"/>
      <c r="F13" s="137"/>
    </row>
    <row r="14" spans="1:6">
      <c r="B14" s="112"/>
      <c r="C14" s="112"/>
      <c r="D14" s="32"/>
      <c r="E14" s="56">
        <f>SUM(E7:E12)</f>
        <v>0</v>
      </c>
      <c r="F14" s="146" t="e">
        <f>VLOOKUP("1211-00-000",#REF!,6,0)=E14</f>
        <v>#REF!</v>
      </c>
    </row>
  </sheetData>
  <phoneticPr fontId="40" type="noConversion"/>
  <pageMargins left="0.7" right="0.7" top="0.75" bottom="0.75" header="0.3" footer="0.3"/>
  <pageSetup paperSize="9" scale="44"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35D9-515A-4E6A-8017-478B1B0DD790}">
  <sheetPr>
    <pageSetUpPr fitToPage="1"/>
  </sheetPr>
  <dimension ref="A1:P19"/>
  <sheetViews>
    <sheetView workbookViewId="0"/>
  </sheetViews>
  <sheetFormatPr defaultColWidth="9.375" defaultRowHeight="17.399999999999999"/>
  <cols>
    <col min="1" max="1" width="3.625" style="21" customWidth="1"/>
    <col min="2" max="2" width="50.875" style="21" customWidth="1"/>
    <col min="3" max="3" width="34.625" style="21" bestFit="1" customWidth="1"/>
    <col min="4" max="4" width="24.625" style="21" bestFit="1" customWidth="1"/>
    <col min="5" max="5" width="19" style="21" bestFit="1" customWidth="1"/>
    <col min="6" max="6" width="50.875" style="21" bestFit="1" customWidth="1"/>
    <col min="7" max="9" width="30.5" style="21" customWidth="1"/>
    <col min="10" max="10" width="53.5" style="21" customWidth="1"/>
    <col min="11" max="11" width="75" style="23" hidden="1" customWidth="1"/>
    <col min="12" max="12" width="75" style="21" bestFit="1" customWidth="1"/>
    <col min="13" max="13" width="10" style="21" hidden="1" customWidth="1"/>
    <col min="14" max="14" width="15.625" style="21" hidden="1" customWidth="1"/>
    <col min="15" max="15" width="11.875" style="21" hidden="1" customWidth="1"/>
    <col min="16" max="16" width="18.375" style="21" hidden="1" customWidth="1"/>
    <col min="17" max="17" width="10" style="21" bestFit="1" customWidth="1"/>
    <col min="18" max="18" width="15.625" style="21" bestFit="1" customWidth="1"/>
    <col min="19" max="19" width="14.625" style="21" bestFit="1" customWidth="1"/>
    <col min="20" max="16384" width="9.375" style="21"/>
  </cols>
  <sheetData>
    <row r="1" spans="1:10" ht="21">
      <c r="B1" s="22" t="s">
        <v>2690</v>
      </c>
    </row>
    <row r="2" spans="1:10">
      <c r="B2" s="21" t="s">
        <v>2691</v>
      </c>
      <c r="C2" s="24">
        <f>CONTENTS!C2</f>
        <v>46112</v>
      </c>
      <c r="D2" s="24"/>
      <c r="E2" s="24"/>
      <c r="F2" s="24"/>
      <c r="G2" s="24"/>
      <c r="H2" s="24"/>
      <c r="J2" s="24"/>
    </row>
    <row r="3" spans="1:10">
      <c r="B3" s="21" t="s">
        <v>2692</v>
      </c>
      <c r="C3" s="37" t="s">
        <v>519</v>
      </c>
      <c r="D3" s="37" t="s">
        <v>1285</v>
      </c>
      <c r="E3" s="45" t="s">
        <v>1288</v>
      </c>
      <c r="F3" s="37"/>
      <c r="J3" s="45"/>
    </row>
    <row r="4" spans="1:10">
      <c r="B4" s="21" t="s">
        <v>2694</v>
      </c>
      <c r="C4" s="37" t="str">
        <f>VLOOKUP(C3, COA!$A$2:$C$187,3,0)</f>
        <v>Other prepaid and advances</v>
      </c>
      <c r="D4" s="37" t="str">
        <f>VLOOKUP(D3, COA!$A$2:$C$187,3,0)</f>
        <v>Allowance for doubtful accounts - gen (non-tax)</v>
      </c>
      <c r="E4" s="37" t="str">
        <f>VLOOKUP(E3, COA!$A$2:$C$187,3,0)</f>
        <v>Allowance for doubtful accounts - specific (tax)</v>
      </c>
      <c r="F4" s="37"/>
      <c r="J4" s="37"/>
    </row>
    <row r="5" spans="1:10">
      <c r="A5" s="21" t="s">
        <v>290</v>
      </c>
    </row>
    <row r="6" spans="1:10">
      <c r="B6" s="249" t="s">
        <v>2712</v>
      </c>
    </row>
    <row r="7" spans="1:10" s="37" customFormat="1">
      <c r="B7" s="38" t="s">
        <v>2709</v>
      </c>
      <c r="C7" s="38" t="s">
        <v>2713</v>
      </c>
      <c r="D7" s="38" t="s">
        <v>2714</v>
      </c>
      <c r="E7" s="38" t="s">
        <v>2715</v>
      </c>
      <c r="F7" s="38" t="s">
        <v>2711</v>
      </c>
      <c r="G7" s="157" t="s">
        <v>2716</v>
      </c>
      <c r="H7" s="157" t="s">
        <v>2717</v>
      </c>
      <c r="I7" s="157" t="s">
        <v>2718</v>
      </c>
      <c r="J7" s="46" t="s">
        <v>249</v>
      </c>
    </row>
    <row r="19" spans="9:10">
      <c r="I19" s="56">
        <f>SUM(I8:I18)</f>
        <v>0</v>
      </c>
      <c r="J19" s="146" t="b">
        <f>IFERROR(VLOOKUP("1233-00-000",#REF!,6,0),0)=I19</f>
        <v>1</v>
      </c>
    </row>
  </sheetData>
  <phoneticPr fontId="40" type="noConversion"/>
  <pageMargins left="0.7" right="0.7" top="0.75" bottom="0.75" header="0.3" footer="0.3"/>
  <pageSetup paperSize="9" scale="3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07890-6E32-4FF7-980E-AECD810575A2}">
  <sheetPr>
    <tabColor rgb="FF00CC99"/>
  </sheetPr>
  <dimension ref="A1:N59"/>
  <sheetViews>
    <sheetView topLeftCell="A38" workbookViewId="0">
      <selection activeCell="B55" sqref="B55"/>
    </sheetView>
  </sheetViews>
  <sheetFormatPr defaultRowHeight="13.2"/>
  <cols>
    <col min="1" max="1" width="4.875" style="115" customWidth="1"/>
    <col min="2" max="2" width="39.25" style="115" customWidth="1"/>
    <col min="3" max="4" width="19.875" style="115" customWidth="1"/>
    <col min="5" max="14" width="21.625" style="115" customWidth="1"/>
  </cols>
  <sheetData>
    <row r="1" spans="1:14">
      <c r="A1" s="685"/>
      <c r="B1" s="685"/>
      <c r="C1" s="685"/>
      <c r="D1" s="685"/>
      <c r="E1" s="685"/>
      <c r="F1" s="685"/>
      <c r="G1" s="685"/>
      <c r="H1" s="685"/>
      <c r="I1" s="685"/>
      <c r="J1" s="685"/>
      <c r="K1" s="685"/>
      <c r="L1" s="685"/>
      <c r="M1" s="685"/>
      <c r="N1" s="685"/>
    </row>
    <row r="2" spans="1:14" ht="30">
      <c r="A2" s="1651" t="s">
        <v>972</v>
      </c>
      <c r="B2" s="1651"/>
      <c r="C2" s="757"/>
      <c r="D2" s="757"/>
      <c r="E2" s="757"/>
      <c r="F2" s="757"/>
      <c r="G2" s="757"/>
      <c r="H2" s="757"/>
      <c r="I2" s="757"/>
      <c r="J2" s="757"/>
      <c r="K2" s="757"/>
      <c r="L2" s="757"/>
      <c r="M2" s="757"/>
      <c r="N2" s="757"/>
    </row>
    <row r="3" spans="1:14" ht="15.6">
      <c r="A3" s="834" t="s">
        <v>8497</v>
      </c>
      <c r="B3" s="834"/>
      <c r="C3" s="757"/>
      <c r="D3" s="757"/>
      <c r="E3" s="757"/>
      <c r="F3" s="757"/>
      <c r="G3" s="757"/>
      <c r="H3" s="757"/>
      <c r="I3" s="757"/>
      <c r="J3" s="757"/>
      <c r="K3" s="757"/>
      <c r="L3" s="757"/>
      <c r="M3" s="757"/>
      <c r="N3" s="757"/>
    </row>
    <row r="4" spans="1:14" ht="15.6">
      <c r="A4" s="834" t="s">
        <v>973</v>
      </c>
      <c r="B4" s="834"/>
      <c r="C4" s="757"/>
      <c r="D4" s="757"/>
      <c r="E4" s="757"/>
      <c r="F4" s="757"/>
      <c r="G4" s="757"/>
      <c r="H4" s="757"/>
      <c r="I4" s="757"/>
      <c r="J4" s="757"/>
      <c r="K4" s="757"/>
      <c r="L4" s="757"/>
      <c r="M4" s="757"/>
      <c r="N4" s="757"/>
    </row>
    <row r="5" spans="1:14" ht="15.6">
      <c r="A5" s="755"/>
      <c r="B5" s="751" t="s">
        <v>975</v>
      </c>
      <c r="C5" s="745" t="s">
        <v>976</v>
      </c>
      <c r="D5" s="745" t="s">
        <v>977</v>
      </c>
      <c r="E5" s="745" t="s">
        <v>978</v>
      </c>
      <c r="F5" s="745" t="s">
        <v>979</v>
      </c>
      <c r="G5" s="745" t="s">
        <v>6354</v>
      </c>
      <c r="H5" s="745" t="s">
        <v>6492</v>
      </c>
      <c r="I5" s="745" t="s">
        <v>6839</v>
      </c>
      <c r="J5" s="745" t="s">
        <v>6848</v>
      </c>
      <c r="K5" s="745" t="s">
        <v>7111</v>
      </c>
      <c r="L5" s="745" t="s">
        <v>7207</v>
      </c>
      <c r="M5" s="1421">
        <v>45991</v>
      </c>
      <c r="N5" s="1421">
        <v>46022</v>
      </c>
    </row>
    <row r="6" spans="1:14">
      <c r="A6" s="752"/>
      <c r="B6" s="742" t="s">
        <v>982</v>
      </c>
      <c r="C6" s="748"/>
      <c r="D6" s="748"/>
      <c r="E6" s="748"/>
      <c r="F6" s="748"/>
      <c r="G6" s="748"/>
      <c r="H6" s="748"/>
      <c r="I6" s="748"/>
      <c r="J6" s="748"/>
      <c r="K6" s="748"/>
      <c r="L6" s="748"/>
      <c r="M6" s="748"/>
      <c r="N6" s="748"/>
    </row>
    <row r="7" spans="1:14">
      <c r="A7" s="752"/>
      <c r="B7" s="742" t="s">
        <v>983</v>
      </c>
      <c r="C7" s="749">
        <v>437560895</v>
      </c>
      <c r="D7" s="749">
        <v>2187735445</v>
      </c>
      <c r="E7" s="749">
        <v>2160201863</v>
      </c>
      <c r="F7" s="749">
        <f>F8</f>
        <v>2131022540</v>
      </c>
      <c r="G7" s="749">
        <f>G8</f>
        <v>2116562144</v>
      </c>
      <c r="H7" s="749">
        <f>H8</f>
        <v>1700482255</v>
      </c>
      <c r="I7" s="749">
        <f>I8</f>
        <v>1596475959</v>
      </c>
      <c r="J7" s="749">
        <f>J8</f>
        <v>1560390759</v>
      </c>
      <c r="K7" s="749">
        <v>1430090367</v>
      </c>
      <c r="L7" s="749">
        <v>1153341825</v>
      </c>
      <c r="M7" s="749">
        <v>1113501315</v>
      </c>
      <c r="N7" s="749">
        <v>1569336905</v>
      </c>
    </row>
    <row r="8" spans="1:14">
      <c r="A8" s="752"/>
      <c r="B8" s="742" t="s">
        <v>984</v>
      </c>
      <c r="C8" s="749">
        <v>437560895</v>
      </c>
      <c r="D8" s="749">
        <v>2187735445</v>
      </c>
      <c r="E8" s="749">
        <v>2160201863</v>
      </c>
      <c r="F8" s="749">
        <f>F9+SUM(F12:F16)</f>
        <v>2131022540</v>
      </c>
      <c r="G8" s="749">
        <f>G9+SUM(G12:G16)</f>
        <v>2116562144</v>
      </c>
      <c r="H8" s="749">
        <f>H9+SUM(H12:H16)</f>
        <v>1700482255</v>
      </c>
      <c r="I8" s="749">
        <f>I9+SUM(I12:I16)</f>
        <v>1596475959</v>
      </c>
      <c r="J8" s="749">
        <f>J9+SUM(J12:J16)</f>
        <v>1560390759</v>
      </c>
      <c r="K8" s="749">
        <v>1430090367</v>
      </c>
      <c r="L8" s="749">
        <v>1153341825</v>
      </c>
      <c r="M8" s="749">
        <v>1113501315</v>
      </c>
      <c r="N8" s="749">
        <v>1569336905</v>
      </c>
    </row>
    <row r="9" spans="1:14">
      <c r="A9" s="752"/>
      <c r="B9" s="742" t="s">
        <v>985</v>
      </c>
      <c r="C9" s="749">
        <v>353722162</v>
      </c>
      <c r="D9" s="749">
        <v>2126887381</v>
      </c>
      <c r="E9" s="749">
        <v>2100199039</v>
      </c>
      <c r="F9" s="749">
        <f>F10+F11</f>
        <v>2069585036</v>
      </c>
      <c r="G9" s="749">
        <f>G10+G11</f>
        <v>2040685246</v>
      </c>
      <c r="H9" s="749">
        <f>H10+H11</f>
        <v>1622715967</v>
      </c>
      <c r="I9" s="749">
        <f>I10+I11</f>
        <v>1502337730</v>
      </c>
      <c r="J9" s="749">
        <f>J10+J11</f>
        <v>1501033910</v>
      </c>
      <c r="K9" s="749">
        <v>1322773116</v>
      </c>
      <c r="L9" s="749">
        <v>1027189242</v>
      </c>
      <c r="M9" s="749">
        <v>988195702</v>
      </c>
      <c r="N9" s="749">
        <v>1405309172</v>
      </c>
    </row>
    <row r="10" spans="1:14">
      <c r="A10" s="752"/>
      <c r="B10" s="743" t="s">
        <v>986</v>
      </c>
      <c r="C10" s="750">
        <v>325492654</v>
      </c>
      <c r="D10" s="750">
        <v>2106438696</v>
      </c>
      <c r="E10" s="750">
        <v>2088413367</v>
      </c>
      <c r="F10" s="750">
        <v>2015361007</v>
      </c>
      <c r="G10" s="750">
        <v>1986461217</v>
      </c>
      <c r="H10" s="750">
        <v>1622544607</v>
      </c>
      <c r="I10" s="750">
        <v>1461307727</v>
      </c>
      <c r="J10" s="750">
        <v>1460003907</v>
      </c>
      <c r="K10" s="750">
        <v>1296810947</v>
      </c>
      <c r="L10" s="750">
        <v>1008884497</v>
      </c>
      <c r="M10" s="750">
        <v>969890957</v>
      </c>
      <c r="N10" s="750">
        <v>1402060267</v>
      </c>
    </row>
    <row r="11" spans="1:14">
      <c r="A11" s="752"/>
      <c r="B11" s="743" t="s">
        <v>987</v>
      </c>
      <c r="C11" s="750">
        <v>28229508</v>
      </c>
      <c r="D11" s="750">
        <v>20448685</v>
      </c>
      <c r="E11" s="750">
        <v>11785672</v>
      </c>
      <c r="F11" s="750">
        <v>54224029</v>
      </c>
      <c r="G11" s="750">
        <v>54224029</v>
      </c>
      <c r="H11" s="750">
        <v>171360</v>
      </c>
      <c r="I11" s="750">
        <v>41030003</v>
      </c>
      <c r="J11" s="750">
        <v>41030003</v>
      </c>
      <c r="K11" s="750">
        <v>25962169</v>
      </c>
      <c r="L11" s="750">
        <v>18304745</v>
      </c>
      <c r="M11" s="750">
        <v>18304745</v>
      </c>
      <c r="N11" s="750">
        <v>3248905</v>
      </c>
    </row>
    <row r="12" spans="1:14">
      <c r="A12" s="752"/>
      <c r="B12" s="743" t="s">
        <v>988</v>
      </c>
      <c r="C12" s="750">
        <v>237430</v>
      </c>
      <c r="D12" s="750">
        <v>237430</v>
      </c>
      <c r="E12" s="750">
        <v>268490</v>
      </c>
      <c r="F12" s="750">
        <v>162890</v>
      </c>
      <c r="G12" s="750">
        <v>152350</v>
      </c>
      <c r="H12" s="750">
        <v>239010</v>
      </c>
      <c r="I12" s="750">
        <v>239010</v>
      </c>
      <c r="J12" s="750">
        <v>239010</v>
      </c>
      <c r="K12" s="750">
        <v>296840</v>
      </c>
      <c r="L12" s="750">
        <v>296840</v>
      </c>
      <c r="M12" s="750">
        <v>296840</v>
      </c>
      <c r="N12" s="750">
        <v>340300</v>
      </c>
    </row>
    <row r="13" spans="1:14">
      <c r="A13" s="752"/>
      <c r="B13" s="743" t="s">
        <v>990</v>
      </c>
      <c r="C13" s="750">
        <v>58586042</v>
      </c>
      <c r="D13" s="750">
        <v>36539357</v>
      </c>
      <c r="E13" s="750">
        <v>36539357</v>
      </c>
      <c r="F13" s="750">
        <v>36539357</v>
      </c>
      <c r="G13" s="750">
        <v>36539357</v>
      </c>
      <c r="H13" s="750">
        <v>36539357</v>
      </c>
      <c r="I13" s="750">
        <v>36539357</v>
      </c>
      <c r="J13" s="750">
        <v>36539357</v>
      </c>
      <c r="K13" s="750">
        <v>36539357</v>
      </c>
      <c r="L13" s="750">
        <v>36539357</v>
      </c>
      <c r="M13" s="750">
        <v>36539357</v>
      </c>
      <c r="N13" s="750">
        <v>36539357</v>
      </c>
    </row>
    <row r="14" spans="1:14">
      <c r="A14" s="752"/>
      <c r="B14" s="743" t="s">
        <v>991</v>
      </c>
      <c r="C14" s="750">
        <v>10000000</v>
      </c>
      <c r="D14" s="750">
        <v>9000000</v>
      </c>
      <c r="E14" s="750">
        <v>8000000</v>
      </c>
      <c r="F14" s="750">
        <v>7000000</v>
      </c>
      <c r="G14" s="750">
        <v>6000000</v>
      </c>
      <c r="H14" s="750">
        <v>5000000</v>
      </c>
      <c r="I14" s="750">
        <v>4000000</v>
      </c>
      <c r="J14" s="750">
        <v>3000000</v>
      </c>
      <c r="K14" s="750">
        <v>2000000</v>
      </c>
      <c r="L14" s="750">
        <v>1000000</v>
      </c>
      <c r="M14" s="750"/>
      <c r="N14" s="750"/>
    </row>
    <row r="15" spans="1:14">
      <c r="A15" s="752"/>
      <c r="B15" s="743" t="s">
        <v>992</v>
      </c>
      <c r="C15" s="750">
        <v>43834</v>
      </c>
      <c r="D15" s="750">
        <v>0</v>
      </c>
      <c r="E15" s="750">
        <v>0</v>
      </c>
      <c r="F15" s="750">
        <v>0</v>
      </c>
      <c r="G15" s="750">
        <v>0</v>
      </c>
      <c r="H15" s="750">
        <v>0</v>
      </c>
      <c r="I15" s="750">
        <v>0</v>
      </c>
      <c r="J15" s="750">
        <v>0</v>
      </c>
      <c r="K15" s="750"/>
      <c r="L15" s="750"/>
      <c r="M15" s="750"/>
      <c r="N15" s="750"/>
    </row>
    <row r="16" spans="1:14">
      <c r="A16" s="752"/>
      <c r="B16" s="743" t="s">
        <v>993</v>
      </c>
      <c r="C16" s="750">
        <v>14971427</v>
      </c>
      <c r="D16" s="750">
        <v>15071277</v>
      </c>
      <c r="E16" s="750">
        <v>15194977</v>
      </c>
      <c r="F16" s="750">
        <v>17735257</v>
      </c>
      <c r="G16" s="750">
        <v>33185191</v>
      </c>
      <c r="H16" s="750">
        <v>35987921</v>
      </c>
      <c r="I16" s="750">
        <v>53359862</v>
      </c>
      <c r="J16" s="750">
        <v>19578482</v>
      </c>
      <c r="K16" s="1306">
        <f>53287182+15193872</f>
        <v>68481054</v>
      </c>
      <c r="L16" s="1306">
        <v>88316386</v>
      </c>
      <c r="M16" s="1306">
        <v>88469416</v>
      </c>
      <c r="N16" s="1306">
        <v>127148076</v>
      </c>
    </row>
    <row r="17" spans="1:14">
      <c r="A17" s="752"/>
      <c r="B17" s="742" t="s">
        <v>994</v>
      </c>
      <c r="C17" s="749">
        <v>0</v>
      </c>
      <c r="D17" s="749">
        <v>0</v>
      </c>
      <c r="E17" s="749">
        <v>0</v>
      </c>
      <c r="F17" s="749">
        <v>0</v>
      </c>
      <c r="G17" s="749">
        <v>0</v>
      </c>
      <c r="H17" s="749">
        <v>0</v>
      </c>
      <c r="I17" s="749">
        <v>0</v>
      </c>
      <c r="J17" s="749">
        <v>0</v>
      </c>
      <c r="K17" s="749"/>
      <c r="L17" s="749"/>
      <c r="M17" s="749"/>
      <c r="N17" s="749"/>
    </row>
    <row r="18" spans="1:14">
      <c r="A18" s="752"/>
      <c r="B18" s="742" t="s">
        <v>995</v>
      </c>
      <c r="C18" s="749">
        <f t="shared" ref="C18:J18" si="0">C20+C24</f>
        <v>6803649004</v>
      </c>
      <c r="D18" s="749">
        <f t="shared" si="0"/>
        <v>7055649004</v>
      </c>
      <c r="E18" s="749">
        <f t="shared" si="0"/>
        <v>7067571004</v>
      </c>
      <c r="F18" s="749">
        <f t="shared" si="0"/>
        <v>7087971834</v>
      </c>
      <c r="G18" s="749">
        <f t="shared" si="0"/>
        <v>7107971834</v>
      </c>
      <c r="H18" s="749">
        <f t="shared" si="0"/>
        <v>7477401834</v>
      </c>
      <c r="I18" s="749">
        <f t="shared" si="0"/>
        <v>7574943234</v>
      </c>
      <c r="J18" s="749">
        <f t="shared" si="0"/>
        <v>7611176534</v>
      </c>
      <c r="K18" s="749">
        <v>7948686044</v>
      </c>
      <c r="L18" s="749">
        <v>7992186044</v>
      </c>
      <c r="M18" s="749">
        <v>7992186044</v>
      </c>
      <c r="N18" s="749">
        <v>8577016044</v>
      </c>
    </row>
    <row r="19" spans="1:14">
      <c r="A19" s="752"/>
      <c r="B19" s="742" t="s">
        <v>996</v>
      </c>
      <c r="C19" s="749">
        <v>0</v>
      </c>
      <c r="D19" s="749">
        <v>0</v>
      </c>
      <c r="E19" s="749">
        <v>0</v>
      </c>
      <c r="F19" s="749">
        <v>0</v>
      </c>
      <c r="G19" s="749"/>
      <c r="H19" s="749">
        <v>0</v>
      </c>
      <c r="I19" s="749">
        <v>0</v>
      </c>
      <c r="J19" s="749"/>
      <c r="K19" s="749"/>
      <c r="L19" s="749"/>
      <c r="M19" s="749"/>
      <c r="N19" s="749"/>
    </row>
    <row r="20" spans="1:14">
      <c r="A20" s="752"/>
      <c r="B20" s="742" t="s">
        <v>997</v>
      </c>
      <c r="C20" s="749">
        <v>6782669004</v>
      </c>
      <c r="D20" s="749">
        <v>7034669004</v>
      </c>
      <c r="E20" s="749">
        <v>7046591004</v>
      </c>
      <c r="F20" s="749">
        <v>7066991834</v>
      </c>
      <c r="G20" s="749">
        <v>7086991834</v>
      </c>
      <c r="H20" s="749">
        <v>7456421834</v>
      </c>
      <c r="I20" s="749">
        <v>7553963234</v>
      </c>
      <c r="J20" s="749">
        <f>J21+J22</f>
        <v>7590196534</v>
      </c>
      <c r="K20" s="749">
        <v>7927706044</v>
      </c>
      <c r="L20" s="749">
        <v>7971206044</v>
      </c>
      <c r="M20" s="749">
        <v>7971206044</v>
      </c>
      <c r="N20" s="749">
        <v>8556036044</v>
      </c>
    </row>
    <row r="21" spans="1:14">
      <c r="A21" s="752"/>
      <c r="B21" s="743" t="s">
        <v>6534</v>
      </c>
      <c r="C21" s="750">
        <v>6782669004</v>
      </c>
      <c r="D21" s="750">
        <v>7034669004</v>
      </c>
      <c r="E21" s="750">
        <v>7046591004</v>
      </c>
      <c r="F21" s="750">
        <v>7046991834</v>
      </c>
      <c r="G21" s="750">
        <v>7046991834</v>
      </c>
      <c r="H21" s="750">
        <v>7390421834</v>
      </c>
      <c r="I21" s="750">
        <v>7467963234</v>
      </c>
      <c r="J21" s="750">
        <v>7484196534</v>
      </c>
      <c r="K21" s="750">
        <v>7485994044</v>
      </c>
      <c r="L21" s="750">
        <v>7485994044</v>
      </c>
      <c r="M21" s="750">
        <v>7485994044</v>
      </c>
      <c r="N21" s="750">
        <v>7684424044</v>
      </c>
    </row>
    <row r="22" spans="1:14">
      <c r="A22" s="752"/>
      <c r="B22" s="743" t="s">
        <v>6535</v>
      </c>
      <c r="C22" s="750"/>
      <c r="D22" s="750"/>
      <c r="E22" s="750"/>
      <c r="F22" s="750">
        <v>20000000</v>
      </c>
      <c r="G22" s="750">
        <v>40000000</v>
      </c>
      <c r="H22" s="750">
        <v>66000000</v>
      </c>
      <c r="I22" s="750">
        <v>86000000</v>
      </c>
      <c r="J22" s="750">
        <v>106000000</v>
      </c>
      <c r="K22" s="750">
        <v>441712000</v>
      </c>
      <c r="L22" s="750">
        <v>485212000</v>
      </c>
      <c r="M22" s="750">
        <v>485212000</v>
      </c>
      <c r="N22" s="750">
        <v>871612000</v>
      </c>
    </row>
    <row r="23" spans="1:14">
      <c r="A23" s="752"/>
      <c r="B23" s="742" t="s">
        <v>998</v>
      </c>
      <c r="C23" s="749">
        <v>0</v>
      </c>
      <c r="D23" s="749">
        <v>0</v>
      </c>
      <c r="E23" s="750"/>
      <c r="F23" s="750"/>
      <c r="G23" s="750"/>
      <c r="H23" s="750">
        <v>0</v>
      </c>
      <c r="I23" s="750">
        <v>0</v>
      </c>
      <c r="J23" s="750"/>
      <c r="K23" s="750"/>
      <c r="L23" s="750"/>
      <c r="M23" s="750"/>
      <c r="N23" s="750"/>
    </row>
    <row r="24" spans="1:14">
      <c r="A24" s="752"/>
      <c r="B24" s="742" t="s">
        <v>999</v>
      </c>
      <c r="C24" s="749">
        <v>20980000</v>
      </c>
      <c r="D24" s="749">
        <v>20980000</v>
      </c>
      <c r="E24" s="749">
        <v>20980000</v>
      </c>
      <c r="F24" s="749">
        <v>20980000</v>
      </c>
      <c r="G24" s="749">
        <v>20980000</v>
      </c>
      <c r="H24" s="749">
        <v>20980000</v>
      </c>
      <c r="I24" s="749">
        <v>20980000</v>
      </c>
      <c r="J24" s="749">
        <v>20980000</v>
      </c>
      <c r="K24" s="749">
        <v>20980000</v>
      </c>
      <c r="L24" s="749">
        <v>20980000</v>
      </c>
      <c r="M24" s="749">
        <v>20980000</v>
      </c>
      <c r="N24" s="749">
        <v>20980000</v>
      </c>
    </row>
    <row r="25" spans="1:14">
      <c r="A25" s="752"/>
      <c r="B25" s="743" t="s">
        <v>1000</v>
      </c>
      <c r="C25" s="750">
        <v>20980000</v>
      </c>
      <c r="D25" s="750">
        <v>20980000</v>
      </c>
      <c r="E25" s="750">
        <v>20980000</v>
      </c>
      <c r="F25" s="750">
        <v>20980000</v>
      </c>
      <c r="G25" s="750">
        <v>20980000</v>
      </c>
      <c r="H25" s="750">
        <v>20980000</v>
      </c>
      <c r="I25" s="750">
        <v>20980000</v>
      </c>
      <c r="J25" s="750">
        <v>20980000</v>
      </c>
      <c r="K25" s="750">
        <v>20980000</v>
      </c>
      <c r="L25" s="750">
        <v>20980000</v>
      </c>
      <c r="M25" s="750">
        <v>20980000</v>
      </c>
      <c r="N25" s="750">
        <v>20980000</v>
      </c>
    </row>
    <row r="26" spans="1:14">
      <c r="A26" s="1301"/>
      <c r="B26" s="1302" t="s">
        <v>1001</v>
      </c>
      <c r="C26" s="1303">
        <f t="shared" ref="C26:J26" si="1">C7+C18</f>
        <v>7241209899</v>
      </c>
      <c r="D26" s="1303">
        <f t="shared" si="1"/>
        <v>9243384449</v>
      </c>
      <c r="E26" s="1303">
        <f t="shared" si="1"/>
        <v>9227772867</v>
      </c>
      <c r="F26" s="1303">
        <f t="shared" si="1"/>
        <v>9218994374</v>
      </c>
      <c r="G26" s="1303">
        <f t="shared" si="1"/>
        <v>9224533978</v>
      </c>
      <c r="H26" s="1303">
        <f t="shared" si="1"/>
        <v>9177884089</v>
      </c>
      <c r="I26" s="1303">
        <f t="shared" si="1"/>
        <v>9171419193</v>
      </c>
      <c r="J26" s="1303">
        <f t="shared" si="1"/>
        <v>9171567293</v>
      </c>
      <c r="K26" s="1303">
        <v>9378776411</v>
      </c>
      <c r="L26" s="1303">
        <v>9145527869</v>
      </c>
      <c r="M26" s="1303">
        <v>9105687359</v>
      </c>
      <c r="N26" s="1303">
        <v>10146352949</v>
      </c>
    </row>
    <row r="27" spans="1:14">
      <c r="A27" s="752"/>
      <c r="B27" s="742" t="s">
        <v>1002</v>
      </c>
      <c r="C27" s="748"/>
      <c r="D27" s="748"/>
      <c r="E27" s="749"/>
      <c r="F27" s="749"/>
      <c r="G27" s="749"/>
      <c r="H27" s="749"/>
      <c r="I27" s="749"/>
      <c r="J27" s="749"/>
      <c r="K27" s="749">
        <v>8210031197</v>
      </c>
      <c r="L27" s="749">
        <v>8210608130</v>
      </c>
      <c r="M27" s="749">
        <v>8257356272</v>
      </c>
      <c r="N27" s="749">
        <v>9317747503</v>
      </c>
    </row>
    <row r="28" spans="1:14">
      <c r="A28" s="752"/>
      <c r="B28" s="742" t="s">
        <v>1003</v>
      </c>
      <c r="C28" s="749">
        <f t="shared" ref="C28:J28" si="2">SUM(C29:C32)</f>
        <v>528342217</v>
      </c>
      <c r="D28" s="749">
        <f t="shared" si="2"/>
        <v>10290632</v>
      </c>
      <c r="E28" s="749">
        <f t="shared" si="2"/>
        <v>9324016</v>
      </c>
      <c r="F28" s="749">
        <f t="shared" si="2"/>
        <v>14501977</v>
      </c>
      <c r="G28" s="749">
        <f t="shared" si="2"/>
        <v>164632033</v>
      </c>
      <c r="H28" s="749">
        <f t="shared" si="2"/>
        <v>168146351</v>
      </c>
      <c r="I28" s="749">
        <f t="shared" si="2"/>
        <v>325445602</v>
      </c>
      <c r="J28" s="749">
        <f t="shared" si="2"/>
        <v>336942537</v>
      </c>
      <c r="K28" s="749">
        <v>705516623</v>
      </c>
      <c r="L28" s="749">
        <v>637898272</v>
      </c>
      <c r="M28" s="749">
        <v>608615571</v>
      </c>
      <c r="N28" s="749">
        <v>16535838</v>
      </c>
    </row>
    <row r="29" spans="1:14">
      <c r="A29" s="752"/>
      <c r="B29" s="743" t="s">
        <v>1004</v>
      </c>
      <c r="C29" s="750"/>
      <c r="D29" s="750"/>
      <c r="E29" s="750">
        <v>0</v>
      </c>
      <c r="F29" s="750">
        <v>0</v>
      </c>
      <c r="G29" s="750">
        <v>0</v>
      </c>
      <c r="H29" s="750">
        <v>0</v>
      </c>
      <c r="I29" s="750">
        <v>0</v>
      </c>
      <c r="J29" s="750"/>
      <c r="K29" s="750"/>
      <c r="L29" s="750"/>
      <c r="M29" s="750"/>
      <c r="N29" s="750"/>
    </row>
    <row r="30" spans="1:14">
      <c r="A30" s="752"/>
      <c r="B30" s="743" t="s">
        <v>1005</v>
      </c>
      <c r="C30" s="750">
        <v>8414960</v>
      </c>
      <c r="D30" s="750">
        <v>7699960</v>
      </c>
      <c r="E30" s="750">
        <v>6691670</v>
      </c>
      <c r="F30" s="750">
        <v>11877570</v>
      </c>
      <c r="G30" s="750">
        <v>5366720</v>
      </c>
      <c r="H30" s="750">
        <v>15248720</v>
      </c>
      <c r="I30" s="750">
        <v>5931720</v>
      </c>
      <c r="J30" s="750">
        <v>9748720</v>
      </c>
      <c r="K30" s="750">
        <v>218831250</v>
      </c>
      <c r="L30" s="750">
        <v>43381250</v>
      </c>
      <c r="M30" s="750">
        <v>6091250</v>
      </c>
      <c r="N30" s="750">
        <v>7091250</v>
      </c>
    </row>
    <row r="31" spans="1:14">
      <c r="A31" s="752"/>
      <c r="B31" s="743" t="s">
        <v>1006</v>
      </c>
      <c r="C31" s="750">
        <v>519927257</v>
      </c>
      <c r="D31" s="750">
        <v>2590672</v>
      </c>
      <c r="E31" s="750">
        <v>2632346</v>
      </c>
      <c r="F31" s="750">
        <v>2624407</v>
      </c>
      <c r="G31" s="750">
        <v>151451615</v>
      </c>
      <c r="H31" s="750">
        <v>151415549</v>
      </c>
      <c r="I31" s="750">
        <v>319515733</v>
      </c>
      <c r="J31" s="1411">
        <v>319538244</v>
      </c>
      <c r="K31" s="1419">
        <f>319554631+167132593</f>
        <v>486687224</v>
      </c>
      <c r="L31" s="1420">
        <v>594518873</v>
      </c>
      <c r="M31" s="1420">
        <v>595115762</v>
      </c>
      <c r="N31" s="1420">
        <v>9446439</v>
      </c>
    </row>
    <row r="32" spans="1:14">
      <c r="A32" s="1305"/>
      <c r="B32" s="1481" t="s">
        <v>6391</v>
      </c>
      <c r="C32" s="1306"/>
      <c r="D32" s="1306"/>
      <c r="E32" s="1306"/>
      <c r="F32" s="1306"/>
      <c r="G32" s="1306">
        <v>7813698</v>
      </c>
      <c r="H32" s="1306">
        <v>1482082</v>
      </c>
      <c r="I32" s="1306">
        <v>-1851</v>
      </c>
      <c r="J32" s="1306">
        <v>7655573</v>
      </c>
      <c r="K32" s="1306">
        <v>-1851</v>
      </c>
      <c r="L32" s="1306">
        <v>-1851</v>
      </c>
      <c r="M32" s="1306">
        <v>7408559</v>
      </c>
      <c r="N32" s="1306">
        <v>-1851</v>
      </c>
    </row>
    <row r="33" spans="1:14">
      <c r="A33" s="752"/>
      <c r="B33" s="1482" t="s">
        <v>1007</v>
      </c>
      <c r="C33" s="749">
        <f t="shared" ref="C33:J33" si="3">SUM(C34:C36)</f>
        <v>4968700549</v>
      </c>
      <c r="D33" s="749">
        <f t="shared" si="3"/>
        <v>7527834509</v>
      </c>
      <c r="E33" s="749">
        <f t="shared" si="3"/>
        <v>7565423393</v>
      </c>
      <c r="F33" s="749">
        <f t="shared" si="3"/>
        <v>7547100636</v>
      </c>
      <c r="G33" s="749">
        <f t="shared" si="3"/>
        <v>7477364720</v>
      </c>
      <c r="H33" s="749">
        <f t="shared" si="3"/>
        <v>7409379563</v>
      </c>
      <c r="I33" s="749">
        <f t="shared" si="3"/>
        <v>7446053247</v>
      </c>
      <c r="J33" s="749">
        <f t="shared" si="3"/>
        <v>7480826131</v>
      </c>
      <c r="K33" s="749">
        <v>7504514574</v>
      </c>
      <c r="L33" s="749">
        <v>7572709858</v>
      </c>
      <c r="M33" s="749">
        <v>7648740701</v>
      </c>
      <c r="N33" s="749">
        <v>9301211665</v>
      </c>
    </row>
    <row r="34" spans="1:14">
      <c r="A34" s="752"/>
      <c r="B34" s="1483" t="s">
        <v>1008</v>
      </c>
      <c r="C34" s="750">
        <v>2000000000</v>
      </c>
      <c r="D34" s="750">
        <v>2000000000</v>
      </c>
      <c r="E34" s="750">
        <v>2000000000</v>
      </c>
      <c r="F34" s="750">
        <v>2000000000</v>
      </c>
      <c r="G34" s="750">
        <v>2000000000</v>
      </c>
      <c r="H34" s="750">
        <v>1960000000</v>
      </c>
      <c r="I34" s="750">
        <v>1960000000</v>
      </c>
      <c r="J34" s="750">
        <v>1960000000</v>
      </c>
      <c r="K34" s="750">
        <v>1960000000</v>
      </c>
      <c r="L34" s="750">
        <v>1960000000</v>
      </c>
      <c r="M34" s="750">
        <v>1960000000</v>
      </c>
      <c r="N34" s="750">
        <v>1960000000</v>
      </c>
    </row>
    <row r="35" spans="1:14">
      <c r="A35" s="752"/>
      <c r="B35" s="1483" t="s">
        <v>1009</v>
      </c>
      <c r="C35" s="750">
        <v>1321408000</v>
      </c>
      <c r="D35" s="750">
        <v>3866350400</v>
      </c>
      <c r="E35" s="750">
        <v>3888227200</v>
      </c>
      <c r="F35" s="750">
        <v>3854699200</v>
      </c>
      <c r="G35" s="750">
        <v>3769251200</v>
      </c>
      <c r="H35" s="750">
        <v>3726060800</v>
      </c>
      <c r="I35" s="750">
        <v>3747022400</v>
      </c>
      <c r="J35" s="750">
        <v>3766083200</v>
      </c>
      <c r="K35" s="750">
        <v>3774566400</v>
      </c>
      <c r="L35" s="750">
        <v>3827049600</v>
      </c>
      <c r="M35" s="750">
        <v>3887875200</v>
      </c>
      <c r="N35" s="750">
        <v>5524634080</v>
      </c>
    </row>
    <row r="36" spans="1:14">
      <c r="A36" s="752"/>
      <c r="B36" s="1483" t="s">
        <v>1010</v>
      </c>
      <c r="C36" s="750">
        <v>1647292549</v>
      </c>
      <c r="D36" s="750">
        <v>1661484109</v>
      </c>
      <c r="E36" s="750">
        <v>1677196193</v>
      </c>
      <c r="F36" s="750">
        <v>1692401436</v>
      </c>
      <c r="G36" s="750">
        <v>1708113520</v>
      </c>
      <c r="H36" s="750">
        <v>1723318763</v>
      </c>
      <c r="I36" s="750">
        <v>1739030847</v>
      </c>
      <c r="J36" s="750">
        <v>1754742931</v>
      </c>
      <c r="K36" s="750">
        <v>1769948174</v>
      </c>
      <c r="L36" s="750">
        <v>1785660258</v>
      </c>
      <c r="M36" s="750">
        <v>1800865501</v>
      </c>
      <c r="N36" s="750">
        <v>1816577585</v>
      </c>
    </row>
    <row r="37" spans="1:14">
      <c r="A37" s="753"/>
      <c r="B37" s="742" t="s">
        <v>1011</v>
      </c>
      <c r="C37" s="749">
        <f t="shared" ref="C37:J37" si="4">C33+C28</f>
        <v>5497042766</v>
      </c>
      <c r="D37" s="749">
        <f t="shared" si="4"/>
        <v>7538125141</v>
      </c>
      <c r="E37" s="749">
        <f t="shared" si="4"/>
        <v>7574747409</v>
      </c>
      <c r="F37" s="749">
        <f t="shared" si="4"/>
        <v>7561602613</v>
      </c>
      <c r="G37" s="749">
        <f t="shared" si="4"/>
        <v>7641996753</v>
      </c>
      <c r="H37" s="749">
        <f t="shared" si="4"/>
        <v>7577525914</v>
      </c>
      <c r="I37" s="749">
        <f t="shared" si="4"/>
        <v>7771498849</v>
      </c>
      <c r="J37" s="749">
        <f t="shared" si="4"/>
        <v>7817768668</v>
      </c>
      <c r="K37" s="749">
        <v>8210031197</v>
      </c>
      <c r="L37" s="749">
        <v>8210608130</v>
      </c>
      <c r="M37" s="749">
        <v>8257356272</v>
      </c>
      <c r="N37" s="749">
        <v>9317747503</v>
      </c>
    </row>
    <row r="38" spans="1:14">
      <c r="A38" s="752"/>
      <c r="B38" s="742" t="s">
        <v>1012</v>
      </c>
      <c r="C38" s="748"/>
      <c r="D38" s="748"/>
      <c r="E38" s="749"/>
      <c r="F38" s="749"/>
      <c r="G38" s="749"/>
      <c r="H38" s="749"/>
      <c r="I38" s="749"/>
      <c r="J38" s="749"/>
      <c r="K38" s="749">
        <v>1168745214</v>
      </c>
      <c r="L38" s="749">
        <v>934919739</v>
      </c>
      <c r="M38" s="749">
        <v>848331087</v>
      </c>
      <c r="N38" s="749">
        <v>828605446</v>
      </c>
    </row>
    <row r="39" spans="1:14">
      <c r="A39" s="752"/>
      <c r="B39" s="742" t="s">
        <v>1013</v>
      </c>
      <c r="C39" s="749">
        <v>4004550000</v>
      </c>
      <c r="D39" s="749">
        <v>4004550000</v>
      </c>
      <c r="E39" s="749">
        <v>4004550000</v>
      </c>
      <c r="F39" s="749">
        <v>4004550000</v>
      </c>
      <c r="G39" s="749">
        <v>4004550000</v>
      </c>
      <c r="H39" s="749">
        <v>4004550000</v>
      </c>
      <c r="I39" s="749">
        <v>4004550000</v>
      </c>
      <c r="J39" s="749">
        <v>4004550000</v>
      </c>
      <c r="K39" s="749">
        <v>4004550000</v>
      </c>
      <c r="L39" s="749">
        <v>4004550000</v>
      </c>
      <c r="M39" s="749">
        <v>4004550000</v>
      </c>
      <c r="N39" s="749">
        <v>4004550000</v>
      </c>
    </row>
    <row r="40" spans="1:14">
      <c r="A40" s="752"/>
      <c r="B40" s="743" t="s">
        <v>1014</v>
      </c>
      <c r="C40" s="750">
        <v>4004550000</v>
      </c>
      <c r="D40" s="750">
        <v>4004550000</v>
      </c>
      <c r="E40" s="750">
        <v>4004550000</v>
      </c>
      <c r="F40" s="750">
        <v>4004550000</v>
      </c>
      <c r="G40" s="750">
        <v>4004550000</v>
      </c>
      <c r="H40" s="750">
        <v>4004550000</v>
      </c>
      <c r="I40" s="750">
        <v>4004550000</v>
      </c>
      <c r="J40" s="750">
        <v>4004550000</v>
      </c>
      <c r="K40" s="750">
        <v>4004550000</v>
      </c>
      <c r="L40" s="750">
        <v>4004550000</v>
      </c>
      <c r="M40" s="750">
        <v>4004550000</v>
      </c>
      <c r="N40" s="750">
        <v>4004550000</v>
      </c>
    </row>
    <row r="41" spans="1:14">
      <c r="A41" s="752"/>
      <c r="B41" s="742" t="s">
        <v>1015</v>
      </c>
      <c r="C41" s="749">
        <v>0</v>
      </c>
      <c r="D41" s="749">
        <v>0</v>
      </c>
      <c r="E41" s="749">
        <v>0</v>
      </c>
      <c r="G41" s="749"/>
      <c r="H41" s="749"/>
      <c r="I41" s="749"/>
      <c r="J41" s="749"/>
      <c r="K41" s="749"/>
      <c r="L41" s="749"/>
      <c r="M41" s="749"/>
      <c r="N41" s="749"/>
    </row>
    <row r="42" spans="1:14">
      <c r="A42" s="752"/>
      <c r="B42" s="742" t="s">
        <v>1016</v>
      </c>
      <c r="C42" s="749">
        <v>-1373878747</v>
      </c>
      <c r="D42" s="749">
        <v>-1373878747</v>
      </c>
      <c r="E42" s="749">
        <v>-1373878747</v>
      </c>
      <c r="F42" s="749">
        <v>-1373878747</v>
      </c>
      <c r="G42" s="749">
        <v>-1373878747</v>
      </c>
      <c r="H42" s="749">
        <v>-1373878747</v>
      </c>
      <c r="I42" s="749">
        <v>-1373878747</v>
      </c>
      <c r="J42" s="749">
        <v>-1373878747</v>
      </c>
      <c r="K42" s="749">
        <v>-1373878747</v>
      </c>
      <c r="L42" s="749">
        <v>-1373878747</v>
      </c>
      <c r="M42" s="749">
        <v>-1373878747</v>
      </c>
      <c r="N42" s="749">
        <v>-1373878747</v>
      </c>
    </row>
    <row r="43" spans="1:14">
      <c r="A43" s="752"/>
      <c r="B43" s="743" t="s">
        <v>1017</v>
      </c>
      <c r="C43" s="750">
        <v>-1347557747</v>
      </c>
      <c r="D43" s="750">
        <v>-1347557747</v>
      </c>
      <c r="E43" s="750">
        <v>-1347557747</v>
      </c>
      <c r="F43" s="750">
        <v>-1347557747</v>
      </c>
      <c r="G43" s="750">
        <v>-1347557747</v>
      </c>
      <c r="H43" s="750">
        <v>-1347557747</v>
      </c>
      <c r="I43" s="750">
        <v>-1347557747</v>
      </c>
      <c r="J43" s="750">
        <v>-1347557747</v>
      </c>
      <c r="K43" s="750">
        <v>-1347557747</v>
      </c>
      <c r="L43" s="750">
        <v>-1347557747</v>
      </c>
      <c r="M43" s="750">
        <v>-1347557747</v>
      </c>
      <c r="N43" s="750">
        <v>-1347557747</v>
      </c>
    </row>
    <row r="44" spans="1:14">
      <c r="A44" s="752"/>
      <c r="B44" s="743" t="s">
        <v>1018</v>
      </c>
      <c r="C44" s="750">
        <v>-26321000</v>
      </c>
      <c r="D44" s="750">
        <v>-26321000</v>
      </c>
      <c r="E44" s="750">
        <v>-26321000</v>
      </c>
      <c r="F44" s="750">
        <v>-26321000</v>
      </c>
      <c r="G44" s="750">
        <v>-26321000</v>
      </c>
      <c r="H44" s="750">
        <v>-26321000</v>
      </c>
      <c r="I44" s="750">
        <v>-26321000</v>
      </c>
      <c r="J44" s="750">
        <v>-26321000</v>
      </c>
      <c r="K44" s="750">
        <v>-26321000</v>
      </c>
      <c r="L44" s="750">
        <v>-26321000</v>
      </c>
      <c r="M44" s="750">
        <v>-26321000</v>
      </c>
      <c r="N44" s="750">
        <v>-26321000</v>
      </c>
    </row>
    <row r="45" spans="1:14">
      <c r="A45" s="752"/>
      <c r="B45" s="742" t="s">
        <v>1019</v>
      </c>
      <c r="C45" s="749">
        <v>0</v>
      </c>
      <c r="D45" s="749">
        <v>0</v>
      </c>
      <c r="E45" s="749">
        <v>0</v>
      </c>
      <c r="G45" s="749"/>
    </row>
    <row r="46" spans="1:14">
      <c r="A46" s="752"/>
      <c r="B46" s="742" t="s">
        <v>1020</v>
      </c>
      <c r="C46" s="749">
        <v>-886504120</v>
      </c>
      <c r="D46" s="749">
        <v>-925411945</v>
      </c>
      <c r="E46" s="749">
        <v>-977645795</v>
      </c>
      <c r="F46" s="749">
        <v>-973279492</v>
      </c>
      <c r="G46" s="749">
        <v>-1048134028</v>
      </c>
      <c r="H46" s="749">
        <v>-1030313078</v>
      </c>
      <c r="I46" s="749">
        <v>-1230750909</v>
      </c>
      <c r="J46" s="749">
        <v>-1276872628</v>
      </c>
      <c r="K46" s="749">
        <v>-1461926039</v>
      </c>
      <c r="L46" s="749">
        <v>-1695751514</v>
      </c>
      <c r="M46" s="749">
        <v>-1782340166</v>
      </c>
      <c r="N46" s="749">
        <v>-1802065807</v>
      </c>
    </row>
    <row r="47" spans="1:14">
      <c r="A47" s="752"/>
      <c r="B47" s="743" t="s">
        <v>1021</v>
      </c>
      <c r="C47" s="750">
        <v>-839391686</v>
      </c>
      <c r="D47" s="750">
        <v>-839391686</v>
      </c>
      <c r="E47" s="750">
        <v>-839391686</v>
      </c>
      <c r="F47" s="750">
        <v>-839391686</v>
      </c>
      <c r="G47" s="750">
        <v>-839391686</v>
      </c>
      <c r="H47" s="750">
        <v>-839391686</v>
      </c>
      <c r="I47" s="750">
        <v>-839391686</v>
      </c>
      <c r="J47" s="750">
        <v>-839391686</v>
      </c>
      <c r="K47" s="750">
        <v>-839391686</v>
      </c>
      <c r="L47" s="750">
        <v>-839391686</v>
      </c>
      <c r="M47" s="750">
        <v>-839391686</v>
      </c>
      <c r="N47" s="750">
        <v>-839391686</v>
      </c>
    </row>
    <row r="48" spans="1:14">
      <c r="A48" s="752"/>
      <c r="B48" s="743" t="s">
        <v>1022</v>
      </c>
      <c r="C48" s="750">
        <v>-47112434</v>
      </c>
      <c r="D48" s="750">
        <v>-86020259</v>
      </c>
      <c r="E48" s="750">
        <v>-138254109</v>
      </c>
      <c r="F48" s="750">
        <v>-133887806</v>
      </c>
      <c r="G48" s="750">
        <v>-208742342</v>
      </c>
      <c r="H48" s="750">
        <v>-190921392</v>
      </c>
      <c r="I48" s="750">
        <v>-391359223</v>
      </c>
      <c r="J48" s="750">
        <v>-437480942</v>
      </c>
      <c r="K48" s="750">
        <v>-606319113</v>
      </c>
      <c r="L48" s="750">
        <v>-735178188</v>
      </c>
      <c r="M48" s="1306">
        <v>-743165240</v>
      </c>
      <c r="N48" s="750">
        <v>-802545873</v>
      </c>
    </row>
    <row r="49" spans="1:14">
      <c r="A49" s="753"/>
      <c r="B49" s="742" t="s">
        <v>1023</v>
      </c>
      <c r="C49" s="749">
        <v>1744167133</v>
      </c>
      <c r="D49" s="749">
        <v>1705259308</v>
      </c>
      <c r="E49" s="749">
        <v>1653025458</v>
      </c>
      <c r="F49" s="749">
        <v>1657391761</v>
      </c>
      <c r="G49" s="749">
        <v>1582537225</v>
      </c>
      <c r="H49" s="749">
        <v>1600358175</v>
      </c>
      <c r="I49" s="749">
        <v>1399920344</v>
      </c>
      <c r="J49" s="749">
        <v>1353798625</v>
      </c>
      <c r="K49" s="749">
        <v>1168745214</v>
      </c>
      <c r="L49" s="749">
        <v>934919739</v>
      </c>
      <c r="M49" s="749">
        <v>848331087</v>
      </c>
      <c r="N49" s="749">
        <v>828605446</v>
      </c>
    </row>
    <row r="50" spans="1:14">
      <c r="A50" s="753"/>
      <c r="B50" s="742" t="s">
        <v>1024</v>
      </c>
      <c r="C50" s="805">
        <v>7241209899</v>
      </c>
      <c r="D50" s="805">
        <v>9243384449</v>
      </c>
      <c r="E50" s="805">
        <v>9227772867</v>
      </c>
      <c r="F50" s="805">
        <v>9218994374</v>
      </c>
      <c r="G50" s="805">
        <v>9224533978</v>
      </c>
      <c r="H50" s="805">
        <v>9177884089</v>
      </c>
      <c r="I50" s="805">
        <v>9171419193</v>
      </c>
      <c r="J50" s="805">
        <v>9171567293</v>
      </c>
      <c r="K50" s="805">
        <v>9378776411</v>
      </c>
      <c r="L50" s="805">
        <v>9145527869</v>
      </c>
      <c r="M50" s="805">
        <v>9105687359</v>
      </c>
      <c r="N50" s="805">
        <v>10146352949</v>
      </c>
    </row>
    <row r="51" spans="1:14">
      <c r="A51" s="754"/>
      <c r="B51" s="744"/>
      <c r="C51" s="758"/>
      <c r="D51" s="758"/>
      <c r="E51" s="804"/>
    </row>
    <row r="54" spans="1:14">
      <c r="E54" s="801"/>
    </row>
    <row r="55" spans="1:14">
      <c r="B55" s="115" t="s">
        <v>1025</v>
      </c>
      <c r="C55" s="813"/>
      <c r="E55" s="802"/>
      <c r="J55" s="802"/>
      <c r="K55" s="802"/>
      <c r="L55" s="802"/>
      <c r="M55" s="802"/>
      <c r="N55" s="802"/>
    </row>
    <row r="56" spans="1:14">
      <c r="B56" s="115" t="s">
        <v>1026</v>
      </c>
      <c r="C56" s="813">
        <v>58318120</v>
      </c>
      <c r="E56" s="802"/>
    </row>
    <row r="57" spans="1:14">
      <c r="B57" s="115" t="s">
        <v>1027</v>
      </c>
      <c r="C57" s="813">
        <v>36539357</v>
      </c>
    </row>
    <row r="58" spans="1:14">
      <c r="B58" s="115" t="s">
        <v>1028</v>
      </c>
      <c r="C58" s="813">
        <v>6782669004</v>
      </c>
    </row>
    <row r="59" spans="1:14">
      <c r="C59" s="813"/>
    </row>
  </sheetData>
  <mergeCells count="1">
    <mergeCell ref="A2:B2"/>
  </mergeCells>
  <phoneticPr fontId="4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F5CA-923D-4079-95EB-B11892610E85}">
  <sheetPr>
    <tabColor rgb="FF00CC99"/>
  </sheetPr>
  <dimension ref="A1:O63"/>
  <sheetViews>
    <sheetView topLeftCell="C23" workbookViewId="0">
      <selection activeCell="M43" sqref="M43"/>
    </sheetView>
  </sheetViews>
  <sheetFormatPr defaultRowHeight="13.2"/>
  <cols>
    <col min="1" max="1" width="7.125" style="115" customWidth="1"/>
    <col min="2" max="2" width="47.625" style="115" bestFit="1" customWidth="1"/>
    <col min="3" max="9" width="15.125" style="835" customWidth="1"/>
    <col min="10" max="14" width="16" style="835" customWidth="1"/>
    <col min="15" max="15" width="28.125" style="835" customWidth="1"/>
  </cols>
  <sheetData>
    <row r="1" spans="1:15">
      <c r="A1" s="685"/>
      <c r="B1" s="685"/>
      <c r="C1" s="685"/>
      <c r="D1" s="685"/>
      <c r="E1" s="685"/>
      <c r="F1" s="685"/>
      <c r="G1" s="685"/>
      <c r="H1" s="685"/>
      <c r="I1" s="685"/>
      <c r="J1" s="685"/>
      <c r="K1" s="685"/>
      <c r="L1" s="685"/>
      <c r="M1" s="685"/>
      <c r="N1" s="685"/>
      <c r="O1" s="685"/>
    </row>
    <row r="2" spans="1:15" ht="30">
      <c r="A2" s="833" t="s">
        <v>1029</v>
      </c>
      <c r="B2" s="833"/>
      <c r="C2" s="730"/>
      <c r="D2" s="730"/>
      <c r="E2" s="730"/>
      <c r="F2" s="730"/>
      <c r="G2" s="730"/>
      <c r="H2" s="730"/>
      <c r="I2" s="730"/>
      <c r="J2" s="730"/>
      <c r="K2" s="730"/>
      <c r="L2" s="730"/>
      <c r="M2" s="730"/>
      <c r="N2" s="730"/>
      <c r="O2" s="730"/>
    </row>
    <row r="3" spans="1:15" ht="15.6">
      <c r="A3" s="834" t="s">
        <v>8498</v>
      </c>
      <c r="B3" s="834"/>
      <c r="C3" s="730"/>
      <c r="D3" s="730"/>
      <c r="E3" s="730"/>
      <c r="F3" s="730"/>
      <c r="G3" s="730"/>
      <c r="H3" s="730"/>
      <c r="I3" s="730"/>
      <c r="J3" s="730"/>
      <c r="K3" s="730"/>
      <c r="L3" s="730"/>
      <c r="M3" s="730"/>
      <c r="N3" s="730"/>
      <c r="O3" s="730"/>
    </row>
    <row r="4" spans="1:15" ht="15.6">
      <c r="A4" s="834" t="s">
        <v>973</v>
      </c>
      <c r="B4" s="834"/>
      <c r="C4" s="730"/>
      <c r="D4" s="730"/>
      <c r="E4" s="730"/>
      <c r="F4" s="730"/>
      <c r="G4" s="730"/>
      <c r="H4" s="730"/>
      <c r="I4" s="730"/>
      <c r="J4" s="730"/>
      <c r="K4" s="730"/>
      <c r="L4" s="730"/>
      <c r="M4" s="730"/>
      <c r="N4" s="730"/>
      <c r="O4" s="731" t="s">
        <v>8499</v>
      </c>
    </row>
    <row r="5" spans="1:15" ht="15.6">
      <c r="A5" s="1380"/>
      <c r="B5" s="1381" t="s">
        <v>975</v>
      </c>
      <c r="C5" s="1382" t="s">
        <v>976</v>
      </c>
      <c r="D5" s="1382" t="s">
        <v>977</v>
      </c>
      <c r="E5" s="1382" t="s">
        <v>1030</v>
      </c>
      <c r="F5" s="1382" t="s">
        <v>979</v>
      </c>
      <c r="G5" s="1382" t="s">
        <v>6354</v>
      </c>
      <c r="H5" s="1382" t="s">
        <v>6455</v>
      </c>
      <c r="I5" s="1382" t="s">
        <v>6839</v>
      </c>
      <c r="J5" s="1382" t="s">
        <v>6848</v>
      </c>
      <c r="K5" s="1382" t="s">
        <v>7111</v>
      </c>
      <c r="L5" s="1382" t="s">
        <v>7207</v>
      </c>
      <c r="M5" s="1382" t="s">
        <v>7352</v>
      </c>
      <c r="N5" s="1454" t="s">
        <v>7472</v>
      </c>
      <c r="O5" s="1383" t="s">
        <v>1031</v>
      </c>
    </row>
    <row r="6" spans="1:15">
      <c r="A6" s="1384"/>
      <c r="B6" s="742" t="s">
        <v>1032</v>
      </c>
      <c r="C6" s="729">
        <v>0</v>
      </c>
      <c r="D6" s="729">
        <v>0</v>
      </c>
      <c r="E6" s="729"/>
      <c r="F6" s="729"/>
      <c r="G6" s="729"/>
      <c r="H6" s="729"/>
      <c r="I6" s="729">
        <v>0</v>
      </c>
      <c r="J6" s="729"/>
      <c r="K6" s="729"/>
      <c r="L6" s="814"/>
      <c r="M6" s="814"/>
      <c r="N6" s="814"/>
      <c r="O6" s="1385">
        <v>0</v>
      </c>
    </row>
    <row r="7" spans="1:15">
      <c r="A7" s="1384"/>
      <c r="B7" s="742" t="s">
        <v>1033</v>
      </c>
      <c r="C7" s="729">
        <v>0</v>
      </c>
      <c r="D7" s="729">
        <v>0</v>
      </c>
      <c r="E7" s="729"/>
      <c r="F7" s="729"/>
      <c r="G7" s="729"/>
      <c r="H7" s="729"/>
      <c r="I7" s="729"/>
      <c r="J7" s="729"/>
      <c r="K7" s="729"/>
      <c r="L7" s="814"/>
      <c r="M7" s="814"/>
      <c r="N7" s="814"/>
      <c r="O7" s="1386">
        <v>0</v>
      </c>
    </row>
    <row r="8" spans="1:15">
      <c r="A8" s="1384"/>
      <c r="B8" s="742" t="s">
        <v>1034</v>
      </c>
      <c r="C8" s="729">
        <v>0</v>
      </c>
      <c r="D8" s="729">
        <v>0</v>
      </c>
      <c r="E8" s="729"/>
      <c r="F8" s="729"/>
      <c r="G8" s="729"/>
      <c r="H8" s="729"/>
      <c r="I8" s="729"/>
      <c r="K8" s="729"/>
      <c r="L8" s="814"/>
      <c r="M8" s="814"/>
      <c r="N8" s="814"/>
      <c r="O8" s="1386">
        <v>0</v>
      </c>
    </row>
    <row r="9" spans="1:15">
      <c r="A9" s="1384"/>
      <c r="B9" s="742" t="s">
        <v>1035</v>
      </c>
      <c r="C9" s="1319">
        <f t="shared" ref="C9:I9" si="0">SUM(C10:C20)</f>
        <v>22738100</v>
      </c>
      <c r="D9" s="1319">
        <f t="shared" si="0"/>
        <v>4589202</v>
      </c>
      <c r="E9" s="1319">
        <f t="shared" si="0"/>
        <v>6142020</v>
      </c>
      <c r="F9" s="1319">
        <f t="shared" si="0"/>
        <v>6402750</v>
      </c>
      <c r="G9" s="1319">
        <f t="shared" si="0"/>
        <v>136808848</v>
      </c>
      <c r="H9" s="1319">
        <f t="shared" si="0"/>
        <v>3027270</v>
      </c>
      <c r="I9" s="1319">
        <f t="shared" si="0"/>
        <v>156055923</v>
      </c>
      <c r="J9" s="1319">
        <f>SUM(J10:J20)</f>
        <v>3649350</v>
      </c>
      <c r="K9" s="1319">
        <v>154313751</v>
      </c>
      <c r="L9" s="1388">
        <v>157907802</v>
      </c>
      <c r="M9" s="1388">
        <v>2532340</v>
      </c>
      <c r="N9" s="1388">
        <v>3610290</v>
      </c>
      <c r="O9" s="1386">
        <f>SUM(C9:N9)</f>
        <v>657777646</v>
      </c>
    </row>
    <row r="10" spans="1:15">
      <c r="A10" s="1384"/>
      <c r="B10" s="743" t="s">
        <v>1036</v>
      </c>
      <c r="C10" s="733">
        <v>333100</v>
      </c>
      <c r="D10" s="733">
        <v>332530</v>
      </c>
      <c r="E10" s="733">
        <v>383020</v>
      </c>
      <c r="F10" s="733">
        <v>347750</v>
      </c>
      <c r="G10" s="733">
        <v>359160</v>
      </c>
      <c r="H10" s="733">
        <v>327270</v>
      </c>
      <c r="I10" s="1320">
        <v>340670</v>
      </c>
      <c r="J10" s="1320">
        <v>355350</v>
      </c>
      <c r="K10" s="1320">
        <v>375030</v>
      </c>
      <c r="L10" s="1389">
        <v>326220</v>
      </c>
      <c r="M10" s="1389">
        <v>330340</v>
      </c>
      <c r="N10" s="1389">
        <v>378570</v>
      </c>
      <c r="O10" s="1386">
        <f t="shared" ref="O10:O36" si="1">SUM(C10:N10)</f>
        <v>4189010</v>
      </c>
    </row>
    <row r="11" spans="1:15">
      <c r="A11" s="1384"/>
      <c r="B11" s="743" t="s">
        <v>1037</v>
      </c>
      <c r="C11" s="733">
        <v>0</v>
      </c>
      <c r="D11" s="733">
        <v>2590672</v>
      </c>
      <c r="E11" s="733"/>
      <c r="F11" s="733">
        <v>0</v>
      </c>
      <c r="G11" s="733">
        <v>1309547</v>
      </c>
      <c r="H11" s="733"/>
      <c r="I11" s="1320">
        <v>925532</v>
      </c>
      <c r="J11" s="1320"/>
      <c r="K11" s="1320"/>
      <c r="L11" s="1389">
        <v>2054463</v>
      </c>
      <c r="M11" s="1389"/>
      <c r="N11" s="1389"/>
      <c r="O11" s="1386">
        <f t="shared" si="1"/>
        <v>6880214</v>
      </c>
    </row>
    <row r="12" spans="1:15">
      <c r="A12" s="1384"/>
      <c r="B12" s="743" t="s">
        <v>1038</v>
      </c>
      <c r="C12" s="733">
        <v>1400000</v>
      </c>
      <c r="D12" s="733">
        <v>650000</v>
      </c>
      <c r="E12" s="733">
        <v>850000</v>
      </c>
      <c r="F12" s="733">
        <v>5051000</v>
      </c>
      <c r="G12" s="733">
        <v>0</v>
      </c>
      <c r="H12" s="733">
        <v>1700000</v>
      </c>
      <c r="I12" s="1320">
        <v>1250000</v>
      </c>
      <c r="J12" s="1320">
        <v>2200000</v>
      </c>
      <c r="K12" s="1320">
        <v>1000000</v>
      </c>
      <c r="L12" s="1389">
        <v>2100000</v>
      </c>
      <c r="M12" s="1389"/>
      <c r="N12" s="1389"/>
      <c r="O12" s="1386">
        <f t="shared" si="1"/>
        <v>16201000</v>
      </c>
    </row>
    <row r="13" spans="1:15">
      <c r="A13" s="1384"/>
      <c r="B13" s="743" t="s">
        <v>6390</v>
      </c>
      <c r="C13" s="733"/>
      <c r="D13" s="733"/>
      <c r="E13" s="733"/>
      <c r="F13" s="733"/>
      <c r="G13" s="733">
        <v>134136141</v>
      </c>
      <c r="H13" s="733">
        <v>0</v>
      </c>
      <c r="I13" s="1320">
        <v>151938721</v>
      </c>
      <c r="J13" s="1320"/>
      <c r="K13" s="1484">
        <v>151938721</v>
      </c>
      <c r="L13" s="1389">
        <v>96102019</v>
      </c>
      <c r="M13" s="1389">
        <v>248040740</v>
      </c>
      <c r="N13" s="1389">
        <v>2223720</v>
      </c>
      <c r="O13" s="1386">
        <f t="shared" si="1"/>
        <v>784380062</v>
      </c>
    </row>
    <row r="14" spans="1:15">
      <c r="A14" s="1384"/>
      <c r="B14" s="743" t="s">
        <v>1039</v>
      </c>
      <c r="C14" s="733">
        <v>1000000</v>
      </c>
      <c r="D14" s="733">
        <v>1000000</v>
      </c>
      <c r="E14" s="733">
        <v>1000000</v>
      </c>
      <c r="F14" s="733">
        <v>1000000</v>
      </c>
      <c r="G14" s="733">
        <v>1000000</v>
      </c>
      <c r="H14" s="733">
        <v>1000000</v>
      </c>
      <c r="I14" s="1320">
        <v>1000000</v>
      </c>
      <c r="J14" s="1320">
        <v>1000000</v>
      </c>
      <c r="K14" s="1320">
        <v>1000000</v>
      </c>
      <c r="L14" s="1389">
        <v>1000000</v>
      </c>
      <c r="M14" s="1389">
        <v>1000000</v>
      </c>
      <c r="N14" s="1389">
        <v>1000000</v>
      </c>
      <c r="O14" s="1386">
        <f t="shared" si="1"/>
        <v>12000000</v>
      </c>
    </row>
    <row r="15" spans="1:15">
      <c r="A15" s="1384"/>
      <c r="B15" s="743" t="s">
        <v>1040</v>
      </c>
      <c r="C15" s="733"/>
      <c r="D15" s="733"/>
      <c r="E15" s="733">
        <f>3550000+355000</f>
        <v>3905000</v>
      </c>
      <c r="F15" s="733">
        <v>0</v>
      </c>
      <c r="G15" s="733">
        <v>0</v>
      </c>
      <c r="H15" s="733">
        <v>0</v>
      </c>
      <c r="I15" s="1320">
        <v>600000</v>
      </c>
      <c r="J15" s="1320"/>
      <c r="K15" s="1320"/>
      <c r="L15" s="1389"/>
      <c r="M15" s="1389"/>
      <c r="N15" s="1389"/>
      <c r="O15" s="1386">
        <f t="shared" si="1"/>
        <v>4505000</v>
      </c>
    </row>
    <row r="16" spans="1:15">
      <c r="A16" s="1384"/>
      <c r="B16" s="743" t="s">
        <v>1041</v>
      </c>
      <c r="C16" s="733">
        <v>5000</v>
      </c>
      <c r="D16" s="733">
        <v>16000</v>
      </c>
      <c r="E16" s="733">
        <v>4000</v>
      </c>
      <c r="F16" s="733">
        <v>4000</v>
      </c>
      <c r="G16" s="733">
        <v>4000</v>
      </c>
      <c r="H16" s="733">
        <v>0</v>
      </c>
      <c r="I16" s="1320">
        <v>1000</v>
      </c>
      <c r="J16" s="1320"/>
      <c r="K16" s="1320"/>
      <c r="L16" s="1389">
        <v>4000</v>
      </c>
      <c r="M16" s="1389">
        <v>2000</v>
      </c>
      <c r="N16" s="1389">
        <v>8000</v>
      </c>
      <c r="O16" s="1386">
        <f t="shared" si="1"/>
        <v>48000</v>
      </c>
    </row>
    <row r="17" spans="1:15">
      <c r="A17" s="1384"/>
      <c r="B17" s="743" t="s">
        <v>1042</v>
      </c>
      <c r="C17" s="733">
        <v>20000000</v>
      </c>
      <c r="D17" s="733"/>
      <c r="E17" s="733"/>
      <c r="F17" s="733"/>
      <c r="G17" s="733"/>
      <c r="H17" s="733"/>
      <c r="I17" s="1320">
        <v>0</v>
      </c>
      <c r="J17" s="1320"/>
      <c r="K17" s="1320"/>
      <c r="L17" s="1389"/>
      <c r="M17" s="1389"/>
      <c r="N17" s="1389"/>
      <c r="O17" s="1386">
        <f t="shared" si="1"/>
        <v>20000000</v>
      </c>
    </row>
    <row r="18" spans="1:15">
      <c r="A18" s="1384"/>
      <c r="B18" s="743" t="s">
        <v>1043</v>
      </c>
      <c r="C18" s="733"/>
      <c r="D18" s="733"/>
      <c r="E18" s="733"/>
      <c r="F18" s="729"/>
      <c r="G18" s="729"/>
      <c r="H18" s="733"/>
      <c r="I18" s="1319"/>
      <c r="J18" s="1320"/>
      <c r="L18" s="1389">
        <v>600000</v>
      </c>
      <c r="M18" s="1389">
        <v>1200000</v>
      </c>
      <c r="N18" s="1389"/>
      <c r="O18" s="1386">
        <f t="shared" si="1"/>
        <v>1800000</v>
      </c>
    </row>
    <row r="19" spans="1:15">
      <c r="A19" s="1384"/>
      <c r="B19" s="743" t="s">
        <v>7140</v>
      </c>
      <c r="C19" s="733"/>
      <c r="D19" s="733"/>
      <c r="E19" s="733"/>
      <c r="F19" s="729"/>
      <c r="G19" s="729"/>
      <c r="H19" s="733"/>
      <c r="I19" s="1319"/>
      <c r="J19" s="1320">
        <v>39000</v>
      </c>
      <c r="K19" s="1320"/>
      <c r="L19" s="1389"/>
      <c r="M19" s="1389"/>
      <c r="N19" s="1389"/>
      <c r="O19" s="1386">
        <f t="shared" si="1"/>
        <v>39000</v>
      </c>
    </row>
    <row r="20" spans="1:15">
      <c r="A20" s="1384"/>
      <c r="B20" s="743" t="s">
        <v>6965</v>
      </c>
      <c r="C20" s="733"/>
      <c r="D20" s="733"/>
      <c r="E20" s="733"/>
      <c r="F20" s="729"/>
      <c r="G20" s="729"/>
      <c r="H20" s="729"/>
      <c r="I20" s="1319"/>
      <c r="J20" s="1320">
        <v>55000</v>
      </c>
      <c r="L20" s="1389">
        <v>55721100</v>
      </c>
      <c r="M20" s="1389"/>
      <c r="N20" s="1389"/>
      <c r="O20" s="1386">
        <f t="shared" si="1"/>
        <v>55776100</v>
      </c>
    </row>
    <row r="21" spans="1:15">
      <c r="A21" s="1384"/>
      <c r="B21" s="742" t="s">
        <v>1044</v>
      </c>
      <c r="C21" s="729">
        <f>-C9</f>
        <v>-22738100</v>
      </c>
      <c r="D21" s="729">
        <f t="shared" ref="D21:J21" si="2">-D9</f>
        <v>-4589202</v>
      </c>
      <c r="E21" s="729">
        <f t="shared" si="2"/>
        <v>-6142020</v>
      </c>
      <c r="F21" s="729">
        <f t="shared" si="2"/>
        <v>-6402750</v>
      </c>
      <c r="G21" s="729">
        <f t="shared" si="2"/>
        <v>-136808848</v>
      </c>
      <c r="H21" s="729">
        <f t="shared" si="2"/>
        <v>-3027270</v>
      </c>
      <c r="I21" s="729">
        <f t="shared" si="2"/>
        <v>-156055923</v>
      </c>
      <c r="J21" s="729">
        <f t="shared" si="2"/>
        <v>-3649350</v>
      </c>
      <c r="K21" s="729">
        <v>-154313751</v>
      </c>
      <c r="L21" s="814">
        <v>-157907802</v>
      </c>
      <c r="M21" s="814">
        <v>-2532340</v>
      </c>
      <c r="N21" s="814">
        <v>-3610290</v>
      </c>
      <c r="O21" s="1386">
        <f t="shared" si="1"/>
        <v>-657777646</v>
      </c>
    </row>
    <row r="22" spans="1:15">
      <c r="A22" s="1384"/>
      <c r="B22" s="742" t="s">
        <v>1045</v>
      </c>
      <c r="C22" s="729">
        <f t="shared" ref="C22:E22" si="3">SUM(C23:C25)</f>
        <v>0</v>
      </c>
      <c r="D22" s="729">
        <f t="shared" si="3"/>
        <v>0</v>
      </c>
      <c r="E22" s="729">
        <f t="shared" si="3"/>
        <v>201741</v>
      </c>
      <c r="F22" s="729">
        <f t="shared" ref="F22:J22" si="4">SUM(F23:F25)</f>
        <v>11651200</v>
      </c>
      <c r="G22" s="729">
        <f t="shared" si="4"/>
        <v>85448000</v>
      </c>
      <c r="H22" s="729">
        <f t="shared" si="4"/>
        <v>43787598</v>
      </c>
      <c r="I22" s="729">
        <f t="shared" si="4"/>
        <v>-20986026</v>
      </c>
      <c r="J22" s="729">
        <f t="shared" si="4"/>
        <v>-19060800</v>
      </c>
      <c r="K22" s="729">
        <v>8107620</v>
      </c>
      <c r="L22" s="814">
        <v>52483200</v>
      </c>
      <c r="M22" s="814">
        <v>39300800</v>
      </c>
      <c r="N22" s="814">
        <v>-19827496</v>
      </c>
      <c r="O22" s="1386">
        <f t="shared" si="1"/>
        <v>181105837</v>
      </c>
    </row>
    <row r="23" spans="1:15">
      <c r="A23" s="1384"/>
      <c r="B23" s="743" t="s">
        <v>1046</v>
      </c>
      <c r="C23" s="733"/>
      <c r="D23" s="733"/>
      <c r="E23" s="733">
        <v>201741</v>
      </c>
      <c r="F23" s="733">
        <f>_xlfn.XLOOKUP(B23,[1]IS!$B:$B,[1]IS!$D:$D)</f>
        <v>0</v>
      </c>
      <c r="G23" s="733"/>
      <c r="H23" s="733">
        <v>562773</v>
      </c>
      <c r="I23" s="1320"/>
      <c r="J23" s="1320"/>
      <c r="K23" s="1320">
        <v>375580</v>
      </c>
      <c r="L23" s="1389"/>
      <c r="M23" s="1389"/>
      <c r="N23" s="1389">
        <v>282376</v>
      </c>
      <c r="O23" s="1386">
        <f t="shared" si="1"/>
        <v>1422470</v>
      </c>
    </row>
    <row r="24" spans="1:15">
      <c r="A24" s="1384"/>
      <c r="B24" s="743" t="s">
        <v>1047</v>
      </c>
      <c r="C24" s="733"/>
      <c r="D24" s="733"/>
      <c r="E24" s="733"/>
      <c r="F24" s="733">
        <v>11651200</v>
      </c>
      <c r="G24" s="733">
        <v>85448000</v>
      </c>
      <c r="H24" s="733">
        <v>43224825</v>
      </c>
      <c r="I24" s="1320">
        <v>-20996025</v>
      </c>
      <c r="J24" s="1320">
        <v>-19060800</v>
      </c>
      <c r="K24" s="1320">
        <v>8483200</v>
      </c>
      <c r="L24" s="1389">
        <v>52483200</v>
      </c>
      <c r="M24" s="1389">
        <v>39300800</v>
      </c>
      <c r="N24" s="1389"/>
      <c r="O24" s="1386">
        <f t="shared" si="1"/>
        <v>200534400</v>
      </c>
    </row>
    <row r="25" spans="1:15">
      <c r="A25" s="1384"/>
      <c r="B25" s="743" t="s">
        <v>6929</v>
      </c>
      <c r="C25" s="733"/>
      <c r="D25" s="733"/>
      <c r="E25" s="733"/>
      <c r="F25" s="733"/>
      <c r="G25" s="733"/>
      <c r="H25" s="733"/>
      <c r="I25" s="1320">
        <v>9999</v>
      </c>
      <c r="J25" s="1320"/>
      <c r="K25" s="1320"/>
      <c r="L25" s="1389"/>
      <c r="M25" s="1389"/>
      <c r="N25" s="1389"/>
      <c r="O25" s="1386">
        <f t="shared" si="1"/>
        <v>9999</v>
      </c>
    </row>
    <row r="26" spans="1:15">
      <c r="A26" s="1384"/>
      <c r="B26" s="743" t="s">
        <v>7476</v>
      </c>
      <c r="C26" s="733"/>
      <c r="D26" s="733"/>
      <c r="E26" s="733"/>
      <c r="F26" s="733"/>
      <c r="G26" s="733"/>
      <c r="H26" s="733"/>
      <c r="I26" s="1320"/>
      <c r="J26" s="1320"/>
      <c r="K26" s="1320"/>
      <c r="L26" s="1389"/>
      <c r="M26" s="1389"/>
      <c r="N26" s="1389">
        <v>-19545120</v>
      </c>
      <c r="O26" s="1386">
        <f>SUM(C26:N26)</f>
        <v>-19545120</v>
      </c>
    </row>
    <row r="27" spans="1:15">
      <c r="A27" s="1384"/>
      <c r="B27" s="742" t="s">
        <v>1048</v>
      </c>
      <c r="C27" s="729">
        <f t="shared" ref="C27:J27" si="5">SUM(C28:C33)</f>
        <v>24374334</v>
      </c>
      <c r="D27" s="729">
        <f t="shared" si="5"/>
        <v>34318623</v>
      </c>
      <c r="E27" s="729">
        <f t="shared" si="5"/>
        <v>46293571</v>
      </c>
      <c r="F27" s="729">
        <f t="shared" si="5"/>
        <v>882147</v>
      </c>
      <c r="G27" s="729">
        <f t="shared" si="5"/>
        <v>23493688</v>
      </c>
      <c r="H27" s="729">
        <f t="shared" si="5"/>
        <v>22939378</v>
      </c>
      <c r="I27" s="729">
        <f t="shared" si="5"/>
        <v>23395882</v>
      </c>
      <c r="J27" s="729">
        <f t="shared" si="5"/>
        <v>23411569</v>
      </c>
      <c r="K27" s="729">
        <v>22632040</v>
      </c>
      <c r="L27" s="814">
        <v>23434473</v>
      </c>
      <c r="M27" s="814">
        <v>44755512</v>
      </c>
      <c r="N27" s="814">
        <v>35942847</v>
      </c>
      <c r="O27" s="1386">
        <f t="shared" si="1"/>
        <v>325874064</v>
      </c>
    </row>
    <row r="28" spans="1:15">
      <c r="A28" s="1384"/>
      <c r="B28" s="743" t="s">
        <v>1049</v>
      </c>
      <c r="C28" s="733">
        <v>0</v>
      </c>
      <c r="D28" s="733">
        <v>12302400</v>
      </c>
      <c r="E28" s="733">
        <v>0</v>
      </c>
      <c r="F28" s="733">
        <f>_xlfn.XLOOKUP(B28,[1]IS!$B:$B,[1]IS!$D:$D)</f>
        <v>0</v>
      </c>
      <c r="G28" s="733">
        <f>_xlfn.XLOOKUP(B28,[1]IS!$B:$B,[1]IS!$C:$C)</f>
        <v>0</v>
      </c>
      <c r="H28" s="733">
        <v>0</v>
      </c>
      <c r="I28" s="1320"/>
      <c r="J28" s="1320"/>
      <c r="K28" s="1320"/>
      <c r="L28" s="1389"/>
      <c r="M28" s="1389"/>
      <c r="N28" s="1389"/>
      <c r="O28" s="1386">
        <f t="shared" si="1"/>
        <v>12302400</v>
      </c>
    </row>
    <row r="29" spans="1:15">
      <c r="A29" s="1384"/>
      <c r="B29" s="743" t="s">
        <v>1050</v>
      </c>
      <c r="C29" s="733">
        <v>0</v>
      </c>
      <c r="D29" s="733">
        <v>6</v>
      </c>
      <c r="E29" s="733">
        <v>0</v>
      </c>
      <c r="F29" s="733">
        <f>_xlfn.XLOOKUP(B29,[1]IS!$B:$B,[1]IS!$D:$D)</f>
        <v>0</v>
      </c>
      <c r="G29" s="733">
        <f>_xlfn.XLOOKUP(B29,[1]IS!$B:$B,[1]IS!$C:$C)</f>
        <v>0</v>
      </c>
      <c r="H29" s="733">
        <v>0</v>
      </c>
      <c r="I29" s="1320">
        <v>18740</v>
      </c>
      <c r="J29" s="1320">
        <v>19550</v>
      </c>
      <c r="K29" s="1320"/>
      <c r="L29" s="1389"/>
      <c r="M29" s="1389">
        <v>18170</v>
      </c>
      <c r="N29" s="1389">
        <v>20820</v>
      </c>
      <c r="O29" s="1386">
        <f t="shared" si="1"/>
        <v>77286</v>
      </c>
    </row>
    <row r="30" spans="1:15">
      <c r="A30" s="1384"/>
      <c r="B30" s="743" t="s">
        <v>1051</v>
      </c>
      <c r="C30" s="733">
        <v>15712084</v>
      </c>
      <c r="D30" s="733">
        <v>14191560</v>
      </c>
      <c r="E30" s="733">
        <v>15712084</v>
      </c>
      <c r="F30" s="733">
        <v>15205243</v>
      </c>
      <c r="G30" s="733">
        <v>15712084</v>
      </c>
      <c r="H30" s="733">
        <v>15205243</v>
      </c>
      <c r="I30" s="1320">
        <v>15712084</v>
      </c>
      <c r="J30" s="1320">
        <v>15712084</v>
      </c>
      <c r="K30" s="1320">
        <v>15205243</v>
      </c>
      <c r="L30" s="1389">
        <v>15712084</v>
      </c>
      <c r="M30" s="1389">
        <v>15205243</v>
      </c>
      <c r="N30" s="1389">
        <v>15712084</v>
      </c>
      <c r="O30" s="1386">
        <f t="shared" si="1"/>
        <v>184997120</v>
      </c>
    </row>
    <row r="31" spans="1:15">
      <c r="A31" s="1384"/>
      <c r="B31" s="743" t="s">
        <v>1052</v>
      </c>
      <c r="C31" s="733">
        <v>8662250</v>
      </c>
      <c r="D31" s="733">
        <v>7824657</v>
      </c>
      <c r="E31" s="733">
        <v>8663013</v>
      </c>
      <c r="F31" s="733">
        <v>7561643</v>
      </c>
      <c r="G31" s="733">
        <v>7813698</v>
      </c>
      <c r="H31" s="733">
        <v>7531397</v>
      </c>
      <c r="I31" s="1320">
        <v>7657424</v>
      </c>
      <c r="J31" s="1320">
        <v>7657424</v>
      </c>
      <c r="K31" s="1320">
        <v>7410410</v>
      </c>
      <c r="L31" s="1389">
        <v>7657424</v>
      </c>
      <c r="M31" s="1389">
        <v>7410410</v>
      </c>
      <c r="N31" s="1389">
        <v>7657424</v>
      </c>
      <c r="O31" s="1386">
        <f t="shared" si="1"/>
        <v>93507174</v>
      </c>
    </row>
    <row r="32" spans="1:15">
      <c r="A32" s="1384"/>
      <c r="B32" s="743" t="s">
        <v>1053</v>
      </c>
      <c r="C32" s="733"/>
      <c r="D32" s="733"/>
      <c r="E32" s="733">
        <v>21918474</v>
      </c>
      <c r="F32" s="733">
        <v>-21884739</v>
      </c>
      <c r="G32" s="733">
        <v>-32094</v>
      </c>
      <c r="H32" s="733">
        <v>-1641</v>
      </c>
      <c r="I32" s="1320">
        <v>7634</v>
      </c>
      <c r="J32" s="1320">
        <v>22511</v>
      </c>
      <c r="K32" s="1320">
        <v>16387</v>
      </c>
      <c r="L32" s="1389">
        <v>64965</v>
      </c>
      <c r="M32" s="1389">
        <v>22121689</v>
      </c>
      <c r="N32" s="1389">
        <v>12552519</v>
      </c>
      <c r="O32" s="1386">
        <f t="shared" si="1"/>
        <v>34785705</v>
      </c>
    </row>
    <row r="33" spans="1:15">
      <c r="A33" s="1384"/>
      <c r="B33" s="743" t="s">
        <v>6966</v>
      </c>
      <c r="C33" s="733"/>
      <c r="D33" s="733"/>
      <c r="E33" s="733"/>
      <c r="F33" s="733"/>
      <c r="G33" s="733"/>
      <c r="H33" s="733">
        <v>204379</v>
      </c>
      <c r="I33" s="1320"/>
      <c r="J33" s="1320"/>
      <c r="K33" s="1320"/>
      <c r="L33" s="1389"/>
      <c r="M33" s="1389"/>
      <c r="N33" s="1389"/>
      <c r="O33" s="1386">
        <f t="shared" si="1"/>
        <v>204379</v>
      </c>
    </row>
    <row r="34" spans="1:15">
      <c r="A34" s="1384"/>
      <c r="B34" s="742" t="s">
        <v>1054</v>
      </c>
      <c r="C34" s="729">
        <f t="shared" ref="C34:J34" si="6">C21+C22-C27</f>
        <v>-47112434</v>
      </c>
      <c r="D34" s="729">
        <f t="shared" si="6"/>
        <v>-38907825</v>
      </c>
      <c r="E34" s="729">
        <f t="shared" si="6"/>
        <v>-52233850</v>
      </c>
      <c r="F34" s="729">
        <f t="shared" si="6"/>
        <v>4366303</v>
      </c>
      <c r="G34" s="729">
        <f t="shared" si="6"/>
        <v>-74854536</v>
      </c>
      <c r="H34" s="729">
        <f t="shared" si="6"/>
        <v>17820950</v>
      </c>
      <c r="I34" s="729">
        <f t="shared" si="6"/>
        <v>-200437831</v>
      </c>
      <c r="J34" s="729">
        <f t="shared" si="6"/>
        <v>-46121719</v>
      </c>
      <c r="K34" s="729">
        <v>-168838171</v>
      </c>
      <c r="L34" s="814">
        <v>-128859075</v>
      </c>
      <c r="M34" s="814">
        <v>-7987052</v>
      </c>
      <c r="N34" s="814">
        <v>-59380633</v>
      </c>
      <c r="O34" s="1386">
        <f t="shared" si="1"/>
        <v>-802545873</v>
      </c>
    </row>
    <row r="35" spans="1:15">
      <c r="A35" s="1384"/>
      <c r="B35" s="742" t="s">
        <v>1055</v>
      </c>
      <c r="C35" s="729">
        <v>0</v>
      </c>
      <c r="D35" s="729">
        <v>0</v>
      </c>
      <c r="E35" s="729"/>
      <c r="F35" s="729"/>
      <c r="G35" s="729"/>
      <c r="H35" s="729"/>
      <c r="I35" s="1319"/>
      <c r="J35" s="1319"/>
      <c r="K35" s="1319"/>
      <c r="L35" s="1388"/>
      <c r="M35" s="1388"/>
      <c r="N35" s="1388"/>
      <c r="O35" s="1386">
        <f t="shared" si="1"/>
        <v>0</v>
      </c>
    </row>
    <row r="36" spans="1:15">
      <c r="A36" s="1387"/>
      <c r="B36" s="1378" t="s">
        <v>1056</v>
      </c>
      <c r="C36" s="806">
        <v>-47112434</v>
      </c>
      <c r="D36" s="1379">
        <f t="shared" ref="D36:J36" si="7">D34</f>
        <v>-38907825</v>
      </c>
      <c r="E36" s="1379">
        <f t="shared" si="7"/>
        <v>-52233850</v>
      </c>
      <c r="F36" s="1379">
        <f t="shared" si="7"/>
        <v>4366303</v>
      </c>
      <c r="G36" s="1379">
        <f t="shared" si="7"/>
        <v>-74854536</v>
      </c>
      <c r="H36" s="1379">
        <f t="shared" si="7"/>
        <v>17820950</v>
      </c>
      <c r="I36" s="1379">
        <f t="shared" si="7"/>
        <v>-200437831</v>
      </c>
      <c r="J36" s="1379">
        <f t="shared" si="7"/>
        <v>-46121719</v>
      </c>
      <c r="K36" s="1379">
        <v>-168838171</v>
      </c>
      <c r="L36" s="1390">
        <v>-128859075</v>
      </c>
      <c r="M36" s="1390">
        <v>-7987052</v>
      </c>
      <c r="N36" s="1390">
        <v>-59380633</v>
      </c>
      <c r="O36" s="1412">
        <f t="shared" si="1"/>
        <v>-802545873</v>
      </c>
    </row>
    <row r="37" spans="1:15">
      <c r="C37" s="115"/>
      <c r="D37" s="115"/>
      <c r="E37" s="115"/>
      <c r="F37" s="115"/>
      <c r="G37" s="115"/>
      <c r="H37" s="115"/>
      <c r="I37" s="115"/>
      <c r="J37" s="115"/>
      <c r="K37" s="115"/>
      <c r="L37" s="115"/>
      <c r="M37" s="115"/>
      <c r="N37" s="115"/>
      <c r="O37" s="1322"/>
    </row>
    <row r="38" spans="1:15">
      <c r="C38" s="802"/>
      <c r="D38" s="802"/>
      <c r="E38" s="802"/>
      <c r="F38" s="802"/>
      <c r="G38" s="802"/>
      <c r="H38" s="802"/>
      <c r="I38" s="802"/>
      <c r="J38" s="802"/>
      <c r="K38" s="1408">
        <f>SUM(C36:K36)</f>
        <v>-606319113</v>
      </c>
      <c r="L38" s="1417">
        <f t="shared" ref="L38:N38" si="8">SUM(C36:L36)</f>
        <v>-735178188</v>
      </c>
      <c r="M38" s="1417">
        <f t="shared" si="8"/>
        <v>-696052806</v>
      </c>
      <c r="N38" s="1417">
        <f t="shared" si="8"/>
        <v>-716525614</v>
      </c>
    </row>
    <row r="39" spans="1:15">
      <c r="C39" s="802">
        <f>C21-C27</f>
        <v>-47112434</v>
      </c>
      <c r="D39" s="802">
        <f>D21-D27</f>
        <v>-38907825</v>
      </c>
      <c r="E39" s="802">
        <f t="shared" ref="E39:M39" si="9">E21-E27+E22</f>
        <v>-52233850</v>
      </c>
      <c r="F39" s="802">
        <f t="shared" si="9"/>
        <v>4366303</v>
      </c>
      <c r="G39" s="802">
        <f t="shared" si="9"/>
        <v>-74854536</v>
      </c>
      <c r="H39" s="802">
        <f t="shared" si="9"/>
        <v>17820950</v>
      </c>
      <c r="I39" s="802">
        <f t="shared" si="9"/>
        <v>-200437831</v>
      </c>
      <c r="J39" s="802">
        <f t="shared" si="9"/>
        <v>-46121719</v>
      </c>
      <c r="K39" s="802">
        <f t="shared" si="9"/>
        <v>-168838171</v>
      </c>
      <c r="L39" s="1393">
        <f t="shared" si="9"/>
        <v>-128859075</v>
      </c>
      <c r="M39" s="1393">
        <f t="shared" si="9"/>
        <v>-7987052</v>
      </c>
      <c r="N39" s="1393">
        <f>N21-N27+N22</f>
        <v>-59380633</v>
      </c>
      <c r="O39" s="115"/>
    </row>
    <row r="40" spans="1:15">
      <c r="C40" s="115" t="b">
        <f t="shared" ref="C40:L40" si="10">C36=C39</f>
        <v>1</v>
      </c>
      <c r="D40" s="115" t="b">
        <f t="shared" si="10"/>
        <v>1</v>
      </c>
      <c r="E40" s="115" t="b">
        <f t="shared" si="10"/>
        <v>1</v>
      </c>
      <c r="F40" s="115" t="b">
        <f t="shared" si="10"/>
        <v>1</v>
      </c>
      <c r="G40" s="115" t="b">
        <f t="shared" si="10"/>
        <v>1</v>
      </c>
      <c r="H40" s="115" t="b">
        <f t="shared" si="10"/>
        <v>1</v>
      </c>
      <c r="I40" s="115" t="b">
        <f t="shared" si="10"/>
        <v>1</v>
      </c>
      <c r="J40" s="115" t="b">
        <f t="shared" si="10"/>
        <v>1</v>
      </c>
      <c r="K40" s="115" t="b">
        <f t="shared" si="10"/>
        <v>1</v>
      </c>
      <c r="L40" s="1394" t="b">
        <f t="shared" si="10"/>
        <v>1</v>
      </c>
      <c r="M40" s="1394" t="b">
        <f>M36=M39</f>
        <v>1</v>
      </c>
      <c r="N40" s="1394" t="b">
        <f>N36=N39</f>
        <v>1</v>
      </c>
      <c r="O40" s="115"/>
    </row>
    <row r="41" spans="1:15">
      <c r="C41" s="115"/>
      <c r="D41" s="115"/>
      <c r="E41" s="115"/>
      <c r="F41" s="115"/>
      <c r="G41" s="115"/>
      <c r="H41" s="115"/>
      <c r="I41" s="115"/>
      <c r="J41" s="115"/>
      <c r="K41" s="115"/>
      <c r="L41" s="1394"/>
      <c r="M41" s="1394"/>
      <c r="N41" s="1394"/>
      <c r="O41" s="115"/>
    </row>
    <row r="42" spans="1:15">
      <c r="C42" s="115"/>
      <c r="D42" s="115"/>
      <c r="E42" s="115"/>
      <c r="F42" s="802"/>
      <c r="G42" s="802"/>
      <c r="H42" s="802"/>
      <c r="I42" s="802"/>
      <c r="J42" s="802"/>
      <c r="K42" s="802"/>
      <c r="L42" s="802"/>
      <c r="M42" s="802"/>
      <c r="N42" s="802"/>
      <c r="O42" s="115"/>
    </row>
    <row r="43" spans="1:15">
      <c r="C43" s="115"/>
      <c r="D43" s="115"/>
      <c r="E43" s="115"/>
      <c r="F43" s="115"/>
      <c r="G43" s="115"/>
      <c r="H43" s="115"/>
      <c r="I43" s="115"/>
      <c r="J43" s="115"/>
      <c r="K43" s="115"/>
      <c r="L43" s="115"/>
      <c r="M43" s="115"/>
      <c r="N43" s="115"/>
      <c r="O43" s="115"/>
    </row>
    <row r="44" spans="1:15">
      <c r="C44" s="115"/>
      <c r="D44" s="115"/>
      <c r="E44" s="115"/>
      <c r="F44" s="115"/>
      <c r="G44" s="115"/>
      <c r="H44" s="115"/>
      <c r="I44" s="115"/>
      <c r="J44" s="115"/>
      <c r="K44" s="115"/>
      <c r="L44" s="115"/>
      <c r="M44" s="115"/>
      <c r="N44" s="115"/>
      <c r="O44" s="115"/>
    </row>
    <row r="45" spans="1:15">
      <c r="C45" s="115"/>
      <c r="D45" s="115"/>
      <c r="E45" s="115"/>
      <c r="F45" s="115"/>
      <c r="G45" s="115"/>
      <c r="H45" s="115"/>
      <c r="I45" s="115"/>
      <c r="J45" s="115"/>
      <c r="K45" s="115"/>
      <c r="L45" s="115"/>
      <c r="M45" s="115"/>
      <c r="N45" s="115"/>
      <c r="O45" s="115"/>
    </row>
    <row r="46" spans="1:15">
      <c r="C46" s="115"/>
      <c r="D46" s="115"/>
      <c r="E46" s="115"/>
      <c r="F46" s="115"/>
      <c r="G46" s="115"/>
      <c r="H46" s="115"/>
      <c r="I46" s="115"/>
      <c r="J46" s="115"/>
      <c r="K46" s="115"/>
      <c r="L46" s="115"/>
      <c r="M46" s="115"/>
      <c r="N46" s="115"/>
      <c r="O46" s="115"/>
    </row>
    <row r="47" spans="1:15">
      <c r="C47" s="115"/>
      <c r="D47" s="115"/>
      <c r="E47" s="115"/>
      <c r="F47" s="115"/>
      <c r="G47" s="115"/>
      <c r="H47" s="115"/>
      <c r="I47" s="115"/>
      <c r="J47" s="115"/>
      <c r="K47" s="115"/>
      <c r="L47" s="115"/>
      <c r="M47" s="115"/>
      <c r="N47" s="115"/>
      <c r="O47" s="115"/>
    </row>
    <row r="48" spans="1:15">
      <c r="C48" s="115"/>
      <c r="D48" s="115"/>
      <c r="E48" s="115"/>
      <c r="F48" s="115"/>
      <c r="G48" s="115"/>
      <c r="H48" s="115"/>
      <c r="I48" s="115"/>
      <c r="J48" s="115"/>
      <c r="K48" s="115"/>
      <c r="L48" s="115"/>
      <c r="M48" s="115"/>
      <c r="N48" s="115"/>
      <c r="O48" s="115"/>
    </row>
    <row r="49" spans="3:15">
      <c r="C49" s="115"/>
      <c r="D49" s="115"/>
      <c r="E49" s="115"/>
      <c r="F49" s="115"/>
      <c r="G49" s="115"/>
      <c r="H49" s="115"/>
      <c r="I49" s="115"/>
      <c r="J49" s="115"/>
      <c r="K49" s="115"/>
      <c r="L49" s="115"/>
      <c r="M49" s="115"/>
      <c r="N49" s="115"/>
      <c r="O49" s="115"/>
    </row>
    <row r="50" spans="3:15">
      <c r="C50" s="115"/>
      <c r="D50" s="115"/>
      <c r="E50" s="115"/>
      <c r="F50" s="115"/>
      <c r="G50" s="115"/>
      <c r="H50" s="115"/>
      <c r="I50" s="115"/>
      <c r="J50" s="115"/>
      <c r="K50" s="115"/>
      <c r="L50" s="115"/>
      <c r="M50" s="115"/>
      <c r="N50" s="115"/>
      <c r="O50" s="115"/>
    </row>
    <row r="51" spans="3:15">
      <c r="C51" s="115"/>
      <c r="D51" s="115"/>
      <c r="E51" s="115"/>
      <c r="F51" s="115"/>
      <c r="G51" s="115"/>
      <c r="H51" s="115"/>
      <c r="I51" s="115"/>
      <c r="J51" s="115"/>
      <c r="K51" s="115"/>
      <c r="L51" s="115"/>
      <c r="M51" s="115"/>
      <c r="N51" s="115"/>
      <c r="O51" s="115"/>
    </row>
    <row r="52" spans="3:15">
      <c r="C52" s="115"/>
      <c r="D52" s="115"/>
      <c r="E52" s="115"/>
      <c r="F52" s="115"/>
      <c r="G52" s="115"/>
      <c r="H52" s="115"/>
      <c r="I52" s="115"/>
      <c r="J52" s="115"/>
      <c r="K52" s="115"/>
      <c r="L52" s="115"/>
      <c r="M52" s="115"/>
      <c r="N52" s="115"/>
      <c r="O52" s="115"/>
    </row>
    <row r="53" spans="3:15">
      <c r="C53" s="115"/>
      <c r="D53" s="115"/>
      <c r="E53" s="115"/>
      <c r="F53" s="115"/>
      <c r="G53" s="115"/>
      <c r="H53" s="115"/>
      <c r="I53" s="115"/>
      <c r="J53" s="115"/>
      <c r="K53" s="115"/>
      <c r="L53" s="115"/>
      <c r="M53" s="115"/>
      <c r="N53" s="115"/>
      <c r="O53" s="115"/>
    </row>
    <row r="54" spans="3:15">
      <c r="C54" s="115"/>
      <c r="D54" s="115"/>
      <c r="E54" s="115"/>
      <c r="F54" s="115"/>
      <c r="G54" s="115"/>
      <c r="H54" s="115"/>
      <c r="I54" s="115"/>
      <c r="J54" s="115"/>
      <c r="K54" s="115"/>
      <c r="L54" s="115"/>
      <c r="M54" s="115"/>
      <c r="N54" s="115"/>
      <c r="O54" s="115"/>
    </row>
    <row r="55" spans="3:15">
      <c r="C55" s="115"/>
      <c r="D55" s="115"/>
      <c r="E55" s="115"/>
      <c r="F55" s="115"/>
      <c r="G55" s="115"/>
      <c r="H55" s="115"/>
      <c r="I55" s="115"/>
      <c r="J55" s="115"/>
      <c r="K55" s="115"/>
      <c r="L55" s="115"/>
      <c r="M55" s="115"/>
      <c r="N55" s="115"/>
      <c r="O55" s="115"/>
    </row>
    <row r="56" spans="3:15">
      <c r="C56" s="115"/>
      <c r="D56" s="115"/>
      <c r="E56" s="115"/>
      <c r="F56" s="115"/>
      <c r="G56" s="115"/>
      <c r="H56" s="115"/>
      <c r="I56" s="115"/>
      <c r="J56" s="115"/>
      <c r="K56" s="115"/>
      <c r="L56" s="115"/>
      <c r="M56" s="115"/>
      <c r="N56" s="115"/>
      <c r="O56" s="115"/>
    </row>
    <row r="57" spans="3:15">
      <c r="C57" s="115"/>
      <c r="D57" s="115"/>
      <c r="E57" s="115"/>
      <c r="F57" s="115"/>
      <c r="G57" s="115"/>
      <c r="H57" s="115"/>
      <c r="I57" s="115"/>
      <c r="J57" s="115"/>
      <c r="K57" s="115"/>
      <c r="L57" s="115"/>
      <c r="M57" s="115"/>
      <c r="N57" s="115"/>
      <c r="O57" s="115"/>
    </row>
    <row r="58" spans="3:15">
      <c r="C58" s="115"/>
      <c r="D58" s="115"/>
      <c r="E58" s="115"/>
      <c r="F58" s="115"/>
      <c r="G58" s="115"/>
      <c r="H58" s="115"/>
      <c r="I58" s="115"/>
      <c r="J58" s="115"/>
      <c r="K58" s="115"/>
      <c r="L58" s="115"/>
      <c r="M58" s="115"/>
      <c r="N58" s="115"/>
      <c r="O58" s="115"/>
    </row>
    <row r="59" spans="3:15">
      <c r="C59" s="115"/>
      <c r="D59" s="115"/>
      <c r="E59" s="115"/>
      <c r="F59" s="115"/>
      <c r="G59" s="115"/>
      <c r="H59" s="115"/>
      <c r="I59" s="115"/>
      <c r="J59" s="115"/>
      <c r="K59" s="115"/>
      <c r="L59" s="115"/>
      <c r="M59" s="115"/>
      <c r="N59" s="115"/>
      <c r="O59" s="115"/>
    </row>
    <row r="60" spans="3:15">
      <c r="C60" s="115"/>
      <c r="D60" s="115"/>
      <c r="E60" s="115"/>
      <c r="F60" s="115"/>
      <c r="G60" s="115"/>
      <c r="H60" s="115"/>
      <c r="I60" s="115"/>
      <c r="J60" s="115"/>
      <c r="K60" s="115"/>
      <c r="L60" s="115"/>
      <c r="M60" s="115"/>
      <c r="N60" s="115"/>
      <c r="O60" s="115"/>
    </row>
    <row r="61" spans="3:15">
      <c r="C61" s="115"/>
      <c r="D61" s="115"/>
      <c r="E61" s="115"/>
      <c r="F61" s="115"/>
      <c r="G61" s="115"/>
      <c r="H61" s="115"/>
      <c r="I61" s="115"/>
      <c r="J61" s="115"/>
      <c r="K61" s="115"/>
      <c r="L61" s="115"/>
      <c r="M61" s="115"/>
      <c r="N61" s="115"/>
      <c r="O61" s="115"/>
    </row>
    <row r="62" spans="3:15">
      <c r="C62" s="115"/>
      <c r="D62" s="115"/>
      <c r="E62" s="115"/>
      <c r="F62" s="115"/>
      <c r="G62" s="115"/>
      <c r="H62" s="115"/>
      <c r="I62" s="115"/>
      <c r="J62" s="115"/>
      <c r="K62" s="115"/>
      <c r="L62" s="115"/>
      <c r="M62" s="115"/>
      <c r="N62" s="115"/>
      <c r="O62" s="115"/>
    </row>
    <row r="63" spans="3:15">
      <c r="C63" s="115"/>
      <c r="D63" s="115"/>
      <c r="E63" s="115"/>
      <c r="F63" s="115"/>
      <c r="G63" s="115"/>
      <c r="H63" s="115"/>
      <c r="I63" s="115"/>
      <c r="J63" s="115"/>
      <c r="K63" s="115"/>
      <c r="L63" s="115"/>
      <c r="M63" s="115"/>
      <c r="N63" s="115"/>
      <c r="O63" s="115"/>
    </row>
  </sheetData>
  <phoneticPr fontId="4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C01-B821-4535-8845-2ABD82859A7A}">
  <sheetPr>
    <tabColor rgb="FF00CC99"/>
  </sheetPr>
  <dimension ref="A1:H1255"/>
  <sheetViews>
    <sheetView workbookViewId="0"/>
  </sheetViews>
  <sheetFormatPr defaultRowHeight="13.2"/>
  <cols>
    <col min="1" max="1" width="16.375" style="1261" customWidth="1"/>
    <col min="2" max="2" width="17.875" customWidth="1"/>
    <col min="3" max="3" width="16.5" customWidth="1"/>
    <col min="4" max="4" width="62.875" customWidth="1"/>
    <col min="5" max="5" width="95.375" customWidth="1"/>
    <col min="6" max="6" width="18.75" style="803" customWidth="1"/>
    <col min="7" max="7" width="18.5" style="803" customWidth="1"/>
    <col min="8" max="8" width="16.625" customWidth="1"/>
    <col min="9" max="9" width="13.375" bestFit="1" customWidth="1"/>
  </cols>
  <sheetData>
    <row r="1" spans="1:8">
      <c r="A1" s="1261" t="s">
        <v>6392</v>
      </c>
      <c r="B1" t="s">
        <v>607</v>
      </c>
      <c r="C1" t="s">
        <v>608</v>
      </c>
      <c r="D1" t="s">
        <v>609</v>
      </c>
      <c r="E1" t="s">
        <v>11</v>
      </c>
      <c r="F1" s="803" t="s">
        <v>612</v>
      </c>
      <c r="G1" s="803" t="s">
        <v>613</v>
      </c>
      <c r="H1" t="s">
        <v>610</v>
      </c>
    </row>
    <row r="2" spans="1:8">
      <c r="A2" s="1261" t="s">
        <v>6145</v>
      </c>
      <c r="B2" t="s">
        <v>797</v>
      </c>
      <c r="C2" t="s">
        <v>339</v>
      </c>
      <c r="D2" t="s">
        <v>683</v>
      </c>
      <c r="E2" t="s">
        <v>798</v>
      </c>
      <c r="F2" s="803">
        <v>4000</v>
      </c>
      <c r="G2" s="803">
        <v>0</v>
      </c>
    </row>
    <row r="3" spans="1:8">
      <c r="A3" s="1261" t="s">
        <v>6145</v>
      </c>
      <c r="B3" t="s">
        <v>797</v>
      </c>
      <c r="C3" t="s">
        <v>349</v>
      </c>
      <c r="D3" t="s">
        <v>659</v>
      </c>
      <c r="E3" t="s">
        <v>799</v>
      </c>
      <c r="F3" s="803">
        <v>400</v>
      </c>
      <c r="G3" s="803">
        <v>0</v>
      </c>
    </row>
    <row r="4" spans="1:8">
      <c r="A4" s="1261" t="s">
        <v>6145</v>
      </c>
      <c r="B4" t="s">
        <v>797</v>
      </c>
      <c r="C4" t="s">
        <v>244</v>
      </c>
      <c r="D4" t="s">
        <v>652</v>
      </c>
      <c r="E4" t="s">
        <v>804</v>
      </c>
      <c r="F4" s="803">
        <v>0</v>
      </c>
      <c r="G4" s="803">
        <v>4400</v>
      </c>
    </row>
    <row r="5" spans="1:8">
      <c r="A5" s="1261" t="s">
        <v>6145</v>
      </c>
      <c r="B5" t="s">
        <v>795</v>
      </c>
      <c r="C5" t="s">
        <v>339</v>
      </c>
      <c r="D5" t="s">
        <v>683</v>
      </c>
      <c r="E5" t="s">
        <v>796</v>
      </c>
      <c r="F5" s="803">
        <v>500</v>
      </c>
      <c r="G5" s="803">
        <v>0</v>
      </c>
    </row>
    <row r="6" spans="1:8">
      <c r="A6" s="1261" t="s">
        <v>6145</v>
      </c>
      <c r="B6" t="s">
        <v>795</v>
      </c>
      <c r="C6" t="s">
        <v>244</v>
      </c>
      <c r="D6" t="s">
        <v>652</v>
      </c>
      <c r="E6" t="s">
        <v>803</v>
      </c>
      <c r="F6" s="803">
        <v>23487000</v>
      </c>
      <c r="G6" s="803">
        <v>0</v>
      </c>
    </row>
    <row r="7" spans="1:8">
      <c r="A7" s="1261" t="s">
        <v>6145</v>
      </c>
      <c r="B7" t="s">
        <v>795</v>
      </c>
      <c r="C7" t="s">
        <v>354</v>
      </c>
      <c r="D7" t="s">
        <v>656</v>
      </c>
      <c r="E7" t="s">
        <v>806</v>
      </c>
      <c r="F7" s="803">
        <v>0</v>
      </c>
      <c r="G7" s="803">
        <v>23487500</v>
      </c>
    </row>
    <row r="8" spans="1:8">
      <c r="A8" s="1261" t="s">
        <v>6145</v>
      </c>
      <c r="B8" t="s">
        <v>793</v>
      </c>
      <c r="C8" t="s">
        <v>339</v>
      </c>
      <c r="D8" t="s">
        <v>683</v>
      </c>
      <c r="E8" t="s">
        <v>794</v>
      </c>
      <c r="F8" s="803">
        <v>500</v>
      </c>
      <c r="G8" s="803">
        <v>0</v>
      </c>
    </row>
    <row r="9" spans="1:8">
      <c r="A9" s="1261" t="s">
        <v>6145</v>
      </c>
      <c r="B9" t="s">
        <v>793</v>
      </c>
      <c r="C9" t="s">
        <v>244</v>
      </c>
      <c r="D9" t="s">
        <v>652</v>
      </c>
      <c r="E9" t="s">
        <v>802</v>
      </c>
      <c r="F9" s="803">
        <v>12000000</v>
      </c>
      <c r="G9" s="803">
        <v>0</v>
      </c>
    </row>
    <row r="10" spans="1:8">
      <c r="A10" s="1261" t="s">
        <v>6145</v>
      </c>
      <c r="B10" t="s">
        <v>793</v>
      </c>
      <c r="C10" t="s">
        <v>354</v>
      </c>
      <c r="D10" t="s">
        <v>656</v>
      </c>
      <c r="E10" t="s">
        <v>805</v>
      </c>
      <c r="F10" s="803">
        <v>0</v>
      </c>
      <c r="G10" s="803">
        <v>12000500</v>
      </c>
    </row>
    <row r="11" spans="1:8">
      <c r="A11" s="1261" t="s">
        <v>6145</v>
      </c>
      <c r="B11" t="s">
        <v>800</v>
      </c>
      <c r="C11" t="s">
        <v>244</v>
      </c>
      <c r="D11" t="s">
        <v>652</v>
      </c>
      <c r="E11" t="s">
        <v>801</v>
      </c>
      <c r="F11" s="803">
        <v>4400</v>
      </c>
      <c r="G11" s="803">
        <v>0</v>
      </c>
    </row>
    <row r="12" spans="1:8">
      <c r="A12" s="1261" t="s">
        <v>6145</v>
      </c>
      <c r="B12" t="s">
        <v>800</v>
      </c>
      <c r="C12" t="s">
        <v>354</v>
      </c>
      <c r="D12" t="s">
        <v>656</v>
      </c>
      <c r="E12" t="s">
        <v>801</v>
      </c>
      <c r="F12" s="803">
        <v>0</v>
      </c>
      <c r="G12" s="803">
        <v>4400</v>
      </c>
    </row>
    <row r="13" spans="1:8">
      <c r="A13" s="1261" t="s">
        <v>6904</v>
      </c>
      <c r="B13" t="s">
        <v>790</v>
      </c>
      <c r="C13" t="s">
        <v>372</v>
      </c>
      <c r="D13" t="s">
        <v>791</v>
      </c>
      <c r="E13" t="s">
        <v>792</v>
      </c>
      <c r="F13" s="803">
        <v>20000000</v>
      </c>
      <c r="G13" s="803">
        <v>0</v>
      </c>
    </row>
    <row r="14" spans="1:8">
      <c r="A14" s="1261" t="s">
        <v>6904</v>
      </c>
      <c r="B14" t="s">
        <v>790</v>
      </c>
      <c r="C14" t="s">
        <v>354</v>
      </c>
      <c r="D14" t="s">
        <v>656</v>
      </c>
      <c r="E14" t="s">
        <v>792</v>
      </c>
      <c r="F14" s="803">
        <v>0</v>
      </c>
      <c r="G14" s="803">
        <v>20000000</v>
      </c>
    </row>
    <row r="15" spans="1:8">
      <c r="A15" s="1261" t="s">
        <v>6149</v>
      </c>
      <c r="B15" t="s">
        <v>786</v>
      </c>
      <c r="C15" t="s">
        <v>379</v>
      </c>
      <c r="D15" t="s">
        <v>678</v>
      </c>
      <c r="E15" t="s">
        <v>787</v>
      </c>
      <c r="F15" s="803">
        <v>333100</v>
      </c>
      <c r="G15" s="803">
        <v>0</v>
      </c>
    </row>
    <row r="16" spans="1:8">
      <c r="A16" s="1261" t="s">
        <v>6149</v>
      </c>
      <c r="B16" t="s">
        <v>786</v>
      </c>
      <c r="C16" t="s">
        <v>349</v>
      </c>
      <c r="D16" t="s">
        <v>659</v>
      </c>
      <c r="E16" t="s">
        <v>788</v>
      </c>
      <c r="F16" s="803">
        <v>33310</v>
      </c>
      <c r="G16" s="803">
        <v>0</v>
      </c>
    </row>
    <row r="17" spans="1:7">
      <c r="A17" s="1261" t="s">
        <v>6149</v>
      </c>
      <c r="B17" t="s">
        <v>786</v>
      </c>
      <c r="C17" t="s">
        <v>244</v>
      </c>
      <c r="D17" t="s">
        <v>652</v>
      </c>
      <c r="E17" t="s">
        <v>789</v>
      </c>
      <c r="F17" s="803">
        <v>0</v>
      </c>
      <c r="G17" s="803">
        <v>366410</v>
      </c>
    </row>
    <row r="18" spans="1:7">
      <c r="A18" s="1261" t="s">
        <v>6905</v>
      </c>
      <c r="B18" t="s">
        <v>784</v>
      </c>
      <c r="C18" t="s">
        <v>244</v>
      </c>
      <c r="D18" t="s">
        <v>652</v>
      </c>
      <c r="E18" t="s">
        <v>785</v>
      </c>
      <c r="F18" s="803">
        <v>366410</v>
      </c>
      <c r="G18" s="803">
        <v>0</v>
      </c>
    </row>
    <row r="19" spans="1:7">
      <c r="A19" s="1261" t="s">
        <v>6905</v>
      </c>
      <c r="B19" t="s">
        <v>784</v>
      </c>
      <c r="C19" t="s">
        <v>354</v>
      </c>
      <c r="D19" t="s">
        <v>656</v>
      </c>
      <c r="E19" t="s">
        <v>785</v>
      </c>
      <c r="F19" s="803">
        <v>0</v>
      </c>
      <c r="G19" s="803">
        <v>366410</v>
      </c>
    </row>
    <row r="20" spans="1:7">
      <c r="A20" s="1261" t="s">
        <v>6157</v>
      </c>
      <c r="B20" t="s">
        <v>762</v>
      </c>
      <c r="C20" t="s">
        <v>391</v>
      </c>
      <c r="D20" t="s">
        <v>658</v>
      </c>
      <c r="E20" t="s">
        <v>763</v>
      </c>
      <c r="F20" s="803">
        <v>1400000</v>
      </c>
      <c r="G20" s="803">
        <v>0</v>
      </c>
    </row>
    <row r="21" spans="1:7">
      <c r="A21" s="1261" t="s">
        <v>6157</v>
      </c>
      <c r="B21" t="s">
        <v>762</v>
      </c>
      <c r="C21" t="s">
        <v>349</v>
      </c>
      <c r="D21" t="s">
        <v>659</v>
      </c>
      <c r="E21" t="s">
        <v>763</v>
      </c>
      <c r="F21" s="803">
        <v>140000</v>
      </c>
      <c r="G21" s="803">
        <v>0</v>
      </c>
    </row>
    <row r="22" spans="1:7">
      <c r="A22" s="1261" t="s">
        <v>6157</v>
      </c>
      <c r="B22" t="s">
        <v>762</v>
      </c>
      <c r="C22" t="s">
        <v>244</v>
      </c>
      <c r="D22" t="s">
        <v>652</v>
      </c>
      <c r="E22" t="s">
        <v>763</v>
      </c>
      <c r="F22" s="803">
        <v>0</v>
      </c>
      <c r="G22" s="803">
        <v>1540000</v>
      </c>
    </row>
    <row r="23" spans="1:7">
      <c r="A23" s="1261" t="s">
        <v>6157</v>
      </c>
      <c r="B23" t="s">
        <v>777</v>
      </c>
      <c r="C23" t="s">
        <v>349</v>
      </c>
      <c r="D23" t="s">
        <v>659</v>
      </c>
      <c r="E23" t="s">
        <v>765</v>
      </c>
      <c r="F23" s="803">
        <v>14797718</v>
      </c>
      <c r="G23" s="803">
        <v>0</v>
      </c>
    </row>
    <row r="24" spans="1:7">
      <c r="A24" s="1261" t="s">
        <v>6157</v>
      </c>
      <c r="B24" t="s">
        <v>777</v>
      </c>
      <c r="C24" t="s">
        <v>399</v>
      </c>
      <c r="D24" t="s">
        <v>646</v>
      </c>
      <c r="E24" t="s">
        <v>765</v>
      </c>
      <c r="F24" s="803">
        <v>0</v>
      </c>
      <c r="G24" s="803">
        <v>162774893</v>
      </c>
    </row>
    <row r="25" spans="1:7">
      <c r="A25" s="1261" t="s">
        <v>6157</v>
      </c>
      <c r="B25" t="s">
        <v>777</v>
      </c>
      <c r="C25" t="s">
        <v>583</v>
      </c>
      <c r="D25" t="s">
        <v>780</v>
      </c>
      <c r="E25" t="s">
        <v>765</v>
      </c>
      <c r="F25" s="803">
        <v>147977175</v>
      </c>
      <c r="G25" s="803">
        <v>0</v>
      </c>
    </row>
    <row r="26" spans="1:7">
      <c r="A26" s="1261" t="s">
        <v>6157</v>
      </c>
      <c r="B26" t="s">
        <v>767</v>
      </c>
      <c r="C26" t="s">
        <v>349</v>
      </c>
      <c r="D26" t="s">
        <v>659</v>
      </c>
      <c r="E26" t="s">
        <v>768</v>
      </c>
      <c r="F26" s="803">
        <v>0</v>
      </c>
      <c r="G26" s="803">
        <v>108000</v>
      </c>
    </row>
    <row r="27" spans="1:7">
      <c r="A27" s="1261" t="s">
        <v>6157</v>
      </c>
      <c r="B27" t="s">
        <v>767</v>
      </c>
      <c r="C27" t="s">
        <v>349</v>
      </c>
      <c r="D27" t="s">
        <v>659</v>
      </c>
      <c r="E27" t="s">
        <v>770</v>
      </c>
      <c r="F27" s="803">
        <v>0</v>
      </c>
      <c r="G27" s="803">
        <v>200000</v>
      </c>
    </row>
    <row r="28" spans="1:7">
      <c r="A28" s="1261" t="s">
        <v>6157</v>
      </c>
      <c r="B28" t="s">
        <v>767</v>
      </c>
      <c r="C28" t="s">
        <v>349</v>
      </c>
      <c r="D28" t="s">
        <v>659</v>
      </c>
      <c r="E28" t="s">
        <v>771</v>
      </c>
      <c r="F28" s="803">
        <v>0</v>
      </c>
      <c r="G28" s="803">
        <v>19627885</v>
      </c>
    </row>
    <row r="29" spans="1:7">
      <c r="A29" s="1261" t="s">
        <v>6157</v>
      </c>
      <c r="B29" t="s">
        <v>767</v>
      </c>
      <c r="C29" t="s">
        <v>349</v>
      </c>
      <c r="D29" t="s">
        <v>659</v>
      </c>
      <c r="E29" t="s">
        <v>772</v>
      </c>
      <c r="F29" s="803">
        <v>0</v>
      </c>
      <c r="G29" s="803">
        <v>800</v>
      </c>
    </row>
    <row r="30" spans="1:7">
      <c r="A30" s="1261" t="s">
        <v>6157</v>
      </c>
      <c r="B30" t="s">
        <v>767</v>
      </c>
      <c r="C30" t="s">
        <v>349</v>
      </c>
      <c r="D30" t="s">
        <v>659</v>
      </c>
      <c r="E30" t="s">
        <v>773</v>
      </c>
      <c r="F30" s="803">
        <v>0</v>
      </c>
      <c r="G30" s="803">
        <v>115000</v>
      </c>
    </row>
    <row r="31" spans="1:7">
      <c r="A31" s="1261" t="s">
        <v>6157</v>
      </c>
      <c r="B31" t="s">
        <v>767</v>
      </c>
      <c r="C31" t="s">
        <v>349</v>
      </c>
      <c r="D31" t="s">
        <v>659</v>
      </c>
      <c r="E31" t="s">
        <v>774</v>
      </c>
      <c r="F31" s="803">
        <v>0</v>
      </c>
      <c r="G31" s="803">
        <v>1200000</v>
      </c>
    </row>
    <row r="32" spans="1:7">
      <c r="A32" s="1261" t="s">
        <v>6157</v>
      </c>
      <c r="B32" t="s">
        <v>767</v>
      </c>
      <c r="C32" t="s">
        <v>349</v>
      </c>
      <c r="D32" t="s">
        <v>659</v>
      </c>
      <c r="E32" t="s">
        <v>775</v>
      </c>
      <c r="F32" s="803">
        <v>0</v>
      </c>
      <c r="G32" s="803">
        <v>350000</v>
      </c>
    </row>
    <row r="33" spans="1:7">
      <c r="A33" s="1261" t="s">
        <v>6157</v>
      </c>
      <c r="B33" t="s">
        <v>767</v>
      </c>
      <c r="C33" t="s">
        <v>349</v>
      </c>
      <c r="D33" t="s">
        <v>659</v>
      </c>
      <c r="E33" t="s">
        <v>776</v>
      </c>
      <c r="F33" s="803">
        <v>0</v>
      </c>
      <c r="G33" s="803">
        <v>445000</v>
      </c>
    </row>
    <row r="34" spans="1:7">
      <c r="A34" s="1261" t="s">
        <v>6157</v>
      </c>
      <c r="B34" t="s">
        <v>767</v>
      </c>
      <c r="C34" t="s">
        <v>240</v>
      </c>
      <c r="D34" t="s">
        <v>706</v>
      </c>
      <c r="E34" t="s">
        <v>781</v>
      </c>
      <c r="F34" s="803">
        <v>22046685</v>
      </c>
      <c r="G34" s="803">
        <v>0</v>
      </c>
    </row>
    <row r="35" spans="1:7">
      <c r="A35" s="1261" t="s">
        <v>6157</v>
      </c>
      <c r="B35" t="s">
        <v>778</v>
      </c>
      <c r="C35" t="s">
        <v>244</v>
      </c>
      <c r="D35" t="s">
        <v>652</v>
      </c>
      <c r="E35" t="s">
        <v>779</v>
      </c>
      <c r="F35" s="803">
        <v>8662250</v>
      </c>
      <c r="G35" s="803">
        <v>0</v>
      </c>
    </row>
    <row r="36" spans="1:7">
      <c r="A36" s="1261" t="s">
        <v>6157</v>
      </c>
      <c r="B36" t="s">
        <v>778</v>
      </c>
      <c r="C36" t="s">
        <v>421</v>
      </c>
      <c r="D36" t="s">
        <v>6442</v>
      </c>
      <c r="E36" t="s">
        <v>779</v>
      </c>
      <c r="F36" s="803">
        <v>0</v>
      </c>
      <c r="G36" s="803">
        <v>8662250</v>
      </c>
    </row>
    <row r="37" spans="1:7">
      <c r="A37" s="1261" t="s">
        <v>6157</v>
      </c>
      <c r="B37" t="s">
        <v>752</v>
      </c>
      <c r="C37" t="s">
        <v>431</v>
      </c>
      <c r="D37" t="s">
        <v>634</v>
      </c>
      <c r="E37" t="s">
        <v>753</v>
      </c>
      <c r="F37" s="803">
        <v>8662250</v>
      </c>
      <c r="G37" s="803">
        <v>0</v>
      </c>
    </row>
    <row r="38" spans="1:7">
      <c r="A38" s="1261" t="s">
        <v>6157</v>
      </c>
      <c r="B38" t="s">
        <v>752</v>
      </c>
      <c r="C38" t="s">
        <v>244</v>
      </c>
      <c r="D38" t="s">
        <v>652</v>
      </c>
      <c r="E38" t="s">
        <v>753</v>
      </c>
      <c r="F38" s="803">
        <v>0</v>
      </c>
      <c r="G38" s="803">
        <v>8662250</v>
      </c>
    </row>
    <row r="39" spans="1:7">
      <c r="A39" s="1261" t="s">
        <v>6157</v>
      </c>
      <c r="B39" t="s">
        <v>760</v>
      </c>
      <c r="C39" t="s">
        <v>435</v>
      </c>
      <c r="D39" t="s">
        <v>641</v>
      </c>
      <c r="E39" t="s">
        <v>761</v>
      </c>
      <c r="F39" s="803">
        <v>1000000</v>
      </c>
      <c r="G39" s="803">
        <v>0</v>
      </c>
    </row>
    <row r="40" spans="1:7">
      <c r="A40" s="1261" t="s">
        <v>6157</v>
      </c>
      <c r="B40" t="s">
        <v>760</v>
      </c>
      <c r="C40" t="s">
        <v>437</v>
      </c>
      <c r="D40" t="s">
        <v>649</v>
      </c>
      <c r="E40" t="s">
        <v>761</v>
      </c>
      <c r="F40" s="803">
        <v>0</v>
      </c>
      <c r="G40" s="803">
        <v>1000000</v>
      </c>
    </row>
    <row r="41" spans="1:7">
      <c r="A41" s="1261" t="s">
        <v>6157</v>
      </c>
      <c r="B41" t="s">
        <v>759</v>
      </c>
      <c r="C41" t="s">
        <v>441</v>
      </c>
      <c r="D41" t="s">
        <v>636</v>
      </c>
      <c r="E41" t="s">
        <v>756</v>
      </c>
      <c r="F41" s="803">
        <v>15712084</v>
      </c>
      <c r="G41" s="803">
        <v>0</v>
      </c>
    </row>
    <row r="42" spans="1:7">
      <c r="A42" s="1261" t="s">
        <v>6157</v>
      </c>
      <c r="B42" t="s">
        <v>759</v>
      </c>
      <c r="C42" t="s">
        <v>782</v>
      </c>
      <c r="D42" t="s">
        <v>783</v>
      </c>
      <c r="E42" t="s">
        <v>756</v>
      </c>
      <c r="F42" s="803">
        <v>0</v>
      </c>
      <c r="G42" s="803">
        <v>15712084</v>
      </c>
    </row>
    <row r="43" spans="1:7">
      <c r="A43" s="1261" t="s">
        <v>6157</v>
      </c>
      <c r="B43" t="s">
        <v>766</v>
      </c>
      <c r="C43" t="s">
        <v>349</v>
      </c>
      <c r="D43" t="s">
        <v>659</v>
      </c>
      <c r="E43" s="328" t="s">
        <v>765</v>
      </c>
      <c r="F43" s="803">
        <v>0</v>
      </c>
      <c r="G43" s="803">
        <v>14797718</v>
      </c>
    </row>
    <row r="44" spans="1:7">
      <c r="A44" s="1261" t="s">
        <v>6157</v>
      </c>
      <c r="B44" t="s">
        <v>766</v>
      </c>
      <c r="C44" t="s">
        <v>399</v>
      </c>
      <c r="D44" t="s">
        <v>646</v>
      </c>
      <c r="E44" s="328" t="s">
        <v>765</v>
      </c>
      <c r="F44" s="803">
        <v>162774893</v>
      </c>
      <c r="G44" s="803">
        <v>0</v>
      </c>
    </row>
    <row r="45" spans="1:7">
      <c r="A45" s="1261" t="s">
        <v>6157</v>
      </c>
      <c r="B45" t="s">
        <v>766</v>
      </c>
      <c r="C45" t="s">
        <v>583</v>
      </c>
      <c r="D45" t="s">
        <v>780</v>
      </c>
      <c r="E45" s="328" t="s">
        <v>765</v>
      </c>
      <c r="F45" s="803">
        <v>0</v>
      </c>
      <c r="G45" s="803">
        <v>147977175</v>
      </c>
    </row>
    <row r="46" spans="1:7">
      <c r="A46" s="1261" t="s">
        <v>6157</v>
      </c>
      <c r="B46" t="s">
        <v>764</v>
      </c>
      <c r="C46" t="s">
        <v>349</v>
      </c>
      <c r="D46" t="s">
        <v>659</v>
      </c>
      <c r="E46" s="864" t="s">
        <v>765</v>
      </c>
      <c r="F46" s="803">
        <v>14797717</v>
      </c>
      <c r="G46" s="803">
        <v>0</v>
      </c>
    </row>
    <row r="47" spans="1:7">
      <c r="A47" s="1261" t="s">
        <v>6157</v>
      </c>
      <c r="B47" t="s">
        <v>764</v>
      </c>
      <c r="C47" t="s">
        <v>399</v>
      </c>
      <c r="D47" t="s">
        <v>646</v>
      </c>
      <c r="E47" s="864" t="s">
        <v>765</v>
      </c>
      <c r="F47" s="803">
        <v>0</v>
      </c>
      <c r="G47" s="803">
        <v>162774893</v>
      </c>
    </row>
    <row r="48" spans="1:7">
      <c r="A48" s="1261" t="s">
        <v>6157</v>
      </c>
      <c r="B48" t="s">
        <v>764</v>
      </c>
      <c r="C48" t="s">
        <v>583</v>
      </c>
      <c r="D48" t="s">
        <v>780</v>
      </c>
      <c r="E48" s="864" t="s">
        <v>765</v>
      </c>
      <c r="F48" s="803">
        <v>147977176</v>
      </c>
      <c r="G48" s="803">
        <v>0</v>
      </c>
    </row>
    <row r="49" spans="1:8">
      <c r="A49" s="1261" t="s">
        <v>6157</v>
      </c>
      <c r="B49" t="s">
        <v>755</v>
      </c>
      <c r="C49" t="s">
        <v>441</v>
      </c>
      <c r="D49" t="s">
        <v>636</v>
      </c>
      <c r="E49" t="s">
        <v>756</v>
      </c>
      <c r="F49" s="803">
        <v>0</v>
      </c>
      <c r="G49" s="803">
        <v>15712084</v>
      </c>
    </row>
    <row r="50" spans="1:8">
      <c r="A50" s="1261" t="s">
        <v>6157</v>
      </c>
      <c r="B50" t="s">
        <v>755</v>
      </c>
      <c r="C50" t="s">
        <v>782</v>
      </c>
      <c r="D50" t="s">
        <v>783</v>
      </c>
      <c r="E50" t="s">
        <v>756</v>
      </c>
      <c r="F50" s="803">
        <v>15712084</v>
      </c>
      <c r="G50" s="803">
        <v>0</v>
      </c>
    </row>
    <row r="51" spans="1:8">
      <c r="A51" s="1261" t="s">
        <v>6157</v>
      </c>
      <c r="B51" t="s">
        <v>754</v>
      </c>
      <c r="C51" t="s">
        <v>441</v>
      </c>
      <c r="D51" t="s">
        <v>636</v>
      </c>
      <c r="E51" t="s">
        <v>636</v>
      </c>
      <c r="F51" s="803">
        <v>15712084</v>
      </c>
      <c r="G51" s="803">
        <v>0</v>
      </c>
    </row>
    <row r="52" spans="1:8">
      <c r="A52" s="1261" t="s">
        <v>6157</v>
      </c>
      <c r="B52" t="s">
        <v>754</v>
      </c>
      <c r="C52" t="s">
        <v>445</v>
      </c>
      <c r="D52" t="s">
        <v>645</v>
      </c>
      <c r="E52" t="s">
        <v>636</v>
      </c>
      <c r="F52" s="803">
        <v>0</v>
      </c>
      <c r="G52" s="803">
        <v>15712084</v>
      </c>
    </row>
    <row r="53" spans="1:8">
      <c r="A53" s="1261" t="s">
        <v>6157</v>
      </c>
      <c r="B53" t="s">
        <v>1093</v>
      </c>
      <c r="C53" t="s">
        <v>349</v>
      </c>
      <c r="D53" t="s">
        <v>659</v>
      </c>
      <c r="E53" t="s">
        <v>1094</v>
      </c>
      <c r="F53" s="803">
        <v>0</v>
      </c>
      <c r="G53" s="803">
        <v>14797718</v>
      </c>
    </row>
    <row r="54" spans="1:8">
      <c r="A54" s="1261" t="s">
        <v>6157</v>
      </c>
      <c r="B54" t="s">
        <v>1093</v>
      </c>
      <c r="C54" t="s">
        <v>399</v>
      </c>
      <c r="D54" t="s">
        <v>646</v>
      </c>
      <c r="E54" t="s">
        <v>1094</v>
      </c>
      <c r="F54" s="803">
        <v>162774893</v>
      </c>
      <c r="G54" s="803">
        <v>0</v>
      </c>
    </row>
    <row r="55" spans="1:8">
      <c r="A55" s="1261" t="s">
        <v>6157</v>
      </c>
      <c r="B55" t="s">
        <v>1093</v>
      </c>
      <c r="C55" t="s">
        <v>583</v>
      </c>
      <c r="D55" t="s">
        <v>780</v>
      </c>
      <c r="E55" t="s">
        <v>1094</v>
      </c>
      <c r="F55" s="803">
        <v>0</v>
      </c>
      <c r="G55" s="803">
        <v>147977175</v>
      </c>
    </row>
    <row r="56" spans="1:8">
      <c r="A56" s="1261" t="s">
        <v>6157</v>
      </c>
      <c r="B56" t="s">
        <v>1103</v>
      </c>
      <c r="C56" t="s">
        <v>349</v>
      </c>
      <c r="D56" t="s">
        <v>659</v>
      </c>
      <c r="E56" t="s">
        <v>646</v>
      </c>
      <c r="F56" s="803">
        <v>14797718</v>
      </c>
      <c r="G56" s="803">
        <v>0</v>
      </c>
    </row>
    <row r="57" spans="1:8">
      <c r="A57" s="1261" t="s">
        <v>6157</v>
      </c>
      <c r="B57" t="s">
        <v>1103</v>
      </c>
      <c r="C57" t="s">
        <v>399</v>
      </c>
      <c r="D57" t="s">
        <v>646</v>
      </c>
      <c r="E57" t="s">
        <v>646</v>
      </c>
      <c r="F57" s="803">
        <v>0</v>
      </c>
      <c r="G57" s="803">
        <v>162774893</v>
      </c>
    </row>
    <row r="58" spans="1:8">
      <c r="A58" s="1261" t="s">
        <v>6157</v>
      </c>
      <c r="B58" t="s">
        <v>1103</v>
      </c>
      <c r="C58" t="s">
        <v>399</v>
      </c>
      <c r="D58" t="s">
        <v>646</v>
      </c>
      <c r="E58" t="s">
        <v>646</v>
      </c>
      <c r="F58" s="803">
        <v>147977175</v>
      </c>
      <c r="G58" s="803">
        <v>0</v>
      </c>
    </row>
    <row r="59" spans="1:8">
      <c r="A59" s="1261" t="s">
        <v>6163</v>
      </c>
      <c r="B59" t="s">
        <v>751</v>
      </c>
      <c r="C59" t="s">
        <v>450</v>
      </c>
      <c r="D59" t="s">
        <v>747</v>
      </c>
      <c r="E59" t="s">
        <v>750</v>
      </c>
      <c r="F59" s="803">
        <v>2767811966</v>
      </c>
      <c r="G59" s="803">
        <v>0</v>
      </c>
      <c r="H59" t="s">
        <v>631</v>
      </c>
    </row>
    <row r="60" spans="1:8">
      <c r="A60" s="1261" t="s">
        <v>6163</v>
      </c>
      <c r="B60" t="s">
        <v>751</v>
      </c>
      <c r="C60" t="s">
        <v>399</v>
      </c>
      <c r="D60" t="s">
        <v>646</v>
      </c>
      <c r="E60" t="s">
        <v>750</v>
      </c>
      <c r="F60" s="803">
        <v>0</v>
      </c>
      <c r="G60" s="803">
        <v>2767811966</v>
      </c>
      <c r="H60" t="s">
        <v>631</v>
      </c>
    </row>
    <row r="61" spans="1:8">
      <c r="A61" s="1261" t="s">
        <v>6163</v>
      </c>
      <c r="B61" t="s">
        <v>749</v>
      </c>
      <c r="C61" t="s">
        <v>450</v>
      </c>
      <c r="D61" t="s">
        <v>747</v>
      </c>
      <c r="E61" t="s">
        <v>750</v>
      </c>
      <c r="F61" s="803">
        <v>0</v>
      </c>
      <c r="G61" s="803">
        <v>2767811966</v>
      </c>
      <c r="H61" t="s">
        <v>631</v>
      </c>
    </row>
    <row r="62" spans="1:8">
      <c r="A62" s="1261" t="s">
        <v>6163</v>
      </c>
      <c r="B62" t="s">
        <v>749</v>
      </c>
      <c r="C62" t="s">
        <v>399</v>
      </c>
      <c r="D62" t="s">
        <v>646</v>
      </c>
      <c r="E62" t="s">
        <v>750</v>
      </c>
      <c r="F62" s="803">
        <v>2767811966</v>
      </c>
      <c r="G62" s="803">
        <v>0</v>
      </c>
      <c r="H62" t="s">
        <v>631</v>
      </c>
    </row>
    <row r="63" spans="1:8">
      <c r="A63" s="1276" t="s">
        <v>6163</v>
      </c>
      <c r="B63" s="1277" t="s">
        <v>746</v>
      </c>
      <c r="C63" s="1277" t="s">
        <v>450</v>
      </c>
      <c r="D63" s="1277" t="s">
        <v>747</v>
      </c>
      <c r="E63" s="1277" t="s">
        <v>748</v>
      </c>
      <c r="F63" s="1278">
        <v>2590672</v>
      </c>
      <c r="G63" s="1278">
        <v>0</v>
      </c>
      <c r="H63" s="1277" t="s">
        <v>631</v>
      </c>
    </row>
    <row r="64" spans="1:8">
      <c r="A64" s="1276" t="s">
        <v>6163</v>
      </c>
      <c r="B64" s="1277" t="s">
        <v>746</v>
      </c>
      <c r="C64" s="1277" t="s">
        <v>399</v>
      </c>
      <c r="D64" s="1277" t="s">
        <v>646</v>
      </c>
      <c r="E64" s="1277" t="s">
        <v>750</v>
      </c>
      <c r="F64" s="1278">
        <v>0</v>
      </c>
      <c r="G64" s="1278">
        <v>2590672</v>
      </c>
      <c r="H64" s="1277" t="s">
        <v>631</v>
      </c>
    </row>
    <row r="65" spans="1:8">
      <c r="A65" s="1261" t="s">
        <v>6191</v>
      </c>
      <c r="B65" t="s">
        <v>743</v>
      </c>
      <c r="C65" t="s">
        <v>339</v>
      </c>
      <c r="D65" t="s">
        <v>683</v>
      </c>
      <c r="E65" t="s">
        <v>722</v>
      </c>
      <c r="F65" s="803">
        <v>4000</v>
      </c>
      <c r="G65" s="803">
        <v>0</v>
      </c>
      <c r="H65" t="s">
        <v>527</v>
      </c>
    </row>
    <row r="66" spans="1:8">
      <c r="A66" s="1261" t="s">
        <v>6191</v>
      </c>
      <c r="B66" t="s">
        <v>743</v>
      </c>
      <c r="C66" t="s">
        <v>349</v>
      </c>
      <c r="D66" t="s">
        <v>659</v>
      </c>
      <c r="E66" t="s">
        <v>722</v>
      </c>
      <c r="F66" s="803">
        <v>400</v>
      </c>
      <c r="G66" s="803">
        <v>0</v>
      </c>
      <c r="H66" t="s">
        <v>527</v>
      </c>
    </row>
    <row r="67" spans="1:8">
      <c r="A67" s="1261" t="s">
        <v>6191</v>
      </c>
      <c r="B67" t="s">
        <v>743</v>
      </c>
      <c r="C67" t="s">
        <v>244</v>
      </c>
      <c r="D67" t="s">
        <v>652</v>
      </c>
      <c r="E67" t="s">
        <v>722</v>
      </c>
      <c r="F67" s="803">
        <v>0</v>
      </c>
      <c r="G67" s="803">
        <v>4400</v>
      </c>
      <c r="H67" t="s">
        <v>527</v>
      </c>
    </row>
    <row r="68" spans="1:8">
      <c r="A68" s="1261" t="s">
        <v>6191</v>
      </c>
      <c r="B68" t="s">
        <v>744</v>
      </c>
      <c r="C68" t="s">
        <v>244</v>
      </c>
      <c r="D68" t="s">
        <v>652</v>
      </c>
      <c r="E68" t="s">
        <v>745</v>
      </c>
      <c r="F68" s="803">
        <v>4400</v>
      </c>
      <c r="G68" s="803">
        <v>0</v>
      </c>
      <c r="H68" t="s">
        <v>527</v>
      </c>
    </row>
    <row r="69" spans="1:8">
      <c r="A69" s="1261" t="s">
        <v>6191</v>
      </c>
      <c r="B69" t="s">
        <v>744</v>
      </c>
      <c r="C69" t="s">
        <v>354</v>
      </c>
      <c r="D69" t="s">
        <v>656</v>
      </c>
      <c r="E69" t="s">
        <v>745</v>
      </c>
      <c r="F69" s="803">
        <v>0</v>
      </c>
      <c r="G69" s="803">
        <v>4400</v>
      </c>
      <c r="H69" t="s">
        <v>527</v>
      </c>
    </row>
    <row r="70" spans="1:8">
      <c r="A70" s="1261" t="s">
        <v>6188</v>
      </c>
      <c r="B70" t="s">
        <v>741</v>
      </c>
      <c r="C70" t="s">
        <v>379</v>
      </c>
      <c r="D70" t="s">
        <v>678</v>
      </c>
      <c r="E70" t="s">
        <v>742</v>
      </c>
      <c r="F70" s="803">
        <v>332530</v>
      </c>
      <c r="G70" s="803">
        <v>0</v>
      </c>
      <c r="H70" t="s">
        <v>528</v>
      </c>
    </row>
    <row r="71" spans="1:8">
      <c r="A71" s="1261" t="s">
        <v>6188</v>
      </c>
      <c r="B71" t="s">
        <v>741</v>
      </c>
      <c r="C71" t="s">
        <v>349</v>
      </c>
      <c r="D71" t="s">
        <v>659</v>
      </c>
      <c r="E71" t="s">
        <v>742</v>
      </c>
      <c r="F71" s="803">
        <v>33250</v>
      </c>
      <c r="G71" s="803">
        <v>0</v>
      </c>
      <c r="H71" t="s">
        <v>528</v>
      </c>
    </row>
    <row r="72" spans="1:8">
      <c r="A72" s="1261" t="s">
        <v>6188</v>
      </c>
      <c r="B72" t="s">
        <v>741</v>
      </c>
      <c r="C72" t="s">
        <v>244</v>
      </c>
      <c r="D72" t="s">
        <v>652</v>
      </c>
      <c r="E72" t="s">
        <v>742</v>
      </c>
      <c r="F72" s="803">
        <v>0</v>
      </c>
      <c r="G72" s="803">
        <v>365780</v>
      </c>
      <c r="H72" t="s">
        <v>528</v>
      </c>
    </row>
    <row r="73" spans="1:8">
      <c r="A73" s="1261" t="s">
        <v>6906</v>
      </c>
      <c r="B73" t="s">
        <v>739</v>
      </c>
      <c r="C73" t="s">
        <v>399</v>
      </c>
      <c r="D73" t="s">
        <v>646</v>
      </c>
      <c r="E73" t="s">
        <v>740</v>
      </c>
      <c r="F73" s="803">
        <v>60000000</v>
      </c>
      <c r="G73" s="803">
        <v>0</v>
      </c>
      <c r="H73" t="s">
        <v>582</v>
      </c>
    </row>
    <row r="74" spans="1:8">
      <c r="A74" s="1261" t="s">
        <v>6906</v>
      </c>
      <c r="B74" t="s">
        <v>739</v>
      </c>
      <c r="C74" t="s">
        <v>354</v>
      </c>
      <c r="D74" t="s">
        <v>656</v>
      </c>
      <c r="E74" t="s">
        <v>740</v>
      </c>
      <c r="F74" s="803">
        <v>0</v>
      </c>
      <c r="G74" s="803">
        <v>60000000</v>
      </c>
      <c r="H74" t="s">
        <v>582</v>
      </c>
    </row>
    <row r="75" spans="1:8">
      <c r="A75" s="1261" t="s">
        <v>6186</v>
      </c>
      <c r="B75" t="s">
        <v>737</v>
      </c>
      <c r="C75" t="s">
        <v>339</v>
      </c>
      <c r="D75" t="s">
        <v>683</v>
      </c>
      <c r="E75" t="s">
        <v>722</v>
      </c>
      <c r="F75" s="803">
        <v>4000</v>
      </c>
      <c r="G75" s="803">
        <v>0</v>
      </c>
      <c r="H75" t="s">
        <v>527</v>
      </c>
    </row>
    <row r="76" spans="1:8">
      <c r="A76" s="1261" t="s">
        <v>6186</v>
      </c>
      <c r="B76" t="s">
        <v>737</v>
      </c>
      <c r="C76" t="s">
        <v>349</v>
      </c>
      <c r="D76" t="s">
        <v>659</v>
      </c>
      <c r="E76" t="s">
        <v>722</v>
      </c>
      <c r="F76" s="803">
        <v>400</v>
      </c>
      <c r="G76" s="803">
        <v>0</v>
      </c>
      <c r="H76" t="s">
        <v>527</v>
      </c>
    </row>
    <row r="77" spans="1:8">
      <c r="A77" s="1261" t="s">
        <v>6186</v>
      </c>
      <c r="B77" t="s">
        <v>737</v>
      </c>
      <c r="C77" t="s">
        <v>244</v>
      </c>
      <c r="D77" t="s">
        <v>652</v>
      </c>
      <c r="E77" t="s">
        <v>722</v>
      </c>
      <c r="F77" s="803">
        <v>0</v>
      </c>
      <c r="G77" s="803">
        <v>4400</v>
      </c>
      <c r="H77" t="s">
        <v>527</v>
      </c>
    </row>
    <row r="78" spans="1:8">
      <c r="A78" s="1261" t="s">
        <v>6186</v>
      </c>
      <c r="B78" t="s">
        <v>738</v>
      </c>
      <c r="C78" t="s">
        <v>244</v>
      </c>
      <c r="D78" t="s">
        <v>652</v>
      </c>
      <c r="E78" t="s">
        <v>726</v>
      </c>
      <c r="F78" s="803">
        <v>4400</v>
      </c>
      <c r="G78" s="803">
        <v>0</v>
      </c>
      <c r="H78" t="s">
        <v>527</v>
      </c>
    </row>
    <row r="79" spans="1:8">
      <c r="A79" s="1261" t="s">
        <v>6186</v>
      </c>
      <c r="B79" t="s">
        <v>738</v>
      </c>
      <c r="C79" t="s">
        <v>354</v>
      </c>
      <c r="D79" t="s">
        <v>656</v>
      </c>
      <c r="E79" t="s">
        <v>726</v>
      </c>
      <c r="F79" s="803">
        <v>0</v>
      </c>
      <c r="G79" s="803">
        <v>4400</v>
      </c>
      <c r="H79" t="s">
        <v>527</v>
      </c>
    </row>
    <row r="80" spans="1:8">
      <c r="A80" s="1261" t="s">
        <v>6907</v>
      </c>
      <c r="B80" t="s">
        <v>735</v>
      </c>
      <c r="C80" t="s">
        <v>476</v>
      </c>
      <c r="D80" t="s">
        <v>648</v>
      </c>
      <c r="E80" s="1299" t="s">
        <v>736</v>
      </c>
      <c r="F80" s="803">
        <v>0</v>
      </c>
      <c r="G80" s="803">
        <v>2168985000</v>
      </c>
      <c r="H80" t="s">
        <v>732</v>
      </c>
    </row>
    <row r="81" spans="1:8">
      <c r="A81" s="1261" t="s">
        <v>6907</v>
      </c>
      <c r="B81" t="s">
        <v>735</v>
      </c>
      <c r="C81" t="s">
        <v>480</v>
      </c>
      <c r="D81" t="s">
        <v>730</v>
      </c>
      <c r="E81" s="1299" t="s">
        <v>736</v>
      </c>
      <c r="F81" s="803">
        <v>2168985000</v>
      </c>
      <c r="G81" s="803">
        <v>0</v>
      </c>
      <c r="H81" t="s">
        <v>732</v>
      </c>
    </row>
    <row r="82" spans="1:8">
      <c r="A82" s="1261" t="s">
        <v>6907</v>
      </c>
      <c r="B82" t="s">
        <v>731</v>
      </c>
      <c r="C82" t="s">
        <v>476</v>
      </c>
      <c r="D82" t="s">
        <v>648</v>
      </c>
      <c r="E82" s="1299" t="s">
        <v>733</v>
      </c>
      <c r="F82" s="803">
        <v>0</v>
      </c>
      <c r="G82" s="803">
        <v>375957400</v>
      </c>
      <c r="H82" t="s">
        <v>732</v>
      </c>
    </row>
    <row r="83" spans="1:8">
      <c r="A83" s="1261" t="s">
        <v>6907</v>
      </c>
      <c r="B83" t="s">
        <v>731</v>
      </c>
      <c r="C83" t="s">
        <v>480</v>
      </c>
      <c r="D83" t="s">
        <v>730</v>
      </c>
      <c r="E83" s="1299" t="s">
        <v>733</v>
      </c>
      <c r="F83" s="803">
        <v>375957400</v>
      </c>
      <c r="G83" s="803">
        <v>0</v>
      </c>
      <c r="H83" t="s">
        <v>732</v>
      </c>
    </row>
    <row r="84" spans="1:8">
      <c r="A84" s="1261" t="s">
        <v>6182</v>
      </c>
      <c r="B84" t="s">
        <v>723</v>
      </c>
      <c r="C84" t="s">
        <v>339</v>
      </c>
      <c r="D84" t="s">
        <v>683</v>
      </c>
      <c r="E84" t="s">
        <v>722</v>
      </c>
      <c r="F84" s="803">
        <v>4000</v>
      </c>
      <c r="G84" s="803">
        <v>0</v>
      </c>
      <c r="H84" t="s">
        <v>527</v>
      </c>
    </row>
    <row r="85" spans="1:8">
      <c r="A85" s="1261" t="s">
        <v>6182</v>
      </c>
      <c r="B85" t="s">
        <v>723</v>
      </c>
      <c r="C85" t="s">
        <v>349</v>
      </c>
      <c r="D85" t="s">
        <v>659</v>
      </c>
      <c r="E85" t="s">
        <v>722</v>
      </c>
      <c r="F85" s="803">
        <v>400</v>
      </c>
      <c r="G85" s="803">
        <v>0</v>
      </c>
      <c r="H85" t="s">
        <v>527</v>
      </c>
    </row>
    <row r="86" spans="1:8">
      <c r="A86" s="1261" t="s">
        <v>6182</v>
      </c>
      <c r="B86" t="s">
        <v>723</v>
      </c>
      <c r="C86" t="s">
        <v>244</v>
      </c>
      <c r="D86" t="s">
        <v>652</v>
      </c>
      <c r="E86" t="s">
        <v>722</v>
      </c>
      <c r="F86" s="803">
        <v>0</v>
      </c>
      <c r="G86" s="803">
        <v>4400</v>
      </c>
      <c r="H86" t="s">
        <v>527</v>
      </c>
    </row>
    <row r="87" spans="1:8">
      <c r="A87" s="1261" t="s">
        <v>6182</v>
      </c>
      <c r="B87" t="s">
        <v>721</v>
      </c>
      <c r="C87" t="s">
        <v>339</v>
      </c>
      <c r="D87" t="s">
        <v>683</v>
      </c>
      <c r="E87" t="s">
        <v>722</v>
      </c>
      <c r="F87" s="803">
        <v>4000</v>
      </c>
      <c r="G87" s="803">
        <v>0</v>
      </c>
      <c r="H87" t="s">
        <v>527</v>
      </c>
    </row>
    <row r="88" spans="1:8">
      <c r="A88" s="1261" t="s">
        <v>6182</v>
      </c>
      <c r="B88" t="s">
        <v>721</v>
      </c>
      <c r="C88" t="s">
        <v>349</v>
      </c>
      <c r="D88" t="s">
        <v>659</v>
      </c>
      <c r="E88" t="s">
        <v>722</v>
      </c>
      <c r="F88" s="803">
        <v>400</v>
      </c>
      <c r="G88" s="803">
        <v>0</v>
      </c>
      <c r="H88" t="s">
        <v>527</v>
      </c>
    </row>
    <row r="89" spans="1:8">
      <c r="A89" s="1261" t="s">
        <v>6182</v>
      </c>
      <c r="B89" t="s">
        <v>721</v>
      </c>
      <c r="C89" t="s">
        <v>244</v>
      </c>
      <c r="D89" t="s">
        <v>652</v>
      </c>
      <c r="E89" t="s">
        <v>722</v>
      </c>
      <c r="F89" s="803">
        <v>0</v>
      </c>
      <c r="G89" s="803">
        <v>4400</v>
      </c>
      <c r="H89" t="s">
        <v>527</v>
      </c>
    </row>
    <row r="90" spans="1:8">
      <c r="A90" s="1261" t="s">
        <v>6182</v>
      </c>
      <c r="B90" t="s">
        <v>727</v>
      </c>
      <c r="C90" t="s">
        <v>244</v>
      </c>
      <c r="D90" t="s">
        <v>652</v>
      </c>
      <c r="E90" t="s">
        <v>726</v>
      </c>
      <c r="F90" s="803">
        <v>4400</v>
      </c>
      <c r="G90" s="803">
        <v>0</v>
      </c>
      <c r="H90" t="s">
        <v>527</v>
      </c>
    </row>
    <row r="91" spans="1:8">
      <c r="A91" s="1261" t="s">
        <v>6182</v>
      </c>
      <c r="B91" t="s">
        <v>727</v>
      </c>
      <c r="C91" t="s">
        <v>354</v>
      </c>
      <c r="D91" t="s">
        <v>656</v>
      </c>
      <c r="E91" t="s">
        <v>726</v>
      </c>
      <c r="F91" s="803">
        <v>0</v>
      </c>
      <c r="G91" s="803">
        <v>4400</v>
      </c>
      <c r="H91" t="s">
        <v>527</v>
      </c>
    </row>
    <row r="92" spans="1:8">
      <c r="A92" s="1261" t="s">
        <v>6182</v>
      </c>
      <c r="B92" t="s">
        <v>725</v>
      </c>
      <c r="C92" t="s">
        <v>244</v>
      </c>
      <c r="D92" t="s">
        <v>652</v>
      </c>
      <c r="E92" t="s">
        <v>726</v>
      </c>
      <c r="F92" s="803">
        <v>4400</v>
      </c>
      <c r="G92" s="803">
        <v>0</v>
      </c>
      <c r="H92" t="s">
        <v>527</v>
      </c>
    </row>
    <row r="93" spans="1:8">
      <c r="A93" s="1261" t="s">
        <v>6182</v>
      </c>
      <c r="B93" t="s">
        <v>725</v>
      </c>
      <c r="C93" t="s">
        <v>354</v>
      </c>
      <c r="D93" t="s">
        <v>656</v>
      </c>
      <c r="E93" t="s">
        <v>726</v>
      </c>
      <c r="F93" s="803">
        <v>0</v>
      </c>
      <c r="G93" s="803">
        <v>4400</v>
      </c>
      <c r="H93" t="s">
        <v>527</v>
      </c>
    </row>
    <row r="94" spans="1:8">
      <c r="A94" s="1261" t="s">
        <v>6182</v>
      </c>
      <c r="B94" t="s">
        <v>719</v>
      </c>
      <c r="C94" t="s">
        <v>493</v>
      </c>
      <c r="D94" s="1299" t="s">
        <v>717</v>
      </c>
      <c r="E94" s="1299" t="s">
        <v>720</v>
      </c>
      <c r="F94" s="803">
        <v>10485000</v>
      </c>
      <c r="G94" s="803">
        <v>0</v>
      </c>
      <c r="H94" t="s">
        <v>527</v>
      </c>
    </row>
    <row r="95" spans="1:8">
      <c r="A95" s="1261" t="s">
        <v>6182</v>
      </c>
      <c r="B95" t="s">
        <v>719</v>
      </c>
      <c r="C95" t="s">
        <v>354</v>
      </c>
      <c r="D95" s="1299" t="s">
        <v>656</v>
      </c>
      <c r="E95" s="1299" t="s">
        <v>7409</v>
      </c>
      <c r="F95" s="1424">
        <v>2158500000</v>
      </c>
      <c r="G95" s="803">
        <v>0</v>
      </c>
      <c r="H95" t="s">
        <v>527</v>
      </c>
    </row>
    <row r="96" spans="1:8">
      <c r="A96" s="1261" t="s">
        <v>6182</v>
      </c>
      <c r="B96" t="s">
        <v>719</v>
      </c>
      <c r="C96" t="s">
        <v>480</v>
      </c>
      <c r="D96" s="1299" t="s">
        <v>730</v>
      </c>
      <c r="E96" s="1299" t="s">
        <v>720</v>
      </c>
      <c r="F96" s="803">
        <v>0</v>
      </c>
      <c r="G96" s="803">
        <v>2168985000</v>
      </c>
      <c r="H96" t="s">
        <v>527</v>
      </c>
    </row>
    <row r="97" spans="1:8">
      <c r="A97" s="1261" t="s">
        <v>6182</v>
      </c>
      <c r="B97" t="s">
        <v>716</v>
      </c>
      <c r="C97" t="s">
        <v>493</v>
      </c>
      <c r="D97" s="1299" t="s">
        <v>717</v>
      </c>
      <c r="E97" s="1299" t="s">
        <v>718</v>
      </c>
      <c r="F97" s="803">
        <v>1817400</v>
      </c>
      <c r="G97" s="803">
        <v>0</v>
      </c>
      <c r="H97" t="s">
        <v>527</v>
      </c>
    </row>
    <row r="98" spans="1:8">
      <c r="A98" s="1261" t="s">
        <v>6182</v>
      </c>
      <c r="B98" t="s">
        <v>716</v>
      </c>
      <c r="C98" t="s">
        <v>354</v>
      </c>
      <c r="D98" s="1299" t="s">
        <v>656</v>
      </c>
      <c r="E98" s="1299" t="s">
        <v>728</v>
      </c>
      <c r="F98" s="1424">
        <v>374140000</v>
      </c>
      <c r="G98" s="803">
        <v>0</v>
      </c>
      <c r="H98" t="s">
        <v>527</v>
      </c>
    </row>
    <row r="99" spans="1:8">
      <c r="A99" s="1261" t="s">
        <v>6182</v>
      </c>
      <c r="B99" t="s">
        <v>716</v>
      </c>
      <c r="C99" t="s">
        <v>480</v>
      </c>
      <c r="D99" s="1299" t="s">
        <v>730</v>
      </c>
      <c r="E99" s="1299" t="s">
        <v>718</v>
      </c>
      <c r="F99" s="803">
        <v>0</v>
      </c>
      <c r="G99" s="803">
        <v>375957400</v>
      </c>
      <c r="H99" t="s">
        <v>527</v>
      </c>
    </row>
    <row r="100" spans="1:8">
      <c r="A100" s="1261" t="s">
        <v>6182</v>
      </c>
      <c r="B100" t="s">
        <v>714</v>
      </c>
      <c r="C100" t="s">
        <v>270</v>
      </c>
      <c r="D100" t="s">
        <v>704</v>
      </c>
      <c r="E100" t="s">
        <v>715</v>
      </c>
      <c r="F100" s="803">
        <v>1</v>
      </c>
      <c r="G100" s="803">
        <v>0</v>
      </c>
      <c r="H100" t="s">
        <v>582</v>
      </c>
    </row>
    <row r="101" spans="1:8">
      <c r="A101" s="1261" t="s">
        <v>6182</v>
      </c>
      <c r="B101" t="s">
        <v>714</v>
      </c>
      <c r="C101" t="s">
        <v>399</v>
      </c>
      <c r="D101" t="s">
        <v>646</v>
      </c>
      <c r="E101" t="s">
        <v>724</v>
      </c>
      <c r="F101" s="803">
        <v>297152364</v>
      </c>
      <c r="G101" s="803">
        <v>0</v>
      </c>
      <c r="H101" t="s">
        <v>582</v>
      </c>
    </row>
    <row r="102" spans="1:8">
      <c r="A102" s="1261" t="s">
        <v>6182</v>
      </c>
      <c r="B102" t="s">
        <v>714</v>
      </c>
      <c r="C102" t="s">
        <v>354</v>
      </c>
      <c r="D102" t="s">
        <v>656</v>
      </c>
      <c r="E102" t="s">
        <v>715</v>
      </c>
      <c r="F102" s="803">
        <v>0</v>
      </c>
      <c r="G102" s="803">
        <v>297152365</v>
      </c>
      <c r="H102" t="s">
        <v>527</v>
      </c>
    </row>
    <row r="103" spans="1:8">
      <c r="A103" s="1261" t="s">
        <v>6908</v>
      </c>
      <c r="B103" t="s">
        <v>708</v>
      </c>
      <c r="C103" t="s">
        <v>244</v>
      </c>
      <c r="D103" t="s">
        <v>652</v>
      </c>
      <c r="E103" t="s">
        <v>709</v>
      </c>
      <c r="F103" s="803">
        <v>365780</v>
      </c>
      <c r="G103" s="803">
        <v>0</v>
      </c>
      <c r="H103" t="s">
        <v>528</v>
      </c>
    </row>
    <row r="104" spans="1:8">
      <c r="A104" s="1261" t="s">
        <v>6908</v>
      </c>
      <c r="B104" t="s">
        <v>708</v>
      </c>
      <c r="C104" t="s">
        <v>354</v>
      </c>
      <c r="D104" t="s">
        <v>656</v>
      </c>
      <c r="E104" t="s">
        <v>709</v>
      </c>
      <c r="F104" s="803">
        <v>0</v>
      </c>
      <c r="G104" s="803">
        <v>365780</v>
      </c>
      <c r="H104" t="s">
        <v>528</v>
      </c>
    </row>
    <row r="105" spans="1:8">
      <c r="A105" s="1261" t="s">
        <v>6908</v>
      </c>
      <c r="B105" t="s">
        <v>712</v>
      </c>
      <c r="C105" t="s">
        <v>244</v>
      </c>
      <c r="D105" t="s">
        <v>652</v>
      </c>
      <c r="E105" t="s">
        <v>713</v>
      </c>
      <c r="F105" s="803">
        <v>715000</v>
      </c>
      <c r="G105" s="803">
        <v>0</v>
      </c>
      <c r="H105" t="s">
        <v>550</v>
      </c>
    </row>
    <row r="106" spans="1:8">
      <c r="A106" s="1261" t="s">
        <v>6908</v>
      </c>
      <c r="B106" t="s">
        <v>712</v>
      </c>
      <c r="C106" t="s">
        <v>354</v>
      </c>
      <c r="D106" t="s">
        <v>656</v>
      </c>
      <c r="E106" t="s">
        <v>713</v>
      </c>
      <c r="F106" s="803">
        <v>0</v>
      </c>
      <c r="G106" s="803">
        <v>715000</v>
      </c>
      <c r="H106" t="s">
        <v>550</v>
      </c>
    </row>
    <row r="107" spans="1:8">
      <c r="A107" s="1261" t="s">
        <v>6908</v>
      </c>
      <c r="B107" t="s">
        <v>710</v>
      </c>
      <c r="C107" t="s">
        <v>244</v>
      </c>
      <c r="D107" t="s">
        <v>652</v>
      </c>
      <c r="E107" t="s">
        <v>711</v>
      </c>
      <c r="F107" s="803">
        <v>715000</v>
      </c>
      <c r="G107" s="803">
        <v>0</v>
      </c>
      <c r="H107" t="s">
        <v>550</v>
      </c>
    </row>
    <row r="108" spans="1:8">
      <c r="A108" s="1261" t="s">
        <v>6908</v>
      </c>
      <c r="B108" t="s">
        <v>710</v>
      </c>
      <c r="C108" t="s">
        <v>354</v>
      </c>
      <c r="D108" t="s">
        <v>656</v>
      </c>
      <c r="E108" t="s">
        <v>711</v>
      </c>
      <c r="F108" s="803">
        <v>0</v>
      </c>
      <c r="G108" s="803">
        <v>715000</v>
      </c>
      <c r="H108" t="s">
        <v>550</v>
      </c>
    </row>
    <row r="109" spans="1:8">
      <c r="A109" s="1261" t="s">
        <v>6909</v>
      </c>
      <c r="B109" t="s">
        <v>703</v>
      </c>
      <c r="C109" t="s">
        <v>270</v>
      </c>
      <c r="D109" t="s">
        <v>704</v>
      </c>
      <c r="E109" t="s">
        <v>705</v>
      </c>
      <c r="F109" s="803">
        <v>5</v>
      </c>
      <c r="G109" s="803">
        <v>0</v>
      </c>
      <c r="H109" t="s">
        <v>417</v>
      </c>
    </row>
    <row r="110" spans="1:8">
      <c r="A110" s="1261" t="s">
        <v>6909</v>
      </c>
      <c r="B110" t="s">
        <v>703</v>
      </c>
      <c r="C110" t="s">
        <v>240</v>
      </c>
      <c r="D110" t="s">
        <v>706</v>
      </c>
      <c r="E110" t="s">
        <v>705</v>
      </c>
      <c r="F110" s="803">
        <v>0</v>
      </c>
      <c r="G110" s="803">
        <v>22046685</v>
      </c>
      <c r="H110" t="s">
        <v>417</v>
      </c>
    </row>
    <row r="111" spans="1:8">
      <c r="A111" s="1261" t="s">
        <v>6909</v>
      </c>
      <c r="B111" t="s">
        <v>703</v>
      </c>
      <c r="C111" t="s">
        <v>354</v>
      </c>
      <c r="D111" t="s">
        <v>656</v>
      </c>
      <c r="E111" t="s">
        <v>707</v>
      </c>
      <c r="F111" s="803">
        <v>22046680</v>
      </c>
      <c r="G111" s="803">
        <v>0</v>
      </c>
      <c r="H111" t="s">
        <v>527</v>
      </c>
    </row>
    <row r="112" spans="1:8">
      <c r="A112" s="1261" t="s">
        <v>6910</v>
      </c>
      <c r="B112" t="s">
        <v>700</v>
      </c>
      <c r="C112" t="s">
        <v>511</v>
      </c>
      <c r="D112" t="s">
        <v>663</v>
      </c>
      <c r="E112" t="s">
        <v>702</v>
      </c>
      <c r="F112" s="803">
        <v>252000000</v>
      </c>
      <c r="G112" s="803">
        <v>0</v>
      </c>
      <c r="H112" t="s">
        <v>701</v>
      </c>
    </row>
    <row r="113" spans="1:8">
      <c r="A113" s="1261" t="s">
        <v>6910</v>
      </c>
      <c r="B113" t="s">
        <v>700</v>
      </c>
      <c r="C113" t="s">
        <v>354</v>
      </c>
      <c r="D113" t="s">
        <v>656</v>
      </c>
      <c r="E113" t="s">
        <v>702</v>
      </c>
      <c r="F113" s="803">
        <v>0</v>
      </c>
      <c r="G113" s="803">
        <v>252000000</v>
      </c>
      <c r="H113" t="s">
        <v>701</v>
      </c>
    </row>
    <row r="114" spans="1:8">
      <c r="A114" s="1261" t="s">
        <v>6910</v>
      </c>
      <c r="B114" t="s">
        <v>698</v>
      </c>
      <c r="C114" t="s">
        <v>399</v>
      </c>
      <c r="D114" t="s">
        <v>646</v>
      </c>
      <c r="E114" t="s">
        <v>699</v>
      </c>
      <c r="F114" s="803">
        <v>162774893</v>
      </c>
      <c r="G114" s="803">
        <v>0</v>
      </c>
      <c r="H114" t="s">
        <v>582</v>
      </c>
    </row>
    <row r="115" spans="1:8">
      <c r="A115" s="1261" t="s">
        <v>6910</v>
      </c>
      <c r="B115" t="s">
        <v>698</v>
      </c>
      <c r="C115" t="s">
        <v>354</v>
      </c>
      <c r="D115" t="s">
        <v>656</v>
      </c>
      <c r="E115" t="s">
        <v>699</v>
      </c>
      <c r="F115" s="803">
        <v>0</v>
      </c>
      <c r="G115" s="803">
        <v>162774893</v>
      </c>
      <c r="H115" t="s">
        <v>582</v>
      </c>
    </row>
    <row r="116" spans="1:8">
      <c r="A116" s="1261" t="s">
        <v>6178</v>
      </c>
      <c r="B116" t="s">
        <v>691</v>
      </c>
      <c r="C116" t="s">
        <v>391</v>
      </c>
      <c r="D116" t="s">
        <v>658</v>
      </c>
      <c r="E116" t="s">
        <v>692</v>
      </c>
      <c r="F116" s="803">
        <v>650000</v>
      </c>
      <c r="G116" s="803">
        <v>0</v>
      </c>
      <c r="H116" t="s">
        <v>550</v>
      </c>
    </row>
    <row r="117" spans="1:8">
      <c r="A117" s="1261" t="s">
        <v>6178</v>
      </c>
      <c r="B117" t="s">
        <v>691</v>
      </c>
      <c r="C117" t="s">
        <v>349</v>
      </c>
      <c r="D117" t="s">
        <v>659</v>
      </c>
      <c r="E117" t="s">
        <v>692</v>
      </c>
      <c r="F117" s="803">
        <v>65000</v>
      </c>
      <c r="G117" s="803">
        <v>0</v>
      </c>
      <c r="H117" t="s">
        <v>550</v>
      </c>
    </row>
    <row r="118" spans="1:8">
      <c r="A118" s="1261" t="s">
        <v>6178</v>
      </c>
      <c r="B118" t="s">
        <v>691</v>
      </c>
      <c r="C118" t="s">
        <v>244</v>
      </c>
      <c r="D118" t="s">
        <v>652</v>
      </c>
      <c r="E118" t="s">
        <v>692</v>
      </c>
      <c r="F118" s="803">
        <v>0</v>
      </c>
      <c r="G118" s="803">
        <v>715000</v>
      </c>
      <c r="H118" t="s">
        <v>550</v>
      </c>
    </row>
    <row r="119" spans="1:8">
      <c r="A119" s="1261" t="s">
        <v>6178</v>
      </c>
      <c r="B119" t="s">
        <v>695</v>
      </c>
      <c r="C119" t="s">
        <v>519</v>
      </c>
      <c r="D119" t="s">
        <v>696</v>
      </c>
      <c r="E119" t="s">
        <v>697</v>
      </c>
      <c r="F119" s="803">
        <v>0</v>
      </c>
      <c r="G119" s="803">
        <v>43834</v>
      </c>
      <c r="H119" t="s">
        <v>550</v>
      </c>
    </row>
    <row r="120" spans="1:8">
      <c r="A120" s="1261" t="s">
        <v>6178</v>
      </c>
      <c r="B120" t="s">
        <v>695</v>
      </c>
      <c r="C120" t="s">
        <v>421</v>
      </c>
      <c r="D120" t="s">
        <v>650</v>
      </c>
      <c r="E120" t="s">
        <v>697</v>
      </c>
      <c r="F120" s="803">
        <v>43834</v>
      </c>
      <c r="G120" s="803">
        <v>0</v>
      </c>
      <c r="H120" t="s">
        <v>550</v>
      </c>
    </row>
    <row r="121" spans="1:8">
      <c r="A121" s="1261" t="s">
        <v>6178</v>
      </c>
      <c r="B121" t="s">
        <v>693</v>
      </c>
      <c r="C121" t="s">
        <v>425</v>
      </c>
      <c r="D121" t="s">
        <v>643</v>
      </c>
      <c r="E121" t="s">
        <v>694</v>
      </c>
      <c r="F121" s="803">
        <v>7824657</v>
      </c>
      <c r="G121" s="803">
        <v>0</v>
      </c>
      <c r="H121" t="s">
        <v>569</v>
      </c>
    </row>
    <row r="122" spans="1:8">
      <c r="A122" s="1261" t="s">
        <v>6178</v>
      </c>
      <c r="B122" t="s">
        <v>693</v>
      </c>
      <c r="C122" t="s">
        <v>421</v>
      </c>
      <c r="D122" t="s">
        <v>650</v>
      </c>
      <c r="E122" t="s">
        <v>694</v>
      </c>
      <c r="F122" s="803">
        <v>0</v>
      </c>
      <c r="G122" s="803">
        <v>7824657</v>
      </c>
      <c r="H122" t="s">
        <v>569</v>
      </c>
    </row>
    <row r="123" spans="1:8">
      <c r="A123" s="1261" t="s">
        <v>6178</v>
      </c>
      <c r="B123" t="s">
        <v>687</v>
      </c>
      <c r="C123" t="s">
        <v>441</v>
      </c>
      <c r="D123" t="s">
        <v>636</v>
      </c>
      <c r="E123" t="s">
        <v>688</v>
      </c>
      <c r="F123" s="803">
        <v>14191560</v>
      </c>
      <c r="G123" s="803">
        <v>0</v>
      </c>
      <c r="H123" t="s">
        <v>572</v>
      </c>
    </row>
    <row r="124" spans="1:8">
      <c r="A124" s="1261" t="s">
        <v>6178</v>
      </c>
      <c r="B124" t="s">
        <v>687</v>
      </c>
      <c r="C124" t="s">
        <v>445</v>
      </c>
      <c r="D124" t="s">
        <v>645</v>
      </c>
      <c r="E124" t="s">
        <v>688</v>
      </c>
      <c r="F124" s="803">
        <v>0</v>
      </c>
      <c r="G124" s="803">
        <v>14191560</v>
      </c>
      <c r="H124" t="s">
        <v>572</v>
      </c>
    </row>
    <row r="125" spans="1:8">
      <c r="A125" s="1261" t="s">
        <v>6178</v>
      </c>
      <c r="B125" t="s">
        <v>685</v>
      </c>
      <c r="C125" t="s">
        <v>431</v>
      </c>
      <c r="D125" t="s">
        <v>634</v>
      </c>
      <c r="E125" t="s">
        <v>686</v>
      </c>
      <c r="F125" s="803">
        <v>7824657</v>
      </c>
      <c r="G125" s="803">
        <v>0</v>
      </c>
      <c r="H125" t="s">
        <v>569</v>
      </c>
    </row>
    <row r="126" spans="1:8">
      <c r="A126" s="1261" t="s">
        <v>6178</v>
      </c>
      <c r="B126" t="s">
        <v>685</v>
      </c>
      <c r="C126" t="s">
        <v>425</v>
      </c>
      <c r="D126" t="s">
        <v>643</v>
      </c>
      <c r="E126" t="s">
        <v>686</v>
      </c>
      <c r="F126" s="803">
        <v>0</v>
      </c>
      <c r="G126" s="803">
        <v>7824657</v>
      </c>
      <c r="H126" t="s">
        <v>569</v>
      </c>
    </row>
    <row r="127" spans="1:8">
      <c r="A127" s="1261" t="s">
        <v>6178</v>
      </c>
      <c r="B127" t="s">
        <v>689</v>
      </c>
      <c r="C127" t="s">
        <v>435</v>
      </c>
      <c r="D127" t="s">
        <v>641</v>
      </c>
      <c r="E127" t="s">
        <v>690</v>
      </c>
      <c r="F127" s="803">
        <v>1000000</v>
      </c>
      <c r="G127" s="803">
        <v>0</v>
      </c>
      <c r="H127" t="s">
        <v>574</v>
      </c>
    </row>
    <row r="128" spans="1:8">
      <c r="A128" s="1261" t="s">
        <v>6178</v>
      </c>
      <c r="B128" t="s">
        <v>689</v>
      </c>
      <c r="C128" t="s">
        <v>437</v>
      </c>
      <c r="D128" t="s">
        <v>649</v>
      </c>
      <c r="E128" t="s">
        <v>690</v>
      </c>
      <c r="F128" s="803">
        <v>0</v>
      </c>
      <c r="G128" s="803">
        <v>1000000</v>
      </c>
      <c r="H128" t="s">
        <v>574</v>
      </c>
    </row>
    <row r="129" spans="1:8">
      <c r="A129" s="1261" t="s">
        <v>6219</v>
      </c>
      <c r="B129" t="s">
        <v>682</v>
      </c>
      <c r="C129" t="s">
        <v>339</v>
      </c>
      <c r="D129" t="s">
        <v>683</v>
      </c>
      <c r="E129" t="s">
        <v>344</v>
      </c>
      <c r="F129" s="803">
        <v>4000</v>
      </c>
      <c r="G129" s="803">
        <v>0</v>
      </c>
    </row>
    <row r="130" spans="1:8">
      <c r="A130" s="1261" t="s">
        <v>6219</v>
      </c>
      <c r="B130" t="s">
        <v>682</v>
      </c>
      <c r="C130" t="s">
        <v>349</v>
      </c>
      <c r="D130" t="s">
        <v>659</v>
      </c>
      <c r="E130" t="s">
        <v>344</v>
      </c>
      <c r="F130" s="803">
        <v>400</v>
      </c>
      <c r="G130" s="803">
        <v>0</v>
      </c>
    </row>
    <row r="131" spans="1:8">
      <c r="A131" s="1261" t="s">
        <v>6219</v>
      </c>
      <c r="B131" t="s">
        <v>682</v>
      </c>
      <c r="C131" t="s">
        <v>244</v>
      </c>
      <c r="D131" t="s">
        <v>652</v>
      </c>
      <c r="E131" t="s">
        <v>344</v>
      </c>
      <c r="F131" s="803">
        <v>0</v>
      </c>
      <c r="G131" s="803">
        <v>4400</v>
      </c>
    </row>
    <row r="132" spans="1:8">
      <c r="A132" s="1261" t="s">
        <v>6219</v>
      </c>
      <c r="B132" t="s">
        <v>684</v>
      </c>
      <c r="C132" t="s">
        <v>244</v>
      </c>
      <c r="D132" t="s">
        <v>652</v>
      </c>
      <c r="E132" t="s">
        <v>368</v>
      </c>
      <c r="F132" s="803">
        <v>4400</v>
      </c>
      <c r="G132" s="803">
        <v>0</v>
      </c>
      <c r="H132" t="s">
        <v>527</v>
      </c>
    </row>
    <row r="133" spans="1:8">
      <c r="A133" s="1261" t="s">
        <v>6219</v>
      </c>
      <c r="B133" t="s">
        <v>684</v>
      </c>
      <c r="C133" t="s">
        <v>354</v>
      </c>
      <c r="D133" t="s">
        <v>656</v>
      </c>
      <c r="E133" t="s">
        <v>368</v>
      </c>
      <c r="F133" s="803">
        <v>0</v>
      </c>
      <c r="G133" s="803">
        <v>4400</v>
      </c>
      <c r="H133" t="s">
        <v>527</v>
      </c>
    </row>
    <row r="134" spans="1:8">
      <c r="A134" s="1261" t="s">
        <v>6217</v>
      </c>
      <c r="B134" t="s">
        <v>681</v>
      </c>
      <c r="C134" t="s">
        <v>379</v>
      </c>
      <c r="D134" t="s">
        <v>678</v>
      </c>
      <c r="E134" t="s">
        <v>465</v>
      </c>
      <c r="F134" s="803">
        <v>383018</v>
      </c>
      <c r="G134" s="803">
        <v>0</v>
      </c>
    </row>
    <row r="135" spans="1:8">
      <c r="A135" s="1261" t="s">
        <v>6217</v>
      </c>
      <c r="B135" t="s">
        <v>681</v>
      </c>
      <c r="C135" t="s">
        <v>349</v>
      </c>
      <c r="D135" t="s">
        <v>659</v>
      </c>
      <c r="E135" t="s">
        <v>465</v>
      </c>
      <c r="F135" s="803">
        <v>38302</v>
      </c>
      <c r="G135" s="803">
        <v>0</v>
      </c>
    </row>
    <row r="136" spans="1:8">
      <c r="A136" s="1261" t="s">
        <v>6217</v>
      </c>
      <c r="B136" t="s">
        <v>681</v>
      </c>
      <c r="C136" t="s">
        <v>244</v>
      </c>
      <c r="D136" t="s">
        <v>652</v>
      </c>
      <c r="E136" t="s">
        <v>465</v>
      </c>
      <c r="F136" s="803">
        <v>0</v>
      </c>
      <c r="G136" s="803">
        <v>421320</v>
      </c>
    </row>
    <row r="137" spans="1:8">
      <c r="A137" s="1261" t="s">
        <v>6217</v>
      </c>
      <c r="B137" t="s">
        <v>679</v>
      </c>
      <c r="C137" t="s">
        <v>379</v>
      </c>
      <c r="D137" t="s">
        <v>678</v>
      </c>
      <c r="E137" t="s">
        <v>680</v>
      </c>
      <c r="F137" s="803">
        <v>0</v>
      </c>
      <c r="G137" s="803">
        <v>383018</v>
      </c>
      <c r="H137" t="s">
        <v>528</v>
      </c>
    </row>
    <row r="138" spans="1:8">
      <c r="A138" s="1261" t="s">
        <v>6217</v>
      </c>
      <c r="B138" t="s">
        <v>679</v>
      </c>
      <c r="C138" t="s">
        <v>349</v>
      </c>
      <c r="D138" t="s">
        <v>659</v>
      </c>
      <c r="E138" t="s">
        <v>680</v>
      </c>
      <c r="F138" s="803">
        <v>0</v>
      </c>
      <c r="G138" s="803">
        <v>38302</v>
      </c>
      <c r="H138" t="s">
        <v>528</v>
      </c>
    </row>
    <row r="139" spans="1:8">
      <c r="A139" s="1261" t="s">
        <v>6217</v>
      </c>
      <c r="B139" t="s">
        <v>679</v>
      </c>
      <c r="C139" t="s">
        <v>244</v>
      </c>
      <c r="D139" t="s">
        <v>652</v>
      </c>
      <c r="E139" t="s">
        <v>680</v>
      </c>
      <c r="F139" s="803">
        <v>421320</v>
      </c>
      <c r="G139" s="803">
        <v>0</v>
      </c>
      <c r="H139" t="s">
        <v>528</v>
      </c>
    </row>
    <row r="140" spans="1:8">
      <c r="A140" s="1261" t="s">
        <v>6217</v>
      </c>
      <c r="B140" t="s">
        <v>677</v>
      </c>
      <c r="C140" t="s">
        <v>379</v>
      </c>
      <c r="D140" t="s">
        <v>678</v>
      </c>
      <c r="E140" t="s">
        <v>465</v>
      </c>
      <c r="F140" s="803">
        <v>383020</v>
      </c>
      <c r="G140" s="803">
        <v>0</v>
      </c>
      <c r="H140" t="s">
        <v>528</v>
      </c>
    </row>
    <row r="141" spans="1:8">
      <c r="A141" s="1261" t="s">
        <v>6217</v>
      </c>
      <c r="B141" t="s">
        <v>677</v>
      </c>
      <c r="C141" t="s">
        <v>349</v>
      </c>
      <c r="D141" t="s">
        <v>659</v>
      </c>
      <c r="E141" t="s">
        <v>465</v>
      </c>
      <c r="F141" s="803">
        <v>38300</v>
      </c>
      <c r="G141" s="803">
        <v>0</v>
      </c>
      <c r="H141" t="s">
        <v>528</v>
      </c>
    </row>
    <row r="142" spans="1:8">
      <c r="A142" s="1261" t="s">
        <v>6217</v>
      </c>
      <c r="B142" t="s">
        <v>677</v>
      </c>
      <c r="C142" t="s">
        <v>244</v>
      </c>
      <c r="D142" t="s">
        <v>652</v>
      </c>
      <c r="E142" t="s">
        <v>465</v>
      </c>
      <c r="F142" s="803">
        <v>0</v>
      </c>
      <c r="G142" s="803">
        <v>421320</v>
      </c>
      <c r="H142" t="s">
        <v>528</v>
      </c>
    </row>
    <row r="143" spans="1:8">
      <c r="A143" s="1261" t="s">
        <v>6207</v>
      </c>
      <c r="B143" t="s">
        <v>675</v>
      </c>
      <c r="C143" t="s">
        <v>669</v>
      </c>
      <c r="D143" t="s">
        <v>670</v>
      </c>
      <c r="E143" t="s">
        <v>676</v>
      </c>
      <c r="F143" s="803">
        <v>2727273</v>
      </c>
      <c r="G143" s="803">
        <v>0</v>
      </c>
      <c r="H143" t="s">
        <v>532</v>
      </c>
    </row>
    <row r="144" spans="1:8">
      <c r="A144" s="1261" t="s">
        <v>6207</v>
      </c>
      <c r="B144" t="s">
        <v>675</v>
      </c>
      <c r="C144" t="s">
        <v>349</v>
      </c>
      <c r="D144" t="s">
        <v>659</v>
      </c>
      <c r="E144" t="s">
        <v>676</v>
      </c>
      <c r="F144" s="803">
        <v>272727</v>
      </c>
      <c r="G144" s="803">
        <v>0</v>
      </c>
      <c r="H144" t="s">
        <v>532</v>
      </c>
    </row>
    <row r="145" spans="1:8">
      <c r="A145" s="1261" t="s">
        <v>6207</v>
      </c>
      <c r="B145" t="s">
        <v>675</v>
      </c>
      <c r="C145" t="s">
        <v>244</v>
      </c>
      <c r="D145" t="s">
        <v>652</v>
      </c>
      <c r="E145" t="s">
        <v>676</v>
      </c>
      <c r="F145" s="803">
        <v>0</v>
      </c>
      <c r="G145" s="803">
        <v>3000000</v>
      </c>
      <c r="H145" t="s">
        <v>532</v>
      </c>
    </row>
    <row r="146" spans="1:8">
      <c r="A146" s="1261" t="s">
        <v>6911</v>
      </c>
      <c r="B146" t="s">
        <v>672</v>
      </c>
      <c r="C146" t="s">
        <v>553</v>
      </c>
      <c r="D146" t="s">
        <v>673</v>
      </c>
      <c r="E146" t="s">
        <v>552</v>
      </c>
      <c r="F146" s="803">
        <v>0</v>
      </c>
      <c r="G146" s="803">
        <v>201741</v>
      </c>
      <c r="H146" t="s">
        <v>527</v>
      </c>
    </row>
    <row r="147" spans="1:8">
      <c r="A147" s="1261" t="s">
        <v>6911</v>
      </c>
      <c r="B147" t="s">
        <v>672</v>
      </c>
      <c r="C147" t="s">
        <v>556</v>
      </c>
      <c r="D147" t="s">
        <v>674</v>
      </c>
      <c r="E147" t="s">
        <v>552</v>
      </c>
      <c r="F147" s="803">
        <v>2820</v>
      </c>
      <c r="G147" s="803">
        <v>0</v>
      </c>
    </row>
    <row r="148" spans="1:8">
      <c r="A148" s="1261" t="s">
        <v>6911</v>
      </c>
      <c r="B148" t="s">
        <v>672</v>
      </c>
      <c r="C148" t="s">
        <v>556</v>
      </c>
      <c r="D148" t="s">
        <v>674</v>
      </c>
      <c r="E148" t="s">
        <v>552</v>
      </c>
      <c r="F148" s="803">
        <v>28240</v>
      </c>
      <c r="G148" s="803">
        <v>0</v>
      </c>
    </row>
    <row r="149" spans="1:8">
      <c r="A149" s="1261" t="s">
        <v>6911</v>
      </c>
      <c r="B149" t="s">
        <v>672</v>
      </c>
      <c r="C149" t="s">
        <v>354</v>
      </c>
      <c r="D149" t="s">
        <v>656</v>
      </c>
      <c r="E149" t="s">
        <v>552</v>
      </c>
      <c r="F149" s="803">
        <v>170681</v>
      </c>
      <c r="G149" s="803">
        <v>0</v>
      </c>
      <c r="H149" t="s">
        <v>527</v>
      </c>
    </row>
    <row r="150" spans="1:8">
      <c r="A150" s="1261" t="s">
        <v>6200</v>
      </c>
      <c r="B150" t="s">
        <v>668</v>
      </c>
      <c r="C150" t="s">
        <v>669</v>
      </c>
      <c r="D150" t="s">
        <v>670</v>
      </c>
      <c r="E150" t="s">
        <v>671</v>
      </c>
      <c r="F150" s="803">
        <v>822727</v>
      </c>
      <c r="G150" s="803">
        <v>0</v>
      </c>
      <c r="H150" t="s">
        <v>537</v>
      </c>
    </row>
    <row r="151" spans="1:8">
      <c r="A151" s="1261" t="s">
        <v>6200</v>
      </c>
      <c r="B151" t="s">
        <v>668</v>
      </c>
      <c r="C151" t="s">
        <v>349</v>
      </c>
      <c r="D151" t="s">
        <v>659</v>
      </c>
      <c r="E151" t="s">
        <v>671</v>
      </c>
      <c r="F151" s="803">
        <v>82273</v>
      </c>
      <c r="G151" s="803">
        <v>0</v>
      </c>
      <c r="H151" t="s">
        <v>537</v>
      </c>
    </row>
    <row r="152" spans="1:8">
      <c r="A152" s="1261" t="s">
        <v>6200</v>
      </c>
      <c r="B152" t="s">
        <v>668</v>
      </c>
      <c r="C152" t="s">
        <v>244</v>
      </c>
      <c r="D152" t="s">
        <v>652</v>
      </c>
      <c r="E152" t="s">
        <v>671</v>
      </c>
      <c r="F152" s="803">
        <v>0</v>
      </c>
      <c r="G152" s="803">
        <v>905000</v>
      </c>
      <c r="H152" t="s">
        <v>537</v>
      </c>
    </row>
    <row r="153" spans="1:8">
      <c r="A153" s="1261" t="s">
        <v>6912</v>
      </c>
      <c r="B153" t="s">
        <v>667</v>
      </c>
      <c r="C153" t="s">
        <v>244</v>
      </c>
      <c r="D153" t="s">
        <v>652</v>
      </c>
      <c r="E153" t="s">
        <v>505</v>
      </c>
      <c r="F153" s="803">
        <v>715000</v>
      </c>
      <c r="G153" s="803">
        <v>0</v>
      </c>
      <c r="H153" t="s">
        <v>550</v>
      </c>
    </row>
    <row r="154" spans="1:8">
      <c r="A154" s="1261" t="s">
        <v>6912</v>
      </c>
      <c r="B154" t="s">
        <v>667</v>
      </c>
      <c r="C154" t="s">
        <v>354</v>
      </c>
      <c r="D154" t="s">
        <v>656</v>
      </c>
      <c r="E154" t="s">
        <v>505</v>
      </c>
      <c r="F154" s="803">
        <v>0</v>
      </c>
      <c r="G154" s="803">
        <v>715000</v>
      </c>
      <c r="H154" t="s">
        <v>550</v>
      </c>
    </row>
    <row r="155" spans="1:8">
      <c r="A155" s="1261" t="s">
        <v>6912</v>
      </c>
      <c r="B155" t="s">
        <v>666</v>
      </c>
      <c r="C155" t="s">
        <v>244</v>
      </c>
      <c r="D155" t="s">
        <v>652</v>
      </c>
      <c r="E155" t="s">
        <v>559</v>
      </c>
      <c r="F155" s="803">
        <v>1540000</v>
      </c>
      <c r="G155" s="803">
        <v>0</v>
      </c>
      <c r="H155" t="s">
        <v>550</v>
      </c>
    </row>
    <row r="156" spans="1:8">
      <c r="A156" s="1261" t="s">
        <v>6912</v>
      </c>
      <c r="B156" t="s">
        <v>666</v>
      </c>
      <c r="C156" t="s">
        <v>354</v>
      </c>
      <c r="D156" t="s">
        <v>656</v>
      </c>
      <c r="E156" t="s">
        <v>559</v>
      </c>
      <c r="F156" s="803">
        <v>0</v>
      </c>
      <c r="G156" s="803">
        <v>1540000</v>
      </c>
      <c r="H156" t="s">
        <v>550</v>
      </c>
    </row>
    <row r="157" spans="1:8">
      <c r="A157" s="1261" t="s">
        <v>6912</v>
      </c>
      <c r="B157" t="s">
        <v>665</v>
      </c>
      <c r="C157" t="s">
        <v>244</v>
      </c>
      <c r="D157" t="s">
        <v>652</v>
      </c>
      <c r="E157" t="s">
        <v>560</v>
      </c>
      <c r="F157" s="803">
        <v>439610</v>
      </c>
      <c r="G157" s="803">
        <v>0</v>
      </c>
      <c r="H157" t="s">
        <v>528</v>
      </c>
    </row>
    <row r="158" spans="1:8">
      <c r="A158" s="1261" t="s">
        <v>6912</v>
      </c>
      <c r="B158" t="s">
        <v>665</v>
      </c>
      <c r="C158" t="s">
        <v>354</v>
      </c>
      <c r="D158" t="s">
        <v>656</v>
      </c>
      <c r="E158" t="s">
        <v>560</v>
      </c>
      <c r="F158" s="803">
        <v>0</v>
      </c>
      <c r="G158" s="803">
        <v>439610</v>
      </c>
      <c r="H158" t="s">
        <v>528</v>
      </c>
    </row>
    <row r="159" spans="1:8">
      <c r="A159" s="1261" t="s">
        <v>6197</v>
      </c>
      <c r="B159" t="s">
        <v>660</v>
      </c>
      <c r="C159" t="s">
        <v>244</v>
      </c>
      <c r="D159" t="s">
        <v>652</v>
      </c>
      <c r="E159" t="s">
        <v>661</v>
      </c>
      <c r="F159" s="803">
        <v>0</v>
      </c>
      <c r="G159" s="803">
        <v>330000</v>
      </c>
      <c r="H159" t="s">
        <v>546</v>
      </c>
    </row>
    <row r="160" spans="1:8">
      <c r="A160" s="1261" t="s">
        <v>6197</v>
      </c>
      <c r="B160" t="s">
        <v>660</v>
      </c>
      <c r="C160" t="s">
        <v>511</v>
      </c>
      <c r="D160" t="s">
        <v>663</v>
      </c>
      <c r="E160" t="s">
        <v>664</v>
      </c>
      <c r="F160" s="803">
        <v>30000</v>
      </c>
      <c r="G160" s="803">
        <v>0</v>
      </c>
      <c r="H160" t="s">
        <v>546</v>
      </c>
    </row>
    <row r="161" spans="1:8">
      <c r="A161" s="1261" t="s">
        <v>6197</v>
      </c>
      <c r="B161" t="s">
        <v>660</v>
      </c>
      <c r="C161" t="s">
        <v>511</v>
      </c>
      <c r="D161" t="s">
        <v>663</v>
      </c>
      <c r="E161" t="s">
        <v>661</v>
      </c>
      <c r="F161" s="803">
        <v>300000</v>
      </c>
      <c r="G161" s="803">
        <v>0</v>
      </c>
      <c r="H161" t="s">
        <v>546</v>
      </c>
    </row>
    <row r="162" spans="1:8">
      <c r="A162" s="1261" t="s">
        <v>6197</v>
      </c>
      <c r="B162" t="s">
        <v>657</v>
      </c>
      <c r="C162" t="s">
        <v>391</v>
      </c>
      <c r="D162" t="s">
        <v>658</v>
      </c>
      <c r="E162" t="s">
        <v>395</v>
      </c>
      <c r="F162" s="803">
        <v>850000</v>
      </c>
      <c r="G162" s="803">
        <v>0</v>
      </c>
      <c r="H162" t="s">
        <v>550</v>
      </c>
    </row>
    <row r="163" spans="1:8">
      <c r="A163" s="1261" t="s">
        <v>6197</v>
      </c>
      <c r="B163" t="s">
        <v>657</v>
      </c>
      <c r="C163" t="s">
        <v>349</v>
      </c>
      <c r="D163" t="s">
        <v>659</v>
      </c>
      <c r="E163" t="s">
        <v>395</v>
      </c>
      <c r="F163" s="803">
        <v>85000</v>
      </c>
      <c r="G163" s="803">
        <v>0</v>
      </c>
      <c r="H163" t="s">
        <v>550</v>
      </c>
    </row>
    <row r="164" spans="1:8">
      <c r="A164" s="1261" t="s">
        <v>6197</v>
      </c>
      <c r="B164" t="s">
        <v>657</v>
      </c>
      <c r="C164" t="s">
        <v>244</v>
      </c>
      <c r="D164" t="s">
        <v>652</v>
      </c>
      <c r="E164" t="s">
        <v>395</v>
      </c>
      <c r="F164" s="803">
        <v>0</v>
      </c>
      <c r="G164" s="803">
        <v>935000</v>
      </c>
      <c r="H164" t="s">
        <v>550</v>
      </c>
    </row>
    <row r="165" spans="1:8">
      <c r="A165" s="1261" t="s">
        <v>6197</v>
      </c>
      <c r="B165" t="s">
        <v>662</v>
      </c>
      <c r="C165" t="s">
        <v>511</v>
      </c>
      <c r="D165" t="s">
        <v>663</v>
      </c>
      <c r="E165" t="s">
        <v>561</v>
      </c>
      <c r="F165" s="803">
        <v>11592000</v>
      </c>
      <c r="G165" s="803">
        <v>0</v>
      </c>
      <c r="H165" t="s">
        <v>565</v>
      </c>
    </row>
    <row r="166" spans="1:8">
      <c r="A166" s="1261" t="s">
        <v>6197</v>
      </c>
      <c r="B166" t="s">
        <v>662</v>
      </c>
      <c r="C166" t="s">
        <v>354</v>
      </c>
      <c r="D166" t="s">
        <v>656</v>
      </c>
      <c r="E166" t="s">
        <v>561</v>
      </c>
      <c r="F166" s="803">
        <v>0</v>
      </c>
      <c r="G166" s="803">
        <v>11592000</v>
      </c>
      <c r="H166" t="s">
        <v>565</v>
      </c>
    </row>
    <row r="167" spans="1:8">
      <c r="A167" s="1261" t="s">
        <v>6913</v>
      </c>
      <c r="B167" t="s">
        <v>654</v>
      </c>
      <c r="C167" t="s">
        <v>244</v>
      </c>
      <c r="D167" t="s">
        <v>652</v>
      </c>
      <c r="E167" t="s">
        <v>655</v>
      </c>
      <c r="F167" s="803">
        <v>3000000</v>
      </c>
      <c r="G167" s="803">
        <v>0</v>
      </c>
      <c r="H167" t="s">
        <v>532</v>
      </c>
    </row>
    <row r="168" spans="1:8">
      <c r="A168" s="1261" t="s">
        <v>6913</v>
      </c>
      <c r="B168" t="s">
        <v>654</v>
      </c>
      <c r="C168" t="s">
        <v>354</v>
      </c>
      <c r="D168" t="s">
        <v>656</v>
      </c>
      <c r="E168" t="s">
        <v>655</v>
      </c>
      <c r="F168" s="803">
        <v>0</v>
      </c>
      <c r="G168" s="803">
        <v>3000000</v>
      </c>
      <c r="H168" t="s">
        <v>532</v>
      </c>
    </row>
    <row r="169" spans="1:8">
      <c r="A169" s="1261" t="s">
        <v>6913</v>
      </c>
      <c r="B169" t="s">
        <v>651</v>
      </c>
      <c r="C169" t="s">
        <v>244</v>
      </c>
      <c r="D169" t="s">
        <v>652</v>
      </c>
      <c r="E169" t="s">
        <v>653</v>
      </c>
      <c r="F169" s="803">
        <v>905000</v>
      </c>
      <c r="G169" s="803">
        <v>0</v>
      </c>
      <c r="H169" t="s">
        <v>537</v>
      </c>
    </row>
    <row r="170" spans="1:8">
      <c r="A170" s="1261" t="s">
        <v>6913</v>
      </c>
      <c r="B170" t="s">
        <v>651</v>
      </c>
      <c r="C170" t="s">
        <v>354</v>
      </c>
      <c r="D170" t="s">
        <v>656</v>
      </c>
      <c r="E170" t="s">
        <v>653</v>
      </c>
      <c r="F170" s="803">
        <v>0</v>
      </c>
      <c r="G170" s="803">
        <v>905000</v>
      </c>
      <c r="H170" t="s">
        <v>537</v>
      </c>
    </row>
    <row r="171" spans="1:8">
      <c r="A171" s="1261" t="s">
        <v>6194</v>
      </c>
      <c r="B171" t="s">
        <v>633</v>
      </c>
      <c r="C171" t="s">
        <v>431</v>
      </c>
      <c r="D171" t="s">
        <v>634</v>
      </c>
      <c r="E171" t="s">
        <v>430</v>
      </c>
      <c r="F171" s="803">
        <v>8663013</v>
      </c>
      <c r="G171" s="803">
        <v>0</v>
      </c>
      <c r="H171" t="s">
        <v>569</v>
      </c>
    </row>
    <row r="172" spans="1:8">
      <c r="A172" s="1261" t="s">
        <v>6194</v>
      </c>
      <c r="B172" t="s">
        <v>633</v>
      </c>
      <c r="C172" t="s">
        <v>425</v>
      </c>
      <c r="D172" t="s">
        <v>643</v>
      </c>
      <c r="E172" t="s">
        <v>430</v>
      </c>
      <c r="F172" s="803">
        <v>0</v>
      </c>
      <c r="G172" s="803">
        <v>8663013</v>
      </c>
      <c r="H172" t="s">
        <v>569</v>
      </c>
    </row>
    <row r="173" spans="1:8">
      <c r="A173" s="1261" t="s">
        <v>6194</v>
      </c>
      <c r="B173" t="s">
        <v>642</v>
      </c>
      <c r="C173" t="s">
        <v>425</v>
      </c>
      <c r="D173" t="s">
        <v>643</v>
      </c>
      <c r="E173" t="s">
        <v>420</v>
      </c>
      <c r="F173" s="803">
        <v>8663013</v>
      </c>
      <c r="G173" s="803">
        <v>0</v>
      </c>
      <c r="H173" t="s">
        <v>569</v>
      </c>
    </row>
    <row r="174" spans="1:8">
      <c r="A174" s="1261" t="s">
        <v>6194</v>
      </c>
      <c r="B174" t="s">
        <v>642</v>
      </c>
      <c r="C174" t="s">
        <v>421</v>
      </c>
      <c r="D174" t="s">
        <v>650</v>
      </c>
      <c r="E174" t="s">
        <v>420</v>
      </c>
      <c r="F174" s="803">
        <v>0</v>
      </c>
      <c r="G174" s="803">
        <v>8663013</v>
      </c>
      <c r="H174" t="s">
        <v>569</v>
      </c>
    </row>
    <row r="175" spans="1:8">
      <c r="A175" s="1261" t="s">
        <v>6194</v>
      </c>
      <c r="B175" t="s">
        <v>639</v>
      </c>
      <c r="C175" t="s">
        <v>441</v>
      </c>
      <c r="D175" t="s">
        <v>636</v>
      </c>
      <c r="E175" t="s">
        <v>440</v>
      </c>
      <c r="F175" s="803">
        <v>14191560</v>
      </c>
      <c r="G175" s="803">
        <v>0</v>
      </c>
      <c r="H175" t="s">
        <v>572</v>
      </c>
    </row>
    <row r="176" spans="1:8">
      <c r="A176" s="1261" t="s">
        <v>6194</v>
      </c>
      <c r="B176" t="s">
        <v>639</v>
      </c>
      <c r="C176" t="s">
        <v>445</v>
      </c>
      <c r="D176" t="s">
        <v>645</v>
      </c>
      <c r="E176" t="s">
        <v>440</v>
      </c>
      <c r="F176" s="803">
        <v>0</v>
      </c>
      <c r="G176" s="803">
        <v>14191560</v>
      </c>
      <c r="H176" t="s">
        <v>572</v>
      </c>
    </row>
    <row r="177" spans="1:8">
      <c r="A177" s="1261" t="s">
        <v>6194</v>
      </c>
      <c r="B177" t="s">
        <v>640</v>
      </c>
      <c r="C177" t="s">
        <v>435</v>
      </c>
      <c r="D177" t="s">
        <v>641</v>
      </c>
      <c r="E177" t="s">
        <v>434</v>
      </c>
      <c r="F177" s="803">
        <v>1000000</v>
      </c>
      <c r="G177" s="803">
        <v>0</v>
      </c>
      <c r="H177" t="s">
        <v>574</v>
      </c>
    </row>
    <row r="178" spans="1:8">
      <c r="A178" s="1261" t="s">
        <v>6194</v>
      </c>
      <c r="B178" t="s">
        <v>640</v>
      </c>
      <c r="C178" t="s">
        <v>437</v>
      </c>
      <c r="D178" t="s">
        <v>649</v>
      </c>
      <c r="E178" t="s">
        <v>434</v>
      </c>
      <c r="F178" s="803">
        <v>0</v>
      </c>
      <c r="G178" s="803">
        <v>1000000</v>
      </c>
      <c r="H178" t="s">
        <v>574</v>
      </c>
    </row>
    <row r="179" spans="1:8">
      <c r="A179" s="1261" t="s">
        <v>6194</v>
      </c>
      <c r="B179" t="s">
        <v>637</v>
      </c>
      <c r="C179" t="s">
        <v>441</v>
      </c>
      <c r="D179" t="s">
        <v>636</v>
      </c>
      <c r="E179" t="s">
        <v>638</v>
      </c>
      <c r="F179" s="803">
        <v>0</v>
      </c>
      <c r="G179" s="803">
        <v>14191560</v>
      </c>
      <c r="H179" t="s">
        <v>572</v>
      </c>
    </row>
    <row r="180" spans="1:8">
      <c r="A180" s="1261" t="s">
        <v>6194</v>
      </c>
      <c r="B180" t="s">
        <v>637</v>
      </c>
      <c r="C180" t="s">
        <v>445</v>
      </c>
      <c r="D180" t="s">
        <v>645</v>
      </c>
      <c r="E180" t="s">
        <v>638</v>
      </c>
      <c r="F180" s="803">
        <v>14191560</v>
      </c>
      <c r="G180" s="803">
        <v>0</v>
      </c>
      <c r="H180" t="s">
        <v>572</v>
      </c>
    </row>
    <row r="181" spans="1:8">
      <c r="A181" s="1261" t="s">
        <v>6194</v>
      </c>
      <c r="B181" t="s">
        <v>635</v>
      </c>
      <c r="C181" t="s">
        <v>441</v>
      </c>
      <c r="D181" t="s">
        <v>636</v>
      </c>
      <c r="E181" t="s">
        <v>440</v>
      </c>
      <c r="F181" s="803">
        <v>15712084</v>
      </c>
      <c r="G181" s="803">
        <v>0</v>
      </c>
      <c r="H181" t="s">
        <v>572</v>
      </c>
    </row>
    <row r="182" spans="1:8">
      <c r="A182" s="1261" t="s">
        <v>6194</v>
      </c>
      <c r="B182" t="s">
        <v>635</v>
      </c>
      <c r="C182" t="s">
        <v>445</v>
      </c>
      <c r="D182" t="s">
        <v>645</v>
      </c>
      <c r="E182" t="s">
        <v>440</v>
      </c>
      <c r="F182" s="803">
        <v>0</v>
      </c>
      <c r="G182" s="803">
        <v>15712084</v>
      </c>
      <c r="H182" t="s">
        <v>572</v>
      </c>
    </row>
    <row r="183" spans="1:8">
      <c r="A183" s="1261" t="s">
        <v>6194</v>
      </c>
      <c r="B183" t="s">
        <v>629</v>
      </c>
      <c r="C183" t="s">
        <v>575</v>
      </c>
      <c r="D183" t="s">
        <v>623</v>
      </c>
      <c r="E183" t="s">
        <v>475</v>
      </c>
      <c r="F183" s="803">
        <v>18645000</v>
      </c>
      <c r="G183" s="803">
        <v>0</v>
      </c>
      <c r="H183" t="s">
        <v>624</v>
      </c>
    </row>
    <row r="184" spans="1:8">
      <c r="A184" s="1261" t="s">
        <v>6194</v>
      </c>
      <c r="B184" t="s">
        <v>629</v>
      </c>
      <c r="C184" t="s">
        <v>476</v>
      </c>
      <c r="D184" t="s">
        <v>648</v>
      </c>
      <c r="E184" t="s">
        <v>475</v>
      </c>
      <c r="F184" s="803">
        <v>0</v>
      </c>
      <c r="G184" s="803">
        <v>18645000</v>
      </c>
      <c r="H184" t="s">
        <v>624</v>
      </c>
    </row>
    <row r="185" spans="1:8">
      <c r="A185" s="1261" t="s">
        <v>6194</v>
      </c>
      <c r="B185" t="s">
        <v>622</v>
      </c>
      <c r="C185" t="s">
        <v>575</v>
      </c>
      <c r="D185" t="s">
        <v>623</v>
      </c>
      <c r="E185" t="s">
        <v>485</v>
      </c>
      <c r="F185" s="803">
        <v>3231800</v>
      </c>
      <c r="G185" s="803">
        <v>0</v>
      </c>
      <c r="H185" t="s">
        <v>624</v>
      </c>
    </row>
    <row r="186" spans="1:8">
      <c r="A186" s="1261" t="s">
        <v>6194</v>
      </c>
      <c r="B186" t="s">
        <v>622</v>
      </c>
      <c r="C186" t="s">
        <v>476</v>
      </c>
      <c r="D186" t="s">
        <v>648</v>
      </c>
      <c r="E186" t="s">
        <v>485</v>
      </c>
      <c r="F186" s="803">
        <v>0</v>
      </c>
      <c r="G186" s="803">
        <v>3231800</v>
      </c>
      <c r="H186" t="s">
        <v>624</v>
      </c>
    </row>
    <row r="187" spans="1:8">
      <c r="A187" s="1261" t="s">
        <v>6194</v>
      </c>
      <c r="B187" t="s">
        <v>630</v>
      </c>
      <c r="C187" t="s">
        <v>575</v>
      </c>
      <c r="D187" t="s">
        <v>623</v>
      </c>
      <c r="E187" t="s">
        <v>449</v>
      </c>
      <c r="F187" s="803">
        <v>41674</v>
      </c>
      <c r="G187" s="803">
        <v>0</v>
      </c>
      <c r="H187" t="s">
        <v>631</v>
      </c>
    </row>
    <row r="188" spans="1:8">
      <c r="A188" s="1261" t="s">
        <v>6194</v>
      </c>
      <c r="B188" t="s">
        <v>630</v>
      </c>
      <c r="C188" t="s">
        <v>399</v>
      </c>
      <c r="D188" t="s">
        <v>646</v>
      </c>
      <c r="E188" t="s">
        <v>449</v>
      </c>
      <c r="F188" s="803">
        <v>0</v>
      </c>
      <c r="G188" s="803">
        <v>41674</v>
      </c>
      <c r="H188" t="s">
        <v>631</v>
      </c>
    </row>
    <row r="189" spans="1:8">
      <c r="A189" s="1261" t="s">
        <v>6196</v>
      </c>
      <c r="B189" t="s">
        <v>1082</v>
      </c>
      <c r="C189" t="s">
        <v>575</v>
      </c>
      <c r="D189" t="s">
        <v>623</v>
      </c>
      <c r="E189" t="s">
        <v>475</v>
      </c>
      <c r="F189" s="803">
        <v>0</v>
      </c>
      <c r="G189" s="803">
        <v>18645000</v>
      </c>
      <c r="H189" t="s">
        <v>732</v>
      </c>
    </row>
    <row r="190" spans="1:8">
      <c r="A190" s="1261" t="s">
        <v>6196</v>
      </c>
      <c r="B190" t="s">
        <v>1082</v>
      </c>
      <c r="C190" t="s">
        <v>476</v>
      </c>
      <c r="D190" t="s">
        <v>648</v>
      </c>
      <c r="E190" t="s">
        <v>475</v>
      </c>
      <c r="F190" s="803">
        <v>18645000</v>
      </c>
      <c r="G190" s="803">
        <v>0</v>
      </c>
      <c r="H190" t="s">
        <v>732</v>
      </c>
    </row>
    <row r="191" spans="1:8">
      <c r="A191" s="1261" t="s">
        <v>6196</v>
      </c>
      <c r="B191" t="s">
        <v>1083</v>
      </c>
      <c r="C191" t="s">
        <v>575</v>
      </c>
      <c r="D191" t="s">
        <v>623</v>
      </c>
      <c r="E191" t="s">
        <v>485</v>
      </c>
      <c r="F191" s="803">
        <v>0</v>
      </c>
      <c r="G191" s="803">
        <v>3231800</v>
      </c>
      <c r="H191" t="s">
        <v>732</v>
      </c>
    </row>
    <row r="192" spans="1:8">
      <c r="A192" s="1261" t="s">
        <v>6196</v>
      </c>
      <c r="B192" t="s">
        <v>1083</v>
      </c>
      <c r="C192" t="s">
        <v>476</v>
      </c>
      <c r="D192" t="s">
        <v>648</v>
      </c>
      <c r="E192" t="s">
        <v>485</v>
      </c>
      <c r="F192" s="803">
        <v>3231800</v>
      </c>
      <c r="G192" s="803">
        <v>0</v>
      </c>
      <c r="H192" t="s">
        <v>732</v>
      </c>
    </row>
    <row r="193" spans="1:8">
      <c r="A193" s="1261" t="s">
        <v>6196</v>
      </c>
      <c r="B193" t="s">
        <v>1104</v>
      </c>
      <c r="C193" t="s">
        <v>575</v>
      </c>
      <c r="D193" t="s">
        <v>623</v>
      </c>
      <c r="E193" t="s">
        <v>449</v>
      </c>
      <c r="F193" s="803">
        <v>0</v>
      </c>
      <c r="G193" s="803">
        <v>41674</v>
      </c>
      <c r="H193" t="s">
        <v>631</v>
      </c>
    </row>
    <row r="194" spans="1:8">
      <c r="A194" s="1261" t="s">
        <v>6196</v>
      </c>
      <c r="B194" t="s">
        <v>1104</v>
      </c>
      <c r="C194" t="s">
        <v>399</v>
      </c>
      <c r="D194" t="s">
        <v>646</v>
      </c>
      <c r="E194" t="s">
        <v>449</v>
      </c>
      <c r="F194" s="803">
        <v>41674</v>
      </c>
      <c r="G194" s="803">
        <v>0</v>
      </c>
      <c r="H194" t="s">
        <v>631</v>
      </c>
    </row>
    <row r="195" spans="1:8">
      <c r="A195" s="1261" t="s">
        <v>6232</v>
      </c>
      <c r="B195" t="s">
        <v>1095</v>
      </c>
      <c r="C195" t="s">
        <v>379</v>
      </c>
      <c r="D195" t="s">
        <v>678</v>
      </c>
      <c r="E195" t="s">
        <v>465</v>
      </c>
      <c r="F195" s="803">
        <v>347755</v>
      </c>
      <c r="G195" s="803">
        <v>0</v>
      </c>
      <c r="H195" t="s">
        <v>528</v>
      </c>
    </row>
    <row r="196" spans="1:8">
      <c r="A196" s="1261" t="s">
        <v>6232</v>
      </c>
      <c r="B196" t="s">
        <v>1095</v>
      </c>
      <c r="C196" t="s">
        <v>379</v>
      </c>
      <c r="D196" t="s">
        <v>678</v>
      </c>
      <c r="E196" t="s">
        <v>465</v>
      </c>
      <c r="F196" s="803">
        <v>0</v>
      </c>
      <c r="G196" s="803">
        <v>383018</v>
      </c>
      <c r="H196" t="s">
        <v>528</v>
      </c>
    </row>
    <row r="197" spans="1:8">
      <c r="A197" s="1261" t="s">
        <v>6232</v>
      </c>
      <c r="B197" t="s">
        <v>1095</v>
      </c>
      <c r="C197" t="s">
        <v>379</v>
      </c>
      <c r="D197" t="s">
        <v>678</v>
      </c>
      <c r="E197" t="s">
        <v>465</v>
      </c>
      <c r="F197" s="803">
        <v>383018</v>
      </c>
      <c r="G197" s="803">
        <v>0</v>
      </c>
    </row>
    <row r="198" spans="1:8">
      <c r="A198" s="1261" t="s">
        <v>6232</v>
      </c>
      <c r="B198" t="s">
        <v>1095</v>
      </c>
      <c r="C198" t="s">
        <v>349</v>
      </c>
      <c r="D198" t="s">
        <v>659</v>
      </c>
      <c r="E198" t="s">
        <v>465</v>
      </c>
      <c r="F198" s="803">
        <v>34775</v>
      </c>
      <c r="G198" s="803">
        <v>0</v>
      </c>
      <c r="H198" t="s">
        <v>528</v>
      </c>
    </row>
    <row r="199" spans="1:8">
      <c r="A199" s="1261" t="s">
        <v>6232</v>
      </c>
      <c r="B199" t="s">
        <v>1095</v>
      </c>
      <c r="C199" t="s">
        <v>349</v>
      </c>
      <c r="D199" t="s">
        <v>659</v>
      </c>
      <c r="E199" t="s">
        <v>465</v>
      </c>
      <c r="F199" s="803">
        <v>0</v>
      </c>
      <c r="G199" s="803">
        <v>38302</v>
      </c>
      <c r="H199" t="s">
        <v>528</v>
      </c>
    </row>
    <row r="200" spans="1:8">
      <c r="A200" s="1261" t="s">
        <v>6232</v>
      </c>
      <c r="B200" t="s">
        <v>1095</v>
      </c>
      <c r="C200" t="s">
        <v>349</v>
      </c>
      <c r="D200" t="s">
        <v>659</v>
      </c>
      <c r="E200" t="s">
        <v>465</v>
      </c>
      <c r="F200" s="803">
        <v>38302</v>
      </c>
      <c r="G200" s="803">
        <v>0</v>
      </c>
    </row>
    <row r="201" spans="1:8">
      <c r="A201" s="1261" t="s">
        <v>6232</v>
      </c>
      <c r="B201" t="s">
        <v>1095</v>
      </c>
      <c r="C201" t="s">
        <v>244</v>
      </c>
      <c r="D201" t="s">
        <v>652</v>
      </c>
      <c r="E201" t="s">
        <v>465</v>
      </c>
      <c r="F201" s="803">
        <v>0</v>
      </c>
      <c r="G201" s="803">
        <v>382530</v>
      </c>
      <c r="H201" t="s">
        <v>528</v>
      </c>
    </row>
    <row r="202" spans="1:8">
      <c r="A202" s="1261" t="s">
        <v>6232</v>
      </c>
      <c r="B202" t="s">
        <v>1095</v>
      </c>
      <c r="C202" t="s">
        <v>244</v>
      </c>
      <c r="D202" t="s">
        <v>652</v>
      </c>
      <c r="E202" t="s">
        <v>465</v>
      </c>
      <c r="F202" s="803">
        <v>421320</v>
      </c>
      <c r="G202" s="803">
        <v>0</v>
      </c>
      <c r="H202" t="s">
        <v>528</v>
      </c>
    </row>
    <row r="203" spans="1:8">
      <c r="A203" s="1261" t="s">
        <v>6232</v>
      </c>
      <c r="B203" t="s">
        <v>1095</v>
      </c>
      <c r="C203" t="s">
        <v>244</v>
      </c>
      <c r="D203" t="s">
        <v>652</v>
      </c>
      <c r="E203" t="s">
        <v>465</v>
      </c>
      <c r="F203" s="803">
        <v>0</v>
      </c>
      <c r="G203" s="803">
        <v>421320</v>
      </c>
    </row>
    <row r="204" spans="1:8">
      <c r="A204" s="1261" t="s">
        <v>6232</v>
      </c>
      <c r="B204" t="s">
        <v>1096</v>
      </c>
      <c r="C204" t="s">
        <v>379</v>
      </c>
      <c r="D204" t="s">
        <v>678</v>
      </c>
      <c r="E204" t="s">
        <v>465</v>
      </c>
      <c r="F204" s="803">
        <v>0</v>
      </c>
      <c r="G204" s="803">
        <v>347755</v>
      </c>
      <c r="H204" t="s">
        <v>528</v>
      </c>
    </row>
    <row r="205" spans="1:8">
      <c r="A205" s="1261" t="s">
        <v>6232</v>
      </c>
      <c r="B205" t="s">
        <v>1096</v>
      </c>
      <c r="C205" t="s">
        <v>349</v>
      </c>
      <c r="D205" t="s">
        <v>659</v>
      </c>
      <c r="E205" t="s">
        <v>465</v>
      </c>
      <c r="F205" s="803">
        <v>0</v>
      </c>
      <c r="G205" s="803">
        <v>34775</v>
      </c>
      <c r="H205" t="s">
        <v>528</v>
      </c>
    </row>
    <row r="206" spans="1:8">
      <c r="A206" s="1261" t="s">
        <v>6232</v>
      </c>
      <c r="B206" t="s">
        <v>1096</v>
      </c>
      <c r="C206" t="s">
        <v>244</v>
      </c>
      <c r="D206" t="s">
        <v>652</v>
      </c>
      <c r="E206" t="s">
        <v>465</v>
      </c>
      <c r="F206" s="803">
        <v>382530</v>
      </c>
      <c r="G206" s="803">
        <v>0</v>
      </c>
      <c r="H206" t="s">
        <v>528</v>
      </c>
    </row>
    <row r="207" spans="1:8">
      <c r="A207" s="1261" t="s">
        <v>6232</v>
      </c>
      <c r="B207" t="s">
        <v>1097</v>
      </c>
      <c r="C207" t="s">
        <v>379</v>
      </c>
      <c r="D207" t="s">
        <v>678</v>
      </c>
      <c r="E207" t="s">
        <v>465</v>
      </c>
      <c r="F207" s="803">
        <v>347750</v>
      </c>
      <c r="G207" s="803">
        <v>0</v>
      </c>
      <c r="H207" t="s">
        <v>528</v>
      </c>
    </row>
    <row r="208" spans="1:8">
      <c r="A208" s="1261" t="s">
        <v>6232</v>
      </c>
      <c r="B208" t="s">
        <v>1097</v>
      </c>
      <c r="C208" t="s">
        <v>349</v>
      </c>
      <c r="D208" t="s">
        <v>659</v>
      </c>
      <c r="E208" t="s">
        <v>659</v>
      </c>
      <c r="F208" s="803">
        <v>34780</v>
      </c>
      <c r="G208" s="803">
        <v>0</v>
      </c>
      <c r="H208" t="s">
        <v>528</v>
      </c>
    </row>
    <row r="209" spans="1:8">
      <c r="A209" s="1261" t="s">
        <v>6232</v>
      </c>
      <c r="B209" t="s">
        <v>1097</v>
      </c>
      <c r="C209" t="s">
        <v>244</v>
      </c>
      <c r="D209" t="s">
        <v>652</v>
      </c>
      <c r="E209" t="s">
        <v>1098</v>
      </c>
      <c r="F209" s="803">
        <v>0</v>
      </c>
      <c r="G209" s="803">
        <v>382530</v>
      </c>
      <c r="H209" t="s">
        <v>528</v>
      </c>
    </row>
    <row r="210" spans="1:8">
      <c r="A210" s="1261" t="s">
        <v>6230</v>
      </c>
      <c r="B210" t="s">
        <v>1099</v>
      </c>
      <c r="C210" t="s">
        <v>339</v>
      </c>
      <c r="D210" t="s">
        <v>683</v>
      </c>
      <c r="E210" t="s">
        <v>338</v>
      </c>
      <c r="F210" s="803">
        <v>4000</v>
      </c>
      <c r="G210" s="803">
        <v>0</v>
      </c>
      <c r="H210" t="s">
        <v>527</v>
      </c>
    </row>
    <row r="211" spans="1:8">
      <c r="A211" s="1261" t="s">
        <v>6230</v>
      </c>
      <c r="B211" t="s">
        <v>1099</v>
      </c>
      <c r="C211" t="s">
        <v>349</v>
      </c>
      <c r="D211" t="s">
        <v>659</v>
      </c>
      <c r="E211" t="s">
        <v>338</v>
      </c>
      <c r="F211" s="803">
        <v>400</v>
      </c>
      <c r="G211" s="803">
        <v>0</v>
      </c>
      <c r="H211" t="s">
        <v>527</v>
      </c>
    </row>
    <row r="212" spans="1:8">
      <c r="A212" s="1261" t="s">
        <v>6230</v>
      </c>
      <c r="B212" t="s">
        <v>1099</v>
      </c>
      <c r="C212" t="s">
        <v>244</v>
      </c>
      <c r="D212" t="s">
        <v>652</v>
      </c>
      <c r="E212" t="s">
        <v>338</v>
      </c>
      <c r="F212" s="803">
        <v>0</v>
      </c>
      <c r="G212" s="803">
        <v>4400</v>
      </c>
      <c r="H212" t="s">
        <v>527</v>
      </c>
    </row>
    <row r="213" spans="1:8">
      <c r="A213" s="1261" t="s">
        <v>6230</v>
      </c>
      <c r="B213" t="s">
        <v>1074</v>
      </c>
      <c r="C213" t="s">
        <v>244</v>
      </c>
      <c r="D213" t="s">
        <v>652</v>
      </c>
      <c r="E213" t="s">
        <v>368</v>
      </c>
      <c r="F213" s="803">
        <v>4400</v>
      </c>
      <c r="G213" s="803">
        <v>0</v>
      </c>
      <c r="H213" t="s">
        <v>527</v>
      </c>
    </row>
    <row r="214" spans="1:8">
      <c r="A214" s="1261" t="s">
        <v>6230</v>
      </c>
      <c r="B214" t="s">
        <v>1074</v>
      </c>
      <c r="C214" t="s">
        <v>354</v>
      </c>
      <c r="D214" t="s">
        <v>656</v>
      </c>
      <c r="E214" t="s">
        <v>368</v>
      </c>
      <c r="F214" s="803">
        <v>0</v>
      </c>
      <c r="G214" s="803">
        <v>4400</v>
      </c>
      <c r="H214" t="s">
        <v>527</v>
      </c>
    </row>
    <row r="215" spans="1:8">
      <c r="A215" s="1261" t="s">
        <v>6230</v>
      </c>
      <c r="B215" t="s">
        <v>1075</v>
      </c>
      <c r="C215" t="s">
        <v>244</v>
      </c>
      <c r="D215" t="s">
        <v>652</v>
      </c>
      <c r="E215" t="s">
        <v>1100</v>
      </c>
      <c r="F215" s="803">
        <v>330000</v>
      </c>
      <c r="G215" s="803">
        <v>0</v>
      </c>
      <c r="H215" t="s">
        <v>546</v>
      </c>
    </row>
    <row r="216" spans="1:8">
      <c r="A216" s="1261" t="s">
        <v>6230</v>
      </c>
      <c r="B216" t="s">
        <v>1075</v>
      </c>
      <c r="C216" t="s">
        <v>511</v>
      </c>
      <c r="D216" t="s">
        <v>663</v>
      </c>
      <c r="E216" t="s">
        <v>591</v>
      </c>
      <c r="F216" s="803">
        <v>400830</v>
      </c>
      <c r="G216" s="803">
        <v>0</v>
      </c>
      <c r="H216" t="s">
        <v>546</v>
      </c>
    </row>
    <row r="217" spans="1:8">
      <c r="A217" s="1261" t="s">
        <v>6230</v>
      </c>
      <c r="B217" t="s">
        <v>1075</v>
      </c>
      <c r="C217" t="s">
        <v>354</v>
      </c>
      <c r="D217" t="s">
        <v>656</v>
      </c>
      <c r="E217" t="s">
        <v>591</v>
      </c>
      <c r="F217" s="803">
        <v>0</v>
      </c>
      <c r="G217" s="803">
        <v>730830</v>
      </c>
      <c r="H217" t="s">
        <v>527</v>
      </c>
    </row>
    <row r="218" spans="1:8">
      <c r="A218" s="1261" t="s">
        <v>6221</v>
      </c>
      <c r="B218" t="s">
        <v>967</v>
      </c>
      <c r="C218" t="s">
        <v>968</v>
      </c>
      <c r="D218" t="s">
        <v>969</v>
      </c>
      <c r="E218" t="s">
        <v>970</v>
      </c>
      <c r="F218" s="803">
        <v>20000000</v>
      </c>
      <c r="G218" s="803">
        <v>0</v>
      </c>
    </row>
    <row r="219" spans="1:8">
      <c r="A219" s="1261" t="s">
        <v>6221</v>
      </c>
      <c r="B219" t="s">
        <v>967</v>
      </c>
      <c r="C219" t="s">
        <v>349</v>
      </c>
      <c r="D219" t="s">
        <v>659</v>
      </c>
      <c r="E219" t="s">
        <v>970</v>
      </c>
      <c r="F219" s="803">
        <v>2000000</v>
      </c>
      <c r="G219" s="803">
        <v>0</v>
      </c>
    </row>
    <row r="220" spans="1:8">
      <c r="A220" s="1261" t="s">
        <v>6221</v>
      </c>
      <c r="B220" t="s">
        <v>967</v>
      </c>
      <c r="C220" t="s">
        <v>354</v>
      </c>
      <c r="D220" t="s">
        <v>656</v>
      </c>
      <c r="E220" t="s">
        <v>970</v>
      </c>
      <c r="F220" s="803">
        <v>0</v>
      </c>
      <c r="G220" s="803">
        <v>22000000</v>
      </c>
    </row>
    <row r="221" spans="1:8">
      <c r="A221" s="1261" t="s">
        <v>6221</v>
      </c>
      <c r="B221" t="s">
        <v>6370</v>
      </c>
      <c r="C221" t="s">
        <v>968</v>
      </c>
      <c r="D221" t="s">
        <v>969</v>
      </c>
      <c r="E221" t="s">
        <v>970</v>
      </c>
      <c r="F221" s="803">
        <v>0</v>
      </c>
      <c r="G221" s="803">
        <v>20000000</v>
      </c>
      <c r="H221" t="s">
        <v>6353</v>
      </c>
    </row>
    <row r="222" spans="1:8">
      <c r="A222" s="1261" t="s">
        <v>6221</v>
      </c>
      <c r="B222" t="s">
        <v>6370</v>
      </c>
      <c r="C222" t="s">
        <v>349</v>
      </c>
      <c r="D222" t="s">
        <v>659</v>
      </c>
      <c r="E222" t="s">
        <v>970</v>
      </c>
      <c r="F222" s="803">
        <v>0</v>
      </c>
      <c r="G222" s="803">
        <v>2000000</v>
      </c>
      <c r="H222" t="s">
        <v>6353</v>
      </c>
    </row>
    <row r="223" spans="1:8">
      <c r="A223" s="1261" t="s">
        <v>6221</v>
      </c>
      <c r="B223" t="s">
        <v>6370</v>
      </c>
      <c r="C223" t="s">
        <v>354</v>
      </c>
      <c r="D223" t="s">
        <v>656</v>
      </c>
      <c r="E223" t="s">
        <v>970</v>
      </c>
      <c r="F223" s="803">
        <v>22000000</v>
      </c>
      <c r="G223" s="803">
        <v>0</v>
      </c>
      <c r="H223" t="s">
        <v>6353</v>
      </c>
    </row>
    <row r="224" spans="1:8">
      <c r="A224" s="1261" t="s">
        <v>6221</v>
      </c>
      <c r="B224" t="s">
        <v>6371</v>
      </c>
      <c r="C224" t="s">
        <v>349</v>
      </c>
      <c r="D224" t="s">
        <v>659</v>
      </c>
      <c r="E224" t="s">
        <v>970</v>
      </c>
      <c r="F224" s="803">
        <v>2000000</v>
      </c>
      <c r="G224" s="803">
        <v>0</v>
      </c>
      <c r="H224" t="s">
        <v>6353</v>
      </c>
    </row>
    <row r="225" spans="1:8">
      <c r="A225" s="1261" t="s">
        <v>6221</v>
      </c>
      <c r="B225" t="s">
        <v>6371</v>
      </c>
      <c r="C225" t="s">
        <v>6352</v>
      </c>
      <c r="D225" t="s">
        <v>6374</v>
      </c>
      <c r="E225" t="s">
        <v>970</v>
      </c>
      <c r="F225" s="803">
        <v>20000000</v>
      </c>
      <c r="G225" s="803">
        <v>0</v>
      </c>
      <c r="H225" t="s">
        <v>6353</v>
      </c>
    </row>
    <row r="226" spans="1:8">
      <c r="A226" s="1261" t="s">
        <v>6221</v>
      </c>
      <c r="B226" t="s">
        <v>6371</v>
      </c>
      <c r="C226" t="s">
        <v>354</v>
      </c>
      <c r="D226" t="s">
        <v>656</v>
      </c>
      <c r="E226" t="s">
        <v>970</v>
      </c>
      <c r="F226" s="803">
        <v>0</v>
      </c>
      <c r="G226" s="803">
        <v>22000000</v>
      </c>
      <c r="H226" t="s">
        <v>6353</v>
      </c>
    </row>
    <row r="227" spans="1:8">
      <c r="A227" s="1261" t="s">
        <v>6224</v>
      </c>
      <c r="B227" t="s">
        <v>1101</v>
      </c>
      <c r="C227" t="s">
        <v>391</v>
      </c>
      <c r="D227" t="s">
        <v>658</v>
      </c>
      <c r="E227" t="s">
        <v>390</v>
      </c>
      <c r="F227" s="803">
        <v>0</v>
      </c>
      <c r="G227" s="803">
        <v>850000</v>
      </c>
      <c r="H227" t="s">
        <v>550</v>
      </c>
    </row>
    <row r="228" spans="1:8">
      <c r="A228" s="1261" t="s">
        <v>6224</v>
      </c>
      <c r="B228" t="s">
        <v>1101</v>
      </c>
      <c r="C228" t="s">
        <v>391</v>
      </c>
      <c r="D228" t="s">
        <v>658</v>
      </c>
      <c r="E228" t="s">
        <v>390</v>
      </c>
      <c r="F228" s="803">
        <v>850000</v>
      </c>
      <c r="G228" s="803">
        <v>0</v>
      </c>
      <c r="H228" t="s">
        <v>550</v>
      </c>
    </row>
    <row r="229" spans="1:8">
      <c r="A229" s="1261" t="s">
        <v>6224</v>
      </c>
      <c r="B229" t="s">
        <v>1101</v>
      </c>
      <c r="C229" t="s">
        <v>349</v>
      </c>
      <c r="D229" t="s">
        <v>659</v>
      </c>
      <c r="E229" t="s">
        <v>390</v>
      </c>
      <c r="F229" s="803">
        <v>0</v>
      </c>
      <c r="G229" s="803">
        <v>85000</v>
      </c>
      <c r="H229" t="s">
        <v>550</v>
      </c>
    </row>
    <row r="230" spans="1:8">
      <c r="A230" s="1261" t="s">
        <v>6224</v>
      </c>
      <c r="B230" t="s">
        <v>1101</v>
      </c>
      <c r="C230" t="s">
        <v>349</v>
      </c>
      <c r="D230" t="s">
        <v>659</v>
      </c>
      <c r="E230" t="s">
        <v>390</v>
      </c>
      <c r="F230" s="803">
        <v>85000</v>
      </c>
      <c r="G230" s="803">
        <v>0</v>
      </c>
      <c r="H230" t="s">
        <v>550</v>
      </c>
    </row>
    <row r="231" spans="1:8">
      <c r="A231" s="1261" t="s">
        <v>6224</v>
      </c>
      <c r="B231" t="s">
        <v>1101</v>
      </c>
      <c r="C231" t="s">
        <v>244</v>
      </c>
      <c r="D231" t="s">
        <v>652</v>
      </c>
      <c r="E231" t="s">
        <v>390</v>
      </c>
      <c r="F231" s="803">
        <v>935000</v>
      </c>
      <c r="G231" s="803">
        <v>0</v>
      </c>
      <c r="H231" t="s">
        <v>550</v>
      </c>
    </row>
    <row r="232" spans="1:8">
      <c r="A232" s="1261" t="s">
        <v>6224</v>
      </c>
      <c r="B232" t="s">
        <v>1101</v>
      </c>
      <c r="C232" t="s">
        <v>244</v>
      </c>
      <c r="D232" t="s">
        <v>652</v>
      </c>
      <c r="E232" t="s">
        <v>390</v>
      </c>
      <c r="F232" s="803">
        <v>0</v>
      </c>
      <c r="G232" s="803">
        <v>935000</v>
      </c>
      <c r="H232" t="s">
        <v>550</v>
      </c>
    </row>
    <row r="233" spans="1:8">
      <c r="A233" s="1261" t="s">
        <v>6224</v>
      </c>
      <c r="B233" t="s">
        <v>1076</v>
      </c>
      <c r="C233" t="s">
        <v>556</v>
      </c>
      <c r="D233" t="s">
        <v>674</v>
      </c>
      <c r="E233" t="s">
        <v>1077</v>
      </c>
      <c r="F233" s="803">
        <v>0</v>
      </c>
      <c r="G233" s="803">
        <v>105600</v>
      </c>
      <c r="H233" t="s">
        <v>527</v>
      </c>
    </row>
    <row r="234" spans="1:8">
      <c r="A234" s="1261" t="s">
        <v>6224</v>
      </c>
      <c r="B234" t="s">
        <v>1076</v>
      </c>
      <c r="C234" t="s">
        <v>354</v>
      </c>
      <c r="D234" t="s">
        <v>656</v>
      </c>
      <c r="E234" t="s">
        <v>1077</v>
      </c>
      <c r="F234" s="803">
        <v>105600</v>
      </c>
      <c r="G234" s="803">
        <v>0</v>
      </c>
      <c r="H234" t="s">
        <v>527</v>
      </c>
    </row>
    <row r="235" spans="1:8">
      <c r="A235" s="1261" t="s">
        <v>6224</v>
      </c>
      <c r="B235" t="s">
        <v>1102</v>
      </c>
      <c r="C235" t="s">
        <v>391</v>
      </c>
      <c r="D235" t="s">
        <v>658</v>
      </c>
      <c r="E235" t="s">
        <v>390</v>
      </c>
      <c r="F235" s="803">
        <v>5051000</v>
      </c>
      <c r="G235" s="803">
        <v>0</v>
      </c>
      <c r="H235" t="s">
        <v>550</v>
      </c>
    </row>
    <row r="236" spans="1:8">
      <c r="A236" s="1261" t="s">
        <v>6224</v>
      </c>
      <c r="B236" t="s">
        <v>1102</v>
      </c>
      <c r="C236" t="s">
        <v>349</v>
      </c>
      <c r="D236" t="s">
        <v>659</v>
      </c>
      <c r="E236" t="s">
        <v>390</v>
      </c>
      <c r="F236" s="803">
        <v>505100</v>
      </c>
      <c r="G236" s="803">
        <v>0</v>
      </c>
      <c r="H236" t="s">
        <v>550</v>
      </c>
    </row>
    <row r="237" spans="1:8">
      <c r="A237" s="1261" t="s">
        <v>6224</v>
      </c>
      <c r="B237" t="s">
        <v>1102</v>
      </c>
      <c r="C237" t="s">
        <v>244</v>
      </c>
      <c r="D237" t="s">
        <v>652</v>
      </c>
      <c r="E237" t="s">
        <v>390</v>
      </c>
      <c r="F237" s="803">
        <v>0</v>
      </c>
      <c r="G237" s="803">
        <v>5556100</v>
      </c>
      <c r="H237" t="s">
        <v>550</v>
      </c>
    </row>
    <row r="238" spans="1:8">
      <c r="A238" s="1261" t="s">
        <v>6224</v>
      </c>
      <c r="B238" t="s">
        <v>6375</v>
      </c>
      <c r="C238" t="s">
        <v>391</v>
      </c>
      <c r="D238" t="s">
        <v>658</v>
      </c>
      <c r="E238" t="s">
        <v>390</v>
      </c>
      <c r="F238" s="803">
        <v>850000</v>
      </c>
      <c r="G238" s="803">
        <v>0</v>
      </c>
      <c r="H238" t="s">
        <v>550</v>
      </c>
    </row>
    <row r="239" spans="1:8">
      <c r="A239" s="1261" t="s">
        <v>6224</v>
      </c>
      <c r="B239" t="s">
        <v>6375</v>
      </c>
      <c r="C239" t="s">
        <v>349</v>
      </c>
      <c r="D239" t="s">
        <v>659</v>
      </c>
      <c r="E239" t="s">
        <v>390</v>
      </c>
      <c r="F239" s="803">
        <v>85000</v>
      </c>
      <c r="G239" s="803">
        <v>0</v>
      </c>
      <c r="H239" t="s">
        <v>550</v>
      </c>
    </row>
    <row r="240" spans="1:8">
      <c r="A240" s="1261" t="s">
        <v>6224</v>
      </c>
      <c r="B240" t="s">
        <v>6375</v>
      </c>
      <c r="C240" t="s">
        <v>244</v>
      </c>
      <c r="D240" t="s">
        <v>652</v>
      </c>
      <c r="E240" t="s">
        <v>390</v>
      </c>
      <c r="F240" s="803">
        <v>0</v>
      </c>
      <c r="G240" s="803">
        <v>935000</v>
      </c>
      <c r="H240" t="s">
        <v>550</v>
      </c>
    </row>
    <row r="241" spans="1:8">
      <c r="A241" s="1261" t="s">
        <v>6224</v>
      </c>
      <c r="B241" t="s">
        <v>6376</v>
      </c>
      <c r="C241" t="s">
        <v>391</v>
      </c>
      <c r="D241" t="s">
        <v>658</v>
      </c>
      <c r="E241" t="s">
        <v>6377</v>
      </c>
      <c r="F241" s="803">
        <v>0</v>
      </c>
      <c r="G241" s="803">
        <v>935000</v>
      </c>
    </row>
    <row r="242" spans="1:8">
      <c r="A242" s="1261" t="s">
        <v>6224</v>
      </c>
      <c r="B242" t="s">
        <v>6376</v>
      </c>
      <c r="C242" t="s">
        <v>349</v>
      </c>
      <c r="D242" t="s">
        <v>659</v>
      </c>
      <c r="E242" t="s">
        <v>6377</v>
      </c>
      <c r="F242" s="803">
        <v>85000</v>
      </c>
      <c r="G242" s="803">
        <v>0</v>
      </c>
    </row>
    <row r="243" spans="1:8">
      <c r="A243" s="1261" t="s">
        <v>6224</v>
      </c>
      <c r="B243" t="s">
        <v>6376</v>
      </c>
      <c r="C243" t="s">
        <v>244</v>
      </c>
      <c r="D243" t="s">
        <v>652</v>
      </c>
      <c r="E243" t="s">
        <v>6377</v>
      </c>
      <c r="F243" s="803">
        <v>850000</v>
      </c>
      <c r="G243" s="803">
        <v>0</v>
      </c>
    </row>
    <row r="244" spans="1:8">
      <c r="A244" s="1261" t="s">
        <v>6224</v>
      </c>
      <c r="B244" t="s">
        <v>6378</v>
      </c>
      <c r="C244" t="s">
        <v>391</v>
      </c>
      <c r="D244" t="s">
        <v>658</v>
      </c>
      <c r="E244" t="s">
        <v>6379</v>
      </c>
      <c r="F244" s="803">
        <v>85000</v>
      </c>
      <c r="G244" s="803">
        <v>0</v>
      </c>
    </row>
    <row r="245" spans="1:8">
      <c r="A245" s="1261" t="s">
        <v>6224</v>
      </c>
      <c r="B245" t="s">
        <v>6378</v>
      </c>
      <c r="C245" t="s">
        <v>349</v>
      </c>
      <c r="D245" t="s">
        <v>659</v>
      </c>
      <c r="E245" t="s">
        <v>6379</v>
      </c>
      <c r="F245" s="803">
        <v>0</v>
      </c>
      <c r="G245" s="803">
        <v>170000</v>
      </c>
    </row>
    <row r="246" spans="1:8">
      <c r="A246" s="1261" t="s">
        <v>6224</v>
      </c>
      <c r="B246" t="s">
        <v>6378</v>
      </c>
      <c r="C246" t="s">
        <v>244</v>
      </c>
      <c r="D246" t="s">
        <v>652</v>
      </c>
      <c r="E246" t="s">
        <v>6379</v>
      </c>
      <c r="F246" s="803">
        <v>85000</v>
      </c>
      <c r="G246" s="803">
        <v>0</v>
      </c>
    </row>
    <row r="247" spans="1:8">
      <c r="A247" s="1261" t="s">
        <v>6914</v>
      </c>
      <c r="B247" t="s">
        <v>1078</v>
      </c>
      <c r="C247" t="s">
        <v>244</v>
      </c>
      <c r="D247" t="s">
        <v>652</v>
      </c>
      <c r="E247" t="s">
        <v>599</v>
      </c>
      <c r="F247" s="803">
        <v>422730</v>
      </c>
      <c r="G247" s="803">
        <v>0</v>
      </c>
      <c r="H247" t="s">
        <v>528</v>
      </c>
    </row>
    <row r="248" spans="1:8">
      <c r="A248" s="1261" t="s">
        <v>6914</v>
      </c>
      <c r="B248" t="s">
        <v>1078</v>
      </c>
      <c r="C248" t="s">
        <v>354</v>
      </c>
      <c r="D248" t="s">
        <v>656</v>
      </c>
      <c r="E248" t="s">
        <v>599</v>
      </c>
      <c r="F248" s="803">
        <v>0</v>
      </c>
      <c r="G248" s="803">
        <v>422730</v>
      </c>
      <c r="H248" t="s">
        <v>528</v>
      </c>
    </row>
    <row r="249" spans="1:8">
      <c r="A249" s="1261" t="s">
        <v>6914</v>
      </c>
      <c r="B249" t="s">
        <v>1079</v>
      </c>
      <c r="C249" t="s">
        <v>421</v>
      </c>
      <c r="D249" t="s">
        <v>650</v>
      </c>
      <c r="E249" t="s">
        <v>601</v>
      </c>
      <c r="F249" s="803">
        <v>50000000</v>
      </c>
      <c r="G249" s="803">
        <v>0</v>
      </c>
      <c r="H249" t="s">
        <v>570</v>
      </c>
    </row>
    <row r="250" spans="1:8">
      <c r="A250" s="1261" t="s">
        <v>6914</v>
      </c>
      <c r="B250" t="s">
        <v>1079</v>
      </c>
      <c r="C250" t="s">
        <v>354</v>
      </c>
      <c r="D250" t="s">
        <v>656</v>
      </c>
      <c r="E250" t="s">
        <v>601</v>
      </c>
      <c r="F250" s="803">
        <v>0</v>
      </c>
      <c r="G250" s="803">
        <v>50000000</v>
      </c>
      <c r="H250" t="s">
        <v>570</v>
      </c>
    </row>
    <row r="251" spans="1:8">
      <c r="A251" s="1261" t="s">
        <v>6915</v>
      </c>
      <c r="B251" t="s">
        <v>1080</v>
      </c>
      <c r="C251" t="s">
        <v>425</v>
      </c>
      <c r="D251" t="s">
        <v>643</v>
      </c>
      <c r="E251" t="s">
        <v>420</v>
      </c>
      <c r="F251" s="803">
        <v>7561643</v>
      </c>
      <c r="G251" s="803">
        <v>0</v>
      </c>
      <c r="H251" t="s">
        <v>569</v>
      </c>
    </row>
    <row r="252" spans="1:8">
      <c r="A252" s="1261" t="s">
        <v>6915</v>
      </c>
      <c r="B252" t="s">
        <v>1080</v>
      </c>
      <c r="C252" t="s">
        <v>421</v>
      </c>
      <c r="D252" t="s">
        <v>650</v>
      </c>
      <c r="E252" t="s">
        <v>420</v>
      </c>
      <c r="F252" s="803">
        <v>0</v>
      </c>
      <c r="G252" s="803">
        <v>7561643</v>
      </c>
      <c r="H252" t="s">
        <v>569</v>
      </c>
    </row>
    <row r="253" spans="1:8">
      <c r="A253" s="1261" t="s">
        <v>6915</v>
      </c>
      <c r="B253" t="s">
        <v>1106</v>
      </c>
      <c r="C253" t="s">
        <v>431</v>
      </c>
      <c r="D253" t="s">
        <v>634</v>
      </c>
      <c r="E253" t="s">
        <v>430</v>
      </c>
      <c r="F253" s="803">
        <v>8383561</v>
      </c>
      <c r="G253" s="803">
        <v>0</v>
      </c>
      <c r="H253" t="s">
        <v>569</v>
      </c>
    </row>
    <row r="254" spans="1:8">
      <c r="A254" s="1261" t="s">
        <v>6915</v>
      </c>
      <c r="B254" t="s">
        <v>1106</v>
      </c>
      <c r="C254" t="s">
        <v>425</v>
      </c>
      <c r="D254" t="s">
        <v>643</v>
      </c>
      <c r="E254" t="s">
        <v>430</v>
      </c>
      <c r="F254" s="803">
        <v>0</v>
      </c>
      <c r="G254" s="803">
        <v>8383561</v>
      </c>
      <c r="H254" t="s">
        <v>569</v>
      </c>
    </row>
    <row r="255" spans="1:8">
      <c r="A255" s="1261" t="s">
        <v>6915</v>
      </c>
      <c r="B255" t="s">
        <v>1105</v>
      </c>
      <c r="C255" t="s">
        <v>441</v>
      </c>
      <c r="D255" t="s">
        <v>636</v>
      </c>
      <c r="E255" t="s">
        <v>440</v>
      </c>
      <c r="F255" s="803">
        <v>15205243</v>
      </c>
      <c r="G255" s="803">
        <v>0</v>
      </c>
      <c r="H255" t="s">
        <v>572</v>
      </c>
    </row>
    <row r="256" spans="1:8">
      <c r="A256" s="1261" t="s">
        <v>6915</v>
      </c>
      <c r="B256" t="s">
        <v>1105</v>
      </c>
      <c r="C256" t="s">
        <v>445</v>
      </c>
      <c r="D256" t="s">
        <v>645</v>
      </c>
      <c r="E256" t="s">
        <v>440</v>
      </c>
      <c r="F256" s="803">
        <v>0</v>
      </c>
      <c r="G256" s="803">
        <v>15205243</v>
      </c>
      <c r="H256" t="s">
        <v>572</v>
      </c>
    </row>
    <row r="257" spans="1:8">
      <c r="A257" s="1261" t="s">
        <v>6915</v>
      </c>
      <c r="B257" t="s">
        <v>1081</v>
      </c>
      <c r="C257" t="s">
        <v>435</v>
      </c>
      <c r="D257" t="s">
        <v>641</v>
      </c>
      <c r="E257" t="s">
        <v>434</v>
      </c>
      <c r="F257" s="803">
        <v>1000000</v>
      </c>
      <c r="G257" s="803">
        <v>0</v>
      </c>
      <c r="H257" t="s">
        <v>574</v>
      </c>
    </row>
    <row r="258" spans="1:8">
      <c r="A258" s="1261" t="s">
        <v>6915</v>
      </c>
      <c r="B258" t="s">
        <v>1081</v>
      </c>
      <c r="C258" t="s">
        <v>437</v>
      </c>
      <c r="D258" t="s">
        <v>649</v>
      </c>
      <c r="E258" t="s">
        <v>434</v>
      </c>
      <c r="F258" s="803">
        <v>0</v>
      </c>
      <c r="G258" s="803">
        <v>1000000</v>
      </c>
      <c r="H258" t="s">
        <v>574</v>
      </c>
    </row>
    <row r="259" spans="1:8">
      <c r="A259" s="1261" t="s">
        <v>6915</v>
      </c>
      <c r="B259" t="s">
        <v>1084</v>
      </c>
      <c r="C259" t="s">
        <v>1163</v>
      </c>
      <c r="D259" t="s">
        <v>1065</v>
      </c>
      <c r="E259" t="s">
        <v>475</v>
      </c>
      <c r="F259" s="803">
        <v>0</v>
      </c>
      <c r="G259" s="803">
        <v>9930000</v>
      </c>
      <c r="H259" t="s">
        <v>732</v>
      </c>
    </row>
    <row r="260" spans="1:8">
      <c r="A260" s="1261" t="s">
        <v>6915</v>
      </c>
      <c r="B260" t="s">
        <v>1084</v>
      </c>
      <c r="C260" t="s">
        <v>476</v>
      </c>
      <c r="D260" t="s">
        <v>648</v>
      </c>
      <c r="E260" t="s">
        <v>475</v>
      </c>
      <c r="F260" s="803">
        <v>9930000</v>
      </c>
      <c r="G260" s="803">
        <v>0</v>
      </c>
      <c r="H260" t="s">
        <v>732</v>
      </c>
    </row>
    <row r="261" spans="1:8">
      <c r="A261" s="1261" t="s">
        <v>6915</v>
      </c>
      <c r="B261" t="s">
        <v>1085</v>
      </c>
      <c r="C261" t="s">
        <v>1163</v>
      </c>
      <c r="D261" t="s">
        <v>1065</v>
      </c>
      <c r="E261" t="s">
        <v>485</v>
      </c>
      <c r="F261" s="803">
        <v>0</v>
      </c>
      <c r="G261" s="803">
        <v>1721200</v>
      </c>
      <c r="H261" t="s">
        <v>732</v>
      </c>
    </row>
    <row r="262" spans="1:8">
      <c r="A262" s="1261" t="s">
        <v>6915</v>
      </c>
      <c r="B262" t="s">
        <v>1085</v>
      </c>
      <c r="C262" t="s">
        <v>476</v>
      </c>
      <c r="D262" t="s">
        <v>648</v>
      </c>
      <c r="E262" t="s">
        <v>485</v>
      </c>
      <c r="F262" s="803">
        <v>1721200</v>
      </c>
      <c r="G262" s="803">
        <v>0</v>
      </c>
      <c r="H262" t="s">
        <v>732</v>
      </c>
    </row>
    <row r="263" spans="1:8">
      <c r="A263" s="1261" t="s">
        <v>6915</v>
      </c>
      <c r="B263" t="s">
        <v>1086</v>
      </c>
      <c r="C263" t="s">
        <v>575</v>
      </c>
      <c r="D263" t="s">
        <v>623</v>
      </c>
      <c r="E263" t="s">
        <v>449</v>
      </c>
      <c r="F263" s="803">
        <v>33735</v>
      </c>
      <c r="G263" s="803">
        <v>0</v>
      </c>
      <c r="H263" t="s">
        <v>631</v>
      </c>
    </row>
    <row r="264" spans="1:8">
      <c r="A264" s="1261" t="s">
        <v>6915</v>
      </c>
      <c r="B264" t="s">
        <v>1086</v>
      </c>
      <c r="C264" t="s">
        <v>1163</v>
      </c>
      <c r="D264" t="s">
        <v>1065</v>
      </c>
      <c r="E264" t="s">
        <v>1087</v>
      </c>
      <c r="F264" s="803">
        <v>0</v>
      </c>
      <c r="G264" s="803">
        <v>9930000</v>
      </c>
      <c r="H264" t="s">
        <v>732</v>
      </c>
    </row>
    <row r="265" spans="1:8">
      <c r="A265" s="1261" t="s">
        <v>6915</v>
      </c>
      <c r="B265" t="s">
        <v>1086</v>
      </c>
      <c r="C265" t="s">
        <v>399</v>
      </c>
      <c r="D265" t="s">
        <v>646</v>
      </c>
      <c r="E265" t="s">
        <v>449</v>
      </c>
      <c r="F265" s="803">
        <v>0</v>
      </c>
      <c r="G265" s="803">
        <v>33735</v>
      </c>
      <c r="H265" t="s">
        <v>631</v>
      </c>
    </row>
    <row r="266" spans="1:8">
      <c r="A266" s="1261" t="s">
        <v>6915</v>
      </c>
      <c r="B266" t="s">
        <v>1086</v>
      </c>
      <c r="C266" t="s">
        <v>476</v>
      </c>
      <c r="D266" t="s">
        <v>648</v>
      </c>
      <c r="E266" t="s">
        <v>1087</v>
      </c>
      <c r="F266" s="803">
        <v>9930000</v>
      </c>
      <c r="G266" s="803">
        <v>0</v>
      </c>
      <c r="H266" t="s">
        <v>732</v>
      </c>
    </row>
    <row r="267" spans="1:8">
      <c r="A267" s="1261" t="s">
        <v>6915</v>
      </c>
      <c r="B267" t="s">
        <v>1088</v>
      </c>
      <c r="C267" t="s">
        <v>1163</v>
      </c>
      <c r="D267" t="s">
        <v>1065</v>
      </c>
      <c r="E267" t="s">
        <v>1089</v>
      </c>
      <c r="F267" s="803">
        <v>0</v>
      </c>
      <c r="G267" s="803">
        <v>1721200</v>
      </c>
    </row>
    <row r="268" spans="1:8">
      <c r="A268" s="1261" t="s">
        <v>6915</v>
      </c>
      <c r="B268" t="s">
        <v>1088</v>
      </c>
      <c r="C268" t="s">
        <v>476</v>
      </c>
      <c r="D268" t="s">
        <v>648</v>
      </c>
      <c r="E268" t="s">
        <v>1089</v>
      </c>
      <c r="F268" s="803">
        <v>1721200</v>
      </c>
      <c r="G268" s="803">
        <v>0</v>
      </c>
    </row>
    <row r="269" spans="1:8">
      <c r="A269" s="1261" t="s">
        <v>6915</v>
      </c>
      <c r="B269" t="s">
        <v>1090</v>
      </c>
      <c r="C269" t="s">
        <v>1164</v>
      </c>
      <c r="D269" t="s">
        <v>1067</v>
      </c>
      <c r="E269" t="s">
        <v>475</v>
      </c>
      <c r="F269" s="803">
        <v>9930000</v>
      </c>
      <c r="G269" s="803">
        <v>0</v>
      </c>
    </row>
    <row r="270" spans="1:8">
      <c r="A270" s="1261" t="s">
        <v>6915</v>
      </c>
      <c r="B270" t="s">
        <v>1090</v>
      </c>
      <c r="C270" t="s">
        <v>476</v>
      </c>
      <c r="D270" t="s">
        <v>648</v>
      </c>
      <c r="E270" t="s">
        <v>475</v>
      </c>
      <c r="F270" s="803">
        <v>0</v>
      </c>
      <c r="G270" s="803">
        <v>9930000</v>
      </c>
    </row>
    <row r="271" spans="1:8">
      <c r="A271" s="1261" t="s">
        <v>6915</v>
      </c>
      <c r="B271" t="s">
        <v>1091</v>
      </c>
      <c r="C271" t="s">
        <v>1164</v>
      </c>
      <c r="D271" t="s">
        <v>1067</v>
      </c>
      <c r="E271" t="s">
        <v>485</v>
      </c>
      <c r="F271" s="803">
        <v>1721200</v>
      </c>
      <c r="G271" s="803">
        <v>0</v>
      </c>
    </row>
    <row r="272" spans="1:8">
      <c r="A272" s="1261" t="s">
        <v>6915</v>
      </c>
      <c r="B272" t="s">
        <v>1091</v>
      </c>
      <c r="C272" t="s">
        <v>476</v>
      </c>
      <c r="D272" t="s">
        <v>648</v>
      </c>
      <c r="E272" t="s">
        <v>485</v>
      </c>
      <c r="F272" s="803">
        <v>0</v>
      </c>
      <c r="G272" s="803">
        <v>1721200</v>
      </c>
    </row>
    <row r="273" spans="1:8">
      <c r="A273" s="1261" t="s">
        <v>6915</v>
      </c>
      <c r="B273" t="s">
        <v>1092</v>
      </c>
      <c r="C273" t="s">
        <v>1163</v>
      </c>
      <c r="D273" t="s">
        <v>1065</v>
      </c>
      <c r="E273" t="s">
        <v>1087</v>
      </c>
      <c r="F273" s="803">
        <v>9930000</v>
      </c>
      <c r="G273" s="803">
        <v>0</v>
      </c>
      <c r="H273" t="s">
        <v>732</v>
      </c>
    </row>
    <row r="274" spans="1:8">
      <c r="A274" s="1261" t="s">
        <v>6915</v>
      </c>
      <c r="B274" t="s">
        <v>1092</v>
      </c>
      <c r="C274" t="s">
        <v>1163</v>
      </c>
      <c r="D274" t="s">
        <v>1065</v>
      </c>
      <c r="E274" t="s">
        <v>1089</v>
      </c>
      <c r="F274" s="803">
        <v>1721200</v>
      </c>
      <c r="G274" s="803">
        <v>0</v>
      </c>
    </row>
    <row r="275" spans="1:8">
      <c r="A275" s="1261" t="s">
        <v>6915</v>
      </c>
      <c r="B275" t="s">
        <v>1092</v>
      </c>
      <c r="C275" t="s">
        <v>1163</v>
      </c>
      <c r="D275" t="s">
        <v>1065</v>
      </c>
      <c r="E275" t="s">
        <v>1087</v>
      </c>
      <c r="F275" s="803">
        <v>9930000</v>
      </c>
      <c r="G275" s="803">
        <v>0</v>
      </c>
      <c r="H275" t="s">
        <v>732</v>
      </c>
    </row>
    <row r="276" spans="1:8">
      <c r="A276" s="1261" t="s">
        <v>6915</v>
      </c>
      <c r="B276" t="s">
        <v>1092</v>
      </c>
      <c r="C276" t="s">
        <v>1163</v>
      </c>
      <c r="D276" t="s">
        <v>1065</v>
      </c>
      <c r="E276" t="s">
        <v>1089</v>
      </c>
      <c r="F276" s="803">
        <v>1721200</v>
      </c>
      <c r="G276" s="803">
        <v>0</v>
      </c>
    </row>
    <row r="277" spans="1:8">
      <c r="A277" s="1261" t="s">
        <v>6915</v>
      </c>
      <c r="B277" t="s">
        <v>1092</v>
      </c>
      <c r="C277" t="s">
        <v>476</v>
      </c>
      <c r="D277" t="s">
        <v>648</v>
      </c>
      <c r="E277" t="s">
        <v>1087</v>
      </c>
      <c r="F277" s="803">
        <v>0</v>
      </c>
      <c r="G277" s="803">
        <v>9930000</v>
      </c>
      <c r="H277" t="s">
        <v>732</v>
      </c>
    </row>
    <row r="278" spans="1:8">
      <c r="A278" s="1261" t="s">
        <v>6915</v>
      </c>
      <c r="B278" t="s">
        <v>1092</v>
      </c>
      <c r="C278" t="s">
        <v>476</v>
      </c>
      <c r="D278" t="s">
        <v>648</v>
      </c>
      <c r="E278" t="s">
        <v>1089</v>
      </c>
      <c r="F278" s="803">
        <v>0</v>
      </c>
      <c r="G278" s="803">
        <v>1721200</v>
      </c>
    </row>
    <row r="279" spans="1:8">
      <c r="A279" s="1261" t="s">
        <v>6915</v>
      </c>
      <c r="B279" t="s">
        <v>1092</v>
      </c>
      <c r="C279" t="s">
        <v>476</v>
      </c>
      <c r="D279" t="s">
        <v>648</v>
      </c>
      <c r="E279" t="s">
        <v>1087</v>
      </c>
      <c r="F279" s="803">
        <v>0</v>
      </c>
      <c r="G279" s="803">
        <v>9930000</v>
      </c>
      <c r="H279" t="s">
        <v>732</v>
      </c>
    </row>
    <row r="280" spans="1:8">
      <c r="A280" s="1261" t="s">
        <v>6915</v>
      </c>
      <c r="B280" t="s">
        <v>1092</v>
      </c>
      <c r="C280" t="s">
        <v>476</v>
      </c>
      <c r="D280" t="s">
        <v>648</v>
      </c>
      <c r="E280" t="s">
        <v>1089</v>
      </c>
      <c r="F280" s="803">
        <v>0</v>
      </c>
      <c r="G280" s="803">
        <v>1721200</v>
      </c>
    </row>
    <row r="281" spans="1:8">
      <c r="A281" s="1261" t="s">
        <v>6915</v>
      </c>
      <c r="B281" t="s">
        <v>6315</v>
      </c>
      <c r="C281" t="s">
        <v>431</v>
      </c>
      <c r="D281" t="s">
        <v>634</v>
      </c>
      <c r="E281" t="s">
        <v>6316</v>
      </c>
      <c r="F281" s="803">
        <v>0</v>
      </c>
      <c r="G281" s="803">
        <v>8383561</v>
      </c>
      <c r="H281" t="s">
        <v>569</v>
      </c>
    </row>
    <row r="282" spans="1:8">
      <c r="A282" s="1261" t="s">
        <v>6915</v>
      </c>
      <c r="B282" t="s">
        <v>6315</v>
      </c>
      <c r="C282" t="s">
        <v>425</v>
      </c>
      <c r="D282" t="s">
        <v>643</v>
      </c>
      <c r="E282" t="s">
        <v>6316</v>
      </c>
      <c r="F282" s="803">
        <v>8383561</v>
      </c>
      <c r="G282" s="803">
        <v>0</v>
      </c>
      <c r="H282" t="s">
        <v>569</v>
      </c>
    </row>
    <row r="283" spans="1:8">
      <c r="A283" s="1261" t="s">
        <v>6915</v>
      </c>
      <c r="B283" t="s">
        <v>6317</v>
      </c>
      <c r="C283" t="s">
        <v>431</v>
      </c>
      <c r="D283" t="s">
        <v>634</v>
      </c>
      <c r="E283" t="s">
        <v>6318</v>
      </c>
      <c r="F283" s="803">
        <v>7561643</v>
      </c>
      <c r="G283" s="803">
        <v>0</v>
      </c>
      <c r="H283" t="s">
        <v>569</v>
      </c>
    </row>
    <row r="284" spans="1:8">
      <c r="A284" s="1261" t="s">
        <v>6915</v>
      </c>
      <c r="B284" t="s">
        <v>6317</v>
      </c>
      <c r="C284" t="s">
        <v>425</v>
      </c>
      <c r="D284" t="s">
        <v>643</v>
      </c>
      <c r="E284" t="s">
        <v>6318</v>
      </c>
      <c r="F284" s="803">
        <v>0</v>
      </c>
      <c r="G284" s="803">
        <v>7561643</v>
      </c>
      <c r="H284" t="s">
        <v>569</v>
      </c>
    </row>
    <row r="285" spans="1:8">
      <c r="A285" s="1261" t="s">
        <v>6915</v>
      </c>
      <c r="B285" t="s">
        <v>6319</v>
      </c>
      <c r="C285" t="s">
        <v>1164</v>
      </c>
      <c r="D285" t="s">
        <v>1067</v>
      </c>
      <c r="E285" t="s">
        <v>6320</v>
      </c>
      <c r="F285" s="803">
        <v>0</v>
      </c>
      <c r="G285" s="803">
        <v>1721200</v>
      </c>
    </row>
    <row r="286" spans="1:8">
      <c r="A286" s="1261" t="s">
        <v>6915</v>
      </c>
      <c r="B286" t="s">
        <v>6319</v>
      </c>
      <c r="C286" t="s">
        <v>476</v>
      </c>
      <c r="D286" t="s">
        <v>648</v>
      </c>
      <c r="E286" t="s">
        <v>6320</v>
      </c>
      <c r="F286" s="803">
        <v>1721200</v>
      </c>
      <c r="G286" s="803">
        <v>0</v>
      </c>
    </row>
    <row r="287" spans="1:8">
      <c r="A287" s="1261" t="s">
        <v>6915</v>
      </c>
      <c r="B287" t="s">
        <v>6321</v>
      </c>
      <c r="C287" t="s">
        <v>1164</v>
      </c>
      <c r="D287" t="s">
        <v>1067</v>
      </c>
      <c r="E287" t="s">
        <v>6322</v>
      </c>
      <c r="F287" s="803">
        <v>0</v>
      </c>
      <c r="G287" s="803">
        <v>9930000</v>
      </c>
    </row>
    <row r="288" spans="1:8">
      <c r="A288" s="1261" t="s">
        <v>6915</v>
      </c>
      <c r="B288" t="s">
        <v>6321</v>
      </c>
      <c r="C288" t="s">
        <v>476</v>
      </c>
      <c r="D288" t="s">
        <v>648</v>
      </c>
      <c r="E288" t="s">
        <v>6322</v>
      </c>
      <c r="F288" s="803">
        <v>9930000</v>
      </c>
      <c r="G288" s="803">
        <v>0</v>
      </c>
    </row>
    <row r="289" spans="1:8">
      <c r="A289" s="1261" t="s">
        <v>6915</v>
      </c>
      <c r="B289" t="s">
        <v>6323</v>
      </c>
      <c r="C289" t="s">
        <v>1164</v>
      </c>
      <c r="D289" t="s">
        <v>1067</v>
      </c>
      <c r="E289" t="s">
        <v>6320</v>
      </c>
      <c r="F289" s="803">
        <v>0</v>
      </c>
      <c r="G289" s="803">
        <v>1721200</v>
      </c>
    </row>
    <row r="290" spans="1:8">
      <c r="A290" s="1261" t="s">
        <v>6915</v>
      </c>
      <c r="B290" t="s">
        <v>6323</v>
      </c>
      <c r="C290" t="s">
        <v>476</v>
      </c>
      <c r="D290" t="s">
        <v>648</v>
      </c>
      <c r="E290" t="s">
        <v>6320</v>
      </c>
      <c r="F290" s="803">
        <v>1721200</v>
      </c>
      <c r="G290" s="803">
        <v>0</v>
      </c>
    </row>
    <row r="291" spans="1:8">
      <c r="A291" s="1261" t="s">
        <v>6915</v>
      </c>
      <c r="B291" t="s">
        <v>6324</v>
      </c>
      <c r="C291" t="s">
        <v>1164</v>
      </c>
      <c r="D291" t="s">
        <v>1067</v>
      </c>
      <c r="E291" t="s">
        <v>6322</v>
      </c>
      <c r="F291" s="803">
        <v>0</v>
      </c>
      <c r="G291" s="803">
        <v>9930000</v>
      </c>
    </row>
    <row r="292" spans="1:8">
      <c r="A292" s="1261" t="s">
        <v>6915</v>
      </c>
      <c r="B292" t="s">
        <v>6324</v>
      </c>
      <c r="C292" t="s">
        <v>476</v>
      </c>
      <c r="D292" t="s">
        <v>648</v>
      </c>
      <c r="E292" t="s">
        <v>6322</v>
      </c>
      <c r="F292" s="803">
        <v>9930000</v>
      </c>
      <c r="G292" s="803">
        <v>0</v>
      </c>
    </row>
    <row r="293" spans="1:8">
      <c r="A293" s="1261" t="s">
        <v>6365</v>
      </c>
      <c r="B293" t="s">
        <v>1082</v>
      </c>
      <c r="C293" t="s">
        <v>1164</v>
      </c>
      <c r="D293" t="s">
        <v>1067</v>
      </c>
      <c r="E293" t="s">
        <v>6320</v>
      </c>
      <c r="F293" s="803">
        <v>1721200</v>
      </c>
      <c r="G293" s="803">
        <v>0</v>
      </c>
      <c r="H293" t="s">
        <v>732</v>
      </c>
    </row>
    <row r="294" spans="1:8">
      <c r="A294" s="1261" t="s">
        <v>6365</v>
      </c>
      <c r="B294" t="s">
        <v>1082</v>
      </c>
      <c r="C294" t="s">
        <v>476</v>
      </c>
      <c r="D294" t="s">
        <v>648</v>
      </c>
      <c r="E294" t="s">
        <v>6320</v>
      </c>
      <c r="F294" s="803">
        <v>0</v>
      </c>
      <c r="G294" s="803">
        <v>1721200</v>
      </c>
      <c r="H294" t="s">
        <v>732</v>
      </c>
    </row>
    <row r="295" spans="1:8">
      <c r="A295" s="1261" t="s">
        <v>6365</v>
      </c>
      <c r="B295" t="s">
        <v>1083</v>
      </c>
      <c r="C295" t="s">
        <v>1164</v>
      </c>
      <c r="D295" t="s">
        <v>1067</v>
      </c>
      <c r="E295" t="s">
        <v>475</v>
      </c>
      <c r="F295" s="803">
        <v>9930000</v>
      </c>
      <c r="G295" s="803">
        <v>0</v>
      </c>
      <c r="H295" t="s">
        <v>732</v>
      </c>
    </row>
    <row r="296" spans="1:8">
      <c r="A296" s="1261" t="s">
        <v>6365</v>
      </c>
      <c r="B296" t="s">
        <v>1083</v>
      </c>
      <c r="C296" t="s">
        <v>476</v>
      </c>
      <c r="D296" t="s">
        <v>648</v>
      </c>
      <c r="E296" t="s">
        <v>475</v>
      </c>
      <c r="F296" s="803">
        <v>0</v>
      </c>
      <c r="G296" s="803">
        <v>9930000</v>
      </c>
      <c r="H296" t="s">
        <v>732</v>
      </c>
    </row>
    <row r="297" spans="1:8">
      <c r="A297" s="1261" t="s">
        <v>6365</v>
      </c>
      <c r="B297" t="s">
        <v>1104</v>
      </c>
      <c r="C297" t="s">
        <v>575</v>
      </c>
      <c r="D297" t="s">
        <v>623</v>
      </c>
      <c r="E297" t="s">
        <v>449</v>
      </c>
      <c r="F297" s="803">
        <v>0</v>
      </c>
      <c r="G297" s="803">
        <v>33735</v>
      </c>
      <c r="H297" t="s">
        <v>631</v>
      </c>
    </row>
    <row r="298" spans="1:8">
      <c r="A298" s="1261" t="s">
        <v>6365</v>
      </c>
      <c r="B298" t="s">
        <v>1104</v>
      </c>
      <c r="C298" t="s">
        <v>399</v>
      </c>
      <c r="D298" t="s">
        <v>646</v>
      </c>
      <c r="E298" t="s">
        <v>449</v>
      </c>
      <c r="F298" s="803">
        <v>33735</v>
      </c>
      <c r="G298" s="803">
        <v>0</v>
      </c>
      <c r="H298" t="s">
        <v>631</v>
      </c>
    </row>
    <row r="299" spans="1:8">
      <c r="A299" s="1261" t="s">
        <v>6360</v>
      </c>
      <c r="B299" t="s">
        <v>1095</v>
      </c>
      <c r="C299" t="s">
        <v>244</v>
      </c>
      <c r="D299" t="s">
        <v>652</v>
      </c>
      <c r="E299" t="s">
        <v>6326</v>
      </c>
      <c r="F299" s="803">
        <v>5556100</v>
      </c>
      <c r="G299" s="803">
        <v>0</v>
      </c>
      <c r="H299" t="s">
        <v>550</v>
      </c>
    </row>
    <row r="300" spans="1:8">
      <c r="A300" s="1261" t="s">
        <v>6360</v>
      </c>
      <c r="B300" t="s">
        <v>1095</v>
      </c>
      <c r="C300" t="s">
        <v>354</v>
      </c>
      <c r="D300" t="s">
        <v>656</v>
      </c>
      <c r="E300" t="s">
        <v>6326</v>
      </c>
      <c r="F300" s="803">
        <v>0</v>
      </c>
      <c r="G300" s="803">
        <v>5556100</v>
      </c>
      <c r="H300" t="s">
        <v>550</v>
      </c>
    </row>
    <row r="301" spans="1:8">
      <c r="A301" s="1261" t="s">
        <v>6360</v>
      </c>
      <c r="B301" t="s">
        <v>1099</v>
      </c>
      <c r="C301" t="s">
        <v>244</v>
      </c>
      <c r="D301" t="s">
        <v>652</v>
      </c>
      <c r="E301" t="s">
        <v>6327</v>
      </c>
      <c r="F301" s="803">
        <v>935000</v>
      </c>
      <c r="G301" s="803">
        <v>0</v>
      </c>
      <c r="H301" t="s">
        <v>550</v>
      </c>
    </row>
    <row r="302" spans="1:8">
      <c r="A302" s="1261" t="s">
        <v>6360</v>
      </c>
      <c r="B302" t="s">
        <v>1099</v>
      </c>
      <c r="C302" t="s">
        <v>354</v>
      </c>
      <c r="D302" t="s">
        <v>656</v>
      </c>
      <c r="E302" t="s">
        <v>6327</v>
      </c>
      <c r="F302" s="803">
        <v>0</v>
      </c>
      <c r="G302" s="803">
        <v>935000</v>
      </c>
      <c r="H302" t="s">
        <v>550</v>
      </c>
    </row>
    <row r="303" spans="1:8">
      <c r="A303" s="1261" t="s">
        <v>6357</v>
      </c>
      <c r="B303" t="s">
        <v>1074</v>
      </c>
      <c r="C303" t="s">
        <v>379</v>
      </c>
      <c r="D303" t="s">
        <v>678</v>
      </c>
      <c r="E303" t="s">
        <v>465</v>
      </c>
      <c r="F303" s="803">
        <v>359160</v>
      </c>
      <c r="G303" s="803">
        <v>0</v>
      </c>
      <c r="H303" t="s">
        <v>528</v>
      </c>
    </row>
    <row r="304" spans="1:8">
      <c r="A304" s="1261" t="s">
        <v>6357</v>
      </c>
      <c r="B304" t="s">
        <v>1074</v>
      </c>
      <c r="C304" t="s">
        <v>349</v>
      </c>
      <c r="D304" t="s">
        <v>659</v>
      </c>
      <c r="E304" t="s">
        <v>465</v>
      </c>
      <c r="F304" s="803">
        <v>35920</v>
      </c>
      <c r="G304" s="803">
        <v>0</v>
      </c>
      <c r="H304" t="s">
        <v>528</v>
      </c>
    </row>
    <row r="305" spans="1:8">
      <c r="A305" s="1261" t="s">
        <v>6357</v>
      </c>
      <c r="B305" t="s">
        <v>1074</v>
      </c>
      <c r="C305" t="s">
        <v>244</v>
      </c>
      <c r="D305" t="s">
        <v>652</v>
      </c>
      <c r="E305" t="s">
        <v>465</v>
      </c>
      <c r="F305" s="803">
        <v>0</v>
      </c>
      <c r="G305" s="803">
        <v>395080</v>
      </c>
      <c r="H305" t="s">
        <v>528</v>
      </c>
    </row>
    <row r="306" spans="1:8">
      <c r="A306" s="1261" t="s">
        <v>6357</v>
      </c>
      <c r="B306" t="s">
        <v>1075</v>
      </c>
      <c r="C306" t="s">
        <v>450</v>
      </c>
      <c r="D306" s="1281" t="s">
        <v>747</v>
      </c>
      <c r="E306" s="1281" t="s">
        <v>6380</v>
      </c>
      <c r="F306" s="1282">
        <v>1309547</v>
      </c>
      <c r="G306" s="1282">
        <v>0</v>
      </c>
      <c r="H306" s="1281" t="s">
        <v>631</v>
      </c>
    </row>
    <row r="307" spans="1:8">
      <c r="A307" s="1261" t="s">
        <v>6357</v>
      </c>
      <c r="B307" t="s">
        <v>1075</v>
      </c>
      <c r="C307" t="s">
        <v>399</v>
      </c>
      <c r="D307" s="1281" t="s">
        <v>646</v>
      </c>
      <c r="E307" s="1281" t="s">
        <v>6380</v>
      </c>
      <c r="F307" s="1282">
        <v>0</v>
      </c>
      <c r="G307" s="1282">
        <v>1309547</v>
      </c>
      <c r="H307" s="1281" t="s">
        <v>631</v>
      </c>
    </row>
    <row r="308" spans="1:8">
      <c r="A308" s="1261" t="s">
        <v>6357</v>
      </c>
      <c r="B308" t="s">
        <v>1101</v>
      </c>
      <c r="C308" t="s">
        <v>339</v>
      </c>
      <c r="D308" t="s">
        <v>683</v>
      </c>
      <c r="E308" t="s">
        <v>338</v>
      </c>
      <c r="F308" s="803">
        <v>4000</v>
      </c>
      <c r="G308" s="803">
        <v>0</v>
      </c>
      <c r="H308" t="s">
        <v>527</v>
      </c>
    </row>
    <row r="309" spans="1:8">
      <c r="A309" s="1261" t="s">
        <v>6357</v>
      </c>
      <c r="B309" t="s">
        <v>1101</v>
      </c>
      <c r="C309" t="s">
        <v>349</v>
      </c>
      <c r="D309" t="s">
        <v>659</v>
      </c>
      <c r="E309" t="s">
        <v>338</v>
      </c>
      <c r="F309" s="803">
        <v>400</v>
      </c>
      <c r="G309" s="803">
        <v>0</v>
      </c>
      <c r="H309" t="s">
        <v>527</v>
      </c>
    </row>
    <row r="310" spans="1:8">
      <c r="A310" s="1261" t="s">
        <v>6357</v>
      </c>
      <c r="B310" t="s">
        <v>1101</v>
      </c>
      <c r="C310" t="s">
        <v>244</v>
      </c>
      <c r="D310" t="s">
        <v>652</v>
      </c>
      <c r="E310" t="s">
        <v>338</v>
      </c>
      <c r="F310" s="803">
        <v>0</v>
      </c>
      <c r="G310" s="803">
        <v>4400</v>
      </c>
      <c r="H310" t="s">
        <v>527</v>
      </c>
    </row>
    <row r="311" spans="1:8">
      <c r="A311" s="1261" t="s">
        <v>6357</v>
      </c>
      <c r="B311" t="s">
        <v>1076</v>
      </c>
      <c r="C311" t="s">
        <v>244</v>
      </c>
      <c r="D311" t="s">
        <v>652</v>
      </c>
      <c r="E311" t="s">
        <v>368</v>
      </c>
      <c r="F311" s="803">
        <v>4400</v>
      </c>
      <c r="G311" s="803">
        <v>0</v>
      </c>
      <c r="H311" t="s">
        <v>527</v>
      </c>
    </row>
    <row r="312" spans="1:8">
      <c r="A312" s="1261" t="s">
        <v>6357</v>
      </c>
      <c r="B312" t="s">
        <v>1076</v>
      </c>
      <c r="C312" t="s">
        <v>354</v>
      </c>
      <c r="D312" t="s">
        <v>656</v>
      </c>
      <c r="E312" t="s">
        <v>368</v>
      </c>
      <c r="F312" s="803">
        <v>0</v>
      </c>
      <c r="G312" s="803">
        <v>4400</v>
      </c>
      <c r="H312" t="s">
        <v>527</v>
      </c>
    </row>
    <row r="313" spans="1:8">
      <c r="A313" s="1261" t="s">
        <v>6367</v>
      </c>
      <c r="B313" t="s">
        <v>1078</v>
      </c>
      <c r="C313" t="s">
        <v>244</v>
      </c>
      <c r="D313" t="s">
        <v>652</v>
      </c>
      <c r="E313" t="s">
        <v>6330</v>
      </c>
      <c r="F313" s="803">
        <v>414830</v>
      </c>
      <c r="G313" s="803">
        <v>0</v>
      </c>
      <c r="H313" t="s">
        <v>528</v>
      </c>
    </row>
    <row r="314" spans="1:8">
      <c r="A314" s="1261" t="s">
        <v>6367</v>
      </c>
      <c r="B314" t="s">
        <v>1078</v>
      </c>
      <c r="C314" t="s">
        <v>354</v>
      </c>
      <c r="D314" t="s">
        <v>656</v>
      </c>
      <c r="E314" t="s">
        <v>6330</v>
      </c>
      <c r="F314" s="803">
        <v>0</v>
      </c>
      <c r="G314" s="803">
        <v>414830</v>
      </c>
      <c r="H314" t="s">
        <v>528</v>
      </c>
    </row>
    <row r="315" spans="1:8">
      <c r="A315" s="1261" t="s">
        <v>6367</v>
      </c>
      <c r="B315" t="s">
        <v>1079</v>
      </c>
      <c r="C315" t="s">
        <v>580</v>
      </c>
      <c r="D315" t="s">
        <v>814</v>
      </c>
      <c r="E315" t="s">
        <v>6368</v>
      </c>
      <c r="F315" s="803">
        <v>134136141</v>
      </c>
      <c r="G315" s="803">
        <v>0</v>
      </c>
      <c r="H315" t="s">
        <v>582</v>
      </c>
    </row>
    <row r="316" spans="1:8">
      <c r="A316" s="1261" t="s">
        <v>6367</v>
      </c>
      <c r="B316" t="s">
        <v>1079</v>
      </c>
      <c r="C316" t="s">
        <v>349</v>
      </c>
      <c r="D316" t="s">
        <v>659</v>
      </c>
      <c r="E316" t="s">
        <v>6368</v>
      </c>
      <c r="F316" s="803">
        <v>13413614</v>
      </c>
      <c r="G316" s="803">
        <v>0</v>
      </c>
      <c r="H316" t="s">
        <v>582</v>
      </c>
    </row>
    <row r="317" spans="1:8">
      <c r="A317" s="1261" t="s">
        <v>6367</v>
      </c>
      <c r="B317" t="s">
        <v>1079</v>
      </c>
      <c r="C317" t="s">
        <v>399</v>
      </c>
      <c r="D317" t="s">
        <v>646</v>
      </c>
      <c r="E317" t="s">
        <v>6368</v>
      </c>
      <c r="F317" s="803">
        <v>0</v>
      </c>
      <c r="G317" s="803">
        <v>147549755</v>
      </c>
      <c r="H317" t="s">
        <v>582</v>
      </c>
    </row>
    <row r="318" spans="1:8">
      <c r="A318" s="1261" t="s">
        <v>6367</v>
      </c>
      <c r="B318" t="s">
        <v>1080</v>
      </c>
      <c r="C318" t="s">
        <v>556</v>
      </c>
      <c r="D318" t="s">
        <v>674</v>
      </c>
      <c r="E318" t="s">
        <v>6372</v>
      </c>
      <c r="F318" s="803">
        <v>0</v>
      </c>
      <c r="G318" s="803">
        <v>10540</v>
      </c>
    </row>
    <row r="319" spans="1:8">
      <c r="A319" s="1261" t="s">
        <v>6367</v>
      </c>
      <c r="B319" t="s">
        <v>1080</v>
      </c>
      <c r="C319" t="s">
        <v>354</v>
      </c>
      <c r="D319" t="s">
        <v>656</v>
      </c>
      <c r="E319" t="s">
        <v>6372</v>
      </c>
      <c r="F319" s="803">
        <v>10540</v>
      </c>
      <c r="G319" s="803">
        <v>0</v>
      </c>
    </row>
    <row r="320" spans="1:8">
      <c r="A320" s="1261" t="s">
        <v>6916</v>
      </c>
      <c r="B320" t="s">
        <v>1106</v>
      </c>
      <c r="C320" t="s">
        <v>349</v>
      </c>
      <c r="D320" t="s">
        <v>659</v>
      </c>
      <c r="E320" t="s">
        <v>6373</v>
      </c>
      <c r="F320" s="803">
        <v>2000000</v>
      </c>
      <c r="G320" s="803">
        <v>0</v>
      </c>
      <c r="H320" t="s">
        <v>6353</v>
      </c>
    </row>
    <row r="321" spans="1:8">
      <c r="A321" s="1261" t="s">
        <v>6916</v>
      </c>
      <c r="B321" t="s">
        <v>1106</v>
      </c>
      <c r="C321" t="s">
        <v>6352</v>
      </c>
      <c r="D321" t="s">
        <v>6374</v>
      </c>
      <c r="E321" t="s">
        <v>6373</v>
      </c>
      <c r="F321" s="803">
        <v>20000000</v>
      </c>
      <c r="G321" s="803">
        <v>0</v>
      </c>
      <c r="H321" t="s">
        <v>6353</v>
      </c>
    </row>
    <row r="322" spans="1:8">
      <c r="A322" s="1261" t="s">
        <v>6916</v>
      </c>
      <c r="B322" t="s">
        <v>1106</v>
      </c>
      <c r="C322" t="s">
        <v>354</v>
      </c>
      <c r="D322" t="s">
        <v>656</v>
      </c>
      <c r="E322" t="s">
        <v>6373</v>
      </c>
      <c r="F322" s="803">
        <v>0</v>
      </c>
      <c r="G322" s="803">
        <v>22000000</v>
      </c>
      <c r="H322" t="s">
        <v>6353</v>
      </c>
    </row>
    <row r="323" spans="1:8">
      <c r="A323" s="1261" t="s">
        <v>6917</v>
      </c>
      <c r="B323" t="s">
        <v>1105</v>
      </c>
      <c r="C323" t="s">
        <v>1164</v>
      </c>
      <c r="D323" t="s">
        <v>1067</v>
      </c>
      <c r="E323" t="s">
        <v>6320</v>
      </c>
      <c r="F323" s="803">
        <v>0</v>
      </c>
      <c r="G323" s="803">
        <v>14344200</v>
      </c>
      <c r="H323" t="s">
        <v>732</v>
      </c>
    </row>
    <row r="324" spans="1:8">
      <c r="A324" s="1261" t="s">
        <v>6917</v>
      </c>
      <c r="B324" t="s">
        <v>1105</v>
      </c>
      <c r="C324" t="s">
        <v>476</v>
      </c>
      <c r="D324" t="s">
        <v>648</v>
      </c>
      <c r="E324" t="s">
        <v>6320</v>
      </c>
      <c r="F324" s="803">
        <v>14344200</v>
      </c>
      <c r="G324" s="803">
        <v>0</v>
      </c>
      <c r="H324" t="s">
        <v>732</v>
      </c>
    </row>
    <row r="325" spans="1:8">
      <c r="A325" s="1261" t="s">
        <v>6917</v>
      </c>
      <c r="B325" t="s">
        <v>1081</v>
      </c>
      <c r="C325" t="s">
        <v>1164</v>
      </c>
      <c r="D325" t="s">
        <v>1067</v>
      </c>
      <c r="E325" t="s">
        <v>6322</v>
      </c>
      <c r="F325" s="803">
        <v>0</v>
      </c>
      <c r="G325" s="803">
        <v>82755000</v>
      </c>
      <c r="H325" t="s">
        <v>732</v>
      </c>
    </row>
    <row r="326" spans="1:8">
      <c r="A326" s="1261" t="s">
        <v>6917</v>
      </c>
      <c r="B326" t="s">
        <v>1081</v>
      </c>
      <c r="C326" t="s">
        <v>476</v>
      </c>
      <c r="D326" t="s">
        <v>648</v>
      </c>
      <c r="E326" t="s">
        <v>6322</v>
      </c>
      <c r="F326" s="803">
        <v>82755000</v>
      </c>
      <c r="G326" s="803">
        <v>0</v>
      </c>
      <c r="H326" t="s">
        <v>732</v>
      </c>
    </row>
    <row r="327" spans="1:8">
      <c r="A327" s="1261" t="s">
        <v>6917</v>
      </c>
      <c r="B327" t="s">
        <v>1084</v>
      </c>
      <c r="C327" t="s">
        <v>575</v>
      </c>
      <c r="D327" t="s">
        <v>623</v>
      </c>
      <c r="E327" t="s">
        <v>449</v>
      </c>
      <c r="F327" s="803">
        <v>1641</v>
      </c>
      <c r="G327" s="803">
        <v>0</v>
      </c>
      <c r="H327" t="s">
        <v>631</v>
      </c>
    </row>
    <row r="328" spans="1:8">
      <c r="A328" s="1261" t="s">
        <v>6917</v>
      </c>
      <c r="B328" t="s">
        <v>1084</v>
      </c>
      <c r="C328" t="s">
        <v>399</v>
      </c>
      <c r="D328" t="s">
        <v>646</v>
      </c>
      <c r="E328" t="s">
        <v>449</v>
      </c>
      <c r="F328" s="803">
        <v>0</v>
      </c>
      <c r="G328" s="803">
        <v>1641</v>
      </c>
      <c r="H328" t="s">
        <v>631</v>
      </c>
    </row>
    <row r="329" spans="1:8">
      <c r="A329" s="1261" t="s">
        <v>6917</v>
      </c>
      <c r="B329" t="s">
        <v>1086</v>
      </c>
      <c r="C329" t="s">
        <v>431</v>
      </c>
      <c r="D329" t="s">
        <v>634</v>
      </c>
      <c r="E329" t="s">
        <v>6318</v>
      </c>
      <c r="F329" s="803">
        <v>7813698</v>
      </c>
      <c r="G329" s="803">
        <v>0</v>
      </c>
      <c r="H329" t="s">
        <v>569</v>
      </c>
    </row>
    <row r="330" spans="1:8">
      <c r="A330" s="1261" t="s">
        <v>6917</v>
      </c>
      <c r="B330" t="s">
        <v>1086</v>
      </c>
      <c r="C330" t="s">
        <v>425</v>
      </c>
      <c r="D330" t="s">
        <v>643</v>
      </c>
      <c r="E330" t="s">
        <v>6318</v>
      </c>
      <c r="F330" s="803">
        <v>0</v>
      </c>
      <c r="G330" s="803">
        <v>7813698</v>
      </c>
      <c r="H330" t="s">
        <v>569</v>
      </c>
    </row>
    <row r="331" spans="1:8">
      <c r="A331" s="1261" t="s">
        <v>6917</v>
      </c>
      <c r="B331" t="s">
        <v>1088</v>
      </c>
      <c r="C331" t="s">
        <v>441</v>
      </c>
      <c r="D331" t="s">
        <v>636</v>
      </c>
      <c r="E331" t="s">
        <v>440</v>
      </c>
      <c r="F331" s="803">
        <v>15712084</v>
      </c>
      <c r="G331" s="803">
        <v>0</v>
      </c>
      <c r="H331" t="s">
        <v>572</v>
      </c>
    </row>
    <row r="332" spans="1:8">
      <c r="A332" s="1261" t="s">
        <v>6917</v>
      </c>
      <c r="B332" t="s">
        <v>1088</v>
      </c>
      <c r="C332" t="s">
        <v>445</v>
      </c>
      <c r="D332" t="s">
        <v>645</v>
      </c>
      <c r="E332" t="s">
        <v>440</v>
      </c>
      <c r="F332" s="803">
        <v>0</v>
      </c>
      <c r="G332" s="803">
        <v>15712084</v>
      </c>
      <c r="H332" t="s">
        <v>572</v>
      </c>
    </row>
    <row r="333" spans="1:8" ht="14.4">
      <c r="A333" s="1261" t="s">
        <v>6917</v>
      </c>
      <c r="B333" t="s">
        <v>1090</v>
      </c>
      <c r="C333" t="s">
        <v>435</v>
      </c>
      <c r="D333" t="s">
        <v>641</v>
      </c>
      <c r="E333" t="s">
        <v>434</v>
      </c>
      <c r="F333" s="803">
        <v>1000000</v>
      </c>
      <c r="G333" s="803">
        <v>0</v>
      </c>
      <c r="H333" s="1283" t="s">
        <v>574</v>
      </c>
    </row>
    <row r="334" spans="1:8" ht="14.4">
      <c r="A334" s="1261" t="s">
        <v>6917</v>
      </c>
      <c r="B334" t="s">
        <v>1090</v>
      </c>
      <c r="C334" t="s">
        <v>437</v>
      </c>
      <c r="D334" t="s">
        <v>649</v>
      </c>
      <c r="E334" t="s">
        <v>434</v>
      </c>
      <c r="F334" s="803">
        <v>0</v>
      </c>
      <c r="G334" s="803">
        <v>1000000</v>
      </c>
      <c r="H334" s="1283" t="s">
        <v>574</v>
      </c>
    </row>
    <row r="335" spans="1:8">
      <c r="A335" s="1261" t="s">
        <v>6454</v>
      </c>
      <c r="B335" t="s">
        <v>6517</v>
      </c>
      <c r="C335" t="s">
        <v>1164</v>
      </c>
      <c r="D335" t="s">
        <v>1067</v>
      </c>
      <c r="E335" t="s">
        <v>6320</v>
      </c>
      <c r="F335" s="803">
        <v>14344200</v>
      </c>
      <c r="G335" s="803">
        <v>0</v>
      </c>
      <c r="H335" t="s">
        <v>732</v>
      </c>
    </row>
    <row r="336" spans="1:8">
      <c r="A336" s="1261" t="s">
        <v>6454</v>
      </c>
      <c r="B336" t="s">
        <v>6517</v>
      </c>
      <c r="C336" t="s">
        <v>476</v>
      </c>
      <c r="D336" t="s">
        <v>648</v>
      </c>
      <c r="E336" t="s">
        <v>6320</v>
      </c>
      <c r="F336" s="803">
        <v>0</v>
      </c>
      <c r="G336" s="803">
        <v>14344200</v>
      </c>
      <c r="H336" t="s">
        <v>732</v>
      </c>
    </row>
    <row r="337" spans="1:8">
      <c r="A337" s="1261" t="s">
        <v>6454</v>
      </c>
      <c r="B337" t="s">
        <v>6518</v>
      </c>
      <c r="C337" t="s">
        <v>1164</v>
      </c>
      <c r="D337" t="s">
        <v>1067</v>
      </c>
      <c r="E337" t="s">
        <v>6322</v>
      </c>
      <c r="F337" s="803">
        <v>82755000</v>
      </c>
      <c r="G337" s="803">
        <v>0</v>
      </c>
      <c r="H337" t="s">
        <v>732</v>
      </c>
    </row>
    <row r="338" spans="1:8">
      <c r="A338" s="1261" t="s">
        <v>6454</v>
      </c>
      <c r="B338" t="s">
        <v>6518</v>
      </c>
      <c r="C338" t="s">
        <v>476</v>
      </c>
      <c r="D338" t="s">
        <v>648</v>
      </c>
      <c r="E338" t="s">
        <v>6322</v>
      </c>
      <c r="F338" s="803">
        <v>0</v>
      </c>
      <c r="G338" s="803">
        <v>82755000</v>
      </c>
      <c r="H338" t="s">
        <v>732</v>
      </c>
    </row>
    <row r="339" spans="1:8">
      <c r="A339" s="1261" t="s">
        <v>6454</v>
      </c>
      <c r="B339" t="s">
        <v>6523</v>
      </c>
      <c r="C339" t="s">
        <v>575</v>
      </c>
      <c r="D339" t="s">
        <v>623</v>
      </c>
      <c r="E339" t="s">
        <v>449</v>
      </c>
      <c r="F339" s="803">
        <v>0</v>
      </c>
      <c r="G339" s="803">
        <v>1641</v>
      </c>
      <c r="H339" t="s">
        <v>631</v>
      </c>
    </row>
    <row r="340" spans="1:8">
      <c r="A340" s="1261" t="s">
        <v>6454</v>
      </c>
      <c r="B340" t="s">
        <v>6523</v>
      </c>
      <c r="C340" t="s">
        <v>399</v>
      </c>
      <c r="D340" t="s">
        <v>646</v>
      </c>
      <c r="E340" t="s">
        <v>449</v>
      </c>
      <c r="F340" s="803">
        <v>1641</v>
      </c>
      <c r="G340" s="803">
        <v>0</v>
      </c>
      <c r="H340" t="s">
        <v>631</v>
      </c>
    </row>
    <row r="341" spans="1:8">
      <c r="A341" s="1261" t="s">
        <v>6454</v>
      </c>
      <c r="B341" t="s">
        <v>6521</v>
      </c>
      <c r="C341" t="s">
        <v>391</v>
      </c>
      <c r="D341" t="s">
        <v>658</v>
      </c>
      <c r="E341" t="s">
        <v>6435</v>
      </c>
      <c r="F341" s="803">
        <v>1700000</v>
      </c>
      <c r="G341" s="803">
        <v>0</v>
      </c>
      <c r="H341" t="s">
        <v>6437</v>
      </c>
    </row>
    <row r="342" spans="1:8">
      <c r="A342" s="1261" t="s">
        <v>6454</v>
      </c>
      <c r="B342" t="s">
        <v>6521</v>
      </c>
      <c r="C342" t="s">
        <v>349</v>
      </c>
      <c r="D342" t="s">
        <v>659</v>
      </c>
      <c r="E342" t="s">
        <v>6435</v>
      </c>
      <c r="F342" s="803">
        <v>170000</v>
      </c>
      <c r="G342" s="803">
        <v>0</v>
      </c>
      <c r="H342" t="s">
        <v>6437</v>
      </c>
    </row>
    <row r="343" spans="1:8">
      <c r="A343" s="1261" t="s">
        <v>6454</v>
      </c>
      <c r="B343" t="s">
        <v>6521</v>
      </c>
      <c r="C343" t="s">
        <v>244</v>
      </c>
      <c r="D343" t="s">
        <v>652</v>
      </c>
      <c r="E343" t="s">
        <v>6435</v>
      </c>
      <c r="F343" s="803">
        <v>0</v>
      </c>
      <c r="G343" s="803">
        <v>1870000</v>
      </c>
      <c r="H343" t="s">
        <v>6437</v>
      </c>
    </row>
    <row r="344" spans="1:8">
      <c r="A344" s="1261" t="s">
        <v>6918</v>
      </c>
      <c r="B344" t="s">
        <v>6501</v>
      </c>
      <c r="C344" t="s">
        <v>425</v>
      </c>
      <c r="D344" t="s">
        <v>643</v>
      </c>
      <c r="E344" t="s">
        <v>420</v>
      </c>
      <c r="F344" s="803">
        <v>7813698</v>
      </c>
      <c r="G344" s="803">
        <v>0</v>
      </c>
      <c r="H344" t="s">
        <v>569</v>
      </c>
    </row>
    <row r="345" spans="1:8">
      <c r="A345" s="1261" t="s">
        <v>6918</v>
      </c>
      <c r="B345" t="s">
        <v>6501</v>
      </c>
      <c r="C345" t="s">
        <v>421</v>
      </c>
      <c r="D345" t="s">
        <v>650</v>
      </c>
      <c r="E345" t="s">
        <v>420</v>
      </c>
      <c r="F345" s="803">
        <v>0</v>
      </c>
      <c r="G345" s="803">
        <v>7813698</v>
      </c>
      <c r="H345" t="s">
        <v>569</v>
      </c>
    </row>
    <row r="346" spans="1:8">
      <c r="A346" s="1261" t="s">
        <v>6918</v>
      </c>
      <c r="B346" t="s">
        <v>6502</v>
      </c>
      <c r="C346" t="s">
        <v>2547</v>
      </c>
      <c r="D346" t="s">
        <v>6450</v>
      </c>
      <c r="E346" t="s">
        <v>6446</v>
      </c>
      <c r="F346" s="803">
        <v>204379</v>
      </c>
      <c r="G346" s="803">
        <v>0</v>
      </c>
      <c r="H346" t="s">
        <v>569</v>
      </c>
    </row>
    <row r="347" spans="1:8">
      <c r="A347" s="1261" t="s">
        <v>6918</v>
      </c>
      <c r="B347" t="s">
        <v>6502</v>
      </c>
      <c r="C347" t="s">
        <v>431</v>
      </c>
      <c r="D347" t="s">
        <v>634</v>
      </c>
      <c r="E347" t="s">
        <v>6446</v>
      </c>
      <c r="F347" s="803">
        <v>6049315</v>
      </c>
      <c r="G347" s="803">
        <v>0</v>
      </c>
      <c r="H347" t="s">
        <v>569</v>
      </c>
    </row>
    <row r="348" spans="1:8">
      <c r="A348" s="1261" t="s">
        <v>6918</v>
      </c>
      <c r="B348" t="s">
        <v>6502</v>
      </c>
      <c r="C348" t="s">
        <v>425</v>
      </c>
      <c r="D348" t="s">
        <v>643</v>
      </c>
      <c r="E348" t="s">
        <v>6446</v>
      </c>
      <c r="F348" s="803">
        <v>40000000</v>
      </c>
      <c r="G348" s="803">
        <v>0</v>
      </c>
      <c r="H348" t="s">
        <v>569</v>
      </c>
    </row>
    <row r="349" spans="1:8" ht="12.6" customHeight="1">
      <c r="A349" s="1261" t="s">
        <v>6918</v>
      </c>
      <c r="B349" t="s">
        <v>6502</v>
      </c>
      <c r="C349" t="s">
        <v>421</v>
      </c>
      <c r="D349" t="s">
        <v>650</v>
      </c>
      <c r="E349" t="s">
        <v>6446</v>
      </c>
      <c r="F349" s="803">
        <v>0</v>
      </c>
      <c r="G349" s="803">
        <v>46253694</v>
      </c>
      <c r="H349" t="s">
        <v>569</v>
      </c>
    </row>
    <row r="350" spans="1:8" ht="12.6" customHeight="1">
      <c r="A350" s="1261" t="s">
        <v>6918</v>
      </c>
      <c r="B350" t="s">
        <v>6503</v>
      </c>
      <c r="C350" t="s">
        <v>2547</v>
      </c>
      <c r="D350" t="s">
        <v>6450</v>
      </c>
      <c r="E350" t="s">
        <v>6491</v>
      </c>
      <c r="F350" s="803">
        <v>0</v>
      </c>
      <c r="G350" s="803">
        <v>204379</v>
      </c>
      <c r="H350" t="s">
        <v>569</v>
      </c>
    </row>
    <row r="351" spans="1:8" ht="12.6" customHeight="1">
      <c r="A351" s="1261" t="s">
        <v>6918</v>
      </c>
      <c r="B351" t="s">
        <v>6503</v>
      </c>
      <c r="C351" t="s">
        <v>431</v>
      </c>
      <c r="D351" t="s">
        <v>634</v>
      </c>
      <c r="E351" t="s">
        <v>6491</v>
      </c>
      <c r="F351" s="803">
        <v>0</v>
      </c>
      <c r="G351" s="803">
        <v>6049315</v>
      </c>
      <c r="H351" t="s">
        <v>569</v>
      </c>
    </row>
    <row r="352" spans="1:8" ht="12.6" customHeight="1">
      <c r="A352" s="1261" t="s">
        <v>6918</v>
      </c>
      <c r="B352" t="s">
        <v>6503</v>
      </c>
      <c r="C352" t="s">
        <v>425</v>
      </c>
      <c r="D352" t="s">
        <v>643</v>
      </c>
      <c r="E352" t="s">
        <v>6491</v>
      </c>
      <c r="F352" s="803">
        <v>0</v>
      </c>
      <c r="G352" s="803">
        <v>40000000</v>
      </c>
      <c r="H352" t="s">
        <v>569</v>
      </c>
    </row>
    <row r="353" spans="1:8">
      <c r="A353" s="1261" t="s">
        <v>6918</v>
      </c>
      <c r="B353" t="s">
        <v>6503</v>
      </c>
      <c r="C353" t="s">
        <v>421</v>
      </c>
      <c r="D353" t="s">
        <v>650</v>
      </c>
      <c r="E353" t="s">
        <v>6491</v>
      </c>
      <c r="F353" s="803">
        <v>46253694</v>
      </c>
      <c r="G353" s="803">
        <v>0</v>
      </c>
      <c r="H353" t="s">
        <v>569</v>
      </c>
    </row>
    <row r="354" spans="1:8">
      <c r="A354" s="1261" t="s">
        <v>6918</v>
      </c>
      <c r="B354" t="s">
        <v>6504</v>
      </c>
      <c r="C354" t="s">
        <v>2547</v>
      </c>
      <c r="D354" t="s">
        <v>6450</v>
      </c>
      <c r="E354" t="s">
        <v>6446</v>
      </c>
      <c r="F354" s="803">
        <v>204379</v>
      </c>
      <c r="G354" s="803">
        <v>0</v>
      </c>
      <c r="H354" t="s">
        <v>569</v>
      </c>
    </row>
    <row r="355" spans="1:8">
      <c r="A355" s="1261" t="s">
        <v>6918</v>
      </c>
      <c r="B355" t="s">
        <v>6504</v>
      </c>
      <c r="C355" t="s">
        <v>445</v>
      </c>
      <c r="D355" t="s">
        <v>645</v>
      </c>
      <c r="E355" t="s">
        <v>6446</v>
      </c>
      <c r="F355" s="803">
        <v>6049315</v>
      </c>
      <c r="G355" s="803">
        <v>0</v>
      </c>
      <c r="H355" t="s">
        <v>569</v>
      </c>
    </row>
    <row r="356" spans="1:8">
      <c r="A356" s="1261" t="s">
        <v>6918</v>
      </c>
      <c r="B356" t="s">
        <v>6504</v>
      </c>
      <c r="C356" t="s">
        <v>920</v>
      </c>
      <c r="D356" t="s">
        <v>921</v>
      </c>
      <c r="E356" t="s">
        <v>6446</v>
      </c>
      <c r="F356" s="803">
        <v>40000000</v>
      </c>
      <c r="G356" s="803">
        <v>0</v>
      </c>
      <c r="H356" t="s">
        <v>569</v>
      </c>
    </row>
    <row r="357" spans="1:8">
      <c r="A357" s="1261" t="s">
        <v>6918</v>
      </c>
      <c r="B357" t="s">
        <v>6504</v>
      </c>
      <c r="C357" t="s">
        <v>421</v>
      </c>
      <c r="D357" t="s">
        <v>650</v>
      </c>
      <c r="E357" t="s">
        <v>6446</v>
      </c>
      <c r="F357" s="803">
        <v>0</v>
      </c>
      <c r="G357" s="803">
        <v>46253694</v>
      </c>
      <c r="H357" t="s">
        <v>569</v>
      </c>
    </row>
    <row r="358" spans="1:8">
      <c r="A358" s="1261" t="s">
        <v>6918</v>
      </c>
      <c r="B358" t="s">
        <v>6505</v>
      </c>
      <c r="C358" t="s">
        <v>2547</v>
      </c>
      <c r="D358" t="s">
        <v>6450</v>
      </c>
      <c r="E358" t="s">
        <v>6450</v>
      </c>
      <c r="F358" s="803">
        <v>0</v>
      </c>
      <c r="G358" s="803">
        <v>204379</v>
      </c>
      <c r="H358" t="s">
        <v>569</v>
      </c>
    </row>
    <row r="359" spans="1:8">
      <c r="A359" s="1261" t="s">
        <v>6918</v>
      </c>
      <c r="B359" t="s">
        <v>6505</v>
      </c>
      <c r="C359" t="s">
        <v>445</v>
      </c>
      <c r="D359" t="s">
        <v>645</v>
      </c>
      <c r="E359" t="s">
        <v>645</v>
      </c>
      <c r="F359" s="803">
        <v>0</v>
      </c>
      <c r="G359" s="803">
        <v>6049315</v>
      </c>
      <c r="H359" t="s">
        <v>569</v>
      </c>
    </row>
    <row r="360" spans="1:8">
      <c r="A360" s="1261" t="s">
        <v>6918</v>
      </c>
      <c r="B360" t="s">
        <v>6505</v>
      </c>
      <c r="C360" t="s">
        <v>920</v>
      </c>
      <c r="D360" t="s">
        <v>921</v>
      </c>
      <c r="E360" t="s">
        <v>921</v>
      </c>
      <c r="F360" s="803">
        <v>0</v>
      </c>
      <c r="G360" s="803">
        <v>40000000</v>
      </c>
      <c r="H360" t="s">
        <v>569</v>
      </c>
    </row>
    <row r="361" spans="1:8">
      <c r="A361" s="1261" t="s">
        <v>6918</v>
      </c>
      <c r="B361" t="s">
        <v>6505</v>
      </c>
      <c r="C361" t="s">
        <v>421</v>
      </c>
      <c r="D361" t="s">
        <v>650</v>
      </c>
      <c r="E361" t="s">
        <v>819</v>
      </c>
      <c r="F361" s="803">
        <v>46253694</v>
      </c>
      <c r="G361" s="803">
        <v>0</v>
      </c>
      <c r="H361" t="s">
        <v>569</v>
      </c>
    </row>
    <row r="362" spans="1:8">
      <c r="A362" s="1261" t="s">
        <v>6918</v>
      </c>
      <c r="B362" t="s">
        <v>6506</v>
      </c>
      <c r="C362" t="s">
        <v>2547</v>
      </c>
      <c r="D362" t="s">
        <v>6450</v>
      </c>
      <c r="E362" t="s">
        <v>6450</v>
      </c>
      <c r="F362" s="803">
        <v>204379</v>
      </c>
      <c r="G362" s="803">
        <v>0</v>
      </c>
      <c r="H362" t="s">
        <v>569</v>
      </c>
    </row>
    <row r="363" spans="1:8">
      <c r="A363" s="1261" t="s">
        <v>6918</v>
      </c>
      <c r="B363" t="s">
        <v>6506</v>
      </c>
      <c r="C363" t="s">
        <v>425</v>
      </c>
      <c r="D363" t="s">
        <v>643</v>
      </c>
      <c r="E363" t="s">
        <v>643</v>
      </c>
      <c r="F363" s="803">
        <v>6049315</v>
      </c>
      <c r="G363" s="803">
        <v>0</v>
      </c>
      <c r="H363" t="s">
        <v>569</v>
      </c>
    </row>
    <row r="364" spans="1:8">
      <c r="A364" s="1261" t="s">
        <v>6918</v>
      </c>
      <c r="B364" t="s">
        <v>6506</v>
      </c>
      <c r="C364" t="s">
        <v>920</v>
      </c>
      <c r="D364" t="s">
        <v>921</v>
      </c>
      <c r="E364" t="s">
        <v>921</v>
      </c>
      <c r="F364" s="803">
        <v>40000000</v>
      </c>
      <c r="G364" s="803">
        <v>0</v>
      </c>
      <c r="H364" t="s">
        <v>569</v>
      </c>
    </row>
    <row r="365" spans="1:8">
      <c r="A365" s="1261" t="s">
        <v>6918</v>
      </c>
      <c r="B365" t="s">
        <v>6506</v>
      </c>
      <c r="C365" t="s">
        <v>421</v>
      </c>
      <c r="D365" t="s">
        <v>650</v>
      </c>
      <c r="E365" t="s">
        <v>819</v>
      </c>
      <c r="F365" s="803">
        <v>0</v>
      </c>
      <c r="G365" s="803">
        <v>46253694</v>
      </c>
      <c r="H365" t="s">
        <v>569</v>
      </c>
    </row>
    <row r="366" spans="1:8">
      <c r="A366" s="1261" t="s">
        <v>6456</v>
      </c>
      <c r="B366" t="s">
        <v>6515</v>
      </c>
      <c r="C366" t="s">
        <v>349</v>
      </c>
      <c r="D366" t="s">
        <v>659</v>
      </c>
      <c r="E366" t="s">
        <v>6445</v>
      </c>
      <c r="F366" s="803">
        <v>2000000</v>
      </c>
      <c r="G366" s="803">
        <v>0</v>
      </c>
      <c r="H366" t="s">
        <v>6353</v>
      </c>
    </row>
    <row r="367" spans="1:8">
      <c r="A367" s="1261" t="s">
        <v>6456</v>
      </c>
      <c r="B367" t="s">
        <v>6515</v>
      </c>
      <c r="C367" t="s">
        <v>244</v>
      </c>
      <c r="D367" t="s">
        <v>652</v>
      </c>
      <c r="E367" t="s">
        <v>6445</v>
      </c>
      <c r="F367" s="803">
        <v>0</v>
      </c>
      <c r="G367" s="803">
        <v>22000000</v>
      </c>
      <c r="H367" t="s">
        <v>6353</v>
      </c>
    </row>
    <row r="368" spans="1:8">
      <c r="A368" s="1261" t="s">
        <v>6456</v>
      </c>
      <c r="B368" t="s">
        <v>6515</v>
      </c>
      <c r="C368" t="s">
        <v>6615</v>
      </c>
      <c r="D368" t="s">
        <v>6374</v>
      </c>
      <c r="E368" t="s">
        <v>6445</v>
      </c>
      <c r="F368" s="803">
        <v>20000000</v>
      </c>
      <c r="G368" s="803">
        <v>0</v>
      </c>
      <c r="H368" t="s">
        <v>6353</v>
      </c>
    </row>
    <row r="369" spans="1:8">
      <c r="A369" s="1261" t="s">
        <v>6420</v>
      </c>
      <c r="B369" t="s">
        <v>6522</v>
      </c>
      <c r="C369" t="s">
        <v>379</v>
      </c>
      <c r="D369" t="s">
        <v>678</v>
      </c>
      <c r="E369" t="s">
        <v>465</v>
      </c>
      <c r="F369" s="803">
        <v>327270</v>
      </c>
      <c r="G369" s="803">
        <v>0</v>
      </c>
      <c r="H369" t="s">
        <v>528</v>
      </c>
    </row>
    <row r="370" spans="1:8">
      <c r="A370" s="1261" t="s">
        <v>6420</v>
      </c>
      <c r="B370" t="s">
        <v>6522</v>
      </c>
      <c r="C370" t="s">
        <v>349</v>
      </c>
      <c r="D370" t="s">
        <v>659</v>
      </c>
      <c r="E370" t="s">
        <v>465</v>
      </c>
      <c r="F370" s="803">
        <v>32730</v>
      </c>
      <c r="G370" s="803">
        <v>0</v>
      </c>
      <c r="H370" t="s">
        <v>528</v>
      </c>
    </row>
    <row r="371" spans="1:8">
      <c r="A371" s="1261" t="s">
        <v>6420</v>
      </c>
      <c r="B371" t="s">
        <v>6522</v>
      </c>
      <c r="C371" t="s">
        <v>244</v>
      </c>
      <c r="D371" t="s">
        <v>652</v>
      </c>
      <c r="E371" t="s">
        <v>465</v>
      </c>
      <c r="F371" s="803">
        <v>0</v>
      </c>
      <c r="G371" s="803">
        <v>360000</v>
      </c>
      <c r="H371" t="s">
        <v>528</v>
      </c>
    </row>
    <row r="372" spans="1:8">
      <c r="A372" s="1261" t="s">
        <v>6452</v>
      </c>
      <c r="B372" t="s">
        <v>6509</v>
      </c>
      <c r="C372" t="s">
        <v>244</v>
      </c>
      <c r="D372" t="s">
        <v>652</v>
      </c>
      <c r="E372" t="s">
        <v>6425</v>
      </c>
      <c r="F372" s="803">
        <v>0</v>
      </c>
      <c r="G372" s="803">
        <v>330000</v>
      </c>
      <c r="H372" t="s">
        <v>6489</v>
      </c>
    </row>
    <row r="373" spans="1:8">
      <c r="A373" s="1261" t="s">
        <v>6452</v>
      </c>
      <c r="B373" t="s">
        <v>6509</v>
      </c>
      <c r="C373" t="s">
        <v>511</v>
      </c>
      <c r="D373" t="s">
        <v>663</v>
      </c>
      <c r="E373" t="s">
        <v>6425</v>
      </c>
      <c r="F373" s="803">
        <v>330000</v>
      </c>
      <c r="G373" s="803">
        <v>0</v>
      </c>
      <c r="H373" t="s">
        <v>6489</v>
      </c>
    </row>
    <row r="374" spans="1:8">
      <c r="A374" s="1261" t="s">
        <v>6453</v>
      </c>
      <c r="B374" t="s">
        <v>6516</v>
      </c>
      <c r="C374" t="s">
        <v>349</v>
      </c>
      <c r="D374" t="s">
        <v>659</v>
      </c>
      <c r="E374" t="s">
        <v>6428</v>
      </c>
      <c r="F374" s="803">
        <v>600000</v>
      </c>
      <c r="G374" s="803">
        <v>0</v>
      </c>
      <c r="H374" t="s">
        <v>6451</v>
      </c>
    </row>
    <row r="375" spans="1:8">
      <c r="A375" s="1261" t="s">
        <v>6453</v>
      </c>
      <c r="B375" t="s">
        <v>6516</v>
      </c>
      <c r="C375" t="s">
        <v>244</v>
      </c>
      <c r="D375" t="s">
        <v>652</v>
      </c>
      <c r="E375" t="s">
        <v>6428</v>
      </c>
      <c r="F375" s="803">
        <v>0</v>
      </c>
      <c r="G375" s="803">
        <v>6600000</v>
      </c>
      <c r="H375" t="s">
        <v>6451</v>
      </c>
    </row>
    <row r="376" spans="1:8">
      <c r="A376" s="1261" t="s">
        <v>6453</v>
      </c>
      <c r="B376" t="s">
        <v>6516</v>
      </c>
      <c r="C376" t="s">
        <v>6352</v>
      </c>
      <c r="D376" t="s">
        <v>6374</v>
      </c>
      <c r="E376" t="s">
        <v>6428</v>
      </c>
      <c r="F376" s="803">
        <v>6000000</v>
      </c>
      <c r="G376" s="803">
        <v>0</v>
      </c>
      <c r="H376" t="s">
        <v>6451</v>
      </c>
    </row>
    <row r="377" spans="1:8">
      <c r="A377" s="1261" t="s">
        <v>6421</v>
      </c>
      <c r="B377" t="s">
        <v>6510</v>
      </c>
      <c r="C377" t="s">
        <v>244</v>
      </c>
      <c r="D377" t="s">
        <v>652</v>
      </c>
      <c r="E377" t="s">
        <v>6422</v>
      </c>
      <c r="F377" s="803">
        <v>0</v>
      </c>
      <c r="G377" s="803">
        <v>330000</v>
      </c>
      <c r="H377" t="s">
        <v>6489</v>
      </c>
    </row>
    <row r="378" spans="1:8">
      <c r="A378" s="1261" t="s">
        <v>6421</v>
      </c>
      <c r="B378" t="s">
        <v>6510</v>
      </c>
      <c r="C378" t="s">
        <v>511</v>
      </c>
      <c r="D378" t="s">
        <v>663</v>
      </c>
      <c r="E378" t="s">
        <v>6422</v>
      </c>
      <c r="F378" s="803">
        <v>330000</v>
      </c>
      <c r="G378" s="803">
        <v>0</v>
      </c>
      <c r="H378" t="s">
        <v>6489</v>
      </c>
    </row>
    <row r="379" spans="1:8">
      <c r="A379" s="1261" t="s">
        <v>6421</v>
      </c>
      <c r="B379" t="s">
        <v>6511</v>
      </c>
      <c r="C379" t="s">
        <v>244</v>
      </c>
      <c r="D379" t="s">
        <v>652</v>
      </c>
      <c r="E379" t="s">
        <v>6423</v>
      </c>
      <c r="F379" s="803">
        <v>0</v>
      </c>
      <c r="G379" s="803">
        <v>330000</v>
      </c>
      <c r="H379" t="s">
        <v>6489</v>
      </c>
    </row>
    <row r="380" spans="1:8">
      <c r="A380" s="1261" t="s">
        <v>6421</v>
      </c>
      <c r="B380" t="s">
        <v>6511</v>
      </c>
      <c r="C380" t="s">
        <v>511</v>
      </c>
      <c r="D380" t="s">
        <v>663</v>
      </c>
      <c r="E380" t="s">
        <v>6423</v>
      </c>
      <c r="F380" s="803">
        <v>330000</v>
      </c>
      <c r="G380" s="803">
        <v>0</v>
      </c>
      <c r="H380" t="s">
        <v>6489</v>
      </c>
    </row>
    <row r="381" spans="1:8">
      <c r="A381" s="1261" t="s">
        <v>6421</v>
      </c>
      <c r="B381" t="s">
        <v>6512</v>
      </c>
      <c r="C381" t="s">
        <v>244</v>
      </c>
      <c r="D381" t="s">
        <v>652</v>
      </c>
      <c r="E381" t="s">
        <v>6424</v>
      </c>
      <c r="F381" s="803">
        <v>0</v>
      </c>
      <c r="G381" s="803">
        <v>330000</v>
      </c>
      <c r="H381" t="s">
        <v>6489</v>
      </c>
    </row>
    <row r="382" spans="1:8">
      <c r="A382" s="1261" t="s">
        <v>6421</v>
      </c>
      <c r="B382" t="s">
        <v>6512</v>
      </c>
      <c r="C382" t="s">
        <v>511</v>
      </c>
      <c r="D382" t="s">
        <v>663</v>
      </c>
      <c r="E382" t="s">
        <v>6424</v>
      </c>
      <c r="F382" s="803">
        <v>330000</v>
      </c>
      <c r="G382" s="803">
        <v>0</v>
      </c>
      <c r="H382" t="s">
        <v>6489</v>
      </c>
    </row>
    <row r="383" spans="1:8">
      <c r="A383" s="1261" t="s">
        <v>6421</v>
      </c>
      <c r="B383" t="s">
        <v>6494</v>
      </c>
      <c r="C383" t="s">
        <v>511</v>
      </c>
      <c r="D383" t="s">
        <v>663</v>
      </c>
      <c r="E383" t="s">
        <v>6405</v>
      </c>
      <c r="F383" s="803">
        <v>108000000</v>
      </c>
      <c r="G383" s="803">
        <v>0</v>
      </c>
      <c r="H383" t="s">
        <v>6531</v>
      </c>
    </row>
    <row r="384" spans="1:8">
      <c r="A384" s="1261" t="s">
        <v>6421</v>
      </c>
      <c r="B384" t="s">
        <v>6494</v>
      </c>
      <c r="C384" t="s">
        <v>354</v>
      </c>
      <c r="D384" t="s">
        <v>656</v>
      </c>
      <c r="E384" t="s">
        <v>6405</v>
      </c>
      <c r="F384" s="803">
        <v>0</v>
      </c>
      <c r="G384" s="803">
        <v>108000000</v>
      </c>
      <c r="H384" t="s">
        <v>6531</v>
      </c>
    </row>
    <row r="385" spans="1:8">
      <c r="A385" s="1261" t="s">
        <v>6421</v>
      </c>
      <c r="B385" t="s">
        <v>6495</v>
      </c>
      <c r="C385" t="s">
        <v>511</v>
      </c>
      <c r="D385" t="s">
        <v>663</v>
      </c>
      <c r="E385" t="s">
        <v>6396</v>
      </c>
      <c r="F385" s="803">
        <v>108000000</v>
      </c>
      <c r="G385" s="803">
        <v>0</v>
      </c>
      <c r="H385" t="s">
        <v>6532</v>
      </c>
    </row>
    <row r="386" spans="1:8">
      <c r="A386" s="1261" t="s">
        <v>6421</v>
      </c>
      <c r="B386" t="s">
        <v>6495</v>
      </c>
      <c r="C386" t="s">
        <v>354</v>
      </c>
      <c r="D386" t="s">
        <v>656</v>
      </c>
      <c r="E386" t="s">
        <v>6396</v>
      </c>
      <c r="F386" s="803">
        <v>0</v>
      </c>
      <c r="G386" s="803">
        <v>108000000</v>
      </c>
      <c r="H386" t="s">
        <v>6532</v>
      </c>
    </row>
    <row r="387" spans="1:8">
      <c r="A387" s="1261" t="s">
        <v>6421</v>
      </c>
      <c r="B387" t="s">
        <v>6496</v>
      </c>
      <c r="C387" t="s">
        <v>511</v>
      </c>
      <c r="D387" t="s">
        <v>663</v>
      </c>
      <c r="E387" t="s">
        <v>6399</v>
      </c>
      <c r="F387" s="803">
        <v>67500000</v>
      </c>
      <c r="G387" s="803">
        <v>0</v>
      </c>
      <c r="H387" t="s">
        <v>6533</v>
      </c>
    </row>
    <row r="388" spans="1:8">
      <c r="A388" s="1261" t="s">
        <v>6421</v>
      </c>
      <c r="B388" t="s">
        <v>6496</v>
      </c>
      <c r="C388" t="s">
        <v>354</v>
      </c>
      <c r="D388" t="s">
        <v>656</v>
      </c>
      <c r="E388" t="s">
        <v>6399</v>
      </c>
      <c r="F388" s="803">
        <v>0</v>
      </c>
      <c r="G388" s="803">
        <v>67500000</v>
      </c>
      <c r="H388" t="s">
        <v>6533</v>
      </c>
    </row>
    <row r="389" spans="1:8">
      <c r="A389" s="1261" t="s">
        <v>6421</v>
      </c>
      <c r="B389" t="s">
        <v>6497</v>
      </c>
      <c r="C389" t="s">
        <v>511</v>
      </c>
      <c r="D389" t="s">
        <v>663</v>
      </c>
      <c r="E389" t="s">
        <v>6402</v>
      </c>
      <c r="F389" s="803">
        <v>58500000</v>
      </c>
      <c r="G389" s="803">
        <v>0</v>
      </c>
      <c r="H389" t="s">
        <v>6533</v>
      </c>
    </row>
    <row r="390" spans="1:8">
      <c r="A390" s="1261" t="s">
        <v>6421</v>
      </c>
      <c r="B390" t="s">
        <v>6497</v>
      </c>
      <c r="C390" t="s">
        <v>354</v>
      </c>
      <c r="D390" t="s">
        <v>656</v>
      </c>
      <c r="E390" t="s">
        <v>6402</v>
      </c>
      <c r="F390" s="803">
        <v>0</v>
      </c>
      <c r="G390" s="803">
        <v>58500000</v>
      </c>
      <c r="H390" t="s">
        <v>6533</v>
      </c>
    </row>
    <row r="391" spans="1:8">
      <c r="A391" s="1261" t="s">
        <v>6919</v>
      </c>
      <c r="B391" t="s">
        <v>6498</v>
      </c>
      <c r="C391" t="s">
        <v>553</v>
      </c>
      <c r="D391" t="s">
        <v>673</v>
      </c>
      <c r="E391" t="s">
        <v>6439</v>
      </c>
      <c r="F391" s="803">
        <v>0</v>
      </c>
      <c r="G391" s="803">
        <v>545370</v>
      </c>
      <c r="H391" t="s">
        <v>527</v>
      </c>
    </row>
    <row r="392" spans="1:8">
      <c r="A392" s="1261" t="s">
        <v>6919</v>
      </c>
      <c r="B392" t="s">
        <v>6498</v>
      </c>
      <c r="C392" t="s">
        <v>556</v>
      </c>
      <c r="D392" t="s">
        <v>674</v>
      </c>
      <c r="E392" t="s">
        <v>6441</v>
      </c>
      <c r="F392" s="803">
        <v>7630</v>
      </c>
      <c r="G392" s="803">
        <v>0</v>
      </c>
      <c r="H392" t="s">
        <v>527</v>
      </c>
    </row>
    <row r="393" spans="1:8">
      <c r="A393" s="1261" t="s">
        <v>6919</v>
      </c>
      <c r="B393" t="s">
        <v>6498</v>
      </c>
      <c r="C393" t="s">
        <v>556</v>
      </c>
      <c r="D393" t="s">
        <v>674</v>
      </c>
      <c r="E393" t="s">
        <v>6440</v>
      </c>
      <c r="F393" s="803">
        <v>76350</v>
      </c>
      <c r="G393" s="803">
        <v>0</v>
      </c>
      <c r="H393" t="s">
        <v>527</v>
      </c>
    </row>
    <row r="394" spans="1:8">
      <c r="A394" s="1261" t="s">
        <v>6919</v>
      </c>
      <c r="B394" t="s">
        <v>6498</v>
      </c>
      <c r="C394" t="s">
        <v>354</v>
      </c>
      <c r="D394" t="s">
        <v>656</v>
      </c>
      <c r="E394" t="s">
        <v>6439</v>
      </c>
      <c r="F394" s="803">
        <v>461390</v>
      </c>
      <c r="G394" s="803">
        <v>0</v>
      </c>
      <c r="H394" t="s">
        <v>527</v>
      </c>
    </row>
    <row r="395" spans="1:8">
      <c r="A395" s="1261" t="s">
        <v>6919</v>
      </c>
      <c r="B395" t="s">
        <v>6507</v>
      </c>
      <c r="C395" t="s">
        <v>553</v>
      </c>
      <c r="D395" t="s">
        <v>673</v>
      </c>
      <c r="E395" t="s">
        <v>6443</v>
      </c>
      <c r="F395" s="803">
        <v>0</v>
      </c>
      <c r="G395" s="803">
        <v>17403</v>
      </c>
      <c r="H395" t="s">
        <v>570</v>
      </c>
    </row>
    <row r="396" spans="1:8">
      <c r="A396" s="1261" t="s">
        <v>6919</v>
      </c>
      <c r="B396" t="s">
        <v>6507</v>
      </c>
      <c r="C396" t="s">
        <v>556</v>
      </c>
      <c r="D396" t="s">
        <v>674</v>
      </c>
      <c r="E396" t="s">
        <v>6444</v>
      </c>
      <c r="F396" s="803">
        <v>2680</v>
      </c>
      <c r="G396" s="803">
        <v>0</v>
      </c>
      <c r="H396" t="s">
        <v>570</v>
      </c>
    </row>
    <row r="397" spans="1:8">
      <c r="A397" s="1261" t="s">
        <v>6919</v>
      </c>
      <c r="B397" t="s">
        <v>6507</v>
      </c>
      <c r="C397" t="s">
        <v>421</v>
      </c>
      <c r="D397" t="s">
        <v>650</v>
      </c>
      <c r="E397" t="s">
        <v>6443</v>
      </c>
      <c r="F397" s="803">
        <v>14723</v>
      </c>
      <c r="G397" s="803">
        <v>0</v>
      </c>
      <c r="H397" t="s">
        <v>570</v>
      </c>
    </row>
    <row r="398" spans="1:8">
      <c r="A398" s="1261" t="s">
        <v>6429</v>
      </c>
      <c r="B398" t="s">
        <v>6513</v>
      </c>
      <c r="C398" t="s">
        <v>244</v>
      </c>
      <c r="D398" t="s">
        <v>652</v>
      </c>
      <c r="E398" t="s">
        <v>6431</v>
      </c>
      <c r="F398" s="803">
        <v>0</v>
      </c>
      <c r="G398" s="803">
        <v>55000</v>
      </c>
      <c r="H398" t="s">
        <v>6530</v>
      </c>
    </row>
    <row r="399" spans="1:8">
      <c r="A399" s="1261" t="s">
        <v>6429</v>
      </c>
      <c r="B399" t="s">
        <v>6513</v>
      </c>
      <c r="C399" t="s">
        <v>511</v>
      </c>
      <c r="D399" t="s">
        <v>663</v>
      </c>
      <c r="E399" t="s">
        <v>6431</v>
      </c>
      <c r="F399" s="803">
        <v>55000</v>
      </c>
      <c r="G399" s="803">
        <v>0</v>
      </c>
      <c r="H399" t="s">
        <v>6530</v>
      </c>
    </row>
    <row r="400" spans="1:8">
      <c r="A400" s="1261" t="s">
        <v>6429</v>
      </c>
      <c r="B400" t="s">
        <v>6527</v>
      </c>
      <c r="C400" t="s">
        <v>431</v>
      </c>
      <c r="D400" t="s">
        <v>634</v>
      </c>
      <c r="E400" t="s">
        <v>6528</v>
      </c>
      <c r="F400" s="803">
        <v>6049315</v>
      </c>
      <c r="G400" s="803">
        <v>0</v>
      </c>
      <c r="H400" t="s">
        <v>569</v>
      </c>
    </row>
    <row r="401" spans="1:8">
      <c r="A401" s="1261" t="s">
        <v>6429</v>
      </c>
      <c r="B401" t="s">
        <v>6527</v>
      </c>
      <c r="C401" t="s">
        <v>425</v>
      </c>
      <c r="D401" t="s">
        <v>643</v>
      </c>
      <c r="E401" t="s">
        <v>6528</v>
      </c>
      <c r="F401" s="803">
        <v>0</v>
      </c>
      <c r="G401" s="803">
        <v>6049315</v>
      </c>
      <c r="H401" t="s">
        <v>569</v>
      </c>
    </row>
    <row r="402" spans="1:8" ht="15.6" customHeight="1">
      <c r="A402" s="1261" t="s">
        <v>6432</v>
      </c>
      <c r="B402" t="s">
        <v>6514</v>
      </c>
      <c r="C402" t="s">
        <v>244</v>
      </c>
      <c r="D402" t="s">
        <v>652</v>
      </c>
      <c r="E402" t="s">
        <v>6433</v>
      </c>
      <c r="F402" s="803">
        <v>0</v>
      </c>
      <c r="G402" s="803">
        <v>55000</v>
      </c>
      <c r="H402" t="s">
        <v>6530</v>
      </c>
    </row>
    <row r="403" spans="1:8">
      <c r="A403" s="1261" t="s">
        <v>6432</v>
      </c>
      <c r="B403" t="s">
        <v>6514</v>
      </c>
      <c r="C403" t="s">
        <v>511</v>
      </c>
      <c r="D403" t="s">
        <v>663</v>
      </c>
      <c r="E403" t="s">
        <v>6433</v>
      </c>
      <c r="F403" s="803">
        <v>55000</v>
      </c>
      <c r="G403" s="803">
        <v>0</v>
      </c>
      <c r="H403" t="s">
        <v>6530</v>
      </c>
    </row>
    <row r="404" spans="1:8">
      <c r="A404" s="1261" t="s">
        <v>6920</v>
      </c>
      <c r="B404" t="s">
        <v>6499</v>
      </c>
      <c r="C404" t="s">
        <v>244</v>
      </c>
      <c r="D404" t="s">
        <v>652</v>
      </c>
      <c r="E404" t="s">
        <v>6410</v>
      </c>
      <c r="F404" s="803">
        <v>22000000</v>
      </c>
      <c r="G404" s="803">
        <v>0</v>
      </c>
      <c r="H404" t="s">
        <v>6353</v>
      </c>
    </row>
    <row r="405" spans="1:8">
      <c r="A405" s="1261" t="s">
        <v>6920</v>
      </c>
      <c r="B405" t="s">
        <v>6499</v>
      </c>
      <c r="C405" t="s">
        <v>354</v>
      </c>
      <c r="D405" t="s">
        <v>656</v>
      </c>
      <c r="E405" t="s">
        <v>6410</v>
      </c>
      <c r="F405" s="803">
        <v>0</v>
      </c>
      <c r="G405" s="803">
        <v>22000000</v>
      </c>
      <c r="H405" t="s">
        <v>6353</v>
      </c>
    </row>
    <row r="406" spans="1:8">
      <c r="A406" s="1261" t="s">
        <v>6920</v>
      </c>
      <c r="B406" t="s">
        <v>6500</v>
      </c>
      <c r="C406" t="s">
        <v>244</v>
      </c>
      <c r="D406" t="s">
        <v>652</v>
      </c>
      <c r="E406" t="s">
        <v>6416</v>
      </c>
      <c r="F406" s="803">
        <v>378000</v>
      </c>
      <c r="G406" s="803">
        <v>0</v>
      </c>
      <c r="H406" t="s">
        <v>528</v>
      </c>
    </row>
    <row r="407" spans="1:8">
      <c r="A407" s="1261" t="s">
        <v>6920</v>
      </c>
      <c r="B407" t="s">
        <v>6500</v>
      </c>
      <c r="C407" t="s">
        <v>354</v>
      </c>
      <c r="D407" t="s">
        <v>656</v>
      </c>
      <c r="E407" t="s">
        <v>6416</v>
      </c>
      <c r="F407" s="803">
        <v>0</v>
      </c>
      <c r="G407" s="803">
        <v>378000</v>
      </c>
      <c r="H407" t="s">
        <v>528</v>
      </c>
    </row>
    <row r="408" spans="1:8">
      <c r="A408" s="1261" t="s">
        <v>6921</v>
      </c>
      <c r="B408" t="s">
        <v>6519</v>
      </c>
      <c r="C408" t="s">
        <v>1164</v>
      </c>
      <c r="D408" t="s">
        <v>1067</v>
      </c>
      <c r="E408" t="s">
        <v>6320</v>
      </c>
      <c r="F408" s="803">
        <v>0</v>
      </c>
      <c r="G408" s="803">
        <v>20724600</v>
      </c>
      <c r="H408" t="s">
        <v>732</v>
      </c>
    </row>
    <row r="409" spans="1:8">
      <c r="A409" s="1261" t="s">
        <v>6921</v>
      </c>
      <c r="B409" t="s">
        <v>6519</v>
      </c>
      <c r="C409" t="s">
        <v>476</v>
      </c>
      <c r="D409" t="s">
        <v>648</v>
      </c>
      <c r="E409" t="s">
        <v>6320</v>
      </c>
      <c r="F409" s="803">
        <v>20724600</v>
      </c>
      <c r="G409" s="803">
        <v>0</v>
      </c>
      <c r="H409" t="s">
        <v>732</v>
      </c>
    </row>
    <row r="410" spans="1:8">
      <c r="A410" s="1261" t="s">
        <v>6921</v>
      </c>
      <c r="B410" t="s">
        <v>6520</v>
      </c>
      <c r="C410" t="s">
        <v>1164</v>
      </c>
      <c r="D410" t="s">
        <v>1067</v>
      </c>
      <c r="E410" t="s">
        <v>6322</v>
      </c>
      <c r="F410" s="803">
        <v>0</v>
      </c>
      <c r="G410" s="803">
        <v>119565000</v>
      </c>
      <c r="H410" t="s">
        <v>732</v>
      </c>
    </row>
    <row r="411" spans="1:8">
      <c r="A411" s="1261" t="s">
        <v>6921</v>
      </c>
      <c r="B411" t="s">
        <v>6520</v>
      </c>
      <c r="C411" t="s">
        <v>476</v>
      </c>
      <c r="D411" t="s">
        <v>648</v>
      </c>
      <c r="E411" t="s">
        <v>6322</v>
      </c>
      <c r="F411" s="803">
        <v>119565000</v>
      </c>
      <c r="G411" s="803">
        <v>0</v>
      </c>
      <c r="H411" t="s">
        <v>732</v>
      </c>
    </row>
    <row r="412" spans="1:8">
      <c r="A412" s="1261" t="s">
        <v>6921</v>
      </c>
      <c r="B412" t="s">
        <v>6524</v>
      </c>
      <c r="C412" t="s">
        <v>1164</v>
      </c>
      <c r="D412" t="s">
        <v>1067</v>
      </c>
      <c r="E412" t="s">
        <v>6447</v>
      </c>
      <c r="F412" s="803">
        <v>0</v>
      </c>
      <c r="G412" s="803">
        <v>22321</v>
      </c>
      <c r="H412" t="s">
        <v>631</v>
      </c>
    </row>
    <row r="413" spans="1:8">
      <c r="A413" s="1261" t="s">
        <v>6921</v>
      </c>
      <c r="B413" t="s">
        <v>6524</v>
      </c>
      <c r="C413" t="s">
        <v>399</v>
      </c>
      <c r="D413" t="s">
        <v>646</v>
      </c>
      <c r="E413" t="s">
        <v>6447</v>
      </c>
      <c r="F413" s="803">
        <v>22321</v>
      </c>
      <c r="G413" s="803">
        <v>0</v>
      </c>
      <c r="H413" t="s">
        <v>631</v>
      </c>
    </row>
    <row r="414" spans="1:8">
      <c r="A414" s="1261" t="s">
        <v>6921</v>
      </c>
      <c r="B414" t="s">
        <v>6525</v>
      </c>
      <c r="C414" t="s">
        <v>1164</v>
      </c>
      <c r="D414" t="s">
        <v>1067</v>
      </c>
      <c r="E414" t="s">
        <v>6448</v>
      </c>
      <c r="F414" s="803">
        <v>0</v>
      </c>
      <c r="G414" s="803">
        <v>12104</v>
      </c>
      <c r="H414" t="s">
        <v>631</v>
      </c>
    </row>
    <row r="415" spans="1:8">
      <c r="A415" s="1261" t="s">
        <v>6921</v>
      </c>
      <c r="B415" t="s">
        <v>6525</v>
      </c>
      <c r="C415" t="s">
        <v>399</v>
      </c>
      <c r="D415" t="s">
        <v>646</v>
      </c>
      <c r="E415" t="s">
        <v>6448</v>
      </c>
      <c r="F415" s="803">
        <v>12104</v>
      </c>
      <c r="G415" s="803">
        <v>0</v>
      </c>
      <c r="H415" t="s">
        <v>631</v>
      </c>
    </row>
    <row r="416" spans="1:8">
      <c r="A416" s="1261" t="s">
        <v>6921</v>
      </c>
      <c r="B416" t="s">
        <v>6529</v>
      </c>
      <c r="C416" t="s">
        <v>431</v>
      </c>
      <c r="D416" t="s">
        <v>634</v>
      </c>
      <c r="E416" t="s">
        <v>6449</v>
      </c>
      <c r="F416" s="803">
        <v>1482082</v>
      </c>
      <c r="G416" s="803">
        <v>0</v>
      </c>
      <c r="H416" t="s">
        <v>569</v>
      </c>
    </row>
    <row r="417" spans="1:8">
      <c r="A417" s="1261" t="s">
        <v>6921</v>
      </c>
      <c r="B417" t="s">
        <v>6529</v>
      </c>
      <c r="C417" t="s">
        <v>425</v>
      </c>
      <c r="D417" t="s">
        <v>643</v>
      </c>
      <c r="E417" t="s">
        <v>6449</v>
      </c>
      <c r="F417" s="803">
        <v>0</v>
      </c>
      <c r="G417" s="803">
        <v>1482082</v>
      </c>
      <c r="H417" t="s">
        <v>569</v>
      </c>
    </row>
    <row r="418" spans="1:8">
      <c r="A418" s="1261" t="s">
        <v>6921</v>
      </c>
      <c r="B418" t="s">
        <v>6526</v>
      </c>
      <c r="C418" t="s">
        <v>441</v>
      </c>
      <c r="D418" t="s">
        <v>636</v>
      </c>
      <c r="E418" t="s">
        <v>440</v>
      </c>
      <c r="F418" s="803">
        <v>15205243</v>
      </c>
      <c r="G418" s="803">
        <v>0</v>
      </c>
      <c r="H418" t="s">
        <v>572</v>
      </c>
    </row>
    <row r="419" spans="1:8">
      <c r="A419" s="1261" t="s">
        <v>6921</v>
      </c>
      <c r="B419" t="s">
        <v>6526</v>
      </c>
      <c r="C419" t="s">
        <v>445</v>
      </c>
      <c r="D419" t="s">
        <v>645</v>
      </c>
      <c r="E419" t="s">
        <v>440</v>
      </c>
      <c r="F419" s="803">
        <v>0</v>
      </c>
      <c r="G419" s="803">
        <v>15205243</v>
      </c>
      <c r="H419" t="s">
        <v>572</v>
      </c>
    </row>
    <row r="420" spans="1:8">
      <c r="A420" s="1261" t="s">
        <v>6921</v>
      </c>
      <c r="B420" t="s">
        <v>6508</v>
      </c>
      <c r="C420" t="s">
        <v>435</v>
      </c>
      <c r="D420" t="s">
        <v>641</v>
      </c>
      <c r="E420" t="s">
        <v>434</v>
      </c>
      <c r="F420" s="803">
        <v>1000000</v>
      </c>
      <c r="G420" s="803">
        <v>0</v>
      </c>
      <c r="H420" t="s">
        <v>574</v>
      </c>
    </row>
    <row r="421" spans="1:8">
      <c r="A421" s="1261" t="s">
        <v>6921</v>
      </c>
      <c r="B421" t="s">
        <v>6508</v>
      </c>
      <c r="C421" t="s">
        <v>437</v>
      </c>
      <c r="D421" t="s">
        <v>649</v>
      </c>
      <c r="E421" t="s">
        <v>434</v>
      </c>
      <c r="F421" s="803">
        <v>0</v>
      </c>
      <c r="G421" s="803">
        <v>1000000</v>
      </c>
      <c r="H421" t="s">
        <v>574</v>
      </c>
    </row>
    <row r="422" spans="1:8">
      <c r="A422" s="1261" t="s">
        <v>6650</v>
      </c>
      <c r="B422" t="s">
        <v>6807</v>
      </c>
      <c r="C422" t="s">
        <v>580</v>
      </c>
      <c r="D422" t="s">
        <v>814</v>
      </c>
      <c r="E422" t="s">
        <v>6653</v>
      </c>
      <c r="F422" s="803">
        <v>151938721</v>
      </c>
      <c r="G422" s="803">
        <v>0</v>
      </c>
    </row>
    <row r="423" spans="1:8">
      <c r="A423" s="1261" t="s">
        <v>6650</v>
      </c>
      <c r="B423" t="s">
        <v>6807</v>
      </c>
      <c r="C423" t="s">
        <v>349</v>
      </c>
      <c r="D423" t="s">
        <v>659</v>
      </c>
      <c r="E423" t="s">
        <v>6653</v>
      </c>
      <c r="F423" s="803">
        <v>15193872</v>
      </c>
      <c r="G423" s="803">
        <v>0</v>
      </c>
    </row>
    <row r="424" spans="1:8">
      <c r="A424" s="1261" t="s">
        <v>6650</v>
      </c>
      <c r="B424" t="s">
        <v>6807</v>
      </c>
      <c r="C424" t="s">
        <v>399</v>
      </c>
      <c r="D424" t="s">
        <v>646</v>
      </c>
      <c r="E424" t="s">
        <v>6653</v>
      </c>
      <c r="F424" s="803">
        <v>0</v>
      </c>
      <c r="G424" s="803">
        <v>167132593</v>
      </c>
      <c r="H424" t="s">
        <v>582</v>
      </c>
    </row>
    <row r="425" spans="1:8">
      <c r="A425" s="1261" t="s">
        <v>6650</v>
      </c>
      <c r="B425" t="s">
        <v>6736</v>
      </c>
      <c r="C425" t="s">
        <v>1164</v>
      </c>
      <c r="D425" t="s">
        <v>1067</v>
      </c>
      <c r="E425" t="s">
        <v>485</v>
      </c>
      <c r="F425" s="803">
        <v>20724600</v>
      </c>
      <c r="G425" s="803">
        <v>0</v>
      </c>
    </row>
    <row r="426" spans="1:8">
      <c r="A426" s="1261" t="s">
        <v>6650</v>
      </c>
      <c r="B426" t="s">
        <v>6736</v>
      </c>
      <c r="C426" t="s">
        <v>476</v>
      </c>
      <c r="D426" t="s">
        <v>6740</v>
      </c>
      <c r="E426" t="s">
        <v>485</v>
      </c>
      <c r="F426" s="803">
        <v>0</v>
      </c>
      <c r="G426" s="803">
        <v>20724600</v>
      </c>
    </row>
    <row r="427" spans="1:8">
      <c r="A427" s="1261" t="s">
        <v>6650</v>
      </c>
      <c r="B427" t="s">
        <v>6737</v>
      </c>
      <c r="C427" t="s">
        <v>1164</v>
      </c>
      <c r="D427" t="s">
        <v>1067</v>
      </c>
      <c r="E427" t="s">
        <v>475</v>
      </c>
      <c r="F427" s="803">
        <v>119565000</v>
      </c>
      <c r="G427" s="803">
        <v>0</v>
      </c>
    </row>
    <row r="428" spans="1:8">
      <c r="A428" s="1261" t="s">
        <v>6650</v>
      </c>
      <c r="B428" t="s">
        <v>6737</v>
      </c>
      <c r="C428" t="s">
        <v>476</v>
      </c>
      <c r="D428" t="s">
        <v>6740</v>
      </c>
      <c r="E428" t="s">
        <v>475</v>
      </c>
      <c r="F428" s="803">
        <v>0</v>
      </c>
      <c r="G428" s="803">
        <v>119565000</v>
      </c>
    </row>
    <row r="429" spans="1:8">
      <c r="A429" s="1261" t="s">
        <v>6650</v>
      </c>
      <c r="B429" t="s">
        <v>6808</v>
      </c>
      <c r="C429" t="s">
        <v>1164</v>
      </c>
      <c r="D429" t="s">
        <v>1067</v>
      </c>
      <c r="E429" t="s">
        <v>6447</v>
      </c>
      <c r="F429" s="803">
        <v>22321</v>
      </c>
      <c r="G429" s="803">
        <v>0</v>
      </c>
      <c r="H429" t="s">
        <v>631</v>
      </c>
    </row>
    <row r="430" spans="1:8">
      <c r="A430" s="1261" t="s">
        <v>6650</v>
      </c>
      <c r="B430" t="s">
        <v>6808</v>
      </c>
      <c r="C430" t="s">
        <v>399</v>
      </c>
      <c r="D430" t="s">
        <v>646</v>
      </c>
      <c r="E430" t="s">
        <v>6447</v>
      </c>
      <c r="F430" s="803">
        <v>0</v>
      </c>
      <c r="G430" s="803">
        <v>22321</v>
      </c>
      <c r="H430" t="s">
        <v>631</v>
      </c>
    </row>
    <row r="431" spans="1:8">
      <c r="A431" s="1261" t="s">
        <v>6650</v>
      </c>
      <c r="B431" t="s">
        <v>6809</v>
      </c>
      <c r="C431" t="s">
        <v>1164</v>
      </c>
      <c r="D431" t="s">
        <v>1067</v>
      </c>
      <c r="E431" t="s">
        <v>6448</v>
      </c>
      <c r="F431" s="803">
        <v>12104</v>
      </c>
      <c r="G431" s="803">
        <v>0</v>
      </c>
      <c r="H431" t="s">
        <v>631</v>
      </c>
    </row>
    <row r="432" spans="1:8">
      <c r="A432" s="1261" t="s">
        <v>6650</v>
      </c>
      <c r="B432" t="s">
        <v>6809</v>
      </c>
      <c r="C432" t="s">
        <v>399</v>
      </c>
      <c r="D432" t="s">
        <v>646</v>
      </c>
      <c r="E432" t="s">
        <v>6448</v>
      </c>
      <c r="F432" s="803">
        <v>0</v>
      </c>
      <c r="G432" s="803">
        <v>12104</v>
      </c>
      <c r="H432" t="s">
        <v>631</v>
      </c>
    </row>
    <row r="433" spans="1:8">
      <c r="A433" s="1261" t="s">
        <v>6645</v>
      </c>
      <c r="B433" t="s">
        <v>6719</v>
      </c>
      <c r="C433" t="s">
        <v>244</v>
      </c>
      <c r="D433" t="s">
        <v>652</v>
      </c>
      <c r="E433" t="s">
        <v>6655</v>
      </c>
      <c r="F433" s="803">
        <v>0</v>
      </c>
      <c r="G433" s="803">
        <v>253000</v>
      </c>
      <c r="H433" t="s">
        <v>6489</v>
      </c>
    </row>
    <row r="434" spans="1:8">
      <c r="A434" s="1261" t="s">
        <v>6645</v>
      </c>
      <c r="B434" t="s">
        <v>6719</v>
      </c>
      <c r="C434" t="s">
        <v>511</v>
      </c>
      <c r="D434" t="s">
        <v>663</v>
      </c>
      <c r="E434" t="s">
        <v>6655</v>
      </c>
      <c r="F434" s="803">
        <v>253000</v>
      </c>
      <c r="G434" s="803">
        <v>0</v>
      </c>
      <c r="H434" t="s">
        <v>6489</v>
      </c>
    </row>
    <row r="435" spans="1:8">
      <c r="A435" s="1261" t="s">
        <v>6645</v>
      </c>
      <c r="B435" t="s">
        <v>6731</v>
      </c>
      <c r="C435" t="s">
        <v>244</v>
      </c>
      <c r="D435" t="s">
        <v>652</v>
      </c>
      <c r="E435" t="s">
        <v>6741</v>
      </c>
      <c r="F435" s="803">
        <v>0</v>
      </c>
      <c r="G435" s="803">
        <v>6000000</v>
      </c>
      <c r="H435" t="s">
        <v>6489</v>
      </c>
    </row>
    <row r="436" spans="1:8">
      <c r="A436" s="1261" t="s">
        <v>6645</v>
      </c>
      <c r="B436" t="s">
        <v>6731</v>
      </c>
      <c r="C436" t="s">
        <v>6837</v>
      </c>
      <c r="D436" t="s">
        <v>3608</v>
      </c>
      <c r="E436" t="s">
        <v>6732</v>
      </c>
      <c r="F436" s="803">
        <v>6000000</v>
      </c>
      <c r="G436" s="803">
        <v>0</v>
      </c>
      <c r="H436" t="s">
        <v>6489</v>
      </c>
    </row>
    <row r="437" spans="1:8">
      <c r="A437" s="1261" t="s">
        <v>6922</v>
      </c>
      <c r="B437" t="s">
        <v>6673</v>
      </c>
      <c r="C437" t="s">
        <v>244</v>
      </c>
      <c r="D437" t="s">
        <v>652</v>
      </c>
      <c r="E437" t="s">
        <v>6840</v>
      </c>
      <c r="F437" s="803">
        <v>55000</v>
      </c>
      <c r="G437" s="803">
        <v>0</v>
      </c>
      <c r="H437" t="s">
        <v>6530</v>
      </c>
    </row>
    <row r="438" spans="1:8">
      <c r="A438" s="1261" t="s">
        <v>6922</v>
      </c>
      <c r="B438" t="s">
        <v>6673</v>
      </c>
      <c r="C438" t="s">
        <v>511</v>
      </c>
      <c r="D438" t="s">
        <v>663</v>
      </c>
      <c r="E438" t="s">
        <v>6541</v>
      </c>
      <c r="F438" s="803">
        <v>26400</v>
      </c>
      <c r="G438" s="803">
        <v>0</v>
      </c>
    </row>
    <row r="439" spans="1:8">
      <c r="A439" s="1261" t="s">
        <v>6922</v>
      </c>
      <c r="B439" t="s">
        <v>6673</v>
      </c>
      <c r="C439" t="s">
        <v>354</v>
      </c>
      <c r="D439" t="s">
        <v>656</v>
      </c>
      <c r="E439" t="s">
        <v>6541</v>
      </c>
      <c r="F439" s="803">
        <v>0</v>
      </c>
      <c r="G439" s="803">
        <v>81400</v>
      </c>
      <c r="H439" t="s">
        <v>600</v>
      </c>
    </row>
    <row r="440" spans="1:8">
      <c r="A440" s="1261" t="s">
        <v>6922</v>
      </c>
      <c r="B440" t="s">
        <v>6720</v>
      </c>
      <c r="C440" t="s">
        <v>244</v>
      </c>
      <c r="D440" t="s">
        <v>652</v>
      </c>
      <c r="E440" t="s">
        <v>6657</v>
      </c>
      <c r="F440" s="803">
        <v>0</v>
      </c>
      <c r="G440" s="803">
        <v>1242000</v>
      </c>
      <c r="H440" t="s">
        <v>6656</v>
      </c>
    </row>
    <row r="441" spans="1:8">
      <c r="A441" s="1261" t="s">
        <v>6922</v>
      </c>
      <c r="B441" t="s">
        <v>6720</v>
      </c>
      <c r="C441" t="s">
        <v>511</v>
      </c>
      <c r="D441" t="s">
        <v>663</v>
      </c>
      <c r="E441" t="s">
        <v>6657</v>
      </c>
      <c r="F441" s="803">
        <v>1242000</v>
      </c>
      <c r="G441" s="803">
        <v>0</v>
      </c>
      <c r="H441" t="s">
        <v>6656</v>
      </c>
    </row>
    <row r="442" spans="1:8">
      <c r="A442" s="1261" t="s">
        <v>6922</v>
      </c>
      <c r="B442" t="s">
        <v>6721</v>
      </c>
      <c r="C442" t="s">
        <v>244</v>
      </c>
      <c r="D442" t="s">
        <v>652</v>
      </c>
      <c r="E442" t="s">
        <v>6544</v>
      </c>
      <c r="F442" s="803">
        <v>0</v>
      </c>
      <c r="G442" s="803">
        <v>3450000</v>
      </c>
      <c r="H442" t="s">
        <v>6656</v>
      </c>
    </row>
    <row r="443" spans="1:8">
      <c r="A443" s="1261" t="s">
        <v>6922</v>
      </c>
      <c r="B443" t="s">
        <v>6721</v>
      </c>
      <c r="C443" t="s">
        <v>511</v>
      </c>
      <c r="D443" t="s">
        <v>663</v>
      </c>
      <c r="E443" t="s">
        <v>6544</v>
      </c>
      <c r="F443" s="803">
        <v>3450000</v>
      </c>
      <c r="G443" s="803">
        <v>0</v>
      </c>
      <c r="H443" t="s">
        <v>6656</v>
      </c>
    </row>
    <row r="444" spans="1:8">
      <c r="A444" s="1261" t="s">
        <v>6922</v>
      </c>
      <c r="B444" t="s">
        <v>6722</v>
      </c>
      <c r="C444" t="s">
        <v>244</v>
      </c>
      <c r="D444" t="s">
        <v>652</v>
      </c>
      <c r="E444" t="s">
        <v>6546</v>
      </c>
      <c r="F444" s="803">
        <v>0</v>
      </c>
      <c r="G444" s="803">
        <v>5520000</v>
      </c>
      <c r="H444" t="s">
        <v>6656</v>
      </c>
    </row>
    <row r="445" spans="1:8">
      <c r="A445" s="1261" t="s">
        <v>6922</v>
      </c>
      <c r="B445" t="s">
        <v>6722</v>
      </c>
      <c r="C445" t="s">
        <v>511</v>
      </c>
      <c r="D445" t="s">
        <v>663</v>
      </c>
      <c r="E445" t="s">
        <v>6546</v>
      </c>
      <c r="F445" s="803">
        <v>5520000</v>
      </c>
      <c r="G445" s="803">
        <v>0</v>
      </c>
      <c r="H445" t="s">
        <v>6656</v>
      </c>
    </row>
    <row r="446" spans="1:8">
      <c r="A446" s="1261" t="s">
        <v>6922</v>
      </c>
      <c r="B446" t="s">
        <v>6723</v>
      </c>
      <c r="C446" t="s">
        <v>244</v>
      </c>
      <c r="D446" t="s">
        <v>652</v>
      </c>
      <c r="E446" t="s">
        <v>6548</v>
      </c>
      <c r="F446" s="803">
        <v>0</v>
      </c>
      <c r="G446" s="803">
        <v>5520000</v>
      </c>
      <c r="H446" t="s">
        <v>6656</v>
      </c>
    </row>
    <row r="447" spans="1:8">
      <c r="A447" s="1261" t="s">
        <v>6922</v>
      </c>
      <c r="B447" t="s">
        <v>6723</v>
      </c>
      <c r="C447" t="s">
        <v>511</v>
      </c>
      <c r="D447" t="s">
        <v>663</v>
      </c>
      <c r="E447" t="s">
        <v>6548</v>
      </c>
      <c r="F447" s="803">
        <v>5520000</v>
      </c>
      <c r="G447" s="803">
        <v>0</v>
      </c>
      <c r="H447" t="s">
        <v>6656</v>
      </c>
    </row>
    <row r="448" spans="1:8">
      <c r="A448" s="1261" t="s">
        <v>6922</v>
      </c>
      <c r="B448" t="s">
        <v>6674</v>
      </c>
      <c r="C448" t="s">
        <v>244</v>
      </c>
      <c r="D448" t="s">
        <v>652</v>
      </c>
      <c r="E448" t="s">
        <v>6538</v>
      </c>
      <c r="F448" s="803">
        <v>55000</v>
      </c>
      <c r="G448" s="803">
        <v>0</v>
      </c>
      <c r="H448" t="s">
        <v>6530</v>
      </c>
    </row>
    <row r="449" spans="1:8">
      <c r="A449" s="1261" t="s">
        <v>6922</v>
      </c>
      <c r="B449" t="s">
        <v>6674</v>
      </c>
      <c r="C449" t="s">
        <v>511</v>
      </c>
      <c r="D449" t="s">
        <v>663</v>
      </c>
      <c r="E449" t="s">
        <v>6538</v>
      </c>
      <c r="F449" s="803">
        <v>18400</v>
      </c>
      <c r="G449" s="803">
        <v>0</v>
      </c>
    </row>
    <row r="450" spans="1:8">
      <c r="A450" s="1261" t="s">
        <v>6922</v>
      </c>
      <c r="B450" t="s">
        <v>6674</v>
      </c>
      <c r="C450" t="s">
        <v>354</v>
      </c>
      <c r="D450" t="s">
        <v>656</v>
      </c>
      <c r="E450" t="s">
        <v>6538</v>
      </c>
      <c r="F450" s="803">
        <v>0</v>
      </c>
      <c r="G450" s="803">
        <v>73400</v>
      </c>
      <c r="H450" t="s">
        <v>600</v>
      </c>
    </row>
    <row r="451" spans="1:8">
      <c r="A451" s="1261" t="s">
        <v>6922</v>
      </c>
      <c r="B451" t="s">
        <v>6675</v>
      </c>
      <c r="C451" t="s">
        <v>244</v>
      </c>
      <c r="D451" t="s">
        <v>652</v>
      </c>
      <c r="E451" t="s">
        <v>6676</v>
      </c>
      <c r="F451" s="803">
        <v>1242000</v>
      </c>
      <c r="G451" s="803">
        <v>0</v>
      </c>
      <c r="H451" t="s">
        <v>6656</v>
      </c>
    </row>
    <row r="452" spans="1:8">
      <c r="A452" s="1261" t="s">
        <v>6922</v>
      </c>
      <c r="B452" t="s">
        <v>6675</v>
      </c>
      <c r="C452" t="s">
        <v>354</v>
      </c>
      <c r="D452" t="s">
        <v>656</v>
      </c>
      <c r="E452" t="s">
        <v>6676</v>
      </c>
      <c r="F452" s="803">
        <v>0</v>
      </c>
      <c r="G452" s="803">
        <v>1242000</v>
      </c>
      <c r="H452" t="s">
        <v>600</v>
      </c>
    </row>
    <row r="453" spans="1:8">
      <c r="A453" s="1261" t="s">
        <v>6922</v>
      </c>
      <c r="B453" t="s">
        <v>6677</v>
      </c>
      <c r="C453" t="s">
        <v>244</v>
      </c>
      <c r="D453" t="s">
        <v>652</v>
      </c>
      <c r="E453" t="s">
        <v>6676</v>
      </c>
      <c r="F453" s="803">
        <v>3450000</v>
      </c>
      <c r="G453" s="803">
        <v>0</v>
      </c>
      <c r="H453" t="s">
        <v>6656</v>
      </c>
    </row>
    <row r="454" spans="1:8">
      <c r="A454" s="1261" t="s">
        <v>6922</v>
      </c>
      <c r="B454" t="s">
        <v>6677</v>
      </c>
      <c r="C454" t="s">
        <v>354</v>
      </c>
      <c r="D454" t="s">
        <v>656</v>
      </c>
      <c r="E454" t="s">
        <v>6676</v>
      </c>
      <c r="F454" s="803">
        <v>0</v>
      </c>
      <c r="G454" s="803">
        <v>3450000</v>
      </c>
      <c r="H454" t="s">
        <v>600</v>
      </c>
    </row>
    <row r="455" spans="1:8">
      <c r="A455" s="1261" t="s">
        <v>6922</v>
      </c>
      <c r="B455" t="s">
        <v>6678</v>
      </c>
      <c r="C455" t="s">
        <v>244</v>
      </c>
      <c r="D455" t="s">
        <v>652</v>
      </c>
      <c r="E455" t="s">
        <v>6676</v>
      </c>
      <c r="F455" s="803">
        <v>5520000</v>
      </c>
      <c r="G455" s="803">
        <v>0</v>
      </c>
      <c r="H455" t="s">
        <v>6656</v>
      </c>
    </row>
    <row r="456" spans="1:8">
      <c r="A456" s="1261" t="s">
        <v>6922</v>
      </c>
      <c r="B456" t="s">
        <v>6678</v>
      </c>
      <c r="C456" t="s">
        <v>354</v>
      </c>
      <c r="D456" t="s">
        <v>656</v>
      </c>
      <c r="E456" t="s">
        <v>6676</v>
      </c>
      <c r="F456" s="803">
        <v>0</v>
      </c>
      <c r="G456" s="803">
        <v>5520000</v>
      </c>
      <c r="H456" t="s">
        <v>600</v>
      </c>
    </row>
    <row r="457" spans="1:8">
      <c r="A457" s="1261" t="s">
        <v>6922</v>
      </c>
      <c r="B457" t="s">
        <v>6679</v>
      </c>
      <c r="C457" t="s">
        <v>244</v>
      </c>
      <c r="D457" t="s">
        <v>652</v>
      </c>
      <c r="E457" t="s">
        <v>6676</v>
      </c>
      <c r="F457" s="803">
        <v>5520000</v>
      </c>
      <c r="G457" s="803">
        <v>0</v>
      </c>
      <c r="H457" t="s">
        <v>6656</v>
      </c>
    </row>
    <row r="458" spans="1:8">
      <c r="A458" s="1261" t="s">
        <v>6922</v>
      </c>
      <c r="B458" t="s">
        <v>6679</v>
      </c>
      <c r="C458" t="s">
        <v>354</v>
      </c>
      <c r="D458" t="s">
        <v>656</v>
      </c>
      <c r="E458" t="s">
        <v>6676</v>
      </c>
      <c r="F458" s="803">
        <v>0</v>
      </c>
      <c r="G458" s="803">
        <v>5520000</v>
      </c>
      <c r="H458" t="s">
        <v>600</v>
      </c>
    </row>
    <row r="459" spans="1:8">
      <c r="A459" s="1261" t="s">
        <v>6923</v>
      </c>
      <c r="B459" t="s">
        <v>6742</v>
      </c>
      <c r="C459" t="s">
        <v>391</v>
      </c>
      <c r="D459" t="s">
        <v>658</v>
      </c>
      <c r="E459" t="s">
        <v>6815</v>
      </c>
      <c r="F459" s="803">
        <v>1700000</v>
      </c>
      <c r="G459" s="803">
        <v>0</v>
      </c>
      <c r="H459" t="s">
        <v>6437</v>
      </c>
    </row>
    <row r="460" spans="1:8">
      <c r="A460" s="1261" t="s">
        <v>6923</v>
      </c>
      <c r="B460" t="s">
        <v>6742</v>
      </c>
      <c r="C460" t="s">
        <v>349</v>
      </c>
      <c r="D460" t="s">
        <v>659</v>
      </c>
      <c r="E460" t="s">
        <v>6815</v>
      </c>
      <c r="F460" s="803">
        <v>170000</v>
      </c>
      <c r="G460" s="803">
        <v>0</v>
      </c>
      <c r="H460" t="s">
        <v>6437</v>
      </c>
    </row>
    <row r="461" spans="1:8">
      <c r="A461" s="1261" t="s">
        <v>6923</v>
      </c>
      <c r="B461" t="s">
        <v>6742</v>
      </c>
      <c r="C461" t="s">
        <v>244</v>
      </c>
      <c r="D461" t="s">
        <v>652</v>
      </c>
      <c r="E461" t="s">
        <v>6743</v>
      </c>
      <c r="F461" s="803">
        <v>0</v>
      </c>
      <c r="G461" s="803">
        <v>1870000</v>
      </c>
      <c r="H461" t="s">
        <v>6437</v>
      </c>
    </row>
    <row r="462" spans="1:8">
      <c r="A462" s="1261" t="s">
        <v>6923</v>
      </c>
      <c r="B462" t="s">
        <v>6744</v>
      </c>
      <c r="C462" t="s">
        <v>391</v>
      </c>
      <c r="D462" t="s">
        <v>658</v>
      </c>
      <c r="E462" t="s">
        <v>6815</v>
      </c>
      <c r="F462" s="803">
        <v>0</v>
      </c>
      <c r="G462" s="803">
        <v>1700000</v>
      </c>
      <c r="H462" t="s">
        <v>6437</v>
      </c>
    </row>
    <row r="463" spans="1:8">
      <c r="A463" s="1261" t="s">
        <v>6923</v>
      </c>
      <c r="B463" t="s">
        <v>6744</v>
      </c>
      <c r="C463" t="s">
        <v>349</v>
      </c>
      <c r="D463" t="s">
        <v>659</v>
      </c>
      <c r="E463" t="s">
        <v>6815</v>
      </c>
      <c r="F463" s="803">
        <v>0</v>
      </c>
      <c r="G463" s="803">
        <v>170000</v>
      </c>
      <c r="H463" t="s">
        <v>6437</v>
      </c>
    </row>
    <row r="464" spans="1:8">
      <c r="A464" s="1261" t="s">
        <v>6923</v>
      </c>
      <c r="B464" t="s">
        <v>6744</v>
      </c>
      <c r="C464" t="s">
        <v>244</v>
      </c>
      <c r="D464" t="s">
        <v>652</v>
      </c>
      <c r="E464" t="s">
        <v>6745</v>
      </c>
      <c r="F464" s="803">
        <v>1870000</v>
      </c>
      <c r="G464" s="803">
        <v>0</v>
      </c>
      <c r="H464" t="s">
        <v>6437</v>
      </c>
    </row>
    <row r="465" spans="1:8">
      <c r="A465" s="1261" t="s">
        <v>6642</v>
      </c>
      <c r="B465" t="s">
        <v>6680</v>
      </c>
      <c r="C465" t="s">
        <v>425</v>
      </c>
      <c r="D465" t="s">
        <v>643</v>
      </c>
      <c r="E465" t="s">
        <v>420</v>
      </c>
      <c r="F465" s="803">
        <v>1483933</v>
      </c>
      <c r="G465" s="803">
        <v>0</v>
      </c>
      <c r="H465" t="s">
        <v>600</v>
      </c>
    </row>
    <row r="466" spans="1:8">
      <c r="A466" s="1261" t="s">
        <v>6642</v>
      </c>
      <c r="B466" t="s">
        <v>6680</v>
      </c>
      <c r="C466" t="s">
        <v>354</v>
      </c>
      <c r="D466" t="s">
        <v>656</v>
      </c>
      <c r="E466" t="s">
        <v>420</v>
      </c>
      <c r="F466" s="803">
        <v>0</v>
      </c>
      <c r="G466" s="803">
        <v>1483933</v>
      </c>
      <c r="H466" t="s">
        <v>600</v>
      </c>
    </row>
    <row r="467" spans="1:8">
      <c r="A467" s="1261" t="s">
        <v>6642</v>
      </c>
      <c r="B467" t="s">
        <v>6681</v>
      </c>
      <c r="C467" t="s">
        <v>425</v>
      </c>
      <c r="D467" t="s">
        <v>643</v>
      </c>
      <c r="E467" t="s">
        <v>6682</v>
      </c>
      <c r="F467" s="803">
        <v>0</v>
      </c>
      <c r="G467" s="803">
        <v>1483933</v>
      </c>
      <c r="H467" t="s">
        <v>600</v>
      </c>
    </row>
    <row r="468" spans="1:8">
      <c r="A468" s="1261" t="s">
        <v>6642</v>
      </c>
      <c r="B468" t="s">
        <v>6681</v>
      </c>
      <c r="C468" t="s">
        <v>354</v>
      </c>
      <c r="D468" t="s">
        <v>656</v>
      </c>
      <c r="E468" t="s">
        <v>6682</v>
      </c>
      <c r="F468" s="803">
        <v>1483933</v>
      </c>
      <c r="G468" s="803">
        <v>0</v>
      </c>
      <c r="H468" t="s">
        <v>600</v>
      </c>
    </row>
    <row r="469" spans="1:8">
      <c r="A469" s="1261" t="s">
        <v>6642</v>
      </c>
      <c r="B469" t="s">
        <v>6716</v>
      </c>
      <c r="C469" t="s">
        <v>425</v>
      </c>
      <c r="D469" t="s">
        <v>643</v>
      </c>
      <c r="E469" t="s">
        <v>420</v>
      </c>
      <c r="F469" s="803">
        <v>1483933</v>
      </c>
      <c r="G469" s="803">
        <v>0</v>
      </c>
      <c r="H469" t="s">
        <v>602</v>
      </c>
    </row>
    <row r="470" spans="1:8">
      <c r="A470" s="1261" t="s">
        <v>6642</v>
      </c>
      <c r="B470" t="s">
        <v>6716</v>
      </c>
      <c r="C470" t="s">
        <v>421</v>
      </c>
      <c r="D470" t="s">
        <v>650</v>
      </c>
      <c r="E470" t="s">
        <v>420</v>
      </c>
      <c r="F470" s="803">
        <v>0</v>
      </c>
      <c r="G470" s="803">
        <v>1483933</v>
      </c>
      <c r="H470" t="s">
        <v>602</v>
      </c>
    </row>
    <row r="471" spans="1:8">
      <c r="A471" s="1261" t="s">
        <v>6642</v>
      </c>
      <c r="B471" t="s">
        <v>6683</v>
      </c>
      <c r="C471" t="s">
        <v>421</v>
      </c>
      <c r="D471" t="s">
        <v>650</v>
      </c>
      <c r="E471" t="s">
        <v>6684</v>
      </c>
      <c r="F471" s="803">
        <v>50000000</v>
      </c>
      <c r="G471" s="803">
        <v>0</v>
      </c>
      <c r="H471" t="s">
        <v>602</v>
      </c>
    </row>
    <row r="472" spans="1:8">
      <c r="A472" s="1261" t="s">
        <v>6642</v>
      </c>
      <c r="B472" t="s">
        <v>6683</v>
      </c>
      <c r="C472" t="s">
        <v>354</v>
      </c>
      <c r="D472" t="s">
        <v>656</v>
      </c>
      <c r="E472" t="s">
        <v>6684</v>
      </c>
      <c r="F472" s="803">
        <v>0</v>
      </c>
      <c r="G472" s="803">
        <v>50000000</v>
      </c>
      <c r="H472" t="s">
        <v>600</v>
      </c>
    </row>
    <row r="473" spans="1:8">
      <c r="A473" s="1261" t="s">
        <v>6642</v>
      </c>
      <c r="B473" t="s">
        <v>6735</v>
      </c>
      <c r="C473" t="s">
        <v>349</v>
      </c>
      <c r="D473" t="s">
        <v>659</v>
      </c>
      <c r="E473" t="s">
        <v>6644</v>
      </c>
      <c r="F473" s="803">
        <v>2000000</v>
      </c>
      <c r="G473" s="803">
        <v>0</v>
      </c>
    </row>
    <row r="474" spans="1:8">
      <c r="A474" s="1261" t="s">
        <v>6642</v>
      </c>
      <c r="B474" t="s">
        <v>6735</v>
      </c>
      <c r="C474" t="s">
        <v>244</v>
      </c>
      <c r="D474" t="s">
        <v>652</v>
      </c>
      <c r="E474" t="s">
        <v>6644</v>
      </c>
      <c r="F474" s="803">
        <v>0</v>
      </c>
      <c r="G474" s="803">
        <v>22000000</v>
      </c>
      <c r="H474" t="s">
        <v>6353</v>
      </c>
    </row>
    <row r="475" spans="1:8">
      <c r="A475" s="1261" t="s">
        <v>6642</v>
      </c>
      <c r="B475" t="s">
        <v>6735</v>
      </c>
      <c r="C475" t="s">
        <v>6352</v>
      </c>
      <c r="D475" t="s">
        <v>6374</v>
      </c>
      <c r="E475" t="s">
        <v>6644</v>
      </c>
      <c r="F475" s="803">
        <v>20000000</v>
      </c>
      <c r="G475" s="803">
        <v>0</v>
      </c>
    </row>
    <row r="476" spans="1:8">
      <c r="A476" s="1261" t="s">
        <v>6642</v>
      </c>
      <c r="B476" t="s">
        <v>6746</v>
      </c>
      <c r="C476" t="s">
        <v>2626</v>
      </c>
      <c r="D476" t="s">
        <v>6834</v>
      </c>
      <c r="E476" t="s">
        <v>6833</v>
      </c>
      <c r="F476" s="803">
        <v>29568</v>
      </c>
      <c r="G476" s="803">
        <v>0</v>
      </c>
      <c r="H476" t="s">
        <v>6660</v>
      </c>
    </row>
    <row r="477" spans="1:8">
      <c r="A477" s="1261" t="s">
        <v>6642</v>
      </c>
      <c r="B477" t="s">
        <v>6746</v>
      </c>
      <c r="C477" t="s">
        <v>391</v>
      </c>
      <c r="D477" t="s">
        <v>658</v>
      </c>
      <c r="E477" t="s">
        <v>6831</v>
      </c>
      <c r="F477" s="803">
        <v>306432</v>
      </c>
      <c r="G477" s="803">
        <v>0</v>
      </c>
      <c r="H477" t="s">
        <v>6660</v>
      </c>
    </row>
    <row r="478" spans="1:8">
      <c r="A478" s="1261" t="s">
        <v>6642</v>
      </c>
      <c r="B478" t="s">
        <v>6746</v>
      </c>
      <c r="C478" t="s">
        <v>244</v>
      </c>
      <c r="D478" t="s">
        <v>652</v>
      </c>
      <c r="E478" t="s">
        <v>6747</v>
      </c>
      <c r="F478" s="803">
        <v>0</v>
      </c>
      <c r="G478" s="803">
        <v>336000</v>
      </c>
      <c r="H478" t="s">
        <v>6660</v>
      </c>
    </row>
    <row r="479" spans="1:8">
      <c r="A479" s="1261" t="s">
        <v>6642</v>
      </c>
      <c r="B479" t="s">
        <v>6748</v>
      </c>
      <c r="C479" t="s">
        <v>2626</v>
      </c>
      <c r="D479" t="s">
        <v>6834</v>
      </c>
      <c r="E479" t="s">
        <v>6833</v>
      </c>
      <c r="F479" s="803">
        <v>26664</v>
      </c>
      <c r="G479" s="803">
        <v>0</v>
      </c>
      <c r="H479" t="s">
        <v>6659</v>
      </c>
    </row>
    <row r="480" spans="1:8">
      <c r="A480" s="1261" t="s">
        <v>6642</v>
      </c>
      <c r="B480" t="s">
        <v>6748</v>
      </c>
      <c r="C480" t="s">
        <v>391</v>
      </c>
      <c r="D480" t="s">
        <v>658</v>
      </c>
      <c r="E480" t="s">
        <v>6831</v>
      </c>
      <c r="F480" s="803">
        <v>276336</v>
      </c>
      <c r="G480" s="803">
        <v>0</v>
      </c>
      <c r="H480" t="s">
        <v>6659</v>
      </c>
    </row>
    <row r="481" spans="1:8">
      <c r="A481" s="1261" t="s">
        <v>6642</v>
      </c>
      <c r="B481" t="s">
        <v>6748</v>
      </c>
      <c r="C481" t="s">
        <v>244</v>
      </c>
      <c r="D481" t="s">
        <v>652</v>
      </c>
      <c r="E481" t="s">
        <v>6749</v>
      </c>
      <c r="F481" s="803">
        <v>0</v>
      </c>
      <c r="G481" s="803">
        <v>303000</v>
      </c>
      <c r="H481" t="s">
        <v>6659</v>
      </c>
    </row>
    <row r="482" spans="1:8">
      <c r="A482" s="1261" t="s">
        <v>6642</v>
      </c>
      <c r="B482" t="s">
        <v>6750</v>
      </c>
      <c r="C482" t="s">
        <v>2626</v>
      </c>
      <c r="D482" t="s">
        <v>6834</v>
      </c>
      <c r="E482" t="s">
        <v>6833</v>
      </c>
      <c r="F482" s="803">
        <v>26400</v>
      </c>
      <c r="G482" s="803">
        <v>0</v>
      </c>
      <c r="H482" t="s">
        <v>6835</v>
      </c>
    </row>
    <row r="483" spans="1:8">
      <c r="A483" s="1261" t="s">
        <v>6642</v>
      </c>
      <c r="B483" t="s">
        <v>6750</v>
      </c>
      <c r="C483" t="s">
        <v>391</v>
      </c>
      <c r="D483" t="s">
        <v>658</v>
      </c>
      <c r="E483" t="s">
        <v>6831</v>
      </c>
      <c r="F483" s="803">
        <v>273600</v>
      </c>
      <c r="G483" s="803">
        <v>0</v>
      </c>
      <c r="H483" t="s">
        <v>6835</v>
      </c>
    </row>
    <row r="484" spans="1:8">
      <c r="A484" s="1261" t="s">
        <v>6642</v>
      </c>
      <c r="B484" t="s">
        <v>6750</v>
      </c>
      <c r="C484" t="s">
        <v>244</v>
      </c>
      <c r="D484" t="s">
        <v>652</v>
      </c>
      <c r="E484" t="s">
        <v>6751</v>
      </c>
      <c r="F484" s="803">
        <v>0</v>
      </c>
      <c r="G484" s="803">
        <v>300000</v>
      </c>
      <c r="H484" t="s">
        <v>6835</v>
      </c>
    </row>
    <row r="485" spans="1:8">
      <c r="A485" s="1261" t="s">
        <v>6642</v>
      </c>
      <c r="B485" t="s">
        <v>6733</v>
      </c>
      <c r="C485" t="s">
        <v>244</v>
      </c>
      <c r="D485" t="s">
        <v>652</v>
      </c>
      <c r="E485" t="s">
        <v>6752</v>
      </c>
      <c r="F485" s="803">
        <v>0</v>
      </c>
      <c r="G485" s="803">
        <v>37500000</v>
      </c>
      <c r="H485" t="s">
        <v>6661</v>
      </c>
    </row>
    <row r="486" spans="1:8">
      <c r="A486" s="1261" t="s">
        <v>6642</v>
      </c>
      <c r="B486" t="s">
        <v>6733</v>
      </c>
      <c r="C486" t="s">
        <v>6837</v>
      </c>
      <c r="D486" t="s">
        <v>3608</v>
      </c>
      <c r="E486" t="s">
        <v>6734</v>
      </c>
      <c r="F486" s="803">
        <v>37500000</v>
      </c>
      <c r="G486" s="803">
        <v>0</v>
      </c>
      <c r="H486" t="s">
        <v>6661</v>
      </c>
    </row>
    <row r="487" spans="1:8">
      <c r="A487" s="1261" t="s">
        <v>6642</v>
      </c>
      <c r="B487" t="s">
        <v>6753</v>
      </c>
      <c r="C487" t="s">
        <v>2626</v>
      </c>
      <c r="D487" t="s">
        <v>6834</v>
      </c>
      <c r="E487" t="s">
        <v>6833</v>
      </c>
      <c r="F487" s="803">
        <v>0</v>
      </c>
      <c r="G487" s="803">
        <v>26664</v>
      </c>
      <c r="H487" t="s">
        <v>6659</v>
      </c>
    </row>
    <row r="488" spans="1:8">
      <c r="A488" s="1261" t="s">
        <v>6642</v>
      </c>
      <c r="B488" t="s">
        <v>6753</v>
      </c>
      <c r="C488" t="s">
        <v>391</v>
      </c>
      <c r="D488" t="s">
        <v>658</v>
      </c>
      <c r="E488" t="s">
        <v>6831</v>
      </c>
      <c r="F488" s="803">
        <v>0</v>
      </c>
      <c r="G488" s="803">
        <v>276336</v>
      </c>
      <c r="H488" t="s">
        <v>6659</v>
      </c>
    </row>
    <row r="489" spans="1:8">
      <c r="A489" s="1261" t="s">
        <v>6642</v>
      </c>
      <c r="B489" t="s">
        <v>6753</v>
      </c>
      <c r="C489" t="s">
        <v>244</v>
      </c>
      <c r="D489" t="s">
        <v>652</v>
      </c>
      <c r="E489" t="s">
        <v>6754</v>
      </c>
      <c r="F489" s="803">
        <v>303000</v>
      </c>
      <c r="G489" s="803">
        <v>0</v>
      </c>
      <c r="H489" t="s">
        <v>6659</v>
      </c>
    </row>
    <row r="490" spans="1:8">
      <c r="A490" s="1261" t="s">
        <v>6642</v>
      </c>
      <c r="B490" t="s">
        <v>6755</v>
      </c>
      <c r="C490" t="s">
        <v>2626</v>
      </c>
      <c r="D490" t="s">
        <v>6834</v>
      </c>
      <c r="E490" t="s">
        <v>6833</v>
      </c>
      <c r="F490" s="803">
        <v>0</v>
      </c>
      <c r="G490" s="803">
        <v>29568</v>
      </c>
      <c r="H490" t="s">
        <v>6660</v>
      </c>
    </row>
    <row r="491" spans="1:8">
      <c r="A491" s="1261" t="s">
        <v>6642</v>
      </c>
      <c r="B491" t="s">
        <v>6755</v>
      </c>
      <c r="C491" t="s">
        <v>391</v>
      </c>
      <c r="D491" t="s">
        <v>658</v>
      </c>
      <c r="E491" t="s">
        <v>6831</v>
      </c>
      <c r="F491" s="803">
        <v>0</v>
      </c>
      <c r="G491" s="803">
        <v>306432</v>
      </c>
      <c r="H491" t="s">
        <v>6660</v>
      </c>
    </row>
    <row r="492" spans="1:8">
      <c r="A492" s="1261" t="s">
        <v>6642</v>
      </c>
      <c r="B492" t="s">
        <v>6755</v>
      </c>
      <c r="C492" t="s">
        <v>244</v>
      </c>
      <c r="D492" t="s">
        <v>652</v>
      </c>
      <c r="E492" t="s">
        <v>6756</v>
      </c>
      <c r="F492" s="803">
        <v>336000</v>
      </c>
      <c r="G492" s="803">
        <v>0</v>
      </c>
      <c r="H492" t="s">
        <v>6660</v>
      </c>
    </row>
    <row r="493" spans="1:8">
      <c r="A493" s="1261" t="s">
        <v>6642</v>
      </c>
      <c r="B493" t="s">
        <v>6757</v>
      </c>
      <c r="C493" t="s">
        <v>2626</v>
      </c>
      <c r="D493" t="s">
        <v>6834</v>
      </c>
      <c r="E493" t="s">
        <v>6833</v>
      </c>
      <c r="F493" s="803">
        <v>0</v>
      </c>
      <c r="G493" s="803">
        <v>26400</v>
      </c>
      <c r="H493" t="s">
        <v>6835</v>
      </c>
    </row>
    <row r="494" spans="1:8">
      <c r="A494" s="1261" t="s">
        <v>6642</v>
      </c>
      <c r="B494" t="s">
        <v>6757</v>
      </c>
      <c r="C494" t="s">
        <v>391</v>
      </c>
      <c r="D494" t="s">
        <v>658</v>
      </c>
      <c r="E494" t="s">
        <v>6831</v>
      </c>
      <c r="F494" s="803">
        <v>0</v>
      </c>
      <c r="G494" s="803">
        <v>273600</v>
      </c>
      <c r="H494" t="s">
        <v>6835</v>
      </c>
    </row>
    <row r="495" spans="1:8">
      <c r="A495" s="1261" t="s">
        <v>6642</v>
      </c>
      <c r="B495" t="s">
        <v>6757</v>
      </c>
      <c r="C495" t="s">
        <v>244</v>
      </c>
      <c r="D495" t="s">
        <v>652</v>
      </c>
      <c r="E495" t="s">
        <v>6758</v>
      </c>
      <c r="F495" s="803">
        <v>300000</v>
      </c>
      <c r="G495" s="803">
        <v>0</v>
      </c>
      <c r="H495" t="s">
        <v>6835</v>
      </c>
    </row>
    <row r="496" spans="1:8">
      <c r="A496" s="1261" t="s">
        <v>6639</v>
      </c>
      <c r="B496" t="s">
        <v>6759</v>
      </c>
      <c r="C496" t="s">
        <v>379</v>
      </c>
      <c r="D496" t="s">
        <v>678</v>
      </c>
      <c r="E496" t="s">
        <v>465</v>
      </c>
      <c r="F496" s="803">
        <v>340670</v>
      </c>
      <c r="G496" s="803">
        <v>0</v>
      </c>
    </row>
    <row r="497" spans="1:8">
      <c r="A497" s="1261" t="s">
        <v>6639</v>
      </c>
      <c r="B497" t="s">
        <v>6759</v>
      </c>
      <c r="C497" t="s">
        <v>349</v>
      </c>
      <c r="D497" t="s">
        <v>659</v>
      </c>
      <c r="E497" t="s">
        <v>465</v>
      </c>
      <c r="F497" s="803">
        <v>34070</v>
      </c>
      <c r="G497" s="803">
        <v>0</v>
      </c>
    </row>
    <row r="498" spans="1:8">
      <c r="A498" s="1261" t="s">
        <v>6639</v>
      </c>
      <c r="B498" t="s">
        <v>6759</v>
      </c>
      <c r="C498" t="s">
        <v>244</v>
      </c>
      <c r="D498" t="s">
        <v>652</v>
      </c>
      <c r="E498" t="s">
        <v>465</v>
      </c>
      <c r="F498" s="803">
        <v>0</v>
      </c>
      <c r="G498" s="803">
        <v>374740</v>
      </c>
      <c r="H498" t="s">
        <v>528</v>
      </c>
    </row>
    <row r="499" spans="1:8">
      <c r="A499" s="1261" t="s">
        <v>6924</v>
      </c>
      <c r="B499" t="s">
        <v>6760</v>
      </c>
      <c r="C499" t="s">
        <v>391</v>
      </c>
      <c r="D499" t="s">
        <v>658</v>
      </c>
      <c r="E499" t="s">
        <v>6658</v>
      </c>
      <c r="F499" s="803">
        <v>300000</v>
      </c>
      <c r="G499" s="803">
        <v>0</v>
      </c>
      <c r="H499" t="s">
        <v>6835</v>
      </c>
    </row>
    <row r="500" spans="1:8">
      <c r="A500" s="1261" t="s">
        <v>6924</v>
      </c>
      <c r="B500" t="s">
        <v>6760</v>
      </c>
      <c r="C500" t="s">
        <v>244</v>
      </c>
      <c r="D500" t="s">
        <v>652</v>
      </c>
      <c r="E500" t="s">
        <v>6658</v>
      </c>
      <c r="F500" s="803">
        <v>0</v>
      </c>
      <c r="G500" s="803">
        <v>300000</v>
      </c>
      <c r="H500" t="s">
        <v>6835</v>
      </c>
    </row>
    <row r="501" spans="1:8">
      <c r="A501" s="1261" t="s">
        <v>6924</v>
      </c>
      <c r="B501" t="s">
        <v>6761</v>
      </c>
      <c r="C501" t="s">
        <v>2314</v>
      </c>
      <c r="D501" t="s">
        <v>6667</v>
      </c>
      <c r="E501" t="s">
        <v>6563</v>
      </c>
      <c r="F501" s="803">
        <v>36000</v>
      </c>
      <c r="G501" s="803">
        <v>0</v>
      </c>
    </row>
    <row r="502" spans="1:8">
      <c r="A502" s="1261" t="s">
        <v>6924</v>
      </c>
      <c r="B502" t="s">
        <v>6761</v>
      </c>
      <c r="C502" t="s">
        <v>391</v>
      </c>
      <c r="D502" t="s">
        <v>658</v>
      </c>
      <c r="E502" t="s">
        <v>6563</v>
      </c>
      <c r="F502" s="803">
        <v>300000</v>
      </c>
      <c r="G502" s="803">
        <v>0</v>
      </c>
    </row>
    <row r="503" spans="1:8">
      <c r="A503" s="1261" t="s">
        <v>6924</v>
      </c>
      <c r="B503" t="s">
        <v>6761</v>
      </c>
      <c r="C503" t="s">
        <v>244</v>
      </c>
      <c r="D503" t="s">
        <v>652</v>
      </c>
      <c r="E503" t="s">
        <v>6563</v>
      </c>
      <c r="F503" s="803">
        <v>0</v>
      </c>
      <c r="G503" s="803">
        <v>336000</v>
      </c>
      <c r="H503" t="s">
        <v>6660</v>
      </c>
    </row>
    <row r="504" spans="1:8">
      <c r="A504" s="1261" t="s">
        <v>6924</v>
      </c>
      <c r="B504" t="s">
        <v>6762</v>
      </c>
      <c r="C504" t="s">
        <v>2314</v>
      </c>
      <c r="D504" t="s">
        <v>6667</v>
      </c>
      <c r="E504" t="s">
        <v>6560</v>
      </c>
      <c r="F504" s="803">
        <v>3000</v>
      </c>
      <c r="G504" s="803">
        <v>0</v>
      </c>
    </row>
    <row r="505" spans="1:8">
      <c r="A505" s="1261" t="s">
        <v>6924</v>
      </c>
      <c r="B505" t="s">
        <v>6762</v>
      </c>
      <c r="C505" t="s">
        <v>391</v>
      </c>
      <c r="D505" t="s">
        <v>658</v>
      </c>
      <c r="E505" t="s">
        <v>6560</v>
      </c>
      <c r="F505" s="803">
        <v>300000</v>
      </c>
      <c r="G505" s="803">
        <v>0</v>
      </c>
    </row>
    <row r="506" spans="1:8">
      <c r="A506" s="1261" t="s">
        <v>6924</v>
      </c>
      <c r="B506" t="s">
        <v>6762</v>
      </c>
      <c r="C506" t="s">
        <v>244</v>
      </c>
      <c r="D506" t="s">
        <v>652</v>
      </c>
      <c r="E506" t="s">
        <v>6560</v>
      </c>
      <c r="F506" s="803">
        <v>0</v>
      </c>
      <c r="G506" s="803">
        <v>303000</v>
      </c>
      <c r="H506" t="s">
        <v>6659</v>
      </c>
    </row>
    <row r="507" spans="1:8">
      <c r="A507" s="1261" t="s">
        <v>6924</v>
      </c>
      <c r="B507" t="s">
        <v>6685</v>
      </c>
      <c r="C507" t="s">
        <v>244</v>
      </c>
      <c r="D507" t="s">
        <v>652</v>
      </c>
      <c r="E507" t="s">
        <v>6686</v>
      </c>
      <c r="F507" s="803">
        <v>303000</v>
      </c>
      <c r="G507" s="803">
        <v>0</v>
      </c>
      <c r="H507" t="s">
        <v>6659</v>
      </c>
    </row>
    <row r="508" spans="1:8">
      <c r="A508" s="1261" t="s">
        <v>6924</v>
      </c>
      <c r="B508" t="s">
        <v>6685</v>
      </c>
      <c r="C508" t="s">
        <v>354</v>
      </c>
      <c r="D508" t="s">
        <v>656</v>
      </c>
      <c r="E508" t="s">
        <v>6686</v>
      </c>
      <c r="F508" s="803">
        <v>0</v>
      </c>
      <c r="G508" s="803">
        <v>303000</v>
      </c>
      <c r="H508" t="s">
        <v>600</v>
      </c>
    </row>
    <row r="509" spans="1:8">
      <c r="A509" s="1261" t="s">
        <v>6924</v>
      </c>
      <c r="B509" t="s">
        <v>6687</v>
      </c>
      <c r="C509" t="s">
        <v>244</v>
      </c>
      <c r="D509" t="s">
        <v>652</v>
      </c>
      <c r="E509" t="s">
        <v>6688</v>
      </c>
      <c r="F509" s="803">
        <v>336000</v>
      </c>
      <c r="G509" s="803">
        <v>0</v>
      </c>
      <c r="H509" t="s">
        <v>6660</v>
      </c>
    </row>
    <row r="510" spans="1:8">
      <c r="A510" s="1261" t="s">
        <v>6924</v>
      </c>
      <c r="B510" t="s">
        <v>6687</v>
      </c>
      <c r="C510" t="s">
        <v>354</v>
      </c>
      <c r="D510" t="s">
        <v>656</v>
      </c>
      <c r="E510" t="s">
        <v>6688</v>
      </c>
      <c r="F510" s="803">
        <v>0</v>
      </c>
      <c r="G510" s="803">
        <v>336000</v>
      </c>
      <c r="H510" t="s">
        <v>600</v>
      </c>
    </row>
    <row r="511" spans="1:8">
      <c r="A511" s="1261" t="s">
        <v>6924</v>
      </c>
      <c r="B511" t="s">
        <v>6689</v>
      </c>
      <c r="C511" t="s">
        <v>244</v>
      </c>
      <c r="D511" t="s">
        <v>652</v>
      </c>
      <c r="E511" t="s">
        <v>6690</v>
      </c>
      <c r="F511" s="803">
        <v>300000</v>
      </c>
      <c r="G511" s="803">
        <v>0</v>
      </c>
      <c r="H511" t="s">
        <v>6835</v>
      </c>
    </row>
    <row r="512" spans="1:8">
      <c r="A512" s="1261" t="s">
        <v>6924</v>
      </c>
      <c r="B512" t="s">
        <v>6689</v>
      </c>
      <c r="C512" t="s">
        <v>354</v>
      </c>
      <c r="D512" t="s">
        <v>656</v>
      </c>
      <c r="E512" t="s">
        <v>6690</v>
      </c>
      <c r="F512" s="803">
        <v>0</v>
      </c>
      <c r="G512" s="803">
        <v>300000</v>
      </c>
      <c r="H512" t="s">
        <v>600</v>
      </c>
    </row>
    <row r="513" spans="1:8">
      <c r="A513" s="1261" t="s">
        <v>6924</v>
      </c>
      <c r="B513" t="s">
        <v>6691</v>
      </c>
      <c r="C513" t="s">
        <v>244</v>
      </c>
      <c r="D513" t="s">
        <v>652</v>
      </c>
      <c r="E513" t="s">
        <v>6692</v>
      </c>
      <c r="F513" s="803">
        <v>37500000</v>
      </c>
      <c r="G513" s="803">
        <v>0</v>
      </c>
      <c r="H513" t="s">
        <v>6661</v>
      </c>
    </row>
    <row r="514" spans="1:8">
      <c r="A514" s="1261" t="s">
        <v>6924</v>
      </c>
      <c r="B514" t="s">
        <v>6691</v>
      </c>
      <c r="C514" t="s">
        <v>354</v>
      </c>
      <c r="D514" t="s">
        <v>656</v>
      </c>
      <c r="E514" t="s">
        <v>6692</v>
      </c>
      <c r="F514" s="803">
        <v>0</v>
      </c>
      <c r="G514" s="803">
        <v>37500000</v>
      </c>
      <c r="H514" t="s">
        <v>600</v>
      </c>
    </row>
    <row r="515" spans="1:8">
      <c r="A515" s="1261" t="s">
        <v>6924</v>
      </c>
      <c r="B515" t="s">
        <v>6693</v>
      </c>
      <c r="C515" t="s">
        <v>244</v>
      </c>
      <c r="D515" t="s">
        <v>652</v>
      </c>
      <c r="E515" t="s">
        <v>6694</v>
      </c>
      <c r="F515" s="803">
        <v>6000000</v>
      </c>
      <c r="G515" s="803">
        <v>0</v>
      </c>
      <c r="H515" t="s">
        <v>6489</v>
      </c>
    </row>
    <row r="516" spans="1:8">
      <c r="A516" s="1261" t="s">
        <v>6924</v>
      </c>
      <c r="B516" t="s">
        <v>6693</v>
      </c>
      <c r="C516" t="s">
        <v>354</v>
      </c>
      <c r="D516" t="s">
        <v>656</v>
      </c>
      <c r="E516" t="s">
        <v>6694</v>
      </c>
      <c r="F516" s="803">
        <v>0</v>
      </c>
      <c r="G516" s="803">
        <v>6000000</v>
      </c>
      <c r="H516" t="s">
        <v>600</v>
      </c>
    </row>
    <row r="517" spans="1:8">
      <c r="A517" s="1261" t="s">
        <v>6925</v>
      </c>
      <c r="B517" t="s">
        <v>6763</v>
      </c>
      <c r="C517" t="s">
        <v>391</v>
      </c>
      <c r="D517" t="s">
        <v>658</v>
      </c>
      <c r="E517" t="s">
        <v>6816</v>
      </c>
      <c r="F517" s="803">
        <v>6000000</v>
      </c>
      <c r="G517" s="803">
        <v>0</v>
      </c>
      <c r="H517" t="s">
        <v>6451</v>
      </c>
    </row>
    <row r="518" spans="1:8">
      <c r="A518" s="1261" t="s">
        <v>6925</v>
      </c>
      <c r="B518" t="s">
        <v>6763</v>
      </c>
      <c r="C518" t="s">
        <v>349</v>
      </c>
      <c r="D518" t="s">
        <v>659</v>
      </c>
      <c r="E518" t="s">
        <v>6816</v>
      </c>
      <c r="F518" s="803">
        <v>600000</v>
      </c>
      <c r="G518" s="803">
        <v>0</v>
      </c>
      <c r="H518" t="s">
        <v>6451</v>
      </c>
    </row>
    <row r="519" spans="1:8">
      <c r="A519" s="1261" t="s">
        <v>6925</v>
      </c>
      <c r="B519" t="s">
        <v>6763</v>
      </c>
      <c r="C519" t="s">
        <v>244</v>
      </c>
      <c r="D519" t="s">
        <v>652</v>
      </c>
      <c r="E519" t="s">
        <v>6764</v>
      </c>
      <c r="F519" s="803">
        <v>0</v>
      </c>
      <c r="G519" s="803">
        <v>6600000</v>
      </c>
      <c r="H519" t="s">
        <v>6451</v>
      </c>
    </row>
    <row r="520" spans="1:8">
      <c r="A520" s="1261" t="s">
        <v>6925</v>
      </c>
      <c r="B520" t="s">
        <v>6765</v>
      </c>
      <c r="C520" t="s">
        <v>2251</v>
      </c>
      <c r="D520" t="s">
        <v>6830</v>
      </c>
      <c r="E520" t="s">
        <v>6826</v>
      </c>
      <c r="F520" s="803">
        <v>6287420</v>
      </c>
      <c r="G520" s="803">
        <v>0</v>
      </c>
      <c r="H520" t="s">
        <v>6656</v>
      </c>
    </row>
    <row r="521" spans="1:8">
      <c r="A521" s="1261" t="s">
        <v>6925</v>
      </c>
      <c r="B521" t="s">
        <v>6765</v>
      </c>
      <c r="C521" t="s">
        <v>2251</v>
      </c>
      <c r="D521" t="s">
        <v>6830</v>
      </c>
      <c r="E521" t="s">
        <v>6825</v>
      </c>
      <c r="F521" s="803">
        <v>628740</v>
      </c>
      <c r="G521" s="803">
        <v>0</v>
      </c>
      <c r="H521" t="s">
        <v>6656</v>
      </c>
    </row>
    <row r="522" spans="1:8">
      <c r="A522" s="1261" t="s">
        <v>6925</v>
      </c>
      <c r="B522" t="s">
        <v>6765</v>
      </c>
      <c r="C522" t="s">
        <v>2251</v>
      </c>
      <c r="D522" t="s">
        <v>6830</v>
      </c>
      <c r="E522" t="s">
        <v>6824</v>
      </c>
      <c r="F522" s="803">
        <v>314370</v>
      </c>
      <c r="G522" s="803">
        <v>0</v>
      </c>
      <c r="H522" t="s">
        <v>6656</v>
      </c>
    </row>
    <row r="523" spans="1:8">
      <c r="A523" s="1261" t="s">
        <v>6925</v>
      </c>
      <c r="B523" t="s">
        <v>6765</v>
      </c>
      <c r="C523" t="s">
        <v>244</v>
      </c>
      <c r="D523" t="s">
        <v>652</v>
      </c>
      <c r="E523" t="s">
        <v>6766</v>
      </c>
      <c r="F523" s="803">
        <v>0</v>
      </c>
      <c r="G523" s="803">
        <v>7230530</v>
      </c>
      <c r="H523" t="s">
        <v>6656</v>
      </c>
    </row>
    <row r="524" spans="1:8">
      <c r="A524" s="1261" t="s">
        <v>6925</v>
      </c>
      <c r="B524" t="s">
        <v>6767</v>
      </c>
      <c r="C524" t="s">
        <v>2251</v>
      </c>
      <c r="D524" t="s">
        <v>6830</v>
      </c>
      <c r="E524" t="s">
        <v>6827</v>
      </c>
      <c r="F524" s="803">
        <v>3282880</v>
      </c>
      <c r="G524" s="803">
        <v>0</v>
      </c>
      <c r="H524" t="s">
        <v>6656</v>
      </c>
    </row>
    <row r="525" spans="1:8">
      <c r="A525" s="1261" t="s">
        <v>6925</v>
      </c>
      <c r="B525" t="s">
        <v>6767</v>
      </c>
      <c r="C525" t="s">
        <v>2251</v>
      </c>
      <c r="D525" t="s">
        <v>6830</v>
      </c>
      <c r="E525" t="s">
        <v>6825</v>
      </c>
      <c r="F525" s="803">
        <v>328280</v>
      </c>
      <c r="G525" s="803">
        <v>0</v>
      </c>
      <c r="H525" t="s">
        <v>6656</v>
      </c>
    </row>
    <row r="526" spans="1:8">
      <c r="A526" s="1261" t="s">
        <v>6925</v>
      </c>
      <c r="B526" t="s">
        <v>6767</v>
      </c>
      <c r="C526" t="s">
        <v>2251</v>
      </c>
      <c r="D526" t="s">
        <v>6830</v>
      </c>
      <c r="E526" t="s">
        <v>6824</v>
      </c>
      <c r="F526" s="803">
        <v>164140</v>
      </c>
      <c r="G526" s="803">
        <v>0</v>
      </c>
      <c r="H526" t="s">
        <v>6656</v>
      </c>
    </row>
    <row r="527" spans="1:8">
      <c r="A527" s="1261" t="s">
        <v>6925</v>
      </c>
      <c r="B527" t="s">
        <v>6767</v>
      </c>
      <c r="C527" t="s">
        <v>244</v>
      </c>
      <c r="D527" t="s">
        <v>652</v>
      </c>
      <c r="E527" t="s">
        <v>6766</v>
      </c>
      <c r="F527" s="803">
        <v>0</v>
      </c>
      <c r="G527" s="803">
        <v>3775300</v>
      </c>
      <c r="H527" t="s">
        <v>6656</v>
      </c>
    </row>
    <row r="528" spans="1:8">
      <c r="A528" s="1261" t="s">
        <v>6925</v>
      </c>
      <c r="B528" t="s">
        <v>6768</v>
      </c>
      <c r="C528" t="s">
        <v>2251</v>
      </c>
      <c r="D528" t="s">
        <v>6830</v>
      </c>
      <c r="E528" t="s">
        <v>6828</v>
      </c>
      <c r="F528" s="803">
        <v>2670780</v>
      </c>
      <c r="G528" s="803">
        <v>0</v>
      </c>
      <c r="H528" t="s">
        <v>6656</v>
      </c>
    </row>
    <row r="529" spans="1:8">
      <c r="A529" s="1261" t="s">
        <v>6925</v>
      </c>
      <c r="B529" t="s">
        <v>6768</v>
      </c>
      <c r="C529" t="s">
        <v>2251</v>
      </c>
      <c r="D529" t="s">
        <v>6830</v>
      </c>
      <c r="E529" t="s">
        <v>6825</v>
      </c>
      <c r="F529" s="803">
        <v>267070</v>
      </c>
      <c r="G529" s="803">
        <v>0</v>
      </c>
      <c r="H529" t="s">
        <v>6656</v>
      </c>
    </row>
    <row r="530" spans="1:8">
      <c r="A530" s="1261" t="s">
        <v>6925</v>
      </c>
      <c r="B530" t="s">
        <v>6768</v>
      </c>
      <c r="C530" t="s">
        <v>2251</v>
      </c>
      <c r="D530" t="s">
        <v>6830</v>
      </c>
      <c r="E530" t="s">
        <v>6824</v>
      </c>
      <c r="F530" s="803">
        <v>133530</v>
      </c>
      <c r="G530" s="803">
        <v>0</v>
      </c>
      <c r="H530" t="s">
        <v>6656</v>
      </c>
    </row>
    <row r="531" spans="1:8">
      <c r="A531" s="1261" t="s">
        <v>6925</v>
      </c>
      <c r="B531" t="s">
        <v>6768</v>
      </c>
      <c r="C531" t="s">
        <v>244</v>
      </c>
      <c r="D531" t="s">
        <v>652</v>
      </c>
      <c r="E531" t="s">
        <v>6766</v>
      </c>
      <c r="F531" s="803">
        <v>0</v>
      </c>
      <c r="G531" s="803">
        <v>3071380</v>
      </c>
      <c r="H531" t="s">
        <v>6656</v>
      </c>
    </row>
    <row r="532" spans="1:8">
      <c r="A532" s="1261" t="s">
        <v>6925</v>
      </c>
      <c r="B532" t="s">
        <v>6769</v>
      </c>
      <c r="C532" t="s">
        <v>391</v>
      </c>
      <c r="D532" t="s">
        <v>658</v>
      </c>
      <c r="E532" t="s">
        <v>6816</v>
      </c>
      <c r="F532" s="803">
        <v>0</v>
      </c>
      <c r="G532" s="803">
        <v>6000000</v>
      </c>
      <c r="H532" t="s">
        <v>6451</v>
      </c>
    </row>
    <row r="533" spans="1:8">
      <c r="A533" s="1261" t="s">
        <v>6925</v>
      </c>
      <c r="B533" t="s">
        <v>6769</v>
      </c>
      <c r="C533" t="s">
        <v>349</v>
      </c>
      <c r="D533" t="s">
        <v>659</v>
      </c>
      <c r="E533" t="s">
        <v>6816</v>
      </c>
      <c r="F533" s="803">
        <v>0</v>
      </c>
      <c r="G533" s="803">
        <v>600000</v>
      </c>
      <c r="H533" t="s">
        <v>6451</v>
      </c>
    </row>
    <row r="534" spans="1:8">
      <c r="A534" s="1261" t="s">
        <v>6925</v>
      </c>
      <c r="B534" t="s">
        <v>6769</v>
      </c>
      <c r="C534" t="s">
        <v>244</v>
      </c>
      <c r="D534" t="s">
        <v>652</v>
      </c>
      <c r="E534" t="s">
        <v>6770</v>
      </c>
      <c r="F534" s="803">
        <v>6600000</v>
      </c>
      <c r="G534" s="803">
        <v>0</v>
      </c>
      <c r="H534" t="s">
        <v>6451</v>
      </c>
    </row>
    <row r="535" spans="1:8">
      <c r="A535" s="1261" t="s">
        <v>6925</v>
      </c>
      <c r="B535" t="s">
        <v>6771</v>
      </c>
      <c r="C535" t="s">
        <v>2251</v>
      </c>
      <c r="D535" t="s">
        <v>6830</v>
      </c>
      <c r="E535" t="s">
        <v>6828</v>
      </c>
      <c r="F535" s="803">
        <v>0</v>
      </c>
      <c r="G535" s="803">
        <v>2670780</v>
      </c>
      <c r="H535" t="s">
        <v>6656</v>
      </c>
    </row>
    <row r="536" spans="1:8">
      <c r="A536" s="1261" t="s">
        <v>6925</v>
      </c>
      <c r="B536" t="s">
        <v>6771</v>
      </c>
      <c r="C536" t="s">
        <v>2251</v>
      </c>
      <c r="D536" t="s">
        <v>6830</v>
      </c>
      <c r="E536" t="s">
        <v>6825</v>
      </c>
      <c r="F536" s="803">
        <v>0</v>
      </c>
      <c r="G536" s="803">
        <v>267070</v>
      </c>
      <c r="H536" t="s">
        <v>6656</v>
      </c>
    </row>
    <row r="537" spans="1:8">
      <c r="A537" s="1261" t="s">
        <v>6925</v>
      </c>
      <c r="B537" t="s">
        <v>6771</v>
      </c>
      <c r="C537" t="s">
        <v>2251</v>
      </c>
      <c r="D537" t="s">
        <v>6830</v>
      </c>
      <c r="E537" t="s">
        <v>6824</v>
      </c>
      <c r="F537" s="803">
        <v>0</v>
      </c>
      <c r="G537" s="803">
        <v>133530</v>
      </c>
      <c r="H537" t="s">
        <v>6656</v>
      </c>
    </row>
    <row r="538" spans="1:8">
      <c r="A538" s="1261" t="s">
        <v>6925</v>
      </c>
      <c r="B538" t="s">
        <v>6771</v>
      </c>
      <c r="C538" t="s">
        <v>244</v>
      </c>
      <c r="D538" t="s">
        <v>652</v>
      </c>
      <c r="E538" t="s">
        <v>6772</v>
      </c>
      <c r="F538" s="803">
        <v>3071380</v>
      </c>
      <c r="G538" s="803">
        <v>0</v>
      </c>
      <c r="H538" t="s">
        <v>6656</v>
      </c>
    </row>
    <row r="539" spans="1:8">
      <c r="A539" s="1261" t="s">
        <v>6925</v>
      </c>
      <c r="B539" t="s">
        <v>6773</v>
      </c>
      <c r="C539" t="s">
        <v>2251</v>
      </c>
      <c r="D539" t="s">
        <v>6830</v>
      </c>
      <c r="E539" t="s">
        <v>6827</v>
      </c>
      <c r="F539" s="803">
        <v>0</v>
      </c>
      <c r="G539" s="803">
        <v>3282880</v>
      </c>
      <c r="H539" t="s">
        <v>6656</v>
      </c>
    </row>
    <row r="540" spans="1:8">
      <c r="A540" s="1261" t="s">
        <v>6925</v>
      </c>
      <c r="B540" t="s">
        <v>6773</v>
      </c>
      <c r="C540" t="s">
        <v>2251</v>
      </c>
      <c r="D540" t="s">
        <v>6830</v>
      </c>
      <c r="E540" t="s">
        <v>6825</v>
      </c>
      <c r="F540" s="803">
        <v>0</v>
      </c>
      <c r="G540" s="803">
        <v>328280</v>
      </c>
      <c r="H540" t="s">
        <v>6656</v>
      </c>
    </row>
    <row r="541" spans="1:8">
      <c r="A541" s="1261" t="s">
        <v>6925</v>
      </c>
      <c r="B541" t="s">
        <v>6773</v>
      </c>
      <c r="C541" t="s">
        <v>2251</v>
      </c>
      <c r="D541" t="s">
        <v>6830</v>
      </c>
      <c r="E541" t="s">
        <v>6824</v>
      </c>
      <c r="F541" s="803">
        <v>0</v>
      </c>
      <c r="G541" s="803">
        <v>164140</v>
      </c>
      <c r="H541" t="s">
        <v>6656</v>
      </c>
    </row>
    <row r="542" spans="1:8">
      <c r="A542" s="1261" t="s">
        <v>6925</v>
      </c>
      <c r="B542" t="s">
        <v>6773</v>
      </c>
      <c r="C542" t="s">
        <v>244</v>
      </c>
      <c r="D542" t="s">
        <v>652</v>
      </c>
      <c r="E542" t="s">
        <v>6774</v>
      </c>
      <c r="F542" s="803">
        <v>3775300</v>
      </c>
      <c r="G542" s="803">
        <v>0</v>
      </c>
      <c r="H542" t="s">
        <v>6656</v>
      </c>
    </row>
    <row r="543" spans="1:8">
      <c r="A543" s="1261" t="s">
        <v>6925</v>
      </c>
      <c r="B543" t="s">
        <v>6775</v>
      </c>
      <c r="C543" t="s">
        <v>2251</v>
      </c>
      <c r="D543" t="s">
        <v>6830</v>
      </c>
      <c r="E543" t="s">
        <v>6826</v>
      </c>
      <c r="F543" s="803">
        <v>0</v>
      </c>
      <c r="G543" s="803">
        <v>6287420</v>
      </c>
      <c r="H543" t="s">
        <v>6656</v>
      </c>
    </row>
    <row r="544" spans="1:8">
      <c r="A544" s="1261" t="s">
        <v>6925</v>
      </c>
      <c r="B544" t="s">
        <v>6775</v>
      </c>
      <c r="C544" t="s">
        <v>2251</v>
      </c>
      <c r="D544" t="s">
        <v>6830</v>
      </c>
      <c r="E544" t="s">
        <v>6825</v>
      </c>
      <c r="F544" s="803">
        <v>0</v>
      </c>
      <c r="G544" s="803">
        <v>628740</v>
      </c>
      <c r="H544" t="s">
        <v>6656</v>
      </c>
    </row>
    <row r="545" spans="1:8">
      <c r="A545" s="1261" t="s">
        <v>6925</v>
      </c>
      <c r="B545" t="s">
        <v>6775</v>
      </c>
      <c r="C545" t="s">
        <v>2251</v>
      </c>
      <c r="D545" t="s">
        <v>6830</v>
      </c>
      <c r="E545" t="s">
        <v>6824</v>
      </c>
      <c r="F545" s="803">
        <v>0</v>
      </c>
      <c r="G545" s="803">
        <v>314370</v>
      </c>
      <c r="H545" t="s">
        <v>6656</v>
      </c>
    </row>
    <row r="546" spans="1:8">
      <c r="A546" s="1261" t="s">
        <v>6925</v>
      </c>
      <c r="B546" t="s">
        <v>6775</v>
      </c>
      <c r="C546" t="s">
        <v>244</v>
      </c>
      <c r="D546" t="s">
        <v>652</v>
      </c>
      <c r="E546" t="s">
        <v>6776</v>
      </c>
      <c r="F546" s="803">
        <v>7230530</v>
      </c>
      <c r="G546" s="803">
        <v>0</v>
      </c>
      <c r="H546" t="s">
        <v>6656</v>
      </c>
    </row>
    <row r="547" spans="1:8">
      <c r="A547" s="1261" t="s">
        <v>6635</v>
      </c>
      <c r="B547" t="s">
        <v>6724</v>
      </c>
      <c r="C547" t="s">
        <v>244</v>
      </c>
      <c r="D547" t="s">
        <v>652</v>
      </c>
      <c r="E547" t="s">
        <v>6654</v>
      </c>
      <c r="F547" s="803">
        <v>0</v>
      </c>
      <c r="G547" s="803">
        <v>330000</v>
      </c>
      <c r="H547" t="s">
        <v>6489</v>
      </c>
    </row>
    <row r="548" spans="1:8">
      <c r="A548" s="1261" t="s">
        <v>6635</v>
      </c>
      <c r="B548" t="s">
        <v>6724</v>
      </c>
      <c r="C548" t="s">
        <v>511</v>
      </c>
      <c r="D548" t="s">
        <v>663</v>
      </c>
      <c r="E548" t="s">
        <v>6654</v>
      </c>
      <c r="F548" s="803">
        <v>330000</v>
      </c>
      <c r="G548" s="803">
        <v>0</v>
      </c>
      <c r="H548" t="s">
        <v>6489</v>
      </c>
    </row>
    <row r="549" spans="1:8">
      <c r="A549" s="1261" t="s">
        <v>6635</v>
      </c>
      <c r="B549" t="s">
        <v>6777</v>
      </c>
      <c r="C549" t="s">
        <v>391</v>
      </c>
      <c r="D549" t="s">
        <v>658</v>
      </c>
      <c r="E549" t="s">
        <v>6817</v>
      </c>
      <c r="F549" s="803">
        <v>20000000</v>
      </c>
      <c r="G549" s="803">
        <v>0</v>
      </c>
      <c r="H549" t="s">
        <v>6353</v>
      </c>
    </row>
    <row r="550" spans="1:8">
      <c r="A550" s="1261" t="s">
        <v>6635</v>
      </c>
      <c r="B550" t="s">
        <v>6777</v>
      </c>
      <c r="C550" t="s">
        <v>349</v>
      </c>
      <c r="D550" t="s">
        <v>659</v>
      </c>
      <c r="E550" t="s">
        <v>6817</v>
      </c>
      <c r="F550" s="803">
        <v>2000000</v>
      </c>
      <c r="G550" s="803">
        <v>0</v>
      </c>
      <c r="H550" t="s">
        <v>6353</v>
      </c>
    </row>
    <row r="551" spans="1:8">
      <c r="A551" s="1261" t="s">
        <v>6635</v>
      </c>
      <c r="B551" t="s">
        <v>6777</v>
      </c>
      <c r="C551" t="s">
        <v>244</v>
      </c>
      <c r="D551" t="s">
        <v>652</v>
      </c>
      <c r="E551" t="s">
        <v>6778</v>
      </c>
      <c r="F551" s="803">
        <v>0</v>
      </c>
      <c r="G551" s="803">
        <v>22000000</v>
      </c>
      <c r="H551" t="s">
        <v>6353</v>
      </c>
    </row>
    <row r="552" spans="1:8">
      <c r="A552" s="1261" t="s">
        <v>6635</v>
      </c>
      <c r="B552" t="s">
        <v>6779</v>
      </c>
      <c r="C552" t="s">
        <v>2251</v>
      </c>
      <c r="D552" t="s">
        <v>6830</v>
      </c>
      <c r="E552" t="s">
        <v>6829</v>
      </c>
      <c r="F552" s="803">
        <v>2400000</v>
      </c>
      <c r="G552" s="803">
        <v>0</v>
      </c>
      <c r="H552" t="s">
        <v>6656</v>
      </c>
    </row>
    <row r="553" spans="1:8">
      <c r="A553" s="1261" t="s">
        <v>6635</v>
      </c>
      <c r="B553" t="s">
        <v>6779</v>
      </c>
      <c r="C553" t="s">
        <v>2251</v>
      </c>
      <c r="D553" t="s">
        <v>6830</v>
      </c>
      <c r="E553" t="s">
        <v>6825</v>
      </c>
      <c r="F553" s="803">
        <v>240000</v>
      </c>
      <c r="G553" s="803">
        <v>0</v>
      </c>
      <c r="H553" t="s">
        <v>6656</v>
      </c>
    </row>
    <row r="554" spans="1:8">
      <c r="A554" s="1261" t="s">
        <v>6635</v>
      </c>
      <c r="B554" t="s">
        <v>6779</v>
      </c>
      <c r="C554" t="s">
        <v>2251</v>
      </c>
      <c r="D554" t="s">
        <v>6830</v>
      </c>
      <c r="E554" t="s">
        <v>6824</v>
      </c>
      <c r="F554" s="803">
        <v>120000</v>
      </c>
      <c r="G554" s="803">
        <v>0</v>
      </c>
      <c r="H554" t="s">
        <v>6656</v>
      </c>
    </row>
    <row r="555" spans="1:8">
      <c r="A555" s="1261" t="s">
        <v>6635</v>
      </c>
      <c r="B555" t="s">
        <v>6779</v>
      </c>
      <c r="C555" t="s">
        <v>244</v>
      </c>
      <c r="D555" t="s">
        <v>652</v>
      </c>
      <c r="E555" t="s">
        <v>6780</v>
      </c>
      <c r="F555" s="803">
        <v>0</v>
      </c>
      <c r="G555" s="803">
        <v>2760000</v>
      </c>
      <c r="H555" t="s">
        <v>6656</v>
      </c>
    </row>
    <row r="556" spans="1:8">
      <c r="A556" s="1261" t="s">
        <v>6635</v>
      </c>
      <c r="B556" t="s">
        <v>6781</v>
      </c>
      <c r="C556" t="s">
        <v>391</v>
      </c>
      <c r="D556" t="s">
        <v>658</v>
      </c>
      <c r="E556" t="s">
        <v>6817</v>
      </c>
      <c r="F556" s="803">
        <v>0</v>
      </c>
      <c r="G556" s="803">
        <v>20000000</v>
      </c>
      <c r="H556" t="s">
        <v>6353</v>
      </c>
    </row>
    <row r="557" spans="1:8">
      <c r="A557" s="1261" t="s">
        <v>6635</v>
      </c>
      <c r="B557" t="s">
        <v>6781</v>
      </c>
      <c r="C557" t="s">
        <v>349</v>
      </c>
      <c r="D557" t="s">
        <v>659</v>
      </c>
      <c r="E557" t="s">
        <v>6817</v>
      </c>
      <c r="F557" s="803">
        <v>0</v>
      </c>
      <c r="G557" s="803">
        <v>2000000</v>
      </c>
      <c r="H557" t="s">
        <v>6353</v>
      </c>
    </row>
    <row r="558" spans="1:8">
      <c r="A558" s="1261" t="s">
        <v>6635</v>
      </c>
      <c r="B558" t="s">
        <v>6781</v>
      </c>
      <c r="C558" t="s">
        <v>244</v>
      </c>
      <c r="D558" t="s">
        <v>652</v>
      </c>
      <c r="E558" t="s">
        <v>6782</v>
      </c>
      <c r="F558" s="803">
        <v>22000000</v>
      </c>
      <c r="G558" s="803">
        <v>0</v>
      </c>
      <c r="H558" t="s">
        <v>6353</v>
      </c>
    </row>
    <row r="559" spans="1:8">
      <c r="A559" s="1261" t="s">
        <v>6635</v>
      </c>
      <c r="B559" t="s">
        <v>6783</v>
      </c>
      <c r="C559" t="s">
        <v>2251</v>
      </c>
      <c r="D559" t="s">
        <v>6830</v>
      </c>
      <c r="E559" t="s">
        <v>6829</v>
      </c>
      <c r="F559" s="803">
        <v>0</v>
      </c>
      <c r="G559" s="803">
        <v>2400000</v>
      </c>
      <c r="H559" t="s">
        <v>6656</v>
      </c>
    </row>
    <row r="560" spans="1:8">
      <c r="A560" s="1261" t="s">
        <v>6635</v>
      </c>
      <c r="B560" t="s">
        <v>6783</v>
      </c>
      <c r="C560" t="s">
        <v>2251</v>
      </c>
      <c r="D560" t="s">
        <v>6830</v>
      </c>
      <c r="E560" t="s">
        <v>6825</v>
      </c>
      <c r="F560" s="803">
        <v>0</v>
      </c>
      <c r="G560" s="803">
        <v>240000</v>
      </c>
      <c r="H560" t="s">
        <v>6656</v>
      </c>
    </row>
    <row r="561" spans="1:8">
      <c r="A561" s="1261" t="s">
        <v>6635</v>
      </c>
      <c r="B561" t="s">
        <v>6783</v>
      </c>
      <c r="C561" t="s">
        <v>2251</v>
      </c>
      <c r="D561" t="s">
        <v>6830</v>
      </c>
      <c r="E561" t="s">
        <v>6824</v>
      </c>
      <c r="F561" s="803">
        <v>0</v>
      </c>
      <c r="G561" s="803">
        <v>120000</v>
      </c>
      <c r="H561" t="s">
        <v>6656</v>
      </c>
    </row>
    <row r="562" spans="1:8">
      <c r="A562" s="1261" t="s">
        <v>6635</v>
      </c>
      <c r="B562" t="s">
        <v>6783</v>
      </c>
      <c r="C562" t="s">
        <v>244</v>
      </c>
      <c r="D562" t="s">
        <v>652</v>
      </c>
      <c r="E562" t="s">
        <v>6784</v>
      </c>
      <c r="F562" s="803">
        <v>2760000</v>
      </c>
      <c r="G562" s="803">
        <v>0</v>
      </c>
      <c r="H562" t="s">
        <v>6656</v>
      </c>
    </row>
    <row r="563" spans="1:8">
      <c r="A563" s="1261" t="s">
        <v>6926</v>
      </c>
      <c r="B563" t="s">
        <v>6836</v>
      </c>
      <c r="C563" t="s">
        <v>244</v>
      </c>
      <c r="D563" t="s">
        <v>652</v>
      </c>
      <c r="E563" t="s">
        <v>6644</v>
      </c>
      <c r="F563" s="803">
        <v>0</v>
      </c>
      <c r="G563" s="803">
        <v>-22000000</v>
      </c>
      <c r="H563" t="s">
        <v>6353</v>
      </c>
    </row>
    <row r="564" spans="1:8">
      <c r="A564" s="1261" t="s">
        <v>6926</v>
      </c>
      <c r="B564" t="s">
        <v>6836</v>
      </c>
      <c r="C564" t="s">
        <v>244</v>
      </c>
      <c r="D564" t="s">
        <v>652</v>
      </c>
      <c r="E564" t="s">
        <v>6644</v>
      </c>
      <c r="F564" s="803">
        <v>0</v>
      </c>
      <c r="G564" s="803">
        <v>22000000</v>
      </c>
      <c r="H564" t="s">
        <v>6353</v>
      </c>
    </row>
    <row r="565" spans="1:8">
      <c r="A565" s="1261" t="s">
        <v>6926</v>
      </c>
      <c r="B565" t="s">
        <v>6836</v>
      </c>
      <c r="C565" t="s">
        <v>6352</v>
      </c>
      <c r="D565" t="s">
        <v>6374</v>
      </c>
      <c r="E565" t="s">
        <v>6644</v>
      </c>
      <c r="F565" s="803">
        <v>-22000000</v>
      </c>
      <c r="G565" s="803">
        <v>0</v>
      </c>
      <c r="H565" t="s">
        <v>6353</v>
      </c>
    </row>
    <row r="566" spans="1:8">
      <c r="A566" s="1261" t="s">
        <v>6926</v>
      </c>
      <c r="B566" t="s">
        <v>6836</v>
      </c>
      <c r="C566" t="s">
        <v>6352</v>
      </c>
      <c r="D566" t="s">
        <v>6374</v>
      </c>
      <c r="E566" t="s">
        <v>6644</v>
      </c>
      <c r="F566" s="803">
        <v>22000000</v>
      </c>
      <c r="G566" s="803">
        <v>0</v>
      </c>
      <c r="H566" t="s">
        <v>6353</v>
      </c>
    </row>
    <row r="567" spans="1:8">
      <c r="A567" s="1261" t="s">
        <v>6926</v>
      </c>
      <c r="B567" t="s">
        <v>6695</v>
      </c>
      <c r="C567" t="s">
        <v>244</v>
      </c>
      <c r="D567" t="s">
        <v>652</v>
      </c>
      <c r="E567" t="s">
        <v>6696</v>
      </c>
      <c r="F567" s="803">
        <v>22000000</v>
      </c>
      <c r="G567" s="803">
        <v>0</v>
      </c>
      <c r="H567" t="s">
        <v>6353</v>
      </c>
    </row>
    <row r="568" spans="1:8">
      <c r="A568" s="1261" t="s">
        <v>6926</v>
      </c>
      <c r="B568" t="s">
        <v>6695</v>
      </c>
      <c r="C568" t="s">
        <v>354</v>
      </c>
      <c r="D568" t="s">
        <v>656</v>
      </c>
      <c r="E568" t="s">
        <v>6696</v>
      </c>
      <c r="F568" s="803">
        <v>0</v>
      </c>
      <c r="G568" s="803">
        <v>22000000</v>
      </c>
      <c r="H568" t="s">
        <v>600</v>
      </c>
    </row>
    <row r="569" spans="1:8">
      <c r="A569" s="1261" t="s">
        <v>6926</v>
      </c>
      <c r="B569" t="s">
        <v>6697</v>
      </c>
      <c r="C569" t="s">
        <v>244</v>
      </c>
      <c r="D569" t="s">
        <v>652</v>
      </c>
      <c r="E569" t="s">
        <v>6698</v>
      </c>
      <c r="F569" s="803">
        <v>6600000</v>
      </c>
      <c r="G569" s="803">
        <v>0</v>
      </c>
      <c r="H569" t="s">
        <v>6451</v>
      </c>
    </row>
    <row r="570" spans="1:8">
      <c r="A570" s="1261" t="s">
        <v>6926</v>
      </c>
      <c r="B570" t="s">
        <v>6697</v>
      </c>
      <c r="C570" t="s">
        <v>354</v>
      </c>
      <c r="D570" t="s">
        <v>656</v>
      </c>
      <c r="E570" t="s">
        <v>6698</v>
      </c>
      <c r="F570" s="803">
        <v>0</v>
      </c>
      <c r="G570" s="803">
        <v>6600000</v>
      </c>
      <c r="H570" t="s">
        <v>600</v>
      </c>
    </row>
    <row r="571" spans="1:8">
      <c r="A571" s="1261" t="s">
        <v>6926</v>
      </c>
      <c r="B571" t="s">
        <v>6699</v>
      </c>
      <c r="C571" t="s">
        <v>244</v>
      </c>
      <c r="D571" t="s">
        <v>652</v>
      </c>
      <c r="E571" t="s">
        <v>6700</v>
      </c>
      <c r="F571" s="803">
        <v>1870000</v>
      </c>
      <c r="G571" s="803">
        <v>0</v>
      </c>
      <c r="H571" t="s">
        <v>6437</v>
      </c>
    </row>
    <row r="572" spans="1:8">
      <c r="A572" s="1261" t="s">
        <v>6926</v>
      </c>
      <c r="B572" t="s">
        <v>6699</v>
      </c>
      <c r="C572" t="s">
        <v>354</v>
      </c>
      <c r="D572" t="s">
        <v>656</v>
      </c>
      <c r="E572" t="s">
        <v>6700</v>
      </c>
      <c r="F572" s="803">
        <v>0</v>
      </c>
      <c r="G572" s="803">
        <v>1870000</v>
      </c>
      <c r="H572" t="s">
        <v>600</v>
      </c>
    </row>
    <row r="573" spans="1:8">
      <c r="A573" s="1261" t="s">
        <v>6647</v>
      </c>
      <c r="B573" t="s">
        <v>6785</v>
      </c>
      <c r="C573" t="s">
        <v>391</v>
      </c>
      <c r="D573" t="s">
        <v>658</v>
      </c>
      <c r="E573" t="s">
        <v>6818</v>
      </c>
      <c r="F573" s="803">
        <v>350000</v>
      </c>
      <c r="G573" s="803">
        <v>0</v>
      </c>
      <c r="H573" t="s">
        <v>6662</v>
      </c>
    </row>
    <row r="574" spans="1:8">
      <c r="A574" s="1261" t="s">
        <v>6647</v>
      </c>
      <c r="B574" t="s">
        <v>6785</v>
      </c>
      <c r="C574" t="s">
        <v>349</v>
      </c>
      <c r="D574" t="s">
        <v>659</v>
      </c>
      <c r="E574" t="s">
        <v>6818</v>
      </c>
      <c r="F574" s="803">
        <v>35000</v>
      </c>
      <c r="G574" s="803">
        <v>0</v>
      </c>
      <c r="H574" t="s">
        <v>6662</v>
      </c>
    </row>
    <row r="575" spans="1:8">
      <c r="A575" s="1261" t="s">
        <v>6647</v>
      </c>
      <c r="B575" t="s">
        <v>6785</v>
      </c>
      <c r="C575" t="s">
        <v>244</v>
      </c>
      <c r="D575" t="s">
        <v>652</v>
      </c>
      <c r="E575" t="s">
        <v>6786</v>
      </c>
      <c r="F575" s="803">
        <v>0</v>
      </c>
      <c r="G575" s="803">
        <v>385000</v>
      </c>
      <c r="H575" t="s">
        <v>6662</v>
      </c>
    </row>
    <row r="576" spans="1:8">
      <c r="A576" s="1261" t="s">
        <v>6927</v>
      </c>
      <c r="B576" t="s">
        <v>6810</v>
      </c>
      <c r="C576" t="s">
        <v>450</v>
      </c>
      <c r="D576" t="s">
        <v>747</v>
      </c>
      <c r="E576" t="s">
        <v>6666</v>
      </c>
      <c r="F576" s="803">
        <v>925532</v>
      </c>
      <c r="G576" s="803">
        <v>0</v>
      </c>
      <c r="H576" t="s">
        <v>631</v>
      </c>
    </row>
    <row r="577" spans="1:8">
      <c r="A577" s="1261" t="s">
        <v>6927</v>
      </c>
      <c r="B577" t="s">
        <v>6810</v>
      </c>
      <c r="C577" t="s">
        <v>399</v>
      </c>
      <c r="D577" t="s">
        <v>646</v>
      </c>
      <c r="E577" t="s">
        <v>6666</v>
      </c>
      <c r="F577" s="803">
        <v>0</v>
      </c>
      <c r="G577" s="803">
        <v>925532</v>
      </c>
      <c r="H577" t="s">
        <v>631</v>
      </c>
    </row>
    <row r="578" spans="1:8">
      <c r="A578" s="1261" t="s">
        <v>6617</v>
      </c>
      <c r="B578" t="s">
        <v>6787</v>
      </c>
      <c r="C578" t="s">
        <v>669</v>
      </c>
      <c r="D578" t="s">
        <v>670</v>
      </c>
      <c r="E578" t="s">
        <v>2280</v>
      </c>
      <c r="F578" s="803">
        <v>600000</v>
      </c>
      <c r="G578" s="803">
        <v>0</v>
      </c>
      <c r="H578" t="s">
        <v>6663</v>
      </c>
    </row>
    <row r="579" spans="1:8">
      <c r="A579" s="1261" t="s">
        <v>6617</v>
      </c>
      <c r="B579" t="s">
        <v>6787</v>
      </c>
      <c r="C579" t="s">
        <v>349</v>
      </c>
      <c r="D579" t="s">
        <v>659</v>
      </c>
      <c r="E579" t="s">
        <v>2280</v>
      </c>
      <c r="F579" s="803">
        <v>60000</v>
      </c>
      <c r="G579" s="803">
        <v>0</v>
      </c>
      <c r="H579" t="s">
        <v>6663</v>
      </c>
    </row>
    <row r="580" spans="1:8">
      <c r="A580" s="1261" t="s">
        <v>6617</v>
      </c>
      <c r="B580" t="s">
        <v>6787</v>
      </c>
      <c r="C580" t="s">
        <v>244</v>
      </c>
      <c r="D580" t="s">
        <v>652</v>
      </c>
      <c r="E580" t="s">
        <v>6788</v>
      </c>
      <c r="F580" s="803">
        <v>0</v>
      </c>
      <c r="G580" s="803">
        <v>660000</v>
      </c>
      <c r="H580" t="s">
        <v>6663</v>
      </c>
    </row>
    <row r="581" spans="1:8">
      <c r="A581" s="1261" t="s">
        <v>6617</v>
      </c>
      <c r="B581" t="s">
        <v>6789</v>
      </c>
      <c r="C581" t="s">
        <v>391</v>
      </c>
      <c r="D581" t="s">
        <v>658</v>
      </c>
      <c r="E581" t="s">
        <v>6819</v>
      </c>
      <c r="F581" s="803">
        <v>333620</v>
      </c>
      <c r="G581" s="803">
        <v>0</v>
      </c>
      <c r="H581" t="s">
        <v>6489</v>
      </c>
    </row>
    <row r="582" spans="1:8">
      <c r="A582" s="1261" t="s">
        <v>6617</v>
      </c>
      <c r="B582" t="s">
        <v>6789</v>
      </c>
      <c r="C582" t="s">
        <v>391</v>
      </c>
      <c r="D582" t="s">
        <v>658</v>
      </c>
      <c r="E582" t="s">
        <v>6819</v>
      </c>
      <c r="F582" s="803">
        <v>300000</v>
      </c>
      <c r="G582" s="803">
        <v>0</v>
      </c>
      <c r="H582" t="s">
        <v>6489</v>
      </c>
    </row>
    <row r="583" spans="1:8">
      <c r="A583" s="1261" t="s">
        <v>6617</v>
      </c>
      <c r="B583" t="s">
        <v>6789</v>
      </c>
      <c r="C583" t="s">
        <v>349</v>
      </c>
      <c r="D583" t="s">
        <v>659</v>
      </c>
      <c r="E583" t="s">
        <v>6819</v>
      </c>
      <c r="F583" s="803">
        <v>30000</v>
      </c>
      <c r="G583" s="803">
        <v>0</v>
      </c>
      <c r="H583" t="s">
        <v>6489</v>
      </c>
    </row>
    <row r="584" spans="1:8">
      <c r="A584" s="1261" t="s">
        <v>6617</v>
      </c>
      <c r="B584" t="s">
        <v>6789</v>
      </c>
      <c r="C584" t="s">
        <v>244</v>
      </c>
      <c r="D584" t="s">
        <v>652</v>
      </c>
      <c r="E584" t="s">
        <v>6790</v>
      </c>
      <c r="F584" s="803">
        <v>0</v>
      </c>
      <c r="G584" s="803">
        <v>663620</v>
      </c>
      <c r="H584" t="s">
        <v>6489</v>
      </c>
    </row>
    <row r="585" spans="1:8">
      <c r="A585" s="1261" t="s">
        <v>6617</v>
      </c>
      <c r="B585" t="s">
        <v>6791</v>
      </c>
      <c r="C585" t="s">
        <v>391</v>
      </c>
      <c r="D585" t="s">
        <v>658</v>
      </c>
      <c r="E585" t="s">
        <v>6820</v>
      </c>
      <c r="F585" s="803">
        <v>333620</v>
      </c>
      <c r="G585" s="803">
        <v>0</v>
      </c>
      <c r="H585" t="s">
        <v>6489</v>
      </c>
    </row>
    <row r="586" spans="1:8">
      <c r="A586" s="1261" t="s">
        <v>6617</v>
      </c>
      <c r="B586" t="s">
        <v>6791</v>
      </c>
      <c r="C586" t="s">
        <v>391</v>
      </c>
      <c r="D586" t="s">
        <v>658</v>
      </c>
      <c r="E586" t="s">
        <v>6820</v>
      </c>
      <c r="F586" s="803">
        <v>300000</v>
      </c>
      <c r="G586" s="803">
        <v>0</v>
      </c>
      <c r="H586" t="s">
        <v>6489</v>
      </c>
    </row>
    <row r="587" spans="1:8">
      <c r="A587" s="1261" t="s">
        <v>6617</v>
      </c>
      <c r="B587" t="s">
        <v>6791</v>
      </c>
      <c r="C587" t="s">
        <v>349</v>
      </c>
      <c r="D587" t="s">
        <v>659</v>
      </c>
      <c r="E587" t="s">
        <v>6820</v>
      </c>
      <c r="F587" s="803">
        <v>30000</v>
      </c>
      <c r="G587" s="803">
        <v>0</v>
      </c>
      <c r="H587" t="s">
        <v>6489</v>
      </c>
    </row>
    <row r="588" spans="1:8">
      <c r="A588" s="1261" t="s">
        <v>6617</v>
      </c>
      <c r="B588" t="s">
        <v>6791</v>
      </c>
      <c r="C588" t="s">
        <v>244</v>
      </c>
      <c r="D588" t="s">
        <v>652</v>
      </c>
      <c r="E588" t="s">
        <v>6792</v>
      </c>
      <c r="F588" s="803">
        <v>0</v>
      </c>
      <c r="G588" s="803">
        <v>663620</v>
      </c>
      <c r="H588" t="s">
        <v>6489</v>
      </c>
    </row>
    <row r="589" spans="1:8">
      <c r="A589" s="1261" t="s">
        <v>6617</v>
      </c>
      <c r="B589" t="s">
        <v>6793</v>
      </c>
      <c r="C589" t="s">
        <v>391</v>
      </c>
      <c r="D589" t="s">
        <v>658</v>
      </c>
      <c r="E589" t="s">
        <v>6821</v>
      </c>
      <c r="F589" s="803">
        <v>116930</v>
      </c>
      <c r="G589" s="803">
        <v>0</v>
      </c>
      <c r="H589" t="s">
        <v>6489</v>
      </c>
    </row>
    <row r="590" spans="1:8">
      <c r="A590" s="1261" t="s">
        <v>6617</v>
      </c>
      <c r="B590" t="s">
        <v>6793</v>
      </c>
      <c r="C590" t="s">
        <v>391</v>
      </c>
      <c r="D590" t="s">
        <v>658</v>
      </c>
      <c r="E590" t="s">
        <v>6821</v>
      </c>
      <c r="F590" s="803">
        <v>300000</v>
      </c>
      <c r="G590" s="803">
        <v>0</v>
      </c>
      <c r="H590" t="s">
        <v>6489</v>
      </c>
    </row>
    <row r="591" spans="1:8">
      <c r="A591" s="1261" t="s">
        <v>6617</v>
      </c>
      <c r="B591" t="s">
        <v>6793</v>
      </c>
      <c r="C591" t="s">
        <v>349</v>
      </c>
      <c r="D591" t="s">
        <v>659</v>
      </c>
      <c r="E591" t="s">
        <v>6821</v>
      </c>
      <c r="F591" s="803">
        <v>30000</v>
      </c>
      <c r="G591" s="803">
        <v>0</v>
      </c>
      <c r="H591" t="s">
        <v>6489</v>
      </c>
    </row>
    <row r="592" spans="1:8">
      <c r="A592" s="1261" t="s">
        <v>6617</v>
      </c>
      <c r="B592" t="s">
        <v>6793</v>
      </c>
      <c r="C592" t="s">
        <v>244</v>
      </c>
      <c r="D592" t="s">
        <v>652</v>
      </c>
      <c r="E592" t="s">
        <v>6790</v>
      </c>
      <c r="F592" s="803">
        <v>0</v>
      </c>
      <c r="G592" s="803">
        <v>446930</v>
      </c>
      <c r="H592" t="s">
        <v>6489</v>
      </c>
    </row>
    <row r="593" spans="1:8">
      <c r="A593" s="1261" t="s">
        <v>6617</v>
      </c>
      <c r="B593" t="s">
        <v>6794</v>
      </c>
      <c r="C593" t="s">
        <v>391</v>
      </c>
      <c r="D593" t="s">
        <v>658</v>
      </c>
      <c r="E593" t="s">
        <v>6822</v>
      </c>
      <c r="F593" s="803">
        <v>60220</v>
      </c>
      <c r="G593" s="803">
        <v>0</v>
      </c>
      <c r="H593" t="s">
        <v>6489</v>
      </c>
    </row>
    <row r="594" spans="1:8">
      <c r="A594" s="1261" t="s">
        <v>6617</v>
      </c>
      <c r="B594" t="s">
        <v>6794</v>
      </c>
      <c r="C594" t="s">
        <v>391</v>
      </c>
      <c r="D594" t="s">
        <v>658</v>
      </c>
      <c r="E594" t="s">
        <v>6822</v>
      </c>
      <c r="F594" s="803">
        <v>300000</v>
      </c>
      <c r="G594" s="803">
        <v>0</v>
      </c>
      <c r="H594" t="s">
        <v>6489</v>
      </c>
    </row>
    <row r="595" spans="1:8">
      <c r="A595" s="1261" t="s">
        <v>6617</v>
      </c>
      <c r="B595" t="s">
        <v>6794</v>
      </c>
      <c r="C595" t="s">
        <v>349</v>
      </c>
      <c r="D595" t="s">
        <v>659</v>
      </c>
      <c r="E595" t="s">
        <v>6822</v>
      </c>
      <c r="F595" s="803">
        <v>30000</v>
      </c>
      <c r="G595" s="803">
        <v>0</v>
      </c>
      <c r="H595" t="s">
        <v>6489</v>
      </c>
    </row>
    <row r="596" spans="1:8">
      <c r="A596" s="1261" t="s">
        <v>6617</v>
      </c>
      <c r="B596" t="s">
        <v>6794</v>
      </c>
      <c r="C596" t="s">
        <v>244</v>
      </c>
      <c r="D596" t="s">
        <v>652</v>
      </c>
      <c r="E596" t="s">
        <v>6792</v>
      </c>
      <c r="F596" s="803">
        <v>0</v>
      </c>
      <c r="G596" s="803">
        <v>390220</v>
      </c>
      <c r="H596" t="s">
        <v>6489</v>
      </c>
    </row>
    <row r="597" spans="1:8">
      <c r="A597" s="1261" t="s">
        <v>6617</v>
      </c>
      <c r="B597" t="s">
        <v>6795</v>
      </c>
      <c r="C597" t="s">
        <v>270</v>
      </c>
      <c r="D597" t="s">
        <v>704</v>
      </c>
      <c r="E597" t="s">
        <v>6832</v>
      </c>
      <c r="F597" s="803">
        <v>18740</v>
      </c>
      <c r="G597" s="803">
        <v>0</v>
      </c>
      <c r="H597" t="s">
        <v>6838</v>
      </c>
    </row>
    <row r="598" spans="1:8">
      <c r="A598" s="1261" t="s">
        <v>6617</v>
      </c>
      <c r="B598" t="s">
        <v>6795</v>
      </c>
      <c r="C598" t="s">
        <v>880</v>
      </c>
      <c r="D598" t="s">
        <v>881</v>
      </c>
      <c r="E598" t="s">
        <v>6823</v>
      </c>
      <c r="F598" s="803">
        <v>340673</v>
      </c>
      <c r="G598" s="803">
        <v>0</v>
      </c>
      <c r="H598" t="s">
        <v>6838</v>
      </c>
    </row>
    <row r="599" spans="1:8">
      <c r="A599" s="1261" t="s">
        <v>6617</v>
      </c>
      <c r="B599" t="s">
        <v>6795</v>
      </c>
      <c r="C599" t="s">
        <v>349</v>
      </c>
      <c r="D599" t="s">
        <v>659</v>
      </c>
      <c r="E599" t="s">
        <v>6823</v>
      </c>
      <c r="F599" s="803">
        <v>34067</v>
      </c>
      <c r="G599" s="803">
        <v>0</v>
      </c>
      <c r="H599" t="s">
        <v>6838</v>
      </c>
    </row>
    <row r="600" spans="1:8">
      <c r="A600" s="1261" t="s">
        <v>6617</v>
      </c>
      <c r="B600" t="s">
        <v>6795</v>
      </c>
      <c r="C600" t="s">
        <v>244</v>
      </c>
      <c r="D600" t="s">
        <v>652</v>
      </c>
      <c r="E600" t="s">
        <v>6796</v>
      </c>
      <c r="F600" s="803">
        <v>0</v>
      </c>
      <c r="G600" s="803">
        <v>393480</v>
      </c>
      <c r="H600" t="s">
        <v>6838</v>
      </c>
    </row>
    <row r="601" spans="1:8">
      <c r="A601" s="1261" t="s">
        <v>6617</v>
      </c>
      <c r="B601" t="s">
        <v>6797</v>
      </c>
      <c r="C601" t="s">
        <v>270</v>
      </c>
      <c r="D601" t="s">
        <v>704</v>
      </c>
      <c r="E601" t="s">
        <v>6832</v>
      </c>
      <c r="F601" s="803">
        <v>0</v>
      </c>
      <c r="G601" s="803">
        <v>18740</v>
      </c>
      <c r="H601" t="s">
        <v>6838</v>
      </c>
    </row>
    <row r="602" spans="1:8">
      <c r="A602" s="1261" t="s">
        <v>6617</v>
      </c>
      <c r="B602" t="s">
        <v>6797</v>
      </c>
      <c r="C602" t="s">
        <v>880</v>
      </c>
      <c r="D602" t="s">
        <v>881</v>
      </c>
      <c r="E602" t="s">
        <v>6823</v>
      </c>
      <c r="F602" s="803">
        <v>0</v>
      </c>
      <c r="G602" s="803">
        <v>340673</v>
      </c>
      <c r="H602" t="s">
        <v>6838</v>
      </c>
    </row>
    <row r="603" spans="1:8">
      <c r="A603" s="1261" t="s">
        <v>6617</v>
      </c>
      <c r="B603" t="s">
        <v>6797</v>
      </c>
      <c r="C603" t="s">
        <v>349</v>
      </c>
      <c r="D603" t="s">
        <v>659</v>
      </c>
      <c r="E603" t="s">
        <v>6823</v>
      </c>
      <c r="F603" s="803">
        <v>0</v>
      </c>
      <c r="G603" s="803">
        <v>34067</v>
      </c>
      <c r="H603" t="s">
        <v>6838</v>
      </c>
    </row>
    <row r="604" spans="1:8">
      <c r="A604" s="1261" t="s">
        <v>6617</v>
      </c>
      <c r="B604" t="s">
        <v>6797</v>
      </c>
      <c r="C604" t="s">
        <v>244</v>
      </c>
      <c r="D604" t="s">
        <v>652</v>
      </c>
      <c r="E604" t="s">
        <v>6798</v>
      </c>
      <c r="F604" s="803">
        <v>393480</v>
      </c>
      <c r="G604" s="803">
        <v>0</v>
      </c>
      <c r="H604" t="s">
        <v>6838</v>
      </c>
    </row>
    <row r="605" spans="1:8">
      <c r="A605" s="1261" t="s">
        <v>6617</v>
      </c>
      <c r="B605" t="s">
        <v>6799</v>
      </c>
      <c r="C605" t="s">
        <v>391</v>
      </c>
      <c r="D605" t="s">
        <v>658</v>
      </c>
      <c r="E605" t="s">
        <v>6819</v>
      </c>
      <c r="F605" s="803">
        <v>0</v>
      </c>
      <c r="G605" s="803">
        <v>333620</v>
      </c>
      <c r="H605" t="s">
        <v>6489</v>
      </c>
    </row>
    <row r="606" spans="1:8">
      <c r="A606" s="1261" t="s">
        <v>6617</v>
      </c>
      <c r="B606" t="s">
        <v>6799</v>
      </c>
      <c r="C606" t="s">
        <v>391</v>
      </c>
      <c r="D606" t="s">
        <v>658</v>
      </c>
      <c r="E606" t="s">
        <v>6819</v>
      </c>
      <c r="F606" s="803">
        <v>0</v>
      </c>
      <c r="G606" s="803">
        <v>300000</v>
      </c>
      <c r="H606" t="s">
        <v>6489</v>
      </c>
    </row>
    <row r="607" spans="1:8">
      <c r="A607" s="1261" t="s">
        <v>6617</v>
      </c>
      <c r="B607" t="s">
        <v>6799</v>
      </c>
      <c r="C607" t="s">
        <v>349</v>
      </c>
      <c r="D607" t="s">
        <v>659</v>
      </c>
      <c r="E607" t="s">
        <v>6819</v>
      </c>
      <c r="F607" s="803">
        <v>0</v>
      </c>
      <c r="G607" s="803">
        <v>30000</v>
      </c>
      <c r="H607" t="s">
        <v>6489</v>
      </c>
    </row>
    <row r="608" spans="1:8">
      <c r="A608" s="1261" t="s">
        <v>6617</v>
      </c>
      <c r="B608" t="s">
        <v>6799</v>
      </c>
      <c r="C608" t="s">
        <v>244</v>
      </c>
      <c r="D608" t="s">
        <v>652</v>
      </c>
      <c r="E608" t="s">
        <v>6800</v>
      </c>
      <c r="F608" s="803">
        <v>663620</v>
      </c>
      <c r="G608" s="803">
        <v>0</v>
      </c>
      <c r="H608" t="s">
        <v>6489</v>
      </c>
    </row>
    <row r="609" spans="1:8">
      <c r="A609" s="1261" t="s">
        <v>6617</v>
      </c>
      <c r="B609" t="s">
        <v>6801</v>
      </c>
      <c r="C609" t="s">
        <v>391</v>
      </c>
      <c r="D609" t="s">
        <v>658</v>
      </c>
      <c r="E609" t="s">
        <v>6820</v>
      </c>
      <c r="F609" s="803">
        <v>0</v>
      </c>
      <c r="G609" s="803">
        <v>333620</v>
      </c>
      <c r="H609" t="s">
        <v>6489</v>
      </c>
    </row>
    <row r="610" spans="1:8">
      <c r="A610" s="1261" t="s">
        <v>6617</v>
      </c>
      <c r="B610" t="s">
        <v>6801</v>
      </c>
      <c r="C610" t="s">
        <v>391</v>
      </c>
      <c r="D610" t="s">
        <v>658</v>
      </c>
      <c r="E610" t="s">
        <v>6820</v>
      </c>
      <c r="F610" s="803">
        <v>0</v>
      </c>
      <c r="G610" s="803">
        <v>300000</v>
      </c>
      <c r="H610" t="s">
        <v>6489</v>
      </c>
    </row>
    <row r="611" spans="1:8">
      <c r="A611" s="1261" t="s">
        <v>6617</v>
      </c>
      <c r="B611" t="s">
        <v>6801</v>
      </c>
      <c r="C611" t="s">
        <v>349</v>
      </c>
      <c r="D611" t="s">
        <v>659</v>
      </c>
      <c r="E611" t="s">
        <v>6820</v>
      </c>
      <c r="F611" s="803">
        <v>0</v>
      </c>
      <c r="G611" s="803">
        <v>30000</v>
      </c>
      <c r="H611" t="s">
        <v>6489</v>
      </c>
    </row>
    <row r="612" spans="1:8">
      <c r="A612" s="1261" t="s">
        <v>6617</v>
      </c>
      <c r="B612" t="s">
        <v>6801</v>
      </c>
      <c r="C612" t="s">
        <v>244</v>
      </c>
      <c r="D612" t="s">
        <v>652</v>
      </c>
      <c r="E612" t="s">
        <v>6802</v>
      </c>
      <c r="F612" s="803">
        <v>663620</v>
      </c>
      <c r="G612" s="803">
        <v>0</v>
      </c>
      <c r="H612" t="s">
        <v>6489</v>
      </c>
    </row>
    <row r="613" spans="1:8">
      <c r="A613" s="1261" t="s">
        <v>6617</v>
      </c>
      <c r="B613" t="s">
        <v>6803</v>
      </c>
      <c r="C613" t="s">
        <v>391</v>
      </c>
      <c r="D613" t="s">
        <v>658</v>
      </c>
      <c r="E613" t="s">
        <v>6821</v>
      </c>
      <c r="F613" s="803">
        <v>0</v>
      </c>
      <c r="G613" s="803">
        <v>116930</v>
      </c>
      <c r="H613" t="s">
        <v>6489</v>
      </c>
    </row>
    <row r="614" spans="1:8">
      <c r="A614" s="1261" t="s">
        <v>6617</v>
      </c>
      <c r="B614" t="s">
        <v>6803</v>
      </c>
      <c r="C614" t="s">
        <v>391</v>
      </c>
      <c r="D614" t="s">
        <v>658</v>
      </c>
      <c r="E614" t="s">
        <v>6821</v>
      </c>
      <c r="F614" s="803">
        <v>0</v>
      </c>
      <c r="G614" s="803">
        <v>300000</v>
      </c>
      <c r="H614" t="s">
        <v>6489</v>
      </c>
    </row>
    <row r="615" spans="1:8">
      <c r="A615" s="1261" t="s">
        <v>6617</v>
      </c>
      <c r="B615" t="s">
        <v>6803</v>
      </c>
      <c r="C615" t="s">
        <v>349</v>
      </c>
      <c r="D615" t="s">
        <v>659</v>
      </c>
      <c r="E615" t="s">
        <v>6821</v>
      </c>
      <c r="F615" s="803">
        <v>0</v>
      </c>
      <c r="G615" s="803">
        <v>30000</v>
      </c>
      <c r="H615" t="s">
        <v>6489</v>
      </c>
    </row>
    <row r="616" spans="1:8">
      <c r="A616" s="1261" t="s">
        <v>6617</v>
      </c>
      <c r="B616" t="s">
        <v>6803</v>
      </c>
      <c r="C616" t="s">
        <v>244</v>
      </c>
      <c r="D616" t="s">
        <v>652</v>
      </c>
      <c r="E616" t="s">
        <v>6804</v>
      </c>
      <c r="F616" s="803">
        <v>446930</v>
      </c>
      <c r="G616" s="803">
        <v>0</v>
      </c>
      <c r="H616" t="s">
        <v>6489</v>
      </c>
    </row>
    <row r="617" spans="1:8">
      <c r="A617" s="1261" t="s">
        <v>6617</v>
      </c>
      <c r="B617" t="s">
        <v>6805</v>
      </c>
      <c r="C617" t="s">
        <v>391</v>
      </c>
      <c r="D617" t="s">
        <v>658</v>
      </c>
      <c r="E617" t="s">
        <v>6822</v>
      </c>
      <c r="F617" s="803">
        <v>0</v>
      </c>
      <c r="G617" s="803">
        <v>60220</v>
      </c>
      <c r="H617" t="s">
        <v>6489</v>
      </c>
    </row>
    <row r="618" spans="1:8">
      <c r="A618" s="1261" t="s">
        <v>6617</v>
      </c>
      <c r="B618" t="s">
        <v>6805</v>
      </c>
      <c r="C618" t="s">
        <v>391</v>
      </c>
      <c r="D618" t="s">
        <v>658</v>
      </c>
      <c r="E618" t="s">
        <v>6822</v>
      </c>
      <c r="F618" s="803">
        <v>0</v>
      </c>
      <c r="G618" s="803">
        <v>300000</v>
      </c>
      <c r="H618" t="s">
        <v>6489</v>
      </c>
    </row>
    <row r="619" spans="1:8">
      <c r="A619" s="1261" t="s">
        <v>6617</v>
      </c>
      <c r="B619" t="s">
        <v>6805</v>
      </c>
      <c r="C619" t="s">
        <v>349</v>
      </c>
      <c r="D619" t="s">
        <v>659</v>
      </c>
      <c r="E619" t="s">
        <v>6822</v>
      </c>
      <c r="F619" s="803">
        <v>0</v>
      </c>
      <c r="G619" s="803">
        <v>30000</v>
      </c>
      <c r="H619" t="s">
        <v>6489</v>
      </c>
    </row>
    <row r="620" spans="1:8">
      <c r="A620" s="1261" t="s">
        <v>6617</v>
      </c>
      <c r="B620" t="s">
        <v>6805</v>
      </c>
      <c r="C620" t="s">
        <v>244</v>
      </c>
      <c r="D620" t="s">
        <v>652</v>
      </c>
      <c r="E620" t="s">
        <v>6806</v>
      </c>
      <c r="F620" s="803">
        <v>390220</v>
      </c>
      <c r="G620" s="803">
        <v>0</v>
      </c>
      <c r="H620" t="s">
        <v>6489</v>
      </c>
    </row>
    <row r="621" spans="1:8">
      <c r="A621" s="1261" t="s">
        <v>6617</v>
      </c>
      <c r="B621" t="s">
        <v>6701</v>
      </c>
      <c r="C621" t="s">
        <v>270</v>
      </c>
      <c r="D621" t="s">
        <v>704</v>
      </c>
      <c r="E621" t="s">
        <v>704</v>
      </c>
      <c r="F621" s="803">
        <v>18740</v>
      </c>
      <c r="G621" s="803">
        <v>0</v>
      </c>
    </row>
    <row r="622" spans="1:8">
      <c r="A622" s="1261" t="s">
        <v>6617</v>
      </c>
      <c r="B622" t="s">
        <v>6701</v>
      </c>
      <c r="C622" t="s">
        <v>244</v>
      </c>
      <c r="D622" t="s">
        <v>652</v>
      </c>
      <c r="E622" t="s">
        <v>6702</v>
      </c>
      <c r="F622" s="803">
        <v>385000</v>
      </c>
      <c r="G622" s="803">
        <v>0</v>
      </c>
      <c r="H622" t="s">
        <v>6662</v>
      </c>
    </row>
    <row r="623" spans="1:8">
      <c r="A623" s="1261" t="s">
        <v>6617</v>
      </c>
      <c r="B623" t="s">
        <v>6701</v>
      </c>
      <c r="C623" t="s">
        <v>244</v>
      </c>
      <c r="D623" t="s">
        <v>652</v>
      </c>
      <c r="E623" t="s">
        <v>1098</v>
      </c>
      <c r="F623" s="803">
        <v>374740</v>
      </c>
      <c r="G623" s="803">
        <v>0</v>
      </c>
      <c r="H623" t="s">
        <v>528</v>
      </c>
    </row>
    <row r="624" spans="1:8">
      <c r="A624" s="1261" t="s">
        <v>6617</v>
      </c>
      <c r="B624" t="s">
        <v>6701</v>
      </c>
      <c r="C624" t="s">
        <v>354</v>
      </c>
      <c r="D624" t="s">
        <v>656</v>
      </c>
      <c r="E624" t="s">
        <v>6702</v>
      </c>
      <c r="F624" s="803">
        <v>0</v>
      </c>
      <c r="G624" s="803">
        <v>385000</v>
      </c>
      <c r="H624" t="s">
        <v>600</v>
      </c>
    </row>
    <row r="625" spans="1:8">
      <c r="A625" s="1261" t="s">
        <v>6617</v>
      </c>
      <c r="B625" t="s">
        <v>6701</v>
      </c>
      <c r="C625" t="s">
        <v>354</v>
      </c>
      <c r="D625" t="s">
        <v>656</v>
      </c>
      <c r="E625" t="s">
        <v>824</v>
      </c>
      <c r="F625" s="803">
        <v>0</v>
      </c>
      <c r="G625" s="803">
        <v>393480</v>
      </c>
      <c r="H625" t="s">
        <v>600</v>
      </c>
    </row>
    <row r="626" spans="1:8">
      <c r="A626" s="1261" t="s">
        <v>6928</v>
      </c>
      <c r="B626" t="s">
        <v>6703</v>
      </c>
      <c r="C626" t="s">
        <v>339</v>
      </c>
      <c r="D626" t="s">
        <v>683</v>
      </c>
      <c r="E626" t="s">
        <v>3004</v>
      </c>
      <c r="F626" s="803">
        <v>1000</v>
      </c>
      <c r="G626" s="803">
        <v>0</v>
      </c>
      <c r="H626" t="s">
        <v>600</v>
      </c>
    </row>
    <row r="627" spans="1:8">
      <c r="A627" s="1261" t="s">
        <v>6928</v>
      </c>
      <c r="B627" t="s">
        <v>6703</v>
      </c>
      <c r="C627" t="s">
        <v>354</v>
      </c>
      <c r="D627" t="s">
        <v>656</v>
      </c>
      <c r="E627" t="s">
        <v>3004</v>
      </c>
      <c r="F627" s="803">
        <v>0</v>
      </c>
      <c r="G627" s="803">
        <v>1000</v>
      </c>
      <c r="H627" t="s">
        <v>600</v>
      </c>
    </row>
    <row r="628" spans="1:8">
      <c r="A628" s="1261" t="s">
        <v>6928</v>
      </c>
      <c r="B628" t="s">
        <v>6725</v>
      </c>
      <c r="C628" t="s">
        <v>244</v>
      </c>
      <c r="D628" t="s">
        <v>652</v>
      </c>
      <c r="E628" t="s">
        <v>6577</v>
      </c>
      <c r="F628" s="803">
        <v>0</v>
      </c>
      <c r="G628" s="803">
        <v>3775300</v>
      </c>
      <c r="H628" t="s">
        <v>6656</v>
      </c>
    </row>
    <row r="629" spans="1:8">
      <c r="A629" s="1261" t="s">
        <v>6928</v>
      </c>
      <c r="B629" t="s">
        <v>6725</v>
      </c>
      <c r="C629" t="s">
        <v>511</v>
      </c>
      <c r="D629" t="s">
        <v>663</v>
      </c>
      <c r="E629" t="s">
        <v>6577</v>
      </c>
      <c r="F629" s="803">
        <v>3775300</v>
      </c>
      <c r="G629" s="803">
        <v>0</v>
      </c>
      <c r="H629" t="s">
        <v>6656</v>
      </c>
    </row>
    <row r="630" spans="1:8">
      <c r="A630" s="1261" t="s">
        <v>6928</v>
      </c>
      <c r="B630" t="s">
        <v>6726</v>
      </c>
      <c r="C630" t="s">
        <v>244</v>
      </c>
      <c r="D630" t="s">
        <v>652</v>
      </c>
      <c r="E630" t="s">
        <v>6575</v>
      </c>
      <c r="F630" s="803">
        <v>0</v>
      </c>
      <c r="G630" s="803">
        <v>3071380</v>
      </c>
      <c r="H630" t="s">
        <v>6656</v>
      </c>
    </row>
    <row r="631" spans="1:8">
      <c r="A631" s="1261" t="s">
        <v>6928</v>
      </c>
      <c r="B631" t="s">
        <v>6726</v>
      </c>
      <c r="C631" t="s">
        <v>511</v>
      </c>
      <c r="D631" t="s">
        <v>663</v>
      </c>
      <c r="E631" t="s">
        <v>6575</v>
      </c>
      <c r="F631" s="803">
        <v>3071380</v>
      </c>
      <c r="G631" s="803">
        <v>0</v>
      </c>
      <c r="H631" t="s">
        <v>6656</v>
      </c>
    </row>
    <row r="632" spans="1:8">
      <c r="A632" s="1261" t="s">
        <v>6928</v>
      </c>
      <c r="B632" t="s">
        <v>6727</v>
      </c>
      <c r="C632" t="s">
        <v>244</v>
      </c>
      <c r="D632" t="s">
        <v>652</v>
      </c>
      <c r="E632" t="s">
        <v>6579</v>
      </c>
      <c r="F632" s="803">
        <v>0</v>
      </c>
      <c r="G632" s="803">
        <v>7230530</v>
      </c>
      <c r="H632" t="s">
        <v>6656</v>
      </c>
    </row>
    <row r="633" spans="1:8">
      <c r="A633" s="1261" t="s">
        <v>6928</v>
      </c>
      <c r="B633" t="s">
        <v>6727</v>
      </c>
      <c r="C633" t="s">
        <v>511</v>
      </c>
      <c r="D633" t="s">
        <v>663</v>
      </c>
      <c r="E633" t="s">
        <v>6579</v>
      </c>
      <c r="F633" s="803">
        <v>7230530</v>
      </c>
      <c r="G633" s="803">
        <v>0</v>
      </c>
      <c r="H633" t="s">
        <v>6656</v>
      </c>
    </row>
    <row r="634" spans="1:8">
      <c r="A634" s="1261" t="s">
        <v>6928</v>
      </c>
      <c r="B634" t="s">
        <v>6728</v>
      </c>
      <c r="C634" t="s">
        <v>244</v>
      </c>
      <c r="D634" t="s">
        <v>652</v>
      </c>
      <c r="E634" t="s">
        <v>6572</v>
      </c>
      <c r="F634" s="803">
        <v>0</v>
      </c>
      <c r="G634" s="803">
        <v>2760000</v>
      </c>
      <c r="H634" t="s">
        <v>6656</v>
      </c>
    </row>
    <row r="635" spans="1:8">
      <c r="A635" s="1261" t="s">
        <v>6928</v>
      </c>
      <c r="B635" t="s">
        <v>6728</v>
      </c>
      <c r="C635" t="s">
        <v>511</v>
      </c>
      <c r="D635" t="s">
        <v>663</v>
      </c>
      <c r="E635" t="s">
        <v>6572</v>
      </c>
      <c r="F635" s="803">
        <v>2760000</v>
      </c>
      <c r="G635" s="803">
        <v>0</v>
      </c>
      <c r="H635" t="s">
        <v>6656</v>
      </c>
    </row>
    <row r="636" spans="1:8">
      <c r="A636" s="1261" t="s">
        <v>6928</v>
      </c>
      <c r="B636" t="s">
        <v>6704</v>
      </c>
      <c r="C636" t="s">
        <v>244</v>
      </c>
      <c r="D636" t="s">
        <v>652</v>
      </c>
      <c r="E636" t="s">
        <v>6605</v>
      </c>
      <c r="F636" s="803">
        <v>330000</v>
      </c>
      <c r="G636" s="803">
        <v>0</v>
      </c>
      <c r="H636" t="s">
        <v>6489</v>
      </c>
    </row>
    <row r="637" spans="1:8">
      <c r="A637" s="1261" t="s">
        <v>6928</v>
      </c>
      <c r="B637" t="s">
        <v>6704</v>
      </c>
      <c r="C637" t="s">
        <v>511</v>
      </c>
      <c r="D637" t="s">
        <v>663</v>
      </c>
      <c r="E637" t="s">
        <v>6605</v>
      </c>
      <c r="F637" s="803">
        <v>60220</v>
      </c>
      <c r="G637" s="803">
        <v>0</v>
      </c>
    </row>
    <row r="638" spans="1:8">
      <c r="A638" s="1261" t="s">
        <v>6928</v>
      </c>
      <c r="B638" t="s">
        <v>6704</v>
      </c>
      <c r="C638" t="s">
        <v>354</v>
      </c>
      <c r="D638" t="s">
        <v>656</v>
      </c>
      <c r="E638" t="s">
        <v>6605</v>
      </c>
      <c r="F638" s="803">
        <v>0</v>
      </c>
      <c r="G638" s="803">
        <v>390220</v>
      </c>
      <c r="H638" t="s">
        <v>600</v>
      </c>
    </row>
    <row r="639" spans="1:8">
      <c r="A639" s="1261" t="s">
        <v>6928</v>
      </c>
      <c r="B639" t="s">
        <v>6705</v>
      </c>
      <c r="C639" t="s">
        <v>244</v>
      </c>
      <c r="D639" t="s">
        <v>652</v>
      </c>
      <c r="E639" t="s">
        <v>6607</v>
      </c>
      <c r="F639" s="803">
        <v>330000</v>
      </c>
      <c r="G639" s="803">
        <v>0</v>
      </c>
      <c r="H639" t="s">
        <v>6489</v>
      </c>
    </row>
    <row r="640" spans="1:8">
      <c r="A640" s="1261" t="s">
        <v>6928</v>
      </c>
      <c r="B640" t="s">
        <v>6705</v>
      </c>
      <c r="C640" t="s">
        <v>511</v>
      </c>
      <c r="D640" t="s">
        <v>663</v>
      </c>
      <c r="E640" t="s">
        <v>6607</v>
      </c>
      <c r="F640" s="803">
        <v>116930</v>
      </c>
      <c r="G640" s="803">
        <v>0</v>
      </c>
    </row>
    <row r="641" spans="1:8">
      <c r="A641" s="1261" t="s">
        <v>6928</v>
      </c>
      <c r="B641" t="s">
        <v>6705</v>
      </c>
      <c r="C641" t="s">
        <v>354</v>
      </c>
      <c r="D641" t="s">
        <v>656</v>
      </c>
      <c r="E641" t="s">
        <v>6607</v>
      </c>
      <c r="F641" s="803">
        <v>0</v>
      </c>
      <c r="G641" s="803">
        <v>446930</v>
      </c>
      <c r="H641" t="s">
        <v>600</v>
      </c>
    </row>
    <row r="642" spans="1:8">
      <c r="A642" s="1261" t="s">
        <v>6928</v>
      </c>
      <c r="B642" t="s">
        <v>6706</v>
      </c>
      <c r="C642" t="s">
        <v>244</v>
      </c>
      <c r="D642" t="s">
        <v>652</v>
      </c>
      <c r="E642" t="s">
        <v>6610</v>
      </c>
      <c r="F642" s="803">
        <v>330000</v>
      </c>
      <c r="G642" s="803">
        <v>0</v>
      </c>
      <c r="H642" t="s">
        <v>6489</v>
      </c>
    </row>
    <row r="643" spans="1:8">
      <c r="A643" s="1261" t="s">
        <v>6928</v>
      </c>
      <c r="B643" t="s">
        <v>6706</v>
      </c>
      <c r="C643" t="s">
        <v>511</v>
      </c>
      <c r="D643" t="s">
        <v>663</v>
      </c>
      <c r="E643" t="s">
        <v>6610</v>
      </c>
      <c r="F643" s="803">
        <v>333620</v>
      </c>
      <c r="G643" s="803">
        <v>0</v>
      </c>
    </row>
    <row r="644" spans="1:8">
      <c r="A644" s="1261" t="s">
        <v>6928</v>
      </c>
      <c r="B644" t="s">
        <v>6706</v>
      </c>
      <c r="C644" t="s">
        <v>354</v>
      </c>
      <c r="D644" t="s">
        <v>656</v>
      </c>
      <c r="E644" t="s">
        <v>6610</v>
      </c>
      <c r="F644" s="803">
        <v>0</v>
      </c>
      <c r="G644" s="803">
        <v>663620</v>
      </c>
      <c r="H644" t="s">
        <v>600</v>
      </c>
    </row>
    <row r="645" spans="1:8">
      <c r="A645" s="1261" t="s">
        <v>6928</v>
      </c>
      <c r="B645" t="s">
        <v>6707</v>
      </c>
      <c r="C645" t="s">
        <v>244</v>
      </c>
      <c r="D645" t="s">
        <v>652</v>
      </c>
      <c r="E645" t="s">
        <v>6612</v>
      </c>
      <c r="F645" s="803">
        <v>330000</v>
      </c>
      <c r="G645" s="803">
        <v>0</v>
      </c>
      <c r="H645" t="s">
        <v>6489</v>
      </c>
    </row>
    <row r="646" spans="1:8">
      <c r="A646" s="1261" t="s">
        <v>6928</v>
      </c>
      <c r="B646" t="s">
        <v>6707</v>
      </c>
      <c r="C646" t="s">
        <v>511</v>
      </c>
      <c r="D646" t="s">
        <v>663</v>
      </c>
      <c r="E646" t="s">
        <v>6612</v>
      </c>
      <c r="F646" s="803">
        <v>333620</v>
      </c>
      <c r="G646" s="803">
        <v>0</v>
      </c>
    </row>
    <row r="647" spans="1:8">
      <c r="A647" s="1261" t="s">
        <v>6928</v>
      </c>
      <c r="B647" t="s">
        <v>6707</v>
      </c>
      <c r="C647" t="s">
        <v>354</v>
      </c>
      <c r="D647" t="s">
        <v>656</v>
      </c>
      <c r="E647" t="s">
        <v>6612</v>
      </c>
      <c r="F647" s="803">
        <v>0</v>
      </c>
      <c r="G647" s="803">
        <v>663620</v>
      </c>
      <c r="H647" t="s">
        <v>600</v>
      </c>
    </row>
    <row r="648" spans="1:8">
      <c r="A648" s="1261" t="s">
        <v>6928</v>
      </c>
      <c r="B648" t="s">
        <v>6714</v>
      </c>
      <c r="C648" t="s">
        <v>425</v>
      </c>
      <c r="D648" t="s">
        <v>643</v>
      </c>
      <c r="E648" t="s">
        <v>420</v>
      </c>
      <c r="F648" s="803">
        <v>7657424</v>
      </c>
      <c r="G648" s="803">
        <v>0</v>
      </c>
      <c r="H648" t="s">
        <v>600</v>
      </c>
    </row>
    <row r="649" spans="1:8">
      <c r="A649" s="1261" t="s">
        <v>6928</v>
      </c>
      <c r="B649" t="s">
        <v>6714</v>
      </c>
      <c r="C649" t="s">
        <v>354</v>
      </c>
      <c r="D649" t="s">
        <v>656</v>
      </c>
      <c r="E649" t="s">
        <v>420</v>
      </c>
      <c r="F649" s="803">
        <v>0</v>
      </c>
      <c r="G649" s="803">
        <v>7657424</v>
      </c>
      <c r="H649" t="s">
        <v>600</v>
      </c>
    </row>
    <row r="650" spans="1:8">
      <c r="A650" s="1261" t="s">
        <v>6928</v>
      </c>
      <c r="B650" t="s">
        <v>6738</v>
      </c>
      <c r="C650" t="s">
        <v>1164</v>
      </c>
      <c r="D650" t="s">
        <v>1067</v>
      </c>
      <c r="E650" t="s">
        <v>485</v>
      </c>
      <c r="F650" s="803">
        <v>0</v>
      </c>
      <c r="G650" s="803">
        <v>17628000</v>
      </c>
    </row>
    <row r="651" spans="1:8">
      <c r="A651" s="1261" t="s">
        <v>6928</v>
      </c>
      <c r="B651" t="s">
        <v>6738</v>
      </c>
      <c r="C651" t="s">
        <v>476</v>
      </c>
      <c r="D651" t="s">
        <v>6740</v>
      </c>
      <c r="E651" t="s">
        <v>485</v>
      </c>
      <c r="F651" s="803">
        <v>17628000</v>
      </c>
      <c r="G651" s="803">
        <v>0</v>
      </c>
    </row>
    <row r="652" spans="1:8">
      <c r="A652" s="1261" t="s">
        <v>6928</v>
      </c>
      <c r="B652" t="s">
        <v>6739</v>
      </c>
      <c r="C652" t="s">
        <v>1164</v>
      </c>
      <c r="D652" t="s">
        <v>1067</v>
      </c>
      <c r="E652" t="s">
        <v>475</v>
      </c>
      <c r="F652" s="803">
        <v>0</v>
      </c>
      <c r="G652" s="803">
        <v>101700000</v>
      </c>
    </row>
    <row r="653" spans="1:8">
      <c r="A653" s="1261" t="s">
        <v>6928</v>
      </c>
      <c r="B653" t="s">
        <v>6739</v>
      </c>
      <c r="C653" t="s">
        <v>476</v>
      </c>
      <c r="D653" t="s">
        <v>6740</v>
      </c>
      <c r="E653" t="s">
        <v>475</v>
      </c>
      <c r="F653" s="803">
        <v>101700000</v>
      </c>
      <c r="G653" s="803">
        <v>0</v>
      </c>
    </row>
    <row r="654" spans="1:8">
      <c r="A654" s="1261" t="s">
        <v>6928</v>
      </c>
      <c r="B654" t="s">
        <v>6811</v>
      </c>
      <c r="C654" t="s">
        <v>575</v>
      </c>
      <c r="D654" t="s">
        <v>623</v>
      </c>
      <c r="E654" t="s">
        <v>6447</v>
      </c>
      <c r="F654" s="803">
        <v>5622</v>
      </c>
      <c r="G654" s="803">
        <v>0</v>
      </c>
      <c r="H654" t="s">
        <v>631</v>
      </c>
    </row>
    <row r="655" spans="1:8">
      <c r="A655" s="1261" t="s">
        <v>6928</v>
      </c>
      <c r="B655" t="s">
        <v>6811</v>
      </c>
      <c r="C655" t="s">
        <v>399</v>
      </c>
      <c r="D655" t="s">
        <v>646</v>
      </c>
      <c r="E655" t="s">
        <v>6447</v>
      </c>
      <c r="F655" s="803">
        <v>0</v>
      </c>
      <c r="G655" s="803">
        <v>5622</v>
      </c>
      <c r="H655" t="s">
        <v>631</v>
      </c>
    </row>
    <row r="656" spans="1:8">
      <c r="A656" s="1261" t="s">
        <v>6928</v>
      </c>
      <c r="B656" t="s">
        <v>6812</v>
      </c>
      <c r="C656" t="s">
        <v>575</v>
      </c>
      <c r="D656" t="s">
        <v>623</v>
      </c>
      <c r="E656" t="s">
        <v>6448</v>
      </c>
      <c r="F656" s="803">
        <v>2012</v>
      </c>
      <c r="G656" s="803">
        <v>0</v>
      </c>
      <c r="H656" t="s">
        <v>631</v>
      </c>
    </row>
    <row r="657" spans="1:8">
      <c r="A657" s="1261" t="s">
        <v>6928</v>
      </c>
      <c r="B657" t="s">
        <v>6812</v>
      </c>
      <c r="C657" t="s">
        <v>399</v>
      </c>
      <c r="D657" t="s">
        <v>646</v>
      </c>
      <c r="E657" t="s">
        <v>6448</v>
      </c>
      <c r="F657" s="803">
        <v>0</v>
      </c>
      <c r="G657" s="803">
        <v>2012</v>
      </c>
      <c r="H657" t="s">
        <v>631</v>
      </c>
    </row>
    <row r="658" spans="1:8">
      <c r="A658" s="1261" t="s">
        <v>6928</v>
      </c>
      <c r="B658" t="s">
        <v>6814</v>
      </c>
      <c r="C658" t="s">
        <v>431</v>
      </c>
      <c r="D658" t="s">
        <v>634</v>
      </c>
      <c r="E658" t="s">
        <v>6449</v>
      </c>
      <c r="F658" s="803">
        <v>7657424</v>
      </c>
      <c r="G658" s="803">
        <v>0</v>
      </c>
    </row>
    <row r="659" spans="1:8">
      <c r="A659" s="1261" t="s">
        <v>6928</v>
      </c>
      <c r="B659" t="s">
        <v>6814</v>
      </c>
      <c r="C659" t="s">
        <v>425</v>
      </c>
      <c r="D659" t="s">
        <v>643</v>
      </c>
      <c r="E659" t="s">
        <v>6449</v>
      </c>
      <c r="F659" s="803">
        <v>0</v>
      </c>
      <c r="G659" s="803">
        <v>7657424</v>
      </c>
    </row>
    <row r="660" spans="1:8">
      <c r="A660" s="1261" t="s">
        <v>6928</v>
      </c>
      <c r="B660" t="s">
        <v>6813</v>
      </c>
      <c r="C660" t="s">
        <v>441</v>
      </c>
      <c r="D660" t="s">
        <v>636</v>
      </c>
      <c r="E660" t="s">
        <v>440</v>
      </c>
      <c r="F660" s="803">
        <v>15712084</v>
      </c>
      <c r="G660" s="803">
        <v>0</v>
      </c>
    </row>
    <row r="661" spans="1:8">
      <c r="A661" s="1261" t="s">
        <v>6928</v>
      </c>
      <c r="B661" t="s">
        <v>6813</v>
      </c>
      <c r="C661" t="s">
        <v>445</v>
      </c>
      <c r="D661" t="s">
        <v>645</v>
      </c>
      <c r="E661" t="s">
        <v>440</v>
      </c>
      <c r="F661" s="803">
        <v>0</v>
      </c>
      <c r="G661" s="803">
        <v>15712084</v>
      </c>
    </row>
    <row r="662" spans="1:8">
      <c r="A662" s="1261" t="s">
        <v>6928</v>
      </c>
      <c r="B662" t="s">
        <v>6718</v>
      </c>
      <c r="C662" t="s">
        <v>435</v>
      </c>
      <c r="D662" t="s">
        <v>641</v>
      </c>
      <c r="E662" t="s">
        <v>434</v>
      </c>
      <c r="F662" s="803">
        <v>1000000</v>
      </c>
      <c r="G662" s="803">
        <v>0</v>
      </c>
    </row>
    <row r="663" spans="1:8">
      <c r="A663" s="1261" t="s">
        <v>6928</v>
      </c>
      <c r="B663" t="s">
        <v>6718</v>
      </c>
      <c r="C663" t="s">
        <v>437</v>
      </c>
      <c r="D663" t="s">
        <v>649</v>
      </c>
      <c r="E663" t="s">
        <v>434</v>
      </c>
      <c r="F663" s="803">
        <v>0</v>
      </c>
      <c r="G663" s="803">
        <v>1000000</v>
      </c>
    </row>
    <row r="664" spans="1:8">
      <c r="A664" s="1261" t="s">
        <v>6928</v>
      </c>
      <c r="B664" t="s">
        <v>6729</v>
      </c>
      <c r="C664" t="s">
        <v>6837</v>
      </c>
      <c r="D664" t="s">
        <v>3608</v>
      </c>
      <c r="E664" t="s">
        <v>6730</v>
      </c>
      <c r="F664" s="803">
        <v>0</v>
      </c>
      <c r="G664" s="803">
        <v>43500000</v>
      </c>
    </row>
    <row r="665" spans="1:8">
      <c r="A665" s="1261" t="s">
        <v>6928</v>
      </c>
      <c r="B665" t="s">
        <v>6729</v>
      </c>
      <c r="C665" t="s">
        <v>511</v>
      </c>
      <c r="D665" t="s">
        <v>663</v>
      </c>
      <c r="E665" t="s">
        <v>6730</v>
      </c>
      <c r="F665" s="803">
        <v>43500000</v>
      </c>
      <c r="G665" s="803">
        <v>0</v>
      </c>
    </row>
    <row r="666" spans="1:8">
      <c r="A666" s="1261" t="s">
        <v>6928</v>
      </c>
      <c r="B666" t="s">
        <v>6715</v>
      </c>
      <c r="C666" t="s">
        <v>425</v>
      </c>
      <c r="D666" t="s">
        <v>643</v>
      </c>
      <c r="E666" t="s">
        <v>6682</v>
      </c>
      <c r="F666" s="803">
        <v>0</v>
      </c>
      <c r="G666" s="803">
        <v>7657424</v>
      </c>
      <c r="H666" t="s">
        <v>600</v>
      </c>
    </row>
    <row r="667" spans="1:8">
      <c r="A667" s="1261" t="s">
        <v>6928</v>
      </c>
      <c r="B667" t="s">
        <v>6715</v>
      </c>
      <c r="C667" t="s">
        <v>354</v>
      </c>
      <c r="D667" t="s">
        <v>656</v>
      </c>
      <c r="E667" t="s">
        <v>6682</v>
      </c>
      <c r="F667" s="803">
        <v>7657424</v>
      </c>
      <c r="G667" s="803">
        <v>0</v>
      </c>
      <c r="H667" t="s">
        <v>600</v>
      </c>
    </row>
    <row r="668" spans="1:8">
      <c r="A668" s="1261" t="s">
        <v>6928</v>
      </c>
      <c r="B668" t="s">
        <v>6717</v>
      </c>
      <c r="C668" t="s">
        <v>425</v>
      </c>
      <c r="D668" t="s">
        <v>643</v>
      </c>
      <c r="E668" t="s">
        <v>420</v>
      </c>
      <c r="F668" s="803">
        <v>7657424</v>
      </c>
      <c r="G668" s="803">
        <v>0</v>
      </c>
      <c r="H668" t="s">
        <v>602</v>
      </c>
    </row>
    <row r="669" spans="1:8">
      <c r="A669" s="1261" t="s">
        <v>6928</v>
      </c>
      <c r="B669" t="s">
        <v>6717</v>
      </c>
      <c r="C669" t="s">
        <v>421</v>
      </c>
      <c r="D669" t="s">
        <v>650</v>
      </c>
      <c r="E669" t="s">
        <v>420</v>
      </c>
      <c r="F669" s="803">
        <v>0</v>
      </c>
      <c r="G669" s="803">
        <v>7657424</v>
      </c>
      <c r="H669" t="s">
        <v>602</v>
      </c>
    </row>
    <row r="670" spans="1:8">
      <c r="A670" s="1261" t="s">
        <v>6928</v>
      </c>
      <c r="B670" t="s">
        <v>6708</v>
      </c>
      <c r="C670" t="s">
        <v>244</v>
      </c>
      <c r="D670" t="s">
        <v>652</v>
      </c>
      <c r="E670" t="s">
        <v>6676</v>
      </c>
      <c r="F670" s="803">
        <v>3775300</v>
      </c>
      <c r="G670" s="803">
        <v>0</v>
      </c>
      <c r="H670" t="s">
        <v>6656</v>
      </c>
    </row>
    <row r="671" spans="1:8">
      <c r="A671" s="1261" t="s">
        <v>6928</v>
      </c>
      <c r="B671" t="s">
        <v>6708</v>
      </c>
      <c r="C671" t="s">
        <v>354</v>
      </c>
      <c r="D671" t="s">
        <v>656</v>
      </c>
      <c r="E671" t="s">
        <v>6676</v>
      </c>
      <c r="F671" s="803">
        <v>0</v>
      </c>
      <c r="G671" s="803">
        <v>3775300</v>
      </c>
      <c r="H671" t="s">
        <v>600</v>
      </c>
    </row>
    <row r="672" spans="1:8">
      <c r="A672" s="1261" t="s">
        <v>6928</v>
      </c>
      <c r="B672" t="s">
        <v>6709</v>
      </c>
      <c r="C672" t="s">
        <v>244</v>
      </c>
      <c r="D672" t="s">
        <v>652</v>
      </c>
      <c r="E672" t="s">
        <v>6676</v>
      </c>
      <c r="F672" s="803">
        <v>3071380</v>
      </c>
      <c r="G672" s="803">
        <v>0</v>
      </c>
      <c r="H672" t="s">
        <v>6656</v>
      </c>
    </row>
    <row r="673" spans="1:8">
      <c r="A673" s="1261" t="s">
        <v>6928</v>
      </c>
      <c r="B673" t="s">
        <v>6709</v>
      </c>
      <c r="C673" t="s">
        <v>354</v>
      </c>
      <c r="D673" t="s">
        <v>656</v>
      </c>
      <c r="E673" t="s">
        <v>6676</v>
      </c>
      <c r="F673" s="803">
        <v>0</v>
      </c>
      <c r="G673" s="803">
        <v>3071380</v>
      </c>
      <c r="H673" t="s">
        <v>600</v>
      </c>
    </row>
    <row r="674" spans="1:8">
      <c r="A674" s="1261" t="s">
        <v>6928</v>
      </c>
      <c r="B674" t="s">
        <v>6710</v>
      </c>
      <c r="C674" t="s">
        <v>244</v>
      </c>
      <c r="D674" t="s">
        <v>652</v>
      </c>
      <c r="E674" t="s">
        <v>6676</v>
      </c>
      <c r="F674" s="803">
        <v>7230530</v>
      </c>
      <c r="G674" s="803">
        <v>0</v>
      </c>
      <c r="H674" t="s">
        <v>6656</v>
      </c>
    </row>
    <row r="675" spans="1:8">
      <c r="A675" s="1261" t="s">
        <v>6928</v>
      </c>
      <c r="B675" t="s">
        <v>6710</v>
      </c>
      <c r="C675" t="s">
        <v>354</v>
      </c>
      <c r="D675" t="s">
        <v>656</v>
      </c>
      <c r="E675" t="s">
        <v>6676</v>
      </c>
      <c r="F675" s="803">
        <v>0</v>
      </c>
      <c r="G675" s="803">
        <v>7230530</v>
      </c>
      <c r="H675" t="s">
        <v>600</v>
      </c>
    </row>
    <row r="676" spans="1:8">
      <c r="A676" s="1261" t="s">
        <v>6928</v>
      </c>
      <c r="B676" t="s">
        <v>6711</v>
      </c>
      <c r="C676" t="s">
        <v>244</v>
      </c>
      <c r="D676" t="s">
        <v>652</v>
      </c>
      <c r="E676" t="s">
        <v>6676</v>
      </c>
      <c r="F676" s="803">
        <v>2760000</v>
      </c>
      <c r="G676" s="803">
        <v>0</v>
      </c>
      <c r="H676" t="s">
        <v>6656</v>
      </c>
    </row>
    <row r="677" spans="1:8">
      <c r="A677" s="1261" t="s">
        <v>6928</v>
      </c>
      <c r="B677" t="s">
        <v>6711</v>
      </c>
      <c r="C677" t="s">
        <v>354</v>
      </c>
      <c r="D677" t="s">
        <v>656</v>
      </c>
      <c r="E677" t="s">
        <v>6676</v>
      </c>
      <c r="F677" s="803">
        <v>0</v>
      </c>
      <c r="G677" s="803">
        <v>2760000</v>
      </c>
      <c r="H677" t="s">
        <v>600</v>
      </c>
    </row>
    <row r="678" spans="1:8">
      <c r="A678" s="1261" t="s">
        <v>6928</v>
      </c>
      <c r="B678" t="s">
        <v>6712</v>
      </c>
      <c r="C678" t="s">
        <v>244</v>
      </c>
      <c r="D678" t="s">
        <v>652</v>
      </c>
      <c r="E678" t="s">
        <v>6713</v>
      </c>
      <c r="F678" s="803">
        <v>660000</v>
      </c>
      <c r="G678" s="803">
        <v>0</v>
      </c>
      <c r="H678" t="s">
        <v>6663</v>
      </c>
    </row>
    <row r="679" spans="1:8">
      <c r="A679" s="1261" t="s">
        <v>6928</v>
      </c>
      <c r="B679" t="s">
        <v>6712</v>
      </c>
      <c r="C679" t="s">
        <v>354</v>
      </c>
      <c r="D679" t="s">
        <v>656</v>
      </c>
      <c r="E679" t="s">
        <v>6713</v>
      </c>
      <c r="F679" s="803">
        <v>0</v>
      </c>
      <c r="G679" s="803">
        <v>660000</v>
      </c>
      <c r="H679" t="s">
        <v>600</v>
      </c>
    </row>
    <row r="680" spans="1:8">
      <c r="A680" s="1321">
        <v>45874</v>
      </c>
      <c r="B680" t="s">
        <v>6884</v>
      </c>
      <c r="C680" t="s">
        <v>349</v>
      </c>
      <c r="D680" t="s">
        <v>659</v>
      </c>
      <c r="E680" t="s">
        <v>6885</v>
      </c>
      <c r="F680" s="803">
        <v>2000000</v>
      </c>
      <c r="G680" s="803">
        <v>0</v>
      </c>
      <c r="H680" t="s">
        <v>625</v>
      </c>
    </row>
    <row r="681" spans="1:8">
      <c r="A681" s="1321">
        <v>45874</v>
      </c>
      <c r="B681" t="s">
        <v>6884</v>
      </c>
      <c r="C681" t="s">
        <v>244</v>
      </c>
      <c r="D681" t="s">
        <v>652</v>
      </c>
      <c r="E681" t="s">
        <v>6885</v>
      </c>
      <c r="F681" s="803">
        <v>0</v>
      </c>
      <c r="G681" s="803">
        <v>22000000</v>
      </c>
      <c r="H681" t="s">
        <v>625</v>
      </c>
    </row>
    <row r="682" spans="1:8">
      <c r="A682" s="1321">
        <v>45874</v>
      </c>
      <c r="B682" t="s">
        <v>6884</v>
      </c>
      <c r="C682" t="s">
        <v>6352</v>
      </c>
      <c r="D682" t="s">
        <v>6374</v>
      </c>
      <c r="E682" t="s">
        <v>6885</v>
      </c>
      <c r="F682" s="803">
        <v>20000000</v>
      </c>
      <c r="G682" s="803">
        <v>0</v>
      </c>
      <c r="H682" t="s">
        <v>625</v>
      </c>
    </row>
    <row r="683" spans="1:8">
      <c r="A683" s="1321">
        <v>45877</v>
      </c>
      <c r="B683" t="s">
        <v>6890</v>
      </c>
      <c r="C683" t="s">
        <v>379</v>
      </c>
      <c r="D683" t="s">
        <v>678</v>
      </c>
      <c r="E683" t="s">
        <v>6891</v>
      </c>
      <c r="F683" s="803">
        <v>355350</v>
      </c>
      <c r="G683" s="803">
        <v>0</v>
      </c>
      <c r="H683" t="s">
        <v>625</v>
      </c>
    </row>
    <row r="684" spans="1:8">
      <c r="A684" s="1321">
        <v>45877</v>
      </c>
      <c r="B684" t="s">
        <v>6890</v>
      </c>
      <c r="C684" t="s">
        <v>349</v>
      </c>
      <c r="D684" t="s">
        <v>659</v>
      </c>
      <c r="E684" t="s">
        <v>6891</v>
      </c>
      <c r="F684" s="803">
        <v>35540</v>
      </c>
      <c r="G684" s="803">
        <v>0</v>
      </c>
      <c r="H684" t="s">
        <v>625</v>
      </c>
    </row>
    <row r="685" spans="1:8">
      <c r="A685" s="1321">
        <v>45877</v>
      </c>
      <c r="B685" t="s">
        <v>6890</v>
      </c>
      <c r="C685" t="s">
        <v>244</v>
      </c>
      <c r="D685" t="s">
        <v>652</v>
      </c>
      <c r="E685" t="s">
        <v>6891</v>
      </c>
      <c r="F685" s="803">
        <v>0</v>
      </c>
      <c r="G685" s="803">
        <v>390890</v>
      </c>
      <c r="H685" t="s">
        <v>625</v>
      </c>
    </row>
    <row r="686" spans="1:8">
      <c r="A686" s="1321">
        <v>45896</v>
      </c>
      <c r="B686" t="s">
        <v>6872</v>
      </c>
      <c r="C686" t="s">
        <v>244</v>
      </c>
      <c r="D686" t="s">
        <v>652</v>
      </c>
      <c r="E686" t="s">
        <v>6873</v>
      </c>
      <c r="F686" s="803">
        <v>0</v>
      </c>
      <c r="G686" s="803">
        <v>330000</v>
      </c>
    </row>
    <row r="687" spans="1:8">
      <c r="A687" s="1321">
        <v>45896</v>
      </c>
      <c r="B687" t="s">
        <v>6872</v>
      </c>
      <c r="C687" t="s">
        <v>511</v>
      </c>
      <c r="D687" t="s">
        <v>663</v>
      </c>
      <c r="E687" t="s">
        <v>6873</v>
      </c>
      <c r="F687" s="803">
        <v>330000</v>
      </c>
      <c r="G687" s="803">
        <v>0</v>
      </c>
      <c r="H687" t="s">
        <v>6489</v>
      </c>
    </row>
    <row r="688" spans="1:8">
      <c r="A688" s="1321">
        <v>45896</v>
      </c>
      <c r="B688" t="s">
        <v>6874</v>
      </c>
      <c r="C688" t="s">
        <v>244</v>
      </c>
      <c r="D688" t="s">
        <v>652</v>
      </c>
      <c r="E688" t="s">
        <v>6875</v>
      </c>
      <c r="F688" s="803">
        <v>0</v>
      </c>
      <c r="G688" s="803">
        <v>330000</v>
      </c>
    </row>
    <row r="689" spans="1:8">
      <c r="A689" s="1321">
        <v>45896</v>
      </c>
      <c r="B689" t="s">
        <v>6874</v>
      </c>
      <c r="C689" t="s">
        <v>511</v>
      </c>
      <c r="D689" t="s">
        <v>663</v>
      </c>
      <c r="E689" t="s">
        <v>6875</v>
      </c>
      <c r="F689" s="803">
        <v>330000</v>
      </c>
      <c r="G689" s="803">
        <v>0</v>
      </c>
      <c r="H689" t="s">
        <v>6489</v>
      </c>
    </row>
    <row r="690" spans="1:8">
      <c r="A690" s="1321">
        <v>45896</v>
      </c>
      <c r="B690" t="s">
        <v>6876</v>
      </c>
      <c r="C690" t="s">
        <v>244</v>
      </c>
      <c r="D690" t="s">
        <v>652</v>
      </c>
      <c r="E690" t="s">
        <v>6877</v>
      </c>
      <c r="F690" s="803">
        <v>0</v>
      </c>
      <c r="G690" s="803">
        <v>330000</v>
      </c>
    </row>
    <row r="691" spans="1:8">
      <c r="A691" s="1321">
        <v>45896</v>
      </c>
      <c r="B691" t="s">
        <v>6876</v>
      </c>
      <c r="C691" t="s">
        <v>511</v>
      </c>
      <c r="D691" t="s">
        <v>663</v>
      </c>
      <c r="E691" t="s">
        <v>6877</v>
      </c>
      <c r="F691" s="803">
        <v>330000</v>
      </c>
      <c r="G691" s="803">
        <v>0</v>
      </c>
      <c r="H691" t="s">
        <v>6489</v>
      </c>
    </row>
    <row r="692" spans="1:8">
      <c r="A692" s="1321">
        <v>45896</v>
      </c>
      <c r="B692" t="s">
        <v>6878</v>
      </c>
      <c r="C692" t="s">
        <v>244</v>
      </c>
      <c r="D692" t="s">
        <v>652</v>
      </c>
      <c r="E692" t="s">
        <v>6879</v>
      </c>
      <c r="F692" s="803">
        <v>0</v>
      </c>
      <c r="G692" s="803">
        <v>330000</v>
      </c>
    </row>
    <row r="693" spans="1:8">
      <c r="A693" s="1321">
        <v>45896</v>
      </c>
      <c r="B693" t="s">
        <v>6878</v>
      </c>
      <c r="C693" t="s">
        <v>511</v>
      </c>
      <c r="D693" t="s">
        <v>663</v>
      </c>
      <c r="E693" t="s">
        <v>6879</v>
      </c>
      <c r="F693" s="803">
        <v>330000</v>
      </c>
      <c r="G693" s="803">
        <v>0</v>
      </c>
      <c r="H693" t="s">
        <v>6489</v>
      </c>
    </row>
    <row r="694" spans="1:8">
      <c r="A694" s="1321">
        <v>45896</v>
      </c>
      <c r="B694" t="s">
        <v>6880</v>
      </c>
      <c r="C694" t="s">
        <v>244</v>
      </c>
      <c r="D694" t="s">
        <v>652</v>
      </c>
      <c r="E694" t="s">
        <v>6881</v>
      </c>
      <c r="F694" s="803">
        <v>0</v>
      </c>
      <c r="G694" s="803">
        <v>330000</v>
      </c>
    </row>
    <row r="695" spans="1:8">
      <c r="A695" s="1321">
        <v>45896</v>
      </c>
      <c r="B695" t="s">
        <v>6880</v>
      </c>
      <c r="C695" t="s">
        <v>511</v>
      </c>
      <c r="D695" t="s">
        <v>663</v>
      </c>
      <c r="E695" t="s">
        <v>6881</v>
      </c>
      <c r="F695" s="803">
        <v>330000</v>
      </c>
      <c r="G695" s="803">
        <v>0</v>
      </c>
      <c r="H695" t="s">
        <v>6489</v>
      </c>
    </row>
    <row r="696" spans="1:8">
      <c r="A696" s="1321">
        <v>45896</v>
      </c>
      <c r="B696" t="s">
        <v>6882</v>
      </c>
      <c r="C696" t="s">
        <v>244</v>
      </c>
      <c r="D696" t="s">
        <v>652</v>
      </c>
      <c r="E696" t="s">
        <v>6883</v>
      </c>
      <c r="F696" s="803">
        <v>0</v>
      </c>
      <c r="G696" s="803">
        <v>330000</v>
      </c>
    </row>
    <row r="697" spans="1:8">
      <c r="A697" s="1321">
        <v>45896</v>
      </c>
      <c r="B697" t="s">
        <v>6882</v>
      </c>
      <c r="C697" t="s">
        <v>511</v>
      </c>
      <c r="D697" t="s">
        <v>663</v>
      </c>
      <c r="E697" t="s">
        <v>6883</v>
      </c>
      <c r="F697" s="803">
        <v>330000</v>
      </c>
      <c r="G697" s="803">
        <v>0</v>
      </c>
      <c r="H697" t="s">
        <v>6489</v>
      </c>
    </row>
    <row r="698" spans="1:8">
      <c r="A698" s="1321">
        <v>45900</v>
      </c>
      <c r="B698" t="s">
        <v>6893</v>
      </c>
      <c r="C698" t="s">
        <v>391</v>
      </c>
      <c r="D698" t="s">
        <v>658</v>
      </c>
      <c r="E698" t="s">
        <v>6894</v>
      </c>
      <c r="F698" s="803">
        <v>2200000</v>
      </c>
      <c r="G698" s="803">
        <v>0</v>
      </c>
      <c r="H698" t="s">
        <v>625</v>
      </c>
    </row>
    <row r="699" spans="1:8">
      <c r="A699" s="1321">
        <v>45900</v>
      </c>
      <c r="B699" t="s">
        <v>6893</v>
      </c>
      <c r="C699" t="s">
        <v>349</v>
      </c>
      <c r="D699" t="s">
        <v>659</v>
      </c>
      <c r="E699" t="s">
        <v>6894</v>
      </c>
      <c r="F699" s="803">
        <v>220000</v>
      </c>
      <c r="G699" s="803">
        <v>0</v>
      </c>
      <c r="H699" t="s">
        <v>625</v>
      </c>
    </row>
    <row r="700" spans="1:8">
      <c r="A700" s="1321">
        <v>45900</v>
      </c>
      <c r="B700" t="s">
        <v>6893</v>
      </c>
      <c r="C700" t="s">
        <v>244</v>
      </c>
      <c r="D700" t="s">
        <v>652</v>
      </c>
      <c r="E700" t="s">
        <v>6894</v>
      </c>
      <c r="F700" s="803">
        <v>0</v>
      </c>
      <c r="G700" s="803">
        <v>2420000</v>
      </c>
      <c r="H700" t="s">
        <v>625</v>
      </c>
    </row>
    <row r="701" spans="1:8">
      <c r="A701" s="1321">
        <v>45876</v>
      </c>
      <c r="B701" t="s">
        <v>6849</v>
      </c>
      <c r="C701" t="s">
        <v>240</v>
      </c>
      <c r="D701" t="s">
        <v>706</v>
      </c>
      <c r="E701" t="s">
        <v>6866</v>
      </c>
      <c r="F701" s="803">
        <v>0</v>
      </c>
      <c r="G701" s="803">
        <v>35997920</v>
      </c>
      <c r="H701" t="s">
        <v>625</v>
      </c>
    </row>
    <row r="702" spans="1:8">
      <c r="A702" s="1321">
        <v>45876</v>
      </c>
      <c r="B702" t="s">
        <v>6849</v>
      </c>
      <c r="C702" t="s">
        <v>354</v>
      </c>
      <c r="D702" t="s">
        <v>656</v>
      </c>
      <c r="E702" t="s">
        <v>6850</v>
      </c>
      <c r="F702" s="803">
        <v>35997920</v>
      </c>
      <c r="G702" s="803">
        <v>0</v>
      </c>
      <c r="H702" t="s">
        <v>625</v>
      </c>
    </row>
    <row r="703" spans="1:8">
      <c r="A703" s="1321">
        <v>45870</v>
      </c>
      <c r="B703" t="s">
        <v>6886</v>
      </c>
      <c r="C703" t="s">
        <v>1164</v>
      </c>
      <c r="D703" t="s">
        <v>1067</v>
      </c>
      <c r="E703" t="s">
        <v>485</v>
      </c>
      <c r="F703" s="803">
        <v>17628000</v>
      </c>
      <c r="G703" s="803">
        <v>0</v>
      </c>
    </row>
    <row r="704" spans="1:8">
      <c r="A704" s="1321">
        <v>45870</v>
      </c>
      <c r="B704" t="s">
        <v>6886</v>
      </c>
      <c r="C704" t="s">
        <v>476</v>
      </c>
      <c r="D704" t="s">
        <v>6740</v>
      </c>
      <c r="E704" t="s">
        <v>485</v>
      </c>
      <c r="F704" s="803">
        <v>0</v>
      </c>
      <c r="G704" s="803">
        <v>17628000</v>
      </c>
    </row>
    <row r="705" spans="1:7">
      <c r="A705" s="1321">
        <v>45870</v>
      </c>
      <c r="B705" t="s">
        <v>6887</v>
      </c>
      <c r="C705" t="s">
        <v>1164</v>
      </c>
      <c r="D705" t="s">
        <v>1067</v>
      </c>
      <c r="E705" t="s">
        <v>475</v>
      </c>
      <c r="F705" s="803">
        <v>101700000</v>
      </c>
      <c r="G705" s="803">
        <v>0</v>
      </c>
    </row>
    <row r="706" spans="1:7">
      <c r="A706" s="1321">
        <v>45870</v>
      </c>
      <c r="B706" t="s">
        <v>6887</v>
      </c>
      <c r="C706" t="s">
        <v>476</v>
      </c>
      <c r="D706" t="s">
        <v>6740</v>
      </c>
      <c r="E706" t="s">
        <v>475</v>
      </c>
      <c r="F706" s="803">
        <v>0</v>
      </c>
      <c r="G706" s="803">
        <v>101700000</v>
      </c>
    </row>
    <row r="707" spans="1:7">
      <c r="A707" s="1321">
        <v>45870</v>
      </c>
      <c r="B707" t="s">
        <v>6895</v>
      </c>
      <c r="C707" t="s">
        <v>575</v>
      </c>
      <c r="D707" t="s">
        <v>623</v>
      </c>
      <c r="E707" t="s">
        <v>6447</v>
      </c>
      <c r="F707" s="803">
        <v>0</v>
      </c>
      <c r="G707" s="803">
        <v>5622</v>
      </c>
    </row>
    <row r="708" spans="1:7">
      <c r="A708" s="1321">
        <v>45870</v>
      </c>
      <c r="B708" t="s">
        <v>6895</v>
      </c>
      <c r="C708" t="s">
        <v>399</v>
      </c>
      <c r="D708" t="s">
        <v>646</v>
      </c>
      <c r="E708" t="s">
        <v>6447</v>
      </c>
      <c r="F708" s="803">
        <v>5622</v>
      </c>
      <c r="G708" s="803">
        <v>0</v>
      </c>
    </row>
    <row r="709" spans="1:7">
      <c r="A709" s="1321">
        <v>45870</v>
      </c>
      <c r="B709" t="s">
        <v>6896</v>
      </c>
      <c r="C709" t="s">
        <v>575</v>
      </c>
      <c r="D709" t="s">
        <v>623</v>
      </c>
      <c r="E709" t="s">
        <v>6448</v>
      </c>
      <c r="F709" s="803">
        <v>0</v>
      </c>
      <c r="G709" s="803">
        <v>2012</v>
      </c>
    </row>
    <row r="710" spans="1:7">
      <c r="A710" s="1321">
        <v>45870</v>
      </c>
      <c r="B710" t="s">
        <v>6896</v>
      </c>
      <c r="C710" t="s">
        <v>399</v>
      </c>
      <c r="D710" t="s">
        <v>646</v>
      </c>
      <c r="E710" t="s">
        <v>6448</v>
      </c>
      <c r="F710" s="803">
        <v>2012</v>
      </c>
      <c r="G710" s="803">
        <v>0</v>
      </c>
    </row>
    <row r="711" spans="1:7">
      <c r="A711" s="1321">
        <v>45900</v>
      </c>
      <c r="B711" t="s">
        <v>6888</v>
      </c>
      <c r="C711" t="s">
        <v>1164</v>
      </c>
      <c r="D711" t="s">
        <v>1067</v>
      </c>
      <c r="E711" t="s">
        <v>485</v>
      </c>
      <c r="F711" s="803">
        <v>0</v>
      </c>
      <c r="G711" s="803">
        <v>14812200</v>
      </c>
    </row>
    <row r="712" spans="1:7">
      <c r="A712" s="1321">
        <v>45900</v>
      </c>
      <c r="B712" t="s">
        <v>6888</v>
      </c>
      <c r="C712" t="s">
        <v>476</v>
      </c>
      <c r="D712" t="s">
        <v>6740</v>
      </c>
      <c r="E712" t="s">
        <v>485</v>
      </c>
      <c r="F712" s="803">
        <v>14812200</v>
      </c>
      <c r="G712" s="803">
        <v>0</v>
      </c>
    </row>
    <row r="713" spans="1:7">
      <c r="A713" s="1321">
        <v>45900</v>
      </c>
      <c r="B713" t="s">
        <v>6889</v>
      </c>
      <c r="C713" t="s">
        <v>1164</v>
      </c>
      <c r="D713" t="s">
        <v>1067</v>
      </c>
      <c r="E713" t="s">
        <v>475</v>
      </c>
      <c r="F713" s="803">
        <v>0</v>
      </c>
      <c r="G713" s="803">
        <v>85455000</v>
      </c>
    </row>
    <row r="714" spans="1:7">
      <c r="A714" s="1321">
        <v>45900</v>
      </c>
      <c r="B714" t="s">
        <v>6889</v>
      </c>
      <c r="C714" t="s">
        <v>476</v>
      </c>
      <c r="D714" t="s">
        <v>6740</v>
      </c>
      <c r="E714" t="s">
        <v>475</v>
      </c>
      <c r="F714" s="803">
        <v>85455000</v>
      </c>
      <c r="G714" s="803">
        <v>0</v>
      </c>
    </row>
    <row r="715" spans="1:7">
      <c r="A715" s="1321">
        <v>45900</v>
      </c>
      <c r="B715" t="s">
        <v>6897</v>
      </c>
      <c r="C715" t="s">
        <v>575</v>
      </c>
      <c r="D715" t="s">
        <v>623</v>
      </c>
      <c r="E715" t="s">
        <v>6447</v>
      </c>
      <c r="F715" s="803">
        <v>17688</v>
      </c>
      <c r="G715" s="803">
        <v>0</v>
      </c>
    </row>
    <row r="716" spans="1:7">
      <c r="A716" s="1321">
        <v>45900</v>
      </c>
      <c r="B716" t="s">
        <v>6897</v>
      </c>
      <c r="C716" t="s">
        <v>399</v>
      </c>
      <c r="D716" t="s">
        <v>646</v>
      </c>
      <c r="E716" t="s">
        <v>6447</v>
      </c>
      <c r="F716" s="803">
        <v>0</v>
      </c>
      <c r="G716" s="803">
        <v>17688</v>
      </c>
    </row>
    <row r="717" spans="1:7">
      <c r="A717" s="1321">
        <v>45900</v>
      </c>
      <c r="B717" t="s">
        <v>6898</v>
      </c>
      <c r="C717" t="s">
        <v>575</v>
      </c>
      <c r="D717" t="s">
        <v>623</v>
      </c>
      <c r="E717" t="s">
        <v>6448</v>
      </c>
      <c r="F717" s="803">
        <v>8107</v>
      </c>
      <c r="G717" s="803">
        <v>0</v>
      </c>
    </row>
    <row r="718" spans="1:7">
      <c r="A718" s="1321">
        <v>45900</v>
      </c>
      <c r="B718" t="s">
        <v>6898</v>
      </c>
      <c r="C718" t="s">
        <v>399</v>
      </c>
      <c r="D718" t="s">
        <v>646</v>
      </c>
      <c r="E718" t="s">
        <v>6448</v>
      </c>
      <c r="F718" s="803">
        <v>0</v>
      </c>
      <c r="G718" s="803">
        <v>8107</v>
      </c>
    </row>
    <row r="719" spans="1:7">
      <c r="A719" s="1321">
        <v>45900</v>
      </c>
      <c r="B719" t="s">
        <v>6899</v>
      </c>
      <c r="C719" t="s">
        <v>575</v>
      </c>
      <c r="D719" t="s">
        <v>623</v>
      </c>
      <c r="E719" t="s">
        <v>6900</v>
      </c>
      <c r="F719" s="803">
        <v>4350</v>
      </c>
      <c r="G719" s="803">
        <v>0</v>
      </c>
    </row>
    <row r="720" spans="1:7">
      <c r="A720" s="1321">
        <v>45900</v>
      </c>
      <c r="B720" t="s">
        <v>6899</v>
      </c>
      <c r="C720" t="s">
        <v>399</v>
      </c>
      <c r="D720" t="s">
        <v>646</v>
      </c>
      <c r="E720" t="s">
        <v>6900</v>
      </c>
      <c r="F720" s="803">
        <v>0</v>
      </c>
      <c r="G720" s="803">
        <v>4350</v>
      </c>
    </row>
    <row r="721" spans="1:8">
      <c r="A721" s="1321">
        <v>45900</v>
      </c>
      <c r="B721" t="s">
        <v>6902</v>
      </c>
      <c r="C721" t="s">
        <v>431</v>
      </c>
      <c r="D721" t="s">
        <v>634</v>
      </c>
      <c r="E721" t="s">
        <v>6449</v>
      </c>
      <c r="F721" s="803">
        <v>7657424</v>
      </c>
      <c r="G721" s="803">
        <v>0</v>
      </c>
    </row>
    <row r="722" spans="1:8">
      <c r="A722" s="1321">
        <v>45900</v>
      </c>
      <c r="B722" t="s">
        <v>6902</v>
      </c>
      <c r="C722" t="s">
        <v>425</v>
      </c>
      <c r="D722" t="s">
        <v>643</v>
      </c>
      <c r="E722" t="s">
        <v>6449</v>
      </c>
      <c r="F722" s="803">
        <v>0</v>
      </c>
      <c r="G722" s="803">
        <v>7657424</v>
      </c>
    </row>
    <row r="723" spans="1:8">
      <c r="A723" s="1321">
        <v>45900</v>
      </c>
      <c r="B723" t="s">
        <v>6901</v>
      </c>
      <c r="C723" t="s">
        <v>441</v>
      </c>
      <c r="D723" t="s">
        <v>636</v>
      </c>
      <c r="E723" t="s">
        <v>440</v>
      </c>
      <c r="F723" s="803">
        <v>15712084</v>
      </c>
      <c r="G723" s="803">
        <v>0</v>
      </c>
    </row>
    <row r="724" spans="1:8">
      <c r="A724" s="1321">
        <v>45900</v>
      </c>
      <c r="B724" t="s">
        <v>6901</v>
      </c>
      <c r="C724" t="s">
        <v>445</v>
      </c>
      <c r="D724" t="s">
        <v>645</v>
      </c>
      <c r="E724" t="s">
        <v>440</v>
      </c>
      <c r="F724" s="803">
        <v>0</v>
      </c>
      <c r="G724" s="803">
        <v>15712084</v>
      </c>
    </row>
    <row r="725" spans="1:8">
      <c r="A725" s="1321">
        <v>45900</v>
      </c>
      <c r="B725" t="s">
        <v>6867</v>
      </c>
      <c r="C725" t="s">
        <v>435</v>
      </c>
      <c r="D725" t="s">
        <v>641</v>
      </c>
      <c r="E725" t="s">
        <v>434</v>
      </c>
      <c r="F725" s="803">
        <v>1000000</v>
      </c>
      <c r="G725" s="803">
        <v>0</v>
      </c>
    </row>
    <row r="726" spans="1:8">
      <c r="A726" s="1321">
        <v>45900</v>
      </c>
      <c r="B726" t="s">
        <v>6867</v>
      </c>
      <c r="C726" t="s">
        <v>437</v>
      </c>
      <c r="D726" t="s">
        <v>649</v>
      </c>
      <c r="E726" t="s">
        <v>434</v>
      </c>
      <c r="F726" s="803">
        <v>0</v>
      </c>
      <c r="G726" s="803">
        <v>1000000</v>
      </c>
    </row>
    <row r="727" spans="1:8">
      <c r="A727" s="1321">
        <v>45894</v>
      </c>
      <c r="B727" t="s">
        <v>6869</v>
      </c>
      <c r="C727" t="s">
        <v>244</v>
      </c>
      <c r="D727" t="s">
        <v>652</v>
      </c>
      <c r="E727" t="s">
        <v>6854</v>
      </c>
      <c r="F727" s="803">
        <v>0</v>
      </c>
      <c r="G727" s="803">
        <v>7230530</v>
      </c>
    </row>
    <row r="728" spans="1:8">
      <c r="A728" s="1321">
        <v>45894</v>
      </c>
      <c r="B728" t="s">
        <v>6869</v>
      </c>
      <c r="C728" t="s">
        <v>511</v>
      </c>
      <c r="D728" t="s">
        <v>663</v>
      </c>
      <c r="E728" t="s">
        <v>6854</v>
      </c>
      <c r="F728" s="803">
        <v>7230530</v>
      </c>
      <c r="G728" s="803">
        <v>0</v>
      </c>
      <c r="H728" t="s">
        <v>6656</v>
      </c>
    </row>
    <row r="729" spans="1:8">
      <c r="A729" s="1321">
        <v>45894</v>
      </c>
      <c r="B729" t="s">
        <v>6870</v>
      </c>
      <c r="C729" t="s">
        <v>244</v>
      </c>
      <c r="D729" t="s">
        <v>652</v>
      </c>
      <c r="E729" t="s">
        <v>6856</v>
      </c>
      <c r="F729" s="803">
        <v>0</v>
      </c>
      <c r="G729" s="803">
        <v>3071380</v>
      </c>
    </row>
    <row r="730" spans="1:8">
      <c r="A730" s="1321">
        <v>45894</v>
      </c>
      <c r="B730" t="s">
        <v>6870</v>
      </c>
      <c r="C730" t="s">
        <v>511</v>
      </c>
      <c r="D730" t="s">
        <v>663</v>
      </c>
      <c r="E730" t="s">
        <v>6856</v>
      </c>
      <c r="F730" s="803">
        <v>3071380</v>
      </c>
      <c r="G730" s="803">
        <v>0</v>
      </c>
      <c r="H730" t="s">
        <v>6656</v>
      </c>
    </row>
    <row r="731" spans="1:8">
      <c r="A731" s="1321">
        <v>45894</v>
      </c>
      <c r="B731" t="s">
        <v>6871</v>
      </c>
      <c r="C731" t="s">
        <v>244</v>
      </c>
      <c r="D731" t="s">
        <v>652</v>
      </c>
      <c r="E731" t="s">
        <v>6577</v>
      </c>
      <c r="F731" s="803">
        <v>0</v>
      </c>
      <c r="G731" s="803">
        <v>3775300</v>
      </c>
    </row>
    <row r="732" spans="1:8">
      <c r="A732" s="1321">
        <v>45894</v>
      </c>
      <c r="B732" t="s">
        <v>6871</v>
      </c>
      <c r="C732" t="s">
        <v>511</v>
      </c>
      <c r="D732" t="s">
        <v>663</v>
      </c>
      <c r="E732" t="s">
        <v>6577</v>
      </c>
      <c r="F732" s="803">
        <v>3775300</v>
      </c>
      <c r="G732" s="803">
        <v>0</v>
      </c>
      <c r="H732" t="s">
        <v>6656</v>
      </c>
    </row>
    <row r="733" spans="1:8">
      <c r="A733" s="1321">
        <v>45897</v>
      </c>
      <c r="B733" t="s">
        <v>6892</v>
      </c>
      <c r="C733" t="s">
        <v>868</v>
      </c>
      <c r="D733" t="s">
        <v>869</v>
      </c>
      <c r="E733" t="s">
        <v>6865</v>
      </c>
      <c r="F733" s="803">
        <v>55000</v>
      </c>
      <c r="G733" s="803">
        <v>0</v>
      </c>
      <c r="H733" t="s">
        <v>6903</v>
      </c>
    </row>
    <row r="734" spans="1:8">
      <c r="A734" s="1321">
        <v>45897</v>
      </c>
      <c r="B734" t="s">
        <v>6892</v>
      </c>
      <c r="C734" t="s">
        <v>244</v>
      </c>
      <c r="D734" t="s">
        <v>652</v>
      </c>
      <c r="E734" t="s">
        <v>6865</v>
      </c>
      <c r="F734" s="803">
        <v>0</v>
      </c>
      <c r="G734" s="803">
        <v>55000</v>
      </c>
    </row>
    <row r="735" spans="1:8">
      <c r="A735" s="1321">
        <v>45876</v>
      </c>
      <c r="B735" t="s">
        <v>6851</v>
      </c>
      <c r="C735" t="s">
        <v>244</v>
      </c>
      <c r="D735" t="s">
        <v>652</v>
      </c>
      <c r="E735" t="s">
        <v>6852</v>
      </c>
      <c r="F735" s="803">
        <v>253000</v>
      </c>
      <c r="G735" s="803">
        <v>0</v>
      </c>
      <c r="H735" t="s">
        <v>625</v>
      </c>
    </row>
    <row r="736" spans="1:8">
      <c r="A736" s="1321">
        <v>45876</v>
      </c>
      <c r="B736" t="s">
        <v>6851</v>
      </c>
      <c r="C736" t="s">
        <v>511</v>
      </c>
      <c r="D736" t="s">
        <v>663</v>
      </c>
      <c r="E736" t="s">
        <v>6868</v>
      </c>
      <c r="F736" s="803">
        <v>36800</v>
      </c>
      <c r="G736" s="803">
        <v>0</v>
      </c>
      <c r="H736" t="s">
        <v>625</v>
      </c>
    </row>
    <row r="737" spans="1:8">
      <c r="A737" s="1321">
        <v>45876</v>
      </c>
      <c r="B737" t="s">
        <v>6851</v>
      </c>
      <c r="C737" t="s">
        <v>354</v>
      </c>
      <c r="D737" t="s">
        <v>656</v>
      </c>
      <c r="E737" t="s">
        <v>6852</v>
      </c>
      <c r="F737" s="803">
        <v>0</v>
      </c>
      <c r="G737" s="803">
        <v>289800</v>
      </c>
      <c r="H737" t="s">
        <v>625</v>
      </c>
    </row>
    <row r="738" spans="1:8">
      <c r="A738" s="1321">
        <v>45894</v>
      </c>
      <c r="B738" t="s">
        <v>6853</v>
      </c>
      <c r="C738" t="s">
        <v>244</v>
      </c>
      <c r="D738" t="s">
        <v>652</v>
      </c>
      <c r="E738" t="s">
        <v>6854</v>
      </c>
      <c r="F738" s="803">
        <v>7230530</v>
      </c>
      <c r="G738" s="803">
        <v>0</v>
      </c>
      <c r="H738" t="s">
        <v>600</v>
      </c>
    </row>
    <row r="739" spans="1:8">
      <c r="A739" s="1321">
        <v>45894</v>
      </c>
      <c r="B739" t="s">
        <v>6853</v>
      </c>
      <c r="C739" t="s">
        <v>354</v>
      </c>
      <c r="D739" t="s">
        <v>656</v>
      </c>
      <c r="E739" t="s">
        <v>6854</v>
      </c>
      <c r="F739" s="803">
        <v>0</v>
      </c>
      <c r="G739" s="803">
        <v>7230530</v>
      </c>
      <c r="H739" t="s">
        <v>6656</v>
      </c>
    </row>
    <row r="740" spans="1:8">
      <c r="A740" s="1321">
        <v>45894</v>
      </c>
      <c r="B740" t="s">
        <v>6855</v>
      </c>
      <c r="C740" t="s">
        <v>244</v>
      </c>
      <c r="D740" t="s">
        <v>652</v>
      </c>
      <c r="E740" t="s">
        <v>6856</v>
      </c>
      <c r="F740" s="803">
        <v>3071380</v>
      </c>
      <c r="G740" s="803">
        <v>0</v>
      </c>
      <c r="H740" t="s">
        <v>600</v>
      </c>
    </row>
    <row r="741" spans="1:8">
      <c r="A741" s="1321">
        <v>45894</v>
      </c>
      <c r="B741" t="s">
        <v>6855</v>
      </c>
      <c r="C741" t="s">
        <v>354</v>
      </c>
      <c r="D741" t="s">
        <v>656</v>
      </c>
      <c r="E741" t="s">
        <v>6856</v>
      </c>
      <c r="F741" s="803">
        <v>0</v>
      </c>
      <c r="G741" s="803">
        <v>3071380</v>
      </c>
      <c r="H741" t="s">
        <v>6656</v>
      </c>
    </row>
    <row r="742" spans="1:8">
      <c r="A742" s="1321">
        <v>45894</v>
      </c>
      <c r="B742" t="s">
        <v>6857</v>
      </c>
      <c r="C742" t="s">
        <v>244</v>
      </c>
      <c r="D742" t="s">
        <v>652</v>
      </c>
      <c r="E742" t="s">
        <v>6577</v>
      </c>
      <c r="F742" s="803">
        <v>3775300</v>
      </c>
      <c r="G742" s="803">
        <v>0</v>
      </c>
      <c r="H742" t="s">
        <v>600</v>
      </c>
    </row>
    <row r="743" spans="1:8">
      <c r="A743" s="1321">
        <v>45894</v>
      </c>
      <c r="B743" t="s">
        <v>6857</v>
      </c>
      <c r="C743" t="s">
        <v>354</v>
      </c>
      <c r="D743" t="s">
        <v>656</v>
      </c>
      <c r="E743" t="s">
        <v>6577</v>
      </c>
      <c r="F743" s="803">
        <v>0</v>
      </c>
      <c r="G743" s="803">
        <v>3775300</v>
      </c>
      <c r="H743" t="s">
        <v>6656</v>
      </c>
    </row>
    <row r="744" spans="1:8">
      <c r="A744" s="1321">
        <v>45897</v>
      </c>
      <c r="B744" t="s">
        <v>6858</v>
      </c>
      <c r="C744" t="s">
        <v>244</v>
      </c>
      <c r="D744" t="s">
        <v>652</v>
      </c>
      <c r="E744" t="s">
        <v>6859</v>
      </c>
      <c r="F744" s="803">
        <v>22000000</v>
      </c>
      <c r="G744" s="803">
        <v>0</v>
      </c>
      <c r="H744" t="s">
        <v>600</v>
      </c>
    </row>
    <row r="745" spans="1:8">
      <c r="A745" s="1321">
        <v>45897</v>
      </c>
      <c r="B745" t="s">
        <v>6858</v>
      </c>
      <c r="C745" t="s">
        <v>354</v>
      </c>
      <c r="D745" t="s">
        <v>656</v>
      </c>
      <c r="E745" t="s">
        <v>6859</v>
      </c>
      <c r="F745" s="803">
        <v>0</v>
      </c>
      <c r="G745" s="803">
        <v>22000000</v>
      </c>
      <c r="H745" t="s">
        <v>6353</v>
      </c>
    </row>
    <row r="746" spans="1:8">
      <c r="A746" s="1321">
        <v>45897</v>
      </c>
      <c r="B746" t="s">
        <v>6860</v>
      </c>
      <c r="C746" t="s">
        <v>244</v>
      </c>
      <c r="D746" t="s">
        <v>652</v>
      </c>
      <c r="E746" t="s">
        <v>6861</v>
      </c>
      <c r="F746" s="803">
        <v>330000</v>
      </c>
      <c r="G746" s="803">
        <v>0</v>
      </c>
      <c r="H746" t="s">
        <v>625</v>
      </c>
    </row>
    <row r="747" spans="1:8">
      <c r="A747" s="1321">
        <v>45897</v>
      </c>
      <c r="B747" t="s">
        <v>6860</v>
      </c>
      <c r="C747" t="s">
        <v>511</v>
      </c>
      <c r="D747" t="s">
        <v>663</v>
      </c>
      <c r="E747" t="s">
        <v>6861</v>
      </c>
      <c r="F747" s="803">
        <v>139290</v>
      </c>
      <c r="G747" s="803">
        <v>0</v>
      </c>
      <c r="H747" t="s">
        <v>625</v>
      </c>
    </row>
    <row r="748" spans="1:8">
      <c r="A748" s="1321">
        <v>45897</v>
      </c>
      <c r="B748" t="s">
        <v>6860</v>
      </c>
      <c r="C748" t="s">
        <v>354</v>
      </c>
      <c r="D748" t="s">
        <v>656</v>
      </c>
      <c r="E748" t="s">
        <v>6861</v>
      </c>
      <c r="F748" s="803">
        <v>0</v>
      </c>
      <c r="G748" s="803">
        <v>469290</v>
      </c>
      <c r="H748" t="s">
        <v>625</v>
      </c>
    </row>
    <row r="749" spans="1:8">
      <c r="A749" s="1321">
        <v>45897</v>
      </c>
      <c r="B749" t="s">
        <v>6862</v>
      </c>
      <c r="C749" t="s">
        <v>270</v>
      </c>
      <c r="D749" t="s">
        <v>704</v>
      </c>
      <c r="E749" t="s">
        <v>6863</v>
      </c>
      <c r="F749" s="803">
        <v>19550</v>
      </c>
      <c r="G749" s="803">
        <v>0</v>
      </c>
      <c r="H749" t="s">
        <v>625</v>
      </c>
    </row>
    <row r="750" spans="1:8">
      <c r="A750" s="1321">
        <v>45897</v>
      </c>
      <c r="B750" t="s">
        <v>6862</v>
      </c>
      <c r="C750" t="s">
        <v>244</v>
      </c>
      <c r="D750" t="s">
        <v>652</v>
      </c>
      <c r="E750" t="s">
        <v>6863</v>
      </c>
      <c r="F750" s="803">
        <v>390890</v>
      </c>
      <c r="G750" s="803">
        <v>0</v>
      </c>
      <c r="H750" t="s">
        <v>625</v>
      </c>
    </row>
    <row r="751" spans="1:8">
      <c r="A751" s="1321">
        <v>45897</v>
      </c>
      <c r="B751" t="s">
        <v>6862</v>
      </c>
      <c r="C751" t="s">
        <v>354</v>
      </c>
      <c r="D751" t="s">
        <v>656</v>
      </c>
      <c r="E751" t="s">
        <v>6863</v>
      </c>
      <c r="F751" s="803">
        <v>0</v>
      </c>
      <c r="G751" s="803">
        <v>410440</v>
      </c>
      <c r="H751" t="s">
        <v>625</v>
      </c>
    </row>
    <row r="752" spans="1:8">
      <c r="A752" s="1321">
        <v>45897</v>
      </c>
      <c r="B752" t="s">
        <v>6864</v>
      </c>
      <c r="C752" t="s">
        <v>244</v>
      </c>
      <c r="D752" t="s">
        <v>652</v>
      </c>
      <c r="E752" t="s">
        <v>6865</v>
      </c>
      <c r="F752" s="803">
        <v>55000</v>
      </c>
      <c r="G752" s="803">
        <v>0</v>
      </c>
      <c r="H752" t="s">
        <v>600</v>
      </c>
    </row>
    <row r="753" spans="1:8">
      <c r="A753" s="1321">
        <v>45897</v>
      </c>
      <c r="B753" t="s">
        <v>6864</v>
      </c>
      <c r="C753" t="s">
        <v>354</v>
      </c>
      <c r="D753" t="s">
        <v>656</v>
      </c>
      <c r="E753" t="s">
        <v>6865</v>
      </c>
      <c r="F753" s="803">
        <v>0</v>
      </c>
      <c r="G753" s="803">
        <v>55000</v>
      </c>
      <c r="H753" t="s">
        <v>6903</v>
      </c>
    </row>
    <row r="754" spans="1:8">
      <c r="A754" s="1321">
        <v>45901</v>
      </c>
      <c r="B754" s="1375" t="s">
        <v>7134</v>
      </c>
      <c r="C754" s="1375" t="s">
        <v>575</v>
      </c>
      <c r="D754" s="1375" t="s">
        <v>623</v>
      </c>
      <c r="E754" s="1375" t="s">
        <v>7139</v>
      </c>
      <c r="F754" s="1376">
        <v>0</v>
      </c>
      <c r="G754" s="1376">
        <v>4350</v>
      </c>
      <c r="H754" s="1375" t="s">
        <v>625</v>
      </c>
    </row>
    <row r="755" spans="1:8">
      <c r="A755" s="1321">
        <v>45901</v>
      </c>
      <c r="B755" s="1375" t="s">
        <v>7134</v>
      </c>
      <c r="C755" s="1375" t="s">
        <v>575</v>
      </c>
      <c r="D755" s="1375" t="s">
        <v>623</v>
      </c>
      <c r="E755" s="1375" t="s">
        <v>7138</v>
      </c>
      <c r="F755" s="1376">
        <v>0</v>
      </c>
      <c r="G755" s="1376">
        <v>8107</v>
      </c>
      <c r="H755" s="1375" t="s">
        <v>625</v>
      </c>
    </row>
    <row r="756" spans="1:8">
      <c r="A756" s="1321">
        <v>45901</v>
      </c>
      <c r="B756" s="1375" t="s">
        <v>7134</v>
      </c>
      <c r="C756" s="1375" t="s">
        <v>575</v>
      </c>
      <c r="D756" s="1375" t="s">
        <v>623</v>
      </c>
      <c r="E756" s="1375" t="s">
        <v>7137</v>
      </c>
      <c r="F756" s="1376">
        <v>0</v>
      </c>
      <c r="G756" s="1376">
        <v>17688</v>
      </c>
      <c r="H756" s="1375" t="s">
        <v>625</v>
      </c>
    </row>
    <row r="757" spans="1:8">
      <c r="A757" s="1321">
        <v>45901</v>
      </c>
      <c r="B757" s="1375" t="s">
        <v>7134</v>
      </c>
      <c r="C757" s="1375" t="s">
        <v>575</v>
      </c>
      <c r="D757" s="1375" t="s">
        <v>623</v>
      </c>
      <c r="E757" s="1375" t="s">
        <v>7136</v>
      </c>
      <c r="F757" s="1376">
        <v>0</v>
      </c>
      <c r="G757" s="1376">
        <v>85455000</v>
      </c>
      <c r="H757" s="1375" t="s">
        <v>625</v>
      </c>
    </row>
    <row r="758" spans="1:8">
      <c r="A758" s="1321">
        <v>45901</v>
      </c>
      <c r="B758" s="1375" t="s">
        <v>7134</v>
      </c>
      <c r="C758" s="1375" t="s">
        <v>575</v>
      </c>
      <c r="D758" s="1375" t="s">
        <v>623</v>
      </c>
      <c r="E758" s="1375" t="s">
        <v>7135</v>
      </c>
      <c r="F758" s="1376">
        <v>0</v>
      </c>
      <c r="G758" s="1376">
        <v>14812200</v>
      </c>
      <c r="H758" s="1375" t="s">
        <v>625</v>
      </c>
    </row>
    <row r="759" spans="1:8">
      <c r="A759" s="1321">
        <v>45901</v>
      </c>
      <c r="B759" s="1375" t="s">
        <v>7081</v>
      </c>
      <c r="C759" s="1375" t="s">
        <v>575</v>
      </c>
      <c r="D759" s="1375" t="s">
        <v>623</v>
      </c>
      <c r="E759" s="1375" t="s">
        <v>475</v>
      </c>
      <c r="F759" s="1376">
        <v>85455000</v>
      </c>
      <c r="G759" s="1376">
        <v>0</v>
      </c>
      <c r="H759" s="1375" t="s">
        <v>625</v>
      </c>
    </row>
    <row r="760" spans="1:8">
      <c r="A760" s="1321">
        <v>45901</v>
      </c>
      <c r="B760" s="1375" t="s">
        <v>7080</v>
      </c>
      <c r="C760" s="1375" t="s">
        <v>575</v>
      </c>
      <c r="D760" s="1375" t="s">
        <v>623</v>
      </c>
      <c r="E760" s="1375" t="s">
        <v>485</v>
      </c>
      <c r="F760" s="1376">
        <v>14812200</v>
      </c>
      <c r="G760" s="1376">
        <v>0</v>
      </c>
      <c r="H760" s="1375" t="s">
        <v>625</v>
      </c>
    </row>
    <row r="761" spans="1:8">
      <c r="A761" s="1321">
        <v>45901</v>
      </c>
      <c r="B761" s="1375" t="s">
        <v>7134</v>
      </c>
      <c r="C761" s="1375" t="s">
        <v>1164</v>
      </c>
      <c r="D761" s="1375" t="s">
        <v>1067</v>
      </c>
      <c r="E761" s="1375" t="s">
        <v>7139</v>
      </c>
      <c r="F761" s="1376">
        <v>4350</v>
      </c>
      <c r="G761" s="1376">
        <v>0</v>
      </c>
      <c r="H761" s="1375" t="s">
        <v>625</v>
      </c>
    </row>
    <row r="762" spans="1:8">
      <c r="A762" s="1321">
        <v>45901</v>
      </c>
      <c r="B762" s="1375" t="s">
        <v>7134</v>
      </c>
      <c r="C762" s="1375" t="s">
        <v>1164</v>
      </c>
      <c r="D762" s="1375" t="s">
        <v>1067</v>
      </c>
      <c r="E762" s="1375" t="s">
        <v>7138</v>
      </c>
      <c r="F762" s="1376">
        <v>8107</v>
      </c>
      <c r="G762" s="1376">
        <v>0</v>
      </c>
      <c r="H762" s="1375" t="s">
        <v>625</v>
      </c>
    </row>
    <row r="763" spans="1:8">
      <c r="A763" s="1321">
        <v>45901</v>
      </c>
      <c r="B763" s="1375" t="s">
        <v>7134</v>
      </c>
      <c r="C763" s="1375" t="s">
        <v>1164</v>
      </c>
      <c r="D763" s="1375" t="s">
        <v>1067</v>
      </c>
      <c r="E763" s="1375" t="s">
        <v>7137</v>
      </c>
      <c r="F763" s="1376">
        <v>17688</v>
      </c>
      <c r="G763" s="1376">
        <v>0</v>
      </c>
      <c r="H763" s="1375" t="s">
        <v>625</v>
      </c>
    </row>
    <row r="764" spans="1:8">
      <c r="A764" s="1321">
        <v>45901</v>
      </c>
      <c r="B764" s="1375" t="s">
        <v>7134</v>
      </c>
      <c r="C764" s="1375" t="s">
        <v>1164</v>
      </c>
      <c r="D764" s="1375" t="s">
        <v>1067</v>
      </c>
      <c r="E764" s="1375" t="s">
        <v>7136</v>
      </c>
      <c r="F764" s="1376">
        <v>85455000</v>
      </c>
      <c r="G764" s="1376">
        <v>0</v>
      </c>
      <c r="H764" s="1375" t="s">
        <v>625</v>
      </c>
    </row>
    <row r="765" spans="1:8">
      <c r="A765" s="1321">
        <v>45901</v>
      </c>
      <c r="B765" s="1375" t="s">
        <v>7134</v>
      </c>
      <c r="C765" s="1375" t="s">
        <v>1164</v>
      </c>
      <c r="D765" s="1375" t="s">
        <v>1067</v>
      </c>
      <c r="E765" s="1375" t="s">
        <v>7135</v>
      </c>
      <c r="F765" s="1376">
        <v>14812200</v>
      </c>
      <c r="G765" s="1376">
        <v>0</v>
      </c>
      <c r="H765" s="1375" t="s">
        <v>625</v>
      </c>
    </row>
    <row r="766" spans="1:8">
      <c r="A766" s="1321">
        <v>45901</v>
      </c>
      <c r="B766" s="1375" t="s">
        <v>7102</v>
      </c>
      <c r="C766" s="1375" t="s">
        <v>1164</v>
      </c>
      <c r="D766" s="1375" t="s">
        <v>1067</v>
      </c>
      <c r="E766" s="1375" t="s">
        <v>6900</v>
      </c>
      <c r="F766" s="1376">
        <v>0</v>
      </c>
      <c r="G766" s="1376">
        <v>4350</v>
      </c>
      <c r="H766" s="1375" t="s">
        <v>625</v>
      </c>
    </row>
    <row r="767" spans="1:8">
      <c r="A767" s="1321">
        <v>45901</v>
      </c>
      <c r="B767" s="1375" t="s">
        <v>7101</v>
      </c>
      <c r="C767" s="1375" t="s">
        <v>1164</v>
      </c>
      <c r="D767" s="1375" t="s">
        <v>1067</v>
      </c>
      <c r="E767" s="1375" t="s">
        <v>6448</v>
      </c>
      <c r="F767" s="1376">
        <v>0</v>
      </c>
      <c r="G767" s="1376">
        <v>8107</v>
      </c>
      <c r="H767" s="1375" t="s">
        <v>625</v>
      </c>
    </row>
    <row r="768" spans="1:8">
      <c r="A768" s="1321">
        <v>45901</v>
      </c>
      <c r="B768" s="1375" t="s">
        <v>7100</v>
      </c>
      <c r="C768" s="1375" t="s">
        <v>1164</v>
      </c>
      <c r="D768" s="1375" t="s">
        <v>1067</v>
      </c>
      <c r="E768" s="1375" t="s">
        <v>6447</v>
      </c>
      <c r="F768" s="1376">
        <v>0</v>
      </c>
      <c r="G768" s="1376">
        <v>17688</v>
      </c>
      <c r="H768" s="1375" t="s">
        <v>625</v>
      </c>
    </row>
    <row r="769" spans="1:8">
      <c r="A769" s="1321">
        <v>45901</v>
      </c>
      <c r="B769" s="1375" t="s">
        <v>7065</v>
      </c>
      <c r="C769" s="1375" t="s">
        <v>425</v>
      </c>
      <c r="D769" s="1375" t="s">
        <v>643</v>
      </c>
      <c r="E769" s="1375" t="s">
        <v>420</v>
      </c>
      <c r="F769" s="1376">
        <v>7657424</v>
      </c>
      <c r="G769" s="1376">
        <v>0</v>
      </c>
      <c r="H769" s="1375" t="s">
        <v>625</v>
      </c>
    </row>
    <row r="770" spans="1:8">
      <c r="A770" s="1321">
        <v>45901</v>
      </c>
      <c r="B770" s="1375" t="s">
        <v>7134</v>
      </c>
      <c r="C770" s="1375" t="s">
        <v>399</v>
      </c>
      <c r="D770" s="1375" t="s">
        <v>646</v>
      </c>
      <c r="E770" s="1375" t="s">
        <v>7139</v>
      </c>
      <c r="F770" s="1376">
        <v>4350</v>
      </c>
      <c r="G770" s="1376">
        <v>0</v>
      </c>
      <c r="H770" s="1375" t="s">
        <v>625</v>
      </c>
    </row>
    <row r="771" spans="1:8">
      <c r="A771" s="1321">
        <v>45901</v>
      </c>
      <c r="B771" s="1375" t="s">
        <v>7134</v>
      </c>
      <c r="C771" s="1375" t="s">
        <v>399</v>
      </c>
      <c r="D771" s="1375" t="s">
        <v>646</v>
      </c>
      <c r="E771" s="1375" t="s">
        <v>7139</v>
      </c>
      <c r="F771" s="1376">
        <v>0</v>
      </c>
      <c r="G771" s="1376">
        <v>4350</v>
      </c>
      <c r="H771" s="1375" t="s">
        <v>625</v>
      </c>
    </row>
    <row r="772" spans="1:8">
      <c r="A772" s="1321">
        <v>45901</v>
      </c>
      <c r="B772" s="1375" t="s">
        <v>7134</v>
      </c>
      <c r="C772" s="1375" t="s">
        <v>399</v>
      </c>
      <c r="D772" s="1375" t="s">
        <v>646</v>
      </c>
      <c r="E772" s="1375" t="s">
        <v>7138</v>
      </c>
      <c r="F772" s="1376">
        <v>8107</v>
      </c>
      <c r="G772" s="1376">
        <v>0</v>
      </c>
      <c r="H772" s="1375" t="s">
        <v>625</v>
      </c>
    </row>
    <row r="773" spans="1:8">
      <c r="A773" s="1321">
        <v>45901</v>
      </c>
      <c r="B773" s="1375" t="s">
        <v>7134</v>
      </c>
      <c r="C773" s="1375" t="s">
        <v>399</v>
      </c>
      <c r="D773" s="1375" t="s">
        <v>646</v>
      </c>
      <c r="E773" s="1375" t="s">
        <v>7138</v>
      </c>
      <c r="F773" s="1376">
        <v>0</v>
      </c>
      <c r="G773" s="1376">
        <v>8107</v>
      </c>
      <c r="H773" s="1375" t="s">
        <v>625</v>
      </c>
    </row>
    <row r="774" spans="1:8">
      <c r="A774" s="1321">
        <v>45901</v>
      </c>
      <c r="B774" s="1375" t="s">
        <v>7134</v>
      </c>
      <c r="C774" s="1375" t="s">
        <v>399</v>
      </c>
      <c r="D774" s="1375" t="s">
        <v>646</v>
      </c>
      <c r="E774" s="1375" t="s">
        <v>7137</v>
      </c>
      <c r="F774" s="1376">
        <v>17688</v>
      </c>
      <c r="G774" s="1376">
        <v>0</v>
      </c>
      <c r="H774" s="1375" t="s">
        <v>625</v>
      </c>
    </row>
    <row r="775" spans="1:8">
      <c r="A775" s="1321">
        <v>45901</v>
      </c>
      <c r="B775" s="1375" t="s">
        <v>7134</v>
      </c>
      <c r="C775" s="1375" t="s">
        <v>399</v>
      </c>
      <c r="D775" s="1375" t="s">
        <v>646</v>
      </c>
      <c r="E775" s="1375" t="s">
        <v>7137</v>
      </c>
      <c r="F775" s="1376">
        <v>0</v>
      </c>
      <c r="G775" s="1376">
        <v>17688</v>
      </c>
      <c r="H775" s="1375" t="s">
        <v>625</v>
      </c>
    </row>
    <row r="776" spans="1:8">
      <c r="A776" s="1321">
        <v>45901</v>
      </c>
      <c r="B776" s="1375" t="s">
        <v>7102</v>
      </c>
      <c r="C776" s="1375" t="s">
        <v>399</v>
      </c>
      <c r="D776" s="1375" t="s">
        <v>646</v>
      </c>
      <c r="E776" s="1375" t="s">
        <v>6900</v>
      </c>
      <c r="F776" s="1376">
        <v>4350</v>
      </c>
      <c r="G776" s="1376">
        <v>0</v>
      </c>
      <c r="H776" s="1375" t="s">
        <v>625</v>
      </c>
    </row>
    <row r="777" spans="1:8">
      <c r="A777" s="1321">
        <v>45901</v>
      </c>
      <c r="B777" s="1375" t="s">
        <v>7101</v>
      </c>
      <c r="C777" s="1375" t="s">
        <v>399</v>
      </c>
      <c r="D777" s="1375" t="s">
        <v>646</v>
      </c>
      <c r="E777" s="1375" t="s">
        <v>6448</v>
      </c>
      <c r="F777" s="1376">
        <v>8107</v>
      </c>
      <c r="G777" s="1376">
        <v>0</v>
      </c>
      <c r="H777" s="1375" t="s">
        <v>625</v>
      </c>
    </row>
    <row r="778" spans="1:8">
      <c r="A778" s="1321">
        <v>45901</v>
      </c>
      <c r="B778" s="1375" t="s">
        <v>7100</v>
      </c>
      <c r="C778" s="1375" t="s">
        <v>399</v>
      </c>
      <c r="D778" s="1375" t="s">
        <v>646</v>
      </c>
      <c r="E778" s="1375" t="s">
        <v>6447</v>
      </c>
      <c r="F778" s="1376">
        <v>17688</v>
      </c>
      <c r="G778" s="1376">
        <v>0</v>
      </c>
      <c r="H778" s="1375" t="s">
        <v>625</v>
      </c>
    </row>
    <row r="779" spans="1:8">
      <c r="A779" s="1321">
        <v>45901</v>
      </c>
      <c r="B779" s="1375" t="s">
        <v>7134</v>
      </c>
      <c r="C779" s="1375" t="s">
        <v>476</v>
      </c>
      <c r="D779" s="1375" t="s">
        <v>6740</v>
      </c>
      <c r="E779" s="1375" t="s">
        <v>7136</v>
      </c>
      <c r="F779" s="1376">
        <v>0</v>
      </c>
      <c r="G779" s="1376">
        <v>85455000</v>
      </c>
      <c r="H779" s="1375" t="s">
        <v>625</v>
      </c>
    </row>
    <row r="780" spans="1:8">
      <c r="A780" s="1321">
        <v>45901</v>
      </c>
      <c r="B780" s="1375" t="s">
        <v>7134</v>
      </c>
      <c r="C780" s="1375" t="s">
        <v>476</v>
      </c>
      <c r="D780" s="1375" t="s">
        <v>6740</v>
      </c>
      <c r="E780" s="1375" t="s">
        <v>7136</v>
      </c>
      <c r="F780" s="1376">
        <v>85455000</v>
      </c>
      <c r="G780" s="1376">
        <v>0</v>
      </c>
      <c r="H780" s="1375" t="s">
        <v>631</v>
      </c>
    </row>
    <row r="781" spans="1:8">
      <c r="A781" s="1321">
        <v>45901</v>
      </c>
      <c r="B781" s="1375" t="s">
        <v>7134</v>
      </c>
      <c r="C781" s="1375" t="s">
        <v>476</v>
      </c>
      <c r="D781" s="1375" t="s">
        <v>6740</v>
      </c>
      <c r="E781" s="1375" t="s">
        <v>7135</v>
      </c>
      <c r="F781" s="1376">
        <v>0</v>
      </c>
      <c r="G781" s="1376">
        <v>14812200</v>
      </c>
      <c r="H781" s="1375" t="s">
        <v>631</v>
      </c>
    </row>
    <row r="782" spans="1:8">
      <c r="A782" s="1321">
        <v>45901</v>
      </c>
      <c r="B782" s="1375" t="s">
        <v>7134</v>
      </c>
      <c r="C782" s="1375" t="s">
        <v>476</v>
      </c>
      <c r="D782" s="1375" t="s">
        <v>6740</v>
      </c>
      <c r="E782" s="1375" t="s">
        <v>7135</v>
      </c>
      <c r="F782" s="1376">
        <v>14812200</v>
      </c>
      <c r="G782" s="1376">
        <v>0</v>
      </c>
      <c r="H782" s="1375" t="s">
        <v>631</v>
      </c>
    </row>
    <row r="783" spans="1:8">
      <c r="A783" s="1321">
        <v>45901</v>
      </c>
      <c r="B783" s="1375" t="s">
        <v>7081</v>
      </c>
      <c r="C783" s="1375" t="s">
        <v>476</v>
      </c>
      <c r="D783" s="1375" t="s">
        <v>6740</v>
      </c>
      <c r="E783" s="1375" t="s">
        <v>475</v>
      </c>
      <c r="F783" s="1376">
        <v>0</v>
      </c>
      <c r="G783" s="1376">
        <v>85455000</v>
      </c>
      <c r="H783" s="1375" t="s">
        <v>631</v>
      </c>
    </row>
    <row r="784" spans="1:8">
      <c r="A784" s="1321">
        <v>45901</v>
      </c>
      <c r="B784" s="1375" t="s">
        <v>7080</v>
      </c>
      <c r="C784" s="1375" t="s">
        <v>476</v>
      </c>
      <c r="D784" s="1375" t="s">
        <v>6740</v>
      </c>
      <c r="E784" s="1375" t="s">
        <v>485</v>
      </c>
      <c r="F784" s="1376">
        <v>0</v>
      </c>
      <c r="G784" s="1376">
        <v>14812200</v>
      </c>
      <c r="H784" s="1375" t="s">
        <v>631</v>
      </c>
    </row>
    <row r="785" spans="1:8">
      <c r="A785" s="1321">
        <v>45901</v>
      </c>
      <c r="B785" s="1375" t="s">
        <v>7065</v>
      </c>
      <c r="C785" s="1375" t="s">
        <v>421</v>
      </c>
      <c r="D785" s="1375" t="s">
        <v>650</v>
      </c>
      <c r="E785" s="1375" t="s">
        <v>420</v>
      </c>
      <c r="F785" s="1376">
        <v>0</v>
      </c>
      <c r="G785" s="1376">
        <v>7657424</v>
      </c>
      <c r="H785" s="1375" t="s">
        <v>732</v>
      </c>
    </row>
    <row r="786" spans="1:8">
      <c r="A786" s="1321">
        <v>45905</v>
      </c>
      <c r="B786" s="1375" t="s">
        <v>7114</v>
      </c>
      <c r="C786" s="1375" t="s">
        <v>349</v>
      </c>
      <c r="D786" s="1375" t="s">
        <v>659</v>
      </c>
      <c r="E786" s="1375" t="s">
        <v>7115</v>
      </c>
      <c r="F786" s="1376">
        <v>2000000</v>
      </c>
      <c r="G786" s="1376">
        <v>0</v>
      </c>
      <c r="H786" s="1375" t="s">
        <v>732</v>
      </c>
    </row>
    <row r="787" spans="1:8">
      <c r="A787" s="1321">
        <v>45905</v>
      </c>
      <c r="B787" s="1375" t="s">
        <v>7114</v>
      </c>
      <c r="C787" s="1375" t="s">
        <v>244</v>
      </c>
      <c r="D787" s="1375" t="s">
        <v>652</v>
      </c>
      <c r="E787" s="1375" t="s">
        <v>7115</v>
      </c>
      <c r="F787" s="1376">
        <v>0</v>
      </c>
      <c r="G787" s="1376">
        <v>22000000</v>
      </c>
      <c r="H787" s="1375" t="s">
        <v>631</v>
      </c>
    </row>
    <row r="788" spans="1:8">
      <c r="A788" s="1321">
        <v>45905</v>
      </c>
      <c r="B788" s="1375" t="s">
        <v>7114</v>
      </c>
      <c r="C788" s="1375" t="s">
        <v>6352</v>
      </c>
      <c r="D788" s="1375" t="s">
        <v>6374</v>
      </c>
      <c r="E788" s="1375" t="s">
        <v>7115</v>
      </c>
      <c r="F788" s="1376">
        <v>20000000</v>
      </c>
      <c r="G788" s="1376">
        <v>0</v>
      </c>
      <c r="H788" s="1375" t="s">
        <v>624</v>
      </c>
    </row>
    <row r="789" spans="1:8">
      <c r="A789" s="1321">
        <v>45908</v>
      </c>
      <c r="B789" s="1375" t="s">
        <v>7114</v>
      </c>
      <c r="C789" s="1375" t="s">
        <v>349</v>
      </c>
      <c r="D789" s="1375" t="s">
        <v>659</v>
      </c>
      <c r="E789" s="1375" t="s">
        <v>7116</v>
      </c>
      <c r="F789" s="1376">
        <v>3371200</v>
      </c>
      <c r="G789" s="1376">
        <v>0</v>
      </c>
      <c r="H789" s="1375" t="s">
        <v>624</v>
      </c>
    </row>
    <row r="790" spans="1:8">
      <c r="A790" s="1321">
        <v>45908</v>
      </c>
      <c r="B790" s="1375" t="s">
        <v>7114</v>
      </c>
      <c r="C790" s="1375" t="s">
        <v>244</v>
      </c>
      <c r="D790" s="1375" t="s">
        <v>652</v>
      </c>
      <c r="E790" s="1375" t="s">
        <v>7115</v>
      </c>
      <c r="F790" s="1376">
        <v>0</v>
      </c>
      <c r="G790" s="1376">
        <v>22000000</v>
      </c>
      <c r="H790" s="1375" t="s">
        <v>625</v>
      </c>
    </row>
    <row r="791" spans="1:8">
      <c r="A791" s="1321">
        <v>45908</v>
      </c>
      <c r="B791" s="1375" t="s">
        <v>7114</v>
      </c>
      <c r="C791" s="1375" t="s">
        <v>244</v>
      </c>
      <c r="D791" s="1375" t="s">
        <v>652</v>
      </c>
      <c r="E791" s="1375" t="s">
        <v>7115</v>
      </c>
      <c r="F791" s="1376">
        <v>22000000</v>
      </c>
      <c r="G791" s="1376">
        <v>0</v>
      </c>
      <c r="H791" s="1375" t="s">
        <v>625</v>
      </c>
    </row>
    <row r="792" spans="1:8">
      <c r="A792" s="1321">
        <v>45908</v>
      </c>
      <c r="B792" s="1375" t="s">
        <v>7114</v>
      </c>
      <c r="C792" s="1375" t="s">
        <v>244</v>
      </c>
      <c r="D792" s="1375" t="s">
        <v>652</v>
      </c>
      <c r="E792" s="1375" t="s">
        <v>7116</v>
      </c>
      <c r="F792" s="1376">
        <v>0</v>
      </c>
      <c r="G792" s="1376">
        <v>37083200</v>
      </c>
      <c r="H792" s="1375" t="s">
        <v>625</v>
      </c>
    </row>
    <row r="793" spans="1:8">
      <c r="A793" s="1321">
        <v>45908</v>
      </c>
      <c r="B793" s="1375" t="s">
        <v>7114</v>
      </c>
      <c r="C793" s="1375" t="s">
        <v>244</v>
      </c>
      <c r="D793" s="1375" t="s">
        <v>652</v>
      </c>
      <c r="E793" s="1375" t="s">
        <v>7116</v>
      </c>
      <c r="F793" s="1376">
        <v>37083200</v>
      </c>
      <c r="G793" s="1376">
        <v>0</v>
      </c>
      <c r="H793" s="1375" t="s">
        <v>625</v>
      </c>
    </row>
    <row r="794" spans="1:8">
      <c r="A794" s="1321">
        <v>45908</v>
      </c>
      <c r="B794" s="1375" t="s">
        <v>7114</v>
      </c>
      <c r="C794" s="1375" t="s">
        <v>244</v>
      </c>
      <c r="D794" s="1375" t="s">
        <v>652</v>
      </c>
      <c r="E794" s="1375" t="s">
        <v>7116</v>
      </c>
      <c r="F794" s="1376">
        <v>0</v>
      </c>
      <c r="G794" s="1376">
        <v>37083200</v>
      </c>
      <c r="H794" s="1375" t="s">
        <v>625</v>
      </c>
    </row>
    <row r="795" spans="1:8">
      <c r="A795" s="1321">
        <v>45908</v>
      </c>
      <c r="B795" s="1375" t="s">
        <v>7084</v>
      </c>
      <c r="C795" s="1375" t="s">
        <v>244</v>
      </c>
      <c r="D795" s="1375" t="s">
        <v>652</v>
      </c>
      <c r="E795" s="1375" t="s">
        <v>652</v>
      </c>
      <c r="F795" s="1376">
        <v>0</v>
      </c>
      <c r="G795" s="1376">
        <v>22000000</v>
      </c>
      <c r="H795" s="1375" t="s">
        <v>625</v>
      </c>
    </row>
    <row r="796" spans="1:8">
      <c r="A796" s="1321">
        <v>45908</v>
      </c>
      <c r="B796" s="1375" t="s">
        <v>7084</v>
      </c>
      <c r="C796" s="1375" t="s">
        <v>244</v>
      </c>
      <c r="D796" s="1375" t="s">
        <v>652</v>
      </c>
      <c r="E796" s="1375" t="s">
        <v>6374</v>
      </c>
      <c r="F796" s="1376">
        <v>20000000</v>
      </c>
      <c r="G796" s="1376">
        <v>0</v>
      </c>
      <c r="H796" s="1375" t="s">
        <v>625</v>
      </c>
    </row>
    <row r="797" spans="1:8">
      <c r="A797" s="1321">
        <v>45908</v>
      </c>
      <c r="B797" s="1375" t="s">
        <v>7084</v>
      </c>
      <c r="C797" s="1375" t="s">
        <v>244</v>
      </c>
      <c r="D797" s="1375" t="s">
        <v>652</v>
      </c>
      <c r="E797" s="1375" t="s">
        <v>659</v>
      </c>
      <c r="F797" s="1376">
        <v>2000000</v>
      </c>
      <c r="G797" s="1376">
        <v>0</v>
      </c>
      <c r="H797" s="1375" t="s">
        <v>625</v>
      </c>
    </row>
    <row r="798" spans="1:8">
      <c r="A798" s="1321">
        <v>45908</v>
      </c>
      <c r="B798" s="1375" t="s">
        <v>7084</v>
      </c>
      <c r="C798" s="1375" t="s">
        <v>244</v>
      </c>
      <c r="D798" s="1375" t="s">
        <v>652</v>
      </c>
      <c r="E798" s="1375" t="s">
        <v>652</v>
      </c>
      <c r="F798" s="1376">
        <v>0</v>
      </c>
      <c r="G798" s="1376">
        <v>37083200</v>
      </c>
      <c r="H798" s="1375" t="s">
        <v>625</v>
      </c>
    </row>
    <row r="799" spans="1:8">
      <c r="A799" s="1321">
        <v>45908</v>
      </c>
      <c r="B799" s="1375" t="s">
        <v>7084</v>
      </c>
      <c r="C799" s="1375" t="s">
        <v>244</v>
      </c>
      <c r="D799" s="1375" t="s">
        <v>652</v>
      </c>
      <c r="E799" s="1375" t="s">
        <v>6374</v>
      </c>
      <c r="F799" s="1376">
        <v>33712000</v>
      </c>
      <c r="G799" s="1376">
        <v>0</v>
      </c>
      <c r="H799" s="1375" t="s">
        <v>625</v>
      </c>
    </row>
    <row r="800" spans="1:8">
      <c r="A800" s="1321">
        <v>45908</v>
      </c>
      <c r="B800" s="1375" t="s">
        <v>7084</v>
      </c>
      <c r="C800" s="1375" t="s">
        <v>244</v>
      </c>
      <c r="D800" s="1375" t="s">
        <v>652</v>
      </c>
      <c r="E800" s="1375" t="s">
        <v>659</v>
      </c>
      <c r="F800" s="1376">
        <v>3371200</v>
      </c>
      <c r="G800" s="1376">
        <v>0</v>
      </c>
      <c r="H800" s="1375" t="s">
        <v>625</v>
      </c>
    </row>
    <row r="801" spans="1:8">
      <c r="A801" s="1321">
        <v>45908</v>
      </c>
      <c r="B801" s="1375" t="s">
        <v>7114</v>
      </c>
      <c r="C801" s="1375" t="s">
        <v>6352</v>
      </c>
      <c r="D801" s="1375" t="s">
        <v>6374</v>
      </c>
      <c r="E801" s="1375" t="s">
        <v>7116</v>
      </c>
      <c r="F801" s="1376">
        <v>33712000</v>
      </c>
      <c r="G801" s="1376">
        <v>0</v>
      </c>
      <c r="H801" s="1375" t="s">
        <v>625</v>
      </c>
    </row>
    <row r="802" spans="1:8">
      <c r="A802" s="1321">
        <v>45909</v>
      </c>
      <c r="B802" s="1375" t="s">
        <v>7114</v>
      </c>
      <c r="C802" s="1375" t="s">
        <v>379</v>
      </c>
      <c r="D802" s="1375" t="s">
        <v>678</v>
      </c>
      <c r="E802" s="1375" t="s">
        <v>7117</v>
      </c>
      <c r="F802" s="1376">
        <v>375030</v>
      </c>
      <c r="G802" s="1376">
        <v>0</v>
      </c>
      <c r="H802" s="1375" t="s">
        <v>625</v>
      </c>
    </row>
    <row r="803" spans="1:8">
      <c r="A803" s="1321">
        <v>45909</v>
      </c>
      <c r="B803" s="1375" t="s">
        <v>7114</v>
      </c>
      <c r="C803" s="1375" t="s">
        <v>349</v>
      </c>
      <c r="D803" s="1375" t="s">
        <v>659</v>
      </c>
      <c r="E803" s="1375" t="s">
        <v>7117</v>
      </c>
      <c r="F803" s="1376">
        <v>37500</v>
      </c>
      <c r="G803" s="1376">
        <v>0</v>
      </c>
      <c r="H803" s="1375" t="s">
        <v>625</v>
      </c>
    </row>
    <row r="804" spans="1:8">
      <c r="A804" s="1321">
        <v>45909</v>
      </c>
      <c r="B804" s="1375" t="s">
        <v>7114</v>
      </c>
      <c r="C804" s="1375" t="s">
        <v>244</v>
      </c>
      <c r="D804" s="1375" t="s">
        <v>652</v>
      </c>
      <c r="E804" s="1375" t="s">
        <v>7117</v>
      </c>
      <c r="F804" s="1376">
        <v>0</v>
      </c>
      <c r="G804" s="1376">
        <v>412530</v>
      </c>
      <c r="H804" s="1375" t="s">
        <v>625</v>
      </c>
    </row>
    <row r="805" spans="1:8">
      <c r="A805" s="1321">
        <v>45909</v>
      </c>
      <c r="B805" s="1375" t="s">
        <v>7114</v>
      </c>
      <c r="C805" s="1375" t="s">
        <v>244</v>
      </c>
      <c r="D805" s="1375" t="s">
        <v>652</v>
      </c>
      <c r="E805" s="1375" t="s">
        <v>7117</v>
      </c>
      <c r="F805" s="1376">
        <v>412530</v>
      </c>
      <c r="G805" s="1376">
        <v>0</v>
      </c>
      <c r="H805" s="1375" t="s">
        <v>625</v>
      </c>
    </row>
    <row r="806" spans="1:8">
      <c r="A806" s="1321">
        <v>45909</v>
      </c>
      <c r="B806" s="1375" t="s">
        <v>7114</v>
      </c>
      <c r="C806" s="1375" t="s">
        <v>244</v>
      </c>
      <c r="D806" s="1375" t="s">
        <v>652</v>
      </c>
      <c r="E806" s="1375" t="s">
        <v>7117</v>
      </c>
      <c r="F806" s="1376">
        <v>0</v>
      </c>
      <c r="G806" s="1376">
        <v>412530</v>
      </c>
      <c r="H806" s="1375" t="s">
        <v>625</v>
      </c>
    </row>
    <row r="807" spans="1:8">
      <c r="A807" s="1321">
        <v>45909</v>
      </c>
      <c r="B807" s="1375" t="s">
        <v>7085</v>
      </c>
      <c r="C807" s="1375" t="s">
        <v>244</v>
      </c>
      <c r="D807" s="1375" t="s">
        <v>652</v>
      </c>
      <c r="E807" s="1375" t="s">
        <v>652</v>
      </c>
      <c r="F807" s="1376">
        <v>0</v>
      </c>
      <c r="G807" s="1376">
        <v>412530</v>
      </c>
      <c r="H807" s="1375" t="s">
        <v>625</v>
      </c>
    </row>
    <row r="808" spans="1:8">
      <c r="A808" s="1321">
        <v>45909</v>
      </c>
      <c r="B808" s="1375" t="s">
        <v>7085</v>
      </c>
      <c r="C808" s="1375" t="s">
        <v>244</v>
      </c>
      <c r="D808" s="1375" t="s">
        <v>652</v>
      </c>
      <c r="E808" s="1375" t="s">
        <v>678</v>
      </c>
      <c r="F808" s="1376">
        <v>375030</v>
      </c>
      <c r="G808" s="1376">
        <v>0</v>
      </c>
      <c r="H808" s="1375" t="s">
        <v>625</v>
      </c>
    </row>
    <row r="809" spans="1:8">
      <c r="A809" s="1321">
        <v>45909</v>
      </c>
      <c r="B809" s="1375" t="s">
        <v>7085</v>
      </c>
      <c r="C809" s="1375" t="s">
        <v>244</v>
      </c>
      <c r="D809" s="1375" t="s">
        <v>652</v>
      </c>
      <c r="E809" s="1375" t="s">
        <v>659</v>
      </c>
      <c r="F809" s="1376">
        <v>37500</v>
      </c>
      <c r="G809" s="1376">
        <v>0</v>
      </c>
      <c r="H809" s="1375" t="s">
        <v>625</v>
      </c>
    </row>
    <row r="810" spans="1:8">
      <c r="A810" s="1321">
        <v>45910</v>
      </c>
      <c r="B810" s="1375" t="s">
        <v>7114</v>
      </c>
      <c r="C810" s="1375" t="s">
        <v>349</v>
      </c>
      <c r="D810" s="1375" t="s">
        <v>659</v>
      </c>
      <c r="E810" s="1375" t="s">
        <v>7118</v>
      </c>
      <c r="F810" s="1376">
        <v>7350000</v>
      </c>
      <c r="G810" s="1376">
        <v>0</v>
      </c>
      <c r="H810" s="1375" t="s">
        <v>625</v>
      </c>
    </row>
    <row r="811" spans="1:8">
      <c r="A811" s="1321">
        <v>45910</v>
      </c>
      <c r="B811" s="1375" t="s">
        <v>7114</v>
      </c>
      <c r="C811" s="1375" t="s">
        <v>349</v>
      </c>
      <c r="D811" s="1375" t="s">
        <v>659</v>
      </c>
      <c r="E811" s="1375" t="s">
        <v>7119</v>
      </c>
      <c r="F811" s="1376">
        <v>1800000</v>
      </c>
      <c r="G811" s="1376">
        <v>0</v>
      </c>
      <c r="H811" s="1375" t="s">
        <v>625</v>
      </c>
    </row>
    <row r="812" spans="1:8">
      <c r="A812" s="1321">
        <v>45910</v>
      </c>
      <c r="B812" s="1375" t="s">
        <v>7114</v>
      </c>
      <c r="C812" s="1375" t="s">
        <v>349</v>
      </c>
      <c r="D812" s="1375" t="s">
        <v>659</v>
      </c>
      <c r="E812" s="1375" t="s">
        <v>7119</v>
      </c>
      <c r="F812" s="1376">
        <v>900000</v>
      </c>
      <c r="G812" s="1376">
        <v>0</v>
      </c>
      <c r="H812" s="1375" t="s">
        <v>631</v>
      </c>
    </row>
    <row r="813" spans="1:8">
      <c r="A813" s="1321">
        <v>45910</v>
      </c>
      <c r="B813" s="1375" t="s">
        <v>7074</v>
      </c>
      <c r="C813" s="1375" t="s">
        <v>349</v>
      </c>
      <c r="D813" s="1375" t="s">
        <v>659</v>
      </c>
      <c r="E813" s="1375" t="s">
        <v>7075</v>
      </c>
      <c r="F813" s="1376">
        <v>1350000</v>
      </c>
      <c r="G813" s="1376">
        <v>0</v>
      </c>
      <c r="H813" s="1375" t="s">
        <v>631</v>
      </c>
    </row>
    <row r="814" spans="1:8">
      <c r="A814" s="1321">
        <v>45910</v>
      </c>
      <c r="B814" s="1375" t="s">
        <v>7072</v>
      </c>
      <c r="C814" s="1375" t="s">
        <v>349</v>
      </c>
      <c r="D814" s="1375" t="s">
        <v>659</v>
      </c>
      <c r="E814" s="1375" t="s">
        <v>7073</v>
      </c>
      <c r="F814" s="1376">
        <v>2550000</v>
      </c>
      <c r="G814" s="1376">
        <v>0</v>
      </c>
      <c r="H814" s="1375" t="s">
        <v>732</v>
      </c>
    </row>
    <row r="815" spans="1:8">
      <c r="A815" s="1321">
        <v>45910</v>
      </c>
      <c r="B815" s="1375" t="s">
        <v>7070</v>
      </c>
      <c r="C815" s="1375" t="s">
        <v>349</v>
      </c>
      <c r="D815" s="1375" t="s">
        <v>659</v>
      </c>
      <c r="E815" s="1375" t="s">
        <v>7071</v>
      </c>
      <c r="F815" s="1376">
        <v>2550000</v>
      </c>
      <c r="G815" s="1376">
        <v>0</v>
      </c>
      <c r="H815" s="1375" t="s">
        <v>732</v>
      </c>
    </row>
    <row r="816" spans="1:8">
      <c r="A816" s="1321">
        <v>45910</v>
      </c>
      <c r="B816" s="1375" t="s">
        <v>7114</v>
      </c>
      <c r="C816" s="1375" t="s">
        <v>244</v>
      </c>
      <c r="D816" s="1375" t="s">
        <v>652</v>
      </c>
      <c r="E816" s="1375" t="s">
        <v>7118</v>
      </c>
      <c r="F816" s="1376">
        <v>0</v>
      </c>
      <c r="G816" s="1376">
        <v>80850000</v>
      </c>
      <c r="H816" s="1375" t="s">
        <v>732</v>
      </c>
    </row>
    <row r="817" spans="1:8">
      <c r="A817" s="1321">
        <v>45910</v>
      </c>
      <c r="B817" s="1375" t="s">
        <v>7114</v>
      </c>
      <c r="C817" s="1375" t="s">
        <v>244</v>
      </c>
      <c r="D817" s="1375" t="s">
        <v>652</v>
      </c>
      <c r="E817" s="1375" t="s">
        <v>7118</v>
      </c>
      <c r="F817" s="1376">
        <v>0</v>
      </c>
      <c r="G817" s="1376">
        <v>80850000</v>
      </c>
      <c r="H817" s="1375" t="s">
        <v>732</v>
      </c>
    </row>
    <row r="818" spans="1:8">
      <c r="A818" s="1321">
        <v>45910</v>
      </c>
      <c r="B818" s="1375" t="s">
        <v>7114</v>
      </c>
      <c r="C818" s="1375" t="s">
        <v>244</v>
      </c>
      <c r="D818" s="1375" t="s">
        <v>652</v>
      </c>
      <c r="E818" s="1375" t="s">
        <v>7118</v>
      </c>
      <c r="F818" s="1376">
        <v>80850000</v>
      </c>
      <c r="G818" s="1376">
        <v>0</v>
      </c>
      <c r="H818" s="1375" t="s">
        <v>732</v>
      </c>
    </row>
    <row r="819" spans="1:8">
      <c r="A819" s="1321">
        <v>45910</v>
      </c>
      <c r="B819" s="1375" t="s">
        <v>7114</v>
      </c>
      <c r="C819" s="1375" t="s">
        <v>244</v>
      </c>
      <c r="D819" s="1375" t="s">
        <v>652</v>
      </c>
      <c r="E819" s="1375" t="s">
        <v>7119</v>
      </c>
      <c r="F819" s="1376">
        <v>0</v>
      </c>
      <c r="G819" s="1376">
        <v>19800000</v>
      </c>
      <c r="H819" s="1375" t="s">
        <v>732</v>
      </c>
    </row>
    <row r="820" spans="1:8">
      <c r="A820" s="1321">
        <v>45910</v>
      </c>
      <c r="B820" s="1375" t="s">
        <v>7114</v>
      </c>
      <c r="C820" s="1375" t="s">
        <v>244</v>
      </c>
      <c r="D820" s="1375" t="s">
        <v>652</v>
      </c>
      <c r="E820" s="1375" t="s">
        <v>7119</v>
      </c>
      <c r="F820" s="1376">
        <v>0</v>
      </c>
      <c r="G820" s="1376">
        <v>19800000</v>
      </c>
      <c r="H820" s="1375" t="s">
        <v>732</v>
      </c>
    </row>
    <row r="821" spans="1:8">
      <c r="A821" s="1321">
        <v>45910</v>
      </c>
      <c r="B821" s="1375" t="s">
        <v>7114</v>
      </c>
      <c r="C821" s="1375" t="s">
        <v>244</v>
      </c>
      <c r="D821" s="1375" t="s">
        <v>652</v>
      </c>
      <c r="E821" s="1375" t="s">
        <v>7119</v>
      </c>
      <c r="F821" s="1376">
        <v>19800000</v>
      </c>
      <c r="G821" s="1376">
        <v>0</v>
      </c>
      <c r="H821" s="1375" t="s">
        <v>732</v>
      </c>
    </row>
    <row r="822" spans="1:8">
      <c r="A822" s="1321">
        <v>45910</v>
      </c>
      <c r="B822" s="1375" t="s">
        <v>7114</v>
      </c>
      <c r="C822" s="1375" t="s">
        <v>244</v>
      </c>
      <c r="D822" s="1375" t="s">
        <v>652</v>
      </c>
      <c r="E822" s="1375" t="s">
        <v>7119</v>
      </c>
      <c r="F822" s="1376">
        <v>0</v>
      </c>
      <c r="G822" s="1376">
        <v>9900000</v>
      </c>
      <c r="H822" s="1375" t="s">
        <v>625</v>
      </c>
    </row>
    <row r="823" spans="1:8">
      <c r="A823" s="1321">
        <v>45910</v>
      </c>
      <c r="B823" s="1375" t="s">
        <v>7114</v>
      </c>
      <c r="C823" s="1375" t="s">
        <v>244</v>
      </c>
      <c r="D823" s="1375" t="s">
        <v>652</v>
      </c>
      <c r="E823" s="1375" t="s">
        <v>7119</v>
      </c>
      <c r="F823" s="1376">
        <v>0</v>
      </c>
      <c r="G823" s="1376">
        <v>9900000</v>
      </c>
      <c r="H823" s="1375" t="s">
        <v>625</v>
      </c>
    </row>
    <row r="824" spans="1:8">
      <c r="A824" s="1321">
        <v>45910</v>
      </c>
      <c r="B824" s="1375" t="s">
        <v>7114</v>
      </c>
      <c r="C824" s="1375" t="s">
        <v>244</v>
      </c>
      <c r="D824" s="1375" t="s">
        <v>652</v>
      </c>
      <c r="E824" s="1375" t="s">
        <v>7119</v>
      </c>
      <c r="F824" s="1376">
        <v>9900000</v>
      </c>
      <c r="G824" s="1376">
        <v>0</v>
      </c>
      <c r="H824" s="1375" t="s">
        <v>625</v>
      </c>
    </row>
    <row r="825" spans="1:8">
      <c r="A825" s="1321">
        <v>45910</v>
      </c>
      <c r="B825" s="1375" t="s">
        <v>7074</v>
      </c>
      <c r="C825" s="1375" t="s">
        <v>244</v>
      </c>
      <c r="D825" s="1375" t="s">
        <v>652</v>
      </c>
      <c r="E825" s="1375" t="s">
        <v>7075</v>
      </c>
      <c r="F825" s="1376">
        <v>0</v>
      </c>
      <c r="G825" s="1376">
        <v>14850000</v>
      </c>
      <c r="H825" s="1375" t="s">
        <v>625</v>
      </c>
    </row>
    <row r="826" spans="1:8">
      <c r="A826" s="1321">
        <v>45910</v>
      </c>
      <c r="B826" s="1375" t="s">
        <v>7072</v>
      </c>
      <c r="C826" s="1375" t="s">
        <v>244</v>
      </c>
      <c r="D826" s="1375" t="s">
        <v>652</v>
      </c>
      <c r="E826" s="1375" t="s">
        <v>7073</v>
      </c>
      <c r="F826" s="1376">
        <v>0</v>
      </c>
      <c r="G826" s="1376">
        <v>28050000</v>
      </c>
      <c r="H826" s="1375" t="s">
        <v>625</v>
      </c>
    </row>
    <row r="827" spans="1:8">
      <c r="A827" s="1321">
        <v>45910</v>
      </c>
      <c r="B827" s="1375" t="s">
        <v>7070</v>
      </c>
      <c r="C827" s="1375" t="s">
        <v>244</v>
      </c>
      <c r="D827" s="1375" t="s">
        <v>652</v>
      </c>
      <c r="E827" s="1375" t="s">
        <v>7071</v>
      </c>
      <c r="F827" s="1376">
        <v>0</v>
      </c>
      <c r="G827" s="1376">
        <v>28050000</v>
      </c>
      <c r="H827" s="1375" t="s">
        <v>625</v>
      </c>
    </row>
    <row r="828" spans="1:8">
      <c r="A828" s="1321">
        <v>45910</v>
      </c>
      <c r="B828" s="1375" t="s">
        <v>7086</v>
      </c>
      <c r="C828" s="1375" t="s">
        <v>244</v>
      </c>
      <c r="D828" s="1375" t="s">
        <v>652</v>
      </c>
      <c r="E828" s="1375" t="s">
        <v>652</v>
      </c>
      <c r="F828" s="1376">
        <v>0</v>
      </c>
      <c r="G828" s="1376">
        <v>80850000</v>
      </c>
      <c r="H828" s="1375" t="s">
        <v>732</v>
      </c>
    </row>
    <row r="829" spans="1:8">
      <c r="A829" s="1321">
        <v>45910</v>
      </c>
      <c r="B829" s="1375" t="s">
        <v>7086</v>
      </c>
      <c r="C829" s="1375" t="s">
        <v>244</v>
      </c>
      <c r="D829" s="1375" t="s">
        <v>652</v>
      </c>
      <c r="E829" s="1375" t="s">
        <v>6374</v>
      </c>
      <c r="F829" s="1376">
        <v>73500000</v>
      </c>
      <c r="G829" s="1376">
        <v>0</v>
      </c>
      <c r="H829" s="1375" t="s">
        <v>625</v>
      </c>
    </row>
    <row r="830" spans="1:8">
      <c r="A830" s="1321">
        <v>45910</v>
      </c>
      <c r="B830" s="1375" t="s">
        <v>7086</v>
      </c>
      <c r="C830" s="1375" t="s">
        <v>244</v>
      </c>
      <c r="D830" s="1375" t="s">
        <v>652</v>
      </c>
      <c r="E830" s="1375" t="s">
        <v>659</v>
      </c>
      <c r="F830" s="1376">
        <v>7350000</v>
      </c>
      <c r="G830" s="1376">
        <v>0</v>
      </c>
      <c r="H830" s="1375" t="s">
        <v>732</v>
      </c>
    </row>
    <row r="831" spans="1:8">
      <c r="A831" s="1321">
        <v>45910</v>
      </c>
      <c r="B831" s="1375" t="s">
        <v>7086</v>
      </c>
      <c r="C831" s="1375" t="s">
        <v>244</v>
      </c>
      <c r="D831" s="1375" t="s">
        <v>652</v>
      </c>
      <c r="E831" s="1375" t="s">
        <v>652</v>
      </c>
      <c r="F831" s="1376">
        <v>0</v>
      </c>
      <c r="G831" s="1376">
        <v>19800000</v>
      </c>
      <c r="H831" s="1375" t="s">
        <v>625</v>
      </c>
    </row>
    <row r="832" spans="1:8">
      <c r="A832" s="1321">
        <v>45910</v>
      </c>
      <c r="B832" s="1375" t="s">
        <v>7086</v>
      </c>
      <c r="C832" s="1375" t="s">
        <v>244</v>
      </c>
      <c r="D832" s="1375" t="s">
        <v>652</v>
      </c>
      <c r="E832" s="1375" t="s">
        <v>6374</v>
      </c>
      <c r="F832" s="1376">
        <v>18000000</v>
      </c>
      <c r="G832" s="1376">
        <v>0</v>
      </c>
      <c r="H832" s="1375" t="s">
        <v>625</v>
      </c>
    </row>
    <row r="833" spans="1:8">
      <c r="A833" s="1321">
        <v>45910</v>
      </c>
      <c r="B833" s="1375" t="s">
        <v>7086</v>
      </c>
      <c r="C833" s="1375" t="s">
        <v>244</v>
      </c>
      <c r="D833" s="1375" t="s">
        <v>652</v>
      </c>
      <c r="E833" s="1375" t="s">
        <v>659</v>
      </c>
      <c r="F833" s="1376">
        <v>1800000</v>
      </c>
      <c r="G833" s="1376">
        <v>0</v>
      </c>
      <c r="H833" s="1375" t="s">
        <v>732</v>
      </c>
    </row>
    <row r="834" spans="1:8">
      <c r="A834" s="1321">
        <v>45910</v>
      </c>
      <c r="B834" s="1375" t="s">
        <v>7086</v>
      </c>
      <c r="C834" s="1375" t="s">
        <v>244</v>
      </c>
      <c r="D834" s="1375" t="s">
        <v>652</v>
      </c>
      <c r="E834" s="1375" t="s">
        <v>652</v>
      </c>
      <c r="F834" s="1376">
        <v>0</v>
      </c>
      <c r="G834" s="1376">
        <v>9900000</v>
      </c>
      <c r="H834" s="1375" t="s">
        <v>732</v>
      </c>
    </row>
    <row r="835" spans="1:8">
      <c r="A835" s="1321">
        <v>45910</v>
      </c>
      <c r="B835" s="1375" t="s">
        <v>7086</v>
      </c>
      <c r="C835" s="1375" t="s">
        <v>244</v>
      </c>
      <c r="D835" s="1375" t="s">
        <v>652</v>
      </c>
      <c r="E835" s="1375" t="s">
        <v>6374</v>
      </c>
      <c r="F835" s="1376">
        <v>9000000</v>
      </c>
      <c r="G835" s="1376">
        <v>0</v>
      </c>
      <c r="H835" s="1375" t="s">
        <v>732</v>
      </c>
    </row>
    <row r="836" spans="1:8">
      <c r="A836" s="1321">
        <v>45910</v>
      </c>
      <c r="B836" s="1375" t="s">
        <v>7086</v>
      </c>
      <c r="C836" s="1375" t="s">
        <v>244</v>
      </c>
      <c r="D836" s="1375" t="s">
        <v>652</v>
      </c>
      <c r="E836" s="1375" t="s">
        <v>659</v>
      </c>
      <c r="F836" s="1376">
        <v>900000</v>
      </c>
      <c r="G836" s="1376">
        <v>0</v>
      </c>
      <c r="H836" s="1375" t="s">
        <v>569</v>
      </c>
    </row>
    <row r="837" spans="1:8">
      <c r="A837" s="1321">
        <v>45910</v>
      </c>
      <c r="B837" s="1375" t="s">
        <v>7114</v>
      </c>
      <c r="C837" s="1375" t="s">
        <v>6352</v>
      </c>
      <c r="D837" s="1375" t="s">
        <v>6374</v>
      </c>
      <c r="E837" s="1375" t="s">
        <v>7118</v>
      </c>
      <c r="F837" s="1376">
        <v>73500000</v>
      </c>
      <c r="G837" s="1376">
        <v>0</v>
      </c>
      <c r="H837" s="1375" t="s">
        <v>569</v>
      </c>
    </row>
    <row r="838" spans="1:8">
      <c r="A838" s="1321">
        <v>45910</v>
      </c>
      <c r="B838" s="1375" t="s">
        <v>7114</v>
      </c>
      <c r="C838" s="1375" t="s">
        <v>6352</v>
      </c>
      <c r="D838" s="1375" t="s">
        <v>6374</v>
      </c>
      <c r="E838" s="1375" t="s">
        <v>7119</v>
      </c>
      <c r="F838" s="1376">
        <v>18000000</v>
      </c>
      <c r="G838" s="1376">
        <v>0</v>
      </c>
      <c r="H838" s="1375" t="s">
        <v>569</v>
      </c>
    </row>
    <row r="839" spans="1:8">
      <c r="A839" s="1321">
        <v>45910</v>
      </c>
      <c r="B839" s="1375" t="s">
        <v>7114</v>
      </c>
      <c r="C839" s="1375" t="s">
        <v>6352</v>
      </c>
      <c r="D839" s="1375" t="s">
        <v>6374</v>
      </c>
      <c r="E839" s="1375" t="s">
        <v>7119</v>
      </c>
      <c r="F839" s="1376">
        <v>9000000</v>
      </c>
      <c r="G839" s="1376">
        <v>0</v>
      </c>
      <c r="H839" s="1375" t="s">
        <v>569</v>
      </c>
    </row>
    <row r="840" spans="1:8">
      <c r="A840" s="1321">
        <v>45910</v>
      </c>
      <c r="B840" s="1375" t="s">
        <v>7074</v>
      </c>
      <c r="C840" s="1375" t="s">
        <v>6352</v>
      </c>
      <c r="D840" s="1375" t="s">
        <v>6374</v>
      </c>
      <c r="E840" s="1375" t="s">
        <v>7075</v>
      </c>
      <c r="F840" s="1376">
        <v>13500000</v>
      </c>
      <c r="G840" s="1376">
        <v>0</v>
      </c>
      <c r="H840" s="1375" t="s">
        <v>569</v>
      </c>
    </row>
    <row r="841" spans="1:8">
      <c r="A841" s="1321">
        <v>45910</v>
      </c>
      <c r="B841" s="1375" t="s">
        <v>7072</v>
      </c>
      <c r="C841" s="1375" t="s">
        <v>6352</v>
      </c>
      <c r="D841" s="1375" t="s">
        <v>6374</v>
      </c>
      <c r="E841" s="1375" t="s">
        <v>7073</v>
      </c>
      <c r="F841" s="1376">
        <v>25500000</v>
      </c>
      <c r="G841" s="1376">
        <v>0</v>
      </c>
      <c r="H841" s="1375" t="s">
        <v>625</v>
      </c>
    </row>
    <row r="842" spans="1:8">
      <c r="A842" s="1321">
        <v>45910</v>
      </c>
      <c r="B842" s="1375" t="s">
        <v>7070</v>
      </c>
      <c r="C842" s="1375" t="s">
        <v>6352</v>
      </c>
      <c r="D842" s="1375" t="s">
        <v>6374</v>
      </c>
      <c r="E842" s="1375" t="s">
        <v>7071</v>
      </c>
      <c r="F842" s="1376">
        <v>25500000</v>
      </c>
      <c r="G842" s="1376">
        <v>0</v>
      </c>
      <c r="H842" s="1375" t="s">
        <v>625</v>
      </c>
    </row>
    <row r="843" spans="1:8">
      <c r="A843" s="1321">
        <v>45918</v>
      </c>
      <c r="B843" s="1375" t="s">
        <v>7092</v>
      </c>
      <c r="C843" s="1375" t="s">
        <v>391</v>
      </c>
      <c r="D843" s="1375" t="s">
        <v>658</v>
      </c>
      <c r="E843" s="1375" t="s">
        <v>7109</v>
      </c>
      <c r="F843" s="1376">
        <v>500000</v>
      </c>
      <c r="G843" s="1376">
        <v>0</v>
      </c>
      <c r="H843" s="1375" t="s">
        <v>625</v>
      </c>
    </row>
    <row r="844" spans="1:8">
      <c r="A844" s="1321">
        <v>45918</v>
      </c>
      <c r="B844" s="1375" t="s">
        <v>7091</v>
      </c>
      <c r="C844" s="1375" t="s">
        <v>391</v>
      </c>
      <c r="D844" s="1375" t="s">
        <v>658</v>
      </c>
      <c r="E844" s="1375" t="s">
        <v>7108</v>
      </c>
      <c r="F844" s="1376">
        <v>500000</v>
      </c>
      <c r="G844" s="1376">
        <v>0</v>
      </c>
      <c r="H844" s="1375" t="s">
        <v>569</v>
      </c>
    </row>
    <row r="845" spans="1:8">
      <c r="A845" s="1321">
        <v>45918</v>
      </c>
      <c r="B845" s="1375" t="s">
        <v>7092</v>
      </c>
      <c r="C845" s="1375" t="s">
        <v>349</v>
      </c>
      <c r="D845" s="1375" t="s">
        <v>659</v>
      </c>
      <c r="E845" s="1375" t="s">
        <v>7109</v>
      </c>
      <c r="F845" s="1376">
        <v>50000</v>
      </c>
      <c r="G845" s="1376">
        <v>0</v>
      </c>
      <c r="H845" s="1375" t="s">
        <v>569</v>
      </c>
    </row>
    <row r="846" spans="1:8">
      <c r="A846" s="1321">
        <v>45918</v>
      </c>
      <c r="B846" s="1375" t="s">
        <v>7091</v>
      </c>
      <c r="C846" s="1375" t="s">
        <v>349</v>
      </c>
      <c r="D846" s="1375" t="s">
        <v>659</v>
      </c>
      <c r="E846" s="1375" t="s">
        <v>7108</v>
      </c>
      <c r="F846" s="1376">
        <v>50000</v>
      </c>
      <c r="G846" s="1376">
        <v>0</v>
      </c>
      <c r="H846" s="1375" t="s">
        <v>569</v>
      </c>
    </row>
    <row r="847" spans="1:8">
      <c r="A847" s="1321">
        <v>45918</v>
      </c>
      <c r="B847" s="1375" t="s">
        <v>7114</v>
      </c>
      <c r="C847" s="1375" t="s">
        <v>244</v>
      </c>
      <c r="D847" s="1375" t="s">
        <v>652</v>
      </c>
      <c r="E847" s="1375" t="s">
        <v>7120</v>
      </c>
      <c r="F847" s="1376">
        <v>0</v>
      </c>
      <c r="G847" s="1376">
        <v>155710</v>
      </c>
      <c r="H847" s="1375" t="s">
        <v>569</v>
      </c>
    </row>
    <row r="848" spans="1:8">
      <c r="A848" s="1321">
        <v>45918</v>
      </c>
      <c r="B848" s="1375" t="s">
        <v>7114</v>
      </c>
      <c r="C848" s="1375" t="s">
        <v>244</v>
      </c>
      <c r="D848" s="1375" t="s">
        <v>652</v>
      </c>
      <c r="E848" s="1375" t="s">
        <v>7120</v>
      </c>
      <c r="F848" s="1376">
        <v>0</v>
      </c>
      <c r="G848" s="1376">
        <v>155710</v>
      </c>
      <c r="H848" s="1375" t="s">
        <v>569</v>
      </c>
    </row>
    <row r="849" spans="1:8">
      <c r="A849" s="1321">
        <v>45918</v>
      </c>
      <c r="B849" s="1375" t="s">
        <v>7114</v>
      </c>
      <c r="C849" s="1375" t="s">
        <v>244</v>
      </c>
      <c r="D849" s="1375" t="s">
        <v>652</v>
      </c>
      <c r="E849" s="1375" t="s">
        <v>7120</v>
      </c>
      <c r="F849" s="1376">
        <v>155710</v>
      </c>
      <c r="G849" s="1376">
        <v>0</v>
      </c>
      <c r="H849" s="1375" t="s">
        <v>569</v>
      </c>
    </row>
    <row r="850" spans="1:8">
      <c r="A850" s="1321">
        <v>45918</v>
      </c>
      <c r="B850" s="1375" t="s">
        <v>7114</v>
      </c>
      <c r="C850" s="1375" t="s">
        <v>244</v>
      </c>
      <c r="D850" s="1375" t="s">
        <v>652</v>
      </c>
      <c r="E850" s="1375" t="s">
        <v>7121</v>
      </c>
      <c r="F850" s="1376">
        <v>0</v>
      </c>
      <c r="G850" s="1376">
        <v>574860</v>
      </c>
      <c r="H850" s="1375" t="s">
        <v>569</v>
      </c>
    </row>
    <row r="851" spans="1:8">
      <c r="A851" s="1321">
        <v>45918</v>
      </c>
      <c r="B851" s="1375" t="s">
        <v>7114</v>
      </c>
      <c r="C851" s="1375" t="s">
        <v>244</v>
      </c>
      <c r="D851" s="1375" t="s">
        <v>652</v>
      </c>
      <c r="E851" s="1375" t="s">
        <v>7121</v>
      </c>
      <c r="F851" s="1376">
        <v>0</v>
      </c>
      <c r="G851" s="1376">
        <v>574860</v>
      </c>
      <c r="H851" s="1375" t="s">
        <v>569</v>
      </c>
    </row>
    <row r="852" spans="1:8">
      <c r="A852" s="1321">
        <v>45918</v>
      </c>
      <c r="B852" s="1375" t="s">
        <v>7114</v>
      </c>
      <c r="C852" s="1375" t="s">
        <v>244</v>
      </c>
      <c r="D852" s="1375" t="s">
        <v>652</v>
      </c>
      <c r="E852" s="1375" t="s">
        <v>7121</v>
      </c>
      <c r="F852" s="1376">
        <v>574860</v>
      </c>
      <c r="G852" s="1376">
        <v>0</v>
      </c>
      <c r="H852" s="1375" t="s">
        <v>569</v>
      </c>
    </row>
    <row r="853" spans="1:8">
      <c r="A853" s="1321">
        <v>45918</v>
      </c>
      <c r="B853" s="1375" t="s">
        <v>7114</v>
      </c>
      <c r="C853" s="1375" t="s">
        <v>244</v>
      </c>
      <c r="D853" s="1375" t="s">
        <v>652</v>
      </c>
      <c r="E853" s="1375" t="s">
        <v>7122</v>
      </c>
      <c r="F853" s="1376">
        <v>0</v>
      </c>
      <c r="G853" s="1376">
        <v>189500</v>
      </c>
      <c r="H853" s="1375" t="s">
        <v>569</v>
      </c>
    </row>
    <row r="854" spans="1:8">
      <c r="A854" s="1321">
        <v>45918</v>
      </c>
      <c r="B854" s="1375" t="s">
        <v>7114</v>
      </c>
      <c r="C854" s="1375" t="s">
        <v>244</v>
      </c>
      <c r="D854" s="1375" t="s">
        <v>652</v>
      </c>
      <c r="E854" s="1375" t="s">
        <v>7122</v>
      </c>
      <c r="F854" s="1376">
        <v>189500</v>
      </c>
      <c r="G854" s="1376">
        <v>0</v>
      </c>
      <c r="H854" s="1375" t="s">
        <v>625</v>
      </c>
    </row>
    <row r="855" spans="1:8">
      <c r="A855" s="1321">
        <v>45918</v>
      </c>
      <c r="B855" s="1375" t="s">
        <v>7114</v>
      </c>
      <c r="C855" s="1375" t="s">
        <v>244</v>
      </c>
      <c r="D855" s="1375" t="s">
        <v>652</v>
      </c>
      <c r="E855" s="1375" t="s">
        <v>7122</v>
      </c>
      <c r="F855" s="1376">
        <v>0</v>
      </c>
      <c r="G855" s="1376">
        <v>189500</v>
      </c>
      <c r="H855" s="1375" t="s">
        <v>625</v>
      </c>
    </row>
    <row r="856" spans="1:8">
      <c r="A856" s="1321">
        <v>45918</v>
      </c>
      <c r="B856" s="1375" t="s">
        <v>7114</v>
      </c>
      <c r="C856" s="1375" t="s">
        <v>244</v>
      </c>
      <c r="D856" s="1375" t="s">
        <v>652</v>
      </c>
      <c r="E856" s="1375" t="s">
        <v>7123</v>
      </c>
      <c r="F856" s="1376">
        <v>0</v>
      </c>
      <c r="G856" s="1376">
        <v>221530</v>
      </c>
      <c r="H856" s="1375" t="s">
        <v>625</v>
      </c>
    </row>
    <row r="857" spans="1:8">
      <c r="A857" s="1321">
        <v>45918</v>
      </c>
      <c r="B857" s="1375" t="s">
        <v>7114</v>
      </c>
      <c r="C857" s="1375" t="s">
        <v>244</v>
      </c>
      <c r="D857" s="1375" t="s">
        <v>652</v>
      </c>
      <c r="E857" s="1375" t="s">
        <v>7123</v>
      </c>
      <c r="F857" s="1376">
        <v>0</v>
      </c>
      <c r="G857" s="1376">
        <v>221530</v>
      </c>
      <c r="H857" s="1375" t="s">
        <v>625</v>
      </c>
    </row>
    <row r="858" spans="1:8">
      <c r="A858" s="1321">
        <v>45918</v>
      </c>
      <c r="B858" s="1375" t="s">
        <v>7114</v>
      </c>
      <c r="C858" s="1375" t="s">
        <v>244</v>
      </c>
      <c r="D858" s="1375" t="s">
        <v>652</v>
      </c>
      <c r="E858" s="1375" t="s">
        <v>7123</v>
      </c>
      <c r="F858" s="1376">
        <v>221530</v>
      </c>
      <c r="G858" s="1376">
        <v>0</v>
      </c>
      <c r="H858" s="1375" t="s">
        <v>625</v>
      </c>
    </row>
    <row r="859" spans="1:8">
      <c r="A859" s="1321">
        <v>45918</v>
      </c>
      <c r="B859" s="1375" t="s">
        <v>7048</v>
      </c>
      <c r="C859" s="1375" t="s">
        <v>244</v>
      </c>
      <c r="D859" s="1375" t="s">
        <v>652</v>
      </c>
      <c r="E859" s="1375" t="s">
        <v>6979</v>
      </c>
      <c r="F859" s="1376">
        <v>904860</v>
      </c>
      <c r="G859" s="1376">
        <v>0</v>
      </c>
      <c r="H859" s="1375" t="s">
        <v>625</v>
      </c>
    </row>
    <row r="860" spans="1:8">
      <c r="A860" s="1321">
        <v>45918</v>
      </c>
      <c r="B860" s="1375" t="s">
        <v>7047</v>
      </c>
      <c r="C860" s="1375" t="s">
        <v>244</v>
      </c>
      <c r="D860" s="1375" t="s">
        <v>652</v>
      </c>
      <c r="E860" s="1375" t="s">
        <v>6981</v>
      </c>
      <c r="F860" s="1376">
        <v>485710</v>
      </c>
      <c r="G860" s="1376">
        <v>0</v>
      </c>
      <c r="H860" s="1375" t="s">
        <v>625</v>
      </c>
    </row>
    <row r="861" spans="1:8">
      <c r="A861" s="1321">
        <v>45918</v>
      </c>
      <c r="B861" s="1375" t="s">
        <v>7046</v>
      </c>
      <c r="C861" s="1375" t="s">
        <v>244</v>
      </c>
      <c r="D861" s="1375" t="s">
        <v>652</v>
      </c>
      <c r="E861" s="1375" t="s">
        <v>6975</v>
      </c>
      <c r="F861" s="1376">
        <v>551530</v>
      </c>
      <c r="G861" s="1376">
        <v>0</v>
      </c>
      <c r="H861" s="1375" t="s">
        <v>572</v>
      </c>
    </row>
    <row r="862" spans="1:8">
      <c r="A862" s="1321">
        <v>45918</v>
      </c>
      <c r="B862" s="1375" t="s">
        <v>7045</v>
      </c>
      <c r="C862" s="1375" t="s">
        <v>244</v>
      </c>
      <c r="D862" s="1375" t="s">
        <v>652</v>
      </c>
      <c r="E862" s="1375" t="s">
        <v>6977</v>
      </c>
      <c r="F862" s="1376">
        <v>519500</v>
      </c>
      <c r="G862" s="1376">
        <v>0</v>
      </c>
      <c r="H862" s="1375" t="s">
        <v>572</v>
      </c>
    </row>
    <row r="863" spans="1:8">
      <c r="A863" s="1321">
        <v>45918</v>
      </c>
      <c r="B863" s="1375" t="s">
        <v>7092</v>
      </c>
      <c r="C863" s="1375" t="s">
        <v>244</v>
      </c>
      <c r="D863" s="1375" t="s">
        <v>652</v>
      </c>
      <c r="E863" s="1375" t="s">
        <v>6700</v>
      </c>
      <c r="F863" s="1376">
        <v>0</v>
      </c>
      <c r="G863" s="1376">
        <v>550000</v>
      </c>
      <c r="H863" s="1375" t="s">
        <v>572</v>
      </c>
    </row>
    <row r="864" spans="1:8">
      <c r="A864" s="1321">
        <v>45918</v>
      </c>
      <c r="B864" s="1375" t="s">
        <v>7091</v>
      </c>
      <c r="C864" s="1375" t="s">
        <v>244</v>
      </c>
      <c r="D864" s="1375" t="s">
        <v>652</v>
      </c>
      <c r="E864" s="1375" t="s">
        <v>6700</v>
      </c>
      <c r="F864" s="1376">
        <v>0</v>
      </c>
      <c r="G864" s="1376">
        <v>550000</v>
      </c>
      <c r="H864" s="1375" t="s">
        <v>572</v>
      </c>
    </row>
    <row r="865" spans="1:8">
      <c r="A865" s="1321">
        <v>45918</v>
      </c>
      <c r="B865" s="1375" t="s">
        <v>7090</v>
      </c>
      <c r="C865" s="1375" t="s">
        <v>244</v>
      </c>
      <c r="D865" s="1375" t="s">
        <v>652</v>
      </c>
      <c r="E865" s="1375" t="s">
        <v>652</v>
      </c>
      <c r="F865" s="1376">
        <v>0</v>
      </c>
      <c r="G865" s="1376">
        <v>155710</v>
      </c>
      <c r="H865" s="1375" t="s">
        <v>572</v>
      </c>
    </row>
    <row r="866" spans="1:8">
      <c r="A866" s="1321">
        <v>45918</v>
      </c>
      <c r="B866" s="1375" t="s">
        <v>7090</v>
      </c>
      <c r="C866" s="1375" t="s">
        <v>244</v>
      </c>
      <c r="D866" s="1375" t="s">
        <v>652</v>
      </c>
      <c r="E866" s="1375" t="s">
        <v>663</v>
      </c>
      <c r="F866" s="1376">
        <v>155710</v>
      </c>
      <c r="G866" s="1376">
        <v>0</v>
      </c>
      <c r="H866" s="1375" t="s">
        <v>572</v>
      </c>
    </row>
    <row r="867" spans="1:8">
      <c r="A867" s="1321">
        <v>45918</v>
      </c>
      <c r="B867" s="1375" t="s">
        <v>7089</v>
      </c>
      <c r="C867" s="1375" t="s">
        <v>244</v>
      </c>
      <c r="D867" s="1375" t="s">
        <v>652</v>
      </c>
      <c r="E867" s="1375" t="s">
        <v>652</v>
      </c>
      <c r="F867" s="1376">
        <v>0</v>
      </c>
      <c r="G867" s="1376">
        <v>574860</v>
      </c>
      <c r="H867" s="1375" t="s">
        <v>572</v>
      </c>
    </row>
    <row r="868" spans="1:8">
      <c r="A868" s="1321">
        <v>45918</v>
      </c>
      <c r="B868" s="1375" t="s">
        <v>7089</v>
      </c>
      <c r="C868" s="1375" t="s">
        <v>244</v>
      </c>
      <c r="D868" s="1375" t="s">
        <v>652</v>
      </c>
      <c r="E868" s="1375" t="s">
        <v>663</v>
      </c>
      <c r="F868" s="1376">
        <v>574860</v>
      </c>
      <c r="G868" s="1376">
        <v>0</v>
      </c>
      <c r="H868" s="1375" t="s">
        <v>625</v>
      </c>
    </row>
    <row r="869" spans="1:8">
      <c r="A869" s="1321">
        <v>45918</v>
      </c>
      <c r="B869" s="1375" t="s">
        <v>7088</v>
      </c>
      <c r="C869" s="1375" t="s">
        <v>244</v>
      </c>
      <c r="D869" s="1375" t="s">
        <v>652</v>
      </c>
      <c r="E869" s="1375" t="s">
        <v>652</v>
      </c>
      <c r="F869" s="1376">
        <v>0</v>
      </c>
      <c r="G869" s="1376">
        <v>189500</v>
      </c>
      <c r="H869" s="1375" t="s">
        <v>625</v>
      </c>
    </row>
    <row r="870" spans="1:8">
      <c r="A870" s="1321">
        <v>45918</v>
      </c>
      <c r="B870" s="1375" t="s">
        <v>7088</v>
      </c>
      <c r="C870" s="1375" t="s">
        <v>244</v>
      </c>
      <c r="D870" s="1375" t="s">
        <v>652</v>
      </c>
      <c r="E870" s="1375" t="s">
        <v>663</v>
      </c>
      <c r="F870" s="1376">
        <v>189500</v>
      </c>
      <c r="G870" s="1376">
        <v>0</v>
      </c>
      <c r="H870" s="1375" t="s">
        <v>625</v>
      </c>
    </row>
    <row r="871" spans="1:8">
      <c r="A871" s="1321">
        <v>45918</v>
      </c>
      <c r="B871" s="1375" t="s">
        <v>7087</v>
      </c>
      <c r="C871" s="1375" t="s">
        <v>244</v>
      </c>
      <c r="D871" s="1375" t="s">
        <v>652</v>
      </c>
      <c r="E871" s="1375" t="s">
        <v>652</v>
      </c>
      <c r="F871" s="1376">
        <v>0</v>
      </c>
      <c r="G871" s="1376">
        <v>221530</v>
      </c>
      <c r="H871" s="1375" t="s">
        <v>625</v>
      </c>
    </row>
    <row r="872" spans="1:8">
      <c r="A872" s="1321">
        <v>45918</v>
      </c>
      <c r="B872" s="1375" t="s">
        <v>7087</v>
      </c>
      <c r="C872" s="1375" t="s">
        <v>244</v>
      </c>
      <c r="D872" s="1375" t="s">
        <v>652</v>
      </c>
      <c r="E872" s="1375" t="s">
        <v>663</v>
      </c>
      <c r="F872" s="1376">
        <v>221530</v>
      </c>
      <c r="G872" s="1376">
        <v>0</v>
      </c>
      <c r="H872" s="1375" t="s">
        <v>625</v>
      </c>
    </row>
    <row r="873" spans="1:8">
      <c r="A873" s="1321">
        <v>45918</v>
      </c>
      <c r="B873" s="1375" t="s">
        <v>7044</v>
      </c>
      <c r="C873" s="1375" t="s">
        <v>244</v>
      </c>
      <c r="D873" s="1375" t="s">
        <v>652</v>
      </c>
      <c r="E873" s="1375" t="s">
        <v>6973</v>
      </c>
      <c r="F873" s="1376">
        <v>22000000</v>
      </c>
      <c r="G873" s="1376">
        <v>0</v>
      </c>
      <c r="H873" s="1375" t="s">
        <v>625</v>
      </c>
    </row>
    <row r="874" spans="1:8">
      <c r="A874" s="1321">
        <v>45918</v>
      </c>
      <c r="B874" s="1375" t="s">
        <v>7043</v>
      </c>
      <c r="C874" s="1375" t="s">
        <v>244</v>
      </c>
      <c r="D874" s="1375" t="s">
        <v>652</v>
      </c>
      <c r="E874" s="1375" t="s">
        <v>6970</v>
      </c>
      <c r="F874" s="1376">
        <v>37083200</v>
      </c>
      <c r="G874" s="1376">
        <v>0</v>
      </c>
      <c r="H874" s="1375" t="s">
        <v>625</v>
      </c>
    </row>
    <row r="875" spans="1:8">
      <c r="A875" s="1321">
        <v>45918</v>
      </c>
      <c r="B875" s="1375" t="s">
        <v>7114</v>
      </c>
      <c r="C875" s="1375" t="s">
        <v>511</v>
      </c>
      <c r="D875" s="1375" t="s">
        <v>663</v>
      </c>
      <c r="E875" s="1375" t="s">
        <v>7120</v>
      </c>
      <c r="F875" s="1376">
        <v>155710</v>
      </c>
      <c r="G875" s="1376">
        <v>0</v>
      </c>
      <c r="H875" s="1375" t="s">
        <v>625</v>
      </c>
    </row>
    <row r="876" spans="1:8">
      <c r="A876" s="1321">
        <v>45918</v>
      </c>
      <c r="B876" s="1375" t="s">
        <v>7114</v>
      </c>
      <c r="C876" s="1375" t="s">
        <v>511</v>
      </c>
      <c r="D876" s="1375" t="s">
        <v>663</v>
      </c>
      <c r="E876" s="1375" t="s">
        <v>7121</v>
      </c>
      <c r="F876" s="1376">
        <v>574860</v>
      </c>
      <c r="G876" s="1376">
        <v>0</v>
      </c>
      <c r="H876" s="1375" t="s">
        <v>625</v>
      </c>
    </row>
    <row r="877" spans="1:8">
      <c r="A877" s="1321">
        <v>45918</v>
      </c>
      <c r="B877" s="1375" t="s">
        <v>7114</v>
      </c>
      <c r="C877" s="1375" t="s">
        <v>511</v>
      </c>
      <c r="D877" s="1375" t="s">
        <v>663</v>
      </c>
      <c r="E877" s="1375" t="s">
        <v>7122</v>
      </c>
      <c r="F877" s="1376">
        <v>189500</v>
      </c>
      <c r="G877" s="1376">
        <v>0</v>
      </c>
      <c r="H877" s="1375" t="s">
        <v>625</v>
      </c>
    </row>
    <row r="878" spans="1:8">
      <c r="A878" s="1321">
        <v>45918</v>
      </c>
      <c r="B878" s="1375" t="s">
        <v>7114</v>
      </c>
      <c r="C878" s="1375" t="s">
        <v>511</v>
      </c>
      <c r="D878" s="1375" t="s">
        <v>663</v>
      </c>
      <c r="E878" s="1375" t="s">
        <v>7123</v>
      </c>
      <c r="F878" s="1376">
        <v>221530</v>
      </c>
      <c r="G878" s="1376">
        <v>0</v>
      </c>
      <c r="H878" s="1375" t="s">
        <v>625</v>
      </c>
    </row>
    <row r="879" spans="1:8">
      <c r="A879" s="1321">
        <v>45918</v>
      </c>
      <c r="B879" s="1375" t="s">
        <v>7048</v>
      </c>
      <c r="C879" s="1375" t="s">
        <v>354</v>
      </c>
      <c r="D879" s="1375" t="s">
        <v>656</v>
      </c>
      <c r="E879" s="1375" t="s">
        <v>6979</v>
      </c>
      <c r="F879" s="1376">
        <v>0</v>
      </c>
      <c r="G879" s="1376">
        <v>904860</v>
      </c>
      <c r="H879" s="1375" t="s">
        <v>570</v>
      </c>
    </row>
    <row r="880" spans="1:8">
      <c r="A880" s="1321">
        <v>45918</v>
      </c>
      <c r="B880" s="1375" t="s">
        <v>7047</v>
      </c>
      <c r="C880" s="1375" t="s">
        <v>354</v>
      </c>
      <c r="D880" s="1375" t="s">
        <v>656</v>
      </c>
      <c r="E880" s="1375" t="s">
        <v>6981</v>
      </c>
      <c r="F880" s="1376">
        <v>0</v>
      </c>
      <c r="G880" s="1376">
        <v>485710</v>
      </c>
      <c r="H880" s="1375" t="s">
        <v>527</v>
      </c>
    </row>
    <row r="881" spans="1:8">
      <c r="A881" s="1321">
        <v>45918</v>
      </c>
      <c r="B881" s="1375" t="s">
        <v>7046</v>
      </c>
      <c r="C881" s="1375" t="s">
        <v>354</v>
      </c>
      <c r="D881" s="1375" t="s">
        <v>656</v>
      </c>
      <c r="E881" s="1375" t="s">
        <v>6975</v>
      </c>
      <c r="F881" s="1376">
        <v>0</v>
      </c>
      <c r="G881" s="1376">
        <v>551530</v>
      </c>
      <c r="H881" s="1375" t="s">
        <v>527</v>
      </c>
    </row>
    <row r="882" spans="1:8">
      <c r="A882" s="1321">
        <v>45918</v>
      </c>
      <c r="B882" s="1375" t="s">
        <v>7045</v>
      </c>
      <c r="C882" s="1375" t="s">
        <v>354</v>
      </c>
      <c r="D882" s="1375" t="s">
        <v>656</v>
      </c>
      <c r="E882" s="1375" t="s">
        <v>6977</v>
      </c>
      <c r="F882" s="1376">
        <v>0</v>
      </c>
      <c r="G882" s="1376">
        <v>519500</v>
      </c>
      <c r="H882" s="1375" t="s">
        <v>625</v>
      </c>
    </row>
    <row r="883" spans="1:8">
      <c r="A883" s="1321">
        <v>45918</v>
      </c>
      <c r="B883" s="1375" t="s">
        <v>7044</v>
      </c>
      <c r="C883" s="1375" t="s">
        <v>354</v>
      </c>
      <c r="D883" s="1375" t="s">
        <v>656</v>
      </c>
      <c r="E883" s="1375" t="s">
        <v>6973</v>
      </c>
      <c r="F883" s="1376">
        <v>0</v>
      </c>
      <c r="G883" s="1376">
        <v>22000000</v>
      </c>
      <c r="H883" s="1375" t="s">
        <v>625</v>
      </c>
    </row>
    <row r="884" spans="1:8">
      <c r="A884" s="1321">
        <v>45918</v>
      </c>
      <c r="B884" s="1375" t="s">
        <v>7043</v>
      </c>
      <c r="C884" s="1375" t="s">
        <v>354</v>
      </c>
      <c r="D884" s="1375" t="s">
        <v>656</v>
      </c>
      <c r="E884" s="1375" t="s">
        <v>6970</v>
      </c>
      <c r="F884" s="1376">
        <v>0</v>
      </c>
      <c r="G884" s="1376">
        <v>37083200</v>
      </c>
      <c r="H884" s="1375" t="s">
        <v>625</v>
      </c>
    </row>
    <row r="885" spans="1:8">
      <c r="A885" s="1321">
        <v>45920</v>
      </c>
      <c r="B885" s="1375" t="s">
        <v>7066</v>
      </c>
      <c r="C885" s="1375" t="s">
        <v>553</v>
      </c>
      <c r="D885" s="1375" t="s">
        <v>673</v>
      </c>
      <c r="E885" s="1375" t="s">
        <v>7110</v>
      </c>
      <c r="F885" s="1376">
        <v>0</v>
      </c>
      <c r="G885" s="1376">
        <v>57830</v>
      </c>
      <c r="H885" s="1375" t="s">
        <v>625</v>
      </c>
    </row>
    <row r="886" spans="1:8">
      <c r="A886" s="1321">
        <v>45920</v>
      </c>
      <c r="B886" s="1375" t="s">
        <v>7049</v>
      </c>
      <c r="C886" s="1375" t="s">
        <v>553</v>
      </c>
      <c r="D886" s="1375" t="s">
        <v>673</v>
      </c>
      <c r="E886" s="1375" t="s">
        <v>7050</v>
      </c>
      <c r="F886" s="1376">
        <v>0</v>
      </c>
      <c r="G886" s="1376">
        <v>317750</v>
      </c>
      <c r="H886" s="1375" t="s">
        <v>625</v>
      </c>
    </row>
    <row r="887" spans="1:8">
      <c r="A887" s="1321">
        <v>45920</v>
      </c>
      <c r="B887" s="1375" t="s">
        <v>7066</v>
      </c>
      <c r="C887" s="1375" t="s">
        <v>556</v>
      </c>
      <c r="D887" s="1375" t="s">
        <v>674</v>
      </c>
      <c r="E887" s="1375" t="s">
        <v>7068</v>
      </c>
      <c r="F887" s="1437">
        <v>5250</v>
      </c>
      <c r="G887" s="1376">
        <v>0</v>
      </c>
      <c r="H887" s="1375" t="s">
        <v>625</v>
      </c>
    </row>
    <row r="888" spans="1:8">
      <c r="A888" s="1321">
        <v>45920</v>
      </c>
      <c r="B888" s="1375" t="s">
        <v>7066</v>
      </c>
      <c r="C888" s="1375" t="s">
        <v>556</v>
      </c>
      <c r="D888" s="1375" t="s">
        <v>674</v>
      </c>
      <c r="E888" s="1375" t="s">
        <v>7067</v>
      </c>
      <c r="F888" s="1437">
        <v>52580</v>
      </c>
      <c r="G888" s="1376">
        <v>0</v>
      </c>
      <c r="H888" s="1375" t="s">
        <v>625</v>
      </c>
    </row>
    <row r="889" spans="1:8">
      <c r="A889" s="1321">
        <v>45920</v>
      </c>
      <c r="B889" s="1375" t="s">
        <v>7049</v>
      </c>
      <c r="C889" s="1375" t="s">
        <v>354</v>
      </c>
      <c r="D889" s="1375" t="s">
        <v>656</v>
      </c>
      <c r="E889" s="1375" t="s">
        <v>7050</v>
      </c>
      <c r="F889" s="1437">
        <v>317750</v>
      </c>
      <c r="G889" s="1376">
        <v>0</v>
      </c>
      <c r="H889" s="1375" t="s">
        <v>625</v>
      </c>
    </row>
    <row r="890" spans="1:8">
      <c r="A890" s="1321">
        <v>45922</v>
      </c>
      <c r="B890" s="1375" t="s">
        <v>7114</v>
      </c>
      <c r="C890" s="1375" t="s">
        <v>349</v>
      </c>
      <c r="D890" s="1375" t="s">
        <v>659</v>
      </c>
      <c r="E890" s="1375" t="s">
        <v>7124</v>
      </c>
      <c r="F890" s="1376">
        <v>3000000</v>
      </c>
      <c r="G890" s="1376">
        <v>0</v>
      </c>
      <c r="H890" s="1375" t="s">
        <v>417</v>
      </c>
    </row>
    <row r="891" spans="1:8">
      <c r="A891" s="1321">
        <v>45922</v>
      </c>
      <c r="B891" s="1375" t="s">
        <v>7114</v>
      </c>
      <c r="C891" s="1375" t="s">
        <v>349</v>
      </c>
      <c r="D891" s="1375" t="s">
        <v>659</v>
      </c>
      <c r="E891" s="1375" t="s">
        <v>7125</v>
      </c>
      <c r="F891" s="1376">
        <v>400000</v>
      </c>
      <c r="G891" s="1376">
        <v>0</v>
      </c>
      <c r="H891" s="1375" t="s">
        <v>582</v>
      </c>
    </row>
    <row r="892" spans="1:8">
      <c r="A892" s="1321">
        <v>45922</v>
      </c>
      <c r="B892" s="1375" t="s">
        <v>7114</v>
      </c>
      <c r="C892" s="1375" t="s">
        <v>349</v>
      </c>
      <c r="D892" s="1375" t="s">
        <v>659</v>
      </c>
      <c r="E892" s="1375" t="s">
        <v>7126</v>
      </c>
      <c r="F892" s="1376">
        <v>2000000</v>
      </c>
      <c r="G892" s="1376">
        <v>0</v>
      </c>
      <c r="H892" s="1375" t="s">
        <v>625</v>
      </c>
    </row>
    <row r="893" spans="1:8">
      <c r="A893" s="1321">
        <v>45922</v>
      </c>
      <c r="B893" s="1375" t="s">
        <v>7114</v>
      </c>
      <c r="C893" s="1375" t="s">
        <v>349</v>
      </c>
      <c r="D893" s="1375" t="s">
        <v>659</v>
      </c>
      <c r="E893" s="1375" t="s">
        <v>7127</v>
      </c>
      <c r="F893" s="1376">
        <v>350000</v>
      </c>
      <c r="G893" s="1376">
        <v>0</v>
      </c>
      <c r="H893" s="1375" t="s">
        <v>625</v>
      </c>
    </row>
    <row r="894" spans="1:8">
      <c r="A894" s="1321">
        <v>45922</v>
      </c>
      <c r="B894" s="1375" t="s">
        <v>7078</v>
      </c>
      <c r="C894" s="1375" t="s">
        <v>349</v>
      </c>
      <c r="D894" s="1375" t="s">
        <v>659</v>
      </c>
      <c r="E894" s="1375" t="s">
        <v>7079</v>
      </c>
      <c r="F894" s="1376">
        <v>350000</v>
      </c>
      <c r="G894" s="1376">
        <v>0</v>
      </c>
      <c r="H894" s="1375" t="s">
        <v>527</v>
      </c>
    </row>
    <row r="895" spans="1:8">
      <c r="A895" s="1321">
        <v>45922</v>
      </c>
      <c r="B895" s="1375" t="s">
        <v>7076</v>
      </c>
      <c r="C895" s="1375" t="s">
        <v>349</v>
      </c>
      <c r="D895" s="1375" t="s">
        <v>659</v>
      </c>
      <c r="E895" s="1375" t="s">
        <v>7077</v>
      </c>
      <c r="F895" s="1376">
        <v>1900000</v>
      </c>
      <c r="G895" s="1376">
        <v>0</v>
      </c>
      <c r="H895" s="1375" t="s">
        <v>527</v>
      </c>
    </row>
    <row r="896" spans="1:8">
      <c r="A896" s="1321">
        <v>45922</v>
      </c>
      <c r="B896" s="1375" t="s">
        <v>7114</v>
      </c>
      <c r="C896" s="1375" t="s">
        <v>244</v>
      </c>
      <c r="D896" s="1375" t="s">
        <v>652</v>
      </c>
      <c r="E896" s="1375" t="s">
        <v>7124</v>
      </c>
      <c r="F896" s="1376">
        <v>0</v>
      </c>
      <c r="G896" s="1376">
        <v>33000000</v>
      </c>
      <c r="H896" s="1375" t="s">
        <v>625</v>
      </c>
    </row>
    <row r="897" spans="1:8">
      <c r="A897" s="1321">
        <v>45922</v>
      </c>
      <c r="B897" s="1375" t="s">
        <v>7114</v>
      </c>
      <c r="C897" s="1375" t="s">
        <v>244</v>
      </c>
      <c r="D897" s="1375" t="s">
        <v>652</v>
      </c>
      <c r="E897" s="1375" t="s">
        <v>7124</v>
      </c>
      <c r="F897" s="1376">
        <v>0</v>
      </c>
      <c r="G897" s="1376">
        <v>33000000</v>
      </c>
      <c r="H897" s="1375" t="s">
        <v>625</v>
      </c>
    </row>
    <row r="898" spans="1:8">
      <c r="A898" s="1321">
        <v>45922</v>
      </c>
      <c r="B898" s="1375" t="s">
        <v>7114</v>
      </c>
      <c r="C898" s="1375" t="s">
        <v>244</v>
      </c>
      <c r="D898" s="1375" t="s">
        <v>652</v>
      </c>
      <c r="E898" s="1375" t="s">
        <v>7124</v>
      </c>
      <c r="F898" s="1376">
        <v>33000000</v>
      </c>
      <c r="G898" s="1376">
        <v>0</v>
      </c>
      <c r="H898" s="1375" t="s">
        <v>625</v>
      </c>
    </row>
    <row r="899" spans="1:8">
      <c r="A899" s="1321">
        <v>45922</v>
      </c>
      <c r="B899" s="1375" t="s">
        <v>7114</v>
      </c>
      <c r="C899" s="1375" t="s">
        <v>244</v>
      </c>
      <c r="D899" s="1375" t="s">
        <v>652</v>
      </c>
      <c r="E899" s="1375" t="s">
        <v>7125</v>
      </c>
      <c r="F899" s="1376">
        <v>0</v>
      </c>
      <c r="G899" s="1376">
        <v>4400000</v>
      </c>
      <c r="H899" s="1375" t="s">
        <v>625</v>
      </c>
    </row>
    <row r="900" spans="1:8">
      <c r="A900" s="1321">
        <v>45922</v>
      </c>
      <c r="B900" s="1375" t="s">
        <v>7114</v>
      </c>
      <c r="C900" s="1375" t="s">
        <v>244</v>
      </c>
      <c r="D900" s="1375" t="s">
        <v>652</v>
      </c>
      <c r="E900" s="1375" t="s">
        <v>7125</v>
      </c>
      <c r="F900" s="1376">
        <v>0</v>
      </c>
      <c r="G900" s="1376">
        <v>4400000</v>
      </c>
      <c r="H900" s="1375" t="s">
        <v>625</v>
      </c>
    </row>
    <row r="901" spans="1:8">
      <c r="A901" s="1321">
        <v>45922</v>
      </c>
      <c r="B901" s="1375" t="s">
        <v>7114</v>
      </c>
      <c r="C901" s="1375" t="s">
        <v>244</v>
      </c>
      <c r="D901" s="1375" t="s">
        <v>652</v>
      </c>
      <c r="E901" s="1375" t="s">
        <v>7125</v>
      </c>
      <c r="F901" s="1376">
        <v>4400000</v>
      </c>
      <c r="G901" s="1376">
        <v>0</v>
      </c>
      <c r="H901" s="1375" t="s">
        <v>625</v>
      </c>
    </row>
    <row r="902" spans="1:8">
      <c r="A902" s="1321">
        <v>45922</v>
      </c>
      <c r="B902" s="1375" t="s">
        <v>7114</v>
      </c>
      <c r="C902" s="1375" t="s">
        <v>244</v>
      </c>
      <c r="D902" s="1375" t="s">
        <v>652</v>
      </c>
      <c r="E902" s="1375" t="s">
        <v>7126</v>
      </c>
      <c r="F902" s="1376">
        <v>0</v>
      </c>
      <c r="G902" s="1376">
        <v>22000000</v>
      </c>
      <c r="H902" s="1375" t="s">
        <v>527</v>
      </c>
    </row>
    <row r="903" spans="1:8">
      <c r="A903" s="1321">
        <v>45922</v>
      </c>
      <c r="B903" s="1375" t="s">
        <v>7114</v>
      </c>
      <c r="C903" s="1375" t="s">
        <v>244</v>
      </c>
      <c r="D903" s="1375" t="s">
        <v>652</v>
      </c>
      <c r="E903" s="1375" t="s">
        <v>7126</v>
      </c>
      <c r="F903" s="1376">
        <v>0</v>
      </c>
      <c r="G903" s="1376">
        <v>22000000</v>
      </c>
      <c r="H903" s="1375" t="s">
        <v>527</v>
      </c>
    </row>
    <row r="904" spans="1:8">
      <c r="A904" s="1321">
        <v>45922</v>
      </c>
      <c r="B904" s="1375" t="s">
        <v>7114</v>
      </c>
      <c r="C904" s="1375" t="s">
        <v>244</v>
      </c>
      <c r="D904" s="1375" t="s">
        <v>652</v>
      </c>
      <c r="E904" s="1375" t="s">
        <v>7126</v>
      </c>
      <c r="F904" s="1376">
        <v>22000000</v>
      </c>
      <c r="G904" s="1376">
        <v>0</v>
      </c>
      <c r="H904" s="1375" t="s">
        <v>625</v>
      </c>
    </row>
    <row r="905" spans="1:8">
      <c r="A905" s="1321">
        <v>45922</v>
      </c>
      <c r="B905" s="1375" t="s">
        <v>7114</v>
      </c>
      <c r="C905" s="1375" t="s">
        <v>244</v>
      </c>
      <c r="D905" s="1375" t="s">
        <v>652</v>
      </c>
      <c r="E905" s="1375" t="s">
        <v>7127</v>
      </c>
      <c r="F905" s="1376">
        <v>0</v>
      </c>
      <c r="G905" s="1376">
        <v>3850000</v>
      </c>
      <c r="H905" s="1375" t="s">
        <v>527</v>
      </c>
    </row>
    <row r="906" spans="1:8">
      <c r="A906" s="1321">
        <v>45922</v>
      </c>
      <c r="B906" s="1375" t="s">
        <v>7114</v>
      </c>
      <c r="C906" s="1375" t="s">
        <v>244</v>
      </c>
      <c r="D906" s="1375" t="s">
        <v>652</v>
      </c>
      <c r="E906" s="1375" t="s">
        <v>7127</v>
      </c>
      <c r="F906" s="1376">
        <v>0</v>
      </c>
      <c r="G906" s="1376">
        <v>3850000</v>
      </c>
      <c r="H906" s="1375" t="s">
        <v>527</v>
      </c>
    </row>
    <row r="907" spans="1:8">
      <c r="A907" s="1321">
        <v>45922</v>
      </c>
      <c r="B907" s="1375" t="s">
        <v>7114</v>
      </c>
      <c r="C907" s="1375" t="s">
        <v>244</v>
      </c>
      <c r="D907" s="1375" t="s">
        <v>652</v>
      </c>
      <c r="E907" s="1375" t="s">
        <v>7127</v>
      </c>
      <c r="F907" s="1376">
        <v>3850000</v>
      </c>
      <c r="G907" s="1376">
        <v>0</v>
      </c>
      <c r="H907" s="1375" t="s">
        <v>527</v>
      </c>
    </row>
    <row r="908" spans="1:8">
      <c r="A908" s="1321">
        <v>45922</v>
      </c>
      <c r="B908" s="1375" t="s">
        <v>7078</v>
      </c>
      <c r="C908" s="1375" t="s">
        <v>244</v>
      </c>
      <c r="D908" s="1375" t="s">
        <v>652</v>
      </c>
      <c r="E908" s="1375" t="s">
        <v>7079</v>
      </c>
      <c r="F908" s="1376">
        <v>0</v>
      </c>
      <c r="G908" s="1376">
        <v>3850000</v>
      </c>
      <c r="H908" s="1375" t="s">
        <v>527</v>
      </c>
    </row>
    <row r="909" spans="1:8">
      <c r="A909" s="1321">
        <v>45922</v>
      </c>
      <c r="B909" s="1375" t="s">
        <v>7076</v>
      </c>
      <c r="C909" s="1375" t="s">
        <v>244</v>
      </c>
      <c r="D909" s="1375" t="s">
        <v>652</v>
      </c>
      <c r="E909" s="1375" t="s">
        <v>7077</v>
      </c>
      <c r="F909" s="1376">
        <v>0</v>
      </c>
      <c r="G909" s="1376">
        <v>20900000</v>
      </c>
      <c r="H909" s="1375" t="s">
        <v>625</v>
      </c>
    </row>
    <row r="910" spans="1:8">
      <c r="A910" s="1321">
        <v>45922</v>
      </c>
      <c r="B910" s="1375" t="s">
        <v>7094</v>
      </c>
      <c r="C910" s="1375" t="s">
        <v>244</v>
      </c>
      <c r="D910" s="1375" t="s">
        <v>652</v>
      </c>
      <c r="E910" s="1375" t="s">
        <v>652</v>
      </c>
      <c r="F910" s="1376">
        <v>0</v>
      </c>
      <c r="G910" s="1376">
        <v>33000000</v>
      </c>
      <c r="H910" s="1375" t="s">
        <v>625</v>
      </c>
    </row>
    <row r="911" spans="1:8">
      <c r="A911" s="1321">
        <v>45922</v>
      </c>
      <c r="B911" s="1375" t="s">
        <v>7094</v>
      </c>
      <c r="C911" s="1375" t="s">
        <v>244</v>
      </c>
      <c r="D911" s="1375" t="s">
        <v>652</v>
      </c>
      <c r="E911" s="1375" t="s">
        <v>6374</v>
      </c>
      <c r="F911" s="1376">
        <v>30000000</v>
      </c>
      <c r="G911" s="1376">
        <v>0</v>
      </c>
      <c r="H911" s="1375" t="s">
        <v>625</v>
      </c>
    </row>
    <row r="912" spans="1:8">
      <c r="A912" s="1321">
        <v>45922</v>
      </c>
      <c r="B912" s="1375" t="s">
        <v>7094</v>
      </c>
      <c r="C912" s="1375" t="s">
        <v>244</v>
      </c>
      <c r="D912" s="1375" t="s">
        <v>652</v>
      </c>
      <c r="E912" s="1375" t="s">
        <v>659</v>
      </c>
      <c r="F912" s="1376">
        <v>3000000</v>
      </c>
      <c r="G912" s="1376">
        <v>0</v>
      </c>
      <c r="H912" s="1375" t="s">
        <v>625</v>
      </c>
    </row>
    <row r="913" spans="1:8">
      <c r="A913" s="1321">
        <v>45922</v>
      </c>
      <c r="B913" s="1375" t="s">
        <v>7094</v>
      </c>
      <c r="C913" s="1375" t="s">
        <v>244</v>
      </c>
      <c r="D913" s="1375" t="s">
        <v>652</v>
      </c>
      <c r="E913" s="1375" t="s">
        <v>652</v>
      </c>
      <c r="F913" s="1376">
        <v>0</v>
      </c>
      <c r="G913" s="1376">
        <v>4400000</v>
      </c>
      <c r="H913" s="1375" t="s">
        <v>625</v>
      </c>
    </row>
    <row r="914" spans="1:8">
      <c r="A914" s="1321">
        <v>45922</v>
      </c>
      <c r="B914" s="1375" t="s">
        <v>7094</v>
      </c>
      <c r="C914" s="1375" t="s">
        <v>244</v>
      </c>
      <c r="D914" s="1375" t="s">
        <v>652</v>
      </c>
      <c r="E914" s="1375" t="s">
        <v>6374</v>
      </c>
      <c r="F914" s="1376">
        <v>4000000</v>
      </c>
      <c r="G914" s="1376">
        <v>0</v>
      </c>
      <c r="H914" s="1375" t="s">
        <v>625</v>
      </c>
    </row>
    <row r="915" spans="1:8">
      <c r="A915" s="1321">
        <v>45922</v>
      </c>
      <c r="B915" s="1375" t="s">
        <v>7094</v>
      </c>
      <c r="C915" s="1375" t="s">
        <v>244</v>
      </c>
      <c r="D915" s="1375" t="s">
        <v>652</v>
      </c>
      <c r="E915" s="1375" t="s">
        <v>659</v>
      </c>
      <c r="F915" s="1376">
        <v>400000</v>
      </c>
      <c r="G915" s="1376">
        <v>0</v>
      </c>
      <c r="H915" s="1375" t="s">
        <v>625</v>
      </c>
    </row>
    <row r="916" spans="1:8">
      <c r="A916" s="1321">
        <v>45922</v>
      </c>
      <c r="B916" s="1375" t="s">
        <v>7094</v>
      </c>
      <c r="C916" s="1375" t="s">
        <v>244</v>
      </c>
      <c r="D916" s="1375" t="s">
        <v>652</v>
      </c>
      <c r="E916" s="1375" t="s">
        <v>652</v>
      </c>
      <c r="F916" s="1376">
        <v>0</v>
      </c>
      <c r="G916" s="1376">
        <v>22000000</v>
      </c>
      <c r="H916" s="1375" t="s">
        <v>625</v>
      </c>
    </row>
    <row r="917" spans="1:8">
      <c r="A917" s="1321">
        <v>45922</v>
      </c>
      <c r="B917" s="1375" t="s">
        <v>7094</v>
      </c>
      <c r="C917" s="1375" t="s">
        <v>244</v>
      </c>
      <c r="D917" s="1375" t="s">
        <v>652</v>
      </c>
      <c r="E917" s="1375" t="s">
        <v>6374</v>
      </c>
      <c r="F917" s="1376">
        <v>20000000</v>
      </c>
      <c r="G917" s="1376">
        <v>0</v>
      </c>
      <c r="H917" s="1375" t="s">
        <v>625</v>
      </c>
    </row>
    <row r="918" spans="1:8">
      <c r="A918" s="1321">
        <v>45922</v>
      </c>
      <c r="B918" s="1375" t="s">
        <v>7094</v>
      </c>
      <c r="C918" s="1375" t="s">
        <v>244</v>
      </c>
      <c r="D918" s="1375" t="s">
        <v>652</v>
      </c>
      <c r="E918" s="1375" t="s">
        <v>659</v>
      </c>
      <c r="F918" s="1376">
        <v>2000000</v>
      </c>
      <c r="G918" s="1376">
        <v>0</v>
      </c>
      <c r="H918" s="1375" t="s">
        <v>625</v>
      </c>
    </row>
    <row r="919" spans="1:8">
      <c r="A919" s="1321">
        <v>45922</v>
      </c>
      <c r="B919" s="1375" t="s">
        <v>7093</v>
      </c>
      <c r="C919" s="1375" t="s">
        <v>244</v>
      </c>
      <c r="D919" s="1375" t="s">
        <v>652</v>
      </c>
      <c r="E919" s="1375" t="s">
        <v>652</v>
      </c>
      <c r="F919" s="1376">
        <v>0</v>
      </c>
      <c r="G919" s="1376">
        <v>3850000</v>
      </c>
      <c r="H919" s="1375" t="s">
        <v>625</v>
      </c>
    </row>
    <row r="920" spans="1:8">
      <c r="A920" s="1321">
        <v>45922</v>
      </c>
      <c r="B920" s="1375" t="s">
        <v>7093</v>
      </c>
      <c r="C920" s="1375" t="s">
        <v>244</v>
      </c>
      <c r="D920" s="1375" t="s">
        <v>652</v>
      </c>
      <c r="E920" s="1375" t="s">
        <v>6374</v>
      </c>
      <c r="F920" s="1376">
        <v>3500000</v>
      </c>
      <c r="G920" s="1376">
        <v>0</v>
      </c>
      <c r="H920" s="1375" t="s">
        <v>625</v>
      </c>
    </row>
    <row r="921" spans="1:8">
      <c r="A921" s="1321">
        <v>45922</v>
      </c>
      <c r="B921" s="1375" t="s">
        <v>7093</v>
      </c>
      <c r="C921" s="1375" t="s">
        <v>244</v>
      </c>
      <c r="D921" s="1375" t="s">
        <v>652</v>
      </c>
      <c r="E921" s="1375" t="s">
        <v>659</v>
      </c>
      <c r="F921" s="1376">
        <v>350000</v>
      </c>
      <c r="G921" s="1376">
        <v>0</v>
      </c>
      <c r="H921" s="1375" t="s">
        <v>625</v>
      </c>
    </row>
    <row r="922" spans="1:8">
      <c r="A922" s="1321">
        <v>45922</v>
      </c>
      <c r="B922" s="1375" t="s">
        <v>7114</v>
      </c>
      <c r="C922" s="1375" t="s">
        <v>6352</v>
      </c>
      <c r="D922" s="1375" t="s">
        <v>6374</v>
      </c>
      <c r="E922" s="1375" t="s">
        <v>7124</v>
      </c>
      <c r="F922" s="1376">
        <v>30000000</v>
      </c>
      <c r="G922" s="1376">
        <v>0</v>
      </c>
      <c r="H922" s="1375" t="s">
        <v>625</v>
      </c>
    </row>
    <row r="923" spans="1:8">
      <c r="A923" s="1321">
        <v>45922</v>
      </c>
      <c r="B923" s="1375" t="s">
        <v>7114</v>
      </c>
      <c r="C923" s="1375" t="s">
        <v>6352</v>
      </c>
      <c r="D923" s="1375" t="s">
        <v>6374</v>
      </c>
      <c r="E923" s="1375" t="s">
        <v>7125</v>
      </c>
      <c r="F923" s="1376">
        <v>4000000</v>
      </c>
      <c r="G923" s="1376">
        <v>0</v>
      </c>
      <c r="H923" s="1375" t="s">
        <v>625</v>
      </c>
    </row>
    <row r="924" spans="1:8">
      <c r="A924" s="1321">
        <v>45922</v>
      </c>
      <c r="B924" s="1375" t="s">
        <v>7114</v>
      </c>
      <c r="C924" s="1375" t="s">
        <v>6352</v>
      </c>
      <c r="D924" s="1375" t="s">
        <v>6374</v>
      </c>
      <c r="E924" s="1375" t="s">
        <v>7126</v>
      </c>
      <c r="F924" s="1376">
        <v>20000000</v>
      </c>
      <c r="G924" s="1376">
        <v>0</v>
      </c>
      <c r="H924" s="1375" t="s">
        <v>625</v>
      </c>
    </row>
    <row r="925" spans="1:8">
      <c r="A925" s="1321">
        <v>45922</v>
      </c>
      <c r="B925" s="1375" t="s">
        <v>7114</v>
      </c>
      <c r="C925" s="1375" t="s">
        <v>6352</v>
      </c>
      <c r="D925" s="1375" t="s">
        <v>6374</v>
      </c>
      <c r="E925" s="1375" t="s">
        <v>7127</v>
      </c>
      <c r="F925" s="1376">
        <v>3500000</v>
      </c>
      <c r="G925" s="1376">
        <v>0</v>
      </c>
      <c r="H925" s="1375" t="s">
        <v>625</v>
      </c>
    </row>
    <row r="926" spans="1:8">
      <c r="A926" s="1321">
        <v>45922</v>
      </c>
      <c r="B926" s="1375" t="s">
        <v>7078</v>
      </c>
      <c r="C926" s="1375" t="s">
        <v>6352</v>
      </c>
      <c r="D926" s="1375" t="s">
        <v>6374</v>
      </c>
      <c r="E926" s="1375" t="s">
        <v>7079</v>
      </c>
      <c r="F926" s="1376">
        <v>3500000</v>
      </c>
      <c r="G926" s="1376">
        <v>0</v>
      </c>
      <c r="H926" s="1375" t="s">
        <v>625</v>
      </c>
    </row>
    <row r="927" spans="1:8">
      <c r="A927" s="1321">
        <v>45922</v>
      </c>
      <c r="B927" s="1375" t="s">
        <v>7076</v>
      </c>
      <c r="C927" s="1375" t="s">
        <v>6352</v>
      </c>
      <c r="D927" s="1375" t="s">
        <v>6374</v>
      </c>
      <c r="E927" s="1375" t="s">
        <v>7077</v>
      </c>
      <c r="F927" s="1376">
        <v>19000000</v>
      </c>
      <c r="G927" s="1376">
        <v>0</v>
      </c>
      <c r="H927" s="1375" t="s">
        <v>574</v>
      </c>
    </row>
    <row r="928" spans="1:8">
      <c r="A928" s="1321">
        <v>45925</v>
      </c>
      <c r="B928" s="1375" t="s">
        <v>7114</v>
      </c>
      <c r="C928" s="1375" t="s">
        <v>244</v>
      </c>
      <c r="D928" s="1375" t="s">
        <v>652</v>
      </c>
      <c r="E928" s="1375" t="s">
        <v>7128</v>
      </c>
      <c r="F928" s="1376">
        <v>0</v>
      </c>
      <c r="G928" s="1376">
        <v>333250</v>
      </c>
      <c r="H928" s="1375" t="s">
        <v>625</v>
      </c>
    </row>
    <row r="929" spans="1:8">
      <c r="A929" s="1321">
        <v>45925</v>
      </c>
      <c r="B929" s="1375" t="s">
        <v>7114</v>
      </c>
      <c r="C929" s="1375" t="s">
        <v>244</v>
      </c>
      <c r="D929" s="1375" t="s">
        <v>652</v>
      </c>
      <c r="E929" s="1375" t="s">
        <v>7128</v>
      </c>
      <c r="F929" s="1376">
        <v>0</v>
      </c>
      <c r="G929" s="1376">
        <v>333250</v>
      </c>
      <c r="H929" s="1375" t="s">
        <v>574</v>
      </c>
    </row>
    <row r="930" spans="1:8">
      <c r="A930" s="1321">
        <v>45925</v>
      </c>
      <c r="B930" s="1375" t="s">
        <v>7114</v>
      </c>
      <c r="C930" s="1375" t="s">
        <v>244</v>
      </c>
      <c r="D930" s="1375" t="s">
        <v>652</v>
      </c>
      <c r="E930" s="1375" t="s">
        <v>7128</v>
      </c>
      <c r="F930" s="1376">
        <v>333250</v>
      </c>
      <c r="G930" s="1376">
        <v>0</v>
      </c>
      <c r="H930" s="1375" t="s">
        <v>574</v>
      </c>
    </row>
    <row r="931" spans="1:8">
      <c r="A931" s="1321">
        <v>45925</v>
      </c>
      <c r="B931" s="1375" t="s">
        <v>7114</v>
      </c>
      <c r="C931" s="1375" t="s">
        <v>244</v>
      </c>
      <c r="D931" s="1375" t="s">
        <v>652</v>
      </c>
      <c r="E931" s="1375" t="s">
        <v>7129</v>
      </c>
      <c r="F931" s="1376">
        <v>0</v>
      </c>
      <c r="G931" s="1376">
        <v>132340</v>
      </c>
      <c r="H931" s="1375" t="s">
        <v>574</v>
      </c>
    </row>
    <row r="932" spans="1:8">
      <c r="A932" s="1321">
        <v>45925</v>
      </c>
      <c r="B932" s="1375" t="s">
        <v>7114</v>
      </c>
      <c r="C932" s="1375" t="s">
        <v>244</v>
      </c>
      <c r="D932" s="1375" t="s">
        <v>652</v>
      </c>
      <c r="E932" s="1375" t="s">
        <v>7129</v>
      </c>
      <c r="F932" s="1376">
        <v>0</v>
      </c>
      <c r="G932" s="1376">
        <v>132340</v>
      </c>
      <c r="H932" s="1375" t="s">
        <v>625</v>
      </c>
    </row>
    <row r="933" spans="1:8">
      <c r="A933" s="1321">
        <v>45925</v>
      </c>
      <c r="B933" s="1375" t="s">
        <v>7114</v>
      </c>
      <c r="C933" s="1375" t="s">
        <v>244</v>
      </c>
      <c r="D933" s="1375" t="s">
        <v>652</v>
      </c>
      <c r="E933" s="1375" t="s">
        <v>7129</v>
      </c>
      <c r="F933" s="1376">
        <v>132340</v>
      </c>
      <c r="G933" s="1376">
        <v>0</v>
      </c>
      <c r="H933" s="1375" t="s">
        <v>625</v>
      </c>
    </row>
    <row r="934" spans="1:8">
      <c r="A934" s="1321">
        <v>45925</v>
      </c>
      <c r="B934" s="1375" t="s">
        <v>7061</v>
      </c>
      <c r="C934" s="1375" t="s">
        <v>244</v>
      </c>
      <c r="D934" s="1375" t="s">
        <v>652</v>
      </c>
      <c r="E934" s="1375" t="s">
        <v>7062</v>
      </c>
      <c r="F934" s="1376">
        <v>14850000</v>
      </c>
      <c r="G934" s="1376">
        <v>0</v>
      </c>
      <c r="H934" s="1375" t="s">
        <v>625</v>
      </c>
    </row>
    <row r="935" spans="1:8">
      <c r="A935" s="1321">
        <v>45925</v>
      </c>
      <c r="B935" s="1375" t="s">
        <v>7059</v>
      </c>
      <c r="C935" s="1375" t="s">
        <v>244</v>
      </c>
      <c r="D935" s="1375" t="s">
        <v>652</v>
      </c>
      <c r="E935" s="1375" t="s">
        <v>7060</v>
      </c>
      <c r="F935" s="1376">
        <v>28050000</v>
      </c>
      <c r="G935" s="1376">
        <v>0</v>
      </c>
      <c r="H935" s="1375" t="s">
        <v>625</v>
      </c>
    </row>
    <row r="936" spans="1:8">
      <c r="A936" s="1321">
        <v>45925</v>
      </c>
      <c r="B936" s="1375" t="s">
        <v>7057</v>
      </c>
      <c r="C936" s="1375" t="s">
        <v>244</v>
      </c>
      <c r="D936" s="1375" t="s">
        <v>652</v>
      </c>
      <c r="E936" s="1375" t="s">
        <v>7058</v>
      </c>
      <c r="F936" s="1376">
        <v>28050000</v>
      </c>
      <c r="G936" s="1376">
        <v>0</v>
      </c>
      <c r="H936" s="1375" t="s">
        <v>625</v>
      </c>
    </row>
    <row r="937" spans="1:8">
      <c r="A937" s="1321">
        <v>45925</v>
      </c>
      <c r="B937" s="1375" t="s">
        <v>7056</v>
      </c>
      <c r="C937" s="1375" t="s">
        <v>244</v>
      </c>
      <c r="D937" s="1375" t="s">
        <v>652</v>
      </c>
      <c r="E937" s="1375" t="s">
        <v>7000</v>
      </c>
      <c r="F937" s="1376">
        <v>462340</v>
      </c>
      <c r="G937" s="1376">
        <v>0</v>
      </c>
      <c r="H937" s="1375" t="s">
        <v>625</v>
      </c>
    </row>
    <row r="938" spans="1:8">
      <c r="A938" s="1321">
        <v>45925</v>
      </c>
      <c r="B938" s="1375" t="s">
        <v>7055</v>
      </c>
      <c r="C938" s="1375" t="s">
        <v>244</v>
      </c>
      <c r="D938" s="1375" t="s">
        <v>652</v>
      </c>
      <c r="E938" s="1375" t="s">
        <v>7002</v>
      </c>
      <c r="F938" s="1376">
        <v>663250</v>
      </c>
      <c r="G938" s="1376">
        <v>0</v>
      </c>
      <c r="H938" s="1375" t="s">
        <v>625</v>
      </c>
    </row>
    <row r="939" spans="1:8">
      <c r="A939" s="1321">
        <v>45925</v>
      </c>
      <c r="B939" s="1375" t="s">
        <v>7096</v>
      </c>
      <c r="C939" s="1375" t="s">
        <v>244</v>
      </c>
      <c r="D939" s="1375" t="s">
        <v>652</v>
      </c>
      <c r="E939" s="1375" t="s">
        <v>652</v>
      </c>
      <c r="F939" s="1376">
        <v>0</v>
      </c>
      <c r="G939" s="1376">
        <v>333250</v>
      </c>
      <c r="H939" s="1375" t="s">
        <v>625</v>
      </c>
    </row>
    <row r="940" spans="1:8">
      <c r="A940" s="1321">
        <v>45925</v>
      </c>
      <c r="B940" s="1375" t="s">
        <v>7096</v>
      </c>
      <c r="C940" s="1375" t="s">
        <v>244</v>
      </c>
      <c r="D940" s="1375" t="s">
        <v>652</v>
      </c>
      <c r="E940" s="1375" t="s">
        <v>663</v>
      </c>
      <c r="F940" s="1376">
        <v>333250</v>
      </c>
      <c r="G940" s="1376">
        <v>0</v>
      </c>
      <c r="H940" s="1375" t="s">
        <v>537</v>
      </c>
    </row>
    <row r="941" spans="1:8">
      <c r="A941" s="1321">
        <v>45925</v>
      </c>
      <c r="B941" s="1375" t="s">
        <v>7095</v>
      </c>
      <c r="C941" s="1375" t="s">
        <v>244</v>
      </c>
      <c r="D941" s="1375" t="s">
        <v>652</v>
      </c>
      <c r="E941" s="1375" t="s">
        <v>652</v>
      </c>
      <c r="F941" s="1376">
        <v>0</v>
      </c>
      <c r="G941" s="1376">
        <v>132340</v>
      </c>
      <c r="H941" s="1375" t="s">
        <v>537</v>
      </c>
    </row>
    <row r="942" spans="1:8">
      <c r="A942" s="1321">
        <v>45925</v>
      </c>
      <c r="B942" s="1375" t="s">
        <v>7095</v>
      </c>
      <c r="C942" s="1375" t="s">
        <v>244</v>
      </c>
      <c r="D942" s="1375" t="s">
        <v>652</v>
      </c>
      <c r="E942" s="1375" t="s">
        <v>663</v>
      </c>
      <c r="F942" s="1376">
        <v>132340</v>
      </c>
      <c r="G942" s="1376">
        <v>0</v>
      </c>
      <c r="H942" s="1375" t="s">
        <v>625</v>
      </c>
    </row>
    <row r="943" spans="1:8">
      <c r="A943" s="1321">
        <v>45925</v>
      </c>
      <c r="B943" s="1375" t="s">
        <v>7053</v>
      </c>
      <c r="C943" s="1375" t="s">
        <v>244</v>
      </c>
      <c r="D943" s="1375" t="s">
        <v>652</v>
      </c>
      <c r="E943" s="1375" t="s">
        <v>7054</v>
      </c>
      <c r="F943" s="1376">
        <v>19800000</v>
      </c>
      <c r="G943" s="1376">
        <v>0</v>
      </c>
      <c r="H943" s="1375" t="s">
        <v>532</v>
      </c>
    </row>
    <row r="944" spans="1:8">
      <c r="A944" s="1321">
        <v>45925</v>
      </c>
      <c r="B944" s="1375" t="s">
        <v>7051</v>
      </c>
      <c r="C944" s="1375" t="s">
        <v>244</v>
      </c>
      <c r="D944" s="1375" t="s">
        <v>652</v>
      </c>
      <c r="E944" s="1375" t="s">
        <v>7052</v>
      </c>
      <c r="F944" s="1376">
        <v>9900000</v>
      </c>
      <c r="G944" s="1376">
        <v>0</v>
      </c>
      <c r="H944" s="1375" t="s">
        <v>532</v>
      </c>
    </row>
    <row r="945" spans="1:8">
      <c r="A945" s="1321">
        <v>45925</v>
      </c>
      <c r="B945" s="1375" t="s">
        <v>7114</v>
      </c>
      <c r="C945" s="1375" t="s">
        <v>511</v>
      </c>
      <c r="D945" s="1375" t="s">
        <v>663</v>
      </c>
      <c r="E945" s="1375" t="s">
        <v>7128</v>
      </c>
      <c r="F945" s="1376">
        <v>333250</v>
      </c>
      <c r="G945" s="1376">
        <v>0</v>
      </c>
      <c r="H945" s="1375" t="s">
        <v>625</v>
      </c>
    </row>
    <row r="946" spans="1:8">
      <c r="A946" s="1321">
        <v>45925</v>
      </c>
      <c r="B946" s="1375" t="s">
        <v>7114</v>
      </c>
      <c r="C946" s="1375" t="s">
        <v>511</v>
      </c>
      <c r="D946" s="1375" t="s">
        <v>663</v>
      </c>
      <c r="E946" s="1375" t="s">
        <v>7129</v>
      </c>
      <c r="F946" s="1376">
        <v>132340</v>
      </c>
      <c r="G946" s="1376">
        <v>0</v>
      </c>
      <c r="H946" s="1375" t="s">
        <v>625</v>
      </c>
    </row>
    <row r="947" spans="1:8">
      <c r="A947" s="1321">
        <v>45925</v>
      </c>
      <c r="B947" s="1375" t="s">
        <v>7061</v>
      </c>
      <c r="C947" s="1375" t="s">
        <v>354</v>
      </c>
      <c r="D947" s="1375" t="s">
        <v>656</v>
      </c>
      <c r="E947" s="1375" t="s">
        <v>7062</v>
      </c>
      <c r="F947" s="1376">
        <v>0</v>
      </c>
      <c r="G947" s="1376">
        <v>14850000</v>
      </c>
      <c r="H947" s="1375" t="s">
        <v>625</v>
      </c>
    </row>
    <row r="948" spans="1:8">
      <c r="A948" s="1321">
        <v>45925</v>
      </c>
      <c r="B948" s="1375" t="s">
        <v>7059</v>
      </c>
      <c r="C948" s="1375" t="s">
        <v>354</v>
      </c>
      <c r="D948" s="1375" t="s">
        <v>656</v>
      </c>
      <c r="E948" s="1375" t="s">
        <v>7060</v>
      </c>
      <c r="F948" s="1376">
        <v>0</v>
      </c>
      <c r="G948" s="1376">
        <v>28050000</v>
      </c>
      <c r="H948" s="1375" t="s">
        <v>625</v>
      </c>
    </row>
    <row r="949" spans="1:8">
      <c r="A949" s="1321">
        <v>45925</v>
      </c>
      <c r="B949" s="1375" t="s">
        <v>7057</v>
      </c>
      <c r="C949" s="1375" t="s">
        <v>354</v>
      </c>
      <c r="D949" s="1375" t="s">
        <v>656</v>
      </c>
      <c r="E949" s="1375" t="s">
        <v>7058</v>
      </c>
      <c r="F949" s="1376">
        <v>0</v>
      </c>
      <c r="G949" s="1376">
        <v>28050000</v>
      </c>
      <c r="H949" s="1375" t="s">
        <v>625</v>
      </c>
    </row>
    <row r="950" spans="1:8">
      <c r="A950" s="1321">
        <v>45925</v>
      </c>
      <c r="B950" s="1375" t="s">
        <v>7056</v>
      </c>
      <c r="C950" s="1375" t="s">
        <v>354</v>
      </c>
      <c r="D950" s="1375" t="s">
        <v>656</v>
      </c>
      <c r="E950" s="1375" t="s">
        <v>7000</v>
      </c>
      <c r="F950" s="1376">
        <v>0</v>
      </c>
      <c r="G950" s="1376">
        <v>462340</v>
      </c>
      <c r="H950" s="1375" t="s">
        <v>625</v>
      </c>
    </row>
    <row r="951" spans="1:8">
      <c r="A951" s="1321">
        <v>45925</v>
      </c>
      <c r="B951" s="1375" t="s">
        <v>7055</v>
      </c>
      <c r="C951" s="1375" t="s">
        <v>354</v>
      </c>
      <c r="D951" s="1375" t="s">
        <v>656</v>
      </c>
      <c r="E951" s="1375" t="s">
        <v>7002</v>
      </c>
      <c r="F951" s="1376">
        <v>0</v>
      </c>
      <c r="G951" s="1376">
        <v>663250</v>
      </c>
      <c r="H951" s="1375" t="s">
        <v>625</v>
      </c>
    </row>
    <row r="952" spans="1:8">
      <c r="A952" s="1321">
        <v>45925</v>
      </c>
      <c r="B952" s="1375" t="s">
        <v>7053</v>
      </c>
      <c r="C952" s="1375" t="s">
        <v>354</v>
      </c>
      <c r="D952" s="1375" t="s">
        <v>656</v>
      </c>
      <c r="E952" s="1375" t="s">
        <v>7054</v>
      </c>
      <c r="F952" s="1376">
        <v>0</v>
      </c>
      <c r="G952" s="1376">
        <v>19800000</v>
      </c>
      <c r="H952" s="1375" t="s">
        <v>625</v>
      </c>
    </row>
    <row r="953" spans="1:8">
      <c r="A953" s="1321">
        <v>45925</v>
      </c>
      <c r="B953" s="1375" t="s">
        <v>7051</v>
      </c>
      <c r="C953" s="1375" t="s">
        <v>354</v>
      </c>
      <c r="D953" s="1375" t="s">
        <v>656</v>
      </c>
      <c r="E953" s="1375" t="s">
        <v>7052</v>
      </c>
      <c r="F953" s="1376">
        <v>0</v>
      </c>
      <c r="G953" s="1376">
        <v>9900000</v>
      </c>
      <c r="H953" s="1375" t="s">
        <v>625</v>
      </c>
    </row>
    <row r="954" spans="1:8">
      <c r="A954" s="1321">
        <v>45929</v>
      </c>
      <c r="B954" s="1375" t="s">
        <v>7114</v>
      </c>
      <c r="C954" s="1375" t="s">
        <v>244</v>
      </c>
      <c r="D954" s="1375" t="s">
        <v>652</v>
      </c>
      <c r="E954" s="1375" t="s">
        <v>7130</v>
      </c>
      <c r="F954" s="1376">
        <v>0</v>
      </c>
      <c r="G954" s="1376">
        <v>190320</v>
      </c>
      <c r="H954" s="1375" t="s">
        <v>625</v>
      </c>
    </row>
    <row r="955" spans="1:8">
      <c r="A955" s="1321">
        <v>45929</v>
      </c>
      <c r="B955" s="1375" t="s">
        <v>7114</v>
      </c>
      <c r="C955" s="1375" t="s">
        <v>244</v>
      </c>
      <c r="D955" s="1375" t="s">
        <v>652</v>
      </c>
      <c r="E955" s="1375" t="s">
        <v>7130</v>
      </c>
      <c r="F955" s="1376">
        <v>0</v>
      </c>
      <c r="G955" s="1376">
        <v>190320</v>
      </c>
      <c r="H955" s="1375" t="s">
        <v>625</v>
      </c>
    </row>
    <row r="956" spans="1:8">
      <c r="A956" s="1321">
        <v>45929</v>
      </c>
      <c r="B956" s="1375" t="s">
        <v>7114</v>
      </c>
      <c r="C956" s="1375" t="s">
        <v>244</v>
      </c>
      <c r="D956" s="1375" t="s">
        <v>652</v>
      </c>
      <c r="E956" s="1375" t="s">
        <v>7130</v>
      </c>
      <c r="F956" s="1376">
        <v>190320</v>
      </c>
      <c r="G956" s="1376">
        <v>0</v>
      </c>
      <c r="H956" s="1375" t="s">
        <v>625</v>
      </c>
    </row>
    <row r="957" spans="1:8">
      <c r="A957" s="1321">
        <v>45929</v>
      </c>
      <c r="B957" s="1375" t="s">
        <v>7063</v>
      </c>
      <c r="C957" s="1375" t="s">
        <v>244</v>
      </c>
      <c r="D957" s="1375" t="s">
        <v>652</v>
      </c>
      <c r="E957" s="1375" t="s">
        <v>7064</v>
      </c>
      <c r="F957" s="1376">
        <v>190320</v>
      </c>
      <c r="G957" s="1376">
        <v>0</v>
      </c>
      <c r="H957" s="1375" t="s">
        <v>625</v>
      </c>
    </row>
    <row r="958" spans="1:8">
      <c r="A958" s="1321">
        <v>45929</v>
      </c>
      <c r="B958" s="1375" t="s">
        <v>7097</v>
      </c>
      <c r="C958" s="1375" t="s">
        <v>244</v>
      </c>
      <c r="D958" s="1375" t="s">
        <v>652</v>
      </c>
      <c r="E958" s="1375" t="s">
        <v>652</v>
      </c>
      <c r="F958" s="1376">
        <v>0</v>
      </c>
      <c r="G958" s="1376">
        <v>190320</v>
      </c>
      <c r="H958" s="1375" t="s">
        <v>625</v>
      </c>
    </row>
    <row r="959" spans="1:8">
      <c r="A959" s="1321">
        <v>45929</v>
      </c>
      <c r="B959" s="1375" t="s">
        <v>7097</v>
      </c>
      <c r="C959" s="1375" t="s">
        <v>244</v>
      </c>
      <c r="D959" s="1375" t="s">
        <v>652</v>
      </c>
      <c r="E959" s="1375" t="s">
        <v>663</v>
      </c>
      <c r="F959" s="1376">
        <v>190320</v>
      </c>
      <c r="G959" s="1376">
        <v>0</v>
      </c>
      <c r="H959" s="1375" t="s">
        <v>625</v>
      </c>
    </row>
    <row r="960" spans="1:8">
      <c r="A960" s="1321">
        <v>45929</v>
      </c>
      <c r="B960" s="1375" t="s">
        <v>7114</v>
      </c>
      <c r="C960" s="1375" t="s">
        <v>511</v>
      </c>
      <c r="D960" s="1375" t="s">
        <v>663</v>
      </c>
      <c r="E960" s="1375" t="s">
        <v>7130</v>
      </c>
      <c r="F960" s="1376">
        <v>190320</v>
      </c>
      <c r="G960" s="1376">
        <v>0</v>
      </c>
      <c r="H960" s="1375" t="s">
        <v>625</v>
      </c>
    </row>
    <row r="961" spans="1:8">
      <c r="A961" s="1321">
        <v>45929</v>
      </c>
      <c r="B961" s="1375" t="s">
        <v>7063</v>
      </c>
      <c r="C961" s="1375" t="s">
        <v>354</v>
      </c>
      <c r="D961" s="1375" t="s">
        <v>656</v>
      </c>
      <c r="E961" s="1375" t="s">
        <v>7064</v>
      </c>
      <c r="F961" s="1376">
        <v>0</v>
      </c>
      <c r="G961" s="1376">
        <v>190320</v>
      </c>
      <c r="H961" s="1375" t="s">
        <v>625</v>
      </c>
    </row>
    <row r="962" spans="1:8">
      <c r="A962" s="1321">
        <v>45930</v>
      </c>
      <c r="B962" s="1375" t="s">
        <v>7105</v>
      </c>
      <c r="C962" s="1375" t="s">
        <v>575</v>
      </c>
      <c r="D962" s="1375" t="s">
        <v>623</v>
      </c>
      <c r="E962" s="1375" t="s">
        <v>6900</v>
      </c>
      <c r="F962" s="1376">
        <v>7517</v>
      </c>
      <c r="G962" s="1376">
        <v>0</v>
      </c>
      <c r="H962" s="1375" t="s">
        <v>625</v>
      </c>
    </row>
    <row r="963" spans="1:8">
      <c r="A963" s="1321">
        <v>45930</v>
      </c>
      <c r="B963" s="1375" t="s">
        <v>7104</v>
      </c>
      <c r="C963" s="1375" t="s">
        <v>575</v>
      </c>
      <c r="D963" s="1375" t="s">
        <v>623</v>
      </c>
      <c r="E963" s="1375" t="s">
        <v>6448</v>
      </c>
      <c r="F963" s="1376">
        <v>12544</v>
      </c>
      <c r="G963" s="1376">
        <v>0</v>
      </c>
      <c r="H963" s="1375" t="s">
        <v>625</v>
      </c>
    </row>
    <row r="964" spans="1:8">
      <c r="A964" s="1321">
        <v>45930</v>
      </c>
      <c r="B964" s="1375" t="s">
        <v>7103</v>
      </c>
      <c r="C964" s="1375" t="s">
        <v>575</v>
      </c>
      <c r="D964" s="1375" t="s">
        <v>623</v>
      </c>
      <c r="E964" s="1375" t="s">
        <v>6447</v>
      </c>
      <c r="F964" s="1376">
        <v>26471</v>
      </c>
      <c r="G964" s="1376">
        <v>0</v>
      </c>
      <c r="H964" s="1375" t="s">
        <v>625</v>
      </c>
    </row>
    <row r="965" spans="1:8">
      <c r="A965" s="1321">
        <v>45930</v>
      </c>
      <c r="B965" s="1375" t="s">
        <v>7083</v>
      </c>
      <c r="C965" s="1375" t="s">
        <v>1164</v>
      </c>
      <c r="D965" s="1375" t="s">
        <v>1067</v>
      </c>
      <c r="E965" s="1375" t="s">
        <v>485</v>
      </c>
      <c r="F965" s="1376">
        <v>0</v>
      </c>
      <c r="G965" s="1376">
        <v>13559000</v>
      </c>
      <c r="H965" s="1375" t="s">
        <v>625</v>
      </c>
    </row>
    <row r="966" spans="1:8">
      <c r="A966" s="1321">
        <v>45930</v>
      </c>
      <c r="B966" s="1375" t="s">
        <v>7082</v>
      </c>
      <c r="C966" s="1375" t="s">
        <v>1164</v>
      </c>
      <c r="D966" s="1375" t="s">
        <v>1067</v>
      </c>
      <c r="E966" s="1375" t="s">
        <v>475</v>
      </c>
      <c r="F966" s="1376">
        <v>0</v>
      </c>
      <c r="G966" s="1376">
        <v>78225000</v>
      </c>
      <c r="H966" s="1375" t="s">
        <v>625</v>
      </c>
    </row>
    <row r="967" spans="1:8">
      <c r="A967" s="1426">
        <v>45930</v>
      </c>
      <c r="B967" s="1427" t="s">
        <v>7107</v>
      </c>
      <c r="C967" s="1427" t="s">
        <v>431</v>
      </c>
      <c r="D967" s="1427" t="s">
        <v>634</v>
      </c>
      <c r="E967" s="1427" t="s">
        <v>6449</v>
      </c>
      <c r="F967" s="1425">
        <v>7410410</v>
      </c>
      <c r="G967" s="1425">
        <v>0</v>
      </c>
      <c r="H967" s="1427" t="s">
        <v>625</v>
      </c>
    </row>
    <row r="968" spans="1:8">
      <c r="A968" s="1321">
        <v>45930</v>
      </c>
      <c r="B968" s="1375" t="s">
        <v>7106</v>
      </c>
      <c r="C968" s="1375" t="s">
        <v>441</v>
      </c>
      <c r="D968" s="1375" t="s">
        <v>636</v>
      </c>
      <c r="E968" s="1375" t="s">
        <v>440</v>
      </c>
      <c r="F968" s="1376">
        <v>15205243</v>
      </c>
      <c r="G968" s="1376">
        <v>0</v>
      </c>
      <c r="H968" s="1375" t="s">
        <v>625</v>
      </c>
    </row>
    <row r="969" spans="1:8">
      <c r="A969" s="1321">
        <v>45930</v>
      </c>
      <c r="B969" s="1375" t="s">
        <v>7069</v>
      </c>
      <c r="C969" s="1375" t="s">
        <v>7410</v>
      </c>
      <c r="D969" s="1375" t="s">
        <v>641</v>
      </c>
      <c r="E969" s="1375" t="s">
        <v>434</v>
      </c>
      <c r="F969" s="1376">
        <v>1000000</v>
      </c>
      <c r="G969" s="1376">
        <v>0</v>
      </c>
      <c r="H969" s="1375" t="s">
        <v>625</v>
      </c>
    </row>
    <row r="970" spans="1:8">
      <c r="A970" s="1321">
        <v>45930</v>
      </c>
      <c r="B970" s="1375" t="s">
        <v>7114</v>
      </c>
      <c r="C970" s="1375" t="s">
        <v>349</v>
      </c>
      <c r="D970" s="1375" t="s">
        <v>659</v>
      </c>
      <c r="E970" s="1375" t="s">
        <v>7131</v>
      </c>
      <c r="F970" s="1376">
        <v>1800000</v>
      </c>
      <c r="G970" s="1376">
        <v>0</v>
      </c>
      <c r="H970" s="1375" t="s">
        <v>625</v>
      </c>
    </row>
    <row r="971" spans="1:8">
      <c r="A971" s="1321">
        <v>45930</v>
      </c>
      <c r="B971" s="1375" t="s">
        <v>7114</v>
      </c>
      <c r="C971" s="1375" t="s">
        <v>349</v>
      </c>
      <c r="D971" s="1375" t="s">
        <v>659</v>
      </c>
      <c r="E971" s="1375" t="s">
        <v>7132</v>
      </c>
      <c r="F971" s="1376">
        <v>700000</v>
      </c>
      <c r="G971" s="1376">
        <v>0</v>
      </c>
      <c r="H971" s="1375" t="s">
        <v>625</v>
      </c>
    </row>
    <row r="972" spans="1:8">
      <c r="A972" s="1321">
        <v>45930</v>
      </c>
      <c r="B972" s="1375" t="s">
        <v>7114</v>
      </c>
      <c r="C972" s="1375" t="s">
        <v>349</v>
      </c>
      <c r="D972" s="1375" t="s">
        <v>659</v>
      </c>
      <c r="E972" s="1375" t="s">
        <v>7133</v>
      </c>
      <c r="F972" s="1376">
        <v>1200000</v>
      </c>
      <c r="G972" s="1376">
        <v>0</v>
      </c>
      <c r="H972" s="1375" t="s">
        <v>625</v>
      </c>
    </row>
    <row r="973" spans="1:8">
      <c r="A973" s="1426">
        <v>45930</v>
      </c>
      <c r="B973" s="1427" t="s">
        <v>7107</v>
      </c>
      <c r="C973" s="1427" t="s">
        <v>425</v>
      </c>
      <c r="D973" s="1427" t="s">
        <v>643</v>
      </c>
      <c r="E973" s="1427" t="s">
        <v>6449</v>
      </c>
      <c r="F973" s="1425">
        <v>0</v>
      </c>
      <c r="G973" s="1425">
        <v>7410410</v>
      </c>
      <c r="H973" s="1427" t="s">
        <v>625</v>
      </c>
    </row>
    <row r="974" spans="1:8">
      <c r="A974" s="1321">
        <v>45930</v>
      </c>
      <c r="B974" s="1375" t="s">
        <v>7106</v>
      </c>
      <c r="C974" s="1375" t="s">
        <v>445</v>
      </c>
      <c r="D974" s="1375" t="s">
        <v>645</v>
      </c>
      <c r="E974" s="1375" t="s">
        <v>440</v>
      </c>
      <c r="F974" s="1376">
        <v>0</v>
      </c>
      <c r="G974" s="1376">
        <v>15205243</v>
      </c>
      <c r="H974" s="1375" t="s">
        <v>625</v>
      </c>
    </row>
    <row r="975" spans="1:8">
      <c r="A975" s="1321">
        <v>45930</v>
      </c>
      <c r="B975" s="1375" t="s">
        <v>7105</v>
      </c>
      <c r="C975" s="1375" t="s">
        <v>399</v>
      </c>
      <c r="D975" s="1375" t="s">
        <v>646</v>
      </c>
      <c r="E975" s="1375" t="s">
        <v>6900</v>
      </c>
      <c r="F975" s="1376">
        <v>0</v>
      </c>
      <c r="G975" s="1376">
        <v>7517</v>
      </c>
      <c r="H975" s="1375" t="s">
        <v>625</v>
      </c>
    </row>
    <row r="976" spans="1:8">
      <c r="A976" s="1321">
        <v>45930</v>
      </c>
      <c r="B976" s="1375" t="s">
        <v>7104</v>
      </c>
      <c r="C976" s="1375" t="s">
        <v>399</v>
      </c>
      <c r="D976" s="1375" t="s">
        <v>646</v>
      </c>
      <c r="E976" s="1375" t="s">
        <v>6448</v>
      </c>
      <c r="F976" s="1376">
        <v>0</v>
      </c>
      <c r="G976" s="1376">
        <v>12544</v>
      </c>
      <c r="H976" s="1375" t="s">
        <v>625</v>
      </c>
    </row>
    <row r="977" spans="1:8">
      <c r="A977" s="1321">
        <v>45930</v>
      </c>
      <c r="B977" s="1375" t="s">
        <v>7103</v>
      </c>
      <c r="C977" s="1375" t="s">
        <v>399</v>
      </c>
      <c r="D977" s="1375" t="s">
        <v>646</v>
      </c>
      <c r="E977" s="1375" t="s">
        <v>6447</v>
      </c>
      <c r="F977" s="1376">
        <v>0</v>
      </c>
      <c r="G977" s="1376">
        <v>26471</v>
      </c>
      <c r="H977" s="1375" t="s">
        <v>625</v>
      </c>
    </row>
    <row r="978" spans="1:8">
      <c r="A978" s="1321">
        <v>45930</v>
      </c>
      <c r="B978" s="1375" t="s">
        <v>7114</v>
      </c>
      <c r="C978" s="1375" t="s">
        <v>244</v>
      </c>
      <c r="D978" s="1375" t="s">
        <v>652</v>
      </c>
      <c r="E978" s="1375" t="s">
        <v>7131</v>
      </c>
      <c r="F978" s="1376">
        <v>0</v>
      </c>
      <c r="G978" s="1376">
        <v>19800000</v>
      </c>
      <c r="H978" s="1375" t="s">
        <v>625</v>
      </c>
    </row>
    <row r="979" spans="1:8">
      <c r="A979" s="1321">
        <v>45930</v>
      </c>
      <c r="B979" s="1375" t="s">
        <v>7114</v>
      </c>
      <c r="C979" s="1375" t="s">
        <v>244</v>
      </c>
      <c r="D979" s="1375" t="s">
        <v>652</v>
      </c>
      <c r="E979" s="1375" t="s">
        <v>7131</v>
      </c>
      <c r="F979" s="1376">
        <v>0</v>
      </c>
      <c r="G979" s="1376">
        <v>19800000</v>
      </c>
      <c r="H979" s="1375" t="s">
        <v>625</v>
      </c>
    </row>
    <row r="980" spans="1:8">
      <c r="A980" s="1321">
        <v>45930</v>
      </c>
      <c r="B980" s="1375" t="s">
        <v>7114</v>
      </c>
      <c r="C980" s="1375" t="s">
        <v>244</v>
      </c>
      <c r="D980" s="1375" t="s">
        <v>652</v>
      </c>
      <c r="E980" s="1375" t="s">
        <v>7131</v>
      </c>
      <c r="F980" s="1376">
        <v>19800000</v>
      </c>
      <c r="G980" s="1376">
        <v>0</v>
      </c>
      <c r="H980" s="1375" t="s">
        <v>6437</v>
      </c>
    </row>
    <row r="981" spans="1:8">
      <c r="A981" s="1321">
        <v>45930</v>
      </c>
      <c r="B981" s="1375" t="s">
        <v>7114</v>
      </c>
      <c r="C981" s="1375" t="s">
        <v>244</v>
      </c>
      <c r="D981" s="1375" t="s">
        <v>652</v>
      </c>
      <c r="E981" s="1375" t="s">
        <v>7132</v>
      </c>
      <c r="F981" s="1376">
        <v>0</v>
      </c>
      <c r="G981" s="1376">
        <v>7700000</v>
      </c>
      <c r="H981" s="1375" t="s">
        <v>625</v>
      </c>
    </row>
    <row r="982" spans="1:8">
      <c r="A982" s="1321">
        <v>45930</v>
      </c>
      <c r="B982" s="1375" t="s">
        <v>7114</v>
      </c>
      <c r="C982" s="1375" t="s">
        <v>244</v>
      </c>
      <c r="D982" s="1375" t="s">
        <v>652</v>
      </c>
      <c r="E982" s="1375" t="s">
        <v>7132</v>
      </c>
      <c r="F982" s="1376">
        <v>0</v>
      </c>
      <c r="G982" s="1376">
        <v>7700000</v>
      </c>
      <c r="H982" s="1375" t="s">
        <v>625</v>
      </c>
    </row>
    <row r="983" spans="1:8">
      <c r="A983" s="1377">
        <v>45930</v>
      </c>
      <c r="B983" s="1375" t="s">
        <v>7114</v>
      </c>
      <c r="C983" s="1375" t="s">
        <v>244</v>
      </c>
      <c r="D983" s="1375" t="s">
        <v>652</v>
      </c>
      <c r="E983" s="1375" t="s">
        <v>7132</v>
      </c>
      <c r="F983" s="803">
        <v>7700000</v>
      </c>
      <c r="G983" s="803">
        <v>0</v>
      </c>
      <c r="H983" s="1375" t="s">
        <v>550</v>
      </c>
    </row>
    <row r="984" spans="1:8">
      <c r="A984" s="1377">
        <v>45930</v>
      </c>
      <c r="B984" s="1375" t="s">
        <v>7114</v>
      </c>
      <c r="C984" s="1375" t="s">
        <v>244</v>
      </c>
      <c r="D984" s="1375" t="s">
        <v>652</v>
      </c>
      <c r="E984" s="1375" t="s">
        <v>7133</v>
      </c>
      <c r="F984" s="803">
        <v>0</v>
      </c>
      <c r="G984" s="803">
        <v>13200000</v>
      </c>
      <c r="H984" s="1375" t="s">
        <v>550</v>
      </c>
    </row>
    <row r="985" spans="1:8">
      <c r="A985" s="1377">
        <v>45930</v>
      </c>
      <c r="B985" s="1375" t="s">
        <v>7114</v>
      </c>
      <c r="C985" s="1375" t="s">
        <v>244</v>
      </c>
      <c r="D985" s="1375" t="s">
        <v>652</v>
      </c>
      <c r="E985" s="1375" t="s">
        <v>7133</v>
      </c>
      <c r="F985" s="803">
        <v>0</v>
      </c>
      <c r="G985" s="803">
        <v>13200000</v>
      </c>
      <c r="H985" s="1375" t="s">
        <v>550</v>
      </c>
    </row>
    <row r="986" spans="1:8">
      <c r="A986" s="1377">
        <v>45930</v>
      </c>
      <c r="B986" s="1375" t="s">
        <v>7114</v>
      </c>
      <c r="C986" s="1375" t="s">
        <v>244</v>
      </c>
      <c r="D986" s="1375" t="s">
        <v>652</v>
      </c>
      <c r="E986" s="1375" t="s">
        <v>7133</v>
      </c>
      <c r="F986" s="803">
        <v>13200000</v>
      </c>
      <c r="G986" s="803">
        <v>0</v>
      </c>
      <c r="H986" s="1375" t="s">
        <v>550</v>
      </c>
    </row>
    <row r="987" spans="1:8">
      <c r="A987" s="1377">
        <v>45930</v>
      </c>
      <c r="B987" s="1375" t="s">
        <v>7099</v>
      </c>
      <c r="C987" s="1375" t="s">
        <v>244</v>
      </c>
      <c r="D987" s="1375" t="s">
        <v>652</v>
      </c>
      <c r="E987" s="1375" t="s">
        <v>652</v>
      </c>
      <c r="F987" s="803">
        <v>0</v>
      </c>
      <c r="G987" s="803">
        <v>19800000</v>
      </c>
      <c r="H987" s="1375" t="s">
        <v>550</v>
      </c>
    </row>
    <row r="988" spans="1:8">
      <c r="A988" s="1377">
        <v>45930</v>
      </c>
      <c r="B988" s="1375" t="s">
        <v>7099</v>
      </c>
      <c r="C988" s="1375" t="s">
        <v>244</v>
      </c>
      <c r="D988" s="1375" t="s">
        <v>652</v>
      </c>
      <c r="E988" s="1375" t="s">
        <v>6374</v>
      </c>
      <c r="F988" s="803">
        <v>18000000</v>
      </c>
      <c r="G988" s="803">
        <v>0</v>
      </c>
      <c r="H988" s="1375" t="s">
        <v>550</v>
      </c>
    </row>
    <row r="989" spans="1:8">
      <c r="A989" s="1377">
        <v>45930</v>
      </c>
      <c r="B989" s="1375" t="s">
        <v>7099</v>
      </c>
      <c r="C989" s="1375" t="s">
        <v>244</v>
      </c>
      <c r="D989" s="1375" t="s">
        <v>652</v>
      </c>
      <c r="E989" s="1375" t="s">
        <v>659</v>
      </c>
      <c r="F989" s="803">
        <v>1800000</v>
      </c>
      <c r="G989" s="803">
        <v>0</v>
      </c>
      <c r="H989" s="1375" t="s">
        <v>625</v>
      </c>
    </row>
    <row r="990" spans="1:8">
      <c r="A990" s="1377">
        <v>45930</v>
      </c>
      <c r="B990" s="1375" t="s">
        <v>7098</v>
      </c>
      <c r="C990" s="1375" t="s">
        <v>244</v>
      </c>
      <c r="D990" s="1375" t="s">
        <v>652</v>
      </c>
      <c r="E990" s="1375" t="s">
        <v>652</v>
      </c>
      <c r="F990" s="803">
        <v>0</v>
      </c>
      <c r="G990" s="803">
        <v>7700000</v>
      </c>
      <c r="H990" s="1375" t="s">
        <v>625</v>
      </c>
    </row>
    <row r="991" spans="1:8">
      <c r="A991" s="1377">
        <v>45930</v>
      </c>
      <c r="B991" s="1375" t="s">
        <v>7098</v>
      </c>
      <c r="C991" s="1375" t="s">
        <v>244</v>
      </c>
      <c r="D991" s="1375" t="s">
        <v>652</v>
      </c>
      <c r="E991" s="1375" t="s">
        <v>6374</v>
      </c>
      <c r="F991" s="803">
        <v>7000000</v>
      </c>
      <c r="G991" s="803">
        <v>0</v>
      </c>
      <c r="H991" s="1375" t="s">
        <v>625</v>
      </c>
    </row>
    <row r="992" spans="1:8">
      <c r="A992" s="1377">
        <v>45930</v>
      </c>
      <c r="B992" s="1375" t="s">
        <v>7098</v>
      </c>
      <c r="C992" s="1375" t="s">
        <v>244</v>
      </c>
      <c r="D992" s="1375" t="s">
        <v>652</v>
      </c>
      <c r="E992" s="1375" t="s">
        <v>659</v>
      </c>
      <c r="F992" s="803">
        <v>700000</v>
      </c>
      <c r="G992" s="803">
        <v>0</v>
      </c>
      <c r="H992" s="1375" t="s">
        <v>625</v>
      </c>
    </row>
    <row r="993" spans="1:8">
      <c r="A993" s="1377">
        <v>45930</v>
      </c>
      <c r="B993" s="1375" t="s">
        <v>7098</v>
      </c>
      <c r="C993" s="1375" t="s">
        <v>244</v>
      </c>
      <c r="D993" s="1375" t="s">
        <v>652</v>
      </c>
      <c r="E993" s="1375" t="s">
        <v>652</v>
      </c>
      <c r="F993" s="803">
        <v>0</v>
      </c>
      <c r="G993" s="803">
        <v>13200000</v>
      </c>
      <c r="H993" s="1375" t="s">
        <v>625</v>
      </c>
    </row>
    <row r="994" spans="1:8">
      <c r="A994" s="1377">
        <v>45930</v>
      </c>
      <c r="B994" s="1375" t="s">
        <v>7098</v>
      </c>
      <c r="C994" s="1375" t="s">
        <v>244</v>
      </c>
      <c r="D994" s="1375" t="s">
        <v>652</v>
      </c>
      <c r="E994" s="1375" t="s">
        <v>6374</v>
      </c>
      <c r="F994" s="803">
        <v>12000000</v>
      </c>
      <c r="G994" s="803">
        <v>0</v>
      </c>
      <c r="H994" s="1375" t="s">
        <v>625</v>
      </c>
    </row>
    <row r="995" spans="1:8">
      <c r="A995" s="1377">
        <v>45930</v>
      </c>
      <c r="B995" s="1375" t="s">
        <v>7098</v>
      </c>
      <c r="C995" s="1375" t="s">
        <v>244</v>
      </c>
      <c r="D995" s="1375" t="s">
        <v>652</v>
      </c>
      <c r="E995" s="1375" t="s">
        <v>659</v>
      </c>
      <c r="F995" s="803">
        <v>1200000</v>
      </c>
      <c r="G995" s="803">
        <v>0</v>
      </c>
      <c r="H995" s="1375" t="s">
        <v>625</v>
      </c>
    </row>
    <row r="996" spans="1:8">
      <c r="A996" s="1377">
        <v>45930</v>
      </c>
      <c r="B996" s="1375" t="s">
        <v>7083</v>
      </c>
      <c r="C996" s="1375" t="s">
        <v>476</v>
      </c>
      <c r="D996" s="1375" t="s">
        <v>6740</v>
      </c>
      <c r="E996" s="1375" t="s">
        <v>485</v>
      </c>
      <c r="F996" s="803">
        <v>13559000</v>
      </c>
      <c r="G996" s="803">
        <v>0</v>
      </c>
      <c r="H996" s="1375" t="s">
        <v>625</v>
      </c>
    </row>
    <row r="997" spans="1:8">
      <c r="A997" s="1377">
        <v>45930</v>
      </c>
      <c r="B997" s="1375" t="s">
        <v>7082</v>
      </c>
      <c r="C997" s="1375" t="s">
        <v>476</v>
      </c>
      <c r="D997" s="1375" t="s">
        <v>6740</v>
      </c>
      <c r="E997" s="1375" t="s">
        <v>475</v>
      </c>
      <c r="F997" s="803">
        <v>78225000</v>
      </c>
      <c r="G997" s="803">
        <v>0</v>
      </c>
      <c r="H997" s="1375" t="s">
        <v>625</v>
      </c>
    </row>
    <row r="998" spans="1:8">
      <c r="A998" s="1377">
        <v>45930</v>
      </c>
      <c r="B998" s="1375" t="s">
        <v>7114</v>
      </c>
      <c r="C998" s="1375" t="s">
        <v>6352</v>
      </c>
      <c r="D998" s="1375" t="s">
        <v>6374</v>
      </c>
      <c r="E998" s="1375" t="s">
        <v>7131</v>
      </c>
      <c r="F998" s="803">
        <v>18000000</v>
      </c>
      <c r="G998" s="803">
        <v>0</v>
      </c>
      <c r="H998" s="1375" t="s">
        <v>625</v>
      </c>
    </row>
    <row r="999" spans="1:8">
      <c r="A999" s="1377">
        <v>45930</v>
      </c>
      <c r="B999" s="1375" t="s">
        <v>7114</v>
      </c>
      <c r="C999" s="1375" t="s">
        <v>6352</v>
      </c>
      <c r="D999" s="1375" t="s">
        <v>6374</v>
      </c>
      <c r="E999" s="1375" t="s">
        <v>7132</v>
      </c>
      <c r="F999" s="803">
        <v>7000000</v>
      </c>
      <c r="G999" s="803">
        <v>0</v>
      </c>
      <c r="H999" s="1375" t="s">
        <v>625</v>
      </c>
    </row>
    <row r="1000" spans="1:8">
      <c r="A1000" s="1377">
        <v>45930</v>
      </c>
      <c r="B1000" s="1375" t="s">
        <v>7114</v>
      </c>
      <c r="C1000" s="1375" t="s">
        <v>6352</v>
      </c>
      <c r="D1000" s="1375" t="s">
        <v>6374</v>
      </c>
      <c r="E1000" s="1375" t="s">
        <v>7133</v>
      </c>
      <c r="F1000" s="803">
        <v>12000000</v>
      </c>
      <c r="G1000" s="803">
        <v>0</v>
      </c>
      <c r="H1000" s="1375" t="s">
        <v>625</v>
      </c>
    </row>
    <row r="1001" spans="1:8">
      <c r="A1001" s="1377">
        <v>45930</v>
      </c>
      <c r="B1001" s="1375" t="s">
        <v>7069</v>
      </c>
      <c r="C1001" s="1375" t="s">
        <v>437</v>
      </c>
      <c r="D1001" s="1375" t="s">
        <v>649</v>
      </c>
      <c r="E1001" s="1375" t="s">
        <v>434</v>
      </c>
      <c r="F1001" s="803">
        <v>0</v>
      </c>
      <c r="G1001" s="803">
        <v>1000000</v>
      </c>
      <c r="H1001" s="1375" t="s">
        <v>625</v>
      </c>
    </row>
    <row r="1002" spans="1:8">
      <c r="A1002" s="1377">
        <v>45930</v>
      </c>
      <c r="B1002" s="1375" t="s">
        <v>7258</v>
      </c>
      <c r="C1002" s="1375" t="s">
        <v>425</v>
      </c>
      <c r="D1002" s="1375" t="s">
        <v>643</v>
      </c>
      <c r="E1002" s="1375" t="s">
        <v>420</v>
      </c>
      <c r="F1002" s="1424">
        <v>7410410</v>
      </c>
      <c r="G1002" s="1424">
        <v>0</v>
      </c>
      <c r="H1002" s="1375"/>
    </row>
    <row r="1003" spans="1:8">
      <c r="A1003" s="1377">
        <v>45930</v>
      </c>
      <c r="B1003" s="1375" t="s">
        <v>7258</v>
      </c>
      <c r="C1003" s="1375" t="s">
        <v>421</v>
      </c>
      <c r="D1003" s="1375" t="s">
        <v>650</v>
      </c>
      <c r="E1003" s="1375" t="s">
        <v>420</v>
      </c>
      <c r="F1003" s="1424">
        <v>0</v>
      </c>
      <c r="G1003" s="1424">
        <v>7410410</v>
      </c>
      <c r="H1003" s="1375"/>
    </row>
    <row r="1004" spans="1:8">
      <c r="A1004" s="1377">
        <v>45930</v>
      </c>
      <c r="B1004" s="1375" t="s">
        <v>7259</v>
      </c>
      <c r="C1004" s="1375" t="s">
        <v>580</v>
      </c>
      <c r="D1004" s="1375" t="s">
        <v>814</v>
      </c>
      <c r="E1004" s="1375" t="s">
        <v>814</v>
      </c>
      <c r="F1004" s="803">
        <v>151938721</v>
      </c>
      <c r="G1004" s="803">
        <v>0</v>
      </c>
      <c r="H1004" s="1375"/>
    </row>
    <row r="1005" spans="1:8">
      <c r="A1005" s="1377">
        <v>45930</v>
      </c>
      <c r="B1005" s="1375" t="s">
        <v>7259</v>
      </c>
      <c r="C1005" s="1375" t="s">
        <v>349</v>
      </c>
      <c r="D1005" s="1375" t="s">
        <v>659</v>
      </c>
      <c r="E1005" s="1375" t="s">
        <v>659</v>
      </c>
      <c r="F1005" s="803">
        <v>15193872</v>
      </c>
      <c r="G1005" s="803">
        <v>0</v>
      </c>
      <c r="H1005" s="1375"/>
    </row>
    <row r="1006" spans="1:8">
      <c r="A1006" s="1377">
        <v>45930</v>
      </c>
      <c r="B1006" s="1375" t="s">
        <v>7259</v>
      </c>
      <c r="C1006" s="1375" t="s">
        <v>399</v>
      </c>
      <c r="D1006" s="1375" t="s">
        <v>646</v>
      </c>
      <c r="E1006" s="1375" t="s">
        <v>646</v>
      </c>
      <c r="F1006" s="803">
        <v>0</v>
      </c>
      <c r="G1006" s="803">
        <v>167132593</v>
      </c>
    </row>
    <row r="1007" spans="1:8">
      <c r="A1007" s="1377">
        <v>45931</v>
      </c>
      <c r="B1007" s="1375" t="s">
        <v>7293</v>
      </c>
      <c r="C1007" s="1375" t="s">
        <v>391</v>
      </c>
      <c r="D1007" s="1375" t="s">
        <v>658</v>
      </c>
      <c r="E1007" s="1375" t="s">
        <v>7281</v>
      </c>
      <c r="F1007" s="803">
        <v>2100000</v>
      </c>
      <c r="G1007" s="803">
        <v>0</v>
      </c>
    </row>
    <row r="1008" spans="1:8">
      <c r="A1008" s="1377">
        <v>45931</v>
      </c>
      <c r="B1008" s="1375" t="s">
        <v>7293</v>
      </c>
      <c r="C1008" s="1375" t="s">
        <v>349</v>
      </c>
      <c r="D1008" s="1375" t="s">
        <v>659</v>
      </c>
      <c r="E1008" s="1375" t="s">
        <v>7281</v>
      </c>
      <c r="F1008" s="803">
        <v>210000</v>
      </c>
      <c r="G1008" s="803">
        <v>0</v>
      </c>
    </row>
    <row r="1009" spans="1:8">
      <c r="A1009" s="1377">
        <v>45931</v>
      </c>
      <c r="B1009" s="1375" t="s">
        <v>7293</v>
      </c>
      <c r="C1009" s="1375" t="s">
        <v>244</v>
      </c>
      <c r="D1009" s="1375" t="s">
        <v>652</v>
      </c>
      <c r="E1009" s="1375" t="s">
        <v>7281</v>
      </c>
      <c r="F1009" s="803">
        <v>0</v>
      </c>
      <c r="G1009" s="803">
        <v>2310000</v>
      </c>
    </row>
    <row r="1010" spans="1:8">
      <c r="A1010" s="1377">
        <v>45931</v>
      </c>
      <c r="B1010" s="1375" t="s">
        <v>7260</v>
      </c>
      <c r="C1010" s="1375" t="s">
        <v>580</v>
      </c>
      <c r="D1010" s="1375" t="s">
        <v>814</v>
      </c>
      <c r="E1010" s="1375" t="s">
        <v>7261</v>
      </c>
      <c r="F1010" s="1376">
        <v>248040740</v>
      </c>
      <c r="G1010" s="1376">
        <v>0</v>
      </c>
      <c r="H1010" s="1375" t="s">
        <v>341</v>
      </c>
    </row>
    <row r="1011" spans="1:8">
      <c r="A1011" s="1377">
        <v>45931</v>
      </c>
      <c r="B1011" s="1375" t="s">
        <v>7260</v>
      </c>
      <c r="C1011" s="1375" t="s">
        <v>580</v>
      </c>
      <c r="D1011" s="1375" t="s">
        <v>814</v>
      </c>
      <c r="E1011" s="1375" t="s">
        <v>7262</v>
      </c>
      <c r="F1011" s="1376">
        <v>0</v>
      </c>
      <c r="G1011" s="1376">
        <v>151938721</v>
      </c>
      <c r="H1011" s="1375" t="s">
        <v>341</v>
      </c>
    </row>
    <row r="1012" spans="1:8">
      <c r="A1012" s="1377">
        <v>45931</v>
      </c>
      <c r="B1012" s="1375" t="s">
        <v>7260</v>
      </c>
      <c r="C1012" s="1375" t="s">
        <v>349</v>
      </c>
      <c r="D1012" s="1375" t="s">
        <v>659</v>
      </c>
      <c r="E1012" s="1375" t="s">
        <v>7261</v>
      </c>
      <c r="F1012" s="1376">
        <v>24804074</v>
      </c>
      <c r="G1012" s="1376">
        <v>0</v>
      </c>
      <c r="H1012" s="1375" t="s">
        <v>341</v>
      </c>
    </row>
    <row r="1013" spans="1:8">
      <c r="A1013" s="1377">
        <v>45931</v>
      </c>
      <c r="B1013" s="1375" t="s">
        <v>7260</v>
      </c>
      <c r="C1013" s="1375" t="s">
        <v>349</v>
      </c>
      <c r="D1013" s="1375" t="s">
        <v>659</v>
      </c>
      <c r="E1013" s="1375" t="s">
        <v>7262</v>
      </c>
      <c r="F1013" s="1376">
        <v>0</v>
      </c>
      <c r="G1013" s="1376">
        <v>15193872</v>
      </c>
      <c r="H1013" s="1375" t="s">
        <v>341</v>
      </c>
    </row>
    <row r="1014" spans="1:8">
      <c r="A1014" s="1377">
        <v>45931</v>
      </c>
      <c r="B1014" s="1375" t="s">
        <v>7260</v>
      </c>
      <c r="C1014" s="1375" t="s">
        <v>399</v>
      </c>
      <c r="D1014" s="1375" t="s">
        <v>646</v>
      </c>
      <c r="E1014" s="1375" t="s">
        <v>7261</v>
      </c>
      <c r="F1014" s="1376">
        <v>0</v>
      </c>
      <c r="G1014" s="1376">
        <v>272844814</v>
      </c>
      <c r="H1014" s="1375" t="s">
        <v>341</v>
      </c>
    </row>
    <row r="1015" spans="1:8">
      <c r="A1015" s="1377">
        <v>45931</v>
      </c>
      <c r="B1015" s="1375" t="s">
        <v>7260</v>
      </c>
      <c r="C1015" s="1375" t="s">
        <v>399</v>
      </c>
      <c r="D1015" s="1375" t="s">
        <v>646</v>
      </c>
      <c r="E1015" s="1375" t="s">
        <v>7262</v>
      </c>
      <c r="F1015" s="1376">
        <v>167132593</v>
      </c>
      <c r="G1015" s="1376">
        <v>0</v>
      </c>
      <c r="H1015" s="1375" t="s">
        <v>341</v>
      </c>
    </row>
    <row r="1016" spans="1:8">
      <c r="A1016" s="1377">
        <v>45931</v>
      </c>
      <c r="B1016" s="1375" t="s">
        <v>7216</v>
      </c>
      <c r="C1016" s="1375" t="s">
        <v>1164</v>
      </c>
      <c r="D1016" s="1375" t="s">
        <v>1067</v>
      </c>
      <c r="E1016" s="1375" t="s">
        <v>475</v>
      </c>
      <c r="F1016" s="803">
        <v>78225000</v>
      </c>
      <c r="G1016" s="803">
        <v>0</v>
      </c>
    </row>
    <row r="1017" spans="1:8">
      <c r="A1017" s="1377">
        <v>45931</v>
      </c>
      <c r="B1017" s="1375" t="s">
        <v>7217</v>
      </c>
      <c r="C1017" s="1375" t="s">
        <v>476</v>
      </c>
      <c r="D1017" s="1375" t="s">
        <v>6740</v>
      </c>
      <c r="E1017" s="1375" t="s">
        <v>485</v>
      </c>
      <c r="F1017" s="803">
        <v>0</v>
      </c>
      <c r="G1017" s="803">
        <v>13559000</v>
      </c>
    </row>
    <row r="1018" spans="1:8">
      <c r="A1018" s="1377">
        <v>45931</v>
      </c>
      <c r="B1018" s="1375" t="s">
        <v>7217</v>
      </c>
      <c r="C1018" s="1375" t="s">
        <v>1164</v>
      </c>
      <c r="D1018" s="1375" t="s">
        <v>1067</v>
      </c>
      <c r="E1018" s="1375" t="s">
        <v>485</v>
      </c>
      <c r="F1018" s="803">
        <v>13559000</v>
      </c>
      <c r="G1018" s="803">
        <v>0</v>
      </c>
    </row>
    <row r="1019" spans="1:8">
      <c r="A1019" s="1377">
        <v>45931</v>
      </c>
      <c r="B1019" s="1375" t="s">
        <v>7211</v>
      </c>
      <c r="C1019" s="1375" t="s">
        <v>399</v>
      </c>
      <c r="D1019" s="1375" t="s">
        <v>646</v>
      </c>
      <c r="E1019" s="1375" t="s">
        <v>6447</v>
      </c>
      <c r="F1019" s="803">
        <v>26471</v>
      </c>
      <c r="G1019" s="803">
        <v>0</v>
      </c>
    </row>
    <row r="1020" spans="1:8">
      <c r="A1020" s="1377">
        <v>45931</v>
      </c>
      <c r="B1020" s="1375" t="s">
        <v>7211</v>
      </c>
      <c r="C1020" s="1375" t="s">
        <v>575</v>
      </c>
      <c r="D1020" s="1375" t="s">
        <v>623</v>
      </c>
      <c r="E1020" s="1375" t="s">
        <v>6447</v>
      </c>
      <c r="F1020" s="803">
        <v>0</v>
      </c>
      <c r="G1020" s="803">
        <v>26471</v>
      </c>
    </row>
    <row r="1021" spans="1:8">
      <c r="A1021" s="1377">
        <v>45931</v>
      </c>
      <c r="B1021" s="1375" t="s">
        <v>7212</v>
      </c>
      <c r="C1021" s="1375" t="s">
        <v>399</v>
      </c>
      <c r="D1021" s="1375" t="s">
        <v>646</v>
      </c>
      <c r="E1021" s="1375" t="s">
        <v>6448</v>
      </c>
      <c r="F1021" s="803">
        <v>12544</v>
      </c>
      <c r="G1021" s="803">
        <v>0</v>
      </c>
    </row>
    <row r="1022" spans="1:8">
      <c r="A1022" s="1377">
        <v>45931</v>
      </c>
      <c r="B1022" s="1375" t="s">
        <v>7212</v>
      </c>
      <c r="C1022" s="1375" t="s">
        <v>575</v>
      </c>
      <c r="D1022" s="1375" t="s">
        <v>623</v>
      </c>
      <c r="E1022" s="1375" t="s">
        <v>6448</v>
      </c>
      <c r="F1022" s="803">
        <v>0</v>
      </c>
      <c r="G1022" s="803">
        <v>12544</v>
      </c>
    </row>
    <row r="1023" spans="1:8">
      <c r="A1023" s="1377">
        <v>45931</v>
      </c>
      <c r="B1023" s="1375" t="s">
        <v>7213</v>
      </c>
      <c r="C1023" s="1375" t="s">
        <v>399</v>
      </c>
      <c r="D1023" s="1375" t="s">
        <v>646</v>
      </c>
      <c r="E1023" s="1375" t="s">
        <v>6900</v>
      </c>
      <c r="F1023" s="803">
        <v>7517</v>
      </c>
      <c r="G1023" s="803">
        <v>0</v>
      </c>
    </row>
    <row r="1024" spans="1:8">
      <c r="A1024" s="1377">
        <v>45931</v>
      </c>
      <c r="B1024" s="1375" t="s">
        <v>7213</v>
      </c>
      <c r="C1024" s="1375" t="s">
        <v>575</v>
      </c>
      <c r="D1024" s="1375" t="s">
        <v>623</v>
      </c>
      <c r="E1024" s="1375" t="s">
        <v>6900</v>
      </c>
      <c r="F1024" s="803">
        <v>0</v>
      </c>
      <c r="G1024" s="803">
        <v>7517</v>
      </c>
    </row>
    <row r="1025" spans="1:7">
      <c r="A1025" s="1377">
        <v>45933</v>
      </c>
      <c r="B1025" s="1375" t="s">
        <v>7249</v>
      </c>
      <c r="C1025" s="1375" t="s">
        <v>354</v>
      </c>
      <c r="D1025" s="1375" t="s">
        <v>656</v>
      </c>
      <c r="E1025" s="1375" t="s">
        <v>368</v>
      </c>
      <c r="F1025" s="803">
        <v>0</v>
      </c>
      <c r="G1025" s="803">
        <v>4400</v>
      </c>
    </row>
    <row r="1026" spans="1:7">
      <c r="A1026" s="1377">
        <v>45933</v>
      </c>
      <c r="B1026" s="1375" t="s">
        <v>7249</v>
      </c>
      <c r="C1026" s="1375" t="s">
        <v>244</v>
      </c>
      <c r="D1026" s="1375" t="s">
        <v>652</v>
      </c>
      <c r="E1026" s="1375" t="s">
        <v>368</v>
      </c>
      <c r="F1026" s="803">
        <v>4400</v>
      </c>
      <c r="G1026" s="803">
        <v>0</v>
      </c>
    </row>
    <row r="1027" spans="1:7">
      <c r="A1027" s="1377">
        <v>45933</v>
      </c>
      <c r="B1027" s="1375" t="s">
        <v>7220</v>
      </c>
      <c r="C1027" s="1375" t="s">
        <v>244</v>
      </c>
      <c r="D1027" s="1375" t="s">
        <v>652</v>
      </c>
      <c r="E1027" s="1375" t="s">
        <v>5120</v>
      </c>
      <c r="F1027" s="803">
        <v>0</v>
      </c>
      <c r="G1027" s="803">
        <v>4400</v>
      </c>
    </row>
    <row r="1028" spans="1:7">
      <c r="A1028" s="1377">
        <v>45933</v>
      </c>
      <c r="B1028" s="1375" t="s">
        <v>7220</v>
      </c>
      <c r="C1028" s="1375" t="s">
        <v>349</v>
      </c>
      <c r="D1028" s="1375" t="s">
        <v>659</v>
      </c>
      <c r="E1028" s="1375" t="s">
        <v>5120</v>
      </c>
      <c r="F1028" s="803">
        <v>400</v>
      </c>
      <c r="G1028" s="803">
        <v>0</v>
      </c>
    </row>
    <row r="1029" spans="1:7">
      <c r="A1029" s="1377">
        <v>45933</v>
      </c>
      <c r="B1029" s="1375" t="s">
        <v>7220</v>
      </c>
      <c r="C1029" s="1375" t="s">
        <v>339</v>
      </c>
      <c r="D1029" s="1375" t="s">
        <v>683</v>
      </c>
      <c r="E1029" s="1375" t="s">
        <v>5120</v>
      </c>
      <c r="F1029" s="803">
        <v>4000</v>
      </c>
      <c r="G1029" s="803">
        <v>0</v>
      </c>
    </row>
    <row r="1030" spans="1:7">
      <c r="A1030" s="1377">
        <v>45940</v>
      </c>
      <c r="B1030" s="1375" t="s">
        <v>7248</v>
      </c>
      <c r="C1030" s="1375" t="s">
        <v>354</v>
      </c>
      <c r="D1030" s="1375" t="s">
        <v>656</v>
      </c>
      <c r="E1030" s="1375" t="s">
        <v>7143</v>
      </c>
      <c r="F1030" s="803">
        <v>0</v>
      </c>
      <c r="G1030" s="803">
        <v>2420000</v>
      </c>
    </row>
    <row r="1031" spans="1:7">
      <c r="A1031" s="1377">
        <v>45940</v>
      </c>
      <c r="B1031" s="1375" t="s">
        <v>7248</v>
      </c>
      <c r="C1031" s="1375" t="s">
        <v>244</v>
      </c>
      <c r="D1031" s="1375" t="s">
        <v>652</v>
      </c>
      <c r="E1031" s="1375" t="s">
        <v>7143</v>
      </c>
      <c r="F1031" s="1396">
        <v>2420000</v>
      </c>
      <c r="G1031" s="803">
        <v>0</v>
      </c>
    </row>
    <row r="1032" spans="1:7">
      <c r="A1032" s="1377">
        <v>45940</v>
      </c>
      <c r="B1032" s="1375" t="s">
        <v>7225</v>
      </c>
      <c r="C1032" s="1375" t="s">
        <v>244</v>
      </c>
      <c r="D1032" s="1375" t="s">
        <v>652</v>
      </c>
      <c r="E1032" s="1375" t="s">
        <v>7224</v>
      </c>
      <c r="F1032" s="803">
        <v>0</v>
      </c>
      <c r="G1032" s="803">
        <v>358840</v>
      </c>
    </row>
    <row r="1033" spans="1:7">
      <c r="A1033" s="1377">
        <v>45940</v>
      </c>
      <c r="B1033" s="1375" t="s">
        <v>7225</v>
      </c>
      <c r="C1033" s="1375" t="s">
        <v>349</v>
      </c>
      <c r="D1033" s="1375" t="s">
        <v>659</v>
      </c>
      <c r="E1033" s="1375" t="s">
        <v>7224</v>
      </c>
      <c r="F1033" s="803">
        <v>32620</v>
      </c>
      <c r="G1033" s="803">
        <v>0</v>
      </c>
    </row>
    <row r="1034" spans="1:7">
      <c r="A1034" s="1377">
        <v>45940</v>
      </c>
      <c r="B1034" s="1375" t="s">
        <v>7225</v>
      </c>
      <c r="C1034" s="1375" t="s">
        <v>379</v>
      </c>
      <c r="D1034" s="1375" t="s">
        <v>678</v>
      </c>
      <c r="E1034" s="1375" t="s">
        <v>7224</v>
      </c>
      <c r="F1034" s="803">
        <v>326220</v>
      </c>
      <c r="G1034" s="803">
        <v>0</v>
      </c>
    </row>
    <row r="1035" spans="1:7">
      <c r="A1035" s="1377">
        <v>45943</v>
      </c>
      <c r="B1035" s="1375" t="s">
        <v>7228</v>
      </c>
      <c r="C1035" s="1375" t="s">
        <v>6352</v>
      </c>
      <c r="D1035" s="1375" t="s">
        <v>6374</v>
      </c>
      <c r="E1035" s="1375" t="s">
        <v>7197</v>
      </c>
      <c r="F1035" s="803">
        <v>12000000</v>
      </c>
      <c r="G1035" s="803">
        <v>0</v>
      </c>
    </row>
    <row r="1036" spans="1:7">
      <c r="A1036" s="1377">
        <v>45943</v>
      </c>
      <c r="B1036" s="1375" t="s">
        <v>7228</v>
      </c>
      <c r="C1036" s="1375" t="s">
        <v>244</v>
      </c>
      <c r="D1036" s="1375" t="s">
        <v>652</v>
      </c>
      <c r="E1036" s="1375" t="s">
        <v>7197</v>
      </c>
      <c r="F1036" s="803">
        <v>0</v>
      </c>
      <c r="G1036" s="803">
        <v>13200000</v>
      </c>
    </row>
    <row r="1037" spans="1:7">
      <c r="A1037" s="1377">
        <v>45943</v>
      </c>
      <c r="B1037" s="1375" t="s">
        <v>7228</v>
      </c>
      <c r="C1037" s="1375" t="s">
        <v>349</v>
      </c>
      <c r="D1037" s="1375" t="s">
        <v>659</v>
      </c>
      <c r="E1037" s="1375" t="s">
        <v>7197</v>
      </c>
      <c r="F1037" s="803">
        <v>1200000</v>
      </c>
      <c r="G1037" s="803">
        <v>0</v>
      </c>
    </row>
    <row r="1038" spans="1:7">
      <c r="A1038" s="1377">
        <v>45946</v>
      </c>
      <c r="B1038" s="1375" t="s">
        <v>7234</v>
      </c>
      <c r="C1038" s="1375" t="s">
        <v>354</v>
      </c>
      <c r="D1038" s="1375" t="s">
        <v>656</v>
      </c>
      <c r="E1038" s="1375" t="s">
        <v>7233</v>
      </c>
      <c r="F1038" s="803">
        <v>0</v>
      </c>
      <c r="G1038" s="803">
        <v>80850000</v>
      </c>
    </row>
    <row r="1039" spans="1:7">
      <c r="A1039" s="1377">
        <v>45946</v>
      </c>
      <c r="B1039" s="1375" t="s">
        <v>7234</v>
      </c>
      <c r="C1039" s="1375" t="s">
        <v>244</v>
      </c>
      <c r="D1039" s="1375" t="s">
        <v>652</v>
      </c>
      <c r="E1039" s="1375" t="s">
        <v>7233</v>
      </c>
      <c r="F1039" s="1396">
        <v>80850000</v>
      </c>
      <c r="G1039" s="803">
        <v>0</v>
      </c>
    </row>
    <row r="1040" spans="1:7">
      <c r="A1040" s="1377">
        <v>45946</v>
      </c>
      <c r="B1040" s="1375" t="s">
        <v>7235</v>
      </c>
      <c r="C1040" s="1375" t="s">
        <v>354</v>
      </c>
      <c r="D1040" s="1375" t="s">
        <v>656</v>
      </c>
      <c r="E1040" s="1375" t="s">
        <v>7177</v>
      </c>
      <c r="F1040" s="803">
        <v>0</v>
      </c>
      <c r="G1040" s="803">
        <v>61293210</v>
      </c>
    </row>
    <row r="1041" spans="1:7">
      <c r="A1041" s="1377">
        <v>45946</v>
      </c>
      <c r="B1041" s="1375" t="s">
        <v>7235</v>
      </c>
      <c r="C1041" s="1375" t="s">
        <v>244</v>
      </c>
      <c r="D1041" s="1375" t="s">
        <v>652</v>
      </c>
      <c r="E1041" s="1375" t="s">
        <v>7177</v>
      </c>
      <c r="F1041" s="1396">
        <v>61293210</v>
      </c>
      <c r="G1041" s="803">
        <v>0</v>
      </c>
    </row>
    <row r="1042" spans="1:7">
      <c r="A1042" s="1377">
        <v>45946</v>
      </c>
      <c r="B1042" s="1375" t="s">
        <v>7236</v>
      </c>
      <c r="C1042" s="1375" t="s">
        <v>354</v>
      </c>
      <c r="D1042" s="1375" t="s">
        <v>656</v>
      </c>
      <c r="E1042" s="1375" t="s">
        <v>7173</v>
      </c>
      <c r="F1042" s="803">
        <v>0</v>
      </c>
      <c r="G1042" s="803">
        <v>7700000</v>
      </c>
    </row>
    <row r="1043" spans="1:7">
      <c r="A1043" s="1377">
        <v>45946</v>
      </c>
      <c r="B1043" s="1375" t="s">
        <v>7236</v>
      </c>
      <c r="C1043" s="1375" t="s">
        <v>244</v>
      </c>
      <c r="D1043" s="1375" t="s">
        <v>652</v>
      </c>
      <c r="E1043" s="1375" t="s">
        <v>7173</v>
      </c>
      <c r="F1043" s="1396">
        <v>7700000</v>
      </c>
      <c r="G1043" s="803">
        <v>0</v>
      </c>
    </row>
    <row r="1044" spans="1:7">
      <c r="A1044" s="1377">
        <v>45946</v>
      </c>
      <c r="B1044" s="1375" t="s">
        <v>7238</v>
      </c>
      <c r="C1044" s="1375" t="s">
        <v>354</v>
      </c>
      <c r="D1044" s="1375" t="s">
        <v>656</v>
      </c>
      <c r="E1044" s="1375" t="s">
        <v>7237</v>
      </c>
      <c r="F1044" s="803">
        <v>0</v>
      </c>
      <c r="G1044" s="803">
        <v>550000</v>
      </c>
    </row>
    <row r="1045" spans="1:7">
      <c r="A1045" s="1377">
        <v>45946</v>
      </c>
      <c r="B1045" s="1375" t="s">
        <v>7238</v>
      </c>
      <c r="C1045" s="1375" t="s">
        <v>244</v>
      </c>
      <c r="D1045" s="1375" t="s">
        <v>652</v>
      </c>
      <c r="E1045" s="1375" t="s">
        <v>7237</v>
      </c>
      <c r="F1045" s="1396">
        <v>550000</v>
      </c>
      <c r="G1045" s="803">
        <v>0</v>
      </c>
    </row>
    <row r="1046" spans="1:7">
      <c r="A1046" s="1377">
        <v>45946</v>
      </c>
      <c r="B1046" s="1375" t="s">
        <v>7239</v>
      </c>
      <c r="C1046" s="1375" t="s">
        <v>354</v>
      </c>
      <c r="D1046" s="1375" t="s">
        <v>656</v>
      </c>
      <c r="E1046" s="1375" t="s">
        <v>7169</v>
      </c>
      <c r="F1046" s="803">
        <v>0</v>
      </c>
      <c r="G1046" s="803">
        <v>550000</v>
      </c>
    </row>
    <row r="1047" spans="1:7">
      <c r="A1047" s="1377">
        <v>45946</v>
      </c>
      <c r="B1047" s="1375" t="s">
        <v>7239</v>
      </c>
      <c r="C1047" s="1375" t="s">
        <v>244</v>
      </c>
      <c r="D1047" s="1375" t="s">
        <v>652</v>
      </c>
      <c r="E1047" s="1375" t="s">
        <v>7169</v>
      </c>
      <c r="F1047" s="1396">
        <v>550000</v>
      </c>
      <c r="G1047" s="803">
        <v>0</v>
      </c>
    </row>
    <row r="1048" spans="1:7">
      <c r="A1048" s="1377">
        <v>45946</v>
      </c>
      <c r="B1048" s="1375" t="s">
        <v>7240</v>
      </c>
      <c r="C1048" s="1375" t="s">
        <v>354</v>
      </c>
      <c r="D1048" s="1375" t="s">
        <v>656</v>
      </c>
      <c r="E1048" s="1375" t="s">
        <v>7167</v>
      </c>
      <c r="F1048" s="803">
        <v>0</v>
      </c>
      <c r="G1048" s="803">
        <v>358840</v>
      </c>
    </row>
    <row r="1049" spans="1:7">
      <c r="A1049" s="1377">
        <v>45946</v>
      </c>
      <c r="B1049" s="1375" t="s">
        <v>7240</v>
      </c>
      <c r="C1049" s="1375" t="s">
        <v>244</v>
      </c>
      <c r="D1049" s="1375" t="s">
        <v>652</v>
      </c>
      <c r="E1049" s="1375" t="s">
        <v>7167</v>
      </c>
      <c r="F1049" s="1396">
        <v>358840</v>
      </c>
      <c r="G1049" s="803">
        <v>0</v>
      </c>
    </row>
    <row r="1050" spans="1:7">
      <c r="A1050" s="1377">
        <v>45946</v>
      </c>
      <c r="B1050" s="1375" t="s">
        <v>7241</v>
      </c>
      <c r="C1050" s="1375" t="s">
        <v>354</v>
      </c>
      <c r="D1050" s="1375" t="s">
        <v>656</v>
      </c>
      <c r="E1050" s="1375" t="s">
        <v>7165</v>
      </c>
      <c r="F1050" s="803">
        <v>0</v>
      </c>
      <c r="G1050" s="803">
        <v>33000000</v>
      </c>
    </row>
    <row r="1051" spans="1:7">
      <c r="A1051" s="1377">
        <v>45946</v>
      </c>
      <c r="B1051" s="1375" t="s">
        <v>7241</v>
      </c>
      <c r="C1051" s="1375" t="s">
        <v>244</v>
      </c>
      <c r="D1051" s="1375" t="s">
        <v>652</v>
      </c>
      <c r="E1051" s="1375" t="s">
        <v>7165</v>
      </c>
      <c r="F1051" s="1396">
        <v>33000000</v>
      </c>
      <c r="G1051" s="803">
        <v>0</v>
      </c>
    </row>
    <row r="1052" spans="1:7">
      <c r="A1052" s="1377">
        <v>45946</v>
      </c>
      <c r="B1052" s="1375" t="s">
        <v>7242</v>
      </c>
      <c r="C1052" s="1375" t="s">
        <v>354</v>
      </c>
      <c r="D1052" s="1375" t="s">
        <v>656</v>
      </c>
      <c r="E1052" s="1375" t="s">
        <v>7162</v>
      </c>
      <c r="F1052" s="803">
        <v>0</v>
      </c>
      <c r="G1052" s="803">
        <v>4400000</v>
      </c>
    </row>
    <row r="1053" spans="1:7">
      <c r="A1053" s="1377">
        <v>45946</v>
      </c>
      <c r="B1053" s="1375" t="s">
        <v>7242</v>
      </c>
      <c r="C1053" s="1375" t="s">
        <v>244</v>
      </c>
      <c r="D1053" s="1375" t="s">
        <v>652</v>
      </c>
      <c r="E1053" s="1375" t="s">
        <v>7162</v>
      </c>
      <c r="F1053" s="1396">
        <v>4400000</v>
      </c>
      <c r="G1053" s="803">
        <v>0</v>
      </c>
    </row>
    <row r="1054" spans="1:7">
      <c r="A1054" s="1377">
        <v>45946</v>
      </c>
      <c r="B1054" s="1375" t="s">
        <v>7244</v>
      </c>
      <c r="C1054" s="1375" t="s">
        <v>354</v>
      </c>
      <c r="D1054" s="1375" t="s">
        <v>656</v>
      </c>
      <c r="E1054" s="1375" t="s">
        <v>7243</v>
      </c>
      <c r="F1054" s="803">
        <v>0</v>
      </c>
      <c r="G1054" s="803">
        <v>22000000</v>
      </c>
    </row>
    <row r="1055" spans="1:7">
      <c r="A1055" s="1377">
        <v>45946</v>
      </c>
      <c r="B1055" s="1375" t="s">
        <v>7244</v>
      </c>
      <c r="C1055" s="1375" t="s">
        <v>244</v>
      </c>
      <c r="D1055" s="1375" t="s">
        <v>652</v>
      </c>
      <c r="E1055" s="1375" t="s">
        <v>7243</v>
      </c>
      <c r="F1055" s="1396">
        <v>22000000</v>
      </c>
      <c r="G1055" s="803">
        <v>0</v>
      </c>
    </row>
    <row r="1056" spans="1:7">
      <c r="A1056" s="1377">
        <v>45946</v>
      </c>
      <c r="B1056" s="1375" t="s">
        <v>7245</v>
      </c>
      <c r="C1056" s="1375" t="s">
        <v>354</v>
      </c>
      <c r="D1056" s="1375" t="s">
        <v>656</v>
      </c>
      <c r="E1056" s="1375" t="s">
        <v>7158</v>
      </c>
      <c r="F1056" s="803">
        <v>0</v>
      </c>
      <c r="G1056" s="803">
        <v>3850000</v>
      </c>
    </row>
    <row r="1057" spans="1:7">
      <c r="A1057" s="1377">
        <v>45946</v>
      </c>
      <c r="B1057" s="1375" t="s">
        <v>7245</v>
      </c>
      <c r="C1057" s="1375" t="s">
        <v>244</v>
      </c>
      <c r="D1057" s="1375" t="s">
        <v>652</v>
      </c>
      <c r="E1057" s="1375" t="s">
        <v>7158</v>
      </c>
      <c r="F1057" s="1396">
        <v>3850000</v>
      </c>
      <c r="G1057" s="803">
        <v>0</v>
      </c>
    </row>
    <row r="1058" spans="1:7">
      <c r="A1058" s="1377">
        <v>45946</v>
      </c>
      <c r="B1058" s="1375" t="s">
        <v>7246</v>
      </c>
      <c r="C1058" s="1375" t="s">
        <v>354</v>
      </c>
      <c r="D1058" s="1375" t="s">
        <v>656</v>
      </c>
      <c r="E1058" s="1375" t="s">
        <v>7148</v>
      </c>
      <c r="F1058" s="803">
        <v>0</v>
      </c>
      <c r="G1058" s="803">
        <v>13200000</v>
      </c>
    </row>
    <row r="1059" spans="1:7">
      <c r="A1059" s="1377">
        <v>45946</v>
      </c>
      <c r="B1059" s="1375" t="s">
        <v>7246</v>
      </c>
      <c r="C1059" s="1375" t="s">
        <v>244</v>
      </c>
      <c r="D1059" s="1375" t="s">
        <v>652</v>
      </c>
      <c r="E1059" s="1375" t="s">
        <v>7148</v>
      </c>
      <c r="F1059" s="1396">
        <v>13200000</v>
      </c>
      <c r="G1059" s="803">
        <v>0</v>
      </c>
    </row>
    <row r="1060" spans="1:7">
      <c r="A1060" s="1377">
        <v>45946</v>
      </c>
      <c r="B1060" s="1375" t="s">
        <v>7247</v>
      </c>
      <c r="C1060" s="1375" t="s">
        <v>354</v>
      </c>
      <c r="D1060" s="1375" t="s">
        <v>656</v>
      </c>
      <c r="E1060" s="1375" t="s">
        <v>7146</v>
      </c>
      <c r="F1060" s="803">
        <v>0</v>
      </c>
      <c r="G1060" s="803">
        <v>19800000</v>
      </c>
    </row>
    <row r="1061" spans="1:7">
      <c r="A1061" s="1377">
        <v>45946</v>
      </c>
      <c r="B1061" s="1375" t="s">
        <v>7247</v>
      </c>
      <c r="C1061" s="1375" t="s">
        <v>244</v>
      </c>
      <c r="D1061" s="1375" t="s">
        <v>652</v>
      </c>
      <c r="E1061" s="1375" t="s">
        <v>7146</v>
      </c>
      <c r="F1061" s="1396">
        <v>19800000</v>
      </c>
      <c r="G1061" s="803">
        <v>0</v>
      </c>
    </row>
    <row r="1062" spans="1:7">
      <c r="A1062" s="1377">
        <v>45946</v>
      </c>
      <c r="B1062" s="1375" t="s">
        <v>7231</v>
      </c>
      <c r="C1062" s="1375" t="s">
        <v>354</v>
      </c>
      <c r="D1062" s="1375" t="s">
        <v>656</v>
      </c>
      <c r="E1062" s="1375" t="s">
        <v>7155</v>
      </c>
      <c r="F1062" s="803">
        <v>0</v>
      </c>
      <c r="G1062" s="803">
        <v>20900000</v>
      </c>
    </row>
    <row r="1063" spans="1:7">
      <c r="A1063" s="1377">
        <v>45946</v>
      </c>
      <c r="B1063" s="1375" t="s">
        <v>7231</v>
      </c>
      <c r="C1063" s="1375" t="s">
        <v>244</v>
      </c>
      <c r="D1063" s="1375" t="s">
        <v>652</v>
      </c>
      <c r="E1063" s="1375" t="s">
        <v>7155</v>
      </c>
      <c r="F1063" s="1396">
        <v>20900000</v>
      </c>
      <c r="G1063" s="803">
        <v>0</v>
      </c>
    </row>
    <row r="1064" spans="1:7">
      <c r="A1064" s="1377">
        <v>45946</v>
      </c>
      <c r="B1064" s="1375" t="s">
        <v>7232</v>
      </c>
      <c r="C1064" s="1375" t="s">
        <v>354</v>
      </c>
      <c r="D1064" s="1375" t="s">
        <v>656</v>
      </c>
      <c r="E1064" s="1375" t="s">
        <v>7152</v>
      </c>
      <c r="F1064" s="803">
        <v>0</v>
      </c>
      <c r="G1064" s="803">
        <v>3850000</v>
      </c>
    </row>
    <row r="1065" spans="1:7">
      <c r="A1065" s="1377">
        <v>45946</v>
      </c>
      <c r="B1065" s="1375" t="s">
        <v>7232</v>
      </c>
      <c r="C1065" s="1375" t="s">
        <v>244</v>
      </c>
      <c r="D1065" s="1375" t="s">
        <v>652</v>
      </c>
      <c r="E1065" s="1375" t="s">
        <v>7152</v>
      </c>
      <c r="F1065" s="1396">
        <v>3850000</v>
      </c>
      <c r="G1065" s="803">
        <v>0</v>
      </c>
    </row>
    <row r="1066" spans="1:7">
      <c r="A1066" s="1377">
        <v>45946</v>
      </c>
      <c r="B1066" s="1375" t="s">
        <v>7222</v>
      </c>
      <c r="C1066" s="1375" t="s">
        <v>244</v>
      </c>
      <c r="D1066" s="1375" t="s">
        <v>652</v>
      </c>
      <c r="E1066" s="1375" t="s">
        <v>3933</v>
      </c>
      <c r="F1066" s="803">
        <v>0</v>
      </c>
      <c r="G1066" s="803">
        <v>61293210</v>
      </c>
    </row>
    <row r="1067" spans="1:7">
      <c r="A1067" s="1377">
        <v>45946</v>
      </c>
      <c r="B1067" s="1375" t="s">
        <v>7222</v>
      </c>
      <c r="C1067" s="1375" t="s">
        <v>349</v>
      </c>
      <c r="D1067" s="1375" t="s">
        <v>659</v>
      </c>
      <c r="E1067" s="1375" t="s">
        <v>3933</v>
      </c>
      <c r="F1067" s="803">
        <v>5572110</v>
      </c>
      <c r="G1067" s="803">
        <v>0</v>
      </c>
    </row>
    <row r="1068" spans="1:7">
      <c r="A1068" s="1377">
        <v>45946</v>
      </c>
      <c r="B1068" s="1375" t="s">
        <v>7222</v>
      </c>
      <c r="C1068" s="1375" t="s">
        <v>2251</v>
      </c>
      <c r="D1068" s="1375" t="s">
        <v>6830</v>
      </c>
      <c r="E1068" s="1375" t="s">
        <v>3933</v>
      </c>
      <c r="F1068" s="803">
        <v>55721100</v>
      </c>
      <c r="G1068" s="803">
        <v>0</v>
      </c>
    </row>
    <row r="1069" spans="1:7">
      <c r="A1069" s="1377">
        <v>45953</v>
      </c>
      <c r="B1069" s="1375" t="s">
        <v>7227</v>
      </c>
      <c r="C1069" s="1375" t="s">
        <v>6352</v>
      </c>
      <c r="D1069" s="1375" t="s">
        <v>6374</v>
      </c>
      <c r="E1069" s="1375" t="s">
        <v>7226</v>
      </c>
      <c r="F1069" s="803">
        <v>31500000</v>
      </c>
      <c r="G1069" s="803">
        <v>0</v>
      </c>
    </row>
    <row r="1070" spans="1:7">
      <c r="A1070" s="1377">
        <v>45953</v>
      </c>
      <c r="B1070" s="1375" t="s">
        <v>7227</v>
      </c>
      <c r="C1070" s="1375" t="s">
        <v>244</v>
      </c>
      <c r="D1070" s="1375" t="s">
        <v>652</v>
      </c>
      <c r="E1070" s="1375" t="s">
        <v>7226</v>
      </c>
      <c r="F1070" s="803">
        <v>0</v>
      </c>
      <c r="G1070" s="803">
        <v>34650000</v>
      </c>
    </row>
    <row r="1071" spans="1:7">
      <c r="A1071" s="1377">
        <v>45953</v>
      </c>
      <c r="B1071" s="1375" t="s">
        <v>7227</v>
      </c>
      <c r="C1071" s="1375" t="s">
        <v>349</v>
      </c>
      <c r="D1071" s="1375" t="s">
        <v>659</v>
      </c>
      <c r="E1071" s="1375" t="s">
        <v>7226</v>
      </c>
      <c r="F1071" s="803">
        <v>3150000</v>
      </c>
      <c r="G1071" s="803">
        <v>0</v>
      </c>
    </row>
    <row r="1072" spans="1:7">
      <c r="A1072" s="1377">
        <v>45954</v>
      </c>
      <c r="B1072" s="1375" t="s">
        <v>7223</v>
      </c>
      <c r="C1072" s="1375" t="s">
        <v>244</v>
      </c>
      <c r="D1072" s="1375" t="s">
        <v>652</v>
      </c>
      <c r="E1072" s="1375" t="s">
        <v>7187</v>
      </c>
      <c r="F1072" s="803">
        <v>0</v>
      </c>
      <c r="G1072" s="803">
        <v>660000</v>
      </c>
    </row>
    <row r="1073" spans="1:7">
      <c r="A1073" s="1377">
        <v>45954</v>
      </c>
      <c r="B1073" s="1375" t="s">
        <v>7223</v>
      </c>
      <c r="C1073" s="1375" t="s">
        <v>349</v>
      </c>
      <c r="D1073" s="1375" t="s">
        <v>659</v>
      </c>
      <c r="E1073" s="1375" t="s">
        <v>7187</v>
      </c>
      <c r="F1073" s="803">
        <v>60000</v>
      </c>
      <c r="G1073" s="803">
        <v>0</v>
      </c>
    </row>
    <row r="1074" spans="1:7">
      <c r="A1074" s="1377">
        <v>45954</v>
      </c>
      <c r="B1074" s="1375" t="s">
        <v>7223</v>
      </c>
      <c r="C1074" s="1375" t="s">
        <v>968</v>
      </c>
      <c r="D1074" s="1375" t="s">
        <v>969</v>
      </c>
      <c r="E1074" s="1375" t="s">
        <v>7187</v>
      </c>
      <c r="F1074" s="803">
        <v>600000</v>
      </c>
      <c r="G1074" s="803">
        <v>0</v>
      </c>
    </row>
    <row r="1075" spans="1:7">
      <c r="A1075" s="1377">
        <v>45957</v>
      </c>
      <c r="B1075" s="1375" t="s">
        <v>7252</v>
      </c>
      <c r="C1075" s="1375" t="s">
        <v>450</v>
      </c>
      <c r="D1075" s="1375" t="s">
        <v>747</v>
      </c>
      <c r="E1075" s="1375" t="s">
        <v>7253</v>
      </c>
      <c r="F1075" s="803">
        <v>2054463</v>
      </c>
      <c r="G1075" s="803">
        <v>0</v>
      </c>
    </row>
    <row r="1076" spans="1:7">
      <c r="A1076" s="1377">
        <v>45957</v>
      </c>
      <c r="B1076" s="1375" t="s">
        <v>7252</v>
      </c>
      <c r="C1076" s="1375" t="s">
        <v>399</v>
      </c>
      <c r="D1076" s="1375" t="s">
        <v>646</v>
      </c>
      <c r="E1076" s="1375" t="s">
        <v>7253</v>
      </c>
      <c r="F1076" s="803">
        <v>0</v>
      </c>
      <c r="G1076" s="803">
        <v>2054463</v>
      </c>
    </row>
    <row r="1077" spans="1:7">
      <c r="A1077" s="1377">
        <v>45960</v>
      </c>
      <c r="B1077" s="1375" t="s">
        <v>7230</v>
      </c>
      <c r="C1077" s="1375" t="s">
        <v>354</v>
      </c>
      <c r="D1077" s="1375" t="s">
        <v>656</v>
      </c>
      <c r="E1077" s="1375" t="s">
        <v>7183</v>
      </c>
      <c r="F1077" s="803">
        <v>0</v>
      </c>
      <c r="G1077" s="803">
        <v>13200000</v>
      </c>
    </row>
    <row r="1078" spans="1:7">
      <c r="A1078" s="1377">
        <v>45960</v>
      </c>
      <c r="B1078" s="1375" t="s">
        <v>7230</v>
      </c>
      <c r="C1078" s="1375" t="s">
        <v>244</v>
      </c>
      <c r="D1078" s="1375" t="s">
        <v>652</v>
      </c>
      <c r="E1078" s="1375" t="s">
        <v>7183</v>
      </c>
      <c r="F1078" s="1396">
        <v>13200000</v>
      </c>
      <c r="G1078" s="803">
        <v>0</v>
      </c>
    </row>
    <row r="1079" spans="1:7">
      <c r="A1079" s="1377">
        <v>45961</v>
      </c>
      <c r="B1079" s="1375" t="s">
        <v>7229</v>
      </c>
      <c r="C1079" s="1375" t="s">
        <v>421</v>
      </c>
      <c r="D1079" s="1375" t="s">
        <v>650</v>
      </c>
      <c r="E1079" s="1375" t="s">
        <v>420</v>
      </c>
      <c r="F1079" s="803">
        <v>0</v>
      </c>
      <c r="G1079" s="803">
        <v>7657424</v>
      </c>
    </row>
    <row r="1080" spans="1:7">
      <c r="A1080" s="1377">
        <v>45961</v>
      </c>
      <c r="B1080" s="1375" t="s">
        <v>7229</v>
      </c>
      <c r="C1080" s="1375" t="s">
        <v>425</v>
      </c>
      <c r="D1080" s="1375" t="s">
        <v>643</v>
      </c>
      <c r="E1080" s="1375" t="s">
        <v>420</v>
      </c>
      <c r="F1080" s="803">
        <v>7657424</v>
      </c>
      <c r="G1080" s="803">
        <v>0</v>
      </c>
    </row>
    <row r="1081" spans="1:7">
      <c r="A1081" s="1377">
        <v>45961</v>
      </c>
      <c r="B1081" s="1375" t="s">
        <v>7219</v>
      </c>
      <c r="C1081" s="1375" t="s">
        <v>445</v>
      </c>
      <c r="D1081" s="1452" t="s">
        <v>645</v>
      </c>
      <c r="E1081" s="1452" t="s">
        <v>440</v>
      </c>
      <c r="F1081" s="803">
        <v>0</v>
      </c>
      <c r="G1081" s="803">
        <v>15712084</v>
      </c>
    </row>
    <row r="1082" spans="1:7">
      <c r="A1082" s="1377">
        <v>45961</v>
      </c>
      <c r="B1082" s="1375" t="s">
        <v>7219</v>
      </c>
      <c r="C1082" s="1375" t="s">
        <v>441</v>
      </c>
      <c r="D1082" s="1452" t="s">
        <v>636</v>
      </c>
      <c r="E1082" s="1452" t="s">
        <v>440</v>
      </c>
      <c r="F1082" s="803">
        <v>15712084</v>
      </c>
      <c r="G1082" s="803">
        <v>0</v>
      </c>
    </row>
    <row r="1083" spans="1:7">
      <c r="A1083" s="1377">
        <v>45961</v>
      </c>
      <c r="B1083" s="1375" t="s">
        <v>7218</v>
      </c>
      <c r="C1083" s="1375" t="s">
        <v>425</v>
      </c>
      <c r="D1083" s="1452" t="s">
        <v>643</v>
      </c>
      <c r="E1083" s="1452" t="s">
        <v>6449</v>
      </c>
      <c r="F1083" s="803">
        <v>0</v>
      </c>
      <c r="G1083" s="803">
        <v>7657424</v>
      </c>
    </row>
    <row r="1084" spans="1:7">
      <c r="A1084" s="1377">
        <v>45961</v>
      </c>
      <c r="B1084" s="1375" t="s">
        <v>7218</v>
      </c>
      <c r="C1084" s="1375" t="s">
        <v>431</v>
      </c>
      <c r="D1084" s="1452" t="s">
        <v>634</v>
      </c>
      <c r="E1084" s="1452" t="s">
        <v>6449</v>
      </c>
      <c r="F1084" s="803">
        <v>7657424</v>
      </c>
      <c r="G1084" s="803">
        <v>0</v>
      </c>
    </row>
    <row r="1085" spans="1:7">
      <c r="A1085" s="1377">
        <v>45961</v>
      </c>
      <c r="B1085" s="1375" t="s">
        <v>7221</v>
      </c>
      <c r="C1085" s="1375" t="s">
        <v>437</v>
      </c>
      <c r="D1085" s="1375" t="s">
        <v>649</v>
      </c>
      <c r="E1085" s="1375" t="s">
        <v>434</v>
      </c>
      <c r="F1085" s="803">
        <v>0</v>
      </c>
      <c r="G1085" s="803">
        <v>1000000</v>
      </c>
    </row>
    <row r="1086" spans="1:7">
      <c r="A1086" s="1377">
        <v>45961</v>
      </c>
      <c r="B1086" s="1375" t="s">
        <v>7221</v>
      </c>
      <c r="C1086" s="1375" t="s">
        <v>435</v>
      </c>
      <c r="D1086" s="1375" t="s">
        <v>641</v>
      </c>
      <c r="E1086" s="1375" t="s">
        <v>434</v>
      </c>
      <c r="F1086" s="803">
        <v>1000000</v>
      </c>
      <c r="G1086" s="803">
        <v>0</v>
      </c>
    </row>
    <row r="1087" spans="1:7">
      <c r="A1087" s="1377">
        <v>45961</v>
      </c>
      <c r="B1087" s="1375" t="s">
        <v>7214</v>
      </c>
      <c r="C1087" s="1375" t="s">
        <v>476</v>
      </c>
      <c r="D1087" s="1375" t="s">
        <v>6740</v>
      </c>
      <c r="E1087" s="1375" t="s">
        <v>485</v>
      </c>
      <c r="F1087" s="803">
        <v>5805800</v>
      </c>
      <c r="G1087" s="803">
        <v>0</v>
      </c>
    </row>
    <row r="1088" spans="1:7">
      <c r="A1088" s="1377">
        <v>45961</v>
      </c>
      <c r="B1088" s="1375" t="s">
        <v>7214</v>
      </c>
      <c r="C1088" s="1375" t="s">
        <v>1164</v>
      </c>
      <c r="D1088" s="1375" t="s">
        <v>1067</v>
      </c>
      <c r="E1088" s="1375" t="s">
        <v>485</v>
      </c>
      <c r="F1088" s="803">
        <v>0</v>
      </c>
      <c r="G1088" s="803">
        <v>5805800</v>
      </c>
    </row>
    <row r="1089" spans="1:7">
      <c r="A1089" s="1377">
        <v>45961</v>
      </c>
      <c r="B1089" s="1375" t="s">
        <v>7215</v>
      </c>
      <c r="C1089" s="1375" t="s">
        <v>476</v>
      </c>
      <c r="D1089" s="1375" t="s">
        <v>6740</v>
      </c>
      <c r="E1089" s="1375" t="s">
        <v>475</v>
      </c>
      <c r="F1089" s="803">
        <v>33495000</v>
      </c>
      <c r="G1089" s="803">
        <v>0</v>
      </c>
    </row>
    <row r="1090" spans="1:7">
      <c r="A1090" s="1377">
        <v>45961</v>
      </c>
      <c r="B1090" s="1375" t="s">
        <v>7215</v>
      </c>
      <c r="C1090" s="1375" t="s">
        <v>1164</v>
      </c>
      <c r="D1090" s="1375" t="s">
        <v>1067</v>
      </c>
      <c r="E1090" s="1375" t="s">
        <v>475</v>
      </c>
      <c r="F1090" s="803">
        <v>0</v>
      </c>
      <c r="G1090" s="803">
        <v>33495000</v>
      </c>
    </row>
    <row r="1091" spans="1:7">
      <c r="A1091" s="1377">
        <v>45961</v>
      </c>
      <c r="B1091" s="1375" t="s">
        <v>7208</v>
      </c>
      <c r="C1091" s="1375" t="s">
        <v>399</v>
      </c>
      <c r="D1091" s="1375" t="s">
        <v>646</v>
      </c>
      <c r="E1091" s="1375" t="s">
        <v>6900</v>
      </c>
      <c r="F1091" s="803">
        <v>0</v>
      </c>
      <c r="G1091" s="803">
        <v>20071</v>
      </c>
    </row>
    <row r="1092" spans="1:7">
      <c r="A1092" s="1377">
        <v>45961</v>
      </c>
      <c r="B1092" s="1375" t="s">
        <v>7208</v>
      </c>
      <c r="C1092" s="1375" t="s">
        <v>575</v>
      </c>
      <c r="D1092" s="1375" t="s">
        <v>623</v>
      </c>
      <c r="E1092" s="1375" t="s">
        <v>6900</v>
      </c>
      <c r="F1092" s="803">
        <v>20071</v>
      </c>
      <c r="G1092" s="803">
        <v>0</v>
      </c>
    </row>
    <row r="1093" spans="1:7">
      <c r="A1093" s="1377">
        <v>45961</v>
      </c>
      <c r="B1093" s="1375" t="s">
        <v>7209</v>
      </c>
      <c r="C1093" s="1375" t="s">
        <v>399</v>
      </c>
      <c r="D1093" s="1375" t="s">
        <v>646</v>
      </c>
      <c r="E1093" s="1375" t="s">
        <v>6448</v>
      </c>
      <c r="F1093" s="803">
        <v>0</v>
      </c>
      <c r="G1093" s="803">
        <v>30134</v>
      </c>
    </row>
    <row r="1094" spans="1:7">
      <c r="A1094" s="1377">
        <v>45961</v>
      </c>
      <c r="B1094" s="1375" t="s">
        <v>7209</v>
      </c>
      <c r="C1094" s="1375" t="s">
        <v>575</v>
      </c>
      <c r="D1094" s="1375" t="s">
        <v>623</v>
      </c>
      <c r="E1094" s="1375" t="s">
        <v>6448</v>
      </c>
      <c r="F1094" s="803">
        <v>30134</v>
      </c>
      <c r="G1094" s="803">
        <v>0</v>
      </c>
    </row>
    <row r="1095" spans="1:7">
      <c r="A1095" s="1377">
        <v>45961</v>
      </c>
      <c r="B1095" s="1375" t="s">
        <v>7210</v>
      </c>
      <c r="C1095" s="1375" t="s">
        <v>399</v>
      </c>
      <c r="D1095" s="1375" t="s">
        <v>646</v>
      </c>
      <c r="E1095" s="1375" t="s">
        <v>6447</v>
      </c>
      <c r="F1095" s="803">
        <v>0</v>
      </c>
      <c r="G1095" s="803">
        <v>61292</v>
      </c>
    </row>
    <row r="1096" spans="1:7">
      <c r="A1096" s="1377">
        <v>45961</v>
      </c>
      <c r="B1096" s="1375" t="s">
        <v>7210</v>
      </c>
      <c r="C1096" s="1375" t="s">
        <v>575</v>
      </c>
      <c r="D1096" s="1375" t="s">
        <v>623</v>
      </c>
      <c r="E1096" s="1375" t="s">
        <v>6447</v>
      </c>
      <c r="F1096" s="803">
        <v>61292</v>
      </c>
      <c r="G1096" s="803">
        <v>0</v>
      </c>
    </row>
    <row r="1097" spans="1:7">
      <c r="A1097" s="1377">
        <v>45962</v>
      </c>
      <c r="B1097" t="s">
        <v>7300</v>
      </c>
      <c r="C1097" t="s">
        <v>575</v>
      </c>
      <c r="D1097" t="s">
        <v>623</v>
      </c>
      <c r="E1097" t="s">
        <v>623</v>
      </c>
      <c r="F1097" s="803">
        <v>0</v>
      </c>
      <c r="G1097" s="803">
        <v>61292</v>
      </c>
    </row>
    <row r="1098" spans="1:7">
      <c r="A1098" s="1377">
        <v>45962</v>
      </c>
      <c r="B1098" t="s">
        <v>7300</v>
      </c>
      <c r="C1098" t="s">
        <v>399</v>
      </c>
      <c r="D1098" t="s">
        <v>646</v>
      </c>
      <c r="E1098" t="s">
        <v>646</v>
      </c>
      <c r="F1098" s="803">
        <v>61292</v>
      </c>
      <c r="G1098" s="803">
        <v>0</v>
      </c>
    </row>
    <row r="1099" spans="1:7">
      <c r="A1099" s="1377">
        <v>45962</v>
      </c>
      <c r="B1099" t="s">
        <v>7299</v>
      </c>
      <c r="C1099" t="s">
        <v>575</v>
      </c>
      <c r="D1099" t="s">
        <v>623</v>
      </c>
      <c r="E1099" t="s">
        <v>623</v>
      </c>
      <c r="F1099" s="803">
        <v>0</v>
      </c>
      <c r="G1099" s="803">
        <v>30134</v>
      </c>
    </row>
    <row r="1100" spans="1:7">
      <c r="A1100" s="1377">
        <v>45962</v>
      </c>
      <c r="B1100" t="s">
        <v>7299</v>
      </c>
      <c r="C1100" t="s">
        <v>399</v>
      </c>
      <c r="D1100" t="s">
        <v>646</v>
      </c>
      <c r="E1100" t="s">
        <v>646</v>
      </c>
      <c r="F1100" s="803">
        <v>30134</v>
      </c>
      <c r="G1100" s="803">
        <v>0</v>
      </c>
    </row>
    <row r="1101" spans="1:7">
      <c r="A1101" s="1377">
        <v>45962</v>
      </c>
      <c r="B1101" t="s">
        <v>7298</v>
      </c>
      <c r="C1101" t="s">
        <v>575</v>
      </c>
      <c r="D1101" t="s">
        <v>623</v>
      </c>
      <c r="E1101" t="s">
        <v>623</v>
      </c>
      <c r="F1101" s="803">
        <v>0</v>
      </c>
      <c r="G1101" s="803">
        <v>20071</v>
      </c>
    </row>
    <row r="1102" spans="1:7">
      <c r="A1102" s="1377">
        <v>45962</v>
      </c>
      <c r="B1102" t="s">
        <v>7298</v>
      </c>
      <c r="C1102" t="s">
        <v>399</v>
      </c>
      <c r="D1102" t="s">
        <v>646</v>
      </c>
      <c r="E1102" t="s">
        <v>646</v>
      </c>
      <c r="F1102" s="803">
        <v>20071</v>
      </c>
      <c r="G1102" s="803">
        <v>0</v>
      </c>
    </row>
    <row r="1103" spans="1:7">
      <c r="A1103" s="1377">
        <v>45962</v>
      </c>
      <c r="B1103" t="s">
        <v>7290</v>
      </c>
      <c r="C1103" t="s">
        <v>1164</v>
      </c>
      <c r="D1103" t="s">
        <v>1067</v>
      </c>
      <c r="E1103" t="s">
        <v>1067</v>
      </c>
      <c r="F1103" s="803">
        <v>33495000</v>
      </c>
      <c r="G1103" s="803">
        <v>0</v>
      </c>
    </row>
    <row r="1104" spans="1:7">
      <c r="A1104" s="1377">
        <v>45962</v>
      </c>
      <c r="B1104" t="s">
        <v>7290</v>
      </c>
      <c r="C1104" t="s">
        <v>476</v>
      </c>
      <c r="D1104" t="s">
        <v>6740</v>
      </c>
      <c r="E1104" t="s">
        <v>6740</v>
      </c>
      <c r="F1104" s="803">
        <v>0</v>
      </c>
      <c r="G1104" s="803">
        <v>33495000</v>
      </c>
    </row>
    <row r="1105" spans="1:7">
      <c r="A1105" s="1377">
        <v>45962</v>
      </c>
      <c r="B1105" t="s">
        <v>7289</v>
      </c>
      <c r="C1105" t="s">
        <v>1164</v>
      </c>
      <c r="D1105" t="s">
        <v>1067</v>
      </c>
      <c r="E1105" t="s">
        <v>1067</v>
      </c>
      <c r="F1105" s="803">
        <v>5805800</v>
      </c>
      <c r="G1105" s="803">
        <v>0</v>
      </c>
    </row>
    <row r="1106" spans="1:7">
      <c r="A1106" s="1377">
        <v>45962</v>
      </c>
      <c r="B1106" t="s">
        <v>7289</v>
      </c>
      <c r="C1106" t="s">
        <v>476</v>
      </c>
      <c r="D1106" t="s">
        <v>6740</v>
      </c>
      <c r="E1106" t="s">
        <v>6740</v>
      </c>
      <c r="F1106" s="803">
        <v>0</v>
      </c>
      <c r="G1106" s="803">
        <v>5805800</v>
      </c>
    </row>
    <row r="1107" spans="1:7">
      <c r="A1107" s="1377">
        <v>45967</v>
      </c>
      <c r="B1107" t="s">
        <v>7280</v>
      </c>
      <c r="C1107" t="s">
        <v>244</v>
      </c>
      <c r="D1107" t="s">
        <v>652</v>
      </c>
      <c r="E1107" t="s">
        <v>7281</v>
      </c>
      <c r="F1107" s="803">
        <v>2310000</v>
      </c>
      <c r="G1107" s="803">
        <v>0</v>
      </c>
    </row>
    <row r="1108" spans="1:7">
      <c r="A1108" s="1377">
        <v>45967</v>
      </c>
      <c r="B1108" t="s">
        <v>7280</v>
      </c>
      <c r="C1108" t="s">
        <v>354</v>
      </c>
      <c r="D1108" t="s">
        <v>656</v>
      </c>
      <c r="E1108" t="s">
        <v>7281</v>
      </c>
      <c r="F1108" s="803">
        <v>0</v>
      </c>
      <c r="G1108" s="803">
        <v>2310000</v>
      </c>
    </row>
    <row r="1109" spans="1:7">
      <c r="A1109" s="1377">
        <v>45967</v>
      </c>
      <c r="B1109" t="s">
        <v>7279</v>
      </c>
      <c r="C1109" t="s">
        <v>244</v>
      </c>
      <c r="D1109" t="s">
        <v>652</v>
      </c>
      <c r="E1109" t="s">
        <v>7269</v>
      </c>
      <c r="F1109" s="803">
        <v>34650000</v>
      </c>
      <c r="G1109" s="803">
        <v>0</v>
      </c>
    </row>
    <row r="1110" spans="1:7">
      <c r="A1110" s="1377">
        <v>45967</v>
      </c>
      <c r="B1110" t="s">
        <v>7279</v>
      </c>
      <c r="C1110" t="s">
        <v>354</v>
      </c>
      <c r="D1110" t="s">
        <v>656</v>
      </c>
      <c r="E1110" t="s">
        <v>7269</v>
      </c>
      <c r="F1110" s="803">
        <v>0</v>
      </c>
      <c r="G1110" s="803">
        <v>34650000</v>
      </c>
    </row>
    <row r="1111" spans="1:7">
      <c r="A1111" s="1377">
        <v>45968</v>
      </c>
      <c r="B1111" t="s">
        <v>7294</v>
      </c>
      <c r="C1111" t="s">
        <v>379</v>
      </c>
      <c r="D1111" t="s">
        <v>678</v>
      </c>
      <c r="E1111" t="s">
        <v>7295</v>
      </c>
      <c r="F1111" s="803">
        <v>330340</v>
      </c>
      <c r="G1111" s="803">
        <v>0</v>
      </c>
    </row>
    <row r="1112" spans="1:7">
      <c r="A1112" s="1377">
        <v>45968</v>
      </c>
      <c r="B1112" t="s">
        <v>7294</v>
      </c>
      <c r="C1112" t="s">
        <v>349</v>
      </c>
      <c r="D1112" t="s">
        <v>659</v>
      </c>
      <c r="E1112" t="s">
        <v>7295</v>
      </c>
      <c r="F1112" s="803">
        <v>33030</v>
      </c>
      <c r="G1112" s="803">
        <v>0</v>
      </c>
    </row>
    <row r="1113" spans="1:7">
      <c r="A1113" s="1377">
        <v>45968</v>
      </c>
      <c r="B1113" t="s">
        <v>7294</v>
      </c>
      <c r="C1113" t="s">
        <v>244</v>
      </c>
      <c r="D1113" t="s">
        <v>652</v>
      </c>
      <c r="E1113" t="s">
        <v>7295</v>
      </c>
      <c r="F1113" s="803">
        <v>0</v>
      </c>
      <c r="G1113" s="803">
        <v>363370</v>
      </c>
    </row>
    <row r="1114" spans="1:7">
      <c r="A1114" s="1377">
        <v>45972</v>
      </c>
      <c r="B1114" t="s">
        <v>7296</v>
      </c>
      <c r="C1114" t="s">
        <v>968</v>
      </c>
      <c r="D1114" t="s">
        <v>969</v>
      </c>
      <c r="E1114" t="s">
        <v>7187</v>
      </c>
      <c r="F1114" s="803">
        <v>900000</v>
      </c>
      <c r="G1114" s="803">
        <v>0</v>
      </c>
    </row>
    <row r="1115" spans="1:7">
      <c r="A1115" s="1377">
        <v>45972</v>
      </c>
      <c r="B1115" t="s">
        <v>7296</v>
      </c>
      <c r="C1115" t="s">
        <v>349</v>
      </c>
      <c r="D1115" t="s">
        <v>659</v>
      </c>
      <c r="E1115" t="s">
        <v>7187</v>
      </c>
      <c r="F1115" s="803">
        <v>90000</v>
      </c>
      <c r="G1115" s="803">
        <v>0</v>
      </c>
    </row>
    <row r="1116" spans="1:7">
      <c r="A1116" s="1377">
        <v>45972</v>
      </c>
      <c r="B1116" t="s">
        <v>7296</v>
      </c>
      <c r="C1116" t="s">
        <v>244</v>
      </c>
      <c r="D1116" t="s">
        <v>652</v>
      </c>
      <c r="E1116" t="s">
        <v>7187</v>
      </c>
      <c r="F1116" s="803">
        <v>0</v>
      </c>
      <c r="G1116" s="803">
        <v>990000</v>
      </c>
    </row>
    <row r="1117" spans="1:7">
      <c r="A1117" s="1377">
        <v>45973</v>
      </c>
      <c r="B1117" t="s">
        <v>7282</v>
      </c>
      <c r="C1117" t="s">
        <v>244</v>
      </c>
      <c r="D1117" t="s">
        <v>652</v>
      </c>
      <c r="E1117" t="s">
        <v>7271</v>
      </c>
      <c r="F1117" s="803">
        <v>660000</v>
      </c>
      <c r="G1117" s="803">
        <v>0</v>
      </c>
    </row>
    <row r="1118" spans="1:7">
      <c r="A1118" s="1377">
        <v>45973</v>
      </c>
      <c r="B1118" t="s">
        <v>7282</v>
      </c>
      <c r="C1118" t="s">
        <v>354</v>
      </c>
      <c r="D1118" t="s">
        <v>656</v>
      </c>
      <c r="E1118" t="s">
        <v>7271</v>
      </c>
      <c r="F1118" s="803">
        <v>0</v>
      </c>
      <c r="G1118" s="803">
        <v>660000</v>
      </c>
    </row>
    <row r="1119" spans="1:7">
      <c r="A1119" s="1377">
        <v>45981</v>
      </c>
      <c r="B1119" t="s">
        <v>7283</v>
      </c>
      <c r="C1119" t="s">
        <v>244</v>
      </c>
      <c r="D1119" t="s">
        <v>652</v>
      </c>
      <c r="E1119" t="s">
        <v>7284</v>
      </c>
      <c r="F1119" s="803">
        <v>990000</v>
      </c>
      <c r="G1119" s="803">
        <v>0</v>
      </c>
    </row>
    <row r="1120" spans="1:7">
      <c r="A1120" s="1377">
        <v>45981</v>
      </c>
      <c r="B1120" t="s">
        <v>7283</v>
      </c>
      <c r="C1120" t="s">
        <v>354</v>
      </c>
      <c r="D1120" t="s">
        <v>656</v>
      </c>
      <c r="E1120" t="s">
        <v>7284</v>
      </c>
      <c r="F1120" s="803">
        <v>0</v>
      </c>
      <c r="G1120" s="803">
        <v>990000</v>
      </c>
    </row>
    <row r="1121" spans="1:7">
      <c r="A1121" s="1377">
        <v>45985</v>
      </c>
      <c r="B1121" t="s">
        <v>7286</v>
      </c>
      <c r="C1121" t="s">
        <v>339</v>
      </c>
      <c r="D1121" t="s">
        <v>683</v>
      </c>
      <c r="E1121" t="s">
        <v>3004</v>
      </c>
      <c r="F1121" s="803">
        <v>1000</v>
      </c>
      <c r="G1121" s="803">
        <v>0</v>
      </c>
    </row>
    <row r="1122" spans="1:7">
      <c r="A1122" s="1377">
        <v>45985</v>
      </c>
      <c r="B1122" t="s">
        <v>7286</v>
      </c>
      <c r="C1122" t="s">
        <v>354</v>
      </c>
      <c r="D1122" t="s">
        <v>656</v>
      </c>
      <c r="E1122" t="s">
        <v>3004</v>
      </c>
      <c r="F1122" s="803">
        <v>0</v>
      </c>
      <c r="G1122" s="803">
        <v>1000</v>
      </c>
    </row>
    <row r="1123" spans="1:7">
      <c r="A1123" s="1377">
        <v>45985</v>
      </c>
      <c r="B1123" t="s">
        <v>7285</v>
      </c>
      <c r="C1123" t="s">
        <v>339</v>
      </c>
      <c r="D1123" t="s">
        <v>683</v>
      </c>
      <c r="E1123" t="s">
        <v>3004</v>
      </c>
      <c r="F1123" s="803">
        <v>1000</v>
      </c>
      <c r="G1123" s="803">
        <v>0</v>
      </c>
    </row>
    <row r="1124" spans="1:7">
      <c r="A1124" s="1377">
        <v>45985</v>
      </c>
      <c r="B1124" t="s">
        <v>7285</v>
      </c>
      <c r="C1124" t="s">
        <v>354</v>
      </c>
      <c r="D1124" t="s">
        <v>656</v>
      </c>
      <c r="E1124" t="s">
        <v>3004</v>
      </c>
      <c r="F1124" s="803">
        <v>0</v>
      </c>
      <c r="G1124" s="803">
        <v>1000</v>
      </c>
    </row>
    <row r="1125" spans="1:7">
      <c r="A1125" s="1377">
        <v>45985</v>
      </c>
      <c r="B1125" t="s">
        <v>7297</v>
      </c>
      <c r="C1125" t="s">
        <v>968</v>
      </c>
      <c r="D1125" t="s">
        <v>969</v>
      </c>
      <c r="E1125" t="s">
        <v>7187</v>
      </c>
      <c r="F1125" s="803">
        <v>300000</v>
      </c>
      <c r="G1125" s="803">
        <v>0</v>
      </c>
    </row>
    <row r="1126" spans="1:7">
      <c r="A1126" s="1377">
        <v>45985</v>
      </c>
      <c r="B1126" t="s">
        <v>7297</v>
      </c>
      <c r="C1126" t="s">
        <v>349</v>
      </c>
      <c r="D1126" t="s">
        <v>659</v>
      </c>
      <c r="E1126" t="s">
        <v>7187</v>
      </c>
      <c r="F1126" s="803">
        <v>30000</v>
      </c>
      <c r="G1126" s="803">
        <v>0</v>
      </c>
    </row>
    <row r="1127" spans="1:7">
      <c r="A1127" s="1377">
        <v>45985</v>
      </c>
      <c r="B1127" t="s">
        <v>7297</v>
      </c>
      <c r="C1127" t="s">
        <v>244</v>
      </c>
      <c r="D1127" t="s">
        <v>652</v>
      </c>
      <c r="E1127" t="s">
        <v>7187</v>
      </c>
      <c r="F1127" s="803">
        <v>0</v>
      </c>
      <c r="G1127" s="803">
        <v>330000</v>
      </c>
    </row>
    <row r="1128" spans="1:7">
      <c r="A1128" s="1377">
        <v>45988</v>
      </c>
      <c r="B1128" t="s">
        <v>7287</v>
      </c>
      <c r="C1128" t="s">
        <v>270</v>
      </c>
      <c r="D1128" t="s">
        <v>704</v>
      </c>
      <c r="E1128" t="s">
        <v>704</v>
      </c>
      <c r="F1128" s="803">
        <v>18170</v>
      </c>
      <c r="G1128" s="803">
        <v>0</v>
      </c>
    </row>
    <row r="1129" spans="1:7">
      <c r="A1129" s="1377">
        <v>45988</v>
      </c>
      <c r="B1129" t="s">
        <v>7287</v>
      </c>
      <c r="C1129" t="s">
        <v>244</v>
      </c>
      <c r="D1129" t="s">
        <v>652</v>
      </c>
      <c r="E1129" t="s">
        <v>1098</v>
      </c>
      <c r="F1129" s="803">
        <v>363370</v>
      </c>
      <c r="G1129" s="803">
        <v>0</v>
      </c>
    </row>
    <row r="1130" spans="1:7">
      <c r="A1130" s="1377">
        <v>45988</v>
      </c>
      <c r="B1130" t="s">
        <v>7287</v>
      </c>
      <c r="C1130" t="s">
        <v>354</v>
      </c>
      <c r="D1130" t="s">
        <v>656</v>
      </c>
      <c r="E1130" t="s">
        <v>824</v>
      </c>
      <c r="F1130" s="803">
        <v>0</v>
      </c>
      <c r="G1130" s="803">
        <v>381540</v>
      </c>
    </row>
    <row r="1131" spans="1:7">
      <c r="A1131" s="1377">
        <v>45991</v>
      </c>
      <c r="B1131" t="s">
        <v>7322</v>
      </c>
      <c r="C1131" t="s">
        <v>425</v>
      </c>
      <c r="D1131" t="s">
        <v>643</v>
      </c>
      <c r="E1131" t="s">
        <v>7323</v>
      </c>
      <c r="F1131" s="803">
        <v>0</v>
      </c>
      <c r="G1131" s="803">
        <v>7410410</v>
      </c>
    </row>
    <row r="1132" spans="1:7">
      <c r="A1132" s="1377">
        <v>45991</v>
      </c>
      <c r="B1132" t="s">
        <v>7322</v>
      </c>
      <c r="C1132" t="s">
        <v>1724</v>
      </c>
      <c r="D1132" t="s">
        <v>7307</v>
      </c>
      <c r="E1132" t="s">
        <v>7323</v>
      </c>
      <c r="F1132" s="803">
        <v>7410410</v>
      </c>
      <c r="G1132" s="803">
        <v>0</v>
      </c>
    </row>
    <row r="1133" spans="1:7">
      <c r="A1133" s="1377">
        <v>45991</v>
      </c>
      <c r="B1133" t="s">
        <v>7288</v>
      </c>
      <c r="C1133" t="s">
        <v>435</v>
      </c>
      <c r="D1133" t="s">
        <v>641</v>
      </c>
      <c r="E1133" t="s">
        <v>434</v>
      </c>
      <c r="F1133" s="803">
        <v>1000000</v>
      </c>
      <c r="G1133" s="803">
        <v>0</v>
      </c>
    </row>
    <row r="1134" spans="1:7">
      <c r="A1134" s="1377">
        <v>45991</v>
      </c>
      <c r="B1134" t="s">
        <v>7288</v>
      </c>
      <c r="C1134" t="s">
        <v>437</v>
      </c>
      <c r="D1134" t="s">
        <v>649</v>
      </c>
      <c r="E1134" t="s">
        <v>434</v>
      </c>
      <c r="F1134" s="803">
        <v>0</v>
      </c>
      <c r="G1134" s="803">
        <v>1000000</v>
      </c>
    </row>
    <row r="1135" spans="1:7">
      <c r="A1135" s="1377">
        <v>45991</v>
      </c>
      <c r="B1135" t="s">
        <v>7306</v>
      </c>
      <c r="C1135" t="s">
        <v>431</v>
      </c>
      <c r="D1135" t="s">
        <v>634</v>
      </c>
      <c r="E1135" t="s">
        <v>6449</v>
      </c>
      <c r="F1135" s="803">
        <v>7410410</v>
      </c>
      <c r="G1135" s="803">
        <v>0</v>
      </c>
    </row>
    <row r="1136" spans="1:7">
      <c r="A1136" s="1377">
        <v>45991</v>
      </c>
      <c r="B1136" t="s">
        <v>7306</v>
      </c>
      <c r="C1136" t="s">
        <v>1724</v>
      </c>
      <c r="D1136" t="s">
        <v>7307</v>
      </c>
      <c r="E1136" t="s">
        <v>6449</v>
      </c>
      <c r="F1136" s="803">
        <v>0</v>
      </c>
      <c r="G1136" s="803">
        <v>7410410</v>
      </c>
    </row>
    <row r="1137" spans="1:8">
      <c r="A1137" s="1377">
        <v>45991</v>
      </c>
      <c r="B1137" t="s">
        <v>7308</v>
      </c>
      <c r="C1137" t="s">
        <v>441</v>
      </c>
      <c r="D1137" t="s">
        <v>636</v>
      </c>
      <c r="E1137" t="s">
        <v>440</v>
      </c>
      <c r="F1137" s="803">
        <v>15205243</v>
      </c>
      <c r="G1137" s="803">
        <v>0</v>
      </c>
    </row>
    <row r="1138" spans="1:8">
      <c r="A1138" s="1377">
        <v>45991</v>
      </c>
      <c r="B1138" t="s">
        <v>7308</v>
      </c>
      <c r="C1138" t="s">
        <v>445</v>
      </c>
      <c r="D1138" t="s">
        <v>645</v>
      </c>
      <c r="E1138" t="s">
        <v>440</v>
      </c>
      <c r="F1138" s="803">
        <v>0</v>
      </c>
      <c r="G1138" s="803">
        <v>15205243</v>
      </c>
    </row>
    <row r="1139" spans="1:8">
      <c r="A1139" s="1449">
        <v>45991</v>
      </c>
      <c r="B1139" s="328" t="s">
        <v>7304</v>
      </c>
      <c r="C1139" s="328" t="s">
        <v>575</v>
      </c>
      <c r="D1139" s="328" t="s">
        <v>623</v>
      </c>
      <c r="E1139" s="328" t="s">
        <v>7305</v>
      </c>
      <c r="F1139" s="1424">
        <v>174505</v>
      </c>
      <c r="G1139" s="1424">
        <v>0</v>
      </c>
      <c r="H1139" s="328"/>
    </row>
    <row r="1140" spans="1:8">
      <c r="A1140" s="1449">
        <v>45991</v>
      </c>
      <c r="B1140" s="328" t="s">
        <v>7304</v>
      </c>
      <c r="C1140" s="328" t="s">
        <v>399</v>
      </c>
      <c r="D1140" s="328" t="s">
        <v>646</v>
      </c>
      <c r="E1140" s="328" t="s">
        <v>7305</v>
      </c>
      <c r="F1140" s="1424">
        <v>0</v>
      </c>
      <c r="G1140" s="1424">
        <v>174505</v>
      </c>
      <c r="H1140" s="328"/>
    </row>
    <row r="1141" spans="1:8">
      <c r="A1141" s="1449">
        <v>45991</v>
      </c>
      <c r="B1141" s="328" t="s">
        <v>7303</v>
      </c>
      <c r="C1141" s="328" t="s">
        <v>575</v>
      </c>
      <c r="D1141" s="328" t="s">
        <v>623</v>
      </c>
      <c r="E1141" s="328" t="s">
        <v>6900</v>
      </c>
      <c r="F1141" s="1424">
        <v>101694</v>
      </c>
      <c r="G1141" s="1424">
        <v>0</v>
      </c>
      <c r="H1141" s="328"/>
    </row>
    <row r="1142" spans="1:8">
      <c r="A1142" s="1449">
        <v>45991</v>
      </c>
      <c r="B1142" s="328" t="s">
        <v>7303</v>
      </c>
      <c r="C1142" s="328" t="s">
        <v>399</v>
      </c>
      <c r="D1142" s="328" t="s">
        <v>646</v>
      </c>
      <c r="E1142" s="328" t="s">
        <v>6900</v>
      </c>
      <c r="F1142" s="1424">
        <v>0</v>
      </c>
      <c r="G1142" s="1424">
        <v>101694</v>
      </c>
      <c r="H1142" s="328"/>
    </row>
    <row r="1143" spans="1:8">
      <c r="A1143" s="1449">
        <v>45991</v>
      </c>
      <c r="B1143" s="328" t="s">
        <v>7302</v>
      </c>
      <c r="C1143" s="328" t="s">
        <v>575</v>
      </c>
      <c r="D1143" s="328" t="s">
        <v>623</v>
      </c>
      <c r="E1143" s="328" t="s">
        <v>6448</v>
      </c>
      <c r="F1143" s="1424">
        <v>144501</v>
      </c>
      <c r="G1143" s="1424">
        <v>0</v>
      </c>
      <c r="H1143" s="328"/>
    </row>
    <row r="1144" spans="1:8">
      <c r="A1144" s="1449">
        <v>45991</v>
      </c>
      <c r="B1144" s="328" t="s">
        <v>7302</v>
      </c>
      <c r="C1144" s="328" t="s">
        <v>399</v>
      </c>
      <c r="D1144" s="328" t="s">
        <v>646</v>
      </c>
      <c r="E1144" s="328" t="s">
        <v>6448</v>
      </c>
      <c r="F1144" s="1424">
        <v>0</v>
      </c>
      <c r="G1144" s="1424">
        <v>144501</v>
      </c>
      <c r="H1144" s="328"/>
    </row>
    <row r="1145" spans="1:8">
      <c r="A1145" s="1449">
        <v>45991</v>
      </c>
      <c r="B1145" s="328" t="s">
        <v>7301</v>
      </c>
      <c r="C1145" s="328" t="s">
        <v>575</v>
      </c>
      <c r="D1145" s="328" t="s">
        <v>623</v>
      </c>
      <c r="E1145" s="328" t="s">
        <v>6447</v>
      </c>
      <c r="F1145" s="1424">
        <v>287686</v>
      </c>
      <c r="G1145" s="1424">
        <v>0</v>
      </c>
      <c r="H1145" s="328"/>
    </row>
    <row r="1146" spans="1:8">
      <c r="A1146" s="1450">
        <v>45991</v>
      </c>
      <c r="B1146" s="1299" t="s">
        <v>7301</v>
      </c>
      <c r="C1146" s="1299" t="s">
        <v>399</v>
      </c>
      <c r="D1146" s="1299" t="s">
        <v>646</v>
      </c>
      <c r="E1146" s="1299" t="s">
        <v>6447</v>
      </c>
      <c r="F1146" s="1451">
        <v>0</v>
      </c>
      <c r="G1146" s="1451">
        <v>287686</v>
      </c>
      <c r="H1146" s="1299"/>
    </row>
    <row r="1147" spans="1:8">
      <c r="A1147" s="1449">
        <v>45991</v>
      </c>
      <c r="B1147" s="328" t="s">
        <v>7292</v>
      </c>
      <c r="C1147" s="328" t="s">
        <v>575</v>
      </c>
      <c r="D1147" s="328" t="s">
        <v>623</v>
      </c>
      <c r="E1147" s="328" t="s">
        <v>485</v>
      </c>
      <c r="F1147" s="1424">
        <v>3179800</v>
      </c>
      <c r="G1147" s="1424">
        <v>0</v>
      </c>
      <c r="H1147" s="328"/>
    </row>
    <row r="1148" spans="1:8">
      <c r="A1148" s="1449">
        <v>45991</v>
      </c>
      <c r="B1148" s="328" t="s">
        <v>7292</v>
      </c>
      <c r="C1148" s="328" t="s">
        <v>476</v>
      </c>
      <c r="D1148" s="328" t="s">
        <v>6740</v>
      </c>
      <c r="E1148" s="328" t="s">
        <v>485</v>
      </c>
      <c r="F1148" s="1424">
        <v>0</v>
      </c>
      <c r="G1148" s="1424">
        <v>3179800</v>
      </c>
      <c r="H1148" s="328"/>
    </row>
    <row r="1149" spans="1:8">
      <c r="A1149" s="1449">
        <v>45991</v>
      </c>
      <c r="B1149" s="328" t="s">
        <v>7291</v>
      </c>
      <c r="C1149" s="328" t="s">
        <v>575</v>
      </c>
      <c r="D1149" s="328" t="s">
        <v>623</v>
      </c>
      <c r="E1149" s="328" t="s">
        <v>475</v>
      </c>
      <c r="F1149" s="1424">
        <v>18345000</v>
      </c>
      <c r="G1149" s="1424">
        <v>0</v>
      </c>
      <c r="H1149" s="328"/>
    </row>
    <row r="1150" spans="1:8">
      <c r="A1150" s="1449">
        <v>45991</v>
      </c>
      <c r="B1150" s="328" t="s">
        <v>7291</v>
      </c>
      <c r="C1150" s="328" t="s">
        <v>476</v>
      </c>
      <c r="D1150" s="328" t="s">
        <v>6740</v>
      </c>
      <c r="E1150" s="328" t="s">
        <v>475</v>
      </c>
      <c r="F1150" s="1424">
        <v>0</v>
      </c>
      <c r="G1150" s="1424">
        <v>18345000</v>
      </c>
      <c r="H1150" s="328"/>
    </row>
    <row r="1151" spans="1:8">
      <c r="A1151" s="1321">
        <v>45992</v>
      </c>
      <c r="B1151" s="1375" t="s">
        <v>7477</v>
      </c>
      <c r="C1151" s="1375" t="s">
        <v>575</v>
      </c>
      <c r="D1151" s="1375" t="s">
        <v>623</v>
      </c>
      <c r="E1151" s="1375" t="s">
        <v>1089</v>
      </c>
      <c r="F1151" s="1376">
        <v>0</v>
      </c>
      <c r="G1151" s="1376">
        <v>3179800</v>
      </c>
      <c r="H1151" s="1375" t="s">
        <v>625</v>
      </c>
    </row>
    <row r="1152" spans="1:8">
      <c r="A1152" s="1321">
        <v>45992</v>
      </c>
      <c r="B1152" s="1375" t="s">
        <v>7450</v>
      </c>
      <c r="C1152" s="1375" t="s">
        <v>575</v>
      </c>
      <c r="D1152" s="1375" t="s">
        <v>623</v>
      </c>
      <c r="E1152" s="1375" t="s">
        <v>475</v>
      </c>
      <c r="F1152" s="1376">
        <v>0</v>
      </c>
      <c r="G1152" s="1376">
        <v>18345000</v>
      </c>
      <c r="H1152" s="1375" t="s">
        <v>625</v>
      </c>
    </row>
    <row r="1153" spans="1:8">
      <c r="A1153" s="1321">
        <v>45992</v>
      </c>
      <c r="B1153" s="1375" t="s">
        <v>7460</v>
      </c>
      <c r="C1153" s="1375" t="s">
        <v>575</v>
      </c>
      <c r="D1153" s="1375" t="s">
        <v>623</v>
      </c>
      <c r="E1153" s="1375" t="s">
        <v>6447</v>
      </c>
      <c r="F1153" s="1376">
        <v>0</v>
      </c>
      <c r="G1153" s="1376">
        <v>287686</v>
      </c>
      <c r="H1153" s="1375" t="s">
        <v>625</v>
      </c>
    </row>
    <row r="1154" spans="1:8">
      <c r="A1154" s="1321">
        <v>45992</v>
      </c>
      <c r="B1154" s="1375" t="s">
        <v>7459</v>
      </c>
      <c r="C1154" s="1375" t="s">
        <v>575</v>
      </c>
      <c r="D1154" s="1375" t="s">
        <v>623</v>
      </c>
      <c r="E1154" s="1375" t="s">
        <v>6448</v>
      </c>
      <c r="F1154" s="1376">
        <v>0</v>
      </c>
      <c r="G1154" s="1376">
        <v>144501</v>
      </c>
      <c r="H1154" s="1375" t="s">
        <v>625</v>
      </c>
    </row>
    <row r="1155" spans="1:8">
      <c r="A1155" s="1321">
        <v>45992</v>
      </c>
      <c r="B1155" s="1375" t="s">
        <v>7458</v>
      </c>
      <c r="C1155" s="1375" t="s">
        <v>575</v>
      </c>
      <c r="D1155" s="1375" t="s">
        <v>623</v>
      </c>
      <c r="E1155" s="1375" t="s">
        <v>6900</v>
      </c>
      <c r="F1155" s="1376">
        <v>0</v>
      </c>
      <c r="G1155" s="1376">
        <v>101694</v>
      </c>
      <c r="H1155" s="1375" t="s">
        <v>625</v>
      </c>
    </row>
    <row r="1156" spans="1:8">
      <c r="A1156" s="1321">
        <v>45992</v>
      </c>
      <c r="B1156" s="1375" t="s">
        <v>7457</v>
      </c>
      <c r="C1156" s="1375" t="s">
        <v>575</v>
      </c>
      <c r="D1156" s="1375" t="s">
        <v>623</v>
      </c>
      <c r="E1156" s="1375" t="s">
        <v>7305</v>
      </c>
      <c r="F1156" s="1376">
        <v>0</v>
      </c>
      <c r="G1156" s="1376">
        <v>174505</v>
      </c>
      <c r="H1156" s="1375" t="s">
        <v>631</v>
      </c>
    </row>
    <row r="1157" spans="1:8">
      <c r="A1157" s="1321">
        <v>45992</v>
      </c>
      <c r="B1157" s="1375" t="s">
        <v>7477</v>
      </c>
      <c r="C1157" s="1375" t="s">
        <v>2604</v>
      </c>
      <c r="D1157" s="1375" t="s">
        <v>7471</v>
      </c>
      <c r="E1157" s="1375" t="s">
        <v>1089</v>
      </c>
      <c r="F1157" s="1376">
        <v>3179800</v>
      </c>
      <c r="G1157" s="1376">
        <v>0</v>
      </c>
      <c r="H1157" s="1375" t="s">
        <v>625</v>
      </c>
    </row>
    <row r="1158" spans="1:8">
      <c r="A1158" s="1321">
        <v>45992</v>
      </c>
      <c r="B1158" s="1375" t="s">
        <v>7449</v>
      </c>
      <c r="C1158" s="1375" t="s">
        <v>2604</v>
      </c>
      <c r="D1158" s="1375" t="s">
        <v>7471</v>
      </c>
      <c r="E1158" s="1375" t="s">
        <v>485</v>
      </c>
      <c r="F1158" s="1376">
        <v>0</v>
      </c>
      <c r="G1158" s="1376">
        <v>3179800</v>
      </c>
      <c r="H1158" s="1375" t="s">
        <v>625</v>
      </c>
    </row>
    <row r="1159" spans="1:8">
      <c r="A1159" s="1321">
        <v>45992</v>
      </c>
      <c r="B1159" s="1375" t="s">
        <v>7426</v>
      </c>
      <c r="C1159" s="1375" t="s">
        <v>425</v>
      </c>
      <c r="D1159" s="1375" t="s">
        <v>643</v>
      </c>
      <c r="E1159" s="1375" t="s">
        <v>6682</v>
      </c>
      <c r="F1159" s="1376">
        <v>0</v>
      </c>
      <c r="G1159" s="1376">
        <v>7410410</v>
      </c>
      <c r="H1159" s="1375" t="s">
        <v>569</v>
      </c>
    </row>
    <row r="1160" spans="1:8">
      <c r="A1160" s="1321">
        <v>45992</v>
      </c>
      <c r="B1160" s="1375" t="s">
        <v>7442</v>
      </c>
      <c r="C1160" s="1375" t="s">
        <v>425</v>
      </c>
      <c r="D1160" s="1375" t="s">
        <v>643</v>
      </c>
      <c r="E1160" s="1375" t="s">
        <v>420</v>
      </c>
      <c r="F1160" s="1376">
        <v>7410410</v>
      </c>
      <c r="G1160" s="1376">
        <v>0</v>
      </c>
      <c r="H1160" s="1375" t="s">
        <v>625</v>
      </c>
    </row>
    <row r="1161" spans="1:8">
      <c r="A1161" s="1321">
        <v>45992</v>
      </c>
      <c r="B1161" s="1375" t="s">
        <v>7425</v>
      </c>
      <c r="C1161" s="1375" t="s">
        <v>425</v>
      </c>
      <c r="D1161" s="1375" t="s">
        <v>643</v>
      </c>
      <c r="E1161" s="1375" t="s">
        <v>420</v>
      </c>
      <c r="F1161" s="1376">
        <v>7410410</v>
      </c>
      <c r="G1161" s="1376">
        <v>0</v>
      </c>
      <c r="H1161" s="1375" t="s">
        <v>569</v>
      </c>
    </row>
    <row r="1162" spans="1:8">
      <c r="A1162" s="1321">
        <v>45992</v>
      </c>
      <c r="B1162" s="1375" t="s">
        <v>7460</v>
      </c>
      <c r="C1162" s="1375" t="s">
        <v>399</v>
      </c>
      <c r="D1162" s="1375" t="s">
        <v>646</v>
      </c>
      <c r="E1162" s="1375" t="s">
        <v>6447</v>
      </c>
      <c r="F1162" s="1376">
        <v>287686</v>
      </c>
      <c r="G1162" s="1376">
        <v>0</v>
      </c>
      <c r="H1162" s="1375" t="s">
        <v>625</v>
      </c>
    </row>
    <row r="1163" spans="1:8">
      <c r="A1163" s="1321">
        <v>45992</v>
      </c>
      <c r="B1163" s="1375" t="s">
        <v>7459</v>
      </c>
      <c r="C1163" s="1375" t="s">
        <v>399</v>
      </c>
      <c r="D1163" s="1375" t="s">
        <v>646</v>
      </c>
      <c r="E1163" s="1375" t="s">
        <v>6448</v>
      </c>
      <c r="F1163" s="1376">
        <v>144501</v>
      </c>
      <c r="G1163" s="1376">
        <v>0</v>
      </c>
      <c r="H1163" s="1375" t="s">
        <v>625</v>
      </c>
    </row>
    <row r="1164" spans="1:8">
      <c r="A1164" s="1321">
        <v>45992</v>
      </c>
      <c r="B1164" s="1375" t="s">
        <v>7458</v>
      </c>
      <c r="C1164" s="1375" t="s">
        <v>399</v>
      </c>
      <c r="D1164" s="1375" t="s">
        <v>646</v>
      </c>
      <c r="E1164" s="1375" t="s">
        <v>6900</v>
      </c>
      <c r="F1164" s="1376">
        <v>101694</v>
      </c>
      <c r="G1164" s="1376">
        <v>0</v>
      </c>
      <c r="H1164" s="1375" t="s">
        <v>625</v>
      </c>
    </row>
    <row r="1165" spans="1:8">
      <c r="A1165" s="1321">
        <v>45992</v>
      </c>
      <c r="B1165" s="1375" t="s">
        <v>7457</v>
      </c>
      <c r="C1165" s="1375" t="s">
        <v>399</v>
      </c>
      <c r="D1165" s="1375" t="s">
        <v>646</v>
      </c>
      <c r="E1165" s="1375" t="s">
        <v>7305</v>
      </c>
      <c r="F1165" s="1376">
        <v>174505</v>
      </c>
      <c r="G1165" s="1376">
        <v>0</v>
      </c>
      <c r="H1165" s="1375" t="s">
        <v>631</v>
      </c>
    </row>
    <row r="1166" spans="1:8">
      <c r="A1166" s="1321">
        <v>45992</v>
      </c>
      <c r="B1166" s="1375" t="s">
        <v>7450</v>
      </c>
      <c r="C1166" s="1375" t="s">
        <v>476</v>
      </c>
      <c r="D1166" s="1375" t="s">
        <v>6740</v>
      </c>
      <c r="E1166" s="1375" t="s">
        <v>475</v>
      </c>
      <c r="F1166" s="1376">
        <v>18345000</v>
      </c>
      <c r="G1166" s="1376">
        <v>0</v>
      </c>
      <c r="H1166" s="1375" t="s">
        <v>625</v>
      </c>
    </row>
    <row r="1167" spans="1:8">
      <c r="A1167" s="1321">
        <v>45992</v>
      </c>
      <c r="B1167" s="1375" t="s">
        <v>7449</v>
      </c>
      <c r="C1167" s="1375" t="s">
        <v>476</v>
      </c>
      <c r="D1167" s="1375" t="s">
        <v>6740</v>
      </c>
      <c r="E1167" s="1375" t="s">
        <v>485</v>
      </c>
      <c r="F1167" s="1376">
        <v>3179800</v>
      </c>
      <c r="G1167" s="1376">
        <v>0</v>
      </c>
      <c r="H1167" s="1375" t="s">
        <v>625</v>
      </c>
    </row>
    <row r="1168" spans="1:8">
      <c r="A1168" s="1321">
        <v>45992</v>
      </c>
      <c r="B1168" s="1375" t="s">
        <v>7442</v>
      </c>
      <c r="C1168" s="1375" t="s">
        <v>421</v>
      </c>
      <c r="D1168" s="1375" t="s">
        <v>650</v>
      </c>
      <c r="E1168" s="1375" t="s">
        <v>420</v>
      </c>
      <c r="F1168" s="1376">
        <v>0</v>
      </c>
      <c r="G1168" s="1376">
        <v>7410410</v>
      </c>
      <c r="H1168" s="1375" t="s">
        <v>625</v>
      </c>
    </row>
    <row r="1169" spans="1:8">
      <c r="A1169" s="1321">
        <v>45992</v>
      </c>
      <c r="B1169" s="1375" t="s">
        <v>7426</v>
      </c>
      <c r="C1169" s="1375" t="s">
        <v>354</v>
      </c>
      <c r="D1169" s="1375" t="s">
        <v>656</v>
      </c>
      <c r="E1169" s="1375" t="s">
        <v>6682</v>
      </c>
      <c r="F1169" s="1376">
        <v>7410410</v>
      </c>
      <c r="G1169" s="1376">
        <v>0</v>
      </c>
      <c r="H1169" s="1375" t="s">
        <v>569</v>
      </c>
    </row>
    <row r="1170" spans="1:8">
      <c r="A1170" s="1321">
        <v>45992</v>
      </c>
      <c r="B1170" s="1375" t="s">
        <v>7425</v>
      </c>
      <c r="C1170" s="1375" t="s">
        <v>354</v>
      </c>
      <c r="D1170" s="1375" t="s">
        <v>656</v>
      </c>
      <c r="E1170" s="1375" t="s">
        <v>420</v>
      </c>
      <c r="F1170" s="1376">
        <v>0</v>
      </c>
      <c r="G1170" s="1376">
        <v>7410410</v>
      </c>
      <c r="H1170" s="1375" t="s">
        <v>569</v>
      </c>
    </row>
    <row r="1171" spans="1:8">
      <c r="A1171" s="1321">
        <v>45996</v>
      </c>
      <c r="B1171" s="1375" t="s">
        <v>7448</v>
      </c>
      <c r="C1171" s="1375" t="s">
        <v>349</v>
      </c>
      <c r="D1171" s="1375" t="s">
        <v>659</v>
      </c>
      <c r="E1171" s="1375" t="s">
        <v>7403</v>
      </c>
      <c r="F1171" s="1376">
        <v>38640000</v>
      </c>
      <c r="G1171" s="1376">
        <v>0</v>
      </c>
      <c r="H1171" s="1375" t="s">
        <v>625</v>
      </c>
    </row>
    <row r="1172" spans="1:8">
      <c r="A1172" s="1321">
        <v>45996</v>
      </c>
      <c r="B1172" s="1375" t="s">
        <v>7448</v>
      </c>
      <c r="C1172" s="1375" t="s">
        <v>244</v>
      </c>
      <c r="D1172" s="1375" t="s">
        <v>652</v>
      </c>
      <c r="E1172" s="1375" t="s">
        <v>7403</v>
      </c>
      <c r="F1172" s="1376">
        <v>0</v>
      </c>
      <c r="G1172" s="1376">
        <v>425040000</v>
      </c>
      <c r="H1172" s="1375" t="s">
        <v>625</v>
      </c>
    </row>
    <row r="1173" spans="1:8">
      <c r="A1173" s="1321">
        <v>45996</v>
      </c>
      <c r="B1173" s="1375" t="s">
        <v>7448</v>
      </c>
      <c r="C1173" s="1375" t="s">
        <v>6352</v>
      </c>
      <c r="D1173" s="1375" t="s">
        <v>6374</v>
      </c>
      <c r="E1173" s="1375" t="s">
        <v>7403</v>
      </c>
      <c r="F1173" s="1376">
        <v>386400000</v>
      </c>
      <c r="G1173" s="1376">
        <v>0</v>
      </c>
      <c r="H1173" s="1375" t="s">
        <v>625</v>
      </c>
    </row>
    <row r="1174" spans="1:8">
      <c r="A1174" s="1321">
        <v>46000</v>
      </c>
      <c r="B1174" s="1375" t="s">
        <v>7453</v>
      </c>
      <c r="C1174" s="1375" t="s">
        <v>379</v>
      </c>
      <c r="D1174" s="1375" t="s">
        <v>678</v>
      </c>
      <c r="E1174" s="1375" t="s">
        <v>7401</v>
      </c>
      <c r="F1174" s="1376">
        <v>378570</v>
      </c>
      <c r="G1174" s="1376">
        <v>0</v>
      </c>
      <c r="H1174" s="1375" t="s">
        <v>625</v>
      </c>
    </row>
    <row r="1175" spans="1:8">
      <c r="A1175" s="1321">
        <v>46000</v>
      </c>
      <c r="B1175" s="1375" t="s">
        <v>7453</v>
      </c>
      <c r="C1175" s="1375" t="s">
        <v>349</v>
      </c>
      <c r="D1175" s="1375" t="s">
        <v>659</v>
      </c>
      <c r="E1175" s="1375" t="s">
        <v>7401</v>
      </c>
      <c r="F1175" s="1376">
        <v>37860</v>
      </c>
      <c r="G1175" s="1376">
        <v>0</v>
      </c>
      <c r="H1175" s="1375" t="s">
        <v>625</v>
      </c>
    </row>
    <row r="1176" spans="1:8">
      <c r="A1176" s="1321">
        <v>46000</v>
      </c>
      <c r="B1176" s="1375" t="s">
        <v>7453</v>
      </c>
      <c r="C1176" s="1375" t="s">
        <v>244</v>
      </c>
      <c r="D1176" s="1375" t="s">
        <v>652</v>
      </c>
      <c r="E1176" s="1375" t="s">
        <v>7401</v>
      </c>
      <c r="F1176" s="1376">
        <v>0</v>
      </c>
      <c r="G1176" s="1376">
        <v>416430</v>
      </c>
      <c r="H1176" s="1375" t="s">
        <v>625</v>
      </c>
    </row>
    <row r="1177" spans="1:8">
      <c r="A1177" s="1321">
        <v>46009</v>
      </c>
      <c r="B1177" s="1375" t="s">
        <v>7428</v>
      </c>
      <c r="C1177" s="1375" t="s">
        <v>270</v>
      </c>
      <c r="D1177" s="1375" t="s">
        <v>704</v>
      </c>
      <c r="E1177" s="1375" t="s">
        <v>7429</v>
      </c>
      <c r="F1177" s="1376">
        <v>20820</v>
      </c>
      <c r="G1177" s="1376">
        <v>0</v>
      </c>
      <c r="H1177" s="1375" t="s">
        <v>625</v>
      </c>
    </row>
    <row r="1178" spans="1:8">
      <c r="A1178" s="1321">
        <v>46009</v>
      </c>
      <c r="B1178" s="1375" t="s">
        <v>7430</v>
      </c>
      <c r="C1178" s="1375" t="s">
        <v>244</v>
      </c>
      <c r="D1178" s="1375" t="s">
        <v>652</v>
      </c>
      <c r="E1178" s="1375" t="s">
        <v>7412</v>
      </c>
      <c r="F1178" s="1376">
        <v>173600000</v>
      </c>
      <c r="G1178" s="1376">
        <v>0</v>
      </c>
      <c r="H1178" s="1375" t="s">
        <v>625</v>
      </c>
    </row>
    <row r="1179" spans="1:8">
      <c r="A1179" s="1321">
        <v>46009</v>
      </c>
      <c r="B1179" s="1375" t="s">
        <v>7428</v>
      </c>
      <c r="C1179" s="1375" t="s">
        <v>244</v>
      </c>
      <c r="D1179" s="1375" t="s">
        <v>652</v>
      </c>
      <c r="E1179" s="1375" t="s">
        <v>7429</v>
      </c>
      <c r="F1179" s="1376">
        <v>416430</v>
      </c>
      <c r="G1179" s="1376">
        <v>0</v>
      </c>
      <c r="H1179" s="1375" t="s">
        <v>625</v>
      </c>
    </row>
    <row r="1180" spans="1:8">
      <c r="A1180" s="1321">
        <v>46009</v>
      </c>
      <c r="B1180" s="1375" t="s">
        <v>7427</v>
      </c>
      <c r="C1180" s="1375" t="s">
        <v>244</v>
      </c>
      <c r="D1180" s="1375" t="s">
        <v>652</v>
      </c>
      <c r="E1180" s="1375" t="s">
        <v>7411</v>
      </c>
      <c r="F1180" s="1376">
        <v>20000000</v>
      </c>
      <c r="G1180" s="1376">
        <v>0</v>
      </c>
      <c r="H1180" s="1375" t="s">
        <v>625</v>
      </c>
    </row>
    <row r="1181" spans="1:8">
      <c r="A1181" s="1321">
        <v>46009</v>
      </c>
      <c r="B1181" s="1375" t="s">
        <v>7445</v>
      </c>
      <c r="C1181" s="1375" t="s">
        <v>244</v>
      </c>
      <c r="D1181" s="1375" t="s">
        <v>652</v>
      </c>
      <c r="E1181" s="1375" t="s">
        <v>7412</v>
      </c>
      <c r="F1181" s="1376">
        <v>0</v>
      </c>
      <c r="G1181" s="1376">
        <v>173600000</v>
      </c>
      <c r="H1181" s="1375" t="s">
        <v>625</v>
      </c>
    </row>
    <row r="1182" spans="1:8">
      <c r="A1182" s="1321">
        <v>46009</v>
      </c>
      <c r="B1182" s="1375" t="s">
        <v>7444</v>
      </c>
      <c r="C1182" s="1375" t="s">
        <v>244</v>
      </c>
      <c r="D1182" s="1375" t="s">
        <v>652</v>
      </c>
      <c r="E1182" s="1375" t="s">
        <v>7411</v>
      </c>
      <c r="F1182" s="1376">
        <v>0</v>
      </c>
      <c r="G1182" s="1376">
        <v>20000000</v>
      </c>
      <c r="H1182" s="1375" t="s">
        <v>625</v>
      </c>
    </row>
    <row r="1183" spans="1:8">
      <c r="A1183" s="1321">
        <v>46009</v>
      </c>
      <c r="B1183" s="1375" t="s">
        <v>7445</v>
      </c>
      <c r="C1183" s="1375" t="s">
        <v>511</v>
      </c>
      <c r="D1183" s="1375" t="s">
        <v>663</v>
      </c>
      <c r="E1183" s="1375" t="s">
        <v>7412</v>
      </c>
      <c r="F1183" s="1376">
        <v>173600000</v>
      </c>
      <c r="G1183" s="1376">
        <v>0</v>
      </c>
      <c r="H1183" s="1375" t="s">
        <v>625</v>
      </c>
    </row>
    <row r="1184" spans="1:8">
      <c r="A1184" s="1321">
        <v>46009</v>
      </c>
      <c r="B1184" s="1375" t="s">
        <v>7444</v>
      </c>
      <c r="C1184" s="1375" t="s">
        <v>511</v>
      </c>
      <c r="D1184" s="1375" t="s">
        <v>663</v>
      </c>
      <c r="E1184" s="1375" t="s">
        <v>7411</v>
      </c>
      <c r="F1184" s="1376">
        <v>20000000</v>
      </c>
      <c r="G1184" s="1376">
        <v>0</v>
      </c>
      <c r="H1184" s="1375" t="s">
        <v>625</v>
      </c>
    </row>
    <row r="1185" spans="1:8">
      <c r="A1185" s="1321">
        <v>46009</v>
      </c>
      <c r="B1185" s="1375" t="s">
        <v>7430</v>
      </c>
      <c r="C1185" s="1375" t="s">
        <v>354</v>
      </c>
      <c r="D1185" s="1375" t="s">
        <v>656</v>
      </c>
      <c r="E1185" s="1375" t="s">
        <v>7412</v>
      </c>
      <c r="F1185" s="1376">
        <v>0</v>
      </c>
      <c r="G1185" s="1376">
        <v>173600000</v>
      </c>
      <c r="H1185" s="1375" t="s">
        <v>625</v>
      </c>
    </row>
    <row r="1186" spans="1:8">
      <c r="A1186" s="1321">
        <v>46009</v>
      </c>
      <c r="B1186" s="1375" t="s">
        <v>7428</v>
      </c>
      <c r="C1186" s="1375" t="s">
        <v>354</v>
      </c>
      <c r="D1186" s="1375" t="s">
        <v>656</v>
      </c>
      <c r="E1186" s="1375" t="s">
        <v>7429</v>
      </c>
      <c r="F1186" s="1376">
        <v>0</v>
      </c>
      <c r="G1186" s="1376">
        <v>437250</v>
      </c>
      <c r="H1186" s="1375" t="s">
        <v>625</v>
      </c>
    </row>
    <row r="1187" spans="1:8">
      <c r="A1187" s="1321">
        <v>46009</v>
      </c>
      <c r="B1187" s="1375" t="s">
        <v>7427</v>
      </c>
      <c r="C1187" s="1375" t="s">
        <v>354</v>
      </c>
      <c r="D1187" s="1375" t="s">
        <v>656</v>
      </c>
      <c r="E1187" s="1375" t="s">
        <v>7411</v>
      </c>
      <c r="F1187" s="1376">
        <v>0</v>
      </c>
      <c r="G1187" s="1376">
        <v>20000000</v>
      </c>
      <c r="H1187" s="1375" t="s">
        <v>625</v>
      </c>
    </row>
    <row r="1188" spans="1:8">
      <c r="A1188" s="1321">
        <v>46011</v>
      </c>
      <c r="B1188" s="1375" t="s">
        <v>7431</v>
      </c>
      <c r="C1188" s="1375" t="s">
        <v>553</v>
      </c>
      <c r="D1188" s="1375" t="s">
        <v>673</v>
      </c>
      <c r="E1188" s="1375" t="s">
        <v>6439</v>
      </c>
      <c r="F1188" s="1376">
        <v>0</v>
      </c>
      <c r="G1188" s="1376">
        <v>14164</v>
      </c>
      <c r="H1188" s="1375" t="s">
        <v>570</v>
      </c>
    </row>
    <row r="1189" spans="1:8">
      <c r="A1189" s="1321">
        <v>46011</v>
      </c>
      <c r="B1189" s="1375" t="s">
        <v>7431</v>
      </c>
      <c r="C1189" s="1375" t="s">
        <v>553</v>
      </c>
      <c r="D1189" s="1375" t="s">
        <v>673</v>
      </c>
      <c r="E1189" s="1375" t="s">
        <v>6439</v>
      </c>
      <c r="F1189" s="1376">
        <v>0</v>
      </c>
      <c r="G1189" s="1376">
        <v>268212</v>
      </c>
      <c r="H1189" s="1375" t="s">
        <v>527</v>
      </c>
    </row>
    <row r="1190" spans="1:8">
      <c r="A1190" s="1321">
        <v>46011</v>
      </c>
      <c r="B1190" s="1375" t="s">
        <v>7431</v>
      </c>
      <c r="C1190" s="1375" t="s">
        <v>556</v>
      </c>
      <c r="D1190" s="1375" t="s">
        <v>674</v>
      </c>
      <c r="E1190" s="1375" t="s">
        <v>6441</v>
      </c>
      <c r="F1190" s="1376">
        <v>190</v>
      </c>
      <c r="G1190" s="1376">
        <v>0</v>
      </c>
      <c r="H1190" s="1375" t="s">
        <v>570</v>
      </c>
    </row>
    <row r="1191" spans="1:8">
      <c r="A1191" s="1321">
        <v>46011</v>
      </c>
      <c r="B1191" s="1375" t="s">
        <v>7431</v>
      </c>
      <c r="C1191" s="1375" t="s">
        <v>556</v>
      </c>
      <c r="D1191" s="1375" t="s">
        <v>674</v>
      </c>
      <c r="E1191" s="1375" t="s">
        <v>6440</v>
      </c>
      <c r="F1191" s="1376">
        <v>1980</v>
      </c>
      <c r="G1191" s="1376">
        <v>0</v>
      </c>
      <c r="H1191" s="1375" t="s">
        <v>570</v>
      </c>
    </row>
    <row r="1192" spans="1:8">
      <c r="A1192" s="1321">
        <v>46011</v>
      </c>
      <c r="B1192" s="1375" t="s">
        <v>7431</v>
      </c>
      <c r="C1192" s="1375" t="s">
        <v>556</v>
      </c>
      <c r="D1192" s="1375" t="s">
        <v>674</v>
      </c>
      <c r="E1192" s="1375" t="s">
        <v>6441</v>
      </c>
      <c r="F1192" s="1376">
        <v>3750</v>
      </c>
      <c r="G1192" s="1376">
        <v>0</v>
      </c>
      <c r="H1192" s="1375" t="s">
        <v>527</v>
      </c>
    </row>
    <row r="1193" spans="1:8">
      <c r="A1193" s="1321">
        <v>46011</v>
      </c>
      <c r="B1193" s="1375" t="s">
        <v>7431</v>
      </c>
      <c r="C1193" s="1375" t="s">
        <v>556</v>
      </c>
      <c r="D1193" s="1375" t="s">
        <v>674</v>
      </c>
      <c r="E1193" s="1375" t="s">
        <v>6440</v>
      </c>
      <c r="F1193" s="1376">
        <v>37540</v>
      </c>
      <c r="G1193" s="1376">
        <v>0</v>
      </c>
      <c r="H1193" s="1375" t="s">
        <v>527</v>
      </c>
    </row>
    <row r="1194" spans="1:8">
      <c r="A1194" s="1321">
        <v>46011</v>
      </c>
      <c r="B1194" s="1375" t="s">
        <v>7473</v>
      </c>
      <c r="C1194" s="1375" t="s">
        <v>421</v>
      </c>
      <c r="D1194" s="1375" t="s">
        <v>650</v>
      </c>
      <c r="E1194" s="1375" t="s">
        <v>7475</v>
      </c>
      <c r="F1194" s="1376">
        <v>11994</v>
      </c>
      <c r="G1194" s="1376">
        <v>0</v>
      </c>
      <c r="H1194" s="1375" t="s">
        <v>625</v>
      </c>
    </row>
    <row r="1195" spans="1:8">
      <c r="A1195" s="1321">
        <v>46011</v>
      </c>
      <c r="B1195" s="1375" t="s">
        <v>7473</v>
      </c>
      <c r="C1195" s="1375" t="s">
        <v>354</v>
      </c>
      <c r="D1195" s="1375" t="s">
        <v>656</v>
      </c>
      <c r="E1195" s="1375" t="s">
        <v>7474</v>
      </c>
      <c r="F1195" s="1376">
        <v>0</v>
      </c>
      <c r="G1195" s="1376">
        <v>11994</v>
      </c>
      <c r="H1195" s="1375" t="s">
        <v>625</v>
      </c>
    </row>
    <row r="1196" spans="1:8">
      <c r="A1196" s="1321">
        <v>46011</v>
      </c>
      <c r="B1196" s="1375" t="s">
        <v>7431</v>
      </c>
      <c r="C1196" s="1375" t="s">
        <v>354</v>
      </c>
      <c r="D1196" s="1375" t="s">
        <v>656</v>
      </c>
      <c r="E1196" s="1375" t="s">
        <v>6439</v>
      </c>
      <c r="F1196" s="1376">
        <v>11994</v>
      </c>
      <c r="G1196" s="1376">
        <v>0</v>
      </c>
      <c r="H1196" s="1375" t="s">
        <v>570</v>
      </c>
    </row>
    <row r="1197" spans="1:8">
      <c r="A1197" s="1321">
        <v>46011</v>
      </c>
      <c r="B1197" s="1375" t="s">
        <v>7431</v>
      </c>
      <c r="C1197" s="1375" t="s">
        <v>354</v>
      </c>
      <c r="D1197" s="1375" t="s">
        <v>656</v>
      </c>
      <c r="E1197" s="1375" t="s">
        <v>6439</v>
      </c>
      <c r="F1197" s="1376">
        <v>226922</v>
      </c>
      <c r="G1197" s="1376">
        <v>0</v>
      </c>
      <c r="H1197" s="1375" t="s">
        <v>527</v>
      </c>
    </row>
    <row r="1198" spans="1:8">
      <c r="A1198" s="1321">
        <v>46014</v>
      </c>
      <c r="B1198" s="1375" t="s">
        <v>7423</v>
      </c>
      <c r="C1198" s="1375" t="s">
        <v>2409</v>
      </c>
      <c r="D1198" s="1375" t="s">
        <v>7470</v>
      </c>
      <c r="E1198" s="1375" t="s">
        <v>7469</v>
      </c>
      <c r="F1198" s="1376">
        <v>0</v>
      </c>
      <c r="G1198" s="1376">
        <v>7197120</v>
      </c>
      <c r="H1198" s="1375" t="s">
        <v>625</v>
      </c>
    </row>
    <row r="1199" spans="1:8" s="328" customFormat="1">
      <c r="A1199" s="1426">
        <v>46014</v>
      </c>
      <c r="B1199" s="1427" t="s">
        <v>7419</v>
      </c>
      <c r="C1199" s="1427" t="s">
        <v>2409</v>
      </c>
      <c r="D1199" s="1427" t="s">
        <v>7470</v>
      </c>
      <c r="E1199" s="1427" t="s">
        <v>7468</v>
      </c>
      <c r="F1199" s="1425">
        <v>0</v>
      </c>
      <c r="G1199" s="1425">
        <v>12348000</v>
      </c>
      <c r="H1199" s="1427" t="s">
        <v>625</v>
      </c>
    </row>
    <row r="1200" spans="1:8">
      <c r="A1200" s="1321">
        <v>46014</v>
      </c>
      <c r="B1200" s="1375" t="s">
        <v>7432</v>
      </c>
      <c r="C1200" s="1375" t="s">
        <v>244</v>
      </c>
      <c r="D1200" s="1375" t="s">
        <v>652</v>
      </c>
      <c r="E1200" s="1375" t="s">
        <v>7433</v>
      </c>
      <c r="F1200" s="1376">
        <v>425040000</v>
      </c>
      <c r="G1200" s="1376">
        <v>0</v>
      </c>
      <c r="H1200" s="1375" t="s">
        <v>625</v>
      </c>
    </row>
    <row r="1201" spans="1:8" s="328" customFormat="1">
      <c r="A1201" s="1426">
        <v>46014</v>
      </c>
      <c r="B1201" s="1427" t="s">
        <v>7419</v>
      </c>
      <c r="C1201" s="1427" t="s">
        <v>476</v>
      </c>
      <c r="D1201" s="1427" t="s">
        <v>6740</v>
      </c>
      <c r="E1201" s="1427" t="s">
        <v>7421</v>
      </c>
      <c r="F1201" s="1425">
        <v>0</v>
      </c>
      <c r="G1201" s="1425">
        <v>597948480</v>
      </c>
      <c r="H1201" s="1427" t="s">
        <v>732</v>
      </c>
    </row>
    <row r="1202" spans="1:8" s="328" customFormat="1">
      <c r="A1202" s="1426">
        <v>46014</v>
      </c>
      <c r="B1202" s="1427" t="s">
        <v>7419</v>
      </c>
      <c r="C1202" s="1427" t="s">
        <v>476</v>
      </c>
      <c r="D1202" s="1427" t="s">
        <v>6740</v>
      </c>
      <c r="E1202" s="1427" t="s">
        <v>7420</v>
      </c>
      <c r="F1202" s="1425">
        <v>0</v>
      </c>
      <c r="G1202" s="1425">
        <v>1025892000</v>
      </c>
      <c r="H1202" s="1427" t="s">
        <v>732</v>
      </c>
    </row>
    <row r="1203" spans="1:8">
      <c r="A1203" s="1321">
        <v>46014</v>
      </c>
      <c r="B1203" s="1375" t="s">
        <v>7423</v>
      </c>
      <c r="C1203" s="1375" t="s">
        <v>354</v>
      </c>
      <c r="D1203" s="1375" t="s">
        <v>656</v>
      </c>
      <c r="E1203" s="1375" t="s">
        <v>7435</v>
      </c>
      <c r="F1203" s="1376">
        <v>605145600</v>
      </c>
      <c r="G1203" s="1376">
        <v>0</v>
      </c>
      <c r="H1203" s="1375" t="s">
        <v>625</v>
      </c>
    </row>
    <row r="1204" spans="1:8" s="328" customFormat="1">
      <c r="A1204" s="1426">
        <v>46014</v>
      </c>
      <c r="B1204" s="1427" t="s">
        <v>7419</v>
      </c>
      <c r="C1204" s="1427" t="s">
        <v>354</v>
      </c>
      <c r="D1204" s="1427" t="s">
        <v>656</v>
      </c>
      <c r="E1204" s="1427" t="s">
        <v>7434</v>
      </c>
      <c r="F1204" s="1425">
        <v>1038240000</v>
      </c>
      <c r="G1204" s="1425">
        <v>0</v>
      </c>
      <c r="H1204" s="1427" t="s">
        <v>625</v>
      </c>
    </row>
    <row r="1205" spans="1:8">
      <c r="A1205" s="1321">
        <v>46014</v>
      </c>
      <c r="B1205" s="1375" t="s">
        <v>7432</v>
      </c>
      <c r="C1205" s="1375" t="s">
        <v>354</v>
      </c>
      <c r="D1205" s="1375" t="s">
        <v>656</v>
      </c>
      <c r="E1205" s="1375" t="s">
        <v>7433</v>
      </c>
      <c r="F1205" s="1376">
        <v>0</v>
      </c>
      <c r="G1205" s="1376">
        <v>425040000</v>
      </c>
      <c r="H1205" s="1375" t="s">
        <v>625</v>
      </c>
    </row>
    <row r="1206" spans="1:8">
      <c r="A1206" s="1321">
        <v>46014</v>
      </c>
      <c r="B1206" s="1375" t="s">
        <v>7423</v>
      </c>
      <c r="C1206" s="1375" t="s">
        <v>480</v>
      </c>
      <c r="D1206" s="1375" t="s">
        <v>730</v>
      </c>
      <c r="E1206" s="1375" t="s">
        <v>7424</v>
      </c>
      <c r="F1206" s="1376">
        <v>0</v>
      </c>
      <c r="G1206" s="1376">
        <v>597948480</v>
      </c>
      <c r="H1206" s="1375" t="s">
        <v>625</v>
      </c>
    </row>
    <row r="1207" spans="1:8" s="328" customFormat="1">
      <c r="A1207" s="1426">
        <v>46014</v>
      </c>
      <c r="B1207" s="1427" t="s">
        <v>7419</v>
      </c>
      <c r="C1207" s="1427" t="s">
        <v>480</v>
      </c>
      <c r="D1207" s="1427" t="s">
        <v>730</v>
      </c>
      <c r="E1207" s="1427" t="s">
        <v>7422</v>
      </c>
      <c r="F1207" s="1425">
        <v>0</v>
      </c>
      <c r="G1207" s="1425">
        <v>1025892000</v>
      </c>
      <c r="H1207" s="1427" t="s">
        <v>625</v>
      </c>
    </row>
    <row r="1208" spans="1:8" s="328" customFormat="1">
      <c r="A1208" s="1426">
        <v>46014</v>
      </c>
      <c r="B1208" s="1427" t="s">
        <v>7419</v>
      </c>
      <c r="C1208" s="1427" t="s">
        <v>480</v>
      </c>
      <c r="D1208" s="1427" t="s">
        <v>730</v>
      </c>
      <c r="E1208" s="1427" t="s">
        <v>7421</v>
      </c>
      <c r="F1208" s="1425">
        <v>597948480</v>
      </c>
      <c r="G1208" s="1425">
        <v>0</v>
      </c>
      <c r="H1208" s="1427" t="s">
        <v>732</v>
      </c>
    </row>
    <row r="1209" spans="1:8" s="328" customFormat="1">
      <c r="A1209" s="1426">
        <v>46014</v>
      </c>
      <c r="B1209" s="1427" t="s">
        <v>7419</v>
      </c>
      <c r="C1209" s="1427" t="s">
        <v>480</v>
      </c>
      <c r="D1209" s="1427" t="s">
        <v>730</v>
      </c>
      <c r="E1209" s="1427" t="s">
        <v>7420</v>
      </c>
      <c r="F1209" s="1425">
        <v>1025892000</v>
      </c>
      <c r="G1209" s="1425">
        <v>0</v>
      </c>
      <c r="H1209" s="1427" t="s">
        <v>732</v>
      </c>
    </row>
    <row r="1210" spans="1:8">
      <c r="A1210" s="1321">
        <v>46017</v>
      </c>
      <c r="B1210" s="1375" t="s">
        <v>7437</v>
      </c>
      <c r="C1210" s="1375" t="s">
        <v>244</v>
      </c>
      <c r="D1210" s="1375" t="s">
        <v>652</v>
      </c>
      <c r="E1210" s="1375" t="s">
        <v>7413</v>
      </c>
      <c r="F1210" s="1376">
        <v>2760000</v>
      </c>
      <c r="G1210" s="1376">
        <v>0</v>
      </c>
      <c r="H1210" s="1375" t="s">
        <v>625</v>
      </c>
    </row>
    <row r="1211" spans="1:8">
      <c r="A1211" s="1321">
        <v>46017</v>
      </c>
      <c r="B1211" s="1375" t="s">
        <v>7436</v>
      </c>
      <c r="C1211" s="1375" t="s">
        <v>244</v>
      </c>
      <c r="D1211" s="1375" t="s">
        <v>652</v>
      </c>
      <c r="E1211" s="1375" t="s">
        <v>7378</v>
      </c>
      <c r="F1211" s="1376">
        <v>2070000</v>
      </c>
      <c r="G1211" s="1376">
        <v>0</v>
      </c>
      <c r="H1211" s="1375" t="s">
        <v>625</v>
      </c>
    </row>
    <row r="1212" spans="1:8">
      <c r="A1212" s="1321">
        <v>46017</v>
      </c>
      <c r="B1212" s="1375" t="s">
        <v>7447</v>
      </c>
      <c r="C1212" s="1375" t="s">
        <v>244</v>
      </c>
      <c r="D1212" s="1375" t="s">
        <v>652</v>
      </c>
      <c r="E1212" s="1375" t="s">
        <v>7413</v>
      </c>
      <c r="F1212" s="1376">
        <v>0</v>
      </c>
      <c r="G1212" s="1376">
        <v>2760000</v>
      </c>
      <c r="H1212" s="1375" t="s">
        <v>625</v>
      </c>
    </row>
    <row r="1213" spans="1:8">
      <c r="A1213" s="1321">
        <v>46017</v>
      </c>
      <c r="B1213" s="1375" t="s">
        <v>7446</v>
      </c>
      <c r="C1213" s="1375" t="s">
        <v>244</v>
      </c>
      <c r="D1213" s="1375" t="s">
        <v>652</v>
      </c>
      <c r="E1213" s="1375" t="s">
        <v>7378</v>
      </c>
      <c r="F1213" s="1376">
        <v>0</v>
      </c>
      <c r="G1213" s="1376">
        <v>2070000</v>
      </c>
      <c r="H1213" s="1375" t="s">
        <v>625</v>
      </c>
    </row>
    <row r="1214" spans="1:8">
      <c r="A1214" s="1321">
        <v>46017</v>
      </c>
      <c r="B1214" s="1375" t="s">
        <v>7447</v>
      </c>
      <c r="C1214" s="1375" t="s">
        <v>511</v>
      </c>
      <c r="D1214" s="1375" t="s">
        <v>663</v>
      </c>
      <c r="E1214" s="1375" t="s">
        <v>7413</v>
      </c>
      <c r="F1214" s="1376">
        <v>2760000</v>
      </c>
      <c r="G1214" s="1376">
        <v>0</v>
      </c>
      <c r="H1214" s="1375" t="s">
        <v>625</v>
      </c>
    </row>
    <row r="1215" spans="1:8">
      <c r="A1215" s="1321">
        <v>46017</v>
      </c>
      <c r="B1215" s="1375" t="s">
        <v>7446</v>
      </c>
      <c r="C1215" s="1375" t="s">
        <v>511</v>
      </c>
      <c r="D1215" s="1375" t="s">
        <v>663</v>
      </c>
      <c r="E1215" s="1375" t="s">
        <v>7378</v>
      </c>
      <c r="F1215" s="1376">
        <v>2070000</v>
      </c>
      <c r="G1215" s="1376">
        <v>0</v>
      </c>
      <c r="H1215" s="1375" t="s">
        <v>625</v>
      </c>
    </row>
    <row r="1216" spans="1:8">
      <c r="A1216" s="1321">
        <v>46017</v>
      </c>
      <c r="B1216" s="1375" t="s">
        <v>7437</v>
      </c>
      <c r="C1216" s="1375" t="s">
        <v>354</v>
      </c>
      <c r="D1216" s="1375" t="s">
        <v>656</v>
      </c>
      <c r="E1216" s="1375" t="s">
        <v>7413</v>
      </c>
      <c r="F1216" s="1376">
        <v>0</v>
      </c>
      <c r="G1216" s="1376">
        <v>2760000</v>
      </c>
      <c r="H1216" s="1375" t="s">
        <v>625</v>
      </c>
    </row>
    <row r="1217" spans="1:8">
      <c r="A1217" s="1321">
        <v>46017</v>
      </c>
      <c r="B1217" s="1375" t="s">
        <v>7436</v>
      </c>
      <c r="C1217" s="1375" t="s">
        <v>354</v>
      </c>
      <c r="D1217" s="1375" t="s">
        <v>656</v>
      </c>
      <c r="E1217" s="1375" t="s">
        <v>7378</v>
      </c>
      <c r="F1217" s="1376">
        <v>0</v>
      </c>
      <c r="G1217" s="1376">
        <v>2070000</v>
      </c>
      <c r="H1217" s="1375" t="s">
        <v>625</v>
      </c>
    </row>
    <row r="1218" spans="1:8">
      <c r="A1218" s="1321">
        <v>46019</v>
      </c>
      <c r="B1218" s="1375" t="s">
        <v>7438</v>
      </c>
      <c r="C1218" s="1375" t="s">
        <v>399</v>
      </c>
      <c r="D1218" s="1375" t="s">
        <v>646</v>
      </c>
      <c r="E1218" s="1375" t="s">
        <v>7439</v>
      </c>
      <c r="F1218" s="1376">
        <v>587527162</v>
      </c>
      <c r="G1218" s="1376">
        <v>0</v>
      </c>
      <c r="H1218" s="1375" t="s">
        <v>582</v>
      </c>
    </row>
    <row r="1219" spans="1:8">
      <c r="A1219" s="1321">
        <v>46019</v>
      </c>
      <c r="B1219" s="1375" t="s">
        <v>7438</v>
      </c>
      <c r="C1219" s="1375" t="s">
        <v>354</v>
      </c>
      <c r="D1219" s="1375" t="s">
        <v>656</v>
      </c>
      <c r="E1219" s="1375" t="s">
        <v>7439</v>
      </c>
      <c r="F1219" s="1376">
        <v>0</v>
      </c>
      <c r="G1219" s="1376">
        <v>587527162</v>
      </c>
      <c r="H1219" s="1375" t="s">
        <v>582</v>
      </c>
    </row>
    <row r="1220" spans="1:8">
      <c r="A1220" s="1321">
        <v>46021</v>
      </c>
      <c r="B1220" s="1375" t="s">
        <v>7455</v>
      </c>
      <c r="C1220" s="1375" t="s">
        <v>339</v>
      </c>
      <c r="D1220" s="1375" t="s">
        <v>683</v>
      </c>
      <c r="E1220" s="1375" t="s">
        <v>5120</v>
      </c>
      <c r="F1220" s="1376">
        <v>4000</v>
      </c>
      <c r="G1220" s="1376">
        <v>0</v>
      </c>
      <c r="H1220" s="1375" t="s">
        <v>625</v>
      </c>
    </row>
    <row r="1221" spans="1:8">
      <c r="A1221" s="1321">
        <v>46021</v>
      </c>
      <c r="B1221" s="1375" t="s">
        <v>7454</v>
      </c>
      <c r="C1221" s="1375" t="s">
        <v>339</v>
      </c>
      <c r="D1221" s="1375" t="s">
        <v>683</v>
      </c>
      <c r="E1221" s="1375" t="s">
        <v>7399</v>
      </c>
      <c r="F1221" s="1376">
        <v>4000</v>
      </c>
      <c r="G1221" s="1376">
        <v>0</v>
      </c>
      <c r="H1221" s="1375" t="s">
        <v>625</v>
      </c>
    </row>
    <row r="1222" spans="1:8">
      <c r="A1222" s="1321">
        <v>46021</v>
      </c>
      <c r="B1222" s="1375" t="s">
        <v>7455</v>
      </c>
      <c r="C1222" s="1375" t="s">
        <v>349</v>
      </c>
      <c r="D1222" s="1375" t="s">
        <v>659</v>
      </c>
      <c r="E1222" s="1375" t="s">
        <v>5120</v>
      </c>
      <c r="F1222" s="1376">
        <v>400</v>
      </c>
      <c r="G1222" s="1376">
        <v>0</v>
      </c>
      <c r="H1222" s="1375" t="s">
        <v>625</v>
      </c>
    </row>
    <row r="1223" spans="1:8">
      <c r="A1223" s="1321">
        <v>46021</v>
      </c>
      <c r="B1223" s="1375" t="s">
        <v>7454</v>
      </c>
      <c r="C1223" s="1375" t="s">
        <v>349</v>
      </c>
      <c r="D1223" s="1375" t="s">
        <v>659</v>
      </c>
      <c r="E1223" s="1375" t="s">
        <v>7399</v>
      </c>
      <c r="F1223" s="1376">
        <v>400</v>
      </c>
      <c r="G1223" s="1376">
        <v>0</v>
      </c>
      <c r="H1223" s="1375" t="s">
        <v>625</v>
      </c>
    </row>
    <row r="1224" spans="1:8">
      <c r="A1224" s="1321">
        <v>46021</v>
      </c>
      <c r="B1224" s="1375" t="s">
        <v>7441</v>
      </c>
      <c r="C1224" s="1375" t="s">
        <v>244</v>
      </c>
      <c r="D1224" s="1375" t="s">
        <v>652</v>
      </c>
      <c r="E1224" s="1375" t="s">
        <v>5120</v>
      </c>
      <c r="F1224" s="1376">
        <v>4400</v>
      </c>
      <c r="G1224" s="1376">
        <v>0</v>
      </c>
      <c r="H1224" s="1375" t="s">
        <v>625</v>
      </c>
    </row>
    <row r="1225" spans="1:8">
      <c r="A1225" s="1321">
        <v>46021</v>
      </c>
      <c r="B1225" s="1375" t="s">
        <v>7440</v>
      </c>
      <c r="C1225" s="1375" t="s">
        <v>244</v>
      </c>
      <c r="D1225" s="1375" t="s">
        <v>652</v>
      </c>
      <c r="E1225" s="1375" t="s">
        <v>7399</v>
      </c>
      <c r="F1225" s="1376">
        <v>4400</v>
      </c>
      <c r="G1225" s="1376">
        <v>0</v>
      </c>
      <c r="H1225" s="1375" t="s">
        <v>625</v>
      </c>
    </row>
    <row r="1226" spans="1:8">
      <c r="A1226" s="1321">
        <v>46021</v>
      </c>
      <c r="B1226" s="1375" t="s">
        <v>7455</v>
      </c>
      <c r="C1226" s="1375" t="s">
        <v>244</v>
      </c>
      <c r="D1226" s="1375" t="s">
        <v>652</v>
      </c>
      <c r="E1226" s="1375" t="s">
        <v>5120</v>
      </c>
      <c r="F1226" s="1376">
        <v>0</v>
      </c>
      <c r="G1226" s="1376">
        <v>4400</v>
      </c>
      <c r="H1226" s="1375" t="s">
        <v>625</v>
      </c>
    </row>
    <row r="1227" spans="1:8">
      <c r="A1227" s="1321">
        <v>46021</v>
      </c>
      <c r="B1227" s="1375" t="s">
        <v>7454</v>
      </c>
      <c r="C1227" s="1375" t="s">
        <v>244</v>
      </c>
      <c r="D1227" s="1375" t="s">
        <v>652</v>
      </c>
      <c r="E1227" s="1375" t="s">
        <v>7399</v>
      </c>
      <c r="F1227" s="1376">
        <v>0</v>
      </c>
      <c r="G1227" s="1376">
        <v>4400</v>
      </c>
      <c r="H1227" s="1375" t="s">
        <v>625</v>
      </c>
    </row>
    <row r="1228" spans="1:8">
      <c r="A1228" s="1321">
        <v>46021</v>
      </c>
      <c r="B1228" s="1375" t="s">
        <v>7441</v>
      </c>
      <c r="C1228" s="1375" t="s">
        <v>354</v>
      </c>
      <c r="D1228" s="1375" t="s">
        <v>656</v>
      </c>
      <c r="E1228" s="1375" t="s">
        <v>5120</v>
      </c>
      <c r="F1228" s="1376">
        <v>0</v>
      </c>
      <c r="G1228" s="1376">
        <v>4400</v>
      </c>
      <c r="H1228" s="1375" t="s">
        <v>625</v>
      </c>
    </row>
    <row r="1229" spans="1:8">
      <c r="A1229" s="1321">
        <v>46021</v>
      </c>
      <c r="B1229" s="1375" t="s">
        <v>7440</v>
      </c>
      <c r="C1229" s="1375" t="s">
        <v>354</v>
      </c>
      <c r="D1229" s="1375" t="s">
        <v>656</v>
      </c>
      <c r="E1229" s="1375" t="s">
        <v>7399</v>
      </c>
      <c r="F1229" s="1376">
        <v>0</v>
      </c>
      <c r="G1229" s="1376">
        <v>4400</v>
      </c>
      <c r="H1229" s="1375" t="s">
        <v>625</v>
      </c>
    </row>
    <row r="1230" spans="1:8">
      <c r="A1230" s="1321">
        <v>46022</v>
      </c>
      <c r="B1230" s="1375" t="s">
        <v>7443</v>
      </c>
      <c r="C1230" s="1375" t="s">
        <v>425</v>
      </c>
      <c r="D1230" s="1375" t="s">
        <v>643</v>
      </c>
      <c r="E1230" s="1375" t="s">
        <v>420</v>
      </c>
      <c r="F1230" s="1376">
        <v>7657424</v>
      </c>
      <c r="G1230" s="1376">
        <v>0</v>
      </c>
      <c r="H1230" s="1375" t="s">
        <v>625</v>
      </c>
    </row>
    <row r="1231" spans="1:8">
      <c r="A1231" s="1321">
        <v>46022</v>
      </c>
      <c r="B1231" s="1375" t="s">
        <v>7443</v>
      </c>
      <c r="C1231" s="1375" t="s">
        <v>421</v>
      </c>
      <c r="D1231" s="1375" t="s">
        <v>650</v>
      </c>
      <c r="E1231" s="1375" t="s">
        <v>420</v>
      </c>
      <c r="F1231" s="1376">
        <v>0</v>
      </c>
      <c r="G1231" s="1376">
        <v>7657424</v>
      </c>
      <c r="H1231" s="1375" t="s">
        <v>625</v>
      </c>
    </row>
    <row r="1232" spans="1:8">
      <c r="A1232" s="1321">
        <v>46022</v>
      </c>
      <c r="B1232" s="1375" t="s">
        <v>7461</v>
      </c>
      <c r="C1232" s="1375" t="s">
        <v>575</v>
      </c>
      <c r="D1232" s="1375" t="s">
        <v>623</v>
      </c>
      <c r="E1232" s="1375" t="s">
        <v>6447</v>
      </c>
      <c r="F1232" s="1376">
        <v>148911</v>
      </c>
      <c r="G1232" s="1376">
        <v>0</v>
      </c>
      <c r="H1232" s="1375" t="s">
        <v>625</v>
      </c>
    </row>
    <row r="1233" spans="1:8">
      <c r="A1233" s="1321">
        <v>46022</v>
      </c>
      <c r="B1233" s="1375" t="s">
        <v>7461</v>
      </c>
      <c r="C1233" s="1375" t="s">
        <v>399</v>
      </c>
      <c r="D1233" s="1375" t="s">
        <v>646</v>
      </c>
      <c r="E1233" s="1375" t="s">
        <v>6447</v>
      </c>
      <c r="F1233" s="1376">
        <v>0</v>
      </c>
      <c r="G1233" s="1376">
        <v>148911</v>
      </c>
      <c r="H1233" s="1375" t="s">
        <v>625</v>
      </c>
    </row>
    <row r="1234" spans="1:8">
      <c r="A1234" s="1321">
        <v>46022</v>
      </c>
      <c r="B1234" s="1375" t="s">
        <v>7462</v>
      </c>
      <c r="C1234" s="1375" t="s">
        <v>575</v>
      </c>
      <c r="D1234" s="1485" t="s">
        <v>623</v>
      </c>
      <c r="E1234" s="1375" t="s">
        <v>6448</v>
      </c>
      <c r="F1234" s="1376">
        <v>74396</v>
      </c>
      <c r="G1234" s="1376">
        <v>0</v>
      </c>
      <c r="H1234" s="1375" t="s">
        <v>625</v>
      </c>
    </row>
    <row r="1235" spans="1:8">
      <c r="A1235" s="1321">
        <v>46022</v>
      </c>
      <c r="B1235" s="1375" t="s">
        <v>7462</v>
      </c>
      <c r="C1235" s="1375" t="s">
        <v>399</v>
      </c>
      <c r="D1235" s="1485" t="s">
        <v>646</v>
      </c>
      <c r="E1235" s="1375" t="s">
        <v>6448</v>
      </c>
      <c r="F1235" s="1376">
        <v>0</v>
      </c>
      <c r="G1235" s="1376">
        <v>74396</v>
      </c>
      <c r="H1235" s="1375" t="s">
        <v>625</v>
      </c>
    </row>
    <row r="1236" spans="1:8">
      <c r="A1236" s="1321">
        <v>46022</v>
      </c>
      <c r="B1236" s="1375" t="s">
        <v>7463</v>
      </c>
      <c r="C1236" s="1375" t="s">
        <v>575</v>
      </c>
      <c r="D1236" s="1375" t="s">
        <v>623</v>
      </c>
      <c r="E1236" s="1375" t="s">
        <v>6900</v>
      </c>
      <c r="F1236" s="1376">
        <v>51661</v>
      </c>
      <c r="G1236" s="1376">
        <v>0</v>
      </c>
      <c r="H1236" s="1375" t="s">
        <v>625</v>
      </c>
    </row>
    <row r="1237" spans="1:8">
      <c r="A1237" s="1321">
        <v>46022</v>
      </c>
      <c r="B1237" s="1375" t="s">
        <v>7463</v>
      </c>
      <c r="C1237" s="1375" t="s">
        <v>399</v>
      </c>
      <c r="D1237" s="1375" t="s">
        <v>646</v>
      </c>
      <c r="E1237" s="1375" t="s">
        <v>6900</v>
      </c>
      <c r="F1237" s="1376">
        <v>0</v>
      </c>
      <c r="G1237" s="1376">
        <v>51661</v>
      </c>
      <c r="H1237" s="1375" t="s">
        <v>625</v>
      </c>
    </row>
    <row r="1238" spans="1:8">
      <c r="A1238" s="1321">
        <v>46022</v>
      </c>
      <c r="B1238" s="1375" t="s">
        <v>7464</v>
      </c>
      <c r="C1238" s="1375" t="s">
        <v>575</v>
      </c>
      <c r="D1238" s="1485" t="s">
        <v>623</v>
      </c>
      <c r="E1238" s="1375" t="s">
        <v>7305</v>
      </c>
      <c r="F1238" s="1376">
        <v>67537</v>
      </c>
      <c r="G1238" s="1376">
        <v>0</v>
      </c>
      <c r="H1238" s="1375" t="s">
        <v>625</v>
      </c>
    </row>
    <row r="1239" spans="1:8">
      <c r="A1239" s="1321">
        <v>46022</v>
      </c>
      <c r="B1239" s="1375" t="s">
        <v>7464</v>
      </c>
      <c r="C1239" s="1375" t="s">
        <v>399</v>
      </c>
      <c r="D1239" s="1485" t="s">
        <v>646</v>
      </c>
      <c r="E1239" s="1375" t="s">
        <v>7305</v>
      </c>
      <c r="F1239" s="1376">
        <v>0</v>
      </c>
      <c r="G1239" s="1376">
        <v>67537</v>
      </c>
      <c r="H1239" s="1375" t="s">
        <v>625</v>
      </c>
    </row>
    <row r="1240" spans="1:8">
      <c r="A1240" s="1321">
        <v>46022</v>
      </c>
      <c r="B1240" s="1375" t="s">
        <v>7451</v>
      </c>
      <c r="C1240" s="1375" t="s">
        <v>575</v>
      </c>
      <c r="D1240" s="1375" t="s">
        <v>623</v>
      </c>
      <c r="E1240" s="1375" t="s">
        <v>7914</v>
      </c>
      <c r="F1240" s="1376">
        <v>29355000</v>
      </c>
      <c r="G1240" s="1376">
        <v>0</v>
      </c>
      <c r="H1240" s="1375" t="s">
        <v>625</v>
      </c>
    </row>
    <row r="1241" spans="1:8">
      <c r="A1241" s="1321">
        <v>46022</v>
      </c>
      <c r="B1241" s="1375" t="s">
        <v>7451</v>
      </c>
      <c r="C1241" s="1375" t="s">
        <v>476</v>
      </c>
      <c r="D1241" s="1375" t="s">
        <v>6740</v>
      </c>
      <c r="E1241" s="1375" t="s">
        <v>475</v>
      </c>
      <c r="F1241" s="1376">
        <v>0</v>
      </c>
      <c r="G1241" s="1376">
        <v>29355000</v>
      </c>
      <c r="H1241" s="1375" t="s">
        <v>625</v>
      </c>
    </row>
    <row r="1242" spans="1:8">
      <c r="A1242" s="1321">
        <v>46022</v>
      </c>
      <c r="B1242" s="1375" t="s">
        <v>7452</v>
      </c>
      <c r="C1242" s="1375" t="s">
        <v>575</v>
      </c>
      <c r="D1242" s="1375" t="s">
        <v>623</v>
      </c>
      <c r="E1242" s="1375" t="s">
        <v>485</v>
      </c>
      <c r="F1242" s="1376">
        <v>5088200</v>
      </c>
      <c r="G1242" s="1376">
        <v>0</v>
      </c>
      <c r="H1242" s="1375" t="s">
        <v>625</v>
      </c>
    </row>
    <row r="1243" spans="1:8">
      <c r="A1243" s="1321">
        <v>46022</v>
      </c>
      <c r="B1243" s="1375" t="s">
        <v>7452</v>
      </c>
      <c r="C1243" s="1375" t="s">
        <v>476</v>
      </c>
      <c r="D1243" s="1375" t="s">
        <v>6740</v>
      </c>
      <c r="E1243" s="1375" t="s">
        <v>485</v>
      </c>
      <c r="F1243" s="1376">
        <v>0</v>
      </c>
      <c r="G1243" s="1376">
        <v>5088200</v>
      </c>
      <c r="H1243" s="1375" t="s">
        <v>625</v>
      </c>
    </row>
    <row r="1244" spans="1:8">
      <c r="A1244" s="1321">
        <v>46022</v>
      </c>
      <c r="B1244" s="1375" t="s">
        <v>7456</v>
      </c>
      <c r="C1244" s="1375" t="s">
        <v>435</v>
      </c>
      <c r="D1244" s="1375" t="s">
        <v>641</v>
      </c>
      <c r="E1244" s="1375" t="s">
        <v>2912</v>
      </c>
      <c r="F1244" s="1376">
        <v>1000000</v>
      </c>
      <c r="G1244" s="1376">
        <v>0</v>
      </c>
      <c r="H1244" s="1375" t="s">
        <v>625</v>
      </c>
    </row>
    <row r="1245" spans="1:8">
      <c r="A1245" s="1321">
        <v>46022</v>
      </c>
      <c r="B1245" s="1375" t="s">
        <v>7456</v>
      </c>
      <c r="C1245" s="1375" t="s">
        <v>244</v>
      </c>
      <c r="D1245" s="1375" t="s">
        <v>652</v>
      </c>
      <c r="E1245" s="1375" t="s">
        <v>2912</v>
      </c>
      <c r="F1245" s="1376">
        <v>0</v>
      </c>
      <c r="G1245" s="1376">
        <v>1000000</v>
      </c>
      <c r="H1245" s="1375" t="s">
        <v>625</v>
      </c>
    </row>
    <row r="1246" spans="1:8">
      <c r="A1246" s="1321">
        <v>46022</v>
      </c>
      <c r="B1246" s="1375" t="s">
        <v>7465</v>
      </c>
      <c r="C1246" s="1375" t="s">
        <v>441</v>
      </c>
      <c r="D1246" s="1375" t="s">
        <v>636</v>
      </c>
      <c r="E1246" s="1375" t="s">
        <v>440</v>
      </c>
      <c r="F1246" s="1376">
        <v>15712084</v>
      </c>
      <c r="G1246" s="1376">
        <v>0</v>
      </c>
      <c r="H1246" s="1375" t="s">
        <v>625</v>
      </c>
    </row>
    <row r="1247" spans="1:8">
      <c r="A1247" s="1321">
        <v>46022</v>
      </c>
      <c r="B1247" s="1375" t="s">
        <v>7465</v>
      </c>
      <c r="C1247" s="1375" t="s">
        <v>445</v>
      </c>
      <c r="D1247" s="1375" t="s">
        <v>645</v>
      </c>
      <c r="E1247" s="1375" t="s">
        <v>440</v>
      </c>
      <c r="F1247" s="1376">
        <v>0</v>
      </c>
      <c r="G1247" s="1376">
        <v>15712084</v>
      </c>
      <c r="H1247" s="1375" t="s">
        <v>625</v>
      </c>
    </row>
    <row r="1248" spans="1:8">
      <c r="A1248" s="1321">
        <v>46022</v>
      </c>
      <c r="B1248" s="1375" t="s">
        <v>7466</v>
      </c>
      <c r="C1248" s="1375" t="s">
        <v>431</v>
      </c>
      <c r="D1248" s="1375" t="s">
        <v>634</v>
      </c>
      <c r="E1248" s="1375" t="s">
        <v>6449</v>
      </c>
      <c r="F1248" s="1376">
        <v>7657424</v>
      </c>
      <c r="G1248" s="1376">
        <v>0</v>
      </c>
      <c r="H1248" s="1375" t="s">
        <v>625</v>
      </c>
    </row>
    <row r="1249" spans="1:8">
      <c r="A1249" s="1321">
        <v>46022</v>
      </c>
      <c r="B1249" s="1375" t="s">
        <v>7466</v>
      </c>
      <c r="C1249" s="1375" t="s">
        <v>425</v>
      </c>
      <c r="D1249" s="1375" t="s">
        <v>643</v>
      </c>
      <c r="E1249" s="1375" t="s">
        <v>6449</v>
      </c>
      <c r="F1249" s="1376">
        <v>0</v>
      </c>
      <c r="G1249" s="1376">
        <v>7657424</v>
      </c>
      <c r="H1249" s="1375" t="s">
        <v>625</v>
      </c>
    </row>
    <row r="1250" spans="1:8">
      <c r="A1250" s="1321">
        <v>46022</v>
      </c>
      <c r="B1250" s="1375" t="s">
        <v>7478</v>
      </c>
      <c r="C1250" s="1375" t="s">
        <v>580</v>
      </c>
      <c r="D1250" s="1375" t="s">
        <v>814</v>
      </c>
      <c r="E1250" s="1375" t="s">
        <v>7479</v>
      </c>
      <c r="F1250" s="1376">
        <v>248040740</v>
      </c>
      <c r="G1250" s="1376">
        <v>0</v>
      </c>
      <c r="H1250" s="1375" t="s">
        <v>625</v>
      </c>
    </row>
    <row r="1251" spans="1:8">
      <c r="A1251" s="1321">
        <v>46022</v>
      </c>
      <c r="B1251" s="1375" t="s">
        <v>7478</v>
      </c>
      <c r="C1251" s="1375" t="s">
        <v>399</v>
      </c>
      <c r="D1251" s="1375" t="s">
        <v>646</v>
      </c>
      <c r="E1251" s="1375" t="s">
        <v>7479</v>
      </c>
      <c r="F1251" s="1376">
        <v>0</v>
      </c>
      <c r="G1251" s="1376">
        <v>248040740</v>
      </c>
      <c r="H1251" s="1375" t="s">
        <v>625</v>
      </c>
    </row>
    <row r="1252" spans="1:8">
      <c r="A1252" s="1462">
        <v>46022</v>
      </c>
      <c r="B1252" s="1463" t="s">
        <v>7480</v>
      </c>
      <c r="C1252" s="1463" t="s">
        <v>580</v>
      </c>
      <c r="D1252" s="1463" t="s">
        <v>814</v>
      </c>
      <c r="E1252" s="1463" t="s">
        <v>7481</v>
      </c>
      <c r="F1252" s="1464">
        <v>0</v>
      </c>
      <c r="G1252" s="1464">
        <v>248040740</v>
      </c>
      <c r="H1252" s="1463"/>
    </row>
    <row r="1253" spans="1:8">
      <c r="A1253" s="1321">
        <v>46022</v>
      </c>
      <c r="B1253" s="1375" t="s">
        <v>7480</v>
      </c>
      <c r="C1253" s="1375" t="s">
        <v>399</v>
      </c>
      <c r="D1253" s="1375" t="s">
        <v>646</v>
      </c>
      <c r="E1253" s="1375" t="s">
        <v>7481</v>
      </c>
      <c r="F1253" s="1376">
        <v>248040740</v>
      </c>
      <c r="G1253" s="1376">
        <v>0</v>
      </c>
      <c r="H1253" s="1375"/>
    </row>
    <row r="1254" spans="1:8">
      <c r="A1254" s="1462">
        <v>46022</v>
      </c>
      <c r="B1254" s="1463" t="s">
        <v>7482</v>
      </c>
      <c r="C1254" s="1463" t="s">
        <v>580</v>
      </c>
      <c r="D1254" s="1463" t="s">
        <v>814</v>
      </c>
      <c r="E1254" s="1463" t="s">
        <v>7627</v>
      </c>
      <c r="F1254" s="1464">
        <v>2223720</v>
      </c>
      <c r="G1254" s="1464">
        <v>0</v>
      </c>
      <c r="H1254" s="1463"/>
    </row>
    <row r="1255" spans="1:8">
      <c r="A1255" s="1321">
        <v>46022</v>
      </c>
      <c r="B1255" s="1375" t="s">
        <v>7482</v>
      </c>
      <c r="C1255" s="1375" t="s">
        <v>399</v>
      </c>
      <c r="D1255" s="1375" t="s">
        <v>646</v>
      </c>
      <c r="E1255" s="1375" t="s">
        <v>7483</v>
      </c>
      <c r="F1255" s="1376">
        <v>0</v>
      </c>
      <c r="G1255" s="1376">
        <v>2223720</v>
      </c>
      <c r="H1255" s="1375"/>
    </row>
  </sheetData>
  <phoneticPr fontId="40" type="noConversion"/>
  <conditionalFormatting sqref="A514">
    <cfRule type="duplicateValues" dxfId="65" priority="4"/>
    <cfRule type="duplicateValues" dxfId="64" priority="5"/>
    <cfRule type="duplicateValues" dxfId="63" priority="6"/>
  </conditionalFormatting>
  <conditionalFormatting sqref="C441">
    <cfRule type="duplicateValues" dxfId="62" priority="9"/>
    <cfRule type="duplicateValues" dxfId="61" priority="10"/>
  </conditionalFormatting>
  <conditionalFormatting sqref="C444">
    <cfRule type="duplicateValues" dxfId="60" priority="7"/>
    <cfRule type="duplicateValues" dxfId="59" priority="8"/>
  </conditionalFormatting>
  <conditionalFormatting sqref="H333:H334">
    <cfRule type="duplicateValues" dxfId="58" priority="31"/>
    <cfRule type="duplicateValues" dxfId="57" priority="30"/>
    <cfRule type="duplicateValues" dxfId="56" priority="29"/>
  </conditionalFormatting>
  <conditionalFormatting sqref="H361:H372">
    <cfRule type="duplicateValues" dxfId="55" priority="38"/>
    <cfRule type="duplicateValues" dxfId="54" priority="37"/>
    <cfRule type="duplicateValues" dxfId="53" priority="36"/>
  </conditionalFormatting>
  <conditionalFormatting sqref="H378:H380">
    <cfRule type="duplicateValues" dxfId="52" priority="42"/>
    <cfRule type="duplicateValues" dxfId="51" priority="41"/>
  </conditionalFormatting>
  <conditionalFormatting sqref="H382:H384">
    <cfRule type="duplicateValues" dxfId="50" priority="40"/>
    <cfRule type="duplicateValues" dxfId="49" priority="39"/>
  </conditionalFormatting>
  <conditionalFormatting sqref="H386:H388">
    <cfRule type="duplicateValues" dxfId="48" priority="45"/>
    <cfRule type="duplicateValues" dxfId="47" priority="44"/>
    <cfRule type="duplicateValues" dxfId="46" priority="43"/>
  </conditionalFormatting>
  <conditionalFormatting sqref="H394:H395">
    <cfRule type="duplicateValues" dxfId="45" priority="47"/>
    <cfRule type="duplicateValues" dxfId="44" priority="46"/>
  </conditionalFormatting>
  <conditionalFormatting sqref="H397:H398">
    <cfRule type="duplicateValues" dxfId="43" priority="48"/>
    <cfRule type="duplicateValues" dxfId="42" priority="49"/>
  </conditionalFormatting>
  <conditionalFormatting sqref="H400">
    <cfRule type="duplicateValues" dxfId="41" priority="52"/>
    <cfRule type="duplicateValues" dxfId="40" priority="53"/>
  </conditionalFormatting>
  <conditionalFormatting sqref="H401">
    <cfRule type="duplicateValues" dxfId="39" priority="50"/>
    <cfRule type="duplicateValues" dxfId="38" priority="51"/>
  </conditionalFormatting>
  <conditionalFormatting sqref="H403">
    <cfRule type="duplicateValues" dxfId="37" priority="35"/>
    <cfRule type="duplicateValues" dxfId="36" priority="34"/>
  </conditionalFormatting>
  <conditionalFormatting sqref="H404">
    <cfRule type="duplicateValues" dxfId="35" priority="33"/>
    <cfRule type="duplicateValues" dxfId="34" priority="32"/>
  </conditionalFormatting>
  <conditionalFormatting sqref="H411:H414">
    <cfRule type="duplicateValues" dxfId="33" priority="27"/>
    <cfRule type="duplicateValues" dxfId="32" priority="28"/>
    <cfRule type="duplicateValues" dxfId="31" priority="26"/>
  </conditionalFormatting>
  <conditionalFormatting sqref="H430">
    <cfRule type="duplicateValues" dxfId="30" priority="25"/>
    <cfRule type="duplicateValues" dxfId="29" priority="24"/>
    <cfRule type="duplicateValues" dxfId="28" priority="23"/>
  </conditionalFormatting>
  <conditionalFormatting sqref="H432:H434">
    <cfRule type="duplicateValues" dxfId="27" priority="22"/>
    <cfRule type="duplicateValues" dxfId="26" priority="21"/>
    <cfRule type="duplicateValues" dxfId="25" priority="20"/>
  </conditionalFormatting>
  <conditionalFormatting sqref="H435">
    <cfRule type="duplicateValues" dxfId="24" priority="18"/>
    <cfRule type="duplicateValues" dxfId="23" priority="17"/>
    <cfRule type="duplicateValues" dxfId="22" priority="19"/>
  </conditionalFormatting>
  <conditionalFormatting sqref="H464:H466">
    <cfRule type="duplicateValues" dxfId="21" priority="3"/>
    <cfRule type="duplicateValues" dxfId="20" priority="2"/>
    <cfRule type="duplicateValues" dxfId="19" priority="1"/>
  </conditionalFormatting>
  <conditionalFormatting sqref="H522:H524 H526">
    <cfRule type="duplicateValues" dxfId="18" priority="16"/>
    <cfRule type="duplicateValues" dxfId="17" priority="15"/>
    <cfRule type="duplicateValues" dxfId="16" priority="14"/>
  </conditionalFormatting>
  <conditionalFormatting sqref="H539:H542">
    <cfRule type="duplicateValues" dxfId="15" priority="13"/>
    <cfRule type="duplicateValues" dxfId="14" priority="12"/>
    <cfRule type="duplicateValues" dxfId="13" priority="11"/>
  </conditionalFormatting>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14C9-7BF6-464C-89E3-EC2FF94236E8}">
  <sheetPr>
    <tabColor rgb="FF0070C0"/>
  </sheetPr>
  <dimension ref="A1:AC144"/>
  <sheetViews>
    <sheetView topLeftCell="B1" workbookViewId="0">
      <selection activeCell="K35" sqref="K35"/>
    </sheetView>
  </sheetViews>
  <sheetFormatPr defaultRowHeight="13.2" outlineLevelRow="1" outlineLevelCol="1"/>
  <cols>
    <col min="1" max="1" width="8.625" hidden="1" customWidth="1" outlineLevel="1"/>
    <col min="2" max="2" width="26.125" customWidth="1" collapsed="1"/>
    <col min="3" max="3" width="47.5" customWidth="1"/>
    <col min="4" max="4" width="18.375" customWidth="1"/>
    <col min="5" max="5" width="18.375" style="343" customWidth="1"/>
    <col min="6" max="6" width="18.375" customWidth="1"/>
    <col min="7" max="7" width="26.875" customWidth="1"/>
    <col min="8" max="8" width="9.125" customWidth="1"/>
    <col min="9" max="9" width="18.375" customWidth="1"/>
    <col min="10" max="10" width="18.5" customWidth="1"/>
    <col min="11" max="11" width="21.625" bestFit="1" customWidth="1"/>
    <col min="12" max="12" width="18.625" customWidth="1"/>
    <col min="13" max="13" width="22.375" customWidth="1"/>
    <col min="14" max="16" width="18.375" customWidth="1"/>
    <col min="17" max="17" width="2.5" customWidth="1"/>
    <col min="18" max="19" width="18.375" customWidth="1"/>
    <col min="20" max="20" width="18.125" customWidth="1"/>
    <col min="21" max="21" width="15.875" customWidth="1"/>
    <col min="22" max="22" width="15.375" customWidth="1"/>
    <col min="23" max="23" width="16.875" customWidth="1"/>
    <col min="24" max="24" width="19.75" customWidth="1"/>
    <col min="25" max="25" width="22.5" customWidth="1"/>
    <col min="26" max="26" width="18.75" customWidth="1"/>
    <col min="27" max="28" width="24.5" customWidth="1"/>
  </cols>
  <sheetData>
    <row r="1" spans="1:14" s="21" customFormat="1" ht="21">
      <c r="B1" s="22" t="s">
        <v>4518</v>
      </c>
    </row>
    <row r="2" spans="1:14" s="21" customFormat="1" ht="17.399999999999999">
      <c r="B2" s="21" t="s">
        <v>2691</v>
      </c>
      <c r="C2" s="637">
        <f>CONTENTS!C2</f>
        <v>46112</v>
      </c>
      <c r="D2" s="37"/>
      <c r="E2" s="37"/>
      <c r="F2" s="37"/>
      <c r="G2" s="37"/>
      <c r="H2" s="24"/>
      <c r="I2" s="24"/>
      <c r="J2" s="24"/>
    </row>
    <row r="3" spans="1:14" s="21" customFormat="1" ht="17.399999999999999">
      <c r="B3" s="21" t="s">
        <v>2692</v>
      </c>
      <c r="C3" s="21" t="s">
        <v>1066</v>
      </c>
      <c r="D3" s="37" t="s">
        <v>4519</v>
      </c>
      <c r="E3" s="37" t="s">
        <v>2409</v>
      </c>
      <c r="F3" s="37" t="s">
        <v>493</v>
      </c>
      <c r="G3" s="37"/>
      <c r="H3" s="145"/>
      <c r="I3" s="145"/>
      <c r="J3" s="145"/>
      <c r="K3" s="145"/>
    </row>
    <row r="4" spans="1:14" s="21" customFormat="1" ht="17.399999999999999">
      <c r="B4" s="21" t="s">
        <v>2694</v>
      </c>
      <c r="C4" s="37" t="str">
        <f>VLOOKUP(C3, COA!$A$2:$D$587,3,0)</f>
        <v>FX - unrealized gains - others</v>
      </c>
      <c r="D4" s="37" t="str">
        <f>VLOOKUP(D3, COA!$A$2:$D$587,3,0)</f>
        <v>FX - unrealized losses - others</v>
      </c>
      <c r="E4" s="37" t="str">
        <f>VLOOKUP(E3, COA!$A$2:$D$587,3,0)</f>
        <v>FX - realized gains - others</v>
      </c>
      <c r="F4" s="37" t="str">
        <f>VLOOKUP(F3, COA!$A$2:$D$587,3,0)</f>
        <v>FX - realized loss - others</v>
      </c>
      <c r="G4" s="37"/>
      <c r="H4" s="37"/>
      <c r="I4" s="37"/>
      <c r="J4" s="37"/>
      <c r="K4" s="37"/>
    </row>
    <row r="5" spans="1:14" s="21" customFormat="1" ht="17.399999999999999" hidden="1" outlineLevel="1">
      <c r="C5" s="250"/>
      <c r="D5" s="250"/>
      <c r="E5" s="250"/>
      <c r="F5" s="250"/>
      <c r="G5" s="250"/>
      <c r="H5" s="250"/>
      <c r="I5" s="250"/>
      <c r="J5" s="250"/>
    </row>
    <row r="6" spans="1:14" s="21" customFormat="1" ht="18" collapsed="1" thickBot="1"/>
    <row r="7" spans="1:14" s="21" customFormat="1" ht="17.399999999999999">
      <c r="A7" s="266" t="s">
        <v>290</v>
      </c>
      <c r="B7" s="355" t="s">
        <v>4520</v>
      </c>
      <c r="C7" s="356" t="s">
        <v>4521</v>
      </c>
      <c r="D7" s="356" t="s">
        <v>4522</v>
      </c>
      <c r="E7" s="356" t="s">
        <v>4523</v>
      </c>
      <c r="F7" s="356" t="s">
        <v>4524</v>
      </c>
      <c r="G7" s="357" t="s">
        <v>4525</v>
      </c>
      <c r="I7" s="353" t="s">
        <v>4526</v>
      </c>
      <c r="J7" s="367" t="s">
        <v>4527</v>
      </c>
      <c r="K7" s="359" t="s">
        <v>4528</v>
      </c>
      <c r="L7" s="360" t="s">
        <v>4529</v>
      </c>
      <c r="N7"/>
    </row>
    <row r="8" spans="1:14" s="21" customFormat="1" ht="17.399999999999999" hidden="1" customHeight="1" outlineLevel="1">
      <c r="A8" s="266"/>
      <c r="B8" s="345">
        <v>44926</v>
      </c>
      <c r="C8" s="344">
        <v>956.96</v>
      </c>
      <c r="D8" s="344">
        <v>1293.8399999999999</v>
      </c>
      <c r="E8" s="344">
        <v>873.38</v>
      </c>
      <c r="F8" s="344"/>
      <c r="G8" s="346">
        <v>1573.6251540000001</v>
      </c>
      <c r="N8"/>
    </row>
    <row r="9" spans="1:14" s="21" customFormat="1" ht="17.399999999999999" hidden="1" customHeight="1" outlineLevel="1">
      <c r="A9" s="266"/>
      <c r="B9" s="345">
        <v>44957</v>
      </c>
      <c r="C9" s="344">
        <v>938.16090699999995</v>
      </c>
      <c r="D9" s="344">
        <v>1243.4093800000001</v>
      </c>
      <c r="E9" s="344">
        <v>864.27989100000002</v>
      </c>
      <c r="F9" s="344">
        <v>1338.8838450000001</v>
      </c>
      <c r="G9" s="346">
        <v>1519.455301</v>
      </c>
      <c r="N9" t="s">
        <v>4530</v>
      </c>
    </row>
    <row r="10" spans="1:14" s="21" customFormat="1" ht="17.399999999999999" hidden="1" customHeight="1" outlineLevel="1">
      <c r="A10" s="266"/>
      <c r="B10" s="345">
        <v>44985</v>
      </c>
      <c r="C10" s="344">
        <v>959.52504699999997</v>
      </c>
      <c r="D10" s="344">
        <v>1278.757073</v>
      </c>
      <c r="E10" s="344">
        <v>881.11296900000002</v>
      </c>
      <c r="F10" s="344">
        <v>1367.3227199999999</v>
      </c>
      <c r="G10" s="346">
        <v>1542.1754960000001</v>
      </c>
      <c r="N10"/>
    </row>
    <row r="11" spans="1:14" s="21" customFormat="1" ht="17.399999999999999" hidden="1" customHeight="1" outlineLevel="1">
      <c r="A11" s="266"/>
      <c r="B11" s="345">
        <v>45016</v>
      </c>
      <c r="C11" s="344">
        <v>973.30839000000003</v>
      </c>
      <c r="D11" s="344">
        <v>1305.2846469999999</v>
      </c>
      <c r="E11" s="344">
        <v>871.58255999999994</v>
      </c>
      <c r="F11" s="344">
        <v>1495.7621830000001</v>
      </c>
      <c r="G11" s="346">
        <v>1582.7628299999999</v>
      </c>
      <c r="N11" t="s">
        <v>4531</v>
      </c>
    </row>
    <row r="12" spans="1:14" s="21" customFormat="1" ht="17.399999999999999" hidden="1" customHeight="1" outlineLevel="1">
      <c r="A12" s="266"/>
      <c r="B12" s="345">
        <v>45046</v>
      </c>
      <c r="C12" s="344">
        <v>992.11773400000004</v>
      </c>
      <c r="D12" s="344">
        <v>1321.5500520000001</v>
      </c>
      <c r="E12" s="344">
        <v>833.43177000000003</v>
      </c>
      <c r="F12" s="344">
        <v>1447.0834259999999</v>
      </c>
      <c r="G12" s="346">
        <v>1642.9648440000001</v>
      </c>
      <c r="N12"/>
    </row>
    <row r="13" spans="1:14" s="21" customFormat="1" ht="17.399999999999999" hidden="1" customHeight="1" outlineLevel="1">
      <c r="A13" s="266"/>
      <c r="B13" s="345">
        <v>45077</v>
      </c>
      <c r="C13" s="344">
        <v>991.06351800000004</v>
      </c>
      <c r="D13" s="344">
        <v>1327.801862</v>
      </c>
      <c r="E13" s="344">
        <v>882.18050900000003</v>
      </c>
      <c r="F13" s="344">
        <v>1441.7189100000001</v>
      </c>
      <c r="G13" s="346">
        <v>1655.646884</v>
      </c>
      <c r="N13" t="s">
        <v>4532</v>
      </c>
    </row>
    <row r="14" spans="1:14" s="21" customFormat="1" ht="17.399999999999999" hidden="1" outlineLevel="1">
      <c r="A14" s="266"/>
      <c r="B14" s="345">
        <v>45107</v>
      </c>
      <c r="C14" s="344">
        <v>962.76</v>
      </c>
      <c r="D14" s="344">
        <v>1296.0999999999999</v>
      </c>
      <c r="E14" s="344">
        <v>870.32399999999996</v>
      </c>
      <c r="F14" s="344">
        <v>1403.38</v>
      </c>
      <c r="G14" s="346">
        <v>1635.95</v>
      </c>
    </row>
    <row r="15" spans="1:14" s="21" customFormat="1" ht="17.399999999999999" hidden="1" outlineLevel="1">
      <c r="A15" s="266"/>
      <c r="B15" s="345">
        <v>45138</v>
      </c>
      <c r="C15" s="344">
        <v>962.59900000000005</v>
      </c>
      <c r="D15" s="344">
        <v>1285.17</v>
      </c>
      <c r="E15" s="344">
        <v>864.8</v>
      </c>
      <c r="F15" s="344">
        <v>1419.49</v>
      </c>
      <c r="G15" s="346">
        <v>1653.52</v>
      </c>
    </row>
    <row r="16" spans="1:14" s="21" customFormat="1" ht="17.399999999999999" hidden="1" outlineLevel="1">
      <c r="A16" s="266"/>
      <c r="B16" s="345">
        <v>45169</v>
      </c>
      <c r="C16" s="344">
        <v>979.57600000000002</v>
      </c>
      <c r="D16" s="344">
        <v>1323.19</v>
      </c>
      <c r="E16" s="344">
        <v>857.70799999999997</v>
      </c>
      <c r="F16" s="344">
        <v>1442.29</v>
      </c>
      <c r="G16" s="346">
        <v>1679.42</v>
      </c>
    </row>
    <row r="17" spans="1:12" s="21" customFormat="1" ht="17.399999999999999" hidden="1" outlineLevel="1">
      <c r="A17" s="266"/>
      <c r="B17" s="345">
        <v>45199</v>
      </c>
      <c r="C17" s="344">
        <v>978.23299999999995</v>
      </c>
      <c r="D17" s="344">
        <v>1333.39</v>
      </c>
      <c r="E17" s="344">
        <v>856.56899999999996</v>
      </c>
      <c r="F17" s="344">
        <v>1424.07</v>
      </c>
      <c r="G17" s="346">
        <v>1652.8</v>
      </c>
    </row>
    <row r="18" spans="1:12" s="21" customFormat="1" ht="17.399999999999999" hidden="1" outlineLevel="1">
      <c r="A18" s="266"/>
      <c r="B18" s="345">
        <v>45230</v>
      </c>
      <c r="C18" s="344">
        <v>986.91300000000001</v>
      </c>
      <c r="D18" s="344">
        <v>1351.09</v>
      </c>
      <c r="E18" s="344">
        <v>857.7</v>
      </c>
      <c r="F18" s="344">
        <v>1427.18</v>
      </c>
      <c r="G18" s="346">
        <v>1644.41</v>
      </c>
      <c r="K18" s="372"/>
      <c r="L18"/>
    </row>
    <row r="19" spans="1:12" s="21" customFormat="1" ht="17.399999999999999" hidden="1" outlineLevel="1" collapsed="1">
      <c r="A19" s="266"/>
      <c r="B19" s="345">
        <v>45260</v>
      </c>
      <c r="C19" s="344">
        <v>969.06600000000003</v>
      </c>
      <c r="D19" s="344">
        <v>1307.1300000000001</v>
      </c>
      <c r="E19" s="344">
        <v>848.93</v>
      </c>
      <c r="F19" s="344">
        <v>1413.05</v>
      </c>
      <c r="G19" s="346">
        <v>1623.16</v>
      </c>
    </row>
    <row r="20" spans="1:12" s="21" customFormat="1" ht="17.399999999999999" hidden="1" outlineLevel="1">
      <c r="A20" s="266"/>
      <c r="B20" s="634">
        <v>45291</v>
      </c>
      <c r="C20" s="635">
        <v>978.61800000000005</v>
      </c>
      <c r="D20" s="635">
        <v>1302.98</v>
      </c>
      <c r="E20" s="635">
        <v>873.08900000000006</v>
      </c>
      <c r="F20" s="635">
        <v>1422.26</v>
      </c>
      <c r="G20" s="636">
        <v>1649.96</v>
      </c>
    </row>
    <row r="21" spans="1:12" s="21" customFormat="1" ht="17.399999999999999" hidden="1" outlineLevel="1">
      <c r="A21" s="266"/>
      <c r="B21" s="345">
        <v>45322</v>
      </c>
      <c r="C21" s="635">
        <v>992.11199999999997</v>
      </c>
      <c r="D21" s="635">
        <v>1324.83</v>
      </c>
      <c r="E21" s="635">
        <v>880.75300000000004</v>
      </c>
      <c r="F21" s="635">
        <v>1445.49</v>
      </c>
      <c r="G21" s="636">
        <v>1683.53</v>
      </c>
    </row>
    <row r="22" spans="1:12" s="21" customFormat="1" ht="17.399999999999999" hidden="1" outlineLevel="1">
      <c r="A22" s="266"/>
      <c r="B22" s="345">
        <v>45351</v>
      </c>
      <c r="C22" s="635">
        <v>990.87</v>
      </c>
      <c r="D22" s="635">
        <v>1332.44</v>
      </c>
      <c r="E22" s="635">
        <v>868.78800000000001</v>
      </c>
      <c r="F22" s="635">
        <v>1437.98</v>
      </c>
      <c r="G22" s="636">
        <v>1682.91</v>
      </c>
    </row>
    <row r="23" spans="1:12" s="21" customFormat="1" ht="17.399999999999999" hidden="1" outlineLevel="1">
      <c r="A23" s="266"/>
      <c r="B23" s="345">
        <v>45382</v>
      </c>
      <c r="C23" s="635">
        <v>993.73699999999997</v>
      </c>
      <c r="D23" s="635">
        <v>1332.85</v>
      </c>
      <c r="E23" s="635">
        <v>873.48</v>
      </c>
      <c r="F23" s="635">
        <v>1448.1</v>
      </c>
      <c r="G23" s="636">
        <v>1693.36</v>
      </c>
    </row>
    <row r="24" spans="1:12" s="21" customFormat="1" ht="17.399999999999999" hidden="1" outlineLevel="1">
      <c r="A24" s="266"/>
      <c r="B24" s="634">
        <v>45412</v>
      </c>
      <c r="C24" s="635">
        <v>1009.16</v>
      </c>
      <c r="D24" s="635">
        <v>1369.62</v>
      </c>
      <c r="E24" s="635">
        <v>891.06200000000001</v>
      </c>
      <c r="F24" s="635">
        <v>1468.41</v>
      </c>
      <c r="G24" s="636">
        <v>1713.68</v>
      </c>
    </row>
    <row r="25" spans="1:12" s="21" customFormat="1" ht="17.399999999999999" hidden="1" outlineLevel="1">
      <c r="A25" s="266"/>
      <c r="B25" s="345">
        <v>45443</v>
      </c>
      <c r="C25" s="635">
        <v>1009.94</v>
      </c>
      <c r="D25" s="635">
        <v>1364.39</v>
      </c>
      <c r="E25" s="635">
        <v>903.90599999999995</v>
      </c>
      <c r="F25" s="635">
        <v>1474.71</v>
      </c>
      <c r="G25" s="636">
        <v>1723.45</v>
      </c>
    </row>
    <row r="26" spans="1:12" s="21" customFormat="1" ht="17.399999999999999" hidden="1" outlineLevel="1">
      <c r="A26" s="266"/>
      <c r="B26" s="345">
        <v>45473</v>
      </c>
      <c r="C26" s="635">
        <v>1021.27</v>
      </c>
      <c r="D26" s="635">
        <v>1381.22</v>
      </c>
      <c r="E26" s="635">
        <v>917.02200000000005</v>
      </c>
      <c r="F26" s="635">
        <v>1486.17</v>
      </c>
      <c r="G26" s="636">
        <v>1754.99</v>
      </c>
    </row>
    <row r="27" spans="1:12" s="21" customFormat="1" ht="17.399999999999999" hidden="1" outlineLevel="1">
      <c r="A27" s="266"/>
      <c r="B27" s="345">
        <v>45504</v>
      </c>
      <c r="C27" s="635">
        <v>1027.22</v>
      </c>
      <c r="D27" s="635">
        <v>1382.58</v>
      </c>
      <c r="E27" s="635">
        <v>923.23400000000004</v>
      </c>
      <c r="F27" s="635">
        <v>1500.14</v>
      </c>
      <c r="G27" s="636">
        <v>1779.04</v>
      </c>
    </row>
    <row r="28" spans="1:12" s="21" customFormat="1" ht="17.399999999999999" hidden="1" outlineLevel="1">
      <c r="A28" s="266"/>
      <c r="B28" s="634">
        <v>45535</v>
      </c>
      <c r="C28" s="635">
        <v>1026.55</v>
      </c>
      <c r="D28" s="635">
        <v>1350.69</v>
      </c>
      <c r="E28" s="635">
        <v>898.45</v>
      </c>
      <c r="F28" s="635">
        <v>1487.87</v>
      </c>
      <c r="G28" s="636">
        <v>1747.89</v>
      </c>
    </row>
    <row r="29" spans="1:12" s="21" customFormat="1" ht="17.399999999999999" hidden="1" outlineLevel="1">
      <c r="A29" s="266"/>
      <c r="B29" s="345">
        <v>45565</v>
      </c>
      <c r="C29" s="635">
        <v>1026.81</v>
      </c>
      <c r="D29" s="635">
        <v>1330.51</v>
      </c>
      <c r="E29" s="635">
        <v>900.78800000000001</v>
      </c>
      <c r="F29" s="635">
        <v>1477.83</v>
      </c>
      <c r="G29" s="636">
        <v>1758.57</v>
      </c>
    </row>
    <row r="30" spans="1:12" s="21" customFormat="1" ht="17.399999999999999" hidden="1" outlineLevel="1">
      <c r="A30" s="266"/>
      <c r="B30" s="345">
        <v>45596</v>
      </c>
      <c r="C30" s="635">
        <v>1039.46</v>
      </c>
      <c r="D30" s="635">
        <v>1361.98</v>
      </c>
      <c r="E30" s="635">
        <v>913.64599999999996</v>
      </c>
      <c r="F30" s="635">
        <v>1484.34</v>
      </c>
      <c r="G30" s="636">
        <v>1777.63</v>
      </c>
    </row>
    <row r="31" spans="1:12" s="21" customFormat="1" ht="17.399999999999999" hidden="1" outlineLevel="1">
      <c r="A31" s="266"/>
      <c r="B31" s="345">
        <v>45626</v>
      </c>
      <c r="C31" s="635">
        <v>1043.79</v>
      </c>
      <c r="D31" s="635">
        <v>1394.75</v>
      </c>
      <c r="E31" s="635">
        <v>910.81</v>
      </c>
      <c r="F31" s="635">
        <v>1482.09</v>
      </c>
      <c r="G31" s="636">
        <v>1777.92</v>
      </c>
    </row>
    <row r="32" spans="1:12" s="21" customFormat="1" ht="17.399999999999999" hidden="1" outlineLevel="1">
      <c r="A32" s="266"/>
      <c r="B32" s="345">
        <v>45657</v>
      </c>
      <c r="C32" s="635">
        <v>1066.32</v>
      </c>
      <c r="D32" s="635">
        <v>1440.2</v>
      </c>
      <c r="E32" s="635">
        <v>911.54200000000003</v>
      </c>
      <c r="F32" s="635">
        <v>1508.63</v>
      </c>
      <c r="G32" s="636">
        <v>1820.29</v>
      </c>
    </row>
    <row r="33" spans="1:12" s="21" customFormat="1" ht="17.399999999999999" collapsed="1">
      <c r="A33" s="266"/>
      <c r="B33" s="345">
        <v>45688</v>
      </c>
      <c r="C33" s="635">
        <v>1067.93</v>
      </c>
      <c r="D33" s="635">
        <v>1454.62</v>
      </c>
      <c r="E33" s="635">
        <v>905.40899999999999</v>
      </c>
      <c r="F33" s="635">
        <v>1505.2</v>
      </c>
      <c r="G33" s="636">
        <v>1795.98</v>
      </c>
      <c r="I33" s="354" t="s">
        <v>1066</v>
      </c>
      <c r="J33" s="368" t="s">
        <v>2613</v>
      </c>
      <c r="K33" s="358">
        <f>IFERROR(VLOOKUP(I33,TB!$A:$F,6,0),0)</f>
        <v>0</v>
      </c>
      <c r="L33" s="361" t="b">
        <f>K33=-O100</f>
        <v>1</v>
      </c>
    </row>
    <row r="34" spans="1:12" s="21" customFormat="1" ht="17.399999999999999">
      <c r="A34" s="266"/>
      <c r="B34" s="345">
        <v>45716</v>
      </c>
      <c r="C34" s="635">
        <v>1073.5999999999999</v>
      </c>
      <c r="D34" s="635">
        <v>1445.99</v>
      </c>
      <c r="E34" s="635">
        <v>910.90800000000002</v>
      </c>
      <c r="F34" s="635">
        <v>1505.61</v>
      </c>
      <c r="G34" s="636">
        <v>1811.34</v>
      </c>
      <c r="I34" s="354" t="s">
        <v>4519</v>
      </c>
      <c r="J34" s="368" t="s">
        <v>576</v>
      </c>
      <c r="K34" s="358">
        <f>IFERROR(VLOOKUP(I34,TB!$A:$F,6,0),0)+34785705</f>
        <v>131843129</v>
      </c>
      <c r="L34" s="361" t="b">
        <f>K34=-P100</f>
        <v>1</v>
      </c>
    </row>
    <row r="35" spans="1:12" s="21" customFormat="1" ht="17.399999999999999">
      <c r="A35" s="266"/>
      <c r="B35" s="345">
        <v>45747</v>
      </c>
      <c r="C35" s="635">
        <v>1090.8699999999999</v>
      </c>
      <c r="D35" s="635">
        <v>1458.42</v>
      </c>
      <c r="E35" s="635">
        <v>917.84299999999996</v>
      </c>
      <c r="F35" s="635"/>
      <c r="G35" s="636"/>
      <c r="I35" s="354" t="s">
        <v>2409</v>
      </c>
      <c r="J35" s="368" t="s">
        <v>2410</v>
      </c>
      <c r="K35" s="358">
        <f>-TB!F41+19545120</f>
        <v>19545120</v>
      </c>
      <c r="L35" s="361" t="b">
        <f>K35=AA100</f>
        <v>1</v>
      </c>
    </row>
    <row r="36" spans="1:12" s="21" customFormat="1" ht="18" thickBot="1">
      <c r="A36" s="266"/>
      <c r="B36" s="634">
        <v>45777</v>
      </c>
      <c r="C36" s="635">
        <v>1087.58</v>
      </c>
      <c r="D36" s="635">
        <v>1439.37</v>
      </c>
      <c r="E36" s="635">
        <v>905.13300000000004</v>
      </c>
      <c r="F36" s="635">
        <v>1617.34</v>
      </c>
      <c r="G36" s="636"/>
      <c r="I36" s="362" t="s">
        <v>493</v>
      </c>
      <c r="J36" s="369" t="s">
        <v>494</v>
      </c>
      <c r="K36" s="1416">
        <f>IFERROR(VLOOKUP(I36,TB!$A:$F,6,0),0)+12302400</f>
        <v>82884836</v>
      </c>
      <c r="L36" s="363" t="b">
        <f>K36=-AB100</f>
        <v>1</v>
      </c>
    </row>
    <row r="37" spans="1:12" s="21" customFormat="1" ht="17.399999999999999">
      <c r="A37" s="266"/>
      <c r="B37" s="634">
        <v>45808</v>
      </c>
      <c r="C37" s="635">
        <v>1074.28</v>
      </c>
      <c r="D37" s="635">
        <v>1390.82</v>
      </c>
      <c r="E37" s="635">
        <v>895.31799999999998</v>
      </c>
      <c r="F37" s="635">
        <v>1568.77</v>
      </c>
      <c r="G37" s="636">
        <v>1858.58</v>
      </c>
      <c r="J37" s="129"/>
      <c r="K37" s="1279"/>
      <c r="L37" s="1280"/>
    </row>
    <row r="38" spans="1:12" s="21" customFormat="1" ht="17.399999999999999">
      <c r="A38" s="266"/>
      <c r="B38" s="634">
        <v>45838</v>
      </c>
      <c r="C38" s="635">
        <v>1064.3499999999999</v>
      </c>
      <c r="D38" s="635">
        <v>1366.28</v>
      </c>
      <c r="E38" s="635">
        <v>887.42700000000002</v>
      </c>
      <c r="F38" s="635">
        <v>1574.24</v>
      </c>
      <c r="G38" s="636">
        <v>1852.26</v>
      </c>
      <c r="J38" s="129"/>
      <c r="K38" s="1279"/>
      <c r="L38" s="1280"/>
    </row>
    <row r="39" spans="1:12" ht="17.399999999999999">
      <c r="B39" s="634">
        <v>45869</v>
      </c>
      <c r="C39" s="635">
        <v>1075.93</v>
      </c>
      <c r="D39" s="635">
        <v>1378.19</v>
      </c>
      <c r="E39" s="635">
        <v>901.53499999999997</v>
      </c>
      <c r="F39" s="635">
        <v>1610.82</v>
      </c>
      <c r="G39" s="636">
        <v>1860.6</v>
      </c>
    </row>
    <row r="40" spans="1:12" ht="17.399999999999999">
      <c r="B40" s="634">
        <v>45900</v>
      </c>
      <c r="C40" s="635">
        <v>1080.93</v>
      </c>
      <c r="D40" s="635">
        <v>1389.02</v>
      </c>
      <c r="E40" s="635">
        <v>902.40899999999999</v>
      </c>
      <c r="F40" s="635">
        <v>1618.01</v>
      </c>
      <c r="G40" s="636">
        <v>1868.49</v>
      </c>
    </row>
    <row r="41" spans="1:12" ht="17.399999999999999">
      <c r="B41" s="634">
        <v>45930</v>
      </c>
      <c r="C41" s="635">
        <v>1084.57</v>
      </c>
      <c r="D41" s="635">
        <v>1393.84</v>
      </c>
      <c r="E41" s="635">
        <v>918.74800000000005</v>
      </c>
      <c r="F41" s="635">
        <v>1635.24</v>
      </c>
      <c r="G41" s="636"/>
    </row>
    <row r="42" spans="1:12" ht="17.399999999999999">
      <c r="B42" s="634">
        <v>45961</v>
      </c>
      <c r="C42" s="635">
        <v>1099</v>
      </c>
      <c r="D42" s="635">
        <v>1423.66</v>
      </c>
      <c r="E42" s="635">
        <v>930.79</v>
      </c>
      <c r="F42" s="635">
        <v>1657.84</v>
      </c>
      <c r="G42" s="636"/>
    </row>
    <row r="43" spans="1:12" ht="17.399999999999999">
      <c r="B43" s="634">
        <v>45991</v>
      </c>
      <c r="C43" s="635">
        <v>1192.82</v>
      </c>
      <c r="D43" s="635">
        <v>1458.22</v>
      </c>
      <c r="E43" s="635">
        <v>949.053</v>
      </c>
      <c r="F43" s="635">
        <v>1685.97</v>
      </c>
      <c r="G43" s="636"/>
    </row>
    <row r="44" spans="1:12" ht="17.399999999999999">
      <c r="B44" s="634">
        <v>46022</v>
      </c>
      <c r="C44" s="635">
        <v>1135.31</v>
      </c>
      <c r="D44" s="635">
        <v>1465.56</v>
      </c>
      <c r="E44" s="635">
        <v>974.15300000000002</v>
      </c>
      <c r="F44" s="635">
        <v>1716.71</v>
      </c>
      <c r="G44" s="636"/>
    </row>
    <row r="45" spans="1:12" ht="17.399999999999999">
      <c r="B45" s="1572">
        <v>46053</v>
      </c>
      <c r="C45" s="635">
        <v>1136.25</v>
      </c>
      <c r="D45" s="635">
        <v>1455.51</v>
      </c>
      <c r="E45" s="635">
        <v>986.12300000000005</v>
      </c>
      <c r="F45" s="635">
        <v>1707.38</v>
      </c>
      <c r="G45" s="636"/>
    </row>
    <row r="46" spans="1:12" ht="17.399999999999999">
      <c r="B46" s="1572">
        <v>46081</v>
      </c>
      <c r="C46" s="635">
        <v>1143.03</v>
      </c>
      <c r="D46" s="635">
        <v>1448.06</v>
      </c>
      <c r="E46" s="635">
        <v>1021.65</v>
      </c>
      <c r="F46" s="635">
        <v>1712.48</v>
      </c>
      <c r="G46" s="636"/>
    </row>
    <row r="47" spans="1:12" ht="18" thickBot="1">
      <c r="B47" s="1575">
        <v>46112</v>
      </c>
      <c r="C47" s="1370">
        <v>1169.52</v>
      </c>
      <c r="D47" s="1370">
        <v>1499.5</v>
      </c>
      <c r="E47" s="1370">
        <v>1047.25</v>
      </c>
      <c r="F47" s="1573"/>
      <c r="G47" s="1371"/>
    </row>
    <row r="48" spans="1:12">
      <c r="B48" s="319"/>
      <c r="E48"/>
    </row>
    <row r="49" spans="2:28" ht="14.4">
      <c r="B49" t="s">
        <v>7206</v>
      </c>
      <c r="C49" s="1535"/>
    </row>
    <row r="50" spans="2:28">
      <c r="C50" s="1376"/>
    </row>
    <row r="51" spans="2:28" ht="33" customHeight="1">
      <c r="B51" s="1685" t="s">
        <v>4533</v>
      </c>
      <c r="C51" s="1685"/>
      <c r="D51" s="1685"/>
      <c r="E51" s="1685"/>
      <c r="F51" s="1685"/>
      <c r="G51" s="1685"/>
      <c r="H51" s="1685"/>
      <c r="I51" s="1685"/>
      <c r="J51" s="1685"/>
      <c r="K51" s="1685"/>
      <c r="L51" s="1685"/>
      <c r="M51" s="1685"/>
      <c r="N51" s="1685"/>
      <c r="O51" s="1685"/>
      <c r="P51" s="1685"/>
      <c r="R51" s="1686" t="s">
        <v>4534</v>
      </c>
      <c r="S51" s="1686"/>
      <c r="T51" s="1686"/>
      <c r="U51" s="1686"/>
      <c r="V51" s="1686"/>
      <c r="W51" s="1686"/>
      <c r="X51" s="1686"/>
      <c r="Y51" s="1686"/>
      <c r="Z51" s="1686"/>
      <c r="AA51" s="1686"/>
      <c r="AB51" s="1686"/>
    </row>
    <row r="52" spans="2:28" ht="17.399999999999999" hidden="1" outlineLevel="1">
      <c r="C52" s="253"/>
      <c r="D52" s="253"/>
      <c r="E52" s="301"/>
      <c r="G52" s="297"/>
      <c r="H52" s="298"/>
      <c r="I52" s="299"/>
      <c r="J52" s="299"/>
      <c r="K52" s="300"/>
      <c r="L52" s="301"/>
      <c r="M52" s="302"/>
      <c r="N52" s="303"/>
      <c r="R52" s="296" t="s">
        <v>4535</v>
      </c>
      <c r="S52" s="296"/>
      <c r="T52" s="296"/>
      <c r="U52" s="296"/>
    </row>
    <row r="53" spans="2:28" ht="17.399999999999999" hidden="1" outlineLevel="1">
      <c r="C53" s="253"/>
      <c r="D53" s="253"/>
      <c r="E53" s="301"/>
      <c r="F53" s="296"/>
      <c r="G53" s="297"/>
      <c r="H53" s="298"/>
      <c r="I53" s="299"/>
      <c r="J53" s="299"/>
      <c r="K53" s="300"/>
      <c r="L53" s="301"/>
      <c r="M53" s="302"/>
      <c r="N53" s="303"/>
      <c r="R53" s="296" t="s">
        <v>4536</v>
      </c>
      <c r="S53" s="296"/>
      <c r="T53" s="296"/>
      <c r="U53" s="296"/>
    </row>
    <row r="54" spans="2:28" ht="17.399999999999999" hidden="1" outlineLevel="1">
      <c r="E54" s="301"/>
      <c r="F54" s="296"/>
      <c r="G54" s="297"/>
      <c r="H54" s="298"/>
      <c r="I54" s="299"/>
      <c r="J54" s="299"/>
      <c r="K54" s="300"/>
      <c r="L54" s="301"/>
      <c r="M54" s="302"/>
      <c r="N54" s="303"/>
      <c r="R54" s="296" t="s">
        <v>4537</v>
      </c>
      <c r="S54" s="296"/>
      <c r="T54" s="296"/>
      <c r="U54" s="296"/>
    </row>
    <row r="55" spans="2:28" ht="17.399999999999999" hidden="1" outlineLevel="1">
      <c r="C55" s="253"/>
      <c r="D55" s="253"/>
      <c r="E55" s="301"/>
      <c r="F55" s="296"/>
      <c r="G55" s="297"/>
      <c r="H55" s="298"/>
      <c r="I55" s="299"/>
      <c r="J55" s="299"/>
      <c r="K55" s="300"/>
      <c r="L55" s="301"/>
      <c r="M55" s="302"/>
      <c r="N55" s="303"/>
      <c r="R55" s="296" t="s">
        <v>4538</v>
      </c>
      <c r="S55" s="296"/>
      <c r="T55" s="296"/>
      <c r="U55" s="296"/>
    </row>
    <row r="56" spans="2:28" ht="17.399999999999999" collapsed="1">
      <c r="B56" s="295" t="s">
        <v>480</v>
      </c>
      <c r="C56" s="295" t="str">
        <f>VLOOKUP(B56,COA!A:C,3,0)</f>
        <v>Cash - USD (HANA)</v>
      </c>
      <c r="D56" s="295" t="str">
        <f>VLOOKUP(B56,COA!A:C,2,0)</f>
        <v>현금 - USD (HANA)</v>
      </c>
      <c r="E56" s="301"/>
      <c r="F56" s="296" t="s">
        <v>4539</v>
      </c>
      <c r="G56" s="297"/>
      <c r="H56" s="298"/>
      <c r="I56" s="299"/>
      <c r="J56" s="299"/>
      <c r="K56" s="300"/>
      <c r="L56" s="301"/>
      <c r="M56" s="302"/>
      <c r="N56" s="303"/>
      <c r="O56" s="296" t="s">
        <v>4540</v>
      </c>
      <c r="R56" s="296"/>
      <c r="S56" s="296"/>
      <c r="T56" s="296"/>
      <c r="U56" s="296"/>
    </row>
    <row r="57" spans="2:28" ht="22.65" customHeight="1">
      <c r="B57" s="1691" t="s">
        <v>4541</v>
      </c>
      <c r="C57" s="1691" t="s">
        <v>4542</v>
      </c>
      <c r="D57" s="1690" t="s">
        <v>4543</v>
      </c>
      <c r="E57" s="1694" t="s">
        <v>4544</v>
      </c>
      <c r="F57" s="1690" t="s">
        <v>4545</v>
      </c>
      <c r="G57" s="1692" t="s">
        <v>4546</v>
      </c>
      <c r="H57" s="1687" t="s">
        <v>4547</v>
      </c>
      <c r="I57" s="1688"/>
      <c r="J57" s="1688"/>
      <c r="K57" s="1689"/>
      <c r="L57" s="1696" t="s">
        <v>4548</v>
      </c>
      <c r="M57" s="1697"/>
      <c r="N57" s="1698"/>
      <c r="O57" s="940" t="s">
        <v>4549</v>
      </c>
      <c r="P57" s="940" t="s">
        <v>4550</v>
      </c>
      <c r="R57" s="1684" t="s">
        <v>4551</v>
      </c>
      <c r="S57" s="1684" t="s">
        <v>4552</v>
      </c>
      <c r="T57" s="1684" t="s">
        <v>4553</v>
      </c>
      <c r="U57" s="1684"/>
      <c r="V57" s="1684"/>
      <c r="W57" s="940"/>
      <c r="X57" s="1684" t="s">
        <v>4554</v>
      </c>
      <c r="Y57" s="1684" t="s">
        <v>4555</v>
      </c>
      <c r="Z57" s="1684" t="s">
        <v>4556</v>
      </c>
      <c r="AA57" s="940" t="s">
        <v>4557</v>
      </c>
      <c r="AB57" s="940" t="s">
        <v>4558</v>
      </c>
    </row>
    <row r="58" spans="2:28" ht="31.2">
      <c r="B58" s="1691"/>
      <c r="C58" s="1691"/>
      <c r="D58" s="1691"/>
      <c r="E58" s="1695"/>
      <c r="F58" s="1691"/>
      <c r="G58" s="1693"/>
      <c r="H58" s="1028" t="s">
        <v>4451</v>
      </c>
      <c r="I58" s="1029" t="s">
        <v>4559</v>
      </c>
      <c r="J58" s="1029" t="s">
        <v>4560</v>
      </c>
      <c r="K58" s="1030" t="s">
        <v>4561</v>
      </c>
      <c r="L58" s="1031" t="s">
        <v>4562</v>
      </c>
      <c r="M58" s="1032" t="s">
        <v>4561</v>
      </c>
      <c r="N58" s="1033" t="s">
        <v>4556</v>
      </c>
      <c r="O58" s="940" t="s">
        <v>4563</v>
      </c>
      <c r="P58" s="940" t="s">
        <v>4564</v>
      </c>
      <c r="R58" s="1684"/>
      <c r="S58" s="1684"/>
      <c r="T58" s="940" t="s">
        <v>4565</v>
      </c>
      <c r="U58" s="940" t="s">
        <v>4566</v>
      </c>
      <c r="V58" s="940" t="s">
        <v>4567</v>
      </c>
      <c r="W58" s="940" t="s">
        <v>4568</v>
      </c>
      <c r="X58" s="1684"/>
      <c r="Y58" s="1684"/>
      <c r="Z58" s="1684"/>
      <c r="AA58" s="940" t="s">
        <v>4569</v>
      </c>
      <c r="AB58" s="940" t="s">
        <v>4570</v>
      </c>
    </row>
    <row r="59" spans="2:28" ht="17.399999999999999">
      <c r="B59" s="396" t="s">
        <v>482</v>
      </c>
      <c r="C59" s="396" t="s">
        <v>4571</v>
      </c>
      <c r="D59" s="397">
        <v>44939</v>
      </c>
      <c r="E59" s="398">
        <v>1243.4093800000001</v>
      </c>
      <c r="F59" s="397">
        <v>45657</v>
      </c>
      <c r="G59" s="396" t="s">
        <v>4572</v>
      </c>
      <c r="H59" s="399" t="s">
        <v>4464</v>
      </c>
      <c r="I59" s="398">
        <v>0</v>
      </c>
      <c r="J59" s="400">
        <f t="shared" ref="J59:J67" si="0">IF(H59="USD",VLOOKUP(F59,$B$7:$G$47,3,0),IF(H59="SGD",VLOOKUP(F59,$B$7:$G$47,2,0),IF(H59="AUD",VLOOKUP(F59,$B$7:$G$47,4,0),IF(H59="EUR",VLOOKUP(F59,$B$7:$G$47,5,0),IF(H59="GBP",VLOOKUP(F59,$B$7:$G$47,6,0),"확인")))))</f>
        <v>1440.2</v>
      </c>
      <c r="K59" s="401">
        <f t="shared" ref="K59" si="1">ROUND(I59*J59,0)</f>
        <v>0</v>
      </c>
      <c r="L59" s="400"/>
      <c r="M59" s="402"/>
      <c r="N59" s="403"/>
      <c r="O59" s="403"/>
      <c r="P59" s="403"/>
      <c r="R59" s="350">
        <v>44939</v>
      </c>
      <c r="S59" s="350">
        <v>44957</v>
      </c>
      <c r="T59" s="352">
        <v>0</v>
      </c>
      <c r="U59" s="351">
        <f>I59-T59</f>
        <v>0</v>
      </c>
      <c r="V59" s="253">
        <f>IF(H59="USD",VLOOKUP(S59,$B$7:$G$47,3,0),IF(H59="SGD",VLOOKUP(S59,$B$7:$G$47,2,0),IF(H59="AUD",VLOOKUP(S59,$B$7:$G$47,4,0),IF(H59="EUR",VLOOKUP(S59,$B$7:$G$47,5,0),IF(H59="GBP",VLOOKUP(S59,$B$7:$G$47,6,0),"확인")))))</f>
        <v>1243.4093800000001</v>
      </c>
      <c r="W59" s="253">
        <f>+ROUND(T59*J59,0)</f>
        <v>0</v>
      </c>
      <c r="X59" s="253" t="s">
        <v>4573</v>
      </c>
      <c r="Y59" s="393">
        <v>0</v>
      </c>
      <c r="Z59" s="347">
        <f>Y59-W59</f>
        <v>0</v>
      </c>
      <c r="AA59" s="347">
        <f>IF(Z59&gt;0,Z59,0)</f>
        <v>0</v>
      </c>
      <c r="AB59" s="347">
        <f>Z59-AA59</f>
        <v>0</v>
      </c>
    </row>
    <row r="60" spans="2:28" ht="17.399999999999999">
      <c r="B60" s="349"/>
      <c r="C60" s="349"/>
      <c r="D60" s="304">
        <v>45706</v>
      </c>
      <c r="E60" s="306"/>
      <c r="F60" s="330">
        <v>45716</v>
      </c>
      <c r="G60" s="349"/>
      <c r="H60" s="305" t="s">
        <v>38</v>
      </c>
      <c r="I60" s="307">
        <v>1500000</v>
      </c>
      <c r="J60" s="307">
        <f t="shared" si="0"/>
        <v>1445.99</v>
      </c>
      <c r="K60" s="306">
        <f t="shared" ref="K60:K67" si="2">ROUND(I60*J60,0)</f>
        <v>2168985000</v>
      </c>
      <c r="L60" s="400"/>
      <c r="M60" s="400"/>
      <c r="N60" s="400"/>
      <c r="O60" s="400"/>
      <c r="P60" s="400"/>
      <c r="R60" s="350">
        <v>45707</v>
      </c>
      <c r="S60" s="350">
        <v>45716</v>
      </c>
      <c r="T60" s="302">
        <f>I60</f>
        <v>1500000</v>
      </c>
      <c r="U60" s="351">
        <f t="shared" ref="U60:U61" si="3">I60-T60</f>
        <v>0</v>
      </c>
      <c r="V60" s="253">
        <f>IF(H60="USD",VLOOKUP(S60,$B$7:$G$47,3,0),IF(H60="SGD",VLOOKUP(S60,$B$7:$G$47,2,0),IF(H60="AUD",VLOOKUP(S60,$B$7:$G$47,4,0),IF(H60="EUR",VLOOKUP(S60,$B$7:$G$47,5,0),IF(H60="GBP",VLOOKUP(S60,$B$7:$G$47,6,0),"확인")))))</f>
        <v>1445.99</v>
      </c>
      <c r="W60" s="302">
        <f t="shared" ref="W60:W61" si="4">+ROUND(T60*J60,0)</f>
        <v>2168985000</v>
      </c>
      <c r="X60" s="302" t="s">
        <v>4574</v>
      </c>
      <c r="Y60" s="302">
        <v>2158500000</v>
      </c>
      <c r="Z60" s="302">
        <f>Y60-W60</f>
        <v>-10485000</v>
      </c>
      <c r="AA60" s="302">
        <f t="shared" ref="AA60:AA61" si="5">IF(Z60&gt;0,Z60,0)</f>
        <v>0</v>
      </c>
      <c r="AB60" s="302">
        <f t="shared" ref="AB60:AB61" si="6">Z60-AA60</f>
        <v>-10485000</v>
      </c>
    </row>
    <row r="61" spans="2:28" ht="17.399999999999999">
      <c r="B61" s="349"/>
      <c r="C61" s="349"/>
      <c r="D61" s="304">
        <v>45706</v>
      </c>
      <c r="E61" s="306"/>
      <c r="F61" s="330">
        <v>45716</v>
      </c>
      <c r="G61" s="349"/>
      <c r="H61" s="305" t="s">
        <v>38</v>
      </c>
      <c r="I61" s="307">
        <v>260000</v>
      </c>
      <c r="J61" s="307">
        <f t="shared" si="0"/>
        <v>1445.99</v>
      </c>
      <c r="K61" s="306">
        <f t="shared" si="2"/>
        <v>375957400</v>
      </c>
      <c r="L61" s="400"/>
      <c r="M61" s="400"/>
      <c r="N61" s="400"/>
      <c r="O61" s="400"/>
      <c r="P61" s="400"/>
      <c r="R61" s="350">
        <v>45707</v>
      </c>
      <c r="S61" s="350">
        <v>45716</v>
      </c>
      <c r="T61" s="302">
        <f>I61</f>
        <v>260000</v>
      </c>
      <c r="U61" s="351">
        <f t="shared" si="3"/>
        <v>0</v>
      </c>
      <c r="V61" s="253">
        <f>IF(H61="USD",VLOOKUP(S61,$B$7:$G$47,3,0),IF(H61="SGD",VLOOKUP(S61,$B$7:$G$47,2,0),IF(H61="AUD",VLOOKUP(S61,$B$7:$G$47,4,0),IF(H61="EUR",VLOOKUP(S61,$B$7:$G$47,5,0),IF(H61="GBP",VLOOKUP(S61,$B$7:$G$47,6,0),"확인")))))</f>
        <v>1445.99</v>
      </c>
      <c r="W61" s="302">
        <f t="shared" si="4"/>
        <v>375957400</v>
      </c>
      <c r="X61" s="302" t="s">
        <v>4574</v>
      </c>
      <c r="Y61" s="302">
        <v>374140000</v>
      </c>
      <c r="Z61" s="302">
        <f>Y61-W61</f>
        <v>-1817400</v>
      </c>
      <c r="AA61" s="302">
        <f t="shared" si="5"/>
        <v>0</v>
      </c>
      <c r="AB61" s="302">
        <f t="shared" si="6"/>
        <v>-1817400</v>
      </c>
    </row>
    <row r="62" spans="2:28" ht="17.399999999999999">
      <c r="B62" s="349"/>
      <c r="C62" s="349"/>
      <c r="D62" s="304">
        <v>45706</v>
      </c>
      <c r="E62" s="306"/>
      <c r="F62" s="330">
        <v>45716</v>
      </c>
      <c r="G62" s="349"/>
      <c r="H62" s="305" t="s">
        <v>38</v>
      </c>
      <c r="I62" s="307">
        <f>-I60</f>
        <v>-1500000</v>
      </c>
      <c r="J62" s="307">
        <f t="shared" si="0"/>
        <v>1445.99</v>
      </c>
      <c r="K62" s="306">
        <f t="shared" si="2"/>
        <v>-2168985000</v>
      </c>
      <c r="L62" s="400"/>
      <c r="M62" s="400"/>
      <c r="N62" s="400"/>
      <c r="O62" s="400"/>
      <c r="P62" s="400"/>
      <c r="R62" s="350"/>
      <c r="S62" s="350"/>
      <c r="T62" s="350"/>
      <c r="U62" s="351"/>
      <c r="V62" s="253"/>
      <c r="W62" s="350"/>
      <c r="X62" s="350"/>
      <c r="Y62" s="350"/>
      <c r="Z62" s="350"/>
      <c r="AA62" s="350"/>
      <c r="AB62" s="350"/>
    </row>
    <row r="63" spans="2:28" ht="17.399999999999999">
      <c r="B63" s="349"/>
      <c r="C63" s="349"/>
      <c r="D63" s="304">
        <v>45706</v>
      </c>
      <c r="E63" s="306"/>
      <c r="F63" s="330">
        <v>45716</v>
      </c>
      <c r="G63" s="349"/>
      <c r="H63" s="305" t="s">
        <v>38</v>
      </c>
      <c r="I63" s="307">
        <f>-I61</f>
        <v>-260000</v>
      </c>
      <c r="J63" s="307">
        <f t="shared" si="0"/>
        <v>1445.99</v>
      </c>
      <c r="K63" s="306">
        <f t="shared" si="2"/>
        <v>-375957400</v>
      </c>
      <c r="L63" s="400"/>
      <c r="M63" s="400"/>
      <c r="N63" s="400"/>
      <c r="O63" s="400"/>
      <c r="P63" s="400"/>
      <c r="R63" s="350"/>
      <c r="S63" s="350"/>
      <c r="T63" s="350"/>
      <c r="U63" s="351"/>
      <c r="V63" s="253"/>
      <c r="W63" s="350"/>
      <c r="X63" s="350"/>
      <c r="Y63" s="302"/>
      <c r="Z63" s="350"/>
      <c r="AA63" s="350"/>
      <c r="AB63" s="350"/>
    </row>
    <row r="64" spans="2:28" ht="17.399999999999999">
      <c r="B64" s="349"/>
      <c r="C64" s="349"/>
      <c r="D64" s="304">
        <v>46014</v>
      </c>
      <c r="E64" s="306"/>
      <c r="F64" s="330">
        <v>46022</v>
      </c>
      <c r="G64" s="349"/>
      <c r="H64" s="305" t="s">
        <v>38</v>
      </c>
      <c r="I64" s="307">
        <v>700000</v>
      </c>
      <c r="J64" s="307">
        <f t="shared" si="0"/>
        <v>1465.56</v>
      </c>
      <c r="K64" s="306">
        <f t="shared" si="2"/>
        <v>1025892000</v>
      </c>
      <c r="L64" s="400"/>
      <c r="M64" s="400"/>
      <c r="N64" s="400"/>
      <c r="O64" s="400"/>
      <c r="P64" s="400"/>
      <c r="R64" s="350">
        <v>46014</v>
      </c>
      <c r="S64" s="350">
        <v>46022</v>
      </c>
      <c r="T64" s="302">
        <v>700000</v>
      </c>
      <c r="U64" s="351">
        <f t="shared" ref="U64:U65" si="7">I64-T64</f>
        <v>0</v>
      </c>
      <c r="V64" s="253">
        <f>IF(H64="USD",VLOOKUP(S64,$B$7:$G$47,3,0),IF(H64="SGD",VLOOKUP(S64,$B$7:$G$47,2,0),IF(H64="AUD",VLOOKUP(S64,$B$7:$G$47,4,0),IF(H64="EUR",VLOOKUP(S64,$B$7:$G$47,5,0),IF(H64="GBP",VLOOKUP(S64,$B$7:$G$47,6,0),"확인")))))</f>
        <v>1465.56</v>
      </c>
      <c r="W64" s="302">
        <f t="shared" ref="W64:W65" si="8">+ROUND(T64*J64,0)</f>
        <v>1025892000</v>
      </c>
      <c r="X64" s="302" t="s">
        <v>4574</v>
      </c>
      <c r="Y64" s="302">
        <v>1038240000</v>
      </c>
      <c r="Z64" s="347">
        <f>Y64-W64</f>
        <v>12348000</v>
      </c>
      <c r="AA64" s="302">
        <f t="shared" ref="AA64:AA65" si="9">IF(Z64&gt;0,Z64,0)</f>
        <v>12348000</v>
      </c>
      <c r="AB64" s="302">
        <f t="shared" ref="AB64:AB65" si="10">Z64-AA64</f>
        <v>0</v>
      </c>
    </row>
    <row r="65" spans="1:28" ht="17.399999999999999">
      <c r="B65" s="349"/>
      <c r="C65" s="349"/>
      <c r="D65" s="304">
        <v>46014</v>
      </c>
      <c r="E65" s="306"/>
      <c r="F65" s="330">
        <v>46022</v>
      </c>
      <c r="G65" s="349"/>
      <c r="H65" s="305" t="s">
        <v>38</v>
      </c>
      <c r="I65" s="307">
        <v>408000</v>
      </c>
      <c r="J65" s="307">
        <f t="shared" si="0"/>
        <v>1465.56</v>
      </c>
      <c r="K65" s="306">
        <f t="shared" si="2"/>
        <v>597948480</v>
      </c>
      <c r="L65" s="400"/>
      <c r="M65" s="400"/>
      <c r="N65" s="400"/>
      <c r="O65" s="400"/>
      <c r="P65" s="400"/>
      <c r="R65" s="350">
        <v>46014</v>
      </c>
      <c r="S65" s="350">
        <v>46022</v>
      </c>
      <c r="T65" s="302">
        <v>408000</v>
      </c>
      <c r="U65" s="351">
        <f t="shared" si="7"/>
        <v>0</v>
      </c>
      <c r="V65" s="253">
        <f>IF(H65="USD",VLOOKUP(S65,$B$7:$G$47,3,0),IF(H65="SGD",VLOOKUP(S65,$B$7:$G$47,2,0),IF(H65="AUD",VLOOKUP(S65,$B$7:$G$47,4,0),IF(H65="EUR",VLOOKUP(S65,$B$7:$G$47,5,0),IF(H65="GBP",VLOOKUP(S65,$B$7:$G$47,6,0),"확인")))))</f>
        <v>1465.56</v>
      </c>
      <c r="W65" s="302">
        <f t="shared" si="8"/>
        <v>597948480</v>
      </c>
      <c r="X65" s="302" t="s">
        <v>4574</v>
      </c>
      <c r="Y65" s="302">
        <v>605145600</v>
      </c>
      <c r="Z65" s="347">
        <f>Y65-W65</f>
        <v>7197120</v>
      </c>
      <c r="AA65" s="302">
        <f t="shared" si="9"/>
        <v>7197120</v>
      </c>
      <c r="AB65" s="302">
        <f t="shared" si="10"/>
        <v>0</v>
      </c>
    </row>
    <row r="66" spans="1:28" ht="17.399999999999999">
      <c r="B66" s="349"/>
      <c r="C66" s="349"/>
      <c r="D66" s="304">
        <v>46014</v>
      </c>
      <c r="E66" s="306"/>
      <c r="F66" s="330">
        <v>46022</v>
      </c>
      <c r="G66" s="349"/>
      <c r="H66" s="305" t="s">
        <v>38</v>
      </c>
      <c r="I66" s="307">
        <v>-700000</v>
      </c>
      <c r="J66" s="307">
        <f t="shared" si="0"/>
        <v>1465.56</v>
      </c>
      <c r="K66" s="306">
        <f t="shared" si="2"/>
        <v>-1025892000</v>
      </c>
      <c r="L66" s="400"/>
      <c r="M66" s="400"/>
      <c r="N66" s="400"/>
      <c r="O66" s="400"/>
      <c r="P66" s="400"/>
      <c r="R66" s="350"/>
      <c r="S66" s="350"/>
      <c r="T66" s="350"/>
      <c r="U66" s="351"/>
      <c r="V66" s="253"/>
      <c r="W66" s="350"/>
      <c r="X66" s="350"/>
      <c r="Y66" s="350"/>
      <c r="Z66" s="350"/>
      <c r="AA66" s="350"/>
      <c r="AB66" s="350"/>
    </row>
    <row r="67" spans="1:28" ht="17.399999999999999">
      <c r="B67" s="349"/>
      <c r="C67" s="349"/>
      <c r="D67" s="304">
        <v>46014</v>
      </c>
      <c r="E67" s="306"/>
      <c r="F67" s="330">
        <v>46022</v>
      </c>
      <c r="G67" s="349"/>
      <c r="H67" s="305" t="s">
        <v>38</v>
      </c>
      <c r="I67" s="307">
        <v>-408000</v>
      </c>
      <c r="J67" s="307">
        <f t="shared" si="0"/>
        <v>1465.56</v>
      </c>
      <c r="K67" s="306">
        <f t="shared" si="2"/>
        <v>-597948480</v>
      </c>
      <c r="L67" s="400"/>
      <c r="M67" s="400"/>
      <c r="N67" s="400"/>
      <c r="O67" s="400"/>
      <c r="P67" s="400"/>
      <c r="R67" s="350"/>
      <c r="S67" s="350"/>
      <c r="T67" s="350"/>
      <c r="U67" s="351"/>
      <c r="V67" s="253"/>
      <c r="W67" s="350"/>
      <c r="X67" s="350"/>
      <c r="Y67" s="350"/>
      <c r="Z67" s="350"/>
      <c r="AA67" s="350"/>
      <c r="AB67" s="350"/>
    </row>
    <row r="68" spans="1:28" ht="17.399999999999999">
      <c r="B68" s="349"/>
      <c r="C68" s="349"/>
      <c r="D68" s="304">
        <v>46092</v>
      </c>
      <c r="E68" s="306"/>
      <c r="F68" s="330">
        <v>46112</v>
      </c>
      <c r="G68" s="349"/>
      <c r="H68" s="305" t="s">
        <v>38</v>
      </c>
      <c r="I68" s="1442">
        <v>1740895</v>
      </c>
      <c r="J68" s="307">
        <f t="shared" ref="J68:J71" si="11">IF(H68="USD",VLOOKUP(F68,$B$7:$G$47,3,0),IF(H68="SGD",VLOOKUP(F68,$B$7:$G$47,2,0),IF(H68="AUD",VLOOKUP(F68,$B$7:$G$47,4,0),IF(H68="EUR",VLOOKUP(F68,$B$7:$G$47,5,0),IF(H68="GBP",VLOOKUP(F68,$B$7:$G$47,6,0),"확인")))))</f>
        <v>1499.5</v>
      </c>
      <c r="K68" s="306">
        <f t="shared" ref="K68:K71" si="12">ROUND(I68*J68,0)</f>
        <v>2610472053</v>
      </c>
      <c r="L68" s="400"/>
      <c r="M68" s="400"/>
      <c r="N68" s="400"/>
      <c r="O68" s="400"/>
      <c r="P68" s="400"/>
      <c r="R68" s="304">
        <v>46092</v>
      </c>
      <c r="S68" s="350">
        <v>46112</v>
      </c>
      <c r="T68" s="1442">
        <v>1740895</v>
      </c>
      <c r="U68" s="351">
        <f t="shared" ref="U68:U69" si="13">I68-T68</f>
        <v>0</v>
      </c>
      <c r="V68" s="253">
        <f>IF(H68="USD",VLOOKUP(S68,$B$7:$G$47,3,0),IF(H68="SGD",VLOOKUP(S68,$B$7:$G$47,2,0),IF(H68="AUD",VLOOKUP(S68,$B$7:$G$47,4,0),IF(H68="EUR",VLOOKUP(S68,$B$7:$G$47,5,0),IF(H68="GBP",VLOOKUP(S68,$B$7:$G$47,6,0),"확인")))))</f>
        <v>1499.5</v>
      </c>
      <c r="W68" s="302">
        <f t="shared" ref="W68" si="14">+ROUND(T68*J68,0)</f>
        <v>2610472053</v>
      </c>
      <c r="X68" s="302" t="s">
        <v>4574</v>
      </c>
      <c r="Y68" s="302">
        <v>2551281622</v>
      </c>
      <c r="Z68" s="347">
        <f>Y68-W68</f>
        <v>-59190431</v>
      </c>
      <c r="AA68" s="302">
        <f t="shared" ref="AA68:AA69" si="15">IF(Z68&gt;0,Z68,0)</f>
        <v>0</v>
      </c>
      <c r="AB68" s="302">
        <f t="shared" ref="AB68:AB69" si="16">Z68-AA68</f>
        <v>-59190431</v>
      </c>
    </row>
    <row r="69" spans="1:28" ht="17.399999999999999">
      <c r="B69" s="349"/>
      <c r="C69" s="349"/>
      <c r="D69" s="304">
        <v>46092</v>
      </c>
      <c r="E69" s="306"/>
      <c r="F69" s="330">
        <v>46112</v>
      </c>
      <c r="G69" s="349"/>
      <c r="H69" s="305" t="s">
        <v>38</v>
      </c>
      <c r="I69" s="1442">
        <v>323000</v>
      </c>
      <c r="J69" s="307">
        <f t="shared" si="11"/>
        <v>1499.5</v>
      </c>
      <c r="K69" s="306">
        <f t="shared" si="12"/>
        <v>484338500</v>
      </c>
      <c r="L69" s="400"/>
      <c r="M69" s="400"/>
      <c r="N69" s="400"/>
      <c r="O69" s="400"/>
      <c r="P69" s="400"/>
      <c r="R69" s="304">
        <v>46092</v>
      </c>
      <c r="S69" s="350">
        <v>46112</v>
      </c>
      <c r="T69" s="1442">
        <v>323000</v>
      </c>
      <c r="U69" s="351">
        <f t="shared" si="13"/>
        <v>0</v>
      </c>
      <c r="V69" s="253">
        <f>IF(H69="USD",VLOOKUP(S69,$B$7:$G$47,3,0),IF(H69="SGD",VLOOKUP(S69,$B$7:$G$47,2,0),IF(H69="AUD",VLOOKUP(S69,$B$7:$G$47,4,0),IF(H69="EUR",VLOOKUP(S69,$B$7:$G$47,5,0),IF(H69="GBP",VLOOKUP(S69,$B$7:$G$47,6,0),"확인")))))</f>
        <v>1499.5</v>
      </c>
      <c r="W69" s="302">
        <f t="shared" ref="W69" si="17">+ROUND(T69*J69,0)</f>
        <v>484338500</v>
      </c>
      <c r="X69" s="302" t="s">
        <v>4574</v>
      </c>
      <c r="Y69" s="302">
        <v>473356500</v>
      </c>
      <c r="Z69" s="347">
        <f>Y69-W69</f>
        <v>-10982000</v>
      </c>
      <c r="AA69" s="302">
        <f t="shared" si="15"/>
        <v>0</v>
      </c>
      <c r="AB69" s="302">
        <f t="shared" si="16"/>
        <v>-10982000</v>
      </c>
    </row>
    <row r="70" spans="1:28" ht="17.399999999999999">
      <c r="B70" s="349"/>
      <c r="C70" s="349"/>
      <c r="D70" s="304">
        <v>46092</v>
      </c>
      <c r="E70" s="306"/>
      <c r="F70" s="330">
        <v>46112</v>
      </c>
      <c r="G70" s="349"/>
      <c r="H70" s="305" t="s">
        <v>38</v>
      </c>
      <c r="I70" s="1442">
        <v>-1740895</v>
      </c>
      <c r="J70" s="307">
        <f t="shared" si="11"/>
        <v>1499.5</v>
      </c>
      <c r="K70" s="306">
        <f t="shared" si="12"/>
        <v>-2610472053</v>
      </c>
      <c r="L70" s="400"/>
      <c r="M70" s="400"/>
      <c r="N70" s="400"/>
      <c r="O70" s="400"/>
      <c r="P70" s="400"/>
      <c r="R70" s="350"/>
      <c r="S70" s="350"/>
      <c r="T70" s="350"/>
      <c r="U70" s="351"/>
      <c r="V70" s="253"/>
      <c r="W70" s="350"/>
      <c r="X70" s="350"/>
      <c r="Y70" s="350"/>
      <c r="Z70" s="350"/>
      <c r="AA70" s="350"/>
      <c r="AB70" s="350"/>
    </row>
    <row r="71" spans="1:28" ht="17.399999999999999">
      <c r="B71" s="349"/>
      <c r="C71" s="349"/>
      <c r="D71" s="304">
        <v>46092</v>
      </c>
      <c r="E71" s="306"/>
      <c r="F71" s="330">
        <v>46112</v>
      </c>
      <c r="G71" s="349"/>
      <c r="H71" s="305" t="s">
        <v>38</v>
      </c>
      <c r="I71" s="1442">
        <v>-323000</v>
      </c>
      <c r="J71" s="307">
        <f t="shared" si="11"/>
        <v>1499.5</v>
      </c>
      <c r="K71" s="306">
        <f t="shared" si="12"/>
        <v>-484338500</v>
      </c>
      <c r="L71" s="400"/>
      <c r="M71" s="400"/>
      <c r="N71" s="400"/>
      <c r="O71" s="400"/>
      <c r="P71" s="400"/>
      <c r="R71" s="350"/>
      <c r="S71" s="350"/>
      <c r="T71" s="350"/>
      <c r="U71" s="351"/>
      <c r="V71" s="253"/>
      <c r="W71" s="350"/>
      <c r="X71" s="350"/>
      <c r="Y71" s="350"/>
      <c r="Z71" s="350"/>
      <c r="AA71" s="350"/>
      <c r="AB71" s="350"/>
    </row>
    <row r="72" spans="1:28" ht="17.399999999999999">
      <c r="A72" s="375">
        <v>1</v>
      </c>
      <c r="B72" s="309">
        <f>B62</f>
        <v>0</v>
      </c>
      <c r="C72" s="309">
        <f>C62</f>
        <v>0</v>
      </c>
      <c r="D72" s="309" t="s">
        <v>4575</v>
      </c>
      <c r="E72" s="309"/>
      <c r="F72" s="309"/>
      <c r="G72" s="309"/>
      <c r="H72" s="310"/>
      <c r="I72" s="309">
        <f>SUM(I59:I67)</f>
        <v>0</v>
      </c>
      <c r="J72" s="309"/>
      <c r="K72" s="309">
        <f>SUM(K59:K63)</f>
        <v>0</v>
      </c>
      <c r="L72" s="309"/>
      <c r="M72" s="309">
        <f>SUM(M59:M63)</f>
        <v>0</v>
      </c>
      <c r="N72" s="309">
        <f>SUM(N59:N63)</f>
        <v>0</v>
      </c>
      <c r="O72" s="309">
        <f>SUM(O59:O63)</f>
        <v>0</v>
      </c>
      <c r="P72" s="309">
        <f>SUM(P59:P63)</f>
        <v>0</v>
      </c>
      <c r="R72" s="348"/>
      <c r="S72" s="348"/>
      <c r="T72" s="348"/>
      <c r="U72" s="348"/>
      <c r="V72" s="348"/>
      <c r="W72" s="348"/>
      <c r="X72" s="348"/>
      <c r="Y72" s="395">
        <f>SUM(Y59:Y65)</f>
        <v>4176025600</v>
      </c>
      <c r="Z72" s="348">
        <f>SUM(Z59:Z69)</f>
        <v>-62929711</v>
      </c>
      <c r="AA72" s="348">
        <f>SUM(AA59:AA69)</f>
        <v>19545120</v>
      </c>
      <c r="AB72" s="348">
        <f>SUM(AB59:AB69)</f>
        <v>-82474831</v>
      </c>
    </row>
    <row r="73" spans="1:28">
      <c r="AA73" s="365">
        <f>AA72-AA85</f>
        <v>19545120</v>
      </c>
    </row>
    <row r="75" spans="1:28" ht="16.5" customHeight="1">
      <c r="B75" s="312" t="s">
        <v>399</v>
      </c>
      <c r="C75" s="295" t="str">
        <f>VLOOKUP(B75,COA!A:C,3,0)</f>
        <v>Intercompany Payable</v>
      </c>
      <c r="D75" s="295" t="str">
        <f>VLOOKUP(B75,COA!A:C,2,0)</f>
        <v>관계사미지급금</v>
      </c>
      <c r="E75" s="341"/>
      <c r="F75" s="253"/>
      <c r="G75" s="253"/>
      <c r="H75" s="311"/>
      <c r="I75" s="301"/>
      <c r="J75" s="301"/>
      <c r="K75" s="253"/>
      <c r="L75" s="301"/>
      <c r="M75" s="302"/>
      <c r="N75" s="303"/>
    </row>
    <row r="76" spans="1:28" ht="16.5" customHeight="1">
      <c r="C76" s="313"/>
      <c r="D76" s="313"/>
      <c r="E76" s="341"/>
      <c r="F76" s="296" t="s">
        <v>4576</v>
      </c>
      <c r="G76" s="253"/>
      <c r="H76" s="311"/>
      <c r="I76" s="301"/>
      <c r="J76" s="301"/>
      <c r="K76" s="253"/>
      <c r="L76" s="301"/>
      <c r="M76" s="302"/>
      <c r="N76" s="303"/>
      <c r="O76" s="296" t="s">
        <v>4577</v>
      </c>
    </row>
    <row r="77" spans="1:28" ht="15.6">
      <c r="B77" s="1691" t="s">
        <v>4541</v>
      </c>
      <c r="C77" s="1691" t="s">
        <v>4542</v>
      </c>
      <c r="D77" s="1690" t="s">
        <v>4543</v>
      </c>
      <c r="E77" s="1694" t="s">
        <v>4544</v>
      </c>
      <c r="F77" s="1690" t="s">
        <v>4545</v>
      </c>
      <c r="G77" s="1692" t="s">
        <v>4546</v>
      </c>
      <c r="H77" s="1700" t="s">
        <v>4547</v>
      </c>
      <c r="I77" s="1701"/>
      <c r="J77" s="1701"/>
      <c r="K77" s="1702"/>
      <c r="L77" s="1691">
        <f>C2</f>
        <v>46112</v>
      </c>
      <c r="M77" s="1699"/>
      <c r="N77" s="1699"/>
      <c r="O77" s="940" t="s">
        <v>4549</v>
      </c>
      <c r="P77" s="940" t="s">
        <v>4550</v>
      </c>
      <c r="R77" s="1684" t="s">
        <v>4551</v>
      </c>
      <c r="S77" s="1684" t="s">
        <v>4552</v>
      </c>
      <c r="T77" s="1684" t="s">
        <v>4553</v>
      </c>
      <c r="U77" s="1684"/>
      <c r="V77" s="1684"/>
      <c r="W77" s="940"/>
      <c r="X77" s="1684" t="s">
        <v>4554</v>
      </c>
      <c r="Y77" s="1684" t="s">
        <v>7668</v>
      </c>
      <c r="Z77" s="1684" t="s">
        <v>4556</v>
      </c>
      <c r="AA77" s="940" t="s">
        <v>4557</v>
      </c>
      <c r="AB77" s="940" t="s">
        <v>4558</v>
      </c>
    </row>
    <row r="78" spans="1:28" ht="31.2">
      <c r="B78" s="1691"/>
      <c r="C78" s="1691"/>
      <c r="D78" s="1691"/>
      <c r="E78" s="1695"/>
      <c r="F78" s="1691"/>
      <c r="G78" s="1693"/>
      <c r="H78" s="1026" t="s">
        <v>4451</v>
      </c>
      <c r="I78" s="1027" t="s">
        <v>4559</v>
      </c>
      <c r="J78" s="1027" t="s">
        <v>4560</v>
      </c>
      <c r="K78" s="1034" t="s">
        <v>4561</v>
      </c>
      <c r="L78" s="1027" t="s">
        <v>4562</v>
      </c>
      <c r="M78" s="1035" t="s">
        <v>4561</v>
      </c>
      <c r="N78" s="1036" t="s">
        <v>4556</v>
      </c>
      <c r="O78" s="940" t="s">
        <v>4563</v>
      </c>
      <c r="P78" s="940" t="s">
        <v>4564</v>
      </c>
      <c r="R78" s="1684"/>
      <c r="S78" s="1684"/>
      <c r="T78" s="940" t="s">
        <v>4565</v>
      </c>
      <c r="U78" s="940" t="s">
        <v>4566</v>
      </c>
      <c r="V78" s="940" t="s">
        <v>4567</v>
      </c>
      <c r="W78" s="940" t="s">
        <v>7933</v>
      </c>
      <c r="X78" s="1684"/>
      <c r="Y78" s="1684"/>
      <c r="Z78" s="1684"/>
      <c r="AA78" s="940" t="s">
        <v>4578</v>
      </c>
      <c r="AB78" s="940" t="s">
        <v>4579</v>
      </c>
    </row>
    <row r="79" spans="1:28" ht="16.5" customHeight="1">
      <c r="A79">
        <v>2</v>
      </c>
      <c r="B79" s="131" t="s">
        <v>452</v>
      </c>
      <c r="C79" s="131" t="s">
        <v>4580</v>
      </c>
      <c r="D79" s="216">
        <v>45716</v>
      </c>
      <c r="E79" s="257"/>
      <c r="F79" s="330">
        <v>45716</v>
      </c>
      <c r="G79" s="131" t="s">
        <v>4581</v>
      </c>
      <c r="H79" s="314" t="s">
        <v>4582</v>
      </c>
      <c r="I79" s="1473">
        <v>2413.0700000000002</v>
      </c>
      <c r="J79" s="1473">
        <f>IF(H79="USD",VLOOKUP(F79,$B$7:$G$47,3,0),IF(H79="SGD",VLOOKUP(F79,$B$7:$G$47,2,0),IF(H79="AUD",VLOOKUP(F79,$B$7:$G$47,4,0),IF(H79="EUR",VLOOKUP(F79,$B$7:$G$47,5,0),IF(H79="GBP",VLOOKUP(F79,$B$7:$G$47,6,0),"확인")))))</f>
        <v>1073.5999999999999</v>
      </c>
      <c r="K79" s="1480">
        <f t="shared" ref="K79:K82" si="18">ROUND(I79*J79,0)</f>
        <v>2590672</v>
      </c>
      <c r="L79" s="400"/>
      <c r="M79" s="400"/>
      <c r="N79" s="400"/>
      <c r="O79" s="400"/>
      <c r="P79" s="400"/>
      <c r="Q79" s="365"/>
      <c r="R79" s="350"/>
      <c r="S79" s="350"/>
      <c r="T79" s="365"/>
      <c r="U79" s="351"/>
      <c r="V79" s="253"/>
      <c r="W79" s="253"/>
      <c r="X79" s="365"/>
      <c r="Y79" s="365"/>
      <c r="Z79" s="347">
        <f>ROUND(T79*J79,0)-Y79</f>
        <v>0</v>
      </c>
      <c r="AA79" s="347">
        <f>IF(Z79&gt;0,Z79,0)</f>
        <v>0</v>
      </c>
      <c r="AB79" s="347">
        <f>Z79-AA79</f>
        <v>0</v>
      </c>
    </row>
    <row r="80" spans="1:28" ht="16.5" customHeight="1">
      <c r="B80" s="131" t="s">
        <v>452</v>
      </c>
      <c r="C80" s="131" t="s">
        <v>4580</v>
      </c>
      <c r="D80" s="216">
        <v>45808</v>
      </c>
      <c r="E80" s="257"/>
      <c r="F80" s="330">
        <v>45808</v>
      </c>
      <c r="G80" s="131" t="s">
        <v>6351</v>
      </c>
      <c r="H80" s="314" t="str">
        <f>H79</f>
        <v>SGD</v>
      </c>
      <c r="I80" s="1473">
        <v>1219</v>
      </c>
      <c r="J80" s="1473">
        <f>IF(H80="USD",VLOOKUP(F80,$B$7:$G$47,3,0),IF(H80="SGD",VLOOKUP(F80,$B$7:$G$47,2,0),IF(H80="AUD",VLOOKUP(F80,$B$7:$G$47,4,0),IF(H80="EUR",VLOOKUP(F80,$B$7:$G$47,5,0),IF(H80="GBP",VLOOKUP(F80,$B$7:$G$47,6,0),"확인")))))</f>
        <v>1074.28</v>
      </c>
      <c r="K80" s="1480">
        <f t="shared" si="18"/>
        <v>1309547</v>
      </c>
      <c r="L80" s="400"/>
      <c r="M80" s="400"/>
      <c r="N80" s="400"/>
      <c r="O80" s="400"/>
      <c r="P80" s="400"/>
      <c r="Q80" s="365"/>
      <c r="R80" s="365"/>
      <c r="S80" s="350"/>
      <c r="T80" s="365"/>
      <c r="U80" s="365"/>
      <c r="V80" s="253"/>
      <c r="W80" s="365"/>
      <c r="X80" s="365"/>
      <c r="Y80" s="365"/>
      <c r="Z80" s="365"/>
      <c r="AA80" s="365"/>
      <c r="AB80" s="365"/>
    </row>
    <row r="81" spans="2:28" ht="16.5" customHeight="1">
      <c r="B81" s="131" t="s">
        <v>452</v>
      </c>
      <c r="C81" s="131" t="s">
        <v>4580</v>
      </c>
      <c r="D81" s="216">
        <v>45869</v>
      </c>
      <c r="E81" s="1314"/>
      <c r="F81" s="330">
        <v>45869</v>
      </c>
      <c r="G81" s="131" t="s">
        <v>6665</v>
      </c>
      <c r="H81" s="314" t="s">
        <v>457</v>
      </c>
      <c r="I81" s="1473">
        <v>870</v>
      </c>
      <c r="J81" s="1473">
        <f>IF(H81="USD",VLOOKUP(F81,$B$7:$G$47,3,0),IF(H81="SGD",VLOOKUP(F81,$B$7:$G$47,2,0),IF(H81="AUD",VLOOKUP(F81,$B$7:$G$47,4,0),IF(H81="EUR",VLOOKUP(F81,$B$7:$G$47,5,0),IF(H81="GBP",VLOOKUP(F81,$B$7:$G$47,6,0),"확인")))))</f>
        <v>1075.93</v>
      </c>
      <c r="K81" s="1480">
        <f t="shared" si="18"/>
        <v>936059</v>
      </c>
      <c r="L81" s="400"/>
      <c r="M81" s="400"/>
      <c r="N81" s="400"/>
      <c r="O81" s="400"/>
      <c r="P81" s="400"/>
    </row>
    <row r="82" spans="2:28" ht="16.5" customHeight="1">
      <c r="B82" s="131" t="s">
        <v>452</v>
      </c>
      <c r="C82" s="131" t="s">
        <v>6664</v>
      </c>
      <c r="D82" s="216">
        <v>45957</v>
      </c>
      <c r="E82" s="342"/>
      <c r="F82" s="330">
        <v>45961</v>
      </c>
      <c r="G82" s="131" t="s">
        <v>7251</v>
      </c>
      <c r="H82" s="314" t="s">
        <v>457</v>
      </c>
      <c r="I82" s="1473">
        <v>1860</v>
      </c>
      <c r="J82" s="1473">
        <f>IF(H82="USD",VLOOKUP(F82,$B$7:$G$47,3,0),IF(H82="SGD",VLOOKUP(F82,$B$7:$G$47,2,0),IF(H82="AUD",VLOOKUP(F82,$B$7:$G$47,4,0),IF(H82="EUR",VLOOKUP(F82,$B$7:$G$47,5,0),IF(H82="GBP",VLOOKUP(F82,$B$7:$G$47,6,0),"확인")))))</f>
        <v>1099</v>
      </c>
      <c r="K82" s="1480">
        <f t="shared" si="18"/>
        <v>2044140</v>
      </c>
      <c r="L82" s="400"/>
      <c r="M82" s="400"/>
      <c r="N82" s="400"/>
      <c r="O82" s="400"/>
      <c r="P82" s="400"/>
      <c r="Q82" s="365"/>
      <c r="R82" s="1470">
        <v>46044</v>
      </c>
      <c r="S82" s="1470">
        <v>46053</v>
      </c>
      <c r="T82" s="1507">
        <f>SUM(I79:I82)</f>
        <v>6362.07</v>
      </c>
      <c r="U82" s="1471">
        <f>T82-SUM(I79:I82)</f>
        <v>0</v>
      </c>
      <c r="V82" s="1507">
        <f>IF(H82="USD",VLOOKUP(S82,$B$7:$G$47,3,0),IF(H82="SGD",VLOOKUP(S82,$B$7:$G$47,2,0),IF(H82="AUD",VLOOKUP(S82,$B$7:$G$47,4,0),IF(H82="EUR",VLOOKUP(S82,$B$7:$G$47,5,0),IF(H82="GBP",VLOOKUP(S82,$B$7:$G$47,6,0),"확인")))))</f>
        <v>1136.25</v>
      </c>
      <c r="W82" s="1507">
        <f>-K83</f>
        <v>6880418</v>
      </c>
      <c r="X82" s="1472" t="s">
        <v>4574</v>
      </c>
      <c r="Y82" s="1472">
        <v>7290423</v>
      </c>
      <c r="Z82" s="347">
        <f>W82-Y82</f>
        <v>-410005</v>
      </c>
      <c r="AA82" s="1472">
        <f>IF(Z82&gt;0,Z82,0)</f>
        <v>0</v>
      </c>
      <c r="AB82" s="1472">
        <f t="shared" ref="AB82" si="19">Z82-AA82</f>
        <v>-410005</v>
      </c>
    </row>
    <row r="83" spans="2:28" s="1277" customFormat="1" ht="16.5" customHeight="1">
      <c r="B83" s="1508"/>
      <c r="C83" s="1508"/>
      <c r="D83" s="1509"/>
      <c r="E83" s="1510"/>
      <c r="F83" s="1511">
        <v>46044</v>
      </c>
      <c r="G83" s="1508" t="s">
        <v>7934</v>
      </c>
      <c r="H83" s="1512" t="s">
        <v>457</v>
      </c>
      <c r="I83" s="1513">
        <f>-SUM(I79:I82)</f>
        <v>-6362.07</v>
      </c>
      <c r="J83" s="1514"/>
      <c r="K83" s="1513">
        <f>-SUM(K79:K82)</f>
        <v>-6880418</v>
      </c>
      <c r="L83" s="1515"/>
      <c r="M83" s="1515"/>
      <c r="N83" s="1515"/>
      <c r="O83" s="1515"/>
      <c r="P83" s="1515"/>
      <c r="Q83" s="1516"/>
      <c r="R83" s="1517"/>
      <c r="S83" s="1517"/>
      <c r="T83" s="1518"/>
      <c r="U83" s="1519"/>
      <c r="V83" s="1518"/>
      <c r="W83" s="1520"/>
      <c r="X83" s="1521"/>
      <c r="Y83" s="1521"/>
      <c r="Z83" s="1522"/>
      <c r="AA83" s="1521"/>
      <c r="AB83" s="1521"/>
    </row>
    <row r="84" spans="2:28" ht="16.5" customHeight="1">
      <c r="B84" s="131" t="s">
        <v>452</v>
      </c>
      <c r="C84" s="131" t="s">
        <v>6664</v>
      </c>
      <c r="D84" s="216">
        <v>46048</v>
      </c>
      <c r="F84" s="330">
        <v>46053</v>
      </c>
      <c r="G84" s="131" t="s">
        <v>7667</v>
      </c>
      <c r="H84" s="314" t="s">
        <v>457</v>
      </c>
      <c r="I84" s="1469">
        <v>1803.69</v>
      </c>
      <c r="J84" s="307">
        <f>IF(H84="USD",VLOOKUP(F84,$B$7:$G$47,3,0),IF(H84="SGD",VLOOKUP(F84,$B$7:$G$47,2,0),IF(H84="AUD",VLOOKUP(F84,$B$7:$G$47,4,0),IF(H84="EUR",VLOOKUP(F84,$B$7:$G$47,5,0),IF(H84="GBP",VLOOKUP(F84,$B$7:$G$47,6,0),"확인")))))</f>
        <v>1136.25</v>
      </c>
      <c r="K84" s="1395">
        <f>ROUND(J84*I84,0)</f>
        <v>2049443</v>
      </c>
      <c r="L84" s="307">
        <f>IF(H84="USD",VLOOKUP($C$2,$B$7:$G$47,3,0),IF(H84="SGD",VLOOKUP($C$2,$B$7:$G$47,2,0),IF(H84="AUD",VLOOKUP($C$2,$B$7:$G$47,4,0),IF(H84="EUR",VLOOKUP($C$2,$B$7:$G$47,5,0),IF(H84="GBP",VLOOKUP($C$2,$B$7:$G$47,6,0),"확인")))))</f>
        <v>1169.52</v>
      </c>
      <c r="M84" s="364">
        <f>ROUND($I84*L84,0)</f>
        <v>2109452</v>
      </c>
      <c r="N84" s="315">
        <f>K84-M84</f>
        <v>-60009</v>
      </c>
      <c r="O84" s="315">
        <f>IF(N84&gt;0,N84,0)</f>
        <v>0</v>
      </c>
      <c r="P84" s="315">
        <f>N84-O84</f>
        <v>-60009</v>
      </c>
      <c r="Q84" s="365"/>
      <c r="R84" s="350"/>
      <c r="S84" s="350"/>
      <c r="T84" s="1472"/>
      <c r="U84" s="351"/>
      <c r="V84" s="253"/>
      <c r="W84" s="1472"/>
      <c r="X84" s="1472"/>
      <c r="Y84" s="1472"/>
      <c r="Z84" s="347"/>
      <c r="AA84" s="1472"/>
      <c r="AB84" s="1472"/>
    </row>
    <row r="85" spans="2:28" ht="16.5" customHeight="1">
      <c r="B85" s="309" t="str">
        <f>B79</f>
        <v>201726513C</v>
      </c>
      <c r="C85" s="309" t="str">
        <f>C79</f>
        <v>ECSSPL</v>
      </c>
      <c r="D85" s="309" t="s">
        <v>4575</v>
      </c>
      <c r="E85" s="309"/>
      <c r="F85" s="309"/>
      <c r="G85" s="309"/>
      <c r="H85" s="316"/>
      <c r="I85" s="309">
        <f>SUM(I79:I84)</f>
        <v>1803.69</v>
      </c>
      <c r="J85" s="317"/>
      <c r="K85" s="318">
        <f>SUM(K79:K84)</f>
        <v>2049443</v>
      </c>
      <c r="L85" s="317"/>
      <c r="M85" s="318">
        <f>SUM(M79:M84)</f>
        <v>2109452</v>
      </c>
      <c r="N85" s="318">
        <f>SUM(N84)</f>
        <v>-60009</v>
      </c>
      <c r="O85" s="318">
        <f t="shared" ref="O85:P85" si="20">SUM(O84)</f>
        <v>0</v>
      </c>
      <c r="P85" s="318">
        <f t="shared" si="20"/>
        <v>-60009</v>
      </c>
      <c r="Q85" s="365"/>
      <c r="R85" s="318"/>
      <c r="S85" s="318"/>
      <c r="T85" s="318">
        <f>SUM(T79:T82)</f>
        <v>6362.07</v>
      </c>
      <c r="U85" s="318">
        <f>SUM(U79:U82)</f>
        <v>0</v>
      </c>
      <c r="V85" s="318">
        <f>SUM(V79:V82)</f>
        <v>1136.25</v>
      </c>
      <c r="W85" s="318"/>
      <c r="X85" s="318">
        <f>SUM(X79:X82)</f>
        <v>0</v>
      </c>
      <c r="Y85" s="318"/>
      <c r="Z85" s="318">
        <f>SUM(Z79:Z82)</f>
        <v>-410005</v>
      </c>
      <c r="AA85" s="318">
        <f>SUM(AA79:AA82)</f>
        <v>0</v>
      </c>
      <c r="AB85" s="318">
        <f>SUM(AB79:AB82)</f>
        <v>-410005</v>
      </c>
    </row>
    <row r="86" spans="2:28" ht="17.399999999999999" outlineLevel="1" collapsed="1">
      <c r="O86" s="315"/>
      <c r="P86" s="315"/>
      <c r="Y86" s="394"/>
      <c r="AA86" s="365"/>
    </row>
    <row r="87" spans="2:28" ht="17.399999999999999" outlineLevel="1">
      <c r="I87" s="1469"/>
      <c r="J87" s="307"/>
      <c r="K87" s="1395"/>
    </row>
    <row r="88" spans="2:28" ht="17.399999999999999" outlineLevel="1">
      <c r="B88" s="312" t="s">
        <v>476</v>
      </c>
      <c r="C88" s="295" t="str">
        <f>VLOOKUP(B88,COA!A:C,3,0)</f>
        <v>Intercompany loans - Long Term</v>
      </c>
      <c r="D88" s="295" t="str">
        <f>VLOOKUP(B88,COA!A:C,2,0)</f>
        <v>관계사 대출 - 장기</v>
      </c>
      <c r="F88" s="296" t="s">
        <v>4576</v>
      </c>
      <c r="O88" s="296" t="s">
        <v>4577</v>
      </c>
    </row>
    <row r="89" spans="2:28" ht="22.65" customHeight="1" outlineLevel="1">
      <c r="B89" s="1691" t="s">
        <v>4541</v>
      </c>
      <c r="C89" s="1691" t="s">
        <v>4542</v>
      </c>
      <c r="D89" s="1690" t="s">
        <v>4543</v>
      </c>
      <c r="E89" s="1694" t="s">
        <v>4544</v>
      </c>
      <c r="F89" s="1690" t="s">
        <v>4545</v>
      </c>
      <c r="G89" s="1692" t="s">
        <v>4546</v>
      </c>
      <c r="H89" s="1687" t="s">
        <v>4547</v>
      </c>
      <c r="I89" s="1688"/>
      <c r="J89" s="1688"/>
      <c r="K89" s="1689"/>
      <c r="L89" s="1696" t="s">
        <v>4548</v>
      </c>
      <c r="M89" s="1697"/>
      <c r="N89" s="1698"/>
      <c r="O89" s="940" t="s">
        <v>4549</v>
      </c>
      <c r="P89" s="940" t="s">
        <v>4550</v>
      </c>
      <c r="R89" s="1684" t="s">
        <v>3521</v>
      </c>
      <c r="S89" s="1684" t="s">
        <v>4552</v>
      </c>
      <c r="T89" s="1684" t="s">
        <v>4553</v>
      </c>
      <c r="U89" s="1684"/>
      <c r="V89" s="1684"/>
      <c r="W89" s="940"/>
      <c r="X89" s="1684" t="s">
        <v>4554</v>
      </c>
      <c r="Y89" s="1684" t="s">
        <v>4555</v>
      </c>
      <c r="Z89" s="1684" t="s">
        <v>4556</v>
      </c>
      <c r="AA89" s="940" t="s">
        <v>4557</v>
      </c>
      <c r="AB89" s="940" t="s">
        <v>4558</v>
      </c>
    </row>
    <row r="90" spans="2:28" ht="31.2" outlineLevel="1">
      <c r="B90" s="1691"/>
      <c r="C90" s="1691"/>
      <c r="D90" s="1691"/>
      <c r="E90" s="1695"/>
      <c r="F90" s="1691"/>
      <c r="G90" s="1693"/>
      <c r="H90" s="1028" t="s">
        <v>4451</v>
      </c>
      <c r="I90" s="1029" t="s">
        <v>4559</v>
      </c>
      <c r="J90" s="1029" t="s">
        <v>4560</v>
      </c>
      <c r="K90" s="1030" t="s">
        <v>4561</v>
      </c>
      <c r="L90" s="1031" t="s">
        <v>4562</v>
      </c>
      <c r="M90" s="1032" t="s">
        <v>4561</v>
      </c>
      <c r="N90" s="1033" t="s">
        <v>4556</v>
      </c>
      <c r="O90" s="940" t="s">
        <v>4563</v>
      </c>
      <c r="P90" s="940" t="s">
        <v>4564</v>
      </c>
      <c r="R90" s="1684"/>
      <c r="S90" s="1684"/>
      <c r="T90" s="940" t="s">
        <v>4565</v>
      </c>
      <c r="U90" s="940" t="s">
        <v>4566</v>
      </c>
      <c r="V90" s="940" t="s">
        <v>4567</v>
      </c>
      <c r="W90" s="940" t="s">
        <v>4568</v>
      </c>
      <c r="X90" s="1684"/>
      <c r="Y90" s="1684"/>
      <c r="Z90" s="1684"/>
      <c r="AA90" s="940" t="s">
        <v>4578</v>
      </c>
      <c r="AB90" s="940" t="s">
        <v>4579</v>
      </c>
    </row>
    <row r="91" spans="2:28" ht="17.399999999999999" outlineLevel="1">
      <c r="B91" s="131"/>
      <c r="C91" s="131"/>
      <c r="D91" s="121">
        <v>45706</v>
      </c>
      <c r="E91" s="340">
        <v>0</v>
      </c>
      <c r="F91" s="1441">
        <v>45716</v>
      </c>
      <c r="G91" s="131" t="s">
        <v>4583</v>
      </c>
      <c r="H91" s="314" t="s">
        <v>4464</v>
      </c>
      <c r="I91" s="307">
        <v>1500000</v>
      </c>
      <c r="J91" s="307">
        <f>IF(H91="USD",VLOOKUP(F91,$B$7:$G$47,3,0),IF(H91="SGD",VLOOKUP(F91,$B$7:$G$47,2,0),IF(H91="AUD",VLOOKUP(F91,$B$7:$G$47,4,0),IF(H91="EUR",VLOOKUP(F91,$B$7:$G$47,5,0),IF(H91="GBP",VLOOKUP(F91,$B$7:$G$47,6,0),"확인")))))</f>
        <v>1445.99</v>
      </c>
      <c r="K91" s="306">
        <f t="shared" ref="K91" si="21">ROUND(I91*J91,0)</f>
        <v>2168985000</v>
      </c>
      <c r="L91" s="307">
        <f t="shared" ref="L91:L96" si="22">IF(H91="USD",VLOOKUP($C$2,$B$7:$G$47,3,0),IF(H91="SGD",VLOOKUP($C$2,$B$7:$G$47,2,0),IF(H91="AUD",VLOOKUP($C$2,$B$7:$G$47,4,0),IF(H91="EUR",VLOOKUP($C$2,$B$7:$G$47,5,0),IF(H91="GBP",VLOOKUP($C$2,$B$7:$G$47,6,0),"확인")))))</f>
        <v>1499.5</v>
      </c>
      <c r="M91" s="364">
        <f>ROUND($I91*L91,0)</f>
        <v>2249250000</v>
      </c>
      <c r="N91" s="315">
        <f>K91-M91</f>
        <v>-80265000</v>
      </c>
      <c r="O91" s="315">
        <f>IF(N91&gt;0,N91,0)</f>
        <v>0</v>
      </c>
      <c r="P91" s="315">
        <f>N91-O91</f>
        <v>-80265000</v>
      </c>
      <c r="Q91" s="365"/>
      <c r="R91" s="350"/>
      <c r="S91" s="315"/>
      <c r="T91" s="413"/>
      <c r="U91" s="414"/>
      <c r="V91" s="415"/>
      <c r="W91" s="415"/>
      <c r="X91" s="415"/>
      <c r="Y91" s="413"/>
      <c r="Z91" s="416"/>
      <c r="AA91" s="416"/>
      <c r="AB91" s="416"/>
    </row>
    <row r="92" spans="2:28" ht="19.8" customHeight="1" outlineLevel="1">
      <c r="B92" s="131"/>
      <c r="C92" s="131"/>
      <c r="D92" s="121">
        <v>45706</v>
      </c>
      <c r="E92" s="340">
        <v>0</v>
      </c>
      <c r="F92" s="1441">
        <v>45716</v>
      </c>
      <c r="G92" s="131" t="s">
        <v>4583</v>
      </c>
      <c r="H92" s="314" t="s">
        <v>4464</v>
      </c>
      <c r="I92" s="307">
        <v>260000</v>
      </c>
      <c r="J92" s="307">
        <f>IF(H92="USD",VLOOKUP(F92,$B$7:$G$47,3,0),IF(H92="SGD",VLOOKUP(F92,$B$7:$G$47,2,0),IF(H92="AUD",VLOOKUP(F92,$B$7:$G$47,4,0),IF(H92="EUR",VLOOKUP(F92,$B$7:$G$47,5,0),IF(H92="GBP",VLOOKUP(F92,$B$7:$G$47,6,0),"확인")))))</f>
        <v>1445.99</v>
      </c>
      <c r="K92" s="306">
        <f t="shared" ref="K92" si="23">ROUND(I92*J92,0)</f>
        <v>375957400</v>
      </c>
      <c r="L92" s="307">
        <f t="shared" si="22"/>
        <v>1499.5</v>
      </c>
      <c r="M92" s="364">
        <f t="shared" ref="M92" si="24">ROUND($I92*L92,0)</f>
        <v>389870000</v>
      </c>
      <c r="N92" s="315">
        <f>K92-M92</f>
        <v>-13912600</v>
      </c>
      <c r="O92" s="315">
        <f>IF(N92&gt;0,N92,0)</f>
        <v>0</v>
      </c>
      <c r="P92" s="315">
        <f>N92-O92</f>
        <v>-13912600</v>
      </c>
      <c r="Q92" s="365"/>
      <c r="R92" s="350"/>
      <c r="S92" s="350"/>
      <c r="T92" s="413"/>
      <c r="U92" s="414"/>
      <c r="V92" s="415"/>
      <c r="W92" s="415"/>
      <c r="X92" s="415"/>
      <c r="Y92" s="413"/>
      <c r="Z92" s="416"/>
      <c r="AA92" s="416"/>
      <c r="AB92" s="416"/>
    </row>
    <row r="93" spans="2:28" ht="19.8" customHeight="1" outlineLevel="1">
      <c r="B93" s="21"/>
      <c r="C93" s="21"/>
      <c r="D93" s="1439">
        <v>46014</v>
      </c>
      <c r="E93" s="1440"/>
      <c r="F93" s="1441">
        <v>46022</v>
      </c>
      <c r="G93" s="131" t="s">
        <v>4583</v>
      </c>
      <c r="H93" s="298" t="s">
        <v>38</v>
      </c>
      <c r="I93" s="1442">
        <v>700000</v>
      </c>
      <c r="J93" s="307">
        <f>IF(H93="USD",VLOOKUP(F93,$B$7:$G$47,3,0),IF(H93="SGD",VLOOKUP(F93,$B$7:$G$47,2,0),IF(H93="AUD",VLOOKUP(F93,$B$7:$G$47,4,0),IF(H93="EUR",VLOOKUP(F93,$B$7:$G$47,5,0),IF(H93="GBP",VLOOKUP(F93,$B$7:$G$47,6,0),"확인")))))</f>
        <v>1465.56</v>
      </c>
      <c r="K93" s="306">
        <f t="shared" ref="K93:K96" si="25">ROUND(I93*J93,0)</f>
        <v>1025892000</v>
      </c>
      <c r="L93" s="307">
        <f t="shared" si="22"/>
        <v>1499.5</v>
      </c>
      <c r="M93" s="364">
        <f t="shared" ref="M93:M94" si="26">ROUND($I93*L93,0)</f>
        <v>1049650000</v>
      </c>
      <c r="N93" s="315">
        <f t="shared" ref="N93:N96" si="27">K93-M93</f>
        <v>-23758000</v>
      </c>
      <c r="O93" s="315">
        <f t="shared" ref="O93:O94" si="28">IF(N93&gt;0,N93,0)</f>
        <v>0</v>
      </c>
      <c r="P93" s="315">
        <f t="shared" ref="P93:P94" si="29">N93-O93</f>
        <v>-23758000</v>
      </c>
      <c r="Q93" s="365"/>
      <c r="R93" s="350"/>
      <c r="S93" s="350"/>
      <c r="T93" s="413"/>
      <c r="U93" s="414"/>
      <c r="V93" s="415"/>
      <c r="W93" s="415"/>
      <c r="X93" s="415"/>
      <c r="Y93" s="413"/>
      <c r="Z93" s="1443"/>
      <c r="AA93" s="1443"/>
      <c r="AB93" s="1443"/>
    </row>
    <row r="94" spans="2:28" ht="17.399999999999999" outlineLevel="1">
      <c r="B94" s="21"/>
      <c r="C94" s="21"/>
      <c r="D94" s="1439">
        <v>46014</v>
      </c>
      <c r="E94" s="1440"/>
      <c r="F94" s="1441">
        <v>46022</v>
      </c>
      <c r="G94" s="131" t="s">
        <v>4583</v>
      </c>
      <c r="H94" s="298" t="s">
        <v>38</v>
      </c>
      <c r="I94" s="1442">
        <v>408000</v>
      </c>
      <c r="J94" s="307">
        <f>IF(H94="USD",VLOOKUP(F94,$B$7:$G$47,3,0),IF(H94="SGD",VLOOKUP(F94,$B$7:$G$47,2,0),IF(H94="AUD",VLOOKUP(F94,$B$7:$G$47,4,0),IF(H94="EUR",VLOOKUP(F94,$B$7:$G$47,5,0),IF(H94="GBP",VLOOKUP(F94,$B$7:$G$47,6,0),"확인")))))</f>
        <v>1465.56</v>
      </c>
      <c r="K94" s="306">
        <f t="shared" si="25"/>
        <v>597948480</v>
      </c>
      <c r="L94" s="307">
        <f t="shared" si="22"/>
        <v>1499.5</v>
      </c>
      <c r="M94" s="364">
        <f t="shared" si="26"/>
        <v>611796000</v>
      </c>
      <c r="N94" s="315">
        <f t="shared" si="27"/>
        <v>-13847520</v>
      </c>
      <c r="O94" s="315">
        <f t="shared" si="28"/>
        <v>0</v>
      </c>
      <c r="P94" s="315">
        <f t="shared" si="29"/>
        <v>-13847520</v>
      </c>
      <c r="Q94" s="365"/>
    </row>
    <row r="95" spans="2:28" ht="17.399999999999999" outlineLevel="1">
      <c r="B95" s="21"/>
      <c r="C95" s="21"/>
      <c r="D95" s="1439">
        <v>46092</v>
      </c>
      <c r="E95" s="1440"/>
      <c r="F95" s="1441">
        <v>46112</v>
      </c>
      <c r="G95" s="131" t="s">
        <v>4583</v>
      </c>
      <c r="H95" s="298" t="s">
        <v>38</v>
      </c>
      <c r="I95" s="1442">
        <v>1740895</v>
      </c>
      <c r="J95" s="307">
        <f t="shared" ref="J95:J96" si="30">IF(H95="USD",VLOOKUP(F95,$B$7:$G$47,3,0),IF(H95="SGD",VLOOKUP(F95,$B$7:$G$47,2,0),IF(H95="AUD",VLOOKUP(F95,$B$7:$G$47,4,0),IF(H95="EUR",VLOOKUP(F95,$B$7:$G$47,5,0),IF(H95="GBP",VLOOKUP(F95,$B$7:$G$47,6,0),"확인")))))</f>
        <v>1499.5</v>
      </c>
      <c r="K95" s="306">
        <f t="shared" si="25"/>
        <v>2610472053</v>
      </c>
      <c r="L95" s="307">
        <f t="shared" si="22"/>
        <v>1499.5</v>
      </c>
      <c r="M95" s="364">
        <f t="shared" ref="M95:M96" si="31">ROUND($I95*L95,0)</f>
        <v>2610472053</v>
      </c>
      <c r="N95" s="315">
        <f t="shared" si="27"/>
        <v>0</v>
      </c>
      <c r="O95" s="1574"/>
      <c r="P95" s="1574"/>
      <c r="Q95" s="365"/>
    </row>
    <row r="96" spans="2:28" ht="17.399999999999999" outlineLevel="1">
      <c r="D96" s="1439">
        <v>46092</v>
      </c>
      <c r="F96" s="1441">
        <v>46112</v>
      </c>
      <c r="G96" s="131" t="s">
        <v>4583</v>
      </c>
      <c r="H96" s="298" t="s">
        <v>38</v>
      </c>
      <c r="I96" s="1442">
        <v>323000</v>
      </c>
      <c r="J96" s="307">
        <f t="shared" si="30"/>
        <v>1499.5</v>
      </c>
      <c r="K96" s="306">
        <f t="shared" si="25"/>
        <v>484338500</v>
      </c>
      <c r="L96" s="307">
        <f t="shared" si="22"/>
        <v>1499.5</v>
      </c>
      <c r="M96" s="364">
        <f t="shared" si="31"/>
        <v>484338500</v>
      </c>
      <c r="N96" s="315">
        <f t="shared" si="27"/>
        <v>0</v>
      </c>
    </row>
    <row r="97" spans="1:28" ht="17.399999999999999" outlineLevel="1">
      <c r="A97" s="375">
        <v>2</v>
      </c>
      <c r="B97" s="309">
        <f>B91</f>
        <v>0</v>
      </c>
      <c r="C97" s="309">
        <f>C91</f>
        <v>0</v>
      </c>
      <c r="D97" s="309" t="s">
        <v>4575</v>
      </c>
      <c r="E97" s="309"/>
      <c r="F97" s="309"/>
      <c r="G97" s="309"/>
      <c r="H97" s="316"/>
      <c r="I97" s="309">
        <f>SUM(I91:I94)</f>
        <v>2868000</v>
      </c>
      <c r="J97" s="317"/>
      <c r="K97" s="318">
        <f>SUM(K91:K94)</f>
        <v>4168782880</v>
      </c>
      <c r="L97" s="366"/>
      <c r="M97" s="318">
        <f>SUM(M91:M94)</f>
        <v>4300566000</v>
      </c>
      <c r="N97" s="318">
        <f>SUM(N91:N96)</f>
        <v>-131783120</v>
      </c>
      <c r="O97" s="318">
        <f>SUM(O91:O94)</f>
        <v>0</v>
      </c>
      <c r="P97" s="318">
        <f>SUM(P91:P94)</f>
        <v>-131783120</v>
      </c>
      <c r="Q97" s="365"/>
      <c r="R97" s="318">
        <f>SUM(R96:R96)</f>
        <v>0</v>
      </c>
      <c r="S97" s="318">
        <f>SUM(S96:S96)</f>
        <v>0</v>
      </c>
      <c r="T97" s="318">
        <f>SUM(T96:T96)</f>
        <v>0</v>
      </c>
      <c r="U97" s="318">
        <f>SUM(U96:U96)</f>
        <v>0</v>
      </c>
      <c r="V97" s="318">
        <f>SUM(V96:V96)</f>
        <v>0</v>
      </c>
      <c r="W97" s="318"/>
      <c r="X97" s="318">
        <f>SUM(X96:X96)</f>
        <v>0</v>
      </c>
      <c r="Y97" s="318">
        <f t="shared" ref="Y97" si="32">SUM(Y91:Y96)</f>
        <v>0</v>
      </c>
      <c r="Z97" s="318">
        <f>SUM(Z91:Z96)</f>
        <v>0</v>
      </c>
      <c r="AA97" s="318">
        <f t="shared" ref="AA97:AB97" si="33">SUM(AA91:AA96)</f>
        <v>0</v>
      </c>
      <c r="AB97" s="318">
        <f t="shared" si="33"/>
        <v>0</v>
      </c>
    </row>
    <row r="98" spans="1:28" outlineLevel="1">
      <c r="L98" s="365"/>
      <c r="M98" s="365"/>
      <c r="N98" s="365"/>
      <c r="O98" s="365"/>
      <c r="P98" s="365"/>
      <c r="Q98" s="365"/>
      <c r="R98" s="365"/>
      <c r="S98" s="365"/>
      <c r="T98" s="365"/>
      <c r="U98" s="365"/>
      <c r="V98" s="365"/>
      <c r="W98" s="365"/>
      <c r="X98" s="365"/>
      <c r="Y98" s="365"/>
      <c r="Z98" s="365"/>
      <c r="AA98" s="365"/>
      <c r="AB98" s="365"/>
    </row>
    <row r="99" spans="1:28">
      <c r="L99" s="365"/>
      <c r="M99" s="365"/>
      <c r="N99" s="365"/>
      <c r="O99" s="365"/>
      <c r="P99" s="365"/>
      <c r="Q99" s="365"/>
      <c r="R99" s="365"/>
      <c r="S99" s="365"/>
      <c r="T99" s="365"/>
      <c r="U99" s="365"/>
      <c r="V99" s="365"/>
      <c r="W99" s="365"/>
      <c r="X99" s="365"/>
      <c r="Y99" s="365"/>
      <c r="Z99" s="365"/>
      <c r="AA99" s="365"/>
      <c r="AB99" s="365"/>
    </row>
    <row r="100" spans="1:28" ht="17.399999999999999">
      <c r="L100" s="254"/>
      <c r="M100" s="318" t="s">
        <v>4575</v>
      </c>
      <c r="N100" s="318">
        <f>SUMIFS(N52:N98,$D$52:$D$98,"Total")</f>
        <v>-131843129</v>
      </c>
      <c r="O100" s="318">
        <f>SUMIFS(O52:O98,$D$52:$D$98,"Total")</f>
        <v>0</v>
      </c>
      <c r="P100" s="318">
        <f>SUMIFS(P52:P98,$D$52:$D$98,"Total")</f>
        <v>-131843129</v>
      </c>
      <c r="Q100" s="365"/>
      <c r="R100" s="365"/>
      <c r="S100" s="365"/>
      <c r="T100" s="365"/>
      <c r="U100" s="365"/>
      <c r="V100" s="365"/>
      <c r="W100" s="365"/>
      <c r="X100" s="365"/>
      <c r="Y100" s="318" t="s">
        <v>4575</v>
      </c>
      <c r="Z100" s="318">
        <f>SUMIFS(Z52:Z98,$D$52:$D$98,"Total")</f>
        <v>-63339716</v>
      </c>
      <c r="AA100" s="318">
        <f>SUMIFS(AA52:AA98,$D$52:$D$98,"Total")</f>
        <v>19545120</v>
      </c>
      <c r="AB100" s="318">
        <f>SUMIFS(AB52:AB98,$D$52:$D$98,"Total")</f>
        <v>-82884836</v>
      </c>
    </row>
    <row r="102" spans="1:28" ht="17.399999999999999">
      <c r="F102" s="343"/>
      <c r="H102" s="314"/>
      <c r="I102" s="307"/>
      <c r="J102" s="307"/>
      <c r="K102" s="308"/>
      <c r="L102" s="307"/>
      <c r="M102" s="364"/>
      <c r="N102" s="315"/>
      <c r="O102" s="315"/>
      <c r="P102" s="315"/>
    </row>
    <row r="103" spans="1:28" ht="17.399999999999999">
      <c r="F103" s="343"/>
      <c r="H103" s="314"/>
      <c r="I103" s="307"/>
      <c r="J103" s="307"/>
      <c r="K103" s="308"/>
      <c r="L103" s="307"/>
      <c r="M103" s="364"/>
      <c r="N103" s="315">
        <f>K34+N100</f>
        <v>0</v>
      </c>
      <c r="O103" s="315"/>
      <c r="P103" s="315"/>
    </row>
    <row r="104" spans="1:28" ht="17.399999999999999">
      <c r="F104" s="343"/>
      <c r="H104" s="314"/>
      <c r="I104" s="307"/>
      <c r="J104" s="307"/>
      <c r="K104" s="308"/>
      <c r="L104" s="307"/>
      <c r="M104" s="364"/>
      <c r="N104" s="315"/>
      <c r="O104" s="315"/>
      <c r="P104" s="315"/>
    </row>
    <row r="105" spans="1:28">
      <c r="F105" s="343"/>
    </row>
    <row r="106" spans="1:28">
      <c r="Y106" s="394"/>
    </row>
    <row r="107" spans="1:28" ht="11.4" customHeight="1">
      <c r="K107" s="1395"/>
    </row>
    <row r="108" spans="1:28" hidden="1"/>
    <row r="109" spans="1:28" hidden="1" outlineLevel="1"/>
    <row r="110" spans="1:28" hidden="1" outlineLevel="1"/>
    <row r="111" spans="1:28" hidden="1" outlineLevel="1">
      <c r="A111" s="1037" t="s">
        <v>4584</v>
      </c>
      <c r="B111" s="1037" t="s">
        <v>480</v>
      </c>
      <c r="D111" t="s">
        <v>4585</v>
      </c>
    </row>
    <row r="112" spans="1:28" hidden="1" outlineLevel="1">
      <c r="A112" s="1037" t="s">
        <v>4586</v>
      </c>
      <c r="B112" s="1037" t="s">
        <v>4587</v>
      </c>
    </row>
    <row r="113" spans="1:29" hidden="1" outlineLevel="1">
      <c r="A113" s="1037" t="s">
        <v>4588</v>
      </c>
      <c r="B113" s="1037" t="s">
        <v>399</v>
      </c>
      <c r="D113" t="s">
        <v>4589</v>
      </c>
      <c r="E113"/>
    </row>
    <row r="114" spans="1:29" ht="15.6" hidden="1" outlineLevel="1">
      <c r="A114" s="1037" t="s">
        <v>4583</v>
      </c>
      <c r="B114" s="1037" t="s">
        <v>476</v>
      </c>
      <c r="C114" s="1038" t="s">
        <v>4590</v>
      </c>
      <c r="D114" s="1039" t="s">
        <v>4591</v>
      </c>
      <c r="E114" s="1039" t="s">
        <v>4592</v>
      </c>
      <c r="F114" s="1039" t="s">
        <v>4593</v>
      </c>
      <c r="G114" s="1040" t="s">
        <v>4594</v>
      </c>
      <c r="H114" s="1039" t="s">
        <v>4595</v>
      </c>
      <c r="I114" s="1041" t="s">
        <v>4596</v>
      </c>
      <c r="J114" s="1042" t="s">
        <v>4597</v>
      </c>
      <c r="K114" s="1043"/>
      <c r="L114" s="1043"/>
      <c r="M114" s="1043"/>
      <c r="N114" s="1043"/>
      <c r="R114" s="1039"/>
      <c r="S114" s="1039"/>
      <c r="T114" s="1039"/>
      <c r="U114" s="1039"/>
      <c r="V114" s="1040"/>
      <c r="W114" s="1523"/>
      <c r="X114" s="1524"/>
      <c r="Y114" s="1042"/>
      <c r="Z114" s="1043" t="s">
        <v>4598</v>
      </c>
      <c r="AA114" s="1043" t="s">
        <v>4599</v>
      </c>
      <c r="AB114" s="1043" t="s">
        <v>4600</v>
      </c>
      <c r="AC114" s="1043" t="s">
        <v>4601</v>
      </c>
    </row>
    <row r="115" spans="1:29" ht="15.6" hidden="1" outlineLevel="1">
      <c r="C115" s="1039" t="s">
        <v>4602</v>
      </c>
      <c r="D115" s="1039" t="s">
        <v>4603</v>
      </c>
      <c r="E115" s="1039" t="s">
        <v>4604</v>
      </c>
      <c r="F115" s="1039" t="s">
        <v>4605</v>
      </c>
      <c r="G115" s="1040" t="s">
        <v>4606</v>
      </c>
      <c r="H115" s="1039" t="s">
        <v>4607</v>
      </c>
      <c r="I115" s="1041" t="s">
        <v>4608</v>
      </c>
      <c r="J115" s="1042" t="s">
        <v>4609</v>
      </c>
      <c r="K115" s="1043"/>
      <c r="L115" s="1043"/>
      <c r="M115" s="1043"/>
      <c r="N115" s="1043"/>
      <c r="R115" s="1039"/>
      <c r="S115" s="1039"/>
      <c r="T115" s="1039"/>
      <c r="U115" s="1039"/>
      <c r="V115" s="1040"/>
      <c r="W115" s="1523"/>
      <c r="X115" s="1524"/>
      <c r="Y115" s="1042"/>
      <c r="Z115" s="1043" t="s">
        <v>4610</v>
      </c>
      <c r="AA115" s="1043" t="s">
        <v>4611</v>
      </c>
      <c r="AB115" s="1043" t="s">
        <v>4612</v>
      </c>
      <c r="AC115" s="1043" t="s">
        <v>4613</v>
      </c>
    </row>
    <row r="116" spans="1:29" ht="15.6" hidden="1" outlineLevel="1">
      <c r="A116" t="s">
        <v>4614</v>
      </c>
      <c r="C116" s="1044">
        <v>1</v>
      </c>
      <c r="D116" s="1045" t="str">
        <f>TEXT($C$2,"yyyymmdd")</f>
        <v>20260331</v>
      </c>
      <c r="E116" s="1046" t="str">
        <f t="shared" ref="E116:E129" si="34">"Revaluation for "&amp;TEXT($C$2,"yyyy.mm")&amp;"_"&amp;A116</f>
        <v>Revaluation for 2026.03_Bank( HANA)</v>
      </c>
      <c r="F116" s="1044">
        <v>1</v>
      </c>
      <c r="G116" s="1044" t="str">
        <f>IF(VLOOKUP(C116,$A$72:$N$113,14,0)&lt;0,"6402-00-002","6402-00-001")</f>
        <v>6402-00-001</v>
      </c>
      <c r="H116" s="1046" t="str">
        <f>IF(VLOOKUP(C116,$A$72:$N$113,14,0)&lt;0,"차","대")</f>
        <v>대</v>
      </c>
      <c r="I116" s="1046">
        <f>ABS(VLOOKUP(C116,$A$72:$N$113,14,0))</f>
        <v>0</v>
      </c>
      <c r="J116" s="1047">
        <f>VLOOKUP(C116,$A$72:$N$113,2,0)</f>
        <v>0</v>
      </c>
      <c r="K116" s="1046"/>
      <c r="L116" s="1048"/>
      <c r="M116" s="1046"/>
      <c r="N116" s="1049"/>
      <c r="R116" s="1044"/>
      <c r="S116" s="1045"/>
      <c r="T116" s="1046"/>
      <c r="U116" s="1044"/>
      <c r="V116" s="1044"/>
      <c r="W116" s="1046"/>
      <c r="X116" s="1046"/>
      <c r="Y116" s="1047"/>
      <c r="Z116" s="1046"/>
      <c r="AA116" s="1048" t="s">
        <v>4615</v>
      </c>
      <c r="AB116" s="1046"/>
      <c r="AC116" s="1049" t="str">
        <f t="shared" ref="AC116:AC129" si="35">T116&amp;"( "&amp;VLOOKUP(J116,$B$72:$N$111,2,0)&amp;" )"</f>
        <v>( 0 )</v>
      </c>
    </row>
    <row r="117" spans="1:29" ht="15.6" hidden="1" outlineLevel="1">
      <c r="A117" t="s">
        <v>4614</v>
      </c>
      <c r="C117" s="1050">
        <f>C116</f>
        <v>1</v>
      </c>
      <c r="D117" s="1051" t="str">
        <f>D116</f>
        <v>20260331</v>
      </c>
      <c r="E117" s="1046" t="str">
        <f t="shared" si="34"/>
        <v>Revaluation for 2026.03_Bank( HANA)</v>
      </c>
      <c r="F117" s="1050">
        <v>1</v>
      </c>
      <c r="G117" s="1050" t="str">
        <f>VLOOKUP(A117,$A$111:$B$114,2,0)</f>
        <v>1108-KR-001</v>
      </c>
      <c r="H117" s="1052" t="str">
        <f>IF(H116="차","대","차")</f>
        <v>차</v>
      </c>
      <c r="I117" s="1052">
        <f>I116</f>
        <v>0</v>
      </c>
      <c r="J117" s="1053">
        <f>J116</f>
        <v>0</v>
      </c>
      <c r="K117" s="1052"/>
      <c r="L117" s="1054"/>
      <c r="M117" s="1052"/>
      <c r="N117" s="1055"/>
      <c r="R117" s="1044"/>
      <c r="S117" s="1051"/>
      <c r="T117" s="1046"/>
      <c r="U117" s="1050"/>
      <c r="V117" s="1050"/>
      <c r="W117" s="1052"/>
      <c r="X117" s="1052"/>
      <c r="Y117" s="1053"/>
      <c r="Z117" s="1052"/>
      <c r="AA117" s="1054" t="s">
        <v>4615</v>
      </c>
      <c r="AB117" s="1052"/>
      <c r="AC117" s="1055" t="str">
        <f t="shared" si="35"/>
        <v>( 0 )</v>
      </c>
    </row>
    <row r="118" spans="1:29" ht="15.6" hidden="1" outlineLevel="1">
      <c r="A118" s="376" t="s">
        <v>4588</v>
      </c>
      <c r="C118" s="1056">
        <f>+C116+1</f>
        <v>2</v>
      </c>
      <c r="D118" s="1057" t="str">
        <f t="shared" ref="D118:D129" si="36">D117</f>
        <v>20260331</v>
      </c>
      <c r="E118" s="1058" t="str">
        <f t="shared" si="34"/>
        <v>Revaluation for 2026.03_InterCo Billings</v>
      </c>
      <c r="F118" s="1056">
        <v>1</v>
      </c>
      <c r="G118" s="1056" t="str">
        <f>IF(VLOOKUP(C118,$A$72:$N$113,14,0)&lt;0,"6402-00-002","6402-00-001")</f>
        <v>6402-00-001</v>
      </c>
      <c r="H118" s="1058" t="str">
        <f>IF(VLOOKUP(C118,$A$72:$N$113,14,0)&lt;0,"차","대")</f>
        <v>대</v>
      </c>
      <c r="I118" s="1059">
        <f>ABS(VLOOKUP(C118,$A$72:$N$113,14,0))</f>
        <v>0</v>
      </c>
      <c r="J118" s="1060" t="str">
        <f>VLOOKUP(C118,$A$72:$N$113,2,0)</f>
        <v>201726513C</v>
      </c>
      <c r="K118" s="1058"/>
      <c r="L118" s="1061"/>
      <c r="M118" s="1058"/>
      <c r="N118" s="1062"/>
      <c r="R118" s="1044"/>
      <c r="S118" s="1057"/>
      <c r="T118" s="1058"/>
      <c r="U118" s="1056"/>
      <c r="V118" s="1056"/>
      <c r="W118" s="1046"/>
      <c r="X118" s="1525"/>
      <c r="Y118" s="1060"/>
      <c r="Z118" s="1058"/>
      <c r="AA118" s="1061" t="s">
        <v>4615</v>
      </c>
      <c r="AB118" s="1058"/>
      <c r="AC118" s="1062" t="str">
        <f t="shared" si="35"/>
        <v>( ECSSPL )</v>
      </c>
    </row>
    <row r="119" spans="1:29" ht="15.6" hidden="1" outlineLevel="1">
      <c r="A119" s="376" t="s">
        <v>4588</v>
      </c>
      <c r="C119" s="1056">
        <f>C118</f>
        <v>2</v>
      </c>
      <c r="D119" s="1057" t="str">
        <f t="shared" si="36"/>
        <v>20260331</v>
      </c>
      <c r="E119" s="1058" t="str">
        <f t="shared" si="34"/>
        <v>Revaluation for 2026.03_InterCo Billings</v>
      </c>
      <c r="F119" s="1056">
        <v>1</v>
      </c>
      <c r="G119" s="1056" t="str">
        <f t="shared" ref="G119" si="37">VLOOKUP(A119,$A$111:$B$114,2,0)</f>
        <v>2203-00-000</v>
      </c>
      <c r="H119" s="1058" t="str">
        <f t="shared" ref="H119" si="38">IF(H118="차","대","차")</f>
        <v>차</v>
      </c>
      <c r="I119" s="1059">
        <f t="shared" ref="I119:J119" si="39">I118</f>
        <v>0</v>
      </c>
      <c r="J119" s="1060" t="str">
        <f t="shared" si="39"/>
        <v>201726513C</v>
      </c>
      <c r="K119" s="1058"/>
      <c r="L119" s="1061"/>
      <c r="M119" s="1058"/>
      <c r="N119" s="1062"/>
      <c r="R119" s="1044"/>
      <c r="S119" s="1057"/>
      <c r="T119" s="1058"/>
      <c r="U119" s="1056"/>
      <c r="V119" s="1056"/>
      <c r="W119" s="1046"/>
      <c r="X119" s="1525"/>
      <c r="Y119" s="1060"/>
      <c r="Z119" s="1058"/>
      <c r="AA119" s="1061" t="s">
        <v>4615</v>
      </c>
      <c r="AB119" s="1058"/>
      <c r="AC119" s="1062" t="str">
        <f t="shared" si="35"/>
        <v>( ECSSPL )</v>
      </c>
    </row>
    <row r="120" spans="1:29" ht="15.6" hidden="1" outlineLevel="1">
      <c r="A120" s="376" t="s">
        <v>4588</v>
      </c>
      <c r="C120" s="1044">
        <f>+C118+1</f>
        <v>3</v>
      </c>
      <c r="D120" s="379" t="str">
        <f t="shared" si="36"/>
        <v>20260331</v>
      </c>
      <c r="E120" s="1046" t="str">
        <f t="shared" si="34"/>
        <v>Revaluation for 2026.03_InterCo Billings</v>
      </c>
      <c r="F120" s="380">
        <v>1</v>
      </c>
      <c r="G120" s="1044" t="e">
        <f>IF(VLOOKUP(C120,$A$72:$N$113,14,0)&lt;0,"6402-00-002","6402-00-001")</f>
        <v>#N/A</v>
      </c>
      <c r="H120" s="381" t="e">
        <f>IF(VLOOKUP(C120,$A$72:$N$113,14,0)&lt;0,"차","대")</f>
        <v>#N/A</v>
      </c>
      <c r="I120" s="381" t="e">
        <f>ABS(VLOOKUP(C120,$A$72:$N$113,14,0))</f>
        <v>#N/A</v>
      </c>
      <c r="J120" s="382" t="e">
        <f>VLOOKUP(C120,$A$72:$N$113,2,0)</f>
        <v>#N/A</v>
      </c>
      <c r="K120" s="381"/>
      <c r="L120" s="383"/>
      <c r="M120" s="381"/>
      <c r="N120" s="384"/>
      <c r="R120" s="1044"/>
      <c r="S120" s="379"/>
      <c r="T120" s="1046"/>
      <c r="U120" s="380"/>
      <c r="V120" s="1044"/>
      <c r="W120" s="381"/>
      <c r="X120" s="381"/>
      <c r="Y120" s="382"/>
      <c r="Z120" s="381"/>
      <c r="AA120" s="383" t="s">
        <v>4615</v>
      </c>
      <c r="AB120" s="381"/>
      <c r="AC120" s="384" t="e">
        <f t="shared" si="35"/>
        <v>#N/A</v>
      </c>
    </row>
    <row r="121" spans="1:29" ht="15.6" hidden="1" outlineLevel="1">
      <c r="A121" s="376" t="s">
        <v>4588</v>
      </c>
      <c r="C121" s="1050">
        <f>C120</f>
        <v>3</v>
      </c>
      <c r="D121" s="1051" t="str">
        <f t="shared" si="36"/>
        <v>20260331</v>
      </c>
      <c r="E121" s="1046" t="str">
        <f t="shared" si="34"/>
        <v>Revaluation for 2026.03_InterCo Billings</v>
      </c>
      <c r="F121" s="1050">
        <v>1</v>
      </c>
      <c r="G121" s="1050" t="str">
        <f t="shared" ref="G121" si="40">VLOOKUP(A121,$A$111:$B$114,2,0)</f>
        <v>2203-00-000</v>
      </c>
      <c r="H121" s="1052" t="e">
        <f t="shared" ref="H121" si="41">IF(H120="차","대","차")</f>
        <v>#N/A</v>
      </c>
      <c r="I121" s="1052" t="e">
        <f t="shared" ref="I121:J121" si="42">I120</f>
        <v>#N/A</v>
      </c>
      <c r="J121" s="1053" t="e">
        <f t="shared" si="42"/>
        <v>#N/A</v>
      </c>
      <c r="K121" s="1052"/>
      <c r="L121" s="1054"/>
      <c r="M121" s="1052"/>
      <c r="N121" s="1055"/>
      <c r="R121" s="1044"/>
      <c r="S121" s="1051"/>
      <c r="T121" s="1046"/>
      <c r="U121" s="1050"/>
      <c r="V121" s="1050"/>
      <c r="W121" s="1052"/>
      <c r="X121" s="1052"/>
      <c r="Y121" s="1053"/>
      <c r="Z121" s="1052"/>
      <c r="AA121" s="1054" t="s">
        <v>4615</v>
      </c>
      <c r="AB121" s="1052"/>
      <c r="AC121" s="1055" t="e">
        <f t="shared" si="35"/>
        <v>#N/A</v>
      </c>
    </row>
    <row r="122" spans="1:29" ht="15.6" hidden="1" outlineLevel="1">
      <c r="A122" s="376" t="s">
        <v>4588</v>
      </c>
      <c r="C122" s="1056">
        <f>+C120+1</f>
        <v>4</v>
      </c>
      <c r="D122" s="1057" t="str">
        <f t="shared" si="36"/>
        <v>20260331</v>
      </c>
      <c r="E122" s="1058" t="str">
        <f t="shared" si="34"/>
        <v>Revaluation for 2026.03_InterCo Billings</v>
      </c>
      <c r="F122" s="1056">
        <v>1</v>
      </c>
      <c r="G122" s="1056" t="e">
        <f>IF(VLOOKUP(C122,$A$72:$N$113,14,0)&lt;0,"6402-00-002","6402-00-001")</f>
        <v>#N/A</v>
      </c>
      <c r="H122" s="1058" t="e">
        <f>IF(VLOOKUP(C122,$A$72:$N$113,14,0)&lt;0,"차","대")</f>
        <v>#N/A</v>
      </c>
      <c r="I122" s="1059" t="e">
        <f>ABS(VLOOKUP(C122,$A$72:$N$113,14,0))</f>
        <v>#N/A</v>
      </c>
      <c r="J122" s="1060" t="e">
        <f>VLOOKUP(C122,$A$72:$N$113,2,0)</f>
        <v>#N/A</v>
      </c>
      <c r="K122" s="1058"/>
      <c r="L122" s="1061"/>
      <c r="M122" s="1058"/>
      <c r="N122" s="1062"/>
      <c r="R122" s="1044"/>
      <c r="S122" s="1057"/>
      <c r="T122" s="1058"/>
      <c r="U122" s="1056"/>
      <c r="V122" s="1056"/>
      <c r="W122" s="1046"/>
      <c r="X122" s="1525"/>
      <c r="Y122" s="1060"/>
      <c r="Z122" s="1058"/>
      <c r="AA122" s="1061" t="s">
        <v>4615</v>
      </c>
      <c r="AB122" s="1058"/>
      <c r="AC122" s="1062" t="e">
        <f t="shared" si="35"/>
        <v>#N/A</v>
      </c>
    </row>
    <row r="123" spans="1:29" ht="15.6" hidden="1" outlineLevel="1">
      <c r="A123" s="376" t="s">
        <v>4588</v>
      </c>
      <c r="C123" s="1056">
        <f>C122</f>
        <v>4</v>
      </c>
      <c r="D123" s="1057" t="str">
        <f t="shared" si="36"/>
        <v>20260331</v>
      </c>
      <c r="E123" s="1058" t="str">
        <f t="shared" si="34"/>
        <v>Revaluation for 2026.03_InterCo Billings</v>
      </c>
      <c r="F123" s="1056">
        <v>1</v>
      </c>
      <c r="G123" s="1056" t="str">
        <f t="shared" ref="G123" si="43">VLOOKUP(A123,$A$111:$B$114,2,0)</f>
        <v>2203-00-000</v>
      </c>
      <c r="H123" s="1058" t="e">
        <f t="shared" ref="H123" si="44">IF(H122="차","대","차")</f>
        <v>#N/A</v>
      </c>
      <c r="I123" s="1059" t="e">
        <f t="shared" ref="I123:J123" si="45">I122</f>
        <v>#N/A</v>
      </c>
      <c r="J123" s="1060" t="e">
        <f t="shared" si="45"/>
        <v>#N/A</v>
      </c>
      <c r="K123" s="1058"/>
      <c r="L123" s="1061"/>
      <c r="M123" s="1058"/>
      <c r="N123" s="1062"/>
      <c r="R123" s="1044"/>
      <c r="S123" s="1057"/>
      <c r="T123" s="1058"/>
      <c r="U123" s="1056"/>
      <c r="V123" s="1056"/>
      <c r="W123" s="1046"/>
      <c r="X123" s="1525"/>
      <c r="Y123" s="1060"/>
      <c r="Z123" s="1058"/>
      <c r="AA123" s="1061" t="s">
        <v>4615</v>
      </c>
      <c r="AB123" s="1058"/>
      <c r="AC123" s="1062" t="e">
        <f t="shared" si="35"/>
        <v>#N/A</v>
      </c>
    </row>
    <row r="124" spans="1:29" ht="15.6" hidden="1" outlineLevel="1">
      <c r="C124" s="1044">
        <f>+C122+1</f>
        <v>5</v>
      </c>
      <c r="D124" s="379" t="str">
        <f t="shared" si="36"/>
        <v>20260331</v>
      </c>
      <c r="E124" s="1046" t="str">
        <f t="shared" si="34"/>
        <v>Revaluation for 2026.03_</v>
      </c>
      <c r="F124" s="380">
        <v>1</v>
      </c>
      <c r="G124" s="1044" t="e">
        <f>IF(VLOOKUP(C124,$A$72:$N$113,14,0)&lt;0,"6402-00-002","6402-00-001")</f>
        <v>#N/A</v>
      </c>
      <c r="H124" s="381" t="e">
        <f>IF(VLOOKUP(C124,$A$72:$N$113,14,0)&lt;0,"차","대")</f>
        <v>#N/A</v>
      </c>
      <c r="I124" s="381" t="e">
        <f>ABS(VLOOKUP(C124,$A$72:$N$113,14,0))</f>
        <v>#N/A</v>
      </c>
      <c r="J124" s="382" t="e">
        <f>VLOOKUP(C124,$A$72:$N$113,2,0)</f>
        <v>#N/A</v>
      </c>
      <c r="K124" s="381"/>
      <c r="L124" s="383"/>
      <c r="M124" s="381"/>
      <c r="N124" s="384"/>
      <c r="R124" s="1044"/>
      <c r="S124" s="379"/>
      <c r="T124" s="1046"/>
      <c r="U124" s="380"/>
      <c r="V124" s="1044"/>
      <c r="W124" s="381"/>
      <c r="X124" s="381"/>
      <c r="Y124" s="382"/>
      <c r="Z124" s="381"/>
      <c r="AA124" s="383" t="s">
        <v>4615</v>
      </c>
      <c r="AB124" s="381"/>
      <c r="AC124" s="384" t="e">
        <f t="shared" si="35"/>
        <v>#N/A</v>
      </c>
    </row>
    <row r="125" spans="1:29" ht="15.6" hidden="1" outlineLevel="1">
      <c r="C125" s="1050">
        <f>C124</f>
        <v>5</v>
      </c>
      <c r="D125" s="1051" t="str">
        <f t="shared" si="36"/>
        <v>20260331</v>
      </c>
      <c r="E125" s="1046" t="str">
        <f t="shared" si="34"/>
        <v>Revaluation for 2026.03_</v>
      </c>
      <c r="F125" s="1050">
        <v>1</v>
      </c>
      <c r="G125" s="1050" t="e">
        <f t="shared" ref="G125" si="46">VLOOKUP(A125,$A$111:$B$114,2,0)</f>
        <v>#N/A</v>
      </c>
      <c r="H125" s="1052" t="e">
        <f t="shared" ref="H125" si="47">IF(H124="차","대","차")</f>
        <v>#N/A</v>
      </c>
      <c r="I125" s="1052" t="e">
        <f t="shared" ref="I125:J125" si="48">I124</f>
        <v>#N/A</v>
      </c>
      <c r="J125" s="1053" t="e">
        <f t="shared" si="48"/>
        <v>#N/A</v>
      </c>
      <c r="K125" s="1052"/>
      <c r="L125" s="1054"/>
      <c r="M125" s="1052"/>
      <c r="N125" s="1055"/>
      <c r="R125" s="1044"/>
      <c r="S125" s="1051"/>
      <c r="T125" s="1046"/>
      <c r="U125" s="1050"/>
      <c r="V125" s="1050"/>
      <c r="W125" s="1052"/>
      <c r="X125" s="1052"/>
      <c r="Y125" s="1053"/>
      <c r="Z125" s="1052"/>
      <c r="AA125" s="1054" t="s">
        <v>4615</v>
      </c>
      <c r="AB125" s="1052"/>
      <c r="AC125" s="1055" t="e">
        <f t="shared" si="35"/>
        <v>#N/A</v>
      </c>
    </row>
    <row r="126" spans="1:29" ht="15.6" hidden="1" outlineLevel="1">
      <c r="C126" s="1056">
        <f>+C124+1</f>
        <v>6</v>
      </c>
      <c r="D126" s="1057" t="str">
        <f t="shared" si="36"/>
        <v>20260331</v>
      </c>
      <c r="E126" s="1058" t="str">
        <f t="shared" si="34"/>
        <v>Revaluation for 2026.03_</v>
      </c>
      <c r="F126" s="1056">
        <v>1</v>
      </c>
      <c r="G126" s="1056" t="e">
        <f>IF(VLOOKUP(C126,$A$72:$N$113,14,0)&lt;0,"6402-00-002","6402-00-001")</f>
        <v>#N/A</v>
      </c>
      <c r="H126" s="1058" t="e">
        <f>IF(VLOOKUP(C126,$A$72:$N$113,14,0)&lt;0,"차","대")</f>
        <v>#N/A</v>
      </c>
      <c r="I126" s="1059" t="e">
        <f>ABS(VLOOKUP(C126,$A$72:$N$113,14,0))</f>
        <v>#N/A</v>
      </c>
      <c r="J126" s="1060" t="e">
        <f>VLOOKUP(C126,$A$72:$N$113,2,0)</f>
        <v>#N/A</v>
      </c>
      <c r="K126" s="1058"/>
      <c r="L126" s="1061"/>
      <c r="M126" s="1058"/>
      <c r="N126" s="1062"/>
      <c r="R126" s="1044"/>
      <c r="S126" s="1057"/>
      <c r="T126" s="1058"/>
      <c r="U126" s="1056"/>
      <c r="V126" s="1056"/>
      <c r="W126" s="1046"/>
      <c r="X126" s="1525"/>
      <c r="Y126" s="1060"/>
      <c r="Z126" s="1058"/>
      <c r="AA126" s="1061" t="s">
        <v>4615</v>
      </c>
      <c r="AB126" s="1058"/>
      <c r="AC126" s="1062" t="e">
        <f t="shared" si="35"/>
        <v>#N/A</v>
      </c>
    </row>
    <row r="127" spans="1:29" ht="15.6" hidden="1" outlineLevel="1">
      <c r="C127" s="1056">
        <f>C126</f>
        <v>6</v>
      </c>
      <c r="D127" s="1057" t="str">
        <f t="shared" si="36"/>
        <v>20260331</v>
      </c>
      <c r="E127" s="1058" t="str">
        <f t="shared" si="34"/>
        <v>Revaluation for 2026.03_</v>
      </c>
      <c r="F127" s="1056">
        <v>1</v>
      </c>
      <c r="G127" s="1056" t="e">
        <f t="shared" ref="G127" si="49">VLOOKUP(A127,$A$111:$B$114,2,0)</f>
        <v>#N/A</v>
      </c>
      <c r="H127" s="1058" t="e">
        <f t="shared" ref="H127" si="50">IF(H126="차","대","차")</f>
        <v>#N/A</v>
      </c>
      <c r="I127" s="1059" t="e">
        <f t="shared" ref="I127:J127" si="51">I126</f>
        <v>#N/A</v>
      </c>
      <c r="J127" s="1060" t="e">
        <f t="shared" si="51"/>
        <v>#N/A</v>
      </c>
      <c r="K127" s="1058"/>
      <c r="L127" s="1061"/>
      <c r="M127" s="1058"/>
      <c r="N127" s="1062"/>
      <c r="R127" s="1044"/>
      <c r="S127" s="1057"/>
      <c r="T127" s="1058"/>
      <c r="U127" s="1056"/>
      <c r="V127" s="1056"/>
      <c r="W127" s="1046"/>
      <c r="X127" s="1525"/>
      <c r="Y127" s="1060"/>
      <c r="Z127" s="1058"/>
      <c r="AA127" s="1061" t="s">
        <v>4615</v>
      </c>
      <c r="AB127" s="1058"/>
      <c r="AC127" s="1062" t="e">
        <f t="shared" si="35"/>
        <v>#N/A</v>
      </c>
    </row>
    <row r="128" spans="1:29" ht="15.6" hidden="1" outlineLevel="1">
      <c r="C128" s="1044">
        <f>+C126+1</f>
        <v>7</v>
      </c>
      <c r="D128" s="1045" t="str">
        <f t="shared" si="36"/>
        <v>20260331</v>
      </c>
      <c r="E128" s="1046" t="str">
        <f t="shared" si="34"/>
        <v>Revaluation for 2026.03_</v>
      </c>
      <c r="F128" s="1044">
        <v>1</v>
      </c>
      <c r="G128" s="1044" t="e">
        <f>IF(VLOOKUP(C128,$A$72:$N$113,14,0)&lt;0,"6402-00-002","6402-00-001")</f>
        <v>#N/A</v>
      </c>
      <c r="H128" s="1046" t="e">
        <f>IF(VLOOKUP(C128,$A$72:$N$113,14,0)&lt;0,"차","대")</f>
        <v>#N/A</v>
      </c>
      <c r="I128" s="1046" t="e">
        <f>ABS(VLOOKUP(C128,$A$72:$N$113,14,0))</f>
        <v>#N/A</v>
      </c>
      <c r="J128" s="1047" t="e">
        <f>VLOOKUP(C128,$A$72:$N$113,2,0)</f>
        <v>#N/A</v>
      </c>
      <c r="K128" s="1046"/>
      <c r="L128" s="1048"/>
      <c r="M128" s="1046"/>
      <c r="N128" s="1049"/>
      <c r="R128" s="1044"/>
      <c r="S128" s="1045"/>
      <c r="T128" s="1046"/>
      <c r="U128" s="1044"/>
      <c r="V128" s="1044"/>
      <c r="W128" s="1046"/>
      <c r="X128" s="1046"/>
      <c r="Y128" s="1047"/>
      <c r="Z128" s="1046"/>
      <c r="AA128" s="1048" t="s">
        <v>4615</v>
      </c>
      <c r="AB128" s="1046"/>
      <c r="AC128" s="1049" t="e">
        <f t="shared" si="35"/>
        <v>#N/A</v>
      </c>
    </row>
    <row r="129" spans="1:29" ht="15.6" hidden="1" outlineLevel="1">
      <c r="C129" s="1044">
        <f>C128</f>
        <v>7</v>
      </c>
      <c r="D129" s="1045" t="str">
        <f t="shared" si="36"/>
        <v>20260331</v>
      </c>
      <c r="E129" s="1046" t="str">
        <f t="shared" si="34"/>
        <v>Revaluation for 2026.03_</v>
      </c>
      <c r="F129" s="380">
        <v>1</v>
      </c>
      <c r="G129" s="1044" t="e">
        <f t="shared" ref="G129" si="52">VLOOKUP(A129,$A$111:$B$114,2,0)</f>
        <v>#N/A</v>
      </c>
      <c r="H129" s="1046" t="e">
        <f t="shared" ref="H129" si="53">IF(H128="차","대","차")</f>
        <v>#N/A</v>
      </c>
      <c r="I129" s="1046" t="e">
        <f t="shared" ref="I129:J129" si="54">I128</f>
        <v>#N/A</v>
      </c>
      <c r="J129" s="1047" t="e">
        <f t="shared" si="54"/>
        <v>#N/A</v>
      </c>
      <c r="K129" s="1046"/>
      <c r="L129" s="1048"/>
      <c r="M129" s="1046"/>
      <c r="N129" s="1049"/>
      <c r="R129" s="1044"/>
      <c r="S129" s="1045"/>
      <c r="T129" s="1046"/>
      <c r="U129" s="380"/>
      <c r="V129" s="1044"/>
      <c r="W129" s="1046"/>
      <c r="X129" s="1046"/>
      <c r="Y129" s="1047"/>
      <c r="Z129" s="1046"/>
      <c r="AA129" s="1048" t="s">
        <v>4615</v>
      </c>
      <c r="AB129" s="1046"/>
      <c r="AC129" s="1049" t="e">
        <f t="shared" si="35"/>
        <v>#N/A</v>
      </c>
    </row>
    <row r="130" spans="1:29" hidden="1" outlineLevel="1"/>
    <row r="131" spans="1:29" hidden="1" outlineLevel="1"/>
    <row r="132" spans="1:29" hidden="1" collapsed="1">
      <c r="X132" s="365"/>
    </row>
    <row r="133" spans="1:29" hidden="1">
      <c r="X133" s="1526"/>
    </row>
    <row r="134" spans="1:29" hidden="1">
      <c r="Y134" s="394"/>
    </row>
    <row r="135" spans="1:29" hidden="1">
      <c r="X135" s="365"/>
    </row>
    <row r="136" spans="1:29" hidden="1" outlineLevel="1"/>
    <row r="137" spans="1:29" hidden="1" outlineLevel="1">
      <c r="D137" t="s">
        <v>4616</v>
      </c>
    </row>
    <row r="138" spans="1:29" hidden="1" outlineLevel="1">
      <c r="A138" t="s">
        <v>4617</v>
      </c>
      <c r="D138" t="s">
        <v>4589</v>
      </c>
    </row>
    <row r="139" spans="1:29" ht="15.6" hidden="1" outlineLevel="1">
      <c r="A139">
        <v>2</v>
      </c>
      <c r="C139" s="1044">
        <f>+C137+1</f>
        <v>1</v>
      </c>
      <c r="D139" s="458" t="str">
        <f>TEXT(C2,"yyyymmdd")</f>
        <v>20260331</v>
      </c>
      <c r="E139" s="1046" t="s">
        <v>573</v>
      </c>
      <c r="F139" s="380">
        <v>1</v>
      </c>
      <c r="G139" s="1044" t="s">
        <v>441</v>
      </c>
      <c r="H139" s="1052" t="str">
        <f>IF(H138="차","대","차")</f>
        <v>차</v>
      </c>
      <c r="I139" s="381">
        <f>SUMIFS('대출금,미지급이자,'!C:C,'대출금,미지급이자,'!B:B,TEXT(D139,"0000-00-00"))</f>
        <v>15712084</v>
      </c>
      <c r="J139" s="382" t="s">
        <v>443</v>
      </c>
      <c r="K139" s="381"/>
      <c r="L139" s="383"/>
      <c r="M139" s="381"/>
      <c r="N139" s="1046"/>
      <c r="R139" s="500"/>
      <c r="S139" s="500"/>
    </row>
    <row r="140" spans="1:29" ht="15.6" hidden="1" outlineLevel="1">
      <c r="C140" s="1050">
        <f>C139</f>
        <v>1</v>
      </c>
      <c r="D140" s="458" t="str">
        <f>D139</f>
        <v>20260331</v>
      </c>
      <c r="E140" s="1046" t="s">
        <v>573</v>
      </c>
      <c r="F140" s="1050">
        <v>1</v>
      </c>
      <c r="G140" s="459" t="s">
        <v>445</v>
      </c>
      <c r="H140" s="1052" t="str">
        <f t="shared" ref="H140" si="55">IF(H139="차","대","차")</f>
        <v>대</v>
      </c>
      <c r="I140" s="381">
        <f>SUMIFS('대출금,미지급이자,'!C:C,'대출금,미지급이자,'!B:B,TEXT(D140,"0000-00-00"))</f>
        <v>15712084</v>
      </c>
      <c r="J140" s="1053" t="s">
        <v>443</v>
      </c>
      <c r="K140" s="1052"/>
      <c r="L140" s="1054"/>
      <c r="M140" s="1052"/>
      <c r="N140" s="1046"/>
      <c r="R140" s="253"/>
      <c r="S140" s="500"/>
    </row>
    <row r="141" spans="1:29" ht="15.6" hidden="1" outlineLevel="1">
      <c r="A141">
        <v>7</v>
      </c>
      <c r="C141" s="1056">
        <f>+C139+1</f>
        <v>2</v>
      </c>
      <c r="D141" s="1063" t="str">
        <f t="shared" ref="D141:D142" si="56">D140</f>
        <v>20260331</v>
      </c>
      <c r="E141" s="1058" t="s">
        <v>4618</v>
      </c>
      <c r="F141" s="1056">
        <v>1</v>
      </c>
      <c r="G141" s="1056" t="s">
        <v>871</v>
      </c>
      <c r="H141" s="1058" t="s">
        <v>4619</v>
      </c>
      <c r="I141" s="381">
        <f>SUMIFS('대출금,미지급이자,'!H:H,'대출금,미지급이자,'!B:B,TEXT(D141,"0000-00-00"))</f>
        <v>7657424</v>
      </c>
      <c r="J141" s="1060" t="s">
        <v>427</v>
      </c>
      <c r="K141" s="1058"/>
      <c r="L141" s="1061"/>
      <c r="M141" s="1058"/>
      <c r="N141" s="1058"/>
      <c r="R141" s="500"/>
      <c r="S141" s="500"/>
    </row>
    <row r="142" spans="1:29" ht="15.6" hidden="1" outlineLevel="1">
      <c r="C142" s="1056">
        <f>C141</f>
        <v>2</v>
      </c>
      <c r="D142" s="1063" t="str">
        <f t="shared" si="56"/>
        <v>20260331</v>
      </c>
      <c r="E142" s="1058" t="s">
        <v>4618</v>
      </c>
      <c r="F142" s="1056">
        <v>1</v>
      </c>
      <c r="G142" s="1056" t="s">
        <v>425</v>
      </c>
      <c r="H142" s="1058" t="s">
        <v>4620</v>
      </c>
      <c r="I142" s="381">
        <f>SUMIFS('대출금,미지급이자,'!H:H,'대출금,미지급이자,'!B:B,TEXT(D142,"0000-00-00"))</f>
        <v>7657424</v>
      </c>
      <c r="J142" s="1060" t="s">
        <v>427</v>
      </c>
      <c r="K142" s="1058"/>
      <c r="L142" s="1061"/>
      <c r="M142" s="1058"/>
      <c r="N142" s="1058"/>
      <c r="R142" s="253"/>
      <c r="S142" s="500"/>
    </row>
    <row r="143" spans="1:29" hidden="1" outlineLevel="1"/>
    <row r="144" spans="1:29" hidden="1" collapsed="1"/>
  </sheetData>
  <mergeCells count="44">
    <mergeCell ref="L77:N77"/>
    <mergeCell ref="B89:B90"/>
    <mergeCell ref="C89:C90"/>
    <mergeCell ref="D89:D90"/>
    <mergeCell ref="F89:F90"/>
    <mergeCell ref="G89:G90"/>
    <mergeCell ref="H89:K89"/>
    <mergeCell ref="L89:N89"/>
    <mergeCell ref="B77:B78"/>
    <mergeCell ref="C77:C78"/>
    <mergeCell ref="D77:D78"/>
    <mergeCell ref="F77:F78"/>
    <mergeCell ref="G77:G78"/>
    <mergeCell ref="H77:K77"/>
    <mergeCell ref="E77:E78"/>
    <mergeCell ref="E89:E90"/>
    <mergeCell ref="B51:P51"/>
    <mergeCell ref="R51:AB51"/>
    <mergeCell ref="T57:V57"/>
    <mergeCell ref="S57:S58"/>
    <mergeCell ref="R57:R58"/>
    <mergeCell ref="Z57:Z58"/>
    <mergeCell ref="Y57:Y58"/>
    <mergeCell ref="X57:X58"/>
    <mergeCell ref="H57:K57"/>
    <mergeCell ref="F57:F58"/>
    <mergeCell ref="G57:G58"/>
    <mergeCell ref="E57:E58"/>
    <mergeCell ref="B57:B58"/>
    <mergeCell ref="C57:C58"/>
    <mergeCell ref="D57:D58"/>
    <mergeCell ref="L57:N57"/>
    <mergeCell ref="Z77:Z78"/>
    <mergeCell ref="R89:R90"/>
    <mergeCell ref="S89:S90"/>
    <mergeCell ref="T89:V89"/>
    <mergeCell ref="X89:X90"/>
    <mergeCell ref="Y89:Y90"/>
    <mergeCell ref="Z89:Z90"/>
    <mergeCell ref="R77:R78"/>
    <mergeCell ref="S77:S78"/>
    <mergeCell ref="T77:V77"/>
    <mergeCell ref="X77:X78"/>
    <mergeCell ref="Y77:Y78"/>
  </mergeCells>
  <phoneticPr fontId="40"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pageSetUpPr fitToPage="1"/>
  </sheetPr>
  <dimension ref="A1:U75"/>
  <sheetViews>
    <sheetView workbookViewId="0">
      <selection activeCell="D13" sqref="D13"/>
    </sheetView>
  </sheetViews>
  <sheetFormatPr defaultColWidth="9.375" defaultRowHeight="17.399999999999999" outlineLevelRow="1" outlineLevelCol="1"/>
  <cols>
    <col min="1" max="1" width="4" style="21" bestFit="1" customWidth="1"/>
    <col min="2" max="2" width="28.375" style="21" customWidth="1"/>
    <col min="3" max="3" width="42.5" style="21" customWidth="1"/>
    <col min="4" max="4" width="26.5" style="21" customWidth="1"/>
    <col min="5" max="6" width="23.875" style="23" customWidth="1"/>
    <col min="7" max="7" width="23.875" style="260" customWidth="1"/>
    <col min="8" max="8" width="23.875" style="23" customWidth="1"/>
    <col min="9" max="9" width="24.5" style="23" customWidth="1"/>
    <col min="10" max="10" width="51.375" style="21" hidden="1" customWidth="1" outlineLevel="1"/>
    <col min="11" max="11" width="9.375" style="21" hidden="1" customWidth="1" outlineLevel="1"/>
    <col min="12" max="13" width="13.375" style="21" hidden="1" customWidth="1" outlineLevel="1"/>
    <col min="14" max="14" width="9.375" style="21" hidden="1" customWidth="1" outlineLevel="1"/>
    <col min="15" max="15" width="12" style="21" bestFit="1" customWidth="1" collapsed="1"/>
    <col min="16" max="16" width="13.375" style="21" bestFit="1" customWidth="1"/>
    <col min="17" max="20" width="9.375" style="21"/>
    <col min="21" max="21" width="17.75" style="21" bestFit="1" customWidth="1"/>
    <col min="22" max="16384" width="9.375" style="21"/>
  </cols>
  <sheetData>
    <row r="1" spans="1:21" ht="21">
      <c r="B1" s="22" t="s">
        <v>2690</v>
      </c>
    </row>
    <row r="2" spans="1:21">
      <c r="B2" s="21" t="s">
        <v>2691</v>
      </c>
      <c r="C2" s="24">
        <f>CONTENTS!C2</f>
        <v>46112</v>
      </c>
    </row>
    <row r="3" spans="1:21">
      <c r="B3" s="21" t="s">
        <v>2692</v>
      </c>
      <c r="C3" s="37" t="s">
        <v>3487</v>
      </c>
    </row>
    <row r="4" spans="1:21">
      <c r="B4" s="21" t="s">
        <v>2694</v>
      </c>
      <c r="C4" s="37" t="str">
        <f>VLOOKUP(C3, COA!$A$2:$C$187,3,0)</f>
        <v>Income tax receivables</v>
      </c>
    </row>
    <row r="5" spans="1:21">
      <c r="A5" s="21" t="s">
        <v>290</v>
      </c>
    </row>
    <row r="6" spans="1:21" hidden="1" outlineLevel="1"/>
    <row r="7" spans="1:21" s="67" customFormat="1" collapsed="1">
      <c r="A7" s="67" t="s">
        <v>290</v>
      </c>
      <c r="B7" s="71" t="s">
        <v>3488</v>
      </c>
      <c r="C7" s="71" t="s">
        <v>2710</v>
      </c>
      <c r="D7" s="71" t="s">
        <v>2711</v>
      </c>
      <c r="E7" s="72" t="s">
        <v>151</v>
      </c>
      <c r="F7" s="71" t="s">
        <v>249</v>
      </c>
      <c r="G7" s="260"/>
    </row>
    <row r="8" spans="1:21" s="67" customFormat="1">
      <c r="B8" s="74"/>
      <c r="C8" s="75"/>
      <c r="D8" s="75"/>
      <c r="E8" s="76"/>
      <c r="F8" s="78"/>
    </row>
    <row r="9" spans="1:21" s="170" customFormat="1">
      <c r="B9" s="246" t="s">
        <v>417</v>
      </c>
      <c r="C9" s="186" t="s">
        <v>418</v>
      </c>
      <c r="D9" s="187" t="s">
        <v>3489</v>
      </c>
      <c r="E9" s="194">
        <f>H21+H35+H59+H48</f>
        <v>340060</v>
      </c>
      <c r="F9" s="194"/>
    </row>
    <row r="10" spans="1:21" s="170" customFormat="1">
      <c r="B10" s="246" t="s">
        <v>2679</v>
      </c>
      <c r="C10" s="186" t="s">
        <v>558</v>
      </c>
      <c r="D10" s="187" t="s">
        <v>3489</v>
      </c>
      <c r="E10" s="194">
        <f>I21+I35+I59+I48</f>
        <v>33960</v>
      </c>
      <c r="F10" s="174"/>
    </row>
    <row r="11" spans="1:21" s="170" customFormat="1">
      <c r="B11" s="79"/>
      <c r="C11" s="186"/>
      <c r="D11" s="187"/>
      <c r="E11" s="173"/>
      <c r="F11" s="174"/>
    </row>
    <row r="12" spans="1:21" s="170" customFormat="1">
      <c r="B12" s="171"/>
      <c r="C12" s="172"/>
      <c r="D12" s="172"/>
      <c r="E12" s="173"/>
      <c r="F12" s="174"/>
      <c r="G12" s="261"/>
    </row>
    <row r="13" spans="1:21" s="67" customFormat="1">
      <c r="B13" s="184" t="s">
        <v>3490</v>
      </c>
      <c r="C13" s="185"/>
      <c r="D13" s="185"/>
      <c r="E13" s="244">
        <f>SUM(E9:E12)</f>
        <v>374020</v>
      </c>
      <c r="F13" s="148" t="b">
        <f>E13=TB!F9</f>
        <v>1</v>
      </c>
      <c r="G13" s="260"/>
      <c r="U13" s="1286"/>
    </row>
    <row r="14" spans="1:21" s="170" customFormat="1">
      <c r="F14" s="610"/>
      <c r="G14" s="847"/>
      <c r="I14" s="190"/>
      <c r="U14" s="1286"/>
    </row>
    <row r="15" spans="1:21" s="170" customFormat="1">
      <c r="B15" s="251" t="s">
        <v>8309</v>
      </c>
      <c r="G15" s="262"/>
      <c r="I15" s="190"/>
      <c r="U15" s="1286"/>
    </row>
    <row r="16" spans="1:21" s="170" customFormat="1">
      <c r="B16" s="1705" t="s">
        <v>3492</v>
      </c>
      <c r="C16" s="1709" t="s">
        <v>3493</v>
      </c>
      <c r="D16" s="1711"/>
      <c r="E16" s="1709" t="s">
        <v>3494</v>
      </c>
      <c r="F16" s="1704" t="s">
        <v>3495</v>
      </c>
      <c r="G16" s="1710" t="s">
        <v>3496</v>
      </c>
      <c r="H16" s="1703" t="s">
        <v>3497</v>
      </c>
      <c r="I16" s="1703" t="s">
        <v>3498</v>
      </c>
      <c r="U16" s="1286"/>
    </row>
    <row r="17" spans="2:21" s="170" customFormat="1" ht="34.799999999999997">
      <c r="B17" s="1706"/>
      <c r="C17" s="988" t="s">
        <v>3499</v>
      </c>
      <c r="D17" s="988" t="s">
        <v>3500</v>
      </c>
      <c r="E17" s="1704"/>
      <c r="F17" s="1704"/>
      <c r="G17" s="1710"/>
      <c r="H17" s="1704"/>
      <c r="I17" s="1704"/>
      <c r="U17" s="1286"/>
    </row>
    <row r="18" spans="2:21" s="170" customFormat="1">
      <c r="B18" s="108" t="s">
        <v>3501</v>
      </c>
      <c r="C18" s="132" t="s">
        <v>3502</v>
      </c>
      <c r="D18" s="48" t="s">
        <v>3503</v>
      </c>
      <c r="E18" s="193">
        <v>46102</v>
      </c>
      <c r="F18" s="1285">
        <v>219071</v>
      </c>
      <c r="G18" s="263">
        <v>0.14000000000000001</v>
      </c>
      <c r="H18" s="114">
        <f>ROUNDDOWN(G18*F18,-1)</f>
        <v>30660</v>
      </c>
      <c r="I18" s="114">
        <f>ROUNDDOWN(H18*10%,-1)</f>
        <v>3060</v>
      </c>
      <c r="U18" s="1286"/>
    </row>
    <row r="19" spans="2:21" s="170" customFormat="1">
      <c r="B19" s="108"/>
      <c r="C19" s="132"/>
      <c r="D19" s="48"/>
      <c r="E19" s="620"/>
      <c r="F19" s="1285"/>
      <c r="G19" s="263"/>
      <c r="H19" s="114"/>
      <c r="I19" s="114"/>
      <c r="U19" s="1286"/>
    </row>
    <row r="20" spans="2:21" s="170" customFormat="1">
      <c r="F20" s="610"/>
      <c r="G20" s="847"/>
      <c r="I20" s="190"/>
      <c r="U20" s="1286"/>
    </row>
    <row r="21" spans="2:21" s="170" customFormat="1">
      <c r="B21" s="32"/>
      <c r="C21" s="32"/>
      <c r="D21" s="56">
        <f>SUM(D14:D19)</f>
        <v>0</v>
      </c>
      <c r="E21" s="56"/>
      <c r="F21" s="1284">
        <f>SUM(F15:F20)</f>
        <v>219071</v>
      </c>
      <c r="G21" s="265"/>
      <c r="H21" s="56">
        <f>SUM(H15:H20)</f>
        <v>30660</v>
      </c>
      <c r="I21" s="56">
        <f>SUM(I15:I20)</f>
        <v>3060</v>
      </c>
      <c r="U21" s="1286"/>
    </row>
    <row r="22" spans="2:21" s="170" customFormat="1">
      <c r="F22" s="148" t="b">
        <f>F21=TB!E45</f>
        <v>1</v>
      </c>
      <c r="G22" s="262"/>
      <c r="I22" s="190"/>
      <c r="U22" s="1286"/>
    </row>
    <row r="23" spans="2:21" s="170" customFormat="1">
      <c r="F23" s="610"/>
      <c r="G23" s="847"/>
      <c r="I23" s="190"/>
      <c r="U23" s="1286"/>
    </row>
    <row r="24" spans="2:21" s="170" customFormat="1">
      <c r="F24" s="610"/>
      <c r="G24" s="847"/>
      <c r="I24" s="190"/>
      <c r="U24" s="1286"/>
    </row>
    <row r="25" spans="2:21" s="170" customFormat="1">
      <c r="F25" s="610"/>
      <c r="G25" s="847"/>
      <c r="I25" s="190"/>
      <c r="U25" s="1286"/>
    </row>
    <row r="26" spans="2:21" s="170" customFormat="1">
      <c r="B26" s="251" t="s">
        <v>3491</v>
      </c>
      <c r="G26" s="262"/>
      <c r="I26" s="190"/>
      <c r="U26" s="1286"/>
    </row>
    <row r="27" spans="2:21" s="170" customFormat="1">
      <c r="B27" s="1705" t="s">
        <v>3492</v>
      </c>
      <c r="C27" s="1709" t="s">
        <v>3493</v>
      </c>
      <c r="D27" s="1711"/>
      <c r="E27" s="1709" t="s">
        <v>3494</v>
      </c>
      <c r="F27" s="1704" t="s">
        <v>3495</v>
      </c>
      <c r="G27" s="1710" t="s">
        <v>3496</v>
      </c>
      <c r="H27" s="1703" t="s">
        <v>3497</v>
      </c>
      <c r="I27" s="1703" t="s">
        <v>3498</v>
      </c>
    </row>
    <row r="28" spans="2:21" s="170" customFormat="1" ht="34.799999999999997">
      <c r="B28" s="1706"/>
      <c r="C28" s="988" t="s">
        <v>3499</v>
      </c>
      <c r="D28" s="988" t="s">
        <v>3500</v>
      </c>
      <c r="E28" s="1704"/>
      <c r="F28" s="1704"/>
      <c r="G28" s="1710"/>
      <c r="H28" s="1704"/>
      <c r="I28" s="1704"/>
      <c r="J28" s="190"/>
      <c r="K28" s="191"/>
      <c r="L28" s="192"/>
    </row>
    <row r="29" spans="2:21" s="170" customFormat="1">
      <c r="B29" s="108" t="s">
        <v>3501</v>
      </c>
      <c r="C29" s="132" t="s">
        <v>3502</v>
      </c>
      <c r="D29" s="48" t="s">
        <v>3503</v>
      </c>
      <c r="E29" s="193">
        <v>45731</v>
      </c>
      <c r="F29" s="1285">
        <v>201741</v>
      </c>
      <c r="G29" s="263">
        <v>0.14000000000000001</v>
      </c>
      <c r="H29" s="114">
        <f>ROUNDDOWN(G29*F29,-1)</f>
        <v>28240</v>
      </c>
      <c r="I29" s="114">
        <f>ROUNDDOWN(H29*10%,-1)</f>
        <v>2820</v>
      </c>
      <c r="J29" s="253" t="str">
        <f>"(Interest Income "&amp;TEXT(F29,"#,###")&amp;" - "&amp;TEXT(H29,"#,###")&amp;" - "&amp;TEXT(I29,"#,###")&amp;")"</f>
        <v>(Interest Income 201,741 - 28,240 - 2,820)</v>
      </c>
      <c r="K29" s="21"/>
      <c r="L29" s="656"/>
      <c r="M29" s="656">
        <f>F29-H29-I29</f>
        <v>170681</v>
      </c>
    </row>
    <row r="30" spans="2:21" s="170" customFormat="1">
      <c r="B30" s="108" t="s">
        <v>3501</v>
      </c>
      <c r="C30" s="132" t="s">
        <v>3502</v>
      </c>
      <c r="D30" s="48" t="s">
        <v>3503</v>
      </c>
      <c r="E30" s="620">
        <v>45829</v>
      </c>
      <c r="F30" s="1285">
        <v>545370</v>
      </c>
      <c r="G30" s="263">
        <v>0.14000000000000001</v>
      </c>
      <c r="H30" s="114">
        <f t="shared" ref="H30" si="0">ROUNDDOWN(G30*F30,-1)</f>
        <v>76350</v>
      </c>
      <c r="I30" s="114">
        <f t="shared" ref="I30" si="1">ROUNDDOWN(H30*10%,-1)</f>
        <v>7630</v>
      </c>
      <c r="J30" s="253"/>
      <c r="K30" s="21"/>
      <c r="L30" s="656"/>
      <c r="M30" s="656"/>
    </row>
    <row r="31" spans="2:21" s="170" customFormat="1">
      <c r="B31" s="108" t="s">
        <v>3501</v>
      </c>
      <c r="C31" s="132" t="s">
        <v>3505</v>
      </c>
      <c r="D31" s="134" t="s">
        <v>3506</v>
      </c>
      <c r="E31" s="620">
        <v>45829</v>
      </c>
      <c r="F31" s="1285">
        <v>17403</v>
      </c>
      <c r="G31" s="263">
        <v>0.14000000000000001</v>
      </c>
      <c r="H31" s="114">
        <f>ROUNDDOWN(G31*F31,-1)+10</f>
        <v>2440</v>
      </c>
      <c r="I31" s="114">
        <f>ROUNDDOWN(H31*10%,-1)</f>
        <v>240</v>
      </c>
      <c r="J31" s="253"/>
      <c r="K31" s="21"/>
      <c r="L31" s="656"/>
      <c r="M31" s="656"/>
    </row>
    <row r="32" spans="2:21" s="170" customFormat="1">
      <c r="B32" s="108" t="s">
        <v>3501</v>
      </c>
      <c r="C32" s="132" t="s">
        <v>3502</v>
      </c>
      <c r="D32" s="48" t="s">
        <v>3503</v>
      </c>
      <c r="E32" s="620">
        <v>45920</v>
      </c>
      <c r="F32" s="1285">
        <v>375580</v>
      </c>
      <c r="G32" s="263">
        <v>0.14000000000000001</v>
      </c>
      <c r="H32" s="114">
        <f>ROUNDDOWN(G32*F32,-1)</f>
        <v>52580</v>
      </c>
      <c r="I32" s="114">
        <f t="shared" ref="I32:I34" si="2">ROUNDDOWN(H32*10%,-1)</f>
        <v>5250</v>
      </c>
      <c r="J32" s="253"/>
      <c r="K32" s="21"/>
      <c r="L32" s="656"/>
      <c r="M32" s="656"/>
    </row>
    <row r="33" spans="2:15" s="170" customFormat="1">
      <c r="B33" s="108" t="s">
        <v>3501</v>
      </c>
      <c r="C33" s="132" t="s">
        <v>3502</v>
      </c>
      <c r="D33" s="48" t="s">
        <v>3503</v>
      </c>
      <c r="E33" s="620">
        <v>46011</v>
      </c>
      <c r="F33" s="1285">
        <v>268212</v>
      </c>
      <c r="G33" s="263">
        <v>0.14000000000000001</v>
      </c>
      <c r="H33" s="114">
        <f>ROUNDDOWN(G33*F33,-1)</f>
        <v>37540</v>
      </c>
      <c r="I33" s="114">
        <f t="shared" si="2"/>
        <v>3750</v>
      </c>
      <c r="J33" s="190"/>
      <c r="K33" s="191"/>
      <c r="L33" s="192"/>
      <c r="O33" s="610"/>
    </row>
    <row r="34" spans="2:15" s="170" customFormat="1">
      <c r="B34" s="108" t="s">
        <v>3501</v>
      </c>
      <c r="C34" s="132" t="s">
        <v>3505</v>
      </c>
      <c r="D34" s="134" t="s">
        <v>3506</v>
      </c>
      <c r="E34" s="620">
        <v>45829</v>
      </c>
      <c r="F34" s="1429">
        <v>14164</v>
      </c>
      <c r="G34" s="263">
        <v>0.14000000000000001</v>
      </c>
      <c r="H34" s="114">
        <f>ROUNDDOWN(G34*F34,-1)</f>
        <v>1980</v>
      </c>
      <c r="I34" s="114">
        <f t="shared" si="2"/>
        <v>190</v>
      </c>
      <c r="J34" s="190"/>
      <c r="K34" s="191"/>
      <c r="L34" s="192"/>
      <c r="O34" s="610"/>
    </row>
    <row r="35" spans="2:15" s="170" customFormat="1">
      <c r="B35" s="32"/>
      <c r="C35" s="32"/>
      <c r="D35" s="56">
        <f>SUM(D28:D33)</f>
        <v>0</v>
      </c>
      <c r="E35" s="56"/>
      <c r="F35" s="1284">
        <f>SUM(F29:F34)</f>
        <v>1422470</v>
      </c>
      <c r="G35" s="265"/>
      <c r="H35" s="56">
        <f>SUM(H29:H34)</f>
        <v>199130</v>
      </c>
      <c r="I35" s="56">
        <f>SUM(I29:I34)</f>
        <v>19880</v>
      </c>
      <c r="J35" s="190"/>
      <c r="K35" s="191"/>
      <c r="L35" s="192"/>
    </row>
    <row r="36" spans="2:15" s="170" customFormat="1">
      <c r="F36" s="148" t="b">
        <f>F35=IS!F23</f>
        <v>0</v>
      </c>
      <c r="G36" s="262"/>
      <c r="I36" s="190"/>
      <c r="J36" s="190"/>
      <c r="K36" s="191"/>
      <c r="L36" s="192"/>
    </row>
    <row r="37" spans="2:15" s="170" customFormat="1">
      <c r="B37" s="251" t="s">
        <v>3504</v>
      </c>
      <c r="G37" s="262"/>
      <c r="I37" s="190"/>
    </row>
    <row r="38" spans="2:15" s="170" customFormat="1">
      <c r="B38" s="1705" t="s">
        <v>3492</v>
      </c>
      <c r="C38" s="1707" t="s">
        <v>3493</v>
      </c>
      <c r="D38" s="1708"/>
      <c r="E38" s="1709" t="s">
        <v>3494</v>
      </c>
      <c r="F38" s="1704" t="s">
        <v>3495</v>
      </c>
      <c r="G38" s="1710" t="s">
        <v>3496</v>
      </c>
      <c r="H38" s="1703" t="s">
        <v>3497</v>
      </c>
      <c r="I38" s="1703" t="s">
        <v>3498</v>
      </c>
    </row>
    <row r="39" spans="2:15" s="170" customFormat="1" ht="34.799999999999997">
      <c r="B39" s="1706"/>
      <c r="C39" s="988" t="s">
        <v>3499</v>
      </c>
      <c r="D39" s="988" t="s">
        <v>3500</v>
      </c>
      <c r="E39" s="1704"/>
      <c r="F39" s="1704"/>
      <c r="G39" s="1710"/>
      <c r="H39" s="1704"/>
      <c r="I39" s="1704"/>
      <c r="J39" s="190"/>
      <c r="K39" s="191"/>
      <c r="L39" s="192"/>
    </row>
    <row r="40" spans="2:15" s="170" customFormat="1">
      <c r="B40" s="108" t="s">
        <v>3501</v>
      </c>
      <c r="C40" s="132" t="s">
        <v>3502</v>
      </c>
      <c r="D40" s="48" t="s">
        <v>3503</v>
      </c>
      <c r="E40" s="193">
        <v>45367</v>
      </c>
      <c r="F40" s="114">
        <v>170910</v>
      </c>
      <c r="G40" s="263">
        <v>0.14000000000000001</v>
      </c>
      <c r="H40" s="114">
        <f t="shared" ref="H40:H46" si="3">ROUNDDOWN(G40*F40,-1)</f>
        <v>23920</v>
      </c>
      <c r="I40" s="114">
        <f t="shared" ref="I40:I46" si="4">ROUNDDOWN(H40*10%,-1)</f>
        <v>2390</v>
      </c>
      <c r="J40" s="253" t="str">
        <f t="shared" ref="J40:J45" si="5">"(Interest Income "&amp;TEXT(F40,"#,###")&amp;" - "&amp;TEXT(H40,"#,###")&amp;" - "&amp;TEXT(I40,"#,###")&amp;")"</f>
        <v>(Interest Income 170,910 - 23,920 - 2,390)</v>
      </c>
      <c r="K40" s="21"/>
      <c r="L40" s="656"/>
      <c r="M40" s="656">
        <f t="shared" ref="M40:M45" si="6">F40-H40-I40</f>
        <v>144600</v>
      </c>
      <c r="O40" s="21" t="s">
        <v>3509</v>
      </c>
    </row>
    <row r="41" spans="2:15" s="170" customFormat="1">
      <c r="B41" s="108" t="s">
        <v>3501</v>
      </c>
      <c r="C41" s="132" t="s">
        <v>3502</v>
      </c>
      <c r="D41" s="48" t="s">
        <v>3503</v>
      </c>
      <c r="E41" s="193">
        <v>45458</v>
      </c>
      <c r="F41" s="114">
        <v>99847</v>
      </c>
      <c r="G41" s="263">
        <f>+G40</f>
        <v>0.14000000000000001</v>
      </c>
      <c r="H41" s="114">
        <f t="shared" si="3"/>
        <v>13970</v>
      </c>
      <c r="I41" s="114">
        <f t="shared" si="4"/>
        <v>1390</v>
      </c>
      <c r="J41" s="253" t="str">
        <f t="shared" si="5"/>
        <v>(Interest Income 99,847 - 13,970 - 1,390)</v>
      </c>
      <c r="K41" s="21"/>
      <c r="L41" s="656"/>
      <c r="M41" s="656">
        <f t="shared" si="6"/>
        <v>84487</v>
      </c>
      <c r="O41" s="21" t="s">
        <v>3509</v>
      </c>
    </row>
    <row r="42" spans="2:15" s="170" customFormat="1">
      <c r="B42" s="108" t="s">
        <v>3501</v>
      </c>
      <c r="C42" s="132" t="s">
        <v>3505</v>
      </c>
      <c r="D42" s="134" t="s">
        <v>3506</v>
      </c>
      <c r="E42" s="193">
        <v>45458</v>
      </c>
      <c r="F42" s="114">
        <v>235321</v>
      </c>
      <c r="G42" s="263">
        <f>+G41</f>
        <v>0.14000000000000001</v>
      </c>
      <c r="H42" s="114">
        <f t="shared" si="3"/>
        <v>32940</v>
      </c>
      <c r="I42" s="114">
        <f t="shared" si="4"/>
        <v>3290</v>
      </c>
      <c r="J42" s="253" t="str">
        <f t="shared" si="5"/>
        <v>(Interest Income 235,321 - 32,940 - 3,290)</v>
      </c>
      <c r="K42" s="21"/>
      <c r="L42" s="610">
        <f>F42-H42-I42</f>
        <v>199091</v>
      </c>
      <c r="M42" s="656">
        <f t="shared" si="6"/>
        <v>199091</v>
      </c>
      <c r="O42" s="21" t="s">
        <v>3509</v>
      </c>
    </row>
    <row r="43" spans="2:15" s="170" customFormat="1">
      <c r="B43" s="108" t="s">
        <v>3501</v>
      </c>
      <c r="C43" s="132" t="s">
        <v>3502</v>
      </c>
      <c r="D43" s="48" t="s">
        <v>3503</v>
      </c>
      <c r="E43" s="193">
        <v>45556</v>
      </c>
      <c r="F43" s="114">
        <v>108179</v>
      </c>
      <c r="G43" s="263">
        <f>+G42</f>
        <v>0.14000000000000001</v>
      </c>
      <c r="H43" s="114">
        <f t="shared" si="3"/>
        <v>15140</v>
      </c>
      <c r="I43" s="114">
        <f t="shared" si="4"/>
        <v>1510</v>
      </c>
      <c r="J43" s="253" t="str">
        <f t="shared" si="5"/>
        <v>(Interest Income 108,179 - 15,140 - 1,510)</v>
      </c>
      <c r="K43" s="21"/>
      <c r="L43" s="656"/>
      <c r="M43" s="656">
        <f t="shared" si="6"/>
        <v>91529</v>
      </c>
      <c r="O43" s="21" t="s">
        <v>3509</v>
      </c>
    </row>
    <row r="44" spans="2:15" s="170" customFormat="1">
      <c r="B44" s="108" t="s">
        <v>3501</v>
      </c>
      <c r="C44" s="132" t="s">
        <v>3502</v>
      </c>
      <c r="D44" s="48" t="s">
        <v>3503</v>
      </c>
      <c r="E44" s="193">
        <v>45647</v>
      </c>
      <c r="F44" s="114">
        <v>103034</v>
      </c>
      <c r="G44" s="263">
        <f>+G43</f>
        <v>0.14000000000000001</v>
      </c>
      <c r="H44" s="114">
        <f t="shared" si="3"/>
        <v>14420</v>
      </c>
      <c r="I44" s="114">
        <f t="shared" si="4"/>
        <v>1440</v>
      </c>
      <c r="J44" s="190" t="str">
        <f t="shared" si="5"/>
        <v>(Interest Income 103,034 - 14,420 - 1,440)</v>
      </c>
      <c r="K44" s="191"/>
      <c r="L44" s="192"/>
      <c r="M44" s="170">
        <f t="shared" si="6"/>
        <v>87174</v>
      </c>
      <c r="O44" s="21" t="s">
        <v>3509</v>
      </c>
    </row>
    <row r="45" spans="2:15" s="170" customFormat="1">
      <c r="B45" s="108" t="s">
        <v>3501</v>
      </c>
      <c r="C45" s="132" t="s">
        <v>3505</v>
      </c>
      <c r="D45" s="134" t="s">
        <v>3506</v>
      </c>
      <c r="E45" s="193">
        <v>45647</v>
      </c>
      <c r="F45" s="114">
        <v>37218</v>
      </c>
      <c r="G45" s="263">
        <f>+G43</f>
        <v>0.14000000000000001</v>
      </c>
      <c r="H45" s="114">
        <f t="shared" si="3"/>
        <v>5210</v>
      </c>
      <c r="I45" s="114">
        <f t="shared" si="4"/>
        <v>520</v>
      </c>
      <c r="J45" s="190" t="str">
        <f t="shared" si="5"/>
        <v>(Interest Income 37,218 - 5,210 - 520)</v>
      </c>
      <c r="K45" s="191"/>
      <c r="L45" s="192"/>
      <c r="M45" s="170">
        <f t="shared" si="6"/>
        <v>31488</v>
      </c>
      <c r="O45" s="21" t="s">
        <v>3509</v>
      </c>
    </row>
    <row r="46" spans="2:15" s="170" customFormat="1">
      <c r="B46" s="108"/>
      <c r="C46" s="84"/>
      <c r="D46" s="119"/>
      <c r="E46" s="620"/>
      <c r="F46" s="114"/>
      <c r="G46" s="263">
        <v>0.25</v>
      </c>
      <c r="H46" s="114">
        <f t="shared" si="3"/>
        <v>0</v>
      </c>
      <c r="I46" s="114">
        <f t="shared" si="4"/>
        <v>0</v>
      </c>
      <c r="J46" s="190"/>
      <c r="K46" s="191"/>
      <c r="L46" s="192"/>
    </row>
    <row r="47" spans="2:15" s="170" customFormat="1">
      <c r="B47" s="848" t="s">
        <v>595</v>
      </c>
      <c r="C47" s="849"/>
      <c r="D47" s="850"/>
      <c r="E47" s="851"/>
      <c r="F47" s="852"/>
      <c r="G47" s="853"/>
      <c r="H47" s="852">
        <v>-105600</v>
      </c>
      <c r="I47" s="114">
        <v>-10540</v>
      </c>
      <c r="J47" s="190"/>
      <c r="K47" s="191"/>
      <c r="L47" s="192"/>
    </row>
    <row r="48" spans="2:15" s="170" customFormat="1">
      <c r="B48" s="32"/>
      <c r="C48" s="32"/>
      <c r="D48" s="56">
        <f>SUM(D39:D47)</f>
        <v>0</v>
      </c>
      <c r="E48" s="56"/>
      <c r="F48" s="56">
        <f>SUM(F40:F47)</f>
        <v>754509</v>
      </c>
      <c r="G48" s="265"/>
      <c r="H48" s="56">
        <f>SUM(H40:H47)</f>
        <v>0</v>
      </c>
      <c r="I48" s="56">
        <f>SUM(I40:I47)</f>
        <v>0</v>
      </c>
      <c r="J48" s="190"/>
      <c r="K48" s="191"/>
      <c r="L48" s="192"/>
    </row>
    <row r="49" spans="2:15" s="170" customFormat="1">
      <c r="F49" s="260"/>
      <c r="G49" s="262"/>
      <c r="I49" s="190"/>
      <c r="J49" s="190"/>
      <c r="K49" s="191"/>
      <c r="L49" s="192"/>
    </row>
    <row r="50" spans="2:15" s="170" customFormat="1" hidden="1" outlineLevel="1">
      <c r="B50" s="645" t="s">
        <v>3507</v>
      </c>
      <c r="G50" s="262"/>
      <c r="I50" s="190"/>
      <c r="J50" s="190"/>
      <c r="K50" s="191"/>
      <c r="L50" s="192"/>
    </row>
    <row r="51" spans="2:15" s="163" customFormat="1" ht="19.5" hidden="1" customHeight="1" outlineLevel="1">
      <c r="B51" s="1705" t="s">
        <v>3492</v>
      </c>
      <c r="C51" s="1709" t="s">
        <v>3493</v>
      </c>
      <c r="D51" s="1711"/>
      <c r="E51" s="1709" t="s">
        <v>3494</v>
      </c>
      <c r="F51" s="1704" t="s">
        <v>3495</v>
      </c>
      <c r="G51" s="1710" t="s">
        <v>3496</v>
      </c>
      <c r="H51" s="1703" t="s">
        <v>3497</v>
      </c>
      <c r="I51" s="1703" t="s">
        <v>3498</v>
      </c>
    </row>
    <row r="52" spans="2:15" ht="34.799999999999997" hidden="1" outlineLevel="1">
      <c r="B52" s="1706"/>
      <c r="C52" s="988" t="s">
        <v>3499</v>
      </c>
      <c r="D52" s="988" t="s">
        <v>3500</v>
      </c>
      <c r="E52" s="1704"/>
      <c r="F52" s="1704"/>
      <c r="G52" s="1710"/>
      <c r="H52" s="1704"/>
      <c r="I52" s="1704"/>
    </row>
    <row r="53" spans="2:15" hidden="1" outlineLevel="1" collapsed="1">
      <c r="B53" s="108" t="s">
        <v>3501</v>
      </c>
      <c r="C53" s="132" t="s">
        <v>3502</v>
      </c>
      <c r="D53" s="134" t="s">
        <v>3503</v>
      </c>
      <c r="E53" s="655">
        <v>45003</v>
      </c>
      <c r="F53" s="114">
        <v>588475</v>
      </c>
      <c r="G53" s="263">
        <v>0.14000000000000001</v>
      </c>
      <c r="H53" s="114">
        <f t="shared" ref="H53:H59" si="7">ROUNDDOWN(G53*F53,-1)</f>
        <v>82380</v>
      </c>
      <c r="I53" s="114">
        <f t="shared" ref="I53:I59" si="8">ROUNDDOWN(H53*10%,-1)</f>
        <v>8230</v>
      </c>
      <c r="J53" s="253" t="s">
        <v>3508</v>
      </c>
      <c r="L53" s="656">
        <v>497865</v>
      </c>
      <c r="M53" s="656">
        <f t="shared" ref="M53:M54" si="9">F53-H53-I53</f>
        <v>497865</v>
      </c>
      <c r="O53" s="21" t="s">
        <v>3509</v>
      </c>
    </row>
    <row r="54" spans="2:15" hidden="1" outlineLevel="1">
      <c r="B54" s="108" t="s">
        <v>3501</v>
      </c>
      <c r="C54" s="132" t="s">
        <v>3505</v>
      </c>
      <c r="D54" s="134" t="s">
        <v>3506</v>
      </c>
      <c r="E54" s="655">
        <v>45094</v>
      </c>
      <c r="F54" s="114">
        <v>716078</v>
      </c>
      <c r="G54" s="263">
        <f>+G53</f>
        <v>0.14000000000000001</v>
      </c>
      <c r="H54" s="114">
        <f t="shared" si="7"/>
        <v>100250</v>
      </c>
      <c r="I54" s="114">
        <f t="shared" si="8"/>
        <v>10020</v>
      </c>
      <c r="J54" s="253" t="str">
        <f>"(Interest Income "&amp;TEXT(F54,"#,###")&amp;" - "&amp;TEXT(H54,"#,###")&amp;" - "&amp;TEXT(I54,"#,###")&amp;")"</f>
        <v>(Interest Income 716,078 - 100,250 - 10,020)</v>
      </c>
      <c r="L54" s="656">
        <v>605808</v>
      </c>
      <c r="M54" s="656">
        <f t="shared" si="9"/>
        <v>605808</v>
      </c>
      <c r="O54" s="21" t="s">
        <v>3509</v>
      </c>
    </row>
    <row r="55" spans="2:15" hidden="1" outlineLevel="1">
      <c r="B55" s="108" t="s">
        <v>3501</v>
      </c>
      <c r="C55" s="132" t="s">
        <v>3502</v>
      </c>
      <c r="D55" s="134" t="s">
        <v>3503</v>
      </c>
      <c r="E55" s="655">
        <v>45094</v>
      </c>
      <c r="F55" s="114">
        <v>128342</v>
      </c>
      <c r="G55" s="263">
        <f>+G54</f>
        <v>0.14000000000000001</v>
      </c>
      <c r="H55" s="114">
        <f t="shared" si="7"/>
        <v>17960</v>
      </c>
      <c r="I55" s="114">
        <f t="shared" si="8"/>
        <v>1790</v>
      </c>
      <c r="J55" s="253" t="str">
        <f>"(Interest Income "&amp;TEXT(F55,"#,###")&amp;" - "&amp;TEXT(H55,"#,###")&amp;" - "&amp;TEXT(I55,"#,###")&amp;")"</f>
        <v>(Interest Income 128,342 - 17,960 - 1,790)</v>
      </c>
      <c r="L55" s="657">
        <v>108592</v>
      </c>
      <c r="M55" s="656">
        <f>F55-H55-I55</f>
        <v>108592</v>
      </c>
      <c r="O55" s="21" t="s">
        <v>3509</v>
      </c>
    </row>
    <row r="56" spans="2:15" hidden="1" outlineLevel="1">
      <c r="B56" s="108" t="s">
        <v>3501</v>
      </c>
      <c r="C56" s="132" t="s">
        <v>3502</v>
      </c>
      <c r="D56" s="134" t="s">
        <v>3503</v>
      </c>
      <c r="E56" s="655">
        <v>45185</v>
      </c>
      <c r="F56" s="114">
        <v>109318</v>
      </c>
      <c r="G56" s="263">
        <f>+G55</f>
        <v>0.14000000000000001</v>
      </c>
      <c r="H56" s="114">
        <f t="shared" si="7"/>
        <v>15300</v>
      </c>
      <c r="I56" s="114">
        <f t="shared" si="8"/>
        <v>1530</v>
      </c>
      <c r="J56" s="658"/>
      <c r="O56" s="21" t="s">
        <v>3509</v>
      </c>
    </row>
    <row r="57" spans="2:15" hidden="1" outlineLevel="1">
      <c r="B57" s="108" t="s">
        <v>3501</v>
      </c>
      <c r="C57" s="132" t="s">
        <v>3505</v>
      </c>
      <c r="D57" s="134" t="s">
        <v>3506</v>
      </c>
      <c r="E57" s="655">
        <v>45276</v>
      </c>
      <c r="F57" s="114">
        <v>693320</v>
      </c>
      <c r="G57" s="263">
        <f>+G56</f>
        <v>0.14000000000000001</v>
      </c>
      <c r="H57" s="114">
        <f t="shared" si="7"/>
        <v>97060</v>
      </c>
      <c r="I57" s="114">
        <f t="shared" si="8"/>
        <v>9700</v>
      </c>
      <c r="J57" s="658"/>
      <c r="O57" s="21" t="s">
        <v>3509</v>
      </c>
    </row>
    <row r="58" spans="2:15" hidden="1" outlineLevel="1">
      <c r="B58" s="108" t="s">
        <v>3501</v>
      </c>
      <c r="C58" s="132" t="s">
        <v>3502</v>
      </c>
      <c r="D58" s="134" t="s">
        <v>3503</v>
      </c>
      <c r="E58" s="655">
        <v>45274</v>
      </c>
      <c r="F58" s="114">
        <v>193117</v>
      </c>
      <c r="G58" s="263">
        <f>+G56</f>
        <v>0.14000000000000001</v>
      </c>
      <c r="H58" s="114">
        <f t="shared" si="7"/>
        <v>27030</v>
      </c>
      <c r="I58" s="114">
        <f t="shared" si="8"/>
        <v>2700</v>
      </c>
      <c r="J58" s="658"/>
      <c r="O58" s="21" t="s">
        <v>3509</v>
      </c>
    </row>
    <row r="59" spans="2:15" hidden="1" outlineLevel="1">
      <c r="B59" s="108" t="s">
        <v>3501</v>
      </c>
      <c r="C59" s="84" t="s">
        <v>3510</v>
      </c>
      <c r="D59" s="135" t="s">
        <v>3511</v>
      </c>
      <c r="E59" s="659">
        <v>45278</v>
      </c>
      <c r="F59" s="114">
        <v>441095</v>
      </c>
      <c r="G59" s="263">
        <v>0.25</v>
      </c>
      <c r="H59" s="727">
        <f t="shared" si="7"/>
        <v>110270</v>
      </c>
      <c r="I59" s="727">
        <f t="shared" si="8"/>
        <v>11020</v>
      </c>
      <c r="J59" s="728"/>
      <c r="K59" s="249"/>
      <c r="L59" s="249"/>
      <c r="M59" s="249"/>
      <c r="N59" s="249"/>
      <c r="O59" s="249"/>
    </row>
    <row r="60" spans="2:15" hidden="1" outlineLevel="1">
      <c r="B60" s="29"/>
      <c r="C60" s="30"/>
      <c r="D60" s="54"/>
      <c r="E60" s="55"/>
      <c r="F60" s="114"/>
      <c r="G60" s="264"/>
      <c r="H60" s="55"/>
      <c r="I60" s="120"/>
    </row>
    <row r="61" spans="2:15" hidden="1" outlineLevel="1">
      <c r="B61" s="32"/>
      <c r="C61" s="32"/>
      <c r="D61" s="56">
        <f>SUM(D52:D60)</f>
        <v>0</v>
      </c>
      <c r="E61" s="56"/>
      <c r="F61" s="56">
        <f>SUM(F53:F60)</f>
        <v>2869745</v>
      </c>
      <c r="G61" s="265"/>
      <c r="H61" s="56">
        <f>SUM(H53:H60)</f>
        <v>450250</v>
      </c>
      <c r="I61" s="56">
        <f>SUM(I53:I60)</f>
        <v>44990</v>
      </c>
      <c r="J61" s="160"/>
    </row>
    <row r="62" spans="2:15" ht="16.5" hidden="1" customHeight="1" outlineLevel="1">
      <c r="E62" s="21"/>
      <c r="F62" s="21"/>
      <c r="H62" s="21"/>
      <c r="I62" s="21"/>
    </row>
    <row r="63" spans="2:15" s="170" customFormat="1" hidden="1" outlineLevel="1">
      <c r="B63" s="278" t="s">
        <v>3512</v>
      </c>
      <c r="G63" s="262"/>
      <c r="I63" s="190"/>
      <c r="J63" s="190"/>
      <c r="K63" s="191"/>
      <c r="L63" s="192"/>
    </row>
    <row r="64" spans="2:15" s="163" customFormat="1" ht="19.5" hidden="1" customHeight="1" outlineLevel="1">
      <c r="B64" s="1705" t="s">
        <v>3492</v>
      </c>
      <c r="C64" s="1709" t="s">
        <v>3493</v>
      </c>
      <c r="D64" s="1711"/>
      <c r="E64" s="1709" t="s">
        <v>3494</v>
      </c>
      <c r="F64" s="1704" t="s">
        <v>3495</v>
      </c>
      <c r="G64" s="1710" t="s">
        <v>3496</v>
      </c>
      <c r="H64" s="1703" t="s">
        <v>3497</v>
      </c>
      <c r="I64" s="1703" t="s">
        <v>3498</v>
      </c>
    </row>
    <row r="65" spans="2:9" ht="34.799999999999997" hidden="1" outlineLevel="1">
      <c r="B65" s="1706"/>
      <c r="C65" s="988" t="s">
        <v>3499</v>
      </c>
      <c r="D65" s="988" t="s">
        <v>3500</v>
      </c>
      <c r="E65" s="1704"/>
      <c r="F65" s="1704"/>
      <c r="G65" s="1710"/>
      <c r="H65" s="1704"/>
      <c r="I65" s="1704"/>
    </row>
    <row r="66" spans="2:9" hidden="1" outlineLevel="1">
      <c r="B66" s="108" t="s">
        <v>3501</v>
      </c>
      <c r="C66" s="132" t="s">
        <v>3502</v>
      </c>
      <c r="D66" s="48" t="s">
        <v>3513</v>
      </c>
      <c r="E66" s="193">
        <v>44821</v>
      </c>
      <c r="F66" s="114">
        <v>32</v>
      </c>
      <c r="G66" s="263">
        <v>0.14000000000000001</v>
      </c>
      <c r="H66" s="114">
        <v>0</v>
      </c>
      <c r="I66" s="114">
        <v>0</v>
      </c>
    </row>
    <row r="67" spans="2:9" hidden="1" outlineLevel="1">
      <c r="B67" s="108" t="s">
        <v>3501</v>
      </c>
      <c r="C67" s="132" t="s">
        <v>3502</v>
      </c>
      <c r="D67" s="48" t="s">
        <v>3513</v>
      </c>
      <c r="E67" s="193">
        <v>44912</v>
      </c>
      <c r="F67" s="114">
        <v>56139</v>
      </c>
      <c r="G67" s="263">
        <f>+G66</f>
        <v>0.14000000000000001</v>
      </c>
      <c r="H67" s="114">
        <v>7850</v>
      </c>
      <c r="I67" s="114">
        <v>780</v>
      </c>
    </row>
    <row r="68" spans="2:9" hidden="1" outlineLevel="1">
      <c r="B68" s="108" t="s">
        <v>3501</v>
      </c>
      <c r="C68" s="132" t="s">
        <v>3502</v>
      </c>
      <c r="D68" s="48" t="s">
        <v>3513</v>
      </c>
      <c r="E68" s="193">
        <v>44912</v>
      </c>
      <c r="F68" s="114">
        <v>2672</v>
      </c>
      <c r="G68" s="263">
        <f>+G67</f>
        <v>0.14000000000000001</v>
      </c>
      <c r="H68" s="114">
        <v>0</v>
      </c>
      <c r="I68" s="162">
        <v>0</v>
      </c>
    </row>
    <row r="69" spans="2:9" hidden="1" outlineLevel="1">
      <c r="C69" s="32"/>
      <c r="D69" s="56">
        <f>SUM(D65:D68)</f>
        <v>0</v>
      </c>
      <c r="E69" s="56"/>
      <c r="F69" s="56">
        <f>SUM(F66:F68)</f>
        <v>58843</v>
      </c>
      <c r="G69" s="265"/>
      <c r="H69" s="56">
        <f>SUM(H66:H68)</f>
        <v>7850</v>
      </c>
      <c r="I69" s="56">
        <f>SUM(I66:I68)</f>
        <v>780</v>
      </c>
    </row>
    <row r="70" spans="2:9" ht="16.5" hidden="1" customHeight="1" outlineLevel="1">
      <c r="E70" s="21"/>
      <c r="F70" s="21"/>
      <c r="H70" s="21"/>
      <c r="I70" s="21"/>
    </row>
    <row r="71" spans="2:9" hidden="1" outlineLevel="1" collapsed="1"/>
    <row r="72" spans="2:9" hidden="1" outlineLevel="1">
      <c r="C72" s="989" t="s">
        <v>3492</v>
      </c>
      <c r="D72" s="989"/>
      <c r="E72" s="989" t="s">
        <v>3514</v>
      </c>
      <c r="F72" s="989"/>
      <c r="G72" s="989"/>
      <c r="H72" s="989" t="s">
        <v>3497</v>
      </c>
      <c r="I72" s="989" t="s">
        <v>3498</v>
      </c>
    </row>
    <row r="73" spans="2:9" hidden="1" outlineLevel="1" collapsed="1">
      <c r="C73" s="114" t="s">
        <v>3134</v>
      </c>
      <c r="D73" s="48" t="s">
        <v>3515</v>
      </c>
      <c r="E73" s="193">
        <v>45169</v>
      </c>
      <c r="F73" s="114"/>
      <c r="G73" s="263"/>
      <c r="H73" s="114">
        <v>28881090</v>
      </c>
      <c r="I73" s="114"/>
    </row>
    <row r="74" spans="2:9" hidden="1" outlineLevel="1" collapsed="1">
      <c r="C74" s="114" t="s">
        <v>3134</v>
      </c>
      <c r="D74" s="48" t="s">
        <v>3516</v>
      </c>
      <c r="E74" s="193">
        <v>45211</v>
      </c>
      <c r="F74" s="114"/>
      <c r="G74" s="263"/>
      <c r="H74" s="114">
        <v>28881080</v>
      </c>
      <c r="I74" s="114"/>
    </row>
    <row r="75" spans="2:9" collapsed="1"/>
  </sheetData>
  <mergeCells count="35">
    <mergeCell ref="H16:H17"/>
    <mergeCell ref="I16:I17"/>
    <mergeCell ref="B16:B17"/>
    <mergeCell ref="C16:D16"/>
    <mergeCell ref="E16:E17"/>
    <mergeCell ref="F16:F17"/>
    <mergeCell ref="G16:G17"/>
    <mergeCell ref="H27:H28"/>
    <mergeCell ref="I27:I28"/>
    <mergeCell ref="B27:B28"/>
    <mergeCell ref="C27:D27"/>
    <mergeCell ref="E27:E28"/>
    <mergeCell ref="F27:F28"/>
    <mergeCell ref="G27:G28"/>
    <mergeCell ref="G51:G52"/>
    <mergeCell ref="H51:H52"/>
    <mergeCell ref="I51:I52"/>
    <mergeCell ref="B51:B52"/>
    <mergeCell ref="C51:D51"/>
    <mergeCell ref="E51:E52"/>
    <mergeCell ref="F51:F52"/>
    <mergeCell ref="H64:H65"/>
    <mergeCell ref="I64:I65"/>
    <mergeCell ref="B64:B65"/>
    <mergeCell ref="C64:D64"/>
    <mergeCell ref="E64:E65"/>
    <mergeCell ref="F64:F65"/>
    <mergeCell ref="G64:G65"/>
    <mergeCell ref="H38:H39"/>
    <mergeCell ref="I38:I39"/>
    <mergeCell ref="B38:B39"/>
    <mergeCell ref="C38:D38"/>
    <mergeCell ref="E38:E39"/>
    <mergeCell ref="F38:F39"/>
    <mergeCell ref="G38:G39"/>
  </mergeCells>
  <phoneticPr fontId="40" type="noConversion"/>
  <pageMargins left="0.7" right="0.7" top="0.75" bottom="0.75" header="0.3" footer="0.3"/>
  <pageSetup paperSize="9" scale="40"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70C0"/>
    <pageSetUpPr fitToPage="1"/>
  </sheetPr>
  <dimension ref="A1:H625"/>
  <sheetViews>
    <sheetView topLeftCell="A512" workbookViewId="0">
      <selection activeCell="F602" sqref="F602"/>
    </sheetView>
  </sheetViews>
  <sheetFormatPr defaultColWidth="9.375" defaultRowHeight="17.399999999999999"/>
  <cols>
    <col min="1" max="1" width="1.875" style="21" customWidth="1"/>
    <col min="2" max="2" width="19.125" style="21" customWidth="1"/>
    <col min="3" max="3" width="26.125" style="21" customWidth="1"/>
    <col min="4" max="5" width="36.375" style="21" bestFit="1" customWidth="1"/>
    <col min="6" max="6" width="21.625" style="21" bestFit="1" customWidth="1"/>
    <col min="7" max="7" width="78.5" style="21" bestFit="1" customWidth="1"/>
    <col min="8" max="8" width="67.375" style="23" customWidth="1"/>
    <col min="9" max="16384" width="9.375" style="21"/>
  </cols>
  <sheetData>
    <row r="1" spans="1:8" ht="21">
      <c r="B1" s="22" t="s">
        <v>2690</v>
      </c>
    </row>
    <row r="2" spans="1:8">
      <c r="B2" s="21" t="s">
        <v>2691</v>
      </c>
      <c r="C2" s="24">
        <f>CONTENTS!C2</f>
        <v>46112</v>
      </c>
      <c r="D2" s="24"/>
      <c r="E2" s="24"/>
    </row>
    <row r="3" spans="1:8">
      <c r="B3" s="21" t="s">
        <v>2692</v>
      </c>
      <c r="C3" s="37" t="s">
        <v>4021</v>
      </c>
      <c r="D3" s="45"/>
      <c r="E3" s="45"/>
    </row>
    <row r="4" spans="1:8">
      <c r="B4" s="21" t="s">
        <v>2694</v>
      </c>
      <c r="C4" s="37" t="str">
        <f>VLOOKUP(C3, COA!$A$2:$C$187,3,0)</f>
        <v>Leasehold land</v>
      </c>
      <c r="D4" s="37"/>
      <c r="E4" s="37"/>
    </row>
    <row r="5" spans="1:8">
      <c r="A5" s="21" t="s">
        <v>290</v>
      </c>
    </row>
    <row r="6" spans="1:8" s="37" customFormat="1">
      <c r="B6" s="463" t="s">
        <v>129</v>
      </c>
      <c r="C6" s="463" t="s">
        <v>4022</v>
      </c>
      <c r="D6" s="463" t="s">
        <v>130</v>
      </c>
      <c r="E6" s="463" t="s">
        <v>4023</v>
      </c>
      <c r="F6" s="155" t="s">
        <v>2698</v>
      </c>
      <c r="G6" s="463" t="s">
        <v>4006</v>
      </c>
      <c r="H6" s="155" t="s">
        <v>249</v>
      </c>
    </row>
    <row r="7" spans="1:8">
      <c r="B7" s="132" t="s">
        <v>4024</v>
      </c>
      <c r="C7" s="132" t="s">
        <v>365</v>
      </c>
      <c r="D7" s="83" t="s">
        <v>366</v>
      </c>
      <c r="E7" s="83" t="s">
        <v>359</v>
      </c>
      <c r="F7" s="633">
        <v>400000000</v>
      </c>
      <c r="G7" s="53" t="s">
        <v>4025</v>
      </c>
      <c r="H7" s="53"/>
    </row>
    <row r="8" spans="1:8">
      <c r="B8" s="132" t="s">
        <v>4024</v>
      </c>
      <c r="C8" s="132" t="s">
        <v>365</v>
      </c>
      <c r="D8" s="83" t="s">
        <v>366</v>
      </c>
      <c r="E8" s="83" t="s">
        <v>359</v>
      </c>
      <c r="F8" s="633">
        <v>2226419000</v>
      </c>
      <c r="G8" s="53" t="s">
        <v>4026</v>
      </c>
      <c r="H8" s="53"/>
    </row>
    <row r="9" spans="1:8">
      <c r="B9" s="132" t="s">
        <v>4027</v>
      </c>
      <c r="C9" s="132"/>
      <c r="D9" s="83"/>
      <c r="E9" s="83" t="s">
        <v>359</v>
      </c>
      <c r="F9" s="633">
        <v>80000000</v>
      </c>
      <c r="G9" s="53" t="s">
        <v>4028</v>
      </c>
      <c r="H9" s="53"/>
    </row>
    <row r="10" spans="1:8">
      <c r="B10" s="132" t="s">
        <v>4027</v>
      </c>
      <c r="C10" s="132"/>
      <c r="D10" s="83"/>
      <c r="E10" s="83" t="s">
        <v>359</v>
      </c>
      <c r="F10" s="633">
        <v>175500000</v>
      </c>
      <c r="G10" s="53" t="s">
        <v>4029</v>
      </c>
      <c r="H10" s="53"/>
    </row>
    <row r="11" spans="1:8">
      <c r="B11" s="132" t="s">
        <v>4030</v>
      </c>
      <c r="C11" s="132" t="s">
        <v>2682</v>
      </c>
      <c r="D11" s="83" t="s">
        <v>2683</v>
      </c>
      <c r="E11" s="83" t="s">
        <v>348</v>
      </c>
      <c r="F11" s="633">
        <v>150000</v>
      </c>
      <c r="G11" s="53" t="s">
        <v>4031</v>
      </c>
      <c r="H11" s="53"/>
    </row>
    <row r="12" spans="1:8">
      <c r="B12" s="132" t="s">
        <v>4030</v>
      </c>
      <c r="C12" s="132" t="s">
        <v>2682</v>
      </c>
      <c r="D12" s="83" t="s">
        <v>2683</v>
      </c>
      <c r="E12" s="83" t="s">
        <v>348</v>
      </c>
      <c r="F12" s="633">
        <v>15000</v>
      </c>
      <c r="G12" s="53" t="s">
        <v>4032</v>
      </c>
      <c r="H12" s="53"/>
    </row>
    <row r="13" spans="1:8">
      <c r="B13" s="132" t="s">
        <v>4030</v>
      </c>
      <c r="C13" s="132"/>
      <c r="D13" s="83"/>
      <c r="E13" s="83" t="s">
        <v>359</v>
      </c>
      <c r="F13" s="633">
        <v>30000000</v>
      </c>
      <c r="G13" s="53" t="s">
        <v>4033</v>
      </c>
      <c r="H13" s="53"/>
    </row>
    <row r="14" spans="1:8">
      <c r="B14" s="132" t="s">
        <v>4034</v>
      </c>
      <c r="C14" s="132"/>
      <c r="D14" s="83"/>
      <c r="E14" s="83" t="s">
        <v>359</v>
      </c>
      <c r="F14" s="633">
        <v>45000000</v>
      </c>
      <c r="G14" s="53" t="s">
        <v>4035</v>
      </c>
      <c r="H14" s="53"/>
    </row>
    <row r="15" spans="1:8">
      <c r="B15" s="132" t="s">
        <v>4034</v>
      </c>
      <c r="C15" s="132"/>
      <c r="D15" s="83"/>
      <c r="E15" s="83" t="s">
        <v>359</v>
      </c>
      <c r="F15" s="633">
        <v>45000000</v>
      </c>
      <c r="G15" s="53" t="s">
        <v>4035</v>
      </c>
      <c r="H15" s="53"/>
    </row>
    <row r="16" spans="1:8">
      <c r="B16" s="132" t="s">
        <v>4034</v>
      </c>
      <c r="C16" s="132" t="s">
        <v>4036</v>
      </c>
      <c r="D16" s="83" t="s">
        <v>558</v>
      </c>
      <c r="E16" s="83" t="s">
        <v>359</v>
      </c>
      <c r="F16" s="633">
        <v>8073000</v>
      </c>
      <c r="G16" s="53" t="s">
        <v>4037</v>
      </c>
      <c r="H16" s="53"/>
    </row>
    <row r="17" spans="2:8">
      <c r="B17" s="132" t="s">
        <v>4034</v>
      </c>
      <c r="C17" s="132" t="s">
        <v>4036</v>
      </c>
      <c r="D17" s="83" t="s">
        <v>558</v>
      </c>
      <c r="E17" s="83" t="s">
        <v>359</v>
      </c>
      <c r="F17" s="633">
        <v>3680000</v>
      </c>
      <c r="G17" s="53" t="s">
        <v>4037</v>
      </c>
      <c r="H17" s="53"/>
    </row>
    <row r="18" spans="2:8">
      <c r="B18" s="132" t="s">
        <v>4034</v>
      </c>
      <c r="C18" s="132" t="s">
        <v>4036</v>
      </c>
      <c r="D18" s="83" t="s">
        <v>558</v>
      </c>
      <c r="E18" s="83" t="s">
        <v>359</v>
      </c>
      <c r="F18" s="633">
        <v>18400000</v>
      </c>
      <c r="G18" s="53" t="s">
        <v>4037</v>
      </c>
      <c r="H18" s="53"/>
    </row>
    <row r="19" spans="2:8">
      <c r="B19" s="132" t="s">
        <v>4038</v>
      </c>
      <c r="C19" s="132" t="s">
        <v>2682</v>
      </c>
      <c r="D19" s="83" t="s">
        <v>2683</v>
      </c>
      <c r="E19" s="83" t="s">
        <v>348</v>
      </c>
      <c r="F19" s="633">
        <v>350000</v>
      </c>
      <c r="G19" s="53" t="s">
        <v>4031</v>
      </c>
      <c r="H19" s="53"/>
    </row>
    <row r="20" spans="2:8">
      <c r="B20" s="132" t="s">
        <v>4038</v>
      </c>
      <c r="C20" s="132" t="s">
        <v>2682</v>
      </c>
      <c r="D20" s="83" t="s">
        <v>2683</v>
      </c>
      <c r="E20" s="83" t="s">
        <v>348</v>
      </c>
      <c r="F20" s="633">
        <v>35000</v>
      </c>
      <c r="G20" s="53" t="s">
        <v>4032</v>
      </c>
      <c r="H20" s="53"/>
    </row>
    <row r="21" spans="2:8">
      <c r="B21" s="132" t="s">
        <v>4038</v>
      </c>
      <c r="C21" s="132" t="s">
        <v>545</v>
      </c>
      <c r="D21" s="83" t="s">
        <v>547</v>
      </c>
      <c r="E21" s="83" t="s">
        <v>348</v>
      </c>
      <c r="F21" s="633">
        <v>250000</v>
      </c>
      <c r="G21" s="53" t="s">
        <v>4039</v>
      </c>
      <c r="H21" s="53"/>
    </row>
    <row r="22" spans="2:8">
      <c r="B22" s="132" t="s">
        <v>4038</v>
      </c>
      <c r="C22" s="132" t="s">
        <v>545</v>
      </c>
      <c r="D22" s="83" t="s">
        <v>547</v>
      </c>
      <c r="E22" s="83" t="s">
        <v>348</v>
      </c>
      <c r="F22" s="633">
        <v>25000</v>
      </c>
      <c r="G22" s="53" t="s">
        <v>4040</v>
      </c>
      <c r="H22" s="53"/>
    </row>
    <row r="23" spans="2:8">
      <c r="B23" s="132" t="s">
        <v>4038</v>
      </c>
      <c r="C23" s="132" t="s">
        <v>545</v>
      </c>
      <c r="D23" s="83" t="s">
        <v>547</v>
      </c>
      <c r="E23" s="83" t="s">
        <v>348</v>
      </c>
      <c r="F23" s="633">
        <v>250000</v>
      </c>
      <c r="G23" s="53" t="s">
        <v>4041</v>
      </c>
      <c r="H23" s="53"/>
    </row>
    <row r="24" spans="2:8">
      <c r="B24" s="132" t="s">
        <v>4038</v>
      </c>
      <c r="C24" s="132" t="s">
        <v>545</v>
      </c>
      <c r="D24" s="83" t="s">
        <v>547</v>
      </c>
      <c r="E24" s="83" t="s">
        <v>348</v>
      </c>
      <c r="F24" s="633">
        <v>25000</v>
      </c>
      <c r="G24" s="53" t="s">
        <v>4042</v>
      </c>
      <c r="H24" s="53"/>
    </row>
    <row r="25" spans="2:8">
      <c r="B25" s="132" t="s">
        <v>4038</v>
      </c>
      <c r="C25" s="132" t="s">
        <v>4036</v>
      </c>
      <c r="D25" s="83" t="s">
        <v>558</v>
      </c>
      <c r="E25" s="83" t="s">
        <v>359</v>
      </c>
      <c r="F25" s="633">
        <v>102415260</v>
      </c>
      <c r="G25" s="53" t="s">
        <v>4037</v>
      </c>
      <c r="H25" s="53"/>
    </row>
    <row r="26" spans="2:8">
      <c r="B26" s="132" t="s">
        <v>4043</v>
      </c>
      <c r="C26" s="132" t="s">
        <v>2680</v>
      </c>
      <c r="D26" s="83" t="s">
        <v>2681</v>
      </c>
      <c r="E26" s="83" t="s">
        <v>348</v>
      </c>
      <c r="F26" s="633">
        <v>1500000</v>
      </c>
      <c r="G26" s="53" t="s">
        <v>4044</v>
      </c>
      <c r="H26" s="53"/>
    </row>
    <row r="27" spans="2:8">
      <c r="B27" s="132" t="s">
        <v>4043</v>
      </c>
      <c r="C27" s="132" t="s">
        <v>2680</v>
      </c>
      <c r="D27" s="83" t="s">
        <v>2681</v>
      </c>
      <c r="E27" s="83" t="s">
        <v>348</v>
      </c>
      <c r="F27" s="633">
        <v>150000</v>
      </c>
      <c r="G27" s="53" t="s">
        <v>4045</v>
      </c>
      <c r="H27" s="53"/>
    </row>
    <row r="28" spans="2:8">
      <c r="B28" s="132" t="s">
        <v>4046</v>
      </c>
      <c r="C28" s="132" t="s">
        <v>4036</v>
      </c>
      <c r="D28" s="83" t="s">
        <v>558</v>
      </c>
      <c r="E28" s="83" t="s">
        <v>359</v>
      </c>
      <c r="F28" s="633">
        <v>4140000</v>
      </c>
      <c r="G28" s="53" t="s">
        <v>4037</v>
      </c>
      <c r="H28" s="53"/>
    </row>
    <row r="29" spans="2:8">
      <c r="B29" s="132" t="s">
        <v>4047</v>
      </c>
      <c r="C29" s="132" t="s">
        <v>4036</v>
      </c>
      <c r="D29" s="83" t="s">
        <v>558</v>
      </c>
      <c r="E29" s="83" t="s">
        <v>359</v>
      </c>
      <c r="F29" s="633">
        <v>1380000</v>
      </c>
      <c r="G29" s="53" t="s">
        <v>4037</v>
      </c>
      <c r="H29" s="53"/>
    </row>
    <row r="30" spans="2:8">
      <c r="B30" s="132" t="s">
        <v>4048</v>
      </c>
      <c r="C30" s="132" t="s">
        <v>545</v>
      </c>
      <c r="D30" s="83" t="s">
        <v>547</v>
      </c>
      <c r="E30" s="83" t="s">
        <v>348</v>
      </c>
      <c r="F30" s="633">
        <v>170000</v>
      </c>
      <c r="G30" s="53" t="s">
        <v>4049</v>
      </c>
      <c r="H30" s="53"/>
    </row>
    <row r="31" spans="2:8">
      <c r="B31" s="132" t="s">
        <v>4048</v>
      </c>
      <c r="C31" s="132" t="s">
        <v>545</v>
      </c>
      <c r="D31" s="83" t="s">
        <v>547</v>
      </c>
      <c r="E31" s="83" t="s">
        <v>348</v>
      </c>
      <c r="F31" s="633">
        <v>17000</v>
      </c>
      <c r="G31" s="53" t="s">
        <v>4050</v>
      </c>
      <c r="H31" s="53"/>
    </row>
    <row r="32" spans="2:8">
      <c r="B32" s="132" t="s">
        <v>269</v>
      </c>
      <c r="C32" s="132" t="s">
        <v>2682</v>
      </c>
      <c r="D32" s="83" t="s">
        <v>2683</v>
      </c>
      <c r="E32" s="83" t="s">
        <v>359</v>
      </c>
      <c r="F32" s="633">
        <v>150000</v>
      </c>
      <c r="G32" s="53" t="s">
        <v>4051</v>
      </c>
      <c r="H32" s="53"/>
    </row>
    <row r="33" spans="2:8">
      <c r="B33" s="132" t="s">
        <v>269</v>
      </c>
      <c r="C33" s="132" t="s">
        <v>2682</v>
      </c>
      <c r="D33" s="83" t="s">
        <v>2683</v>
      </c>
      <c r="E33" s="83" t="s">
        <v>359</v>
      </c>
      <c r="F33" s="633">
        <v>36000</v>
      </c>
      <c r="G33" s="53" t="s">
        <v>4052</v>
      </c>
      <c r="H33" s="53"/>
    </row>
    <row r="34" spans="2:8">
      <c r="B34" s="132" t="s">
        <v>269</v>
      </c>
      <c r="C34" s="132" t="s">
        <v>2682</v>
      </c>
      <c r="D34" s="83" t="s">
        <v>2683</v>
      </c>
      <c r="E34" s="83" t="s">
        <v>359</v>
      </c>
      <c r="F34" s="633">
        <v>275070</v>
      </c>
      <c r="G34" s="53" t="s">
        <v>4053</v>
      </c>
      <c r="H34" s="53"/>
    </row>
    <row r="35" spans="2:8">
      <c r="B35" s="132" t="s">
        <v>269</v>
      </c>
      <c r="C35" s="132" t="s">
        <v>2682</v>
      </c>
      <c r="D35" s="83" t="s">
        <v>2683</v>
      </c>
      <c r="E35" s="83" t="s">
        <v>359</v>
      </c>
      <c r="F35" s="633">
        <v>70000</v>
      </c>
      <c r="G35" s="53" t="s">
        <v>4054</v>
      </c>
      <c r="H35" s="53"/>
    </row>
    <row r="36" spans="2:8">
      <c r="B36" s="132" t="s">
        <v>269</v>
      </c>
      <c r="C36" s="132" t="s">
        <v>2682</v>
      </c>
      <c r="D36" s="83" t="s">
        <v>2683</v>
      </c>
      <c r="E36" s="83" t="s">
        <v>359</v>
      </c>
      <c r="F36" s="633">
        <v>23000</v>
      </c>
      <c r="G36" s="53" t="s">
        <v>4055</v>
      </c>
      <c r="H36" s="53"/>
    </row>
    <row r="37" spans="2:8">
      <c r="B37" s="132" t="s">
        <v>269</v>
      </c>
      <c r="C37" s="132" t="s">
        <v>2682</v>
      </c>
      <c r="D37" s="83" t="s">
        <v>2683</v>
      </c>
      <c r="E37" s="83" t="s">
        <v>359</v>
      </c>
      <c r="F37" s="633">
        <v>100960</v>
      </c>
      <c r="G37" s="53" t="s">
        <v>4056</v>
      </c>
      <c r="H37" s="53"/>
    </row>
    <row r="38" spans="2:8">
      <c r="B38" s="132" t="s">
        <v>269</v>
      </c>
      <c r="C38" s="132" t="s">
        <v>545</v>
      </c>
      <c r="D38" s="83" t="s">
        <v>547</v>
      </c>
      <c r="E38" s="83" t="s">
        <v>359</v>
      </c>
      <c r="F38" s="633">
        <v>20000</v>
      </c>
      <c r="G38" s="53" t="s">
        <v>4057</v>
      </c>
      <c r="H38" s="53"/>
    </row>
    <row r="39" spans="2:8">
      <c r="B39" s="132" t="s">
        <v>269</v>
      </c>
      <c r="C39" s="132" t="s">
        <v>545</v>
      </c>
      <c r="D39" s="83" t="s">
        <v>547</v>
      </c>
      <c r="E39" s="83" t="s">
        <v>359</v>
      </c>
      <c r="F39" s="633">
        <v>19000</v>
      </c>
      <c r="G39" s="53" t="s">
        <v>4058</v>
      </c>
      <c r="H39" s="53"/>
    </row>
    <row r="40" spans="2:8">
      <c r="B40" s="132" t="s">
        <v>269</v>
      </c>
      <c r="C40" s="132" t="s">
        <v>545</v>
      </c>
      <c r="D40" s="83" t="s">
        <v>547</v>
      </c>
      <c r="E40" s="83" t="s">
        <v>359</v>
      </c>
      <c r="F40" s="633">
        <v>33810</v>
      </c>
      <c r="G40" s="53" t="s">
        <v>4059</v>
      </c>
      <c r="H40" s="53"/>
    </row>
    <row r="41" spans="2:8">
      <c r="B41" s="132" t="s">
        <v>269</v>
      </c>
      <c r="C41" s="132" t="s">
        <v>2680</v>
      </c>
      <c r="D41" s="83" t="s">
        <v>2681</v>
      </c>
      <c r="E41" s="83" t="s">
        <v>359</v>
      </c>
      <c r="F41" s="633">
        <v>350000</v>
      </c>
      <c r="G41" s="53" t="s">
        <v>4060</v>
      </c>
      <c r="H41" s="53"/>
    </row>
    <row r="42" spans="2:8">
      <c r="B42" s="132" t="s">
        <v>269</v>
      </c>
      <c r="C42" s="132" t="s">
        <v>2680</v>
      </c>
      <c r="D42" s="83" t="s">
        <v>2681</v>
      </c>
      <c r="E42" s="83" t="s">
        <v>359</v>
      </c>
      <c r="F42" s="633">
        <v>338000</v>
      </c>
      <c r="G42" s="53" t="s">
        <v>4061</v>
      </c>
      <c r="H42" s="53"/>
    </row>
    <row r="43" spans="2:8">
      <c r="B43" s="132" t="s">
        <v>269</v>
      </c>
      <c r="C43" s="132" t="s">
        <v>2680</v>
      </c>
      <c r="D43" s="83" t="s">
        <v>2681</v>
      </c>
      <c r="E43" s="83" t="s">
        <v>359</v>
      </c>
      <c r="F43" s="633">
        <v>81000</v>
      </c>
      <c r="G43" s="53" t="s">
        <v>4062</v>
      </c>
      <c r="H43" s="53"/>
    </row>
    <row r="44" spans="2:8">
      <c r="B44" s="132" t="s">
        <v>269</v>
      </c>
      <c r="C44" s="132" t="s">
        <v>2680</v>
      </c>
      <c r="D44" s="83" t="s">
        <v>2681</v>
      </c>
      <c r="E44" s="83" t="s">
        <v>359</v>
      </c>
      <c r="F44" s="633">
        <v>4161326</v>
      </c>
      <c r="G44" s="53" t="s">
        <v>4063</v>
      </c>
      <c r="H44" s="53"/>
    </row>
    <row r="45" spans="2:8">
      <c r="B45" s="132" t="s">
        <v>269</v>
      </c>
      <c r="C45" s="132" t="s">
        <v>545</v>
      </c>
      <c r="D45" s="83" t="s">
        <v>547</v>
      </c>
      <c r="E45" s="83" t="s">
        <v>359</v>
      </c>
      <c r="F45" s="633">
        <v>150000</v>
      </c>
      <c r="G45" s="53" t="s">
        <v>4064</v>
      </c>
      <c r="H45" s="53"/>
    </row>
    <row r="46" spans="2:8">
      <c r="B46" s="132" t="s">
        <v>269</v>
      </c>
      <c r="C46" s="132" t="s">
        <v>545</v>
      </c>
      <c r="D46" s="83" t="s">
        <v>547</v>
      </c>
      <c r="E46" s="83" t="s">
        <v>359</v>
      </c>
      <c r="F46" s="633">
        <v>19000</v>
      </c>
      <c r="G46" s="53" t="s">
        <v>4065</v>
      </c>
      <c r="H46" s="53"/>
    </row>
    <row r="47" spans="2:8">
      <c r="B47" s="132" t="s">
        <v>269</v>
      </c>
      <c r="C47" s="132" t="s">
        <v>545</v>
      </c>
      <c r="D47" s="83" t="s">
        <v>547</v>
      </c>
      <c r="E47" s="83" t="s">
        <v>359</v>
      </c>
      <c r="F47" s="633">
        <v>1252730</v>
      </c>
      <c r="G47" s="53" t="s">
        <v>4066</v>
      </c>
      <c r="H47" s="53"/>
    </row>
    <row r="48" spans="2:8">
      <c r="B48" s="132" t="s">
        <v>269</v>
      </c>
      <c r="C48" s="132" t="s">
        <v>545</v>
      </c>
      <c r="D48" s="83" t="s">
        <v>547</v>
      </c>
      <c r="E48" s="83" t="s">
        <v>359</v>
      </c>
      <c r="F48" s="633">
        <v>70000</v>
      </c>
      <c r="G48" s="53" t="s">
        <v>4067</v>
      </c>
      <c r="H48" s="53"/>
    </row>
    <row r="49" spans="2:8">
      <c r="B49" s="132" t="s">
        <v>269</v>
      </c>
      <c r="C49" s="132" t="s">
        <v>545</v>
      </c>
      <c r="D49" s="83" t="s">
        <v>547</v>
      </c>
      <c r="E49" s="83" t="s">
        <v>359</v>
      </c>
      <c r="F49" s="633">
        <v>19000</v>
      </c>
      <c r="G49" s="53" t="s">
        <v>4068</v>
      </c>
      <c r="H49" s="53"/>
    </row>
    <row r="50" spans="2:8">
      <c r="B50" s="132" t="s">
        <v>269</v>
      </c>
      <c r="C50" s="132" t="s">
        <v>545</v>
      </c>
      <c r="D50" s="83" t="s">
        <v>547</v>
      </c>
      <c r="E50" s="83" t="s">
        <v>359</v>
      </c>
      <c r="F50" s="633">
        <v>194480</v>
      </c>
      <c r="G50" s="53" t="s">
        <v>4069</v>
      </c>
      <c r="H50" s="53"/>
    </row>
    <row r="51" spans="2:8">
      <c r="B51" s="132" t="s">
        <v>4070</v>
      </c>
      <c r="C51" s="132" t="s">
        <v>2686</v>
      </c>
      <c r="D51" s="83" t="s">
        <v>2687</v>
      </c>
      <c r="E51" s="83" t="s">
        <v>348</v>
      </c>
      <c r="F51" s="633">
        <v>34800000</v>
      </c>
      <c r="G51" s="53" t="s">
        <v>4071</v>
      </c>
      <c r="H51" s="53"/>
    </row>
    <row r="52" spans="2:8">
      <c r="B52" s="132" t="s">
        <v>4070</v>
      </c>
      <c r="C52" s="132" t="s">
        <v>2686</v>
      </c>
      <c r="D52" s="83" t="s">
        <v>2687</v>
      </c>
      <c r="E52" s="83" t="s">
        <v>348</v>
      </c>
      <c r="F52" s="633">
        <v>3480000</v>
      </c>
      <c r="G52" s="53" t="s">
        <v>4072</v>
      </c>
      <c r="H52" s="53"/>
    </row>
    <row r="53" spans="2:8">
      <c r="B53" s="132" t="s">
        <v>4070</v>
      </c>
      <c r="C53" s="132" t="s">
        <v>365</v>
      </c>
      <c r="D53" s="83" t="s">
        <v>366</v>
      </c>
      <c r="E53" s="83" t="s">
        <v>359</v>
      </c>
      <c r="F53" s="633">
        <v>52500000</v>
      </c>
      <c r="G53" s="53" t="s">
        <v>4073</v>
      </c>
      <c r="H53" s="53"/>
    </row>
    <row r="54" spans="2:8">
      <c r="B54" s="132" t="s">
        <v>4070</v>
      </c>
      <c r="C54" s="132" t="s">
        <v>365</v>
      </c>
      <c r="D54" s="83" t="s">
        <v>366</v>
      </c>
      <c r="E54" s="83" t="s">
        <v>359</v>
      </c>
      <c r="F54" s="633">
        <v>184200000</v>
      </c>
      <c r="G54" s="53" t="s">
        <v>4074</v>
      </c>
      <c r="H54" s="53"/>
    </row>
    <row r="55" spans="2:8">
      <c r="B55" s="132" t="s">
        <v>4075</v>
      </c>
      <c r="C55" s="132" t="s">
        <v>4036</v>
      </c>
      <c r="D55" s="83" t="s">
        <v>558</v>
      </c>
      <c r="E55" s="83" t="s">
        <v>359</v>
      </c>
      <c r="F55" s="633">
        <v>8473200</v>
      </c>
      <c r="G55" s="53" t="s">
        <v>4076</v>
      </c>
      <c r="H55" s="53"/>
    </row>
    <row r="56" spans="2:8">
      <c r="B56" s="132" t="s">
        <v>4075</v>
      </c>
      <c r="C56" s="132" t="s">
        <v>4036</v>
      </c>
      <c r="D56" s="83" t="s">
        <v>558</v>
      </c>
      <c r="E56" s="83" t="s">
        <v>359</v>
      </c>
      <c r="F56" s="633">
        <v>2415000</v>
      </c>
      <c r="G56" s="53" t="s">
        <v>4076</v>
      </c>
      <c r="H56" s="53"/>
    </row>
    <row r="57" spans="2:8">
      <c r="B57" s="132" t="s">
        <v>4075</v>
      </c>
      <c r="C57" s="132" t="s">
        <v>4036</v>
      </c>
      <c r="D57" s="83" t="s">
        <v>558</v>
      </c>
      <c r="E57" s="83" t="s">
        <v>359</v>
      </c>
      <c r="F57" s="633">
        <v>874000</v>
      </c>
      <c r="G57" s="53" t="s">
        <v>4077</v>
      </c>
      <c r="H57" s="53"/>
    </row>
    <row r="58" spans="2:8">
      <c r="B58" s="132" t="s">
        <v>4075</v>
      </c>
      <c r="C58" s="132" t="s">
        <v>4036</v>
      </c>
      <c r="D58" s="83" t="s">
        <v>558</v>
      </c>
      <c r="E58" s="83" t="s">
        <v>359</v>
      </c>
      <c r="F58" s="633">
        <v>2300000</v>
      </c>
      <c r="G58" s="53" t="s">
        <v>4077</v>
      </c>
      <c r="H58" s="53"/>
    </row>
    <row r="59" spans="2:8">
      <c r="B59" s="132" t="s">
        <v>4075</v>
      </c>
      <c r="C59" s="132" t="s">
        <v>4036</v>
      </c>
      <c r="D59" s="83" t="s">
        <v>558</v>
      </c>
      <c r="E59" s="83" t="s">
        <v>359</v>
      </c>
      <c r="F59" s="633">
        <v>4600000</v>
      </c>
      <c r="G59" s="53" t="s">
        <v>4077</v>
      </c>
      <c r="H59" s="53"/>
    </row>
    <row r="60" spans="2:8">
      <c r="B60" s="132" t="s">
        <v>4075</v>
      </c>
      <c r="C60" s="132" t="s">
        <v>4036</v>
      </c>
      <c r="D60" s="83" t="s">
        <v>558</v>
      </c>
      <c r="E60" s="83" t="s">
        <v>359</v>
      </c>
      <c r="F60" s="633">
        <v>1472000</v>
      </c>
      <c r="G60" s="53" t="s">
        <v>4077</v>
      </c>
      <c r="H60" s="53"/>
    </row>
    <row r="61" spans="2:8">
      <c r="B61" s="132" t="s">
        <v>4075</v>
      </c>
      <c r="C61" s="132" t="s">
        <v>4036</v>
      </c>
      <c r="D61" s="83" t="s">
        <v>558</v>
      </c>
      <c r="E61" s="83" t="s">
        <v>359</v>
      </c>
      <c r="F61" s="633">
        <v>1380000</v>
      </c>
      <c r="G61" s="53" t="s">
        <v>4077</v>
      </c>
      <c r="H61" s="53"/>
    </row>
    <row r="62" spans="2:8">
      <c r="B62" s="132" t="s">
        <v>4075</v>
      </c>
      <c r="C62" s="132" t="s">
        <v>4036</v>
      </c>
      <c r="D62" s="83" t="s">
        <v>558</v>
      </c>
      <c r="E62" s="83" t="s">
        <v>359</v>
      </c>
      <c r="F62" s="633">
        <v>3183200</v>
      </c>
      <c r="G62" s="53" t="s">
        <v>4077</v>
      </c>
      <c r="H62" s="53"/>
    </row>
    <row r="63" spans="2:8">
      <c r="B63" s="132" t="s">
        <v>4075</v>
      </c>
      <c r="C63" s="132" t="s">
        <v>4036</v>
      </c>
      <c r="D63" s="83" t="s">
        <v>558</v>
      </c>
      <c r="E63" s="83" t="s">
        <v>359</v>
      </c>
      <c r="F63" s="633">
        <v>1150000</v>
      </c>
      <c r="G63" s="53" t="s">
        <v>4077</v>
      </c>
      <c r="H63" s="53"/>
    </row>
    <row r="64" spans="2:8">
      <c r="B64" s="132" t="s">
        <v>4075</v>
      </c>
      <c r="C64" s="132" t="s">
        <v>4036</v>
      </c>
      <c r="D64" s="83" t="s">
        <v>558</v>
      </c>
      <c r="E64" s="83" t="s">
        <v>359</v>
      </c>
      <c r="F64" s="633">
        <v>1380000</v>
      </c>
      <c r="G64" s="53" t="s">
        <v>4077</v>
      </c>
      <c r="H64" s="53"/>
    </row>
    <row r="65" spans="2:8">
      <c r="B65" s="132" t="s">
        <v>4075</v>
      </c>
      <c r="C65" s="132" t="s">
        <v>4036</v>
      </c>
      <c r="D65" s="83" t="s">
        <v>558</v>
      </c>
      <c r="E65" s="83" t="s">
        <v>359</v>
      </c>
      <c r="F65" s="633">
        <v>1840000</v>
      </c>
      <c r="G65" s="53" t="s">
        <v>4077</v>
      </c>
      <c r="H65" s="53"/>
    </row>
    <row r="66" spans="2:8">
      <c r="B66" s="132" t="s">
        <v>4075</v>
      </c>
      <c r="C66" s="132" t="s">
        <v>4036</v>
      </c>
      <c r="D66" s="83" t="s">
        <v>558</v>
      </c>
      <c r="E66" s="83" t="s">
        <v>359</v>
      </c>
      <c r="F66" s="633">
        <v>3910000</v>
      </c>
      <c r="G66" s="53" t="s">
        <v>4077</v>
      </c>
      <c r="H66" s="53"/>
    </row>
    <row r="67" spans="2:8">
      <c r="B67" s="132" t="s">
        <v>4075</v>
      </c>
      <c r="C67" s="132" t="s">
        <v>4036</v>
      </c>
      <c r="D67" s="83" t="s">
        <v>558</v>
      </c>
      <c r="E67" s="83" t="s">
        <v>359</v>
      </c>
      <c r="F67" s="633">
        <v>2300000</v>
      </c>
      <c r="G67" s="53" t="s">
        <v>4077</v>
      </c>
      <c r="H67" s="53"/>
    </row>
    <row r="68" spans="2:8">
      <c r="B68" s="132" t="s">
        <v>4078</v>
      </c>
      <c r="C68" s="132" t="s">
        <v>2682</v>
      </c>
      <c r="D68" s="83" t="s">
        <v>2683</v>
      </c>
      <c r="E68" s="83" t="s">
        <v>348</v>
      </c>
      <c r="F68" s="633">
        <v>150000</v>
      </c>
      <c r="G68" s="53" t="s">
        <v>4031</v>
      </c>
      <c r="H68" s="53"/>
    </row>
    <row r="69" spans="2:8">
      <c r="B69" s="132" t="s">
        <v>4078</v>
      </c>
      <c r="C69" s="132" t="s">
        <v>2682</v>
      </c>
      <c r="D69" s="83" t="s">
        <v>2683</v>
      </c>
      <c r="E69" s="83" t="s">
        <v>348</v>
      </c>
      <c r="F69" s="633">
        <v>15000</v>
      </c>
      <c r="G69" s="53" t="s">
        <v>4032</v>
      </c>
      <c r="H69" s="53"/>
    </row>
    <row r="70" spans="2:8">
      <c r="B70" s="132" t="s">
        <v>4078</v>
      </c>
      <c r="C70" s="132" t="s">
        <v>2682</v>
      </c>
      <c r="D70" s="83" t="s">
        <v>2683</v>
      </c>
      <c r="E70" s="83" t="s">
        <v>348</v>
      </c>
      <c r="F70" s="633">
        <v>150000</v>
      </c>
      <c r="G70" s="53" t="s">
        <v>4031</v>
      </c>
      <c r="H70" s="53"/>
    </row>
    <row r="71" spans="2:8">
      <c r="B71" s="132" t="s">
        <v>4078</v>
      </c>
      <c r="C71" s="132" t="s">
        <v>2682</v>
      </c>
      <c r="D71" s="83" t="s">
        <v>2683</v>
      </c>
      <c r="E71" s="83" t="s">
        <v>348</v>
      </c>
      <c r="F71" s="633">
        <v>15000</v>
      </c>
      <c r="G71" s="53" t="s">
        <v>4032</v>
      </c>
      <c r="H71" s="53"/>
    </row>
    <row r="72" spans="2:8">
      <c r="B72" s="132" t="s">
        <v>4078</v>
      </c>
      <c r="C72" s="132" t="s">
        <v>2682</v>
      </c>
      <c r="D72" s="83" t="s">
        <v>2683</v>
      </c>
      <c r="E72" s="83" t="s">
        <v>348</v>
      </c>
      <c r="F72" s="633">
        <v>200000</v>
      </c>
      <c r="G72" s="53" t="s">
        <v>4031</v>
      </c>
      <c r="H72" s="53"/>
    </row>
    <row r="73" spans="2:8">
      <c r="B73" s="132" t="s">
        <v>4078</v>
      </c>
      <c r="C73" s="132" t="s">
        <v>2682</v>
      </c>
      <c r="D73" s="83" t="s">
        <v>2683</v>
      </c>
      <c r="E73" s="83" t="s">
        <v>348</v>
      </c>
      <c r="F73" s="633">
        <v>20000</v>
      </c>
      <c r="G73" s="53" t="s">
        <v>4032</v>
      </c>
      <c r="H73" s="53"/>
    </row>
    <row r="74" spans="2:8">
      <c r="B74" s="132" t="s">
        <v>4078</v>
      </c>
      <c r="C74" s="132" t="s">
        <v>2682</v>
      </c>
      <c r="D74" s="83" t="s">
        <v>2683</v>
      </c>
      <c r="E74" s="83" t="s">
        <v>348</v>
      </c>
      <c r="F74" s="633">
        <v>150000</v>
      </c>
      <c r="G74" s="53" t="s">
        <v>4031</v>
      </c>
      <c r="H74" s="53"/>
    </row>
    <row r="75" spans="2:8">
      <c r="B75" s="132" t="s">
        <v>4078</v>
      </c>
      <c r="C75" s="132" t="s">
        <v>2682</v>
      </c>
      <c r="D75" s="83" t="s">
        <v>2683</v>
      </c>
      <c r="E75" s="83" t="s">
        <v>348</v>
      </c>
      <c r="F75" s="633">
        <v>15000</v>
      </c>
      <c r="G75" s="53" t="s">
        <v>4032</v>
      </c>
      <c r="H75" s="53"/>
    </row>
    <row r="76" spans="2:8">
      <c r="B76" s="132" t="s">
        <v>4078</v>
      </c>
      <c r="C76" s="132" t="s">
        <v>2682</v>
      </c>
      <c r="D76" s="83" t="s">
        <v>2683</v>
      </c>
      <c r="E76" s="83" t="s">
        <v>348</v>
      </c>
      <c r="F76" s="633">
        <v>150000</v>
      </c>
      <c r="G76" s="53" t="s">
        <v>4031</v>
      </c>
      <c r="H76" s="53"/>
    </row>
    <row r="77" spans="2:8">
      <c r="B77" s="132" t="s">
        <v>4078</v>
      </c>
      <c r="C77" s="132" t="s">
        <v>2682</v>
      </c>
      <c r="D77" s="83" t="s">
        <v>2683</v>
      </c>
      <c r="E77" s="83" t="s">
        <v>348</v>
      </c>
      <c r="F77" s="633">
        <v>15000</v>
      </c>
      <c r="G77" s="53" t="s">
        <v>4032</v>
      </c>
      <c r="H77" s="53"/>
    </row>
    <row r="78" spans="2:8">
      <c r="B78" s="132" t="s">
        <v>4078</v>
      </c>
      <c r="C78" s="132" t="s">
        <v>2682</v>
      </c>
      <c r="D78" s="83" t="s">
        <v>2683</v>
      </c>
      <c r="E78" s="83" t="s">
        <v>348</v>
      </c>
      <c r="F78" s="633">
        <v>150000</v>
      </c>
      <c r="G78" s="53" t="s">
        <v>4031</v>
      </c>
      <c r="H78" s="53"/>
    </row>
    <row r="79" spans="2:8">
      <c r="B79" s="132" t="s">
        <v>4078</v>
      </c>
      <c r="C79" s="132" t="s">
        <v>2682</v>
      </c>
      <c r="D79" s="83" t="s">
        <v>2683</v>
      </c>
      <c r="E79" s="83" t="s">
        <v>348</v>
      </c>
      <c r="F79" s="633">
        <v>15000</v>
      </c>
      <c r="G79" s="53" t="s">
        <v>4032</v>
      </c>
      <c r="H79" s="53"/>
    </row>
    <row r="80" spans="2:8">
      <c r="B80" s="132" t="s">
        <v>4078</v>
      </c>
      <c r="C80" s="132" t="s">
        <v>545</v>
      </c>
      <c r="D80" s="83" t="s">
        <v>547</v>
      </c>
      <c r="E80" s="83" t="s">
        <v>348</v>
      </c>
      <c r="F80" s="633">
        <v>150000</v>
      </c>
      <c r="G80" s="53" t="s">
        <v>4079</v>
      </c>
      <c r="H80" s="53"/>
    </row>
    <row r="81" spans="2:8">
      <c r="B81" s="132" t="s">
        <v>4078</v>
      </c>
      <c r="C81" s="132" t="s">
        <v>545</v>
      </c>
      <c r="D81" s="83" t="s">
        <v>547</v>
      </c>
      <c r="E81" s="83" t="s">
        <v>348</v>
      </c>
      <c r="F81" s="633">
        <v>15000</v>
      </c>
      <c r="G81" s="53" t="s">
        <v>4080</v>
      </c>
      <c r="H81" s="53"/>
    </row>
    <row r="82" spans="2:8">
      <c r="B82" s="132" t="s">
        <v>4078</v>
      </c>
      <c r="C82" s="132" t="s">
        <v>545</v>
      </c>
      <c r="D82" s="83" t="s">
        <v>547</v>
      </c>
      <c r="E82" s="83" t="s">
        <v>348</v>
      </c>
      <c r="F82" s="633">
        <v>150000</v>
      </c>
      <c r="G82" s="53" t="s">
        <v>4081</v>
      </c>
      <c r="H82" s="53"/>
    </row>
    <row r="83" spans="2:8">
      <c r="B83" s="132" t="s">
        <v>4078</v>
      </c>
      <c r="C83" s="132" t="s">
        <v>545</v>
      </c>
      <c r="D83" s="83" t="s">
        <v>547</v>
      </c>
      <c r="E83" s="83" t="s">
        <v>348</v>
      </c>
      <c r="F83" s="633">
        <v>15000</v>
      </c>
      <c r="G83" s="53" t="s">
        <v>4082</v>
      </c>
      <c r="H83" s="53"/>
    </row>
    <row r="84" spans="2:8">
      <c r="B84" s="132" t="s">
        <v>4078</v>
      </c>
      <c r="C84" s="132" t="s">
        <v>545</v>
      </c>
      <c r="D84" s="83" t="s">
        <v>547</v>
      </c>
      <c r="E84" s="83" t="s">
        <v>348</v>
      </c>
      <c r="F84" s="633">
        <v>150000</v>
      </c>
      <c r="G84" s="53" t="s">
        <v>4083</v>
      </c>
      <c r="H84" s="53"/>
    </row>
    <row r="85" spans="2:8">
      <c r="B85" s="132" t="s">
        <v>4078</v>
      </c>
      <c r="C85" s="132" t="s">
        <v>545</v>
      </c>
      <c r="D85" s="83" t="s">
        <v>547</v>
      </c>
      <c r="E85" s="83" t="s">
        <v>348</v>
      </c>
      <c r="F85" s="633">
        <v>15000</v>
      </c>
      <c r="G85" s="53" t="s">
        <v>4084</v>
      </c>
      <c r="H85" s="53"/>
    </row>
    <row r="86" spans="2:8">
      <c r="B86" s="132" t="s">
        <v>4078</v>
      </c>
      <c r="C86" s="132" t="s">
        <v>545</v>
      </c>
      <c r="D86" s="83" t="s">
        <v>547</v>
      </c>
      <c r="E86" s="83" t="s">
        <v>348</v>
      </c>
      <c r="F86" s="633">
        <v>150000</v>
      </c>
      <c r="G86" s="53" t="s">
        <v>4085</v>
      </c>
      <c r="H86" s="53"/>
    </row>
    <row r="87" spans="2:8">
      <c r="B87" s="132" t="s">
        <v>4078</v>
      </c>
      <c r="C87" s="132" t="s">
        <v>545</v>
      </c>
      <c r="D87" s="83" t="s">
        <v>547</v>
      </c>
      <c r="E87" s="83" t="s">
        <v>348</v>
      </c>
      <c r="F87" s="633">
        <v>15000</v>
      </c>
      <c r="G87" s="53" t="s">
        <v>4086</v>
      </c>
      <c r="H87" s="53"/>
    </row>
    <row r="88" spans="2:8">
      <c r="B88" s="132" t="s">
        <v>4078</v>
      </c>
      <c r="C88" s="132" t="s">
        <v>2680</v>
      </c>
      <c r="D88" s="83" t="s">
        <v>2681</v>
      </c>
      <c r="E88" s="83" t="s">
        <v>348</v>
      </c>
      <c r="F88" s="633">
        <v>200000</v>
      </c>
      <c r="G88" s="53" t="s">
        <v>4087</v>
      </c>
      <c r="H88" s="53"/>
    </row>
    <row r="89" spans="2:8">
      <c r="B89" s="132" t="s">
        <v>4078</v>
      </c>
      <c r="C89" s="132" t="s">
        <v>2680</v>
      </c>
      <c r="D89" s="83" t="s">
        <v>2681</v>
      </c>
      <c r="E89" s="83" t="s">
        <v>348</v>
      </c>
      <c r="F89" s="633">
        <v>20000</v>
      </c>
      <c r="G89" s="53" t="s">
        <v>4088</v>
      </c>
      <c r="H89" s="53"/>
    </row>
    <row r="90" spans="2:8">
      <c r="B90" s="132" t="s">
        <v>4078</v>
      </c>
      <c r="C90" s="132" t="s">
        <v>2680</v>
      </c>
      <c r="D90" s="83" t="s">
        <v>2681</v>
      </c>
      <c r="E90" s="83" t="s">
        <v>348</v>
      </c>
      <c r="F90" s="633">
        <v>250000</v>
      </c>
      <c r="G90" s="53" t="s">
        <v>4089</v>
      </c>
      <c r="H90" s="53"/>
    </row>
    <row r="91" spans="2:8">
      <c r="B91" s="132" t="s">
        <v>4078</v>
      </c>
      <c r="C91" s="132" t="s">
        <v>2680</v>
      </c>
      <c r="D91" s="83" t="s">
        <v>2681</v>
      </c>
      <c r="E91" s="83" t="s">
        <v>348</v>
      </c>
      <c r="F91" s="633">
        <v>25000</v>
      </c>
      <c r="G91" s="53" t="s">
        <v>4090</v>
      </c>
      <c r="H91" s="53"/>
    </row>
    <row r="92" spans="2:8">
      <c r="B92" s="132" t="s">
        <v>4091</v>
      </c>
      <c r="C92" s="132" t="s">
        <v>2682</v>
      </c>
      <c r="D92" s="83" t="s">
        <v>2683</v>
      </c>
      <c r="E92" s="83" t="s">
        <v>348</v>
      </c>
      <c r="F92" s="633">
        <v>200000</v>
      </c>
      <c r="G92" s="53" t="s">
        <v>4092</v>
      </c>
      <c r="H92" s="53"/>
    </row>
    <row r="93" spans="2:8">
      <c r="B93" s="132" t="s">
        <v>4091</v>
      </c>
      <c r="C93" s="132" t="s">
        <v>2682</v>
      </c>
      <c r="D93" s="83" t="s">
        <v>2683</v>
      </c>
      <c r="E93" s="83" t="s">
        <v>348</v>
      </c>
      <c r="F93" s="633">
        <v>20000</v>
      </c>
      <c r="G93" s="53" t="s">
        <v>4093</v>
      </c>
      <c r="H93" s="53"/>
    </row>
    <row r="94" spans="2:8">
      <c r="B94" s="132" t="s">
        <v>4094</v>
      </c>
      <c r="C94" s="132" t="s">
        <v>365</v>
      </c>
      <c r="D94" s="83" t="s">
        <v>366</v>
      </c>
      <c r="E94" s="83" t="s">
        <v>359</v>
      </c>
      <c r="F94" s="633">
        <v>19000000</v>
      </c>
      <c r="G94" s="53" t="s">
        <v>4095</v>
      </c>
      <c r="H94" s="53"/>
    </row>
    <row r="95" spans="2:8">
      <c r="B95" s="132" t="s">
        <v>4094</v>
      </c>
      <c r="C95" s="132" t="s">
        <v>365</v>
      </c>
      <c r="D95" s="83" t="s">
        <v>366</v>
      </c>
      <c r="E95" s="83" t="s">
        <v>359</v>
      </c>
      <c r="F95" s="633">
        <v>50000000</v>
      </c>
      <c r="G95" s="53" t="s">
        <v>4096</v>
      </c>
      <c r="H95" s="53"/>
    </row>
    <row r="96" spans="2:8">
      <c r="B96" s="132" t="s">
        <v>4094</v>
      </c>
      <c r="C96" s="132" t="s">
        <v>365</v>
      </c>
      <c r="D96" s="83" t="s">
        <v>366</v>
      </c>
      <c r="E96" s="83" t="s">
        <v>359</v>
      </c>
      <c r="F96" s="633">
        <v>32000000</v>
      </c>
      <c r="G96" s="53" t="s">
        <v>4097</v>
      </c>
      <c r="H96" s="53"/>
    </row>
    <row r="97" spans="2:8">
      <c r="B97" s="132" t="s">
        <v>4094</v>
      </c>
      <c r="C97" s="132" t="s">
        <v>365</v>
      </c>
      <c r="D97" s="83" t="s">
        <v>366</v>
      </c>
      <c r="E97" s="83" t="s">
        <v>359</v>
      </c>
      <c r="F97" s="633">
        <v>30000000</v>
      </c>
      <c r="G97" s="53" t="s">
        <v>4098</v>
      </c>
      <c r="H97" s="53"/>
    </row>
    <row r="98" spans="2:8">
      <c r="B98" s="132" t="s">
        <v>4094</v>
      </c>
      <c r="C98" s="132" t="s">
        <v>365</v>
      </c>
      <c r="D98" s="83" t="s">
        <v>366</v>
      </c>
      <c r="E98" s="83" t="s">
        <v>359</v>
      </c>
      <c r="F98" s="633">
        <v>25000000</v>
      </c>
      <c r="G98" s="53" t="s">
        <v>4099</v>
      </c>
      <c r="H98" s="53"/>
    </row>
    <row r="99" spans="2:8">
      <c r="B99" s="132" t="s">
        <v>4094</v>
      </c>
      <c r="C99" s="132" t="s">
        <v>365</v>
      </c>
      <c r="D99" s="83" t="s">
        <v>366</v>
      </c>
      <c r="E99" s="83" t="s">
        <v>359</v>
      </c>
      <c r="F99" s="633">
        <v>30000000</v>
      </c>
      <c r="G99" s="53" t="s">
        <v>4099</v>
      </c>
      <c r="H99" s="53"/>
    </row>
    <row r="100" spans="2:8">
      <c r="B100" s="132" t="s">
        <v>4094</v>
      </c>
      <c r="C100" s="132" t="s">
        <v>365</v>
      </c>
      <c r="D100" s="83" t="s">
        <v>366</v>
      </c>
      <c r="E100" s="83" t="s">
        <v>359</v>
      </c>
      <c r="F100" s="633">
        <v>40000000</v>
      </c>
      <c r="G100" s="53" t="s">
        <v>4099</v>
      </c>
      <c r="H100" s="53"/>
    </row>
    <row r="101" spans="2:8">
      <c r="B101" s="132" t="s">
        <v>4094</v>
      </c>
      <c r="C101" s="132" t="s">
        <v>365</v>
      </c>
      <c r="D101" s="83" t="s">
        <v>366</v>
      </c>
      <c r="E101" s="83" t="s">
        <v>359</v>
      </c>
      <c r="F101" s="633">
        <v>50000000</v>
      </c>
      <c r="G101" s="53" t="s">
        <v>4100</v>
      </c>
      <c r="H101" s="53"/>
    </row>
    <row r="102" spans="2:8">
      <c r="B102" s="132" t="s">
        <v>4094</v>
      </c>
      <c r="C102" s="132" t="s">
        <v>365</v>
      </c>
      <c r="D102" s="83" t="s">
        <v>366</v>
      </c>
      <c r="E102" s="83" t="s">
        <v>359</v>
      </c>
      <c r="F102" s="633">
        <v>100000000</v>
      </c>
      <c r="G102" s="53" t="s">
        <v>4099</v>
      </c>
      <c r="H102" s="53"/>
    </row>
    <row r="103" spans="2:8">
      <c r="B103" s="132" t="s">
        <v>4094</v>
      </c>
      <c r="C103" s="132" t="s">
        <v>365</v>
      </c>
      <c r="D103" s="83" t="s">
        <v>366</v>
      </c>
      <c r="E103" s="83" t="s">
        <v>359</v>
      </c>
      <c r="F103" s="633">
        <v>69200000</v>
      </c>
      <c r="G103" s="53" t="s">
        <v>4101</v>
      </c>
      <c r="H103" s="53"/>
    </row>
    <row r="104" spans="2:8">
      <c r="B104" s="132" t="s">
        <v>4094</v>
      </c>
      <c r="C104" s="132" t="s">
        <v>365</v>
      </c>
      <c r="D104" s="83" t="s">
        <v>366</v>
      </c>
      <c r="E104" s="83" t="s">
        <v>359</v>
      </c>
      <c r="F104" s="633">
        <v>85000000</v>
      </c>
      <c r="G104" s="53" t="s">
        <v>4102</v>
      </c>
      <c r="H104" s="53" t="s">
        <v>4103</v>
      </c>
    </row>
    <row r="105" spans="2:8">
      <c r="B105" s="132" t="s">
        <v>4104</v>
      </c>
      <c r="C105" s="132" t="s">
        <v>2682</v>
      </c>
      <c r="D105" s="83" t="s">
        <v>2683</v>
      </c>
      <c r="E105" s="83" t="s">
        <v>348</v>
      </c>
      <c r="F105" s="633">
        <v>150000</v>
      </c>
      <c r="G105" s="53" t="s">
        <v>4105</v>
      </c>
      <c r="H105" s="53"/>
    </row>
    <row r="106" spans="2:8">
      <c r="B106" s="132" t="s">
        <v>4104</v>
      </c>
      <c r="C106" s="132" t="s">
        <v>2682</v>
      </c>
      <c r="D106" s="83" t="s">
        <v>2683</v>
      </c>
      <c r="E106" s="83" t="s">
        <v>348</v>
      </c>
      <c r="F106" s="633">
        <v>15000</v>
      </c>
      <c r="G106" s="53" t="s">
        <v>4106</v>
      </c>
      <c r="H106" s="53"/>
    </row>
    <row r="107" spans="2:8">
      <c r="B107" s="132" t="s">
        <v>4107</v>
      </c>
      <c r="C107" s="132" t="s">
        <v>4036</v>
      </c>
      <c r="D107" s="83" t="s">
        <v>558</v>
      </c>
      <c r="E107" s="83" t="s">
        <v>359</v>
      </c>
      <c r="F107" s="633">
        <v>2300000</v>
      </c>
      <c r="G107" s="53" t="s">
        <v>4037</v>
      </c>
      <c r="H107" s="53"/>
    </row>
    <row r="108" spans="2:8">
      <c r="B108" s="132" t="s">
        <v>4108</v>
      </c>
      <c r="C108" s="132" t="s">
        <v>2680</v>
      </c>
      <c r="D108" s="83" t="s">
        <v>2681</v>
      </c>
      <c r="E108" s="83" t="s">
        <v>359</v>
      </c>
      <c r="F108" s="633">
        <v>150000</v>
      </c>
      <c r="G108" s="53" t="s">
        <v>4109</v>
      </c>
      <c r="H108" s="53"/>
    </row>
    <row r="109" spans="2:8">
      <c r="B109" s="132" t="s">
        <v>4108</v>
      </c>
      <c r="C109" s="132" t="s">
        <v>2680</v>
      </c>
      <c r="D109" s="83" t="s">
        <v>2681</v>
      </c>
      <c r="E109" s="83" t="s">
        <v>359</v>
      </c>
      <c r="F109" s="633">
        <v>26000</v>
      </c>
      <c r="G109" s="53" t="s">
        <v>4110</v>
      </c>
      <c r="H109" s="53"/>
    </row>
    <row r="110" spans="2:8">
      <c r="B110" s="132" t="s">
        <v>4108</v>
      </c>
      <c r="C110" s="132" t="s">
        <v>2680</v>
      </c>
      <c r="D110" s="83" t="s">
        <v>2681</v>
      </c>
      <c r="E110" s="83" t="s">
        <v>359</v>
      </c>
      <c r="F110" s="633">
        <v>9000</v>
      </c>
      <c r="G110" s="53" t="s">
        <v>4111</v>
      </c>
      <c r="H110" s="53"/>
    </row>
    <row r="111" spans="2:8">
      <c r="B111" s="132" t="s">
        <v>4108</v>
      </c>
      <c r="C111" s="132" t="s">
        <v>2680</v>
      </c>
      <c r="D111" s="83" t="s">
        <v>2681</v>
      </c>
      <c r="E111" s="83" t="s">
        <v>359</v>
      </c>
      <c r="F111" s="633">
        <v>312110</v>
      </c>
      <c r="G111" s="53" t="s">
        <v>4112</v>
      </c>
      <c r="H111" s="53"/>
    </row>
    <row r="112" spans="2:8">
      <c r="B112" s="132" t="s">
        <v>4108</v>
      </c>
      <c r="C112" s="132" t="s">
        <v>2680</v>
      </c>
      <c r="D112" s="83" t="s">
        <v>2681</v>
      </c>
      <c r="E112" s="83" t="s">
        <v>359</v>
      </c>
      <c r="F112" s="633">
        <v>70000</v>
      </c>
      <c r="G112" s="53" t="s">
        <v>4113</v>
      </c>
      <c r="H112" s="53"/>
    </row>
    <row r="113" spans="2:8">
      <c r="B113" s="132" t="s">
        <v>4108</v>
      </c>
      <c r="C113" s="132" t="s">
        <v>2680</v>
      </c>
      <c r="D113" s="83" t="s">
        <v>2681</v>
      </c>
      <c r="E113" s="83" t="s">
        <v>359</v>
      </c>
      <c r="F113" s="633">
        <v>13000</v>
      </c>
      <c r="G113" s="53" t="s">
        <v>4114</v>
      </c>
      <c r="H113" s="53"/>
    </row>
    <row r="114" spans="2:8">
      <c r="B114" s="132" t="s">
        <v>4108</v>
      </c>
      <c r="C114" s="132" t="s">
        <v>2680</v>
      </c>
      <c r="D114" s="83" t="s">
        <v>2681</v>
      </c>
      <c r="E114" s="83" t="s">
        <v>359</v>
      </c>
      <c r="F114" s="633">
        <v>6000</v>
      </c>
      <c r="G114" s="53" t="s">
        <v>4115</v>
      </c>
      <c r="H114" s="53"/>
    </row>
    <row r="115" spans="2:8">
      <c r="B115" s="132" t="s">
        <v>4108</v>
      </c>
      <c r="C115" s="132" t="s">
        <v>2680</v>
      </c>
      <c r="D115" s="83" t="s">
        <v>2681</v>
      </c>
      <c r="E115" s="83" t="s">
        <v>359</v>
      </c>
      <c r="F115" s="633">
        <v>69210</v>
      </c>
      <c r="G115" s="53" t="s">
        <v>4116</v>
      </c>
      <c r="H115" s="53"/>
    </row>
    <row r="116" spans="2:8">
      <c r="B116" s="132" t="s">
        <v>4108</v>
      </c>
      <c r="C116" s="132" t="s">
        <v>545</v>
      </c>
      <c r="D116" s="83" t="s">
        <v>547</v>
      </c>
      <c r="E116" s="83" t="s">
        <v>359</v>
      </c>
      <c r="F116" s="633">
        <v>40000</v>
      </c>
      <c r="G116" s="53" t="s">
        <v>4117</v>
      </c>
      <c r="H116" s="53"/>
    </row>
    <row r="117" spans="2:8">
      <c r="B117" s="132" t="s">
        <v>4108</v>
      </c>
      <c r="C117" s="132" t="s">
        <v>545</v>
      </c>
      <c r="D117" s="83" t="s">
        <v>547</v>
      </c>
      <c r="E117" s="83" t="s">
        <v>359</v>
      </c>
      <c r="F117" s="633">
        <v>19000</v>
      </c>
      <c r="G117" s="53" t="s">
        <v>4118</v>
      </c>
      <c r="H117" s="53"/>
    </row>
    <row r="118" spans="2:8">
      <c r="B118" s="132" t="s">
        <v>4108</v>
      </c>
      <c r="C118" s="132" t="s">
        <v>545</v>
      </c>
      <c r="D118" s="83" t="s">
        <v>547</v>
      </c>
      <c r="E118" s="83" t="s">
        <v>359</v>
      </c>
      <c r="F118" s="633">
        <v>69290</v>
      </c>
      <c r="G118" s="53" t="s">
        <v>4119</v>
      </c>
      <c r="H118" s="53"/>
    </row>
    <row r="119" spans="2:8">
      <c r="B119" s="132" t="s">
        <v>4108</v>
      </c>
      <c r="C119" s="132" t="s">
        <v>545</v>
      </c>
      <c r="D119" s="83" t="s">
        <v>547</v>
      </c>
      <c r="E119" s="83" t="s">
        <v>359</v>
      </c>
      <c r="F119" s="633">
        <v>40000</v>
      </c>
      <c r="G119" s="53" t="s">
        <v>4120</v>
      </c>
      <c r="H119" s="53"/>
    </row>
    <row r="120" spans="2:8">
      <c r="B120" s="132" t="s">
        <v>4108</v>
      </c>
      <c r="C120" s="132" t="s">
        <v>545</v>
      </c>
      <c r="D120" s="83" t="s">
        <v>547</v>
      </c>
      <c r="E120" s="83" t="s">
        <v>359</v>
      </c>
      <c r="F120" s="633">
        <v>19000</v>
      </c>
      <c r="G120" s="53" t="s">
        <v>4121</v>
      </c>
      <c r="H120" s="53"/>
    </row>
    <row r="121" spans="2:8">
      <c r="B121" s="132" t="s">
        <v>4108</v>
      </c>
      <c r="C121" s="132" t="s">
        <v>545</v>
      </c>
      <c r="D121" s="83" t="s">
        <v>547</v>
      </c>
      <c r="E121" s="83" t="s">
        <v>359</v>
      </c>
      <c r="F121" s="633">
        <v>44830</v>
      </c>
      <c r="G121" s="53" t="s">
        <v>4122</v>
      </c>
      <c r="H121" s="53"/>
    </row>
    <row r="122" spans="2:8">
      <c r="B122" s="132" t="s">
        <v>4108</v>
      </c>
      <c r="C122" s="132" t="s">
        <v>545</v>
      </c>
      <c r="D122" s="83" t="s">
        <v>547</v>
      </c>
      <c r="E122" s="83" t="s">
        <v>359</v>
      </c>
      <c r="F122" s="633">
        <v>20000</v>
      </c>
      <c r="G122" s="53" t="s">
        <v>4123</v>
      </c>
      <c r="H122" s="53"/>
    </row>
    <row r="123" spans="2:8">
      <c r="B123" s="132" t="s">
        <v>4108</v>
      </c>
      <c r="C123" s="132" t="s">
        <v>545</v>
      </c>
      <c r="D123" s="83" t="s">
        <v>547</v>
      </c>
      <c r="E123" s="83" t="s">
        <v>359</v>
      </c>
      <c r="F123" s="633">
        <v>19000</v>
      </c>
      <c r="G123" s="53" t="s">
        <v>4124</v>
      </c>
      <c r="H123" s="53"/>
    </row>
    <row r="124" spans="2:8">
      <c r="B124" s="132" t="s">
        <v>4108</v>
      </c>
      <c r="C124" s="132" t="s">
        <v>545</v>
      </c>
      <c r="D124" s="83" t="s">
        <v>547</v>
      </c>
      <c r="E124" s="83" t="s">
        <v>359</v>
      </c>
      <c r="F124" s="633">
        <v>27170</v>
      </c>
      <c r="G124" s="53" t="s">
        <v>4125</v>
      </c>
      <c r="H124" s="53"/>
    </row>
    <row r="125" spans="2:8">
      <c r="B125" s="132" t="s">
        <v>4108</v>
      </c>
      <c r="C125" s="132" t="s">
        <v>545</v>
      </c>
      <c r="D125" s="83" t="s">
        <v>547</v>
      </c>
      <c r="E125" s="83" t="s">
        <v>359</v>
      </c>
      <c r="F125" s="633">
        <v>20000</v>
      </c>
      <c r="G125" s="53" t="s">
        <v>4126</v>
      </c>
      <c r="H125" s="53"/>
    </row>
    <row r="126" spans="2:8">
      <c r="B126" s="132" t="s">
        <v>4108</v>
      </c>
      <c r="C126" s="132" t="s">
        <v>545</v>
      </c>
      <c r="D126" s="83" t="s">
        <v>547</v>
      </c>
      <c r="E126" s="83" t="s">
        <v>359</v>
      </c>
      <c r="F126" s="633">
        <v>19000</v>
      </c>
      <c r="G126" s="53" t="s">
        <v>4127</v>
      </c>
      <c r="H126" s="53"/>
    </row>
    <row r="127" spans="2:8">
      <c r="B127" s="132" t="s">
        <v>4108</v>
      </c>
      <c r="C127" s="132" t="s">
        <v>545</v>
      </c>
      <c r="D127" s="83" t="s">
        <v>547</v>
      </c>
      <c r="E127" s="83" t="s">
        <v>359</v>
      </c>
      <c r="F127" s="633">
        <v>23090</v>
      </c>
      <c r="G127" s="53" t="s">
        <v>4128</v>
      </c>
      <c r="H127" s="53"/>
    </row>
    <row r="128" spans="2:8">
      <c r="B128" s="629" t="s">
        <v>4129</v>
      </c>
      <c r="C128" s="629" t="s">
        <v>2686</v>
      </c>
      <c r="D128" s="630" t="s">
        <v>2687</v>
      </c>
      <c r="E128" s="630" t="s">
        <v>348</v>
      </c>
      <c r="F128" s="631">
        <v>-1460</v>
      </c>
      <c r="G128" s="632" t="s">
        <v>4130</v>
      </c>
      <c r="H128" s="53"/>
    </row>
    <row r="129" spans="2:8">
      <c r="B129" s="629" t="s">
        <v>4129</v>
      </c>
      <c r="C129" s="629" t="s">
        <v>2686</v>
      </c>
      <c r="D129" s="630" t="s">
        <v>2687</v>
      </c>
      <c r="E129" s="630" t="s">
        <v>348</v>
      </c>
      <c r="F129" s="631">
        <v>-140</v>
      </c>
      <c r="G129" s="632" t="s">
        <v>4131</v>
      </c>
      <c r="H129" s="53"/>
    </row>
    <row r="130" spans="2:8">
      <c r="B130" s="629" t="s">
        <v>4129</v>
      </c>
      <c r="C130" s="629" t="s">
        <v>2686</v>
      </c>
      <c r="D130" s="630" t="s">
        <v>2687</v>
      </c>
      <c r="E130" s="630" t="s">
        <v>348</v>
      </c>
      <c r="F130" s="631">
        <v>31249460</v>
      </c>
      <c r="G130" s="632" t="s">
        <v>4130</v>
      </c>
      <c r="H130" s="53"/>
    </row>
    <row r="131" spans="2:8">
      <c r="B131" s="629" t="s">
        <v>4129</v>
      </c>
      <c r="C131" s="629" t="s">
        <v>2686</v>
      </c>
      <c r="D131" s="630" t="s">
        <v>2687</v>
      </c>
      <c r="E131" s="630" t="s">
        <v>348</v>
      </c>
      <c r="F131" s="631">
        <v>3124940</v>
      </c>
      <c r="G131" s="632" t="s">
        <v>4131</v>
      </c>
      <c r="H131" s="53"/>
    </row>
    <row r="132" spans="2:8">
      <c r="B132" s="132" t="s">
        <v>4132</v>
      </c>
      <c r="C132" s="132" t="s">
        <v>2682</v>
      </c>
      <c r="D132" s="83" t="s">
        <v>2683</v>
      </c>
      <c r="E132" s="83" t="s">
        <v>359</v>
      </c>
      <c r="F132" s="52">
        <v>20000</v>
      </c>
      <c r="G132" s="53" t="s">
        <v>4133</v>
      </c>
      <c r="H132" s="53"/>
    </row>
    <row r="133" spans="2:8">
      <c r="B133" s="132" t="s">
        <v>4132</v>
      </c>
      <c r="C133" s="132" t="s">
        <v>2682</v>
      </c>
      <c r="D133" s="83" t="s">
        <v>2683</v>
      </c>
      <c r="E133" s="83" t="s">
        <v>359</v>
      </c>
      <c r="F133" s="52">
        <v>13000</v>
      </c>
      <c r="G133" s="53" t="s">
        <v>4134</v>
      </c>
      <c r="H133" s="53"/>
    </row>
    <row r="134" spans="2:8">
      <c r="B134" s="132" t="s">
        <v>4132</v>
      </c>
      <c r="C134" s="132" t="s">
        <v>2682</v>
      </c>
      <c r="D134" s="83" t="s">
        <v>2683</v>
      </c>
      <c r="E134" s="83" t="s">
        <v>359</v>
      </c>
      <c r="F134" s="52">
        <v>33310</v>
      </c>
      <c r="G134" s="53" t="s">
        <v>4135</v>
      </c>
      <c r="H134" s="53"/>
    </row>
    <row r="135" spans="2:8">
      <c r="B135" s="132" t="s">
        <v>4132</v>
      </c>
      <c r="C135" s="132" t="s">
        <v>2682</v>
      </c>
      <c r="D135" s="83" t="s">
        <v>2683</v>
      </c>
      <c r="E135" s="83" t="s">
        <v>359</v>
      </c>
      <c r="F135" s="52">
        <v>10000</v>
      </c>
      <c r="G135" s="53" t="s">
        <v>4136</v>
      </c>
      <c r="H135" s="53"/>
    </row>
    <row r="136" spans="2:8">
      <c r="B136" s="132" t="s">
        <v>4132</v>
      </c>
      <c r="C136" s="132" t="s">
        <v>2682</v>
      </c>
      <c r="D136" s="83" t="s">
        <v>2683</v>
      </c>
      <c r="E136" s="83" t="s">
        <v>359</v>
      </c>
      <c r="F136" s="52">
        <v>20000</v>
      </c>
      <c r="G136" s="53" t="s">
        <v>4137</v>
      </c>
      <c r="H136" s="53"/>
    </row>
    <row r="137" spans="2:8">
      <c r="B137" s="132" t="s">
        <v>4132</v>
      </c>
      <c r="C137" s="132" t="s">
        <v>2682</v>
      </c>
      <c r="D137" s="83" t="s">
        <v>2683</v>
      </c>
      <c r="E137" s="83" t="s">
        <v>359</v>
      </c>
      <c r="F137" s="52">
        <v>13000</v>
      </c>
      <c r="G137" s="53" t="s">
        <v>4138</v>
      </c>
      <c r="H137" s="53"/>
    </row>
    <row r="138" spans="2:8">
      <c r="B138" s="132" t="s">
        <v>4132</v>
      </c>
      <c r="C138" s="132" t="s">
        <v>2682</v>
      </c>
      <c r="D138" s="83" t="s">
        <v>2683</v>
      </c>
      <c r="E138" s="83" t="s">
        <v>359</v>
      </c>
      <c r="F138" s="52">
        <v>39520</v>
      </c>
      <c r="G138" s="53" t="s">
        <v>4139</v>
      </c>
      <c r="H138" s="53"/>
    </row>
    <row r="139" spans="2:8">
      <c r="B139" s="132" t="s">
        <v>4132</v>
      </c>
      <c r="C139" s="132" t="s">
        <v>2682</v>
      </c>
      <c r="D139" s="83" t="s">
        <v>2683</v>
      </c>
      <c r="E139" s="83" t="s">
        <v>359</v>
      </c>
      <c r="F139" s="52">
        <v>10000</v>
      </c>
      <c r="G139" s="53" t="s">
        <v>4140</v>
      </c>
      <c r="H139" s="53"/>
    </row>
    <row r="140" spans="2:8">
      <c r="B140" s="132" t="s">
        <v>4132</v>
      </c>
      <c r="C140" s="132" t="s">
        <v>2682</v>
      </c>
      <c r="D140" s="83" t="s">
        <v>2683</v>
      </c>
      <c r="E140" s="83" t="s">
        <v>359</v>
      </c>
      <c r="F140" s="52">
        <v>40000</v>
      </c>
      <c r="G140" s="53" t="s">
        <v>4141</v>
      </c>
      <c r="H140" s="53"/>
    </row>
    <row r="141" spans="2:8">
      <c r="B141" s="132" t="s">
        <v>4132</v>
      </c>
      <c r="C141" s="132" t="s">
        <v>2682</v>
      </c>
      <c r="D141" s="83" t="s">
        <v>2683</v>
      </c>
      <c r="E141" s="83" t="s">
        <v>359</v>
      </c>
      <c r="F141" s="52">
        <v>13000</v>
      </c>
      <c r="G141" s="53" t="s">
        <v>4142</v>
      </c>
      <c r="H141" s="53"/>
    </row>
    <row r="142" spans="2:8">
      <c r="B142" s="132" t="s">
        <v>4132</v>
      </c>
      <c r="C142" s="132" t="s">
        <v>2682</v>
      </c>
      <c r="D142" s="83" t="s">
        <v>2683</v>
      </c>
      <c r="E142" s="83" t="s">
        <v>359</v>
      </c>
      <c r="F142" s="52">
        <v>39040</v>
      </c>
      <c r="G142" s="53" t="s">
        <v>4143</v>
      </c>
      <c r="H142" s="53"/>
    </row>
    <row r="143" spans="2:8">
      <c r="B143" s="132" t="s">
        <v>4132</v>
      </c>
      <c r="C143" s="132" t="s">
        <v>2682</v>
      </c>
      <c r="D143" s="83" t="s">
        <v>2683</v>
      </c>
      <c r="E143" s="83" t="s">
        <v>359</v>
      </c>
      <c r="F143" s="52">
        <v>10000</v>
      </c>
      <c r="G143" s="53" t="s">
        <v>4144</v>
      </c>
      <c r="H143" s="53"/>
    </row>
    <row r="144" spans="2:8">
      <c r="B144" s="132" t="s">
        <v>4132</v>
      </c>
      <c r="C144" s="132" t="s">
        <v>2682</v>
      </c>
      <c r="D144" s="83" t="s">
        <v>2683</v>
      </c>
      <c r="E144" s="83" t="s">
        <v>359</v>
      </c>
      <c r="F144" s="52">
        <v>70000</v>
      </c>
      <c r="G144" s="53" t="s">
        <v>4145</v>
      </c>
      <c r="H144" s="53"/>
    </row>
    <row r="145" spans="2:8">
      <c r="B145" s="132" t="s">
        <v>4132</v>
      </c>
      <c r="C145" s="132" t="s">
        <v>2682</v>
      </c>
      <c r="D145" s="83" t="s">
        <v>2683</v>
      </c>
      <c r="E145" s="83" t="s">
        <v>359</v>
      </c>
      <c r="F145" s="52">
        <v>39000</v>
      </c>
      <c r="G145" s="53" t="s">
        <v>4146</v>
      </c>
      <c r="H145" s="53"/>
    </row>
    <row r="146" spans="2:8">
      <c r="B146" s="132" t="s">
        <v>4132</v>
      </c>
      <c r="C146" s="132" t="s">
        <v>2682</v>
      </c>
      <c r="D146" s="83" t="s">
        <v>2683</v>
      </c>
      <c r="E146" s="83" t="s">
        <v>359</v>
      </c>
      <c r="F146" s="52">
        <v>119200</v>
      </c>
      <c r="G146" s="53" t="s">
        <v>4147</v>
      </c>
      <c r="H146" s="53"/>
    </row>
    <row r="147" spans="2:8">
      <c r="B147" s="132" t="s">
        <v>4132</v>
      </c>
      <c r="C147" s="132" t="s">
        <v>2682</v>
      </c>
      <c r="D147" s="83" t="s">
        <v>2683</v>
      </c>
      <c r="E147" s="83" t="s">
        <v>359</v>
      </c>
      <c r="F147" s="52">
        <v>20000</v>
      </c>
      <c r="G147" s="53" t="s">
        <v>4148</v>
      </c>
      <c r="H147" s="53"/>
    </row>
    <row r="148" spans="2:8">
      <c r="B148" s="132" t="s">
        <v>4132</v>
      </c>
      <c r="C148" s="132" t="s">
        <v>2682</v>
      </c>
      <c r="D148" s="83" t="s">
        <v>2683</v>
      </c>
      <c r="E148" s="83" t="s">
        <v>359</v>
      </c>
      <c r="F148" s="52">
        <v>70000</v>
      </c>
      <c r="G148" s="53" t="s">
        <v>4149</v>
      </c>
      <c r="H148" s="53"/>
    </row>
    <row r="149" spans="2:8">
      <c r="B149" s="132" t="s">
        <v>4132</v>
      </c>
      <c r="C149" s="132" t="s">
        <v>2682</v>
      </c>
      <c r="D149" s="83" t="s">
        <v>2683</v>
      </c>
      <c r="E149" s="83" t="s">
        <v>359</v>
      </c>
      <c r="F149" s="52">
        <v>13000</v>
      </c>
      <c r="G149" s="53" t="s">
        <v>4150</v>
      </c>
      <c r="H149" s="53"/>
    </row>
    <row r="150" spans="2:8">
      <c r="B150" s="132" t="s">
        <v>4132</v>
      </c>
      <c r="C150" s="132" t="s">
        <v>2682</v>
      </c>
      <c r="D150" s="83" t="s">
        <v>2683</v>
      </c>
      <c r="E150" s="83" t="s">
        <v>359</v>
      </c>
      <c r="F150" s="52">
        <v>89220</v>
      </c>
      <c r="G150" s="53" t="s">
        <v>4151</v>
      </c>
      <c r="H150" s="53"/>
    </row>
    <row r="151" spans="2:8">
      <c r="B151" s="132" t="s">
        <v>4132</v>
      </c>
      <c r="C151" s="132" t="s">
        <v>2682</v>
      </c>
      <c r="D151" s="83" t="s">
        <v>2683</v>
      </c>
      <c r="E151" s="83" t="s">
        <v>359</v>
      </c>
      <c r="F151" s="52">
        <v>10000</v>
      </c>
      <c r="G151" s="53" t="s">
        <v>4152</v>
      </c>
      <c r="H151" s="53"/>
    </row>
    <row r="152" spans="2:8">
      <c r="B152" s="132" t="s">
        <v>4132</v>
      </c>
      <c r="C152" s="132" t="s">
        <v>2682</v>
      </c>
      <c r="D152" s="83" t="s">
        <v>2683</v>
      </c>
      <c r="E152" s="83" t="s">
        <v>359</v>
      </c>
      <c r="F152" s="52">
        <v>70000</v>
      </c>
      <c r="G152" s="53" t="s">
        <v>4153</v>
      </c>
      <c r="H152" s="53"/>
    </row>
    <row r="153" spans="2:8">
      <c r="B153" s="132" t="s">
        <v>4132</v>
      </c>
      <c r="C153" s="132" t="s">
        <v>2682</v>
      </c>
      <c r="D153" s="83" t="s">
        <v>2683</v>
      </c>
      <c r="E153" s="83" t="s">
        <v>359</v>
      </c>
      <c r="F153" s="52">
        <v>13000</v>
      </c>
      <c r="G153" s="53" t="s">
        <v>4154</v>
      </c>
      <c r="H153" s="53"/>
    </row>
    <row r="154" spans="2:8">
      <c r="B154" s="132" t="s">
        <v>4132</v>
      </c>
      <c r="C154" s="132" t="s">
        <v>2682</v>
      </c>
      <c r="D154" s="83" t="s">
        <v>2683</v>
      </c>
      <c r="E154" s="83" t="s">
        <v>359</v>
      </c>
      <c r="F154" s="52">
        <v>221960</v>
      </c>
      <c r="G154" s="53" t="s">
        <v>4155</v>
      </c>
      <c r="H154" s="53"/>
    </row>
    <row r="155" spans="2:8">
      <c r="B155" s="132" t="s">
        <v>4132</v>
      </c>
      <c r="C155" s="132" t="s">
        <v>2682</v>
      </c>
      <c r="D155" s="83" t="s">
        <v>2683</v>
      </c>
      <c r="E155" s="83" t="s">
        <v>359</v>
      </c>
      <c r="F155" s="52">
        <v>10000</v>
      </c>
      <c r="G155" s="53" t="s">
        <v>4156</v>
      </c>
      <c r="H155" s="53"/>
    </row>
    <row r="156" spans="2:8">
      <c r="B156" s="132" t="s">
        <v>4132</v>
      </c>
      <c r="C156" s="132" t="s">
        <v>2682</v>
      </c>
      <c r="D156" s="83" t="s">
        <v>2683</v>
      </c>
      <c r="E156" s="83" t="s">
        <v>359</v>
      </c>
      <c r="F156" s="52">
        <v>40000</v>
      </c>
      <c r="G156" s="53" t="s">
        <v>4157</v>
      </c>
      <c r="H156" s="53"/>
    </row>
    <row r="157" spans="2:8">
      <c r="B157" s="132" t="s">
        <v>4132</v>
      </c>
      <c r="C157" s="132" t="s">
        <v>2682</v>
      </c>
      <c r="D157" s="83" t="s">
        <v>2683</v>
      </c>
      <c r="E157" s="83" t="s">
        <v>359</v>
      </c>
      <c r="F157" s="52">
        <v>13000</v>
      </c>
      <c r="G157" s="53" t="s">
        <v>4158</v>
      </c>
      <c r="H157" s="53"/>
    </row>
    <row r="158" spans="2:8">
      <c r="B158" s="132" t="s">
        <v>4132</v>
      </c>
      <c r="C158" s="132" t="s">
        <v>2682</v>
      </c>
      <c r="D158" s="83" t="s">
        <v>2683</v>
      </c>
      <c r="E158" s="83" t="s">
        <v>359</v>
      </c>
      <c r="F158" s="52">
        <v>51950</v>
      </c>
      <c r="G158" s="53" t="s">
        <v>4159</v>
      </c>
      <c r="H158" s="53"/>
    </row>
    <row r="159" spans="2:8">
      <c r="B159" s="132" t="s">
        <v>4132</v>
      </c>
      <c r="C159" s="132" t="s">
        <v>2682</v>
      </c>
      <c r="D159" s="83" t="s">
        <v>2683</v>
      </c>
      <c r="E159" s="83" t="s">
        <v>359</v>
      </c>
      <c r="F159" s="52">
        <v>10000</v>
      </c>
      <c r="G159" s="53" t="s">
        <v>4160</v>
      </c>
      <c r="H159" s="53"/>
    </row>
    <row r="160" spans="2:8">
      <c r="B160" s="132" t="s">
        <v>4161</v>
      </c>
      <c r="C160" s="132" t="s">
        <v>4036</v>
      </c>
      <c r="D160" s="83" t="s">
        <v>558</v>
      </c>
      <c r="E160" s="83" t="s">
        <v>359</v>
      </c>
      <c r="F160" s="52">
        <v>1380000</v>
      </c>
      <c r="G160" s="53" t="s">
        <v>4037</v>
      </c>
      <c r="H160" s="53"/>
    </row>
    <row r="161" spans="2:8">
      <c r="B161" s="132" t="s">
        <v>4161</v>
      </c>
      <c r="C161" s="132" t="s">
        <v>4036</v>
      </c>
      <c r="D161" s="83" t="s">
        <v>558</v>
      </c>
      <c r="E161" s="83" t="s">
        <v>359</v>
      </c>
      <c r="F161" s="52">
        <v>2300000</v>
      </c>
      <c r="G161" s="53" t="s">
        <v>4037</v>
      </c>
      <c r="H161" s="53"/>
    </row>
    <row r="162" spans="2:8">
      <c r="B162" s="132" t="s">
        <v>4162</v>
      </c>
      <c r="C162" s="132"/>
      <c r="D162" s="83"/>
      <c r="E162" s="83" t="s">
        <v>359</v>
      </c>
      <c r="F162" s="52">
        <v>414500000</v>
      </c>
      <c r="G162" s="53" t="s">
        <v>4163</v>
      </c>
      <c r="H162" s="53" t="s">
        <v>4164</v>
      </c>
    </row>
    <row r="163" spans="2:8">
      <c r="B163" s="703" t="s">
        <v>4162</v>
      </c>
      <c r="C163" s="703"/>
      <c r="D163" s="704"/>
      <c r="E163" s="704" t="s">
        <v>359</v>
      </c>
      <c r="F163" s="705">
        <v>34372800</v>
      </c>
      <c r="G163" s="706" t="s">
        <v>4165</v>
      </c>
      <c r="H163" s="706" t="b">
        <f>F163=SUM(F128:F131)</f>
        <v>1</v>
      </c>
    </row>
    <row r="164" spans="2:8">
      <c r="B164" s="132" t="s">
        <v>250</v>
      </c>
      <c r="C164" s="132" t="s">
        <v>2684</v>
      </c>
      <c r="D164" s="83" t="s">
        <v>2685</v>
      </c>
      <c r="E164" s="83" t="s">
        <v>348</v>
      </c>
      <c r="F164" s="52">
        <v>150000</v>
      </c>
      <c r="G164" s="53" t="s">
        <v>4166</v>
      </c>
      <c r="H164" s="53"/>
    </row>
    <row r="165" spans="2:8">
      <c r="B165" s="132" t="s">
        <v>250</v>
      </c>
      <c r="C165" s="132" t="s">
        <v>2684</v>
      </c>
      <c r="D165" s="83" t="s">
        <v>2685</v>
      </c>
      <c r="E165" s="83" t="s">
        <v>348</v>
      </c>
      <c r="F165" s="52">
        <v>15000</v>
      </c>
      <c r="G165" s="53" t="s">
        <v>4167</v>
      </c>
      <c r="H165" s="53"/>
    </row>
    <row r="166" spans="2:8">
      <c r="B166" s="132" t="s">
        <v>250</v>
      </c>
      <c r="C166" s="132" t="s">
        <v>2684</v>
      </c>
      <c r="D166" s="83" t="s">
        <v>2685</v>
      </c>
      <c r="E166" s="83" t="s">
        <v>348</v>
      </c>
      <c r="F166" s="52">
        <v>150000</v>
      </c>
      <c r="G166" s="53" t="s">
        <v>4168</v>
      </c>
      <c r="H166" s="53"/>
    </row>
    <row r="167" spans="2:8">
      <c r="B167" s="132" t="s">
        <v>250</v>
      </c>
      <c r="C167" s="132" t="s">
        <v>2684</v>
      </c>
      <c r="D167" s="83" t="s">
        <v>2685</v>
      </c>
      <c r="E167" s="83" t="s">
        <v>348</v>
      </c>
      <c r="F167" s="52">
        <v>15000</v>
      </c>
      <c r="G167" s="53" t="s">
        <v>4169</v>
      </c>
      <c r="H167" s="53"/>
    </row>
    <row r="168" spans="2:8">
      <c r="B168" s="132" t="s">
        <v>250</v>
      </c>
      <c r="C168" s="132" t="s">
        <v>2684</v>
      </c>
      <c r="D168" s="83" t="s">
        <v>2685</v>
      </c>
      <c r="E168" s="83" t="s">
        <v>348</v>
      </c>
      <c r="F168" s="52">
        <v>150000</v>
      </c>
      <c r="G168" s="53" t="s">
        <v>4170</v>
      </c>
      <c r="H168" s="53"/>
    </row>
    <row r="169" spans="2:8">
      <c r="B169" s="132" t="s">
        <v>250</v>
      </c>
      <c r="C169" s="132" t="s">
        <v>2684</v>
      </c>
      <c r="D169" s="83" t="s">
        <v>2685</v>
      </c>
      <c r="E169" s="83" t="s">
        <v>348</v>
      </c>
      <c r="F169" s="52">
        <v>15000</v>
      </c>
      <c r="G169" s="53" t="s">
        <v>4171</v>
      </c>
      <c r="H169" s="53"/>
    </row>
    <row r="170" spans="2:8">
      <c r="B170" s="132" t="s">
        <v>250</v>
      </c>
      <c r="C170" s="132" t="s">
        <v>545</v>
      </c>
      <c r="D170" s="83" t="s">
        <v>547</v>
      </c>
      <c r="E170" s="83" t="s">
        <v>348</v>
      </c>
      <c r="F170" s="52">
        <v>250000</v>
      </c>
      <c r="G170" s="53" t="s">
        <v>4172</v>
      </c>
      <c r="H170" s="53"/>
    </row>
    <row r="171" spans="2:8">
      <c r="B171" s="132" t="s">
        <v>250</v>
      </c>
      <c r="C171" s="132" t="s">
        <v>545</v>
      </c>
      <c r="D171" s="83" t="s">
        <v>547</v>
      </c>
      <c r="E171" s="83" t="s">
        <v>348</v>
      </c>
      <c r="F171" s="52">
        <v>25000</v>
      </c>
      <c r="G171" s="53" t="s">
        <v>4173</v>
      </c>
      <c r="H171" s="53"/>
    </row>
    <row r="172" spans="2:8">
      <c r="B172" s="132" t="s">
        <v>250</v>
      </c>
      <c r="C172" s="132" t="s">
        <v>545</v>
      </c>
      <c r="D172" s="83" t="s">
        <v>547</v>
      </c>
      <c r="E172" s="83" t="s">
        <v>348</v>
      </c>
      <c r="F172" s="52">
        <v>200000</v>
      </c>
      <c r="G172" s="53" t="s">
        <v>4174</v>
      </c>
      <c r="H172" s="53"/>
    </row>
    <row r="173" spans="2:8">
      <c r="B173" s="132" t="s">
        <v>250</v>
      </c>
      <c r="C173" s="132" t="s">
        <v>545</v>
      </c>
      <c r="D173" s="83" t="s">
        <v>547</v>
      </c>
      <c r="E173" s="83" t="s">
        <v>348</v>
      </c>
      <c r="F173" s="52">
        <v>20000</v>
      </c>
      <c r="G173" s="53" t="s">
        <v>4175</v>
      </c>
      <c r="H173" s="53"/>
    </row>
    <row r="174" spans="2:8">
      <c r="B174" s="132" t="s">
        <v>250</v>
      </c>
      <c r="C174" s="132" t="s">
        <v>4036</v>
      </c>
      <c r="D174" s="83" t="s">
        <v>558</v>
      </c>
      <c r="E174" s="83" t="s">
        <v>359</v>
      </c>
      <c r="F174" s="52">
        <v>5520000</v>
      </c>
      <c r="G174" s="53" t="s">
        <v>4037</v>
      </c>
      <c r="H174" s="53"/>
    </row>
    <row r="175" spans="2:8">
      <c r="B175" s="132" t="s">
        <v>250</v>
      </c>
      <c r="C175" s="132" t="s">
        <v>4036</v>
      </c>
      <c r="D175" s="83" t="s">
        <v>558</v>
      </c>
      <c r="E175" s="83" t="s">
        <v>359</v>
      </c>
      <c r="F175" s="52">
        <v>3680000</v>
      </c>
      <c r="G175" s="53" t="s">
        <v>4037</v>
      </c>
      <c r="H175" s="53"/>
    </row>
    <row r="176" spans="2:8">
      <c r="B176" s="132" t="s">
        <v>250</v>
      </c>
      <c r="C176" s="132" t="s">
        <v>4036</v>
      </c>
      <c r="D176" s="83" t="s">
        <v>558</v>
      </c>
      <c r="E176" s="83" t="s">
        <v>359</v>
      </c>
      <c r="F176" s="52">
        <v>2300000</v>
      </c>
      <c r="G176" s="53" t="s">
        <v>4037</v>
      </c>
      <c r="H176" s="53"/>
    </row>
    <row r="177" spans="2:8">
      <c r="B177" s="132" t="s">
        <v>250</v>
      </c>
      <c r="C177" s="132" t="s">
        <v>4036</v>
      </c>
      <c r="D177" s="83" t="s">
        <v>558</v>
      </c>
      <c r="E177" s="83" t="s">
        <v>359</v>
      </c>
      <c r="F177" s="52">
        <v>1587000</v>
      </c>
      <c r="G177" s="53" t="s">
        <v>4037</v>
      </c>
      <c r="H177" s="53"/>
    </row>
    <row r="178" spans="2:8">
      <c r="B178" s="132" t="s">
        <v>4176</v>
      </c>
      <c r="C178" s="132" t="s">
        <v>2684</v>
      </c>
      <c r="D178" s="83" t="s">
        <v>2685</v>
      </c>
      <c r="E178" s="83" t="s">
        <v>348</v>
      </c>
      <c r="F178" s="52">
        <v>150000</v>
      </c>
      <c r="G178" s="53" t="s">
        <v>4177</v>
      </c>
      <c r="H178" s="53"/>
    </row>
    <row r="179" spans="2:8">
      <c r="B179" s="132" t="s">
        <v>4176</v>
      </c>
      <c r="C179" s="132" t="s">
        <v>2684</v>
      </c>
      <c r="D179" s="83" t="s">
        <v>2685</v>
      </c>
      <c r="E179" s="83" t="s">
        <v>348</v>
      </c>
      <c r="F179" s="52">
        <v>15000</v>
      </c>
      <c r="G179" s="53" t="s">
        <v>4178</v>
      </c>
      <c r="H179" s="53"/>
    </row>
    <row r="180" spans="2:8">
      <c r="B180" s="132" t="s">
        <v>4179</v>
      </c>
      <c r="C180" s="132" t="s">
        <v>4036</v>
      </c>
      <c r="D180" s="83" t="s">
        <v>558</v>
      </c>
      <c r="E180" s="83" t="s">
        <v>359</v>
      </c>
      <c r="F180" s="52">
        <v>4600000</v>
      </c>
      <c r="G180" s="53" t="s">
        <v>4037</v>
      </c>
      <c r="H180" s="53"/>
    </row>
    <row r="181" spans="2:8">
      <c r="B181" s="132" t="s">
        <v>4179</v>
      </c>
      <c r="C181" s="132" t="s">
        <v>4036</v>
      </c>
      <c r="D181" s="83" t="s">
        <v>558</v>
      </c>
      <c r="E181" s="83" t="s">
        <v>359</v>
      </c>
      <c r="F181" s="52">
        <v>1301800</v>
      </c>
      <c r="G181" s="53" t="s">
        <v>4037</v>
      </c>
      <c r="H181" s="53"/>
    </row>
    <row r="182" spans="2:8">
      <c r="B182" s="132" t="s">
        <v>4179</v>
      </c>
      <c r="C182" s="132" t="s">
        <v>4036</v>
      </c>
      <c r="D182" s="83" t="s">
        <v>558</v>
      </c>
      <c r="E182" s="83" t="s">
        <v>359</v>
      </c>
      <c r="F182" s="52">
        <v>1683600</v>
      </c>
      <c r="G182" s="53" t="s">
        <v>4037</v>
      </c>
      <c r="H182" s="53"/>
    </row>
    <row r="183" spans="2:8">
      <c r="B183" s="132" t="s">
        <v>4180</v>
      </c>
      <c r="C183" s="132" t="s">
        <v>2682</v>
      </c>
      <c r="D183" s="83" t="s">
        <v>2683</v>
      </c>
      <c r="E183" s="83" t="s">
        <v>359</v>
      </c>
      <c r="F183" s="52">
        <v>40000</v>
      </c>
      <c r="G183" s="53" t="s">
        <v>4181</v>
      </c>
      <c r="H183" s="53"/>
    </row>
    <row r="184" spans="2:8">
      <c r="B184" s="132" t="s">
        <v>4180</v>
      </c>
      <c r="C184" s="132" t="s">
        <v>2682</v>
      </c>
      <c r="D184" s="83" t="s">
        <v>2683</v>
      </c>
      <c r="E184" s="83" t="s">
        <v>359</v>
      </c>
      <c r="F184" s="52">
        <v>13000</v>
      </c>
      <c r="G184" s="53" t="s">
        <v>4182</v>
      </c>
      <c r="H184" s="53"/>
    </row>
    <row r="185" spans="2:8">
      <c r="B185" s="132" t="s">
        <v>4180</v>
      </c>
      <c r="C185" s="132" t="s">
        <v>2682</v>
      </c>
      <c r="D185" s="83" t="s">
        <v>2683</v>
      </c>
      <c r="E185" s="83" t="s">
        <v>359</v>
      </c>
      <c r="F185" s="52">
        <v>60870</v>
      </c>
      <c r="G185" s="53" t="s">
        <v>4183</v>
      </c>
      <c r="H185" s="53"/>
    </row>
    <row r="186" spans="2:8">
      <c r="B186" s="132" t="s">
        <v>4180</v>
      </c>
      <c r="C186" s="132" t="s">
        <v>2682</v>
      </c>
      <c r="D186" s="83" t="s">
        <v>2683</v>
      </c>
      <c r="E186" s="83" t="s">
        <v>359</v>
      </c>
      <c r="F186" s="52">
        <v>10000</v>
      </c>
      <c r="G186" s="53" t="s">
        <v>4184</v>
      </c>
      <c r="H186" s="53"/>
    </row>
    <row r="187" spans="2:8">
      <c r="B187" s="132" t="s">
        <v>4180</v>
      </c>
      <c r="C187" s="132" t="s">
        <v>545</v>
      </c>
      <c r="D187" s="83" t="s">
        <v>547</v>
      </c>
      <c r="E187" s="83" t="s">
        <v>359</v>
      </c>
      <c r="F187" s="52">
        <v>150000</v>
      </c>
      <c r="G187" s="53" t="s">
        <v>4185</v>
      </c>
      <c r="H187" s="53"/>
    </row>
    <row r="188" spans="2:8">
      <c r="B188" s="132" t="s">
        <v>4180</v>
      </c>
      <c r="C188" s="132" t="s">
        <v>545</v>
      </c>
      <c r="D188" s="83" t="s">
        <v>547</v>
      </c>
      <c r="E188" s="83" t="s">
        <v>359</v>
      </c>
      <c r="F188" s="52">
        <v>19000</v>
      </c>
      <c r="G188" s="53" t="s">
        <v>4186</v>
      </c>
      <c r="H188" s="53"/>
    </row>
    <row r="189" spans="2:8">
      <c r="B189" s="132" t="s">
        <v>4180</v>
      </c>
      <c r="C189" s="132" t="s">
        <v>545</v>
      </c>
      <c r="D189" s="83" t="s">
        <v>547</v>
      </c>
      <c r="E189" s="83" t="s">
        <v>359</v>
      </c>
      <c r="F189" s="52">
        <v>290340</v>
      </c>
      <c r="G189" s="53" t="s">
        <v>4187</v>
      </c>
      <c r="H189" s="53"/>
    </row>
    <row r="190" spans="2:8">
      <c r="B190" s="132" t="s">
        <v>4180</v>
      </c>
      <c r="C190" s="132" t="s">
        <v>545</v>
      </c>
      <c r="D190" s="83" t="s">
        <v>547</v>
      </c>
      <c r="E190" s="83" t="s">
        <v>359</v>
      </c>
      <c r="F190" s="52">
        <v>70000</v>
      </c>
      <c r="G190" s="53" t="s">
        <v>4188</v>
      </c>
      <c r="H190" s="53"/>
    </row>
    <row r="191" spans="2:8">
      <c r="B191" s="132" t="s">
        <v>4180</v>
      </c>
      <c r="C191" s="132" t="s">
        <v>545</v>
      </c>
      <c r="D191" s="83" t="s">
        <v>547</v>
      </c>
      <c r="E191" s="83" t="s">
        <v>359</v>
      </c>
      <c r="F191" s="52">
        <v>19000</v>
      </c>
      <c r="G191" s="53" t="s">
        <v>4189</v>
      </c>
      <c r="H191" s="53"/>
    </row>
    <row r="192" spans="2:8">
      <c r="B192" s="132" t="s">
        <v>4180</v>
      </c>
      <c r="C192" s="132" t="s">
        <v>545</v>
      </c>
      <c r="D192" s="83" t="s">
        <v>547</v>
      </c>
      <c r="E192" s="83" t="s">
        <v>359</v>
      </c>
      <c r="F192" s="52">
        <v>193200</v>
      </c>
      <c r="G192" s="53" t="s">
        <v>4190</v>
      </c>
      <c r="H192" s="53"/>
    </row>
    <row r="193" spans="2:8">
      <c r="B193" s="132" t="s">
        <v>4191</v>
      </c>
      <c r="C193" s="132" t="s">
        <v>545</v>
      </c>
      <c r="D193" s="83" t="s">
        <v>547</v>
      </c>
      <c r="E193" s="83" t="s">
        <v>348</v>
      </c>
      <c r="F193" s="52">
        <v>200000</v>
      </c>
      <c r="G193" s="53" t="s">
        <v>4192</v>
      </c>
      <c r="H193" s="53"/>
    </row>
    <row r="194" spans="2:8">
      <c r="B194" s="132" t="s">
        <v>4191</v>
      </c>
      <c r="C194" s="132" t="s">
        <v>545</v>
      </c>
      <c r="D194" s="83" t="s">
        <v>547</v>
      </c>
      <c r="E194" s="83" t="s">
        <v>348</v>
      </c>
      <c r="F194" s="52">
        <v>20000</v>
      </c>
      <c r="G194" s="53" t="s">
        <v>4193</v>
      </c>
      <c r="H194" s="53"/>
    </row>
    <row r="195" spans="2:8">
      <c r="B195" s="132" t="s">
        <v>4191</v>
      </c>
      <c r="C195" s="132" t="s">
        <v>545</v>
      </c>
      <c r="D195" s="83" t="s">
        <v>547</v>
      </c>
      <c r="E195" s="83" t="s">
        <v>348</v>
      </c>
      <c r="F195" s="52">
        <v>150000</v>
      </c>
      <c r="G195" s="53" t="s">
        <v>4194</v>
      </c>
      <c r="H195" s="53"/>
    </row>
    <row r="196" spans="2:8">
      <c r="B196" s="132" t="s">
        <v>4191</v>
      </c>
      <c r="C196" s="132" t="s">
        <v>545</v>
      </c>
      <c r="D196" s="83" t="s">
        <v>547</v>
      </c>
      <c r="E196" s="83" t="s">
        <v>348</v>
      </c>
      <c r="F196" s="52">
        <v>15000</v>
      </c>
      <c r="G196" s="53" t="s">
        <v>4195</v>
      </c>
      <c r="H196" s="53"/>
    </row>
    <row r="197" spans="2:8">
      <c r="B197" s="132" t="s">
        <v>4191</v>
      </c>
      <c r="C197" s="132" t="s">
        <v>545</v>
      </c>
      <c r="D197" s="83" t="s">
        <v>547</v>
      </c>
      <c r="E197" s="83" t="s">
        <v>348</v>
      </c>
      <c r="F197" s="52">
        <v>150000</v>
      </c>
      <c r="G197" s="53" t="s">
        <v>4196</v>
      </c>
      <c r="H197" s="53"/>
    </row>
    <row r="198" spans="2:8">
      <c r="B198" s="132" t="s">
        <v>4191</v>
      </c>
      <c r="C198" s="132" t="s">
        <v>545</v>
      </c>
      <c r="D198" s="83" t="s">
        <v>547</v>
      </c>
      <c r="E198" s="83" t="s">
        <v>348</v>
      </c>
      <c r="F198" s="52">
        <v>15000</v>
      </c>
      <c r="G198" s="53" t="s">
        <v>4197</v>
      </c>
      <c r="H198" s="53"/>
    </row>
    <row r="199" spans="2:8">
      <c r="B199" s="132" t="s">
        <v>4191</v>
      </c>
      <c r="C199" s="132" t="s">
        <v>2686</v>
      </c>
      <c r="D199" s="83" t="s">
        <v>2687</v>
      </c>
      <c r="E199" s="83" t="s">
        <v>348</v>
      </c>
      <c r="F199" s="52">
        <v>16580000</v>
      </c>
      <c r="G199" s="53" t="s">
        <v>4130</v>
      </c>
      <c r="H199" s="53"/>
    </row>
    <row r="200" spans="2:8">
      <c r="B200" s="132" t="s">
        <v>4191</v>
      </c>
      <c r="C200" s="132" t="s">
        <v>2686</v>
      </c>
      <c r="D200" s="83" t="s">
        <v>2687</v>
      </c>
      <c r="E200" s="83" t="s">
        <v>348</v>
      </c>
      <c r="F200" s="52">
        <v>1658000</v>
      </c>
      <c r="G200" s="53" t="s">
        <v>4131</v>
      </c>
      <c r="H200" s="53"/>
    </row>
    <row r="201" spans="2:8">
      <c r="B201" s="132" t="s">
        <v>4198</v>
      </c>
      <c r="C201" s="132" t="s">
        <v>365</v>
      </c>
      <c r="D201" s="83" t="s">
        <v>366</v>
      </c>
      <c r="E201" s="83" t="s">
        <v>359</v>
      </c>
      <c r="F201" s="52">
        <v>164900000</v>
      </c>
      <c r="G201" s="53" t="s">
        <v>4199</v>
      </c>
      <c r="H201" s="53"/>
    </row>
    <row r="202" spans="2:8">
      <c r="B202" s="132" t="s">
        <v>4198</v>
      </c>
      <c r="C202" s="132" t="s">
        <v>365</v>
      </c>
      <c r="D202" s="83" t="s">
        <v>366</v>
      </c>
      <c r="E202" s="83" t="s">
        <v>359</v>
      </c>
      <c r="F202" s="52">
        <v>243000000</v>
      </c>
      <c r="G202" s="53" t="s">
        <v>4199</v>
      </c>
      <c r="H202" s="53"/>
    </row>
    <row r="203" spans="2:8">
      <c r="B203" s="132" t="s">
        <v>4200</v>
      </c>
      <c r="C203" s="132" t="s">
        <v>4036</v>
      </c>
      <c r="D203" s="83" t="s">
        <v>558</v>
      </c>
      <c r="E203" s="83" t="s">
        <v>359</v>
      </c>
      <c r="F203" s="52">
        <v>2300000</v>
      </c>
      <c r="G203" s="53" t="s">
        <v>4037</v>
      </c>
      <c r="H203" s="53"/>
    </row>
    <row r="204" spans="2:8">
      <c r="B204" s="132" t="s">
        <v>4200</v>
      </c>
      <c r="C204" s="132" t="s">
        <v>4036</v>
      </c>
      <c r="D204" s="83" t="s">
        <v>558</v>
      </c>
      <c r="E204" s="83" t="s">
        <v>359</v>
      </c>
      <c r="F204" s="52">
        <v>3542000</v>
      </c>
      <c r="G204" s="53" t="s">
        <v>4037</v>
      </c>
      <c r="H204" s="53"/>
    </row>
    <row r="205" spans="2:8">
      <c r="B205" s="132" t="s">
        <v>4200</v>
      </c>
      <c r="C205" s="132" t="s">
        <v>4036</v>
      </c>
      <c r="D205" s="83" t="s">
        <v>558</v>
      </c>
      <c r="E205" s="83" t="s">
        <v>359</v>
      </c>
      <c r="F205" s="52">
        <v>2300000</v>
      </c>
      <c r="G205" s="53" t="s">
        <v>4037</v>
      </c>
      <c r="H205" s="53"/>
    </row>
    <row r="206" spans="2:8">
      <c r="B206" s="132" t="s">
        <v>4200</v>
      </c>
      <c r="C206" s="132" t="s">
        <v>4036</v>
      </c>
      <c r="D206" s="83" t="s">
        <v>558</v>
      </c>
      <c r="E206" s="83" t="s">
        <v>359</v>
      </c>
      <c r="F206" s="52">
        <v>1518000</v>
      </c>
      <c r="G206" s="53" t="s">
        <v>4037</v>
      </c>
      <c r="H206" s="53"/>
    </row>
    <row r="207" spans="2:8">
      <c r="B207" s="132" t="s">
        <v>4200</v>
      </c>
      <c r="C207" s="132" t="s">
        <v>4036</v>
      </c>
      <c r="D207" s="83" t="s">
        <v>558</v>
      </c>
      <c r="E207" s="83" t="s">
        <v>359</v>
      </c>
      <c r="F207" s="52">
        <v>1518000</v>
      </c>
      <c r="G207" s="53" t="s">
        <v>4037</v>
      </c>
      <c r="H207" s="53"/>
    </row>
    <row r="208" spans="2:8">
      <c r="B208" s="132" t="s">
        <v>4201</v>
      </c>
      <c r="C208" s="132" t="s">
        <v>2684</v>
      </c>
      <c r="D208" s="83" t="s">
        <v>2685</v>
      </c>
      <c r="E208" s="83" t="s">
        <v>348</v>
      </c>
      <c r="F208" s="52">
        <v>200000</v>
      </c>
      <c r="G208" s="53" t="s">
        <v>4202</v>
      </c>
      <c r="H208" s="53"/>
    </row>
    <row r="209" spans="2:8">
      <c r="B209" s="132" t="s">
        <v>4201</v>
      </c>
      <c r="C209" s="132" t="s">
        <v>2684</v>
      </c>
      <c r="D209" s="83" t="s">
        <v>2685</v>
      </c>
      <c r="E209" s="83" t="s">
        <v>348</v>
      </c>
      <c r="F209" s="52">
        <v>20000</v>
      </c>
      <c r="G209" s="53" t="s">
        <v>4203</v>
      </c>
      <c r="H209" s="53"/>
    </row>
    <row r="210" spans="2:8">
      <c r="B210" s="132" t="s">
        <v>4201</v>
      </c>
      <c r="C210" s="132" t="s">
        <v>2684</v>
      </c>
      <c r="D210" s="83" t="s">
        <v>2685</v>
      </c>
      <c r="E210" s="83" t="s">
        <v>348</v>
      </c>
      <c r="F210" s="52">
        <v>150000</v>
      </c>
      <c r="G210" s="53" t="s">
        <v>4204</v>
      </c>
      <c r="H210" s="53"/>
    </row>
    <row r="211" spans="2:8">
      <c r="B211" s="132" t="s">
        <v>4201</v>
      </c>
      <c r="C211" s="132" t="s">
        <v>2684</v>
      </c>
      <c r="D211" s="83" t="s">
        <v>2685</v>
      </c>
      <c r="E211" s="83" t="s">
        <v>348</v>
      </c>
      <c r="F211" s="52">
        <v>15000</v>
      </c>
      <c r="G211" s="53" t="s">
        <v>4205</v>
      </c>
      <c r="H211" s="53"/>
    </row>
    <row r="212" spans="2:8">
      <c r="B212" s="132" t="s">
        <v>4201</v>
      </c>
      <c r="C212" s="132" t="s">
        <v>2684</v>
      </c>
      <c r="D212" s="83" t="s">
        <v>2685</v>
      </c>
      <c r="E212" s="83" t="s">
        <v>348</v>
      </c>
      <c r="F212" s="52">
        <v>150000</v>
      </c>
      <c r="G212" s="53" t="s">
        <v>4206</v>
      </c>
      <c r="H212" s="53"/>
    </row>
    <row r="213" spans="2:8">
      <c r="B213" s="132" t="s">
        <v>4201</v>
      </c>
      <c r="C213" s="132" t="s">
        <v>2684</v>
      </c>
      <c r="D213" s="83" t="s">
        <v>2685</v>
      </c>
      <c r="E213" s="83" t="s">
        <v>348</v>
      </c>
      <c r="F213" s="52">
        <v>15000</v>
      </c>
      <c r="G213" s="53" t="s">
        <v>4207</v>
      </c>
      <c r="H213" s="53"/>
    </row>
    <row r="214" spans="2:8">
      <c r="B214" s="132" t="s">
        <v>4208</v>
      </c>
      <c r="C214" s="132" t="s">
        <v>2684</v>
      </c>
      <c r="D214" s="83" t="s">
        <v>2685</v>
      </c>
      <c r="E214" s="83" t="s">
        <v>348</v>
      </c>
      <c r="F214" s="52">
        <v>150000</v>
      </c>
      <c r="G214" s="53" t="s">
        <v>4209</v>
      </c>
      <c r="H214" s="53"/>
    </row>
    <row r="215" spans="2:8">
      <c r="B215" s="132" t="s">
        <v>4208</v>
      </c>
      <c r="C215" s="132" t="s">
        <v>2684</v>
      </c>
      <c r="D215" s="83" t="s">
        <v>2685</v>
      </c>
      <c r="E215" s="83" t="s">
        <v>348</v>
      </c>
      <c r="F215" s="52">
        <v>15000</v>
      </c>
      <c r="G215" s="53" t="s">
        <v>4210</v>
      </c>
      <c r="H215" s="53"/>
    </row>
    <row r="216" spans="2:8">
      <c r="B216" s="132" t="s">
        <v>4208</v>
      </c>
      <c r="C216" s="132" t="s">
        <v>2684</v>
      </c>
      <c r="D216" s="83" t="s">
        <v>2685</v>
      </c>
      <c r="E216" s="83" t="s">
        <v>348</v>
      </c>
      <c r="F216" s="52">
        <v>150000</v>
      </c>
      <c r="G216" s="53" t="s">
        <v>4211</v>
      </c>
      <c r="H216" s="53"/>
    </row>
    <row r="217" spans="2:8">
      <c r="B217" s="132" t="s">
        <v>4208</v>
      </c>
      <c r="C217" s="132" t="s">
        <v>2684</v>
      </c>
      <c r="D217" s="83" t="s">
        <v>2685</v>
      </c>
      <c r="E217" s="83" t="s">
        <v>348</v>
      </c>
      <c r="F217" s="52">
        <v>15000</v>
      </c>
      <c r="G217" s="53" t="s">
        <v>4212</v>
      </c>
      <c r="H217" s="53"/>
    </row>
    <row r="218" spans="2:8">
      <c r="B218" s="132" t="s">
        <v>4213</v>
      </c>
      <c r="C218" s="132" t="s">
        <v>4036</v>
      </c>
      <c r="D218" s="83" t="s">
        <v>558</v>
      </c>
      <c r="E218" s="83" t="s">
        <v>359</v>
      </c>
      <c r="F218" s="52">
        <v>2530000</v>
      </c>
      <c r="G218" s="53" t="s">
        <v>4037</v>
      </c>
      <c r="H218" s="53"/>
    </row>
    <row r="219" spans="2:8">
      <c r="B219" s="132" t="s">
        <v>4213</v>
      </c>
      <c r="C219" s="132" t="s">
        <v>4036</v>
      </c>
      <c r="D219" s="83" t="s">
        <v>558</v>
      </c>
      <c r="E219" s="83" t="s">
        <v>359</v>
      </c>
      <c r="F219" s="52">
        <v>4600000</v>
      </c>
      <c r="G219" s="53" t="s">
        <v>4037</v>
      </c>
      <c r="H219" s="53"/>
    </row>
    <row r="220" spans="2:8">
      <c r="B220" s="132" t="s">
        <v>4214</v>
      </c>
      <c r="C220" s="132" t="s">
        <v>2684</v>
      </c>
      <c r="D220" s="83" t="s">
        <v>2685</v>
      </c>
      <c r="E220" s="83" t="s">
        <v>359</v>
      </c>
      <c r="F220" s="52">
        <v>20000</v>
      </c>
      <c r="G220" s="53" t="s">
        <v>4215</v>
      </c>
      <c r="H220" s="53"/>
    </row>
    <row r="221" spans="2:8">
      <c r="B221" s="132" t="s">
        <v>4214</v>
      </c>
      <c r="C221" s="132" t="s">
        <v>2684</v>
      </c>
      <c r="D221" s="83" t="s">
        <v>2685</v>
      </c>
      <c r="E221" s="83" t="s">
        <v>359</v>
      </c>
      <c r="F221" s="52">
        <v>13000</v>
      </c>
      <c r="G221" s="53" t="s">
        <v>4216</v>
      </c>
      <c r="H221" s="53"/>
    </row>
    <row r="222" spans="2:8">
      <c r="B222" s="132" t="s">
        <v>4214</v>
      </c>
      <c r="C222" s="132" t="s">
        <v>2684</v>
      </c>
      <c r="D222" s="83" t="s">
        <v>2685</v>
      </c>
      <c r="E222" s="83" t="s">
        <v>359</v>
      </c>
      <c r="F222" s="52">
        <v>33820</v>
      </c>
      <c r="G222" s="53" t="s">
        <v>4217</v>
      </c>
      <c r="H222" s="53"/>
    </row>
    <row r="223" spans="2:8">
      <c r="B223" s="132" t="s">
        <v>4214</v>
      </c>
      <c r="C223" s="132" t="s">
        <v>2684</v>
      </c>
      <c r="D223" s="83" t="s">
        <v>2685</v>
      </c>
      <c r="E223" s="83" t="s">
        <v>359</v>
      </c>
      <c r="F223" s="52">
        <v>10000</v>
      </c>
      <c r="G223" s="53" t="s">
        <v>4218</v>
      </c>
      <c r="H223" s="53"/>
    </row>
    <row r="224" spans="2:8">
      <c r="B224" s="132" t="s">
        <v>4214</v>
      </c>
      <c r="C224" s="132" t="s">
        <v>2684</v>
      </c>
      <c r="D224" s="83" t="s">
        <v>2685</v>
      </c>
      <c r="E224" s="83" t="s">
        <v>359</v>
      </c>
      <c r="F224" s="52">
        <v>40000</v>
      </c>
      <c r="G224" s="53" t="s">
        <v>4219</v>
      </c>
      <c r="H224" s="53"/>
    </row>
    <row r="225" spans="2:8">
      <c r="B225" s="132" t="s">
        <v>4214</v>
      </c>
      <c r="C225" s="132" t="s">
        <v>2684</v>
      </c>
      <c r="D225" s="83" t="s">
        <v>2685</v>
      </c>
      <c r="E225" s="83" t="s">
        <v>359</v>
      </c>
      <c r="F225" s="52">
        <v>13000</v>
      </c>
      <c r="G225" s="53" t="s">
        <v>4220</v>
      </c>
      <c r="H225" s="53"/>
    </row>
    <row r="226" spans="2:8">
      <c r="B226" s="132" t="s">
        <v>4214</v>
      </c>
      <c r="C226" s="132" t="s">
        <v>2684</v>
      </c>
      <c r="D226" s="83" t="s">
        <v>2685</v>
      </c>
      <c r="E226" s="83" t="s">
        <v>359</v>
      </c>
      <c r="F226" s="52">
        <v>40160</v>
      </c>
      <c r="G226" s="53" t="s">
        <v>4221</v>
      </c>
      <c r="H226" s="53"/>
    </row>
    <row r="227" spans="2:8">
      <c r="B227" s="132" t="s">
        <v>4214</v>
      </c>
      <c r="C227" s="132" t="s">
        <v>2684</v>
      </c>
      <c r="D227" s="83" t="s">
        <v>2685</v>
      </c>
      <c r="E227" s="83" t="s">
        <v>359</v>
      </c>
      <c r="F227" s="52">
        <v>10000</v>
      </c>
      <c r="G227" s="53" t="s">
        <v>4222</v>
      </c>
      <c r="H227" s="53"/>
    </row>
    <row r="228" spans="2:8">
      <c r="B228" s="132" t="s">
        <v>4214</v>
      </c>
      <c r="C228" s="132" t="s">
        <v>2684</v>
      </c>
      <c r="D228" s="83" t="s">
        <v>2685</v>
      </c>
      <c r="E228" s="83" t="s">
        <v>359</v>
      </c>
      <c r="F228" s="52">
        <v>40000</v>
      </c>
      <c r="G228" s="53" t="s">
        <v>4223</v>
      </c>
      <c r="H228" s="53"/>
    </row>
    <row r="229" spans="2:8">
      <c r="B229" s="132" t="s">
        <v>4214</v>
      </c>
      <c r="C229" s="132" t="s">
        <v>2684</v>
      </c>
      <c r="D229" s="83" t="s">
        <v>2685</v>
      </c>
      <c r="E229" s="83" t="s">
        <v>359</v>
      </c>
      <c r="F229" s="52">
        <v>13000</v>
      </c>
      <c r="G229" s="53" t="s">
        <v>4224</v>
      </c>
      <c r="H229" s="53"/>
    </row>
    <row r="230" spans="2:8">
      <c r="B230" s="132" t="s">
        <v>4214</v>
      </c>
      <c r="C230" s="132" t="s">
        <v>2684</v>
      </c>
      <c r="D230" s="83" t="s">
        <v>2685</v>
      </c>
      <c r="E230" s="83" t="s">
        <v>359</v>
      </c>
      <c r="F230" s="52">
        <v>32330</v>
      </c>
      <c r="G230" s="53" t="s">
        <v>4225</v>
      </c>
      <c r="H230" s="53"/>
    </row>
    <row r="231" spans="2:8">
      <c r="B231" s="132" t="s">
        <v>4214</v>
      </c>
      <c r="C231" s="132" t="s">
        <v>2684</v>
      </c>
      <c r="D231" s="83" t="s">
        <v>2685</v>
      </c>
      <c r="E231" s="83" t="s">
        <v>359</v>
      </c>
      <c r="F231" s="52">
        <v>10000</v>
      </c>
      <c r="G231" s="53" t="s">
        <v>4226</v>
      </c>
      <c r="H231" s="53"/>
    </row>
    <row r="232" spans="2:8">
      <c r="B232" s="132" t="s">
        <v>4214</v>
      </c>
      <c r="C232" s="132" t="s">
        <v>2684</v>
      </c>
      <c r="D232" s="83" t="s">
        <v>2685</v>
      </c>
      <c r="E232" s="83" t="s">
        <v>359</v>
      </c>
      <c r="F232" s="52">
        <v>40000</v>
      </c>
      <c r="G232" s="53" t="s">
        <v>4227</v>
      </c>
      <c r="H232" s="53"/>
    </row>
    <row r="233" spans="2:8">
      <c r="B233" s="132" t="s">
        <v>4214</v>
      </c>
      <c r="C233" s="132" t="s">
        <v>2684</v>
      </c>
      <c r="D233" s="83" t="s">
        <v>2685</v>
      </c>
      <c r="E233" s="83" t="s">
        <v>359</v>
      </c>
      <c r="F233" s="52">
        <v>13000</v>
      </c>
      <c r="G233" s="53" t="s">
        <v>4228</v>
      </c>
      <c r="H233" s="53"/>
    </row>
    <row r="234" spans="2:8">
      <c r="B234" s="132" t="s">
        <v>4214</v>
      </c>
      <c r="C234" s="132" t="s">
        <v>2684</v>
      </c>
      <c r="D234" s="83" t="s">
        <v>2685</v>
      </c>
      <c r="E234" s="83" t="s">
        <v>359</v>
      </c>
      <c r="F234" s="52">
        <v>32330</v>
      </c>
      <c r="G234" s="53" t="s">
        <v>4229</v>
      </c>
      <c r="H234" s="53"/>
    </row>
    <row r="235" spans="2:8">
      <c r="B235" s="132" t="s">
        <v>4214</v>
      </c>
      <c r="C235" s="132" t="s">
        <v>2684</v>
      </c>
      <c r="D235" s="83" t="s">
        <v>2685</v>
      </c>
      <c r="E235" s="83" t="s">
        <v>359</v>
      </c>
      <c r="F235" s="52">
        <v>10000</v>
      </c>
      <c r="G235" s="53" t="s">
        <v>4230</v>
      </c>
      <c r="H235" s="53"/>
    </row>
    <row r="236" spans="2:8">
      <c r="B236" s="132" t="s">
        <v>4231</v>
      </c>
      <c r="C236" s="132" t="s">
        <v>2684</v>
      </c>
      <c r="D236" s="83" t="s">
        <v>2685</v>
      </c>
      <c r="E236" s="83" t="s">
        <v>348</v>
      </c>
      <c r="F236" s="52">
        <v>200000</v>
      </c>
      <c r="G236" s="53" t="s">
        <v>4232</v>
      </c>
      <c r="H236" s="53"/>
    </row>
    <row r="237" spans="2:8">
      <c r="B237" s="132" t="s">
        <v>4231</v>
      </c>
      <c r="C237" s="132" t="s">
        <v>2684</v>
      </c>
      <c r="D237" s="83" t="s">
        <v>2685</v>
      </c>
      <c r="E237" s="83" t="s">
        <v>348</v>
      </c>
      <c r="F237" s="52">
        <v>20000</v>
      </c>
      <c r="G237" s="53" t="s">
        <v>4233</v>
      </c>
      <c r="H237" s="53"/>
    </row>
    <row r="238" spans="2:8">
      <c r="B238" s="132" t="s">
        <v>4231</v>
      </c>
      <c r="C238" s="132" t="s">
        <v>2684</v>
      </c>
      <c r="D238" s="83" t="s">
        <v>2685</v>
      </c>
      <c r="E238" s="83" t="s">
        <v>348</v>
      </c>
      <c r="F238" s="52">
        <v>200000</v>
      </c>
      <c r="G238" s="53" t="s">
        <v>4234</v>
      </c>
      <c r="H238" s="53"/>
    </row>
    <row r="239" spans="2:8">
      <c r="B239" s="132" t="s">
        <v>4231</v>
      </c>
      <c r="C239" s="132" t="s">
        <v>2684</v>
      </c>
      <c r="D239" s="83" t="s">
        <v>2685</v>
      </c>
      <c r="E239" s="83" t="s">
        <v>348</v>
      </c>
      <c r="F239" s="52">
        <v>20000</v>
      </c>
      <c r="G239" s="53" t="s">
        <v>4235</v>
      </c>
      <c r="H239" s="53"/>
    </row>
    <row r="240" spans="2:8">
      <c r="B240" s="132" t="s">
        <v>4231</v>
      </c>
      <c r="C240" s="132" t="s">
        <v>2684</v>
      </c>
      <c r="D240" s="83" t="s">
        <v>2685</v>
      </c>
      <c r="E240" s="83" t="s">
        <v>359</v>
      </c>
      <c r="F240" s="52">
        <v>70000</v>
      </c>
      <c r="G240" s="53" t="s">
        <v>4236</v>
      </c>
      <c r="H240" s="53"/>
    </row>
    <row r="241" spans="2:8">
      <c r="B241" s="132" t="s">
        <v>4231</v>
      </c>
      <c r="C241" s="132" t="s">
        <v>2684</v>
      </c>
      <c r="D241" s="83" t="s">
        <v>2685</v>
      </c>
      <c r="E241" s="83" t="s">
        <v>359</v>
      </c>
      <c r="F241" s="52">
        <v>39000</v>
      </c>
      <c r="G241" s="53" t="s">
        <v>4237</v>
      </c>
      <c r="H241" s="53"/>
    </row>
    <row r="242" spans="2:8">
      <c r="B242" s="132" t="s">
        <v>4231</v>
      </c>
      <c r="C242" s="132" t="s">
        <v>2684</v>
      </c>
      <c r="D242" s="83" t="s">
        <v>2685</v>
      </c>
      <c r="E242" s="83" t="s">
        <v>359</v>
      </c>
      <c r="F242" s="52">
        <v>82860</v>
      </c>
      <c r="G242" s="53" t="s">
        <v>4238</v>
      </c>
      <c r="H242" s="53"/>
    </row>
    <row r="243" spans="2:8">
      <c r="B243" s="132" t="s">
        <v>4231</v>
      </c>
      <c r="C243" s="132" t="s">
        <v>2684</v>
      </c>
      <c r="D243" s="83" t="s">
        <v>2685</v>
      </c>
      <c r="E243" s="83" t="s">
        <v>359</v>
      </c>
      <c r="F243" s="52">
        <v>20000</v>
      </c>
      <c r="G243" s="53" t="s">
        <v>4239</v>
      </c>
      <c r="H243" s="53"/>
    </row>
    <row r="244" spans="2:8">
      <c r="B244" s="132" t="s">
        <v>4231</v>
      </c>
      <c r="C244" s="132" t="s">
        <v>2684</v>
      </c>
      <c r="D244" s="83" t="s">
        <v>2685</v>
      </c>
      <c r="E244" s="83" t="s">
        <v>359</v>
      </c>
      <c r="F244" s="52">
        <v>40000</v>
      </c>
      <c r="G244" s="53" t="s">
        <v>4240</v>
      </c>
      <c r="H244" s="53"/>
    </row>
    <row r="245" spans="2:8">
      <c r="B245" s="132" t="s">
        <v>4231</v>
      </c>
      <c r="C245" s="132" t="s">
        <v>2684</v>
      </c>
      <c r="D245" s="83" t="s">
        <v>2685</v>
      </c>
      <c r="E245" s="83" t="s">
        <v>359</v>
      </c>
      <c r="F245" s="52">
        <v>13000</v>
      </c>
      <c r="G245" s="53" t="s">
        <v>4241</v>
      </c>
      <c r="H245" s="53"/>
    </row>
    <row r="246" spans="2:8">
      <c r="B246" s="132" t="s">
        <v>4231</v>
      </c>
      <c r="C246" s="132" t="s">
        <v>2684</v>
      </c>
      <c r="D246" s="83" t="s">
        <v>2685</v>
      </c>
      <c r="E246" s="83" t="s">
        <v>359</v>
      </c>
      <c r="F246" s="52">
        <v>36250</v>
      </c>
      <c r="G246" s="53" t="s">
        <v>4242</v>
      </c>
      <c r="H246" s="53"/>
    </row>
    <row r="247" spans="2:8">
      <c r="B247" s="132" t="s">
        <v>4231</v>
      </c>
      <c r="C247" s="132" t="s">
        <v>2684</v>
      </c>
      <c r="D247" s="83" t="s">
        <v>2685</v>
      </c>
      <c r="E247" s="83" t="s">
        <v>359</v>
      </c>
      <c r="F247" s="52">
        <v>10000</v>
      </c>
      <c r="G247" s="53" t="s">
        <v>4243</v>
      </c>
      <c r="H247" s="53"/>
    </row>
    <row r="248" spans="2:8">
      <c r="B248" s="132" t="s">
        <v>4231</v>
      </c>
      <c r="C248" s="132" t="s">
        <v>2684</v>
      </c>
      <c r="D248" s="83" t="s">
        <v>2685</v>
      </c>
      <c r="E248" s="83" t="s">
        <v>359</v>
      </c>
      <c r="F248" s="52">
        <v>40000</v>
      </c>
      <c r="G248" s="53" t="s">
        <v>4244</v>
      </c>
      <c r="H248" s="53"/>
    </row>
    <row r="249" spans="2:8">
      <c r="B249" s="132" t="s">
        <v>4231</v>
      </c>
      <c r="C249" s="132" t="s">
        <v>2684</v>
      </c>
      <c r="D249" s="83" t="s">
        <v>2685</v>
      </c>
      <c r="E249" s="83" t="s">
        <v>359</v>
      </c>
      <c r="F249" s="52">
        <v>13000</v>
      </c>
      <c r="G249" s="53" t="s">
        <v>4245</v>
      </c>
      <c r="H249" s="53"/>
    </row>
    <row r="250" spans="2:8">
      <c r="B250" s="132" t="s">
        <v>4231</v>
      </c>
      <c r="C250" s="132" t="s">
        <v>2684</v>
      </c>
      <c r="D250" s="83" t="s">
        <v>2685</v>
      </c>
      <c r="E250" s="83" t="s">
        <v>359</v>
      </c>
      <c r="F250" s="52">
        <v>36250</v>
      </c>
      <c r="G250" s="53" t="s">
        <v>4246</v>
      </c>
      <c r="H250" s="53"/>
    </row>
    <row r="251" spans="2:8">
      <c r="B251" s="132" t="s">
        <v>4231</v>
      </c>
      <c r="C251" s="132" t="s">
        <v>2684</v>
      </c>
      <c r="D251" s="83" t="s">
        <v>2685</v>
      </c>
      <c r="E251" s="83" t="s">
        <v>359</v>
      </c>
      <c r="F251" s="52">
        <v>10000</v>
      </c>
      <c r="G251" s="53" t="s">
        <v>4247</v>
      </c>
      <c r="H251" s="53"/>
    </row>
    <row r="252" spans="2:8">
      <c r="B252" s="132" t="s">
        <v>4231</v>
      </c>
      <c r="C252" s="132" t="s">
        <v>2684</v>
      </c>
      <c r="D252" s="83" t="s">
        <v>2685</v>
      </c>
      <c r="E252" s="83" t="s">
        <v>359</v>
      </c>
      <c r="F252" s="52">
        <v>40000</v>
      </c>
      <c r="G252" s="53" t="s">
        <v>4248</v>
      </c>
      <c r="H252" s="53"/>
    </row>
    <row r="253" spans="2:8">
      <c r="B253" s="132" t="s">
        <v>4231</v>
      </c>
      <c r="C253" s="132" t="s">
        <v>2684</v>
      </c>
      <c r="D253" s="83" t="s">
        <v>2685</v>
      </c>
      <c r="E253" s="83" t="s">
        <v>359</v>
      </c>
      <c r="F253" s="52">
        <v>13000</v>
      </c>
      <c r="G253" s="53" t="s">
        <v>4249</v>
      </c>
      <c r="H253" s="53"/>
    </row>
    <row r="254" spans="2:8">
      <c r="B254" s="132" t="s">
        <v>4231</v>
      </c>
      <c r="C254" s="132" t="s">
        <v>2684</v>
      </c>
      <c r="D254" s="83" t="s">
        <v>2685</v>
      </c>
      <c r="E254" s="83" t="s">
        <v>359</v>
      </c>
      <c r="F254" s="52">
        <v>55810</v>
      </c>
      <c r="G254" s="53" t="s">
        <v>4250</v>
      </c>
      <c r="H254" s="53"/>
    </row>
    <row r="255" spans="2:8">
      <c r="B255" s="132" t="s">
        <v>4231</v>
      </c>
      <c r="C255" s="132" t="s">
        <v>2684</v>
      </c>
      <c r="D255" s="83" t="s">
        <v>2685</v>
      </c>
      <c r="E255" s="83" t="s">
        <v>359</v>
      </c>
      <c r="F255" s="52">
        <v>10000</v>
      </c>
      <c r="G255" s="53" t="s">
        <v>4251</v>
      </c>
      <c r="H255" s="53"/>
    </row>
    <row r="256" spans="2:8">
      <c r="B256" s="132" t="s">
        <v>4231</v>
      </c>
      <c r="C256" s="132" t="s">
        <v>2684</v>
      </c>
      <c r="D256" s="83" t="s">
        <v>2685</v>
      </c>
      <c r="E256" s="83" t="s">
        <v>359</v>
      </c>
      <c r="F256" s="52">
        <v>40000</v>
      </c>
      <c r="G256" s="53" t="s">
        <v>4252</v>
      </c>
      <c r="H256" s="53"/>
    </row>
    <row r="257" spans="2:8">
      <c r="B257" s="132" t="s">
        <v>4231</v>
      </c>
      <c r="C257" s="132" t="s">
        <v>2684</v>
      </c>
      <c r="D257" s="83" t="s">
        <v>2685</v>
      </c>
      <c r="E257" s="83" t="s">
        <v>359</v>
      </c>
      <c r="F257" s="52">
        <v>13000</v>
      </c>
      <c r="G257" s="53" t="s">
        <v>4253</v>
      </c>
      <c r="H257" s="53"/>
    </row>
    <row r="258" spans="2:8">
      <c r="B258" s="132" t="s">
        <v>4231</v>
      </c>
      <c r="C258" s="132" t="s">
        <v>2684</v>
      </c>
      <c r="D258" s="83" t="s">
        <v>2685</v>
      </c>
      <c r="E258" s="83" t="s">
        <v>359</v>
      </c>
      <c r="F258" s="52">
        <v>58990</v>
      </c>
      <c r="G258" s="53" t="s">
        <v>4254</v>
      </c>
      <c r="H258" s="53"/>
    </row>
    <row r="259" spans="2:8">
      <c r="B259" s="132" t="s">
        <v>4231</v>
      </c>
      <c r="C259" s="132" t="s">
        <v>2684</v>
      </c>
      <c r="D259" s="83" t="s">
        <v>2685</v>
      </c>
      <c r="E259" s="83" t="s">
        <v>359</v>
      </c>
      <c r="F259" s="52">
        <v>10000</v>
      </c>
      <c r="G259" s="53" t="s">
        <v>4255</v>
      </c>
      <c r="H259" s="53"/>
    </row>
    <row r="260" spans="2:8">
      <c r="B260" s="132" t="s">
        <v>4231</v>
      </c>
      <c r="C260" s="132" t="s">
        <v>545</v>
      </c>
      <c r="D260" s="83" t="s">
        <v>547</v>
      </c>
      <c r="E260" s="83" t="s">
        <v>359</v>
      </c>
      <c r="F260" s="52">
        <v>40000</v>
      </c>
      <c r="G260" s="53" t="s">
        <v>4256</v>
      </c>
      <c r="H260" s="53"/>
    </row>
    <row r="261" spans="2:8">
      <c r="B261" s="132" t="s">
        <v>4231</v>
      </c>
      <c r="C261" s="132" t="s">
        <v>545</v>
      </c>
      <c r="D261" s="83" t="s">
        <v>547</v>
      </c>
      <c r="E261" s="83" t="s">
        <v>359</v>
      </c>
      <c r="F261" s="52">
        <v>19000</v>
      </c>
      <c r="G261" s="53" t="s">
        <v>4257</v>
      </c>
      <c r="H261" s="53"/>
    </row>
    <row r="262" spans="2:8">
      <c r="B262" s="132" t="s">
        <v>4231</v>
      </c>
      <c r="C262" s="132" t="s">
        <v>545</v>
      </c>
      <c r="D262" s="83" t="s">
        <v>547</v>
      </c>
      <c r="E262" s="83" t="s">
        <v>359</v>
      </c>
      <c r="F262" s="52">
        <v>42150</v>
      </c>
      <c r="G262" s="53" t="s">
        <v>4258</v>
      </c>
      <c r="H262" s="53"/>
    </row>
    <row r="263" spans="2:8">
      <c r="B263" s="132" t="s">
        <v>4231</v>
      </c>
      <c r="C263" s="132" t="s">
        <v>545</v>
      </c>
      <c r="D263" s="83" t="s">
        <v>547</v>
      </c>
      <c r="E263" s="83" t="s">
        <v>359</v>
      </c>
      <c r="F263" s="52">
        <v>70000</v>
      </c>
      <c r="G263" s="53" t="s">
        <v>4259</v>
      </c>
      <c r="H263" s="53"/>
    </row>
    <row r="264" spans="2:8">
      <c r="B264" s="132" t="s">
        <v>4231</v>
      </c>
      <c r="C264" s="132" t="s">
        <v>545</v>
      </c>
      <c r="D264" s="83" t="s">
        <v>547</v>
      </c>
      <c r="E264" s="83" t="s">
        <v>359</v>
      </c>
      <c r="F264" s="52">
        <v>35000</v>
      </c>
      <c r="G264" s="53" t="s">
        <v>4260</v>
      </c>
      <c r="H264" s="53"/>
    </row>
    <row r="265" spans="2:8">
      <c r="B265" s="132" t="s">
        <v>4231</v>
      </c>
      <c r="C265" s="132" t="s">
        <v>545</v>
      </c>
      <c r="D265" s="83" t="s">
        <v>547</v>
      </c>
      <c r="E265" s="83" t="s">
        <v>359</v>
      </c>
      <c r="F265" s="52">
        <v>114240</v>
      </c>
      <c r="G265" s="53" t="s">
        <v>4261</v>
      </c>
      <c r="H265" s="53"/>
    </row>
    <row r="266" spans="2:8">
      <c r="B266" s="132" t="s">
        <v>4231</v>
      </c>
      <c r="C266" s="132" t="s">
        <v>545</v>
      </c>
      <c r="D266" s="83" t="s">
        <v>547</v>
      </c>
      <c r="E266" s="83" t="s">
        <v>359</v>
      </c>
      <c r="F266" s="52">
        <v>20000</v>
      </c>
      <c r="G266" s="53" t="s">
        <v>4262</v>
      </c>
      <c r="H266" s="53"/>
    </row>
    <row r="267" spans="2:8">
      <c r="B267" s="132" t="s">
        <v>4231</v>
      </c>
      <c r="C267" s="132" t="s">
        <v>545</v>
      </c>
      <c r="D267" s="83" t="s">
        <v>547</v>
      </c>
      <c r="E267" s="83" t="s">
        <v>359</v>
      </c>
      <c r="F267" s="52">
        <v>19000</v>
      </c>
      <c r="G267" s="53" t="s">
        <v>4263</v>
      </c>
      <c r="H267" s="53"/>
    </row>
    <row r="268" spans="2:8">
      <c r="B268" s="132" t="s">
        <v>4231</v>
      </c>
      <c r="C268" s="132" t="s">
        <v>545</v>
      </c>
      <c r="D268" s="83" t="s">
        <v>547</v>
      </c>
      <c r="E268" s="83" t="s">
        <v>359</v>
      </c>
      <c r="F268" s="52">
        <v>32160</v>
      </c>
      <c r="G268" s="53" t="s">
        <v>4264</v>
      </c>
      <c r="H268" s="53"/>
    </row>
    <row r="269" spans="2:8">
      <c r="B269" s="132" t="s">
        <v>4231</v>
      </c>
      <c r="C269" s="132" t="s">
        <v>365</v>
      </c>
      <c r="D269" s="83" t="s">
        <v>366</v>
      </c>
      <c r="E269" s="83" t="s">
        <v>359</v>
      </c>
      <c r="F269" s="52">
        <v>155000000</v>
      </c>
      <c r="G269" s="53" t="s">
        <v>4199</v>
      </c>
      <c r="H269" s="53"/>
    </row>
    <row r="270" spans="2:8">
      <c r="B270" s="132" t="s">
        <v>4265</v>
      </c>
      <c r="C270" s="132" t="s">
        <v>4036</v>
      </c>
      <c r="D270" s="83" t="s">
        <v>558</v>
      </c>
      <c r="E270" s="83" t="s">
        <v>359</v>
      </c>
      <c r="F270" s="52">
        <v>483000</v>
      </c>
      <c r="G270" s="53" t="s">
        <v>4037</v>
      </c>
      <c r="H270" s="53"/>
    </row>
    <row r="271" spans="2:8">
      <c r="B271" s="132" t="s">
        <v>4265</v>
      </c>
      <c r="C271" s="132" t="s">
        <v>4036</v>
      </c>
      <c r="D271" s="83" t="s">
        <v>558</v>
      </c>
      <c r="E271" s="83" t="s">
        <v>359</v>
      </c>
      <c r="F271" s="52">
        <v>1851500</v>
      </c>
      <c r="G271" s="53" t="s">
        <v>4037</v>
      </c>
      <c r="H271" s="53"/>
    </row>
    <row r="272" spans="2:8">
      <c r="B272" s="132" t="s">
        <v>4265</v>
      </c>
      <c r="C272" s="132" t="s">
        <v>4036</v>
      </c>
      <c r="D272" s="83" t="s">
        <v>558</v>
      </c>
      <c r="E272" s="83" t="s">
        <v>359</v>
      </c>
      <c r="F272" s="52">
        <v>793500</v>
      </c>
      <c r="G272" s="53" t="s">
        <v>4037</v>
      </c>
      <c r="H272" s="53"/>
    </row>
    <row r="273" spans="2:8">
      <c r="B273" s="132" t="s">
        <v>4265</v>
      </c>
      <c r="C273" s="132" t="s">
        <v>4036</v>
      </c>
      <c r="D273" s="83" t="s">
        <v>558</v>
      </c>
      <c r="E273" s="83" t="s">
        <v>359</v>
      </c>
      <c r="F273" s="52">
        <v>460000</v>
      </c>
      <c r="G273" s="53" t="s">
        <v>4037</v>
      </c>
      <c r="H273" s="53"/>
    </row>
    <row r="274" spans="2:8">
      <c r="B274" s="132" t="s">
        <v>4265</v>
      </c>
      <c r="C274" s="132" t="s">
        <v>4036</v>
      </c>
      <c r="D274" s="83" t="s">
        <v>558</v>
      </c>
      <c r="E274" s="83" t="s">
        <v>359</v>
      </c>
      <c r="F274" s="52">
        <v>793500</v>
      </c>
      <c r="G274" s="53" t="s">
        <v>4037</v>
      </c>
      <c r="H274" s="53"/>
    </row>
    <row r="275" spans="2:8">
      <c r="B275" s="132" t="s">
        <v>4265</v>
      </c>
      <c r="C275" s="132" t="s">
        <v>4036</v>
      </c>
      <c r="D275" s="83" t="s">
        <v>558</v>
      </c>
      <c r="E275" s="83" t="s">
        <v>359</v>
      </c>
      <c r="F275" s="52">
        <v>529000</v>
      </c>
      <c r="G275" s="53" t="s">
        <v>4037</v>
      </c>
      <c r="H275" s="53"/>
    </row>
    <row r="276" spans="2:8">
      <c r="B276" s="132" t="s">
        <v>4266</v>
      </c>
      <c r="C276" s="132" t="s">
        <v>2686</v>
      </c>
      <c r="D276" s="83" t="s">
        <v>2687</v>
      </c>
      <c r="E276" s="83" t="s">
        <v>348</v>
      </c>
      <c r="F276" s="52">
        <v>21796000</v>
      </c>
      <c r="G276" s="53" t="s">
        <v>4130</v>
      </c>
      <c r="H276" s="53"/>
    </row>
    <row r="277" spans="2:8">
      <c r="B277" s="132" t="s">
        <v>4266</v>
      </c>
      <c r="C277" s="132" t="s">
        <v>2686</v>
      </c>
      <c r="D277" s="83" t="s">
        <v>2687</v>
      </c>
      <c r="E277" s="83" t="s">
        <v>348</v>
      </c>
      <c r="F277" s="52">
        <v>2179600</v>
      </c>
      <c r="G277" s="53" t="s">
        <v>4131</v>
      </c>
      <c r="H277" s="53"/>
    </row>
    <row r="278" spans="2:8">
      <c r="B278" s="132" t="s">
        <v>4266</v>
      </c>
      <c r="C278" s="132" t="s">
        <v>2684</v>
      </c>
      <c r="D278" s="83" t="s">
        <v>2685</v>
      </c>
      <c r="E278" s="83" t="s">
        <v>348</v>
      </c>
      <c r="F278" s="52">
        <v>150000</v>
      </c>
      <c r="G278" s="53" t="s">
        <v>4267</v>
      </c>
      <c r="H278" s="53"/>
    </row>
    <row r="279" spans="2:8">
      <c r="B279" s="132" t="s">
        <v>4266</v>
      </c>
      <c r="C279" s="132" t="s">
        <v>2684</v>
      </c>
      <c r="D279" s="83" t="s">
        <v>2685</v>
      </c>
      <c r="E279" s="83" t="s">
        <v>348</v>
      </c>
      <c r="F279" s="52">
        <v>15000</v>
      </c>
      <c r="G279" s="53" t="s">
        <v>4268</v>
      </c>
      <c r="H279" s="53"/>
    </row>
    <row r="280" spans="2:8">
      <c r="B280" s="132" t="s">
        <v>4266</v>
      </c>
      <c r="C280" s="132" t="s">
        <v>2684</v>
      </c>
      <c r="D280" s="83" t="s">
        <v>2685</v>
      </c>
      <c r="E280" s="83" t="s">
        <v>348</v>
      </c>
      <c r="F280" s="52">
        <v>150000</v>
      </c>
      <c r="G280" s="53" t="s">
        <v>4269</v>
      </c>
      <c r="H280" s="53"/>
    </row>
    <row r="281" spans="2:8">
      <c r="B281" s="132" t="s">
        <v>4266</v>
      </c>
      <c r="C281" s="132" t="s">
        <v>2684</v>
      </c>
      <c r="D281" s="83" t="s">
        <v>2685</v>
      </c>
      <c r="E281" s="83" t="s">
        <v>348</v>
      </c>
      <c r="F281" s="52">
        <v>15000</v>
      </c>
      <c r="G281" s="53" t="s">
        <v>4270</v>
      </c>
      <c r="H281" s="53"/>
    </row>
    <row r="282" spans="2:8">
      <c r="B282" s="132" t="s">
        <v>252</v>
      </c>
      <c r="C282" s="132" t="s">
        <v>365</v>
      </c>
      <c r="D282" s="83" t="s">
        <v>366</v>
      </c>
      <c r="E282" s="83" t="s">
        <v>359</v>
      </c>
      <c r="F282" s="52">
        <v>47500000</v>
      </c>
      <c r="G282" s="53" t="s">
        <v>4199</v>
      </c>
      <c r="H282" s="53"/>
    </row>
    <row r="283" spans="2:8">
      <c r="B283" s="132" t="s">
        <v>252</v>
      </c>
      <c r="C283" s="132" t="s">
        <v>365</v>
      </c>
      <c r="D283" s="83" t="s">
        <v>366</v>
      </c>
      <c r="E283" s="83" t="s">
        <v>359</v>
      </c>
      <c r="F283" s="52">
        <v>469490000</v>
      </c>
      <c r="G283" s="53" t="s">
        <v>4199</v>
      </c>
      <c r="H283" s="53"/>
    </row>
    <row r="284" spans="2:8">
      <c r="B284" s="132" t="s">
        <v>252</v>
      </c>
      <c r="C284" s="132" t="s">
        <v>2684</v>
      </c>
      <c r="D284" s="83" t="s">
        <v>2685</v>
      </c>
      <c r="E284" s="83" t="s">
        <v>348</v>
      </c>
      <c r="F284" s="52">
        <v>150000</v>
      </c>
      <c r="G284" s="53" t="s">
        <v>4271</v>
      </c>
      <c r="H284" s="53"/>
    </row>
    <row r="285" spans="2:8">
      <c r="B285" s="132" t="s">
        <v>252</v>
      </c>
      <c r="C285" s="132" t="s">
        <v>2684</v>
      </c>
      <c r="D285" s="83" t="s">
        <v>2685</v>
      </c>
      <c r="E285" s="83" t="s">
        <v>348</v>
      </c>
      <c r="F285" s="52">
        <v>15000</v>
      </c>
      <c r="G285" s="53" t="s">
        <v>4272</v>
      </c>
      <c r="H285" s="53"/>
    </row>
    <row r="286" spans="2:8">
      <c r="B286" s="132" t="s">
        <v>252</v>
      </c>
      <c r="C286" s="132" t="s">
        <v>2684</v>
      </c>
      <c r="D286" s="83" t="s">
        <v>2685</v>
      </c>
      <c r="E286" s="83" t="s">
        <v>348</v>
      </c>
      <c r="F286" s="52">
        <v>150000</v>
      </c>
      <c r="G286" s="53" t="s">
        <v>4273</v>
      </c>
      <c r="H286" s="53"/>
    </row>
    <row r="287" spans="2:8">
      <c r="B287" s="132" t="s">
        <v>252</v>
      </c>
      <c r="C287" s="132" t="s">
        <v>2684</v>
      </c>
      <c r="D287" s="83" t="s">
        <v>2685</v>
      </c>
      <c r="E287" s="83" t="s">
        <v>348</v>
      </c>
      <c r="F287" s="52">
        <v>15000</v>
      </c>
      <c r="G287" s="53" t="s">
        <v>4274</v>
      </c>
      <c r="H287" s="53"/>
    </row>
    <row r="288" spans="2:8">
      <c r="B288" s="132" t="s">
        <v>252</v>
      </c>
      <c r="C288" s="132" t="s">
        <v>2684</v>
      </c>
      <c r="D288" s="83" t="s">
        <v>2685</v>
      </c>
      <c r="E288" s="83" t="s">
        <v>348</v>
      </c>
      <c r="F288" s="52">
        <v>150000</v>
      </c>
      <c r="G288" s="53" t="s">
        <v>4275</v>
      </c>
      <c r="H288" s="53"/>
    </row>
    <row r="289" spans="2:8">
      <c r="B289" s="132" t="s">
        <v>252</v>
      </c>
      <c r="C289" s="132" t="s">
        <v>2684</v>
      </c>
      <c r="D289" s="83" t="s">
        <v>2685</v>
      </c>
      <c r="E289" s="83" t="s">
        <v>348</v>
      </c>
      <c r="F289" s="52">
        <v>15000</v>
      </c>
      <c r="G289" s="53" t="s">
        <v>4276</v>
      </c>
      <c r="H289" s="53"/>
    </row>
    <row r="290" spans="2:8">
      <c r="B290" s="132" t="s">
        <v>252</v>
      </c>
      <c r="C290" s="132" t="s">
        <v>2684</v>
      </c>
      <c r="D290" s="83" t="s">
        <v>2685</v>
      </c>
      <c r="E290" s="83" t="s">
        <v>348</v>
      </c>
      <c r="F290" s="52">
        <v>150000</v>
      </c>
      <c r="G290" s="53" t="s">
        <v>4277</v>
      </c>
      <c r="H290" s="53"/>
    </row>
    <row r="291" spans="2:8">
      <c r="B291" s="132" t="s">
        <v>252</v>
      </c>
      <c r="C291" s="132" t="s">
        <v>2684</v>
      </c>
      <c r="D291" s="83" t="s">
        <v>2685</v>
      </c>
      <c r="E291" s="83" t="s">
        <v>348</v>
      </c>
      <c r="F291" s="52">
        <v>15000</v>
      </c>
      <c r="G291" s="53" t="s">
        <v>4278</v>
      </c>
      <c r="H291" s="53"/>
    </row>
    <row r="292" spans="2:8">
      <c r="B292" s="132" t="s">
        <v>4279</v>
      </c>
      <c r="C292" s="132" t="s">
        <v>365</v>
      </c>
      <c r="D292" s="83" t="s">
        <v>366</v>
      </c>
      <c r="E292" s="83" t="s">
        <v>359</v>
      </c>
      <c r="F292" s="52">
        <v>106750000</v>
      </c>
      <c r="G292" s="53" t="s">
        <v>4280</v>
      </c>
      <c r="H292" s="53"/>
    </row>
    <row r="293" spans="2:8">
      <c r="B293" s="132" t="s">
        <v>4281</v>
      </c>
      <c r="C293" s="132" t="s">
        <v>4036</v>
      </c>
      <c r="D293" s="83" t="s">
        <v>558</v>
      </c>
      <c r="E293" s="83" t="s">
        <v>359</v>
      </c>
      <c r="F293" s="52">
        <v>2185000</v>
      </c>
      <c r="G293" s="53" t="s">
        <v>4037</v>
      </c>
      <c r="H293" s="53"/>
    </row>
    <row r="294" spans="2:8">
      <c r="B294" s="132" t="s">
        <v>4281</v>
      </c>
      <c r="C294" s="132" t="s">
        <v>4036</v>
      </c>
      <c r="D294" s="83" t="s">
        <v>558</v>
      </c>
      <c r="E294" s="83" t="s">
        <v>359</v>
      </c>
      <c r="F294" s="52">
        <v>21596540</v>
      </c>
      <c r="G294" s="53" t="s">
        <v>4037</v>
      </c>
      <c r="H294" s="53"/>
    </row>
    <row r="295" spans="2:8">
      <c r="B295" s="132" t="s">
        <v>4282</v>
      </c>
      <c r="C295" s="132" t="s">
        <v>545</v>
      </c>
      <c r="D295" s="83" t="s">
        <v>547</v>
      </c>
      <c r="E295" s="83" t="s">
        <v>348</v>
      </c>
      <c r="F295" s="52">
        <v>150000</v>
      </c>
      <c r="G295" s="53" t="s">
        <v>4283</v>
      </c>
      <c r="H295" s="53"/>
    </row>
    <row r="296" spans="2:8">
      <c r="B296" s="132" t="s">
        <v>4282</v>
      </c>
      <c r="C296" s="132" t="s">
        <v>545</v>
      </c>
      <c r="D296" s="83" t="s">
        <v>547</v>
      </c>
      <c r="E296" s="83" t="s">
        <v>348</v>
      </c>
      <c r="F296" s="52">
        <v>15000</v>
      </c>
      <c r="G296" s="53" t="s">
        <v>4284</v>
      </c>
      <c r="H296" s="53"/>
    </row>
    <row r="297" spans="2:8">
      <c r="B297" s="132" t="s">
        <v>4282</v>
      </c>
      <c r="C297" s="132" t="s">
        <v>545</v>
      </c>
      <c r="D297" s="83" t="s">
        <v>547</v>
      </c>
      <c r="E297" s="83" t="s">
        <v>348</v>
      </c>
      <c r="F297" s="52">
        <v>300000</v>
      </c>
      <c r="G297" s="53" t="s">
        <v>4285</v>
      </c>
      <c r="H297" s="53"/>
    </row>
    <row r="298" spans="2:8">
      <c r="B298" s="132" t="s">
        <v>4282</v>
      </c>
      <c r="C298" s="132" t="s">
        <v>545</v>
      </c>
      <c r="D298" s="83" t="s">
        <v>547</v>
      </c>
      <c r="E298" s="83" t="s">
        <v>348</v>
      </c>
      <c r="F298" s="52">
        <v>30000</v>
      </c>
      <c r="G298" s="53" t="s">
        <v>4286</v>
      </c>
      <c r="H298" s="53"/>
    </row>
    <row r="299" spans="2:8">
      <c r="B299" s="132" t="s">
        <v>4282</v>
      </c>
      <c r="C299" s="132" t="s">
        <v>2684</v>
      </c>
      <c r="D299" s="83" t="s">
        <v>2685</v>
      </c>
      <c r="E299" s="83" t="s">
        <v>359</v>
      </c>
      <c r="F299" s="52">
        <v>20000</v>
      </c>
      <c r="G299" s="53" t="s">
        <v>4287</v>
      </c>
      <c r="H299" s="53"/>
    </row>
    <row r="300" spans="2:8">
      <c r="B300" s="132" t="s">
        <v>4282</v>
      </c>
      <c r="C300" s="132" t="s">
        <v>2684</v>
      </c>
      <c r="D300" s="83" t="s">
        <v>2685</v>
      </c>
      <c r="E300" s="83" t="s">
        <v>359</v>
      </c>
      <c r="F300" s="52">
        <v>13000</v>
      </c>
      <c r="G300" s="53" t="s">
        <v>4288</v>
      </c>
      <c r="H300" s="53"/>
    </row>
    <row r="301" spans="2:8">
      <c r="B301" s="132" t="s">
        <v>4282</v>
      </c>
      <c r="C301" s="132" t="s">
        <v>2684</v>
      </c>
      <c r="D301" s="83" t="s">
        <v>2685</v>
      </c>
      <c r="E301" s="83" t="s">
        <v>359</v>
      </c>
      <c r="F301" s="52">
        <v>17980</v>
      </c>
      <c r="G301" s="53" t="s">
        <v>4289</v>
      </c>
      <c r="H301" s="53"/>
    </row>
    <row r="302" spans="2:8">
      <c r="B302" s="132" t="s">
        <v>4282</v>
      </c>
      <c r="C302" s="132" t="s">
        <v>2684</v>
      </c>
      <c r="D302" s="83" t="s">
        <v>2685</v>
      </c>
      <c r="E302" s="83" t="s">
        <v>359</v>
      </c>
      <c r="F302" s="52">
        <v>10000</v>
      </c>
      <c r="G302" s="53" t="s">
        <v>4290</v>
      </c>
      <c r="H302" s="53"/>
    </row>
    <row r="303" spans="2:8">
      <c r="B303" s="132" t="s">
        <v>4282</v>
      </c>
      <c r="C303" s="132" t="s">
        <v>2684</v>
      </c>
      <c r="D303" s="83" t="s">
        <v>2685</v>
      </c>
      <c r="E303" s="83" t="s">
        <v>359</v>
      </c>
      <c r="F303" s="52">
        <v>13000</v>
      </c>
      <c r="G303" s="53" t="s">
        <v>4291</v>
      </c>
      <c r="H303" s="53"/>
    </row>
    <row r="304" spans="2:8">
      <c r="B304" s="132" t="s">
        <v>4282</v>
      </c>
      <c r="C304" s="132" t="s">
        <v>2684</v>
      </c>
      <c r="D304" s="83" t="s">
        <v>2685</v>
      </c>
      <c r="E304" s="83" t="s">
        <v>359</v>
      </c>
      <c r="F304" s="52">
        <v>10000</v>
      </c>
      <c r="G304" s="53" t="s">
        <v>4292</v>
      </c>
      <c r="H304" s="53"/>
    </row>
    <row r="305" spans="2:8">
      <c r="B305" s="132" t="s">
        <v>4282</v>
      </c>
      <c r="C305" s="132" t="s">
        <v>2684</v>
      </c>
      <c r="D305" s="83" t="s">
        <v>2685</v>
      </c>
      <c r="E305" s="83" t="s">
        <v>359</v>
      </c>
      <c r="F305" s="52">
        <v>20000</v>
      </c>
      <c r="G305" s="53" t="s">
        <v>4293</v>
      </c>
      <c r="H305" s="53"/>
    </row>
    <row r="306" spans="2:8">
      <c r="B306" s="132" t="s">
        <v>4282</v>
      </c>
      <c r="C306" s="132" t="s">
        <v>2684</v>
      </c>
      <c r="D306" s="83" t="s">
        <v>2685</v>
      </c>
      <c r="E306" s="83" t="s">
        <v>359</v>
      </c>
      <c r="F306" s="52">
        <v>13000</v>
      </c>
      <c r="G306" s="53" t="s">
        <v>4294</v>
      </c>
      <c r="H306" s="53"/>
    </row>
    <row r="307" spans="2:8">
      <c r="B307" s="132" t="s">
        <v>4282</v>
      </c>
      <c r="C307" s="132" t="s">
        <v>2684</v>
      </c>
      <c r="D307" s="83" t="s">
        <v>2685</v>
      </c>
      <c r="E307" s="83" t="s">
        <v>359</v>
      </c>
      <c r="F307" s="52">
        <v>10000</v>
      </c>
      <c r="G307" s="53" t="s">
        <v>4295</v>
      </c>
      <c r="H307" s="53"/>
    </row>
    <row r="308" spans="2:8">
      <c r="B308" s="132" t="s">
        <v>4282</v>
      </c>
      <c r="C308" s="132" t="s">
        <v>2684</v>
      </c>
      <c r="D308" s="83" t="s">
        <v>2685</v>
      </c>
      <c r="E308" s="83" t="s">
        <v>359</v>
      </c>
      <c r="F308" s="52">
        <v>20000</v>
      </c>
      <c r="G308" s="53" t="s">
        <v>4296</v>
      </c>
      <c r="H308" s="53"/>
    </row>
    <row r="309" spans="2:8">
      <c r="B309" s="132" t="s">
        <v>4282</v>
      </c>
      <c r="C309" s="132" t="s">
        <v>2684</v>
      </c>
      <c r="D309" s="83" t="s">
        <v>2685</v>
      </c>
      <c r="E309" s="83" t="s">
        <v>359</v>
      </c>
      <c r="F309" s="52">
        <v>13000</v>
      </c>
      <c r="G309" s="53" t="s">
        <v>4297</v>
      </c>
      <c r="H309" s="53"/>
    </row>
    <row r="310" spans="2:8">
      <c r="B310" s="132" t="s">
        <v>4282</v>
      </c>
      <c r="C310" s="132" t="s">
        <v>2684</v>
      </c>
      <c r="D310" s="83" t="s">
        <v>2685</v>
      </c>
      <c r="E310" s="83" t="s">
        <v>359</v>
      </c>
      <c r="F310" s="52">
        <v>10000</v>
      </c>
      <c r="G310" s="53" t="s">
        <v>4298</v>
      </c>
      <c r="H310" s="53"/>
    </row>
    <row r="311" spans="2:8">
      <c r="B311" s="132" t="s">
        <v>4282</v>
      </c>
      <c r="C311" s="132" t="s">
        <v>2684</v>
      </c>
      <c r="D311" s="83" t="s">
        <v>2685</v>
      </c>
      <c r="E311" s="83" t="s">
        <v>359</v>
      </c>
      <c r="F311" s="52">
        <v>40000</v>
      </c>
      <c r="G311" s="53" t="s">
        <v>4299</v>
      </c>
      <c r="H311" s="53"/>
    </row>
    <row r="312" spans="2:8">
      <c r="B312" s="132" t="s">
        <v>4282</v>
      </c>
      <c r="C312" s="132" t="s">
        <v>2684</v>
      </c>
      <c r="D312" s="83" t="s">
        <v>2685</v>
      </c>
      <c r="E312" s="83" t="s">
        <v>359</v>
      </c>
      <c r="F312" s="52">
        <v>26000</v>
      </c>
      <c r="G312" s="53" t="s">
        <v>4300</v>
      </c>
      <c r="H312" s="53"/>
    </row>
    <row r="313" spans="2:8">
      <c r="B313" s="132" t="s">
        <v>4282</v>
      </c>
      <c r="C313" s="132" t="s">
        <v>2684</v>
      </c>
      <c r="D313" s="83" t="s">
        <v>2685</v>
      </c>
      <c r="E313" s="83" t="s">
        <v>359</v>
      </c>
      <c r="F313" s="52">
        <v>28160</v>
      </c>
      <c r="G313" s="53" t="s">
        <v>4301</v>
      </c>
      <c r="H313" s="53"/>
    </row>
    <row r="314" spans="2:8">
      <c r="B314" s="132" t="s">
        <v>4282</v>
      </c>
      <c r="C314" s="132" t="s">
        <v>2684</v>
      </c>
      <c r="D314" s="83" t="s">
        <v>2685</v>
      </c>
      <c r="E314" s="83" t="s">
        <v>359</v>
      </c>
      <c r="F314" s="52">
        <v>15000</v>
      </c>
      <c r="G314" s="53" t="s">
        <v>4302</v>
      </c>
      <c r="H314" s="53"/>
    </row>
    <row r="315" spans="2:8">
      <c r="B315" s="132" t="s">
        <v>4282</v>
      </c>
      <c r="C315" s="132" t="s">
        <v>2684</v>
      </c>
      <c r="D315" s="83" t="s">
        <v>2685</v>
      </c>
      <c r="E315" s="83" t="s">
        <v>359</v>
      </c>
      <c r="F315" s="52">
        <v>20000</v>
      </c>
      <c r="G315" s="53" t="s">
        <v>4303</v>
      </c>
      <c r="H315" s="53"/>
    </row>
    <row r="316" spans="2:8">
      <c r="B316" s="132" t="s">
        <v>4282</v>
      </c>
      <c r="C316" s="132" t="s">
        <v>2684</v>
      </c>
      <c r="D316" s="83" t="s">
        <v>2685</v>
      </c>
      <c r="E316" s="83" t="s">
        <v>359</v>
      </c>
      <c r="F316" s="52">
        <v>13000</v>
      </c>
      <c r="G316" s="53" t="s">
        <v>4304</v>
      </c>
      <c r="H316" s="53"/>
    </row>
    <row r="317" spans="2:8">
      <c r="B317" s="132" t="s">
        <v>4282</v>
      </c>
      <c r="C317" s="132" t="s">
        <v>2684</v>
      </c>
      <c r="D317" s="83" t="s">
        <v>2685</v>
      </c>
      <c r="E317" s="83" t="s">
        <v>359</v>
      </c>
      <c r="F317" s="52">
        <v>17980</v>
      </c>
      <c r="G317" s="53" t="s">
        <v>4305</v>
      </c>
      <c r="H317" s="53"/>
    </row>
    <row r="318" spans="2:8">
      <c r="B318" s="132" t="s">
        <v>4282</v>
      </c>
      <c r="C318" s="132" t="s">
        <v>2684</v>
      </c>
      <c r="D318" s="83" t="s">
        <v>2685</v>
      </c>
      <c r="E318" s="83" t="s">
        <v>359</v>
      </c>
      <c r="F318" s="52">
        <v>10000</v>
      </c>
      <c r="G318" s="53" t="s">
        <v>4306</v>
      </c>
      <c r="H318" s="53"/>
    </row>
    <row r="319" spans="2:8">
      <c r="B319" s="132" t="s">
        <v>4307</v>
      </c>
      <c r="C319" s="132" t="s">
        <v>2686</v>
      </c>
      <c r="D319" s="83" t="s">
        <v>2687</v>
      </c>
      <c r="E319" s="83" t="s">
        <v>348</v>
      </c>
      <c r="F319" s="52">
        <v>25568000</v>
      </c>
      <c r="G319" s="53" t="s">
        <v>4308</v>
      </c>
      <c r="H319" s="53"/>
    </row>
    <row r="320" spans="2:8">
      <c r="B320" s="132" t="s">
        <v>4307</v>
      </c>
      <c r="C320" s="132" t="s">
        <v>2686</v>
      </c>
      <c r="D320" s="83" t="s">
        <v>2687</v>
      </c>
      <c r="E320" s="83" t="s">
        <v>348</v>
      </c>
      <c r="F320" s="52">
        <v>2556800</v>
      </c>
      <c r="G320" s="53" t="s">
        <v>4309</v>
      </c>
      <c r="H320" s="53"/>
    </row>
    <row r="321" spans="2:8">
      <c r="B321" s="132" t="s">
        <v>4307</v>
      </c>
      <c r="C321" s="132" t="s">
        <v>2686</v>
      </c>
      <c r="D321" s="83" t="s">
        <v>2687</v>
      </c>
      <c r="E321" s="83" t="s">
        <v>348</v>
      </c>
      <c r="F321" s="52">
        <v>-25568000</v>
      </c>
      <c r="G321" s="53" t="s">
        <v>4308</v>
      </c>
      <c r="H321" s="53"/>
    </row>
    <row r="322" spans="2:8">
      <c r="B322" s="132" t="s">
        <v>4307</v>
      </c>
      <c r="C322" s="132" t="s">
        <v>2686</v>
      </c>
      <c r="D322" s="83" t="s">
        <v>2687</v>
      </c>
      <c r="E322" s="83" t="s">
        <v>348</v>
      </c>
      <c r="F322" s="52">
        <v>-2556800</v>
      </c>
      <c r="G322" s="53" t="s">
        <v>4309</v>
      </c>
      <c r="H322" s="53"/>
    </row>
    <row r="323" spans="2:8">
      <c r="B323" s="132" t="s">
        <v>4307</v>
      </c>
      <c r="C323" s="132" t="s">
        <v>2686</v>
      </c>
      <c r="D323" s="83" t="s">
        <v>2687</v>
      </c>
      <c r="E323" s="83" t="s">
        <v>348</v>
      </c>
      <c r="F323" s="52">
        <v>25568000</v>
      </c>
      <c r="G323" s="53" t="s">
        <v>4308</v>
      </c>
      <c r="H323" s="53"/>
    </row>
    <row r="324" spans="2:8">
      <c r="B324" s="132" t="s">
        <v>4307</v>
      </c>
      <c r="C324" s="132" t="s">
        <v>2686</v>
      </c>
      <c r="D324" s="83" t="s">
        <v>2687</v>
      </c>
      <c r="E324" s="83" t="s">
        <v>348</v>
      </c>
      <c r="F324" s="52">
        <v>2556800</v>
      </c>
      <c r="G324" s="53" t="s">
        <v>4309</v>
      </c>
      <c r="H324" s="53"/>
    </row>
    <row r="325" spans="2:8">
      <c r="B325" s="132" t="s">
        <v>4310</v>
      </c>
      <c r="C325" s="132" t="s">
        <v>365</v>
      </c>
      <c r="D325" s="83" t="s">
        <v>366</v>
      </c>
      <c r="E325" s="83" t="s">
        <v>359</v>
      </c>
      <c r="F325" s="52">
        <v>55000000</v>
      </c>
      <c r="G325" s="53" t="s">
        <v>4280</v>
      </c>
      <c r="H325" s="53"/>
    </row>
    <row r="326" spans="2:8">
      <c r="B326" s="132" t="s">
        <v>4310</v>
      </c>
      <c r="C326" s="132" t="s">
        <v>4036</v>
      </c>
      <c r="D326" s="83" t="s">
        <v>558</v>
      </c>
      <c r="E326" s="83" t="s">
        <v>359</v>
      </c>
      <c r="F326" s="52">
        <v>1012000</v>
      </c>
      <c r="G326" s="53" t="s">
        <v>4037</v>
      </c>
      <c r="H326" s="53"/>
    </row>
    <row r="327" spans="2:8">
      <c r="B327" s="132" t="s">
        <v>4310</v>
      </c>
      <c r="C327" s="132" t="s">
        <v>4036</v>
      </c>
      <c r="D327" s="83" t="s">
        <v>558</v>
      </c>
      <c r="E327" s="83" t="s">
        <v>359</v>
      </c>
      <c r="F327" s="52">
        <v>1518000</v>
      </c>
      <c r="G327" s="53" t="s">
        <v>4037</v>
      </c>
      <c r="H327" s="53"/>
    </row>
    <row r="328" spans="2:8">
      <c r="B328" s="132" t="s">
        <v>4311</v>
      </c>
      <c r="C328" s="132" t="s">
        <v>545</v>
      </c>
      <c r="D328" s="83" t="s">
        <v>547</v>
      </c>
      <c r="E328" s="83" t="s">
        <v>348</v>
      </c>
      <c r="F328" s="52">
        <v>150000</v>
      </c>
      <c r="G328" s="53" t="s">
        <v>4312</v>
      </c>
      <c r="H328" s="53"/>
    </row>
    <row r="329" spans="2:8">
      <c r="B329" s="132" t="s">
        <v>4311</v>
      </c>
      <c r="C329" s="132" t="s">
        <v>545</v>
      </c>
      <c r="D329" s="83" t="s">
        <v>547</v>
      </c>
      <c r="E329" s="83" t="s">
        <v>348</v>
      </c>
      <c r="F329" s="52">
        <v>15000</v>
      </c>
      <c r="G329" s="53" t="s">
        <v>4313</v>
      </c>
      <c r="H329" s="53"/>
    </row>
    <row r="330" spans="2:8">
      <c r="B330" s="132" t="s">
        <v>4311</v>
      </c>
      <c r="C330" s="132" t="s">
        <v>545</v>
      </c>
      <c r="D330" s="83" t="s">
        <v>547</v>
      </c>
      <c r="E330" s="83" t="s">
        <v>348</v>
      </c>
      <c r="F330" s="52">
        <v>150000</v>
      </c>
      <c r="G330" s="53" t="s">
        <v>4314</v>
      </c>
      <c r="H330" s="53"/>
    </row>
    <row r="331" spans="2:8">
      <c r="B331" s="132" t="s">
        <v>4311</v>
      </c>
      <c r="C331" s="132" t="s">
        <v>545</v>
      </c>
      <c r="D331" s="83" t="s">
        <v>547</v>
      </c>
      <c r="E331" s="83" t="s">
        <v>348</v>
      </c>
      <c r="F331" s="52">
        <v>15000</v>
      </c>
      <c r="G331" s="53" t="s">
        <v>4315</v>
      </c>
      <c r="H331" s="53"/>
    </row>
    <row r="332" spans="2:8">
      <c r="B332" s="132" t="s">
        <v>4316</v>
      </c>
      <c r="C332" s="132" t="s">
        <v>365</v>
      </c>
      <c r="D332" s="83" t="s">
        <v>366</v>
      </c>
      <c r="E332" s="83" t="s">
        <v>359</v>
      </c>
      <c r="F332" s="52">
        <v>70000000</v>
      </c>
      <c r="G332" s="53" t="s">
        <v>4280</v>
      </c>
      <c r="H332" s="53"/>
    </row>
    <row r="333" spans="2:8">
      <c r="B333" s="132" t="s">
        <v>4317</v>
      </c>
      <c r="C333" s="132" t="s">
        <v>545</v>
      </c>
      <c r="D333" s="83" t="s">
        <v>547</v>
      </c>
      <c r="E333" s="83" t="s">
        <v>348</v>
      </c>
      <c r="F333" s="52">
        <v>150000</v>
      </c>
      <c r="G333" s="53" t="s">
        <v>4318</v>
      </c>
      <c r="H333" s="53"/>
    </row>
    <row r="334" spans="2:8">
      <c r="B334" s="132" t="s">
        <v>4317</v>
      </c>
      <c r="C334" s="132" t="s">
        <v>545</v>
      </c>
      <c r="D334" s="83" t="s">
        <v>547</v>
      </c>
      <c r="E334" s="83" t="s">
        <v>348</v>
      </c>
      <c r="F334" s="52">
        <v>15000</v>
      </c>
      <c r="G334" s="53" t="s">
        <v>4319</v>
      </c>
      <c r="H334" s="53"/>
    </row>
    <row r="335" spans="2:8">
      <c r="B335" s="132" t="s">
        <v>4317</v>
      </c>
      <c r="C335" s="132" t="s">
        <v>545</v>
      </c>
      <c r="D335" s="83" t="s">
        <v>547</v>
      </c>
      <c r="E335" s="83" t="s">
        <v>348</v>
      </c>
      <c r="F335" s="52">
        <v>150000</v>
      </c>
      <c r="G335" s="53" t="s">
        <v>4320</v>
      </c>
      <c r="H335" s="53"/>
    </row>
    <row r="336" spans="2:8">
      <c r="B336" s="132" t="s">
        <v>4317</v>
      </c>
      <c r="C336" s="132" t="s">
        <v>545</v>
      </c>
      <c r="D336" s="83" t="s">
        <v>547</v>
      </c>
      <c r="E336" s="83" t="s">
        <v>348</v>
      </c>
      <c r="F336" s="52">
        <v>15000</v>
      </c>
      <c r="G336" s="53" t="s">
        <v>4321</v>
      </c>
      <c r="H336" s="53"/>
    </row>
    <row r="337" spans="2:8">
      <c r="B337" s="132" t="s">
        <v>4317</v>
      </c>
      <c r="C337" s="132" t="s">
        <v>4036</v>
      </c>
      <c r="D337" s="83" t="s">
        <v>558</v>
      </c>
      <c r="E337" s="83" t="s">
        <v>359</v>
      </c>
      <c r="F337" s="52">
        <v>2208000</v>
      </c>
      <c r="G337" s="53" t="s">
        <v>4037</v>
      </c>
      <c r="H337" s="53"/>
    </row>
    <row r="338" spans="2:8">
      <c r="B338" s="132" t="s">
        <v>4317</v>
      </c>
      <c r="C338" s="132" t="s">
        <v>4036</v>
      </c>
      <c r="D338" s="83" t="s">
        <v>558</v>
      </c>
      <c r="E338" s="83" t="s">
        <v>359</v>
      </c>
      <c r="F338" s="52">
        <v>1012000</v>
      </c>
      <c r="G338" s="53" t="s">
        <v>4037</v>
      </c>
      <c r="H338" s="53"/>
    </row>
    <row r="339" spans="2:8">
      <c r="B339" s="132" t="s">
        <v>279</v>
      </c>
      <c r="C339" s="132" t="s">
        <v>545</v>
      </c>
      <c r="D339" s="83" t="s">
        <v>547</v>
      </c>
      <c r="E339" s="83" t="s">
        <v>359</v>
      </c>
      <c r="F339" s="52">
        <v>20000</v>
      </c>
      <c r="G339" s="53" t="s">
        <v>4322</v>
      </c>
      <c r="H339" s="53"/>
    </row>
    <row r="340" spans="2:8">
      <c r="B340" s="132" t="s">
        <v>279</v>
      </c>
      <c r="C340" s="132" t="s">
        <v>545</v>
      </c>
      <c r="D340" s="83" t="s">
        <v>547</v>
      </c>
      <c r="E340" s="83" t="s">
        <v>359</v>
      </c>
      <c r="F340" s="52">
        <v>13000</v>
      </c>
      <c r="G340" s="53" t="s">
        <v>4323</v>
      </c>
      <c r="H340" s="53"/>
    </row>
    <row r="341" spans="2:8">
      <c r="B341" s="132" t="s">
        <v>279</v>
      </c>
      <c r="C341" s="132" t="s">
        <v>545</v>
      </c>
      <c r="D341" s="83" t="s">
        <v>547</v>
      </c>
      <c r="E341" s="83" t="s">
        <v>359</v>
      </c>
      <c r="F341" s="52">
        <v>6000</v>
      </c>
      <c r="G341" s="53" t="s">
        <v>4324</v>
      </c>
      <c r="H341" s="53"/>
    </row>
    <row r="342" spans="2:8">
      <c r="B342" s="132" t="s">
        <v>279</v>
      </c>
      <c r="C342" s="132" t="s">
        <v>545</v>
      </c>
      <c r="D342" s="83" t="s">
        <v>547</v>
      </c>
      <c r="E342" s="83" t="s">
        <v>359</v>
      </c>
      <c r="F342" s="52">
        <v>23620</v>
      </c>
      <c r="G342" s="53" t="s">
        <v>4325</v>
      </c>
      <c r="H342" s="53"/>
    </row>
    <row r="343" spans="2:8">
      <c r="B343" s="132" t="s">
        <v>279</v>
      </c>
      <c r="C343" s="132" t="s">
        <v>545</v>
      </c>
      <c r="D343" s="83" t="s">
        <v>547</v>
      </c>
      <c r="E343" s="83" t="s">
        <v>359</v>
      </c>
      <c r="F343" s="52">
        <v>40000</v>
      </c>
      <c r="G343" s="53" t="s">
        <v>4326</v>
      </c>
      <c r="H343" s="53"/>
    </row>
    <row r="344" spans="2:8">
      <c r="B344" s="132" t="s">
        <v>279</v>
      </c>
      <c r="C344" s="132" t="s">
        <v>545</v>
      </c>
      <c r="D344" s="83" t="s">
        <v>547</v>
      </c>
      <c r="E344" s="83" t="s">
        <v>359</v>
      </c>
      <c r="F344" s="52">
        <v>13000</v>
      </c>
      <c r="G344" s="53" t="s">
        <v>4327</v>
      </c>
      <c r="H344" s="53"/>
    </row>
    <row r="345" spans="2:8">
      <c r="B345" s="132" t="s">
        <v>279</v>
      </c>
      <c r="C345" s="132" t="s">
        <v>545</v>
      </c>
      <c r="D345" s="83" t="s">
        <v>547</v>
      </c>
      <c r="E345" s="83" t="s">
        <v>359</v>
      </c>
      <c r="F345" s="52">
        <v>6000</v>
      </c>
      <c r="G345" s="53" t="s">
        <v>4328</v>
      </c>
      <c r="H345" s="53"/>
    </row>
    <row r="346" spans="2:8">
      <c r="B346" s="132" t="s">
        <v>279</v>
      </c>
      <c r="C346" s="132" t="s">
        <v>545</v>
      </c>
      <c r="D346" s="83" t="s">
        <v>547</v>
      </c>
      <c r="E346" s="83" t="s">
        <v>359</v>
      </c>
      <c r="F346" s="52">
        <v>36050</v>
      </c>
      <c r="G346" s="53" t="s">
        <v>4329</v>
      </c>
      <c r="H346" s="53"/>
    </row>
    <row r="347" spans="2:8">
      <c r="B347" s="132" t="s">
        <v>279</v>
      </c>
      <c r="C347" s="132" t="s">
        <v>2684</v>
      </c>
      <c r="D347" s="83" t="s">
        <v>2685</v>
      </c>
      <c r="E347" s="83" t="s">
        <v>359</v>
      </c>
      <c r="F347" s="52">
        <v>70000</v>
      </c>
      <c r="G347" s="53" t="s">
        <v>4330</v>
      </c>
      <c r="H347" s="53"/>
    </row>
    <row r="348" spans="2:8">
      <c r="B348" s="132" t="s">
        <v>279</v>
      </c>
      <c r="C348" s="132" t="s">
        <v>2684</v>
      </c>
      <c r="D348" s="83" t="s">
        <v>2685</v>
      </c>
      <c r="E348" s="83" t="s">
        <v>359</v>
      </c>
      <c r="F348" s="52">
        <v>13000</v>
      </c>
      <c r="G348" s="53" t="s">
        <v>4331</v>
      </c>
      <c r="H348" s="53"/>
    </row>
    <row r="349" spans="2:8">
      <c r="B349" s="132" t="s">
        <v>279</v>
      </c>
      <c r="C349" s="132" t="s">
        <v>2684</v>
      </c>
      <c r="D349" s="83" t="s">
        <v>2685</v>
      </c>
      <c r="E349" s="83" t="s">
        <v>359</v>
      </c>
      <c r="F349" s="52">
        <v>109500</v>
      </c>
      <c r="G349" s="53" t="s">
        <v>4332</v>
      </c>
      <c r="H349" s="53"/>
    </row>
    <row r="350" spans="2:8">
      <c r="B350" s="132" t="s">
        <v>279</v>
      </c>
      <c r="C350" s="132" t="s">
        <v>2684</v>
      </c>
      <c r="D350" s="83" t="s">
        <v>2685</v>
      </c>
      <c r="E350" s="83" t="s">
        <v>359</v>
      </c>
      <c r="F350" s="52">
        <v>10000</v>
      </c>
      <c r="G350" s="53" t="s">
        <v>4333</v>
      </c>
      <c r="H350" s="53"/>
    </row>
    <row r="351" spans="2:8">
      <c r="B351" s="132" t="s">
        <v>279</v>
      </c>
      <c r="C351" s="132" t="s">
        <v>2684</v>
      </c>
      <c r="D351" s="83" t="s">
        <v>2685</v>
      </c>
      <c r="E351" s="83" t="s">
        <v>359</v>
      </c>
      <c r="F351" s="52">
        <v>70000</v>
      </c>
      <c r="G351" s="53" t="s">
        <v>4334</v>
      </c>
      <c r="H351" s="53"/>
    </row>
    <row r="352" spans="2:8">
      <c r="B352" s="132" t="s">
        <v>279</v>
      </c>
      <c r="C352" s="132" t="s">
        <v>2684</v>
      </c>
      <c r="D352" s="83" t="s">
        <v>2685</v>
      </c>
      <c r="E352" s="83" t="s">
        <v>359</v>
      </c>
      <c r="F352" s="52">
        <v>13000</v>
      </c>
      <c r="G352" s="53" t="s">
        <v>4335</v>
      </c>
      <c r="H352" s="53"/>
    </row>
    <row r="353" spans="2:8">
      <c r="B353" s="132" t="s">
        <v>279</v>
      </c>
      <c r="C353" s="132" t="s">
        <v>2684</v>
      </c>
      <c r="D353" s="83" t="s">
        <v>2685</v>
      </c>
      <c r="E353" s="83" t="s">
        <v>359</v>
      </c>
      <c r="F353" s="52">
        <v>55810</v>
      </c>
      <c r="G353" s="53" t="s">
        <v>4336</v>
      </c>
      <c r="H353" s="53"/>
    </row>
    <row r="354" spans="2:8">
      <c r="B354" s="132" t="s">
        <v>279</v>
      </c>
      <c r="C354" s="132" t="s">
        <v>2684</v>
      </c>
      <c r="D354" s="83" t="s">
        <v>2685</v>
      </c>
      <c r="E354" s="83" t="s">
        <v>359</v>
      </c>
      <c r="F354" s="52">
        <v>10000</v>
      </c>
      <c r="G354" s="53" t="s">
        <v>4337</v>
      </c>
      <c r="H354" s="53"/>
    </row>
    <row r="355" spans="2:8">
      <c r="B355" s="132" t="s">
        <v>4338</v>
      </c>
      <c r="C355" s="132" t="s">
        <v>4036</v>
      </c>
      <c r="D355" s="83" t="s">
        <v>558</v>
      </c>
      <c r="E355" s="83" t="s">
        <v>359</v>
      </c>
      <c r="F355" s="52">
        <v>1518000</v>
      </c>
      <c r="G355" s="53" t="s">
        <v>4037</v>
      </c>
      <c r="H355" s="53"/>
    </row>
    <row r="356" spans="2:8">
      <c r="B356" s="132" t="s">
        <v>4339</v>
      </c>
      <c r="C356" s="132" t="s">
        <v>545</v>
      </c>
      <c r="D356" s="83" t="s">
        <v>547</v>
      </c>
      <c r="E356" s="83" t="s">
        <v>359</v>
      </c>
      <c r="F356" s="52">
        <v>40000</v>
      </c>
      <c r="G356" s="53" t="s">
        <v>4322</v>
      </c>
      <c r="H356" s="53"/>
    </row>
    <row r="357" spans="2:8">
      <c r="B357" s="132" t="s">
        <v>4339</v>
      </c>
      <c r="C357" s="132" t="s">
        <v>545</v>
      </c>
      <c r="D357" s="83" t="s">
        <v>547</v>
      </c>
      <c r="E357" s="83" t="s">
        <v>359</v>
      </c>
      <c r="F357" s="52">
        <v>13000</v>
      </c>
      <c r="G357" s="53" t="s">
        <v>4323</v>
      </c>
      <c r="H357" s="53"/>
    </row>
    <row r="358" spans="2:8">
      <c r="B358" s="132" t="s">
        <v>4339</v>
      </c>
      <c r="C358" s="132" t="s">
        <v>545</v>
      </c>
      <c r="D358" s="83" t="s">
        <v>547</v>
      </c>
      <c r="E358" s="83" t="s">
        <v>359</v>
      </c>
      <c r="F358" s="52">
        <v>6000</v>
      </c>
      <c r="G358" s="53" t="s">
        <v>4324</v>
      </c>
      <c r="H358" s="53"/>
    </row>
    <row r="359" spans="2:8">
      <c r="B359" s="132" t="s">
        <v>4339</v>
      </c>
      <c r="C359" s="132" t="s">
        <v>545</v>
      </c>
      <c r="D359" s="83" t="s">
        <v>547</v>
      </c>
      <c r="E359" s="83" t="s">
        <v>359</v>
      </c>
      <c r="F359" s="52">
        <v>60360</v>
      </c>
      <c r="G359" s="53" t="s">
        <v>4325</v>
      </c>
      <c r="H359" s="53"/>
    </row>
    <row r="360" spans="2:8">
      <c r="B360" s="132" t="s">
        <v>4339</v>
      </c>
      <c r="C360" s="132" t="s">
        <v>545</v>
      </c>
      <c r="D360" s="83" t="s">
        <v>547</v>
      </c>
      <c r="E360" s="83" t="s">
        <v>359</v>
      </c>
      <c r="F360" s="52">
        <v>150000</v>
      </c>
      <c r="G360" s="53" t="s">
        <v>4326</v>
      </c>
      <c r="H360" s="53"/>
    </row>
    <row r="361" spans="2:8">
      <c r="B361" s="132" t="s">
        <v>4339</v>
      </c>
      <c r="C361" s="132" t="s">
        <v>545</v>
      </c>
      <c r="D361" s="83" t="s">
        <v>547</v>
      </c>
      <c r="E361" s="83" t="s">
        <v>359</v>
      </c>
      <c r="F361" s="52">
        <v>13000</v>
      </c>
      <c r="G361" s="53" t="s">
        <v>4327</v>
      </c>
      <c r="H361" s="53"/>
    </row>
    <row r="362" spans="2:8">
      <c r="B362" s="132" t="s">
        <v>4339</v>
      </c>
      <c r="C362" s="132" t="s">
        <v>545</v>
      </c>
      <c r="D362" s="83" t="s">
        <v>547</v>
      </c>
      <c r="E362" s="83" t="s">
        <v>359</v>
      </c>
      <c r="F362" s="52">
        <v>6000</v>
      </c>
      <c r="G362" s="53" t="s">
        <v>4328</v>
      </c>
      <c r="H362" s="53"/>
    </row>
    <row r="363" spans="2:8">
      <c r="B363" s="132" t="s">
        <v>4339</v>
      </c>
      <c r="C363" s="132" t="s">
        <v>545</v>
      </c>
      <c r="D363" s="83" t="s">
        <v>547</v>
      </c>
      <c r="E363" s="83" t="s">
        <v>359</v>
      </c>
      <c r="F363" s="52">
        <v>1331630</v>
      </c>
      <c r="G363" s="53" t="s">
        <v>4329</v>
      </c>
      <c r="H363" s="53"/>
    </row>
    <row r="364" spans="2:8">
      <c r="B364" s="132" t="s">
        <v>4339</v>
      </c>
      <c r="C364" s="132" t="s">
        <v>545</v>
      </c>
      <c r="D364" s="83" t="s">
        <v>547</v>
      </c>
      <c r="E364" s="83" t="s">
        <v>359</v>
      </c>
      <c r="F364" s="52">
        <v>40000</v>
      </c>
      <c r="G364" s="53" t="s">
        <v>4322</v>
      </c>
      <c r="H364" s="53"/>
    </row>
    <row r="365" spans="2:8">
      <c r="B365" s="132" t="s">
        <v>4339</v>
      </c>
      <c r="C365" s="132" t="s">
        <v>545</v>
      </c>
      <c r="D365" s="83" t="s">
        <v>547</v>
      </c>
      <c r="E365" s="83" t="s">
        <v>359</v>
      </c>
      <c r="F365" s="52">
        <v>13000</v>
      </c>
      <c r="G365" s="53" t="s">
        <v>4323</v>
      </c>
      <c r="H365" s="53"/>
    </row>
    <row r="366" spans="2:8">
      <c r="B366" s="132" t="s">
        <v>4339</v>
      </c>
      <c r="C366" s="132" t="s">
        <v>545</v>
      </c>
      <c r="D366" s="83" t="s">
        <v>547</v>
      </c>
      <c r="E366" s="83" t="s">
        <v>359</v>
      </c>
      <c r="F366" s="52">
        <v>6000</v>
      </c>
      <c r="G366" s="53" t="s">
        <v>4324</v>
      </c>
      <c r="H366" s="53"/>
    </row>
    <row r="367" spans="2:8">
      <c r="B367" s="132" t="s">
        <v>4339</v>
      </c>
      <c r="C367" s="132" t="s">
        <v>545</v>
      </c>
      <c r="D367" s="83" t="s">
        <v>547</v>
      </c>
      <c r="E367" s="83" t="s">
        <v>359</v>
      </c>
      <c r="F367" s="52">
        <v>49910</v>
      </c>
      <c r="G367" s="53" t="s">
        <v>4325</v>
      </c>
      <c r="H367" s="53"/>
    </row>
    <row r="368" spans="2:8">
      <c r="B368" s="132" t="s">
        <v>4339</v>
      </c>
      <c r="C368" s="132" t="s">
        <v>545</v>
      </c>
      <c r="D368" s="83" t="s">
        <v>547</v>
      </c>
      <c r="E368" s="83" t="s">
        <v>359</v>
      </c>
      <c r="F368" s="52">
        <v>20000</v>
      </c>
      <c r="G368" s="53" t="s">
        <v>4326</v>
      </c>
      <c r="H368" s="53"/>
    </row>
    <row r="369" spans="2:8">
      <c r="B369" s="132" t="s">
        <v>4339</v>
      </c>
      <c r="C369" s="132" t="s">
        <v>545</v>
      </c>
      <c r="D369" s="83" t="s">
        <v>547</v>
      </c>
      <c r="E369" s="83" t="s">
        <v>359</v>
      </c>
      <c r="F369" s="52">
        <v>13000</v>
      </c>
      <c r="G369" s="53" t="s">
        <v>4327</v>
      </c>
      <c r="H369" s="53"/>
    </row>
    <row r="370" spans="2:8">
      <c r="B370" s="132" t="s">
        <v>4339</v>
      </c>
      <c r="C370" s="132" t="s">
        <v>545</v>
      </c>
      <c r="D370" s="83" t="s">
        <v>547</v>
      </c>
      <c r="E370" s="83" t="s">
        <v>359</v>
      </c>
      <c r="F370" s="52">
        <v>6000</v>
      </c>
      <c r="G370" s="53" t="s">
        <v>4328</v>
      </c>
      <c r="H370" s="53"/>
    </row>
    <row r="371" spans="2:8">
      <c r="B371" s="132" t="s">
        <v>4339</v>
      </c>
      <c r="C371" s="132" t="s">
        <v>545</v>
      </c>
      <c r="D371" s="83" t="s">
        <v>547</v>
      </c>
      <c r="E371" s="83" t="s">
        <v>359</v>
      </c>
      <c r="F371" s="52">
        <v>24320</v>
      </c>
      <c r="G371" s="53" t="s">
        <v>4329</v>
      </c>
      <c r="H371" s="53"/>
    </row>
    <row r="372" spans="2:8">
      <c r="B372" s="132" t="s">
        <v>4340</v>
      </c>
      <c r="C372" s="132" t="s">
        <v>365</v>
      </c>
      <c r="D372" s="83" t="s">
        <v>366</v>
      </c>
      <c r="E372" s="83" t="s">
        <v>359</v>
      </c>
      <c r="F372" s="52">
        <v>33000000</v>
      </c>
      <c r="G372" s="53" t="s">
        <v>4280</v>
      </c>
      <c r="H372" s="53"/>
    </row>
    <row r="373" spans="2:8">
      <c r="B373" s="132" t="s">
        <v>4341</v>
      </c>
      <c r="C373" s="132" t="s">
        <v>545</v>
      </c>
      <c r="D373" s="83" t="s">
        <v>547</v>
      </c>
      <c r="E373" s="83" t="s">
        <v>348</v>
      </c>
      <c r="F373" s="52">
        <v>150000</v>
      </c>
      <c r="G373" s="53" t="s">
        <v>4342</v>
      </c>
      <c r="H373" s="53"/>
    </row>
    <row r="374" spans="2:8">
      <c r="B374" s="132" t="s">
        <v>4341</v>
      </c>
      <c r="C374" s="132" t="s">
        <v>545</v>
      </c>
      <c r="D374" s="83" t="s">
        <v>547</v>
      </c>
      <c r="E374" s="83" t="s">
        <v>348</v>
      </c>
      <c r="F374" s="52">
        <v>15000</v>
      </c>
      <c r="G374" s="53" t="s">
        <v>4343</v>
      </c>
      <c r="H374" s="53"/>
    </row>
    <row r="375" spans="2:8">
      <c r="B375" s="132" t="s">
        <v>4341</v>
      </c>
      <c r="C375" s="132" t="s">
        <v>545</v>
      </c>
      <c r="D375" s="83" t="s">
        <v>547</v>
      </c>
      <c r="E375" s="83" t="s">
        <v>348</v>
      </c>
      <c r="F375" s="52">
        <v>150000</v>
      </c>
      <c r="G375" s="53" t="s">
        <v>4342</v>
      </c>
      <c r="H375" s="53"/>
    </row>
    <row r="376" spans="2:8">
      <c r="B376" s="132" t="s">
        <v>4341</v>
      </c>
      <c r="C376" s="132" t="s">
        <v>545</v>
      </c>
      <c r="D376" s="83" t="s">
        <v>547</v>
      </c>
      <c r="E376" s="83" t="s">
        <v>348</v>
      </c>
      <c r="F376" s="52">
        <v>15000</v>
      </c>
      <c r="G376" s="53" t="s">
        <v>4343</v>
      </c>
      <c r="H376" s="53"/>
    </row>
    <row r="377" spans="2:8">
      <c r="B377" s="132" t="s">
        <v>4341</v>
      </c>
      <c r="C377" s="132" t="s">
        <v>545</v>
      </c>
      <c r="D377" s="83" t="s">
        <v>547</v>
      </c>
      <c r="E377" s="83" t="s">
        <v>348</v>
      </c>
      <c r="F377" s="52">
        <v>150000</v>
      </c>
      <c r="G377" s="53" t="s">
        <v>4344</v>
      </c>
      <c r="H377" s="53"/>
    </row>
    <row r="378" spans="2:8">
      <c r="B378" s="132" t="s">
        <v>4341</v>
      </c>
      <c r="C378" s="132" t="s">
        <v>545</v>
      </c>
      <c r="D378" s="83" t="s">
        <v>547</v>
      </c>
      <c r="E378" s="83" t="s">
        <v>348</v>
      </c>
      <c r="F378" s="52">
        <v>15000</v>
      </c>
      <c r="G378" s="53" t="s">
        <v>4345</v>
      </c>
      <c r="H378" s="53"/>
    </row>
    <row r="379" spans="2:8">
      <c r="B379" s="132" t="s">
        <v>4341</v>
      </c>
      <c r="C379" s="132" t="s">
        <v>545</v>
      </c>
      <c r="D379" s="83" t="s">
        <v>547</v>
      </c>
      <c r="E379" s="83" t="s">
        <v>348</v>
      </c>
      <c r="F379" s="52">
        <v>150000</v>
      </c>
      <c r="G379" s="53" t="s">
        <v>4346</v>
      </c>
      <c r="H379" s="53"/>
    </row>
    <row r="380" spans="2:8">
      <c r="B380" s="132" t="s">
        <v>4341</v>
      </c>
      <c r="C380" s="132" t="s">
        <v>545</v>
      </c>
      <c r="D380" s="83" t="s">
        <v>547</v>
      </c>
      <c r="E380" s="83" t="s">
        <v>348</v>
      </c>
      <c r="F380" s="52">
        <v>15000</v>
      </c>
      <c r="G380" s="53" t="s">
        <v>4347</v>
      </c>
      <c r="H380" s="53"/>
    </row>
    <row r="381" spans="2:8">
      <c r="B381" s="132" t="s">
        <v>4341</v>
      </c>
      <c r="C381" s="132" t="s">
        <v>4036</v>
      </c>
      <c r="D381" s="83" t="s">
        <v>558</v>
      </c>
      <c r="E381" s="83" t="s">
        <v>359</v>
      </c>
      <c r="F381" s="52">
        <v>828000</v>
      </c>
      <c r="G381" s="53" t="s">
        <v>4037</v>
      </c>
      <c r="H381" s="53"/>
    </row>
    <row r="382" spans="2:8">
      <c r="B382" s="132" t="s">
        <v>4341</v>
      </c>
      <c r="C382" s="132" t="s">
        <v>4036</v>
      </c>
      <c r="D382" s="83" t="s">
        <v>558</v>
      </c>
      <c r="E382" s="83" t="s">
        <v>359</v>
      </c>
      <c r="F382" s="52">
        <v>552000</v>
      </c>
      <c r="G382" s="53" t="s">
        <v>4037</v>
      </c>
      <c r="H382" s="53"/>
    </row>
    <row r="383" spans="2:8">
      <c r="B383" s="132" t="s">
        <v>4341</v>
      </c>
      <c r="C383" s="132" t="s">
        <v>4036</v>
      </c>
      <c r="D383" s="83" t="s">
        <v>558</v>
      </c>
      <c r="E383" s="83" t="s">
        <v>359</v>
      </c>
      <c r="F383" s="52">
        <v>1012000</v>
      </c>
      <c r="G383" s="53" t="s">
        <v>4037</v>
      </c>
      <c r="H383" s="53"/>
    </row>
    <row r="384" spans="2:8">
      <c r="B384" s="132" t="s">
        <v>4348</v>
      </c>
      <c r="C384" s="132" t="s">
        <v>365</v>
      </c>
      <c r="D384" s="83" t="s">
        <v>366</v>
      </c>
      <c r="E384" s="83" t="s">
        <v>359</v>
      </c>
      <c r="F384" s="52">
        <v>30000000</v>
      </c>
      <c r="G384" s="53" t="s">
        <v>4280</v>
      </c>
      <c r="H384" s="53"/>
    </row>
    <row r="385" spans="2:8">
      <c r="B385" s="132" t="s">
        <v>4349</v>
      </c>
      <c r="C385" s="132" t="s">
        <v>545</v>
      </c>
      <c r="D385" s="83" t="s">
        <v>547</v>
      </c>
      <c r="E385" s="83" t="s">
        <v>359</v>
      </c>
      <c r="F385" s="52">
        <v>20000</v>
      </c>
      <c r="G385" s="53" t="s">
        <v>4350</v>
      </c>
      <c r="H385" s="53"/>
    </row>
    <row r="386" spans="2:8">
      <c r="B386" s="132" t="s">
        <v>4349</v>
      </c>
      <c r="C386" s="132" t="s">
        <v>545</v>
      </c>
      <c r="D386" s="83" t="s">
        <v>547</v>
      </c>
      <c r="E386" s="83" t="s">
        <v>359</v>
      </c>
      <c r="F386" s="52">
        <v>13000</v>
      </c>
      <c r="G386" s="53" t="s">
        <v>4351</v>
      </c>
      <c r="H386" s="53"/>
    </row>
    <row r="387" spans="2:8">
      <c r="B387" s="132" t="s">
        <v>4349</v>
      </c>
      <c r="C387" s="132" t="s">
        <v>545</v>
      </c>
      <c r="D387" s="83" t="s">
        <v>547</v>
      </c>
      <c r="E387" s="83" t="s">
        <v>359</v>
      </c>
      <c r="F387" s="52">
        <v>6000</v>
      </c>
      <c r="G387" s="53" t="s">
        <v>4352</v>
      </c>
      <c r="H387" s="53"/>
    </row>
    <row r="388" spans="2:8">
      <c r="B388" s="132" t="s">
        <v>4349</v>
      </c>
      <c r="C388" s="132" t="s">
        <v>545</v>
      </c>
      <c r="D388" s="83" t="s">
        <v>547</v>
      </c>
      <c r="E388" s="83" t="s">
        <v>359</v>
      </c>
      <c r="F388" s="52">
        <v>40000</v>
      </c>
      <c r="G388" s="53" t="s">
        <v>4353</v>
      </c>
      <c r="H388" s="53"/>
    </row>
    <row r="389" spans="2:8">
      <c r="B389" s="132" t="s">
        <v>4349</v>
      </c>
      <c r="C389" s="132" t="s">
        <v>545</v>
      </c>
      <c r="D389" s="83" t="s">
        <v>547</v>
      </c>
      <c r="E389" s="83" t="s">
        <v>359</v>
      </c>
      <c r="F389" s="52">
        <v>13000</v>
      </c>
      <c r="G389" s="53" t="s">
        <v>4354</v>
      </c>
      <c r="H389" s="53"/>
    </row>
    <row r="390" spans="2:8">
      <c r="B390" s="132" t="s">
        <v>4349</v>
      </c>
      <c r="C390" s="132" t="s">
        <v>545</v>
      </c>
      <c r="D390" s="83" t="s">
        <v>547</v>
      </c>
      <c r="E390" s="83" t="s">
        <v>359</v>
      </c>
      <c r="F390" s="52">
        <v>6000</v>
      </c>
      <c r="G390" s="53" t="s">
        <v>4355</v>
      </c>
      <c r="H390" s="53"/>
    </row>
    <row r="391" spans="2:8">
      <c r="B391" s="132" t="s">
        <v>4349</v>
      </c>
      <c r="C391" s="132" t="s">
        <v>545</v>
      </c>
      <c r="D391" s="83" t="s">
        <v>547</v>
      </c>
      <c r="E391" s="83" t="s">
        <v>359</v>
      </c>
      <c r="F391" s="52">
        <v>36200</v>
      </c>
      <c r="G391" s="53" t="s">
        <v>4356</v>
      </c>
      <c r="H391" s="53"/>
    </row>
    <row r="392" spans="2:8">
      <c r="B392" s="132" t="s">
        <v>4349</v>
      </c>
      <c r="C392" s="132" t="s">
        <v>545</v>
      </c>
      <c r="D392" s="83" t="s">
        <v>547</v>
      </c>
      <c r="E392" s="83" t="s">
        <v>359</v>
      </c>
      <c r="F392" s="52">
        <v>20000</v>
      </c>
      <c r="G392" s="53" t="s">
        <v>4357</v>
      </c>
      <c r="H392" s="53"/>
    </row>
    <row r="393" spans="2:8">
      <c r="B393" s="132" t="s">
        <v>4349</v>
      </c>
      <c r="C393" s="132" t="s">
        <v>545</v>
      </c>
      <c r="D393" s="83" t="s">
        <v>547</v>
      </c>
      <c r="E393" s="83" t="s">
        <v>359</v>
      </c>
      <c r="F393" s="52">
        <v>13000</v>
      </c>
      <c r="G393" s="53" t="s">
        <v>4358</v>
      </c>
      <c r="H393" s="53"/>
    </row>
    <row r="394" spans="2:8">
      <c r="B394" s="132" t="s">
        <v>4349</v>
      </c>
      <c r="C394" s="132" t="s">
        <v>545</v>
      </c>
      <c r="D394" s="83" t="s">
        <v>547</v>
      </c>
      <c r="E394" s="83" t="s">
        <v>359</v>
      </c>
      <c r="F394" s="52">
        <v>6000</v>
      </c>
      <c r="G394" s="53" t="s">
        <v>4359</v>
      </c>
      <c r="H394" s="53"/>
    </row>
    <row r="395" spans="2:8">
      <c r="B395" s="132" t="s">
        <v>4349</v>
      </c>
      <c r="C395" s="132" t="s">
        <v>545</v>
      </c>
      <c r="D395" s="83" t="s">
        <v>547</v>
      </c>
      <c r="E395" s="83" t="s">
        <v>359</v>
      </c>
      <c r="F395" s="52">
        <v>23720</v>
      </c>
      <c r="G395" s="53" t="s">
        <v>4360</v>
      </c>
      <c r="H395" s="53"/>
    </row>
    <row r="396" spans="2:8">
      <c r="B396" s="132" t="s">
        <v>4349</v>
      </c>
      <c r="C396" s="132" t="s">
        <v>545</v>
      </c>
      <c r="D396" s="83" t="s">
        <v>547</v>
      </c>
      <c r="E396" s="83" t="s">
        <v>359</v>
      </c>
      <c r="F396" s="52">
        <v>20000</v>
      </c>
      <c r="G396" s="53" t="s">
        <v>4361</v>
      </c>
      <c r="H396" s="53"/>
    </row>
    <row r="397" spans="2:8">
      <c r="B397" s="132" t="s">
        <v>4349</v>
      </c>
      <c r="C397" s="132" t="s">
        <v>545</v>
      </c>
      <c r="D397" s="83" t="s">
        <v>547</v>
      </c>
      <c r="E397" s="83" t="s">
        <v>359</v>
      </c>
      <c r="F397" s="52">
        <v>13000</v>
      </c>
      <c r="G397" s="53" t="s">
        <v>4362</v>
      </c>
      <c r="H397" s="53"/>
    </row>
    <row r="398" spans="2:8">
      <c r="B398" s="132" t="s">
        <v>4349</v>
      </c>
      <c r="C398" s="132" t="s">
        <v>545</v>
      </c>
      <c r="D398" s="83" t="s">
        <v>547</v>
      </c>
      <c r="E398" s="83" t="s">
        <v>359</v>
      </c>
      <c r="F398" s="52">
        <v>6000</v>
      </c>
      <c r="G398" s="53" t="s">
        <v>4363</v>
      </c>
      <c r="H398" s="53"/>
    </row>
    <row r="399" spans="2:8">
      <c r="B399" s="132" t="s">
        <v>4349</v>
      </c>
      <c r="C399" s="132" t="s">
        <v>545</v>
      </c>
      <c r="D399" s="83" t="s">
        <v>547</v>
      </c>
      <c r="E399" s="83" t="s">
        <v>359</v>
      </c>
      <c r="F399" s="52">
        <v>18720</v>
      </c>
      <c r="G399" s="53" t="s">
        <v>4364</v>
      </c>
      <c r="H399" s="53"/>
    </row>
    <row r="400" spans="2:8">
      <c r="B400" s="132" t="s">
        <v>4365</v>
      </c>
      <c r="C400" s="132" t="s">
        <v>545</v>
      </c>
      <c r="D400" s="83" t="s">
        <v>547</v>
      </c>
      <c r="E400" s="83" t="s">
        <v>348</v>
      </c>
      <c r="F400" s="52">
        <v>150000</v>
      </c>
      <c r="G400" s="53" t="s">
        <v>4366</v>
      </c>
      <c r="H400" s="53"/>
    </row>
    <row r="401" spans="2:8">
      <c r="B401" s="132" t="s">
        <v>4365</v>
      </c>
      <c r="C401" s="132" t="s">
        <v>545</v>
      </c>
      <c r="D401" s="83" t="s">
        <v>547</v>
      </c>
      <c r="E401" s="83" t="s">
        <v>348</v>
      </c>
      <c r="F401" s="52">
        <v>15000</v>
      </c>
      <c r="G401" s="53" t="s">
        <v>4367</v>
      </c>
      <c r="H401" s="53"/>
    </row>
    <row r="402" spans="2:8">
      <c r="B402" s="132" t="s">
        <v>4365</v>
      </c>
      <c r="C402" s="132" t="s">
        <v>545</v>
      </c>
      <c r="D402" s="83" t="s">
        <v>547</v>
      </c>
      <c r="E402" s="83" t="s">
        <v>348</v>
      </c>
      <c r="F402" s="52">
        <v>150000</v>
      </c>
      <c r="G402" s="53" t="s">
        <v>4368</v>
      </c>
      <c r="H402" s="53"/>
    </row>
    <row r="403" spans="2:8">
      <c r="B403" s="132" t="s">
        <v>4365</v>
      </c>
      <c r="C403" s="132" t="s">
        <v>545</v>
      </c>
      <c r="D403" s="83" t="s">
        <v>547</v>
      </c>
      <c r="E403" s="83" t="s">
        <v>348</v>
      </c>
      <c r="F403" s="52">
        <v>15000</v>
      </c>
      <c r="G403" s="53" t="s">
        <v>4369</v>
      </c>
      <c r="H403" s="53"/>
    </row>
    <row r="404" spans="2:8">
      <c r="B404" s="132" t="s">
        <v>4365</v>
      </c>
      <c r="C404" s="132" t="s">
        <v>545</v>
      </c>
      <c r="D404" s="83" t="s">
        <v>547</v>
      </c>
      <c r="E404" s="83" t="s">
        <v>348</v>
      </c>
      <c r="F404" s="52">
        <v>150000</v>
      </c>
      <c r="G404" s="53" t="s">
        <v>4320</v>
      </c>
      <c r="H404" s="53"/>
    </row>
    <row r="405" spans="2:8">
      <c r="B405" s="132" t="s">
        <v>4365</v>
      </c>
      <c r="C405" s="132" t="s">
        <v>545</v>
      </c>
      <c r="D405" s="83" t="s">
        <v>547</v>
      </c>
      <c r="E405" s="83" t="s">
        <v>348</v>
      </c>
      <c r="F405" s="52">
        <v>15000</v>
      </c>
      <c r="G405" s="53" t="s">
        <v>4321</v>
      </c>
      <c r="H405" s="53"/>
    </row>
    <row r="406" spans="2:8">
      <c r="B406" s="132" t="s">
        <v>4365</v>
      </c>
      <c r="C406" s="132" t="s">
        <v>4036</v>
      </c>
      <c r="D406" s="83" t="s">
        <v>558</v>
      </c>
      <c r="E406" s="83" t="s">
        <v>359</v>
      </c>
      <c r="F406" s="52">
        <v>2070000</v>
      </c>
      <c r="G406" s="53" t="s">
        <v>4037</v>
      </c>
      <c r="H406" s="53"/>
    </row>
    <row r="407" spans="2:8">
      <c r="B407" s="132" t="s">
        <v>4365</v>
      </c>
      <c r="C407" s="132" t="s">
        <v>4036</v>
      </c>
      <c r="D407" s="83" t="s">
        <v>558</v>
      </c>
      <c r="E407" s="83" t="s">
        <v>359</v>
      </c>
      <c r="F407" s="52">
        <v>2208000</v>
      </c>
      <c r="G407" s="53" t="s">
        <v>4037</v>
      </c>
      <c r="H407" s="53"/>
    </row>
    <row r="408" spans="2:8">
      <c r="B408" s="132" t="s">
        <v>4365</v>
      </c>
      <c r="C408" s="132" t="s">
        <v>4036</v>
      </c>
      <c r="D408" s="83" t="s">
        <v>558</v>
      </c>
      <c r="E408" s="83" t="s">
        <v>359</v>
      </c>
      <c r="F408" s="52">
        <v>1104000</v>
      </c>
      <c r="G408" s="53" t="s">
        <v>4037</v>
      </c>
      <c r="H408" s="53"/>
    </row>
    <row r="409" spans="2:8">
      <c r="B409" s="132" t="s">
        <v>4370</v>
      </c>
      <c r="C409" s="132" t="s">
        <v>2686</v>
      </c>
      <c r="D409" s="83" t="s">
        <v>2687</v>
      </c>
      <c r="E409" s="83" t="s">
        <v>348</v>
      </c>
      <c r="F409" s="52">
        <v>11800000</v>
      </c>
      <c r="G409" s="53" t="s">
        <v>4130</v>
      </c>
      <c r="H409" s="53"/>
    </row>
    <row r="410" spans="2:8">
      <c r="B410" s="132" t="s">
        <v>4370</v>
      </c>
      <c r="C410" s="132" t="s">
        <v>2686</v>
      </c>
      <c r="D410" s="83" t="s">
        <v>2687</v>
      </c>
      <c r="E410" s="83" t="s">
        <v>348</v>
      </c>
      <c r="F410" s="52">
        <v>1180000</v>
      </c>
      <c r="G410" s="53" t="s">
        <v>4131</v>
      </c>
      <c r="H410" s="53"/>
    </row>
    <row r="411" spans="2:8">
      <c r="B411" s="132" t="s">
        <v>4371</v>
      </c>
      <c r="C411" s="132" t="s">
        <v>365</v>
      </c>
      <c r="D411" s="83" t="s">
        <v>366</v>
      </c>
      <c r="E411" s="83" t="s">
        <v>359</v>
      </c>
      <c r="F411" s="52">
        <v>117000000</v>
      </c>
      <c r="G411" s="53" t="s">
        <v>4280</v>
      </c>
      <c r="H411" s="53"/>
    </row>
    <row r="412" spans="2:8">
      <c r="B412" s="132" t="s">
        <v>4371</v>
      </c>
      <c r="C412" s="132" t="s">
        <v>365</v>
      </c>
      <c r="D412" s="83" t="s">
        <v>366</v>
      </c>
      <c r="E412" s="83" t="s">
        <v>359</v>
      </c>
      <c r="F412" s="52">
        <v>22000000</v>
      </c>
      <c r="G412" s="53" t="s">
        <v>4280</v>
      </c>
      <c r="H412" s="53"/>
    </row>
    <row r="413" spans="2:8">
      <c r="B413" s="132" t="s">
        <v>4371</v>
      </c>
      <c r="C413" s="132" t="s">
        <v>545</v>
      </c>
      <c r="D413" s="83" t="s">
        <v>547</v>
      </c>
      <c r="E413" s="83" t="s">
        <v>359</v>
      </c>
      <c r="F413" s="52">
        <v>40000</v>
      </c>
      <c r="G413" s="53" t="s">
        <v>4372</v>
      </c>
      <c r="H413" s="53"/>
    </row>
    <row r="414" spans="2:8">
      <c r="B414" s="132" t="s">
        <v>4371</v>
      </c>
      <c r="C414" s="132" t="s">
        <v>545</v>
      </c>
      <c r="D414" s="83" t="s">
        <v>547</v>
      </c>
      <c r="E414" s="83" t="s">
        <v>359</v>
      </c>
      <c r="F414" s="52">
        <v>13000</v>
      </c>
      <c r="G414" s="53" t="s">
        <v>4373</v>
      </c>
      <c r="H414" s="53"/>
    </row>
    <row r="415" spans="2:8">
      <c r="B415" s="132" t="s">
        <v>4371</v>
      </c>
      <c r="C415" s="132" t="s">
        <v>545</v>
      </c>
      <c r="D415" s="83" t="s">
        <v>547</v>
      </c>
      <c r="E415" s="83" t="s">
        <v>359</v>
      </c>
      <c r="F415" s="52">
        <v>6000</v>
      </c>
      <c r="G415" s="53" t="s">
        <v>4374</v>
      </c>
      <c r="H415" s="53"/>
    </row>
    <row r="416" spans="2:8">
      <c r="B416" s="132" t="s">
        <v>4371</v>
      </c>
      <c r="C416" s="132" t="s">
        <v>545</v>
      </c>
      <c r="D416" s="83" t="s">
        <v>547</v>
      </c>
      <c r="E416" s="83" t="s">
        <v>359</v>
      </c>
      <c r="F416" s="52">
        <v>64240</v>
      </c>
      <c r="G416" s="53" t="s">
        <v>4375</v>
      </c>
      <c r="H416" s="53"/>
    </row>
    <row r="417" spans="2:8">
      <c r="B417" s="132" t="s">
        <v>4371</v>
      </c>
      <c r="C417" s="132" t="s">
        <v>545</v>
      </c>
      <c r="D417" s="83" t="s">
        <v>547</v>
      </c>
      <c r="E417" s="83" t="s">
        <v>359</v>
      </c>
      <c r="F417" s="52">
        <v>40000</v>
      </c>
      <c r="G417" s="53" t="s">
        <v>4376</v>
      </c>
      <c r="H417" s="53"/>
    </row>
    <row r="418" spans="2:8">
      <c r="B418" s="132" t="s">
        <v>4371</v>
      </c>
      <c r="C418" s="132" t="s">
        <v>545</v>
      </c>
      <c r="D418" s="83" t="s">
        <v>547</v>
      </c>
      <c r="E418" s="83" t="s">
        <v>359</v>
      </c>
      <c r="F418" s="52">
        <v>13000</v>
      </c>
      <c r="G418" s="53" t="s">
        <v>4377</v>
      </c>
      <c r="H418" s="53"/>
    </row>
    <row r="419" spans="2:8">
      <c r="B419" s="132" t="s">
        <v>4371</v>
      </c>
      <c r="C419" s="132" t="s">
        <v>545</v>
      </c>
      <c r="D419" s="83" t="s">
        <v>547</v>
      </c>
      <c r="E419" s="83" t="s">
        <v>359</v>
      </c>
      <c r="F419" s="52">
        <v>6000</v>
      </c>
      <c r="G419" s="53" t="s">
        <v>4378</v>
      </c>
      <c r="H419" s="53"/>
    </row>
    <row r="420" spans="2:8">
      <c r="B420" s="132" t="s">
        <v>4371</v>
      </c>
      <c r="C420" s="132" t="s">
        <v>545</v>
      </c>
      <c r="D420" s="83" t="s">
        <v>547</v>
      </c>
      <c r="E420" s="83" t="s">
        <v>359</v>
      </c>
      <c r="F420" s="52">
        <v>51130</v>
      </c>
      <c r="G420" s="53" t="s">
        <v>4379</v>
      </c>
      <c r="H420" s="53"/>
    </row>
    <row r="421" spans="2:8">
      <c r="B421" s="132" t="s">
        <v>4371</v>
      </c>
      <c r="C421" s="132" t="s">
        <v>545</v>
      </c>
      <c r="D421" s="83" t="s">
        <v>547</v>
      </c>
      <c r="E421" s="83" t="s">
        <v>359</v>
      </c>
      <c r="F421" s="52">
        <v>20000</v>
      </c>
      <c r="G421" s="53" t="s">
        <v>4380</v>
      </c>
      <c r="H421" s="53"/>
    </row>
    <row r="422" spans="2:8">
      <c r="B422" s="132" t="s">
        <v>4371</v>
      </c>
      <c r="C422" s="132" t="s">
        <v>545</v>
      </c>
      <c r="D422" s="83" t="s">
        <v>547</v>
      </c>
      <c r="E422" s="83" t="s">
        <v>359</v>
      </c>
      <c r="F422" s="52">
        <v>13000</v>
      </c>
      <c r="G422" s="53" t="s">
        <v>4381</v>
      </c>
      <c r="H422" s="53"/>
    </row>
    <row r="423" spans="2:8">
      <c r="B423" s="132" t="s">
        <v>4371</v>
      </c>
      <c r="C423" s="132" t="s">
        <v>545</v>
      </c>
      <c r="D423" s="83" t="s">
        <v>547</v>
      </c>
      <c r="E423" s="83" t="s">
        <v>359</v>
      </c>
      <c r="F423" s="52">
        <v>6000</v>
      </c>
      <c r="G423" s="53" t="s">
        <v>4382</v>
      </c>
      <c r="H423" s="53"/>
    </row>
    <row r="424" spans="2:8">
      <c r="B424" s="132" t="s">
        <v>4371</v>
      </c>
      <c r="C424" s="132" t="s">
        <v>545</v>
      </c>
      <c r="D424" s="83" t="s">
        <v>547</v>
      </c>
      <c r="E424" s="83" t="s">
        <v>359</v>
      </c>
      <c r="F424" s="52">
        <v>24910</v>
      </c>
      <c r="G424" s="53" t="s">
        <v>4383</v>
      </c>
      <c r="H424" s="53"/>
    </row>
    <row r="425" spans="2:8">
      <c r="B425" s="709" t="s">
        <v>4384</v>
      </c>
      <c r="C425" s="30" t="s">
        <v>365</v>
      </c>
      <c r="D425" s="83" t="s">
        <v>366</v>
      </c>
      <c r="E425" s="83" t="s">
        <v>4385</v>
      </c>
      <c r="F425" s="52">
        <v>12000000</v>
      </c>
      <c r="G425" s="53" t="s">
        <v>4386</v>
      </c>
      <c r="H425" s="53"/>
    </row>
    <row r="426" spans="2:8">
      <c r="B426" s="709" t="s">
        <v>4384</v>
      </c>
      <c r="C426" s="53" t="s">
        <v>545</v>
      </c>
      <c r="D426" s="53" t="s">
        <v>547</v>
      </c>
      <c r="E426" s="83" t="s">
        <v>348</v>
      </c>
      <c r="F426" s="52">
        <v>150000</v>
      </c>
      <c r="G426" s="53" t="s">
        <v>4387</v>
      </c>
      <c r="H426" s="53"/>
    </row>
    <row r="427" spans="2:8">
      <c r="B427" s="709" t="s">
        <v>4384</v>
      </c>
      <c r="C427" s="53" t="s">
        <v>545</v>
      </c>
      <c r="D427" s="53" t="s">
        <v>547</v>
      </c>
      <c r="E427" s="83" t="s">
        <v>348</v>
      </c>
      <c r="F427" s="52">
        <v>15000</v>
      </c>
      <c r="G427" s="53" t="s">
        <v>4388</v>
      </c>
      <c r="H427" s="53"/>
    </row>
    <row r="428" spans="2:8">
      <c r="B428" s="709" t="s">
        <v>4384</v>
      </c>
      <c r="C428" s="53" t="s">
        <v>4389</v>
      </c>
      <c r="D428" s="53" t="s">
        <v>566</v>
      </c>
      <c r="E428" s="83" t="s">
        <v>359</v>
      </c>
      <c r="F428" s="52">
        <v>552000</v>
      </c>
      <c r="G428" s="53" t="s">
        <v>4390</v>
      </c>
      <c r="H428" s="53"/>
    </row>
    <row r="429" spans="2:8">
      <c r="B429" s="709" t="s">
        <v>4384</v>
      </c>
      <c r="C429" s="53" t="s">
        <v>545</v>
      </c>
      <c r="D429" s="53" t="s">
        <v>547</v>
      </c>
      <c r="E429" s="83" t="s">
        <v>359</v>
      </c>
      <c r="F429" s="52">
        <v>49460</v>
      </c>
      <c r="G429" s="53" t="s">
        <v>4391</v>
      </c>
      <c r="H429" s="53"/>
    </row>
    <row r="430" spans="2:8">
      <c r="B430" s="1323" t="s">
        <v>4392</v>
      </c>
      <c r="C430" s="706"/>
      <c r="D430" s="706"/>
      <c r="E430" s="704" t="s">
        <v>359</v>
      </c>
      <c r="F430" s="705">
        <f>-F163</f>
        <v>-34372800</v>
      </c>
      <c r="G430" s="706" t="str">
        <f>G163</f>
        <v>Land Purchasing Commission fee</v>
      </c>
      <c r="H430" s="706" t="s">
        <v>4393</v>
      </c>
    </row>
    <row r="431" spans="2:8">
      <c r="B431" s="501" t="s">
        <v>4394</v>
      </c>
      <c r="C431" s="132" t="s">
        <v>365</v>
      </c>
      <c r="D431" s="83" t="s">
        <v>366</v>
      </c>
      <c r="E431" s="83" t="s">
        <v>359</v>
      </c>
      <c r="F431" s="52">
        <v>252000000</v>
      </c>
      <c r="G431" s="53" t="s">
        <v>4280</v>
      </c>
      <c r="H431" s="53"/>
    </row>
    <row r="432" spans="2:8">
      <c r="B432" s="1324">
        <v>20250321</v>
      </c>
      <c r="C432" s="132" t="s">
        <v>565</v>
      </c>
      <c r="D432" s="83" t="s">
        <v>566</v>
      </c>
      <c r="E432" s="83" t="s">
        <v>359</v>
      </c>
      <c r="F432" s="52">
        <v>11592000</v>
      </c>
      <c r="G432" s="53" t="s">
        <v>561</v>
      </c>
      <c r="H432" s="53"/>
    </row>
    <row r="433" spans="2:8">
      <c r="B433" s="1324">
        <v>20250321</v>
      </c>
      <c r="C433" s="132" t="s">
        <v>546</v>
      </c>
      <c r="D433" s="83" t="s">
        <v>547</v>
      </c>
      <c r="E433" s="83" t="s">
        <v>348</v>
      </c>
      <c r="F433" s="52">
        <v>300000</v>
      </c>
      <c r="G433" s="53" t="s">
        <v>548</v>
      </c>
      <c r="H433" s="53" t="s">
        <v>4395</v>
      </c>
    </row>
    <row r="434" spans="2:8">
      <c r="B434" s="1324">
        <v>20250321</v>
      </c>
      <c r="C434" s="132" t="s">
        <v>546</v>
      </c>
      <c r="D434" s="83" t="s">
        <v>547</v>
      </c>
      <c r="E434" s="83" t="s">
        <v>348</v>
      </c>
      <c r="F434" s="52">
        <v>30000</v>
      </c>
      <c r="G434" s="53" t="s">
        <v>549</v>
      </c>
      <c r="H434" s="53" t="s">
        <v>4395</v>
      </c>
    </row>
    <row r="435" spans="2:8">
      <c r="B435" s="1300">
        <v>20250410</v>
      </c>
      <c r="C435" s="132" t="s">
        <v>546</v>
      </c>
      <c r="D435" s="83" t="s">
        <v>547</v>
      </c>
      <c r="E435" s="83" t="s">
        <v>359</v>
      </c>
      <c r="F435" s="137">
        <v>150000</v>
      </c>
      <c r="G435" s="137" t="s">
        <v>4396</v>
      </c>
      <c r="H435" s="53" t="s">
        <v>4395</v>
      </c>
    </row>
    <row r="436" spans="2:8">
      <c r="B436" s="1300">
        <v>20250410</v>
      </c>
      <c r="C436" s="132" t="s">
        <v>546</v>
      </c>
      <c r="D436" s="83" t="s">
        <v>547</v>
      </c>
      <c r="E436" s="83" t="s">
        <v>359</v>
      </c>
      <c r="F436" s="137">
        <v>65000</v>
      </c>
      <c r="G436" s="137" t="s">
        <v>4396</v>
      </c>
      <c r="H436" s="53" t="s">
        <v>4395</v>
      </c>
    </row>
    <row r="437" spans="2:8">
      <c r="B437" s="1300">
        <v>20250410</v>
      </c>
      <c r="C437" s="132" t="s">
        <v>546</v>
      </c>
      <c r="D437" s="83" t="s">
        <v>547</v>
      </c>
      <c r="E437" s="83" t="s">
        <v>359</v>
      </c>
      <c r="F437" s="137">
        <v>20000</v>
      </c>
      <c r="G437" s="137" t="s">
        <v>4396</v>
      </c>
      <c r="H437" s="53" t="s">
        <v>4395</v>
      </c>
    </row>
    <row r="438" spans="2:8">
      <c r="B438" s="1300">
        <v>20250410</v>
      </c>
      <c r="C438" s="132" t="s">
        <v>546</v>
      </c>
      <c r="D438" s="83" t="s">
        <v>547</v>
      </c>
      <c r="E438" s="83" t="s">
        <v>359</v>
      </c>
      <c r="F438" s="137">
        <v>165830</v>
      </c>
      <c r="G438" s="137" t="s">
        <v>4396</v>
      </c>
      <c r="H438" s="53" t="s">
        <v>4395</v>
      </c>
    </row>
    <row r="439" spans="2:8">
      <c r="B439" s="1324">
        <v>20250619</v>
      </c>
      <c r="C439" s="53" t="s">
        <v>6489</v>
      </c>
      <c r="D439" s="53" t="s">
        <v>2685</v>
      </c>
      <c r="E439" s="83" t="s">
        <v>348</v>
      </c>
      <c r="F439" s="52">
        <v>330000</v>
      </c>
      <c r="G439" s="53" t="s">
        <v>6462</v>
      </c>
      <c r="H439" s="137" t="s">
        <v>6668</v>
      </c>
    </row>
    <row r="440" spans="2:8">
      <c r="B440" s="1324">
        <v>20250619</v>
      </c>
      <c r="C440" s="53" t="s">
        <v>6489</v>
      </c>
      <c r="D440" s="53" t="s">
        <v>2685</v>
      </c>
      <c r="E440" s="83" t="s">
        <v>348</v>
      </c>
      <c r="F440" s="52">
        <v>330000</v>
      </c>
      <c r="G440" s="53" t="s">
        <v>6464</v>
      </c>
      <c r="H440" s="137" t="s">
        <v>6668</v>
      </c>
    </row>
    <row r="441" spans="2:8">
      <c r="B441" s="1324">
        <v>20250619</v>
      </c>
      <c r="C441" s="53" t="s">
        <v>6489</v>
      </c>
      <c r="D441" s="53" t="s">
        <v>2685</v>
      </c>
      <c r="E441" s="83" t="s">
        <v>348</v>
      </c>
      <c r="F441" s="52">
        <v>330000</v>
      </c>
      <c r="G441" s="53" t="s">
        <v>6466</v>
      </c>
      <c r="H441" s="137" t="s">
        <v>6668</v>
      </c>
    </row>
    <row r="442" spans="2:8">
      <c r="B442" s="1324">
        <v>20250612</v>
      </c>
      <c r="C442" s="53" t="s">
        <v>6489</v>
      </c>
      <c r="D442" s="53" t="s">
        <v>2685</v>
      </c>
      <c r="E442" s="83" t="s">
        <v>348</v>
      </c>
      <c r="F442" s="52">
        <v>330000</v>
      </c>
      <c r="G442" s="53" t="s">
        <v>6468</v>
      </c>
      <c r="H442" s="137" t="s">
        <v>6668</v>
      </c>
    </row>
    <row r="443" spans="2:8">
      <c r="B443" s="1324">
        <v>20250624</v>
      </c>
      <c r="C443" s="53" t="s">
        <v>6438</v>
      </c>
      <c r="D443" s="53" t="s">
        <v>6430</v>
      </c>
      <c r="E443" s="83" t="s">
        <v>348</v>
      </c>
      <c r="F443" s="52">
        <v>55000</v>
      </c>
      <c r="G443" s="53" t="s">
        <v>6481</v>
      </c>
      <c r="H443" s="137" t="s">
        <v>6668</v>
      </c>
    </row>
    <row r="444" spans="2:8">
      <c r="B444" s="1324">
        <v>20250625</v>
      </c>
      <c r="C444" s="53" t="s">
        <v>6438</v>
      </c>
      <c r="D444" s="53" t="s">
        <v>6430</v>
      </c>
      <c r="E444" s="83" t="s">
        <v>348</v>
      </c>
      <c r="F444" s="52">
        <v>55000</v>
      </c>
      <c r="G444" s="53" t="s">
        <v>6483</v>
      </c>
      <c r="H444" s="137" t="s">
        <v>6668</v>
      </c>
    </row>
    <row r="445" spans="2:8">
      <c r="B445" s="1324">
        <v>20250619</v>
      </c>
      <c r="C445" s="53"/>
      <c r="D445" s="53" t="s">
        <v>6395</v>
      </c>
      <c r="E445" s="83" t="s">
        <v>167</v>
      </c>
      <c r="F445" s="52">
        <v>108000000</v>
      </c>
      <c r="G445" s="53" t="s">
        <v>6490</v>
      </c>
      <c r="H445" s="137"/>
    </row>
    <row r="446" spans="2:8">
      <c r="B446" s="1324">
        <v>20250619</v>
      </c>
      <c r="C446" s="53"/>
      <c r="D446" s="53" t="s">
        <v>6398</v>
      </c>
      <c r="E446" s="83" t="s">
        <v>167</v>
      </c>
      <c r="F446" s="52">
        <v>67500000</v>
      </c>
      <c r="G446" s="53" t="s">
        <v>6490</v>
      </c>
      <c r="H446" s="137"/>
    </row>
    <row r="447" spans="2:8">
      <c r="B447" s="1324">
        <v>20250619</v>
      </c>
      <c r="C447" s="53"/>
      <c r="D447" s="53" t="s">
        <v>6401</v>
      </c>
      <c r="E447" s="83" t="s">
        <v>167</v>
      </c>
      <c r="F447" s="52">
        <v>58500000</v>
      </c>
      <c r="G447" s="53" t="s">
        <v>6490</v>
      </c>
      <c r="H447" s="137">
        <f>SUM(B447:G447)</f>
        <v>78750619</v>
      </c>
    </row>
    <row r="448" spans="2:8">
      <c r="B448" s="1324">
        <v>20250619</v>
      </c>
      <c r="C448" s="53"/>
      <c r="D448" s="53" t="s">
        <v>6404</v>
      </c>
      <c r="E448" s="83" t="s">
        <v>167</v>
      </c>
      <c r="F448" s="52">
        <v>108000000</v>
      </c>
      <c r="G448" s="53" t="s">
        <v>6490</v>
      </c>
      <c r="H448" s="137"/>
    </row>
    <row r="449" spans="2:8">
      <c r="B449" s="1324">
        <v>20250702</v>
      </c>
      <c r="C449" s="53"/>
      <c r="D449" s="53" t="s">
        <v>6401</v>
      </c>
      <c r="E449" s="83" t="s">
        <v>6670</v>
      </c>
      <c r="F449" s="137">
        <v>330000</v>
      </c>
      <c r="G449" s="53" t="s">
        <v>6671</v>
      </c>
      <c r="H449" s="137"/>
    </row>
    <row r="450" spans="2:8">
      <c r="B450" s="1324">
        <v>20250716</v>
      </c>
      <c r="C450" s="53"/>
      <c r="D450" s="53" t="s">
        <v>6401</v>
      </c>
      <c r="E450" s="83" t="s">
        <v>6670</v>
      </c>
      <c r="F450" s="137">
        <v>253000</v>
      </c>
      <c r="G450" s="53" t="s">
        <v>6669</v>
      </c>
      <c r="H450" s="137"/>
    </row>
    <row r="451" spans="2:8">
      <c r="B451" s="1324">
        <v>20250710</v>
      </c>
      <c r="C451" s="53"/>
      <c r="D451" s="53" t="s">
        <v>6567</v>
      </c>
      <c r="E451" s="83" t="s">
        <v>167</v>
      </c>
      <c r="F451" s="137">
        <v>37500000</v>
      </c>
      <c r="G451" s="53" t="s">
        <v>6490</v>
      </c>
      <c r="H451" s="137"/>
    </row>
    <row r="452" spans="2:8">
      <c r="B452" s="1324">
        <v>20250710</v>
      </c>
      <c r="C452" s="53"/>
      <c r="D452" s="53" t="s">
        <v>6401</v>
      </c>
      <c r="E452" s="83" t="s">
        <v>167</v>
      </c>
      <c r="F452" s="137">
        <v>6000000</v>
      </c>
      <c r="G452" s="53" t="s">
        <v>6490</v>
      </c>
      <c r="H452" s="137"/>
    </row>
    <row r="453" spans="2:8">
      <c r="B453" s="1324">
        <v>20250703</v>
      </c>
      <c r="C453" s="53"/>
      <c r="D453" s="53" t="s">
        <v>566</v>
      </c>
      <c r="E453" s="83" t="s">
        <v>167</v>
      </c>
      <c r="F453" s="137">
        <v>1242000</v>
      </c>
      <c r="G453" s="53" t="s">
        <v>6672</v>
      </c>
      <c r="H453" s="137"/>
    </row>
    <row r="454" spans="2:8">
      <c r="B454" s="1324">
        <v>20250703</v>
      </c>
      <c r="C454" s="53"/>
      <c r="D454" s="53" t="s">
        <v>566</v>
      </c>
      <c r="E454" s="83" t="s">
        <v>167</v>
      </c>
      <c r="F454" s="137">
        <v>3450000</v>
      </c>
      <c r="G454" s="53" t="s">
        <v>6672</v>
      </c>
      <c r="H454" s="137"/>
    </row>
    <row r="455" spans="2:8">
      <c r="B455" s="1324">
        <v>20250703</v>
      </c>
      <c r="C455" s="53"/>
      <c r="D455" s="53" t="s">
        <v>566</v>
      </c>
      <c r="E455" s="83" t="s">
        <v>167</v>
      </c>
      <c r="F455" s="137">
        <v>5520000</v>
      </c>
      <c r="G455" s="53" t="s">
        <v>6672</v>
      </c>
      <c r="H455" s="137"/>
    </row>
    <row r="456" spans="2:8">
      <c r="B456" s="1324">
        <v>20250703</v>
      </c>
      <c r="C456" s="53"/>
      <c r="D456" s="53" t="s">
        <v>566</v>
      </c>
      <c r="E456" s="83" t="s">
        <v>167</v>
      </c>
      <c r="F456" s="137">
        <v>5520000</v>
      </c>
      <c r="G456" s="53" t="s">
        <v>6672</v>
      </c>
      <c r="H456" s="137"/>
    </row>
    <row r="457" spans="2:8">
      <c r="B457" s="1324">
        <v>20250731</v>
      </c>
      <c r="C457" s="53"/>
      <c r="D457" s="53" t="s">
        <v>566</v>
      </c>
      <c r="E457" s="83" t="s">
        <v>167</v>
      </c>
      <c r="F457" s="137">
        <v>3775300</v>
      </c>
      <c r="G457" s="53" t="s">
        <v>6672</v>
      </c>
      <c r="H457" s="137"/>
    </row>
    <row r="458" spans="2:8">
      <c r="B458" s="1324">
        <v>20250731</v>
      </c>
      <c r="C458" s="53"/>
      <c r="D458" s="53" t="s">
        <v>566</v>
      </c>
      <c r="E458" s="83" t="s">
        <v>167</v>
      </c>
      <c r="F458" s="137">
        <v>3071380</v>
      </c>
      <c r="G458" s="53" t="s">
        <v>6672</v>
      </c>
      <c r="H458" s="137"/>
    </row>
    <row r="459" spans="2:8">
      <c r="B459" s="1324">
        <v>20250731</v>
      </c>
      <c r="C459" s="53"/>
      <c r="D459" s="53" t="s">
        <v>566</v>
      </c>
      <c r="E459" s="83" t="s">
        <v>167</v>
      </c>
      <c r="F459" s="137">
        <v>7230530</v>
      </c>
      <c r="G459" s="53" t="s">
        <v>6672</v>
      </c>
      <c r="H459" s="137"/>
    </row>
    <row r="460" spans="2:8">
      <c r="B460" s="1324">
        <v>20250731</v>
      </c>
      <c r="C460" s="53"/>
      <c r="D460" s="53" t="s">
        <v>566</v>
      </c>
      <c r="E460" s="83" t="s">
        <v>167</v>
      </c>
      <c r="F460" s="137">
        <v>2760000</v>
      </c>
      <c r="G460" s="53" t="s">
        <v>6672</v>
      </c>
      <c r="H460" s="137"/>
    </row>
    <row r="461" spans="2:8">
      <c r="B461" s="1324">
        <v>20250703</v>
      </c>
      <c r="C461" s="137"/>
      <c r="D461" s="137" t="s">
        <v>6841</v>
      </c>
      <c r="E461" s="83" t="s">
        <v>167</v>
      </c>
      <c r="F461" s="137">
        <v>26400</v>
      </c>
      <c r="G461" s="137" t="s">
        <v>6842</v>
      </c>
      <c r="H461" s="137"/>
    </row>
    <row r="462" spans="2:8">
      <c r="B462" s="1324">
        <v>20250703</v>
      </c>
      <c r="C462" s="137"/>
      <c r="D462" s="137" t="s">
        <v>6841</v>
      </c>
      <c r="E462" s="83" t="s">
        <v>167</v>
      </c>
      <c r="F462" s="137">
        <v>18400</v>
      </c>
      <c r="G462" s="137" t="s">
        <v>6843</v>
      </c>
      <c r="H462" s="137"/>
    </row>
    <row r="463" spans="2:8">
      <c r="B463" s="1324">
        <v>20250731</v>
      </c>
      <c r="C463" s="137"/>
      <c r="D463" s="53" t="s">
        <v>6401</v>
      </c>
      <c r="E463" s="83" t="s">
        <v>167</v>
      </c>
      <c r="F463" s="137">
        <v>60220</v>
      </c>
      <c r="G463" s="137" t="s">
        <v>6844</v>
      </c>
      <c r="H463" s="137"/>
    </row>
    <row r="464" spans="2:8">
      <c r="B464" s="1324">
        <v>20250731</v>
      </c>
      <c r="C464" s="137"/>
      <c r="D464" s="53" t="s">
        <v>6401</v>
      </c>
      <c r="E464" s="83" t="s">
        <v>167</v>
      </c>
      <c r="F464" s="137">
        <v>116930</v>
      </c>
      <c r="G464" s="137" t="s">
        <v>6845</v>
      </c>
      <c r="H464" s="137"/>
    </row>
    <row r="465" spans="2:8">
      <c r="B465" s="1324">
        <v>20250731</v>
      </c>
      <c r="C465" s="137"/>
      <c r="D465" s="53" t="s">
        <v>6401</v>
      </c>
      <c r="E465" s="83" t="s">
        <v>167</v>
      </c>
      <c r="F465" s="137">
        <v>333620</v>
      </c>
      <c r="G465" s="137" t="s">
        <v>6846</v>
      </c>
      <c r="H465" s="137"/>
    </row>
    <row r="466" spans="2:8">
      <c r="B466" s="1324">
        <v>20250731</v>
      </c>
      <c r="C466" s="137"/>
      <c r="D466" s="53" t="s">
        <v>6401</v>
      </c>
      <c r="E466" s="83" t="s">
        <v>167</v>
      </c>
      <c r="F466" s="137">
        <v>333620</v>
      </c>
      <c r="G466" s="137" t="s">
        <v>6847</v>
      </c>
      <c r="H466" s="137"/>
    </row>
    <row r="467" spans="2:8">
      <c r="B467" s="1461">
        <v>20250827</v>
      </c>
      <c r="C467" s="137" t="s">
        <v>6489</v>
      </c>
      <c r="D467" s="137" t="s">
        <v>6401</v>
      </c>
      <c r="E467" s="21" t="s">
        <v>359</v>
      </c>
      <c r="F467" s="137">
        <v>330000</v>
      </c>
      <c r="G467" s="137" t="s">
        <v>6873</v>
      </c>
      <c r="H467" s="137"/>
    </row>
    <row r="468" spans="2:8">
      <c r="B468" s="1461">
        <v>20250827</v>
      </c>
      <c r="C468" s="137" t="s">
        <v>6489</v>
      </c>
      <c r="D468" s="137" t="s">
        <v>6401</v>
      </c>
      <c r="E468" s="21" t="s">
        <v>359</v>
      </c>
      <c r="F468" s="137">
        <v>330000</v>
      </c>
      <c r="G468" s="137" t="s">
        <v>6875</v>
      </c>
      <c r="H468" s="137"/>
    </row>
    <row r="469" spans="2:8">
      <c r="B469" s="1461">
        <v>20250827</v>
      </c>
      <c r="C469" s="137" t="s">
        <v>6489</v>
      </c>
      <c r="D469" s="137" t="s">
        <v>6401</v>
      </c>
      <c r="E469" s="21" t="s">
        <v>359</v>
      </c>
      <c r="F469" s="137">
        <v>330000</v>
      </c>
      <c r="G469" s="137" t="s">
        <v>6877</v>
      </c>
      <c r="H469" s="137"/>
    </row>
    <row r="470" spans="2:8">
      <c r="B470" s="1461">
        <v>20250827</v>
      </c>
      <c r="C470" s="137" t="s">
        <v>6489</v>
      </c>
      <c r="D470" s="137" t="s">
        <v>6401</v>
      </c>
      <c r="E470" s="21" t="s">
        <v>359</v>
      </c>
      <c r="F470" s="137">
        <v>330000</v>
      </c>
      <c r="G470" s="137" t="s">
        <v>6879</v>
      </c>
      <c r="H470" s="137"/>
    </row>
    <row r="471" spans="2:8">
      <c r="B471" s="1461">
        <v>20250827</v>
      </c>
      <c r="C471" s="137" t="s">
        <v>6489</v>
      </c>
      <c r="D471" s="137" t="s">
        <v>6401</v>
      </c>
      <c r="E471" s="21" t="s">
        <v>359</v>
      </c>
      <c r="F471" s="137">
        <v>330000</v>
      </c>
      <c r="G471" s="137" t="s">
        <v>6881</v>
      </c>
      <c r="H471" s="137"/>
    </row>
    <row r="472" spans="2:8">
      <c r="B472" s="1461">
        <v>20250827</v>
      </c>
      <c r="C472" s="137" t="s">
        <v>6489</v>
      </c>
      <c r="D472" s="137" t="s">
        <v>6401</v>
      </c>
      <c r="E472" s="21" t="s">
        <v>359</v>
      </c>
      <c r="F472" s="137">
        <v>330000</v>
      </c>
      <c r="G472" s="137" t="s">
        <v>6883</v>
      </c>
      <c r="H472" s="137"/>
    </row>
    <row r="473" spans="2:8">
      <c r="B473" s="1461">
        <v>20250825</v>
      </c>
      <c r="C473" s="137" t="s">
        <v>6656</v>
      </c>
      <c r="D473" s="137" t="s">
        <v>566</v>
      </c>
      <c r="E473" s="21" t="s">
        <v>359</v>
      </c>
      <c r="F473" s="137">
        <v>7230530</v>
      </c>
      <c r="G473" s="137" t="s">
        <v>6854</v>
      </c>
      <c r="H473" s="137"/>
    </row>
    <row r="474" spans="2:8">
      <c r="B474" s="1461">
        <v>20250825</v>
      </c>
      <c r="C474" s="137" t="s">
        <v>6656</v>
      </c>
      <c r="D474" s="137" t="s">
        <v>566</v>
      </c>
      <c r="E474" s="21" t="s">
        <v>359</v>
      </c>
      <c r="F474" s="137">
        <v>3071380</v>
      </c>
      <c r="G474" s="137" t="s">
        <v>6856</v>
      </c>
      <c r="H474" s="137"/>
    </row>
    <row r="475" spans="2:8">
      <c r="B475" s="1461">
        <v>20250825</v>
      </c>
      <c r="C475" s="137" t="s">
        <v>6656</v>
      </c>
      <c r="D475" s="137" t="s">
        <v>566</v>
      </c>
      <c r="E475" s="21" t="s">
        <v>359</v>
      </c>
      <c r="F475" s="137">
        <v>3775300</v>
      </c>
      <c r="G475" s="137" t="s">
        <v>6577</v>
      </c>
      <c r="H475" s="137"/>
    </row>
    <row r="476" spans="2:8">
      <c r="B476" s="1461">
        <v>20250807</v>
      </c>
      <c r="C476" s="137"/>
      <c r="D476" s="137"/>
      <c r="E476" s="21" t="s">
        <v>359</v>
      </c>
      <c r="F476" s="137">
        <v>36800</v>
      </c>
      <c r="G476" s="137" t="s">
        <v>6868</v>
      </c>
      <c r="H476" s="137"/>
    </row>
    <row r="477" spans="2:8">
      <c r="B477" s="1461">
        <v>20250828</v>
      </c>
      <c r="C477" s="137"/>
      <c r="D477" s="137"/>
      <c r="E477" s="21" t="s">
        <v>359</v>
      </c>
      <c r="F477" s="137">
        <v>139290</v>
      </c>
      <c r="G477" s="137" t="s">
        <v>6861</v>
      </c>
      <c r="H477" s="137"/>
    </row>
    <row r="478" spans="2:8" s="329" customFormat="1">
      <c r="B478" s="1538">
        <v>20250908</v>
      </c>
      <c r="C478" s="1539" t="s">
        <v>8036</v>
      </c>
      <c r="D478" s="1539" t="s">
        <v>8037</v>
      </c>
      <c r="E478" s="329" t="s">
        <v>8038</v>
      </c>
      <c r="F478" s="1539">
        <v>37083200</v>
      </c>
      <c r="G478" s="1539" t="s">
        <v>8039</v>
      </c>
      <c r="H478" s="1539"/>
    </row>
    <row r="479" spans="2:8">
      <c r="B479" s="1461">
        <v>20250918</v>
      </c>
      <c r="C479" s="137" t="s">
        <v>6489</v>
      </c>
      <c r="D479" s="137" t="s">
        <v>6401</v>
      </c>
      <c r="E479" s="21" t="s">
        <v>359</v>
      </c>
      <c r="F479" s="137">
        <v>189500</v>
      </c>
      <c r="G479" s="137" t="s">
        <v>6873</v>
      </c>
      <c r="H479" s="137"/>
    </row>
    <row r="480" spans="2:8">
      <c r="B480" s="1461">
        <v>20250918</v>
      </c>
      <c r="C480" s="137" t="s">
        <v>6489</v>
      </c>
      <c r="D480" s="137" t="s">
        <v>6401</v>
      </c>
      <c r="E480" s="21" t="s">
        <v>359</v>
      </c>
      <c r="F480" s="137">
        <v>221530</v>
      </c>
      <c r="G480" s="137" t="s">
        <v>6875</v>
      </c>
      <c r="H480" s="137"/>
    </row>
    <row r="481" spans="2:8">
      <c r="B481" s="1461">
        <v>20250925</v>
      </c>
      <c r="C481" s="137" t="s">
        <v>6489</v>
      </c>
      <c r="D481" s="137" t="s">
        <v>6401</v>
      </c>
      <c r="E481" s="21" t="s">
        <v>359</v>
      </c>
      <c r="F481" s="137">
        <v>132340</v>
      </c>
      <c r="G481" s="137" t="s">
        <v>6877</v>
      </c>
      <c r="H481" s="137"/>
    </row>
    <row r="482" spans="2:8">
      <c r="B482" s="1461">
        <v>20250925</v>
      </c>
      <c r="C482" s="137" t="s">
        <v>6489</v>
      </c>
      <c r="D482" s="137" t="s">
        <v>6401</v>
      </c>
      <c r="E482" s="21" t="s">
        <v>359</v>
      </c>
      <c r="F482" s="137">
        <v>333250</v>
      </c>
      <c r="G482" s="137" t="s">
        <v>6879</v>
      </c>
      <c r="H482" s="137"/>
    </row>
    <row r="483" spans="2:8">
      <c r="B483" s="1461">
        <v>20250918</v>
      </c>
      <c r="C483" s="137" t="s">
        <v>6489</v>
      </c>
      <c r="D483" s="137" t="s">
        <v>6401</v>
      </c>
      <c r="E483" s="21" t="s">
        <v>359</v>
      </c>
      <c r="F483" s="137">
        <v>574860</v>
      </c>
      <c r="G483" s="137" t="s">
        <v>6881</v>
      </c>
      <c r="H483" s="137"/>
    </row>
    <row r="484" spans="2:8">
      <c r="B484" s="1461">
        <v>20250918</v>
      </c>
      <c r="C484" s="137" t="s">
        <v>6489</v>
      </c>
      <c r="D484" s="137" t="s">
        <v>6401</v>
      </c>
      <c r="E484" s="21" t="s">
        <v>359</v>
      </c>
      <c r="F484" s="137">
        <v>155710</v>
      </c>
      <c r="G484" s="137" t="s">
        <v>6883</v>
      </c>
      <c r="H484" s="137"/>
    </row>
    <row r="485" spans="2:8">
      <c r="B485" s="1461">
        <v>20250929</v>
      </c>
      <c r="C485" s="137"/>
      <c r="D485" s="137"/>
      <c r="F485" s="137">
        <v>190320</v>
      </c>
      <c r="G485" s="137" t="s">
        <v>7003</v>
      </c>
      <c r="H485" s="137"/>
    </row>
    <row r="486" spans="2:8" ht="17.399999999999999" customHeight="1">
      <c r="B486" s="1461">
        <v>20251218</v>
      </c>
      <c r="C486" s="137" t="s">
        <v>6489</v>
      </c>
      <c r="D486" s="137" t="s">
        <v>6401</v>
      </c>
      <c r="E486" s="21" t="s">
        <v>359</v>
      </c>
      <c r="F486" s="137">
        <v>20000000</v>
      </c>
      <c r="G486" s="137" t="s">
        <v>7414</v>
      </c>
      <c r="H486" s="137"/>
    </row>
    <row r="487" spans="2:8" ht="17.399999999999999" customHeight="1">
      <c r="B487" s="1461">
        <v>20251218</v>
      </c>
      <c r="C487" s="137" t="s">
        <v>7416</v>
      </c>
      <c r="D487" s="137" t="s">
        <v>7418</v>
      </c>
      <c r="E487" s="21" t="s">
        <v>359</v>
      </c>
      <c r="F487" s="137">
        <v>173600000</v>
      </c>
      <c r="G487" s="137" t="s">
        <v>7415</v>
      </c>
      <c r="H487" s="137"/>
    </row>
    <row r="488" spans="2:8">
      <c r="B488" s="1461">
        <v>20251226</v>
      </c>
      <c r="C488" s="137" t="s">
        <v>6656</v>
      </c>
      <c r="D488" s="137" t="s">
        <v>566</v>
      </c>
      <c r="E488" s="21" t="s">
        <v>359</v>
      </c>
      <c r="F488" s="137">
        <v>2070000</v>
      </c>
      <c r="G488" s="137" t="s">
        <v>7417</v>
      </c>
      <c r="H488" s="137"/>
    </row>
    <row r="489" spans="2:8">
      <c r="B489" s="1461">
        <v>20251226</v>
      </c>
      <c r="C489" s="137" t="s">
        <v>6656</v>
      </c>
      <c r="D489" s="137" t="s">
        <v>566</v>
      </c>
      <c r="E489" s="21" t="s">
        <v>359</v>
      </c>
      <c r="F489" s="137">
        <v>2760000</v>
      </c>
      <c r="G489" s="137" t="s">
        <v>7413</v>
      </c>
      <c r="H489" s="137"/>
    </row>
    <row r="490" spans="2:8">
      <c r="B490" s="1461">
        <v>20260128</v>
      </c>
      <c r="C490" s="137" t="s">
        <v>6489</v>
      </c>
      <c r="D490" s="137" t="s">
        <v>6401</v>
      </c>
      <c r="E490" s="83" t="s">
        <v>6670</v>
      </c>
      <c r="F490" s="137">
        <v>330000</v>
      </c>
      <c r="G490" s="137" t="s">
        <v>7616</v>
      </c>
      <c r="H490" s="137"/>
    </row>
    <row r="491" spans="2:8">
      <c r="B491" s="1461">
        <v>20260128</v>
      </c>
      <c r="C491" s="137" t="s">
        <v>6489</v>
      </c>
      <c r="D491" s="137" t="s">
        <v>6401</v>
      </c>
      <c r="E491" s="83" t="s">
        <v>6670</v>
      </c>
      <c r="F491" s="137">
        <v>330000</v>
      </c>
      <c r="G491" s="137" t="s">
        <v>7617</v>
      </c>
      <c r="H491" s="137"/>
    </row>
    <row r="492" spans="2:8">
      <c r="B492" s="1461">
        <v>20260128</v>
      </c>
      <c r="C492" s="137" t="s">
        <v>6489</v>
      </c>
      <c r="D492" s="137" t="s">
        <v>6401</v>
      </c>
      <c r="E492" s="83" t="s">
        <v>6670</v>
      </c>
      <c r="F492" s="137">
        <v>330000</v>
      </c>
      <c r="G492" s="137" t="s">
        <v>7618</v>
      </c>
      <c r="H492" s="137"/>
    </row>
    <row r="493" spans="2:8">
      <c r="B493" s="1461">
        <v>20260128</v>
      </c>
      <c r="C493" s="137" t="s">
        <v>6489</v>
      </c>
      <c r="D493" s="137" t="s">
        <v>6401</v>
      </c>
      <c r="E493" s="83" t="s">
        <v>6670</v>
      </c>
      <c r="F493" s="137">
        <v>330000</v>
      </c>
      <c r="G493" s="137" t="s">
        <v>7619</v>
      </c>
      <c r="H493" s="137"/>
    </row>
    <row r="494" spans="2:8">
      <c r="B494" s="1461">
        <v>20260128</v>
      </c>
      <c r="C494" s="137" t="s">
        <v>6489</v>
      </c>
      <c r="D494" s="137" t="s">
        <v>6401</v>
      </c>
      <c r="E494" s="83" t="s">
        <v>6670</v>
      </c>
      <c r="F494" s="137">
        <v>330000</v>
      </c>
      <c r="G494" s="137" t="s">
        <v>7620</v>
      </c>
      <c r="H494" s="137"/>
    </row>
    <row r="495" spans="2:8">
      <c r="B495" s="1461">
        <v>20260128</v>
      </c>
      <c r="C495" s="137" t="s">
        <v>6489</v>
      </c>
      <c r="D495" s="137" t="s">
        <v>6401</v>
      </c>
      <c r="E495" s="83" t="s">
        <v>6670</v>
      </c>
      <c r="F495" s="137">
        <v>330000</v>
      </c>
      <c r="G495" s="137" t="s">
        <v>7621</v>
      </c>
      <c r="H495" s="137"/>
    </row>
    <row r="496" spans="2:8">
      <c r="B496" s="1461">
        <v>20260107</v>
      </c>
      <c r="C496" s="137" t="s">
        <v>6489</v>
      </c>
      <c r="D496" s="137" t="s">
        <v>6401</v>
      </c>
      <c r="E496" s="21" t="s">
        <v>359</v>
      </c>
      <c r="F496" s="137">
        <v>60000000</v>
      </c>
      <c r="G496" s="462" t="s">
        <v>7630</v>
      </c>
      <c r="H496" s="137"/>
    </row>
    <row r="497" spans="2:8">
      <c r="B497" s="1461">
        <v>20260108</v>
      </c>
      <c r="C497" s="137" t="s">
        <v>7671</v>
      </c>
      <c r="D497" s="137" t="s">
        <v>7672</v>
      </c>
      <c r="E497" s="21" t="s">
        <v>359</v>
      </c>
      <c r="F497" s="137">
        <v>33500000</v>
      </c>
      <c r="G497" s="462" t="s">
        <v>7632</v>
      </c>
      <c r="H497" s="137"/>
    </row>
    <row r="498" spans="2:8">
      <c r="B498" s="1461">
        <v>20260108</v>
      </c>
      <c r="C498" s="137" t="s">
        <v>6489</v>
      </c>
      <c r="D498" s="137" t="s">
        <v>6401</v>
      </c>
      <c r="E498" s="21" t="s">
        <v>359</v>
      </c>
      <c r="F498" s="137">
        <v>15000000</v>
      </c>
      <c r="G498" s="462" t="s">
        <v>7636</v>
      </c>
      <c r="H498" s="137"/>
    </row>
    <row r="499" spans="2:8">
      <c r="B499" s="1461">
        <v>20260108</v>
      </c>
      <c r="C499" s="137" t="s">
        <v>6489</v>
      </c>
      <c r="D499" s="137" t="s">
        <v>6401</v>
      </c>
      <c r="E499" s="21" t="s">
        <v>359</v>
      </c>
      <c r="F499" s="137">
        <v>48000000</v>
      </c>
      <c r="G499" s="462" t="s">
        <v>7637</v>
      </c>
      <c r="H499" s="137"/>
    </row>
    <row r="500" spans="2:8">
      <c r="B500" s="1461">
        <v>20260108</v>
      </c>
      <c r="C500" s="137" t="s">
        <v>6489</v>
      </c>
      <c r="D500" s="137" t="s">
        <v>6401</v>
      </c>
      <c r="E500" s="21" t="s">
        <v>359</v>
      </c>
      <c r="F500" s="137">
        <v>10000000</v>
      </c>
      <c r="G500" s="462" t="s">
        <v>7638</v>
      </c>
      <c r="H500" s="137"/>
    </row>
    <row r="501" spans="2:8">
      <c r="B501" s="1461">
        <v>20260108</v>
      </c>
      <c r="C501" s="137" t="s">
        <v>6489</v>
      </c>
      <c r="D501" s="137" t="s">
        <v>6401</v>
      </c>
      <c r="E501" s="21" t="s">
        <v>359</v>
      </c>
      <c r="F501" s="137">
        <v>45000000</v>
      </c>
      <c r="G501" s="462" t="s">
        <v>7639</v>
      </c>
      <c r="H501" s="137"/>
    </row>
    <row r="502" spans="2:8">
      <c r="B502" s="1461">
        <v>20260108</v>
      </c>
      <c r="C502" s="137" t="s">
        <v>6489</v>
      </c>
      <c r="D502" s="137" t="s">
        <v>6401</v>
      </c>
      <c r="E502" s="21" t="s">
        <v>359</v>
      </c>
      <c r="F502" s="137">
        <v>7500000</v>
      </c>
      <c r="G502" s="462" t="s">
        <v>7626</v>
      </c>
      <c r="H502" s="137"/>
    </row>
    <row r="503" spans="2:8">
      <c r="B503" s="1461">
        <v>20260108</v>
      </c>
      <c r="C503" s="137" t="s">
        <v>6489</v>
      </c>
      <c r="D503" s="137" t="s">
        <v>6401</v>
      </c>
      <c r="E503" s="21" t="s">
        <v>359</v>
      </c>
      <c r="F503" s="137">
        <v>9000000</v>
      </c>
      <c r="G503" s="462" t="s">
        <v>7641</v>
      </c>
      <c r="H503" s="137"/>
    </row>
    <row r="504" spans="2:8">
      <c r="B504" s="1461">
        <v>20260108</v>
      </c>
      <c r="C504" s="137" t="s">
        <v>7707</v>
      </c>
      <c r="D504" s="137" t="s">
        <v>7673</v>
      </c>
      <c r="E504" s="21" t="s">
        <v>359</v>
      </c>
      <c r="F504" s="137">
        <v>67500000</v>
      </c>
      <c r="G504" s="462" t="s">
        <v>7641</v>
      </c>
      <c r="H504" s="137"/>
    </row>
    <row r="505" spans="2:8">
      <c r="B505" s="1461">
        <v>20260108</v>
      </c>
      <c r="C505" s="137" t="s">
        <v>7676</v>
      </c>
      <c r="D505" s="137" t="s">
        <v>7674</v>
      </c>
      <c r="E505" s="21" t="s">
        <v>359</v>
      </c>
      <c r="F505" s="137">
        <v>81000000</v>
      </c>
      <c r="G505" s="462" t="s">
        <v>7641</v>
      </c>
      <c r="H505" s="137"/>
    </row>
    <row r="506" spans="2:8">
      <c r="B506" s="1461">
        <v>20260115</v>
      </c>
      <c r="C506" s="137" t="s">
        <v>7679</v>
      </c>
      <c r="D506" s="137" t="s">
        <v>7677</v>
      </c>
      <c r="E506" s="21" t="s">
        <v>359</v>
      </c>
      <c r="F506" s="137">
        <v>47500000</v>
      </c>
      <c r="G506" s="462" t="s">
        <v>7642</v>
      </c>
      <c r="H506" s="137"/>
    </row>
    <row r="507" spans="2:8">
      <c r="B507" s="1461">
        <v>20260115</v>
      </c>
      <c r="C507" s="137" t="s">
        <v>6489</v>
      </c>
      <c r="D507" s="137" t="s">
        <v>6401</v>
      </c>
      <c r="E507" s="21" t="s">
        <v>359</v>
      </c>
      <c r="F507" s="137">
        <v>7500000</v>
      </c>
      <c r="G507" s="462" t="s">
        <v>7643</v>
      </c>
      <c r="H507" s="137"/>
    </row>
    <row r="508" spans="2:8">
      <c r="B508" s="1461">
        <v>20260115</v>
      </c>
      <c r="C508" s="137" t="s">
        <v>6489</v>
      </c>
      <c r="D508" s="137" t="s">
        <v>6401</v>
      </c>
      <c r="E508" s="21" t="s">
        <v>359</v>
      </c>
      <c r="F508" s="137">
        <v>6500000</v>
      </c>
      <c r="G508" s="462" t="s">
        <v>7644</v>
      </c>
      <c r="H508" s="137"/>
    </row>
    <row r="509" spans="2:8">
      <c r="B509" s="1461">
        <v>20260115</v>
      </c>
      <c r="C509" s="137" t="s">
        <v>6489</v>
      </c>
      <c r="D509" s="137" t="s">
        <v>6401</v>
      </c>
      <c r="E509" s="21" t="s">
        <v>359</v>
      </c>
      <c r="F509" s="137">
        <v>48000000</v>
      </c>
      <c r="G509" s="462" t="s">
        <v>7645</v>
      </c>
      <c r="H509" s="137"/>
    </row>
    <row r="510" spans="2:8">
      <c r="B510" s="1461">
        <v>20260115</v>
      </c>
      <c r="C510" s="137" t="s">
        <v>6489</v>
      </c>
      <c r="D510" s="137" t="s">
        <v>6401</v>
      </c>
      <c r="E510" s="21" t="s">
        <v>359</v>
      </c>
      <c r="F510" s="137">
        <v>5000000</v>
      </c>
      <c r="G510" s="462" t="s">
        <v>7646</v>
      </c>
      <c r="H510" s="137"/>
    </row>
    <row r="511" spans="2:8">
      <c r="B511" s="1461">
        <v>20260122</v>
      </c>
      <c r="C511" s="137" t="s">
        <v>7684</v>
      </c>
      <c r="D511" s="137" t="s">
        <v>7685</v>
      </c>
      <c r="E511" s="21" t="s">
        <v>359</v>
      </c>
      <c r="F511" s="137">
        <v>40000000</v>
      </c>
      <c r="G511" s="462" t="s">
        <v>7647</v>
      </c>
      <c r="H511" s="137"/>
    </row>
    <row r="512" spans="2:8">
      <c r="B512" s="1461">
        <v>20260122</v>
      </c>
      <c r="C512" s="137" t="s">
        <v>7682</v>
      </c>
      <c r="D512" s="137" t="s">
        <v>7686</v>
      </c>
      <c r="E512" s="21" t="s">
        <v>359</v>
      </c>
      <c r="F512" s="137">
        <v>40000000</v>
      </c>
      <c r="G512" s="462" t="s">
        <v>7648</v>
      </c>
      <c r="H512" s="137"/>
    </row>
    <row r="513" spans="2:8">
      <c r="B513" s="1461">
        <v>20260122</v>
      </c>
      <c r="C513" s="137" t="s">
        <v>7689</v>
      </c>
      <c r="D513" s="137" t="s">
        <v>7687</v>
      </c>
      <c r="E513" s="21" t="s">
        <v>359</v>
      </c>
      <c r="F513" s="137">
        <v>27000000</v>
      </c>
      <c r="G513" s="462" t="s">
        <v>7649</v>
      </c>
      <c r="H513" s="137"/>
    </row>
    <row r="514" spans="2:8">
      <c r="B514" s="1461">
        <v>20260122</v>
      </c>
      <c r="C514" s="137" t="s">
        <v>6489</v>
      </c>
      <c r="D514" s="137" t="s">
        <v>6401</v>
      </c>
      <c r="E514" s="21" t="s">
        <v>359</v>
      </c>
      <c r="F514" s="137">
        <v>5000000</v>
      </c>
      <c r="G514" s="462" t="s">
        <v>7650</v>
      </c>
      <c r="H514" s="137"/>
    </row>
    <row r="515" spans="2:8">
      <c r="B515" s="1461">
        <v>20260122</v>
      </c>
      <c r="C515" s="137" t="s">
        <v>6489</v>
      </c>
      <c r="D515" s="137" t="s">
        <v>6401</v>
      </c>
      <c r="E515" s="21" t="s">
        <v>359</v>
      </c>
      <c r="F515" s="137">
        <v>5000000</v>
      </c>
      <c r="G515" s="462" t="s">
        <v>7651</v>
      </c>
      <c r="H515" s="137"/>
    </row>
    <row r="516" spans="2:8">
      <c r="B516" s="1461">
        <v>20260122</v>
      </c>
      <c r="C516" s="137" t="s">
        <v>6489</v>
      </c>
      <c r="D516" s="137" t="s">
        <v>6401</v>
      </c>
      <c r="E516" s="21" t="s">
        <v>359</v>
      </c>
      <c r="F516" s="137">
        <v>3000000</v>
      </c>
      <c r="G516" s="462" t="s">
        <v>7559</v>
      </c>
      <c r="H516" s="137"/>
    </row>
    <row r="517" spans="2:8">
      <c r="B517" s="1461">
        <v>20260123</v>
      </c>
      <c r="C517" s="137" t="s">
        <v>6656</v>
      </c>
      <c r="D517" s="137" t="s">
        <v>566</v>
      </c>
      <c r="E517" s="21" t="s">
        <v>359</v>
      </c>
      <c r="F517" s="137">
        <v>3450000</v>
      </c>
      <c r="G517" s="462" t="s">
        <v>7652</v>
      </c>
      <c r="H517" s="137"/>
    </row>
    <row r="518" spans="2:8">
      <c r="B518" s="1461">
        <v>20260123</v>
      </c>
      <c r="C518" s="137" t="s">
        <v>6656</v>
      </c>
      <c r="D518" s="137" t="s">
        <v>566</v>
      </c>
      <c r="E518" s="21" t="s">
        <v>359</v>
      </c>
      <c r="F518" s="137">
        <v>299000</v>
      </c>
      <c r="G518" s="462" t="s">
        <v>7653</v>
      </c>
      <c r="H518" s="137"/>
    </row>
    <row r="519" spans="2:8">
      <c r="B519" s="1461">
        <v>20260123</v>
      </c>
      <c r="C519" s="137" t="s">
        <v>6656</v>
      </c>
      <c r="D519" s="137" t="s">
        <v>566</v>
      </c>
      <c r="E519" s="21" t="s">
        <v>359</v>
      </c>
      <c r="F519" s="137">
        <v>690000</v>
      </c>
      <c r="G519" s="462" t="s">
        <v>7654</v>
      </c>
      <c r="H519" s="137"/>
    </row>
    <row r="520" spans="2:8">
      <c r="B520" s="1461">
        <v>20260123</v>
      </c>
      <c r="C520" s="137" t="s">
        <v>6656</v>
      </c>
      <c r="D520" s="137" t="s">
        <v>566</v>
      </c>
      <c r="E520" s="21" t="s">
        <v>359</v>
      </c>
      <c r="F520" s="137">
        <v>345000</v>
      </c>
      <c r="G520" s="462" t="s">
        <v>7655</v>
      </c>
      <c r="H520" s="137"/>
    </row>
    <row r="521" spans="2:8">
      <c r="B521" s="1461">
        <v>20260123</v>
      </c>
      <c r="C521" s="137" t="s">
        <v>6656</v>
      </c>
      <c r="D521" s="137" t="s">
        <v>566</v>
      </c>
      <c r="E521" s="21" t="s">
        <v>359</v>
      </c>
      <c r="F521" s="137">
        <v>2208000</v>
      </c>
      <c r="G521" s="462" t="s">
        <v>7633</v>
      </c>
      <c r="H521" s="137"/>
    </row>
    <row r="522" spans="2:8">
      <c r="B522" s="1461">
        <v>20260123</v>
      </c>
      <c r="C522" s="137" t="s">
        <v>6656</v>
      </c>
      <c r="D522" s="137" t="s">
        <v>566</v>
      </c>
      <c r="E522" s="21" t="s">
        <v>359</v>
      </c>
      <c r="F522" s="137">
        <v>8905600</v>
      </c>
      <c r="G522" s="462" t="s">
        <v>7635</v>
      </c>
      <c r="H522" s="137"/>
    </row>
    <row r="523" spans="2:8">
      <c r="B523" s="1461">
        <v>20260123</v>
      </c>
      <c r="C523" s="137" t="s">
        <v>6656</v>
      </c>
      <c r="D523" s="137" t="s">
        <v>566</v>
      </c>
      <c r="E523" s="21" t="s">
        <v>359</v>
      </c>
      <c r="F523" s="137">
        <v>2208000</v>
      </c>
      <c r="G523" s="462" t="s">
        <v>7634</v>
      </c>
      <c r="H523" s="137"/>
    </row>
    <row r="524" spans="2:8" s="329" customFormat="1">
      <c r="B524" s="1538">
        <v>20260127</v>
      </c>
      <c r="C524" s="1539" t="s">
        <v>7691</v>
      </c>
      <c r="D524" s="1539" t="s">
        <v>7583</v>
      </c>
      <c r="E524" s="329" t="s">
        <v>359</v>
      </c>
      <c r="F524" s="1539">
        <v>0</v>
      </c>
      <c r="G524" s="1402" t="s">
        <v>7656</v>
      </c>
      <c r="H524" s="1539"/>
    </row>
    <row r="525" spans="2:8" s="329" customFormat="1">
      <c r="B525" s="1538">
        <v>20260127</v>
      </c>
      <c r="C525" s="1539" t="s">
        <v>7693</v>
      </c>
      <c r="D525" s="1539" t="s">
        <v>7586</v>
      </c>
      <c r="E525" s="329" t="s">
        <v>359</v>
      </c>
      <c r="F525" s="1539">
        <v>0</v>
      </c>
      <c r="G525" s="1402" t="s">
        <v>7657</v>
      </c>
      <c r="H525" s="1539"/>
    </row>
    <row r="526" spans="2:8">
      <c r="B526" s="1461">
        <v>20260129</v>
      </c>
      <c r="C526" s="137" t="s">
        <v>6656</v>
      </c>
      <c r="D526" s="137" t="s">
        <v>566</v>
      </c>
      <c r="E526" s="21" t="s">
        <v>359</v>
      </c>
      <c r="F526" s="137">
        <v>1529500</v>
      </c>
      <c r="G526" s="462" t="s">
        <v>7658</v>
      </c>
      <c r="H526" s="137"/>
    </row>
    <row r="527" spans="2:8">
      <c r="B527" s="1461">
        <v>20260129</v>
      </c>
      <c r="C527" s="137" t="s">
        <v>6656</v>
      </c>
      <c r="D527" s="137" t="s">
        <v>566</v>
      </c>
      <c r="E527" s="21" t="s">
        <v>359</v>
      </c>
      <c r="F527" s="137">
        <v>2001000</v>
      </c>
      <c r="G527" s="462" t="s">
        <v>7659</v>
      </c>
      <c r="H527" s="137"/>
    </row>
    <row r="528" spans="2:8">
      <c r="B528" s="1461">
        <v>20260129</v>
      </c>
      <c r="C528" s="137" t="s">
        <v>6656</v>
      </c>
      <c r="D528" s="137" t="s">
        <v>566</v>
      </c>
      <c r="E528" s="21" t="s">
        <v>359</v>
      </c>
      <c r="F528" s="137">
        <v>4140000</v>
      </c>
      <c r="G528" s="462" t="s">
        <v>7660</v>
      </c>
      <c r="H528" s="137"/>
    </row>
    <row r="529" spans="2:8">
      <c r="B529" s="1461">
        <v>20260129</v>
      </c>
      <c r="C529" s="137" t="s">
        <v>7696</v>
      </c>
      <c r="D529" s="137" t="s">
        <v>7597</v>
      </c>
      <c r="E529" s="21" t="s">
        <v>359</v>
      </c>
      <c r="F529" s="137">
        <v>20000000</v>
      </c>
      <c r="G529" s="462" t="s">
        <v>7661</v>
      </c>
      <c r="H529" s="137"/>
    </row>
    <row r="530" spans="2:8">
      <c r="B530" s="1461">
        <v>20260129</v>
      </c>
      <c r="C530" s="137" t="s">
        <v>7698</v>
      </c>
      <c r="D530" s="137" t="s">
        <v>7600</v>
      </c>
      <c r="E530" s="21" t="s">
        <v>359</v>
      </c>
      <c r="F530" s="137">
        <v>135000000</v>
      </c>
      <c r="G530" s="462" t="s">
        <v>7662</v>
      </c>
      <c r="H530" s="137"/>
    </row>
    <row r="531" spans="2:8">
      <c r="B531" s="1461">
        <v>20260129</v>
      </c>
      <c r="C531" s="137" t="s">
        <v>7700</v>
      </c>
      <c r="D531" s="137" t="s">
        <v>7606</v>
      </c>
      <c r="E531" s="21" t="s">
        <v>359</v>
      </c>
      <c r="F531" s="137">
        <v>23600000</v>
      </c>
      <c r="G531" s="462" t="s">
        <v>7663</v>
      </c>
      <c r="H531" s="137"/>
    </row>
    <row r="532" spans="2:8">
      <c r="B532" s="1461">
        <v>20260129</v>
      </c>
      <c r="C532" s="137" t="s">
        <v>7702</v>
      </c>
      <c r="D532" s="137" t="s">
        <v>7694</v>
      </c>
      <c r="E532" s="21" t="s">
        <v>359</v>
      </c>
      <c r="F532" s="137">
        <v>23600000</v>
      </c>
      <c r="G532" s="462" t="s">
        <v>7664</v>
      </c>
      <c r="H532" s="137"/>
    </row>
    <row r="533" spans="2:8">
      <c r="B533" s="1461">
        <v>20260129</v>
      </c>
      <c r="C533" s="137" t="s">
        <v>7704</v>
      </c>
      <c r="D533" s="137" t="s">
        <v>7609</v>
      </c>
      <c r="E533" s="21" t="s">
        <v>359</v>
      </c>
      <c r="F533" s="137">
        <v>119000000</v>
      </c>
      <c r="G533" s="462" t="s">
        <v>7665</v>
      </c>
      <c r="H533" s="137"/>
    </row>
    <row r="534" spans="2:8">
      <c r="B534" s="1461">
        <v>20260129</v>
      </c>
      <c r="C534" s="137" t="s">
        <v>7706</v>
      </c>
      <c r="D534" s="137" t="s">
        <v>7612</v>
      </c>
      <c r="E534" s="21" t="s">
        <v>359</v>
      </c>
      <c r="F534" s="137">
        <v>120720000</v>
      </c>
      <c r="G534" s="462" t="s">
        <v>7666</v>
      </c>
      <c r="H534" s="137"/>
    </row>
    <row r="535" spans="2:8">
      <c r="B535" s="1461">
        <v>20260202</v>
      </c>
      <c r="C535" s="137" t="s">
        <v>6489</v>
      </c>
      <c r="D535" s="137" t="s">
        <v>6401</v>
      </c>
      <c r="E535" s="83" t="s">
        <v>6670</v>
      </c>
      <c r="F535" s="137">
        <v>330000</v>
      </c>
      <c r="G535" s="462" t="s">
        <v>8032</v>
      </c>
      <c r="H535" s="137"/>
    </row>
    <row r="536" spans="2:8">
      <c r="B536" s="1461">
        <v>20260202</v>
      </c>
      <c r="C536" s="137" t="s">
        <v>6489</v>
      </c>
      <c r="D536" s="137" t="s">
        <v>6401</v>
      </c>
      <c r="E536" s="83" t="s">
        <v>6670</v>
      </c>
      <c r="F536" s="137">
        <v>330000</v>
      </c>
      <c r="G536" s="462" t="s">
        <v>8033</v>
      </c>
      <c r="H536" s="137"/>
    </row>
    <row r="537" spans="2:8">
      <c r="B537" s="1461">
        <v>20260202</v>
      </c>
      <c r="C537" s="137" t="s">
        <v>6489</v>
      </c>
      <c r="D537" s="137" t="s">
        <v>6401</v>
      </c>
      <c r="E537" s="83" t="s">
        <v>6670</v>
      </c>
      <c r="F537" s="137">
        <v>330000</v>
      </c>
      <c r="G537" s="462" t="s">
        <v>8034</v>
      </c>
      <c r="H537" s="137"/>
    </row>
    <row r="538" spans="2:8">
      <c r="B538" s="1461">
        <v>20260213</v>
      </c>
      <c r="C538" s="137" t="s">
        <v>8036</v>
      </c>
      <c r="D538" s="137" t="s">
        <v>8037</v>
      </c>
      <c r="E538" s="21" t="s">
        <v>8038</v>
      </c>
      <c r="F538" s="137">
        <v>35856700</v>
      </c>
      <c r="G538" s="137" t="s">
        <v>8039</v>
      </c>
      <c r="H538" s="137"/>
    </row>
    <row r="539" spans="2:8">
      <c r="B539" s="1461">
        <v>20260213</v>
      </c>
      <c r="C539" s="137" t="s">
        <v>6489</v>
      </c>
      <c r="D539" s="137" t="s">
        <v>6401</v>
      </c>
      <c r="E539" s="83" t="s">
        <v>6670</v>
      </c>
      <c r="F539" s="137">
        <v>330000</v>
      </c>
      <c r="G539" s="462" t="s">
        <v>8041</v>
      </c>
      <c r="H539" s="137"/>
    </row>
    <row r="540" spans="2:8">
      <c r="B540" s="1461">
        <v>20260213</v>
      </c>
      <c r="C540" s="137" t="s">
        <v>6489</v>
      </c>
      <c r="D540" s="137" t="s">
        <v>6401</v>
      </c>
      <c r="E540" s="83" t="s">
        <v>6670</v>
      </c>
      <c r="F540" s="137">
        <v>330000</v>
      </c>
      <c r="G540" s="462" t="s">
        <v>8042</v>
      </c>
      <c r="H540" s="137"/>
    </row>
    <row r="541" spans="2:8">
      <c r="B541" s="1461">
        <v>20260213</v>
      </c>
      <c r="C541" s="137" t="s">
        <v>6489</v>
      </c>
      <c r="D541" s="137" t="s">
        <v>6401</v>
      </c>
      <c r="E541" s="83" t="s">
        <v>6670</v>
      </c>
      <c r="F541" s="137">
        <v>453200</v>
      </c>
      <c r="G541" s="462" t="s">
        <v>8043</v>
      </c>
      <c r="H541" s="137"/>
    </row>
    <row r="542" spans="2:8">
      <c r="B542" s="1461">
        <v>20260213</v>
      </c>
      <c r="C542" s="137" t="s">
        <v>6489</v>
      </c>
      <c r="D542" s="137" t="s">
        <v>6401</v>
      </c>
      <c r="E542" s="83" t="s">
        <v>6670</v>
      </c>
      <c r="F542" s="137">
        <v>330000</v>
      </c>
      <c r="G542" s="462" t="s">
        <v>8044</v>
      </c>
      <c r="H542" s="137"/>
    </row>
    <row r="543" spans="2:8">
      <c r="B543" s="1461">
        <v>20260225</v>
      </c>
      <c r="C543" s="137" t="s">
        <v>6489</v>
      </c>
      <c r="D543" s="137" t="s">
        <v>6401</v>
      </c>
      <c r="E543" s="83" t="s">
        <v>6670</v>
      </c>
      <c r="F543" s="137">
        <v>330000</v>
      </c>
      <c r="G543" s="462" t="s">
        <v>8045</v>
      </c>
      <c r="H543" s="137"/>
    </row>
    <row r="544" spans="2:8">
      <c r="B544" s="1461">
        <v>20260225</v>
      </c>
      <c r="C544" s="137" t="s">
        <v>6489</v>
      </c>
      <c r="D544" s="137" t="s">
        <v>6401</v>
      </c>
      <c r="E544" s="83" t="s">
        <v>6670</v>
      </c>
      <c r="F544" s="137">
        <v>330000</v>
      </c>
      <c r="G544" s="462" t="s">
        <v>8046</v>
      </c>
      <c r="H544" s="137"/>
    </row>
    <row r="545" spans="2:8">
      <c r="B545" s="1461">
        <v>20260225</v>
      </c>
      <c r="C545" s="137" t="s">
        <v>6489</v>
      </c>
      <c r="D545" s="137" t="s">
        <v>6401</v>
      </c>
      <c r="E545" s="83" t="s">
        <v>6670</v>
      </c>
      <c r="F545" s="137">
        <v>330000</v>
      </c>
      <c r="G545" s="462" t="s">
        <v>8047</v>
      </c>
      <c r="H545" s="137"/>
    </row>
    <row r="546" spans="2:8">
      <c r="B546" s="1461">
        <v>20260205</v>
      </c>
      <c r="C546" s="137" t="s">
        <v>701</v>
      </c>
      <c r="D546" s="137" t="s">
        <v>366</v>
      </c>
      <c r="E546" s="21" t="s">
        <v>359</v>
      </c>
      <c r="F546" s="137">
        <v>10000000</v>
      </c>
      <c r="G546" s="462" t="s">
        <v>8018</v>
      </c>
      <c r="H546" s="137"/>
    </row>
    <row r="547" spans="2:8">
      <c r="B547" s="1461">
        <v>20260205</v>
      </c>
      <c r="C547" s="137" t="s">
        <v>701</v>
      </c>
      <c r="D547" s="137" t="s">
        <v>366</v>
      </c>
      <c r="E547" s="21" t="s">
        <v>359</v>
      </c>
      <c r="F547" s="137">
        <v>15000000</v>
      </c>
      <c r="G547" s="462" t="s">
        <v>8048</v>
      </c>
      <c r="H547" s="137"/>
    </row>
    <row r="548" spans="2:8">
      <c r="B548" s="1461">
        <v>20260205</v>
      </c>
      <c r="C548" s="137" t="s">
        <v>6489</v>
      </c>
      <c r="D548" s="137" t="s">
        <v>6401</v>
      </c>
      <c r="E548" s="21" t="s">
        <v>359</v>
      </c>
      <c r="F548" s="137">
        <v>3000000</v>
      </c>
      <c r="G548" s="462" t="s">
        <v>8020</v>
      </c>
      <c r="H548" s="137"/>
    </row>
    <row r="549" spans="2:8">
      <c r="B549" s="1461">
        <v>20260205</v>
      </c>
      <c r="C549" s="137" t="s">
        <v>6489</v>
      </c>
      <c r="D549" s="137" t="s">
        <v>6401</v>
      </c>
      <c r="E549" s="21" t="s">
        <v>359</v>
      </c>
      <c r="F549" s="137">
        <v>3000000</v>
      </c>
      <c r="G549" s="462" t="s">
        <v>8049</v>
      </c>
      <c r="H549" s="137"/>
    </row>
    <row r="550" spans="2:8">
      <c r="B550" s="1461">
        <v>20260205</v>
      </c>
      <c r="C550" s="137" t="s">
        <v>6489</v>
      </c>
      <c r="D550" s="137" t="s">
        <v>6401</v>
      </c>
      <c r="E550" s="21" t="s">
        <v>359</v>
      </c>
      <c r="F550" s="137">
        <v>33250000</v>
      </c>
      <c r="G550" s="462" t="s">
        <v>8024</v>
      </c>
      <c r="H550" s="137"/>
    </row>
    <row r="551" spans="2:8">
      <c r="B551" s="1461">
        <v>20260205</v>
      </c>
      <c r="C551" s="137" t="s">
        <v>6489</v>
      </c>
      <c r="D551" s="137" t="s">
        <v>6401</v>
      </c>
      <c r="E551" s="21" t="s">
        <v>359</v>
      </c>
      <c r="F551" s="137">
        <v>14000000</v>
      </c>
      <c r="G551" s="462"/>
      <c r="H551" s="137"/>
    </row>
    <row r="552" spans="2:8">
      <c r="B552" s="1461">
        <v>20260205</v>
      </c>
      <c r="C552" s="137" t="s">
        <v>6489</v>
      </c>
      <c r="D552" s="137" t="s">
        <v>6401</v>
      </c>
      <c r="E552" s="21" t="s">
        <v>359</v>
      </c>
      <c r="F552" s="137">
        <v>11000000</v>
      </c>
      <c r="G552" s="1631" t="s">
        <v>8509</v>
      </c>
      <c r="H552" s="137"/>
    </row>
    <row r="553" spans="2:8">
      <c r="B553" s="1461">
        <v>20260212</v>
      </c>
      <c r="C553" s="137" t="s">
        <v>6903</v>
      </c>
      <c r="D553" s="137" t="s">
        <v>8051</v>
      </c>
      <c r="E553" s="21" t="s">
        <v>359</v>
      </c>
      <c r="F553" s="137">
        <v>1380000</v>
      </c>
      <c r="G553" s="462" t="s">
        <v>8021</v>
      </c>
      <c r="H553" s="137"/>
    </row>
    <row r="554" spans="2:8">
      <c r="B554" s="1461">
        <v>20260212</v>
      </c>
      <c r="C554" s="137" t="s">
        <v>6903</v>
      </c>
      <c r="D554" s="137" t="s">
        <v>8051</v>
      </c>
      <c r="E554" s="21" t="s">
        <v>359</v>
      </c>
      <c r="F554" s="137">
        <v>2070000</v>
      </c>
      <c r="G554" s="462" t="s">
        <v>8057</v>
      </c>
      <c r="H554" s="137"/>
    </row>
    <row r="555" spans="2:8">
      <c r="B555" s="1461">
        <v>20260212</v>
      </c>
      <c r="C555" s="137" t="s">
        <v>6903</v>
      </c>
      <c r="D555" s="137" t="s">
        <v>8051</v>
      </c>
      <c r="E555" s="21" t="s">
        <v>359</v>
      </c>
      <c r="F555" s="137">
        <v>2415000</v>
      </c>
      <c r="G555" s="462" t="s">
        <v>8022</v>
      </c>
      <c r="H555" s="137"/>
    </row>
    <row r="556" spans="2:8">
      <c r="B556" s="1461">
        <v>20260212</v>
      </c>
      <c r="C556" s="137" t="s">
        <v>6903</v>
      </c>
      <c r="D556" s="137" t="s">
        <v>8051</v>
      </c>
      <c r="E556" s="21" t="s">
        <v>359</v>
      </c>
      <c r="F556" s="137">
        <v>2070000</v>
      </c>
      <c r="G556" s="462" t="s">
        <v>8013</v>
      </c>
      <c r="H556" s="137"/>
    </row>
    <row r="557" spans="2:8" s="329" customFormat="1">
      <c r="B557" s="1538">
        <v>20260219</v>
      </c>
      <c r="C557" s="1539" t="s">
        <v>8052</v>
      </c>
      <c r="D557" s="1539" t="s">
        <v>8053</v>
      </c>
      <c r="E557" s="329" t="s">
        <v>359</v>
      </c>
      <c r="F557" s="1539">
        <v>0</v>
      </c>
      <c r="G557" s="1402" t="s">
        <v>8012</v>
      </c>
      <c r="H557" s="1539"/>
    </row>
    <row r="558" spans="2:8">
      <c r="B558" s="1461">
        <v>20260226</v>
      </c>
      <c r="C558" s="137" t="s">
        <v>8055</v>
      </c>
      <c r="D558" s="137" t="s">
        <v>7983</v>
      </c>
      <c r="E558" s="21" t="s">
        <v>359</v>
      </c>
      <c r="F558" s="137">
        <v>148000000</v>
      </c>
      <c r="G558" s="462" t="s">
        <v>8011</v>
      </c>
      <c r="H558" s="137"/>
    </row>
    <row r="559" spans="2:8">
      <c r="B559" s="1461">
        <v>20260226</v>
      </c>
      <c r="C559" s="137" t="s">
        <v>701</v>
      </c>
      <c r="D559" s="137" t="s">
        <v>366</v>
      </c>
      <c r="E559" s="21" t="s">
        <v>359</v>
      </c>
      <c r="F559" s="137">
        <v>35000000</v>
      </c>
      <c r="G559" s="462" t="s">
        <v>8023</v>
      </c>
      <c r="H559" s="137"/>
    </row>
    <row r="560" spans="2:8">
      <c r="B560" s="1461">
        <v>20260226</v>
      </c>
      <c r="C560" s="137" t="s">
        <v>701</v>
      </c>
      <c r="D560" s="137" t="s">
        <v>366</v>
      </c>
      <c r="E560" s="21" t="s">
        <v>359</v>
      </c>
      <c r="F560" s="137">
        <v>17000000</v>
      </c>
      <c r="G560" s="462" t="s">
        <v>8010</v>
      </c>
      <c r="H560" s="137"/>
    </row>
    <row r="561" spans="2:8">
      <c r="B561" s="1461">
        <v>20260312</v>
      </c>
      <c r="C561" s="137" t="s">
        <v>6489</v>
      </c>
      <c r="D561" s="137" t="s">
        <v>6401</v>
      </c>
      <c r="E561" s="83" t="s">
        <v>6670</v>
      </c>
      <c r="F561" s="137">
        <v>330000</v>
      </c>
      <c r="G561" s="462" t="s">
        <v>8321</v>
      </c>
      <c r="H561" s="137"/>
    </row>
    <row r="562" spans="2:8">
      <c r="B562" s="1461">
        <v>20260312</v>
      </c>
      <c r="C562" s="137" t="s">
        <v>6489</v>
      </c>
      <c r="D562" s="137" t="s">
        <v>6401</v>
      </c>
      <c r="E562" s="83" t="s">
        <v>6670</v>
      </c>
      <c r="F562" s="137">
        <v>330000</v>
      </c>
      <c r="G562" s="462" t="s">
        <v>8322</v>
      </c>
      <c r="H562" s="137"/>
    </row>
    <row r="563" spans="2:8">
      <c r="B563" s="1461">
        <v>20260312</v>
      </c>
      <c r="C563" s="137" t="s">
        <v>6489</v>
      </c>
      <c r="D563" s="137" t="s">
        <v>6401</v>
      </c>
      <c r="E563" s="83" t="s">
        <v>6670</v>
      </c>
      <c r="F563" s="137">
        <v>330000</v>
      </c>
      <c r="G563" s="462" t="s">
        <v>8323</v>
      </c>
      <c r="H563" s="137"/>
    </row>
    <row r="564" spans="2:8">
      <c r="B564" s="1461">
        <v>20260312</v>
      </c>
      <c r="C564" s="137" t="s">
        <v>6489</v>
      </c>
      <c r="D564" s="137" t="s">
        <v>6401</v>
      </c>
      <c r="E564" s="83" t="s">
        <v>6670</v>
      </c>
      <c r="F564" s="137">
        <v>330000</v>
      </c>
      <c r="G564" s="462" t="s">
        <v>8324</v>
      </c>
      <c r="H564" s="137"/>
    </row>
    <row r="565" spans="2:8">
      <c r="B565" s="1461">
        <v>20260312</v>
      </c>
      <c r="C565" s="137" t="s">
        <v>6489</v>
      </c>
      <c r="D565" s="137" t="s">
        <v>6401</v>
      </c>
      <c r="E565" s="83" t="s">
        <v>6670</v>
      </c>
      <c r="F565" s="137">
        <v>330000</v>
      </c>
      <c r="G565" s="462" t="s">
        <v>8325</v>
      </c>
      <c r="H565" s="137"/>
    </row>
    <row r="566" spans="2:8">
      <c r="B566" s="1461">
        <v>20260312</v>
      </c>
      <c r="C566" s="137" t="s">
        <v>6489</v>
      </c>
      <c r="D566" s="137" t="s">
        <v>6401</v>
      </c>
      <c r="E566" s="83" t="s">
        <v>6670</v>
      </c>
      <c r="F566" s="137">
        <v>330000</v>
      </c>
      <c r="G566" s="462" t="s">
        <v>8326</v>
      </c>
      <c r="H566" s="137"/>
    </row>
    <row r="567" spans="2:8" ht="18" customHeight="1">
      <c r="B567" s="1461">
        <v>20260312</v>
      </c>
      <c r="C567" s="137" t="s">
        <v>6489</v>
      </c>
      <c r="D567" s="137" t="s">
        <v>6401</v>
      </c>
      <c r="E567" s="83" t="s">
        <v>6670</v>
      </c>
      <c r="F567" s="137">
        <v>330000</v>
      </c>
      <c r="G567" s="462" t="s">
        <v>8327</v>
      </c>
      <c r="H567" s="137"/>
    </row>
    <row r="568" spans="2:8">
      <c r="B568" s="1461">
        <v>20260318</v>
      </c>
      <c r="C568" s="137" t="s">
        <v>6489</v>
      </c>
      <c r="D568" s="137" t="s">
        <v>6401</v>
      </c>
      <c r="E568" s="83" t="s">
        <v>6670</v>
      </c>
      <c r="F568" s="137">
        <v>330000</v>
      </c>
      <c r="G568" s="462" t="s">
        <v>8328</v>
      </c>
      <c r="H568" s="137"/>
    </row>
    <row r="569" spans="2:8">
      <c r="B569" s="1461">
        <v>20260318</v>
      </c>
      <c r="C569" s="137" t="s">
        <v>6489</v>
      </c>
      <c r="D569" s="137" t="s">
        <v>6401</v>
      </c>
      <c r="E569" s="83" t="s">
        <v>6670</v>
      </c>
      <c r="F569" s="137">
        <v>330000</v>
      </c>
      <c r="G569" s="462" t="s">
        <v>8283</v>
      </c>
      <c r="H569" s="137"/>
    </row>
    <row r="570" spans="2:8">
      <c r="B570" s="1461">
        <v>20260320</v>
      </c>
      <c r="C570" s="137" t="s">
        <v>6489</v>
      </c>
      <c r="D570" s="137" t="s">
        <v>6401</v>
      </c>
      <c r="E570" s="83" t="s">
        <v>6670</v>
      </c>
      <c r="F570" s="137">
        <v>330000</v>
      </c>
      <c r="G570" s="462" t="s">
        <v>8329</v>
      </c>
      <c r="H570" s="137"/>
    </row>
    <row r="571" spans="2:8">
      <c r="B571" s="1461">
        <v>20260305</v>
      </c>
      <c r="C571" s="137" t="s">
        <v>6903</v>
      </c>
      <c r="D571" s="137" t="s">
        <v>8051</v>
      </c>
      <c r="E571" s="21" t="s">
        <v>359</v>
      </c>
      <c r="F571" s="137">
        <v>1223600</v>
      </c>
      <c r="G571" s="462" t="s">
        <v>8330</v>
      </c>
      <c r="H571" s="137"/>
    </row>
    <row r="572" spans="2:8">
      <c r="B572" s="1461">
        <v>20260305</v>
      </c>
      <c r="C572" s="137" t="s">
        <v>6903</v>
      </c>
      <c r="D572" s="137" t="s">
        <v>8051</v>
      </c>
      <c r="E572" s="21" t="s">
        <v>359</v>
      </c>
      <c r="F572" s="137">
        <v>1223600</v>
      </c>
      <c r="G572" s="462" t="s">
        <v>8331</v>
      </c>
      <c r="H572" s="137"/>
    </row>
    <row r="573" spans="2:8">
      <c r="B573" s="1461">
        <v>20260305</v>
      </c>
      <c r="C573" s="137" t="s">
        <v>6903</v>
      </c>
      <c r="D573" s="137" t="s">
        <v>8051</v>
      </c>
      <c r="E573" s="21" t="s">
        <v>359</v>
      </c>
      <c r="F573" s="137">
        <v>6118000</v>
      </c>
      <c r="G573" s="462" t="s">
        <v>8332</v>
      </c>
      <c r="H573" s="137"/>
    </row>
    <row r="574" spans="2:8">
      <c r="B574" s="1461">
        <v>20260305</v>
      </c>
      <c r="C574" s="137" t="s">
        <v>6903</v>
      </c>
      <c r="D574" s="137" t="s">
        <v>8051</v>
      </c>
      <c r="E574" s="21" t="s">
        <v>359</v>
      </c>
      <c r="F574" s="137">
        <v>1610000</v>
      </c>
      <c r="G574" s="462" t="s">
        <v>8333</v>
      </c>
      <c r="H574" s="137"/>
    </row>
    <row r="575" spans="2:8">
      <c r="B575" s="1461">
        <v>20260305</v>
      </c>
      <c r="C575" s="137" t="s">
        <v>6903</v>
      </c>
      <c r="D575" s="137" t="s">
        <v>8051</v>
      </c>
      <c r="E575" s="21" t="s">
        <v>359</v>
      </c>
      <c r="F575" s="137">
        <v>5139120</v>
      </c>
      <c r="G575" s="462" t="s">
        <v>8334</v>
      </c>
      <c r="H575" s="137"/>
    </row>
    <row r="576" spans="2:8">
      <c r="B576" s="1461">
        <v>20260306</v>
      </c>
      <c r="C576" s="137" t="s">
        <v>6903</v>
      </c>
      <c r="D576" s="137" t="s">
        <v>8051</v>
      </c>
      <c r="E576" s="21" t="s">
        <v>359</v>
      </c>
      <c r="F576" s="137">
        <v>1380000</v>
      </c>
      <c r="G576" s="462" t="s">
        <v>8021</v>
      </c>
      <c r="H576" s="137"/>
    </row>
    <row r="577" spans="2:8">
      <c r="B577" s="1461">
        <v>20260306</v>
      </c>
      <c r="C577" s="137" t="s">
        <v>6903</v>
      </c>
      <c r="D577" s="137" t="s">
        <v>8051</v>
      </c>
      <c r="E577" s="21" t="s">
        <v>359</v>
      </c>
      <c r="F577" s="137">
        <v>6900000</v>
      </c>
      <c r="G577" s="462" t="s">
        <v>8335</v>
      </c>
      <c r="H577" s="137"/>
    </row>
    <row r="578" spans="2:8">
      <c r="B578" s="1461">
        <v>20260312</v>
      </c>
      <c r="C578" s="137" t="s">
        <v>6903</v>
      </c>
      <c r="D578" s="137" t="s">
        <v>8051</v>
      </c>
      <c r="E578" s="21" t="s">
        <v>359</v>
      </c>
      <c r="F578" s="137">
        <v>2070000</v>
      </c>
      <c r="G578" s="462" t="s">
        <v>8336</v>
      </c>
      <c r="H578" s="137"/>
    </row>
    <row r="579" spans="2:8">
      <c r="B579" s="1461">
        <v>20260312</v>
      </c>
      <c r="C579" s="137" t="s">
        <v>6903</v>
      </c>
      <c r="D579" s="137" t="s">
        <v>8051</v>
      </c>
      <c r="E579" s="21" t="s">
        <v>359</v>
      </c>
      <c r="F579" s="137">
        <v>7590000</v>
      </c>
      <c r="G579" s="462" t="s">
        <v>8337</v>
      </c>
      <c r="H579" s="137"/>
    </row>
    <row r="580" spans="2:8">
      <c r="B580" s="1461">
        <v>20260326</v>
      </c>
      <c r="C580" s="137" t="s">
        <v>6903</v>
      </c>
      <c r="D580" s="137" t="s">
        <v>8051</v>
      </c>
      <c r="E580" s="21" t="s">
        <v>359</v>
      </c>
      <c r="F580" s="137">
        <v>27810</v>
      </c>
      <c r="G580" s="462" t="s">
        <v>8338</v>
      </c>
      <c r="H580" s="137"/>
    </row>
    <row r="581" spans="2:8">
      <c r="B581" s="1461">
        <v>20260312</v>
      </c>
      <c r="C581" s="137" t="s">
        <v>6489</v>
      </c>
      <c r="D581" s="137" t="s">
        <v>6401</v>
      </c>
      <c r="E581" s="21" t="s">
        <v>359</v>
      </c>
      <c r="F581" s="137">
        <v>111220</v>
      </c>
      <c r="G581" s="462" t="s">
        <v>8339</v>
      </c>
      <c r="H581" s="137"/>
    </row>
    <row r="582" spans="2:8">
      <c r="B582" s="1461">
        <v>20260312</v>
      </c>
      <c r="C582" s="137" t="s">
        <v>6489</v>
      </c>
      <c r="D582" s="137" t="s">
        <v>6401</v>
      </c>
      <c r="E582" s="21" t="s">
        <v>359</v>
      </c>
      <c r="F582" s="137">
        <v>113150</v>
      </c>
      <c r="G582" s="462" t="s">
        <v>8340</v>
      </c>
      <c r="H582" s="137"/>
    </row>
    <row r="583" spans="2:8">
      <c r="B583" s="1461">
        <v>20260312</v>
      </c>
      <c r="C583" s="137" t="s">
        <v>6489</v>
      </c>
      <c r="D583" s="137" t="s">
        <v>6401</v>
      </c>
      <c r="E583" s="21" t="s">
        <v>359</v>
      </c>
      <c r="F583" s="137">
        <v>115450</v>
      </c>
      <c r="G583" s="462" t="s">
        <v>8341</v>
      </c>
      <c r="H583" s="137"/>
    </row>
    <row r="584" spans="2:8">
      <c r="B584" s="1461">
        <v>20260312</v>
      </c>
      <c r="C584" s="137" t="s">
        <v>6489</v>
      </c>
      <c r="D584" s="137" t="s">
        <v>6401</v>
      </c>
      <c r="E584" s="21" t="s">
        <v>359</v>
      </c>
      <c r="F584" s="137">
        <v>87600</v>
      </c>
      <c r="G584" s="462" t="s">
        <v>8342</v>
      </c>
      <c r="H584" s="137"/>
    </row>
    <row r="585" spans="2:8">
      <c r="B585" s="1461">
        <v>20260312</v>
      </c>
      <c r="C585" s="137" t="s">
        <v>6489</v>
      </c>
      <c r="D585" s="137" t="s">
        <v>6401</v>
      </c>
      <c r="E585" s="21" t="s">
        <v>359</v>
      </c>
      <c r="F585" s="137">
        <v>504190</v>
      </c>
      <c r="G585" s="462" t="s">
        <v>8343</v>
      </c>
      <c r="H585" s="137"/>
    </row>
    <row r="586" spans="2:8">
      <c r="B586" s="1461">
        <v>20260312</v>
      </c>
      <c r="C586" s="137" t="s">
        <v>6489</v>
      </c>
      <c r="D586" s="137" t="s">
        <v>6401</v>
      </c>
      <c r="E586" s="21" t="s">
        <v>359</v>
      </c>
      <c r="F586" s="137">
        <v>3450000</v>
      </c>
      <c r="G586" s="462" t="s">
        <v>8305</v>
      </c>
      <c r="H586" s="137"/>
    </row>
    <row r="587" spans="2:8">
      <c r="B587" s="1461">
        <v>20260312</v>
      </c>
      <c r="C587" s="137" t="s">
        <v>6489</v>
      </c>
      <c r="D587" s="137" t="s">
        <v>6401</v>
      </c>
      <c r="E587" s="21" t="s">
        <v>359</v>
      </c>
      <c r="F587" s="137">
        <v>115490</v>
      </c>
      <c r="G587" s="462" t="s">
        <v>8344</v>
      </c>
      <c r="H587" s="137"/>
    </row>
    <row r="588" spans="2:8">
      <c r="B588" s="1461">
        <v>20260312</v>
      </c>
      <c r="C588" s="137" t="s">
        <v>6489</v>
      </c>
      <c r="D588" s="137" t="s">
        <v>6401</v>
      </c>
      <c r="E588" s="21" t="s">
        <v>359</v>
      </c>
      <c r="F588" s="137">
        <v>126300</v>
      </c>
      <c r="G588" s="462" t="s">
        <v>8345</v>
      </c>
      <c r="H588" s="137"/>
    </row>
    <row r="589" spans="2:8">
      <c r="B589" s="1461">
        <v>20260312</v>
      </c>
      <c r="C589" s="137" t="s">
        <v>6489</v>
      </c>
      <c r="D589" s="137" t="s">
        <v>6401</v>
      </c>
      <c r="E589" s="21" t="s">
        <v>359</v>
      </c>
      <c r="F589" s="137">
        <v>55000</v>
      </c>
      <c r="G589" s="462" t="s">
        <v>8346</v>
      </c>
      <c r="H589" s="137"/>
    </row>
    <row r="590" spans="2:8">
      <c r="B590" s="1461">
        <v>20260312</v>
      </c>
      <c r="C590" s="137" t="s">
        <v>6489</v>
      </c>
      <c r="D590" s="137" t="s">
        <v>6401</v>
      </c>
      <c r="E590" s="21" t="s">
        <v>359</v>
      </c>
      <c r="F590" s="137">
        <v>113150</v>
      </c>
      <c r="G590" s="462" t="s">
        <v>8340</v>
      </c>
      <c r="H590" s="137"/>
    </row>
    <row r="591" spans="2:8">
      <c r="B591" s="1461">
        <v>20260312</v>
      </c>
      <c r="C591" s="137" t="s">
        <v>6489</v>
      </c>
      <c r="D591" s="137" t="s">
        <v>6401</v>
      </c>
      <c r="E591" s="21" t="s">
        <v>359</v>
      </c>
      <c r="F591" s="137">
        <v>185470</v>
      </c>
      <c r="G591" s="462" t="s">
        <v>8347</v>
      </c>
      <c r="H591" s="137"/>
    </row>
    <row r="592" spans="2:8">
      <c r="B592" s="1461">
        <v>20260312</v>
      </c>
      <c r="C592" s="137" t="s">
        <v>6489</v>
      </c>
      <c r="D592" s="137" t="s">
        <v>6401</v>
      </c>
      <c r="E592" s="21" t="s">
        <v>359</v>
      </c>
      <c r="F592" s="137">
        <v>196900</v>
      </c>
      <c r="G592" s="462" t="s">
        <v>8348</v>
      </c>
      <c r="H592" s="137"/>
    </row>
    <row r="593" spans="2:8">
      <c r="B593" s="1461">
        <v>20260312</v>
      </c>
      <c r="C593" s="137" t="s">
        <v>6489</v>
      </c>
      <c r="D593" s="137" t="s">
        <v>6401</v>
      </c>
      <c r="E593" s="21" t="s">
        <v>359</v>
      </c>
      <c r="F593" s="137">
        <v>131450</v>
      </c>
      <c r="G593" s="462" t="s">
        <v>8349</v>
      </c>
      <c r="H593" s="137"/>
    </row>
    <row r="594" spans="2:8">
      <c r="B594" s="1461">
        <v>20260312</v>
      </c>
      <c r="C594" s="137" t="s">
        <v>6489</v>
      </c>
      <c r="D594" s="137" t="s">
        <v>6401</v>
      </c>
      <c r="E594" s="21" t="s">
        <v>359</v>
      </c>
      <c r="F594" s="137">
        <v>169560</v>
      </c>
      <c r="G594" s="462" t="s">
        <v>8350</v>
      </c>
      <c r="H594" s="137"/>
    </row>
    <row r="595" spans="2:8">
      <c r="B595" s="1461">
        <v>20260319</v>
      </c>
      <c r="C595" s="137" t="s">
        <v>6489</v>
      </c>
      <c r="D595" s="137" t="s">
        <v>6401</v>
      </c>
      <c r="E595" s="21" t="s">
        <v>359</v>
      </c>
      <c r="F595" s="137">
        <v>55000</v>
      </c>
      <c r="G595" s="462" t="s">
        <v>8346</v>
      </c>
      <c r="H595" s="137"/>
    </row>
    <row r="596" spans="2:8">
      <c r="B596" s="1461">
        <v>20260319</v>
      </c>
      <c r="C596" s="137" t="s">
        <v>6489</v>
      </c>
      <c r="D596" s="137" t="s">
        <v>6401</v>
      </c>
      <c r="E596" s="21" t="s">
        <v>359</v>
      </c>
      <c r="F596" s="137">
        <v>139730</v>
      </c>
      <c r="G596" s="462" t="s">
        <v>8351</v>
      </c>
      <c r="H596" s="137"/>
    </row>
    <row r="597" spans="2:8">
      <c r="B597" s="1461">
        <v>20260319</v>
      </c>
      <c r="C597" s="137" t="s">
        <v>6489</v>
      </c>
      <c r="D597" s="137" t="s">
        <v>6401</v>
      </c>
      <c r="E597" s="21" t="s">
        <v>359</v>
      </c>
      <c r="F597" s="137">
        <v>174160</v>
      </c>
      <c r="G597" s="462" t="s">
        <v>8352</v>
      </c>
      <c r="H597" s="137"/>
    </row>
    <row r="598" spans="2:8">
      <c r="B598" s="1461">
        <v>20260319</v>
      </c>
      <c r="C598" s="137" t="s">
        <v>701</v>
      </c>
      <c r="D598" s="137" t="s">
        <v>366</v>
      </c>
      <c r="E598" s="21" t="s">
        <v>359</v>
      </c>
      <c r="F598" s="137">
        <v>8000000</v>
      </c>
      <c r="G598" s="462" t="s">
        <v>8353</v>
      </c>
      <c r="H598" s="137"/>
    </row>
    <row r="599" spans="2:8">
      <c r="B599" s="1461">
        <v>20260319</v>
      </c>
      <c r="C599" s="137" t="s">
        <v>701</v>
      </c>
      <c r="D599" s="137" t="s">
        <v>366</v>
      </c>
      <c r="E599" s="21" t="s">
        <v>359</v>
      </c>
      <c r="F599" s="137">
        <v>45000000</v>
      </c>
      <c r="G599" s="462" t="s">
        <v>8354</v>
      </c>
      <c r="H599" s="137"/>
    </row>
    <row r="600" spans="2:8">
      <c r="B600" s="1461">
        <v>20260319</v>
      </c>
      <c r="C600" s="137" t="s">
        <v>8319</v>
      </c>
      <c r="D600" s="137" t="s">
        <v>8320</v>
      </c>
      <c r="E600" s="21" t="s">
        <v>359</v>
      </c>
      <c r="F600" s="137">
        <v>67000000</v>
      </c>
      <c r="G600" s="462" t="s">
        <v>8295</v>
      </c>
      <c r="H600" s="137"/>
    </row>
    <row r="601" spans="2:8">
      <c r="B601" s="1461"/>
      <c r="C601" s="137"/>
      <c r="D601" s="137"/>
      <c r="F601" s="137"/>
      <c r="G601" s="462"/>
      <c r="H601" s="137"/>
    </row>
    <row r="602" spans="2:8">
      <c r="B602" s="32" t="s">
        <v>4397</v>
      </c>
      <c r="C602" s="32"/>
      <c r="D602" s="32"/>
      <c r="E602" s="32"/>
      <c r="F602" s="56">
        <f>SUM(F7:F600)</f>
        <v>8672981226</v>
      </c>
      <c r="G602" s="56"/>
      <c r="H602" s="56"/>
    </row>
    <row r="603" spans="2:8">
      <c r="F603" s="57"/>
      <c r="G603" s="57"/>
    </row>
    <row r="604" spans="2:8" ht="19.2">
      <c r="B604" s="498" t="s">
        <v>4398</v>
      </c>
    </row>
    <row r="605" spans="2:8" s="37" customFormat="1">
      <c r="B605" s="463" t="s">
        <v>129</v>
      </c>
      <c r="C605" s="463" t="s">
        <v>4022</v>
      </c>
      <c r="D605" s="463" t="s">
        <v>130</v>
      </c>
      <c r="E605" s="463" t="s">
        <v>4023</v>
      </c>
      <c r="F605" s="155" t="s">
        <v>2698</v>
      </c>
      <c r="G605" s="463" t="s">
        <v>4006</v>
      </c>
      <c r="H605" s="155" t="s">
        <v>249</v>
      </c>
    </row>
    <row r="606" spans="2:8">
      <c r="B606" s="132" t="s">
        <v>4399</v>
      </c>
      <c r="C606" s="132" t="s">
        <v>443</v>
      </c>
      <c r="D606" s="83" t="s">
        <v>444</v>
      </c>
      <c r="E606" s="83" t="s">
        <v>408</v>
      </c>
      <c r="F606" s="52">
        <v>48546151</v>
      </c>
      <c r="G606" s="53" t="s">
        <v>4400</v>
      </c>
      <c r="H606" s="53"/>
    </row>
    <row r="607" spans="2:8">
      <c r="B607" s="132" t="s">
        <v>262</v>
      </c>
      <c r="C607" s="132" t="s">
        <v>443</v>
      </c>
      <c r="D607" s="83" t="s">
        <v>444</v>
      </c>
      <c r="E607" s="83" t="s">
        <v>408</v>
      </c>
      <c r="F607" s="52">
        <v>71541697</v>
      </c>
      <c r="G607" s="53" t="s">
        <v>4400</v>
      </c>
      <c r="H607" s="53"/>
    </row>
    <row r="608" spans="2:8">
      <c r="B608" s="132" t="s">
        <v>4401</v>
      </c>
      <c r="C608" s="132" t="s">
        <v>443</v>
      </c>
      <c r="D608" s="83" t="s">
        <v>444</v>
      </c>
      <c r="E608" s="83" t="s">
        <v>408</v>
      </c>
      <c r="F608" s="52">
        <v>79206879</v>
      </c>
      <c r="G608" s="53" t="s">
        <v>4400</v>
      </c>
      <c r="H608" s="53"/>
    </row>
    <row r="609" spans="2:8">
      <c r="B609" s="132" t="s">
        <v>4402</v>
      </c>
      <c r="C609" s="132" t="s">
        <v>443</v>
      </c>
      <c r="D609" s="83" t="s">
        <v>444</v>
      </c>
      <c r="E609" s="83" t="s">
        <v>408</v>
      </c>
      <c r="F609" s="52">
        <v>76651818</v>
      </c>
      <c r="G609" s="53" t="s">
        <v>4400</v>
      </c>
      <c r="H609" s="53"/>
    </row>
    <row r="610" spans="2:8">
      <c r="B610" s="132" t="s">
        <v>4402</v>
      </c>
      <c r="C610" s="132" t="s">
        <v>427</v>
      </c>
      <c r="D610" s="83" t="s">
        <v>428</v>
      </c>
      <c r="E610" s="83" t="s">
        <v>408</v>
      </c>
      <c r="F610" s="52">
        <v>8712328</v>
      </c>
      <c r="G610" s="53" t="s">
        <v>4403</v>
      </c>
      <c r="H610" s="53"/>
    </row>
    <row r="611" spans="2:8">
      <c r="B611" s="132" t="s">
        <v>252</v>
      </c>
      <c r="C611" s="132" t="s">
        <v>443</v>
      </c>
      <c r="D611" s="83" t="s">
        <v>444</v>
      </c>
      <c r="E611" s="83" t="s">
        <v>408</v>
      </c>
      <c r="F611" s="52">
        <v>79206879</v>
      </c>
      <c r="G611" s="53" t="s">
        <v>4400</v>
      </c>
      <c r="H611" s="53"/>
    </row>
    <row r="612" spans="2:8">
      <c r="B612" s="132" t="s">
        <v>252</v>
      </c>
      <c r="C612" s="132" t="s">
        <v>427</v>
      </c>
      <c r="D612" s="83" t="s">
        <v>428</v>
      </c>
      <c r="E612" s="83" t="s">
        <v>408</v>
      </c>
      <c r="F612" s="52">
        <v>9002739</v>
      </c>
      <c r="G612" s="53" t="s">
        <v>4403</v>
      </c>
      <c r="H612" s="53"/>
    </row>
    <row r="613" spans="2:8">
      <c r="B613" s="501" t="s">
        <v>4404</v>
      </c>
      <c r="C613" s="132" t="s">
        <v>443</v>
      </c>
      <c r="D613" s="83" t="s">
        <v>444</v>
      </c>
      <c r="E613" s="83" t="s">
        <v>408</v>
      </c>
      <c r="F613" s="52">
        <v>76651818</v>
      </c>
      <c r="G613" s="53" t="s">
        <v>4400</v>
      </c>
      <c r="H613" s="53"/>
    </row>
    <row r="614" spans="2:8">
      <c r="B614" s="501" t="s">
        <v>4404</v>
      </c>
      <c r="C614" s="132" t="s">
        <v>427</v>
      </c>
      <c r="D614" s="83" t="s">
        <v>428</v>
      </c>
      <c r="E614" s="83" t="s">
        <v>408</v>
      </c>
      <c r="F614" s="52">
        <v>8712328</v>
      </c>
      <c r="G614" s="53" t="s">
        <v>4403</v>
      </c>
      <c r="H614" s="53"/>
    </row>
    <row r="615" spans="2:8">
      <c r="B615" s="501" t="s">
        <v>4405</v>
      </c>
      <c r="C615" s="132" t="s">
        <v>443</v>
      </c>
      <c r="D615" s="83" t="s">
        <v>444</v>
      </c>
      <c r="E615" s="83" t="s">
        <v>408</v>
      </c>
      <c r="F615" s="52">
        <v>61321454</v>
      </c>
      <c r="G615" s="53" t="s">
        <v>4400</v>
      </c>
      <c r="H615" s="53" t="s">
        <v>4406</v>
      </c>
    </row>
    <row r="616" spans="2:8">
      <c r="B616" s="501" t="s">
        <v>4407</v>
      </c>
      <c r="C616" s="132" t="s">
        <v>443</v>
      </c>
      <c r="D616" s="83" t="s">
        <v>444</v>
      </c>
      <c r="E616" s="83" t="s">
        <v>408</v>
      </c>
      <c r="F616" s="52">
        <v>16677205</v>
      </c>
      <c r="G616" s="53" t="s">
        <v>4408</v>
      </c>
      <c r="H616" s="53" t="s">
        <v>4409</v>
      </c>
    </row>
    <row r="617" spans="2:8">
      <c r="B617" s="501" t="s">
        <v>4407</v>
      </c>
      <c r="C617" s="132" t="s">
        <v>427</v>
      </c>
      <c r="D617" s="83" t="s">
        <v>428</v>
      </c>
      <c r="E617" s="83" t="s">
        <v>408</v>
      </c>
      <c r="F617" s="53">
        <v>9002739</v>
      </c>
      <c r="G617" s="53" t="s">
        <v>4403</v>
      </c>
      <c r="H617" s="53"/>
    </row>
    <row r="618" spans="2:8">
      <c r="B618" s="501" t="s">
        <v>4410</v>
      </c>
      <c r="C618" s="132" t="s">
        <v>443</v>
      </c>
      <c r="D618" s="83" t="s">
        <v>444</v>
      </c>
      <c r="E618" s="83" t="s">
        <v>408</v>
      </c>
      <c r="F618" s="53">
        <v>73856194</v>
      </c>
      <c r="G618" s="53" t="s">
        <v>4411</v>
      </c>
      <c r="H618" s="53"/>
    </row>
    <row r="619" spans="2:8">
      <c r="B619" s="501" t="s">
        <v>4410</v>
      </c>
      <c r="C619" s="132" t="s">
        <v>427</v>
      </c>
      <c r="D619" s="83" t="s">
        <v>428</v>
      </c>
      <c r="E619" s="83" t="s">
        <v>408</v>
      </c>
      <c r="F619" s="53">
        <v>9002739</v>
      </c>
      <c r="G619" s="53" t="s">
        <v>4403</v>
      </c>
      <c r="H619" s="53"/>
    </row>
    <row r="620" spans="2:8">
      <c r="B620" s="132"/>
      <c r="C620" s="132"/>
      <c r="D620" s="83"/>
      <c r="E620" s="83"/>
      <c r="F620" s="52"/>
      <c r="G620" s="53"/>
      <c r="H620" s="53"/>
    </row>
    <row r="621" spans="2:8">
      <c r="B621" s="132"/>
      <c r="C621" s="132"/>
      <c r="D621" s="83"/>
      <c r="E621" s="83"/>
      <c r="F621" s="52"/>
      <c r="G621" s="53"/>
      <c r="H621" s="53"/>
    </row>
    <row r="622" spans="2:8">
      <c r="B622" s="32" t="s">
        <v>4397</v>
      </c>
      <c r="C622" s="32"/>
      <c r="D622" s="32"/>
      <c r="E622" s="32"/>
      <c r="F622" s="56">
        <f>SUM(F606:F621)</f>
        <v>628092968</v>
      </c>
      <c r="G622" s="56"/>
      <c r="H622" s="56"/>
    </row>
    <row r="623" spans="2:8">
      <c r="B623" s="32" t="s">
        <v>4412</v>
      </c>
      <c r="C623" s="32"/>
      <c r="D623" s="32"/>
      <c r="E623" s="32"/>
      <c r="F623" s="56">
        <f>F622+F602</f>
        <v>9301074194</v>
      </c>
      <c r="G623" s="56"/>
      <c r="H623" s="148" t="b">
        <f>F623=TB!F13</f>
        <v>1</v>
      </c>
    </row>
    <row r="624" spans="2:8">
      <c r="F624" s="57">
        <f>F623-TB!F13</f>
        <v>0</v>
      </c>
    </row>
    <row r="625" spans="6:6">
      <c r="F625" s="57"/>
    </row>
  </sheetData>
  <autoFilter ref="A6:H424" xr:uid="{00000000-0001-0000-1700-000000000000}"/>
  <phoneticPr fontId="40" type="noConversion"/>
  <pageMargins left="0.7" right="0.7" top="0.75" bottom="0.75" header="0.3" footer="0.3"/>
  <pageSetup paperSize="9" scale="1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F570-7406-4BD5-99F5-99B904DCC686}">
  <sheetPr filterMode="1">
    <tabColor rgb="FF0070C0"/>
    <pageSetUpPr fitToPage="1"/>
  </sheetPr>
  <dimension ref="A1:X744"/>
  <sheetViews>
    <sheetView topLeftCell="A7" workbookViewId="0">
      <selection activeCell="C748" sqref="C748"/>
    </sheetView>
  </sheetViews>
  <sheetFormatPr defaultRowHeight="13.2" outlineLevelRow="1" outlineLevelCol="1"/>
  <cols>
    <col min="1" max="1" width="6.375" customWidth="1" outlineLevel="1"/>
    <col min="2" max="2" width="11.125" customWidth="1" outlineLevel="1"/>
    <col min="3" max="3" width="21.375" bestFit="1" customWidth="1"/>
    <col min="4" max="4" width="5.375" customWidth="1" outlineLevel="1"/>
    <col min="5" max="5" width="23.375" bestFit="1" customWidth="1"/>
    <col min="6" max="6" width="25.875" customWidth="1"/>
    <col min="7" max="7" width="43.875" style="1489" customWidth="1"/>
    <col min="8" max="9" width="17.375" customWidth="1"/>
    <col min="10" max="10" width="21.375" style="1489" customWidth="1"/>
    <col min="11" max="11" width="22.625" customWidth="1"/>
    <col min="12" max="12" width="15.5" customWidth="1" outlineLevel="1"/>
    <col min="13" max="13" width="31.125" customWidth="1" outlineLevel="1"/>
    <col min="14" max="14" width="24.5" customWidth="1"/>
    <col min="15" max="15" width="18.625" customWidth="1"/>
    <col min="16" max="16" width="7.5" customWidth="1"/>
    <col min="17" max="17" width="103.875" bestFit="1" customWidth="1"/>
    <col min="18" max="18" width="12" customWidth="1"/>
    <col min="24" max="24" width="13.125" bestFit="1" customWidth="1"/>
  </cols>
  <sheetData>
    <row r="1" spans="1:17" ht="21">
      <c r="C1" s="22" t="s">
        <v>2690</v>
      </c>
      <c r="E1" s="21"/>
      <c r="F1" s="21"/>
    </row>
    <row r="2" spans="1:17" ht="17.399999999999999">
      <c r="C2" s="21" t="s">
        <v>2691</v>
      </c>
      <c r="E2" s="24">
        <f>CONTENTS!C2</f>
        <v>46112</v>
      </c>
      <c r="F2" s="21"/>
    </row>
    <row r="3" spans="1:17" ht="17.399999999999999">
      <c r="C3" s="21" t="s">
        <v>2692</v>
      </c>
      <c r="E3" s="374" t="s">
        <v>2700</v>
      </c>
      <c r="F3" s="21" t="s">
        <v>480</v>
      </c>
    </row>
    <row r="4" spans="1:17" ht="17.399999999999999">
      <c r="C4" s="21" t="s">
        <v>2694</v>
      </c>
      <c r="E4" s="21" t="str">
        <f>VLOOKUP(E3, COA!$A$2:$C$187,3,0)</f>
        <v>Cash - KRW</v>
      </c>
      <c r="F4" s="21" t="str">
        <f>VLOOKUP(F3, COA!$A$2:$C$187,3,0)</f>
        <v>Cash - USD (HANA)</v>
      </c>
    </row>
    <row r="5" spans="1:17" ht="17.399999999999999">
      <c r="C5" s="21"/>
      <c r="E5" s="21"/>
      <c r="F5" s="21"/>
    </row>
    <row r="7" spans="1:17" ht="14.4">
      <c r="C7" s="370" t="s">
        <v>2719</v>
      </c>
      <c r="D7" s="370"/>
      <c r="E7" s="370" t="s">
        <v>2720</v>
      </c>
      <c r="F7" s="370" t="s">
        <v>2702</v>
      </c>
      <c r="G7" s="1490" t="s">
        <v>2701</v>
      </c>
      <c r="H7" s="371" t="s">
        <v>2698</v>
      </c>
      <c r="I7" s="371" t="s">
        <v>249</v>
      </c>
      <c r="O7" s="654"/>
    </row>
    <row r="8" spans="1:17" ht="15.6">
      <c r="C8" s="372" t="s">
        <v>1061</v>
      </c>
      <c r="D8" s="372"/>
      <c r="E8" s="372" t="s">
        <v>355</v>
      </c>
      <c r="F8" s="412" t="s">
        <v>2721</v>
      </c>
      <c r="G8" s="1491" t="s">
        <v>2722</v>
      </c>
      <c r="H8" s="787">
        <f>K743</f>
        <v>2467032264</v>
      </c>
      <c r="I8" s="373" t="s">
        <v>2723</v>
      </c>
      <c r="J8" s="1495" t="b">
        <f>H8=TB!F5</f>
        <v>1</v>
      </c>
      <c r="K8" s="394"/>
      <c r="O8" s="1263"/>
    </row>
    <row r="9" spans="1:17" ht="15.6">
      <c r="C9" s="372" t="s">
        <v>421</v>
      </c>
      <c r="D9" s="372"/>
      <c r="E9" s="372" t="s">
        <v>422</v>
      </c>
      <c r="F9" s="412" t="s">
        <v>423</v>
      </c>
      <c r="G9" s="1491" t="s">
        <v>2724</v>
      </c>
      <c r="H9" s="662">
        <f>K744</f>
        <v>1013274</v>
      </c>
      <c r="I9" s="373" t="s">
        <v>2723</v>
      </c>
      <c r="J9" s="1495" t="b">
        <f>H9=TB!F7</f>
        <v>1</v>
      </c>
      <c r="K9" s="394"/>
    </row>
    <row r="10" spans="1:17" ht="14.4">
      <c r="C10" s="372"/>
      <c r="D10" s="372"/>
      <c r="E10" s="372"/>
      <c r="F10" s="412"/>
      <c r="G10" s="1491"/>
      <c r="H10" s="662"/>
      <c r="I10" s="373"/>
    </row>
    <row r="11" spans="1:17" ht="15.6">
      <c r="C11" s="518" t="s">
        <v>480</v>
      </c>
      <c r="D11" s="518"/>
      <c r="E11" s="518" t="s">
        <v>481</v>
      </c>
      <c r="F11" s="412" t="s">
        <v>482</v>
      </c>
      <c r="G11" s="1491" t="s">
        <v>2725</v>
      </c>
      <c r="H11" s="662">
        <f>외화!M72</f>
        <v>0</v>
      </c>
      <c r="I11" s="373" t="str">
        <f>"USD "&amp;TEXT(K423,"#,##0.00")</f>
        <v>USD 0.00</v>
      </c>
      <c r="J11" s="1495">
        <f>-J13</f>
        <v>0</v>
      </c>
    </row>
    <row r="12" spans="1:17">
      <c r="G12" s="1492"/>
    </row>
    <row r="15" spans="1:17" ht="15.6">
      <c r="C15" s="313" t="s">
        <v>2726</v>
      </c>
    </row>
    <row r="16" spans="1:17" ht="26.4">
      <c r="A16" s="1337" t="s">
        <v>7613</v>
      </c>
      <c r="B16" s="1337" t="s">
        <v>2727</v>
      </c>
      <c r="C16" s="1337" t="s">
        <v>2728</v>
      </c>
      <c r="D16" s="1337" t="s">
        <v>6</v>
      </c>
      <c r="E16" s="1337" t="s">
        <v>2729</v>
      </c>
      <c r="F16" s="1337" t="s">
        <v>11</v>
      </c>
      <c r="G16" s="1493" t="s">
        <v>9</v>
      </c>
      <c r="H16" s="1337" t="s">
        <v>2730</v>
      </c>
      <c r="I16" s="1337" t="s">
        <v>2731</v>
      </c>
      <c r="J16" s="1493" t="s">
        <v>2732</v>
      </c>
      <c r="K16" s="1337" t="s">
        <v>2733</v>
      </c>
      <c r="L16" s="1337" t="s">
        <v>183</v>
      </c>
      <c r="M16" s="1337" t="s">
        <v>2734</v>
      </c>
      <c r="N16" s="1337" t="s">
        <v>2735</v>
      </c>
      <c r="O16" s="1338" t="s">
        <v>2736</v>
      </c>
      <c r="P16" s="1338"/>
      <c r="Q16" s="1339" t="s">
        <v>12</v>
      </c>
    </row>
    <row r="17" spans="1:17" s="408" customFormat="1" ht="13.2" hidden="1" customHeight="1" outlineLevel="1">
      <c r="A17" s="943" t="s">
        <v>2737</v>
      </c>
      <c r="B17" s="943" t="s">
        <v>2738</v>
      </c>
      <c r="C17" s="943" t="s">
        <v>356</v>
      </c>
      <c r="D17" s="914">
        <v>1</v>
      </c>
      <c r="E17" s="914" t="s">
        <v>2739</v>
      </c>
      <c r="F17" s="914"/>
      <c r="G17" s="914"/>
      <c r="H17" s="914" t="s">
        <v>341</v>
      </c>
      <c r="I17" s="944">
        <v>0</v>
      </c>
      <c r="J17" s="944">
        <v>0</v>
      </c>
      <c r="K17" s="944">
        <v>0</v>
      </c>
      <c r="L17" s="914" t="s">
        <v>2740</v>
      </c>
      <c r="M17" s="914" t="s">
        <v>2741</v>
      </c>
      <c r="N17" s="943" t="s">
        <v>2742</v>
      </c>
      <c r="O17" s="407">
        <v>0</v>
      </c>
      <c r="P17" s="407"/>
    </row>
    <row r="18" spans="1:17" s="408" customFormat="1" ht="13.2" hidden="1" customHeight="1" outlineLevel="1">
      <c r="A18" s="943" t="s">
        <v>2737</v>
      </c>
      <c r="B18" s="943" t="s">
        <v>2738</v>
      </c>
      <c r="C18" s="943" t="s">
        <v>356</v>
      </c>
      <c r="D18" s="914">
        <v>2</v>
      </c>
      <c r="E18" s="914" t="s">
        <v>2743</v>
      </c>
      <c r="F18" s="914" t="s">
        <v>2744</v>
      </c>
      <c r="G18" s="914"/>
      <c r="H18" s="914" t="s">
        <v>341</v>
      </c>
      <c r="I18" s="944">
        <v>6661408000</v>
      </c>
      <c r="J18" s="944">
        <v>0</v>
      </c>
      <c r="K18" s="944">
        <v>6661408000</v>
      </c>
      <c r="L18" s="914" t="s">
        <v>2745</v>
      </c>
      <c r="M18" s="914" t="s">
        <v>2741</v>
      </c>
      <c r="N18" s="943" t="s">
        <v>2742</v>
      </c>
      <c r="O18" s="407">
        <v>6661408000</v>
      </c>
      <c r="P18" s="407"/>
      <c r="Q18" s="408" t="s">
        <v>39</v>
      </c>
    </row>
    <row r="19" spans="1:17" s="408" customFormat="1" ht="13.2" hidden="1" customHeight="1" outlineLevel="1">
      <c r="A19" s="943" t="s">
        <v>2737</v>
      </c>
      <c r="B19" s="943" t="s">
        <v>2738</v>
      </c>
      <c r="C19" s="943" t="s">
        <v>356</v>
      </c>
      <c r="D19" s="914">
        <v>3</v>
      </c>
      <c r="E19" s="914" t="s">
        <v>2746</v>
      </c>
      <c r="F19" s="914" t="s">
        <v>2747</v>
      </c>
      <c r="G19" s="914"/>
      <c r="H19" s="914" t="s">
        <v>341</v>
      </c>
      <c r="I19" s="944">
        <v>0</v>
      </c>
      <c r="J19" s="944">
        <v>400003000</v>
      </c>
      <c r="K19" s="944">
        <v>6261405000</v>
      </c>
      <c r="L19" s="914" t="s">
        <v>2748</v>
      </c>
      <c r="M19" s="914" t="s">
        <v>2741</v>
      </c>
      <c r="N19" s="943" t="s">
        <v>2742</v>
      </c>
      <c r="O19" s="407">
        <v>-400003000</v>
      </c>
      <c r="P19" s="407"/>
      <c r="Q19" s="407" t="s">
        <v>39</v>
      </c>
    </row>
    <row r="20" spans="1:17" s="408" customFormat="1" ht="13.2" hidden="1" customHeight="1" outlineLevel="1">
      <c r="A20" s="943" t="s">
        <v>2737</v>
      </c>
      <c r="B20" s="943" t="s">
        <v>2738</v>
      </c>
      <c r="C20" s="943" t="s">
        <v>356</v>
      </c>
      <c r="D20" s="914">
        <v>6</v>
      </c>
      <c r="E20" s="914" t="s">
        <v>2749</v>
      </c>
      <c r="F20" s="914" t="s">
        <v>2750</v>
      </c>
      <c r="G20" s="914"/>
      <c r="H20" s="914" t="s">
        <v>341</v>
      </c>
      <c r="I20" s="944">
        <v>0</v>
      </c>
      <c r="J20" s="944">
        <v>2226419000</v>
      </c>
      <c r="K20" s="944">
        <v>4034986000</v>
      </c>
      <c r="L20" s="914" t="s">
        <v>2745</v>
      </c>
      <c r="M20" s="914" t="s">
        <v>2741</v>
      </c>
      <c r="N20" s="943" t="s">
        <v>2742</v>
      </c>
      <c r="O20" s="407">
        <v>-2226419000</v>
      </c>
      <c r="P20" s="407"/>
      <c r="Q20" s="407" t="s">
        <v>39</v>
      </c>
    </row>
    <row r="21" spans="1:17" s="408" customFormat="1" ht="13.2" hidden="1" customHeight="1" outlineLevel="1">
      <c r="A21" s="943" t="s">
        <v>2737</v>
      </c>
      <c r="B21" s="943" t="s">
        <v>2738</v>
      </c>
      <c r="C21" s="943" t="s">
        <v>356</v>
      </c>
      <c r="D21" s="914">
        <v>7</v>
      </c>
      <c r="E21" s="914" t="s">
        <v>2751</v>
      </c>
      <c r="F21" s="914" t="s">
        <v>2752</v>
      </c>
      <c r="G21" s="914"/>
      <c r="H21" s="914" t="s">
        <v>341</v>
      </c>
      <c r="I21" s="944">
        <v>0</v>
      </c>
      <c r="J21" s="944">
        <v>3000</v>
      </c>
      <c r="K21" s="944">
        <v>4034983000</v>
      </c>
      <c r="L21" s="914" t="s">
        <v>2740</v>
      </c>
      <c r="M21" s="914" t="s">
        <v>2741</v>
      </c>
      <c r="N21" s="943" t="s">
        <v>2742</v>
      </c>
      <c r="O21" s="407">
        <v>-3000</v>
      </c>
      <c r="P21" s="407"/>
      <c r="Q21" s="407" t="s">
        <v>39</v>
      </c>
    </row>
    <row r="22" spans="1:17" s="408" customFormat="1" ht="13.2" hidden="1" customHeight="1" outlineLevel="1">
      <c r="A22" s="943" t="s">
        <v>2737</v>
      </c>
      <c r="B22" s="943" t="s">
        <v>2738</v>
      </c>
      <c r="C22" s="943" t="s">
        <v>356</v>
      </c>
      <c r="D22" s="914">
        <v>8</v>
      </c>
      <c r="E22" s="914" t="s">
        <v>2753</v>
      </c>
      <c r="F22" s="914" t="s">
        <v>2754</v>
      </c>
      <c r="G22" s="914"/>
      <c r="H22" s="914" t="s">
        <v>341</v>
      </c>
      <c r="I22" s="944">
        <v>0</v>
      </c>
      <c r="J22" s="944">
        <v>80003000</v>
      </c>
      <c r="K22" s="944">
        <v>3954980000</v>
      </c>
      <c r="L22" s="914" t="s">
        <v>2748</v>
      </c>
      <c r="M22" s="914" t="s">
        <v>2741</v>
      </c>
      <c r="N22" s="943" t="s">
        <v>2742</v>
      </c>
      <c r="O22" s="407">
        <v>-80003000</v>
      </c>
      <c r="P22" s="407"/>
      <c r="Q22" s="407" t="s">
        <v>39</v>
      </c>
    </row>
    <row r="23" spans="1:17" s="408" customFormat="1" ht="13.2" hidden="1" customHeight="1" outlineLevel="1">
      <c r="A23" s="943" t="s">
        <v>2737</v>
      </c>
      <c r="B23" s="943" t="s">
        <v>2738</v>
      </c>
      <c r="C23" s="943" t="s">
        <v>356</v>
      </c>
      <c r="D23" s="914">
        <v>11</v>
      </c>
      <c r="E23" s="914" t="s">
        <v>2755</v>
      </c>
      <c r="F23" s="914" t="s">
        <v>2756</v>
      </c>
      <c r="G23" s="914"/>
      <c r="H23" s="914" t="s">
        <v>341</v>
      </c>
      <c r="I23" s="944">
        <v>0</v>
      </c>
      <c r="J23" s="944">
        <v>175503000</v>
      </c>
      <c r="K23" s="944">
        <v>3779477000</v>
      </c>
      <c r="L23" s="914" t="s">
        <v>2748</v>
      </c>
      <c r="M23" s="914" t="s">
        <v>2741</v>
      </c>
      <c r="N23" s="943" t="s">
        <v>2742</v>
      </c>
      <c r="O23" s="407">
        <v>-175503000</v>
      </c>
      <c r="P23" s="407"/>
      <c r="Q23" s="407" t="s">
        <v>39</v>
      </c>
    </row>
    <row r="24" spans="1:17" s="408" customFormat="1" ht="13.2" hidden="1" customHeight="1" outlineLevel="1">
      <c r="A24" s="943" t="s">
        <v>2737</v>
      </c>
      <c r="B24" s="943" t="s">
        <v>2738</v>
      </c>
      <c r="C24" s="943" t="s">
        <v>356</v>
      </c>
      <c r="D24" s="914">
        <v>14</v>
      </c>
      <c r="E24" s="914" t="s">
        <v>2757</v>
      </c>
      <c r="F24" s="914" t="s">
        <v>2758</v>
      </c>
      <c r="G24" s="914"/>
      <c r="H24" s="914" t="s">
        <v>341</v>
      </c>
      <c r="I24" s="944">
        <v>0</v>
      </c>
      <c r="J24" s="944">
        <v>30003000</v>
      </c>
      <c r="K24" s="944">
        <v>3749474000</v>
      </c>
      <c r="L24" s="914" t="s">
        <v>2748</v>
      </c>
      <c r="M24" s="914" t="s">
        <v>2741</v>
      </c>
      <c r="N24" s="943" t="s">
        <v>2742</v>
      </c>
      <c r="O24" s="407">
        <v>-30003000</v>
      </c>
      <c r="P24" s="407"/>
      <c r="Q24" s="407" t="s">
        <v>39</v>
      </c>
    </row>
    <row r="25" spans="1:17" s="408" customFormat="1" ht="13.2" hidden="1" customHeight="1" outlineLevel="1">
      <c r="A25" s="943" t="s">
        <v>2737</v>
      </c>
      <c r="B25" s="943" t="s">
        <v>2738</v>
      </c>
      <c r="C25" s="943" t="s">
        <v>356</v>
      </c>
      <c r="D25" s="914">
        <v>17</v>
      </c>
      <c r="E25" s="914" t="s">
        <v>2759</v>
      </c>
      <c r="F25" s="914" t="s">
        <v>2760</v>
      </c>
      <c r="G25" s="914"/>
      <c r="H25" s="914" t="s">
        <v>341</v>
      </c>
      <c r="I25" s="944">
        <v>0</v>
      </c>
      <c r="J25" s="944">
        <v>4400</v>
      </c>
      <c r="K25" s="944">
        <v>3749469600</v>
      </c>
      <c r="L25" s="914" t="s">
        <v>2761</v>
      </c>
      <c r="M25" s="914" t="s">
        <v>2762</v>
      </c>
      <c r="N25" s="943" t="s">
        <v>2742</v>
      </c>
      <c r="O25" s="407">
        <v>-4400</v>
      </c>
      <c r="P25" s="407"/>
      <c r="Q25" s="407" t="s">
        <v>39</v>
      </c>
    </row>
    <row r="26" spans="1:17" s="408" customFormat="1" ht="13.2" hidden="1" customHeight="1" outlineLevel="1">
      <c r="A26" s="943" t="s">
        <v>2737</v>
      </c>
      <c r="B26" s="943" t="s">
        <v>2738</v>
      </c>
      <c r="C26" s="943" t="s">
        <v>356</v>
      </c>
      <c r="D26" s="914">
        <v>18</v>
      </c>
      <c r="E26" s="914" t="s">
        <v>2763</v>
      </c>
      <c r="F26" s="914" t="s">
        <v>2760</v>
      </c>
      <c r="G26" s="914"/>
      <c r="H26" s="914" t="s">
        <v>341</v>
      </c>
      <c r="I26" s="944">
        <v>0</v>
      </c>
      <c r="J26" s="944">
        <v>4400</v>
      </c>
      <c r="K26" s="944">
        <v>3749465200</v>
      </c>
      <c r="L26" s="914" t="s">
        <v>2761</v>
      </c>
      <c r="M26" s="914" t="s">
        <v>2762</v>
      </c>
      <c r="N26" s="943" t="s">
        <v>2742</v>
      </c>
      <c r="O26" s="407">
        <v>-4400</v>
      </c>
      <c r="P26" s="407"/>
      <c r="Q26" s="408" t="s">
        <v>39</v>
      </c>
    </row>
    <row r="27" spans="1:17" s="408" customFormat="1" ht="13.2" hidden="1" customHeight="1" outlineLevel="1">
      <c r="A27" s="943" t="s">
        <v>2737</v>
      </c>
      <c r="B27" s="943" t="s">
        <v>2738</v>
      </c>
      <c r="C27" s="943" t="s">
        <v>356</v>
      </c>
      <c r="D27" s="914">
        <v>19</v>
      </c>
      <c r="E27" s="914" t="s">
        <v>2764</v>
      </c>
      <c r="F27" s="914" t="s">
        <v>2765</v>
      </c>
      <c r="G27" s="914" t="s">
        <v>2766</v>
      </c>
      <c r="H27" s="914" t="s">
        <v>341</v>
      </c>
      <c r="I27" s="944">
        <v>0</v>
      </c>
      <c r="J27" s="944">
        <v>45000000</v>
      </c>
      <c r="K27" s="944">
        <v>3704465200</v>
      </c>
      <c r="L27" s="914" t="s">
        <v>2767</v>
      </c>
      <c r="M27" s="914" t="s">
        <v>2741</v>
      </c>
      <c r="N27" s="943" t="s">
        <v>2742</v>
      </c>
      <c r="O27" s="407">
        <v>-45000000</v>
      </c>
      <c r="P27" s="407"/>
      <c r="Q27" s="408" t="s">
        <v>39</v>
      </c>
    </row>
    <row r="28" spans="1:17" s="408" customFormat="1" ht="13.2" hidden="1" customHeight="1" outlineLevel="1">
      <c r="A28" s="943" t="s">
        <v>2737</v>
      </c>
      <c r="B28" s="943" t="s">
        <v>2738</v>
      </c>
      <c r="C28" s="943" t="s">
        <v>356</v>
      </c>
      <c r="D28" s="914">
        <v>20</v>
      </c>
      <c r="E28" s="914" t="s">
        <v>2768</v>
      </c>
      <c r="F28" s="914" t="s">
        <v>2765</v>
      </c>
      <c r="G28" s="914" t="s">
        <v>2769</v>
      </c>
      <c r="H28" s="914" t="s">
        <v>341</v>
      </c>
      <c r="I28" s="944">
        <v>0</v>
      </c>
      <c r="J28" s="944">
        <v>45000000</v>
      </c>
      <c r="K28" s="944">
        <v>3659465200</v>
      </c>
      <c r="L28" s="914" t="s">
        <v>2767</v>
      </c>
      <c r="M28" s="914" t="s">
        <v>2741</v>
      </c>
      <c r="N28" s="943" t="s">
        <v>2742</v>
      </c>
      <c r="O28" s="407">
        <v>-45000000</v>
      </c>
      <c r="P28" s="407"/>
      <c r="Q28" s="407" t="s">
        <v>39</v>
      </c>
    </row>
    <row r="29" spans="1:17" s="408" customFormat="1" ht="13.2" hidden="1" customHeight="1" outlineLevel="1">
      <c r="A29" s="943" t="s">
        <v>2737</v>
      </c>
      <c r="B29" s="943" t="s">
        <v>2738</v>
      </c>
      <c r="C29" s="943" t="s">
        <v>356</v>
      </c>
      <c r="D29" s="914">
        <v>21</v>
      </c>
      <c r="E29" s="914" t="s">
        <v>2770</v>
      </c>
      <c r="F29" s="914" t="s">
        <v>2771</v>
      </c>
      <c r="G29" s="914"/>
      <c r="H29" s="914" t="s">
        <v>341</v>
      </c>
      <c r="I29" s="944">
        <v>0</v>
      </c>
      <c r="J29" s="944">
        <v>8073000</v>
      </c>
      <c r="K29" s="944">
        <v>3651392200</v>
      </c>
      <c r="L29" s="914" t="s">
        <v>2772</v>
      </c>
      <c r="M29" s="914" t="s">
        <v>2741</v>
      </c>
      <c r="N29" s="943" t="s">
        <v>2742</v>
      </c>
      <c r="O29" s="407">
        <v>-8073000</v>
      </c>
      <c r="P29" s="407"/>
      <c r="Q29" s="408" t="s">
        <v>39</v>
      </c>
    </row>
    <row r="30" spans="1:17" s="408" customFormat="1" ht="13.2" hidden="1" customHeight="1" outlineLevel="1">
      <c r="A30" s="943" t="s">
        <v>2737</v>
      </c>
      <c r="B30" s="943" t="s">
        <v>2738</v>
      </c>
      <c r="C30" s="943" t="s">
        <v>356</v>
      </c>
      <c r="D30" s="914">
        <v>22</v>
      </c>
      <c r="E30" s="914" t="s">
        <v>2773</v>
      </c>
      <c r="F30" s="914" t="s">
        <v>2771</v>
      </c>
      <c r="G30" s="914"/>
      <c r="H30" s="914" t="s">
        <v>341</v>
      </c>
      <c r="I30" s="944">
        <v>0</v>
      </c>
      <c r="J30" s="944">
        <v>3680000</v>
      </c>
      <c r="K30" s="944">
        <v>3647712200</v>
      </c>
      <c r="L30" s="914" t="s">
        <v>2772</v>
      </c>
      <c r="M30" s="914" t="s">
        <v>2741</v>
      </c>
      <c r="N30" s="943" t="s">
        <v>2742</v>
      </c>
      <c r="O30" s="407">
        <v>-3680000</v>
      </c>
      <c r="P30" s="407"/>
      <c r="Q30" s="408" t="s">
        <v>39</v>
      </c>
    </row>
    <row r="31" spans="1:17" s="408" customFormat="1" ht="13.2" hidden="1" customHeight="1" outlineLevel="1">
      <c r="A31" s="943" t="s">
        <v>2737</v>
      </c>
      <c r="B31" s="943" t="s">
        <v>2738</v>
      </c>
      <c r="C31" s="943" t="s">
        <v>356</v>
      </c>
      <c r="D31" s="914">
        <v>23</v>
      </c>
      <c r="E31" s="914" t="s">
        <v>2774</v>
      </c>
      <c r="F31" s="914" t="s">
        <v>2771</v>
      </c>
      <c r="G31" s="914"/>
      <c r="H31" s="914" t="s">
        <v>341</v>
      </c>
      <c r="I31" s="944">
        <v>0</v>
      </c>
      <c r="J31" s="944">
        <v>18400000</v>
      </c>
      <c r="K31" s="944">
        <v>3629312200</v>
      </c>
      <c r="L31" s="914" t="s">
        <v>2772</v>
      </c>
      <c r="M31" s="914" t="s">
        <v>2741</v>
      </c>
      <c r="N31" s="943" t="s">
        <v>2742</v>
      </c>
      <c r="O31" s="407">
        <v>-18400000</v>
      </c>
      <c r="P31" s="407"/>
      <c r="Q31" s="408" t="s">
        <v>39</v>
      </c>
    </row>
    <row r="32" spans="1:17" s="408" customFormat="1" ht="13.2" hidden="1" customHeight="1" outlineLevel="1">
      <c r="A32" s="943" t="s">
        <v>2737</v>
      </c>
      <c r="B32" s="943" t="s">
        <v>2738</v>
      </c>
      <c r="C32" s="943" t="s">
        <v>356</v>
      </c>
      <c r="D32" s="914">
        <v>24</v>
      </c>
      <c r="E32" s="914" t="s">
        <v>2775</v>
      </c>
      <c r="F32" s="914" t="s">
        <v>2771</v>
      </c>
      <c r="G32" s="914"/>
      <c r="H32" s="914" t="s">
        <v>341</v>
      </c>
      <c r="I32" s="944">
        <v>0</v>
      </c>
      <c r="J32" s="944">
        <v>102415260</v>
      </c>
      <c r="K32" s="944">
        <v>3526896940</v>
      </c>
      <c r="L32" s="914" t="s">
        <v>2772</v>
      </c>
      <c r="M32" s="914" t="s">
        <v>2741</v>
      </c>
      <c r="N32" s="943" t="s">
        <v>2742</v>
      </c>
      <c r="O32" s="407">
        <v>-102415260</v>
      </c>
      <c r="P32" s="407"/>
      <c r="Q32" s="407" t="s">
        <v>39</v>
      </c>
    </row>
    <row r="33" spans="1:17" s="408" customFormat="1" ht="13.2" hidden="1" customHeight="1" outlineLevel="1">
      <c r="A33" s="943" t="s">
        <v>2737</v>
      </c>
      <c r="B33" s="943" t="s">
        <v>2738</v>
      </c>
      <c r="C33" s="943" t="s">
        <v>356</v>
      </c>
      <c r="D33" s="914">
        <v>25</v>
      </c>
      <c r="E33" s="914" t="s">
        <v>2776</v>
      </c>
      <c r="F33" s="914" t="s">
        <v>2760</v>
      </c>
      <c r="G33" s="914"/>
      <c r="H33" s="914" t="s">
        <v>341</v>
      </c>
      <c r="I33" s="944">
        <v>0</v>
      </c>
      <c r="J33" s="944">
        <v>4400</v>
      </c>
      <c r="K33" s="944">
        <v>3526892540</v>
      </c>
      <c r="L33" s="914" t="s">
        <v>2761</v>
      </c>
      <c r="M33" s="914" t="s">
        <v>2762</v>
      </c>
      <c r="N33" s="943" t="s">
        <v>2742</v>
      </c>
      <c r="O33" s="407">
        <v>-4400</v>
      </c>
      <c r="P33" s="407"/>
      <c r="Q33" s="407" t="s">
        <v>39</v>
      </c>
    </row>
    <row r="34" spans="1:17" s="408" customFormat="1" ht="13.2" hidden="1" customHeight="1" outlineLevel="1">
      <c r="A34" s="943" t="s">
        <v>2737</v>
      </c>
      <c r="B34" s="943" t="s">
        <v>2738</v>
      </c>
      <c r="C34" s="943" t="s">
        <v>356</v>
      </c>
      <c r="D34" s="914">
        <v>26</v>
      </c>
      <c r="E34" s="914" t="s">
        <v>2777</v>
      </c>
      <c r="F34" s="914" t="s">
        <v>2760</v>
      </c>
      <c r="G34" s="914"/>
      <c r="H34" s="914" t="s">
        <v>341</v>
      </c>
      <c r="I34" s="944">
        <v>0</v>
      </c>
      <c r="J34" s="944">
        <v>4400</v>
      </c>
      <c r="K34" s="944">
        <v>3526888140</v>
      </c>
      <c r="L34" s="914" t="s">
        <v>2761</v>
      </c>
      <c r="M34" s="914" t="s">
        <v>2762</v>
      </c>
      <c r="N34" s="943" t="s">
        <v>2742</v>
      </c>
      <c r="O34" s="407">
        <v>-4400</v>
      </c>
      <c r="P34" s="407"/>
      <c r="Q34" s="407" t="s">
        <v>39</v>
      </c>
    </row>
    <row r="35" spans="1:17" s="408" customFormat="1" ht="13.2" hidden="1" customHeight="1" outlineLevel="1">
      <c r="A35" s="943" t="s">
        <v>2737</v>
      </c>
      <c r="B35" s="943" t="s">
        <v>2738</v>
      </c>
      <c r="C35" s="943" t="s">
        <v>356</v>
      </c>
      <c r="D35" s="914">
        <v>27</v>
      </c>
      <c r="E35" s="914" t="s">
        <v>2778</v>
      </c>
      <c r="F35" s="914" t="s">
        <v>2771</v>
      </c>
      <c r="G35" s="914"/>
      <c r="H35" s="914" t="s">
        <v>341</v>
      </c>
      <c r="I35" s="944">
        <v>0</v>
      </c>
      <c r="J35" s="944">
        <v>4140000</v>
      </c>
      <c r="K35" s="944">
        <v>3522748140</v>
      </c>
      <c r="L35" s="914" t="s">
        <v>2772</v>
      </c>
      <c r="M35" s="914" t="s">
        <v>2741</v>
      </c>
      <c r="N35" s="943" t="s">
        <v>2742</v>
      </c>
      <c r="O35" s="407">
        <v>-4140000</v>
      </c>
      <c r="P35" s="407"/>
      <c r="Q35" s="407" t="s">
        <v>39</v>
      </c>
    </row>
    <row r="36" spans="1:17" s="406" customFormat="1" ht="13.2" hidden="1" customHeight="1" outlineLevel="1">
      <c r="A36" s="945" t="s">
        <v>2737</v>
      </c>
      <c r="B36" s="945" t="s">
        <v>2738</v>
      </c>
      <c r="C36" s="945" t="s">
        <v>482</v>
      </c>
      <c r="D36" s="946">
        <v>1</v>
      </c>
      <c r="E36" s="946" t="s">
        <v>2779</v>
      </c>
      <c r="F36" s="946"/>
      <c r="G36" s="946"/>
      <c r="H36" s="946" t="s">
        <v>38</v>
      </c>
      <c r="I36" s="947">
        <v>0</v>
      </c>
      <c r="J36" s="947">
        <v>0</v>
      </c>
      <c r="K36" s="947">
        <v>0</v>
      </c>
      <c r="L36" s="946" t="s">
        <v>2780</v>
      </c>
      <c r="M36" s="946" t="s">
        <v>2741</v>
      </c>
      <c r="N36" s="945" t="s">
        <v>2742</v>
      </c>
      <c r="O36" s="405">
        <v>0</v>
      </c>
      <c r="P36" s="405"/>
      <c r="Q36" s="405"/>
    </row>
    <row r="37" spans="1:17" s="406" customFormat="1" ht="13.2" hidden="1" customHeight="1" outlineLevel="1">
      <c r="A37" s="945" t="s">
        <v>2737</v>
      </c>
      <c r="B37" s="945" t="s">
        <v>2738</v>
      </c>
      <c r="C37" s="945" t="s">
        <v>482</v>
      </c>
      <c r="D37" s="946">
        <v>2</v>
      </c>
      <c r="E37" s="946" t="s">
        <v>2781</v>
      </c>
      <c r="F37" s="946" t="s">
        <v>37</v>
      </c>
      <c r="G37" s="946"/>
      <c r="H37" s="946" t="s">
        <v>38</v>
      </c>
      <c r="I37" s="947">
        <v>5360000</v>
      </c>
      <c r="J37" s="947">
        <v>0</v>
      </c>
      <c r="K37" s="947">
        <v>5360000</v>
      </c>
      <c r="L37" s="946" t="s">
        <v>2782</v>
      </c>
      <c r="M37" s="946" t="s">
        <v>2741</v>
      </c>
      <c r="N37" s="945" t="s">
        <v>2742</v>
      </c>
      <c r="O37" s="405">
        <v>5360000</v>
      </c>
      <c r="P37" s="405"/>
      <c r="Q37" s="405" t="s">
        <v>39</v>
      </c>
    </row>
    <row r="38" spans="1:17" s="406" customFormat="1" ht="13.2" hidden="1" customHeight="1" outlineLevel="1">
      <c r="A38" s="945" t="s">
        <v>2737</v>
      </c>
      <c r="B38" s="945" t="s">
        <v>2738</v>
      </c>
      <c r="C38" s="945" t="s">
        <v>482</v>
      </c>
      <c r="D38" s="946">
        <v>3</v>
      </c>
      <c r="E38" s="946" t="s">
        <v>2783</v>
      </c>
      <c r="F38" s="946" t="s">
        <v>2784</v>
      </c>
      <c r="G38" s="946"/>
      <c r="H38" s="946" t="s">
        <v>38</v>
      </c>
      <c r="I38" s="947">
        <v>0</v>
      </c>
      <c r="J38" s="947">
        <v>5360000</v>
      </c>
      <c r="K38" s="947">
        <v>0</v>
      </c>
      <c r="L38" s="946" t="s">
        <v>2780</v>
      </c>
      <c r="M38" s="946" t="s">
        <v>2741</v>
      </c>
      <c r="N38" s="945" t="s">
        <v>2742</v>
      </c>
      <c r="O38" s="405">
        <v>-5360000</v>
      </c>
      <c r="P38" s="405"/>
      <c r="Q38" s="405" t="s">
        <v>39</v>
      </c>
    </row>
    <row r="39" spans="1:17" s="408" customFormat="1" ht="13.2" hidden="1" customHeight="1" outlineLevel="1">
      <c r="A39" s="943" t="s">
        <v>2737</v>
      </c>
      <c r="B39" s="943" t="s">
        <v>2738</v>
      </c>
      <c r="C39" s="943" t="s">
        <v>356</v>
      </c>
      <c r="D39" s="914">
        <v>1</v>
      </c>
      <c r="E39" s="914" t="s">
        <v>2785</v>
      </c>
      <c r="F39" s="914" t="s">
        <v>2771</v>
      </c>
      <c r="G39" s="914"/>
      <c r="H39" s="914" t="s">
        <v>341</v>
      </c>
      <c r="I39" s="944">
        <v>0</v>
      </c>
      <c r="J39" s="944">
        <v>1380000</v>
      </c>
      <c r="K39" s="944">
        <v>3521368140</v>
      </c>
      <c r="L39" s="914" t="s">
        <v>2772</v>
      </c>
      <c r="M39" s="914" t="s">
        <v>2741</v>
      </c>
      <c r="N39" s="943" t="s">
        <v>2742</v>
      </c>
      <c r="O39" s="407">
        <v>-1380000</v>
      </c>
      <c r="P39" s="407"/>
      <c r="Q39" s="407" t="s">
        <v>39</v>
      </c>
    </row>
    <row r="40" spans="1:17" s="408" customFormat="1" ht="13.2" hidden="1" customHeight="1" outlineLevel="1">
      <c r="A40" s="943" t="s">
        <v>2737</v>
      </c>
      <c r="B40" s="943" t="s">
        <v>2738</v>
      </c>
      <c r="C40" s="943" t="s">
        <v>356</v>
      </c>
      <c r="D40" s="914">
        <v>1</v>
      </c>
      <c r="E40" s="914" t="s">
        <v>2786</v>
      </c>
      <c r="F40" s="914" t="s">
        <v>2760</v>
      </c>
      <c r="G40" s="914"/>
      <c r="H40" s="914" t="s">
        <v>341</v>
      </c>
      <c r="I40" s="944">
        <v>0</v>
      </c>
      <c r="J40" s="944">
        <v>4400</v>
      </c>
      <c r="K40" s="944">
        <v>3521363740</v>
      </c>
      <c r="L40" s="914" t="s">
        <v>2787</v>
      </c>
      <c r="M40" s="914" t="s">
        <v>2762</v>
      </c>
      <c r="N40" s="943" t="s">
        <v>2742</v>
      </c>
      <c r="O40" s="407">
        <v>-4400</v>
      </c>
      <c r="P40" s="407"/>
      <c r="Q40" s="407" t="s">
        <v>2788</v>
      </c>
    </row>
    <row r="41" spans="1:17" s="408" customFormat="1" ht="13.2" hidden="1" customHeight="1" outlineLevel="1">
      <c r="A41" s="943" t="s">
        <v>2737</v>
      </c>
      <c r="B41" s="943" t="s">
        <v>2738</v>
      </c>
      <c r="C41" s="943" t="s">
        <v>356</v>
      </c>
      <c r="D41" s="914">
        <v>2</v>
      </c>
      <c r="E41" s="914" t="s">
        <v>2789</v>
      </c>
      <c r="F41" s="914" t="s">
        <v>2760</v>
      </c>
      <c r="G41" s="914"/>
      <c r="H41" s="914" t="s">
        <v>341</v>
      </c>
      <c r="I41" s="944">
        <v>0</v>
      </c>
      <c r="J41" s="944">
        <v>4400</v>
      </c>
      <c r="K41" s="944">
        <v>3521359340</v>
      </c>
      <c r="L41" s="914" t="s">
        <v>2787</v>
      </c>
      <c r="M41" s="914" t="s">
        <v>2762</v>
      </c>
      <c r="N41" s="943" t="s">
        <v>2742</v>
      </c>
      <c r="O41" s="407">
        <v>-4400</v>
      </c>
      <c r="P41" s="407"/>
      <c r="Q41" s="407" t="s">
        <v>2788</v>
      </c>
    </row>
    <row r="42" spans="1:17" s="408" customFormat="1" ht="13.2" hidden="1" customHeight="1" outlineLevel="1">
      <c r="A42" s="943" t="s">
        <v>2737</v>
      </c>
      <c r="B42" s="943" t="s">
        <v>2738</v>
      </c>
      <c r="C42" s="943" t="s">
        <v>356</v>
      </c>
      <c r="D42" s="914">
        <v>3</v>
      </c>
      <c r="E42" s="914" t="s">
        <v>2790</v>
      </c>
      <c r="F42" s="914" t="s">
        <v>2760</v>
      </c>
      <c r="G42" s="914"/>
      <c r="H42" s="914" t="s">
        <v>341</v>
      </c>
      <c r="I42" s="944">
        <v>0</v>
      </c>
      <c r="J42" s="944">
        <v>4400</v>
      </c>
      <c r="K42" s="944">
        <v>3521354940</v>
      </c>
      <c r="L42" s="914" t="s">
        <v>2787</v>
      </c>
      <c r="M42" s="914" t="s">
        <v>2762</v>
      </c>
      <c r="N42" s="943" t="s">
        <v>2742</v>
      </c>
      <c r="O42" s="407">
        <v>-4400</v>
      </c>
      <c r="P42" s="407"/>
      <c r="Q42" s="407" t="s">
        <v>2788</v>
      </c>
    </row>
    <row r="43" spans="1:17" s="408" customFormat="1" ht="13.2" hidden="1" customHeight="1" outlineLevel="1">
      <c r="A43" s="943" t="s">
        <v>2737</v>
      </c>
      <c r="B43" s="943" t="s">
        <v>2738</v>
      </c>
      <c r="C43" s="943" t="s">
        <v>356</v>
      </c>
      <c r="D43" s="914">
        <v>4</v>
      </c>
      <c r="E43" s="914" t="s">
        <v>2791</v>
      </c>
      <c r="F43" s="914" t="s">
        <v>2792</v>
      </c>
      <c r="G43" s="914" t="s">
        <v>2793</v>
      </c>
      <c r="H43" s="914" t="s">
        <v>341</v>
      </c>
      <c r="I43" s="944">
        <v>0</v>
      </c>
      <c r="J43" s="944">
        <v>626070</v>
      </c>
      <c r="K43" s="944">
        <v>3520728870</v>
      </c>
      <c r="L43" s="914" t="s">
        <v>2794</v>
      </c>
      <c r="M43" s="914" t="s">
        <v>2762</v>
      </c>
      <c r="N43" s="943" t="s">
        <v>2742</v>
      </c>
      <c r="O43" s="407">
        <v>-626070</v>
      </c>
      <c r="P43" s="407"/>
      <c r="Q43" s="407" t="s">
        <v>2795</v>
      </c>
    </row>
    <row r="44" spans="1:17" s="408" customFormat="1" ht="13.2" hidden="1" customHeight="1" outlineLevel="1" collapsed="1">
      <c r="A44" s="943" t="s">
        <v>2737</v>
      </c>
      <c r="B44" s="943" t="s">
        <v>2738</v>
      </c>
      <c r="C44" s="943" t="s">
        <v>356</v>
      </c>
      <c r="D44" s="914">
        <v>5</v>
      </c>
      <c r="E44" s="914" t="s">
        <v>2796</v>
      </c>
      <c r="F44" s="914" t="s">
        <v>2792</v>
      </c>
      <c r="G44" s="914" t="s">
        <v>2793</v>
      </c>
      <c r="H44" s="914" t="s">
        <v>341</v>
      </c>
      <c r="I44" s="944">
        <v>0</v>
      </c>
      <c r="J44" s="944">
        <v>578960</v>
      </c>
      <c r="K44" s="944">
        <v>3520149910</v>
      </c>
      <c r="L44" s="914" t="s">
        <v>2794</v>
      </c>
      <c r="M44" s="914" t="s">
        <v>2762</v>
      </c>
      <c r="N44" s="943" t="s">
        <v>2742</v>
      </c>
      <c r="O44" s="407">
        <v>-578960</v>
      </c>
      <c r="P44" s="407"/>
      <c r="Q44" s="407" t="s">
        <v>2797</v>
      </c>
    </row>
    <row r="45" spans="1:17" s="408" customFormat="1" ht="13.2" hidden="1" customHeight="1" outlineLevel="1">
      <c r="A45" s="943" t="s">
        <v>2737</v>
      </c>
      <c r="B45" s="943" t="s">
        <v>2738</v>
      </c>
      <c r="C45" s="943" t="s">
        <v>356</v>
      </c>
      <c r="D45" s="914">
        <v>6</v>
      </c>
      <c r="E45" s="914" t="s">
        <v>2798</v>
      </c>
      <c r="F45" s="914" t="s">
        <v>2792</v>
      </c>
      <c r="G45" s="914" t="s">
        <v>2799</v>
      </c>
      <c r="H45" s="914" t="s">
        <v>341</v>
      </c>
      <c r="I45" s="948">
        <v>0</v>
      </c>
      <c r="J45" s="944">
        <v>259810</v>
      </c>
      <c r="K45" s="948">
        <v>3519890100</v>
      </c>
      <c r="L45" s="914" t="s">
        <v>2794</v>
      </c>
      <c r="M45" s="914" t="s">
        <v>2762</v>
      </c>
      <c r="N45" s="943" t="s">
        <v>2742</v>
      </c>
      <c r="O45" s="407">
        <v>-259810</v>
      </c>
      <c r="P45" s="407"/>
      <c r="Q45" s="407" t="s">
        <v>2800</v>
      </c>
    </row>
    <row r="46" spans="1:17" s="408" customFormat="1" ht="13.2" hidden="1" customHeight="1" outlineLevel="1">
      <c r="A46" s="943" t="s">
        <v>2737</v>
      </c>
      <c r="B46" s="943" t="s">
        <v>2738</v>
      </c>
      <c r="C46" s="943" t="s">
        <v>356</v>
      </c>
      <c r="D46" s="914">
        <v>7</v>
      </c>
      <c r="E46" s="914" t="s">
        <v>2801</v>
      </c>
      <c r="F46" s="914" t="s">
        <v>2802</v>
      </c>
      <c r="G46" s="914" t="s">
        <v>2803</v>
      </c>
      <c r="H46" s="914" t="s">
        <v>341</v>
      </c>
      <c r="I46" s="948">
        <v>0</v>
      </c>
      <c r="J46" s="944">
        <v>4098560</v>
      </c>
      <c r="K46" s="948">
        <v>3515791540</v>
      </c>
      <c r="L46" s="914" t="s">
        <v>2794</v>
      </c>
      <c r="M46" s="914" t="s">
        <v>2762</v>
      </c>
      <c r="N46" s="943" t="s">
        <v>2742</v>
      </c>
      <c r="O46" s="407">
        <v>-4098560</v>
      </c>
      <c r="P46" s="407"/>
      <c r="Q46" s="407" t="s">
        <v>2804</v>
      </c>
    </row>
    <row r="47" spans="1:17" s="408" customFormat="1" ht="13.2" hidden="1" customHeight="1" outlineLevel="1">
      <c r="A47" s="943" t="s">
        <v>2737</v>
      </c>
      <c r="B47" s="943" t="s">
        <v>2738</v>
      </c>
      <c r="C47" s="943" t="s">
        <v>356</v>
      </c>
      <c r="D47" s="914">
        <v>8</v>
      </c>
      <c r="E47" s="914" t="s">
        <v>2801</v>
      </c>
      <c r="F47" s="914" t="s">
        <v>2792</v>
      </c>
      <c r="G47" s="914" t="s">
        <v>2805</v>
      </c>
      <c r="H47" s="914" t="s">
        <v>341</v>
      </c>
      <c r="I47" s="948">
        <v>0</v>
      </c>
      <c r="J47" s="944">
        <v>6580326</v>
      </c>
      <c r="K47" s="948">
        <v>3509211214</v>
      </c>
      <c r="L47" s="914" t="s">
        <v>2794</v>
      </c>
      <c r="M47" s="914" t="s">
        <v>2762</v>
      </c>
      <c r="N47" s="943" t="s">
        <v>2742</v>
      </c>
      <c r="O47" s="407">
        <v>-6580326</v>
      </c>
      <c r="P47" s="407"/>
      <c r="Q47" s="407" t="s">
        <v>2806</v>
      </c>
    </row>
    <row r="48" spans="1:17" s="408" customFormat="1" ht="13.2" hidden="1" customHeight="1" outlineLevel="1">
      <c r="A48" s="943" t="s">
        <v>2737</v>
      </c>
      <c r="B48" s="943" t="s">
        <v>2738</v>
      </c>
      <c r="C48" s="943" t="s">
        <v>356</v>
      </c>
      <c r="D48" s="914">
        <v>9</v>
      </c>
      <c r="E48" s="914" t="s">
        <v>2807</v>
      </c>
      <c r="F48" s="914" t="s">
        <v>2792</v>
      </c>
      <c r="G48" s="914" t="s">
        <v>2799</v>
      </c>
      <c r="H48" s="914" t="s">
        <v>341</v>
      </c>
      <c r="I48" s="948">
        <v>0</v>
      </c>
      <c r="J48" s="944">
        <v>1696730</v>
      </c>
      <c r="K48" s="948">
        <v>3507514484</v>
      </c>
      <c r="L48" s="914" t="s">
        <v>2794</v>
      </c>
      <c r="M48" s="914" t="s">
        <v>2762</v>
      </c>
      <c r="N48" s="943" t="s">
        <v>2742</v>
      </c>
      <c r="O48" s="407">
        <v>-1696730</v>
      </c>
      <c r="P48" s="407"/>
      <c r="Q48" s="407" t="s">
        <v>2808</v>
      </c>
    </row>
    <row r="49" spans="1:17" s="410" customFormat="1" ht="13.2" hidden="1" customHeight="1" outlineLevel="1">
      <c r="A49" s="949" t="s">
        <v>2737</v>
      </c>
      <c r="B49" s="949" t="s">
        <v>2738</v>
      </c>
      <c r="C49" s="949" t="s">
        <v>356</v>
      </c>
      <c r="D49" s="950">
        <v>10</v>
      </c>
      <c r="E49" s="950" t="s">
        <v>2809</v>
      </c>
      <c r="F49" s="950" t="s">
        <v>2792</v>
      </c>
      <c r="G49" s="950" t="s">
        <v>2799</v>
      </c>
      <c r="H49" s="950" t="s">
        <v>341</v>
      </c>
      <c r="I49" s="951">
        <v>0</v>
      </c>
      <c r="J49" s="952">
        <v>558480</v>
      </c>
      <c r="K49" s="951">
        <v>3506956004</v>
      </c>
      <c r="L49" s="950" t="s">
        <v>2794</v>
      </c>
      <c r="M49" s="950" t="s">
        <v>2762</v>
      </c>
      <c r="N49" s="949" t="s">
        <v>2742</v>
      </c>
      <c r="O49" s="409">
        <v>-558480</v>
      </c>
      <c r="P49" s="409"/>
      <c r="Q49" s="409" t="s">
        <v>2810</v>
      </c>
    </row>
    <row r="50" spans="1:17" s="410" customFormat="1" ht="13.2" hidden="1" customHeight="1" outlineLevel="1">
      <c r="A50" s="949" t="s">
        <v>2737</v>
      </c>
      <c r="B50" s="949" t="s">
        <v>2738</v>
      </c>
      <c r="C50" s="949" t="s">
        <v>356</v>
      </c>
      <c r="D50" s="950">
        <v>1</v>
      </c>
      <c r="E50" s="950" t="s">
        <v>2811</v>
      </c>
      <c r="F50" s="950" t="s">
        <v>2760</v>
      </c>
      <c r="G50" s="950"/>
      <c r="H50" s="950" t="s">
        <v>341</v>
      </c>
      <c r="I50" s="951">
        <v>0</v>
      </c>
      <c r="J50" s="952">
        <v>4400</v>
      </c>
      <c r="K50" s="951">
        <v>3506951604</v>
      </c>
      <c r="L50" s="950" t="s">
        <v>2761</v>
      </c>
      <c r="M50" s="950" t="s">
        <v>2762</v>
      </c>
      <c r="N50" s="949" t="s">
        <v>2742</v>
      </c>
      <c r="O50" s="409">
        <v>-4400</v>
      </c>
      <c r="P50" s="409"/>
      <c r="Q50" s="409" t="s">
        <v>2788</v>
      </c>
    </row>
    <row r="51" spans="1:17" s="410" customFormat="1" ht="13.2" hidden="1" customHeight="1" outlineLevel="1">
      <c r="A51" s="949" t="s">
        <v>2737</v>
      </c>
      <c r="B51" s="949" t="s">
        <v>2738</v>
      </c>
      <c r="C51" s="949" t="s">
        <v>356</v>
      </c>
      <c r="D51" s="950">
        <v>2</v>
      </c>
      <c r="E51" s="950" t="s">
        <v>2812</v>
      </c>
      <c r="F51" s="950" t="s">
        <v>2813</v>
      </c>
      <c r="G51" s="950" t="s">
        <v>366</v>
      </c>
      <c r="H51" s="950" t="s">
        <v>341</v>
      </c>
      <c r="I51" s="951">
        <v>0</v>
      </c>
      <c r="J51" s="952">
        <v>52500000</v>
      </c>
      <c r="K51" s="951">
        <v>3454451604</v>
      </c>
      <c r="L51" s="950" t="s">
        <v>2767</v>
      </c>
      <c r="M51" s="950" t="s">
        <v>2762</v>
      </c>
      <c r="N51" s="949" t="s">
        <v>2742</v>
      </c>
      <c r="O51" s="409">
        <v>-52500000</v>
      </c>
      <c r="P51" s="409"/>
      <c r="Q51" s="409" t="s">
        <v>2814</v>
      </c>
    </row>
    <row r="52" spans="1:17" s="410" customFormat="1" ht="13.2" hidden="1" customHeight="1" outlineLevel="1">
      <c r="A52" s="949" t="s">
        <v>2737</v>
      </c>
      <c r="B52" s="949" t="s">
        <v>2738</v>
      </c>
      <c r="C52" s="949" t="s">
        <v>356</v>
      </c>
      <c r="D52" s="950">
        <v>3</v>
      </c>
      <c r="E52" s="950" t="s">
        <v>2812</v>
      </c>
      <c r="F52" s="950" t="s">
        <v>2815</v>
      </c>
      <c r="G52" s="950" t="s">
        <v>366</v>
      </c>
      <c r="H52" s="950" t="s">
        <v>341</v>
      </c>
      <c r="I52" s="951">
        <v>0</v>
      </c>
      <c r="J52" s="952">
        <v>184200000</v>
      </c>
      <c r="K52" s="951">
        <v>3270251604</v>
      </c>
      <c r="L52" s="950" t="s">
        <v>2767</v>
      </c>
      <c r="M52" s="950" t="s">
        <v>2762</v>
      </c>
      <c r="N52" s="949" t="s">
        <v>2742</v>
      </c>
      <c r="O52" s="409">
        <v>-184200000</v>
      </c>
      <c r="P52" s="409"/>
      <c r="Q52" s="409" t="s">
        <v>2816</v>
      </c>
    </row>
    <row r="53" spans="1:17" s="410" customFormat="1" ht="13.2" hidden="1" customHeight="1" outlineLevel="1">
      <c r="A53" s="949" t="s">
        <v>2737</v>
      </c>
      <c r="B53" s="949" t="s">
        <v>2738</v>
      </c>
      <c r="C53" s="949" t="s">
        <v>356</v>
      </c>
      <c r="D53" s="950">
        <v>1</v>
      </c>
      <c r="E53" s="950" t="s">
        <v>13</v>
      </c>
      <c r="F53" s="950" t="s">
        <v>14</v>
      </c>
      <c r="G53" s="950" t="s">
        <v>15</v>
      </c>
      <c r="H53" s="950" t="s">
        <v>341</v>
      </c>
      <c r="I53" s="951">
        <v>736480</v>
      </c>
      <c r="J53" s="952">
        <v>0</v>
      </c>
      <c r="K53" s="951">
        <v>3270988084</v>
      </c>
      <c r="L53" s="950" t="s">
        <v>2817</v>
      </c>
      <c r="M53" s="950" t="s">
        <v>2818</v>
      </c>
      <c r="N53" s="949" t="s">
        <v>2742</v>
      </c>
      <c r="O53" s="409">
        <v>736480</v>
      </c>
      <c r="P53" s="409"/>
      <c r="Q53" s="409" t="s">
        <v>16</v>
      </c>
    </row>
    <row r="54" spans="1:17" s="410" customFormat="1" ht="13.2" hidden="1" customHeight="1" outlineLevel="1">
      <c r="A54" s="949" t="s">
        <v>2737</v>
      </c>
      <c r="B54" s="949" t="s">
        <v>2738</v>
      </c>
      <c r="C54" s="949" t="s">
        <v>356</v>
      </c>
      <c r="D54" s="950">
        <v>2</v>
      </c>
      <c r="E54" s="950" t="s">
        <v>18</v>
      </c>
      <c r="F54" s="950" t="s">
        <v>14</v>
      </c>
      <c r="G54" s="950" t="s">
        <v>15</v>
      </c>
      <c r="H54" s="950" t="s">
        <v>341</v>
      </c>
      <c r="I54" s="951">
        <v>707420</v>
      </c>
      <c r="J54" s="952">
        <v>0</v>
      </c>
      <c r="K54" s="951">
        <v>3271695504</v>
      </c>
      <c r="L54" s="950" t="s">
        <v>2817</v>
      </c>
      <c r="M54" s="950" t="s">
        <v>2818</v>
      </c>
      <c r="N54" s="949" t="s">
        <v>2742</v>
      </c>
      <c r="O54" s="409">
        <v>707420</v>
      </c>
      <c r="P54" s="409"/>
      <c r="Q54" s="409" t="s">
        <v>16</v>
      </c>
    </row>
    <row r="55" spans="1:17" s="410" customFormat="1" ht="13.2" hidden="1" customHeight="1" outlineLevel="1">
      <c r="A55" s="949" t="s">
        <v>2737</v>
      </c>
      <c r="B55" s="949" t="s">
        <v>2738</v>
      </c>
      <c r="C55" s="949" t="s">
        <v>356</v>
      </c>
      <c r="D55" s="950">
        <v>3</v>
      </c>
      <c r="E55" s="950" t="s">
        <v>19</v>
      </c>
      <c r="F55" s="950" t="s">
        <v>20</v>
      </c>
      <c r="G55" s="950" t="s">
        <v>21</v>
      </c>
      <c r="H55" s="950" t="s">
        <v>341</v>
      </c>
      <c r="I55" s="951">
        <v>476370</v>
      </c>
      <c r="J55" s="952">
        <v>0</v>
      </c>
      <c r="K55" s="951">
        <v>3272171874</v>
      </c>
      <c r="L55" s="950" t="s">
        <v>2817</v>
      </c>
      <c r="M55" s="950" t="s">
        <v>2819</v>
      </c>
      <c r="N55" s="949" t="s">
        <v>2742</v>
      </c>
      <c r="O55" s="409">
        <v>476370</v>
      </c>
      <c r="P55" s="409"/>
      <c r="Q55" s="409" t="s">
        <v>16</v>
      </c>
    </row>
    <row r="56" spans="1:17" s="410" customFormat="1" ht="13.2" hidden="1" customHeight="1" outlineLevel="1">
      <c r="A56" s="949" t="s">
        <v>2737</v>
      </c>
      <c r="B56" s="949" t="s">
        <v>2738</v>
      </c>
      <c r="C56" s="949" t="s">
        <v>356</v>
      </c>
      <c r="D56" s="950">
        <v>4</v>
      </c>
      <c r="E56" s="950" t="s">
        <v>22</v>
      </c>
      <c r="F56" s="950" t="s">
        <v>23</v>
      </c>
      <c r="G56" s="950"/>
      <c r="H56" s="950" t="s">
        <v>341</v>
      </c>
      <c r="I56" s="951">
        <v>1420</v>
      </c>
      <c r="J56" s="952">
        <v>0</v>
      </c>
      <c r="K56" s="951">
        <v>3272173294</v>
      </c>
      <c r="L56" s="950" t="s">
        <v>2817</v>
      </c>
      <c r="M56" s="950" t="s">
        <v>2820</v>
      </c>
      <c r="N56" s="949" t="s">
        <v>2742</v>
      </c>
      <c r="O56" s="409">
        <v>1420</v>
      </c>
      <c r="P56" s="409"/>
      <c r="Q56" s="409" t="s">
        <v>16</v>
      </c>
    </row>
    <row r="57" spans="1:17" s="410" customFormat="1" ht="13.2" hidden="1" customHeight="1" outlineLevel="1">
      <c r="A57" s="949" t="s">
        <v>2737</v>
      </c>
      <c r="B57" s="949" t="s">
        <v>2738</v>
      </c>
      <c r="C57" s="949" t="s">
        <v>356</v>
      </c>
      <c r="D57" s="950">
        <v>5</v>
      </c>
      <c r="E57" s="950" t="s">
        <v>24</v>
      </c>
      <c r="F57" s="950" t="s">
        <v>25</v>
      </c>
      <c r="G57" s="950" t="s">
        <v>21</v>
      </c>
      <c r="H57" s="950" t="s">
        <v>341</v>
      </c>
      <c r="I57" s="951">
        <v>28580</v>
      </c>
      <c r="J57" s="952">
        <v>0</v>
      </c>
      <c r="K57" s="951">
        <v>3272201874</v>
      </c>
      <c r="L57" s="950" t="s">
        <v>2817</v>
      </c>
      <c r="M57" s="950" t="s">
        <v>2819</v>
      </c>
      <c r="N57" s="949" t="s">
        <v>2742</v>
      </c>
      <c r="O57" s="409">
        <v>28580</v>
      </c>
      <c r="P57" s="409"/>
      <c r="Q57" s="409" t="s">
        <v>16</v>
      </c>
    </row>
    <row r="58" spans="1:17" s="410" customFormat="1" ht="13.2" hidden="1" customHeight="1" outlineLevel="1">
      <c r="A58" s="949" t="s">
        <v>2737</v>
      </c>
      <c r="B58" s="949" t="s">
        <v>2738</v>
      </c>
      <c r="C58" s="949" t="s">
        <v>356</v>
      </c>
      <c r="D58" s="950">
        <v>1</v>
      </c>
      <c r="E58" s="950" t="s">
        <v>2821</v>
      </c>
      <c r="F58" s="950" t="s">
        <v>27</v>
      </c>
      <c r="G58" s="950" t="s">
        <v>27</v>
      </c>
      <c r="H58" s="950" t="s">
        <v>341</v>
      </c>
      <c r="I58" s="951">
        <v>216230</v>
      </c>
      <c r="J58" s="952">
        <v>0</v>
      </c>
      <c r="K58" s="951">
        <v>3272418104</v>
      </c>
      <c r="L58" s="950" t="s">
        <v>2822</v>
      </c>
      <c r="M58" s="950" t="s">
        <v>2823</v>
      </c>
      <c r="N58" s="949" t="s">
        <v>2742</v>
      </c>
      <c r="O58" s="409">
        <v>216230</v>
      </c>
      <c r="P58" s="409"/>
      <c r="Q58" s="409" t="s">
        <v>29</v>
      </c>
    </row>
    <row r="59" spans="1:17" s="410" customFormat="1" ht="13.2" hidden="1" customHeight="1" outlineLevel="1">
      <c r="A59" s="949" t="s">
        <v>2737</v>
      </c>
      <c r="B59" s="949" t="s">
        <v>2738</v>
      </c>
      <c r="C59" s="949" t="s">
        <v>356</v>
      </c>
      <c r="D59" s="950">
        <v>1</v>
      </c>
      <c r="E59" s="950" t="s">
        <v>2824</v>
      </c>
      <c r="F59" s="950" t="s">
        <v>2771</v>
      </c>
      <c r="G59" s="950"/>
      <c r="H59" s="950" t="s">
        <v>341</v>
      </c>
      <c r="I59" s="951">
        <v>0</v>
      </c>
      <c r="J59" s="952">
        <v>8473200</v>
      </c>
      <c r="K59" s="951">
        <v>3263944904</v>
      </c>
      <c r="L59" s="950" t="s">
        <v>2825</v>
      </c>
      <c r="M59" s="950" t="s">
        <v>2826</v>
      </c>
      <c r="N59" s="949" t="s">
        <v>2742</v>
      </c>
      <c r="O59" s="409">
        <v>-8473200</v>
      </c>
      <c r="P59" s="409"/>
      <c r="Q59" s="409" t="s">
        <v>2827</v>
      </c>
    </row>
    <row r="60" spans="1:17" s="410" customFormat="1" ht="13.2" hidden="1" customHeight="1" outlineLevel="1">
      <c r="A60" s="949" t="s">
        <v>2737</v>
      </c>
      <c r="B60" s="949" t="s">
        <v>2738</v>
      </c>
      <c r="C60" s="949" t="s">
        <v>356</v>
      </c>
      <c r="D60" s="950">
        <v>2</v>
      </c>
      <c r="E60" s="950" t="s">
        <v>2828</v>
      </c>
      <c r="F60" s="950" t="s">
        <v>2771</v>
      </c>
      <c r="G60" s="950"/>
      <c r="H60" s="950" t="s">
        <v>341</v>
      </c>
      <c r="I60" s="951">
        <v>0</v>
      </c>
      <c r="J60" s="952">
        <v>2415000</v>
      </c>
      <c r="K60" s="951">
        <v>3261529904</v>
      </c>
      <c r="L60" s="950" t="s">
        <v>2825</v>
      </c>
      <c r="M60" s="950" t="s">
        <v>2826</v>
      </c>
      <c r="N60" s="949" t="s">
        <v>2742</v>
      </c>
      <c r="O60" s="409">
        <v>-2415000</v>
      </c>
      <c r="P60" s="409"/>
      <c r="Q60" s="409" t="s">
        <v>2827</v>
      </c>
    </row>
    <row r="61" spans="1:17" s="410" customFormat="1" ht="13.2" hidden="1" customHeight="1" outlineLevel="1">
      <c r="A61" s="949" t="s">
        <v>2737</v>
      </c>
      <c r="B61" s="949" t="s">
        <v>2738</v>
      </c>
      <c r="C61" s="949" t="s">
        <v>356</v>
      </c>
      <c r="D61" s="950">
        <v>3</v>
      </c>
      <c r="E61" s="950" t="s">
        <v>2829</v>
      </c>
      <c r="F61" s="950" t="s">
        <v>2771</v>
      </c>
      <c r="G61" s="950"/>
      <c r="H61" s="950" t="s">
        <v>341</v>
      </c>
      <c r="I61" s="951">
        <v>0</v>
      </c>
      <c r="J61" s="952">
        <v>874000</v>
      </c>
      <c r="K61" s="951">
        <v>3260655904</v>
      </c>
      <c r="L61" s="950" t="s">
        <v>2825</v>
      </c>
      <c r="M61" s="950" t="s">
        <v>2826</v>
      </c>
      <c r="N61" s="949" t="s">
        <v>2742</v>
      </c>
      <c r="O61" s="409">
        <v>-874000</v>
      </c>
      <c r="P61" s="409"/>
      <c r="Q61" s="409" t="s">
        <v>2830</v>
      </c>
    </row>
    <row r="62" spans="1:17" s="410" customFormat="1" ht="13.2" hidden="1" customHeight="1" outlineLevel="1">
      <c r="A62" s="949" t="s">
        <v>2737</v>
      </c>
      <c r="B62" s="949" t="s">
        <v>2738</v>
      </c>
      <c r="C62" s="949" t="s">
        <v>356</v>
      </c>
      <c r="D62" s="950">
        <v>4</v>
      </c>
      <c r="E62" s="950" t="s">
        <v>2831</v>
      </c>
      <c r="F62" s="950" t="s">
        <v>2771</v>
      </c>
      <c r="G62" s="950"/>
      <c r="H62" s="950" t="s">
        <v>341</v>
      </c>
      <c r="I62" s="951">
        <v>0</v>
      </c>
      <c r="J62" s="952">
        <v>2300000</v>
      </c>
      <c r="K62" s="951">
        <v>3258355904</v>
      </c>
      <c r="L62" s="950" t="s">
        <v>2825</v>
      </c>
      <c r="M62" s="950" t="s">
        <v>2826</v>
      </c>
      <c r="N62" s="949" t="s">
        <v>2742</v>
      </c>
      <c r="O62" s="409">
        <v>-2300000</v>
      </c>
      <c r="P62" s="409"/>
      <c r="Q62" s="409" t="s">
        <v>2830</v>
      </c>
    </row>
    <row r="63" spans="1:17" s="410" customFormat="1" ht="13.2" hidden="1" customHeight="1" outlineLevel="1">
      <c r="A63" s="949" t="s">
        <v>2737</v>
      </c>
      <c r="B63" s="949" t="s">
        <v>2738</v>
      </c>
      <c r="C63" s="949" t="s">
        <v>356</v>
      </c>
      <c r="D63" s="950">
        <v>5</v>
      </c>
      <c r="E63" s="950" t="s">
        <v>2832</v>
      </c>
      <c r="F63" s="950" t="s">
        <v>2771</v>
      </c>
      <c r="G63" s="950"/>
      <c r="H63" s="950" t="s">
        <v>341</v>
      </c>
      <c r="I63" s="951">
        <v>0</v>
      </c>
      <c r="J63" s="952">
        <v>4600000</v>
      </c>
      <c r="K63" s="951">
        <v>3253755904</v>
      </c>
      <c r="L63" s="950" t="s">
        <v>2825</v>
      </c>
      <c r="M63" s="950" t="s">
        <v>2826</v>
      </c>
      <c r="N63" s="949" t="s">
        <v>2742</v>
      </c>
      <c r="O63" s="409">
        <v>-4600000</v>
      </c>
      <c r="P63" s="409"/>
      <c r="Q63" s="409" t="s">
        <v>2830</v>
      </c>
    </row>
    <row r="64" spans="1:17" s="410" customFormat="1" ht="13.2" hidden="1" customHeight="1" outlineLevel="1">
      <c r="A64" s="949" t="s">
        <v>2737</v>
      </c>
      <c r="B64" s="949" t="s">
        <v>2738</v>
      </c>
      <c r="C64" s="949" t="s">
        <v>356</v>
      </c>
      <c r="D64" s="950">
        <v>6</v>
      </c>
      <c r="E64" s="950" t="s">
        <v>2833</v>
      </c>
      <c r="F64" s="950" t="s">
        <v>2771</v>
      </c>
      <c r="G64" s="950"/>
      <c r="H64" s="950" t="s">
        <v>341</v>
      </c>
      <c r="I64" s="951">
        <v>0</v>
      </c>
      <c r="J64" s="952">
        <v>1472000</v>
      </c>
      <c r="K64" s="951">
        <v>3252283904</v>
      </c>
      <c r="L64" s="950" t="s">
        <v>2825</v>
      </c>
      <c r="M64" s="950" t="s">
        <v>2826</v>
      </c>
      <c r="N64" s="949" t="s">
        <v>2742</v>
      </c>
      <c r="O64" s="409">
        <v>-1472000</v>
      </c>
      <c r="P64" s="409"/>
      <c r="Q64" s="409" t="s">
        <v>2830</v>
      </c>
    </row>
    <row r="65" spans="1:17" s="410" customFormat="1" ht="13.2" hidden="1" customHeight="1" outlineLevel="1">
      <c r="A65" s="949" t="s">
        <v>2737</v>
      </c>
      <c r="B65" s="949" t="s">
        <v>2738</v>
      </c>
      <c r="C65" s="949" t="s">
        <v>356</v>
      </c>
      <c r="D65" s="950">
        <v>7</v>
      </c>
      <c r="E65" s="950" t="s">
        <v>2834</v>
      </c>
      <c r="F65" s="950" t="s">
        <v>2771</v>
      </c>
      <c r="G65" s="950"/>
      <c r="H65" s="950" t="s">
        <v>341</v>
      </c>
      <c r="I65" s="951">
        <v>0</v>
      </c>
      <c r="J65" s="952">
        <v>1380000</v>
      </c>
      <c r="K65" s="951">
        <v>3250903904</v>
      </c>
      <c r="L65" s="950" t="s">
        <v>2825</v>
      </c>
      <c r="M65" s="950" t="s">
        <v>2826</v>
      </c>
      <c r="N65" s="949" t="s">
        <v>2742</v>
      </c>
      <c r="O65" s="409">
        <v>-1380000</v>
      </c>
      <c r="P65" s="409"/>
      <c r="Q65" s="409" t="s">
        <v>2830</v>
      </c>
    </row>
    <row r="66" spans="1:17" s="410" customFormat="1" hidden="1" outlineLevel="1">
      <c r="A66" s="949" t="s">
        <v>2737</v>
      </c>
      <c r="B66" s="949" t="s">
        <v>2738</v>
      </c>
      <c r="C66" s="949" t="s">
        <v>356</v>
      </c>
      <c r="D66" s="953">
        <v>8</v>
      </c>
      <c r="E66" s="954" t="s">
        <v>2835</v>
      </c>
      <c r="F66" s="953" t="s">
        <v>2771</v>
      </c>
      <c r="G66" s="953"/>
      <c r="H66" s="950" t="s">
        <v>341</v>
      </c>
      <c r="I66" s="952">
        <v>0</v>
      </c>
      <c r="J66" s="952">
        <v>3183200</v>
      </c>
      <c r="K66" s="955">
        <v>3247720704</v>
      </c>
      <c r="L66" s="953" t="s">
        <v>2825</v>
      </c>
      <c r="M66" s="953" t="s">
        <v>2826</v>
      </c>
      <c r="N66" s="1340" t="s">
        <v>2742</v>
      </c>
      <c r="O66" s="1341">
        <v>-3183200</v>
      </c>
      <c r="P66" s="516"/>
      <c r="Q66" s="411" t="s">
        <v>2836</v>
      </c>
    </row>
    <row r="67" spans="1:17" s="410" customFormat="1" hidden="1" outlineLevel="1">
      <c r="A67" s="949" t="s">
        <v>2737</v>
      </c>
      <c r="B67" s="949" t="s">
        <v>2738</v>
      </c>
      <c r="C67" s="949" t="s">
        <v>356</v>
      </c>
      <c r="D67" s="953">
        <v>9</v>
      </c>
      <c r="E67" s="954" t="s">
        <v>2837</v>
      </c>
      <c r="F67" s="953" t="s">
        <v>2771</v>
      </c>
      <c r="G67" s="953"/>
      <c r="H67" s="950" t="s">
        <v>341</v>
      </c>
      <c r="I67" s="952">
        <v>0</v>
      </c>
      <c r="J67" s="952">
        <v>1150000</v>
      </c>
      <c r="K67" s="955">
        <v>3246570704</v>
      </c>
      <c r="L67" s="953" t="s">
        <v>2825</v>
      </c>
      <c r="M67" s="953" t="s">
        <v>2826</v>
      </c>
      <c r="N67" s="1340" t="s">
        <v>2742</v>
      </c>
      <c r="O67" s="1341">
        <v>-1150000</v>
      </c>
      <c r="P67" s="516"/>
      <c r="Q67" s="411" t="s">
        <v>2836</v>
      </c>
    </row>
    <row r="68" spans="1:17" s="410" customFormat="1" hidden="1" outlineLevel="1">
      <c r="A68" s="949" t="s">
        <v>2737</v>
      </c>
      <c r="B68" s="949" t="s">
        <v>2738</v>
      </c>
      <c r="C68" s="949" t="s">
        <v>356</v>
      </c>
      <c r="D68" s="953">
        <v>10</v>
      </c>
      <c r="E68" s="954" t="s">
        <v>2838</v>
      </c>
      <c r="F68" s="953" t="s">
        <v>2771</v>
      </c>
      <c r="G68" s="953"/>
      <c r="H68" s="950" t="s">
        <v>341</v>
      </c>
      <c r="I68" s="952">
        <v>0</v>
      </c>
      <c r="J68" s="952">
        <v>1380000</v>
      </c>
      <c r="K68" s="955">
        <v>3245190704</v>
      </c>
      <c r="L68" s="953" t="s">
        <v>2825</v>
      </c>
      <c r="M68" s="953" t="s">
        <v>2826</v>
      </c>
      <c r="N68" s="1340" t="s">
        <v>2742</v>
      </c>
      <c r="O68" s="1341">
        <v>-1380000</v>
      </c>
      <c r="P68" s="516"/>
      <c r="Q68" s="411" t="s">
        <v>2836</v>
      </c>
    </row>
    <row r="69" spans="1:17" s="410" customFormat="1" hidden="1" outlineLevel="1">
      <c r="A69" s="949" t="s">
        <v>2737</v>
      </c>
      <c r="B69" s="949" t="s">
        <v>2738</v>
      </c>
      <c r="C69" s="949" t="s">
        <v>356</v>
      </c>
      <c r="D69" s="953">
        <v>11</v>
      </c>
      <c r="E69" s="954" t="s">
        <v>2839</v>
      </c>
      <c r="F69" s="953" t="s">
        <v>2771</v>
      </c>
      <c r="G69" s="953"/>
      <c r="H69" s="950" t="s">
        <v>341</v>
      </c>
      <c r="I69" s="952">
        <v>0</v>
      </c>
      <c r="J69" s="952">
        <v>1840000</v>
      </c>
      <c r="K69" s="955">
        <v>3243350704</v>
      </c>
      <c r="L69" s="953" t="s">
        <v>2825</v>
      </c>
      <c r="M69" s="953" t="s">
        <v>2826</v>
      </c>
      <c r="N69" s="1340" t="s">
        <v>2742</v>
      </c>
      <c r="O69" s="1341">
        <v>-1840000</v>
      </c>
      <c r="P69" s="516"/>
      <c r="Q69" s="411" t="s">
        <v>2840</v>
      </c>
    </row>
    <row r="70" spans="1:17" s="410" customFormat="1" hidden="1" outlineLevel="1">
      <c r="A70" s="949" t="s">
        <v>2737</v>
      </c>
      <c r="B70" s="949" t="s">
        <v>2738</v>
      </c>
      <c r="C70" s="949" t="s">
        <v>356</v>
      </c>
      <c r="D70" s="953">
        <v>12</v>
      </c>
      <c r="E70" s="954" t="s">
        <v>2841</v>
      </c>
      <c r="F70" s="953" t="s">
        <v>2771</v>
      </c>
      <c r="G70" s="953"/>
      <c r="H70" s="950" t="s">
        <v>341</v>
      </c>
      <c r="I70" s="952">
        <v>0</v>
      </c>
      <c r="J70" s="952">
        <v>3910000</v>
      </c>
      <c r="K70" s="955">
        <v>3239440704</v>
      </c>
      <c r="L70" s="953" t="s">
        <v>2825</v>
      </c>
      <c r="M70" s="953" t="s">
        <v>2826</v>
      </c>
      <c r="N70" s="1340" t="s">
        <v>2742</v>
      </c>
      <c r="O70" s="1341">
        <v>-3910000</v>
      </c>
      <c r="P70" s="516"/>
      <c r="Q70" s="411" t="s">
        <v>2840</v>
      </c>
    </row>
    <row r="71" spans="1:17" s="410" customFormat="1" hidden="1" outlineLevel="1">
      <c r="A71" s="949" t="s">
        <v>2737</v>
      </c>
      <c r="B71" s="949" t="s">
        <v>2738</v>
      </c>
      <c r="C71" s="949" t="s">
        <v>356</v>
      </c>
      <c r="D71" s="953">
        <v>13</v>
      </c>
      <c r="E71" s="954" t="s">
        <v>2842</v>
      </c>
      <c r="F71" s="953" t="s">
        <v>2771</v>
      </c>
      <c r="G71" s="953"/>
      <c r="H71" s="950" t="s">
        <v>341</v>
      </c>
      <c r="I71" s="952">
        <v>0</v>
      </c>
      <c r="J71" s="952">
        <v>2300000</v>
      </c>
      <c r="K71" s="955">
        <v>3237140704</v>
      </c>
      <c r="L71" s="953" t="s">
        <v>2825</v>
      </c>
      <c r="M71" s="953" t="s">
        <v>2826</v>
      </c>
      <c r="N71" s="1340" t="s">
        <v>2742</v>
      </c>
      <c r="O71" s="1341">
        <v>-2300000</v>
      </c>
      <c r="P71" s="516"/>
      <c r="Q71" s="411" t="s">
        <v>2840</v>
      </c>
    </row>
    <row r="72" spans="1:17" s="410" customFormat="1" hidden="1" outlineLevel="1">
      <c r="A72" s="949" t="s">
        <v>2737</v>
      </c>
      <c r="B72" s="949" t="s">
        <v>2738</v>
      </c>
      <c r="C72" s="949" t="s">
        <v>356</v>
      </c>
      <c r="D72" s="953">
        <v>1</v>
      </c>
      <c r="E72" s="954" t="s">
        <v>2843</v>
      </c>
      <c r="F72" s="953" t="s">
        <v>2844</v>
      </c>
      <c r="G72" s="953" t="s">
        <v>115</v>
      </c>
      <c r="H72" s="950" t="s">
        <v>341</v>
      </c>
      <c r="I72" s="952">
        <v>0</v>
      </c>
      <c r="J72" s="952">
        <v>38280000</v>
      </c>
      <c r="K72" s="955">
        <v>3198860704</v>
      </c>
      <c r="L72" s="953" t="s">
        <v>2767</v>
      </c>
      <c r="M72" s="953" t="s">
        <v>2762</v>
      </c>
      <c r="N72" s="1340" t="s">
        <v>2742</v>
      </c>
      <c r="O72" s="1341">
        <v>-38280000</v>
      </c>
      <c r="P72" s="516"/>
      <c r="Q72" s="411" t="s">
        <v>2845</v>
      </c>
    </row>
    <row r="73" spans="1:17" s="410" customFormat="1" hidden="1" outlineLevel="1">
      <c r="A73" s="949" t="s">
        <v>2737</v>
      </c>
      <c r="B73" s="949" t="s">
        <v>2738</v>
      </c>
      <c r="C73" s="949" t="s">
        <v>356</v>
      </c>
      <c r="D73" s="953">
        <v>2</v>
      </c>
      <c r="E73" s="954" t="s">
        <v>2843</v>
      </c>
      <c r="F73" s="953" t="s">
        <v>2846</v>
      </c>
      <c r="G73" s="953" t="s">
        <v>366</v>
      </c>
      <c r="H73" s="950" t="s">
        <v>341</v>
      </c>
      <c r="I73" s="952">
        <v>0</v>
      </c>
      <c r="J73" s="952">
        <v>19000000</v>
      </c>
      <c r="K73" s="955">
        <v>3179860704</v>
      </c>
      <c r="L73" s="953" t="s">
        <v>2767</v>
      </c>
      <c r="M73" s="953" t="s">
        <v>2762</v>
      </c>
      <c r="N73" s="1340" t="s">
        <v>2742</v>
      </c>
      <c r="O73" s="1341">
        <v>-19000000</v>
      </c>
      <c r="P73" s="516"/>
      <c r="Q73" s="411" t="s">
        <v>2847</v>
      </c>
    </row>
    <row r="74" spans="1:17" s="410" customFormat="1" hidden="1" outlineLevel="1">
      <c r="A74" s="949" t="s">
        <v>2737</v>
      </c>
      <c r="B74" s="949" t="s">
        <v>2738</v>
      </c>
      <c r="C74" s="949" t="s">
        <v>356</v>
      </c>
      <c r="D74" s="953">
        <v>3</v>
      </c>
      <c r="E74" s="954" t="s">
        <v>2843</v>
      </c>
      <c r="F74" s="953" t="s">
        <v>2848</v>
      </c>
      <c r="G74" s="953" t="s">
        <v>366</v>
      </c>
      <c r="H74" s="950" t="s">
        <v>341</v>
      </c>
      <c r="I74" s="952">
        <v>0</v>
      </c>
      <c r="J74" s="952">
        <v>50000000</v>
      </c>
      <c r="K74" s="955">
        <v>3129860704</v>
      </c>
      <c r="L74" s="953" t="s">
        <v>2767</v>
      </c>
      <c r="M74" s="953" t="s">
        <v>2762</v>
      </c>
      <c r="N74" s="1340" t="s">
        <v>2742</v>
      </c>
      <c r="O74" s="1341">
        <v>-50000000</v>
      </c>
      <c r="P74" s="516"/>
      <c r="Q74" s="411" t="s">
        <v>2847</v>
      </c>
    </row>
    <row r="75" spans="1:17" s="410" customFormat="1" hidden="1" outlineLevel="1">
      <c r="A75" s="949" t="s">
        <v>2737</v>
      </c>
      <c r="B75" s="949" t="s">
        <v>2738</v>
      </c>
      <c r="C75" s="949" t="s">
        <v>356</v>
      </c>
      <c r="D75" s="953">
        <v>4</v>
      </c>
      <c r="E75" s="954" t="s">
        <v>2849</v>
      </c>
      <c r="F75" s="953" t="s">
        <v>2850</v>
      </c>
      <c r="G75" s="953" t="s">
        <v>366</v>
      </c>
      <c r="H75" s="950" t="s">
        <v>341</v>
      </c>
      <c r="I75" s="952">
        <v>0</v>
      </c>
      <c r="J75" s="952">
        <v>32000000</v>
      </c>
      <c r="K75" s="955">
        <v>3097860704</v>
      </c>
      <c r="L75" s="953" t="s">
        <v>2767</v>
      </c>
      <c r="M75" s="953" t="s">
        <v>2762</v>
      </c>
      <c r="N75" s="1340" t="s">
        <v>2742</v>
      </c>
      <c r="O75" s="1341">
        <v>-32000000</v>
      </c>
      <c r="P75" s="516"/>
      <c r="Q75" s="411" t="s">
        <v>2847</v>
      </c>
    </row>
    <row r="76" spans="1:17" s="410" customFormat="1" hidden="1" outlineLevel="1">
      <c r="A76" s="949" t="s">
        <v>2737</v>
      </c>
      <c r="B76" s="949" t="s">
        <v>2738</v>
      </c>
      <c r="C76" s="949" t="s">
        <v>356</v>
      </c>
      <c r="D76" s="953">
        <v>5</v>
      </c>
      <c r="E76" s="954" t="s">
        <v>2849</v>
      </c>
      <c r="F76" s="953" t="s">
        <v>2851</v>
      </c>
      <c r="G76" s="953" t="s">
        <v>366</v>
      </c>
      <c r="H76" s="950" t="s">
        <v>341</v>
      </c>
      <c r="I76" s="952">
        <v>0</v>
      </c>
      <c r="J76" s="952">
        <v>30000000</v>
      </c>
      <c r="K76" s="955">
        <v>3067860704</v>
      </c>
      <c r="L76" s="953" t="s">
        <v>2767</v>
      </c>
      <c r="M76" s="953" t="s">
        <v>2762</v>
      </c>
      <c r="N76" s="1340" t="s">
        <v>2742</v>
      </c>
      <c r="O76" s="1341">
        <v>-30000000</v>
      </c>
      <c r="P76" s="516"/>
      <c r="Q76" s="411" t="s">
        <v>2847</v>
      </c>
    </row>
    <row r="77" spans="1:17" s="410" customFormat="1" hidden="1" outlineLevel="1">
      <c r="A77" s="949" t="s">
        <v>2737</v>
      </c>
      <c r="B77" s="949" t="s">
        <v>2738</v>
      </c>
      <c r="C77" s="949" t="s">
        <v>356</v>
      </c>
      <c r="D77" s="953">
        <v>6</v>
      </c>
      <c r="E77" s="954" t="s">
        <v>2849</v>
      </c>
      <c r="F77" s="953" t="s">
        <v>2852</v>
      </c>
      <c r="G77" s="953" t="s">
        <v>366</v>
      </c>
      <c r="H77" s="950" t="s">
        <v>341</v>
      </c>
      <c r="I77" s="952">
        <v>0</v>
      </c>
      <c r="J77" s="952">
        <v>25000000</v>
      </c>
      <c r="K77" s="955">
        <v>3042860704</v>
      </c>
      <c r="L77" s="953" t="s">
        <v>2767</v>
      </c>
      <c r="M77" s="953" t="s">
        <v>2762</v>
      </c>
      <c r="N77" s="1340" t="s">
        <v>2742</v>
      </c>
      <c r="O77" s="1341">
        <v>-25000000</v>
      </c>
      <c r="P77" s="516"/>
      <c r="Q77" s="411" t="s">
        <v>2847</v>
      </c>
    </row>
    <row r="78" spans="1:17" s="410" customFormat="1" hidden="1" outlineLevel="1">
      <c r="A78" s="949" t="s">
        <v>2737</v>
      </c>
      <c r="B78" s="949" t="s">
        <v>2738</v>
      </c>
      <c r="C78" s="949" t="s">
        <v>356</v>
      </c>
      <c r="D78" s="953">
        <v>7</v>
      </c>
      <c r="E78" s="954" t="s">
        <v>2849</v>
      </c>
      <c r="F78" s="953" t="s">
        <v>2852</v>
      </c>
      <c r="G78" s="953" t="s">
        <v>366</v>
      </c>
      <c r="H78" s="950" t="s">
        <v>341</v>
      </c>
      <c r="I78" s="952">
        <v>0</v>
      </c>
      <c r="J78" s="952">
        <v>30000000</v>
      </c>
      <c r="K78" s="955">
        <v>3012860704</v>
      </c>
      <c r="L78" s="953" t="s">
        <v>2767</v>
      </c>
      <c r="M78" s="953" t="s">
        <v>2762</v>
      </c>
      <c r="N78" s="1340" t="s">
        <v>2742</v>
      </c>
      <c r="O78" s="1341">
        <v>-30000000</v>
      </c>
      <c r="P78" s="516"/>
      <c r="Q78" s="411" t="s">
        <v>2847</v>
      </c>
    </row>
    <row r="79" spans="1:17" s="410" customFormat="1" hidden="1" outlineLevel="1">
      <c r="A79" s="949" t="s">
        <v>2737</v>
      </c>
      <c r="B79" s="949" t="s">
        <v>2738</v>
      </c>
      <c r="C79" s="949" t="s">
        <v>356</v>
      </c>
      <c r="D79" s="953">
        <v>8</v>
      </c>
      <c r="E79" s="954" t="s">
        <v>2849</v>
      </c>
      <c r="F79" s="953" t="s">
        <v>2852</v>
      </c>
      <c r="G79" s="953" t="s">
        <v>366</v>
      </c>
      <c r="H79" s="950" t="s">
        <v>341</v>
      </c>
      <c r="I79" s="952">
        <v>0</v>
      </c>
      <c r="J79" s="952">
        <v>40000000</v>
      </c>
      <c r="K79" s="955">
        <v>2972860704</v>
      </c>
      <c r="L79" s="953" t="s">
        <v>2767</v>
      </c>
      <c r="M79" s="953" t="s">
        <v>2762</v>
      </c>
      <c r="N79" s="1340" t="s">
        <v>2742</v>
      </c>
      <c r="O79" s="1341">
        <v>-40000000</v>
      </c>
      <c r="P79" s="516"/>
      <c r="Q79" s="411" t="s">
        <v>2847</v>
      </c>
    </row>
    <row r="80" spans="1:17" s="410" customFormat="1" hidden="1" outlineLevel="1">
      <c r="A80" s="949" t="s">
        <v>2737</v>
      </c>
      <c r="B80" s="949" t="s">
        <v>2738</v>
      </c>
      <c r="C80" s="949" t="s">
        <v>356</v>
      </c>
      <c r="D80" s="953">
        <v>9</v>
      </c>
      <c r="E80" s="954" t="s">
        <v>2849</v>
      </c>
      <c r="F80" s="953" t="s">
        <v>2853</v>
      </c>
      <c r="G80" s="953" t="s">
        <v>366</v>
      </c>
      <c r="H80" s="950" t="s">
        <v>341</v>
      </c>
      <c r="I80" s="952">
        <v>0</v>
      </c>
      <c r="J80" s="952">
        <v>50000000</v>
      </c>
      <c r="K80" s="955">
        <v>2922860704</v>
      </c>
      <c r="L80" s="953" t="s">
        <v>2767</v>
      </c>
      <c r="M80" s="953" t="s">
        <v>2762</v>
      </c>
      <c r="N80" s="1340" t="s">
        <v>2742</v>
      </c>
      <c r="O80" s="1341">
        <v>-50000000</v>
      </c>
      <c r="P80" s="516"/>
      <c r="Q80" s="411" t="s">
        <v>2847</v>
      </c>
    </row>
    <row r="81" spans="1:17" s="410" customFormat="1" hidden="1" outlineLevel="1">
      <c r="A81" s="949" t="s">
        <v>2737</v>
      </c>
      <c r="B81" s="949" t="s">
        <v>2738</v>
      </c>
      <c r="C81" s="949" t="s">
        <v>356</v>
      </c>
      <c r="D81" s="953">
        <v>10</v>
      </c>
      <c r="E81" s="954" t="s">
        <v>2854</v>
      </c>
      <c r="F81" s="953" t="s">
        <v>2852</v>
      </c>
      <c r="G81" s="953" t="s">
        <v>366</v>
      </c>
      <c r="H81" s="950" t="s">
        <v>341</v>
      </c>
      <c r="I81" s="952">
        <v>0</v>
      </c>
      <c r="J81" s="952">
        <v>100000000</v>
      </c>
      <c r="K81" s="955">
        <v>2822860704</v>
      </c>
      <c r="L81" s="953" t="s">
        <v>2767</v>
      </c>
      <c r="M81" s="953" t="s">
        <v>2762</v>
      </c>
      <c r="N81" s="1340" t="s">
        <v>2742</v>
      </c>
      <c r="O81" s="1341">
        <v>-100000000</v>
      </c>
      <c r="P81" s="516"/>
      <c r="Q81" s="411" t="s">
        <v>2847</v>
      </c>
    </row>
    <row r="82" spans="1:17" s="410" customFormat="1" hidden="1" outlineLevel="1">
      <c r="A82" s="949" t="s">
        <v>2737</v>
      </c>
      <c r="B82" s="949" t="s">
        <v>2738</v>
      </c>
      <c r="C82" s="949" t="s">
        <v>356</v>
      </c>
      <c r="D82" s="953">
        <v>11</v>
      </c>
      <c r="E82" s="954" t="s">
        <v>2854</v>
      </c>
      <c r="F82" s="953" t="s">
        <v>2855</v>
      </c>
      <c r="G82" s="953" t="s">
        <v>366</v>
      </c>
      <c r="H82" s="950" t="s">
        <v>341</v>
      </c>
      <c r="I82" s="952">
        <v>0</v>
      </c>
      <c r="J82" s="952">
        <v>69200000</v>
      </c>
      <c r="K82" s="955">
        <v>2753660704</v>
      </c>
      <c r="L82" s="953" t="s">
        <v>2767</v>
      </c>
      <c r="M82" s="953" t="s">
        <v>2762</v>
      </c>
      <c r="N82" s="1340" t="s">
        <v>2742</v>
      </c>
      <c r="O82" s="1341">
        <v>-69200000</v>
      </c>
      <c r="P82" s="516"/>
      <c r="Q82" s="411" t="s">
        <v>2847</v>
      </c>
    </row>
    <row r="83" spans="1:17" s="410" customFormat="1" hidden="1" outlineLevel="1">
      <c r="A83" s="949" t="s">
        <v>2737</v>
      </c>
      <c r="B83" s="949" t="s">
        <v>2738</v>
      </c>
      <c r="C83" s="949" t="s">
        <v>356</v>
      </c>
      <c r="D83" s="953">
        <v>12</v>
      </c>
      <c r="E83" s="954" t="s">
        <v>2854</v>
      </c>
      <c r="F83" s="953" t="s">
        <v>2856</v>
      </c>
      <c r="G83" s="953" t="s">
        <v>366</v>
      </c>
      <c r="H83" s="950" t="s">
        <v>341</v>
      </c>
      <c r="I83" s="952">
        <v>0</v>
      </c>
      <c r="J83" s="952">
        <v>85000000</v>
      </c>
      <c r="K83" s="955">
        <v>2668660704</v>
      </c>
      <c r="L83" s="953" t="s">
        <v>2767</v>
      </c>
      <c r="M83" s="953" t="s">
        <v>2762</v>
      </c>
      <c r="N83" s="1340" t="s">
        <v>2742</v>
      </c>
      <c r="O83" s="1341">
        <v>-85000000</v>
      </c>
      <c r="P83" s="516"/>
      <c r="Q83" s="411" t="s">
        <v>2847</v>
      </c>
    </row>
    <row r="84" spans="1:17" s="410" customFormat="1" hidden="1" outlineLevel="1">
      <c r="A84" s="949" t="s">
        <v>2737</v>
      </c>
      <c r="B84" s="949" t="s">
        <v>2738</v>
      </c>
      <c r="C84" s="949" t="s">
        <v>356</v>
      </c>
      <c r="D84" s="953">
        <v>1</v>
      </c>
      <c r="E84" s="954" t="s">
        <v>30</v>
      </c>
      <c r="F84" s="953" t="s">
        <v>27</v>
      </c>
      <c r="G84" s="953" t="s">
        <v>27</v>
      </c>
      <c r="H84" s="950" t="s">
        <v>341</v>
      </c>
      <c r="I84" s="952">
        <v>440450</v>
      </c>
      <c r="J84" s="952">
        <v>0</v>
      </c>
      <c r="K84" s="955">
        <v>2669101154</v>
      </c>
      <c r="L84" s="953" t="s">
        <v>2817</v>
      </c>
      <c r="M84" s="953" t="s">
        <v>2857</v>
      </c>
      <c r="N84" s="1340" t="s">
        <v>2742</v>
      </c>
      <c r="O84" s="1341">
        <v>440450</v>
      </c>
      <c r="P84" s="516"/>
      <c r="Q84" s="411"/>
    </row>
    <row r="85" spans="1:17" s="410" customFormat="1" hidden="1" outlineLevel="1">
      <c r="A85" s="949" t="s">
        <v>2737</v>
      </c>
      <c r="B85" s="949" t="s">
        <v>2738</v>
      </c>
      <c r="C85" s="949" t="s">
        <v>356</v>
      </c>
      <c r="D85" s="953">
        <v>2</v>
      </c>
      <c r="E85" s="954" t="s">
        <v>31</v>
      </c>
      <c r="F85" s="953" t="s">
        <v>32</v>
      </c>
      <c r="G85" s="953" t="s">
        <v>33</v>
      </c>
      <c r="H85" s="950" t="s">
        <v>341</v>
      </c>
      <c r="I85" s="952">
        <v>592060</v>
      </c>
      <c r="J85" s="952">
        <v>0</v>
      </c>
      <c r="K85" s="955">
        <v>2669693214</v>
      </c>
      <c r="L85" s="953" t="s">
        <v>2858</v>
      </c>
      <c r="M85" s="953" t="s">
        <v>2859</v>
      </c>
      <c r="N85" s="1340" t="s">
        <v>2742</v>
      </c>
      <c r="O85" s="1341">
        <v>592060</v>
      </c>
      <c r="P85" s="516"/>
      <c r="Q85" s="411"/>
    </row>
    <row r="86" spans="1:17" s="410" customFormat="1" hidden="1" outlineLevel="1">
      <c r="A86" s="949" t="s">
        <v>2737</v>
      </c>
      <c r="B86" s="949" t="s">
        <v>2738</v>
      </c>
      <c r="C86" s="949" t="s">
        <v>356</v>
      </c>
      <c r="D86" s="953">
        <v>3</v>
      </c>
      <c r="E86" s="954" t="s">
        <v>2860</v>
      </c>
      <c r="F86" s="953" t="s">
        <v>2760</v>
      </c>
      <c r="G86" s="953"/>
      <c r="H86" s="950" t="s">
        <v>341</v>
      </c>
      <c r="I86" s="952">
        <v>0</v>
      </c>
      <c r="J86" s="952">
        <v>4400</v>
      </c>
      <c r="K86" s="955">
        <v>2669688814</v>
      </c>
      <c r="L86" s="953" t="s">
        <v>2787</v>
      </c>
      <c r="M86" s="953" t="s">
        <v>2762</v>
      </c>
      <c r="N86" s="1340" t="s">
        <v>2742</v>
      </c>
      <c r="O86" s="1341">
        <v>-4400</v>
      </c>
      <c r="P86" s="516"/>
      <c r="Q86" s="411" t="s">
        <v>2788</v>
      </c>
    </row>
    <row r="87" spans="1:17" s="410" customFormat="1" hidden="1" outlineLevel="1">
      <c r="A87" s="949" t="s">
        <v>2737</v>
      </c>
      <c r="B87" s="949" t="s">
        <v>2738</v>
      </c>
      <c r="C87" s="949" t="s">
        <v>356</v>
      </c>
      <c r="D87" s="953">
        <v>1</v>
      </c>
      <c r="E87" s="954" t="s">
        <v>2861</v>
      </c>
      <c r="F87" s="953" t="s">
        <v>2771</v>
      </c>
      <c r="G87" s="953"/>
      <c r="H87" s="950" t="s">
        <v>341</v>
      </c>
      <c r="I87" s="952"/>
      <c r="J87" s="952">
        <v>2300000</v>
      </c>
      <c r="K87" s="955">
        <v>2667388814</v>
      </c>
      <c r="L87" s="953" t="s">
        <v>2825</v>
      </c>
      <c r="M87" s="953" t="s">
        <v>2862</v>
      </c>
      <c r="N87" s="1340" t="s">
        <v>2742</v>
      </c>
      <c r="O87" s="1341">
        <v>-2300000</v>
      </c>
      <c r="P87" s="516"/>
      <c r="Q87" s="411" t="s">
        <v>2863</v>
      </c>
    </row>
    <row r="88" spans="1:17" s="410" customFormat="1" hidden="1" outlineLevel="1">
      <c r="A88" s="949" t="s">
        <v>2737</v>
      </c>
      <c r="B88" s="949" t="s">
        <v>2738</v>
      </c>
      <c r="C88" s="949" t="s">
        <v>356</v>
      </c>
      <c r="D88" s="953">
        <v>2</v>
      </c>
      <c r="E88" s="954" t="s">
        <v>2864</v>
      </c>
      <c r="F88" s="953"/>
      <c r="G88" s="953"/>
      <c r="H88" s="950" t="s">
        <v>341</v>
      </c>
      <c r="I88" s="952">
        <v>497865</v>
      </c>
      <c r="J88" s="952">
        <v>0</v>
      </c>
      <c r="K88" s="955">
        <v>2667886679</v>
      </c>
      <c r="L88" s="953" t="s">
        <v>2865</v>
      </c>
      <c r="M88" s="953" t="s">
        <v>2862</v>
      </c>
      <c r="N88" s="1340" t="s">
        <v>2742</v>
      </c>
      <c r="O88" s="1341">
        <v>497865</v>
      </c>
      <c r="P88" s="516"/>
      <c r="Q88" s="411" t="s">
        <v>2866</v>
      </c>
    </row>
    <row r="89" spans="1:17" s="410" customFormat="1" hidden="1" outlineLevel="1">
      <c r="A89" s="949" t="s">
        <v>2737</v>
      </c>
      <c r="B89" s="949" t="s">
        <v>2738</v>
      </c>
      <c r="C89" s="949" t="s">
        <v>356</v>
      </c>
      <c r="D89" s="953">
        <v>3</v>
      </c>
      <c r="E89" s="954" t="s">
        <v>2867</v>
      </c>
      <c r="F89" s="953" t="s">
        <v>2868</v>
      </c>
      <c r="G89" s="953" t="s">
        <v>2869</v>
      </c>
      <c r="H89" s="950" t="s">
        <v>341</v>
      </c>
      <c r="I89" s="952">
        <v>0</v>
      </c>
      <c r="J89" s="952">
        <v>1000000000</v>
      </c>
      <c r="K89" s="955">
        <v>1667886679</v>
      </c>
      <c r="L89" s="953" t="s">
        <v>2794</v>
      </c>
      <c r="M89" s="953" t="s">
        <v>2762</v>
      </c>
      <c r="N89" s="1340" t="s">
        <v>2742</v>
      </c>
      <c r="O89" s="1341">
        <v>-1000000000</v>
      </c>
      <c r="P89" s="516"/>
      <c r="Q89" s="411" t="s">
        <v>2868</v>
      </c>
    </row>
    <row r="90" spans="1:17" s="410" customFormat="1" hidden="1" outlineLevel="1">
      <c r="A90" s="949" t="s">
        <v>2737</v>
      </c>
      <c r="B90" s="949" t="s">
        <v>2738</v>
      </c>
      <c r="C90" s="949" t="s">
        <v>356</v>
      </c>
      <c r="D90" s="953">
        <v>4</v>
      </c>
      <c r="E90" s="954" t="s">
        <v>2870</v>
      </c>
      <c r="F90" s="953" t="s">
        <v>2868</v>
      </c>
      <c r="G90" s="953" t="s">
        <v>2869</v>
      </c>
      <c r="H90" s="950" t="s">
        <v>341</v>
      </c>
      <c r="I90" s="952">
        <v>0</v>
      </c>
      <c r="J90" s="952">
        <v>1000000000</v>
      </c>
      <c r="K90" s="955">
        <v>667886679</v>
      </c>
      <c r="L90" s="953" t="s">
        <v>2794</v>
      </c>
      <c r="M90" s="953" t="s">
        <v>2762</v>
      </c>
      <c r="N90" s="1340" t="s">
        <v>2742</v>
      </c>
      <c r="O90" s="1341">
        <v>-1000000000</v>
      </c>
      <c r="P90" s="516"/>
      <c r="Q90" s="411" t="s">
        <v>2868</v>
      </c>
    </row>
    <row r="91" spans="1:17" s="410" customFormat="1" hidden="1" outlineLevel="1">
      <c r="A91" s="949" t="s">
        <v>2737</v>
      </c>
      <c r="B91" s="949" t="s">
        <v>2738</v>
      </c>
      <c r="C91" s="949" t="s">
        <v>356</v>
      </c>
      <c r="D91" s="953">
        <v>5</v>
      </c>
      <c r="E91" s="954" t="s">
        <v>2871</v>
      </c>
      <c r="F91" s="953" t="s">
        <v>2872</v>
      </c>
      <c r="G91" s="953" t="s">
        <v>2805</v>
      </c>
      <c r="H91" s="950" t="s">
        <v>341</v>
      </c>
      <c r="I91" s="952">
        <v>0</v>
      </c>
      <c r="J91" s="952">
        <v>1150320</v>
      </c>
      <c r="K91" s="955">
        <v>666736359</v>
      </c>
      <c r="L91" s="953" t="s">
        <v>2794</v>
      </c>
      <c r="M91" s="953" t="s">
        <v>2762</v>
      </c>
      <c r="N91" s="1340" t="s">
        <v>2742</v>
      </c>
      <c r="O91" s="1341">
        <v>-1150320</v>
      </c>
      <c r="P91" s="516"/>
      <c r="Q91" s="411" t="s">
        <v>2873</v>
      </c>
    </row>
    <row r="92" spans="1:17" s="410" customFormat="1" hidden="1" outlineLevel="1">
      <c r="A92" s="949" t="s">
        <v>2737</v>
      </c>
      <c r="B92" s="949" t="s">
        <v>2738</v>
      </c>
      <c r="C92" s="949" t="s">
        <v>356</v>
      </c>
      <c r="D92" s="953">
        <v>6</v>
      </c>
      <c r="E92" s="954" t="s">
        <v>2874</v>
      </c>
      <c r="F92" s="953" t="s">
        <v>2875</v>
      </c>
      <c r="G92" s="953" t="s">
        <v>2799</v>
      </c>
      <c r="H92" s="950" t="s">
        <v>341</v>
      </c>
      <c r="I92" s="952">
        <v>0</v>
      </c>
      <c r="J92" s="952">
        <v>1020380</v>
      </c>
      <c r="K92" s="955">
        <v>665715979</v>
      </c>
      <c r="L92" s="953" t="s">
        <v>2794</v>
      </c>
      <c r="M92" s="953" t="s">
        <v>2762</v>
      </c>
      <c r="N92" s="1340" t="s">
        <v>2742</v>
      </c>
      <c r="O92" s="1341">
        <v>-1020380</v>
      </c>
      <c r="P92" s="516"/>
      <c r="Q92" s="411" t="s">
        <v>2876</v>
      </c>
    </row>
    <row r="93" spans="1:17" s="410" customFormat="1" hidden="1" outlineLevel="1">
      <c r="A93" s="949" t="s">
        <v>2737</v>
      </c>
      <c r="B93" s="949" t="s">
        <v>2738</v>
      </c>
      <c r="C93" s="949" t="s">
        <v>356</v>
      </c>
      <c r="D93" s="953">
        <v>7</v>
      </c>
      <c r="E93" s="954" t="s">
        <v>2877</v>
      </c>
      <c r="F93" s="953" t="s">
        <v>2878</v>
      </c>
      <c r="G93" s="953" t="s">
        <v>2879</v>
      </c>
      <c r="H93" s="950" t="s">
        <v>341</v>
      </c>
      <c r="I93" s="952">
        <v>0</v>
      </c>
      <c r="J93" s="952">
        <v>5000000</v>
      </c>
      <c r="K93" s="955">
        <v>660715979</v>
      </c>
      <c r="L93" s="953" t="s">
        <v>2880</v>
      </c>
      <c r="M93" s="953" t="s">
        <v>2762</v>
      </c>
      <c r="N93" s="1340" t="s">
        <v>2742</v>
      </c>
      <c r="O93" s="1341">
        <v>-5000000</v>
      </c>
      <c r="P93" s="516"/>
      <c r="Q93" s="411" t="s">
        <v>2881</v>
      </c>
    </row>
    <row r="94" spans="1:17" s="410" customFormat="1" hidden="1" outlineLevel="1">
      <c r="A94" s="949" t="s">
        <v>2737</v>
      </c>
      <c r="B94" s="949" t="s">
        <v>2738</v>
      </c>
      <c r="C94" s="949" t="s">
        <v>423</v>
      </c>
      <c r="D94" s="953">
        <v>1</v>
      </c>
      <c r="E94" s="954" t="s">
        <v>2882</v>
      </c>
      <c r="F94" s="953" t="s">
        <v>2883</v>
      </c>
      <c r="G94" s="953" t="s">
        <v>2884</v>
      </c>
      <c r="H94" s="950" t="s">
        <v>341</v>
      </c>
      <c r="I94" s="952">
        <v>0</v>
      </c>
      <c r="J94" s="952">
        <v>0</v>
      </c>
      <c r="K94" s="955">
        <v>0</v>
      </c>
      <c r="L94" s="953" t="s">
        <v>2885</v>
      </c>
      <c r="M94" s="953"/>
      <c r="N94" s="1340" t="s">
        <v>2742</v>
      </c>
      <c r="O94" s="1341">
        <v>0</v>
      </c>
      <c r="P94" s="516"/>
      <c r="Q94" s="411"/>
    </row>
    <row r="95" spans="1:17" s="410" customFormat="1" hidden="1" outlineLevel="1">
      <c r="A95" s="949" t="s">
        <v>2737</v>
      </c>
      <c r="B95" s="949" t="s">
        <v>2738</v>
      </c>
      <c r="C95" s="949" t="s">
        <v>423</v>
      </c>
      <c r="D95" s="953">
        <v>2</v>
      </c>
      <c r="E95" s="954" t="s">
        <v>2886</v>
      </c>
      <c r="F95" s="953" t="s">
        <v>50</v>
      </c>
      <c r="G95" s="953" t="s">
        <v>2869</v>
      </c>
      <c r="H95" s="950" t="s">
        <v>341</v>
      </c>
      <c r="I95" s="952">
        <v>1000000000</v>
      </c>
      <c r="J95" s="952">
        <v>0</v>
      </c>
      <c r="K95" s="955">
        <v>1000000000</v>
      </c>
      <c r="L95" s="953" t="s">
        <v>2887</v>
      </c>
      <c r="M95" s="953"/>
      <c r="N95" s="1340" t="s">
        <v>2742</v>
      </c>
      <c r="O95" s="1341">
        <v>1000000000</v>
      </c>
      <c r="P95" s="516"/>
      <c r="Q95" s="411" t="s">
        <v>2888</v>
      </c>
    </row>
    <row r="96" spans="1:17" s="410" customFormat="1" hidden="1" outlineLevel="1">
      <c r="A96" s="949" t="s">
        <v>2737</v>
      </c>
      <c r="B96" s="949" t="s">
        <v>2738</v>
      </c>
      <c r="C96" s="949" t="s">
        <v>423</v>
      </c>
      <c r="D96" s="953">
        <v>3</v>
      </c>
      <c r="E96" s="954" t="s">
        <v>2886</v>
      </c>
      <c r="F96" s="953" t="s">
        <v>50</v>
      </c>
      <c r="G96" s="953" t="s">
        <v>2869</v>
      </c>
      <c r="H96" s="950" t="s">
        <v>341</v>
      </c>
      <c r="I96" s="952">
        <v>1000000000</v>
      </c>
      <c r="J96" s="952">
        <v>0</v>
      </c>
      <c r="K96" s="955">
        <v>2000000000</v>
      </c>
      <c r="L96" s="953" t="s">
        <v>2887</v>
      </c>
      <c r="M96" s="953"/>
      <c r="N96" s="1340" t="s">
        <v>2742</v>
      </c>
      <c r="O96" s="1341">
        <v>1000000000</v>
      </c>
      <c r="P96" s="516"/>
      <c r="Q96" s="411" t="s">
        <v>2888</v>
      </c>
    </row>
    <row r="97" spans="1:17" s="410" customFormat="1" hidden="1" outlineLevel="1">
      <c r="A97" s="949" t="s">
        <v>2737</v>
      </c>
      <c r="B97" s="949" t="s">
        <v>2738</v>
      </c>
      <c r="C97" s="949" t="s">
        <v>423</v>
      </c>
      <c r="D97" s="953">
        <v>1</v>
      </c>
      <c r="E97" s="954" t="s">
        <v>48</v>
      </c>
      <c r="F97" s="953" t="s">
        <v>50</v>
      </c>
      <c r="G97" s="953" t="s">
        <v>49</v>
      </c>
      <c r="H97" s="950" t="s">
        <v>341</v>
      </c>
      <c r="I97" s="952">
        <v>63040</v>
      </c>
      <c r="J97" s="952">
        <v>0</v>
      </c>
      <c r="K97" s="955">
        <v>2000063040</v>
      </c>
      <c r="L97" s="953" t="s">
        <v>2887</v>
      </c>
      <c r="M97" s="953"/>
      <c r="N97" s="1340" t="s">
        <v>2742</v>
      </c>
      <c r="O97" s="1341">
        <v>63040</v>
      </c>
      <c r="P97" s="516"/>
      <c r="Q97" s="411" t="s">
        <v>39</v>
      </c>
    </row>
    <row r="98" spans="1:17" s="410" customFormat="1" hidden="1" outlineLevel="1">
      <c r="A98" s="949" t="s">
        <v>2737</v>
      </c>
      <c r="B98" s="949" t="s">
        <v>2738</v>
      </c>
      <c r="C98" s="949" t="s">
        <v>423</v>
      </c>
      <c r="D98" s="953">
        <v>2</v>
      </c>
      <c r="E98" s="954" t="s">
        <v>48</v>
      </c>
      <c r="F98" s="953" t="s">
        <v>50</v>
      </c>
      <c r="G98" s="953" t="s">
        <v>51</v>
      </c>
      <c r="H98" s="950" t="s">
        <v>341</v>
      </c>
      <c r="I98" s="952">
        <v>11200</v>
      </c>
      <c r="J98" s="952">
        <v>0</v>
      </c>
      <c r="K98" s="955">
        <v>2000074240</v>
      </c>
      <c r="L98" s="953" t="s">
        <v>2887</v>
      </c>
      <c r="M98" s="953"/>
      <c r="N98" s="1340" t="s">
        <v>2742</v>
      </c>
      <c r="O98" s="1341">
        <v>11200</v>
      </c>
      <c r="P98" s="516"/>
      <c r="Q98" s="411" t="s">
        <v>39</v>
      </c>
    </row>
    <row r="99" spans="1:17" s="410" customFormat="1" hidden="1" outlineLevel="1">
      <c r="A99" s="949" t="s">
        <v>2737</v>
      </c>
      <c r="B99" s="949" t="s">
        <v>2738</v>
      </c>
      <c r="C99" s="949" t="s">
        <v>423</v>
      </c>
      <c r="D99" s="953">
        <v>1</v>
      </c>
      <c r="E99" s="954" t="s">
        <v>2889</v>
      </c>
      <c r="F99" s="953" t="s">
        <v>2883</v>
      </c>
      <c r="G99" s="953" t="s">
        <v>2890</v>
      </c>
      <c r="H99" s="950" t="s">
        <v>341</v>
      </c>
      <c r="I99" s="952">
        <v>2000000000</v>
      </c>
      <c r="J99" s="952">
        <v>0</v>
      </c>
      <c r="K99" s="955">
        <v>4000074240</v>
      </c>
      <c r="L99" s="953" t="s">
        <v>2885</v>
      </c>
      <c r="M99" s="953"/>
      <c r="N99" s="1340" t="s">
        <v>2742</v>
      </c>
      <c r="O99" s="1341">
        <v>2000000000</v>
      </c>
      <c r="P99" s="516"/>
      <c r="Q99" s="411" t="s">
        <v>2891</v>
      </c>
    </row>
    <row r="100" spans="1:17" s="410" customFormat="1" hidden="1" outlineLevel="1">
      <c r="A100" s="949" t="s">
        <v>2737</v>
      </c>
      <c r="B100" s="949" t="s">
        <v>2738</v>
      </c>
      <c r="C100" s="949" t="s">
        <v>356</v>
      </c>
      <c r="D100" s="953">
        <v>1</v>
      </c>
      <c r="E100" s="954" t="s">
        <v>2892</v>
      </c>
      <c r="F100" s="953" t="s">
        <v>2893</v>
      </c>
      <c r="G100" s="953" t="s">
        <v>2894</v>
      </c>
      <c r="H100" s="950" t="s">
        <v>341</v>
      </c>
      <c r="I100" s="952"/>
      <c r="J100" s="952">
        <v>289016417</v>
      </c>
      <c r="K100" s="955">
        <v>371699562</v>
      </c>
      <c r="L100" s="953" t="s">
        <v>2880</v>
      </c>
      <c r="M100" s="953" t="s">
        <v>2762</v>
      </c>
      <c r="N100" s="1340" t="s">
        <v>2742</v>
      </c>
      <c r="O100" s="1341">
        <v>-289016417</v>
      </c>
      <c r="P100" s="516"/>
      <c r="Q100" s="411" t="s">
        <v>2895</v>
      </c>
    </row>
    <row r="101" spans="1:17" s="410" customFormat="1" hidden="1" outlineLevel="1">
      <c r="A101" s="949" t="s">
        <v>2737</v>
      </c>
      <c r="B101" s="949" t="s">
        <v>2738</v>
      </c>
      <c r="C101" s="949" t="s">
        <v>356</v>
      </c>
      <c r="D101" s="953">
        <v>2</v>
      </c>
      <c r="E101" s="954" t="s">
        <v>2896</v>
      </c>
      <c r="F101" s="953" t="s">
        <v>2897</v>
      </c>
      <c r="G101" s="953" t="s">
        <v>2793</v>
      </c>
      <c r="H101" s="950" t="s">
        <v>341</v>
      </c>
      <c r="I101" s="952"/>
      <c r="J101" s="952">
        <v>2386200</v>
      </c>
      <c r="K101" s="955">
        <v>369313362</v>
      </c>
      <c r="L101" s="953" t="s">
        <v>2794</v>
      </c>
      <c r="M101" s="953" t="s">
        <v>2762</v>
      </c>
      <c r="N101" s="1340" t="s">
        <v>2742</v>
      </c>
      <c r="O101" s="1341">
        <v>-2386200</v>
      </c>
      <c r="P101" s="516"/>
      <c r="Q101" s="411" t="s">
        <v>2898</v>
      </c>
    </row>
    <row r="102" spans="1:17" s="410" customFormat="1" hidden="1" outlineLevel="1">
      <c r="A102" s="949" t="s">
        <v>2737</v>
      </c>
      <c r="B102" s="949" t="s">
        <v>2738</v>
      </c>
      <c r="C102" s="949" t="s">
        <v>423</v>
      </c>
      <c r="D102" s="953">
        <v>1</v>
      </c>
      <c r="E102" s="954" t="s">
        <v>52</v>
      </c>
      <c r="F102" s="953" t="s">
        <v>50</v>
      </c>
      <c r="G102" s="953" t="s">
        <v>49</v>
      </c>
      <c r="H102" s="950" t="s">
        <v>341</v>
      </c>
      <c r="I102" s="952">
        <v>358440</v>
      </c>
      <c r="J102" s="952"/>
      <c r="K102" s="955">
        <v>4000432680</v>
      </c>
      <c r="L102" s="953" t="s">
        <v>2887</v>
      </c>
      <c r="M102" s="953"/>
      <c r="N102" s="1340" t="s">
        <v>2742</v>
      </c>
      <c r="O102" s="1341">
        <v>358440</v>
      </c>
      <c r="P102" s="516"/>
      <c r="Q102" s="411" t="s">
        <v>39</v>
      </c>
    </row>
    <row r="103" spans="1:17" s="410" customFormat="1" hidden="1" outlineLevel="1">
      <c r="A103" s="949" t="s">
        <v>2737</v>
      </c>
      <c r="B103" s="949" t="s">
        <v>2738</v>
      </c>
      <c r="C103" s="949" t="s">
        <v>423</v>
      </c>
      <c r="D103" s="953">
        <v>2</v>
      </c>
      <c r="E103" s="954" t="s">
        <v>52</v>
      </c>
      <c r="F103" s="953" t="s">
        <v>50</v>
      </c>
      <c r="G103" s="953" t="s">
        <v>51</v>
      </c>
      <c r="H103" s="950" t="s">
        <v>341</v>
      </c>
      <c r="I103" s="952">
        <v>46210</v>
      </c>
      <c r="J103" s="952"/>
      <c r="K103" s="955">
        <v>4000478890</v>
      </c>
      <c r="L103" s="953" t="s">
        <v>2887</v>
      </c>
      <c r="M103" s="953"/>
      <c r="N103" s="1340" t="s">
        <v>2742</v>
      </c>
      <c r="O103" s="1341">
        <v>46210</v>
      </c>
      <c r="P103" s="516"/>
      <c r="Q103" s="411" t="s">
        <v>39</v>
      </c>
    </row>
    <row r="104" spans="1:17" s="410" customFormat="1" hidden="1" outlineLevel="1">
      <c r="A104" s="949" t="s">
        <v>2737</v>
      </c>
      <c r="B104" s="949" t="s">
        <v>2738</v>
      </c>
      <c r="C104" s="949" t="s">
        <v>356</v>
      </c>
      <c r="D104" s="953">
        <v>1</v>
      </c>
      <c r="E104" s="954" t="s">
        <v>2899</v>
      </c>
      <c r="F104" s="953" t="s">
        <v>2900</v>
      </c>
      <c r="G104" s="953" t="s">
        <v>2901</v>
      </c>
      <c r="H104" s="950" t="s">
        <v>341</v>
      </c>
      <c r="I104" s="952">
        <v>0</v>
      </c>
      <c r="J104" s="952">
        <v>1914000</v>
      </c>
      <c r="K104" s="955">
        <v>367399362</v>
      </c>
      <c r="L104" s="953" t="s">
        <v>2767</v>
      </c>
      <c r="M104" s="953" t="s">
        <v>2762</v>
      </c>
      <c r="N104" s="1340" t="s">
        <v>2742</v>
      </c>
      <c r="O104" s="1341">
        <v>-1914000</v>
      </c>
      <c r="P104" s="516"/>
      <c r="Q104" s="411" t="s">
        <v>2902</v>
      </c>
    </row>
    <row r="105" spans="1:17" s="410" customFormat="1" hidden="1" outlineLevel="1">
      <c r="A105" s="949" t="s">
        <v>2737</v>
      </c>
      <c r="B105" s="949" t="s">
        <v>2738</v>
      </c>
      <c r="C105" s="949" t="s">
        <v>356</v>
      </c>
      <c r="D105" s="953">
        <v>2</v>
      </c>
      <c r="E105" s="954" t="s">
        <v>2899</v>
      </c>
      <c r="F105" s="953" t="s">
        <v>2903</v>
      </c>
      <c r="G105" s="953" t="s">
        <v>2904</v>
      </c>
      <c r="H105" s="950" t="s">
        <v>341</v>
      </c>
      <c r="I105" s="952">
        <v>0</v>
      </c>
      <c r="J105" s="952">
        <v>387000</v>
      </c>
      <c r="K105" s="955">
        <v>367012362</v>
      </c>
      <c r="L105" s="953" t="s">
        <v>2767</v>
      </c>
      <c r="M105" s="953" t="s">
        <v>2762</v>
      </c>
      <c r="N105" s="1340" t="s">
        <v>2742</v>
      </c>
      <c r="O105" s="1341">
        <v>-387000</v>
      </c>
      <c r="P105" s="516"/>
      <c r="Q105" s="411" t="s">
        <v>2905</v>
      </c>
    </row>
    <row r="106" spans="1:17" s="410" customFormat="1" hidden="1" outlineLevel="1">
      <c r="A106" s="949" t="s">
        <v>2737</v>
      </c>
      <c r="B106" s="949" t="s">
        <v>2738</v>
      </c>
      <c r="C106" s="949" t="s">
        <v>356</v>
      </c>
      <c r="D106" s="953">
        <v>3</v>
      </c>
      <c r="E106" s="954" t="s">
        <v>2899</v>
      </c>
      <c r="F106" s="953" t="s">
        <v>2906</v>
      </c>
      <c r="G106" s="953" t="s">
        <v>2907</v>
      </c>
      <c r="H106" s="950" t="s">
        <v>341</v>
      </c>
      <c r="I106" s="952">
        <v>0</v>
      </c>
      <c r="J106" s="952">
        <v>411400</v>
      </c>
      <c r="K106" s="955">
        <v>366600962</v>
      </c>
      <c r="L106" s="953" t="s">
        <v>2767</v>
      </c>
      <c r="M106" s="953" t="s">
        <v>2762</v>
      </c>
      <c r="N106" s="1340" t="s">
        <v>2742</v>
      </c>
      <c r="O106" s="1341">
        <v>-411400</v>
      </c>
      <c r="P106" s="516"/>
      <c r="Q106" s="411" t="s">
        <v>2908</v>
      </c>
    </row>
    <row r="107" spans="1:17" s="410" customFormat="1" hidden="1" outlineLevel="1">
      <c r="A107" s="949" t="s">
        <v>2737</v>
      </c>
      <c r="B107" s="949" t="s">
        <v>2738</v>
      </c>
      <c r="C107" s="949" t="s">
        <v>356</v>
      </c>
      <c r="D107" s="953">
        <v>4</v>
      </c>
      <c r="E107" s="954" t="s">
        <v>2899</v>
      </c>
      <c r="F107" s="953" t="s">
        <v>2909</v>
      </c>
      <c r="G107" s="953" t="s">
        <v>2910</v>
      </c>
      <c r="H107" s="950" t="s">
        <v>341</v>
      </c>
      <c r="I107" s="952">
        <v>0</v>
      </c>
      <c r="J107" s="952">
        <v>187000</v>
      </c>
      <c r="K107" s="955">
        <v>366413962</v>
      </c>
      <c r="L107" s="953" t="s">
        <v>2767</v>
      </c>
      <c r="M107" s="953" t="s">
        <v>2762</v>
      </c>
      <c r="N107" s="1340" t="s">
        <v>2742</v>
      </c>
      <c r="O107" s="1341">
        <v>-187000</v>
      </c>
      <c r="P107" s="516"/>
      <c r="Q107" s="411" t="s">
        <v>2911</v>
      </c>
    </row>
    <row r="108" spans="1:17" s="410" customFormat="1" hidden="1" outlineLevel="1">
      <c r="A108" s="949" t="s">
        <v>2737</v>
      </c>
      <c r="B108" s="949" t="s">
        <v>2738</v>
      </c>
      <c r="C108" s="949" t="s">
        <v>356</v>
      </c>
      <c r="D108" s="953">
        <v>5</v>
      </c>
      <c r="E108" s="954" t="s">
        <v>2899</v>
      </c>
      <c r="F108" s="953" t="s">
        <v>2912</v>
      </c>
      <c r="G108" s="953" t="s">
        <v>2879</v>
      </c>
      <c r="H108" s="950" t="s">
        <v>341</v>
      </c>
      <c r="I108" s="952">
        <v>0</v>
      </c>
      <c r="J108" s="952">
        <v>416794</v>
      </c>
      <c r="K108" s="955">
        <v>365997168</v>
      </c>
      <c r="L108" s="953" t="s">
        <v>2767</v>
      </c>
      <c r="M108" s="953" t="s">
        <v>2762</v>
      </c>
      <c r="N108" s="1340" t="s">
        <v>2742</v>
      </c>
      <c r="O108" s="1341">
        <v>-416794</v>
      </c>
      <c r="P108" s="516"/>
      <c r="Q108" s="411" t="s">
        <v>2913</v>
      </c>
    </row>
    <row r="109" spans="1:17" s="410" customFormat="1" hidden="1" outlineLevel="1">
      <c r="A109" s="949" t="s">
        <v>2737</v>
      </c>
      <c r="B109" s="949" t="s">
        <v>2738</v>
      </c>
      <c r="C109" s="949" t="s">
        <v>356</v>
      </c>
      <c r="D109" s="953">
        <v>6</v>
      </c>
      <c r="E109" s="954" t="s">
        <v>2914</v>
      </c>
      <c r="F109" s="953" t="s">
        <v>2771</v>
      </c>
      <c r="G109" s="953"/>
      <c r="H109" s="950" t="s">
        <v>341</v>
      </c>
      <c r="I109" s="952">
        <v>0</v>
      </c>
      <c r="J109" s="952">
        <v>1380000</v>
      </c>
      <c r="K109" s="955">
        <v>364617168</v>
      </c>
      <c r="L109" s="953" t="s">
        <v>2772</v>
      </c>
      <c r="M109" s="953" t="s">
        <v>2741</v>
      </c>
      <c r="N109" s="1340" t="s">
        <v>2742</v>
      </c>
      <c r="O109" s="1341">
        <v>-1380000</v>
      </c>
      <c r="P109" s="516"/>
      <c r="Q109" s="411" t="s">
        <v>2915</v>
      </c>
    </row>
    <row r="110" spans="1:17" s="410" customFormat="1" hidden="1" outlineLevel="1">
      <c r="A110" s="949" t="s">
        <v>2737</v>
      </c>
      <c r="B110" s="949" t="s">
        <v>2738</v>
      </c>
      <c r="C110" s="949" t="s">
        <v>356</v>
      </c>
      <c r="D110" s="953">
        <v>7</v>
      </c>
      <c r="E110" s="954" t="s">
        <v>2916</v>
      </c>
      <c r="F110" s="953" t="s">
        <v>2771</v>
      </c>
      <c r="G110" s="953"/>
      <c r="H110" s="950" t="s">
        <v>341</v>
      </c>
      <c r="I110" s="952">
        <v>0</v>
      </c>
      <c r="J110" s="952">
        <v>2300000</v>
      </c>
      <c r="K110" s="955">
        <v>362317168</v>
      </c>
      <c r="L110" s="953" t="s">
        <v>2772</v>
      </c>
      <c r="M110" s="953" t="s">
        <v>2741</v>
      </c>
      <c r="N110" s="1340" t="s">
        <v>2742</v>
      </c>
      <c r="O110" s="1341">
        <v>-2300000</v>
      </c>
      <c r="P110" s="516"/>
      <c r="Q110" s="411" t="s">
        <v>2915</v>
      </c>
    </row>
    <row r="111" spans="1:17" s="410" customFormat="1" hidden="1" outlineLevel="1">
      <c r="A111" s="949" t="s">
        <v>2737</v>
      </c>
      <c r="B111" s="949" t="s">
        <v>2738</v>
      </c>
      <c r="C111" s="949" t="s">
        <v>423</v>
      </c>
      <c r="D111" s="953">
        <v>1</v>
      </c>
      <c r="E111" s="954" t="s">
        <v>53</v>
      </c>
      <c r="F111" s="953" t="s">
        <v>50</v>
      </c>
      <c r="G111" s="953" t="s">
        <v>51</v>
      </c>
      <c r="H111" s="950" t="s">
        <v>341</v>
      </c>
      <c r="I111" s="952">
        <v>112840</v>
      </c>
      <c r="J111" s="952"/>
      <c r="K111" s="955">
        <v>4000591730</v>
      </c>
      <c r="L111" s="953" t="s">
        <v>2887</v>
      </c>
      <c r="M111" s="953"/>
      <c r="N111" s="1340" t="s">
        <v>2742</v>
      </c>
      <c r="O111" s="1341">
        <v>112840</v>
      </c>
      <c r="P111" s="516"/>
      <c r="Q111" s="411" t="s">
        <v>39</v>
      </c>
    </row>
    <row r="112" spans="1:17" s="410" customFormat="1" hidden="1" outlineLevel="1">
      <c r="A112" s="949" t="s">
        <v>2737</v>
      </c>
      <c r="B112" s="949" t="s">
        <v>2738</v>
      </c>
      <c r="C112" s="949" t="s">
        <v>423</v>
      </c>
      <c r="D112" s="953">
        <v>2</v>
      </c>
      <c r="E112" s="954" t="s">
        <v>53</v>
      </c>
      <c r="F112" s="953" t="s">
        <v>50</v>
      </c>
      <c r="G112" s="953" t="s">
        <v>49</v>
      </c>
      <c r="H112" s="950" t="s">
        <v>341</v>
      </c>
      <c r="I112" s="952">
        <v>881040</v>
      </c>
      <c r="J112" s="952"/>
      <c r="K112" s="955">
        <v>4001472770</v>
      </c>
      <c r="L112" s="953" t="s">
        <v>2887</v>
      </c>
      <c r="M112" s="953"/>
      <c r="N112" s="1340" t="s">
        <v>2742</v>
      </c>
      <c r="O112" s="1341">
        <v>881040</v>
      </c>
      <c r="P112" s="516"/>
      <c r="Q112" s="411" t="s">
        <v>39</v>
      </c>
    </row>
    <row r="113" spans="1:17" s="410" customFormat="1" hidden="1" outlineLevel="1">
      <c r="A113" s="949" t="s">
        <v>2737</v>
      </c>
      <c r="B113" s="949" t="s">
        <v>2738</v>
      </c>
      <c r="C113" s="949" t="s">
        <v>356</v>
      </c>
      <c r="D113" s="953">
        <v>1</v>
      </c>
      <c r="E113" s="954" t="s">
        <v>2917</v>
      </c>
      <c r="F113" s="953" t="s">
        <v>2771</v>
      </c>
      <c r="G113" s="953"/>
      <c r="H113" s="950" t="s">
        <v>341</v>
      </c>
      <c r="I113" s="952">
        <v>0</v>
      </c>
      <c r="J113" s="952">
        <v>5520000</v>
      </c>
      <c r="K113" s="955">
        <v>356797168</v>
      </c>
      <c r="L113" s="953" t="s">
        <v>2825</v>
      </c>
      <c r="M113" s="953" t="s">
        <v>2862</v>
      </c>
      <c r="N113" s="1340" t="s">
        <v>2742</v>
      </c>
      <c r="O113" s="1341">
        <v>-5520000</v>
      </c>
      <c r="P113" s="516"/>
      <c r="Q113" s="411" t="s">
        <v>2918</v>
      </c>
    </row>
    <row r="114" spans="1:17" s="410" customFormat="1" hidden="1" outlineLevel="1">
      <c r="A114" s="949" t="s">
        <v>2737</v>
      </c>
      <c r="B114" s="949" t="s">
        <v>2738</v>
      </c>
      <c r="C114" s="949" t="s">
        <v>356</v>
      </c>
      <c r="D114" s="953">
        <v>2</v>
      </c>
      <c r="E114" s="954" t="s">
        <v>2919</v>
      </c>
      <c r="F114" s="953" t="s">
        <v>2771</v>
      </c>
      <c r="G114" s="953"/>
      <c r="H114" s="950" t="s">
        <v>341</v>
      </c>
      <c r="I114" s="952">
        <v>0</v>
      </c>
      <c r="J114" s="952">
        <v>3680000</v>
      </c>
      <c r="K114" s="955">
        <v>353117168</v>
      </c>
      <c r="L114" s="953" t="s">
        <v>2825</v>
      </c>
      <c r="M114" s="953" t="s">
        <v>2862</v>
      </c>
      <c r="N114" s="1340" t="s">
        <v>2742</v>
      </c>
      <c r="O114" s="1341">
        <v>-3680000</v>
      </c>
      <c r="P114" s="516"/>
      <c r="Q114" s="411" t="s">
        <v>2918</v>
      </c>
    </row>
    <row r="115" spans="1:17" s="410" customFormat="1" hidden="1" outlineLevel="1">
      <c r="A115" s="949" t="s">
        <v>2737</v>
      </c>
      <c r="B115" s="949" t="s">
        <v>2738</v>
      </c>
      <c r="C115" s="949" t="s">
        <v>356</v>
      </c>
      <c r="D115" s="953">
        <v>3</v>
      </c>
      <c r="E115" s="954" t="s">
        <v>2920</v>
      </c>
      <c r="F115" s="953" t="s">
        <v>2771</v>
      </c>
      <c r="G115" s="953"/>
      <c r="H115" s="950" t="s">
        <v>341</v>
      </c>
      <c r="I115" s="952">
        <v>0</v>
      </c>
      <c r="J115" s="952">
        <v>2300000</v>
      </c>
      <c r="K115" s="955">
        <v>350817168</v>
      </c>
      <c r="L115" s="953" t="s">
        <v>2825</v>
      </c>
      <c r="M115" s="953" t="s">
        <v>2862</v>
      </c>
      <c r="N115" s="1340" t="s">
        <v>2742</v>
      </c>
      <c r="O115" s="1341">
        <v>-2300000</v>
      </c>
      <c r="P115" s="516"/>
      <c r="Q115" s="411" t="s">
        <v>2918</v>
      </c>
    </row>
    <row r="116" spans="1:17" s="410" customFormat="1" hidden="1" outlineLevel="1">
      <c r="A116" s="949" t="s">
        <v>2737</v>
      </c>
      <c r="B116" s="949" t="s">
        <v>2738</v>
      </c>
      <c r="C116" s="949" t="s">
        <v>356</v>
      </c>
      <c r="D116" s="953">
        <v>4</v>
      </c>
      <c r="E116" s="954" t="s">
        <v>2921</v>
      </c>
      <c r="F116" s="953" t="s">
        <v>2771</v>
      </c>
      <c r="G116" s="953"/>
      <c r="H116" s="950" t="s">
        <v>341</v>
      </c>
      <c r="I116" s="952">
        <v>0</v>
      </c>
      <c r="J116" s="952">
        <v>1587000</v>
      </c>
      <c r="K116" s="955">
        <v>349230168</v>
      </c>
      <c r="L116" s="953" t="s">
        <v>2825</v>
      </c>
      <c r="M116" s="953" t="s">
        <v>2862</v>
      </c>
      <c r="N116" s="1340" t="s">
        <v>2742</v>
      </c>
      <c r="O116" s="1341">
        <v>-1587000</v>
      </c>
      <c r="P116" s="516"/>
      <c r="Q116" s="411" t="s">
        <v>2918</v>
      </c>
    </row>
    <row r="117" spans="1:17" s="410" customFormat="1" hidden="1" outlineLevel="1">
      <c r="A117" s="949" t="s">
        <v>2737</v>
      </c>
      <c r="B117" s="949" t="s">
        <v>2738</v>
      </c>
      <c r="C117" s="956" t="s">
        <v>423</v>
      </c>
      <c r="D117" s="957">
        <v>1</v>
      </c>
      <c r="E117" s="958" t="s">
        <v>2922</v>
      </c>
      <c r="F117" s="957" t="s">
        <v>2923</v>
      </c>
      <c r="G117" s="957" t="s">
        <v>2924</v>
      </c>
      <c r="H117" s="959" t="s">
        <v>341</v>
      </c>
      <c r="I117" s="960"/>
      <c r="J117" s="960">
        <v>414502500</v>
      </c>
      <c r="K117" s="961">
        <v>3586970270</v>
      </c>
      <c r="L117" s="957" t="s">
        <v>2887</v>
      </c>
      <c r="M117" s="957"/>
      <c r="N117" s="1342" t="s">
        <v>2742</v>
      </c>
      <c r="O117" s="1343">
        <v>-414502500</v>
      </c>
      <c r="P117" s="701"/>
      <c r="Q117" s="702" t="s">
        <v>2925</v>
      </c>
    </row>
    <row r="118" spans="1:17" s="410" customFormat="1" hidden="1" outlineLevel="1">
      <c r="A118" s="956" t="s">
        <v>2737</v>
      </c>
      <c r="B118" s="956" t="s">
        <v>2738</v>
      </c>
      <c r="C118" s="956" t="s">
        <v>423</v>
      </c>
      <c r="D118" s="957">
        <v>2</v>
      </c>
      <c r="E118" s="958" t="s">
        <v>2922</v>
      </c>
      <c r="F118" s="957" t="s">
        <v>2926</v>
      </c>
      <c r="G118" s="957" t="s">
        <v>2924</v>
      </c>
      <c r="H118" s="959" t="s">
        <v>341</v>
      </c>
      <c r="I118" s="960"/>
      <c r="J118" s="960">
        <v>34373300</v>
      </c>
      <c r="K118" s="961">
        <v>3552596970</v>
      </c>
      <c r="L118" s="957" t="s">
        <v>2887</v>
      </c>
      <c r="M118" s="957"/>
      <c r="N118" s="1342" t="s">
        <v>2742</v>
      </c>
      <c r="O118" s="1343">
        <v>-34373300</v>
      </c>
      <c r="P118" s="701"/>
      <c r="Q118" s="702" t="s">
        <v>2927</v>
      </c>
    </row>
    <row r="119" spans="1:17" s="410" customFormat="1" hidden="1" outlineLevel="1">
      <c r="A119" s="949" t="s">
        <v>2737</v>
      </c>
      <c r="B119" s="949" t="s">
        <v>2738</v>
      </c>
      <c r="C119" s="949" t="s">
        <v>423</v>
      </c>
      <c r="D119" s="953">
        <v>3</v>
      </c>
      <c r="E119" s="954" t="s">
        <v>2928</v>
      </c>
      <c r="F119" s="953" t="s">
        <v>2929</v>
      </c>
      <c r="G119" s="953" t="s">
        <v>2924</v>
      </c>
      <c r="H119" s="950" t="s">
        <v>341</v>
      </c>
      <c r="I119" s="952"/>
      <c r="J119" s="952">
        <v>56927280</v>
      </c>
      <c r="K119" s="955">
        <v>3495669690</v>
      </c>
      <c r="L119" s="953" t="s">
        <v>2887</v>
      </c>
      <c r="M119" s="953"/>
      <c r="N119" s="1340" t="s">
        <v>2742</v>
      </c>
      <c r="O119" s="1341">
        <v>-56927280</v>
      </c>
      <c r="P119" s="516"/>
      <c r="Q119" s="411" t="s">
        <v>2930</v>
      </c>
    </row>
    <row r="120" spans="1:17" s="410" customFormat="1" hidden="1" outlineLevel="1">
      <c r="A120" s="949" t="s">
        <v>2737</v>
      </c>
      <c r="B120" s="949" t="s">
        <v>2738</v>
      </c>
      <c r="C120" s="949" t="s">
        <v>423</v>
      </c>
      <c r="D120" s="953">
        <v>4</v>
      </c>
      <c r="E120" s="954" t="s">
        <v>2928</v>
      </c>
      <c r="F120" s="953" t="s">
        <v>2904</v>
      </c>
      <c r="G120" s="953" t="s">
        <v>2924</v>
      </c>
      <c r="H120" s="950" t="s">
        <v>341</v>
      </c>
      <c r="I120" s="952"/>
      <c r="J120" s="952">
        <v>5441893</v>
      </c>
      <c r="K120" s="955">
        <v>3490227797</v>
      </c>
      <c r="L120" s="953" t="s">
        <v>2887</v>
      </c>
      <c r="M120" s="953"/>
      <c r="N120" s="1340" t="s">
        <v>2742</v>
      </c>
      <c r="O120" s="1341">
        <v>-5441893</v>
      </c>
      <c r="P120" s="516"/>
      <c r="Q120" s="411" t="s">
        <v>39</v>
      </c>
    </row>
    <row r="121" spans="1:17" s="410" customFormat="1" hidden="1" outlineLevel="1">
      <c r="A121" s="949" t="s">
        <v>2737</v>
      </c>
      <c r="B121" s="949" t="s">
        <v>2738</v>
      </c>
      <c r="C121" s="949" t="s">
        <v>423</v>
      </c>
      <c r="D121" s="953">
        <v>5</v>
      </c>
      <c r="E121" s="954" t="s">
        <v>2931</v>
      </c>
      <c r="F121" s="953" t="s">
        <v>2932</v>
      </c>
      <c r="G121" s="953" t="s">
        <v>2924</v>
      </c>
      <c r="H121" s="950" t="s">
        <v>341</v>
      </c>
      <c r="I121" s="952"/>
      <c r="J121" s="952">
        <v>226000</v>
      </c>
      <c r="K121" s="955">
        <v>3490001797</v>
      </c>
      <c r="L121" s="953" t="s">
        <v>2887</v>
      </c>
      <c r="M121" s="953"/>
      <c r="N121" s="1340" t="s">
        <v>2742</v>
      </c>
      <c r="O121" s="1341">
        <v>-226000</v>
      </c>
      <c r="P121" s="516"/>
      <c r="Q121" s="411" t="s">
        <v>2933</v>
      </c>
    </row>
    <row r="122" spans="1:17" s="410" customFormat="1" hidden="1" outlineLevel="1">
      <c r="A122" s="949" t="s">
        <v>2737</v>
      </c>
      <c r="B122" s="949" t="s">
        <v>2738</v>
      </c>
      <c r="C122" s="949" t="s">
        <v>423</v>
      </c>
      <c r="D122" s="953">
        <v>6</v>
      </c>
      <c r="E122" s="954" t="s">
        <v>2931</v>
      </c>
      <c r="F122" s="953" t="s">
        <v>2934</v>
      </c>
      <c r="G122" s="953" t="s">
        <v>2924</v>
      </c>
      <c r="H122" s="950" t="s">
        <v>341</v>
      </c>
      <c r="I122" s="952"/>
      <c r="J122" s="952">
        <v>2657600</v>
      </c>
      <c r="K122" s="955">
        <v>3487344197</v>
      </c>
      <c r="L122" s="953" t="s">
        <v>2887</v>
      </c>
      <c r="M122" s="953"/>
      <c r="N122" s="1340" t="s">
        <v>2742</v>
      </c>
      <c r="O122" s="1341">
        <v>-2657600</v>
      </c>
      <c r="P122" s="516"/>
      <c r="Q122" s="411" t="s">
        <v>2935</v>
      </c>
    </row>
    <row r="123" spans="1:17" s="410" customFormat="1" hidden="1" outlineLevel="1">
      <c r="A123" s="949" t="s">
        <v>2737</v>
      </c>
      <c r="B123" s="949" t="s">
        <v>2738</v>
      </c>
      <c r="C123" s="949" t="s">
        <v>423</v>
      </c>
      <c r="D123" s="953">
        <v>7</v>
      </c>
      <c r="E123" s="954" t="s">
        <v>2931</v>
      </c>
      <c r="F123" s="953" t="s">
        <v>2936</v>
      </c>
      <c r="G123" s="953" t="s">
        <v>2924</v>
      </c>
      <c r="H123" s="950" t="s">
        <v>341</v>
      </c>
      <c r="I123" s="952"/>
      <c r="J123" s="952">
        <v>275000</v>
      </c>
      <c r="K123" s="955">
        <v>3487069197</v>
      </c>
      <c r="L123" s="953" t="s">
        <v>2887</v>
      </c>
      <c r="M123" s="953"/>
      <c r="N123" s="1340" t="s">
        <v>2742</v>
      </c>
      <c r="O123" s="1341">
        <v>-275000</v>
      </c>
      <c r="P123" s="516"/>
      <c r="Q123" s="411" t="s">
        <v>2937</v>
      </c>
    </row>
    <row r="124" spans="1:17" s="410" customFormat="1" hidden="1" outlineLevel="1">
      <c r="A124" s="949" t="s">
        <v>2737</v>
      </c>
      <c r="B124" s="949" t="s">
        <v>2738</v>
      </c>
      <c r="C124" s="949" t="s">
        <v>423</v>
      </c>
      <c r="D124" s="953">
        <v>8</v>
      </c>
      <c r="E124" s="954" t="s">
        <v>2931</v>
      </c>
      <c r="F124" s="953" t="s">
        <v>56</v>
      </c>
      <c r="G124" s="953" t="s">
        <v>2924</v>
      </c>
      <c r="H124" s="950" t="s">
        <v>341</v>
      </c>
      <c r="I124" s="952"/>
      <c r="J124" s="952">
        <v>13020</v>
      </c>
      <c r="K124" s="955">
        <v>3487056177</v>
      </c>
      <c r="L124" s="953" t="s">
        <v>2887</v>
      </c>
      <c r="M124" s="953"/>
      <c r="N124" s="1340" t="s">
        <v>2742</v>
      </c>
      <c r="O124" s="1341">
        <v>-13020</v>
      </c>
      <c r="P124" s="516"/>
      <c r="Q124" s="411" t="s">
        <v>2938</v>
      </c>
    </row>
    <row r="125" spans="1:17" s="410" customFormat="1" hidden="1" outlineLevel="1">
      <c r="A125" s="949" t="s">
        <v>2737</v>
      </c>
      <c r="B125" s="949" t="s">
        <v>2738</v>
      </c>
      <c r="C125" s="949" t="s">
        <v>356</v>
      </c>
      <c r="D125" s="953">
        <v>1</v>
      </c>
      <c r="E125" s="954" t="s">
        <v>2939</v>
      </c>
      <c r="F125" s="953" t="s">
        <v>2771</v>
      </c>
      <c r="G125" s="953"/>
      <c r="H125" s="950" t="s">
        <v>341</v>
      </c>
      <c r="I125" s="952">
        <v>0</v>
      </c>
      <c r="J125" s="952">
        <v>4600000</v>
      </c>
      <c r="K125" s="955">
        <v>344630168</v>
      </c>
      <c r="L125" s="953" t="s">
        <v>2825</v>
      </c>
      <c r="M125" s="953" t="s">
        <v>2862</v>
      </c>
      <c r="N125" s="1340" t="s">
        <v>2742</v>
      </c>
      <c r="O125" s="1341">
        <v>-4600000</v>
      </c>
      <c r="P125" s="516"/>
      <c r="Q125" s="411" t="s">
        <v>2940</v>
      </c>
    </row>
    <row r="126" spans="1:17" s="410" customFormat="1" hidden="1" outlineLevel="1">
      <c r="A126" s="949" t="s">
        <v>2737</v>
      </c>
      <c r="B126" s="949" t="s">
        <v>2738</v>
      </c>
      <c r="C126" s="949" t="s">
        <v>356</v>
      </c>
      <c r="D126" s="953">
        <v>2</v>
      </c>
      <c r="E126" s="954" t="s">
        <v>2941</v>
      </c>
      <c r="F126" s="953" t="s">
        <v>2771</v>
      </c>
      <c r="G126" s="953"/>
      <c r="H126" s="950" t="s">
        <v>341</v>
      </c>
      <c r="I126" s="952">
        <v>0</v>
      </c>
      <c r="J126" s="952">
        <v>1301800</v>
      </c>
      <c r="K126" s="955">
        <v>343328368</v>
      </c>
      <c r="L126" s="953" t="s">
        <v>2825</v>
      </c>
      <c r="M126" s="953" t="s">
        <v>2862</v>
      </c>
      <c r="N126" s="1340" t="s">
        <v>2742</v>
      </c>
      <c r="O126" s="1341">
        <v>-1301800</v>
      </c>
      <c r="P126" s="516"/>
      <c r="Q126" s="411" t="s">
        <v>2942</v>
      </c>
    </row>
    <row r="127" spans="1:17" s="410" customFormat="1" hidden="1" outlineLevel="1">
      <c r="A127" s="949" t="s">
        <v>2737</v>
      </c>
      <c r="B127" s="949" t="s">
        <v>2738</v>
      </c>
      <c r="C127" s="949" t="s">
        <v>356</v>
      </c>
      <c r="D127" s="953">
        <v>3</v>
      </c>
      <c r="E127" s="954" t="s">
        <v>2943</v>
      </c>
      <c r="F127" s="953" t="s">
        <v>2771</v>
      </c>
      <c r="G127" s="953"/>
      <c r="H127" s="950" t="s">
        <v>341</v>
      </c>
      <c r="I127" s="952">
        <v>0</v>
      </c>
      <c r="J127" s="952">
        <v>1683600</v>
      </c>
      <c r="K127" s="955">
        <v>341644768</v>
      </c>
      <c r="L127" s="953" t="s">
        <v>2825</v>
      </c>
      <c r="M127" s="953" t="s">
        <v>2862</v>
      </c>
      <c r="N127" s="1340" t="s">
        <v>2742</v>
      </c>
      <c r="O127" s="1341">
        <v>-1683600</v>
      </c>
      <c r="P127" s="516"/>
      <c r="Q127" s="411" t="s">
        <v>2942</v>
      </c>
    </row>
    <row r="128" spans="1:17" s="410" customFormat="1" hidden="1" outlineLevel="1">
      <c r="A128" s="949" t="s">
        <v>2737</v>
      </c>
      <c r="B128" s="949" t="s">
        <v>2738</v>
      </c>
      <c r="C128" s="949" t="s">
        <v>423</v>
      </c>
      <c r="D128" s="953">
        <v>1</v>
      </c>
      <c r="E128" s="954" t="s">
        <v>54</v>
      </c>
      <c r="F128" s="953" t="s">
        <v>56</v>
      </c>
      <c r="G128" s="953" t="s">
        <v>2924</v>
      </c>
      <c r="H128" s="950" t="s">
        <v>341</v>
      </c>
      <c r="I128" s="952"/>
      <c r="J128" s="952">
        <v>8712328</v>
      </c>
      <c r="K128" s="955">
        <v>3478343849</v>
      </c>
      <c r="L128" s="953" t="s">
        <v>2887</v>
      </c>
      <c r="M128" s="953"/>
      <c r="N128" s="1340" t="s">
        <v>2742</v>
      </c>
      <c r="O128" s="1341">
        <v>-8712328</v>
      </c>
      <c r="P128" s="516"/>
      <c r="Q128" s="411" t="s">
        <v>39</v>
      </c>
    </row>
    <row r="129" spans="1:17" s="410" customFormat="1" hidden="1" outlineLevel="1">
      <c r="A129" s="949" t="s">
        <v>2737</v>
      </c>
      <c r="B129" s="949" t="s">
        <v>2738</v>
      </c>
      <c r="C129" s="949" t="s">
        <v>423</v>
      </c>
      <c r="D129" s="953">
        <v>2</v>
      </c>
      <c r="E129" s="954">
        <v>45050</v>
      </c>
      <c r="F129" s="953" t="s">
        <v>2944</v>
      </c>
      <c r="G129" s="953" t="s">
        <v>2924</v>
      </c>
      <c r="H129" s="950" t="s">
        <v>341</v>
      </c>
      <c r="I129" s="952"/>
      <c r="J129" s="952">
        <v>288870</v>
      </c>
      <c r="K129" s="955">
        <v>3478054979</v>
      </c>
      <c r="L129" s="953" t="s">
        <v>2887</v>
      </c>
      <c r="M129" s="953"/>
      <c r="N129" s="1340" t="s">
        <v>2742</v>
      </c>
      <c r="O129" s="1341">
        <v>-288870</v>
      </c>
      <c r="P129" s="516"/>
      <c r="Q129" s="411" t="s">
        <v>2945</v>
      </c>
    </row>
    <row r="130" spans="1:17" s="410" customFormat="1" hidden="1" outlineLevel="1">
      <c r="A130" s="949" t="s">
        <v>2737</v>
      </c>
      <c r="B130" s="949" t="s">
        <v>2738</v>
      </c>
      <c r="C130" s="949" t="s">
        <v>423</v>
      </c>
      <c r="D130" s="953">
        <v>3</v>
      </c>
      <c r="E130" s="954">
        <v>45050</v>
      </c>
      <c r="F130" s="953" t="s">
        <v>2944</v>
      </c>
      <c r="G130" s="953" t="s">
        <v>2924</v>
      </c>
      <c r="H130" s="950" t="s">
        <v>341</v>
      </c>
      <c r="I130" s="952"/>
      <c r="J130" s="952">
        <v>1236540</v>
      </c>
      <c r="K130" s="955">
        <v>3476818439</v>
      </c>
      <c r="L130" s="953" t="s">
        <v>2887</v>
      </c>
      <c r="M130" s="953"/>
      <c r="N130" s="1340" t="s">
        <v>2742</v>
      </c>
      <c r="O130" s="1341">
        <v>-1236540</v>
      </c>
      <c r="P130" s="516"/>
      <c r="Q130" s="411" t="s">
        <v>2946</v>
      </c>
    </row>
    <row r="131" spans="1:17" s="410" customFormat="1" hidden="1" outlineLevel="1">
      <c r="A131" s="949" t="s">
        <v>2737</v>
      </c>
      <c r="B131" s="949" t="s">
        <v>2738</v>
      </c>
      <c r="C131" s="949" t="s">
        <v>423</v>
      </c>
      <c r="D131" s="953">
        <v>4</v>
      </c>
      <c r="E131" s="954">
        <v>45050</v>
      </c>
      <c r="F131" s="953" t="s">
        <v>2947</v>
      </c>
      <c r="G131" s="953" t="s">
        <v>2924</v>
      </c>
      <c r="H131" s="950" t="s">
        <v>341</v>
      </c>
      <c r="I131" s="952"/>
      <c r="J131" s="952">
        <v>330000</v>
      </c>
      <c r="K131" s="955">
        <v>3476488439</v>
      </c>
      <c r="L131" s="953" t="s">
        <v>2887</v>
      </c>
      <c r="M131" s="953"/>
      <c r="N131" s="1340" t="s">
        <v>2742</v>
      </c>
      <c r="O131" s="1341">
        <v>-330000</v>
      </c>
      <c r="P131" s="516"/>
      <c r="Q131" s="411" t="s">
        <v>2948</v>
      </c>
    </row>
    <row r="132" spans="1:17" s="410" customFormat="1" hidden="1" outlineLevel="1">
      <c r="A132" s="949" t="s">
        <v>2737</v>
      </c>
      <c r="B132" s="949" t="s">
        <v>2738</v>
      </c>
      <c r="C132" s="949" t="s">
        <v>356</v>
      </c>
      <c r="D132" s="953">
        <v>1</v>
      </c>
      <c r="E132" s="954" t="s">
        <v>2949</v>
      </c>
      <c r="F132" s="953" t="s">
        <v>2950</v>
      </c>
      <c r="G132" s="953" t="s">
        <v>2904</v>
      </c>
      <c r="H132" s="950" t="s">
        <v>341</v>
      </c>
      <c r="I132" s="952">
        <v>0</v>
      </c>
      <c r="J132" s="952">
        <v>205040</v>
      </c>
      <c r="K132" s="955">
        <v>341439728</v>
      </c>
      <c r="L132" s="953" t="s">
        <v>2794</v>
      </c>
      <c r="M132" s="953" t="s">
        <v>2762</v>
      </c>
      <c r="N132" s="1340" t="s">
        <v>2742</v>
      </c>
      <c r="O132" s="1341">
        <v>-205040</v>
      </c>
      <c r="P132" s="516"/>
      <c r="Q132" s="411" t="s">
        <v>2951</v>
      </c>
    </row>
    <row r="133" spans="1:17" s="410" customFormat="1" hidden="1" outlineLevel="1">
      <c r="A133" s="949" t="s">
        <v>2737</v>
      </c>
      <c r="B133" s="949" t="s">
        <v>2738</v>
      </c>
      <c r="C133" s="949" t="s">
        <v>356</v>
      </c>
      <c r="D133" s="953">
        <v>2</v>
      </c>
      <c r="E133" s="954" t="s">
        <v>2952</v>
      </c>
      <c r="F133" s="953" t="s">
        <v>2771</v>
      </c>
      <c r="G133" s="953"/>
      <c r="H133" s="950" t="s">
        <v>341</v>
      </c>
      <c r="I133" s="952">
        <v>0</v>
      </c>
      <c r="J133" s="952">
        <v>2300000</v>
      </c>
      <c r="K133" s="955">
        <v>339139728</v>
      </c>
      <c r="L133" s="953" t="s">
        <v>2825</v>
      </c>
      <c r="M133" s="953" t="s">
        <v>2862</v>
      </c>
      <c r="N133" s="1340" t="s">
        <v>2742</v>
      </c>
      <c r="O133" s="1341">
        <v>-2300000</v>
      </c>
      <c r="P133" s="516"/>
      <c r="Q133" s="411" t="s">
        <v>2953</v>
      </c>
    </row>
    <row r="134" spans="1:17" s="410" customFormat="1" hidden="1" outlineLevel="1">
      <c r="A134" s="949" t="s">
        <v>2737</v>
      </c>
      <c r="B134" s="949" t="s">
        <v>2738</v>
      </c>
      <c r="C134" s="949" t="s">
        <v>356</v>
      </c>
      <c r="D134" s="953">
        <v>3</v>
      </c>
      <c r="E134" s="954" t="s">
        <v>2954</v>
      </c>
      <c r="F134" s="953" t="s">
        <v>2771</v>
      </c>
      <c r="G134" s="953"/>
      <c r="H134" s="950" t="s">
        <v>341</v>
      </c>
      <c r="I134" s="952">
        <v>0</v>
      </c>
      <c r="J134" s="952">
        <v>3542000</v>
      </c>
      <c r="K134" s="955">
        <v>335597728</v>
      </c>
      <c r="L134" s="953" t="s">
        <v>2825</v>
      </c>
      <c r="M134" s="953" t="s">
        <v>2862</v>
      </c>
      <c r="N134" s="1340" t="s">
        <v>2742</v>
      </c>
      <c r="O134" s="1341">
        <v>-3542000</v>
      </c>
      <c r="P134" s="516"/>
      <c r="Q134" s="411" t="s">
        <v>2953</v>
      </c>
    </row>
    <row r="135" spans="1:17" s="410" customFormat="1" hidden="1" outlineLevel="1">
      <c r="A135" s="949" t="s">
        <v>2737</v>
      </c>
      <c r="B135" s="949" t="s">
        <v>2738</v>
      </c>
      <c r="C135" s="949" t="s">
        <v>356</v>
      </c>
      <c r="D135" s="953">
        <v>4</v>
      </c>
      <c r="E135" s="954" t="s">
        <v>2955</v>
      </c>
      <c r="F135" s="953" t="s">
        <v>2771</v>
      </c>
      <c r="G135" s="953"/>
      <c r="H135" s="950" t="s">
        <v>341</v>
      </c>
      <c r="I135" s="952">
        <v>0</v>
      </c>
      <c r="J135" s="952">
        <v>2300000</v>
      </c>
      <c r="K135" s="955">
        <v>333297728</v>
      </c>
      <c r="L135" s="953" t="s">
        <v>2825</v>
      </c>
      <c r="M135" s="953" t="s">
        <v>2862</v>
      </c>
      <c r="N135" s="1340" t="s">
        <v>2742</v>
      </c>
      <c r="O135" s="1341">
        <v>-2300000</v>
      </c>
      <c r="P135" s="516"/>
      <c r="Q135" s="411" t="s">
        <v>2953</v>
      </c>
    </row>
    <row r="136" spans="1:17" s="410" customFormat="1" hidden="1" outlineLevel="1">
      <c r="A136" s="949" t="s">
        <v>2737</v>
      </c>
      <c r="B136" s="949" t="s">
        <v>2738</v>
      </c>
      <c r="C136" s="949" t="s">
        <v>356</v>
      </c>
      <c r="D136" s="953">
        <v>5</v>
      </c>
      <c r="E136" s="954" t="s">
        <v>2956</v>
      </c>
      <c r="F136" s="953" t="s">
        <v>2771</v>
      </c>
      <c r="G136" s="953"/>
      <c r="H136" s="950" t="s">
        <v>341</v>
      </c>
      <c r="I136" s="952">
        <v>0</v>
      </c>
      <c r="J136" s="952">
        <v>1518000</v>
      </c>
      <c r="K136" s="955">
        <v>331779728</v>
      </c>
      <c r="L136" s="953" t="s">
        <v>2825</v>
      </c>
      <c r="M136" s="953" t="s">
        <v>2862</v>
      </c>
      <c r="N136" s="1340" t="s">
        <v>2742</v>
      </c>
      <c r="O136" s="1341">
        <v>-1518000</v>
      </c>
      <c r="P136" s="516"/>
      <c r="Q136" s="411" t="s">
        <v>2957</v>
      </c>
    </row>
    <row r="137" spans="1:17" s="410" customFormat="1" hidden="1" outlineLevel="1">
      <c r="A137" s="949" t="s">
        <v>2737</v>
      </c>
      <c r="B137" s="949" t="s">
        <v>2738</v>
      </c>
      <c r="C137" s="949" t="s">
        <v>356</v>
      </c>
      <c r="D137" s="953">
        <v>6</v>
      </c>
      <c r="E137" s="954" t="s">
        <v>2958</v>
      </c>
      <c r="F137" s="953" t="s">
        <v>2771</v>
      </c>
      <c r="G137" s="953"/>
      <c r="H137" s="950" t="s">
        <v>341</v>
      </c>
      <c r="I137" s="952">
        <v>0</v>
      </c>
      <c r="J137" s="952">
        <v>1518000</v>
      </c>
      <c r="K137" s="955">
        <v>330261728</v>
      </c>
      <c r="L137" s="953" t="s">
        <v>2825</v>
      </c>
      <c r="M137" s="953" t="s">
        <v>2862</v>
      </c>
      <c r="N137" s="1340" t="s">
        <v>2742</v>
      </c>
      <c r="O137" s="1341">
        <v>-1518000</v>
      </c>
      <c r="P137" s="516"/>
      <c r="Q137" s="411" t="s">
        <v>2957</v>
      </c>
    </row>
    <row r="138" spans="1:17" s="410" customFormat="1" hidden="1" outlineLevel="1">
      <c r="A138" s="949" t="s">
        <v>2737</v>
      </c>
      <c r="B138" s="949" t="s">
        <v>2738</v>
      </c>
      <c r="C138" s="949" t="s">
        <v>423</v>
      </c>
      <c r="D138" s="953">
        <v>1</v>
      </c>
      <c r="E138" s="954" t="s">
        <v>2959</v>
      </c>
      <c r="F138" s="953" t="s">
        <v>2960</v>
      </c>
      <c r="G138" s="953" t="s">
        <v>2924</v>
      </c>
      <c r="H138" s="950" t="s">
        <v>341</v>
      </c>
      <c r="I138" s="952">
        <v>0</v>
      </c>
      <c r="J138" s="952">
        <v>164900000</v>
      </c>
      <c r="K138" s="955">
        <v>3311588439</v>
      </c>
      <c r="L138" s="953" t="s">
        <v>2887</v>
      </c>
      <c r="M138" s="953"/>
      <c r="N138" s="1340" t="s">
        <v>2742</v>
      </c>
      <c r="O138" s="1341">
        <v>-164900000</v>
      </c>
      <c r="P138" s="516"/>
      <c r="Q138" s="411" t="s">
        <v>2961</v>
      </c>
    </row>
    <row r="139" spans="1:17" s="410" customFormat="1" hidden="1" outlineLevel="1">
      <c r="A139" s="949" t="s">
        <v>2737</v>
      </c>
      <c r="B139" s="949" t="s">
        <v>2738</v>
      </c>
      <c r="C139" s="949" t="s">
        <v>423</v>
      </c>
      <c r="D139" s="953">
        <v>2</v>
      </c>
      <c r="E139" s="954" t="s">
        <v>2959</v>
      </c>
      <c r="F139" s="953" t="s">
        <v>2960</v>
      </c>
      <c r="G139" s="953" t="s">
        <v>2924</v>
      </c>
      <c r="H139" s="950" t="s">
        <v>341</v>
      </c>
      <c r="I139" s="952">
        <v>0</v>
      </c>
      <c r="J139" s="952">
        <v>243000000</v>
      </c>
      <c r="K139" s="955">
        <v>3068588439</v>
      </c>
      <c r="L139" s="953" t="s">
        <v>2887</v>
      </c>
      <c r="M139" s="953"/>
      <c r="N139" s="1340" t="s">
        <v>2742</v>
      </c>
      <c r="O139" s="1341">
        <v>-243000000</v>
      </c>
      <c r="P139" s="516"/>
      <c r="Q139" s="411" t="s">
        <v>2962</v>
      </c>
    </row>
    <row r="140" spans="1:17" s="410" customFormat="1" hidden="1" outlineLevel="1">
      <c r="A140" s="949" t="s">
        <v>2737</v>
      </c>
      <c r="B140" s="949" t="s">
        <v>2738</v>
      </c>
      <c r="C140" s="949" t="s">
        <v>423</v>
      </c>
      <c r="D140" s="953">
        <v>3</v>
      </c>
      <c r="E140" s="954" t="s">
        <v>2963</v>
      </c>
      <c r="F140" s="953" t="s">
        <v>2964</v>
      </c>
      <c r="G140" s="953" t="s">
        <v>2924</v>
      </c>
      <c r="H140" s="950" t="s">
        <v>341</v>
      </c>
      <c r="I140" s="952">
        <v>0</v>
      </c>
      <c r="J140" s="952">
        <v>800000000</v>
      </c>
      <c r="K140" s="955">
        <v>2268588439</v>
      </c>
      <c r="L140" s="953" t="s">
        <v>2887</v>
      </c>
      <c r="M140" s="953"/>
      <c r="N140" s="1340" t="s">
        <v>2742</v>
      </c>
      <c r="O140" s="1341">
        <v>-800000000</v>
      </c>
      <c r="P140" s="516"/>
      <c r="Q140" s="411" t="s">
        <v>39</v>
      </c>
    </row>
    <row r="141" spans="1:17" s="410" customFormat="1" hidden="1" outlineLevel="1">
      <c r="A141" s="949" t="s">
        <v>2737</v>
      </c>
      <c r="B141" s="949" t="s">
        <v>2738</v>
      </c>
      <c r="C141" s="949" t="s">
        <v>423</v>
      </c>
      <c r="D141" s="953">
        <v>4</v>
      </c>
      <c r="E141" s="954" t="s">
        <v>2965</v>
      </c>
      <c r="F141" s="953" t="s">
        <v>2964</v>
      </c>
      <c r="G141" s="953" t="s">
        <v>2924</v>
      </c>
      <c r="H141" s="950" t="s">
        <v>341</v>
      </c>
      <c r="I141" s="952">
        <v>0</v>
      </c>
      <c r="J141" s="952">
        <v>1000000000</v>
      </c>
      <c r="K141" s="955">
        <v>1268588439</v>
      </c>
      <c r="L141" s="953" t="s">
        <v>2887</v>
      </c>
      <c r="M141" s="953"/>
      <c r="N141" s="1340" t="s">
        <v>2742</v>
      </c>
      <c r="O141" s="1341">
        <v>-1000000000</v>
      </c>
      <c r="P141" s="516"/>
      <c r="Q141" s="411" t="s">
        <v>39</v>
      </c>
    </row>
    <row r="142" spans="1:17" s="410" customFormat="1" hidden="1" outlineLevel="1">
      <c r="A142" s="949" t="s">
        <v>2737</v>
      </c>
      <c r="B142" s="949" t="s">
        <v>2738</v>
      </c>
      <c r="C142" s="949" t="s">
        <v>423</v>
      </c>
      <c r="D142" s="953">
        <v>5</v>
      </c>
      <c r="E142" s="954" t="s">
        <v>2966</v>
      </c>
      <c r="F142" s="953" t="s">
        <v>2967</v>
      </c>
      <c r="G142" s="953" t="s">
        <v>50</v>
      </c>
      <c r="H142" s="950" t="s">
        <v>341</v>
      </c>
      <c r="I142" s="952">
        <v>1000000000</v>
      </c>
      <c r="J142" s="952">
        <v>0</v>
      </c>
      <c r="K142" s="955">
        <v>2268588439</v>
      </c>
      <c r="L142" s="953" t="s">
        <v>2887</v>
      </c>
      <c r="M142" s="953"/>
      <c r="N142" s="1340" t="s">
        <v>2742</v>
      </c>
      <c r="O142" s="1341">
        <v>1000000000</v>
      </c>
      <c r="P142" s="516"/>
      <c r="Q142" s="411" t="s">
        <v>2968</v>
      </c>
    </row>
    <row r="143" spans="1:17" s="410" customFormat="1" hidden="1" outlineLevel="1">
      <c r="A143" s="949" t="s">
        <v>2737</v>
      </c>
      <c r="B143" s="949" t="s">
        <v>2738</v>
      </c>
      <c r="C143" s="949" t="s">
        <v>423</v>
      </c>
      <c r="D143" s="953">
        <v>6</v>
      </c>
      <c r="E143" s="954" t="s">
        <v>2966</v>
      </c>
      <c r="F143" s="953" t="s">
        <v>2967</v>
      </c>
      <c r="G143" s="953" t="s">
        <v>50</v>
      </c>
      <c r="H143" s="950" t="s">
        <v>341</v>
      </c>
      <c r="I143" s="952">
        <v>800000000</v>
      </c>
      <c r="J143" s="952">
        <v>0</v>
      </c>
      <c r="K143" s="955">
        <v>3068588439</v>
      </c>
      <c r="L143" s="953" t="s">
        <v>2887</v>
      </c>
      <c r="M143" s="953"/>
      <c r="N143" s="1340" t="s">
        <v>2742</v>
      </c>
      <c r="O143" s="1341">
        <v>800000000</v>
      </c>
      <c r="P143" s="516"/>
      <c r="Q143" s="411" t="s">
        <v>2968</v>
      </c>
    </row>
    <row r="144" spans="1:17" s="410" customFormat="1" hidden="1" outlineLevel="1">
      <c r="A144" s="949" t="s">
        <v>2737</v>
      </c>
      <c r="B144" s="949" t="s">
        <v>2738</v>
      </c>
      <c r="C144" s="949" t="s">
        <v>423</v>
      </c>
      <c r="D144" s="953">
        <v>7</v>
      </c>
      <c r="E144" s="954" t="s">
        <v>2969</v>
      </c>
      <c r="F144" s="953" t="s">
        <v>2970</v>
      </c>
      <c r="G144" s="953" t="s">
        <v>2924</v>
      </c>
      <c r="H144" s="950" t="s">
        <v>341</v>
      </c>
      <c r="I144" s="952">
        <v>0</v>
      </c>
      <c r="J144" s="952">
        <v>1030640</v>
      </c>
      <c r="K144" s="955">
        <v>3067557799</v>
      </c>
      <c r="L144" s="953" t="s">
        <v>2887</v>
      </c>
      <c r="M144" s="953"/>
      <c r="N144" s="1340" t="s">
        <v>2742</v>
      </c>
      <c r="O144" s="1341">
        <v>-1030640</v>
      </c>
      <c r="P144" s="516"/>
      <c r="Q144" s="411" t="s">
        <v>2971</v>
      </c>
    </row>
    <row r="145" spans="1:17" s="410" customFormat="1" hidden="1" outlineLevel="1">
      <c r="A145" s="949" t="s">
        <v>2737</v>
      </c>
      <c r="B145" s="949" t="s">
        <v>2738</v>
      </c>
      <c r="C145" s="949" t="s">
        <v>423</v>
      </c>
      <c r="D145" s="953">
        <v>8</v>
      </c>
      <c r="E145" s="954" t="s">
        <v>2969</v>
      </c>
      <c r="F145" s="953" t="s">
        <v>2926</v>
      </c>
      <c r="G145" s="953" t="s">
        <v>2924</v>
      </c>
      <c r="H145" s="950" t="s">
        <v>341</v>
      </c>
      <c r="I145" s="952">
        <v>0</v>
      </c>
      <c r="J145" s="952">
        <v>18238000</v>
      </c>
      <c r="K145" s="955">
        <v>3049319799</v>
      </c>
      <c r="L145" s="953" t="s">
        <v>2887</v>
      </c>
      <c r="M145" s="953"/>
      <c r="N145" s="1340" t="s">
        <v>2742</v>
      </c>
      <c r="O145" s="1341">
        <v>-18238000</v>
      </c>
      <c r="P145" s="516"/>
      <c r="Q145" s="411" t="s">
        <v>2972</v>
      </c>
    </row>
    <row r="146" spans="1:17" s="410" customFormat="1" hidden="1" outlineLevel="1">
      <c r="A146" s="949" t="s">
        <v>2737</v>
      </c>
      <c r="B146" s="949" t="s">
        <v>2738</v>
      </c>
      <c r="C146" s="949" t="s">
        <v>356</v>
      </c>
      <c r="D146" s="953">
        <v>1</v>
      </c>
      <c r="E146" s="954" t="s">
        <v>2973</v>
      </c>
      <c r="F146" s="953" t="s">
        <v>2771</v>
      </c>
      <c r="G146" s="953"/>
      <c r="H146" s="950" t="s">
        <v>341</v>
      </c>
      <c r="I146" s="952">
        <v>0</v>
      </c>
      <c r="J146" s="952">
        <v>2530000</v>
      </c>
      <c r="K146" s="955">
        <v>327731728</v>
      </c>
      <c r="L146" s="953" t="s">
        <v>2825</v>
      </c>
      <c r="M146" s="953" t="s">
        <v>2862</v>
      </c>
      <c r="N146" s="1340" t="s">
        <v>2742</v>
      </c>
      <c r="O146" s="1341">
        <v>-2530000</v>
      </c>
      <c r="P146" s="516"/>
      <c r="Q146" s="411" t="s">
        <v>2974</v>
      </c>
    </row>
    <row r="147" spans="1:17" s="410" customFormat="1" hidden="1" outlineLevel="1">
      <c r="A147" s="949" t="s">
        <v>2737</v>
      </c>
      <c r="B147" s="949" t="s">
        <v>2738</v>
      </c>
      <c r="C147" s="949" t="s">
        <v>356</v>
      </c>
      <c r="D147" s="953">
        <v>2</v>
      </c>
      <c r="E147" s="954" t="s">
        <v>2975</v>
      </c>
      <c r="F147" s="953" t="s">
        <v>2771</v>
      </c>
      <c r="G147" s="953"/>
      <c r="H147" s="950" t="s">
        <v>341</v>
      </c>
      <c r="I147" s="952">
        <v>0</v>
      </c>
      <c r="J147" s="952">
        <v>4600000</v>
      </c>
      <c r="K147" s="955">
        <v>323131728</v>
      </c>
      <c r="L147" s="953" t="s">
        <v>2825</v>
      </c>
      <c r="M147" s="953" t="s">
        <v>2862</v>
      </c>
      <c r="N147" s="1340" t="s">
        <v>2742</v>
      </c>
      <c r="O147" s="1341">
        <v>-4600000</v>
      </c>
      <c r="P147" s="516"/>
      <c r="Q147" s="411" t="s">
        <v>2974</v>
      </c>
    </row>
    <row r="148" spans="1:17" s="410" customFormat="1" hidden="1" outlineLevel="1">
      <c r="A148" s="949" t="s">
        <v>2737</v>
      </c>
      <c r="B148" s="949" t="s">
        <v>2738</v>
      </c>
      <c r="C148" s="949" t="s">
        <v>356</v>
      </c>
      <c r="D148" s="953">
        <v>3</v>
      </c>
      <c r="E148" s="954" t="s">
        <v>2976</v>
      </c>
      <c r="F148" s="953" t="s">
        <v>2771</v>
      </c>
      <c r="G148" s="953"/>
      <c r="H148" s="950" t="s">
        <v>341</v>
      </c>
      <c r="I148" s="952">
        <v>0</v>
      </c>
      <c r="J148" s="952">
        <v>483000</v>
      </c>
      <c r="K148" s="955">
        <v>322648728</v>
      </c>
      <c r="L148" s="953" t="s">
        <v>2825</v>
      </c>
      <c r="M148" s="953" t="s">
        <v>2862</v>
      </c>
      <c r="N148" s="1340" t="s">
        <v>2742</v>
      </c>
      <c r="O148" s="1341">
        <v>-483000</v>
      </c>
      <c r="P148" s="516"/>
      <c r="Q148" s="411" t="s">
        <v>2977</v>
      </c>
    </row>
    <row r="149" spans="1:17" s="410" customFormat="1" hidden="1" outlineLevel="1">
      <c r="A149" s="949" t="s">
        <v>2737</v>
      </c>
      <c r="B149" s="949" t="s">
        <v>2738</v>
      </c>
      <c r="C149" s="949" t="s">
        <v>356</v>
      </c>
      <c r="D149" s="953">
        <v>4</v>
      </c>
      <c r="E149" s="954" t="s">
        <v>2978</v>
      </c>
      <c r="F149" s="953" t="s">
        <v>2771</v>
      </c>
      <c r="G149" s="953"/>
      <c r="H149" s="950" t="s">
        <v>341</v>
      </c>
      <c r="I149" s="952">
        <v>0</v>
      </c>
      <c r="J149" s="952">
        <v>1851500</v>
      </c>
      <c r="K149" s="955">
        <v>320797228</v>
      </c>
      <c r="L149" s="953" t="s">
        <v>2825</v>
      </c>
      <c r="M149" s="953" t="s">
        <v>2862</v>
      </c>
      <c r="N149" s="1340" t="s">
        <v>2742</v>
      </c>
      <c r="O149" s="1341">
        <v>-1851500</v>
      </c>
      <c r="P149" s="516"/>
      <c r="Q149" s="411" t="s">
        <v>2979</v>
      </c>
    </row>
    <row r="150" spans="1:17" s="410" customFormat="1" hidden="1" outlineLevel="1">
      <c r="A150" s="949" t="s">
        <v>2737</v>
      </c>
      <c r="B150" s="949" t="s">
        <v>2738</v>
      </c>
      <c r="C150" s="949" t="s">
        <v>356</v>
      </c>
      <c r="D150" s="953">
        <v>5</v>
      </c>
      <c r="E150" s="954" t="s">
        <v>2980</v>
      </c>
      <c r="F150" s="953" t="s">
        <v>2771</v>
      </c>
      <c r="G150" s="953"/>
      <c r="H150" s="950" t="s">
        <v>341</v>
      </c>
      <c r="I150" s="952">
        <v>0</v>
      </c>
      <c r="J150" s="952">
        <v>793500</v>
      </c>
      <c r="K150" s="955">
        <v>320003728</v>
      </c>
      <c r="L150" s="953" t="s">
        <v>2825</v>
      </c>
      <c r="M150" s="953" t="s">
        <v>2862</v>
      </c>
      <c r="N150" s="1340" t="s">
        <v>2742</v>
      </c>
      <c r="O150" s="1341">
        <v>-793500</v>
      </c>
      <c r="P150" s="516"/>
      <c r="Q150" s="411" t="s">
        <v>2979</v>
      </c>
    </row>
    <row r="151" spans="1:17" s="410" customFormat="1" hidden="1" outlineLevel="1">
      <c r="A151" s="949" t="s">
        <v>2737</v>
      </c>
      <c r="B151" s="949" t="s">
        <v>2738</v>
      </c>
      <c r="C151" s="949" t="s">
        <v>356</v>
      </c>
      <c r="D151" s="953">
        <v>6</v>
      </c>
      <c r="E151" s="954" t="s">
        <v>2981</v>
      </c>
      <c r="F151" s="953" t="s">
        <v>2771</v>
      </c>
      <c r="G151" s="953"/>
      <c r="H151" s="950" t="s">
        <v>341</v>
      </c>
      <c r="I151" s="952">
        <v>0</v>
      </c>
      <c r="J151" s="952">
        <v>460000</v>
      </c>
      <c r="K151" s="955">
        <v>319543728</v>
      </c>
      <c r="L151" s="953" t="s">
        <v>2825</v>
      </c>
      <c r="M151" s="953" t="s">
        <v>2862</v>
      </c>
      <c r="N151" s="1340" t="s">
        <v>2742</v>
      </c>
      <c r="O151" s="1341">
        <v>-460000</v>
      </c>
      <c r="P151" s="516"/>
      <c r="Q151" s="411" t="s">
        <v>2979</v>
      </c>
    </row>
    <row r="152" spans="1:17" s="410" customFormat="1" hidden="1" outlineLevel="1">
      <c r="A152" s="949" t="s">
        <v>2737</v>
      </c>
      <c r="B152" s="949" t="s">
        <v>2738</v>
      </c>
      <c r="C152" s="949" t="s">
        <v>356</v>
      </c>
      <c r="D152" s="953">
        <v>7</v>
      </c>
      <c r="E152" s="954" t="s">
        <v>2982</v>
      </c>
      <c r="F152" s="953" t="s">
        <v>2771</v>
      </c>
      <c r="G152" s="953"/>
      <c r="H152" s="950" t="s">
        <v>341</v>
      </c>
      <c r="I152" s="952">
        <v>0</v>
      </c>
      <c r="J152" s="952">
        <v>793500</v>
      </c>
      <c r="K152" s="955">
        <v>318750228</v>
      </c>
      <c r="L152" s="953" t="s">
        <v>2825</v>
      </c>
      <c r="M152" s="953" t="s">
        <v>2862</v>
      </c>
      <c r="N152" s="1340" t="s">
        <v>2742</v>
      </c>
      <c r="O152" s="1341">
        <v>-793500</v>
      </c>
      <c r="P152" s="516"/>
      <c r="Q152" s="411" t="s">
        <v>2979</v>
      </c>
    </row>
    <row r="153" spans="1:17" s="410" customFormat="1" hidden="1" outlineLevel="1">
      <c r="A153" s="949" t="s">
        <v>2737</v>
      </c>
      <c r="B153" s="949" t="s">
        <v>2738</v>
      </c>
      <c r="C153" s="949" t="s">
        <v>356</v>
      </c>
      <c r="D153" s="953">
        <v>8</v>
      </c>
      <c r="E153" s="954" t="s">
        <v>2983</v>
      </c>
      <c r="F153" s="953" t="s">
        <v>2771</v>
      </c>
      <c r="G153" s="953"/>
      <c r="H153" s="950" t="s">
        <v>341</v>
      </c>
      <c r="I153" s="952">
        <v>0</v>
      </c>
      <c r="J153" s="952">
        <v>529000</v>
      </c>
      <c r="K153" s="955">
        <v>318221228</v>
      </c>
      <c r="L153" s="953" t="s">
        <v>2825</v>
      </c>
      <c r="M153" s="953" t="s">
        <v>2862</v>
      </c>
      <c r="N153" s="1340" t="s">
        <v>2742</v>
      </c>
      <c r="O153" s="1341">
        <v>-529000</v>
      </c>
      <c r="P153" s="516"/>
      <c r="Q153" s="411" t="s">
        <v>2979</v>
      </c>
    </row>
    <row r="154" spans="1:17" s="410" customFormat="1" hidden="1" outlineLevel="1">
      <c r="A154" s="949" t="s">
        <v>2737</v>
      </c>
      <c r="B154" s="949" t="s">
        <v>2738</v>
      </c>
      <c r="C154" s="949" t="s">
        <v>423</v>
      </c>
      <c r="D154" s="953">
        <v>1</v>
      </c>
      <c r="E154" s="954" t="s">
        <v>2984</v>
      </c>
      <c r="F154" s="953" t="s">
        <v>2985</v>
      </c>
      <c r="G154" s="953" t="s">
        <v>2924</v>
      </c>
      <c r="H154" s="950" t="s">
        <v>341</v>
      </c>
      <c r="I154" s="952">
        <v>0</v>
      </c>
      <c r="J154" s="952">
        <v>1531160</v>
      </c>
      <c r="K154" s="955">
        <v>3047788639</v>
      </c>
      <c r="L154" s="953" t="s">
        <v>2887</v>
      </c>
      <c r="M154" s="953"/>
      <c r="N154" s="1340" t="s">
        <v>2742</v>
      </c>
      <c r="O154" s="1341">
        <v>-1531160</v>
      </c>
      <c r="P154" s="516"/>
      <c r="Q154" s="411" t="s">
        <v>2986</v>
      </c>
    </row>
    <row r="155" spans="1:17" s="410" customFormat="1" hidden="1" outlineLevel="1">
      <c r="A155" s="949" t="s">
        <v>2737</v>
      </c>
      <c r="B155" s="949" t="s">
        <v>2738</v>
      </c>
      <c r="C155" s="949" t="s">
        <v>423</v>
      </c>
      <c r="D155" s="953">
        <v>2</v>
      </c>
      <c r="E155" s="954" t="s">
        <v>2984</v>
      </c>
      <c r="F155" s="953" t="s">
        <v>2987</v>
      </c>
      <c r="G155" s="953" t="s">
        <v>2924</v>
      </c>
      <c r="H155" s="950" t="s">
        <v>341</v>
      </c>
      <c r="I155" s="952">
        <v>0</v>
      </c>
      <c r="J155" s="952">
        <v>97570</v>
      </c>
      <c r="K155" s="955">
        <v>3047691069</v>
      </c>
      <c r="L155" s="953" t="s">
        <v>2887</v>
      </c>
      <c r="M155" s="953"/>
      <c r="N155" s="1340" t="s">
        <v>2742</v>
      </c>
      <c r="O155" s="1341">
        <v>-97570</v>
      </c>
      <c r="P155" s="516"/>
      <c r="Q155" s="411" t="s">
        <v>2988</v>
      </c>
    </row>
    <row r="156" spans="1:17" s="410" customFormat="1" hidden="1" outlineLevel="1">
      <c r="A156" s="949" t="s">
        <v>2737</v>
      </c>
      <c r="B156" s="949" t="s">
        <v>2738</v>
      </c>
      <c r="C156" s="949" t="s">
        <v>423</v>
      </c>
      <c r="D156" s="953">
        <v>3</v>
      </c>
      <c r="E156" s="954" t="s">
        <v>2984</v>
      </c>
      <c r="F156" s="953" t="s">
        <v>2989</v>
      </c>
      <c r="G156" s="953" t="s">
        <v>2924</v>
      </c>
      <c r="H156" s="950" t="s">
        <v>341</v>
      </c>
      <c r="I156" s="952">
        <v>0</v>
      </c>
      <c r="J156" s="952">
        <v>110330</v>
      </c>
      <c r="K156" s="955">
        <v>3047580739</v>
      </c>
      <c r="L156" s="953" t="s">
        <v>2887</v>
      </c>
      <c r="M156" s="953"/>
      <c r="N156" s="1340" t="s">
        <v>2742</v>
      </c>
      <c r="O156" s="1341">
        <v>-110330</v>
      </c>
      <c r="P156" s="516"/>
      <c r="Q156" s="411" t="s">
        <v>2990</v>
      </c>
    </row>
    <row r="157" spans="1:17" s="410" customFormat="1" hidden="1" outlineLevel="1">
      <c r="A157" s="949" t="s">
        <v>2737</v>
      </c>
      <c r="B157" s="949" t="s">
        <v>2738</v>
      </c>
      <c r="C157" s="949" t="s">
        <v>423</v>
      </c>
      <c r="D157" s="953">
        <v>4</v>
      </c>
      <c r="E157" s="954" t="s">
        <v>2984</v>
      </c>
      <c r="F157" s="953" t="s">
        <v>2985</v>
      </c>
      <c r="G157" s="953" t="s">
        <v>2924</v>
      </c>
      <c r="H157" s="950" t="s">
        <v>341</v>
      </c>
      <c r="I157" s="952">
        <v>0</v>
      </c>
      <c r="J157" s="952">
        <v>941550</v>
      </c>
      <c r="K157" s="955">
        <v>3046639189</v>
      </c>
      <c r="L157" s="953" t="s">
        <v>2887</v>
      </c>
      <c r="M157" s="953"/>
      <c r="N157" s="1340" t="s">
        <v>2742</v>
      </c>
      <c r="O157" s="1341">
        <v>-941550</v>
      </c>
      <c r="P157" s="516"/>
      <c r="Q157" s="411" t="s">
        <v>2991</v>
      </c>
    </row>
    <row r="158" spans="1:17" s="410" customFormat="1" hidden="1" outlineLevel="1">
      <c r="A158" s="949" t="s">
        <v>2737</v>
      </c>
      <c r="B158" s="949" t="s">
        <v>2738</v>
      </c>
      <c r="C158" s="949" t="s">
        <v>423</v>
      </c>
      <c r="D158" s="953">
        <v>5</v>
      </c>
      <c r="E158" s="954" t="s">
        <v>2984</v>
      </c>
      <c r="F158" s="953" t="s">
        <v>2992</v>
      </c>
      <c r="G158" s="953" t="s">
        <v>2924</v>
      </c>
      <c r="H158" s="950" t="s">
        <v>341</v>
      </c>
      <c r="I158" s="952">
        <v>0</v>
      </c>
      <c r="J158" s="952">
        <v>3563637</v>
      </c>
      <c r="K158" s="955">
        <v>3043075552</v>
      </c>
      <c r="L158" s="953" t="s">
        <v>2887</v>
      </c>
      <c r="M158" s="953"/>
      <c r="N158" s="1340" t="s">
        <v>2742</v>
      </c>
      <c r="O158" s="1341">
        <v>-3563637</v>
      </c>
      <c r="P158" s="516"/>
      <c r="Q158" s="411" t="s">
        <v>39</v>
      </c>
    </row>
    <row r="159" spans="1:17" s="410" customFormat="1" hidden="1" outlineLevel="1">
      <c r="A159" s="949" t="s">
        <v>2737</v>
      </c>
      <c r="B159" s="949" t="s">
        <v>2738</v>
      </c>
      <c r="C159" s="949" t="s">
        <v>423</v>
      </c>
      <c r="D159" s="953">
        <v>6</v>
      </c>
      <c r="E159" s="954" t="s">
        <v>2984</v>
      </c>
      <c r="F159" s="953" t="s">
        <v>2960</v>
      </c>
      <c r="G159" s="953" t="s">
        <v>2924</v>
      </c>
      <c r="H159" s="950" t="s">
        <v>341</v>
      </c>
      <c r="I159" s="952">
        <v>0</v>
      </c>
      <c r="J159" s="952">
        <v>155000000</v>
      </c>
      <c r="K159" s="955">
        <v>2888075552</v>
      </c>
      <c r="L159" s="953" t="s">
        <v>2887</v>
      </c>
      <c r="M159" s="953"/>
      <c r="N159" s="1340" t="s">
        <v>2742</v>
      </c>
      <c r="O159" s="1341">
        <v>-155000000</v>
      </c>
      <c r="P159" s="516"/>
      <c r="Q159" s="411" t="s">
        <v>2993</v>
      </c>
    </row>
    <row r="160" spans="1:17" s="410" customFormat="1" hidden="1" outlineLevel="1">
      <c r="A160" s="949" t="s">
        <v>2737</v>
      </c>
      <c r="B160" s="949" t="s">
        <v>2738</v>
      </c>
      <c r="C160" s="949" t="s">
        <v>423</v>
      </c>
      <c r="D160" s="953">
        <v>7</v>
      </c>
      <c r="E160" s="954" t="s">
        <v>59</v>
      </c>
      <c r="F160" s="953" t="s">
        <v>55</v>
      </c>
      <c r="G160" s="953" t="s">
        <v>2994</v>
      </c>
      <c r="H160" s="950" t="s">
        <v>341</v>
      </c>
      <c r="I160" s="952">
        <v>0</v>
      </c>
      <c r="J160" s="952">
        <v>9002739</v>
      </c>
      <c r="K160" s="955">
        <v>2879072813</v>
      </c>
      <c r="L160" s="953" t="s">
        <v>2887</v>
      </c>
      <c r="M160" s="953"/>
      <c r="N160" s="1340" t="s">
        <v>2742</v>
      </c>
      <c r="O160" s="1341">
        <v>-9002739</v>
      </c>
      <c r="P160" s="516"/>
      <c r="Q160" s="411" t="s">
        <v>39</v>
      </c>
    </row>
    <row r="161" spans="1:17" s="410" customFormat="1" hidden="1" outlineLevel="1">
      <c r="A161" s="949" t="s">
        <v>2737</v>
      </c>
      <c r="B161" s="949" t="s">
        <v>2738</v>
      </c>
      <c r="C161" s="949" t="s">
        <v>423</v>
      </c>
      <c r="D161" s="953">
        <v>8</v>
      </c>
      <c r="E161" s="954" t="s">
        <v>59</v>
      </c>
      <c r="F161" s="953" t="s">
        <v>2960</v>
      </c>
      <c r="G161" s="953" t="s">
        <v>2924</v>
      </c>
      <c r="H161" s="950" t="s">
        <v>341</v>
      </c>
      <c r="I161" s="952">
        <v>0</v>
      </c>
      <c r="J161" s="952">
        <v>47500000</v>
      </c>
      <c r="K161" s="955">
        <v>2831572813</v>
      </c>
      <c r="L161" s="953" t="s">
        <v>2887</v>
      </c>
      <c r="M161" s="953"/>
      <c r="N161" s="1340" t="s">
        <v>2742</v>
      </c>
      <c r="O161" s="1341">
        <v>-47500000</v>
      </c>
      <c r="P161" s="516"/>
      <c r="Q161" s="411" t="s">
        <v>2995</v>
      </c>
    </row>
    <row r="162" spans="1:17" s="410" customFormat="1" hidden="1" outlineLevel="1">
      <c r="A162" s="949" t="s">
        <v>2737</v>
      </c>
      <c r="B162" s="949" t="s">
        <v>2738</v>
      </c>
      <c r="C162" s="949" t="s">
        <v>423</v>
      </c>
      <c r="D162" s="953">
        <v>9</v>
      </c>
      <c r="E162" s="954" t="s">
        <v>59</v>
      </c>
      <c r="F162" s="953" t="s">
        <v>2960</v>
      </c>
      <c r="G162" s="953" t="s">
        <v>2924</v>
      </c>
      <c r="H162" s="950" t="s">
        <v>341</v>
      </c>
      <c r="I162" s="952">
        <v>0</v>
      </c>
      <c r="J162" s="952">
        <v>469490000</v>
      </c>
      <c r="K162" s="955">
        <v>2362082813</v>
      </c>
      <c r="L162" s="953" t="s">
        <v>2887</v>
      </c>
      <c r="M162" s="953"/>
      <c r="N162" s="1340" t="s">
        <v>2742</v>
      </c>
      <c r="O162" s="1341">
        <v>-469490000</v>
      </c>
      <c r="P162" s="516"/>
      <c r="Q162" s="411" t="s">
        <v>2996</v>
      </c>
    </row>
    <row r="163" spans="1:17" s="410" customFormat="1" hidden="1" outlineLevel="1">
      <c r="A163" s="949" t="s">
        <v>2737</v>
      </c>
      <c r="B163" s="949" t="s">
        <v>2738</v>
      </c>
      <c r="C163" s="949" t="s">
        <v>423</v>
      </c>
      <c r="D163" s="953">
        <v>10</v>
      </c>
      <c r="E163" s="954" t="s">
        <v>59</v>
      </c>
      <c r="F163" s="953" t="s">
        <v>2997</v>
      </c>
      <c r="G163" s="953" t="s">
        <v>2924</v>
      </c>
      <c r="H163" s="950" t="s">
        <v>341</v>
      </c>
      <c r="I163" s="952">
        <v>0</v>
      </c>
      <c r="J163" s="952">
        <v>52812350</v>
      </c>
      <c r="K163" s="955">
        <v>2309270463</v>
      </c>
      <c r="L163" s="953" t="s">
        <v>2887</v>
      </c>
      <c r="M163" s="953"/>
      <c r="N163" s="1340" t="s">
        <v>2742</v>
      </c>
      <c r="O163" s="1341">
        <v>-52812350</v>
      </c>
      <c r="P163" s="516"/>
      <c r="Q163" s="411" t="s">
        <v>2998</v>
      </c>
    </row>
    <row r="164" spans="1:17" s="410" customFormat="1" hidden="1" outlineLevel="1">
      <c r="A164" s="949" t="s">
        <v>2999</v>
      </c>
      <c r="B164" s="949" t="s">
        <v>2999</v>
      </c>
      <c r="C164" s="949" t="s">
        <v>2999</v>
      </c>
      <c r="D164" s="953"/>
      <c r="E164" s="954" t="s">
        <v>2999</v>
      </c>
      <c r="F164" s="953"/>
      <c r="G164" s="953"/>
      <c r="H164" s="950"/>
      <c r="I164" s="952"/>
      <c r="J164" s="952"/>
      <c r="K164" s="955"/>
      <c r="L164" s="953"/>
      <c r="M164" s="953"/>
      <c r="N164" s="1340"/>
      <c r="O164" s="1341"/>
      <c r="P164" s="516"/>
      <c r="Q164" s="411"/>
    </row>
    <row r="165" spans="1:17" s="410" customFormat="1" hidden="1" outlineLevel="1">
      <c r="A165" s="949" t="s">
        <v>2737</v>
      </c>
      <c r="B165" s="949" t="s">
        <v>2738</v>
      </c>
      <c r="C165" s="949" t="s">
        <v>423</v>
      </c>
      <c r="D165" s="953">
        <v>1</v>
      </c>
      <c r="E165" s="954">
        <v>45079</v>
      </c>
      <c r="F165" s="953" t="s">
        <v>3000</v>
      </c>
      <c r="G165" s="953"/>
      <c r="H165" s="950" t="s">
        <v>341</v>
      </c>
      <c r="I165" s="952">
        <v>0</v>
      </c>
      <c r="J165" s="952">
        <v>330000</v>
      </c>
      <c r="K165" s="955">
        <v>2308940463</v>
      </c>
      <c r="L165" s="953" t="s">
        <v>2887</v>
      </c>
      <c r="M165" s="953"/>
      <c r="N165" s="1340" t="s">
        <v>2742</v>
      </c>
      <c r="O165" s="1341">
        <v>-330000</v>
      </c>
      <c r="P165" s="516"/>
      <c r="Q165" s="411"/>
    </row>
    <row r="166" spans="1:17" s="410" customFormat="1" hidden="1" outlineLevel="1">
      <c r="A166" s="949" t="s">
        <v>2737</v>
      </c>
      <c r="B166" s="949" t="s">
        <v>2738</v>
      </c>
      <c r="C166" s="949" t="s">
        <v>423</v>
      </c>
      <c r="D166" s="953">
        <v>2</v>
      </c>
      <c r="E166" s="954">
        <v>45079</v>
      </c>
      <c r="F166" s="953" t="s">
        <v>3001</v>
      </c>
      <c r="G166" s="953"/>
      <c r="H166" s="950" t="s">
        <v>341</v>
      </c>
      <c r="I166" s="952">
        <v>0</v>
      </c>
      <c r="J166" s="952">
        <v>165000</v>
      </c>
      <c r="K166" s="955">
        <v>2308775463</v>
      </c>
      <c r="L166" s="953" t="s">
        <v>2887</v>
      </c>
      <c r="M166" s="953"/>
      <c r="N166" s="1340" t="s">
        <v>2742</v>
      </c>
      <c r="O166" s="1341">
        <v>-165000</v>
      </c>
      <c r="P166" s="516"/>
      <c r="Q166" s="411"/>
    </row>
    <row r="167" spans="1:17" s="410" customFormat="1" hidden="1" outlineLevel="1">
      <c r="A167" s="949" t="s">
        <v>2737</v>
      </c>
      <c r="B167" s="949" t="s">
        <v>2738</v>
      </c>
      <c r="C167" s="949" t="s">
        <v>423</v>
      </c>
      <c r="D167" s="953">
        <v>3</v>
      </c>
      <c r="E167" s="954">
        <v>45079</v>
      </c>
      <c r="F167" s="953" t="s">
        <v>3002</v>
      </c>
      <c r="G167" s="953"/>
      <c r="H167" s="950" t="s">
        <v>341</v>
      </c>
      <c r="I167" s="952">
        <v>0</v>
      </c>
      <c r="J167" s="952">
        <v>1320000</v>
      </c>
      <c r="K167" s="955">
        <v>2307455463</v>
      </c>
      <c r="L167" s="953" t="s">
        <v>2887</v>
      </c>
      <c r="M167" s="953"/>
      <c r="N167" s="1340" t="s">
        <v>2742</v>
      </c>
      <c r="O167" s="1341">
        <v>-1320000</v>
      </c>
      <c r="P167" s="516"/>
      <c r="Q167" s="411"/>
    </row>
    <row r="168" spans="1:17" s="410" customFormat="1" hidden="1" outlineLevel="1">
      <c r="A168" s="949" t="s">
        <v>2737</v>
      </c>
      <c r="B168" s="949" t="s">
        <v>2738</v>
      </c>
      <c r="C168" s="949" t="s">
        <v>356</v>
      </c>
      <c r="D168" s="953">
        <v>1</v>
      </c>
      <c r="E168" s="954" t="s">
        <v>3003</v>
      </c>
      <c r="F168" s="953" t="s">
        <v>3004</v>
      </c>
      <c r="G168" s="953"/>
      <c r="H168" s="950" t="s">
        <v>341</v>
      </c>
      <c r="I168" s="952">
        <v>0</v>
      </c>
      <c r="J168" s="952">
        <v>1000</v>
      </c>
      <c r="K168" s="955">
        <v>318220228</v>
      </c>
      <c r="L168" s="953" t="s">
        <v>2745</v>
      </c>
      <c r="M168" s="953" t="s">
        <v>2762</v>
      </c>
      <c r="N168" s="1340" t="s">
        <v>2742</v>
      </c>
      <c r="O168" s="1341">
        <v>-1000</v>
      </c>
      <c r="P168" s="516"/>
      <c r="Q168" s="411" t="s">
        <v>3005</v>
      </c>
    </row>
    <row r="169" spans="1:17" s="410" customFormat="1" hidden="1" outlineLevel="1">
      <c r="A169" s="949" t="s">
        <v>2737</v>
      </c>
      <c r="B169" s="949" t="s">
        <v>2738</v>
      </c>
      <c r="C169" s="949" t="s">
        <v>423</v>
      </c>
      <c r="D169" s="953"/>
      <c r="E169" s="954">
        <v>45082</v>
      </c>
      <c r="F169" s="953" t="s">
        <v>3006</v>
      </c>
      <c r="G169" s="953" t="s">
        <v>2924</v>
      </c>
      <c r="H169" s="950" t="s">
        <v>341</v>
      </c>
      <c r="I169" s="952">
        <v>0</v>
      </c>
      <c r="J169" s="952">
        <v>1000</v>
      </c>
      <c r="K169" s="955">
        <v>2307454463</v>
      </c>
      <c r="L169" s="953" t="s">
        <v>2887</v>
      </c>
      <c r="M169" s="953"/>
      <c r="N169" s="1340" t="s">
        <v>2742</v>
      </c>
      <c r="O169" s="1341">
        <v>-1000</v>
      </c>
      <c r="P169" s="516"/>
      <c r="Q169" s="411"/>
    </row>
    <row r="170" spans="1:17" s="410" customFormat="1" hidden="1" outlineLevel="1">
      <c r="A170" s="949" t="s">
        <v>2737</v>
      </c>
      <c r="B170" s="949" t="s">
        <v>2738</v>
      </c>
      <c r="C170" s="949" t="s">
        <v>423</v>
      </c>
      <c r="D170" s="953"/>
      <c r="E170" s="954">
        <v>45085</v>
      </c>
      <c r="F170" s="953" t="s">
        <v>3007</v>
      </c>
      <c r="G170" s="953" t="s">
        <v>2924</v>
      </c>
      <c r="H170" s="950" t="s">
        <v>341</v>
      </c>
      <c r="I170" s="952">
        <v>0</v>
      </c>
      <c r="J170" s="952">
        <v>266500</v>
      </c>
      <c r="K170" s="955">
        <v>2307187963</v>
      </c>
      <c r="L170" s="953" t="s">
        <v>2887</v>
      </c>
      <c r="M170" s="953"/>
      <c r="N170" s="1340" t="s">
        <v>2742</v>
      </c>
      <c r="O170" s="1341">
        <v>-266500</v>
      </c>
      <c r="P170" s="516"/>
      <c r="Q170" s="411"/>
    </row>
    <row r="171" spans="1:17" s="410" customFormat="1" hidden="1" outlineLevel="1">
      <c r="A171" s="949" t="s">
        <v>2737</v>
      </c>
      <c r="B171" s="949" t="s">
        <v>2738</v>
      </c>
      <c r="C171" s="949" t="s">
        <v>423</v>
      </c>
      <c r="D171" s="953"/>
      <c r="E171" s="954">
        <v>45085</v>
      </c>
      <c r="F171" s="953" t="s">
        <v>2926</v>
      </c>
      <c r="G171" s="953" t="s">
        <v>2924</v>
      </c>
      <c r="H171" s="950" t="s">
        <v>341</v>
      </c>
      <c r="I171" s="952">
        <v>0</v>
      </c>
      <c r="J171" s="952">
        <v>23975600</v>
      </c>
      <c r="K171" s="955">
        <v>2283212363</v>
      </c>
      <c r="L171" s="953" t="s">
        <v>2887</v>
      </c>
      <c r="M171" s="953"/>
      <c r="N171" s="1340" t="s">
        <v>2742</v>
      </c>
      <c r="O171" s="1341">
        <v>-23975600</v>
      </c>
      <c r="P171" s="516"/>
      <c r="Q171" s="411"/>
    </row>
    <row r="172" spans="1:17" s="410" customFormat="1" hidden="1" outlineLevel="1">
      <c r="A172" s="949" t="s">
        <v>2737</v>
      </c>
      <c r="B172" s="949" t="s">
        <v>2738</v>
      </c>
      <c r="C172" s="949" t="s">
        <v>423</v>
      </c>
      <c r="D172" s="953"/>
      <c r="E172" s="954">
        <v>45085</v>
      </c>
      <c r="F172" s="953" t="s">
        <v>2960</v>
      </c>
      <c r="G172" s="953" t="s">
        <v>2924</v>
      </c>
      <c r="H172" s="950" t="s">
        <v>341</v>
      </c>
      <c r="I172" s="952">
        <v>0</v>
      </c>
      <c r="J172" s="952">
        <v>106750000</v>
      </c>
      <c r="K172" s="955">
        <v>2176462363</v>
      </c>
      <c r="L172" s="953" t="s">
        <v>2887</v>
      </c>
      <c r="M172" s="953"/>
      <c r="N172" s="1340" t="s">
        <v>2742</v>
      </c>
      <c r="O172" s="1341">
        <v>-106750000</v>
      </c>
      <c r="P172" s="516"/>
      <c r="Q172" s="411"/>
    </row>
    <row r="173" spans="1:17" s="410" customFormat="1" hidden="1" outlineLevel="1">
      <c r="A173" s="949" t="s">
        <v>2737</v>
      </c>
      <c r="B173" s="949" t="s">
        <v>2738</v>
      </c>
      <c r="C173" s="949" t="s">
        <v>356</v>
      </c>
      <c r="D173" s="953">
        <v>1</v>
      </c>
      <c r="E173" s="954" t="s">
        <v>3008</v>
      </c>
      <c r="F173" s="953" t="s">
        <v>2771</v>
      </c>
      <c r="G173" s="953"/>
      <c r="H173" s="950" t="s">
        <v>341</v>
      </c>
      <c r="I173" s="952">
        <v>0</v>
      </c>
      <c r="J173" s="952">
        <v>21596540</v>
      </c>
      <c r="K173" s="955">
        <v>294438688</v>
      </c>
      <c r="L173" s="953" t="s">
        <v>2825</v>
      </c>
      <c r="M173" s="953" t="s">
        <v>2862</v>
      </c>
      <c r="N173" s="1340" t="s">
        <v>2742</v>
      </c>
      <c r="O173" s="1341">
        <v>-21596540</v>
      </c>
      <c r="P173" s="516"/>
      <c r="Q173" s="411" t="s">
        <v>3009</v>
      </c>
    </row>
    <row r="174" spans="1:17" s="410" customFormat="1" hidden="1" outlineLevel="1">
      <c r="A174" s="949" t="s">
        <v>2737</v>
      </c>
      <c r="B174" s="949" t="s">
        <v>2738</v>
      </c>
      <c r="C174" s="949" t="s">
        <v>356</v>
      </c>
      <c r="D174" s="953">
        <v>2</v>
      </c>
      <c r="E174" s="954" t="s">
        <v>3010</v>
      </c>
      <c r="F174" s="953" t="s">
        <v>2771</v>
      </c>
      <c r="G174" s="953"/>
      <c r="H174" s="950" t="s">
        <v>341</v>
      </c>
      <c r="I174" s="952">
        <v>0</v>
      </c>
      <c r="J174" s="952">
        <v>2185000</v>
      </c>
      <c r="K174" s="955">
        <v>316035228</v>
      </c>
      <c r="L174" s="953" t="s">
        <v>2825</v>
      </c>
      <c r="M174" s="953" t="s">
        <v>2862</v>
      </c>
      <c r="N174" s="1340" t="s">
        <v>2742</v>
      </c>
      <c r="O174" s="1341">
        <v>-2185000</v>
      </c>
      <c r="P174" s="516"/>
      <c r="Q174" s="411" t="s">
        <v>3009</v>
      </c>
    </row>
    <row r="175" spans="1:17" s="410" customFormat="1" hidden="1" outlineLevel="1">
      <c r="A175" s="949" t="s">
        <v>2737</v>
      </c>
      <c r="B175" s="949" t="s">
        <v>2738</v>
      </c>
      <c r="C175" s="949" t="s">
        <v>423</v>
      </c>
      <c r="D175" s="953">
        <v>1</v>
      </c>
      <c r="E175" s="954" t="s">
        <v>3011</v>
      </c>
      <c r="F175" s="953" t="s">
        <v>27</v>
      </c>
      <c r="G175" s="953" t="s">
        <v>50</v>
      </c>
      <c r="H175" s="950" t="s">
        <v>341</v>
      </c>
      <c r="I175" s="952">
        <v>1416070</v>
      </c>
      <c r="J175" s="952">
        <v>0</v>
      </c>
      <c r="K175" s="955">
        <v>2177878433</v>
      </c>
      <c r="L175" s="953" t="s">
        <v>2887</v>
      </c>
      <c r="M175" s="953"/>
      <c r="N175" s="1340" t="s">
        <v>2742</v>
      </c>
      <c r="O175" s="1341">
        <v>1416070</v>
      </c>
      <c r="P175" s="516"/>
      <c r="Q175" s="411" t="s">
        <v>39</v>
      </c>
    </row>
    <row r="176" spans="1:17" s="410" customFormat="1" hidden="1" outlineLevel="1">
      <c r="A176" s="949" t="s">
        <v>2737</v>
      </c>
      <c r="B176" s="949" t="s">
        <v>2738</v>
      </c>
      <c r="C176" s="949" t="s">
        <v>423</v>
      </c>
      <c r="D176" s="953">
        <v>2</v>
      </c>
      <c r="E176" s="954" t="s">
        <v>3012</v>
      </c>
      <c r="F176" s="953" t="s">
        <v>3013</v>
      </c>
      <c r="G176" s="953" t="s">
        <v>2924</v>
      </c>
      <c r="H176" s="950" t="s">
        <v>341</v>
      </c>
      <c r="I176" s="952">
        <v>0</v>
      </c>
      <c r="J176" s="952">
        <v>31610</v>
      </c>
      <c r="K176" s="955">
        <v>2177846823</v>
      </c>
      <c r="L176" s="953" t="s">
        <v>2887</v>
      </c>
      <c r="M176" s="953"/>
      <c r="N176" s="1340" t="s">
        <v>2742</v>
      </c>
      <c r="O176" s="1341">
        <v>-31610</v>
      </c>
      <c r="P176" s="516"/>
      <c r="Q176" s="411" t="s">
        <v>3014</v>
      </c>
    </row>
    <row r="177" spans="1:17" s="410" customFormat="1" hidden="1" outlineLevel="1">
      <c r="A177" s="949" t="s">
        <v>2737</v>
      </c>
      <c r="B177" s="949" t="s">
        <v>2738</v>
      </c>
      <c r="C177" s="949" t="s">
        <v>423</v>
      </c>
      <c r="D177" s="953">
        <v>3</v>
      </c>
      <c r="E177" s="954" t="s">
        <v>3012</v>
      </c>
      <c r="F177" s="953" t="s">
        <v>2970</v>
      </c>
      <c r="G177" s="953" t="s">
        <v>2924</v>
      </c>
      <c r="H177" s="950" t="s">
        <v>341</v>
      </c>
      <c r="I177" s="952">
        <v>0</v>
      </c>
      <c r="J177" s="952">
        <v>1330120</v>
      </c>
      <c r="K177" s="955">
        <v>2176516703</v>
      </c>
      <c r="L177" s="953" t="s">
        <v>2887</v>
      </c>
      <c r="M177" s="953"/>
      <c r="N177" s="1340" t="s">
        <v>2742</v>
      </c>
      <c r="O177" s="1341">
        <v>-1330120</v>
      </c>
      <c r="P177" s="516"/>
      <c r="Q177" s="411" t="s">
        <v>3015</v>
      </c>
    </row>
    <row r="178" spans="1:17" s="410" customFormat="1" hidden="1" outlineLevel="1">
      <c r="A178" s="949" t="s">
        <v>2737</v>
      </c>
      <c r="B178" s="949" t="s">
        <v>2738</v>
      </c>
      <c r="C178" s="949" t="s">
        <v>423</v>
      </c>
      <c r="D178" s="953">
        <v>1</v>
      </c>
      <c r="E178" s="954" t="s">
        <v>3016</v>
      </c>
      <c r="F178" s="953" t="s">
        <v>3017</v>
      </c>
      <c r="G178" s="953" t="s">
        <v>2994</v>
      </c>
      <c r="H178" s="950" t="s">
        <v>341</v>
      </c>
      <c r="I178" s="952">
        <v>605808</v>
      </c>
      <c r="J178" s="952"/>
      <c r="K178" s="955">
        <v>2177122511</v>
      </c>
      <c r="L178" s="953" t="s">
        <v>2887</v>
      </c>
      <c r="M178" s="953"/>
      <c r="N178" s="1340" t="s">
        <v>2742</v>
      </c>
      <c r="O178" s="1341">
        <v>605808</v>
      </c>
      <c r="P178" s="516"/>
      <c r="Q178" s="411" t="s">
        <v>39</v>
      </c>
    </row>
    <row r="179" spans="1:17" s="410" customFormat="1" hidden="1" outlineLevel="1">
      <c r="A179" s="949" t="s">
        <v>2737</v>
      </c>
      <c r="B179" s="949" t="s">
        <v>2738</v>
      </c>
      <c r="C179" s="949" t="s">
        <v>356</v>
      </c>
      <c r="D179" s="953">
        <v>1</v>
      </c>
      <c r="E179" s="954" t="s">
        <v>3018</v>
      </c>
      <c r="F179" s="953"/>
      <c r="G179" s="953"/>
      <c r="H179" s="950" t="s">
        <v>341</v>
      </c>
      <c r="I179" s="952">
        <v>108592</v>
      </c>
      <c r="J179" s="952">
        <v>0</v>
      </c>
      <c r="K179" s="955">
        <v>294547280</v>
      </c>
      <c r="L179" s="953" t="s">
        <v>3019</v>
      </c>
      <c r="M179" s="953" t="s">
        <v>2741</v>
      </c>
      <c r="N179" s="1340" t="s">
        <v>2742</v>
      </c>
      <c r="O179" s="1341">
        <v>108592</v>
      </c>
      <c r="P179" s="516"/>
      <c r="Q179" s="411" t="s">
        <v>3020</v>
      </c>
    </row>
    <row r="180" spans="1:17" s="410" customFormat="1" hidden="1" outlineLevel="1">
      <c r="A180" s="949" t="s">
        <v>2737</v>
      </c>
      <c r="B180" s="949" t="s">
        <v>2738</v>
      </c>
      <c r="C180" s="949" t="s">
        <v>356</v>
      </c>
      <c r="D180" s="953">
        <v>1</v>
      </c>
      <c r="E180" s="954" t="s">
        <v>3021</v>
      </c>
      <c r="F180" s="953" t="s">
        <v>2771</v>
      </c>
      <c r="G180" s="953"/>
      <c r="H180" s="950" t="s">
        <v>341</v>
      </c>
      <c r="I180" s="952">
        <v>0</v>
      </c>
      <c r="J180" s="952">
        <v>1012000</v>
      </c>
      <c r="K180" s="955">
        <v>293535280</v>
      </c>
      <c r="L180" s="953" t="s">
        <v>2772</v>
      </c>
      <c r="M180" s="953" t="s">
        <v>2741</v>
      </c>
      <c r="N180" s="1340" t="s">
        <v>2742</v>
      </c>
      <c r="O180" s="1341">
        <v>-1012000</v>
      </c>
      <c r="P180" s="516"/>
      <c r="Q180" s="411" t="s">
        <v>3022</v>
      </c>
    </row>
    <row r="181" spans="1:17" s="410" customFormat="1" hidden="1" outlineLevel="1">
      <c r="A181" s="949" t="s">
        <v>2737</v>
      </c>
      <c r="B181" s="949" t="s">
        <v>2738</v>
      </c>
      <c r="C181" s="949" t="s">
        <v>356</v>
      </c>
      <c r="D181" s="953">
        <v>2</v>
      </c>
      <c r="E181" s="954" t="s">
        <v>3023</v>
      </c>
      <c r="F181" s="953" t="s">
        <v>2771</v>
      </c>
      <c r="G181" s="953"/>
      <c r="H181" s="950" t="s">
        <v>341</v>
      </c>
      <c r="I181" s="952">
        <v>0</v>
      </c>
      <c r="J181" s="952">
        <v>1518000</v>
      </c>
      <c r="K181" s="955">
        <v>292017280</v>
      </c>
      <c r="L181" s="953" t="s">
        <v>2772</v>
      </c>
      <c r="M181" s="953" t="s">
        <v>2741</v>
      </c>
      <c r="N181" s="1340" t="s">
        <v>2742</v>
      </c>
      <c r="O181" s="1341">
        <v>-1518000</v>
      </c>
      <c r="P181" s="516"/>
      <c r="Q181" s="411" t="s">
        <v>3022</v>
      </c>
    </row>
    <row r="182" spans="1:17" s="410" customFormat="1" hidden="1" outlineLevel="1">
      <c r="A182" s="949" t="s">
        <v>2737</v>
      </c>
      <c r="B182" s="949" t="s">
        <v>2738</v>
      </c>
      <c r="C182" s="949" t="s">
        <v>423</v>
      </c>
      <c r="D182" s="953">
        <v>1</v>
      </c>
      <c r="E182" s="954" t="s">
        <v>3024</v>
      </c>
      <c r="F182" s="953" t="s">
        <v>3025</v>
      </c>
      <c r="G182" s="953" t="s">
        <v>2924</v>
      </c>
      <c r="H182" s="950" t="s">
        <v>341</v>
      </c>
      <c r="I182" s="952"/>
      <c r="J182" s="952">
        <v>36470</v>
      </c>
      <c r="K182" s="955">
        <v>2177086041</v>
      </c>
      <c r="L182" s="953" t="s">
        <v>2887</v>
      </c>
      <c r="M182" s="953"/>
      <c r="N182" s="1340" t="s">
        <v>2742</v>
      </c>
      <c r="O182" s="1341">
        <v>-36470</v>
      </c>
      <c r="P182" s="516"/>
      <c r="Q182" s="411" t="s">
        <v>3026</v>
      </c>
    </row>
    <row r="183" spans="1:17" s="410" customFormat="1" hidden="1" outlineLevel="1">
      <c r="A183" s="949" t="s">
        <v>2737</v>
      </c>
      <c r="B183" s="949" t="s">
        <v>2738</v>
      </c>
      <c r="C183" s="949" t="s">
        <v>423</v>
      </c>
      <c r="D183" s="953">
        <v>2</v>
      </c>
      <c r="E183" s="954" t="s">
        <v>3024</v>
      </c>
      <c r="F183" s="953" t="s">
        <v>2989</v>
      </c>
      <c r="G183" s="953" t="s">
        <v>2924</v>
      </c>
      <c r="H183" s="950" t="s">
        <v>341</v>
      </c>
      <c r="I183" s="952"/>
      <c r="J183" s="952">
        <v>104380</v>
      </c>
      <c r="K183" s="955">
        <v>2176981661</v>
      </c>
      <c r="L183" s="953" t="s">
        <v>2887</v>
      </c>
      <c r="M183" s="953"/>
      <c r="N183" s="1340" t="s">
        <v>2742</v>
      </c>
      <c r="O183" s="1341">
        <v>-104380</v>
      </c>
      <c r="P183" s="516"/>
      <c r="Q183" s="411" t="s">
        <v>3027</v>
      </c>
    </row>
    <row r="184" spans="1:17" s="410" customFormat="1" hidden="1" outlineLevel="1">
      <c r="A184" s="949" t="s">
        <v>2737</v>
      </c>
      <c r="B184" s="949" t="s">
        <v>2738</v>
      </c>
      <c r="C184" s="949" t="s">
        <v>423</v>
      </c>
      <c r="D184" s="953">
        <v>3</v>
      </c>
      <c r="E184" s="954" t="s">
        <v>3024</v>
      </c>
      <c r="F184" s="953" t="s">
        <v>3028</v>
      </c>
      <c r="G184" s="953" t="s">
        <v>2924</v>
      </c>
      <c r="H184" s="950" t="s">
        <v>341</v>
      </c>
      <c r="I184" s="952"/>
      <c r="J184" s="952">
        <v>55000000</v>
      </c>
      <c r="K184" s="955">
        <v>2121981661</v>
      </c>
      <c r="L184" s="953" t="s">
        <v>2887</v>
      </c>
      <c r="M184" s="953"/>
      <c r="N184" s="1340" t="s">
        <v>2742</v>
      </c>
      <c r="O184" s="1341">
        <v>-55000000</v>
      </c>
      <c r="P184" s="516"/>
      <c r="Q184" s="411" t="s">
        <v>3029</v>
      </c>
    </row>
    <row r="185" spans="1:17" s="410" customFormat="1" hidden="1" outlineLevel="1">
      <c r="A185" s="949" t="s">
        <v>2737</v>
      </c>
      <c r="B185" s="949" t="s">
        <v>2738</v>
      </c>
      <c r="C185" s="949" t="s">
        <v>423</v>
      </c>
      <c r="D185" s="953">
        <v>4</v>
      </c>
      <c r="E185" s="954" t="s">
        <v>3030</v>
      </c>
      <c r="F185" s="953" t="s">
        <v>3031</v>
      </c>
      <c r="G185" s="953" t="s">
        <v>2924</v>
      </c>
      <c r="H185" s="950" t="s">
        <v>341</v>
      </c>
      <c r="I185" s="952"/>
      <c r="J185" s="952">
        <v>3563637</v>
      </c>
      <c r="K185" s="955">
        <v>2118418024</v>
      </c>
      <c r="L185" s="953" t="s">
        <v>2887</v>
      </c>
      <c r="M185" s="953"/>
      <c r="N185" s="1340" t="s">
        <v>2742</v>
      </c>
      <c r="O185" s="1341">
        <v>-3563637</v>
      </c>
      <c r="P185" s="516"/>
      <c r="Q185" s="411" t="s">
        <v>39</v>
      </c>
    </row>
    <row r="186" spans="1:17" s="410" customFormat="1" hidden="1" outlineLevel="1">
      <c r="A186" s="949" t="s">
        <v>2737</v>
      </c>
      <c r="B186" s="949" t="s">
        <v>2738</v>
      </c>
      <c r="C186" s="949" t="s">
        <v>423</v>
      </c>
      <c r="D186" s="953">
        <v>5</v>
      </c>
      <c r="E186" s="954" t="s">
        <v>3032</v>
      </c>
      <c r="F186" s="953" t="s">
        <v>3033</v>
      </c>
      <c r="G186" s="953" t="s">
        <v>2924</v>
      </c>
      <c r="H186" s="950" t="s">
        <v>341</v>
      </c>
      <c r="I186" s="952"/>
      <c r="J186" s="952">
        <v>70000000</v>
      </c>
      <c r="K186" s="955">
        <v>2048418024</v>
      </c>
      <c r="L186" s="953" t="s">
        <v>2887</v>
      </c>
      <c r="M186" s="953"/>
      <c r="N186" s="1340" t="s">
        <v>2742</v>
      </c>
      <c r="O186" s="1341">
        <v>-70000000</v>
      </c>
      <c r="P186" s="516"/>
      <c r="Q186" s="411" t="s">
        <v>3034</v>
      </c>
    </row>
    <row r="187" spans="1:17" s="410" customFormat="1" hidden="1" outlineLevel="1">
      <c r="A187" s="949" t="s">
        <v>2737</v>
      </c>
      <c r="B187" s="949" t="s">
        <v>2738</v>
      </c>
      <c r="C187" s="949" t="s">
        <v>423</v>
      </c>
      <c r="D187" s="953">
        <v>6</v>
      </c>
      <c r="E187" s="954" t="s">
        <v>3035</v>
      </c>
      <c r="F187" s="953" t="s">
        <v>55</v>
      </c>
      <c r="G187" s="953" t="s">
        <v>2994</v>
      </c>
      <c r="H187" s="950" t="s">
        <v>341</v>
      </c>
      <c r="I187" s="952"/>
      <c r="J187" s="952">
        <v>8712328</v>
      </c>
      <c r="K187" s="955">
        <v>2039705696</v>
      </c>
      <c r="L187" s="953" t="s">
        <v>2887</v>
      </c>
      <c r="M187" s="953"/>
      <c r="N187" s="1340" t="s">
        <v>2742</v>
      </c>
      <c r="O187" s="1341">
        <v>-8712328</v>
      </c>
      <c r="P187" s="516"/>
      <c r="Q187" s="411" t="s">
        <v>39</v>
      </c>
    </row>
    <row r="188" spans="1:17" s="462" customFormat="1" hidden="1" outlineLevel="1" collapsed="1">
      <c r="A188" s="953" t="s">
        <v>2737</v>
      </c>
      <c r="B188" s="953" t="s">
        <v>2738</v>
      </c>
      <c r="C188" s="953" t="s">
        <v>356</v>
      </c>
      <c r="D188" s="953">
        <v>1</v>
      </c>
      <c r="E188" s="954" t="s">
        <v>3036</v>
      </c>
      <c r="F188" s="953" t="s">
        <v>2771</v>
      </c>
      <c r="G188" s="953"/>
      <c r="H188" s="953" t="s">
        <v>341</v>
      </c>
      <c r="I188" s="962">
        <v>0</v>
      </c>
      <c r="J188" s="962">
        <v>2208000</v>
      </c>
      <c r="K188" s="962">
        <v>289809280</v>
      </c>
      <c r="L188" s="963" t="s">
        <v>2772</v>
      </c>
      <c r="M188" s="953" t="s">
        <v>2741</v>
      </c>
      <c r="N188" s="953" t="s">
        <v>2742</v>
      </c>
      <c r="O188" s="515">
        <v>-2208000</v>
      </c>
      <c r="P188" s="515"/>
      <c r="Q188" s="462" t="s">
        <v>3037</v>
      </c>
    </row>
    <row r="189" spans="1:17" s="462" customFormat="1" hidden="1" outlineLevel="1">
      <c r="A189" s="953" t="s">
        <v>2737</v>
      </c>
      <c r="B189" s="953" t="s">
        <v>2738</v>
      </c>
      <c r="C189" s="953" t="s">
        <v>356</v>
      </c>
      <c r="D189" s="953">
        <v>2</v>
      </c>
      <c r="E189" s="954" t="s">
        <v>3038</v>
      </c>
      <c r="F189" s="953" t="s">
        <v>2771</v>
      </c>
      <c r="G189" s="953"/>
      <c r="H189" s="953" t="s">
        <v>341</v>
      </c>
      <c r="I189" s="962">
        <v>0</v>
      </c>
      <c r="J189" s="962">
        <v>1012000</v>
      </c>
      <c r="K189" s="962">
        <v>288797280</v>
      </c>
      <c r="L189" s="963" t="s">
        <v>2772</v>
      </c>
      <c r="M189" s="953" t="s">
        <v>2741</v>
      </c>
      <c r="N189" s="953" t="s">
        <v>2742</v>
      </c>
      <c r="O189" s="515">
        <v>-1012000</v>
      </c>
      <c r="P189" s="515"/>
      <c r="Q189" s="462" t="s">
        <v>3037</v>
      </c>
    </row>
    <row r="190" spans="1:17" s="462" customFormat="1" hidden="1" outlineLevel="1">
      <c r="A190" s="953" t="s">
        <v>2737</v>
      </c>
      <c r="B190" s="953" t="s">
        <v>2738</v>
      </c>
      <c r="C190" s="953" t="s">
        <v>423</v>
      </c>
      <c r="D190" s="953">
        <v>1</v>
      </c>
      <c r="E190" s="954" t="s">
        <v>3039</v>
      </c>
      <c r="F190" s="953" t="s">
        <v>3040</v>
      </c>
      <c r="G190" s="953" t="s">
        <v>2924</v>
      </c>
      <c r="H190" s="953" t="s">
        <v>341</v>
      </c>
      <c r="I190" s="962"/>
      <c r="J190" s="962">
        <v>353200</v>
      </c>
      <c r="K190" s="962">
        <v>2039352496</v>
      </c>
      <c r="L190" s="963" t="s">
        <v>2887</v>
      </c>
      <c r="M190" s="953"/>
      <c r="N190" s="953" t="s">
        <v>2742</v>
      </c>
      <c r="O190" s="515">
        <v>-353200</v>
      </c>
      <c r="P190" s="515"/>
      <c r="Q190" s="462" t="s">
        <v>3041</v>
      </c>
    </row>
    <row r="191" spans="1:17" s="462" customFormat="1" hidden="1" outlineLevel="1">
      <c r="A191" s="953" t="s">
        <v>2737</v>
      </c>
      <c r="B191" s="953" t="s">
        <v>2738</v>
      </c>
      <c r="C191" s="953" t="s">
        <v>423</v>
      </c>
      <c r="D191" s="953">
        <v>2</v>
      </c>
      <c r="E191" s="954" t="s">
        <v>3039</v>
      </c>
      <c r="F191" s="953" t="s">
        <v>3042</v>
      </c>
      <c r="G191" s="953" t="s">
        <v>2924</v>
      </c>
      <c r="H191" s="953" t="s">
        <v>341</v>
      </c>
      <c r="I191" s="962"/>
      <c r="J191" s="962">
        <v>487670</v>
      </c>
      <c r="K191" s="962">
        <v>2038864826</v>
      </c>
      <c r="L191" s="963" t="s">
        <v>2887</v>
      </c>
      <c r="M191" s="953"/>
      <c r="N191" s="953" t="s">
        <v>2742</v>
      </c>
      <c r="O191" s="515">
        <v>-487670</v>
      </c>
      <c r="P191" s="515"/>
      <c r="Q191" s="462" t="s">
        <v>3043</v>
      </c>
    </row>
    <row r="192" spans="1:17" s="462" customFormat="1" hidden="1" outlineLevel="1">
      <c r="A192" s="953" t="s">
        <v>2737</v>
      </c>
      <c r="B192" s="953" t="s">
        <v>2738</v>
      </c>
      <c r="C192" s="953" t="s">
        <v>423</v>
      </c>
      <c r="D192" s="953">
        <v>3</v>
      </c>
      <c r="E192" s="954" t="s">
        <v>3039</v>
      </c>
      <c r="F192" s="953" t="s">
        <v>3044</v>
      </c>
      <c r="G192" s="953" t="s">
        <v>2924</v>
      </c>
      <c r="H192" s="953" t="s">
        <v>341</v>
      </c>
      <c r="I192" s="962"/>
      <c r="J192" s="962">
        <v>4448787</v>
      </c>
      <c r="K192" s="962">
        <v>2034416039</v>
      </c>
      <c r="L192" s="963" t="s">
        <v>2887</v>
      </c>
      <c r="M192" s="953"/>
      <c r="N192" s="953" t="s">
        <v>2742</v>
      </c>
      <c r="O192" s="515">
        <v>-4448787</v>
      </c>
      <c r="P192" s="515"/>
      <c r="Q192" s="462" t="s">
        <v>3045</v>
      </c>
    </row>
    <row r="193" spans="1:17" s="462" customFormat="1" hidden="1" outlineLevel="1">
      <c r="A193" s="953" t="s">
        <v>2737</v>
      </c>
      <c r="B193" s="953" t="s">
        <v>2738</v>
      </c>
      <c r="C193" s="953" t="s">
        <v>423</v>
      </c>
      <c r="D193" s="953">
        <v>4</v>
      </c>
      <c r="E193" s="954" t="s">
        <v>3039</v>
      </c>
      <c r="F193" s="953" t="s">
        <v>3046</v>
      </c>
      <c r="G193" s="953" t="s">
        <v>2924</v>
      </c>
      <c r="H193" s="953" t="s">
        <v>341</v>
      </c>
      <c r="I193" s="962"/>
      <c r="J193" s="962">
        <v>28124800</v>
      </c>
      <c r="K193" s="962">
        <v>2006291239</v>
      </c>
      <c r="L193" s="963" t="s">
        <v>2887</v>
      </c>
      <c r="M193" s="953"/>
      <c r="N193" s="953" t="s">
        <v>2742</v>
      </c>
      <c r="O193" s="515">
        <v>-28124800</v>
      </c>
      <c r="P193" s="515"/>
      <c r="Q193" s="462" t="s">
        <v>3047</v>
      </c>
    </row>
    <row r="194" spans="1:17" s="462" customFormat="1" hidden="1" outlineLevel="1">
      <c r="A194" s="953" t="s">
        <v>2737</v>
      </c>
      <c r="B194" s="953" t="s">
        <v>2738</v>
      </c>
      <c r="C194" s="953" t="s">
        <v>423</v>
      </c>
      <c r="D194" s="953">
        <v>5</v>
      </c>
      <c r="E194" s="954" t="s">
        <v>3039</v>
      </c>
      <c r="F194" s="953" t="s">
        <v>3048</v>
      </c>
      <c r="G194" s="953" t="s">
        <v>2924</v>
      </c>
      <c r="H194" s="953" t="s">
        <v>341</v>
      </c>
      <c r="I194" s="962"/>
      <c r="J194" s="962">
        <v>165000</v>
      </c>
      <c r="K194" s="962">
        <v>2006126239</v>
      </c>
      <c r="L194" s="963" t="s">
        <v>2887</v>
      </c>
      <c r="M194" s="953"/>
      <c r="N194" s="953" t="s">
        <v>2742</v>
      </c>
      <c r="O194" s="515">
        <v>-165000</v>
      </c>
      <c r="P194" s="515"/>
      <c r="Q194" s="462" t="s">
        <v>3049</v>
      </c>
    </row>
    <row r="195" spans="1:17" s="462" customFormat="1" hidden="1" outlineLevel="1">
      <c r="A195" s="953" t="s">
        <v>2737</v>
      </c>
      <c r="B195" s="953" t="s">
        <v>2738</v>
      </c>
      <c r="C195" s="953" t="s">
        <v>423</v>
      </c>
      <c r="D195" s="953">
        <v>6</v>
      </c>
      <c r="E195" s="954" t="s">
        <v>3039</v>
      </c>
      <c r="F195" s="953" t="s">
        <v>3050</v>
      </c>
      <c r="G195" s="953" t="s">
        <v>2924</v>
      </c>
      <c r="H195" s="953" t="s">
        <v>341</v>
      </c>
      <c r="I195" s="962"/>
      <c r="J195" s="962">
        <v>791310</v>
      </c>
      <c r="K195" s="962">
        <v>2005334929</v>
      </c>
      <c r="L195" s="963" t="s">
        <v>2887</v>
      </c>
      <c r="M195" s="953"/>
      <c r="N195" s="953" t="s">
        <v>2742</v>
      </c>
      <c r="O195" s="515">
        <v>-791310</v>
      </c>
      <c r="P195" s="515"/>
      <c r="Q195" s="462" t="s">
        <v>3051</v>
      </c>
    </row>
    <row r="196" spans="1:17" s="462" customFormat="1" hidden="1" outlineLevel="1">
      <c r="A196" s="953" t="s">
        <v>2737</v>
      </c>
      <c r="B196" s="953" t="s">
        <v>2738</v>
      </c>
      <c r="C196" s="953" t="s">
        <v>423</v>
      </c>
      <c r="D196" s="953">
        <v>7</v>
      </c>
      <c r="E196" s="954" t="s">
        <v>3039</v>
      </c>
      <c r="F196" s="953" t="s">
        <v>3052</v>
      </c>
      <c r="G196" s="953" t="s">
        <v>2924</v>
      </c>
      <c r="H196" s="953" t="s">
        <v>341</v>
      </c>
      <c r="I196" s="962"/>
      <c r="J196" s="962">
        <v>330000</v>
      </c>
      <c r="K196" s="962">
        <v>2005004929</v>
      </c>
      <c r="L196" s="963" t="s">
        <v>2887</v>
      </c>
      <c r="M196" s="953"/>
      <c r="N196" s="953" t="s">
        <v>2742</v>
      </c>
      <c r="O196" s="515">
        <v>-330000</v>
      </c>
      <c r="P196" s="515"/>
      <c r="Q196" s="462" t="s">
        <v>3053</v>
      </c>
    </row>
    <row r="197" spans="1:17" s="462" customFormat="1" hidden="1" outlineLevel="1">
      <c r="A197" s="953" t="s">
        <v>2737</v>
      </c>
      <c r="B197" s="953" t="s">
        <v>2738</v>
      </c>
      <c r="C197" s="953" t="s">
        <v>356</v>
      </c>
      <c r="D197" s="953">
        <v>1</v>
      </c>
      <c r="E197" s="954" t="s">
        <v>3054</v>
      </c>
      <c r="F197" s="953" t="s">
        <v>2771</v>
      </c>
      <c r="G197" s="953"/>
      <c r="H197" s="953" t="s">
        <v>341</v>
      </c>
      <c r="I197" s="962">
        <v>0</v>
      </c>
      <c r="J197" s="962">
        <v>1518000</v>
      </c>
      <c r="K197" s="962">
        <v>287279280</v>
      </c>
      <c r="L197" s="963" t="s">
        <v>2772</v>
      </c>
      <c r="M197" s="953" t="s">
        <v>2741</v>
      </c>
      <c r="N197" s="953" t="s">
        <v>2742</v>
      </c>
      <c r="O197" s="515">
        <v>-1518000</v>
      </c>
      <c r="P197" s="515"/>
      <c r="Q197" s="462" t="s">
        <v>3055</v>
      </c>
    </row>
    <row r="198" spans="1:17" s="462" customFormat="1" hidden="1" outlineLevel="1">
      <c r="A198" s="953" t="s">
        <v>2737</v>
      </c>
      <c r="B198" s="953" t="s">
        <v>2738</v>
      </c>
      <c r="C198" s="953" t="s">
        <v>423</v>
      </c>
      <c r="D198" s="953">
        <v>1</v>
      </c>
      <c r="E198" s="954" t="s">
        <v>3056</v>
      </c>
      <c r="F198" s="953" t="s">
        <v>3057</v>
      </c>
      <c r="G198" s="953" t="s">
        <v>2924</v>
      </c>
      <c r="H198" s="953" t="s">
        <v>341</v>
      </c>
      <c r="I198" s="962"/>
      <c r="J198" s="962">
        <v>2114990</v>
      </c>
      <c r="K198" s="962">
        <v>2002889939</v>
      </c>
      <c r="L198" s="963" t="s">
        <v>2887</v>
      </c>
      <c r="M198" s="953"/>
      <c r="N198" s="953" t="s">
        <v>2742</v>
      </c>
      <c r="O198" s="515">
        <v>-2114990</v>
      </c>
      <c r="P198" s="515"/>
      <c r="Q198" s="462" t="s">
        <v>3058</v>
      </c>
    </row>
    <row r="199" spans="1:17" s="462" customFormat="1" hidden="1" outlineLevel="1">
      <c r="A199" s="953" t="s">
        <v>2737</v>
      </c>
      <c r="B199" s="953" t="s">
        <v>2738</v>
      </c>
      <c r="C199" s="953" t="s">
        <v>423</v>
      </c>
      <c r="D199" s="953">
        <v>2</v>
      </c>
      <c r="E199" s="954" t="s">
        <v>3056</v>
      </c>
      <c r="F199" s="953" t="s">
        <v>3059</v>
      </c>
      <c r="G199" s="953" t="s">
        <v>2924</v>
      </c>
      <c r="H199" s="953" t="s">
        <v>341</v>
      </c>
      <c r="I199" s="962"/>
      <c r="J199" s="962">
        <v>33900</v>
      </c>
      <c r="K199" s="962">
        <v>2002856039</v>
      </c>
      <c r="L199" s="963" t="s">
        <v>2887</v>
      </c>
      <c r="M199" s="953"/>
      <c r="N199" s="953" t="s">
        <v>2742</v>
      </c>
      <c r="O199" s="515">
        <v>-33900</v>
      </c>
      <c r="P199" s="515"/>
      <c r="Q199" s="462" t="s">
        <v>3060</v>
      </c>
    </row>
    <row r="200" spans="1:17" s="462" customFormat="1" hidden="1" outlineLevel="1">
      <c r="A200" s="953" t="s">
        <v>2737</v>
      </c>
      <c r="B200" s="953" t="s">
        <v>2738</v>
      </c>
      <c r="C200" s="953" t="s">
        <v>423</v>
      </c>
      <c r="D200" s="953">
        <v>3</v>
      </c>
      <c r="E200" s="954" t="s">
        <v>3056</v>
      </c>
      <c r="F200" s="953" t="s">
        <v>3057</v>
      </c>
      <c r="G200" s="953" t="s">
        <v>2924</v>
      </c>
      <c r="H200" s="953" t="s">
        <v>341</v>
      </c>
      <c r="I200" s="962"/>
      <c r="J200" s="962">
        <v>502230</v>
      </c>
      <c r="K200" s="962">
        <v>2002353809</v>
      </c>
      <c r="L200" s="963" t="s">
        <v>2887</v>
      </c>
      <c r="M200" s="953"/>
      <c r="N200" s="953" t="s">
        <v>2742</v>
      </c>
      <c r="O200" s="515">
        <v>-502230</v>
      </c>
      <c r="P200" s="515"/>
      <c r="Q200" s="462" t="s">
        <v>3061</v>
      </c>
    </row>
    <row r="201" spans="1:17" s="462" customFormat="1" hidden="1" outlineLevel="1">
      <c r="A201" s="953" t="s">
        <v>2737</v>
      </c>
      <c r="B201" s="953" t="s">
        <v>2738</v>
      </c>
      <c r="C201" s="953" t="s">
        <v>423</v>
      </c>
      <c r="D201" s="953">
        <v>4</v>
      </c>
      <c r="E201" s="954" t="s">
        <v>3056</v>
      </c>
      <c r="F201" s="953" t="s">
        <v>3062</v>
      </c>
      <c r="G201" s="953" t="s">
        <v>2924</v>
      </c>
      <c r="H201" s="953" t="s">
        <v>341</v>
      </c>
      <c r="I201" s="962"/>
      <c r="J201" s="962">
        <v>639870</v>
      </c>
      <c r="K201" s="962">
        <v>2001713939</v>
      </c>
      <c r="L201" s="963" t="s">
        <v>2887</v>
      </c>
      <c r="M201" s="953"/>
      <c r="N201" s="953" t="s">
        <v>2742</v>
      </c>
      <c r="O201" s="515">
        <v>-639870</v>
      </c>
      <c r="P201" s="515"/>
      <c r="Q201" s="462" t="s">
        <v>3063</v>
      </c>
    </row>
    <row r="202" spans="1:17" s="462" customFormat="1" hidden="1" outlineLevel="1">
      <c r="A202" s="953" t="s">
        <v>2737</v>
      </c>
      <c r="B202" s="953" t="s">
        <v>2738</v>
      </c>
      <c r="C202" s="953" t="s">
        <v>356</v>
      </c>
      <c r="D202" s="953">
        <v>1</v>
      </c>
      <c r="E202" s="954" t="s">
        <v>3064</v>
      </c>
      <c r="F202" s="953" t="s">
        <v>2771</v>
      </c>
      <c r="G202" s="953"/>
      <c r="H202" s="953" t="s">
        <v>341</v>
      </c>
      <c r="I202" s="962">
        <v>0</v>
      </c>
      <c r="J202" s="962">
        <v>828000</v>
      </c>
      <c r="K202" s="962">
        <v>286451280</v>
      </c>
      <c r="L202" s="963" t="s">
        <v>2825</v>
      </c>
      <c r="M202" s="953" t="s">
        <v>2862</v>
      </c>
      <c r="N202" s="953" t="s">
        <v>2742</v>
      </c>
      <c r="O202" s="515">
        <v>-828000</v>
      </c>
      <c r="P202" s="515"/>
      <c r="Q202" s="462" t="s">
        <v>3065</v>
      </c>
    </row>
    <row r="203" spans="1:17" s="462" customFormat="1" hidden="1" outlineLevel="1">
      <c r="A203" s="953" t="s">
        <v>2737</v>
      </c>
      <c r="B203" s="953" t="s">
        <v>2738</v>
      </c>
      <c r="C203" s="953" t="s">
        <v>356</v>
      </c>
      <c r="D203" s="953">
        <v>2</v>
      </c>
      <c r="E203" s="954" t="s">
        <v>3066</v>
      </c>
      <c r="F203" s="953" t="s">
        <v>2771</v>
      </c>
      <c r="G203" s="953"/>
      <c r="H203" s="953" t="s">
        <v>341</v>
      </c>
      <c r="I203" s="962">
        <v>0</v>
      </c>
      <c r="J203" s="962">
        <v>552000</v>
      </c>
      <c r="K203" s="962">
        <v>285899280</v>
      </c>
      <c r="L203" s="963" t="s">
        <v>2825</v>
      </c>
      <c r="M203" s="953" t="s">
        <v>2862</v>
      </c>
      <c r="N203" s="953" t="s">
        <v>2742</v>
      </c>
      <c r="O203" s="515">
        <v>-552000</v>
      </c>
      <c r="P203" s="515"/>
      <c r="Q203" s="462" t="s">
        <v>3065</v>
      </c>
    </row>
    <row r="204" spans="1:17" s="462" customFormat="1" hidden="1" outlineLevel="1">
      <c r="A204" s="953" t="s">
        <v>2737</v>
      </c>
      <c r="B204" s="953" t="s">
        <v>2738</v>
      </c>
      <c r="C204" s="953" t="s">
        <v>356</v>
      </c>
      <c r="D204" s="953">
        <v>3</v>
      </c>
      <c r="E204" s="954" t="s">
        <v>3067</v>
      </c>
      <c r="F204" s="953" t="s">
        <v>2771</v>
      </c>
      <c r="G204" s="953"/>
      <c r="H204" s="953" t="s">
        <v>341</v>
      </c>
      <c r="I204" s="962">
        <v>0</v>
      </c>
      <c r="J204" s="962">
        <v>1012000</v>
      </c>
      <c r="K204" s="962">
        <v>284887280</v>
      </c>
      <c r="L204" s="963" t="s">
        <v>2825</v>
      </c>
      <c r="M204" s="953" t="s">
        <v>2862</v>
      </c>
      <c r="N204" s="953" t="s">
        <v>2742</v>
      </c>
      <c r="O204" s="515">
        <v>-1012000</v>
      </c>
      <c r="P204" s="515"/>
      <c r="Q204" s="462" t="s">
        <v>3065</v>
      </c>
    </row>
    <row r="205" spans="1:17" s="462" customFormat="1" hidden="1" outlineLevel="1">
      <c r="A205" s="953" t="s">
        <v>2737</v>
      </c>
      <c r="B205" s="953" t="s">
        <v>2738</v>
      </c>
      <c r="C205" s="953" t="s">
        <v>423</v>
      </c>
      <c r="D205" s="953">
        <v>1</v>
      </c>
      <c r="E205" s="954" t="s">
        <v>3068</v>
      </c>
      <c r="F205" s="953" t="s">
        <v>2960</v>
      </c>
      <c r="G205" s="953" t="s">
        <v>2924</v>
      </c>
      <c r="H205" s="953" t="s">
        <v>341</v>
      </c>
      <c r="I205" s="962"/>
      <c r="J205" s="962">
        <v>33000000</v>
      </c>
      <c r="K205" s="962">
        <v>1968713939</v>
      </c>
      <c r="L205" s="963" t="s">
        <v>2887</v>
      </c>
      <c r="M205" s="953"/>
      <c r="N205" s="953" t="s">
        <v>2742</v>
      </c>
      <c r="O205" s="515">
        <v>-33000000</v>
      </c>
      <c r="P205" s="515"/>
      <c r="Q205" s="462" t="s">
        <v>3069</v>
      </c>
    </row>
    <row r="206" spans="1:17" s="462" customFormat="1" hidden="1" outlineLevel="1">
      <c r="A206" s="953" t="s">
        <v>2737</v>
      </c>
      <c r="B206" s="953" t="s">
        <v>2738</v>
      </c>
      <c r="C206" s="953" t="s">
        <v>423</v>
      </c>
      <c r="D206" s="953">
        <v>2</v>
      </c>
      <c r="E206" s="954" t="s">
        <v>3070</v>
      </c>
      <c r="F206" s="953" t="s">
        <v>3071</v>
      </c>
      <c r="G206" s="953" t="s">
        <v>2924</v>
      </c>
      <c r="H206" s="953" t="s">
        <v>341</v>
      </c>
      <c r="I206" s="962"/>
      <c r="J206" s="962">
        <v>36410</v>
      </c>
      <c r="K206" s="962">
        <v>1968677529</v>
      </c>
      <c r="L206" s="963" t="s">
        <v>2887</v>
      </c>
      <c r="M206" s="953"/>
      <c r="N206" s="953" t="s">
        <v>2742</v>
      </c>
      <c r="O206" s="515">
        <v>-36410</v>
      </c>
      <c r="P206" s="515"/>
      <c r="Q206" s="462" t="s">
        <v>3072</v>
      </c>
    </row>
    <row r="207" spans="1:17" s="462" customFormat="1" hidden="1" outlineLevel="1">
      <c r="A207" s="953" t="s">
        <v>2737</v>
      </c>
      <c r="B207" s="953" t="s">
        <v>2738</v>
      </c>
      <c r="C207" s="953" t="s">
        <v>423</v>
      </c>
      <c r="D207" s="953">
        <v>1</v>
      </c>
      <c r="E207" s="954" t="s">
        <v>3073</v>
      </c>
      <c r="F207" s="953" t="s">
        <v>3074</v>
      </c>
      <c r="G207" s="953" t="s">
        <v>2924</v>
      </c>
      <c r="H207" s="953" t="s">
        <v>341</v>
      </c>
      <c r="I207" s="962"/>
      <c r="J207" s="962">
        <v>450000000</v>
      </c>
      <c r="K207" s="962">
        <v>1518677529</v>
      </c>
      <c r="L207" s="963" t="s">
        <v>2887</v>
      </c>
      <c r="M207" s="953"/>
      <c r="N207" s="953" t="s">
        <v>2742</v>
      </c>
      <c r="O207" s="515">
        <v>-450000000</v>
      </c>
      <c r="P207" s="515"/>
      <c r="Q207" s="462" t="s">
        <v>3075</v>
      </c>
    </row>
    <row r="208" spans="1:17" s="462" customFormat="1" hidden="1" outlineLevel="1">
      <c r="A208" s="953" t="s">
        <v>2737</v>
      </c>
      <c r="B208" s="953" t="s">
        <v>2738</v>
      </c>
      <c r="C208" s="953" t="s">
        <v>423</v>
      </c>
      <c r="D208" s="953">
        <v>2</v>
      </c>
      <c r="E208" s="954" t="s">
        <v>3076</v>
      </c>
      <c r="F208" s="953" t="s">
        <v>2923</v>
      </c>
      <c r="G208" s="953" t="s">
        <v>2924</v>
      </c>
      <c r="H208" s="953" t="s">
        <v>341</v>
      </c>
      <c r="I208" s="962"/>
      <c r="J208" s="962">
        <v>30000000</v>
      </c>
      <c r="K208" s="962">
        <v>1488677529</v>
      </c>
      <c r="L208" s="963" t="s">
        <v>2887</v>
      </c>
      <c r="M208" s="953"/>
      <c r="N208" s="953" t="s">
        <v>2742</v>
      </c>
      <c r="O208" s="515">
        <v>-30000000</v>
      </c>
      <c r="P208" s="515"/>
      <c r="Q208" s="462" t="s">
        <v>3077</v>
      </c>
    </row>
    <row r="209" spans="1:17" s="462" customFormat="1" hidden="1" outlineLevel="1">
      <c r="A209" s="953" t="s">
        <v>2737</v>
      </c>
      <c r="B209" s="953" t="s">
        <v>2738</v>
      </c>
      <c r="C209" s="953" t="s">
        <v>423</v>
      </c>
      <c r="D209" s="953">
        <v>1</v>
      </c>
      <c r="E209" s="954" t="s">
        <v>3078</v>
      </c>
      <c r="F209" s="953" t="s">
        <v>55</v>
      </c>
      <c r="G209" s="953" t="s">
        <v>2994</v>
      </c>
      <c r="H209" s="953" t="s">
        <v>341</v>
      </c>
      <c r="I209" s="962"/>
      <c r="J209" s="962">
        <v>9002739</v>
      </c>
      <c r="K209" s="962">
        <v>1479674790</v>
      </c>
      <c r="L209" s="963" t="s">
        <v>2887</v>
      </c>
      <c r="M209" s="953"/>
      <c r="N209" s="953" t="s">
        <v>2742</v>
      </c>
      <c r="O209" s="515">
        <v>-9002739</v>
      </c>
      <c r="P209" s="515"/>
      <c r="Q209" s="462" t="s">
        <v>3079</v>
      </c>
    </row>
    <row r="210" spans="1:17" s="462" customFormat="1" hidden="1" outlineLevel="1">
      <c r="A210" s="953" t="s">
        <v>2737</v>
      </c>
      <c r="B210" s="953" t="s">
        <v>2738</v>
      </c>
      <c r="C210" s="953" t="s">
        <v>423</v>
      </c>
      <c r="D210" s="953">
        <v>1</v>
      </c>
      <c r="E210" s="954" t="s">
        <v>3080</v>
      </c>
      <c r="F210" s="953" t="s">
        <v>3081</v>
      </c>
      <c r="G210" s="953" t="s">
        <v>2924</v>
      </c>
      <c r="H210" s="953" t="s">
        <v>341</v>
      </c>
      <c r="I210" s="962"/>
      <c r="J210" s="962">
        <v>3584197</v>
      </c>
      <c r="K210" s="962">
        <v>1476090593</v>
      </c>
      <c r="L210" s="963" t="s">
        <v>2887</v>
      </c>
      <c r="M210" s="953"/>
      <c r="N210" s="953" t="s">
        <v>2742</v>
      </c>
      <c r="O210" s="515">
        <v>-3584197</v>
      </c>
      <c r="P210" s="515"/>
      <c r="Q210" s="462" t="s">
        <v>3082</v>
      </c>
    </row>
    <row r="211" spans="1:17" s="462" customFormat="1" hidden="1" outlineLevel="1">
      <c r="A211" s="953" t="s">
        <v>2737</v>
      </c>
      <c r="B211" s="953" t="s">
        <v>2738</v>
      </c>
      <c r="C211" s="953" t="s">
        <v>423</v>
      </c>
      <c r="D211" s="953">
        <v>2</v>
      </c>
      <c r="E211" s="954" t="s">
        <v>3083</v>
      </c>
      <c r="F211" s="953" t="s">
        <v>2970</v>
      </c>
      <c r="G211" s="953" t="s">
        <v>2924</v>
      </c>
      <c r="H211" s="953" t="s">
        <v>341</v>
      </c>
      <c r="I211" s="962"/>
      <c r="J211" s="962">
        <v>914640</v>
      </c>
      <c r="K211" s="962">
        <v>1475175953</v>
      </c>
      <c r="L211" s="963" t="s">
        <v>2887</v>
      </c>
      <c r="M211" s="953"/>
      <c r="N211" s="953" t="s">
        <v>2742</v>
      </c>
      <c r="O211" s="515">
        <v>-914640</v>
      </c>
      <c r="P211" s="515"/>
      <c r="Q211" s="462" t="s">
        <v>3084</v>
      </c>
    </row>
    <row r="212" spans="1:17" s="462" customFormat="1" hidden="1" outlineLevel="1">
      <c r="A212" s="953" t="s">
        <v>2737</v>
      </c>
      <c r="B212" s="953" t="s">
        <v>2738</v>
      </c>
      <c r="C212" s="953" t="s">
        <v>356</v>
      </c>
      <c r="D212" s="953">
        <v>1</v>
      </c>
      <c r="E212" s="954" t="s">
        <v>3085</v>
      </c>
      <c r="F212" s="953" t="s">
        <v>3086</v>
      </c>
      <c r="G212" s="953"/>
      <c r="H212" s="953" t="s">
        <v>341</v>
      </c>
      <c r="I212" s="962">
        <v>0</v>
      </c>
      <c r="J212" s="962">
        <v>1268960</v>
      </c>
      <c r="K212" s="962">
        <v>283618320</v>
      </c>
      <c r="L212" s="963" t="s">
        <v>3087</v>
      </c>
      <c r="M212" s="953" t="s">
        <v>2741</v>
      </c>
      <c r="N212" s="953" t="s">
        <v>2742</v>
      </c>
      <c r="O212" s="515">
        <v>-1268960</v>
      </c>
      <c r="P212" s="515"/>
      <c r="Q212" s="462" t="s">
        <v>3088</v>
      </c>
    </row>
    <row r="213" spans="1:17" s="462" customFormat="1" hidden="1" outlineLevel="1">
      <c r="A213" s="953" t="s">
        <v>2737</v>
      </c>
      <c r="B213" s="953" t="s">
        <v>2738</v>
      </c>
      <c r="C213" s="953" t="s">
        <v>356</v>
      </c>
      <c r="D213" s="953">
        <v>2</v>
      </c>
      <c r="E213" s="954" t="s">
        <v>3089</v>
      </c>
      <c r="F213" s="953" t="s">
        <v>3090</v>
      </c>
      <c r="G213" s="953"/>
      <c r="H213" s="953" t="s">
        <v>341</v>
      </c>
      <c r="I213" s="962">
        <v>0</v>
      </c>
      <c r="J213" s="962">
        <v>1427760</v>
      </c>
      <c r="K213" s="962">
        <v>282190560</v>
      </c>
      <c r="L213" s="963" t="s">
        <v>3091</v>
      </c>
      <c r="M213" s="953" t="s">
        <v>2741</v>
      </c>
      <c r="N213" s="953" t="s">
        <v>2742</v>
      </c>
      <c r="O213" s="515">
        <v>-1427760</v>
      </c>
      <c r="P213" s="515"/>
      <c r="Q213" s="462" t="s">
        <v>3092</v>
      </c>
    </row>
    <row r="214" spans="1:17" s="462" customFormat="1" hidden="1" outlineLevel="1">
      <c r="A214" s="953" t="s">
        <v>2737</v>
      </c>
      <c r="B214" s="953" t="s">
        <v>2738</v>
      </c>
      <c r="C214" s="953" t="s">
        <v>423</v>
      </c>
      <c r="D214" s="953">
        <v>1</v>
      </c>
      <c r="E214" s="954" t="s">
        <v>3093</v>
      </c>
      <c r="F214" s="953" t="s">
        <v>3094</v>
      </c>
      <c r="G214" s="953" t="s">
        <v>2924</v>
      </c>
      <c r="H214" s="953" t="s">
        <v>341</v>
      </c>
      <c r="I214" s="962"/>
      <c r="J214" s="962">
        <v>3184000</v>
      </c>
      <c r="K214" s="962">
        <v>1471991953</v>
      </c>
      <c r="L214" s="963" t="s">
        <v>2887</v>
      </c>
      <c r="M214" s="953"/>
      <c r="N214" s="953" t="s">
        <v>2742</v>
      </c>
      <c r="O214" s="515">
        <v>-3184000</v>
      </c>
      <c r="P214" s="515"/>
      <c r="Q214" s="462" t="s">
        <v>3095</v>
      </c>
    </row>
    <row r="215" spans="1:17" s="462" customFormat="1" hidden="1" outlineLevel="1">
      <c r="A215" s="953" t="s">
        <v>2737</v>
      </c>
      <c r="B215" s="953" t="s">
        <v>2738</v>
      </c>
      <c r="C215" s="953" t="s">
        <v>356</v>
      </c>
      <c r="D215" s="953">
        <v>1</v>
      </c>
      <c r="E215" s="954">
        <v>45149.551388888889</v>
      </c>
      <c r="F215" s="953" t="s">
        <v>2771</v>
      </c>
      <c r="G215" s="953"/>
      <c r="H215" s="953" t="s">
        <v>341</v>
      </c>
      <c r="I215" s="962">
        <v>0</v>
      </c>
      <c r="J215" s="962">
        <v>2070000</v>
      </c>
      <c r="K215" s="962">
        <v>280120560</v>
      </c>
      <c r="L215" s="963" t="s">
        <v>2772</v>
      </c>
      <c r="M215" s="953" t="s">
        <v>2741</v>
      </c>
      <c r="N215" s="953" t="s">
        <v>2742</v>
      </c>
      <c r="O215" s="515">
        <v>-2070000</v>
      </c>
      <c r="P215" s="515"/>
      <c r="Q215" s="462" t="s">
        <v>3096</v>
      </c>
    </row>
    <row r="216" spans="1:17" s="462" customFormat="1" hidden="1" outlineLevel="1">
      <c r="A216" s="953" t="s">
        <v>2737</v>
      </c>
      <c r="B216" s="953" t="s">
        <v>2738</v>
      </c>
      <c r="C216" s="953" t="s">
        <v>356</v>
      </c>
      <c r="D216" s="953">
        <v>2</v>
      </c>
      <c r="E216" s="954">
        <v>45149.551388888889</v>
      </c>
      <c r="F216" s="953" t="s">
        <v>2771</v>
      </c>
      <c r="G216" s="953"/>
      <c r="H216" s="953" t="s">
        <v>341</v>
      </c>
      <c r="I216" s="962">
        <v>0</v>
      </c>
      <c r="J216" s="962">
        <v>2208000</v>
      </c>
      <c r="K216" s="962">
        <v>277912560</v>
      </c>
      <c r="L216" s="963" t="s">
        <v>2772</v>
      </c>
      <c r="M216" s="953" t="s">
        <v>2741</v>
      </c>
      <c r="N216" s="953" t="s">
        <v>2742</v>
      </c>
      <c r="O216" s="515">
        <v>-2208000</v>
      </c>
      <c r="P216" s="515"/>
      <c r="Q216" s="462" t="s">
        <v>3096</v>
      </c>
    </row>
    <row r="217" spans="1:17" s="462" customFormat="1" hidden="1" outlineLevel="1">
      <c r="A217" s="953" t="s">
        <v>2737</v>
      </c>
      <c r="B217" s="953" t="s">
        <v>2738</v>
      </c>
      <c r="C217" s="953" t="s">
        <v>356</v>
      </c>
      <c r="D217" s="953">
        <v>3</v>
      </c>
      <c r="E217" s="954">
        <v>45149.552083333336</v>
      </c>
      <c r="F217" s="953" t="s">
        <v>2771</v>
      </c>
      <c r="G217" s="953"/>
      <c r="H217" s="953" t="s">
        <v>341</v>
      </c>
      <c r="I217" s="962">
        <v>0</v>
      </c>
      <c r="J217" s="962">
        <v>1104000</v>
      </c>
      <c r="K217" s="962">
        <v>276808560</v>
      </c>
      <c r="L217" s="963" t="s">
        <v>2772</v>
      </c>
      <c r="M217" s="953" t="s">
        <v>2741</v>
      </c>
      <c r="N217" s="953" t="s">
        <v>2742</v>
      </c>
      <c r="O217" s="515">
        <v>-1104000</v>
      </c>
      <c r="P217" s="515"/>
      <c r="Q217" s="462" t="s">
        <v>3096</v>
      </c>
    </row>
    <row r="218" spans="1:17" s="462" customFormat="1" hidden="1" outlineLevel="1">
      <c r="A218" s="953" t="s">
        <v>2737</v>
      </c>
      <c r="B218" s="953" t="s">
        <v>2738</v>
      </c>
      <c r="C218" s="953" t="s">
        <v>356</v>
      </c>
      <c r="D218" s="953">
        <v>4</v>
      </c>
      <c r="E218" s="954">
        <v>45154.649305555555</v>
      </c>
      <c r="F218" s="953" t="s">
        <v>3097</v>
      </c>
      <c r="G218" s="953" t="s">
        <v>3097</v>
      </c>
      <c r="H218" s="953" t="s">
        <v>341</v>
      </c>
      <c r="I218" s="962">
        <v>86400000</v>
      </c>
      <c r="J218" s="962">
        <v>0</v>
      </c>
      <c r="K218" s="962">
        <v>363208560</v>
      </c>
      <c r="L218" s="963" t="s">
        <v>2822</v>
      </c>
      <c r="M218" s="953" t="s">
        <v>3098</v>
      </c>
      <c r="N218" s="953" t="s">
        <v>2742</v>
      </c>
      <c r="O218" s="515">
        <v>86400000</v>
      </c>
      <c r="P218" s="515"/>
      <c r="Q218" s="462" t="s">
        <v>39</v>
      </c>
    </row>
    <row r="219" spans="1:17" s="462" customFormat="1" hidden="1" outlineLevel="1">
      <c r="A219" s="953" t="s">
        <v>2737</v>
      </c>
      <c r="B219" s="953" t="s">
        <v>2738</v>
      </c>
      <c r="C219" s="953" t="s">
        <v>356</v>
      </c>
      <c r="D219" s="953">
        <v>5</v>
      </c>
      <c r="E219" s="954">
        <v>45154.661805555559</v>
      </c>
      <c r="F219" s="953" t="s">
        <v>3099</v>
      </c>
      <c r="G219" s="953" t="s">
        <v>3099</v>
      </c>
      <c r="H219" s="953" t="s">
        <v>341</v>
      </c>
      <c r="I219" s="962">
        <v>82800000</v>
      </c>
      <c r="J219" s="962">
        <v>0</v>
      </c>
      <c r="K219" s="962">
        <v>446008560</v>
      </c>
      <c r="L219" s="963" t="s">
        <v>2822</v>
      </c>
      <c r="M219" s="953" t="s">
        <v>3100</v>
      </c>
      <c r="N219" s="953" t="s">
        <v>2742</v>
      </c>
      <c r="O219" s="515">
        <v>82800000</v>
      </c>
      <c r="P219" s="515"/>
      <c r="Q219" s="462" t="s">
        <v>39</v>
      </c>
    </row>
    <row r="220" spans="1:17" s="462" customFormat="1" hidden="1" outlineLevel="1">
      <c r="A220" s="953" t="s">
        <v>2737</v>
      </c>
      <c r="B220" s="953" t="s">
        <v>2738</v>
      </c>
      <c r="C220" s="953" t="s">
        <v>356</v>
      </c>
      <c r="D220" s="953">
        <v>6</v>
      </c>
      <c r="E220" s="954">
        <v>45154.698611111111</v>
      </c>
      <c r="F220" s="953" t="s">
        <v>3101</v>
      </c>
      <c r="G220" s="953" t="s">
        <v>3101</v>
      </c>
      <c r="H220" s="953" t="s">
        <v>341</v>
      </c>
      <c r="I220" s="962">
        <v>280800000</v>
      </c>
      <c r="J220" s="962">
        <v>0</v>
      </c>
      <c r="K220" s="962">
        <v>726808560</v>
      </c>
      <c r="L220" s="963" t="s">
        <v>2745</v>
      </c>
      <c r="M220" s="953" t="s">
        <v>2762</v>
      </c>
      <c r="N220" s="953" t="s">
        <v>2742</v>
      </c>
      <c r="O220" s="515">
        <v>280800000</v>
      </c>
      <c r="P220" s="515"/>
      <c r="Q220" s="462" t="s">
        <v>39</v>
      </c>
    </row>
    <row r="221" spans="1:17" s="462" customFormat="1" hidden="1" outlineLevel="1">
      <c r="A221" s="953" t="s">
        <v>2737</v>
      </c>
      <c r="B221" s="953" t="s">
        <v>2738</v>
      </c>
      <c r="C221" s="953" t="s">
        <v>356</v>
      </c>
      <c r="D221" s="953">
        <v>7</v>
      </c>
      <c r="E221" s="954">
        <v>45155.565972222219</v>
      </c>
      <c r="F221" s="953" t="s">
        <v>3004</v>
      </c>
      <c r="G221" s="953"/>
      <c r="H221" s="953" t="s">
        <v>341</v>
      </c>
      <c r="I221" s="962">
        <v>0</v>
      </c>
      <c r="J221" s="962">
        <v>1000</v>
      </c>
      <c r="K221" s="962">
        <v>726807560</v>
      </c>
      <c r="L221" s="963" t="s">
        <v>2745</v>
      </c>
      <c r="M221" s="953" t="s">
        <v>2762</v>
      </c>
      <c r="N221" s="953" t="s">
        <v>2742</v>
      </c>
      <c r="O221" s="515">
        <v>-1000</v>
      </c>
      <c r="P221" s="515"/>
      <c r="Q221" s="462" t="s">
        <v>3102</v>
      </c>
    </row>
    <row r="222" spans="1:17" s="462" customFormat="1" hidden="1" outlineLevel="1">
      <c r="A222" s="953" t="s">
        <v>2737</v>
      </c>
      <c r="B222" s="953" t="s">
        <v>2738</v>
      </c>
      <c r="C222" s="953" t="s">
        <v>423</v>
      </c>
      <c r="D222" s="953"/>
      <c r="E222" s="954" t="s">
        <v>3103</v>
      </c>
      <c r="F222" s="953" t="s">
        <v>3104</v>
      </c>
      <c r="G222" s="953" t="s">
        <v>2924</v>
      </c>
      <c r="H222" s="953" t="s">
        <v>341</v>
      </c>
      <c r="I222" s="962"/>
      <c r="J222" s="962">
        <v>220000</v>
      </c>
      <c r="K222" s="962">
        <v>1471771953</v>
      </c>
      <c r="L222" s="963" t="s">
        <v>2887</v>
      </c>
      <c r="M222" s="953"/>
      <c r="N222" s="953" t="s">
        <v>2742</v>
      </c>
      <c r="O222" s="515">
        <v>-220000</v>
      </c>
      <c r="P222" s="515"/>
      <c r="Q222" s="462" t="s">
        <v>3105</v>
      </c>
    </row>
    <row r="223" spans="1:17" s="462" customFormat="1" hidden="1" outlineLevel="1">
      <c r="A223" s="953" t="s">
        <v>2737</v>
      </c>
      <c r="B223" s="953" t="s">
        <v>2738</v>
      </c>
      <c r="C223" s="953" t="s">
        <v>423</v>
      </c>
      <c r="D223" s="953"/>
      <c r="E223" s="954" t="s">
        <v>3106</v>
      </c>
      <c r="F223" s="953" t="s">
        <v>3107</v>
      </c>
      <c r="G223" s="953" t="s">
        <v>2924</v>
      </c>
      <c r="H223" s="953" t="s">
        <v>341</v>
      </c>
      <c r="I223" s="962"/>
      <c r="J223" s="962">
        <v>330000</v>
      </c>
      <c r="K223" s="962">
        <v>1471441953</v>
      </c>
      <c r="L223" s="963" t="s">
        <v>2887</v>
      </c>
      <c r="M223" s="953"/>
      <c r="N223" s="953" t="s">
        <v>2742</v>
      </c>
      <c r="O223" s="515">
        <v>-330000</v>
      </c>
      <c r="P223" s="515"/>
      <c r="Q223" s="462" t="s">
        <v>3108</v>
      </c>
    </row>
    <row r="224" spans="1:17" s="462" customFormat="1" hidden="1" outlineLevel="1">
      <c r="A224" s="953" t="s">
        <v>2737</v>
      </c>
      <c r="B224" s="953" t="s">
        <v>2738</v>
      </c>
      <c r="C224" s="953" t="s">
        <v>423</v>
      </c>
      <c r="D224" s="953"/>
      <c r="E224" s="954" t="s">
        <v>3109</v>
      </c>
      <c r="F224" s="953" t="s">
        <v>3033</v>
      </c>
      <c r="G224" s="953" t="s">
        <v>2924</v>
      </c>
      <c r="H224" s="953" t="s">
        <v>341</v>
      </c>
      <c r="I224" s="962"/>
      <c r="J224" s="962">
        <v>117000000</v>
      </c>
      <c r="K224" s="962">
        <v>1354441953</v>
      </c>
      <c r="L224" s="963" t="s">
        <v>2887</v>
      </c>
      <c r="M224" s="953"/>
      <c r="N224" s="953" t="s">
        <v>2742</v>
      </c>
      <c r="O224" s="515">
        <v>-117000000</v>
      </c>
      <c r="P224" s="515"/>
      <c r="Q224" s="462" t="s">
        <v>3110</v>
      </c>
    </row>
    <row r="225" spans="1:17" s="462" customFormat="1" hidden="1" outlineLevel="1">
      <c r="A225" s="953" t="s">
        <v>2737</v>
      </c>
      <c r="B225" s="953" t="s">
        <v>2738</v>
      </c>
      <c r="C225" s="953" t="s">
        <v>423</v>
      </c>
      <c r="D225" s="953"/>
      <c r="E225" s="954" t="s">
        <v>3111</v>
      </c>
      <c r="F225" s="953" t="s">
        <v>3040</v>
      </c>
      <c r="G225" s="953" t="s">
        <v>2924</v>
      </c>
      <c r="H225" s="953" t="s">
        <v>341</v>
      </c>
      <c r="I225" s="962"/>
      <c r="J225" s="962">
        <v>319700</v>
      </c>
      <c r="K225" s="962">
        <v>1354122253</v>
      </c>
      <c r="L225" s="963" t="s">
        <v>2887</v>
      </c>
      <c r="M225" s="953"/>
      <c r="N225" s="953" t="s">
        <v>2742</v>
      </c>
      <c r="O225" s="515">
        <v>-319700</v>
      </c>
      <c r="P225" s="515"/>
      <c r="Q225" s="462" t="s">
        <v>3112</v>
      </c>
    </row>
    <row r="226" spans="1:17" s="462" customFormat="1" hidden="1" outlineLevel="1">
      <c r="A226" s="953" t="s">
        <v>2737</v>
      </c>
      <c r="B226" s="953" t="s">
        <v>2738</v>
      </c>
      <c r="C226" s="953" t="s">
        <v>423</v>
      </c>
      <c r="D226" s="953"/>
      <c r="E226" s="954" t="s">
        <v>3113</v>
      </c>
      <c r="F226" s="953" t="s">
        <v>3114</v>
      </c>
      <c r="G226" s="953" t="s">
        <v>2924</v>
      </c>
      <c r="H226" s="953" t="s">
        <v>341</v>
      </c>
      <c r="I226" s="962"/>
      <c r="J226" s="962">
        <v>33900</v>
      </c>
      <c r="K226" s="962">
        <v>1354088353</v>
      </c>
      <c r="L226" s="963" t="s">
        <v>2887</v>
      </c>
      <c r="M226" s="953"/>
      <c r="N226" s="953" t="s">
        <v>2742</v>
      </c>
      <c r="O226" s="515">
        <v>-33900</v>
      </c>
      <c r="P226" s="515"/>
      <c r="Q226" s="462" t="s">
        <v>3115</v>
      </c>
    </row>
    <row r="227" spans="1:17" s="462" customFormat="1" hidden="1" outlineLevel="1">
      <c r="A227" s="953" t="s">
        <v>2737</v>
      </c>
      <c r="B227" s="953" t="s">
        <v>2738</v>
      </c>
      <c r="C227" s="953" t="s">
        <v>423</v>
      </c>
      <c r="D227" s="953"/>
      <c r="E227" s="954" t="s">
        <v>3116</v>
      </c>
      <c r="F227" s="953" t="s">
        <v>3057</v>
      </c>
      <c r="G227" s="953" t="s">
        <v>2924</v>
      </c>
      <c r="H227" s="953" t="s">
        <v>341</v>
      </c>
      <c r="I227" s="962"/>
      <c r="J227" s="962">
        <v>792280</v>
      </c>
      <c r="K227" s="962">
        <v>1353296073</v>
      </c>
      <c r="L227" s="963" t="s">
        <v>2887</v>
      </c>
      <c r="M227" s="953"/>
      <c r="N227" s="953" t="s">
        <v>2742</v>
      </c>
      <c r="O227" s="515">
        <v>-792280</v>
      </c>
      <c r="P227" s="515"/>
      <c r="Q227" s="462" t="s">
        <v>3117</v>
      </c>
    </row>
    <row r="228" spans="1:17" s="462" customFormat="1" hidden="1" outlineLevel="1">
      <c r="A228" s="953" t="s">
        <v>2737</v>
      </c>
      <c r="B228" s="953" t="s">
        <v>2738</v>
      </c>
      <c r="C228" s="953" t="s">
        <v>423</v>
      </c>
      <c r="D228" s="953"/>
      <c r="E228" s="954" t="s">
        <v>3118</v>
      </c>
      <c r="F228" s="953" t="s">
        <v>3119</v>
      </c>
      <c r="G228" s="953" t="s">
        <v>2924</v>
      </c>
      <c r="H228" s="953" t="s">
        <v>341</v>
      </c>
      <c r="I228" s="962"/>
      <c r="J228" s="962">
        <v>36300</v>
      </c>
      <c r="K228" s="962">
        <v>1353259773</v>
      </c>
      <c r="L228" s="963" t="s">
        <v>2887</v>
      </c>
      <c r="M228" s="953"/>
      <c r="N228" s="953" t="s">
        <v>2742</v>
      </c>
      <c r="O228" s="515">
        <v>-36300</v>
      </c>
      <c r="P228" s="515"/>
      <c r="Q228" s="462" t="s">
        <v>3120</v>
      </c>
    </row>
    <row r="229" spans="1:17" s="462" customFormat="1" hidden="1" outlineLevel="1">
      <c r="A229" s="953" t="s">
        <v>2737</v>
      </c>
      <c r="B229" s="953" t="s">
        <v>2738</v>
      </c>
      <c r="C229" s="953" t="s">
        <v>423</v>
      </c>
      <c r="D229" s="953"/>
      <c r="E229" s="954" t="s">
        <v>3121</v>
      </c>
      <c r="F229" s="953" t="s">
        <v>3122</v>
      </c>
      <c r="G229" s="953" t="s">
        <v>2924</v>
      </c>
      <c r="H229" s="953" t="s">
        <v>341</v>
      </c>
      <c r="I229" s="962"/>
      <c r="J229" s="962">
        <v>11495000</v>
      </c>
      <c r="K229" s="962">
        <v>1341764773</v>
      </c>
      <c r="L229" s="963" t="s">
        <v>2887</v>
      </c>
      <c r="M229" s="953"/>
      <c r="N229" s="953" t="s">
        <v>2742</v>
      </c>
      <c r="O229" s="515">
        <v>-11495000</v>
      </c>
      <c r="P229" s="515"/>
      <c r="Q229" s="462" t="s">
        <v>3123</v>
      </c>
    </row>
    <row r="230" spans="1:17" s="462" customFormat="1" hidden="1" outlineLevel="1">
      <c r="A230" s="953" t="s">
        <v>2737</v>
      </c>
      <c r="B230" s="953" t="s">
        <v>2738</v>
      </c>
      <c r="C230" s="953" t="s">
        <v>423</v>
      </c>
      <c r="D230" s="953"/>
      <c r="E230" s="954" t="s">
        <v>3124</v>
      </c>
      <c r="F230" s="953" t="s">
        <v>3125</v>
      </c>
      <c r="G230" s="953" t="s">
        <v>2924</v>
      </c>
      <c r="H230" s="953" t="s">
        <v>341</v>
      </c>
      <c r="I230" s="962"/>
      <c r="J230" s="962">
        <v>141230</v>
      </c>
      <c r="K230" s="962">
        <v>1341623543</v>
      </c>
      <c r="L230" s="963" t="s">
        <v>2887</v>
      </c>
      <c r="M230" s="953"/>
      <c r="N230" s="953" t="s">
        <v>2742</v>
      </c>
      <c r="O230" s="515">
        <v>-141230</v>
      </c>
      <c r="P230" s="515"/>
      <c r="Q230" s="462" t="s">
        <v>3126</v>
      </c>
    </row>
    <row r="231" spans="1:17" s="462" customFormat="1" hidden="1" outlineLevel="1">
      <c r="A231" s="953" t="s">
        <v>2737</v>
      </c>
      <c r="B231" s="953" t="s">
        <v>2738</v>
      </c>
      <c r="C231" s="953" t="s">
        <v>423</v>
      </c>
      <c r="D231" s="953"/>
      <c r="E231" s="954" t="s">
        <v>3127</v>
      </c>
      <c r="F231" s="953" t="s">
        <v>3033</v>
      </c>
      <c r="G231" s="953" t="s">
        <v>2924</v>
      </c>
      <c r="H231" s="953" t="s">
        <v>341</v>
      </c>
      <c r="I231" s="962"/>
      <c r="J231" s="962">
        <v>22000000</v>
      </c>
      <c r="K231" s="962">
        <v>1319623543</v>
      </c>
      <c r="L231" s="963" t="s">
        <v>2887</v>
      </c>
      <c r="M231" s="953"/>
      <c r="N231" s="953" t="s">
        <v>2742</v>
      </c>
      <c r="O231" s="515">
        <v>-22000000</v>
      </c>
      <c r="P231" s="515"/>
      <c r="Q231" s="462" t="s">
        <v>3128</v>
      </c>
    </row>
    <row r="232" spans="1:17" s="462" customFormat="1" hidden="1" outlineLevel="1">
      <c r="A232" s="953" t="s">
        <v>2737</v>
      </c>
      <c r="B232" s="953" t="s">
        <v>2738</v>
      </c>
      <c r="C232" s="953" t="s">
        <v>423</v>
      </c>
      <c r="D232" s="953"/>
      <c r="E232" s="954" t="s">
        <v>3129</v>
      </c>
      <c r="F232" s="953" t="s">
        <v>3130</v>
      </c>
      <c r="G232" s="953" t="s">
        <v>2924</v>
      </c>
      <c r="H232" s="953" t="s">
        <v>341</v>
      </c>
      <c r="I232" s="962"/>
      <c r="J232" s="962">
        <v>25135000</v>
      </c>
      <c r="K232" s="962">
        <v>1294488543</v>
      </c>
      <c r="L232" s="963" t="s">
        <v>2887</v>
      </c>
      <c r="M232" s="953"/>
      <c r="N232" s="953" t="s">
        <v>2742</v>
      </c>
      <c r="O232" s="515">
        <v>-25135000</v>
      </c>
      <c r="P232" s="515"/>
      <c r="Q232" s="462" t="s">
        <v>3131</v>
      </c>
    </row>
    <row r="233" spans="1:17" s="462" customFormat="1" hidden="1" outlineLevel="1">
      <c r="A233" s="953" t="s">
        <v>2737</v>
      </c>
      <c r="B233" s="953" t="s">
        <v>2738</v>
      </c>
      <c r="C233" s="953" t="s">
        <v>423</v>
      </c>
      <c r="D233" s="953"/>
      <c r="E233" s="954" t="s">
        <v>3132</v>
      </c>
      <c r="F233" s="953" t="s">
        <v>55</v>
      </c>
      <c r="G233" s="953" t="s">
        <v>2994</v>
      </c>
      <c r="H233" s="953" t="s">
        <v>341</v>
      </c>
      <c r="I233" s="962"/>
      <c r="J233" s="962">
        <v>9002739</v>
      </c>
      <c r="K233" s="962">
        <v>1285485804</v>
      </c>
      <c r="L233" s="963" t="s">
        <v>2887</v>
      </c>
      <c r="M233" s="953"/>
      <c r="N233" s="953" t="s">
        <v>2742</v>
      </c>
      <c r="O233" s="515">
        <v>-9002739</v>
      </c>
      <c r="P233" s="515"/>
      <c r="Q233" s="462" t="s">
        <v>39</v>
      </c>
    </row>
    <row r="234" spans="1:17" s="462" customFormat="1" hidden="1" outlineLevel="1">
      <c r="A234" s="953" t="s">
        <v>2737</v>
      </c>
      <c r="B234" s="953" t="s">
        <v>2738</v>
      </c>
      <c r="C234" s="953" t="s">
        <v>423</v>
      </c>
      <c r="D234" s="953"/>
      <c r="E234" s="954" t="s">
        <v>3133</v>
      </c>
      <c r="F234" s="953" t="s">
        <v>3134</v>
      </c>
      <c r="G234" s="953" t="s">
        <v>2924</v>
      </c>
      <c r="H234" s="953" t="s">
        <v>341</v>
      </c>
      <c r="I234" s="962"/>
      <c r="J234" s="962">
        <v>28881090</v>
      </c>
      <c r="K234" s="962">
        <v>1256604714</v>
      </c>
      <c r="L234" s="963" t="s">
        <v>2887</v>
      </c>
      <c r="M234" s="953"/>
      <c r="N234" s="953" t="s">
        <v>2742</v>
      </c>
      <c r="O234" s="515">
        <v>-28881090</v>
      </c>
      <c r="P234" s="515"/>
      <c r="Q234" s="462" t="s">
        <v>3135</v>
      </c>
    </row>
    <row r="235" spans="1:17" s="462" customFormat="1" hidden="1" outlineLevel="1">
      <c r="A235" s="953" t="s">
        <v>2737</v>
      </c>
      <c r="B235" s="953" t="s">
        <v>2738</v>
      </c>
      <c r="C235" s="953" t="s">
        <v>423</v>
      </c>
      <c r="D235" s="953"/>
      <c r="E235" s="954" t="s">
        <v>3136</v>
      </c>
      <c r="F235" s="953" t="s">
        <v>3137</v>
      </c>
      <c r="G235" s="953" t="s">
        <v>2924</v>
      </c>
      <c r="H235" s="953" t="s">
        <v>341</v>
      </c>
      <c r="I235" s="962"/>
      <c r="J235" s="962">
        <v>38500000</v>
      </c>
      <c r="K235" s="962">
        <v>1218104714</v>
      </c>
      <c r="L235" s="963" t="s">
        <v>2887</v>
      </c>
      <c r="M235" s="953"/>
      <c r="N235" s="953" t="s">
        <v>2742</v>
      </c>
      <c r="O235" s="515">
        <v>-38500000</v>
      </c>
      <c r="P235" s="515"/>
      <c r="Q235" s="462" t="s">
        <v>3138</v>
      </c>
    </row>
    <row r="236" spans="1:17" s="462" customFormat="1" hidden="1" outlineLevel="1">
      <c r="A236" s="953" t="s">
        <v>2737</v>
      </c>
      <c r="B236" s="953" t="s">
        <v>2738</v>
      </c>
      <c r="C236" s="953" t="s">
        <v>423</v>
      </c>
      <c r="D236" s="953"/>
      <c r="E236" s="954" t="s">
        <v>3139</v>
      </c>
      <c r="F236" s="953" t="s">
        <v>3140</v>
      </c>
      <c r="G236" s="953" t="s">
        <v>2924</v>
      </c>
      <c r="H236" s="953" t="s">
        <v>341</v>
      </c>
      <c r="I236" s="962"/>
      <c r="J236" s="962">
        <v>2827000</v>
      </c>
      <c r="K236" s="962">
        <v>1215277714</v>
      </c>
      <c r="L236" s="963" t="s">
        <v>2887</v>
      </c>
      <c r="M236" s="953"/>
      <c r="N236" s="953" t="s">
        <v>2742</v>
      </c>
      <c r="O236" s="515">
        <v>-2827000</v>
      </c>
      <c r="P236" s="515"/>
      <c r="Q236" s="462" t="s">
        <v>3141</v>
      </c>
    </row>
    <row r="237" spans="1:17" s="462" customFormat="1" hidden="1" outlineLevel="1">
      <c r="A237" s="953" t="s">
        <v>2737</v>
      </c>
      <c r="B237" s="953" t="s">
        <v>2738</v>
      </c>
      <c r="C237" s="953" t="s">
        <v>423</v>
      </c>
      <c r="D237" s="953"/>
      <c r="E237" s="954" t="s">
        <v>3142</v>
      </c>
      <c r="F237" s="953" t="s">
        <v>2362</v>
      </c>
      <c r="G237" s="953" t="s">
        <v>2924</v>
      </c>
      <c r="H237" s="953" t="s">
        <v>341</v>
      </c>
      <c r="I237" s="962"/>
      <c r="J237" s="962">
        <v>165000</v>
      </c>
      <c r="K237" s="962">
        <v>1215112714</v>
      </c>
      <c r="L237" s="963" t="s">
        <v>2887</v>
      </c>
      <c r="M237" s="953"/>
      <c r="N237" s="953" t="s">
        <v>2742</v>
      </c>
      <c r="O237" s="515">
        <v>-165000</v>
      </c>
      <c r="P237" s="515"/>
      <c r="Q237" s="462" t="s">
        <v>3143</v>
      </c>
    </row>
    <row r="238" spans="1:17" s="462" customFormat="1" hidden="1" outlineLevel="1">
      <c r="A238" s="953" t="s">
        <v>2737</v>
      </c>
      <c r="B238" s="953" t="s">
        <v>2738</v>
      </c>
      <c r="C238" s="953" t="s">
        <v>423</v>
      </c>
      <c r="D238" s="953"/>
      <c r="E238" s="954" t="s">
        <v>3144</v>
      </c>
      <c r="F238" s="953" t="s">
        <v>3145</v>
      </c>
      <c r="G238" s="953" t="s">
        <v>2924</v>
      </c>
      <c r="H238" s="953" t="s">
        <v>341</v>
      </c>
      <c r="I238" s="962"/>
      <c r="J238" s="962">
        <v>55000</v>
      </c>
      <c r="K238" s="962">
        <v>1215057714</v>
      </c>
      <c r="L238" s="963" t="s">
        <v>2887</v>
      </c>
      <c r="M238" s="953"/>
      <c r="N238" s="953" t="s">
        <v>2742</v>
      </c>
      <c r="O238" s="515">
        <v>-55000</v>
      </c>
      <c r="P238" s="515"/>
      <c r="Q238" s="462" t="s">
        <v>3146</v>
      </c>
    </row>
    <row r="239" spans="1:17" s="462" customFormat="1" hidden="1" outlineLevel="1">
      <c r="A239" s="953" t="s">
        <v>2737</v>
      </c>
      <c r="B239" s="953" t="s">
        <v>2738</v>
      </c>
      <c r="C239" s="953" t="s">
        <v>423</v>
      </c>
      <c r="D239" s="953"/>
      <c r="E239" s="954" t="s">
        <v>3147</v>
      </c>
      <c r="F239" s="953" t="s">
        <v>2926</v>
      </c>
      <c r="G239" s="953" t="s">
        <v>2924</v>
      </c>
      <c r="H239" s="953" t="s">
        <v>341</v>
      </c>
      <c r="I239" s="962"/>
      <c r="J239" s="962">
        <v>12980000</v>
      </c>
      <c r="K239" s="962">
        <v>1202077714</v>
      </c>
      <c r="L239" s="963" t="s">
        <v>2887</v>
      </c>
      <c r="M239" s="953"/>
      <c r="N239" s="953" t="s">
        <v>2742</v>
      </c>
      <c r="O239" s="515">
        <v>-12980000</v>
      </c>
      <c r="P239" s="515"/>
      <c r="Q239" s="462" t="s">
        <v>3148</v>
      </c>
    </row>
    <row r="240" spans="1:17" s="462" customFormat="1" hidden="1" outlineLevel="1">
      <c r="A240" s="953" t="s">
        <v>2737</v>
      </c>
      <c r="B240" s="953" t="s">
        <v>2738</v>
      </c>
      <c r="C240" s="953" t="s">
        <v>423</v>
      </c>
      <c r="D240" s="953"/>
      <c r="E240" s="954" t="s">
        <v>3149</v>
      </c>
      <c r="F240" s="953" t="s">
        <v>3125</v>
      </c>
      <c r="G240" s="953" t="s">
        <v>2924</v>
      </c>
      <c r="H240" s="953" t="s">
        <v>341</v>
      </c>
      <c r="I240" s="962"/>
      <c r="J240" s="962">
        <v>157700</v>
      </c>
      <c r="K240" s="962">
        <v>1201920014</v>
      </c>
      <c r="L240" s="963" t="s">
        <v>2887</v>
      </c>
      <c r="M240" s="953"/>
      <c r="N240" s="953" t="s">
        <v>2742</v>
      </c>
      <c r="O240" s="515">
        <v>-157700</v>
      </c>
      <c r="P240" s="515"/>
      <c r="Q240" s="462" t="s">
        <v>3150</v>
      </c>
    </row>
    <row r="241" spans="1:17" hidden="1" outlineLevel="1">
      <c r="A241" s="950" t="s">
        <v>2737</v>
      </c>
      <c r="B241" s="950" t="s">
        <v>2738</v>
      </c>
      <c r="C241" s="950" t="s">
        <v>356</v>
      </c>
      <c r="D241" s="953">
        <v>1</v>
      </c>
      <c r="E241" s="954" t="s">
        <v>3151</v>
      </c>
      <c r="F241" s="953" t="s">
        <v>3152</v>
      </c>
      <c r="G241" s="953"/>
      <c r="H241" s="953" t="s">
        <v>341</v>
      </c>
      <c r="I241" s="962">
        <v>13901640</v>
      </c>
      <c r="J241" s="962">
        <v>0</v>
      </c>
      <c r="K241" s="962">
        <v>740709200</v>
      </c>
      <c r="L241" s="963" t="s">
        <v>2745</v>
      </c>
      <c r="M241" s="953" t="s">
        <v>3153</v>
      </c>
      <c r="N241" s="953" t="s">
        <v>2742</v>
      </c>
      <c r="O241" s="515">
        <v>13901640</v>
      </c>
      <c r="P241" s="462"/>
      <c r="Q241" s="462" t="s">
        <v>3154</v>
      </c>
    </row>
    <row r="242" spans="1:17" hidden="1" outlineLevel="1">
      <c r="A242" s="950" t="s">
        <v>2737</v>
      </c>
      <c r="B242" s="950" t="s">
        <v>2738</v>
      </c>
      <c r="C242" s="950" t="s">
        <v>356</v>
      </c>
      <c r="D242" s="953">
        <v>2</v>
      </c>
      <c r="E242" s="954" t="s">
        <v>3155</v>
      </c>
      <c r="F242" s="953" t="s">
        <v>3156</v>
      </c>
      <c r="G242" s="953"/>
      <c r="H242" s="953" t="s">
        <v>341</v>
      </c>
      <c r="I242" s="962">
        <v>0</v>
      </c>
      <c r="J242" s="962">
        <v>317240</v>
      </c>
      <c r="K242" s="962">
        <v>740391960</v>
      </c>
      <c r="L242" s="963" t="s">
        <v>3087</v>
      </c>
      <c r="M242" s="953" t="s">
        <v>2741</v>
      </c>
      <c r="N242" s="953" t="s">
        <v>2742</v>
      </c>
      <c r="O242" s="515">
        <v>-317240</v>
      </c>
      <c r="P242" s="462"/>
      <c r="Q242" s="462" t="s">
        <v>3157</v>
      </c>
    </row>
    <row r="243" spans="1:17" hidden="1" outlineLevel="1">
      <c r="A243" s="950" t="s">
        <v>2737</v>
      </c>
      <c r="B243" s="950" t="s">
        <v>2738</v>
      </c>
      <c r="C243" s="950" t="s">
        <v>356</v>
      </c>
      <c r="D243" s="953">
        <v>3</v>
      </c>
      <c r="E243" s="954" t="s">
        <v>3158</v>
      </c>
      <c r="F243" s="953" t="s">
        <v>3159</v>
      </c>
      <c r="G243" s="953"/>
      <c r="H243" s="953" t="s">
        <v>341</v>
      </c>
      <c r="I243" s="962">
        <v>0</v>
      </c>
      <c r="J243" s="962">
        <v>356940</v>
      </c>
      <c r="K243" s="962">
        <v>740035020</v>
      </c>
      <c r="L243" s="963" t="s">
        <v>3091</v>
      </c>
      <c r="M243" s="953" t="s">
        <v>2741</v>
      </c>
      <c r="N243" s="953" t="s">
        <v>2742</v>
      </c>
      <c r="O243" s="515">
        <v>-356940</v>
      </c>
      <c r="P243" s="462"/>
      <c r="Q243" s="462" t="s">
        <v>3092</v>
      </c>
    </row>
    <row r="244" spans="1:17" hidden="1" outlineLevel="1">
      <c r="A244" s="950" t="s">
        <v>2737</v>
      </c>
      <c r="B244" s="950" t="s">
        <v>2738</v>
      </c>
      <c r="C244" s="950" t="s">
        <v>423</v>
      </c>
      <c r="D244" s="953"/>
      <c r="E244" s="954" t="s">
        <v>3160</v>
      </c>
      <c r="F244" s="953" t="s">
        <v>2912</v>
      </c>
      <c r="G244" s="953" t="s">
        <v>2924</v>
      </c>
      <c r="H244" s="953" t="s">
        <v>341</v>
      </c>
      <c r="I244" s="962"/>
      <c r="J244" s="962">
        <v>330000</v>
      </c>
      <c r="K244" s="962">
        <v>1201590014</v>
      </c>
      <c r="L244" s="963" t="s">
        <v>2887</v>
      </c>
      <c r="M244" s="953"/>
      <c r="N244" s="953" t="s">
        <v>2742</v>
      </c>
      <c r="O244" s="515">
        <v>-330000</v>
      </c>
      <c r="P244" s="462"/>
      <c r="Q244" s="462" t="s">
        <v>3161</v>
      </c>
    </row>
    <row r="245" spans="1:17" hidden="1" outlineLevel="1">
      <c r="A245" s="950" t="s">
        <v>2737</v>
      </c>
      <c r="B245" s="950" t="s">
        <v>2738</v>
      </c>
      <c r="C245" s="950" t="s">
        <v>423</v>
      </c>
      <c r="D245" s="953"/>
      <c r="E245" s="954" t="s">
        <v>3162</v>
      </c>
      <c r="F245" s="953" t="s">
        <v>3040</v>
      </c>
      <c r="G245" s="953" t="s">
        <v>2924</v>
      </c>
      <c r="H245" s="953" t="s">
        <v>341</v>
      </c>
      <c r="I245" s="962"/>
      <c r="J245" s="962">
        <v>103860</v>
      </c>
      <c r="K245" s="962">
        <v>1201486154</v>
      </c>
      <c r="L245" s="963" t="s">
        <v>2887</v>
      </c>
      <c r="M245" s="953"/>
      <c r="N245" s="953" t="s">
        <v>2742</v>
      </c>
      <c r="O245" s="515">
        <v>-103860</v>
      </c>
      <c r="P245" s="462"/>
      <c r="Q245" s="462" t="s">
        <v>3163</v>
      </c>
    </row>
    <row r="246" spans="1:17" hidden="1" outlineLevel="1">
      <c r="A246" s="950" t="s">
        <v>2737</v>
      </c>
      <c r="B246" s="950" t="s">
        <v>2738</v>
      </c>
      <c r="C246" s="950" t="s">
        <v>423</v>
      </c>
      <c r="D246" s="953"/>
      <c r="E246" s="954" t="s">
        <v>3164</v>
      </c>
      <c r="F246" s="953" t="s">
        <v>3165</v>
      </c>
      <c r="G246" s="953" t="s">
        <v>2924</v>
      </c>
      <c r="H246" s="953" t="s">
        <v>341</v>
      </c>
      <c r="I246" s="962"/>
      <c r="J246" s="962">
        <v>3584197</v>
      </c>
      <c r="K246" s="962">
        <v>1197901957</v>
      </c>
      <c r="L246" s="963" t="s">
        <v>2887</v>
      </c>
      <c r="M246" s="953"/>
      <c r="N246" s="953" t="s">
        <v>2742</v>
      </c>
      <c r="O246" s="515">
        <v>-3584197</v>
      </c>
      <c r="P246" s="462"/>
      <c r="Q246" s="462" t="s">
        <v>3166</v>
      </c>
    </row>
    <row r="247" spans="1:17" hidden="1" outlineLevel="1">
      <c r="A247" s="950" t="s">
        <v>2737</v>
      </c>
      <c r="B247" s="950" t="s">
        <v>2738</v>
      </c>
      <c r="C247" s="950" t="s">
        <v>356</v>
      </c>
      <c r="D247" s="953">
        <v>1</v>
      </c>
      <c r="E247" s="954" t="s">
        <v>3167</v>
      </c>
      <c r="F247" s="953"/>
      <c r="G247" s="953"/>
      <c r="H247" s="953" t="s">
        <v>341</v>
      </c>
      <c r="I247" s="962">
        <v>92488</v>
      </c>
      <c r="J247" s="962">
        <v>0</v>
      </c>
      <c r="K247" s="962">
        <v>740127508</v>
      </c>
      <c r="L247" s="963" t="s">
        <v>3019</v>
      </c>
      <c r="M247" s="953" t="s">
        <v>2741</v>
      </c>
      <c r="N247" s="953" t="s">
        <v>2742</v>
      </c>
      <c r="O247" s="515">
        <v>92488</v>
      </c>
      <c r="P247" s="462"/>
      <c r="Q247" s="462" t="s">
        <v>3020</v>
      </c>
    </row>
    <row r="248" spans="1:17" hidden="1" outlineLevel="1">
      <c r="A248" s="950" t="s">
        <v>2737</v>
      </c>
      <c r="B248" s="950" t="s">
        <v>2738</v>
      </c>
      <c r="C248" s="950" t="s">
        <v>423</v>
      </c>
      <c r="D248" s="953"/>
      <c r="E248" s="954" t="s">
        <v>3168</v>
      </c>
      <c r="F248" s="953" t="s">
        <v>3169</v>
      </c>
      <c r="G248" s="953" t="s">
        <v>2924</v>
      </c>
      <c r="H248" s="953" t="s">
        <v>341</v>
      </c>
      <c r="I248" s="962"/>
      <c r="J248" s="962">
        <v>165000</v>
      </c>
      <c r="K248" s="962">
        <v>1197736957</v>
      </c>
      <c r="L248" s="963" t="s">
        <v>2887</v>
      </c>
      <c r="M248" s="953"/>
      <c r="N248" s="953" t="s">
        <v>2742</v>
      </c>
      <c r="O248" s="515">
        <v>-165000</v>
      </c>
      <c r="P248" s="462"/>
      <c r="Q248" s="462" t="s">
        <v>3170</v>
      </c>
    </row>
    <row r="249" spans="1:17" hidden="1" outlineLevel="1">
      <c r="A249" s="950" t="s">
        <v>2737</v>
      </c>
      <c r="B249" s="950" t="s">
        <v>2738</v>
      </c>
      <c r="C249" s="950" t="s">
        <v>423</v>
      </c>
      <c r="D249" s="953"/>
      <c r="E249" s="954" t="s">
        <v>3171</v>
      </c>
      <c r="F249" s="953" t="s">
        <v>3172</v>
      </c>
      <c r="G249" s="953" t="s">
        <v>2924</v>
      </c>
      <c r="H249" s="953" t="s">
        <v>341</v>
      </c>
      <c r="I249" s="962"/>
      <c r="J249" s="962">
        <v>1312480</v>
      </c>
      <c r="K249" s="962">
        <v>1196424477</v>
      </c>
      <c r="L249" s="963" t="s">
        <v>2887</v>
      </c>
      <c r="M249" s="953"/>
      <c r="N249" s="953" t="s">
        <v>2742</v>
      </c>
      <c r="O249" s="515">
        <v>-1312480</v>
      </c>
      <c r="P249" s="462"/>
      <c r="Q249" s="462" t="s">
        <v>3173</v>
      </c>
    </row>
    <row r="250" spans="1:17" hidden="1" outlineLevel="1">
      <c r="A250" s="950" t="s">
        <v>2737</v>
      </c>
      <c r="B250" s="950" t="s">
        <v>2738</v>
      </c>
      <c r="C250" s="950" t="s">
        <v>423</v>
      </c>
      <c r="D250" s="953"/>
      <c r="E250" s="954" t="s">
        <v>3174</v>
      </c>
      <c r="F250" s="953" t="s">
        <v>3140</v>
      </c>
      <c r="G250" s="953" t="s">
        <v>2924</v>
      </c>
      <c r="H250" s="953" t="s">
        <v>341</v>
      </c>
      <c r="I250" s="962"/>
      <c r="J250" s="962">
        <v>4625500</v>
      </c>
      <c r="K250" s="962">
        <v>1191798977</v>
      </c>
      <c r="L250" s="963" t="s">
        <v>2887</v>
      </c>
      <c r="M250" s="953"/>
      <c r="N250" s="953" t="s">
        <v>2742</v>
      </c>
      <c r="O250" s="515">
        <v>-4625500</v>
      </c>
      <c r="P250" s="462"/>
      <c r="Q250" s="462" t="s">
        <v>3175</v>
      </c>
    </row>
    <row r="251" spans="1:17" hidden="1" outlineLevel="1">
      <c r="A251" s="950" t="s">
        <v>2737</v>
      </c>
      <c r="B251" s="950" t="s">
        <v>2738</v>
      </c>
      <c r="C251" s="950" t="s">
        <v>423</v>
      </c>
      <c r="D251" s="953"/>
      <c r="E251" s="954" t="s">
        <v>3176</v>
      </c>
      <c r="F251" s="953" t="s">
        <v>3169</v>
      </c>
      <c r="G251" s="953" t="s">
        <v>2924</v>
      </c>
      <c r="H251" s="953" t="s">
        <v>341</v>
      </c>
      <c r="I251" s="962"/>
      <c r="J251" s="962">
        <v>165000</v>
      </c>
      <c r="K251" s="962">
        <v>1191633977</v>
      </c>
      <c r="L251" s="963" t="s">
        <v>2887</v>
      </c>
      <c r="M251" s="953"/>
      <c r="N251" s="953" t="s">
        <v>2742</v>
      </c>
      <c r="O251" s="515">
        <v>-165000</v>
      </c>
      <c r="P251" s="462"/>
      <c r="Q251" s="462" t="s">
        <v>3177</v>
      </c>
    </row>
    <row r="252" spans="1:17" hidden="1" outlineLevel="1">
      <c r="A252" s="950" t="s">
        <v>2737</v>
      </c>
      <c r="B252" s="950" t="s">
        <v>2738</v>
      </c>
      <c r="C252" s="950" t="s">
        <v>423</v>
      </c>
      <c r="D252" s="953"/>
      <c r="E252" s="954" t="s">
        <v>3178</v>
      </c>
      <c r="F252" s="953" t="s">
        <v>3169</v>
      </c>
      <c r="G252" s="953" t="s">
        <v>2924</v>
      </c>
      <c r="H252" s="953" t="s">
        <v>341</v>
      </c>
      <c r="I252" s="962"/>
      <c r="J252" s="962">
        <v>165000</v>
      </c>
      <c r="K252" s="962">
        <v>1191468977</v>
      </c>
      <c r="L252" s="963" t="s">
        <v>2887</v>
      </c>
      <c r="M252" s="953"/>
      <c r="N252" s="953" t="s">
        <v>2742</v>
      </c>
      <c r="O252" s="515">
        <v>-165000</v>
      </c>
      <c r="P252" s="462"/>
      <c r="Q252" s="462" t="s">
        <v>3143</v>
      </c>
    </row>
    <row r="253" spans="1:17" hidden="1" outlineLevel="1">
      <c r="A253" s="950" t="s">
        <v>2737</v>
      </c>
      <c r="B253" s="950" t="s">
        <v>2738</v>
      </c>
      <c r="C253" s="950" t="s">
        <v>423</v>
      </c>
      <c r="D253" s="953"/>
      <c r="E253" s="954" t="s">
        <v>3179</v>
      </c>
      <c r="F253" s="953" t="s">
        <v>3180</v>
      </c>
      <c r="G253" s="953" t="s">
        <v>2924</v>
      </c>
      <c r="H253" s="953" t="s">
        <v>341</v>
      </c>
      <c r="I253" s="962"/>
      <c r="J253" s="962">
        <v>170100</v>
      </c>
      <c r="K253" s="962">
        <v>1191298877</v>
      </c>
      <c r="L253" s="963" t="s">
        <v>2887</v>
      </c>
      <c r="M253" s="953"/>
      <c r="N253" s="953" t="s">
        <v>2742</v>
      </c>
      <c r="O253" s="515">
        <v>-170100</v>
      </c>
      <c r="P253" s="462"/>
      <c r="Q253" s="462" t="s">
        <v>3181</v>
      </c>
    </row>
    <row r="254" spans="1:17" s="473" customFormat="1" hidden="1" outlineLevel="1">
      <c r="A254" s="914" t="s">
        <v>2737</v>
      </c>
      <c r="B254" s="914" t="s">
        <v>2738</v>
      </c>
      <c r="C254" s="914" t="s">
        <v>356</v>
      </c>
      <c r="D254" s="914">
        <v>1</v>
      </c>
      <c r="E254" s="964" t="s">
        <v>3182</v>
      </c>
      <c r="F254" s="914" t="s">
        <v>3183</v>
      </c>
      <c r="G254" s="914"/>
      <c r="H254" s="914" t="s">
        <v>341</v>
      </c>
      <c r="I254" s="965">
        <v>0</v>
      </c>
      <c r="J254" s="965">
        <v>317240</v>
      </c>
      <c r="K254" s="965">
        <v>739810268</v>
      </c>
      <c r="L254" s="966" t="s">
        <v>3184</v>
      </c>
      <c r="M254" s="914" t="s">
        <v>2862</v>
      </c>
      <c r="N254" s="914" t="s">
        <v>2742</v>
      </c>
      <c r="O254" s="611">
        <v>-317240</v>
      </c>
      <c r="Q254" s="473" t="s">
        <v>39</v>
      </c>
    </row>
    <row r="255" spans="1:17" s="473" customFormat="1" hidden="1" outlineLevel="1">
      <c r="A255" s="914" t="s">
        <v>2737</v>
      </c>
      <c r="B255" s="914" t="s">
        <v>2738</v>
      </c>
      <c r="C255" s="914" t="s">
        <v>356</v>
      </c>
      <c r="D255" s="914">
        <v>2</v>
      </c>
      <c r="E255" s="964" t="s">
        <v>3185</v>
      </c>
      <c r="F255" s="914" t="s">
        <v>3186</v>
      </c>
      <c r="G255" s="914"/>
      <c r="H255" s="914" t="s">
        <v>341</v>
      </c>
      <c r="I255" s="965">
        <v>0</v>
      </c>
      <c r="J255" s="965">
        <v>356940</v>
      </c>
      <c r="K255" s="965">
        <v>739453328</v>
      </c>
      <c r="L255" s="966" t="s">
        <v>3187</v>
      </c>
      <c r="M255" s="914" t="s">
        <v>2862</v>
      </c>
      <c r="N255" s="914" t="s">
        <v>2742</v>
      </c>
      <c r="O255" s="611">
        <v>-356940</v>
      </c>
      <c r="Q255" s="473" t="s">
        <v>39</v>
      </c>
    </row>
    <row r="256" spans="1:17" s="473" customFormat="1" hidden="1" outlineLevel="1">
      <c r="A256" s="914" t="s">
        <v>2737</v>
      </c>
      <c r="B256" s="914" t="s">
        <v>2738</v>
      </c>
      <c r="C256" s="914" t="s">
        <v>423</v>
      </c>
      <c r="D256" s="914"/>
      <c r="E256" s="964" t="s">
        <v>3188</v>
      </c>
      <c r="F256" s="914" t="s">
        <v>55</v>
      </c>
      <c r="G256" s="914" t="s">
        <v>2994</v>
      </c>
      <c r="H256" s="914" t="s">
        <v>341</v>
      </c>
      <c r="I256" s="965">
        <v>0</v>
      </c>
      <c r="J256" s="965">
        <v>8712328</v>
      </c>
      <c r="K256" s="965">
        <v>1182586549</v>
      </c>
      <c r="L256" s="966" t="s">
        <v>2887</v>
      </c>
      <c r="M256" s="914"/>
      <c r="N256" s="914" t="s">
        <v>2742</v>
      </c>
      <c r="O256" s="611">
        <v>-8712328</v>
      </c>
      <c r="Q256" s="473" t="s">
        <v>39</v>
      </c>
    </row>
    <row r="257" spans="1:17" s="473" customFormat="1" hidden="1" outlineLevel="1">
      <c r="A257" s="914" t="s">
        <v>2737</v>
      </c>
      <c r="B257" s="914" t="s">
        <v>2738</v>
      </c>
      <c r="C257" s="914" t="s">
        <v>423</v>
      </c>
      <c r="D257" s="914"/>
      <c r="E257" s="964" t="s">
        <v>3189</v>
      </c>
      <c r="F257" s="914" t="s">
        <v>3190</v>
      </c>
      <c r="G257" s="914" t="s">
        <v>50</v>
      </c>
      <c r="H257" s="914" t="s">
        <v>341</v>
      </c>
      <c r="I257" s="965">
        <v>242000</v>
      </c>
      <c r="J257" s="965">
        <v>0</v>
      </c>
      <c r="K257" s="965">
        <v>1182828549</v>
      </c>
      <c r="L257" s="966" t="s">
        <v>2887</v>
      </c>
      <c r="M257" s="914"/>
      <c r="N257" s="914" t="s">
        <v>2742</v>
      </c>
      <c r="O257" s="611">
        <v>242000</v>
      </c>
      <c r="Q257" s="473" t="s">
        <v>39</v>
      </c>
    </row>
    <row r="258" spans="1:17" s="473" customFormat="1" hidden="1" outlineLevel="1">
      <c r="A258" s="914" t="s">
        <v>2737</v>
      </c>
      <c r="B258" s="914" t="s">
        <v>2738</v>
      </c>
      <c r="C258" s="914" t="s">
        <v>423</v>
      </c>
      <c r="D258" s="914"/>
      <c r="E258" s="964" t="s">
        <v>3191</v>
      </c>
      <c r="F258" s="914" t="s">
        <v>3192</v>
      </c>
      <c r="G258" s="914" t="s">
        <v>2924</v>
      </c>
      <c r="H258" s="914" t="s">
        <v>341</v>
      </c>
      <c r="I258" s="965">
        <v>0</v>
      </c>
      <c r="J258" s="965">
        <v>33900</v>
      </c>
      <c r="K258" s="965">
        <v>1182794649</v>
      </c>
      <c r="L258" s="966" t="s">
        <v>2887</v>
      </c>
      <c r="M258" s="914"/>
      <c r="N258" s="914" t="s">
        <v>2742</v>
      </c>
      <c r="O258" s="611">
        <v>-33900</v>
      </c>
      <c r="Q258" s="473" t="s">
        <v>3193</v>
      </c>
    </row>
    <row r="259" spans="1:17" s="473" customFormat="1" hidden="1" outlineLevel="1">
      <c r="A259" s="914" t="s">
        <v>2737</v>
      </c>
      <c r="B259" s="914" t="s">
        <v>2738</v>
      </c>
      <c r="C259" s="914" t="s">
        <v>423</v>
      </c>
      <c r="D259" s="914"/>
      <c r="E259" s="964" t="s">
        <v>3194</v>
      </c>
      <c r="F259" s="914" t="s">
        <v>3195</v>
      </c>
      <c r="G259" s="914" t="s">
        <v>2924</v>
      </c>
      <c r="H259" s="914" t="s">
        <v>341</v>
      </c>
      <c r="I259" s="965">
        <v>0</v>
      </c>
      <c r="J259" s="965">
        <v>330000</v>
      </c>
      <c r="K259" s="965">
        <v>1182464649</v>
      </c>
      <c r="L259" s="966" t="s">
        <v>2887</v>
      </c>
      <c r="M259" s="914"/>
      <c r="N259" s="914" t="s">
        <v>2742</v>
      </c>
      <c r="O259" s="611">
        <v>-330000</v>
      </c>
      <c r="Q259" s="473" t="s">
        <v>3196</v>
      </c>
    </row>
    <row r="260" spans="1:17" s="473" customFormat="1" hidden="1" outlineLevel="1">
      <c r="A260" s="914" t="s">
        <v>2737</v>
      </c>
      <c r="B260" s="914" t="s">
        <v>2738</v>
      </c>
      <c r="C260" s="914" t="s">
        <v>423</v>
      </c>
      <c r="D260" s="914"/>
      <c r="E260" s="964" t="s">
        <v>3197</v>
      </c>
      <c r="F260" s="914" t="s">
        <v>3198</v>
      </c>
      <c r="G260" s="914" t="s">
        <v>2924</v>
      </c>
      <c r="H260" s="914" t="s">
        <v>341</v>
      </c>
      <c r="I260" s="965">
        <v>0</v>
      </c>
      <c r="J260" s="965">
        <v>28881080</v>
      </c>
      <c r="K260" s="965">
        <v>1153583569</v>
      </c>
      <c r="L260" s="966" t="s">
        <v>2887</v>
      </c>
      <c r="M260" s="914"/>
      <c r="N260" s="914" t="s">
        <v>2742</v>
      </c>
      <c r="O260" s="611">
        <v>-28881080</v>
      </c>
      <c r="Q260" s="473" t="s">
        <v>3199</v>
      </c>
    </row>
    <row r="261" spans="1:17" s="473" customFormat="1" hidden="1" outlineLevel="1">
      <c r="A261" s="914" t="s">
        <v>2737</v>
      </c>
      <c r="B261" s="914" t="s">
        <v>2738</v>
      </c>
      <c r="C261" s="914" t="s">
        <v>423</v>
      </c>
      <c r="D261" s="914"/>
      <c r="E261" s="964" t="s">
        <v>3200</v>
      </c>
      <c r="F261" s="914" t="s">
        <v>3201</v>
      </c>
      <c r="G261" s="914" t="s">
        <v>50</v>
      </c>
      <c r="H261" s="914" t="s">
        <v>341</v>
      </c>
      <c r="I261" s="965">
        <v>2827000</v>
      </c>
      <c r="J261" s="965">
        <v>0</v>
      </c>
      <c r="K261" s="965">
        <v>1156410569</v>
      </c>
      <c r="L261" s="966" t="s">
        <v>2887</v>
      </c>
      <c r="M261" s="914"/>
      <c r="N261" s="914" t="s">
        <v>2742</v>
      </c>
      <c r="O261" s="611">
        <v>2827000</v>
      </c>
      <c r="Q261" s="473" t="s">
        <v>39</v>
      </c>
    </row>
    <row r="262" spans="1:17" s="473" customFormat="1" hidden="1" outlineLevel="1">
      <c r="A262" s="914" t="s">
        <v>2737</v>
      </c>
      <c r="B262" s="914" t="s">
        <v>2738</v>
      </c>
      <c r="C262" s="914" t="s">
        <v>423</v>
      </c>
      <c r="D262" s="914"/>
      <c r="E262" s="964" t="s">
        <v>3202</v>
      </c>
      <c r="F262" s="914" t="s">
        <v>228</v>
      </c>
      <c r="G262" s="914" t="s">
        <v>2924</v>
      </c>
      <c r="H262" s="914" t="s">
        <v>341</v>
      </c>
      <c r="I262" s="965">
        <v>0</v>
      </c>
      <c r="J262" s="965">
        <v>38500000</v>
      </c>
      <c r="K262" s="965">
        <v>1117910569</v>
      </c>
      <c r="L262" s="966" t="s">
        <v>2887</v>
      </c>
      <c r="M262" s="914"/>
      <c r="N262" s="914" t="s">
        <v>2742</v>
      </c>
      <c r="O262" s="611">
        <v>-38500000</v>
      </c>
      <c r="Q262" s="473" t="s">
        <v>3203</v>
      </c>
    </row>
    <row r="263" spans="1:17" s="473" customFormat="1" hidden="1" outlineLevel="1">
      <c r="A263" s="914" t="s">
        <v>2737</v>
      </c>
      <c r="B263" s="914" t="s">
        <v>2738</v>
      </c>
      <c r="C263" s="914" t="s">
        <v>423</v>
      </c>
      <c r="D263" s="914"/>
      <c r="E263" s="964" t="s">
        <v>3204</v>
      </c>
      <c r="F263" s="914" t="s">
        <v>3205</v>
      </c>
      <c r="G263" s="914" t="s">
        <v>2924</v>
      </c>
      <c r="H263" s="914" t="s">
        <v>341</v>
      </c>
      <c r="I263" s="965">
        <v>0</v>
      </c>
      <c r="J263" s="965">
        <v>165000</v>
      </c>
      <c r="K263" s="965">
        <v>1117745569</v>
      </c>
      <c r="L263" s="966" t="s">
        <v>2887</v>
      </c>
      <c r="M263" s="914"/>
      <c r="N263" s="914" t="s">
        <v>2742</v>
      </c>
      <c r="O263" s="611">
        <v>-165000</v>
      </c>
      <c r="Q263" s="473" t="s">
        <v>3206</v>
      </c>
    </row>
    <row r="264" spans="1:17" s="473" customFormat="1" hidden="1" outlineLevel="1">
      <c r="A264" s="914" t="s">
        <v>2737</v>
      </c>
      <c r="B264" s="914" t="s">
        <v>2738</v>
      </c>
      <c r="C264" s="914" t="s">
        <v>423</v>
      </c>
      <c r="D264" s="914"/>
      <c r="E264" s="964" t="s">
        <v>3207</v>
      </c>
      <c r="F264" s="914" t="s">
        <v>3201</v>
      </c>
      <c r="G264" s="914" t="s">
        <v>2924</v>
      </c>
      <c r="H264" s="914" t="s">
        <v>341</v>
      </c>
      <c r="I264" s="965">
        <v>0</v>
      </c>
      <c r="J264" s="965">
        <v>1996500</v>
      </c>
      <c r="K264" s="965">
        <v>1115749069</v>
      </c>
      <c r="L264" s="966" t="s">
        <v>2887</v>
      </c>
      <c r="M264" s="914"/>
      <c r="N264" s="914" t="s">
        <v>2742</v>
      </c>
      <c r="O264" s="611">
        <v>-1996500</v>
      </c>
      <c r="Q264" s="473" t="s">
        <v>3208</v>
      </c>
    </row>
    <row r="265" spans="1:17" s="473" customFormat="1" hidden="1" outlineLevel="1">
      <c r="A265" s="914" t="s">
        <v>2737</v>
      </c>
      <c r="B265" s="914" t="s">
        <v>2738</v>
      </c>
      <c r="C265" s="914" t="s">
        <v>423</v>
      </c>
      <c r="D265" s="914"/>
      <c r="E265" s="964" t="s">
        <v>3209</v>
      </c>
      <c r="F265" s="914" t="s">
        <v>3210</v>
      </c>
      <c r="G265" s="914" t="s">
        <v>2924</v>
      </c>
      <c r="H265" s="914" t="s">
        <v>341</v>
      </c>
      <c r="I265" s="965">
        <v>0</v>
      </c>
      <c r="J265" s="965">
        <v>159200</v>
      </c>
      <c r="K265" s="965">
        <v>1115589869</v>
      </c>
      <c r="L265" s="966" t="s">
        <v>2887</v>
      </c>
      <c r="M265" s="914"/>
      <c r="N265" s="914" t="s">
        <v>2742</v>
      </c>
      <c r="O265" s="611">
        <v>-159200</v>
      </c>
      <c r="Q265" s="473" t="s">
        <v>3211</v>
      </c>
    </row>
    <row r="266" spans="1:17" s="473" customFormat="1" hidden="1" outlineLevel="1">
      <c r="A266" s="914" t="s">
        <v>2737</v>
      </c>
      <c r="B266" s="914" t="s">
        <v>2738</v>
      </c>
      <c r="C266" s="914" t="s">
        <v>356</v>
      </c>
      <c r="D266" s="914">
        <v>1</v>
      </c>
      <c r="E266" s="914" t="s">
        <v>3212</v>
      </c>
      <c r="F266" s="914" t="s">
        <v>3213</v>
      </c>
      <c r="G266" s="914" t="s">
        <v>3213</v>
      </c>
      <c r="H266" s="914" t="s">
        <v>341</v>
      </c>
      <c r="I266" s="965">
        <v>99562500</v>
      </c>
      <c r="J266" s="965">
        <v>0</v>
      </c>
      <c r="K266" s="914">
        <v>839015828</v>
      </c>
      <c r="L266" s="967" t="s">
        <v>2817</v>
      </c>
      <c r="M266" s="914" t="s">
        <v>3214</v>
      </c>
      <c r="N266" s="914" t="s">
        <v>2742</v>
      </c>
      <c r="O266" s="611">
        <v>99562500</v>
      </c>
      <c r="Q266" s="473" t="s">
        <v>39</v>
      </c>
    </row>
    <row r="267" spans="1:17" s="473" customFormat="1" hidden="1" outlineLevel="1">
      <c r="A267" s="914" t="s">
        <v>2737</v>
      </c>
      <c r="B267" s="914" t="s">
        <v>2738</v>
      </c>
      <c r="C267" s="914" t="s">
        <v>423</v>
      </c>
      <c r="D267" s="914"/>
      <c r="E267" s="914" t="s">
        <v>3215</v>
      </c>
      <c r="F267" s="914" t="s">
        <v>2994</v>
      </c>
      <c r="G267" s="914"/>
      <c r="H267" s="914" t="s">
        <v>341</v>
      </c>
      <c r="I267" s="965">
        <v>0</v>
      </c>
      <c r="J267" s="914">
        <v>9002739</v>
      </c>
      <c r="K267" s="914">
        <v>1106587130</v>
      </c>
      <c r="L267" s="966" t="s">
        <v>2887</v>
      </c>
      <c r="M267" s="914"/>
      <c r="N267" s="914" t="s">
        <v>2742</v>
      </c>
      <c r="O267" s="611">
        <v>-9002739</v>
      </c>
      <c r="Q267" s="473" t="s">
        <v>39</v>
      </c>
    </row>
    <row r="268" spans="1:17" hidden="1" outlineLevel="1">
      <c r="A268" s="950" t="s">
        <v>2737</v>
      </c>
      <c r="B268" s="950" t="s">
        <v>2738</v>
      </c>
      <c r="C268" s="950" t="s">
        <v>423</v>
      </c>
      <c r="D268" s="953"/>
      <c r="E268" s="954" t="s">
        <v>3216</v>
      </c>
      <c r="F268" s="953" t="s">
        <v>2879</v>
      </c>
      <c r="G268" s="953"/>
      <c r="H268" s="953" t="s">
        <v>341</v>
      </c>
      <c r="I268" s="962">
        <v>0</v>
      </c>
      <c r="J268" s="962">
        <v>330000</v>
      </c>
      <c r="K268" s="962">
        <v>1106257130</v>
      </c>
      <c r="L268" s="963" t="s">
        <v>2887</v>
      </c>
      <c r="M268" s="953"/>
      <c r="N268" s="953" t="s">
        <v>2742</v>
      </c>
      <c r="O268" s="612">
        <v>-330000</v>
      </c>
      <c r="P268" s="462"/>
      <c r="Q268" s="462" t="s">
        <v>3217</v>
      </c>
    </row>
    <row r="269" spans="1:17" hidden="1" outlineLevel="1">
      <c r="A269" s="950" t="s">
        <v>2737</v>
      </c>
      <c r="B269" s="950" t="s">
        <v>2738</v>
      </c>
      <c r="C269" s="950" t="s">
        <v>423</v>
      </c>
      <c r="D269" s="953"/>
      <c r="E269" s="954" t="s">
        <v>3218</v>
      </c>
      <c r="F269" s="953" t="s">
        <v>3201</v>
      </c>
      <c r="G269" s="953" t="s">
        <v>2924</v>
      </c>
      <c r="H269" s="953" t="s">
        <v>341</v>
      </c>
      <c r="I269" s="962">
        <v>0</v>
      </c>
      <c r="J269" s="962">
        <v>1485000</v>
      </c>
      <c r="K269" s="962">
        <v>1104772130</v>
      </c>
      <c r="L269" s="963" t="s">
        <v>2887</v>
      </c>
      <c r="M269" s="953"/>
      <c r="N269" s="953" t="s">
        <v>2742</v>
      </c>
      <c r="O269" s="612">
        <v>-1485000</v>
      </c>
      <c r="P269" s="462"/>
      <c r="Q269" s="462" t="s">
        <v>3219</v>
      </c>
    </row>
    <row r="270" spans="1:17" hidden="1" outlineLevel="1">
      <c r="A270" s="950" t="s">
        <v>2737</v>
      </c>
      <c r="B270" s="950" t="s">
        <v>2738</v>
      </c>
      <c r="C270" s="950" t="s">
        <v>423</v>
      </c>
      <c r="D270" s="953"/>
      <c r="E270" s="954" t="s">
        <v>3220</v>
      </c>
      <c r="F270" s="953" t="s">
        <v>3205</v>
      </c>
      <c r="G270" s="953" t="s">
        <v>2924</v>
      </c>
      <c r="H270" s="953" t="s">
        <v>341</v>
      </c>
      <c r="I270" s="962">
        <v>0</v>
      </c>
      <c r="J270" s="962">
        <v>165000</v>
      </c>
      <c r="K270" s="962">
        <v>1104607130</v>
      </c>
      <c r="L270" s="963" t="s">
        <v>2887</v>
      </c>
      <c r="M270" s="953"/>
      <c r="N270" s="953" t="s">
        <v>2742</v>
      </c>
      <c r="O270" s="612">
        <v>-165000</v>
      </c>
      <c r="P270" s="462"/>
      <c r="Q270" s="462" t="s">
        <v>3206</v>
      </c>
    </row>
    <row r="271" spans="1:17" hidden="1" outlineLevel="1">
      <c r="A271" s="950" t="s">
        <v>2737</v>
      </c>
      <c r="B271" s="950" t="s">
        <v>2738</v>
      </c>
      <c r="C271" s="950" t="s">
        <v>423</v>
      </c>
      <c r="D271" s="953"/>
      <c r="E271" s="954" t="s">
        <v>3221</v>
      </c>
      <c r="F271" s="953" t="s">
        <v>3222</v>
      </c>
      <c r="G271" s="953" t="s">
        <v>2924</v>
      </c>
      <c r="H271" s="953" t="s">
        <v>341</v>
      </c>
      <c r="I271" s="962">
        <v>0</v>
      </c>
      <c r="J271" s="962">
        <v>33900</v>
      </c>
      <c r="K271" s="962">
        <v>1104573230</v>
      </c>
      <c r="L271" s="963" t="s">
        <v>2887</v>
      </c>
      <c r="M271" s="953"/>
      <c r="N271" s="953" t="s">
        <v>2742</v>
      </c>
      <c r="O271" s="612">
        <v>-33900</v>
      </c>
      <c r="P271" s="462"/>
      <c r="Q271" s="462" t="s">
        <v>3223</v>
      </c>
    </row>
    <row r="272" spans="1:17" hidden="1" outlineLevel="1">
      <c r="A272" s="950" t="s">
        <v>2737</v>
      </c>
      <c r="B272" s="950" t="s">
        <v>2738</v>
      </c>
      <c r="C272" s="950" t="s">
        <v>423</v>
      </c>
      <c r="D272" s="953"/>
      <c r="E272" s="954" t="s">
        <v>3224</v>
      </c>
      <c r="F272" s="953" t="s">
        <v>3222</v>
      </c>
      <c r="G272" s="953" t="s">
        <v>2924</v>
      </c>
      <c r="H272" s="953" t="s">
        <v>341</v>
      </c>
      <c r="I272" s="962">
        <v>0</v>
      </c>
      <c r="J272" s="962">
        <v>33900</v>
      </c>
      <c r="K272" s="962">
        <v>1104539330</v>
      </c>
      <c r="L272" s="963" t="s">
        <v>2887</v>
      </c>
      <c r="M272" s="953"/>
      <c r="N272" s="953" t="s">
        <v>2742</v>
      </c>
      <c r="O272" s="612">
        <v>-33900</v>
      </c>
      <c r="P272" s="462"/>
      <c r="Q272" s="462" t="s">
        <v>3225</v>
      </c>
    </row>
    <row r="273" spans="1:17" hidden="1" outlineLevel="1">
      <c r="A273" s="950" t="s">
        <v>2737</v>
      </c>
      <c r="B273" s="950" t="s">
        <v>2738</v>
      </c>
      <c r="C273" s="950" t="s">
        <v>423</v>
      </c>
      <c r="D273" s="953"/>
      <c r="E273" s="954" t="s">
        <v>3226</v>
      </c>
      <c r="F273" s="953" t="s">
        <v>3227</v>
      </c>
      <c r="G273" s="953" t="s">
        <v>2924</v>
      </c>
      <c r="H273" s="953" t="s">
        <v>341</v>
      </c>
      <c r="I273" s="962">
        <v>0</v>
      </c>
      <c r="J273" s="962">
        <v>110220</v>
      </c>
      <c r="K273" s="962">
        <v>1104429110</v>
      </c>
      <c r="L273" s="963" t="s">
        <v>2887</v>
      </c>
      <c r="M273" s="953"/>
      <c r="N273" s="953" t="s">
        <v>2742</v>
      </c>
      <c r="O273" s="612">
        <v>-110220</v>
      </c>
      <c r="P273" s="462"/>
      <c r="Q273" s="462" t="s">
        <v>3228</v>
      </c>
    </row>
    <row r="274" spans="1:17" hidden="1" outlineLevel="1">
      <c r="A274" s="950" t="s">
        <v>2737</v>
      </c>
      <c r="B274" s="950" t="s">
        <v>2738</v>
      </c>
      <c r="C274" s="950" t="s">
        <v>423</v>
      </c>
      <c r="D274" s="953"/>
      <c r="E274" s="954" t="s">
        <v>3229</v>
      </c>
      <c r="F274" s="953" t="s">
        <v>3210</v>
      </c>
      <c r="G274" s="953" t="s">
        <v>2924</v>
      </c>
      <c r="H274" s="953" t="s">
        <v>341</v>
      </c>
      <c r="I274" s="962">
        <v>0</v>
      </c>
      <c r="J274" s="962">
        <v>111140</v>
      </c>
      <c r="K274" s="962">
        <v>1104317970</v>
      </c>
      <c r="L274" s="963" t="s">
        <v>2887</v>
      </c>
      <c r="M274" s="953"/>
      <c r="N274" s="953" t="s">
        <v>2742</v>
      </c>
      <c r="O274" s="612">
        <v>-111140</v>
      </c>
      <c r="P274" s="462"/>
      <c r="Q274" s="462" t="s">
        <v>3230</v>
      </c>
    </row>
    <row r="275" spans="1:17" hidden="1" outlineLevel="1">
      <c r="A275" s="950" t="s">
        <v>2737</v>
      </c>
      <c r="B275" s="950" t="s">
        <v>2738</v>
      </c>
      <c r="C275" s="950" t="s">
        <v>423</v>
      </c>
      <c r="D275" s="950"/>
      <c r="E275" s="968" t="s">
        <v>3231</v>
      </c>
      <c r="F275" s="950" t="s">
        <v>55</v>
      </c>
      <c r="G275" s="950" t="s">
        <v>2994</v>
      </c>
      <c r="H275" s="950" t="s">
        <v>341</v>
      </c>
      <c r="I275" s="969">
        <v>0</v>
      </c>
      <c r="J275" s="969">
        <v>8712328</v>
      </c>
      <c r="K275" s="969">
        <v>1095605642</v>
      </c>
      <c r="L275" s="970"/>
      <c r="M275" s="950" t="s">
        <v>195</v>
      </c>
      <c r="N275" s="950" t="s">
        <v>2742</v>
      </c>
      <c r="O275" s="612">
        <v>-8712328</v>
      </c>
      <c r="P275" s="462"/>
      <c r="Q275" s="462" t="s">
        <v>39</v>
      </c>
    </row>
    <row r="276" spans="1:17" hidden="1" outlineLevel="1">
      <c r="A276" s="950" t="s">
        <v>2737</v>
      </c>
      <c r="B276" s="950" t="s">
        <v>2738</v>
      </c>
      <c r="C276" s="950" t="s">
        <v>423</v>
      </c>
      <c r="D276" s="950"/>
      <c r="E276" s="968" t="s">
        <v>3232</v>
      </c>
      <c r="F276" s="950" t="s">
        <v>2879</v>
      </c>
      <c r="G276" s="950" t="s">
        <v>2924</v>
      </c>
      <c r="H276" s="950" t="s">
        <v>341</v>
      </c>
      <c r="I276" s="969">
        <v>0</v>
      </c>
      <c r="J276" s="969">
        <v>330000</v>
      </c>
      <c r="K276" s="969">
        <v>1095275642</v>
      </c>
      <c r="L276" s="970"/>
      <c r="M276" s="950" t="s">
        <v>195</v>
      </c>
      <c r="N276" s="950" t="s">
        <v>2742</v>
      </c>
      <c r="O276" s="612">
        <v>-330000</v>
      </c>
      <c r="P276" s="462"/>
      <c r="Q276" s="462" t="s">
        <v>3233</v>
      </c>
    </row>
    <row r="277" spans="1:17" s="462" customFormat="1" hidden="1" outlineLevel="1" collapsed="1">
      <c r="A277" s="950" t="s">
        <v>2737</v>
      </c>
      <c r="B277" s="950" t="s">
        <v>2738</v>
      </c>
      <c r="C277" s="950" t="s">
        <v>423</v>
      </c>
      <c r="D277" s="953"/>
      <c r="E277" s="954" t="s">
        <v>3234</v>
      </c>
      <c r="F277" s="953" t="s">
        <v>3235</v>
      </c>
      <c r="G277" s="953" t="s">
        <v>2924</v>
      </c>
      <c r="H277" s="953" t="s">
        <v>341</v>
      </c>
      <c r="I277" s="962">
        <v>0</v>
      </c>
      <c r="J277" s="962">
        <v>90380</v>
      </c>
      <c r="K277" s="962">
        <v>1095185262</v>
      </c>
      <c r="L277" s="963"/>
      <c r="M277" s="953"/>
      <c r="N277" s="971" t="s">
        <v>2742</v>
      </c>
      <c r="O277" s="609">
        <v>-90380</v>
      </c>
      <c r="Q277" s="461" t="s">
        <v>3236</v>
      </c>
    </row>
    <row r="278" spans="1:17" s="462" customFormat="1" hidden="1" outlineLevel="1">
      <c r="A278" s="950" t="s">
        <v>2737</v>
      </c>
      <c r="B278" s="950" t="s">
        <v>2738</v>
      </c>
      <c r="C278" s="950" t="s">
        <v>423</v>
      </c>
      <c r="D278" s="953"/>
      <c r="E278" s="954" t="s">
        <v>3237</v>
      </c>
      <c r="F278" s="953" t="s">
        <v>3235</v>
      </c>
      <c r="G278" s="953" t="s">
        <v>2924</v>
      </c>
      <c r="H278" s="953" t="s">
        <v>341</v>
      </c>
      <c r="I278" s="962">
        <v>0</v>
      </c>
      <c r="J278" s="962">
        <v>38236220</v>
      </c>
      <c r="K278" s="962">
        <v>1056949042</v>
      </c>
      <c r="L278" s="963"/>
      <c r="M278" s="953"/>
      <c r="N278" s="971" t="s">
        <v>2742</v>
      </c>
      <c r="O278" s="609">
        <v>-38236220</v>
      </c>
      <c r="Q278" s="461" t="s">
        <v>3238</v>
      </c>
    </row>
    <row r="279" spans="1:17" s="462" customFormat="1" hidden="1" outlineLevel="1">
      <c r="A279" s="950" t="s">
        <v>2737</v>
      </c>
      <c r="B279" s="950" t="s">
        <v>2738</v>
      </c>
      <c r="C279" s="950" t="s">
        <v>423</v>
      </c>
      <c r="D279" s="953"/>
      <c r="E279" s="954" t="s">
        <v>3239</v>
      </c>
      <c r="F279" s="953" t="s">
        <v>3240</v>
      </c>
      <c r="G279" s="953" t="s">
        <v>2924</v>
      </c>
      <c r="H279" s="953" t="s">
        <v>341</v>
      </c>
      <c r="I279" s="962">
        <v>0</v>
      </c>
      <c r="J279" s="962">
        <v>750000</v>
      </c>
      <c r="K279" s="962">
        <v>1056199042</v>
      </c>
      <c r="L279" s="963"/>
      <c r="M279" s="953"/>
      <c r="N279" s="971" t="s">
        <v>2742</v>
      </c>
      <c r="O279" s="609">
        <v>-750000</v>
      </c>
      <c r="Q279" s="461" t="s">
        <v>3241</v>
      </c>
    </row>
    <row r="280" spans="1:17" s="462" customFormat="1" hidden="1" outlineLevel="1">
      <c r="A280" s="950" t="s">
        <v>2737</v>
      </c>
      <c r="B280" s="950" t="s">
        <v>2738</v>
      </c>
      <c r="C280" s="950" t="s">
        <v>356</v>
      </c>
      <c r="D280" s="953">
        <v>1</v>
      </c>
      <c r="E280" s="953" t="s">
        <v>3242</v>
      </c>
      <c r="F280" s="953" t="s">
        <v>51</v>
      </c>
      <c r="G280" s="953" t="s">
        <v>51</v>
      </c>
      <c r="H280" s="953" t="s">
        <v>341</v>
      </c>
      <c r="I280" s="962">
        <v>24620</v>
      </c>
      <c r="J280" s="962">
        <v>0</v>
      </c>
      <c r="K280" s="953">
        <v>839040448</v>
      </c>
      <c r="L280" s="972" t="s">
        <v>2817</v>
      </c>
      <c r="M280" s="953" t="s">
        <v>2857</v>
      </c>
      <c r="N280" s="971" t="s">
        <v>2742</v>
      </c>
      <c r="O280" s="460">
        <v>24620</v>
      </c>
      <c r="Q280" s="461" t="s">
        <v>39</v>
      </c>
    </row>
    <row r="281" spans="1:17" s="462" customFormat="1" hidden="1" outlineLevel="1">
      <c r="A281" s="950" t="s">
        <v>2737</v>
      </c>
      <c r="B281" s="950" t="s">
        <v>2738</v>
      </c>
      <c r="C281" s="950" t="s">
        <v>356</v>
      </c>
      <c r="D281" s="953">
        <v>2</v>
      </c>
      <c r="E281" s="953" t="s">
        <v>3243</v>
      </c>
      <c r="F281" s="953" t="s">
        <v>49</v>
      </c>
      <c r="G281" s="953" t="s">
        <v>49</v>
      </c>
      <c r="H281" s="953" t="s">
        <v>341</v>
      </c>
      <c r="I281" s="962">
        <v>192460</v>
      </c>
      <c r="J281" s="962">
        <v>0</v>
      </c>
      <c r="K281" s="953">
        <v>839232908</v>
      </c>
      <c r="L281" s="972" t="s">
        <v>2817</v>
      </c>
      <c r="M281" s="953" t="s">
        <v>2857</v>
      </c>
      <c r="N281" s="971" t="s">
        <v>2742</v>
      </c>
      <c r="O281" s="460">
        <v>192460</v>
      </c>
      <c r="Q281" s="461" t="s">
        <v>39</v>
      </c>
    </row>
    <row r="282" spans="1:17" s="462" customFormat="1" hidden="1" outlineLevel="1">
      <c r="A282" s="950" t="s">
        <v>2737</v>
      </c>
      <c r="B282" s="950" t="s">
        <v>2738</v>
      </c>
      <c r="C282" s="950" t="s">
        <v>356</v>
      </c>
      <c r="D282" s="953">
        <v>3</v>
      </c>
      <c r="E282" s="953" t="s">
        <v>3244</v>
      </c>
      <c r="F282" s="953" t="s">
        <v>27</v>
      </c>
      <c r="G282" s="953" t="s">
        <v>27</v>
      </c>
      <c r="H282" s="953" t="s">
        <v>341</v>
      </c>
      <c r="I282" s="962">
        <v>970</v>
      </c>
      <c r="J282" s="962">
        <v>0</v>
      </c>
      <c r="K282" s="953">
        <v>839233878</v>
      </c>
      <c r="L282" s="972" t="s">
        <v>2817</v>
      </c>
      <c r="M282" s="953" t="s">
        <v>2857</v>
      </c>
      <c r="N282" s="971" t="s">
        <v>2742</v>
      </c>
      <c r="O282" s="460">
        <v>970</v>
      </c>
      <c r="Q282" s="461" t="s">
        <v>39</v>
      </c>
    </row>
    <row r="283" spans="1:17" s="462" customFormat="1" hidden="1" outlineLevel="1">
      <c r="A283" s="950" t="s">
        <v>2737</v>
      </c>
      <c r="B283" s="950" t="s">
        <v>2738</v>
      </c>
      <c r="C283" s="950" t="s">
        <v>356</v>
      </c>
      <c r="D283" s="953">
        <v>4</v>
      </c>
      <c r="E283" s="953" t="s">
        <v>3245</v>
      </c>
      <c r="F283" s="953" t="s">
        <v>3246</v>
      </c>
      <c r="G283" s="953" t="s">
        <v>3247</v>
      </c>
      <c r="H283" s="953" t="s">
        <v>341</v>
      </c>
      <c r="I283" s="962">
        <v>0</v>
      </c>
      <c r="J283" s="962">
        <v>700000000</v>
      </c>
      <c r="K283" s="953">
        <v>139233878</v>
      </c>
      <c r="L283" s="972" t="s">
        <v>2880</v>
      </c>
      <c r="M283" s="953" t="s">
        <v>2762</v>
      </c>
      <c r="N283" s="971" t="s">
        <v>2742</v>
      </c>
      <c r="O283" s="460">
        <v>-700000000</v>
      </c>
      <c r="Q283" s="461" t="s">
        <v>39</v>
      </c>
    </row>
    <row r="284" spans="1:17" s="462" customFormat="1" hidden="1" outlineLevel="1">
      <c r="A284" s="950" t="s">
        <v>2737</v>
      </c>
      <c r="B284" s="950" t="s">
        <v>2738</v>
      </c>
      <c r="C284" s="950" t="s">
        <v>423</v>
      </c>
      <c r="D284" s="953"/>
      <c r="E284" s="954" t="s">
        <v>3248</v>
      </c>
      <c r="F284" s="953" t="s">
        <v>3017</v>
      </c>
      <c r="G284" s="953" t="s">
        <v>2994</v>
      </c>
      <c r="H284" s="953" t="s">
        <v>341</v>
      </c>
      <c r="I284" s="962">
        <v>586560</v>
      </c>
      <c r="J284" s="962">
        <v>0</v>
      </c>
      <c r="K284" s="962">
        <v>1056785602</v>
      </c>
      <c r="L284" s="963"/>
      <c r="M284" s="953" t="s">
        <v>195</v>
      </c>
      <c r="N284" s="971" t="s">
        <v>2742</v>
      </c>
      <c r="O284" s="609">
        <v>586560</v>
      </c>
      <c r="Q284" s="461" t="s">
        <v>39</v>
      </c>
    </row>
    <row r="285" spans="1:17" s="462" customFormat="1" hidden="1" outlineLevel="1">
      <c r="A285" s="950" t="s">
        <v>2737</v>
      </c>
      <c r="B285" s="950" t="s">
        <v>2738</v>
      </c>
      <c r="C285" s="950" t="s">
        <v>423</v>
      </c>
      <c r="D285" s="953"/>
      <c r="E285" s="954" t="s">
        <v>3249</v>
      </c>
      <c r="F285" s="953" t="s">
        <v>3227</v>
      </c>
      <c r="G285" s="953" t="s">
        <v>2924</v>
      </c>
      <c r="H285" s="953" t="s">
        <v>341</v>
      </c>
      <c r="I285" s="962">
        <v>0</v>
      </c>
      <c r="J285" s="962">
        <v>36300</v>
      </c>
      <c r="K285" s="962">
        <v>1056749302</v>
      </c>
      <c r="L285" s="963"/>
      <c r="M285" s="953" t="s">
        <v>195</v>
      </c>
      <c r="N285" s="971" t="s">
        <v>2742</v>
      </c>
      <c r="O285" s="609">
        <v>-36300</v>
      </c>
      <c r="Q285" s="461" t="s">
        <v>3250</v>
      </c>
    </row>
    <row r="286" spans="1:17" s="462" customFormat="1" hidden="1" outlineLevel="1">
      <c r="A286" s="950" t="s">
        <v>2737</v>
      </c>
      <c r="B286" s="950" t="s">
        <v>2738</v>
      </c>
      <c r="C286" s="950" t="s">
        <v>423</v>
      </c>
      <c r="D286" s="953"/>
      <c r="E286" s="954" t="s">
        <v>3251</v>
      </c>
      <c r="F286" s="953" t="s">
        <v>3210</v>
      </c>
      <c r="G286" s="953" t="s">
        <v>2924</v>
      </c>
      <c r="H286" s="953" t="s">
        <v>341</v>
      </c>
      <c r="I286" s="962">
        <v>0</v>
      </c>
      <c r="J286" s="962">
        <v>136190</v>
      </c>
      <c r="K286" s="962">
        <v>1056613112</v>
      </c>
      <c r="L286" s="963"/>
      <c r="M286" s="953" t="s">
        <v>195</v>
      </c>
      <c r="N286" s="971" t="s">
        <v>2742</v>
      </c>
      <c r="O286" s="609">
        <v>-136190</v>
      </c>
      <c r="Q286" s="461" t="s">
        <v>3252</v>
      </c>
    </row>
    <row r="287" spans="1:17" s="462" customFormat="1" hidden="1" outlineLevel="1">
      <c r="A287" s="950" t="s">
        <v>2737</v>
      </c>
      <c r="B287" s="950" t="s">
        <v>2738</v>
      </c>
      <c r="C287" s="950" t="s">
        <v>356</v>
      </c>
      <c r="D287" s="953">
        <v>1</v>
      </c>
      <c r="E287" s="953" t="s">
        <v>3253</v>
      </c>
      <c r="F287" s="953"/>
      <c r="G287" s="953"/>
      <c r="H287" s="953" t="s">
        <v>341</v>
      </c>
      <c r="I287" s="962">
        <v>163387</v>
      </c>
      <c r="J287" s="962">
        <v>0</v>
      </c>
      <c r="K287" s="953">
        <v>139397265</v>
      </c>
      <c r="L287" s="972" t="s">
        <v>2865</v>
      </c>
      <c r="M287" s="953" t="s">
        <v>2862</v>
      </c>
      <c r="N287" s="971" t="s">
        <v>2742</v>
      </c>
      <c r="O287" s="460">
        <v>163387</v>
      </c>
      <c r="Q287" s="461" t="s">
        <v>3254</v>
      </c>
    </row>
    <row r="288" spans="1:17" s="462" customFormat="1" hidden="1" outlineLevel="1">
      <c r="A288" s="950" t="s">
        <v>2737</v>
      </c>
      <c r="B288" s="950" t="s">
        <v>2738</v>
      </c>
      <c r="C288" s="950" t="s">
        <v>356</v>
      </c>
      <c r="D288" s="953">
        <v>2</v>
      </c>
      <c r="E288" s="953" t="s">
        <v>3255</v>
      </c>
      <c r="F288" s="953" t="s">
        <v>3247</v>
      </c>
      <c r="G288" s="953" t="s">
        <v>3247</v>
      </c>
      <c r="H288" s="953" t="s">
        <v>341</v>
      </c>
      <c r="I288" s="962">
        <v>700000000</v>
      </c>
      <c r="J288" s="962">
        <v>0</v>
      </c>
      <c r="K288" s="953">
        <v>839397265</v>
      </c>
      <c r="L288" s="972" t="s">
        <v>2858</v>
      </c>
      <c r="M288" s="953" t="s">
        <v>2762</v>
      </c>
      <c r="N288" s="971" t="s">
        <v>2742</v>
      </c>
      <c r="O288" s="460">
        <v>700000000</v>
      </c>
      <c r="Q288" s="461" t="s">
        <v>39</v>
      </c>
    </row>
    <row r="289" spans="1:17" hidden="1" outlineLevel="1">
      <c r="C289" s="613" t="s">
        <v>2999</v>
      </c>
    </row>
    <row r="290" spans="1:17" s="462" customFormat="1" hidden="1" outlineLevel="1">
      <c r="A290" s="950" t="s">
        <v>2737</v>
      </c>
      <c r="B290" s="950" t="s">
        <v>2738</v>
      </c>
      <c r="C290" s="950" t="s">
        <v>423</v>
      </c>
      <c r="D290" s="953"/>
      <c r="E290" s="954" t="s">
        <v>3234</v>
      </c>
      <c r="F290" s="953" t="s">
        <v>3235</v>
      </c>
      <c r="G290" s="953" t="s">
        <v>2924</v>
      </c>
      <c r="H290" s="953" t="s">
        <v>341</v>
      </c>
      <c r="I290" s="962">
        <v>0</v>
      </c>
      <c r="J290" s="962">
        <v>90380</v>
      </c>
      <c r="K290" s="962">
        <v>1095185262</v>
      </c>
      <c r="L290" s="963"/>
      <c r="M290" s="953"/>
      <c r="N290" s="971" t="s">
        <v>2742</v>
      </c>
      <c r="O290" s="609">
        <v>-90380</v>
      </c>
      <c r="Q290" s="461" t="s">
        <v>3256</v>
      </c>
    </row>
    <row r="291" spans="1:17" s="462" customFormat="1" hidden="1" outlineLevel="1">
      <c r="A291" s="950" t="s">
        <v>2737</v>
      </c>
      <c r="B291" s="950" t="s">
        <v>2738</v>
      </c>
      <c r="C291" s="950" t="s">
        <v>423</v>
      </c>
      <c r="D291" s="953"/>
      <c r="E291" s="954" t="s">
        <v>3237</v>
      </c>
      <c r="F291" s="953" t="s">
        <v>3235</v>
      </c>
      <c r="G291" s="953" t="s">
        <v>2924</v>
      </c>
      <c r="H291" s="953" t="s">
        <v>341</v>
      </c>
      <c r="I291" s="962">
        <v>0</v>
      </c>
      <c r="J291" s="962">
        <v>38236220</v>
      </c>
      <c r="K291" s="962">
        <v>1056949042</v>
      </c>
      <c r="L291" s="963"/>
      <c r="M291" s="953"/>
      <c r="N291" s="971" t="s">
        <v>2742</v>
      </c>
      <c r="O291" s="609">
        <v>-38236220</v>
      </c>
      <c r="Q291" s="461" t="s">
        <v>3238</v>
      </c>
    </row>
    <row r="292" spans="1:17" s="462" customFormat="1" hidden="1" outlineLevel="1">
      <c r="A292" s="950" t="s">
        <v>2737</v>
      </c>
      <c r="B292" s="950" t="s">
        <v>2738</v>
      </c>
      <c r="C292" s="950" t="s">
        <v>423</v>
      </c>
      <c r="D292" s="953"/>
      <c r="E292" s="954" t="s">
        <v>3239</v>
      </c>
      <c r="F292" s="953" t="s">
        <v>3240</v>
      </c>
      <c r="G292" s="953" t="s">
        <v>2924</v>
      </c>
      <c r="H292" s="953" t="s">
        <v>341</v>
      </c>
      <c r="I292" s="962">
        <v>0</v>
      </c>
      <c r="J292" s="962">
        <v>750000</v>
      </c>
      <c r="K292" s="962">
        <v>1056199042</v>
      </c>
      <c r="L292" s="963"/>
      <c r="M292" s="953"/>
      <c r="N292" s="971" t="s">
        <v>2742</v>
      </c>
      <c r="O292" s="609">
        <v>-750000</v>
      </c>
      <c r="Q292" s="461" t="s">
        <v>3257</v>
      </c>
    </row>
    <row r="293" spans="1:17" s="462" customFormat="1" hidden="1" outlineLevel="1">
      <c r="A293" s="950" t="s">
        <v>2737</v>
      </c>
      <c r="B293" s="950" t="s">
        <v>2738</v>
      </c>
      <c r="C293" s="950" t="s">
        <v>356</v>
      </c>
      <c r="D293" s="953">
        <v>1</v>
      </c>
      <c r="E293" s="953" t="s">
        <v>3242</v>
      </c>
      <c r="F293" s="953" t="s">
        <v>51</v>
      </c>
      <c r="G293" s="953" t="s">
        <v>51</v>
      </c>
      <c r="H293" s="953" t="s">
        <v>341</v>
      </c>
      <c r="I293" s="962">
        <v>24620</v>
      </c>
      <c r="J293" s="962">
        <v>0</v>
      </c>
      <c r="K293" s="953">
        <v>839040448</v>
      </c>
      <c r="L293" s="972" t="s">
        <v>2817</v>
      </c>
      <c r="M293" s="953" t="s">
        <v>2857</v>
      </c>
      <c r="N293" s="971" t="s">
        <v>2742</v>
      </c>
      <c r="O293" s="460">
        <v>24620</v>
      </c>
      <c r="Q293" s="461" t="s">
        <v>39</v>
      </c>
    </row>
    <row r="294" spans="1:17" s="462" customFormat="1" hidden="1" outlineLevel="1">
      <c r="A294" s="950" t="s">
        <v>2737</v>
      </c>
      <c r="B294" s="950" t="s">
        <v>2738</v>
      </c>
      <c r="C294" s="950" t="s">
        <v>356</v>
      </c>
      <c r="D294" s="953">
        <v>2</v>
      </c>
      <c r="E294" s="953" t="s">
        <v>3243</v>
      </c>
      <c r="F294" s="953" t="s">
        <v>49</v>
      </c>
      <c r="G294" s="953" t="s">
        <v>49</v>
      </c>
      <c r="H294" s="953" t="s">
        <v>341</v>
      </c>
      <c r="I294" s="962">
        <v>192460</v>
      </c>
      <c r="J294" s="962">
        <v>0</v>
      </c>
      <c r="K294" s="953">
        <v>839232908</v>
      </c>
      <c r="L294" s="972" t="s">
        <v>2817</v>
      </c>
      <c r="M294" s="953" t="s">
        <v>2857</v>
      </c>
      <c r="N294" s="971" t="s">
        <v>2742</v>
      </c>
      <c r="O294" s="460">
        <v>192460</v>
      </c>
      <c r="Q294" s="461" t="s">
        <v>39</v>
      </c>
    </row>
    <row r="295" spans="1:17" s="462" customFormat="1" hidden="1" outlineLevel="1">
      <c r="A295" s="950" t="s">
        <v>2737</v>
      </c>
      <c r="B295" s="950" t="s">
        <v>2738</v>
      </c>
      <c r="C295" s="950" t="s">
        <v>356</v>
      </c>
      <c r="D295" s="953">
        <v>3</v>
      </c>
      <c r="E295" s="953" t="s">
        <v>3244</v>
      </c>
      <c r="F295" s="953" t="s">
        <v>27</v>
      </c>
      <c r="G295" s="953" t="s">
        <v>27</v>
      </c>
      <c r="H295" s="953" t="s">
        <v>341</v>
      </c>
      <c r="I295" s="962">
        <v>970</v>
      </c>
      <c r="J295" s="962">
        <v>0</v>
      </c>
      <c r="K295" s="953">
        <v>839233878</v>
      </c>
      <c r="L295" s="972" t="s">
        <v>2817</v>
      </c>
      <c r="M295" s="953" t="s">
        <v>2857</v>
      </c>
      <c r="N295" s="971" t="s">
        <v>2742</v>
      </c>
      <c r="O295" s="460">
        <v>970</v>
      </c>
      <c r="Q295" s="461" t="s">
        <v>39</v>
      </c>
    </row>
    <row r="296" spans="1:17" s="462" customFormat="1" hidden="1" outlineLevel="1">
      <c r="A296" s="950" t="s">
        <v>2737</v>
      </c>
      <c r="B296" s="950" t="s">
        <v>2738</v>
      </c>
      <c r="C296" s="950" t="s">
        <v>356</v>
      </c>
      <c r="D296" s="953">
        <v>4</v>
      </c>
      <c r="E296" s="953" t="s">
        <v>3245</v>
      </c>
      <c r="F296" s="953" t="s">
        <v>3246</v>
      </c>
      <c r="G296" s="953" t="s">
        <v>3247</v>
      </c>
      <c r="H296" s="953" t="s">
        <v>341</v>
      </c>
      <c r="I296" s="962">
        <v>0</v>
      </c>
      <c r="J296" s="962">
        <v>700000000</v>
      </c>
      <c r="K296" s="953">
        <v>139233878</v>
      </c>
      <c r="L296" s="972" t="s">
        <v>2880</v>
      </c>
      <c r="M296" s="953" t="s">
        <v>2762</v>
      </c>
      <c r="N296" s="971" t="s">
        <v>2742</v>
      </c>
      <c r="O296" s="460">
        <v>-700000000</v>
      </c>
      <c r="Q296" s="461" t="s">
        <v>39</v>
      </c>
    </row>
    <row r="297" spans="1:17" s="462" customFormat="1" hidden="1" outlineLevel="1">
      <c r="A297" s="950" t="s">
        <v>2737</v>
      </c>
      <c r="B297" s="950" t="s">
        <v>2738</v>
      </c>
      <c r="C297" s="950" t="s">
        <v>423</v>
      </c>
      <c r="D297" s="953"/>
      <c r="E297" s="954" t="s">
        <v>3248</v>
      </c>
      <c r="F297" s="953" t="s">
        <v>3017</v>
      </c>
      <c r="G297" s="953" t="s">
        <v>2994</v>
      </c>
      <c r="H297" s="953" t="s">
        <v>341</v>
      </c>
      <c r="I297" s="962">
        <v>586560</v>
      </c>
      <c r="J297" s="962">
        <v>0</v>
      </c>
      <c r="K297" s="962">
        <v>1056785602</v>
      </c>
      <c r="L297" s="963"/>
      <c r="M297" s="953" t="s">
        <v>195</v>
      </c>
      <c r="N297" s="971" t="s">
        <v>2742</v>
      </c>
      <c r="O297" s="609">
        <v>586560</v>
      </c>
      <c r="Q297" s="461" t="s">
        <v>39</v>
      </c>
    </row>
    <row r="298" spans="1:17" s="462" customFormat="1" hidden="1" outlineLevel="1">
      <c r="A298" s="950" t="s">
        <v>2737</v>
      </c>
      <c r="B298" s="950" t="s">
        <v>2738</v>
      </c>
      <c r="C298" s="950" t="s">
        <v>423</v>
      </c>
      <c r="D298" s="953"/>
      <c r="E298" s="954" t="s">
        <v>3249</v>
      </c>
      <c r="F298" s="953" t="s">
        <v>3227</v>
      </c>
      <c r="G298" s="953" t="s">
        <v>2924</v>
      </c>
      <c r="H298" s="953" t="s">
        <v>341</v>
      </c>
      <c r="I298" s="962">
        <v>0</v>
      </c>
      <c r="J298" s="962">
        <v>36300</v>
      </c>
      <c r="K298" s="962">
        <v>1056749302</v>
      </c>
      <c r="L298" s="963"/>
      <c r="M298" s="953" t="s">
        <v>195</v>
      </c>
      <c r="N298" s="971" t="s">
        <v>2742</v>
      </c>
      <c r="O298" s="609">
        <v>-36300</v>
      </c>
      <c r="Q298" s="461" t="s">
        <v>3250</v>
      </c>
    </row>
    <row r="299" spans="1:17" s="462" customFormat="1" hidden="1" outlineLevel="1">
      <c r="A299" s="950" t="s">
        <v>2737</v>
      </c>
      <c r="B299" s="950" t="s">
        <v>2738</v>
      </c>
      <c r="C299" s="950" t="s">
        <v>423</v>
      </c>
      <c r="D299" s="953"/>
      <c r="E299" s="954" t="s">
        <v>3251</v>
      </c>
      <c r="F299" s="953" t="s">
        <v>3210</v>
      </c>
      <c r="G299" s="953" t="s">
        <v>2924</v>
      </c>
      <c r="H299" s="953" t="s">
        <v>341</v>
      </c>
      <c r="I299" s="962">
        <v>0</v>
      </c>
      <c r="J299" s="962">
        <v>136190</v>
      </c>
      <c r="K299" s="962">
        <v>1056613112</v>
      </c>
      <c r="L299" s="963"/>
      <c r="M299" s="953" t="s">
        <v>195</v>
      </c>
      <c r="N299" s="971" t="s">
        <v>2742</v>
      </c>
      <c r="O299" s="609">
        <v>-136190</v>
      </c>
      <c r="Q299" s="461" t="s">
        <v>3252</v>
      </c>
    </row>
    <row r="300" spans="1:17" s="462" customFormat="1" hidden="1" outlineLevel="1">
      <c r="A300" s="950" t="s">
        <v>2737</v>
      </c>
      <c r="B300" s="950" t="s">
        <v>2738</v>
      </c>
      <c r="C300" s="950" t="s">
        <v>356</v>
      </c>
      <c r="D300" s="953">
        <v>1</v>
      </c>
      <c r="E300" s="953" t="s">
        <v>3253</v>
      </c>
      <c r="F300" s="953"/>
      <c r="G300" s="953"/>
      <c r="H300" s="953" t="s">
        <v>341</v>
      </c>
      <c r="I300" s="962">
        <v>163387</v>
      </c>
      <c r="J300" s="962">
        <v>0</v>
      </c>
      <c r="K300" s="953">
        <v>139397265</v>
      </c>
      <c r="L300" s="972" t="s">
        <v>2865</v>
      </c>
      <c r="M300" s="953" t="s">
        <v>2862</v>
      </c>
      <c r="N300" s="971" t="s">
        <v>2742</v>
      </c>
      <c r="O300" s="460">
        <v>163387</v>
      </c>
      <c r="Q300" s="461" t="s">
        <v>3258</v>
      </c>
    </row>
    <row r="301" spans="1:17" s="462" customFormat="1" hidden="1" outlineLevel="1">
      <c r="A301" s="950" t="s">
        <v>2737</v>
      </c>
      <c r="B301" s="950" t="s">
        <v>2738</v>
      </c>
      <c r="C301" s="950" t="s">
        <v>356</v>
      </c>
      <c r="D301" s="953">
        <v>2</v>
      </c>
      <c r="E301" s="953" t="s">
        <v>3255</v>
      </c>
      <c r="F301" s="953" t="s">
        <v>3247</v>
      </c>
      <c r="G301" s="953" t="s">
        <v>3247</v>
      </c>
      <c r="H301" s="953" t="s">
        <v>341</v>
      </c>
      <c r="I301" s="962">
        <v>700000000</v>
      </c>
      <c r="J301" s="962">
        <v>0</v>
      </c>
      <c r="K301" s="953">
        <v>839397265</v>
      </c>
      <c r="L301" s="972" t="s">
        <v>2858</v>
      </c>
      <c r="M301" s="953" t="s">
        <v>2762</v>
      </c>
      <c r="N301" s="971" t="s">
        <v>2742</v>
      </c>
      <c r="O301" s="460">
        <v>700000000</v>
      </c>
      <c r="Q301" s="461" t="s">
        <v>39</v>
      </c>
    </row>
    <row r="302" spans="1:17" hidden="1" outlineLevel="1">
      <c r="C302" s="613" t="s">
        <v>2999</v>
      </c>
    </row>
    <row r="303" spans="1:17" s="462" customFormat="1" hidden="1" outlineLevel="1">
      <c r="A303" s="950" t="s">
        <v>2737</v>
      </c>
      <c r="B303" s="950" t="s">
        <v>2738</v>
      </c>
      <c r="C303" s="950" t="s">
        <v>356</v>
      </c>
      <c r="D303" s="953">
        <v>1</v>
      </c>
      <c r="E303" s="953" t="s">
        <v>3259</v>
      </c>
      <c r="F303" s="953" t="s">
        <v>2760</v>
      </c>
      <c r="G303" s="953"/>
      <c r="H303" s="953" t="s">
        <v>341</v>
      </c>
      <c r="I303" s="962">
        <v>0</v>
      </c>
      <c r="J303" s="962">
        <v>4400</v>
      </c>
      <c r="K303" s="953">
        <v>839392865</v>
      </c>
      <c r="L303" s="972" t="s">
        <v>2787</v>
      </c>
      <c r="M303" s="953" t="s">
        <v>2762</v>
      </c>
      <c r="N303" s="971" t="s">
        <v>2742</v>
      </c>
      <c r="O303" s="460">
        <v>-4400</v>
      </c>
      <c r="Q303" s="461" t="s">
        <v>368</v>
      </c>
    </row>
    <row r="304" spans="1:17" s="462" customFormat="1" hidden="1" outlineLevel="1">
      <c r="A304" s="950" t="s">
        <v>2737</v>
      </c>
      <c r="B304" s="950" t="s">
        <v>2738</v>
      </c>
      <c r="C304" s="950" t="s">
        <v>423</v>
      </c>
      <c r="D304" s="953"/>
      <c r="E304" s="954" t="s">
        <v>3260</v>
      </c>
      <c r="F304" s="953" t="s">
        <v>55</v>
      </c>
      <c r="G304" s="953" t="s">
        <v>2994</v>
      </c>
      <c r="H304" s="953" t="s">
        <v>341</v>
      </c>
      <c r="I304" s="962">
        <v>0</v>
      </c>
      <c r="J304" s="962">
        <v>9002739</v>
      </c>
      <c r="K304" s="962">
        <v>1047610373</v>
      </c>
      <c r="L304" s="963"/>
      <c r="M304" s="953"/>
      <c r="N304" s="971" t="s">
        <v>2742</v>
      </c>
      <c r="O304" s="609">
        <v>-9002739</v>
      </c>
      <c r="Q304" s="461" t="s">
        <v>39</v>
      </c>
    </row>
    <row r="305" spans="1:17" s="462" customFormat="1" hidden="1" outlineLevel="1">
      <c r="A305" s="950" t="s">
        <v>2737</v>
      </c>
      <c r="B305" s="950" t="s">
        <v>2738</v>
      </c>
      <c r="C305" s="950" t="s">
        <v>423</v>
      </c>
      <c r="D305" s="953"/>
      <c r="E305" s="954" t="s">
        <v>3261</v>
      </c>
      <c r="F305" s="953" t="s">
        <v>2879</v>
      </c>
      <c r="G305" s="953" t="s">
        <v>2924</v>
      </c>
      <c r="H305" s="953" t="s">
        <v>341</v>
      </c>
      <c r="I305" s="962">
        <v>0</v>
      </c>
      <c r="J305" s="962">
        <v>330000</v>
      </c>
      <c r="K305" s="962">
        <v>1047280373</v>
      </c>
      <c r="L305" s="963"/>
      <c r="M305" s="953"/>
      <c r="N305" s="971" t="s">
        <v>2742</v>
      </c>
      <c r="O305" s="609">
        <v>-330000</v>
      </c>
      <c r="Q305" s="461" t="s">
        <v>3262</v>
      </c>
    </row>
    <row r="306" spans="1:17" s="462" customFormat="1" hidden="1" outlineLevel="1">
      <c r="A306" s="950" t="s">
        <v>2737</v>
      </c>
      <c r="B306" s="950" t="s">
        <v>2738</v>
      </c>
      <c r="C306" s="950" t="s">
        <v>423</v>
      </c>
      <c r="D306" s="953"/>
      <c r="E306" s="954" t="s">
        <v>3263</v>
      </c>
      <c r="F306" s="953" t="s">
        <v>3205</v>
      </c>
      <c r="G306" s="953" t="s">
        <v>2924</v>
      </c>
      <c r="H306" s="953" t="s">
        <v>341</v>
      </c>
      <c r="I306" s="962">
        <v>0</v>
      </c>
      <c r="J306" s="962">
        <v>165000</v>
      </c>
      <c r="K306" s="962">
        <v>1047115373</v>
      </c>
      <c r="L306" s="963"/>
      <c r="M306" s="953"/>
      <c r="N306" s="971" t="s">
        <v>2742</v>
      </c>
      <c r="O306" s="609">
        <v>-165000</v>
      </c>
      <c r="Q306" s="461" t="s">
        <v>3264</v>
      </c>
    </row>
    <row r="307" spans="1:17" s="462" customFormat="1" hidden="1" outlineLevel="1">
      <c r="A307" s="950" t="s">
        <v>2737</v>
      </c>
      <c r="B307" s="950" t="s">
        <v>2738</v>
      </c>
      <c r="C307" s="950" t="s">
        <v>423</v>
      </c>
      <c r="D307" s="953"/>
      <c r="E307" s="954" t="s">
        <v>3265</v>
      </c>
      <c r="F307" s="953" t="s">
        <v>3266</v>
      </c>
      <c r="G307" s="953" t="s">
        <v>2924</v>
      </c>
      <c r="H307" s="953" t="s">
        <v>341</v>
      </c>
      <c r="I307" s="962">
        <v>0</v>
      </c>
      <c r="J307" s="962">
        <v>4640800</v>
      </c>
      <c r="K307" s="962">
        <v>1042474573</v>
      </c>
      <c r="L307" s="963"/>
      <c r="M307" s="953"/>
      <c r="N307" s="971" t="s">
        <v>2742</v>
      </c>
      <c r="O307" s="609">
        <v>-4640800</v>
      </c>
      <c r="Q307" s="461" t="s">
        <v>3267</v>
      </c>
    </row>
    <row r="308" spans="1:17" s="462" customFormat="1" hidden="1" outlineLevel="1">
      <c r="A308" s="950" t="s">
        <v>2737</v>
      </c>
      <c r="B308" s="950" t="s">
        <v>2738</v>
      </c>
      <c r="C308" s="950" t="s">
        <v>423</v>
      </c>
      <c r="D308" s="953"/>
      <c r="E308" s="954" t="s">
        <v>3268</v>
      </c>
      <c r="F308" s="953" t="s">
        <v>3222</v>
      </c>
      <c r="G308" s="953" t="s">
        <v>2924</v>
      </c>
      <c r="H308" s="953" t="s">
        <v>341</v>
      </c>
      <c r="I308" s="962">
        <v>0</v>
      </c>
      <c r="J308" s="962">
        <v>33900</v>
      </c>
      <c r="K308" s="962">
        <v>1042440673</v>
      </c>
      <c r="L308" s="963"/>
      <c r="M308" s="953"/>
      <c r="N308" s="971" t="s">
        <v>2742</v>
      </c>
      <c r="O308" s="609">
        <v>-33900</v>
      </c>
      <c r="Q308" s="461" t="s">
        <v>3269</v>
      </c>
    </row>
    <row r="309" spans="1:17" s="462" customFormat="1" hidden="1" outlineLevel="1">
      <c r="A309" s="950" t="s">
        <v>2737</v>
      </c>
      <c r="B309" s="950" t="s">
        <v>2738</v>
      </c>
      <c r="C309" s="950" t="s">
        <v>423</v>
      </c>
      <c r="D309" s="953"/>
      <c r="E309" s="954" t="s">
        <v>3270</v>
      </c>
      <c r="F309" s="953" t="s">
        <v>3227</v>
      </c>
      <c r="G309" s="953" t="s">
        <v>2924</v>
      </c>
      <c r="H309" s="953" t="s">
        <v>341</v>
      </c>
      <c r="I309" s="962">
        <v>0</v>
      </c>
      <c r="J309" s="962">
        <v>36300</v>
      </c>
      <c r="K309" s="962">
        <v>1042404373</v>
      </c>
      <c r="L309" s="963"/>
      <c r="M309" s="953"/>
      <c r="N309" s="971" t="s">
        <v>2742</v>
      </c>
      <c r="O309" s="609">
        <v>-36300</v>
      </c>
      <c r="Q309" s="461" t="s">
        <v>3271</v>
      </c>
    </row>
    <row r="310" spans="1:17" s="462" customFormat="1" hidden="1" outlineLevel="1">
      <c r="A310" s="950" t="s">
        <v>2737</v>
      </c>
      <c r="B310" s="950" t="s">
        <v>2738</v>
      </c>
      <c r="C310" s="950" t="s">
        <v>356</v>
      </c>
      <c r="D310" s="953">
        <v>1</v>
      </c>
      <c r="E310" s="953" t="s">
        <v>3272</v>
      </c>
      <c r="F310" s="953" t="s">
        <v>2760</v>
      </c>
      <c r="G310" s="953"/>
      <c r="H310" s="953" t="s">
        <v>341</v>
      </c>
      <c r="I310" s="962"/>
      <c r="J310" s="962">
        <v>4400</v>
      </c>
      <c r="K310" s="953">
        <v>839388465</v>
      </c>
      <c r="L310" s="972" t="s">
        <v>2787</v>
      </c>
      <c r="M310" s="953" t="s">
        <v>2762</v>
      </c>
      <c r="N310" s="971" t="s">
        <v>2742</v>
      </c>
      <c r="O310" s="460">
        <v>-4400</v>
      </c>
      <c r="Q310" s="644" t="s">
        <v>368</v>
      </c>
    </row>
    <row r="311" spans="1:17" s="462" customFormat="1" hidden="1" outlineLevel="1">
      <c r="A311" s="950" t="s">
        <v>2737</v>
      </c>
      <c r="B311" s="950" t="s">
        <v>2738</v>
      </c>
      <c r="C311" s="950" t="s">
        <v>356</v>
      </c>
      <c r="D311" s="953">
        <v>2</v>
      </c>
      <c r="E311" s="953" t="s">
        <v>3273</v>
      </c>
      <c r="F311" s="953" t="s">
        <v>3152</v>
      </c>
      <c r="G311" s="953"/>
      <c r="H311" s="953" t="s">
        <v>341</v>
      </c>
      <c r="I311" s="962">
        <v>718000</v>
      </c>
      <c r="J311" s="962"/>
      <c r="K311" s="953">
        <v>840106465</v>
      </c>
      <c r="L311" s="972" t="s">
        <v>2858</v>
      </c>
      <c r="M311" s="953" t="s">
        <v>3274</v>
      </c>
      <c r="N311" s="971" t="s">
        <v>2742</v>
      </c>
      <c r="O311" s="460">
        <v>718000</v>
      </c>
      <c r="Q311" s="461" t="s">
        <v>39</v>
      </c>
    </row>
    <row r="312" spans="1:17" s="462" customFormat="1" hidden="1" outlineLevel="1">
      <c r="A312" s="950" t="s">
        <v>2737</v>
      </c>
      <c r="B312" s="950" t="s">
        <v>2738</v>
      </c>
      <c r="C312" s="950" t="s">
        <v>423</v>
      </c>
      <c r="D312" s="950">
        <v>1</v>
      </c>
      <c r="E312" s="968" t="s">
        <v>3275</v>
      </c>
      <c r="F312" s="950" t="s">
        <v>55</v>
      </c>
      <c r="G312" s="950" t="s">
        <v>2994</v>
      </c>
      <c r="H312" s="953" t="s">
        <v>341</v>
      </c>
      <c r="I312" s="962">
        <v>0</v>
      </c>
      <c r="J312" s="973">
        <v>8978935</v>
      </c>
      <c r="K312" s="973">
        <v>1033425438</v>
      </c>
      <c r="L312" s="974"/>
      <c r="M312" s="950"/>
      <c r="N312" s="971" t="s">
        <v>2742</v>
      </c>
      <c r="O312" s="460">
        <v>-8978935</v>
      </c>
      <c r="Q312" s="461" t="s">
        <v>39</v>
      </c>
    </row>
    <row r="313" spans="1:17" hidden="1" outlineLevel="1" collapsed="1">
      <c r="C313" s="613" t="s">
        <v>2999</v>
      </c>
    </row>
    <row r="314" spans="1:17" s="462" customFormat="1" hidden="1" outlineLevel="1">
      <c r="A314" s="950" t="s">
        <v>2737</v>
      </c>
      <c r="B314" s="950" t="s">
        <v>2738</v>
      </c>
      <c r="C314" s="950" t="s">
        <v>423</v>
      </c>
      <c r="D314" s="950"/>
      <c r="E314" s="968" t="s">
        <v>3276</v>
      </c>
      <c r="F314" s="950" t="s">
        <v>3201</v>
      </c>
      <c r="G314" s="950" t="s">
        <v>2924</v>
      </c>
      <c r="H314" s="953" t="s">
        <v>341</v>
      </c>
      <c r="I314" s="962">
        <v>0</v>
      </c>
      <c r="J314" s="969">
        <v>715000</v>
      </c>
      <c r="K314" s="969">
        <v>1032710438</v>
      </c>
      <c r="L314" s="970"/>
      <c r="M314" s="950"/>
      <c r="N314" s="953" t="s">
        <v>2742</v>
      </c>
      <c r="O314" s="515">
        <v>-715000</v>
      </c>
      <c r="Q314" s="462" t="s">
        <v>3277</v>
      </c>
    </row>
    <row r="315" spans="1:17" s="462" customFormat="1" hidden="1" outlineLevel="1">
      <c r="A315" s="950" t="s">
        <v>2737</v>
      </c>
      <c r="B315" s="950" t="s">
        <v>2738</v>
      </c>
      <c r="C315" s="950" t="s">
        <v>423</v>
      </c>
      <c r="D315" s="950"/>
      <c r="E315" s="968" t="s">
        <v>3278</v>
      </c>
      <c r="F315" s="950" t="s">
        <v>3201</v>
      </c>
      <c r="G315" s="950" t="s">
        <v>2924</v>
      </c>
      <c r="H315" s="953" t="s">
        <v>341</v>
      </c>
      <c r="I315" s="962">
        <v>0</v>
      </c>
      <c r="J315" s="969">
        <v>1265000</v>
      </c>
      <c r="K315" s="969">
        <v>1031445438</v>
      </c>
      <c r="L315" s="970"/>
      <c r="M315" s="950"/>
      <c r="N315" s="953" t="s">
        <v>2742</v>
      </c>
      <c r="O315" s="515">
        <v>-1265000</v>
      </c>
      <c r="Q315" s="462" t="s">
        <v>3279</v>
      </c>
    </row>
    <row r="316" spans="1:17" s="462" customFormat="1" hidden="1" outlineLevel="1">
      <c r="A316" s="950" t="s">
        <v>2737</v>
      </c>
      <c r="B316" s="950" t="s">
        <v>2738</v>
      </c>
      <c r="C316" s="950" t="s">
        <v>356</v>
      </c>
      <c r="D316" s="953">
        <v>1</v>
      </c>
      <c r="E316" s="953" t="s">
        <v>3280</v>
      </c>
      <c r="F316" s="953" t="s">
        <v>2760</v>
      </c>
      <c r="G316" s="953"/>
      <c r="H316" s="953" t="s">
        <v>341</v>
      </c>
      <c r="I316" s="962">
        <v>0</v>
      </c>
      <c r="J316" s="962">
        <v>4400</v>
      </c>
      <c r="K316" s="953">
        <v>840102065</v>
      </c>
      <c r="L316" s="972" t="s">
        <v>2787</v>
      </c>
      <c r="M316" s="953" t="s">
        <v>2762</v>
      </c>
      <c r="N316" s="971" t="s">
        <v>2742</v>
      </c>
      <c r="O316" s="460">
        <v>-4400</v>
      </c>
      <c r="Q316" s="644" t="s">
        <v>368</v>
      </c>
    </row>
    <row r="317" spans="1:17" s="462" customFormat="1" hidden="1" outlineLevel="1">
      <c r="A317" s="950" t="s">
        <v>2737</v>
      </c>
      <c r="B317" s="950" t="s">
        <v>2738</v>
      </c>
      <c r="C317" s="950" t="s">
        <v>356</v>
      </c>
      <c r="D317" s="953">
        <v>2</v>
      </c>
      <c r="E317" s="953" t="s">
        <v>3281</v>
      </c>
      <c r="F317" s="953" t="s">
        <v>2760</v>
      </c>
      <c r="G317" s="953"/>
      <c r="H317" s="953" t="s">
        <v>341</v>
      </c>
      <c r="I317" s="962">
        <v>0</v>
      </c>
      <c r="J317" s="962">
        <v>4400</v>
      </c>
      <c r="K317" s="953">
        <v>840097665</v>
      </c>
      <c r="L317" s="972" t="s">
        <v>2787</v>
      </c>
      <c r="M317" s="953" t="s">
        <v>2762</v>
      </c>
      <c r="N317" s="971" t="s">
        <v>2742</v>
      </c>
      <c r="O317" s="460">
        <v>-4400</v>
      </c>
      <c r="Q317" s="644" t="s">
        <v>368</v>
      </c>
    </row>
    <row r="318" spans="1:17" s="462" customFormat="1" hidden="1" outlineLevel="1">
      <c r="A318" s="950" t="s">
        <v>2737</v>
      </c>
      <c r="B318" s="950" t="s">
        <v>2738</v>
      </c>
      <c r="C318" s="950" t="s">
        <v>356</v>
      </c>
      <c r="D318" s="953">
        <v>3</v>
      </c>
      <c r="E318" s="953" t="s">
        <v>3282</v>
      </c>
      <c r="F318" s="953" t="s">
        <v>3283</v>
      </c>
      <c r="G318" s="953" t="s">
        <v>2894</v>
      </c>
      <c r="H318" s="953" t="s">
        <v>341</v>
      </c>
      <c r="I318" s="962">
        <v>0</v>
      </c>
      <c r="J318" s="962">
        <v>133023470</v>
      </c>
      <c r="K318" s="953">
        <v>707074195</v>
      </c>
      <c r="L318" s="972" t="s">
        <v>2880</v>
      </c>
      <c r="M318" s="953" t="s">
        <v>2762</v>
      </c>
      <c r="N318" s="971" t="s">
        <v>2742</v>
      </c>
      <c r="O318" s="460">
        <v>-133023470</v>
      </c>
      <c r="Q318" s="461" t="s">
        <v>39</v>
      </c>
    </row>
    <row r="319" spans="1:17" s="462" customFormat="1" hidden="1" outlineLevel="1">
      <c r="A319" s="950" t="s">
        <v>2737</v>
      </c>
      <c r="B319" s="950" t="s">
        <v>2738</v>
      </c>
      <c r="C319" s="950" t="s">
        <v>356</v>
      </c>
      <c r="D319" s="953">
        <v>4</v>
      </c>
      <c r="E319" s="953" t="s">
        <v>3284</v>
      </c>
      <c r="F319" s="953" t="s">
        <v>3285</v>
      </c>
      <c r="G319" s="953" t="s">
        <v>2894</v>
      </c>
      <c r="H319" s="953" t="s">
        <v>341</v>
      </c>
      <c r="I319" s="962">
        <v>0</v>
      </c>
      <c r="J319" s="962">
        <v>128021577</v>
      </c>
      <c r="K319" s="953">
        <v>579052618</v>
      </c>
      <c r="L319" s="972" t="s">
        <v>2880</v>
      </c>
      <c r="M319" s="953" t="s">
        <v>2762</v>
      </c>
      <c r="N319" s="971" t="s">
        <v>2742</v>
      </c>
      <c r="O319" s="460">
        <v>-128021577</v>
      </c>
      <c r="Q319" s="461" t="s">
        <v>39</v>
      </c>
    </row>
    <row r="320" spans="1:17" s="462" customFormat="1" hidden="1" outlineLevel="1">
      <c r="A320" s="950" t="s">
        <v>2737</v>
      </c>
      <c r="B320" s="950" t="s">
        <v>2738</v>
      </c>
      <c r="C320" s="950" t="s">
        <v>356</v>
      </c>
      <c r="D320" s="953">
        <v>5</v>
      </c>
      <c r="E320" s="953" t="s">
        <v>3284</v>
      </c>
      <c r="F320" s="953" t="s">
        <v>3286</v>
      </c>
      <c r="G320" s="953" t="s">
        <v>2894</v>
      </c>
      <c r="H320" s="953" t="s">
        <v>341</v>
      </c>
      <c r="I320" s="962">
        <v>0</v>
      </c>
      <c r="J320" s="962">
        <v>96424319</v>
      </c>
      <c r="K320" s="953">
        <v>482628299</v>
      </c>
      <c r="L320" s="972" t="s">
        <v>2880</v>
      </c>
      <c r="M320" s="953" t="s">
        <v>2762</v>
      </c>
      <c r="N320" s="971" t="s">
        <v>2742</v>
      </c>
      <c r="O320" s="460">
        <v>-96424319</v>
      </c>
      <c r="Q320" s="461" t="s">
        <v>39</v>
      </c>
    </row>
    <row r="321" spans="1:17" s="462" customFormat="1" hidden="1" outlineLevel="1">
      <c r="A321" s="950" t="s">
        <v>2737</v>
      </c>
      <c r="B321" s="950" t="s">
        <v>2738</v>
      </c>
      <c r="C321" s="950" t="s">
        <v>423</v>
      </c>
      <c r="D321" s="950"/>
      <c r="E321" s="968" t="s">
        <v>3287</v>
      </c>
      <c r="F321" s="950" t="s">
        <v>3222</v>
      </c>
      <c r="G321" s="950" t="s">
        <v>2924</v>
      </c>
      <c r="H321" s="953" t="s">
        <v>341</v>
      </c>
      <c r="I321" s="962">
        <v>0</v>
      </c>
      <c r="J321" s="973">
        <v>33900</v>
      </c>
      <c r="K321" s="973">
        <v>1031411538</v>
      </c>
      <c r="L321" s="974"/>
      <c r="M321" s="950"/>
      <c r="N321" s="971" t="s">
        <v>2742</v>
      </c>
      <c r="O321" s="460">
        <v>-33900</v>
      </c>
      <c r="Q321" s="461" t="s">
        <v>3288</v>
      </c>
    </row>
    <row r="322" spans="1:17" s="462" customFormat="1" hidden="1" outlineLevel="1">
      <c r="A322" s="950" t="s">
        <v>2737</v>
      </c>
      <c r="B322" s="950" t="s">
        <v>2738</v>
      </c>
      <c r="C322" s="950" t="s">
        <v>423</v>
      </c>
      <c r="D322" s="950"/>
      <c r="E322" s="968" t="s">
        <v>3289</v>
      </c>
      <c r="F322" s="950" t="s">
        <v>2879</v>
      </c>
      <c r="G322" s="950" t="s">
        <v>2924</v>
      </c>
      <c r="H322" s="953" t="s">
        <v>341</v>
      </c>
      <c r="I322" s="962">
        <v>0</v>
      </c>
      <c r="J322" s="973">
        <v>330000</v>
      </c>
      <c r="K322" s="973">
        <v>1031081538</v>
      </c>
      <c r="L322" s="974"/>
      <c r="M322" s="950"/>
      <c r="N322" s="971" t="s">
        <v>2742</v>
      </c>
      <c r="O322" s="460">
        <v>-330000</v>
      </c>
      <c r="Q322" s="461" t="s">
        <v>3290</v>
      </c>
    </row>
    <row r="323" spans="1:17" s="462" customFormat="1" hidden="1" outlineLevel="1">
      <c r="A323" s="950" t="s">
        <v>2737</v>
      </c>
      <c r="B323" s="950" t="s">
        <v>2738</v>
      </c>
      <c r="C323" s="950" t="s">
        <v>356</v>
      </c>
      <c r="D323" s="953">
        <v>1</v>
      </c>
      <c r="E323" s="953" t="s">
        <v>3291</v>
      </c>
      <c r="F323" s="953" t="s">
        <v>2760</v>
      </c>
      <c r="G323" s="953"/>
      <c r="H323" s="953" t="s">
        <v>341</v>
      </c>
      <c r="I323" s="962">
        <v>0</v>
      </c>
      <c r="J323" s="962">
        <v>4400</v>
      </c>
      <c r="K323" s="953">
        <v>482623899</v>
      </c>
      <c r="L323" s="972" t="s">
        <v>2787</v>
      </c>
      <c r="M323" s="953" t="s">
        <v>2762</v>
      </c>
      <c r="N323" s="971" t="s">
        <v>2742</v>
      </c>
      <c r="O323" s="460">
        <v>-4400</v>
      </c>
      <c r="Q323" s="644" t="s">
        <v>368</v>
      </c>
    </row>
    <row r="324" spans="1:17" s="462" customFormat="1" hidden="1" outlineLevel="1">
      <c r="A324" s="950" t="s">
        <v>2737</v>
      </c>
      <c r="B324" s="950" t="s">
        <v>2738</v>
      </c>
      <c r="C324" s="950" t="s">
        <v>356</v>
      </c>
      <c r="D324" s="953">
        <v>2</v>
      </c>
      <c r="E324" s="953" t="s">
        <v>3292</v>
      </c>
      <c r="F324" s="953" t="s">
        <v>2760</v>
      </c>
      <c r="G324" s="953"/>
      <c r="H324" s="953" t="s">
        <v>341</v>
      </c>
      <c r="I324" s="962">
        <v>0</v>
      </c>
      <c r="J324" s="962">
        <v>4400</v>
      </c>
      <c r="K324" s="953">
        <v>482619499</v>
      </c>
      <c r="L324" s="972" t="s">
        <v>2787</v>
      </c>
      <c r="M324" s="953" t="s">
        <v>2762</v>
      </c>
      <c r="N324" s="971" t="s">
        <v>2742</v>
      </c>
      <c r="O324" s="460">
        <v>-4400</v>
      </c>
      <c r="Q324" s="644" t="s">
        <v>368</v>
      </c>
    </row>
    <row r="325" spans="1:17" s="462" customFormat="1" hidden="1" outlineLevel="1">
      <c r="A325" s="950" t="s">
        <v>2737</v>
      </c>
      <c r="B325" s="950" t="s">
        <v>2738</v>
      </c>
      <c r="C325" s="950" t="s">
        <v>423</v>
      </c>
      <c r="D325" s="950"/>
      <c r="E325" s="968" t="s">
        <v>3293</v>
      </c>
      <c r="F325" s="950" t="s">
        <v>3294</v>
      </c>
      <c r="G325" s="950" t="s">
        <v>2924</v>
      </c>
      <c r="H325" s="953" t="s">
        <v>341</v>
      </c>
      <c r="I325" s="962">
        <v>0</v>
      </c>
      <c r="J325" s="969">
        <v>890000000</v>
      </c>
      <c r="K325" s="969">
        <v>141081538</v>
      </c>
      <c r="L325" s="974"/>
      <c r="M325" s="950"/>
      <c r="N325" s="971" t="s">
        <v>2742</v>
      </c>
      <c r="O325" s="460">
        <v>-890000000</v>
      </c>
      <c r="Q325" s="461" t="s">
        <v>3295</v>
      </c>
    </row>
    <row r="326" spans="1:17" s="462" customFormat="1" hidden="1" outlineLevel="1">
      <c r="A326" s="950" t="s">
        <v>2737</v>
      </c>
      <c r="B326" s="950" t="s">
        <v>2738</v>
      </c>
      <c r="C326" s="950" t="s">
        <v>356</v>
      </c>
      <c r="D326" s="953">
        <v>1</v>
      </c>
      <c r="E326" s="953" t="s">
        <v>3296</v>
      </c>
      <c r="F326" s="953" t="s">
        <v>3152</v>
      </c>
      <c r="G326" s="953"/>
      <c r="H326" s="953" t="s">
        <v>341</v>
      </c>
      <c r="I326" s="962">
        <v>34640900</v>
      </c>
      <c r="J326" s="962">
        <v>0</v>
      </c>
      <c r="K326" s="953">
        <v>517260399</v>
      </c>
      <c r="L326" s="972" t="s">
        <v>2858</v>
      </c>
      <c r="M326" s="953" t="s">
        <v>3274</v>
      </c>
      <c r="N326" s="971" t="s">
        <v>2742</v>
      </c>
      <c r="O326" s="460">
        <v>34640900</v>
      </c>
      <c r="Q326" s="461" t="s">
        <v>39</v>
      </c>
    </row>
    <row r="327" spans="1:17" s="462" customFormat="1" hidden="1" outlineLevel="1">
      <c r="A327" s="950" t="s">
        <v>2737</v>
      </c>
      <c r="B327" s="950" t="s">
        <v>2738</v>
      </c>
      <c r="C327" s="950" t="s">
        <v>423</v>
      </c>
      <c r="D327" s="950"/>
      <c r="E327" s="968" t="s">
        <v>3297</v>
      </c>
      <c r="F327" s="950" t="s">
        <v>3227</v>
      </c>
      <c r="G327" s="950" t="s">
        <v>2924</v>
      </c>
      <c r="H327" s="953" t="s">
        <v>341</v>
      </c>
      <c r="I327" s="962">
        <v>0</v>
      </c>
      <c r="J327" s="973">
        <v>36300</v>
      </c>
      <c r="K327" s="973">
        <v>141045238</v>
      </c>
      <c r="L327" s="974"/>
      <c r="M327" s="950"/>
      <c r="N327" s="971" t="s">
        <v>2742</v>
      </c>
      <c r="O327" s="460">
        <v>-36300</v>
      </c>
      <c r="Q327" s="461" t="s">
        <v>3298</v>
      </c>
    </row>
    <row r="328" spans="1:17" s="462" customFormat="1" hidden="1" outlineLevel="1">
      <c r="A328" s="950" t="s">
        <v>2737</v>
      </c>
      <c r="B328" s="950" t="s">
        <v>2738</v>
      </c>
      <c r="C328" s="950" t="s">
        <v>423</v>
      </c>
      <c r="D328" s="950"/>
      <c r="E328" s="968" t="s">
        <v>3299</v>
      </c>
      <c r="F328" s="950" t="s">
        <v>3222</v>
      </c>
      <c r="G328" s="950" t="s">
        <v>2924</v>
      </c>
      <c r="H328" s="953" t="s">
        <v>341</v>
      </c>
      <c r="I328" s="962">
        <v>0</v>
      </c>
      <c r="J328" s="973">
        <v>33900</v>
      </c>
      <c r="K328" s="973">
        <v>141011338</v>
      </c>
      <c r="L328" s="974"/>
      <c r="M328" s="950"/>
      <c r="N328" s="971" t="s">
        <v>2742</v>
      </c>
      <c r="O328" s="460">
        <v>-33900</v>
      </c>
      <c r="Q328" s="461" t="s">
        <v>3300</v>
      </c>
    </row>
    <row r="329" spans="1:17" s="462" customFormat="1" hidden="1" outlineLevel="1">
      <c r="A329" s="950" t="s">
        <v>2737</v>
      </c>
      <c r="B329" s="950" t="s">
        <v>2738</v>
      </c>
      <c r="C329" s="950" t="s">
        <v>423</v>
      </c>
      <c r="D329" s="950"/>
      <c r="E329" s="968" t="s">
        <v>3301</v>
      </c>
      <c r="F329" s="950" t="s">
        <v>3205</v>
      </c>
      <c r="G329" s="950" t="s">
        <v>2924</v>
      </c>
      <c r="H329" s="953" t="s">
        <v>341</v>
      </c>
      <c r="I329" s="962">
        <v>0</v>
      </c>
      <c r="J329" s="973">
        <v>165000</v>
      </c>
      <c r="K329" s="973">
        <v>140846338</v>
      </c>
      <c r="L329" s="974"/>
      <c r="M329" s="950"/>
      <c r="N329" s="971" t="s">
        <v>2742</v>
      </c>
      <c r="O329" s="460">
        <v>-165000</v>
      </c>
      <c r="Q329" s="461" t="s">
        <v>3302</v>
      </c>
    </row>
    <row r="330" spans="1:17" s="462" customFormat="1" hidden="1" outlineLevel="1">
      <c r="A330" s="950" t="s">
        <v>2737</v>
      </c>
      <c r="B330" s="950" t="s">
        <v>2738</v>
      </c>
      <c r="C330" s="950" t="s">
        <v>423</v>
      </c>
      <c r="D330" s="950"/>
      <c r="E330" s="968" t="s">
        <v>3303</v>
      </c>
      <c r="F330" s="950" t="s">
        <v>3210</v>
      </c>
      <c r="G330" s="950" t="s">
        <v>2924</v>
      </c>
      <c r="H330" s="953" t="s">
        <v>341</v>
      </c>
      <c r="I330" s="962">
        <v>0</v>
      </c>
      <c r="J330" s="973">
        <v>284690</v>
      </c>
      <c r="K330" s="973">
        <v>140561648</v>
      </c>
      <c r="L330" s="974"/>
      <c r="M330" s="950"/>
      <c r="N330" s="971" t="s">
        <v>2742</v>
      </c>
      <c r="O330" s="460">
        <v>-284690</v>
      </c>
      <c r="Q330" s="461" t="s">
        <v>3304</v>
      </c>
    </row>
    <row r="331" spans="1:17" s="462" customFormat="1" hidden="1" outlineLevel="1">
      <c r="A331" s="950" t="s">
        <v>2737</v>
      </c>
      <c r="B331" s="950" t="s">
        <v>2738</v>
      </c>
      <c r="C331" s="950" t="s">
        <v>423</v>
      </c>
      <c r="D331" s="950"/>
      <c r="E331" s="968" t="s">
        <v>3305</v>
      </c>
      <c r="F331" s="950" t="s">
        <v>55</v>
      </c>
      <c r="G331" s="950" t="s">
        <v>2994</v>
      </c>
      <c r="H331" s="953" t="s">
        <v>341</v>
      </c>
      <c r="I331" s="962">
        <v>0</v>
      </c>
      <c r="J331" s="973">
        <v>8398907</v>
      </c>
      <c r="K331" s="973">
        <v>132162741</v>
      </c>
      <c r="L331" s="974"/>
      <c r="M331" s="950"/>
      <c r="N331" s="971" t="s">
        <v>2742</v>
      </c>
      <c r="O331" s="460">
        <v>-8398907</v>
      </c>
      <c r="Q331" s="461" t="s">
        <v>39</v>
      </c>
    </row>
    <row r="332" spans="1:17" hidden="1" outlineLevel="1" collapsed="1">
      <c r="C332" s="613" t="s">
        <v>2999</v>
      </c>
    </row>
    <row r="333" spans="1:17" s="462" customFormat="1" hidden="1" outlineLevel="1">
      <c r="A333" s="950" t="s">
        <v>2737</v>
      </c>
      <c r="B333" s="950" t="s">
        <v>2738</v>
      </c>
      <c r="C333" s="950" t="s">
        <v>423</v>
      </c>
      <c r="D333" s="950"/>
      <c r="E333" s="968" t="s">
        <v>3306</v>
      </c>
      <c r="F333" s="950" t="s">
        <v>3205</v>
      </c>
      <c r="G333" s="950" t="s">
        <v>2924</v>
      </c>
      <c r="H333" s="953" t="s">
        <v>341</v>
      </c>
      <c r="I333" s="962">
        <v>0</v>
      </c>
      <c r="J333" s="973">
        <v>165000</v>
      </c>
      <c r="K333" s="973">
        <v>131997741</v>
      </c>
      <c r="L333" s="974"/>
      <c r="M333" s="950"/>
      <c r="N333" s="971" t="s">
        <v>2742</v>
      </c>
      <c r="O333" s="460">
        <v>-165000</v>
      </c>
      <c r="Q333" s="461" t="s">
        <v>3302</v>
      </c>
    </row>
    <row r="334" spans="1:17" s="462" customFormat="1" hidden="1" outlineLevel="1">
      <c r="A334" s="950" t="s">
        <v>2737</v>
      </c>
      <c r="B334" s="950" t="s">
        <v>2738</v>
      </c>
      <c r="C334" s="950" t="s">
        <v>423</v>
      </c>
      <c r="D334" s="950"/>
      <c r="E334" s="968" t="s">
        <v>3307</v>
      </c>
      <c r="F334" s="950" t="s">
        <v>3308</v>
      </c>
      <c r="G334" s="950" t="s">
        <v>2924</v>
      </c>
      <c r="H334" s="953" t="s">
        <v>341</v>
      </c>
      <c r="I334" s="962">
        <v>0</v>
      </c>
      <c r="J334" s="973">
        <v>405000</v>
      </c>
      <c r="K334" s="973">
        <v>131592741</v>
      </c>
      <c r="L334" s="974"/>
      <c r="M334" s="950"/>
      <c r="N334" s="971" t="s">
        <v>2742</v>
      </c>
      <c r="O334" s="460">
        <v>-405000</v>
      </c>
      <c r="Q334" s="461" t="s">
        <v>3309</v>
      </c>
    </row>
    <row r="335" spans="1:17" s="462" customFormat="1" hidden="1" outlineLevel="1">
      <c r="A335" s="950" t="s">
        <v>2737</v>
      </c>
      <c r="B335" s="950" t="s">
        <v>2738</v>
      </c>
      <c r="C335" s="950" t="s">
        <v>423</v>
      </c>
      <c r="D335" s="950"/>
      <c r="E335" s="968" t="s">
        <v>3310</v>
      </c>
      <c r="F335" s="950" t="s">
        <v>2879</v>
      </c>
      <c r="G335" s="950" t="s">
        <v>2924</v>
      </c>
      <c r="H335" s="953" t="s">
        <v>341</v>
      </c>
      <c r="I335" s="962">
        <v>0</v>
      </c>
      <c r="J335" s="973">
        <v>330000</v>
      </c>
      <c r="K335" s="973">
        <v>131262741</v>
      </c>
      <c r="L335" s="974"/>
      <c r="M335" s="950"/>
      <c r="N335" s="971" t="s">
        <v>2742</v>
      </c>
      <c r="O335" s="460">
        <v>-330000</v>
      </c>
      <c r="Q335" s="461" t="s">
        <v>3311</v>
      </c>
    </row>
    <row r="336" spans="1:17" s="462" customFormat="1" hidden="1" outlineLevel="1">
      <c r="A336" s="950" t="s">
        <v>2737</v>
      </c>
      <c r="B336" s="950" t="s">
        <v>2738</v>
      </c>
      <c r="C336" s="950" t="s">
        <v>423</v>
      </c>
      <c r="D336" s="950"/>
      <c r="E336" s="968" t="s">
        <v>3312</v>
      </c>
      <c r="F336" s="950" t="s">
        <v>20</v>
      </c>
      <c r="G336" s="950" t="s">
        <v>50</v>
      </c>
      <c r="H336" s="953" t="s">
        <v>341</v>
      </c>
      <c r="I336" s="962">
        <v>157260</v>
      </c>
      <c r="J336" s="962">
        <v>0</v>
      </c>
      <c r="K336" s="973">
        <v>131420001</v>
      </c>
      <c r="L336" s="974"/>
      <c r="M336" s="950"/>
      <c r="N336" s="971" t="s">
        <v>2742</v>
      </c>
      <c r="O336" s="460">
        <v>157260</v>
      </c>
      <c r="Q336" s="461" t="s">
        <v>39</v>
      </c>
    </row>
    <row r="337" spans="1:17" s="462" customFormat="1" hidden="1" outlineLevel="1">
      <c r="A337" s="950" t="s">
        <v>2737</v>
      </c>
      <c r="B337" s="950" t="s">
        <v>2738</v>
      </c>
      <c r="C337" s="950" t="s">
        <v>423</v>
      </c>
      <c r="D337" s="950"/>
      <c r="E337" s="968" t="s">
        <v>3313</v>
      </c>
      <c r="F337" s="950" t="s">
        <v>3201</v>
      </c>
      <c r="G337" s="950" t="s">
        <v>2924</v>
      </c>
      <c r="H337" s="953" t="s">
        <v>341</v>
      </c>
      <c r="I337" s="962">
        <v>0</v>
      </c>
      <c r="J337" s="969">
        <v>1490500</v>
      </c>
      <c r="K337" s="969">
        <v>129929501</v>
      </c>
      <c r="L337" s="970"/>
      <c r="M337" s="950"/>
      <c r="N337" s="953" t="s">
        <v>2742</v>
      </c>
      <c r="O337" s="515">
        <v>-1490500</v>
      </c>
      <c r="Q337" s="462" t="s">
        <v>3314</v>
      </c>
    </row>
    <row r="338" spans="1:17" s="462" customFormat="1" hidden="1" outlineLevel="1">
      <c r="A338" s="950" t="s">
        <v>2737</v>
      </c>
      <c r="B338" s="950" t="s">
        <v>2738</v>
      </c>
      <c r="C338" s="950" t="s">
        <v>423</v>
      </c>
      <c r="D338" s="950"/>
      <c r="E338" s="968" t="s">
        <v>3315</v>
      </c>
      <c r="F338" s="950" t="s">
        <v>3222</v>
      </c>
      <c r="G338" s="950" t="s">
        <v>2924</v>
      </c>
      <c r="H338" s="953" t="s">
        <v>341</v>
      </c>
      <c r="I338" s="962">
        <v>0</v>
      </c>
      <c r="J338" s="973">
        <v>442380</v>
      </c>
      <c r="K338" s="973">
        <v>129487121</v>
      </c>
      <c r="L338" s="974"/>
      <c r="M338" s="950"/>
      <c r="N338" s="971" t="s">
        <v>2742</v>
      </c>
      <c r="O338" s="460">
        <v>-442380</v>
      </c>
      <c r="Q338" s="461" t="s">
        <v>3316</v>
      </c>
    </row>
    <row r="339" spans="1:17" s="462" customFormat="1" hidden="1" outlineLevel="1">
      <c r="A339" s="950" t="s">
        <v>2737</v>
      </c>
      <c r="B339" s="950" t="s">
        <v>2738</v>
      </c>
      <c r="C339" s="950" t="s">
        <v>356</v>
      </c>
      <c r="D339" s="953">
        <v>1</v>
      </c>
      <c r="E339" s="953" t="s">
        <v>3317</v>
      </c>
      <c r="F339" s="950" t="s">
        <v>3318</v>
      </c>
      <c r="G339" s="953"/>
      <c r="H339" s="953" t="s">
        <v>341</v>
      </c>
      <c r="I339" s="962">
        <v>144600</v>
      </c>
      <c r="J339" s="962">
        <v>0</v>
      </c>
      <c r="K339" s="975">
        <v>517404999</v>
      </c>
      <c r="L339" s="972" t="s">
        <v>2865</v>
      </c>
      <c r="M339" s="953" t="s">
        <v>2862</v>
      </c>
      <c r="N339" s="971" t="s">
        <v>2742</v>
      </c>
      <c r="O339" s="460">
        <v>144600</v>
      </c>
      <c r="Q339" s="461" t="s">
        <v>39</v>
      </c>
    </row>
    <row r="340" spans="1:17" s="462" customFormat="1" hidden="1" outlineLevel="1">
      <c r="A340" s="950" t="s">
        <v>2737</v>
      </c>
      <c r="B340" s="950" t="s">
        <v>2738</v>
      </c>
      <c r="C340" s="950" t="s">
        <v>356</v>
      </c>
      <c r="D340" s="953">
        <v>1</v>
      </c>
      <c r="E340" s="953" t="s">
        <v>3319</v>
      </c>
      <c r="F340" s="953" t="s">
        <v>2760</v>
      </c>
      <c r="G340" s="953"/>
      <c r="H340" s="953" t="s">
        <v>341</v>
      </c>
      <c r="I340" s="962">
        <v>0</v>
      </c>
      <c r="J340" s="962">
        <v>4400</v>
      </c>
      <c r="K340" s="975">
        <v>517400599</v>
      </c>
      <c r="L340" s="972" t="s">
        <v>2787</v>
      </c>
      <c r="M340" s="953" t="s">
        <v>2762</v>
      </c>
      <c r="N340" s="971" t="s">
        <v>2742</v>
      </c>
      <c r="O340" s="460">
        <v>-4400</v>
      </c>
      <c r="Q340" s="461" t="s">
        <v>368</v>
      </c>
    </row>
    <row r="341" spans="1:17" s="462" customFormat="1" hidden="1" outlineLevel="1">
      <c r="A341" s="950" t="s">
        <v>2737</v>
      </c>
      <c r="B341" s="950" t="s">
        <v>2738</v>
      </c>
      <c r="C341" s="950" t="s">
        <v>356</v>
      </c>
      <c r="D341" s="953">
        <v>2</v>
      </c>
      <c r="E341" s="953" t="s">
        <v>3320</v>
      </c>
      <c r="F341" s="953" t="s">
        <v>3321</v>
      </c>
      <c r="G341" s="953" t="s">
        <v>2894</v>
      </c>
      <c r="H341" s="953" t="s">
        <v>341</v>
      </c>
      <c r="I341" s="962">
        <v>0</v>
      </c>
      <c r="J341" s="962">
        <v>181753531</v>
      </c>
      <c r="K341" s="975">
        <v>335647068</v>
      </c>
      <c r="L341" s="972" t="s">
        <v>2880</v>
      </c>
      <c r="M341" s="953" t="s">
        <v>2762</v>
      </c>
      <c r="N341" s="971" t="s">
        <v>2742</v>
      </c>
      <c r="O341" s="460">
        <v>-181753531</v>
      </c>
      <c r="Q341" s="461" t="s">
        <v>39</v>
      </c>
    </row>
    <row r="342" spans="1:17" s="462" customFormat="1" hidden="1" outlineLevel="1">
      <c r="A342" s="950" t="s">
        <v>2737</v>
      </c>
      <c r="B342" s="950" t="s">
        <v>2738</v>
      </c>
      <c r="C342" s="950" t="s">
        <v>423</v>
      </c>
      <c r="D342" s="950"/>
      <c r="E342" s="968" t="s">
        <v>3322</v>
      </c>
      <c r="F342" s="950" t="s">
        <v>2879</v>
      </c>
      <c r="G342" s="950" t="s">
        <v>50</v>
      </c>
      <c r="H342" s="953" t="s">
        <v>341</v>
      </c>
      <c r="I342" s="962">
        <v>5000000</v>
      </c>
      <c r="J342" s="973">
        <v>0</v>
      </c>
      <c r="K342" s="973">
        <v>134487121</v>
      </c>
      <c r="L342" s="974"/>
      <c r="M342" s="950" t="s">
        <v>2879</v>
      </c>
      <c r="N342" s="971" t="s">
        <v>2742</v>
      </c>
      <c r="O342" s="460">
        <v>5000000</v>
      </c>
      <c r="Q342" s="461" t="s">
        <v>3323</v>
      </c>
    </row>
    <row r="343" spans="1:17" s="462" customFormat="1" hidden="1" outlineLevel="1">
      <c r="A343" s="950" t="s">
        <v>2737</v>
      </c>
      <c r="B343" s="950" t="s">
        <v>2738</v>
      </c>
      <c r="C343" s="950" t="s">
        <v>423</v>
      </c>
      <c r="D343" s="950"/>
      <c r="E343" s="968" t="s">
        <v>3324</v>
      </c>
      <c r="F343" s="950" t="s">
        <v>2869</v>
      </c>
      <c r="G343" s="950" t="s">
        <v>2924</v>
      </c>
      <c r="H343" s="953" t="s">
        <v>341</v>
      </c>
      <c r="I343" s="962">
        <v>0</v>
      </c>
      <c r="J343" s="973">
        <v>240880</v>
      </c>
      <c r="K343" s="973">
        <v>134246241</v>
      </c>
      <c r="L343" s="974"/>
      <c r="M343" s="950" t="s">
        <v>2869</v>
      </c>
      <c r="N343" s="971" t="s">
        <v>2742</v>
      </c>
      <c r="O343" s="460">
        <v>-240880</v>
      </c>
      <c r="Q343" s="461" t="s">
        <v>3325</v>
      </c>
    </row>
    <row r="344" spans="1:17" hidden="1" outlineLevel="1" collapsed="1">
      <c r="C344" s="613" t="s">
        <v>2999</v>
      </c>
    </row>
    <row r="345" spans="1:17" s="462" customFormat="1" hidden="1" outlineLevel="1">
      <c r="A345" s="950" t="s">
        <v>2737</v>
      </c>
      <c r="B345" s="950" t="s">
        <v>2738</v>
      </c>
      <c r="C345" s="950" t="s">
        <v>423</v>
      </c>
      <c r="D345" s="950"/>
      <c r="E345" s="968" t="s">
        <v>3326</v>
      </c>
      <c r="F345" s="950" t="s">
        <v>55</v>
      </c>
      <c r="G345" s="950" t="s">
        <v>2994</v>
      </c>
      <c r="H345" s="953" t="s">
        <v>341</v>
      </c>
      <c r="I345" s="962">
        <v>0</v>
      </c>
      <c r="J345" s="973">
        <v>8978142</v>
      </c>
      <c r="K345" s="973">
        <v>125268099</v>
      </c>
      <c r="L345" s="974"/>
      <c r="M345" s="950"/>
      <c r="N345" s="971" t="s">
        <v>2742</v>
      </c>
      <c r="O345" s="460">
        <v>-8978142</v>
      </c>
      <c r="Q345" s="461" t="s">
        <v>39</v>
      </c>
    </row>
    <row r="346" spans="1:17" s="462" customFormat="1" hidden="1" outlineLevel="1">
      <c r="A346" s="950" t="s">
        <v>2737</v>
      </c>
      <c r="B346" s="950" t="s">
        <v>2738</v>
      </c>
      <c r="C346" s="950" t="s">
        <v>423</v>
      </c>
      <c r="D346" s="950"/>
      <c r="E346" s="968" t="s">
        <v>3327</v>
      </c>
      <c r="F346" s="950" t="s">
        <v>3227</v>
      </c>
      <c r="G346" s="950" t="s">
        <v>2924</v>
      </c>
      <c r="H346" s="953" t="s">
        <v>341</v>
      </c>
      <c r="I346" s="962">
        <v>0</v>
      </c>
      <c r="J346" s="973">
        <v>36300</v>
      </c>
      <c r="K346" s="973">
        <v>125231799</v>
      </c>
      <c r="L346" s="974"/>
      <c r="M346" s="950"/>
      <c r="N346" s="971" t="s">
        <v>2742</v>
      </c>
      <c r="O346" s="460">
        <v>-36300</v>
      </c>
      <c r="Q346" s="461" t="s">
        <v>3328</v>
      </c>
    </row>
    <row r="347" spans="1:17" s="462" customFormat="1" hidden="1" outlineLevel="1">
      <c r="A347" s="950" t="s">
        <v>2737</v>
      </c>
      <c r="B347" s="950" t="s">
        <v>2738</v>
      </c>
      <c r="C347" s="950" t="s">
        <v>423</v>
      </c>
      <c r="D347" s="950"/>
      <c r="E347" s="968" t="s">
        <v>3329</v>
      </c>
      <c r="F347" s="950" t="s">
        <v>3210</v>
      </c>
      <c r="G347" s="950" t="s">
        <v>2924</v>
      </c>
      <c r="H347" s="953" t="s">
        <v>341</v>
      </c>
      <c r="I347" s="962">
        <v>0</v>
      </c>
      <c r="J347" s="973">
        <v>7480</v>
      </c>
      <c r="K347" s="973">
        <v>125224319</v>
      </c>
      <c r="L347" s="974"/>
      <c r="M347" s="950"/>
      <c r="N347" s="971" t="s">
        <v>2742</v>
      </c>
      <c r="O347" s="460">
        <v>-7480</v>
      </c>
      <c r="Q347" s="461" t="s">
        <v>3330</v>
      </c>
    </row>
    <row r="348" spans="1:17" s="462" customFormat="1" hidden="1" outlineLevel="1">
      <c r="A348" s="950" t="s">
        <v>2737</v>
      </c>
      <c r="B348" s="950" t="s">
        <v>2738</v>
      </c>
      <c r="C348" s="950" t="s">
        <v>423</v>
      </c>
      <c r="D348" s="950"/>
      <c r="E348" s="968" t="s">
        <v>3331</v>
      </c>
      <c r="F348" s="950" t="s">
        <v>3308</v>
      </c>
      <c r="G348" s="950" t="s">
        <v>2924</v>
      </c>
      <c r="H348" s="953" t="s">
        <v>341</v>
      </c>
      <c r="I348" s="962">
        <v>0</v>
      </c>
      <c r="J348" s="973">
        <v>135000</v>
      </c>
      <c r="K348" s="973">
        <v>125089319</v>
      </c>
      <c r="L348" s="974"/>
      <c r="M348" s="950"/>
      <c r="N348" s="971" t="s">
        <v>2742</v>
      </c>
      <c r="O348" s="460">
        <v>-135000</v>
      </c>
      <c r="Q348" s="461" t="s">
        <v>3332</v>
      </c>
    </row>
    <row r="349" spans="1:17" s="462" customFormat="1" hidden="1" outlineLevel="1">
      <c r="A349" s="950" t="s">
        <v>2737</v>
      </c>
      <c r="B349" s="950" t="s">
        <v>2738</v>
      </c>
      <c r="C349" s="950" t="s">
        <v>356</v>
      </c>
      <c r="D349" s="953">
        <v>1</v>
      </c>
      <c r="E349" s="953" t="s">
        <v>3333</v>
      </c>
      <c r="F349" s="953" t="s">
        <v>3152</v>
      </c>
      <c r="G349" s="953"/>
      <c r="H349" s="953" t="s">
        <v>341</v>
      </c>
      <c r="I349" s="962">
        <v>58102150</v>
      </c>
      <c r="J349" s="962">
        <v>0</v>
      </c>
      <c r="K349" s="953">
        <v>393749218</v>
      </c>
      <c r="L349" s="972" t="s">
        <v>2858</v>
      </c>
      <c r="M349" s="953" t="s">
        <v>3274</v>
      </c>
      <c r="N349" s="971" t="s">
        <v>2742</v>
      </c>
      <c r="O349" s="460">
        <v>58102150</v>
      </c>
      <c r="Q349" s="461" t="s">
        <v>39</v>
      </c>
    </row>
    <row r="350" spans="1:17" s="462" customFormat="1" hidden="1" outlineLevel="1">
      <c r="A350" s="950" t="s">
        <v>2737</v>
      </c>
      <c r="B350" s="950" t="s">
        <v>2738</v>
      </c>
      <c r="C350" s="950" t="s">
        <v>423</v>
      </c>
      <c r="D350" s="950"/>
      <c r="E350" s="968" t="s">
        <v>3334</v>
      </c>
      <c r="F350" s="950" t="s">
        <v>3210</v>
      </c>
      <c r="G350" s="950" t="s">
        <v>2924</v>
      </c>
      <c r="H350" s="953" t="s">
        <v>341</v>
      </c>
      <c r="I350" s="962">
        <v>0</v>
      </c>
      <c r="J350" s="973">
        <v>142350</v>
      </c>
      <c r="K350" s="973">
        <v>124946969</v>
      </c>
      <c r="L350" s="974"/>
      <c r="M350" s="950"/>
      <c r="N350" s="971" t="s">
        <v>2742</v>
      </c>
      <c r="O350" s="460">
        <v>-142350</v>
      </c>
      <c r="Q350" s="461" t="s">
        <v>3335</v>
      </c>
    </row>
    <row r="351" spans="1:17" s="462" customFormat="1" hidden="1" outlineLevel="1">
      <c r="A351" s="950" t="s">
        <v>2737</v>
      </c>
      <c r="B351" s="950" t="s">
        <v>2738</v>
      </c>
      <c r="C351" s="950" t="s">
        <v>423</v>
      </c>
      <c r="D351" s="950"/>
      <c r="E351" s="968" t="s">
        <v>3336</v>
      </c>
      <c r="F351" s="950" t="s">
        <v>3337</v>
      </c>
      <c r="G351" s="950" t="s">
        <v>50</v>
      </c>
      <c r="H351" s="953" t="s">
        <v>341</v>
      </c>
      <c r="I351" s="962">
        <v>71790</v>
      </c>
      <c r="J351" s="973">
        <v>0</v>
      </c>
      <c r="K351" s="973">
        <v>125018759</v>
      </c>
      <c r="L351" s="974"/>
      <c r="M351" s="950"/>
      <c r="N351" s="971" t="s">
        <v>2742</v>
      </c>
      <c r="O351" s="460">
        <v>71790</v>
      </c>
      <c r="Q351" s="461" t="s">
        <v>39</v>
      </c>
    </row>
    <row r="352" spans="1:17" s="462" customFormat="1" hidden="1" outlineLevel="1">
      <c r="A352" s="950" t="s">
        <v>2737</v>
      </c>
      <c r="B352" s="950" t="s">
        <v>2738</v>
      </c>
      <c r="C352" s="950" t="s">
        <v>423</v>
      </c>
      <c r="D352" s="950"/>
      <c r="E352" s="968" t="s">
        <v>3338</v>
      </c>
      <c r="F352" s="950" t="s">
        <v>55</v>
      </c>
      <c r="G352" s="950" t="s">
        <v>2994</v>
      </c>
      <c r="H352" s="953" t="s">
        <v>341</v>
      </c>
      <c r="I352" s="962">
        <v>0</v>
      </c>
      <c r="J352" s="973">
        <v>8360655</v>
      </c>
      <c r="K352" s="973">
        <v>116658104</v>
      </c>
      <c r="L352" s="974"/>
      <c r="M352" s="950"/>
      <c r="N352" s="971" t="s">
        <v>2742</v>
      </c>
      <c r="O352" s="460">
        <v>-8360655</v>
      </c>
      <c r="Q352" s="461" t="s">
        <v>39</v>
      </c>
    </row>
    <row r="353" spans="1:17" s="462" customFormat="1" hidden="1" outlineLevel="1" collapsed="1">
      <c r="A353" s="950"/>
      <c r="B353" s="950"/>
      <c r="C353" s="613" t="s">
        <v>2999</v>
      </c>
      <c r="D353" s="950"/>
      <c r="E353" s="968"/>
      <c r="F353" s="950"/>
      <c r="G353" s="950"/>
      <c r="H353" s="953"/>
      <c r="I353" s="962"/>
      <c r="J353" s="973"/>
      <c r="K353" s="973"/>
      <c r="L353" s="974"/>
      <c r="M353" s="950"/>
      <c r="N353" s="971"/>
      <c r="O353" s="460"/>
      <c r="Q353" s="461"/>
    </row>
    <row r="354" spans="1:17" s="462" customFormat="1" hidden="1" outlineLevel="1">
      <c r="A354" s="950" t="s">
        <v>2737</v>
      </c>
      <c r="B354" s="950" t="s">
        <v>2738</v>
      </c>
      <c r="C354" s="950" t="s">
        <v>423</v>
      </c>
      <c r="D354" s="950"/>
      <c r="E354" s="968" t="s">
        <v>3339</v>
      </c>
      <c r="F354" s="950" t="s">
        <v>3227</v>
      </c>
      <c r="G354" s="950" t="s">
        <v>2924</v>
      </c>
      <c r="H354" s="953" t="s">
        <v>341</v>
      </c>
      <c r="I354" s="962">
        <v>0</v>
      </c>
      <c r="J354" s="973">
        <v>335270</v>
      </c>
      <c r="K354" s="973">
        <v>116322834</v>
      </c>
      <c r="L354" s="974"/>
      <c r="M354" s="950"/>
      <c r="N354" s="971" t="s">
        <v>2742</v>
      </c>
      <c r="O354" s="460">
        <v>-335270</v>
      </c>
      <c r="Q354" s="461" t="s">
        <v>3340</v>
      </c>
    </row>
    <row r="355" spans="1:17" s="462" customFormat="1" hidden="1" outlineLevel="1">
      <c r="A355" s="950" t="s">
        <v>2737</v>
      </c>
      <c r="B355" s="950" t="s">
        <v>2738</v>
      </c>
      <c r="C355" s="950" t="s">
        <v>356</v>
      </c>
      <c r="D355" s="953">
        <v>1</v>
      </c>
      <c r="E355" s="953" t="s">
        <v>3341</v>
      </c>
      <c r="F355" s="953" t="s">
        <v>3337</v>
      </c>
      <c r="G355" s="953" t="s">
        <v>3337</v>
      </c>
      <c r="H355" s="953" t="s">
        <v>341</v>
      </c>
      <c r="I355" s="976">
        <v>33970</v>
      </c>
      <c r="J355" s="962">
        <v>0</v>
      </c>
      <c r="K355" s="977">
        <v>393783188</v>
      </c>
      <c r="L355" s="972" t="s">
        <v>2817</v>
      </c>
      <c r="M355" s="953" t="s">
        <v>3214</v>
      </c>
      <c r="N355" s="971" t="s">
        <v>2742</v>
      </c>
      <c r="O355" s="460">
        <v>33970</v>
      </c>
      <c r="Q355" s="461" t="s">
        <v>39</v>
      </c>
    </row>
    <row r="356" spans="1:17" s="462" customFormat="1" hidden="1" outlineLevel="1">
      <c r="A356" s="950" t="s">
        <v>2737</v>
      </c>
      <c r="B356" s="950" t="s">
        <v>2738</v>
      </c>
      <c r="C356" s="950" t="s">
        <v>423</v>
      </c>
      <c r="D356" s="950"/>
      <c r="E356" s="968" t="s">
        <v>3342</v>
      </c>
      <c r="F356" s="950" t="s">
        <v>3201</v>
      </c>
      <c r="G356" s="950" t="s">
        <v>2924</v>
      </c>
      <c r="H356" s="950" t="s">
        <v>341</v>
      </c>
      <c r="I356" s="969">
        <v>0</v>
      </c>
      <c r="J356" s="969">
        <v>1265000</v>
      </c>
      <c r="K356" s="969">
        <v>115057834</v>
      </c>
      <c r="L356" s="970"/>
      <c r="M356" s="950"/>
      <c r="N356" s="950" t="s">
        <v>2742</v>
      </c>
      <c r="O356" s="612">
        <v>-1265000</v>
      </c>
      <c r="Q356" s="462" t="s">
        <v>3343</v>
      </c>
    </row>
    <row r="357" spans="1:17" s="462" customFormat="1" hidden="1" outlineLevel="1">
      <c r="A357" s="950" t="s">
        <v>2737</v>
      </c>
      <c r="B357" s="950" t="s">
        <v>2738</v>
      </c>
      <c r="C357" s="950" t="s">
        <v>423</v>
      </c>
      <c r="D357" s="950"/>
      <c r="E357" s="968" t="s">
        <v>3344</v>
      </c>
      <c r="F357" s="950" t="s">
        <v>3201</v>
      </c>
      <c r="G357" s="950" t="s">
        <v>2924</v>
      </c>
      <c r="H357" s="950" t="s">
        <v>341</v>
      </c>
      <c r="I357" s="969">
        <v>0</v>
      </c>
      <c r="J357" s="969">
        <v>935000</v>
      </c>
      <c r="K357" s="969">
        <v>114122834</v>
      </c>
      <c r="L357" s="970"/>
      <c r="M357" s="950"/>
      <c r="N357" s="950" t="s">
        <v>2742</v>
      </c>
      <c r="O357" s="612">
        <v>-935000</v>
      </c>
      <c r="Q357" s="462" t="s">
        <v>3345</v>
      </c>
    </row>
    <row r="358" spans="1:17" s="462" customFormat="1" hidden="1" outlineLevel="1">
      <c r="A358" s="950" t="s">
        <v>2737</v>
      </c>
      <c r="B358" s="950" t="s">
        <v>2738</v>
      </c>
      <c r="C358" s="950" t="s">
        <v>423</v>
      </c>
      <c r="D358" s="950"/>
      <c r="E358" s="968" t="s">
        <v>3346</v>
      </c>
      <c r="F358" s="950" t="s">
        <v>55</v>
      </c>
      <c r="G358" s="950" t="s">
        <v>2994</v>
      </c>
      <c r="H358" s="950" t="s">
        <v>341</v>
      </c>
      <c r="I358" s="973">
        <v>0</v>
      </c>
      <c r="J358" s="973">
        <v>8639344</v>
      </c>
      <c r="K358" s="973">
        <v>105483490</v>
      </c>
      <c r="L358" s="974"/>
      <c r="M358" s="950"/>
      <c r="N358" s="978" t="s">
        <v>2742</v>
      </c>
      <c r="O358" s="609">
        <v>-8639344</v>
      </c>
      <c r="Q358" s="461" t="s">
        <v>39</v>
      </c>
    </row>
    <row r="359" spans="1:17" hidden="1" outlineLevel="1" collapsed="1">
      <c r="C359" s="613" t="s">
        <v>2999</v>
      </c>
    </row>
    <row r="360" spans="1:17" ht="17.399999999999999" hidden="1" outlineLevel="1">
      <c r="A360" s="1344" t="s">
        <v>2737</v>
      </c>
      <c r="B360" s="1344" t="s">
        <v>2738</v>
      </c>
      <c r="C360" s="1344" t="s">
        <v>356</v>
      </c>
      <c r="D360" s="1345">
        <v>1</v>
      </c>
      <c r="E360" s="1346" t="s">
        <v>3347</v>
      </c>
      <c r="F360" s="1345" t="s">
        <v>2760</v>
      </c>
      <c r="G360" s="1345"/>
      <c r="H360" s="1345" t="s">
        <v>341</v>
      </c>
      <c r="I360" s="1347">
        <v>0</v>
      </c>
      <c r="J360" s="1347">
        <v>4400</v>
      </c>
      <c r="K360" s="1348">
        <v>393778788</v>
      </c>
      <c r="L360" s="1349" t="s">
        <v>2787</v>
      </c>
      <c r="M360" s="1345" t="s">
        <v>2762</v>
      </c>
      <c r="N360" s="1350" t="s">
        <v>2742</v>
      </c>
      <c r="O360" s="1351">
        <v>-4400</v>
      </c>
      <c r="P360" s="1352"/>
      <c r="Q360" s="1353" t="s">
        <v>368</v>
      </c>
    </row>
    <row r="361" spans="1:17" ht="17.399999999999999" hidden="1" outlineLevel="1">
      <c r="A361" s="1344" t="s">
        <v>2737</v>
      </c>
      <c r="B361" s="1344" t="s">
        <v>2738</v>
      </c>
      <c r="C361" s="1344" t="s">
        <v>356</v>
      </c>
      <c r="D361" s="1345">
        <v>2</v>
      </c>
      <c r="E361" s="1346" t="s">
        <v>3348</v>
      </c>
      <c r="F361" s="1345"/>
      <c r="G361" s="1345"/>
      <c r="H361" s="1345" t="s">
        <v>341</v>
      </c>
      <c r="I361" s="1347">
        <v>84487</v>
      </c>
      <c r="J361" s="1347">
        <v>0</v>
      </c>
      <c r="K361" s="1348">
        <v>393863275</v>
      </c>
      <c r="L361" s="1349" t="s">
        <v>2865</v>
      </c>
      <c r="M361" s="1345" t="s">
        <v>2862</v>
      </c>
      <c r="N361" s="1350" t="s">
        <v>2742</v>
      </c>
      <c r="O361" s="1351">
        <v>84487</v>
      </c>
      <c r="P361" s="1352"/>
      <c r="Q361" s="1353" t="s">
        <v>39</v>
      </c>
    </row>
    <row r="362" spans="1:17" ht="17.399999999999999" hidden="1" outlineLevel="1">
      <c r="A362" s="1344" t="s">
        <v>2737</v>
      </c>
      <c r="B362" s="1344" t="s">
        <v>2738</v>
      </c>
      <c r="C362" s="1344" t="s">
        <v>423</v>
      </c>
      <c r="D362" s="1345"/>
      <c r="E362" s="1346" t="s">
        <v>3349</v>
      </c>
      <c r="F362" s="1345" t="s">
        <v>3350</v>
      </c>
      <c r="G362" s="1345" t="s">
        <v>2924</v>
      </c>
      <c r="H362" s="1345" t="s">
        <v>341</v>
      </c>
      <c r="I362" s="1347">
        <v>0</v>
      </c>
      <c r="J362" s="1347">
        <v>552000</v>
      </c>
      <c r="K362" s="1347">
        <v>104931490</v>
      </c>
      <c r="L362" s="1349"/>
      <c r="M362" s="1345"/>
      <c r="N362" s="1350" t="s">
        <v>2742</v>
      </c>
      <c r="O362" s="1351">
        <v>-552000</v>
      </c>
      <c r="P362" s="1352"/>
      <c r="Q362" s="1353" t="s">
        <v>3351</v>
      </c>
    </row>
    <row r="363" spans="1:17" ht="17.399999999999999" hidden="1" outlineLevel="1">
      <c r="A363" s="1344" t="s">
        <v>2737</v>
      </c>
      <c r="B363" s="1344" t="s">
        <v>2738</v>
      </c>
      <c r="C363" s="1344" t="s">
        <v>423</v>
      </c>
      <c r="D363" s="1345"/>
      <c r="E363" s="1346" t="s">
        <v>3352</v>
      </c>
      <c r="F363" s="1345" t="s">
        <v>3017</v>
      </c>
      <c r="G363" s="1345" t="s">
        <v>2994</v>
      </c>
      <c r="H363" s="1345" t="s">
        <v>341</v>
      </c>
      <c r="I363" s="1347">
        <v>199091</v>
      </c>
      <c r="J363" s="1347">
        <v>0</v>
      </c>
      <c r="K363" s="1347">
        <v>105130581</v>
      </c>
      <c r="L363" s="1349"/>
      <c r="M363" s="1345"/>
      <c r="N363" s="1350" t="s">
        <v>2742</v>
      </c>
      <c r="O363" s="1351">
        <v>199091</v>
      </c>
      <c r="P363" s="1352"/>
      <c r="Q363" s="1353" t="s">
        <v>39</v>
      </c>
    </row>
    <row r="364" spans="1:17" hidden="1" collapsed="1">
      <c r="A364" s="613" t="s">
        <v>2999</v>
      </c>
      <c r="B364" s="613" t="s">
        <v>2999</v>
      </c>
      <c r="C364" s="613" t="s">
        <v>2999</v>
      </c>
    </row>
    <row r="365" spans="1:17" s="473" customFormat="1" hidden="1" outlineLevel="1">
      <c r="A365" s="953" t="s">
        <v>2737</v>
      </c>
      <c r="B365" s="953" t="s">
        <v>2738</v>
      </c>
      <c r="C365" s="953" t="s">
        <v>423</v>
      </c>
      <c r="D365" s="979"/>
      <c r="E365" s="954" t="s">
        <v>3353</v>
      </c>
      <c r="F365" s="953" t="s">
        <v>55</v>
      </c>
      <c r="G365" s="962" t="s">
        <v>2994</v>
      </c>
      <c r="H365" s="953" t="s">
        <v>341</v>
      </c>
      <c r="I365" s="962">
        <v>0</v>
      </c>
      <c r="J365" s="962">
        <v>8360655</v>
      </c>
      <c r="K365" s="962">
        <v>96769926</v>
      </c>
      <c r="L365" s="962"/>
      <c r="M365" s="953"/>
      <c r="N365" s="971" t="s">
        <v>2742</v>
      </c>
      <c r="O365" s="609">
        <v>-8360655</v>
      </c>
      <c r="Q365" s="660" t="s">
        <v>3354</v>
      </c>
    </row>
    <row r="366" spans="1:17" s="462" customFormat="1" hidden="1" outlineLevel="1">
      <c r="A366" s="953" t="s">
        <v>2737</v>
      </c>
      <c r="B366" s="953" t="s">
        <v>2738</v>
      </c>
      <c r="C366" s="953" t="s">
        <v>423</v>
      </c>
      <c r="D366" s="979"/>
      <c r="E366" s="954" t="s">
        <v>3355</v>
      </c>
      <c r="F366" s="953" t="s">
        <v>3227</v>
      </c>
      <c r="G366" s="962" t="s">
        <v>2924</v>
      </c>
      <c r="H366" s="953" t="s">
        <v>341</v>
      </c>
      <c r="I366" s="962">
        <v>0</v>
      </c>
      <c r="J366" s="962">
        <v>5570</v>
      </c>
      <c r="K366" s="962">
        <v>96764356</v>
      </c>
      <c r="L366" s="962"/>
      <c r="M366" s="953"/>
      <c r="N366" s="971" t="s">
        <v>2742</v>
      </c>
      <c r="O366" s="609">
        <v>-5570</v>
      </c>
      <c r="Q366" s="661" t="s">
        <v>3356</v>
      </c>
    </row>
    <row r="367" spans="1:17" s="462" customFormat="1" hidden="1" outlineLevel="1">
      <c r="A367" s="953" t="s">
        <v>2737</v>
      </c>
      <c r="B367" s="953" t="s">
        <v>2738</v>
      </c>
      <c r="C367" s="953" t="s">
        <v>423</v>
      </c>
      <c r="D367" s="979"/>
      <c r="E367" s="954" t="s">
        <v>3357</v>
      </c>
      <c r="F367" s="953" t="s">
        <v>3201</v>
      </c>
      <c r="G367" s="962" t="s">
        <v>2924</v>
      </c>
      <c r="H367" s="953" t="s">
        <v>341</v>
      </c>
      <c r="I367" s="962">
        <v>0</v>
      </c>
      <c r="J367" s="962">
        <v>6548300</v>
      </c>
      <c r="K367" s="962">
        <v>90216056</v>
      </c>
      <c r="L367" s="962"/>
      <c r="M367" s="953"/>
      <c r="N367" s="953" t="s">
        <v>2742</v>
      </c>
      <c r="O367" s="612">
        <v>-6548300</v>
      </c>
      <c r="Q367" s="462" t="s">
        <v>3358</v>
      </c>
    </row>
    <row r="368" spans="1:17" s="473" customFormat="1" hidden="1" outlineLevel="1">
      <c r="A368" s="953" t="s">
        <v>2737</v>
      </c>
      <c r="B368" s="953" t="s">
        <v>2738</v>
      </c>
      <c r="C368" s="953" t="s">
        <v>423</v>
      </c>
      <c r="D368" s="979"/>
      <c r="E368" s="954" t="s">
        <v>3359</v>
      </c>
      <c r="F368" s="953" t="s">
        <v>3205</v>
      </c>
      <c r="G368" s="962" t="s">
        <v>2924</v>
      </c>
      <c r="H368" s="953" t="s">
        <v>341</v>
      </c>
      <c r="I368" s="962">
        <v>0</v>
      </c>
      <c r="J368" s="962">
        <v>165000</v>
      </c>
      <c r="K368" s="962">
        <v>90051056</v>
      </c>
      <c r="L368" s="962"/>
      <c r="M368" s="953"/>
      <c r="N368" s="971" t="s">
        <v>2742</v>
      </c>
      <c r="O368" s="609">
        <v>-165000</v>
      </c>
      <c r="Q368" s="660" t="s">
        <v>3360</v>
      </c>
    </row>
    <row r="369" spans="1:19" s="462" customFormat="1" hidden="1" outlineLevel="1">
      <c r="A369" s="953" t="s">
        <v>2737</v>
      </c>
      <c r="B369" s="953" t="s">
        <v>2738</v>
      </c>
      <c r="C369" s="953" t="s">
        <v>423</v>
      </c>
      <c r="D369" s="979"/>
      <c r="E369" s="954" t="s">
        <v>3361</v>
      </c>
      <c r="F369" s="953" t="s">
        <v>2799</v>
      </c>
      <c r="G369" s="962" t="s">
        <v>2924</v>
      </c>
      <c r="H369" s="953" t="s">
        <v>341</v>
      </c>
      <c r="I369" s="962">
        <v>0</v>
      </c>
      <c r="J369" s="962">
        <v>214460</v>
      </c>
      <c r="K369" s="962">
        <v>89836596</v>
      </c>
      <c r="L369" s="962"/>
      <c r="M369" s="953"/>
      <c r="N369" s="971" t="s">
        <v>2742</v>
      </c>
      <c r="O369" s="609">
        <v>-214460</v>
      </c>
      <c r="Q369" s="461" t="s">
        <v>3362</v>
      </c>
    </row>
    <row r="370" spans="1:19" s="462" customFormat="1" hidden="1" outlineLevel="1">
      <c r="A370" s="953" t="s">
        <v>2737</v>
      </c>
      <c r="B370" s="953" t="s">
        <v>2738</v>
      </c>
      <c r="C370" s="953" t="s">
        <v>356</v>
      </c>
      <c r="D370" s="979">
        <v>1</v>
      </c>
      <c r="E370" s="954" t="s">
        <v>3363</v>
      </c>
      <c r="F370" s="953" t="s">
        <v>2760</v>
      </c>
      <c r="G370" s="962"/>
      <c r="H370" s="953" t="s">
        <v>341</v>
      </c>
      <c r="I370" s="962">
        <v>0</v>
      </c>
      <c r="J370" s="962">
        <v>4400</v>
      </c>
      <c r="K370" s="980">
        <v>393858875</v>
      </c>
      <c r="L370" s="962" t="s">
        <v>2787</v>
      </c>
      <c r="M370" s="953" t="s">
        <v>2762</v>
      </c>
      <c r="N370" s="971" t="s">
        <v>2742</v>
      </c>
      <c r="O370" s="609">
        <v>-4400</v>
      </c>
      <c r="Q370" s="461" t="s">
        <v>368</v>
      </c>
    </row>
    <row r="371" spans="1:19" s="462" customFormat="1" hidden="1" outlineLevel="1">
      <c r="A371" s="953" t="s">
        <v>2737</v>
      </c>
      <c r="B371" s="953" t="s">
        <v>2738</v>
      </c>
      <c r="C371" s="953" t="s">
        <v>423</v>
      </c>
      <c r="D371" s="979"/>
      <c r="E371" s="954" t="s">
        <v>3364</v>
      </c>
      <c r="F371" s="953" t="s">
        <v>55</v>
      </c>
      <c r="G371" s="962" t="s">
        <v>2994</v>
      </c>
      <c r="H371" s="953" t="s">
        <v>341</v>
      </c>
      <c r="I371" s="962">
        <v>0</v>
      </c>
      <c r="J371" s="962">
        <v>8639344</v>
      </c>
      <c r="K371" s="962">
        <v>81197252</v>
      </c>
      <c r="L371" s="962"/>
      <c r="M371" s="953"/>
      <c r="N371" s="971" t="s">
        <v>2742</v>
      </c>
      <c r="O371" s="609">
        <v>-8639344</v>
      </c>
      <c r="Q371" s="461" t="s">
        <v>3354</v>
      </c>
    </row>
    <row r="372" spans="1:19" hidden="1" outlineLevel="1">
      <c r="A372" s="953" t="s">
        <v>2737</v>
      </c>
      <c r="B372" s="953" t="s">
        <v>2738</v>
      </c>
      <c r="C372" s="953" t="s">
        <v>356</v>
      </c>
      <c r="D372" s="979">
        <v>1</v>
      </c>
      <c r="E372" s="954" t="s">
        <v>3365</v>
      </c>
      <c r="F372" s="953" t="s">
        <v>2760</v>
      </c>
      <c r="G372" s="962"/>
      <c r="H372" s="953" t="s">
        <v>341</v>
      </c>
      <c r="I372" s="962">
        <v>0</v>
      </c>
      <c r="J372" s="962">
        <v>4400</v>
      </c>
      <c r="K372" s="980">
        <v>393854475</v>
      </c>
      <c r="L372" s="962" t="s">
        <v>2787</v>
      </c>
      <c r="M372" s="953" t="s">
        <v>2762</v>
      </c>
      <c r="N372" s="971" t="s">
        <v>2742</v>
      </c>
      <c r="O372" s="460">
        <v>-4400</v>
      </c>
      <c r="P372" s="462"/>
      <c r="Q372" s="461" t="s">
        <v>368</v>
      </c>
      <c r="R372" s="462"/>
      <c r="S372" s="462"/>
    </row>
    <row r="373" spans="1:19" hidden="1" outlineLevel="1">
      <c r="A373" s="953" t="s">
        <v>2737</v>
      </c>
      <c r="B373" s="953" t="s">
        <v>2738</v>
      </c>
      <c r="C373" s="953" t="s">
        <v>356</v>
      </c>
      <c r="D373" s="979">
        <v>1</v>
      </c>
      <c r="E373" s="954" t="s">
        <v>3366</v>
      </c>
      <c r="F373" s="953" t="s">
        <v>3152</v>
      </c>
      <c r="G373" s="962"/>
      <c r="H373" s="953" t="s">
        <v>341</v>
      </c>
      <c r="I373" s="962">
        <v>30604330</v>
      </c>
      <c r="J373" s="962">
        <v>0</v>
      </c>
      <c r="K373" s="980">
        <v>424458805</v>
      </c>
      <c r="L373" s="962" t="s">
        <v>2858</v>
      </c>
      <c r="M373" s="953" t="s">
        <v>3274</v>
      </c>
      <c r="N373" s="971" t="s">
        <v>2742</v>
      </c>
      <c r="O373" s="460">
        <v>30604330</v>
      </c>
      <c r="P373" s="462"/>
      <c r="Q373" s="461" t="s">
        <v>39</v>
      </c>
      <c r="R373" s="462"/>
      <c r="S373" s="462"/>
    </row>
    <row r="374" spans="1:19" hidden="1" outlineLevel="1">
      <c r="A374" s="950" t="s">
        <v>2737</v>
      </c>
      <c r="B374" s="950" t="s">
        <v>2738</v>
      </c>
      <c r="C374" s="950" t="s">
        <v>423</v>
      </c>
      <c r="D374" s="981"/>
      <c r="E374" s="968" t="s">
        <v>3367</v>
      </c>
      <c r="F374" s="950" t="s">
        <v>2803</v>
      </c>
      <c r="G374" s="973" t="s">
        <v>2924</v>
      </c>
      <c r="H374" s="950" t="s">
        <v>341</v>
      </c>
      <c r="I374" s="973">
        <v>0</v>
      </c>
      <c r="J374" s="973">
        <v>1634720</v>
      </c>
      <c r="K374" s="973">
        <v>79562532</v>
      </c>
      <c r="L374" s="973"/>
      <c r="M374" s="950"/>
      <c r="N374" s="978" t="s">
        <v>2742</v>
      </c>
      <c r="O374" s="609">
        <v>-1634720</v>
      </c>
      <c r="P374" s="462"/>
      <c r="Q374" s="461" t="s">
        <v>3368</v>
      </c>
      <c r="R374" s="462"/>
      <c r="S374" s="462"/>
    </row>
    <row r="375" spans="1:19" hidden="1" outlineLevel="1">
      <c r="A375" s="950" t="s">
        <v>2737</v>
      </c>
      <c r="B375" s="950" t="s">
        <v>2738</v>
      </c>
      <c r="C375" s="950" t="s">
        <v>423</v>
      </c>
      <c r="D375" s="981"/>
      <c r="E375" s="968" t="s">
        <v>3369</v>
      </c>
      <c r="F375" s="950" t="s">
        <v>3370</v>
      </c>
      <c r="G375" s="973" t="s">
        <v>2924</v>
      </c>
      <c r="H375" s="950" t="s">
        <v>341</v>
      </c>
      <c r="I375" s="973">
        <v>0</v>
      </c>
      <c r="J375" s="973">
        <v>55000</v>
      </c>
      <c r="K375" s="973">
        <v>79507532</v>
      </c>
      <c r="L375" s="973"/>
      <c r="M375" s="950"/>
      <c r="N375" s="978" t="s">
        <v>2742</v>
      </c>
      <c r="O375" s="609">
        <v>-55000</v>
      </c>
      <c r="P375" s="462"/>
      <c r="Q375" s="461" t="s">
        <v>3371</v>
      </c>
      <c r="R375" s="462"/>
      <c r="S375" s="462"/>
    </row>
    <row r="376" spans="1:19" hidden="1" outlineLevel="1" collapsed="1">
      <c r="A376" s="953" t="s">
        <v>2737</v>
      </c>
      <c r="B376" s="953" t="s">
        <v>2738</v>
      </c>
      <c r="C376" s="953" t="s">
        <v>423</v>
      </c>
      <c r="D376" s="979"/>
      <c r="E376" s="954" t="s">
        <v>3372</v>
      </c>
      <c r="F376" s="953" t="s">
        <v>55</v>
      </c>
      <c r="G376" s="962" t="s">
        <v>2994</v>
      </c>
      <c r="H376" s="953" t="s">
        <v>341</v>
      </c>
      <c r="I376" s="962">
        <v>0</v>
      </c>
      <c r="J376" s="962">
        <v>8639344</v>
      </c>
      <c r="K376" s="962">
        <v>70868188</v>
      </c>
      <c r="L376" s="962"/>
      <c r="M376" s="953"/>
      <c r="N376" s="971" t="s">
        <v>2742</v>
      </c>
      <c r="O376" s="460">
        <v>-8639344</v>
      </c>
      <c r="P376" s="462"/>
      <c r="Q376" s="461" t="s">
        <v>3354</v>
      </c>
    </row>
    <row r="377" spans="1:19" hidden="1" outlineLevel="1">
      <c r="A377" s="953" t="s">
        <v>2737</v>
      </c>
      <c r="B377" s="953" t="s">
        <v>2738</v>
      </c>
      <c r="C377" s="953" t="s">
        <v>356</v>
      </c>
      <c r="D377" s="979">
        <v>1</v>
      </c>
      <c r="E377" s="954" t="s">
        <v>3373</v>
      </c>
      <c r="F377" s="953"/>
      <c r="G377" s="962"/>
      <c r="H377" s="953" t="s">
        <v>341</v>
      </c>
      <c r="I377" s="962">
        <v>91529</v>
      </c>
      <c r="J377" s="962">
        <v>0</v>
      </c>
      <c r="K377" s="980">
        <v>424550334</v>
      </c>
      <c r="L377" s="962" t="s">
        <v>2865</v>
      </c>
      <c r="M377" s="953" t="s">
        <v>2862</v>
      </c>
      <c r="N377" s="971" t="s">
        <v>2742</v>
      </c>
      <c r="O377" s="460">
        <v>91529</v>
      </c>
      <c r="P377" s="462"/>
      <c r="Q377" s="461" t="s">
        <v>39</v>
      </c>
    </row>
    <row r="378" spans="1:19" hidden="1" outlineLevel="1">
      <c r="A378" s="953" t="s">
        <v>2737</v>
      </c>
      <c r="B378" s="953" t="s">
        <v>2738</v>
      </c>
      <c r="C378" s="953" t="s">
        <v>423</v>
      </c>
      <c r="D378" s="979"/>
      <c r="E378" s="954" t="s">
        <v>3374</v>
      </c>
      <c r="F378" s="953" t="s">
        <v>3375</v>
      </c>
      <c r="G378" s="962" t="s">
        <v>2924</v>
      </c>
      <c r="H378" s="953" t="s">
        <v>341</v>
      </c>
      <c r="I378" s="962">
        <v>0</v>
      </c>
      <c r="J378" s="962">
        <v>7920</v>
      </c>
      <c r="K378" s="962">
        <v>70860268</v>
      </c>
      <c r="L378" s="962"/>
      <c r="M378" s="953"/>
      <c r="N378" s="971" t="s">
        <v>2742</v>
      </c>
      <c r="O378" s="460">
        <v>-7920</v>
      </c>
      <c r="P378" s="462"/>
      <c r="Q378" s="461" t="s">
        <v>3376</v>
      </c>
    </row>
    <row r="379" spans="1:19" hidden="1" outlineLevel="1">
      <c r="A379" s="953" t="s">
        <v>2737</v>
      </c>
      <c r="B379" s="953" t="s">
        <v>2738</v>
      </c>
      <c r="C379" s="953" t="s">
        <v>423</v>
      </c>
      <c r="D379" s="979"/>
      <c r="E379" s="954" t="s">
        <v>3377</v>
      </c>
      <c r="F379" s="953" t="s">
        <v>55</v>
      </c>
      <c r="G379" s="962" t="s">
        <v>2994</v>
      </c>
      <c r="H379" s="953" t="s">
        <v>341</v>
      </c>
      <c r="I379" s="962">
        <v>0</v>
      </c>
      <c r="J379" s="962">
        <v>8360655</v>
      </c>
      <c r="K379" s="962">
        <v>62499613</v>
      </c>
      <c r="L379" s="962"/>
      <c r="M379" s="953"/>
      <c r="N379" s="971" t="s">
        <v>2742</v>
      </c>
      <c r="O379" s="460">
        <v>-8360655</v>
      </c>
      <c r="P379" s="462"/>
      <c r="Q379" s="461" t="s">
        <v>39</v>
      </c>
    </row>
    <row r="380" spans="1:19" hidden="1" outlineLevel="1">
      <c r="A380" s="953" t="s">
        <v>2737</v>
      </c>
      <c r="B380" s="953" t="s">
        <v>2738</v>
      </c>
      <c r="C380" s="953" t="s">
        <v>356</v>
      </c>
      <c r="D380" s="979">
        <v>1</v>
      </c>
      <c r="E380" s="954" t="s">
        <v>3378</v>
      </c>
      <c r="F380" s="953" t="s">
        <v>3379</v>
      </c>
      <c r="G380" s="962" t="s">
        <v>3201</v>
      </c>
      <c r="H380" s="953" t="s">
        <v>341</v>
      </c>
      <c r="I380" s="962">
        <v>0</v>
      </c>
      <c r="J380" s="962">
        <v>715000</v>
      </c>
      <c r="K380" s="980">
        <v>423835334</v>
      </c>
      <c r="L380" s="962" t="s">
        <v>2880</v>
      </c>
      <c r="M380" s="953" t="s">
        <v>2762</v>
      </c>
      <c r="N380" s="971" t="s">
        <v>2742</v>
      </c>
      <c r="O380" s="460">
        <v>-715000</v>
      </c>
      <c r="P380" s="462"/>
      <c r="Q380" s="461" t="s">
        <v>3380</v>
      </c>
    </row>
    <row r="381" spans="1:19" hidden="1" outlineLevel="1">
      <c r="A381" s="953" t="s">
        <v>2737</v>
      </c>
      <c r="B381" s="953" t="s">
        <v>2738</v>
      </c>
      <c r="C381" s="953" t="s">
        <v>356</v>
      </c>
      <c r="D381" s="979">
        <v>2</v>
      </c>
      <c r="E381" s="954" t="s">
        <v>3381</v>
      </c>
      <c r="F381" s="953" t="s">
        <v>3379</v>
      </c>
      <c r="G381" s="962" t="s">
        <v>3201</v>
      </c>
      <c r="H381" s="953" t="s">
        <v>341</v>
      </c>
      <c r="I381" s="962">
        <v>0</v>
      </c>
      <c r="J381" s="962">
        <v>1540000</v>
      </c>
      <c r="K381" s="980">
        <v>422295334</v>
      </c>
      <c r="L381" s="962" t="s">
        <v>2880</v>
      </c>
      <c r="M381" s="953" t="s">
        <v>2762</v>
      </c>
      <c r="N381" s="971" t="s">
        <v>2742</v>
      </c>
      <c r="O381" s="460">
        <v>-1540000</v>
      </c>
      <c r="P381" s="462"/>
      <c r="Q381" s="461" t="s">
        <v>3382</v>
      </c>
    </row>
    <row r="382" spans="1:19" hidden="1" outlineLevel="1">
      <c r="A382" s="953" t="s">
        <v>2737</v>
      </c>
      <c r="B382" s="953" t="s">
        <v>2738</v>
      </c>
      <c r="C382" s="953" t="s">
        <v>356</v>
      </c>
      <c r="D382" s="979">
        <v>3</v>
      </c>
      <c r="E382" s="954" t="s">
        <v>3381</v>
      </c>
      <c r="F382" s="953" t="s">
        <v>3379</v>
      </c>
      <c r="G382" s="962" t="s">
        <v>3201</v>
      </c>
      <c r="H382" s="953" t="s">
        <v>341</v>
      </c>
      <c r="I382" s="962">
        <v>0</v>
      </c>
      <c r="J382" s="962">
        <v>715000</v>
      </c>
      <c r="K382" s="980">
        <v>421580334</v>
      </c>
      <c r="L382" s="962" t="s">
        <v>2880</v>
      </c>
      <c r="M382" s="953" t="s">
        <v>2762</v>
      </c>
      <c r="N382" s="971" t="s">
        <v>2742</v>
      </c>
      <c r="O382" s="460">
        <v>-715000</v>
      </c>
      <c r="P382" s="462"/>
      <c r="Q382" s="461" t="s">
        <v>3383</v>
      </c>
    </row>
    <row r="383" spans="1:19" hidden="1" outlineLevel="1">
      <c r="A383" s="953" t="s">
        <v>2737</v>
      </c>
      <c r="B383" s="953" t="s">
        <v>2738</v>
      </c>
      <c r="C383" s="953" t="s">
        <v>356</v>
      </c>
      <c r="D383" s="979">
        <v>4</v>
      </c>
      <c r="E383" s="954" t="s">
        <v>3384</v>
      </c>
      <c r="F383" s="953" t="s">
        <v>3379</v>
      </c>
      <c r="G383" s="962" t="s">
        <v>3201</v>
      </c>
      <c r="H383" s="953" t="s">
        <v>341</v>
      </c>
      <c r="I383" s="962">
        <v>0</v>
      </c>
      <c r="J383" s="962">
        <v>715000</v>
      </c>
      <c r="K383" s="980">
        <v>420865334</v>
      </c>
      <c r="L383" s="962" t="s">
        <v>2880</v>
      </c>
      <c r="M383" s="953" t="s">
        <v>2762</v>
      </c>
      <c r="N383" s="971" t="s">
        <v>2742</v>
      </c>
      <c r="O383" s="460">
        <v>-715000</v>
      </c>
      <c r="P383" s="462"/>
      <c r="Q383" s="461" t="s">
        <v>3385</v>
      </c>
    </row>
    <row r="384" spans="1:19" hidden="1" collapsed="1">
      <c r="A384" s="953" t="s">
        <v>2737</v>
      </c>
      <c r="B384" s="953" t="s">
        <v>2738</v>
      </c>
      <c r="C384" s="953" t="s">
        <v>423</v>
      </c>
      <c r="D384" s="979"/>
      <c r="E384" s="954" t="s">
        <v>3386</v>
      </c>
      <c r="F384" s="953" t="s">
        <v>55</v>
      </c>
      <c r="G384" s="962" t="s">
        <v>2994</v>
      </c>
      <c r="H384" s="953" t="s">
        <v>341</v>
      </c>
      <c r="I384" s="962">
        <v>0</v>
      </c>
      <c r="J384" s="962">
        <v>8639344</v>
      </c>
      <c r="K384" s="962">
        <v>53860269</v>
      </c>
      <c r="L384" s="962"/>
      <c r="M384" s="953"/>
      <c r="N384" s="971" t="s">
        <v>2742</v>
      </c>
      <c r="O384" s="460">
        <v>-8639344</v>
      </c>
      <c r="P384" s="462"/>
      <c r="Q384" s="461" t="s">
        <v>39</v>
      </c>
    </row>
    <row r="385" spans="1:17" hidden="1">
      <c r="A385" s="613" t="s">
        <v>2999</v>
      </c>
      <c r="B385" s="613" t="s">
        <v>2999</v>
      </c>
      <c r="C385" s="613" t="s">
        <v>2999</v>
      </c>
    </row>
    <row r="386" spans="1:17" s="462" customFormat="1" hidden="1">
      <c r="A386" s="953" t="s">
        <v>2737</v>
      </c>
      <c r="B386" s="953" t="s">
        <v>2738</v>
      </c>
      <c r="C386" s="953" t="s">
        <v>356</v>
      </c>
      <c r="D386" s="979">
        <v>1</v>
      </c>
      <c r="E386" s="954" t="s">
        <v>3387</v>
      </c>
      <c r="F386" s="953" t="s">
        <v>3388</v>
      </c>
      <c r="G386" s="962" t="s">
        <v>3389</v>
      </c>
      <c r="H386" s="953" t="s">
        <v>341</v>
      </c>
      <c r="I386" s="962">
        <v>0</v>
      </c>
      <c r="J386" s="962">
        <v>20000000</v>
      </c>
      <c r="K386" s="980">
        <v>400865334</v>
      </c>
      <c r="L386" s="962" t="s">
        <v>2880</v>
      </c>
      <c r="M386" s="953" t="s">
        <v>2762</v>
      </c>
      <c r="N386" s="971" t="s">
        <v>2742</v>
      </c>
      <c r="O386" s="460">
        <f>I386-J386</f>
        <v>-20000000</v>
      </c>
      <c r="Q386" s="461" t="s">
        <v>3390</v>
      </c>
    </row>
    <row r="387" spans="1:17" s="462" customFormat="1" hidden="1">
      <c r="A387" s="953" t="s">
        <v>2737</v>
      </c>
      <c r="B387" s="953" t="s">
        <v>2738</v>
      </c>
      <c r="C387" s="953" t="s">
        <v>356</v>
      </c>
      <c r="D387" s="979">
        <v>2</v>
      </c>
      <c r="E387" s="954" t="s">
        <v>3391</v>
      </c>
      <c r="F387" s="953" t="s">
        <v>3392</v>
      </c>
      <c r="G387" s="962" t="s">
        <v>3389</v>
      </c>
      <c r="H387" s="953" t="s">
        <v>341</v>
      </c>
      <c r="I387" s="962">
        <v>0</v>
      </c>
      <c r="J387" s="962">
        <v>13200000</v>
      </c>
      <c r="K387" s="962">
        <v>387665334</v>
      </c>
      <c r="L387" s="962" t="s">
        <v>2880</v>
      </c>
      <c r="M387" s="953" t="s">
        <v>2762</v>
      </c>
      <c r="N387" s="971" t="s">
        <v>2742</v>
      </c>
      <c r="O387" s="460">
        <f>I387-J387</f>
        <v>-13200000</v>
      </c>
      <c r="Q387" s="461" t="s">
        <v>3390</v>
      </c>
    </row>
    <row r="388" spans="1:17" hidden="1">
      <c r="A388" s="613" t="s">
        <v>2999</v>
      </c>
      <c r="B388" s="613" t="s">
        <v>2999</v>
      </c>
      <c r="C388" s="613" t="s">
        <v>2999</v>
      </c>
    </row>
    <row r="389" spans="1:17" hidden="1">
      <c r="A389" s="953" t="s">
        <v>2737</v>
      </c>
      <c r="B389" s="953" t="s">
        <v>2738</v>
      </c>
      <c r="C389" s="953" t="s">
        <v>423</v>
      </c>
      <c r="D389" s="979"/>
      <c r="E389" s="954" t="s">
        <v>3393</v>
      </c>
      <c r="F389" s="953" t="s">
        <v>55</v>
      </c>
      <c r="G389" s="962" t="s">
        <v>2994</v>
      </c>
      <c r="H389" s="953" t="s">
        <v>341</v>
      </c>
      <c r="I389" s="962">
        <v>0</v>
      </c>
      <c r="J389" s="962">
        <v>8360655</v>
      </c>
      <c r="K389" s="962">
        <v>45499614</v>
      </c>
      <c r="L389" s="962"/>
      <c r="M389" s="953"/>
      <c r="N389" s="971" t="s">
        <v>2742</v>
      </c>
      <c r="O389" s="460">
        <v>-8360655</v>
      </c>
      <c r="P389" s="462"/>
      <c r="Q389" s="461" t="s">
        <v>39</v>
      </c>
    </row>
    <row r="390" spans="1:17" hidden="1">
      <c r="A390" s="953" t="s">
        <v>2737</v>
      </c>
      <c r="B390" s="953" t="s">
        <v>2738</v>
      </c>
      <c r="C390" s="953" t="s">
        <v>356</v>
      </c>
      <c r="D390" s="979">
        <v>1</v>
      </c>
      <c r="E390" s="954" t="s">
        <v>3394</v>
      </c>
      <c r="F390" s="953" t="s">
        <v>3395</v>
      </c>
      <c r="G390" s="962" t="s">
        <v>3396</v>
      </c>
      <c r="H390" s="953" t="s">
        <v>341</v>
      </c>
      <c r="I390" s="962">
        <v>0</v>
      </c>
      <c r="J390" s="962">
        <v>2200500</v>
      </c>
      <c r="K390" s="980">
        <v>385464834</v>
      </c>
      <c r="L390" s="962" t="s">
        <v>2794</v>
      </c>
      <c r="M390" s="953" t="s">
        <v>2762</v>
      </c>
      <c r="N390" s="971" t="s">
        <v>2742</v>
      </c>
      <c r="O390" s="460">
        <v>-2200500</v>
      </c>
      <c r="P390" s="462"/>
      <c r="Q390" s="461" t="s">
        <v>39</v>
      </c>
    </row>
    <row r="391" spans="1:17" hidden="1">
      <c r="A391" s="953" t="s">
        <v>2737</v>
      </c>
      <c r="B391" s="953" t="s">
        <v>2738</v>
      </c>
      <c r="C391" s="953" t="s">
        <v>356</v>
      </c>
      <c r="D391" s="979">
        <v>2</v>
      </c>
      <c r="E391" s="954" t="s">
        <v>3397</v>
      </c>
      <c r="F391" s="953" t="s">
        <v>3398</v>
      </c>
      <c r="G391" s="962" t="s">
        <v>3399</v>
      </c>
      <c r="H391" s="953" t="s">
        <v>341</v>
      </c>
      <c r="I391" s="962">
        <v>0</v>
      </c>
      <c r="J391" s="962">
        <v>1188500</v>
      </c>
      <c r="K391" s="980">
        <v>384276334</v>
      </c>
      <c r="L391" s="962" t="s">
        <v>2794</v>
      </c>
      <c r="M391" s="953" t="s">
        <v>2762</v>
      </c>
      <c r="N391" s="971" t="s">
        <v>2742</v>
      </c>
      <c r="O391" s="460">
        <v>-1188500</v>
      </c>
      <c r="P391" s="462"/>
      <c r="Q391" s="461" t="s">
        <v>39</v>
      </c>
    </row>
    <row r="392" spans="1:17" hidden="1">
      <c r="A392" s="953" t="s">
        <v>2737</v>
      </c>
      <c r="B392" s="953" t="s">
        <v>2738</v>
      </c>
      <c r="C392" s="953" t="s">
        <v>423</v>
      </c>
      <c r="D392" s="979"/>
      <c r="E392" s="954" t="s">
        <v>3400</v>
      </c>
      <c r="F392" s="953" t="s">
        <v>3401</v>
      </c>
      <c r="G392" s="962"/>
      <c r="H392" s="953" t="s">
        <v>341</v>
      </c>
      <c r="I392" s="962">
        <v>31488</v>
      </c>
      <c r="J392" s="962">
        <v>0</v>
      </c>
      <c r="K392" s="962">
        <v>45531102</v>
      </c>
      <c r="L392" s="962"/>
      <c r="M392" s="953"/>
      <c r="N392" s="971" t="s">
        <v>2742</v>
      </c>
      <c r="O392" s="460">
        <v>31488</v>
      </c>
      <c r="P392" s="462"/>
      <c r="Q392" s="461" t="s">
        <v>39</v>
      </c>
    </row>
    <row r="393" spans="1:17" hidden="1">
      <c r="A393" s="953" t="s">
        <v>2737</v>
      </c>
      <c r="B393" s="953" t="s">
        <v>2738</v>
      </c>
      <c r="C393" s="953" t="s">
        <v>356</v>
      </c>
      <c r="D393" s="979">
        <v>1</v>
      </c>
      <c r="E393" s="954" t="s">
        <v>3402</v>
      </c>
      <c r="F393" s="953" t="s">
        <v>3403</v>
      </c>
      <c r="G393" s="962" t="s">
        <v>3201</v>
      </c>
      <c r="H393" s="953" t="s">
        <v>341</v>
      </c>
      <c r="I393" s="962">
        <v>0</v>
      </c>
      <c r="J393" s="962">
        <v>495000</v>
      </c>
      <c r="K393" s="980">
        <v>383781334</v>
      </c>
      <c r="L393" s="962" t="s">
        <v>2880</v>
      </c>
      <c r="M393" s="953" t="s">
        <v>2762</v>
      </c>
      <c r="N393" s="971" t="s">
        <v>2742</v>
      </c>
      <c r="O393" s="460">
        <v>-495000</v>
      </c>
      <c r="P393" s="462"/>
      <c r="Q393" s="461" t="s">
        <v>842</v>
      </c>
    </row>
    <row r="394" spans="1:17" hidden="1">
      <c r="A394" s="953" t="s">
        <v>2737</v>
      </c>
      <c r="B394" s="953" t="s">
        <v>2738</v>
      </c>
      <c r="C394" s="953" t="s">
        <v>356</v>
      </c>
      <c r="D394" s="979">
        <v>2</v>
      </c>
      <c r="E394" s="954" t="s">
        <v>3404</v>
      </c>
      <c r="F394" s="953" t="s">
        <v>3403</v>
      </c>
      <c r="G394" s="962" t="s">
        <v>3201</v>
      </c>
      <c r="H394" s="953" t="s">
        <v>341</v>
      </c>
      <c r="I394" s="962">
        <v>0</v>
      </c>
      <c r="J394" s="962">
        <v>715000</v>
      </c>
      <c r="K394" s="980">
        <v>383066334</v>
      </c>
      <c r="L394" s="962" t="s">
        <v>2880</v>
      </c>
      <c r="M394" s="953" t="s">
        <v>2762</v>
      </c>
      <c r="N394" s="971" t="s">
        <v>2742</v>
      </c>
      <c r="O394" s="460">
        <v>-715000</v>
      </c>
      <c r="P394" s="462"/>
      <c r="Q394" s="461" t="s">
        <v>503</v>
      </c>
    </row>
    <row r="395" spans="1:17" hidden="1">
      <c r="A395" s="953" t="s">
        <v>2737</v>
      </c>
      <c r="B395" s="953" t="s">
        <v>2738</v>
      </c>
      <c r="C395" s="953" t="s">
        <v>356</v>
      </c>
      <c r="D395" s="979">
        <v>3</v>
      </c>
      <c r="E395" s="954" t="s">
        <v>3405</v>
      </c>
      <c r="F395" s="953"/>
      <c r="G395" s="962"/>
      <c r="H395" s="953" t="s">
        <v>341</v>
      </c>
      <c r="I395" s="962">
        <v>87174</v>
      </c>
      <c r="J395" s="962">
        <v>0</v>
      </c>
      <c r="K395" s="980">
        <v>383153508</v>
      </c>
      <c r="L395" s="962" t="s">
        <v>2865</v>
      </c>
      <c r="M395" s="953" t="s">
        <v>2862</v>
      </c>
      <c r="N395" s="971" t="s">
        <v>2742</v>
      </c>
      <c r="O395" s="460">
        <v>87174</v>
      </c>
      <c r="P395" s="462"/>
      <c r="Q395" s="461" t="s">
        <v>39</v>
      </c>
    </row>
    <row r="396" spans="1:17" hidden="1">
      <c r="A396" s="953" t="s">
        <v>2737</v>
      </c>
      <c r="B396" s="953" t="s">
        <v>2738</v>
      </c>
      <c r="C396" s="953" t="s">
        <v>356</v>
      </c>
      <c r="D396" s="979">
        <v>4</v>
      </c>
      <c r="E396" s="954" t="s">
        <v>3406</v>
      </c>
      <c r="F396" s="953" t="s">
        <v>3407</v>
      </c>
      <c r="G396" s="962" t="s">
        <v>3408</v>
      </c>
      <c r="H396" s="953" t="s">
        <v>341</v>
      </c>
      <c r="I396" s="962">
        <v>0</v>
      </c>
      <c r="J396" s="962">
        <v>980500</v>
      </c>
      <c r="K396" s="980">
        <v>382173008</v>
      </c>
      <c r="L396" s="962" t="s">
        <v>2794</v>
      </c>
      <c r="M396" s="953" t="s">
        <v>2762</v>
      </c>
      <c r="N396" s="971" t="s">
        <v>2742</v>
      </c>
      <c r="O396" s="460">
        <v>-980500</v>
      </c>
      <c r="P396" s="462"/>
      <c r="Q396" s="461" t="s">
        <v>835</v>
      </c>
    </row>
    <row r="397" spans="1:17" hidden="1">
      <c r="A397" s="953" t="s">
        <v>2737</v>
      </c>
      <c r="B397" s="953" t="s">
        <v>2738</v>
      </c>
      <c r="C397" s="953" t="s">
        <v>423</v>
      </c>
      <c r="D397" s="979"/>
      <c r="E397" s="954" t="s">
        <v>3409</v>
      </c>
      <c r="F397" s="953" t="s">
        <v>55</v>
      </c>
      <c r="G397" s="962" t="s">
        <v>2994</v>
      </c>
      <c r="H397" s="953" t="s">
        <v>341</v>
      </c>
      <c r="I397" s="962">
        <v>0</v>
      </c>
      <c r="J397" s="962">
        <v>8639344</v>
      </c>
      <c r="K397" s="962">
        <v>36891758</v>
      </c>
      <c r="L397" s="962"/>
      <c r="M397" s="953"/>
      <c r="N397" s="971" t="s">
        <v>2742</v>
      </c>
      <c r="O397" s="460">
        <v>-8639344</v>
      </c>
      <c r="P397" s="462"/>
      <c r="Q397" s="461" t="s">
        <v>39</v>
      </c>
    </row>
    <row r="398" spans="1:17" hidden="1">
      <c r="A398" s="953" t="s">
        <v>2737</v>
      </c>
      <c r="B398" s="953" t="s">
        <v>2738</v>
      </c>
      <c r="C398" s="953" t="s">
        <v>356</v>
      </c>
      <c r="D398" s="979">
        <v>1</v>
      </c>
      <c r="E398" s="954" t="s">
        <v>3410</v>
      </c>
      <c r="F398" s="953" t="s">
        <v>3411</v>
      </c>
      <c r="G398" s="962" t="s">
        <v>3412</v>
      </c>
      <c r="H398" s="953" t="s">
        <v>341</v>
      </c>
      <c r="I398" s="962">
        <v>0</v>
      </c>
      <c r="J398" s="962">
        <v>803544</v>
      </c>
      <c r="K398" s="980">
        <v>381369464</v>
      </c>
      <c r="L398" s="962" t="s">
        <v>3413</v>
      </c>
      <c r="M398" s="953" t="s">
        <v>2862</v>
      </c>
      <c r="N398" s="971" t="s">
        <v>2742</v>
      </c>
      <c r="O398" s="460">
        <v>-803544</v>
      </c>
      <c r="P398" s="462"/>
      <c r="Q398" s="461" t="s">
        <v>39</v>
      </c>
    </row>
    <row r="399" spans="1:17" hidden="1">
      <c r="A399" s="953" t="s">
        <v>2737</v>
      </c>
      <c r="B399" s="953" t="s">
        <v>2738</v>
      </c>
      <c r="C399" s="953" t="s">
        <v>356</v>
      </c>
      <c r="D399" s="979">
        <v>2</v>
      </c>
      <c r="E399" s="954" t="s">
        <v>3410</v>
      </c>
      <c r="F399" s="953" t="s">
        <v>3414</v>
      </c>
      <c r="G399" s="962"/>
      <c r="H399" s="953" t="s">
        <v>341</v>
      </c>
      <c r="I399" s="962">
        <v>0</v>
      </c>
      <c r="J399" s="962">
        <v>18000</v>
      </c>
      <c r="K399" s="980">
        <v>381351464</v>
      </c>
      <c r="L399" s="962" t="s">
        <v>3413</v>
      </c>
      <c r="M399" s="953" t="s">
        <v>2862</v>
      </c>
      <c r="N399" s="971" t="s">
        <v>2742</v>
      </c>
      <c r="O399" s="460">
        <v>-18000</v>
      </c>
      <c r="P399" s="462"/>
      <c r="Q399" s="461" t="s">
        <v>39</v>
      </c>
    </row>
    <row r="400" spans="1:17" hidden="1">
      <c r="A400" s="613" t="s">
        <v>2999</v>
      </c>
      <c r="B400" s="613" t="s">
        <v>2999</v>
      </c>
      <c r="C400" s="613" t="s">
        <v>2999</v>
      </c>
    </row>
    <row r="401" spans="1:17" hidden="1">
      <c r="A401" s="953" t="s">
        <v>2737</v>
      </c>
      <c r="B401" s="953" t="s">
        <v>2738</v>
      </c>
      <c r="C401" s="953" t="s">
        <v>356</v>
      </c>
      <c r="D401" s="979">
        <v>1</v>
      </c>
      <c r="E401" s="954" t="s">
        <v>3415</v>
      </c>
      <c r="F401" s="953" t="s">
        <v>3416</v>
      </c>
      <c r="G401" s="962" t="s">
        <v>3240</v>
      </c>
      <c r="H401" s="953" t="s">
        <v>341</v>
      </c>
      <c r="I401" s="962">
        <v>0</v>
      </c>
      <c r="J401" s="962">
        <v>23487500</v>
      </c>
      <c r="K401" s="980">
        <v>357863964</v>
      </c>
      <c r="L401" s="962" t="s">
        <v>2794</v>
      </c>
      <c r="M401" s="953" t="s">
        <v>2762</v>
      </c>
      <c r="N401" s="971" t="s">
        <v>2742</v>
      </c>
      <c r="O401" s="460">
        <v>-23487500</v>
      </c>
      <c r="P401" s="462"/>
      <c r="Q401" s="461" t="s">
        <v>353</v>
      </c>
    </row>
    <row r="402" spans="1:17" hidden="1">
      <c r="A402" s="953" t="s">
        <v>2737</v>
      </c>
      <c r="B402" s="953" t="s">
        <v>2738</v>
      </c>
      <c r="C402" s="953" t="s">
        <v>356</v>
      </c>
      <c r="D402" s="979">
        <v>2</v>
      </c>
      <c r="E402" s="954" t="s">
        <v>3417</v>
      </c>
      <c r="F402" s="953" t="s">
        <v>3418</v>
      </c>
      <c r="G402" s="962" t="s">
        <v>366</v>
      </c>
      <c r="H402" s="953" t="s">
        <v>341</v>
      </c>
      <c r="I402" s="962">
        <v>0</v>
      </c>
      <c r="J402" s="962">
        <v>12000500</v>
      </c>
      <c r="K402" s="980">
        <v>345863464</v>
      </c>
      <c r="L402" s="962" t="s">
        <v>2794</v>
      </c>
      <c r="M402" s="953" t="s">
        <v>2762</v>
      </c>
      <c r="N402" s="971" t="s">
        <v>2742</v>
      </c>
      <c r="O402" s="460">
        <v>-12000500</v>
      </c>
      <c r="P402" s="462"/>
      <c r="Q402" s="461" t="s">
        <v>364</v>
      </c>
    </row>
    <row r="403" spans="1:17" hidden="1">
      <c r="A403" s="953" t="s">
        <v>2737</v>
      </c>
      <c r="B403" s="953" t="s">
        <v>2738</v>
      </c>
      <c r="C403" s="953" t="s">
        <v>356</v>
      </c>
      <c r="D403" s="979">
        <v>3</v>
      </c>
      <c r="E403" s="954" t="s">
        <v>3419</v>
      </c>
      <c r="F403" s="953" t="s">
        <v>2760</v>
      </c>
      <c r="G403" s="962"/>
      <c r="H403" s="953" t="s">
        <v>341</v>
      </c>
      <c r="I403" s="962">
        <v>0</v>
      </c>
      <c r="J403" s="962">
        <v>4400</v>
      </c>
      <c r="K403" s="980">
        <v>345859064</v>
      </c>
      <c r="L403" s="962" t="s">
        <v>2787</v>
      </c>
      <c r="M403" s="953" t="s">
        <v>2762</v>
      </c>
      <c r="N403" s="971" t="s">
        <v>2742</v>
      </c>
      <c r="O403" s="460">
        <v>-4400</v>
      </c>
      <c r="P403" s="462"/>
      <c r="Q403" s="461" t="s">
        <v>368</v>
      </c>
    </row>
    <row r="404" spans="1:17" hidden="1">
      <c r="A404" s="953" t="s">
        <v>2737</v>
      </c>
      <c r="B404" s="953" t="s">
        <v>2738</v>
      </c>
      <c r="C404" s="953" t="s">
        <v>356</v>
      </c>
      <c r="D404" s="979">
        <v>4</v>
      </c>
      <c r="E404" s="954" t="s">
        <v>3420</v>
      </c>
      <c r="F404" s="953" t="s">
        <v>3421</v>
      </c>
      <c r="G404" s="962" t="s">
        <v>3422</v>
      </c>
      <c r="H404" s="953" t="s">
        <v>341</v>
      </c>
      <c r="I404" s="962">
        <v>0</v>
      </c>
      <c r="J404" s="962">
        <v>20000000</v>
      </c>
      <c r="K404" s="980">
        <v>325859064</v>
      </c>
      <c r="L404" s="962" t="s">
        <v>2794</v>
      </c>
      <c r="M404" s="953" t="s">
        <v>2762</v>
      </c>
      <c r="N404" s="971" t="s">
        <v>2742</v>
      </c>
      <c r="O404" s="460">
        <v>-20000000</v>
      </c>
      <c r="P404" s="462"/>
      <c r="Q404" s="461" t="s">
        <v>371</v>
      </c>
    </row>
    <row r="405" spans="1:17" hidden="1">
      <c r="A405" s="953" t="s">
        <v>2737</v>
      </c>
      <c r="B405" s="953" t="s">
        <v>2738</v>
      </c>
      <c r="C405" s="953" t="s">
        <v>356</v>
      </c>
      <c r="D405" s="979">
        <v>1</v>
      </c>
      <c r="E405" s="954" t="s">
        <v>3423</v>
      </c>
      <c r="F405" s="953" t="s">
        <v>3424</v>
      </c>
      <c r="G405" s="962" t="s">
        <v>3408</v>
      </c>
      <c r="H405" s="953" t="s">
        <v>341</v>
      </c>
      <c r="I405" s="962">
        <v>0</v>
      </c>
      <c r="J405" s="962">
        <v>366410</v>
      </c>
      <c r="K405" s="980">
        <v>325492654</v>
      </c>
      <c r="L405" s="962" t="s">
        <v>2794</v>
      </c>
      <c r="M405" s="953" t="s">
        <v>2762</v>
      </c>
      <c r="N405" s="971" t="s">
        <v>2742</v>
      </c>
      <c r="O405" s="460">
        <v>-366410</v>
      </c>
      <c r="P405" s="462"/>
      <c r="Q405" s="461" t="s">
        <v>387</v>
      </c>
    </row>
    <row r="406" spans="1:17" hidden="1">
      <c r="A406" s="953" t="s">
        <v>2737</v>
      </c>
      <c r="B406" s="953" t="s">
        <v>2738</v>
      </c>
      <c r="C406" s="953" t="s">
        <v>423</v>
      </c>
      <c r="D406" s="979"/>
      <c r="E406" s="954" t="s">
        <v>3425</v>
      </c>
      <c r="F406" s="953" t="s">
        <v>55</v>
      </c>
      <c r="G406" s="962" t="s">
        <v>2994</v>
      </c>
      <c r="H406" s="953" t="s">
        <v>341</v>
      </c>
      <c r="I406" s="962">
        <v>0</v>
      </c>
      <c r="J406" s="962">
        <v>8662250</v>
      </c>
      <c r="K406" s="962">
        <v>28229508</v>
      </c>
      <c r="L406" s="962"/>
      <c r="M406" s="953"/>
      <c r="N406" s="971" t="s">
        <v>2742</v>
      </c>
      <c r="O406" s="460">
        <v>-8662250</v>
      </c>
      <c r="P406" s="462"/>
      <c r="Q406" s="461" t="s">
        <v>39</v>
      </c>
    </row>
    <row r="407" spans="1:17" hidden="1">
      <c r="A407" s="739" t="s">
        <v>2999</v>
      </c>
      <c r="C407" s="613" t="s">
        <v>2999</v>
      </c>
    </row>
    <row r="408" spans="1:17" hidden="1">
      <c r="A408" s="950" t="s">
        <v>2737</v>
      </c>
      <c r="B408" s="953" t="s">
        <v>2738</v>
      </c>
      <c r="C408" s="953" t="s">
        <v>356</v>
      </c>
      <c r="D408" s="979">
        <v>1</v>
      </c>
      <c r="E408" s="954" t="s">
        <v>3426</v>
      </c>
      <c r="F408" s="953" t="s">
        <v>2760</v>
      </c>
      <c r="G408" s="962"/>
      <c r="H408" s="953" t="s">
        <v>341</v>
      </c>
      <c r="I408" s="962">
        <v>0</v>
      </c>
      <c r="J408" s="962">
        <v>4400</v>
      </c>
      <c r="K408" s="980">
        <v>325488254</v>
      </c>
      <c r="L408" s="962" t="s">
        <v>2787</v>
      </c>
      <c r="M408" s="953" t="s">
        <v>2762</v>
      </c>
      <c r="N408" s="971" t="s">
        <v>2742</v>
      </c>
      <c r="O408" s="460">
        <v>-4400</v>
      </c>
      <c r="P408" s="462"/>
      <c r="Q408" s="461" t="s">
        <v>368</v>
      </c>
    </row>
    <row r="409" spans="1:17" hidden="1">
      <c r="A409" s="950" t="s">
        <v>2737</v>
      </c>
      <c r="B409" s="953" t="s">
        <v>2738</v>
      </c>
      <c r="C409" s="953" t="s">
        <v>356</v>
      </c>
      <c r="D409" s="979">
        <v>2</v>
      </c>
      <c r="E409" s="954" t="s">
        <v>3427</v>
      </c>
      <c r="F409" s="953" t="s">
        <v>469</v>
      </c>
      <c r="G409" s="962" t="s">
        <v>2894</v>
      </c>
      <c r="H409" s="953" t="s">
        <v>341</v>
      </c>
      <c r="I409" s="962">
        <v>0</v>
      </c>
      <c r="J409" s="962">
        <v>60000000</v>
      </c>
      <c r="K409" s="980">
        <v>265488254</v>
      </c>
      <c r="L409" s="962" t="s">
        <v>2880</v>
      </c>
      <c r="M409" s="953" t="s">
        <v>2762</v>
      </c>
      <c r="N409" s="971" t="s">
        <v>2742</v>
      </c>
      <c r="O409" s="460">
        <v>-60000000</v>
      </c>
      <c r="P409" s="462"/>
      <c r="Q409" s="461" t="s">
        <v>39</v>
      </c>
    </row>
    <row r="410" spans="1:17" hidden="1">
      <c r="A410" s="950" t="s">
        <v>2737</v>
      </c>
      <c r="B410" s="953" t="s">
        <v>2738</v>
      </c>
      <c r="C410" s="953" t="s">
        <v>356</v>
      </c>
      <c r="D410" s="979">
        <v>3</v>
      </c>
      <c r="E410" s="954" t="s">
        <v>3428</v>
      </c>
      <c r="F410" s="953" t="s">
        <v>2760</v>
      </c>
      <c r="G410" s="962"/>
      <c r="H410" s="953" t="s">
        <v>341</v>
      </c>
      <c r="I410" s="962">
        <v>0</v>
      </c>
      <c r="J410" s="962">
        <v>4400</v>
      </c>
      <c r="K410" s="980">
        <v>265483854</v>
      </c>
      <c r="L410" s="962" t="s">
        <v>2787</v>
      </c>
      <c r="M410" s="953" t="s">
        <v>2762</v>
      </c>
      <c r="N410" s="971" t="s">
        <v>2742</v>
      </c>
      <c r="O410" s="460">
        <v>-4400</v>
      </c>
      <c r="P410" s="462"/>
      <c r="Q410" s="461" t="s">
        <v>368</v>
      </c>
    </row>
    <row r="411" spans="1:17" hidden="1">
      <c r="A411" s="953" t="s">
        <v>2737</v>
      </c>
      <c r="B411" s="953" t="s">
        <v>2738</v>
      </c>
      <c r="C411" s="953" t="s">
        <v>423</v>
      </c>
      <c r="D411" s="979"/>
      <c r="E411" s="954" t="s">
        <v>3429</v>
      </c>
      <c r="F411" s="953" t="s">
        <v>50</v>
      </c>
      <c r="G411" s="962" t="s">
        <v>3430</v>
      </c>
      <c r="H411" s="953" t="s">
        <v>341</v>
      </c>
      <c r="I411" s="962">
        <v>43834</v>
      </c>
      <c r="J411" s="962">
        <v>0</v>
      </c>
      <c r="K411" s="962">
        <v>28273342</v>
      </c>
      <c r="L411" s="962"/>
      <c r="M411" s="953"/>
      <c r="N411" s="971" t="s">
        <v>2742</v>
      </c>
      <c r="O411" s="460">
        <v>43834</v>
      </c>
      <c r="P411" s="462"/>
      <c r="Q411" s="461" t="s">
        <v>39</v>
      </c>
    </row>
    <row r="412" spans="1:17" hidden="1">
      <c r="A412" s="950" t="s">
        <v>2737</v>
      </c>
      <c r="B412" s="953" t="s">
        <v>2738</v>
      </c>
      <c r="C412" s="953" t="s">
        <v>356</v>
      </c>
      <c r="D412" s="979">
        <v>1</v>
      </c>
      <c r="E412" s="954" t="s">
        <v>3431</v>
      </c>
      <c r="F412" s="953" t="s">
        <v>2760</v>
      </c>
      <c r="G412" s="962"/>
      <c r="H412" s="953" t="s">
        <v>341</v>
      </c>
      <c r="I412" s="962">
        <v>0</v>
      </c>
      <c r="J412" s="962">
        <v>4400</v>
      </c>
      <c r="K412" s="980">
        <v>265479454</v>
      </c>
      <c r="L412" s="962" t="s">
        <v>2787</v>
      </c>
      <c r="M412" s="953" t="s">
        <v>2762</v>
      </c>
      <c r="N412" s="971" t="s">
        <v>2742</v>
      </c>
      <c r="O412" s="460">
        <v>-4400</v>
      </c>
      <c r="P412" s="462"/>
      <c r="Q412" s="461" t="s">
        <v>368</v>
      </c>
    </row>
    <row r="413" spans="1:17" hidden="1">
      <c r="A413" s="950" t="s">
        <v>2737</v>
      </c>
      <c r="B413" s="953" t="s">
        <v>2738</v>
      </c>
      <c r="C413" s="953" t="s">
        <v>356</v>
      </c>
      <c r="D413" s="979">
        <v>2</v>
      </c>
      <c r="E413" s="954" t="s">
        <v>3432</v>
      </c>
      <c r="F413" s="953" t="s">
        <v>2760</v>
      </c>
      <c r="G413" s="962"/>
      <c r="H413" s="953" t="s">
        <v>341</v>
      </c>
      <c r="I413" s="962">
        <v>0</v>
      </c>
      <c r="J413" s="962">
        <v>4400</v>
      </c>
      <c r="K413" s="980">
        <v>265475054</v>
      </c>
      <c r="L413" s="962" t="s">
        <v>2787</v>
      </c>
      <c r="M413" s="953" t="s">
        <v>2762</v>
      </c>
      <c r="N413" s="971" t="s">
        <v>2742</v>
      </c>
      <c r="O413" s="460">
        <v>-4400</v>
      </c>
      <c r="P413" s="462"/>
      <c r="Q413" s="461" t="s">
        <v>368</v>
      </c>
    </row>
    <row r="414" spans="1:17" hidden="1">
      <c r="A414" s="950" t="s">
        <v>2737</v>
      </c>
      <c r="B414" s="953" t="s">
        <v>2738</v>
      </c>
      <c r="C414" s="953" t="s">
        <v>356</v>
      </c>
      <c r="D414" s="979">
        <v>3</v>
      </c>
      <c r="E414" s="954" t="s">
        <v>3433</v>
      </c>
      <c r="F414" s="953" t="s">
        <v>1058</v>
      </c>
      <c r="G414" s="1432" t="s">
        <v>1058</v>
      </c>
      <c r="H414" s="953" t="s">
        <v>341</v>
      </c>
      <c r="I414" s="962">
        <v>2158500000</v>
      </c>
      <c r="J414" s="962">
        <v>0</v>
      </c>
      <c r="K414" s="980">
        <v>2423975054</v>
      </c>
      <c r="L414" s="962" t="s">
        <v>2858</v>
      </c>
      <c r="M414" s="953" t="s">
        <v>2862</v>
      </c>
      <c r="N414" s="971" t="s">
        <v>2742</v>
      </c>
      <c r="O414" s="460">
        <v>2158500000</v>
      </c>
      <c r="P414" s="462"/>
      <c r="Q414" s="461" t="s">
        <v>39</v>
      </c>
    </row>
    <row r="415" spans="1:17" hidden="1">
      <c r="A415" s="950" t="s">
        <v>2737</v>
      </c>
      <c r="B415" s="953" t="s">
        <v>2738</v>
      </c>
      <c r="C415" s="953" t="s">
        <v>356</v>
      </c>
      <c r="D415" s="979">
        <v>4</v>
      </c>
      <c r="E415" s="954" t="s">
        <v>3434</v>
      </c>
      <c r="F415" s="953" t="s">
        <v>1058</v>
      </c>
      <c r="G415" s="1432" t="s">
        <v>1058</v>
      </c>
      <c r="H415" s="953" t="s">
        <v>341</v>
      </c>
      <c r="I415" s="962">
        <v>374140000</v>
      </c>
      <c r="J415" s="962">
        <v>0</v>
      </c>
      <c r="K415" s="980">
        <v>2798115054</v>
      </c>
      <c r="L415" s="962" t="s">
        <v>2858</v>
      </c>
      <c r="M415" s="953" t="s">
        <v>2862</v>
      </c>
      <c r="N415" s="971" t="s">
        <v>2742</v>
      </c>
      <c r="O415" s="460">
        <v>374140000</v>
      </c>
      <c r="P415" s="462"/>
      <c r="Q415" s="461" t="s">
        <v>39</v>
      </c>
    </row>
    <row r="416" spans="1:17" hidden="1">
      <c r="A416" s="950" t="s">
        <v>2737</v>
      </c>
      <c r="B416" s="953" t="s">
        <v>2738</v>
      </c>
      <c r="C416" s="953" t="s">
        <v>356</v>
      </c>
      <c r="D416" s="979">
        <v>5</v>
      </c>
      <c r="E416" s="954" t="s">
        <v>3435</v>
      </c>
      <c r="F416" s="953" t="s">
        <v>498</v>
      </c>
      <c r="G416" s="962" t="s">
        <v>3436</v>
      </c>
      <c r="H416" s="953" t="s">
        <v>341</v>
      </c>
      <c r="I416" s="962">
        <v>0</v>
      </c>
      <c r="J416" s="962">
        <v>297152365</v>
      </c>
      <c r="K416" s="980">
        <v>2500962689</v>
      </c>
      <c r="L416" s="962" t="s">
        <v>2794</v>
      </c>
      <c r="M416" s="953" t="s">
        <v>2862</v>
      </c>
      <c r="N416" s="971" t="s">
        <v>2742</v>
      </c>
      <c r="O416" s="460">
        <v>-297152365</v>
      </c>
      <c r="P416" s="462"/>
      <c r="Q416" s="461" t="s">
        <v>39</v>
      </c>
    </row>
    <row r="417" spans="1:17" hidden="1">
      <c r="A417" s="950" t="s">
        <v>2737</v>
      </c>
      <c r="B417" s="953" t="s">
        <v>2738</v>
      </c>
      <c r="C417" s="953" t="s">
        <v>356</v>
      </c>
      <c r="D417" s="979">
        <v>6</v>
      </c>
      <c r="E417" s="954" t="s">
        <v>3437</v>
      </c>
      <c r="F417" s="953" t="s">
        <v>3438</v>
      </c>
      <c r="G417" s="962" t="s">
        <v>3408</v>
      </c>
      <c r="H417" s="953" t="s">
        <v>341</v>
      </c>
      <c r="I417" s="962">
        <v>0</v>
      </c>
      <c r="J417" s="962">
        <v>365780</v>
      </c>
      <c r="K417" s="980">
        <v>2500596909</v>
      </c>
      <c r="L417" s="962" t="s">
        <v>2794</v>
      </c>
      <c r="M417" s="953" t="s">
        <v>2762</v>
      </c>
      <c r="N417" s="971" t="s">
        <v>2742</v>
      </c>
      <c r="O417" s="460">
        <v>-365780</v>
      </c>
      <c r="P417" s="462"/>
      <c r="Q417" s="461" t="s">
        <v>501</v>
      </c>
    </row>
    <row r="418" spans="1:17" hidden="1">
      <c r="A418" s="950" t="s">
        <v>2737</v>
      </c>
      <c r="B418" s="953" t="s">
        <v>2738</v>
      </c>
      <c r="C418" s="953" t="s">
        <v>356</v>
      </c>
      <c r="D418" s="979">
        <v>7</v>
      </c>
      <c r="E418" s="954" t="s">
        <v>3439</v>
      </c>
      <c r="F418" s="953" t="s">
        <v>3403</v>
      </c>
      <c r="G418" s="962" t="s">
        <v>3201</v>
      </c>
      <c r="H418" s="953" t="s">
        <v>341</v>
      </c>
      <c r="I418" s="962">
        <v>0</v>
      </c>
      <c r="J418" s="962">
        <v>715000</v>
      </c>
      <c r="K418" s="980">
        <v>2499881909</v>
      </c>
      <c r="L418" s="962" t="s">
        <v>2880</v>
      </c>
      <c r="M418" s="953" t="s">
        <v>2762</v>
      </c>
      <c r="N418" s="971" t="s">
        <v>2742</v>
      </c>
      <c r="O418" s="460">
        <v>-715000</v>
      </c>
      <c r="P418" s="462"/>
      <c r="Q418" s="461" t="s">
        <v>503</v>
      </c>
    </row>
    <row r="419" spans="1:17" hidden="1">
      <c r="A419" s="950" t="s">
        <v>2737</v>
      </c>
      <c r="B419" s="953" t="s">
        <v>2738</v>
      </c>
      <c r="C419" s="953" t="s">
        <v>356</v>
      </c>
      <c r="D419" s="979">
        <v>8</v>
      </c>
      <c r="E419" s="954" t="s">
        <v>3440</v>
      </c>
      <c r="F419" s="953" t="s">
        <v>3403</v>
      </c>
      <c r="G419" s="962" t="s">
        <v>3201</v>
      </c>
      <c r="H419" s="953" t="s">
        <v>341</v>
      </c>
      <c r="I419" s="962">
        <v>0</v>
      </c>
      <c r="J419" s="962">
        <v>715000</v>
      </c>
      <c r="K419" s="980">
        <v>2499166909</v>
      </c>
      <c r="L419" s="962" t="s">
        <v>2880</v>
      </c>
      <c r="M419" s="953" t="s">
        <v>2762</v>
      </c>
      <c r="N419" s="971" t="s">
        <v>2742</v>
      </c>
      <c r="O419" s="460">
        <v>-715000</v>
      </c>
      <c r="P419" s="462"/>
      <c r="Q419" s="461" t="s">
        <v>505</v>
      </c>
    </row>
    <row r="420" spans="1:17" hidden="1">
      <c r="A420" s="953" t="s">
        <v>2737</v>
      </c>
      <c r="B420" s="953" t="s">
        <v>2738</v>
      </c>
      <c r="C420" s="1428" t="s">
        <v>482</v>
      </c>
      <c r="D420" s="1428">
        <v>1</v>
      </c>
      <c r="E420" s="1433" t="s">
        <v>3441</v>
      </c>
      <c r="F420" s="1428" t="s">
        <v>3442</v>
      </c>
      <c r="G420" s="1428" t="s">
        <v>3443</v>
      </c>
      <c r="H420" s="1428" t="s">
        <v>38</v>
      </c>
      <c r="I420" s="1310">
        <v>260000</v>
      </c>
      <c r="J420" s="1310">
        <v>0</v>
      </c>
      <c r="K420" s="1310">
        <v>260000</v>
      </c>
      <c r="L420" s="1434" t="s">
        <v>3444</v>
      </c>
      <c r="M420" s="953" t="s">
        <v>2862</v>
      </c>
      <c r="N420" s="971" t="s">
        <v>2742</v>
      </c>
      <c r="O420" s="460">
        <v>260000</v>
      </c>
      <c r="P420" s="462"/>
      <c r="Q420" s="461" t="s">
        <v>3445</v>
      </c>
    </row>
    <row r="421" spans="1:17" hidden="1">
      <c r="A421" s="953" t="s">
        <v>2737</v>
      </c>
      <c r="B421" s="953" t="s">
        <v>2738</v>
      </c>
      <c r="C421" s="1428" t="s">
        <v>482</v>
      </c>
      <c r="D421" s="1428">
        <v>2</v>
      </c>
      <c r="E421" s="1433" t="s">
        <v>3446</v>
      </c>
      <c r="F421" s="1428" t="s">
        <v>3447</v>
      </c>
      <c r="G421" s="1428" t="s">
        <v>3443</v>
      </c>
      <c r="H421" s="1428" t="s">
        <v>38</v>
      </c>
      <c r="I421" s="1310">
        <v>1500000</v>
      </c>
      <c r="J421" s="1310">
        <v>0</v>
      </c>
      <c r="K421" s="1310">
        <v>1760000</v>
      </c>
      <c r="L421" s="1434" t="s">
        <v>3444</v>
      </c>
      <c r="M421" s="953" t="s">
        <v>2862</v>
      </c>
      <c r="N421" s="971" t="s">
        <v>2742</v>
      </c>
      <c r="O421" s="460">
        <v>1500000</v>
      </c>
      <c r="P421" s="462"/>
      <c r="Q421" s="461" t="s">
        <v>3448</v>
      </c>
    </row>
    <row r="422" spans="1:17" hidden="1">
      <c r="A422" s="953" t="s">
        <v>2737</v>
      </c>
      <c r="B422" s="953" t="s">
        <v>2738</v>
      </c>
      <c r="C422" s="1428" t="s">
        <v>482</v>
      </c>
      <c r="D422" s="1428">
        <v>3</v>
      </c>
      <c r="E422" s="1433" t="s">
        <v>3433</v>
      </c>
      <c r="F422" s="1428" t="s">
        <v>1058</v>
      </c>
      <c r="G422" s="1428" t="s">
        <v>1058</v>
      </c>
      <c r="H422" s="1428" t="s">
        <v>38</v>
      </c>
      <c r="I422" s="1310">
        <v>0</v>
      </c>
      <c r="J422" s="1310">
        <v>1500000</v>
      </c>
      <c r="K422" s="1310">
        <v>260000</v>
      </c>
      <c r="L422" s="1434" t="s">
        <v>3449</v>
      </c>
      <c r="M422" s="953" t="s">
        <v>2862</v>
      </c>
      <c r="N422" s="971" t="s">
        <v>2742</v>
      </c>
      <c r="O422" s="460">
        <v>-1500000</v>
      </c>
      <c r="P422" s="462"/>
      <c r="Q422" s="461" t="s">
        <v>3448</v>
      </c>
    </row>
    <row r="423" spans="1:17" hidden="1">
      <c r="A423" s="953" t="s">
        <v>2737</v>
      </c>
      <c r="B423" s="953" t="s">
        <v>2738</v>
      </c>
      <c r="C423" s="1428" t="s">
        <v>482</v>
      </c>
      <c r="D423" s="1428">
        <v>4</v>
      </c>
      <c r="E423" s="1433" t="s">
        <v>3434</v>
      </c>
      <c r="F423" s="1428" t="s">
        <v>1058</v>
      </c>
      <c r="G423" s="1428" t="s">
        <v>1058</v>
      </c>
      <c r="H423" s="1428" t="s">
        <v>38</v>
      </c>
      <c r="I423" s="1310">
        <v>0</v>
      </c>
      <c r="J423" s="1310">
        <v>260000</v>
      </c>
      <c r="K423" s="1310">
        <v>0</v>
      </c>
      <c r="L423" s="1434" t="s">
        <v>3449</v>
      </c>
      <c r="M423" s="953" t="s">
        <v>2862</v>
      </c>
      <c r="N423" s="971" t="s">
        <v>2742</v>
      </c>
      <c r="O423" s="460">
        <v>-260000</v>
      </c>
      <c r="P423" s="462"/>
      <c r="Q423" s="461" t="s">
        <v>3445</v>
      </c>
    </row>
    <row r="424" spans="1:17" hidden="1">
      <c r="A424" s="950" t="s">
        <v>2737</v>
      </c>
      <c r="B424" s="953" t="s">
        <v>2738</v>
      </c>
      <c r="C424" s="953" t="s">
        <v>356</v>
      </c>
      <c r="D424" s="979">
        <v>1</v>
      </c>
      <c r="E424" s="954" t="s">
        <v>3450</v>
      </c>
      <c r="F424" s="953" t="s">
        <v>3152</v>
      </c>
      <c r="G424" s="962"/>
      <c r="H424" s="953" t="s">
        <v>341</v>
      </c>
      <c r="I424" s="962">
        <v>22046680</v>
      </c>
      <c r="J424" s="962">
        <v>0</v>
      </c>
      <c r="K424" s="980">
        <v>2521213589</v>
      </c>
      <c r="L424" s="962" t="s">
        <v>2858</v>
      </c>
      <c r="M424" s="953" t="s">
        <v>3274</v>
      </c>
      <c r="N424" s="971" t="s">
        <v>2742</v>
      </c>
      <c r="O424" s="460">
        <v>22046680</v>
      </c>
      <c r="P424" s="462"/>
      <c r="Q424" s="461" t="s">
        <v>39</v>
      </c>
    </row>
    <row r="425" spans="1:17" hidden="1">
      <c r="A425" s="950" t="s">
        <v>2737</v>
      </c>
      <c r="B425" s="953" t="s">
        <v>2738</v>
      </c>
      <c r="C425" s="953" t="s">
        <v>356</v>
      </c>
      <c r="D425" s="979">
        <v>2</v>
      </c>
      <c r="E425" s="954" t="s">
        <v>3451</v>
      </c>
      <c r="F425" s="953" t="s">
        <v>3452</v>
      </c>
      <c r="G425" s="962" t="s">
        <v>366</v>
      </c>
      <c r="H425" s="953" t="s">
        <v>341</v>
      </c>
      <c r="I425" s="962">
        <v>0</v>
      </c>
      <c r="J425" s="962">
        <v>252000000</v>
      </c>
      <c r="K425" s="980">
        <v>2269213589</v>
      </c>
      <c r="L425" s="962" t="s">
        <v>2794</v>
      </c>
      <c r="M425" s="953" t="s">
        <v>2762</v>
      </c>
      <c r="N425" s="971" t="s">
        <v>2742</v>
      </c>
      <c r="O425" s="460">
        <v>-252000000</v>
      </c>
      <c r="P425" s="462"/>
      <c r="Q425" s="461" t="s">
        <v>6336</v>
      </c>
    </row>
    <row r="426" spans="1:17" hidden="1">
      <c r="A426" s="950" t="s">
        <v>2737</v>
      </c>
      <c r="B426" s="953" t="s">
        <v>2738</v>
      </c>
      <c r="C426" s="953" t="s">
        <v>356</v>
      </c>
      <c r="D426" s="979">
        <v>3</v>
      </c>
      <c r="E426" s="954" t="s">
        <v>3453</v>
      </c>
      <c r="F426" s="953" t="s">
        <v>514</v>
      </c>
      <c r="G426" s="962" t="s">
        <v>3454</v>
      </c>
      <c r="H426" s="953" t="s">
        <v>341</v>
      </c>
      <c r="I426" s="962">
        <v>0</v>
      </c>
      <c r="J426" s="962">
        <v>162774893</v>
      </c>
      <c r="K426" s="980">
        <v>2106438696</v>
      </c>
      <c r="L426" s="962" t="s">
        <v>2794</v>
      </c>
      <c r="M426" s="953" t="s">
        <v>2762</v>
      </c>
      <c r="N426" s="971" t="s">
        <v>2742</v>
      </c>
      <c r="O426" s="460">
        <v>-162774893</v>
      </c>
      <c r="P426" s="462"/>
      <c r="Q426" s="461" t="s">
        <v>39</v>
      </c>
    </row>
    <row r="427" spans="1:17" hidden="1">
      <c r="A427" s="953" t="s">
        <v>2737</v>
      </c>
      <c r="B427" s="953" t="s">
        <v>2738</v>
      </c>
      <c r="C427" s="953" t="s">
        <v>423</v>
      </c>
      <c r="D427" s="979"/>
      <c r="E427" s="954" t="s">
        <v>3455</v>
      </c>
      <c r="F427" s="953" t="s">
        <v>55</v>
      </c>
      <c r="G427" s="962" t="s">
        <v>2994</v>
      </c>
      <c r="H427" s="953" t="s">
        <v>341</v>
      </c>
      <c r="I427" s="962">
        <v>0</v>
      </c>
      <c r="J427" s="962">
        <v>7824657</v>
      </c>
      <c r="K427" s="962">
        <v>20448685</v>
      </c>
      <c r="L427" s="962"/>
      <c r="M427" s="953"/>
      <c r="N427" s="971" t="s">
        <v>2742</v>
      </c>
      <c r="O427" s="460">
        <v>-7824657</v>
      </c>
      <c r="P427" s="462"/>
      <c r="Q427" s="461" t="s">
        <v>39</v>
      </c>
    </row>
    <row r="428" spans="1:17" hidden="1">
      <c r="A428" s="953"/>
      <c r="B428" s="953"/>
      <c r="C428" s="613" t="s">
        <v>2999</v>
      </c>
      <c r="D428" s="979"/>
      <c r="E428" s="954"/>
      <c r="F428" s="953"/>
      <c r="G428" s="962"/>
      <c r="H428" s="953"/>
      <c r="I428" s="962"/>
      <c r="J428" s="962"/>
      <c r="K428" s="962"/>
      <c r="L428" s="962"/>
      <c r="M428" s="953"/>
      <c r="N428" s="971"/>
      <c r="O428" s="460"/>
      <c r="P428" s="462"/>
      <c r="Q428" s="461"/>
    </row>
    <row r="429" spans="1:17" hidden="1">
      <c r="A429" s="953" t="s">
        <v>2737</v>
      </c>
      <c r="B429" s="953" t="s">
        <v>2738</v>
      </c>
      <c r="C429" s="953" t="s">
        <v>356</v>
      </c>
      <c r="D429" s="979">
        <v>1</v>
      </c>
      <c r="E429" s="954" t="s">
        <v>3456</v>
      </c>
      <c r="F429" s="953" t="s">
        <v>2760</v>
      </c>
      <c r="G429" s="962"/>
      <c r="H429" s="953" t="s">
        <v>341</v>
      </c>
      <c r="I429" s="962">
        <v>0</v>
      </c>
      <c r="J429" s="976">
        <v>4400</v>
      </c>
      <c r="K429" s="962">
        <v>2106434296</v>
      </c>
      <c r="L429" s="962" t="s">
        <v>2787</v>
      </c>
      <c r="M429" s="953" t="s">
        <v>2762</v>
      </c>
      <c r="N429" s="971" t="s">
        <v>2742</v>
      </c>
      <c r="O429" s="460">
        <v>-4400</v>
      </c>
      <c r="P429" s="462"/>
      <c r="Q429" s="461" t="s">
        <v>368</v>
      </c>
    </row>
    <row r="430" spans="1:17" hidden="1">
      <c r="A430" s="953" t="s">
        <v>2737</v>
      </c>
      <c r="B430" s="953" t="s">
        <v>2738</v>
      </c>
      <c r="C430" s="953" t="s">
        <v>356</v>
      </c>
      <c r="D430" s="979">
        <v>1</v>
      </c>
      <c r="E430" s="954" t="s">
        <v>3457</v>
      </c>
      <c r="F430" s="953"/>
      <c r="G430" s="962"/>
      <c r="H430" s="953" t="s">
        <v>341</v>
      </c>
      <c r="I430" s="962">
        <v>170681</v>
      </c>
      <c r="J430" s="962">
        <v>0</v>
      </c>
      <c r="K430" s="962">
        <v>2106604977</v>
      </c>
      <c r="L430" s="962" t="s">
        <v>2865</v>
      </c>
      <c r="M430" s="953" t="s">
        <v>2862</v>
      </c>
      <c r="N430" s="971" t="s">
        <v>2742</v>
      </c>
      <c r="O430" s="460">
        <v>170681</v>
      </c>
      <c r="P430" s="462"/>
      <c r="Q430" s="461" t="s">
        <v>3458</v>
      </c>
    </row>
    <row r="431" spans="1:17" hidden="1">
      <c r="A431" s="953" t="s">
        <v>2737</v>
      </c>
      <c r="B431" s="953" t="s">
        <v>2738</v>
      </c>
      <c r="C431" s="953" t="s">
        <v>356</v>
      </c>
      <c r="D431" s="979">
        <v>2</v>
      </c>
      <c r="E431" s="954" t="s">
        <v>3459</v>
      </c>
      <c r="F431" s="953" t="s">
        <v>3379</v>
      </c>
      <c r="G431" s="962" t="s">
        <v>3201</v>
      </c>
      <c r="H431" s="953" t="s">
        <v>341</v>
      </c>
      <c r="I431" s="976">
        <v>0</v>
      </c>
      <c r="J431" s="976">
        <v>715000</v>
      </c>
      <c r="K431" s="962">
        <v>2105889977</v>
      </c>
      <c r="L431" s="962" t="s">
        <v>2880</v>
      </c>
      <c r="M431" s="953" t="s">
        <v>2762</v>
      </c>
      <c r="N431" s="971" t="s">
        <v>2742</v>
      </c>
      <c r="O431" s="460">
        <v>-715000</v>
      </c>
      <c r="P431" s="462"/>
      <c r="Q431" s="461" t="s">
        <v>505</v>
      </c>
    </row>
    <row r="432" spans="1:17" hidden="1">
      <c r="A432" s="953" t="s">
        <v>2737</v>
      </c>
      <c r="B432" s="953" t="s">
        <v>2738</v>
      </c>
      <c r="C432" s="953" t="s">
        <v>356</v>
      </c>
      <c r="D432" s="979">
        <v>3</v>
      </c>
      <c r="E432" s="954" t="s">
        <v>3460</v>
      </c>
      <c r="F432" s="953" t="s">
        <v>3379</v>
      </c>
      <c r="G432" s="962" t="s">
        <v>3201</v>
      </c>
      <c r="H432" s="953" t="s">
        <v>341</v>
      </c>
      <c r="I432" s="976">
        <v>0</v>
      </c>
      <c r="J432" s="976">
        <v>1540000</v>
      </c>
      <c r="K432" s="962">
        <v>2104349977</v>
      </c>
      <c r="L432" s="962" t="s">
        <v>2880</v>
      </c>
      <c r="M432" s="953" t="s">
        <v>2762</v>
      </c>
      <c r="N432" s="971" t="s">
        <v>2742</v>
      </c>
      <c r="O432" s="460">
        <v>-1540000</v>
      </c>
      <c r="P432" s="462"/>
      <c r="Q432" s="461" t="s">
        <v>559</v>
      </c>
    </row>
    <row r="433" spans="1:17" hidden="1">
      <c r="A433" s="953" t="s">
        <v>2737</v>
      </c>
      <c r="B433" s="953" t="s">
        <v>2738</v>
      </c>
      <c r="C433" s="982" t="s">
        <v>356</v>
      </c>
      <c r="D433" s="983">
        <v>4</v>
      </c>
      <c r="E433" s="984" t="s">
        <v>3461</v>
      </c>
      <c r="F433" s="982" t="s">
        <v>3462</v>
      </c>
      <c r="G433" s="985" t="s">
        <v>3463</v>
      </c>
      <c r="H433" s="982" t="s">
        <v>341</v>
      </c>
      <c r="I433" s="985">
        <v>0</v>
      </c>
      <c r="J433" s="985">
        <v>11592000</v>
      </c>
      <c r="K433" s="985">
        <v>2092757977</v>
      </c>
      <c r="L433" s="985" t="s">
        <v>2794</v>
      </c>
      <c r="M433" s="982" t="s">
        <v>2762</v>
      </c>
      <c r="N433" s="982" t="s">
        <v>2742</v>
      </c>
      <c r="O433" s="778">
        <v>-11592000</v>
      </c>
      <c r="P433" s="779"/>
      <c r="Q433" s="779" t="s">
        <v>561</v>
      </c>
    </row>
    <row r="434" spans="1:17" hidden="1">
      <c r="A434" s="953" t="s">
        <v>2737</v>
      </c>
      <c r="B434" s="953" t="s">
        <v>2738</v>
      </c>
      <c r="C434" s="982" t="s">
        <v>356</v>
      </c>
      <c r="D434" s="983">
        <v>5</v>
      </c>
      <c r="E434" s="984" t="s">
        <v>3461</v>
      </c>
      <c r="F434" s="982" t="s">
        <v>3464</v>
      </c>
      <c r="G434" s="985" t="s">
        <v>3463</v>
      </c>
      <c r="H434" s="982" t="s">
        <v>341</v>
      </c>
      <c r="I434" s="985">
        <v>11592000</v>
      </c>
      <c r="J434" s="985">
        <v>0</v>
      </c>
      <c r="K434" s="985">
        <v>2104349977</v>
      </c>
      <c r="L434" s="985" t="s">
        <v>2794</v>
      </c>
      <c r="M434" s="982" t="s">
        <v>2762</v>
      </c>
      <c r="N434" s="982" t="s">
        <v>2742</v>
      </c>
      <c r="O434" s="778">
        <v>11592000</v>
      </c>
      <c r="P434" s="779"/>
      <c r="Q434" s="779" t="s">
        <v>561</v>
      </c>
    </row>
    <row r="435" spans="1:17" hidden="1">
      <c r="A435" s="953" t="s">
        <v>2737</v>
      </c>
      <c r="B435" s="953" t="s">
        <v>2738</v>
      </c>
      <c r="C435" s="953" t="s">
        <v>356</v>
      </c>
      <c r="D435" s="979">
        <v>6</v>
      </c>
      <c r="E435" s="954" t="s">
        <v>3465</v>
      </c>
      <c r="F435" s="953" t="s">
        <v>3438</v>
      </c>
      <c r="G435" s="962" t="s">
        <v>3408</v>
      </c>
      <c r="H435" s="953" t="s">
        <v>341</v>
      </c>
      <c r="I435" s="962">
        <v>0</v>
      </c>
      <c r="J435" s="976">
        <v>439610</v>
      </c>
      <c r="K435" s="962">
        <v>2103910367</v>
      </c>
      <c r="L435" s="962" t="s">
        <v>2794</v>
      </c>
      <c r="M435" s="953" t="s">
        <v>2762</v>
      </c>
      <c r="N435" s="971" t="s">
        <v>2742</v>
      </c>
      <c r="O435" s="460">
        <v>-439610</v>
      </c>
      <c r="P435" s="462"/>
      <c r="Q435" s="461" t="s">
        <v>560</v>
      </c>
    </row>
    <row r="436" spans="1:17" hidden="1">
      <c r="A436" s="953" t="s">
        <v>2737</v>
      </c>
      <c r="B436" s="953" t="s">
        <v>2738</v>
      </c>
      <c r="C436" s="953" t="s">
        <v>356</v>
      </c>
      <c r="D436" s="979">
        <v>7</v>
      </c>
      <c r="E436" s="954" t="s">
        <v>3466</v>
      </c>
      <c r="F436" s="953" t="s">
        <v>3467</v>
      </c>
      <c r="G436" s="962"/>
      <c r="H436" s="953" t="s">
        <v>341</v>
      </c>
      <c r="I436" s="962">
        <v>0</v>
      </c>
      <c r="J436" s="976">
        <v>11592000</v>
      </c>
      <c r="K436" s="962">
        <v>2092318367</v>
      </c>
      <c r="L436" s="962" t="s">
        <v>2825</v>
      </c>
      <c r="M436" s="953" t="s">
        <v>2762</v>
      </c>
      <c r="N436" s="971" t="s">
        <v>2742</v>
      </c>
      <c r="O436" s="460">
        <v>-11592000</v>
      </c>
      <c r="P436" s="462"/>
      <c r="Q436" s="461" t="s">
        <v>561</v>
      </c>
    </row>
    <row r="437" spans="1:17" hidden="1">
      <c r="A437" s="953" t="s">
        <v>2737</v>
      </c>
      <c r="B437" s="953" t="s">
        <v>2738</v>
      </c>
      <c r="C437" s="953" t="s">
        <v>482</v>
      </c>
      <c r="D437" s="953">
        <v>1</v>
      </c>
      <c r="E437" s="954" t="s">
        <v>3468</v>
      </c>
      <c r="F437" s="953"/>
      <c r="G437" s="953"/>
      <c r="H437" s="953" t="s">
        <v>38</v>
      </c>
      <c r="I437" s="962">
        <v>0.48</v>
      </c>
      <c r="J437" s="962">
        <v>0</v>
      </c>
      <c r="K437" s="962">
        <v>0.48</v>
      </c>
      <c r="L437" s="972" t="s">
        <v>2865</v>
      </c>
      <c r="M437" s="953" t="s">
        <v>2862</v>
      </c>
      <c r="N437" s="971" t="s">
        <v>2742</v>
      </c>
      <c r="O437" s="460">
        <v>0.48</v>
      </c>
      <c r="P437" s="462"/>
      <c r="Q437" s="461" t="s">
        <v>3469</v>
      </c>
    </row>
    <row r="438" spans="1:17" hidden="1">
      <c r="A438" s="953" t="s">
        <v>2737</v>
      </c>
      <c r="B438" s="953" t="s">
        <v>2738</v>
      </c>
      <c r="C438" s="953" t="s">
        <v>356</v>
      </c>
      <c r="D438" s="979">
        <v>1</v>
      </c>
      <c r="E438" s="954" t="s">
        <v>3470</v>
      </c>
      <c r="F438" s="953" t="s">
        <v>3471</v>
      </c>
      <c r="G438" s="976" t="s">
        <v>3472</v>
      </c>
      <c r="H438" s="986" t="s">
        <v>341</v>
      </c>
      <c r="I438" s="976">
        <v>0</v>
      </c>
      <c r="J438" s="976">
        <v>3000000</v>
      </c>
      <c r="K438" s="962">
        <v>2089318367</v>
      </c>
      <c r="L438" s="962" t="s">
        <v>2794</v>
      </c>
      <c r="M438" s="953" t="s">
        <v>2762</v>
      </c>
      <c r="N438" s="971" t="s">
        <v>2742</v>
      </c>
      <c r="O438" s="460">
        <v>-3000000</v>
      </c>
      <c r="P438" s="462"/>
      <c r="Q438" s="461" t="s">
        <v>567</v>
      </c>
    </row>
    <row r="439" spans="1:17" hidden="1">
      <c r="A439" s="953" t="s">
        <v>2737</v>
      </c>
      <c r="B439" s="953" t="s">
        <v>2738</v>
      </c>
      <c r="C439" s="953" t="s">
        <v>356</v>
      </c>
      <c r="D439" s="979">
        <v>2</v>
      </c>
      <c r="E439" s="954" t="s">
        <v>3473</v>
      </c>
      <c r="F439" s="953" t="s">
        <v>3471</v>
      </c>
      <c r="G439" s="976" t="s">
        <v>3474</v>
      </c>
      <c r="H439" s="986" t="s">
        <v>341</v>
      </c>
      <c r="I439" s="976">
        <v>0</v>
      </c>
      <c r="J439" s="976">
        <v>905000</v>
      </c>
      <c r="K439" s="962">
        <v>2088413367</v>
      </c>
      <c r="L439" s="962" t="s">
        <v>2794</v>
      </c>
      <c r="M439" s="953" t="s">
        <v>2762</v>
      </c>
      <c r="N439" s="971" t="s">
        <v>2742</v>
      </c>
      <c r="O439" s="460">
        <v>-905000</v>
      </c>
      <c r="P439" s="462"/>
      <c r="Q439" s="461" t="s">
        <v>568</v>
      </c>
    </row>
    <row r="440" spans="1:17" hidden="1">
      <c r="A440" s="953" t="s">
        <v>2737</v>
      </c>
      <c r="B440" s="953" t="s">
        <v>2738</v>
      </c>
      <c r="C440" s="953" t="s">
        <v>423</v>
      </c>
      <c r="D440" s="979"/>
      <c r="E440" s="954" t="s">
        <v>3475</v>
      </c>
      <c r="F440" s="953" t="s">
        <v>55</v>
      </c>
      <c r="G440" s="962" t="s">
        <v>2994</v>
      </c>
      <c r="H440" s="953" t="s">
        <v>341</v>
      </c>
      <c r="I440" s="962">
        <v>0</v>
      </c>
      <c r="J440" s="976">
        <v>8663013</v>
      </c>
      <c r="K440" s="962">
        <v>11785672</v>
      </c>
      <c r="L440" s="962"/>
      <c r="M440" s="953"/>
      <c r="N440" s="971" t="s">
        <v>2742</v>
      </c>
      <c r="O440" s="460">
        <v>-8663013</v>
      </c>
      <c r="P440" s="462"/>
      <c r="Q440" s="461" t="s">
        <v>39</v>
      </c>
    </row>
    <row r="441" spans="1:17" hidden="1">
      <c r="A441" s="953"/>
      <c r="B441" s="953"/>
      <c r="C441" s="613" t="s">
        <v>2999</v>
      </c>
      <c r="D441" s="979"/>
      <c r="E441" s="954"/>
      <c r="F441" s="953"/>
      <c r="G441" s="962"/>
      <c r="H441" s="953"/>
      <c r="I441" s="962"/>
      <c r="J441" s="976"/>
      <c r="K441" s="962"/>
      <c r="L441" s="962"/>
      <c r="M441" s="953"/>
      <c r="N441" s="971"/>
      <c r="O441" s="460"/>
      <c r="P441" s="462"/>
      <c r="Q441" s="461"/>
    </row>
    <row r="442" spans="1:17" hidden="1">
      <c r="A442" s="953" t="s">
        <v>2737</v>
      </c>
      <c r="B442" s="953" t="s">
        <v>2738</v>
      </c>
      <c r="C442" s="953" t="s">
        <v>356</v>
      </c>
      <c r="D442" s="979">
        <v>1</v>
      </c>
      <c r="E442" s="954" t="s">
        <v>3476</v>
      </c>
      <c r="F442" s="953" t="s">
        <v>2760</v>
      </c>
      <c r="G442" s="962"/>
      <c r="H442" s="953" t="s">
        <v>341</v>
      </c>
      <c r="I442" s="962">
        <v>0</v>
      </c>
      <c r="J442" s="962">
        <v>4400</v>
      </c>
      <c r="K442" s="962">
        <v>2088408967</v>
      </c>
      <c r="L442" s="962" t="s">
        <v>2787</v>
      </c>
      <c r="M442" s="953" t="s">
        <v>2762</v>
      </c>
      <c r="N442" s="971" t="s">
        <v>2742</v>
      </c>
      <c r="O442" s="460">
        <v>-4400</v>
      </c>
      <c r="P442" s="462"/>
      <c r="Q442" s="461" t="s">
        <v>368</v>
      </c>
    </row>
    <row r="443" spans="1:17" hidden="1">
      <c r="A443" s="953" t="s">
        <v>2737</v>
      </c>
      <c r="B443" s="953" t="s">
        <v>2738</v>
      </c>
      <c r="C443" s="953" t="s">
        <v>356</v>
      </c>
      <c r="D443" s="979">
        <v>2</v>
      </c>
      <c r="E443" s="954" t="s">
        <v>3477</v>
      </c>
      <c r="F443" s="953" t="s">
        <v>3478</v>
      </c>
      <c r="G443" s="962" t="s">
        <v>2799</v>
      </c>
      <c r="H443" s="953" t="s">
        <v>341</v>
      </c>
      <c r="I443" s="962">
        <v>0</v>
      </c>
      <c r="J443" s="962">
        <v>730830</v>
      </c>
      <c r="K443" s="962">
        <v>2087678137</v>
      </c>
      <c r="L443" s="962" t="s">
        <v>2794</v>
      </c>
      <c r="M443" s="953" t="s">
        <v>2762</v>
      </c>
      <c r="N443" s="971" t="s">
        <v>2742</v>
      </c>
      <c r="O443" s="460">
        <v>-730830</v>
      </c>
      <c r="P443" s="462"/>
      <c r="Q443" s="461" t="s">
        <v>591</v>
      </c>
    </row>
    <row r="444" spans="1:17" hidden="1">
      <c r="A444" s="953" t="s">
        <v>2737</v>
      </c>
      <c r="B444" s="953" t="s">
        <v>2738</v>
      </c>
      <c r="C444" s="953" t="s">
        <v>356</v>
      </c>
      <c r="D444" s="979">
        <v>1</v>
      </c>
      <c r="E444" s="954" t="s">
        <v>3479</v>
      </c>
      <c r="F444" s="953" t="s">
        <v>3152</v>
      </c>
      <c r="G444" s="962"/>
      <c r="H444" s="953" t="s">
        <v>341</v>
      </c>
      <c r="I444" s="962">
        <v>105600</v>
      </c>
      <c r="J444" s="962">
        <v>0</v>
      </c>
      <c r="K444" s="962">
        <v>2087783737</v>
      </c>
      <c r="L444" s="962" t="s">
        <v>2858</v>
      </c>
      <c r="M444" s="953" t="s">
        <v>3274</v>
      </c>
      <c r="N444" s="971" t="s">
        <v>2742</v>
      </c>
      <c r="O444" s="460">
        <v>105600</v>
      </c>
      <c r="P444" s="462"/>
      <c r="Q444" s="461" t="s">
        <v>39</v>
      </c>
    </row>
    <row r="445" spans="1:17" hidden="1">
      <c r="A445" s="953" t="s">
        <v>2737</v>
      </c>
      <c r="B445" s="953" t="s">
        <v>2738</v>
      </c>
      <c r="C445" s="953" t="s">
        <v>356</v>
      </c>
      <c r="D445" s="979">
        <v>1</v>
      </c>
      <c r="E445" s="954" t="s">
        <v>3480</v>
      </c>
      <c r="F445" s="953" t="s">
        <v>3438</v>
      </c>
      <c r="G445" s="962" t="s">
        <v>3408</v>
      </c>
      <c r="H445" s="953" t="s">
        <v>341</v>
      </c>
      <c r="I445" s="962">
        <v>0</v>
      </c>
      <c r="J445" s="962">
        <v>422730</v>
      </c>
      <c r="K445" s="962">
        <v>2087361007</v>
      </c>
      <c r="L445" s="962" t="s">
        <v>2794</v>
      </c>
      <c r="M445" s="953" t="s">
        <v>2762</v>
      </c>
      <c r="N445" s="971" t="s">
        <v>2742</v>
      </c>
      <c r="O445" s="460">
        <v>-422730</v>
      </c>
      <c r="P445" s="462"/>
      <c r="Q445" s="461" t="s">
        <v>599</v>
      </c>
    </row>
    <row r="446" spans="1:17" hidden="1">
      <c r="A446" s="953" t="s">
        <v>2737</v>
      </c>
      <c r="B446" s="953" t="s">
        <v>2738</v>
      </c>
      <c r="C446" s="953" t="s">
        <v>356</v>
      </c>
      <c r="D446" s="979">
        <v>2</v>
      </c>
      <c r="E446" s="954" t="s">
        <v>3481</v>
      </c>
      <c r="F446" s="953" t="s">
        <v>3482</v>
      </c>
      <c r="G446" s="962" t="s">
        <v>3483</v>
      </c>
      <c r="H446" s="953" t="s">
        <v>341</v>
      </c>
      <c r="I446" s="962">
        <v>0</v>
      </c>
      <c r="J446" s="962">
        <v>22000000</v>
      </c>
      <c r="K446" s="962">
        <v>2065361007</v>
      </c>
      <c r="L446" s="962" t="s">
        <v>2794</v>
      </c>
      <c r="M446" s="953" t="s">
        <v>2762</v>
      </c>
      <c r="N446" s="971" t="s">
        <v>2742</v>
      </c>
      <c r="O446" s="460">
        <v>-22000000</v>
      </c>
      <c r="P446" s="462"/>
      <c r="Q446" s="461" t="s">
        <v>586</v>
      </c>
    </row>
    <row r="447" spans="1:17" hidden="1">
      <c r="A447" s="953" t="s">
        <v>2737</v>
      </c>
      <c r="B447" s="953" t="s">
        <v>2738</v>
      </c>
      <c r="C447" s="953" t="s">
        <v>356</v>
      </c>
      <c r="D447" s="979">
        <v>3</v>
      </c>
      <c r="E447" s="954" t="s">
        <v>3484</v>
      </c>
      <c r="F447" s="953" t="s">
        <v>601</v>
      </c>
      <c r="G447" s="962" t="s">
        <v>1058</v>
      </c>
      <c r="H447" s="953" t="s">
        <v>341</v>
      </c>
      <c r="I447" s="962">
        <v>0</v>
      </c>
      <c r="J447" s="962">
        <v>50000000</v>
      </c>
      <c r="K447" s="987">
        <v>2015361007</v>
      </c>
      <c r="L447" s="962" t="s">
        <v>2794</v>
      </c>
      <c r="M447" s="953" t="s">
        <v>2762</v>
      </c>
      <c r="N447" s="971" t="s">
        <v>2742</v>
      </c>
      <c r="O447" s="460">
        <v>-50000000</v>
      </c>
      <c r="P447" s="462"/>
      <c r="Q447" s="461" t="s">
        <v>39</v>
      </c>
    </row>
    <row r="448" spans="1:17" hidden="1">
      <c r="A448" s="953" t="s">
        <v>2737</v>
      </c>
      <c r="B448" s="953" t="s">
        <v>2738</v>
      </c>
      <c r="C448" s="953" t="s">
        <v>423</v>
      </c>
      <c r="D448" s="979"/>
      <c r="E448" s="954" t="s">
        <v>3485</v>
      </c>
      <c r="F448" s="953" t="s">
        <v>50</v>
      </c>
      <c r="G448" s="962" t="s">
        <v>1058</v>
      </c>
      <c r="H448" s="953" t="s">
        <v>341</v>
      </c>
      <c r="I448" s="962">
        <v>50000000</v>
      </c>
      <c r="J448" s="962">
        <v>0</v>
      </c>
      <c r="K448" s="962">
        <v>61785672</v>
      </c>
      <c r="L448" s="962"/>
      <c r="M448" s="953"/>
      <c r="N448" s="971" t="s">
        <v>2742</v>
      </c>
      <c r="O448" s="460">
        <v>50000000</v>
      </c>
      <c r="P448" s="462"/>
      <c r="Q448" s="461" t="s">
        <v>39</v>
      </c>
    </row>
    <row r="449" spans="1:17" hidden="1">
      <c r="A449" s="953" t="s">
        <v>2737</v>
      </c>
      <c r="B449" s="953" t="s">
        <v>2738</v>
      </c>
      <c r="C449" s="953" t="s">
        <v>423</v>
      </c>
      <c r="E449" s="954" t="s">
        <v>3486</v>
      </c>
      <c r="F449" s="953" t="s">
        <v>55</v>
      </c>
      <c r="G449" s="962" t="s">
        <v>2994</v>
      </c>
      <c r="H449" s="953" t="s">
        <v>341</v>
      </c>
      <c r="I449" s="962">
        <v>0</v>
      </c>
      <c r="J449" s="962">
        <v>7561643</v>
      </c>
      <c r="K449" s="962">
        <v>54224029</v>
      </c>
      <c r="L449" s="962"/>
      <c r="M449" s="953"/>
      <c r="N449" s="971" t="s">
        <v>2742</v>
      </c>
      <c r="O449" s="460">
        <v>-7561643</v>
      </c>
      <c r="Q449" s="461" t="s">
        <v>39</v>
      </c>
    </row>
    <row r="450" spans="1:17" hidden="1">
      <c r="A450" s="953" t="s">
        <v>2737</v>
      </c>
      <c r="B450" s="953" t="s">
        <v>2738</v>
      </c>
      <c r="C450" s="953" t="s">
        <v>356</v>
      </c>
      <c r="D450" s="979">
        <v>1</v>
      </c>
      <c r="E450" s="954" t="s">
        <v>6325</v>
      </c>
      <c r="F450" s="953" t="s">
        <v>3379</v>
      </c>
      <c r="G450" s="962" t="s">
        <v>3201</v>
      </c>
      <c r="H450" s="953" t="s">
        <v>341</v>
      </c>
      <c r="I450" s="962">
        <v>0</v>
      </c>
      <c r="J450" s="962">
        <v>5556100</v>
      </c>
      <c r="K450" s="962">
        <v>2009804907</v>
      </c>
      <c r="L450" s="962" t="s">
        <v>2880</v>
      </c>
      <c r="M450" s="953" t="s">
        <v>2762</v>
      </c>
      <c r="N450" s="971" t="s">
        <v>2742</v>
      </c>
      <c r="O450" s="460">
        <v>-5556100</v>
      </c>
      <c r="P450" s="462"/>
      <c r="Q450" s="461" t="s">
        <v>6326</v>
      </c>
    </row>
    <row r="451" spans="1:17" hidden="1">
      <c r="A451" s="953" t="s">
        <v>2737</v>
      </c>
      <c r="B451" s="953" t="s">
        <v>2738</v>
      </c>
      <c r="C451" s="953" t="s">
        <v>356</v>
      </c>
      <c r="D451" s="979">
        <v>2</v>
      </c>
      <c r="E451" s="954" t="s">
        <v>6325</v>
      </c>
      <c r="F451" s="953" t="s">
        <v>3403</v>
      </c>
      <c r="G451" s="962" t="s">
        <v>3201</v>
      </c>
      <c r="H451" s="953" t="s">
        <v>341</v>
      </c>
      <c r="I451" s="962">
        <v>0</v>
      </c>
      <c r="J451" s="962">
        <v>935000</v>
      </c>
      <c r="K451" s="962">
        <v>2008869907</v>
      </c>
      <c r="L451" s="962" t="s">
        <v>2880</v>
      </c>
      <c r="M451" s="953" t="s">
        <v>2762</v>
      </c>
      <c r="N451" s="971" t="s">
        <v>2742</v>
      </c>
      <c r="O451" s="460">
        <v>-935000</v>
      </c>
      <c r="P451" s="462"/>
      <c r="Q451" s="461" t="s">
        <v>6327</v>
      </c>
    </row>
    <row r="452" spans="1:17" hidden="1">
      <c r="A452" s="953" t="s">
        <v>2737</v>
      </c>
      <c r="B452" s="953" t="s">
        <v>2738</v>
      </c>
      <c r="C452" s="953" t="s">
        <v>356</v>
      </c>
      <c r="D452" s="979">
        <v>1</v>
      </c>
      <c r="E452" s="954" t="s">
        <v>6328</v>
      </c>
      <c r="F452" s="953" t="s">
        <v>2760</v>
      </c>
      <c r="G452" s="962"/>
      <c r="H452" s="953" t="s">
        <v>341</v>
      </c>
      <c r="I452" s="962">
        <v>0</v>
      </c>
      <c r="J452" s="962">
        <v>4400</v>
      </c>
      <c r="K452" s="962">
        <v>2008865507</v>
      </c>
      <c r="L452" s="962" t="s">
        <v>2787</v>
      </c>
      <c r="M452" s="953" t="s">
        <v>2762</v>
      </c>
      <c r="N452" s="971" t="s">
        <v>2742</v>
      </c>
      <c r="O452" s="460">
        <v>-4400</v>
      </c>
      <c r="P452" s="462"/>
      <c r="Q452" s="461" t="s">
        <v>368</v>
      </c>
    </row>
    <row r="453" spans="1:17" hidden="1">
      <c r="A453" s="953" t="s">
        <v>2737</v>
      </c>
      <c r="B453" s="953" t="s">
        <v>2738</v>
      </c>
      <c r="C453" s="953" t="s">
        <v>356</v>
      </c>
      <c r="D453" s="979">
        <v>2</v>
      </c>
      <c r="E453" s="954" t="s">
        <v>6329</v>
      </c>
      <c r="F453" s="953" t="s">
        <v>2343</v>
      </c>
      <c r="G453" s="962" t="s">
        <v>3408</v>
      </c>
      <c r="H453" s="953" t="s">
        <v>341</v>
      </c>
      <c r="I453" s="962">
        <v>0</v>
      </c>
      <c r="J453" s="962">
        <v>414830</v>
      </c>
      <c r="K453" s="962">
        <v>2008450677</v>
      </c>
      <c r="L453" s="962" t="s">
        <v>2794</v>
      </c>
      <c r="M453" s="953" t="s">
        <v>2762</v>
      </c>
      <c r="N453" s="971" t="s">
        <v>2742</v>
      </c>
      <c r="O453" s="460">
        <v>-414830</v>
      </c>
      <c r="P453" s="462"/>
      <c r="Q453" s="461" t="s">
        <v>6330</v>
      </c>
    </row>
    <row r="454" spans="1:17" hidden="1">
      <c r="A454" s="953" t="s">
        <v>2737</v>
      </c>
      <c r="B454" s="953" t="s">
        <v>2738</v>
      </c>
      <c r="C454" s="953" t="s">
        <v>356</v>
      </c>
      <c r="D454" s="979">
        <v>3</v>
      </c>
      <c r="E454" s="954" t="s">
        <v>6331</v>
      </c>
      <c r="F454" s="953" t="s">
        <v>6332</v>
      </c>
      <c r="G454" s="962" t="s">
        <v>6332</v>
      </c>
      <c r="H454" s="953" t="s">
        <v>341</v>
      </c>
      <c r="I454" s="962">
        <v>10540</v>
      </c>
      <c r="J454" s="962">
        <v>0</v>
      </c>
      <c r="K454" s="962">
        <v>2008461217</v>
      </c>
      <c r="L454" s="962" t="s">
        <v>2817</v>
      </c>
      <c r="M454" s="953" t="s">
        <v>3214</v>
      </c>
      <c r="N454" s="971" t="s">
        <v>2742</v>
      </c>
      <c r="O454" s="460">
        <v>10540</v>
      </c>
      <c r="P454" s="462"/>
      <c r="Q454" s="461" t="s">
        <v>39</v>
      </c>
    </row>
    <row r="455" spans="1:17" hidden="1">
      <c r="A455" s="953" t="s">
        <v>2737</v>
      </c>
      <c r="B455" s="953" t="s">
        <v>2738</v>
      </c>
      <c r="C455" s="953" t="s">
        <v>356</v>
      </c>
      <c r="D455" s="979">
        <v>1</v>
      </c>
      <c r="E455" s="954" t="s">
        <v>6333</v>
      </c>
      <c r="F455" s="953" t="s">
        <v>6334</v>
      </c>
      <c r="G455" s="962" t="s">
        <v>3483</v>
      </c>
      <c r="H455" s="953" t="s">
        <v>341</v>
      </c>
      <c r="I455" s="962">
        <v>0</v>
      </c>
      <c r="J455" s="962">
        <v>22000000</v>
      </c>
      <c r="K455" s="962">
        <v>1986461217</v>
      </c>
      <c r="L455" s="962" t="s">
        <v>2794</v>
      </c>
      <c r="M455" s="953" t="s">
        <v>2762</v>
      </c>
      <c r="N455" s="971" t="s">
        <v>2742</v>
      </c>
      <c r="O455" s="460">
        <v>-22000000</v>
      </c>
      <c r="P455" s="462"/>
      <c r="Q455" s="461" t="s">
        <v>6335</v>
      </c>
    </row>
    <row r="456" spans="1:17" hidden="1">
      <c r="A456" s="953" t="s">
        <v>2737</v>
      </c>
      <c r="B456" s="953" t="s">
        <v>2738</v>
      </c>
      <c r="C456" s="953" t="s">
        <v>423</v>
      </c>
      <c r="D456" s="979"/>
      <c r="E456" s="954" t="s">
        <v>6393</v>
      </c>
      <c r="F456" s="953" t="s">
        <v>2994</v>
      </c>
      <c r="G456" s="962" t="s">
        <v>55</v>
      </c>
      <c r="H456" s="953" t="s">
        <v>341</v>
      </c>
      <c r="I456" s="962">
        <v>0</v>
      </c>
      <c r="J456" s="1262">
        <v>7813698</v>
      </c>
      <c r="K456" s="962">
        <v>46410331</v>
      </c>
      <c r="L456" s="962"/>
      <c r="M456" s="953"/>
      <c r="N456" s="971" t="s">
        <v>2742</v>
      </c>
      <c r="O456" s="460">
        <v>-7813698</v>
      </c>
      <c r="P456" s="462"/>
      <c r="Q456" s="461" t="s">
        <v>39</v>
      </c>
    </row>
    <row r="457" spans="1:17" hidden="1">
      <c r="A457" s="953" t="s">
        <v>2737</v>
      </c>
      <c r="B457" s="953" t="s">
        <v>2738</v>
      </c>
      <c r="C457" s="953" t="s">
        <v>356</v>
      </c>
      <c r="D457" s="979">
        <v>1</v>
      </c>
      <c r="E457" s="954" t="s">
        <v>6394</v>
      </c>
      <c r="F457" s="953" t="s">
        <v>3462</v>
      </c>
      <c r="G457" s="962" t="s">
        <v>6395</v>
      </c>
      <c r="H457" s="953" t="s">
        <v>341</v>
      </c>
      <c r="I457" s="962">
        <v>0</v>
      </c>
      <c r="J457" s="1262">
        <v>108000000</v>
      </c>
      <c r="K457" s="962">
        <v>1878461217</v>
      </c>
      <c r="L457" s="962" t="s">
        <v>2794</v>
      </c>
      <c r="M457" s="953" t="s">
        <v>2762</v>
      </c>
      <c r="N457" s="971" t="s">
        <v>2742</v>
      </c>
      <c r="O457" s="460">
        <v>-108000000</v>
      </c>
      <c r="P457" s="462"/>
      <c r="Q457" s="461" t="s">
        <v>6396</v>
      </c>
    </row>
    <row r="458" spans="1:17" hidden="1">
      <c r="A458" s="953" t="s">
        <v>2737</v>
      </c>
      <c r="B458" s="953" t="s">
        <v>2738</v>
      </c>
      <c r="C458" s="953" t="s">
        <v>356</v>
      </c>
      <c r="D458" s="979">
        <v>2</v>
      </c>
      <c r="E458" s="954" t="s">
        <v>6397</v>
      </c>
      <c r="F458" s="953" t="s">
        <v>3462</v>
      </c>
      <c r="G458" s="962" t="s">
        <v>6398</v>
      </c>
      <c r="H458" s="953" t="s">
        <v>341</v>
      </c>
      <c r="I458" s="962">
        <v>0</v>
      </c>
      <c r="J458" s="1262">
        <v>67500000</v>
      </c>
      <c r="K458" s="962">
        <v>1810961217</v>
      </c>
      <c r="L458" s="962" t="s">
        <v>2794</v>
      </c>
      <c r="M458" s="953" t="s">
        <v>2762</v>
      </c>
      <c r="N458" s="971" t="s">
        <v>2742</v>
      </c>
      <c r="O458" s="460">
        <v>-67500000</v>
      </c>
      <c r="P458" s="462"/>
      <c r="Q458" s="461" t="s">
        <v>6399</v>
      </c>
    </row>
    <row r="459" spans="1:17" hidden="1">
      <c r="A459" s="953" t="s">
        <v>2737</v>
      </c>
      <c r="B459" s="953" t="s">
        <v>2738</v>
      </c>
      <c r="C459" s="953" t="s">
        <v>356</v>
      </c>
      <c r="D459" s="979">
        <v>3</v>
      </c>
      <c r="E459" s="954" t="s">
        <v>6400</v>
      </c>
      <c r="F459" s="953" t="s">
        <v>3462</v>
      </c>
      <c r="G459" s="962" t="s">
        <v>6401</v>
      </c>
      <c r="H459" s="953" t="s">
        <v>341</v>
      </c>
      <c r="I459" s="962">
        <v>0</v>
      </c>
      <c r="J459" s="1262">
        <v>58500000</v>
      </c>
      <c r="K459" s="962">
        <v>1752461217</v>
      </c>
      <c r="L459" s="962" t="s">
        <v>2794</v>
      </c>
      <c r="M459" s="953" t="s">
        <v>2762</v>
      </c>
      <c r="N459" s="971" t="s">
        <v>2742</v>
      </c>
      <c r="O459" s="460">
        <v>-58500000</v>
      </c>
      <c r="P459" s="462"/>
      <c r="Q459" s="461" t="s">
        <v>6402</v>
      </c>
    </row>
    <row r="460" spans="1:17" hidden="1">
      <c r="A460" s="953" t="s">
        <v>2737</v>
      </c>
      <c r="B460" s="953" t="s">
        <v>2738</v>
      </c>
      <c r="C460" s="953" t="s">
        <v>356</v>
      </c>
      <c r="D460" s="979">
        <v>4</v>
      </c>
      <c r="E460" s="954" t="s">
        <v>6403</v>
      </c>
      <c r="F460" s="953" t="s">
        <v>3462</v>
      </c>
      <c r="G460" s="962" t="s">
        <v>6404</v>
      </c>
      <c r="H460" s="953" t="s">
        <v>341</v>
      </c>
      <c r="I460" s="962">
        <v>0</v>
      </c>
      <c r="J460" s="1262">
        <v>108000000</v>
      </c>
      <c r="K460" s="962">
        <v>1644461217</v>
      </c>
      <c r="L460" s="962" t="s">
        <v>2794</v>
      </c>
      <c r="M460" s="953" t="s">
        <v>2762</v>
      </c>
      <c r="N460" s="971" t="s">
        <v>2742</v>
      </c>
      <c r="O460" s="460">
        <v>-108000000</v>
      </c>
      <c r="P460" s="462"/>
      <c r="Q460" s="461" t="s">
        <v>6405</v>
      </c>
    </row>
    <row r="461" spans="1:17" hidden="1">
      <c r="A461" s="953" t="s">
        <v>2737</v>
      </c>
      <c r="B461" s="953" t="s">
        <v>2738</v>
      </c>
      <c r="C461" s="953" t="s">
        <v>356</v>
      </c>
      <c r="D461" s="979">
        <v>5</v>
      </c>
      <c r="E461" s="954" t="s">
        <v>6406</v>
      </c>
      <c r="F461" s="953"/>
      <c r="G461" s="962"/>
      <c r="H461" s="953" t="s">
        <v>341</v>
      </c>
      <c r="I461" s="1264">
        <v>461390</v>
      </c>
      <c r="J461" s="962">
        <v>0</v>
      </c>
      <c r="K461" s="962">
        <v>1644922607</v>
      </c>
      <c r="L461" s="962" t="s">
        <v>2865</v>
      </c>
      <c r="M461" s="953" t="s">
        <v>2862</v>
      </c>
      <c r="N461" s="971" t="s">
        <v>2742</v>
      </c>
      <c r="O461" s="460">
        <v>461390</v>
      </c>
      <c r="P461" s="462"/>
      <c r="Q461" s="461" t="s">
        <v>39</v>
      </c>
    </row>
    <row r="462" spans="1:17" hidden="1">
      <c r="A462" s="953" t="s">
        <v>2737</v>
      </c>
      <c r="B462" s="953" t="s">
        <v>2738</v>
      </c>
      <c r="C462" s="953" t="s">
        <v>423</v>
      </c>
      <c r="D462" s="979"/>
      <c r="E462" s="954" t="s">
        <v>6407</v>
      </c>
      <c r="F462" s="953" t="s">
        <v>2994</v>
      </c>
      <c r="G462" s="962"/>
      <c r="H462" s="953" t="s">
        <v>341</v>
      </c>
      <c r="I462" s="1264">
        <v>14723</v>
      </c>
      <c r="J462" s="962">
        <v>0</v>
      </c>
      <c r="K462" s="962">
        <v>46425054</v>
      </c>
      <c r="L462" s="962"/>
      <c r="M462" s="953"/>
      <c r="N462" s="971" t="s">
        <v>2742</v>
      </c>
      <c r="O462" s="460">
        <v>14723</v>
      </c>
      <c r="P462" s="462"/>
      <c r="Q462" s="461" t="s">
        <v>39</v>
      </c>
    </row>
    <row r="463" spans="1:17" hidden="1">
      <c r="A463" s="953" t="s">
        <v>2737</v>
      </c>
      <c r="B463" s="953" t="s">
        <v>2738</v>
      </c>
      <c r="C463" s="953" t="s">
        <v>356</v>
      </c>
      <c r="D463" s="979">
        <v>1</v>
      </c>
      <c r="E463" s="954" t="s">
        <v>6408</v>
      </c>
      <c r="F463" s="953" t="s">
        <v>6409</v>
      </c>
      <c r="G463" s="962" t="s">
        <v>3483</v>
      </c>
      <c r="H463" s="953" t="s">
        <v>341</v>
      </c>
      <c r="I463" s="962">
        <v>0</v>
      </c>
      <c r="J463" s="1262">
        <v>22000000</v>
      </c>
      <c r="K463" s="962">
        <v>1622922607</v>
      </c>
      <c r="L463" s="962" t="s">
        <v>2794</v>
      </c>
      <c r="M463" s="953" t="s">
        <v>2762</v>
      </c>
      <c r="N463" s="971" t="s">
        <v>2742</v>
      </c>
      <c r="O463" s="460">
        <v>-22000000</v>
      </c>
      <c r="P463" s="462"/>
      <c r="Q463" s="461" t="s">
        <v>6410</v>
      </c>
    </row>
    <row r="464" spans="1:17" hidden="1">
      <c r="A464" s="953" t="s">
        <v>2737</v>
      </c>
      <c r="B464" s="953" t="s">
        <v>2738</v>
      </c>
      <c r="C464" s="953" t="s">
        <v>356</v>
      </c>
      <c r="D464" s="979">
        <v>2</v>
      </c>
      <c r="E464" s="954" t="s">
        <v>6411</v>
      </c>
      <c r="F464" s="1354" t="s">
        <v>6412</v>
      </c>
      <c r="G464" s="1355" t="s">
        <v>3463</v>
      </c>
      <c r="H464" s="1354" t="s">
        <v>341</v>
      </c>
      <c r="I464" s="1355">
        <v>0</v>
      </c>
      <c r="J464" s="1355">
        <v>1242000</v>
      </c>
      <c r="K464" s="962">
        <v>1621680607</v>
      </c>
      <c r="L464" s="962" t="s">
        <v>2794</v>
      </c>
      <c r="M464" s="953" t="s">
        <v>2762</v>
      </c>
      <c r="N464" s="971" t="s">
        <v>2742</v>
      </c>
      <c r="O464" s="460">
        <v>-1242000</v>
      </c>
      <c r="P464" s="462"/>
      <c r="Q464" s="461" t="s">
        <v>6413</v>
      </c>
    </row>
    <row r="465" spans="1:17" hidden="1">
      <c r="A465" s="953" t="s">
        <v>2737</v>
      </c>
      <c r="B465" s="953" t="s">
        <v>2738</v>
      </c>
      <c r="C465" s="953" t="s">
        <v>356</v>
      </c>
      <c r="D465" s="979">
        <v>3</v>
      </c>
      <c r="E465" s="954" t="s">
        <v>6414</v>
      </c>
      <c r="F465" s="1356" t="s">
        <v>3464</v>
      </c>
      <c r="G465" s="1355" t="s">
        <v>3463</v>
      </c>
      <c r="H465" s="1354" t="s">
        <v>341</v>
      </c>
      <c r="I465" s="1355">
        <v>1242000</v>
      </c>
      <c r="J465" s="1355">
        <v>0</v>
      </c>
      <c r="K465" s="962">
        <v>1622922607</v>
      </c>
      <c r="L465" s="962" t="s">
        <v>2794</v>
      </c>
      <c r="M465" s="953" t="s">
        <v>2762</v>
      </c>
      <c r="N465" s="971" t="s">
        <v>2742</v>
      </c>
      <c r="O465" s="460">
        <v>1242000</v>
      </c>
      <c r="P465" s="462"/>
      <c r="Q465" s="461" t="s">
        <v>39</v>
      </c>
    </row>
    <row r="466" spans="1:17" hidden="1">
      <c r="A466" s="953" t="s">
        <v>2737</v>
      </c>
      <c r="B466" s="953" t="s">
        <v>2738</v>
      </c>
      <c r="C466" s="953" t="s">
        <v>356</v>
      </c>
      <c r="D466" s="979">
        <v>4</v>
      </c>
      <c r="E466" s="954" t="s">
        <v>6414</v>
      </c>
      <c r="F466" s="953" t="s">
        <v>6415</v>
      </c>
      <c r="G466" s="962" t="s">
        <v>3408</v>
      </c>
      <c r="H466" s="953" t="s">
        <v>341</v>
      </c>
      <c r="I466" s="962">
        <v>0</v>
      </c>
      <c r="J466" s="1262">
        <v>378000</v>
      </c>
      <c r="K466" s="962">
        <v>1622544607</v>
      </c>
      <c r="L466" s="962" t="s">
        <v>2794</v>
      </c>
      <c r="M466" s="953" t="s">
        <v>2762</v>
      </c>
      <c r="N466" s="971" t="s">
        <v>2742</v>
      </c>
      <c r="O466" s="460">
        <v>-378000</v>
      </c>
      <c r="P466" s="462"/>
      <c r="Q466" s="461" t="s">
        <v>6416</v>
      </c>
    </row>
    <row r="467" spans="1:17" hidden="1">
      <c r="A467" s="953" t="s">
        <v>2737</v>
      </c>
      <c r="B467" s="953" t="s">
        <v>2738</v>
      </c>
      <c r="C467" s="953" t="s">
        <v>423</v>
      </c>
      <c r="D467" s="979"/>
      <c r="E467" s="954" t="s">
        <v>6417</v>
      </c>
      <c r="F467" s="953" t="s">
        <v>6418</v>
      </c>
      <c r="G467" s="962"/>
      <c r="H467" s="953" t="s">
        <v>341</v>
      </c>
      <c r="I467" s="962">
        <v>0</v>
      </c>
      <c r="J467" s="1262">
        <v>46253694</v>
      </c>
      <c r="K467" s="962">
        <v>171360</v>
      </c>
      <c r="L467" s="962"/>
      <c r="M467" s="953"/>
      <c r="N467" s="971" t="s">
        <v>2742</v>
      </c>
      <c r="O467" s="460">
        <v>-46253694</v>
      </c>
      <c r="P467" s="462"/>
      <c r="Q467" s="461" t="s">
        <v>39</v>
      </c>
    </row>
    <row r="468" spans="1:17" hidden="1">
      <c r="A468" s="953" t="s">
        <v>2737</v>
      </c>
      <c r="B468" s="953" t="s">
        <v>2738</v>
      </c>
      <c r="C468" s="953" t="s">
        <v>356</v>
      </c>
      <c r="D468" s="979">
        <v>1</v>
      </c>
      <c r="E468" s="954" t="s">
        <v>6536</v>
      </c>
      <c r="F468" s="953" t="s">
        <v>6537</v>
      </c>
      <c r="G468" s="962" t="s">
        <v>6478</v>
      </c>
      <c r="H468" s="953" t="s">
        <v>341</v>
      </c>
      <c r="I468" s="962">
        <v>0</v>
      </c>
      <c r="J468" s="1262">
        <v>73400</v>
      </c>
      <c r="K468" s="962">
        <v>1622471207</v>
      </c>
      <c r="L468" s="962" t="s">
        <v>2794</v>
      </c>
      <c r="M468" s="953" t="s">
        <v>2762</v>
      </c>
      <c r="N468" s="971" t="s">
        <v>2742</v>
      </c>
      <c r="O468" s="460">
        <v>-73400</v>
      </c>
      <c r="P468" s="462"/>
      <c r="Q468" s="461" t="s">
        <v>6538</v>
      </c>
    </row>
    <row r="469" spans="1:17" hidden="1">
      <c r="A469" s="953" t="s">
        <v>2737</v>
      </c>
      <c r="B469" s="953" t="s">
        <v>2738</v>
      </c>
      <c r="C469" s="953" t="s">
        <v>356</v>
      </c>
      <c r="D469" s="979">
        <v>2</v>
      </c>
      <c r="E469" s="954" t="s">
        <v>6539</v>
      </c>
      <c r="F469" s="953" t="s">
        <v>6540</v>
      </c>
      <c r="G469" s="962" t="s">
        <v>6478</v>
      </c>
      <c r="H469" s="953" t="s">
        <v>341</v>
      </c>
      <c r="I469" s="962">
        <v>0</v>
      </c>
      <c r="J469" s="1262">
        <v>81400</v>
      </c>
      <c r="K469" s="962">
        <v>1622389807</v>
      </c>
      <c r="L469" s="962" t="s">
        <v>2794</v>
      </c>
      <c r="M469" s="953" t="s">
        <v>2762</v>
      </c>
      <c r="N469" s="971" t="s">
        <v>2742</v>
      </c>
      <c r="O469" s="460">
        <v>-81400</v>
      </c>
      <c r="P469" s="462"/>
      <c r="Q469" s="461" t="s">
        <v>6541</v>
      </c>
    </row>
    <row r="470" spans="1:17" hidden="1">
      <c r="A470" s="953" t="s">
        <v>2737</v>
      </c>
      <c r="B470" s="953" t="s">
        <v>2738</v>
      </c>
      <c r="C470" s="953" t="s">
        <v>356</v>
      </c>
      <c r="D470" s="979">
        <v>3</v>
      </c>
      <c r="E470" s="954" t="s">
        <v>6542</v>
      </c>
      <c r="F470" s="1357" t="s">
        <v>6543</v>
      </c>
      <c r="G470" s="1358" t="s">
        <v>3463</v>
      </c>
      <c r="H470" s="1357" t="s">
        <v>341</v>
      </c>
      <c r="I470" s="1358">
        <v>0</v>
      </c>
      <c r="J470" s="1358">
        <v>3450000</v>
      </c>
      <c r="K470" s="962">
        <v>1618939807</v>
      </c>
      <c r="L470" s="962" t="s">
        <v>2794</v>
      </c>
      <c r="M470" s="953" t="s">
        <v>2762</v>
      </c>
      <c r="N470" s="971" t="s">
        <v>2742</v>
      </c>
      <c r="O470" s="460">
        <v>-3450000</v>
      </c>
      <c r="P470" s="462"/>
      <c r="Q470" s="461" t="s">
        <v>6544</v>
      </c>
    </row>
    <row r="471" spans="1:17" hidden="1">
      <c r="A471" s="953" t="s">
        <v>2737</v>
      </c>
      <c r="B471" s="953" t="s">
        <v>2738</v>
      </c>
      <c r="C471" s="953" t="s">
        <v>356</v>
      </c>
      <c r="D471" s="979">
        <v>4</v>
      </c>
      <c r="E471" s="954" t="s">
        <v>6545</v>
      </c>
      <c r="F471" s="1359" t="s">
        <v>3464</v>
      </c>
      <c r="G471" s="1358" t="s">
        <v>3463</v>
      </c>
      <c r="H471" s="1357" t="s">
        <v>341</v>
      </c>
      <c r="I471" s="1358">
        <v>3450000</v>
      </c>
      <c r="J471" s="1358">
        <v>0</v>
      </c>
      <c r="K471" s="962">
        <v>1622389807</v>
      </c>
      <c r="L471" s="962" t="s">
        <v>2794</v>
      </c>
      <c r="M471" s="953" t="s">
        <v>2762</v>
      </c>
      <c r="N471" s="971" t="s">
        <v>2742</v>
      </c>
      <c r="O471" s="460">
        <v>3450000</v>
      </c>
      <c r="P471" s="462"/>
      <c r="Q471" s="461" t="s">
        <v>39</v>
      </c>
    </row>
    <row r="472" spans="1:17" hidden="1">
      <c r="A472" s="953" t="s">
        <v>2737</v>
      </c>
      <c r="B472" s="953" t="s">
        <v>2738</v>
      </c>
      <c r="C472" s="953" t="s">
        <v>356</v>
      </c>
      <c r="D472" s="979">
        <v>5</v>
      </c>
      <c r="E472" s="954" t="s">
        <v>6545</v>
      </c>
      <c r="F472" s="1357" t="s">
        <v>6543</v>
      </c>
      <c r="G472" s="1358" t="s">
        <v>3463</v>
      </c>
      <c r="H472" s="1357" t="s">
        <v>341</v>
      </c>
      <c r="I472" s="1358">
        <v>0</v>
      </c>
      <c r="J472" s="1358">
        <v>5520000</v>
      </c>
      <c r="K472" s="962">
        <v>1616869807</v>
      </c>
      <c r="L472" s="962" t="s">
        <v>2794</v>
      </c>
      <c r="M472" s="953" t="s">
        <v>2762</v>
      </c>
      <c r="N472" s="971" t="s">
        <v>2742</v>
      </c>
      <c r="O472" s="460">
        <v>-5520000</v>
      </c>
      <c r="P472" s="462"/>
      <c r="Q472" s="461" t="s">
        <v>6546</v>
      </c>
    </row>
    <row r="473" spans="1:17" hidden="1">
      <c r="A473" s="953" t="s">
        <v>2737</v>
      </c>
      <c r="B473" s="953" t="s">
        <v>2738</v>
      </c>
      <c r="C473" s="953" t="s">
        <v>356</v>
      </c>
      <c r="D473" s="979">
        <v>6</v>
      </c>
      <c r="E473" s="954" t="s">
        <v>6547</v>
      </c>
      <c r="F473" s="1359" t="s">
        <v>3464</v>
      </c>
      <c r="G473" s="1358" t="s">
        <v>3463</v>
      </c>
      <c r="H473" s="1357" t="s">
        <v>341</v>
      </c>
      <c r="I473" s="1358">
        <v>5520000</v>
      </c>
      <c r="J473" s="1358">
        <v>0</v>
      </c>
      <c r="K473" s="962">
        <v>1622389807</v>
      </c>
      <c r="L473" s="962" t="s">
        <v>2794</v>
      </c>
      <c r="M473" s="953" t="s">
        <v>2762</v>
      </c>
      <c r="N473" s="971" t="s">
        <v>2742</v>
      </c>
      <c r="O473" s="460">
        <v>5520000</v>
      </c>
      <c r="P473" s="462"/>
      <c r="Q473" s="461" t="s">
        <v>39</v>
      </c>
    </row>
    <row r="474" spans="1:17" hidden="1">
      <c r="A474" s="953" t="s">
        <v>2737</v>
      </c>
      <c r="B474" s="953" t="s">
        <v>2738</v>
      </c>
      <c r="C474" s="953" t="s">
        <v>356</v>
      </c>
      <c r="D474" s="979">
        <v>7</v>
      </c>
      <c r="E474" s="954" t="s">
        <v>6547</v>
      </c>
      <c r="F474" s="1357" t="s">
        <v>6543</v>
      </c>
      <c r="G474" s="1358" t="s">
        <v>3463</v>
      </c>
      <c r="H474" s="1357" t="s">
        <v>341</v>
      </c>
      <c r="I474" s="1358">
        <v>0</v>
      </c>
      <c r="J474" s="1358">
        <v>5520000</v>
      </c>
      <c r="K474" s="962">
        <v>1616869807</v>
      </c>
      <c r="L474" s="962" t="s">
        <v>2794</v>
      </c>
      <c r="M474" s="953" t="s">
        <v>2762</v>
      </c>
      <c r="N474" s="971" t="s">
        <v>2742</v>
      </c>
      <c r="O474" s="460">
        <v>-5520000</v>
      </c>
      <c r="P474" s="462"/>
      <c r="Q474" s="461" t="s">
        <v>6548</v>
      </c>
    </row>
    <row r="475" spans="1:17" hidden="1">
      <c r="A475" s="953" t="s">
        <v>2737</v>
      </c>
      <c r="B475" s="953" t="s">
        <v>2738</v>
      </c>
      <c r="C475" s="953" t="s">
        <v>356</v>
      </c>
      <c r="D475" s="979">
        <v>8</v>
      </c>
      <c r="E475" s="954" t="s">
        <v>6549</v>
      </c>
      <c r="F475" s="1359" t="s">
        <v>3464</v>
      </c>
      <c r="G475" s="1358" t="s">
        <v>3463</v>
      </c>
      <c r="H475" s="1357" t="s">
        <v>341</v>
      </c>
      <c r="I475" s="1358">
        <v>5520000</v>
      </c>
      <c r="J475" s="1358">
        <v>0</v>
      </c>
      <c r="K475" s="962">
        <v>1622389807</v>
      </c>
      <c r="L475" s="962" t="s">
        <v>2794</v>
      </c>
      <c r="M475" s="953" t="s">
        <v>2762</v>
      </c>
      <c r="N475" s="971" t="s">
        <v>2742</v>
      </c>
      <c r="O475" s="460">
        <v>5520000</v>
      </c>
      <c r="P475" s="462"/>
      <c r="Q475" s="461" t="s">
        <v>39</v>
      </c>
    </row>
    <row r="476" spans="1:17" hidden="1">
      <c r="A476" s="953" t="s">
        <v>2737</v>
      </c>
      <c r="B476" s="953" t="s">
        <v>2738</v>
      </c>
      <c r="C476" s="953" t="s">
        <v>356</v>
      </c>
      <c r="D476" s="979">
        <v>9</v>
      </c>
      <c r="E476" s="954" t="s">
        <v>6550</v>
      </c>
      <c r="F476" s="953" t="s">
        <v>3467</v>
      </c>
      <c r="G476" s="962"/>
      <c r="H476" s="953" t="s">
        <v>341</v>
      </c>
      <c r="I476" s="962">
        <v>0</v>
      </c>
      <c r="J476" s="962">
        <v>1242000</v>
      </c>
      <c r="K476" s="962">
        <v>1621147807</v>
      </c>
      <c r="L476" s="962" t="s">
        <v>2825</v>
      </c>
      <c r="M476" s="953" t="s">
        <v>2762</v>
      </c>
      <c r="N476" s="971" t="s">
        <v>2742</v>
      </c>
      <c r="O476" s="460">
        <v>-1242000</v>
      </c>
      <c r="P476" s="462"/>
      <c r="Q476" s="461" t="s">
        <v>39</v>
      </c>
    </row>
    <row r="477" spans="1:17" hidden="1">
      <c r="A477" s="953" t="s">
        <v>2737</v>
      </c>
      <c r="B477" s="953" t="s">
        <v>2738</v>
      </c>
      <c r="C477" s="953" t="s">
        <v>356</v>
      </c>
      <c r="D477" s="979">
        <v>10</v>
      </c>
      <c r="E477" s="954" t="s">
        <v>6551</v>
      </c>
      <c r="F477" s="953" t="s">
        <v>3467</v>
      </c>
      <c r="G477" s="962"/>
      <c r="H477" s="953" t="s">
        <v>341</v>
      </c>
      <c r="I477" s="962">
        <v>0</v>
      </c>
      <c r="J477" s="1262">
        <v>3450000</v>
      </c>
      <c r="K477" s="962">
        <v>1617697807</v>
      </c>
      <c r="L477" s="962" t="s">
        <v>2825</v>
      </c>
      <c r="M477" s="953" t="s">
        <v>2762</v>
      </c>
      <c r="N477" s="971" t="s">
        <v>2742</v>
      </c>
      <c r="O477" s="460">
        <v>-3450000</v>
      </c>
      <c r="P477" s="462"/>
      <c r="Q477" s="461" t="s">
        <v>6544</v>
      </c>
    </row>
    <row r="478" spans="1:17" hidden="1">
      <c r="A478" s="953" t="s">
        <v>2737</v>
      </c>
      <c r="B478" s="953" t="s">
        <v>2738</v>
      </c>
      <c r="C478" s="953" t="s">
        <v>356</v>
      </c>
      <c r="D478" s="979">
        <v>11</v>
      </c>
      <c r="E478" s="954" t="s">
        <v>6552</v>
      </c>
      <c r="F478" s="953" t="s">
        <v>3467</v>
      </c>
      <c r="G478" s="962"/>
      <c r="H478" s="953" t="s">
        <v>341</v>
      </c>
      <c r="I478" s="962">
        <v>0</v>
      </c>
      <c r="J478" s="1262">
        <v>5520000</v>
      </c>
      <c r="K478" s="962">
        <v>1612177807</v>
      </c>
      <c r="L478" s="962" t="s">
        <v>2825</v>
      </c>
      <c r="M478" s="953" t="s">
        <v>2762</v>
      </c>
      <c r="N478" s="971" t="s">
        <v>2742</v>
      </c>
      <c r="O478" s="460">
        <v>-5520000</v>
      </c>
      <c r="P478" s="462"/>
      <c r="Q478" s="461" t="s">
        <v>6546</v>
      </c>
    </row>
    <row r="479" spans="1:17" hidden="1">
      <c r="A479" s="953" t="s">
        <v>2737</v>
      </c>
      <c r="B479" s="953" t="s">
        <v>2738</v>
      </c>
      <c r="C479" s="953" t="s">
        <v>356</v>
      </c>
      <c r="D479" s="979">
        <v>12</v>
      </c>
      <c r="E479" s="954" t="s">
        <v>6553</v>
      </c>
      <c r="F479" s="953" t="s">
        <v>3467</v>
      </c>
      <c r="G479" s="962"/>
      <c r="H479" s="953" t="s">
        <v>341</v>
      </c>
      <c r="I479" s="962">
        <v>0</v>
      </c>
      <c r="J479" s="1262">
        <v>5520000</v>
      </c>
      <c r="K479" s="962">
        <v>1606657807</v>
      </c>
      <c r="L479" s="962" t="s">
        <v>2825</v>
      </c>
      <c r="M479" s="953" t="s">
        <v>2762</v>
      </c>
      <c r="N479" s="971" t="s">
        <v>2742</v>
      </c>
      <c r="O479" s="460">
        <v>-5520000</v>
      </c>
      <c r="P479" s="462"/>
      <c r="Q479" s="461" t="s">
        <v>6548</v>
      </c>
    </row>
    <row r="480" spans="1:17" hidden="1">
      <c r="A480" s="953" t="s">
        <v>2737</v>
      </c>
      <c r="B480" s="953" t="s">
        <v>2738</v>
      </c>
      <c r="C480" s="953" t="s">
        <v>423</v>
      </c>
      <c r="D480" s="979"/>
      <c r="E480" s="954" t="s">
        <v>6554</v>
      </c>
      <c r="F480" s="1316" t="s">
        <v>50</v>
      </c>
      <c r="G480" s="1317" t="s">
        <v>1058</v>
      </c>
      <c r="H480" s="1318" t="s">
        <v>341</v>
      </c>
      <c r="I480" s="1317">
        <v>50000000</v>
      </c>
      <c r="J480" s="1317">
        <v>0</v>
      </c>
      <c r="K480" s="962">
        <v>50171360</v>
      </c>
      <c r="L480" s="962"/>
      <c r="M480" s="953"/>
      <c r="N480" s="971" t="s">
        <v>2742</v>
      </c>
      <c r="O480" s="460">
        <v>50000000</v>
      </c>
      <c r="P480" s="462"/>
      <c r="Q480" s="461" t="s">
        <v>39</v>
      </c>
    </row>
    <row r="481" spans="1:17" hidden="1">
      <c r="A481" s="953" t="s">
        <v>2737</v>
      </c>
      <c r="B481" s="953" t="s">
        <v>2738</v>
      </c>
      <c r="C481" s="953" t="s">
        <v>423</v>
      </c>
      <c r="D481" s="979"/>
      <c r="E481" s="954" t="s">
        <v>6555</v>
      </c>
      <c r="F481" s="953" t="s">
        <v>2994</v>
      </c>
      <c r="G481" s="962" t="s">
        <v>55</v>
      </c>
      <c r="H481" s="953" t="s">
        <v>341</v>
      </c>
      <c r="I481" s="962">
        <v>0</v>
      </c>
      <c r="J481" s="962">
        <v>1483933</v>
      </c>
      <c r="K481" s="962">
        <v>48687427</v>
      </c>
      <c r="L481" s="962"/>
      <c r="M481" s="953"/>
      <c r="N481" s="971" t="s">
        <v>2742</v>
      </c>
      <c r="O481" s="460">
        <v>-1483933</v>
      </c>
      <c r="P481" s="462"/>
      <c r="Q481" s="461" t="s">
        <v>39</v>
      </c>
    </row>
    <row r="482" spans="1:17" hidden="1">
      <c r="A482" s="953" t="s">
        <v>2737</v>
      </c>
      <c r="B482" s="953" t="s">
        <v>2738</v>
      </c>
      <c r="C482" s="953" t="s">
        <v>356</v>
      </c>
      <c r="D482" s="979">
        <v>1</v>
      </c>
      <c r="E482" s="954" t="s">
        <v>6554</v>
      </c>
      <c r="F482" s="1316" t="s">
        <v>6556</v>
      </c>
      <c r="G482" s="1317" t="s">
        <v>1058</v>
      </c>
      <c r="H482" s="1318" t="s">
        <v>341</v>
      </c>
      <c r="I482" s="1317">
        <v>0</v>
      </c>
      <c r="J482" s="1317">
        <v>50000000</v>
      </c>
      <c r="K482" s="962">
        <v>1556657807</v>
      </c>
      <c r="L482" s="962" t="s">
        <v>2794</v>
      </c>
      <c r="M482" s="953" t="s">
        <v>2762</v>
      </c>
      <c r="N482" s="971" t="s">
        <v>2742</v>
      </c>
      <c r="O482" s="460">
        <v>-50000000</v>
      </c>
      <c r="P482" s="462"/>
      <c r="Q482" s="461" t="s">
        <v>39</v>
      </c>
    </row>
    <row r="483" spans="1:17" hidden="1">
      <c r="A483" s="953" t="s">
        <v>2737</v>
      </c>
      <c r="B483" s="953" t="s">
        <v>2738</v>
      </c>
      <c r="C483" s="953" t="s">
        <v>356</v>
      </c>
      <c r="D483" s="979">
        <v>2</v>
      </c>
      <c r="E483" s="954" t="s">
        <v>6557</v>
      </c>
      <c r="F483" s="953" t="s">
        <v>6558</v>
      </c>
      <c r="G483" s="1262" t="s">
        <v>6559</v>
      </c>
      <c r="H483" s="1308" t="s">
        <v>341</v>
      </c>
      <c r="I483" s="1262">
        <v>0</v>
      </c>
      <c r="J483" s="1311">
        <v>303000</v>
      </c>
      <c r="K483" s="962">
        <v>1556354807</v>
      </c>
      <c r="L483" s="962" t="s">
        <v>2794</v>
      </c>
      <c r="M483" s="953" t="s">
        <v>2762</v>
      </c>
      <c r="N483" s="971" t="s">
        <v>2742</v>
      </c>
      <c r="O483" s="460">
        <v>-303000</v>
      </c>
      <c r="P483" s="462"/>
      <c r="Q483" s="461" t="s">
        <v>6560</v>
      </c>
    </row>
    <row r="484" spans="1:17" hidden="1">
      <c r="A484" s="953" t="s">
        <v>2737</v>
      </c>
      <c r="B484" s="953" t="s">
        <v>2738</v>
      </c>
      <c r="C484" s="953" t="s">
        <v>356</v>
      </c>
      <c r="D484" s="979">
        <v>3</v>
      </c>
      <c r="E484" s="954" t="s">
        <v>6561</v>
      </c>
      <c r="F484" s="953" t="s">
        <v>6558</v>
      </c>
      <c r="G484" s="1262" t="s">
        <v>6562</v>
      </c>
      <c r="H484" s="1308" t="s">
        <v>341</v>
      </c>
      <c r="I484" s="1262">
        <v>0</v>
      </c>
      <c r="J484" s="1311">
        <v>336000</v>
      </c>
      <c r="K484" s="962">
        <v>1556018807</v>
      </c>
      <c r="L484" s="962" t="s">
        <v>2794</v>
      </c>
      <c r="M484" s="953" t="s">
        <v>2762</v>
      </c>
      <c r="N484" s="971" t="s">
        <v>2742</v>
      </c>
      <c r="O484" s="460">
        <v>-336000</v>
      </c>
      <c r="P484" s="462"/>
      <c r="Q484" s="461" t="s">
        <v>6563</v>
      </c>
    </row>
    <row r="485" spans="1:17" hidden="1">
      <c r="A485" s="953" t="s">
        <v>2737</v>
      </c>
      <c r="B485" s="953" t="s">
        <v>2738</v>
      </c>
      <c r="C485" s="953" t="s">
        <v>356</v>
      </c>
      <c r="D485" s="979">
        <v>4</v>
      </c>
      <c r="E485" s="954" t="s">
        <v>6564</v>
      </c>
      <c r="F485" s="953" t="s">
        <v>6558</v>
      </c>
      <c r="G485" s="1262" t="s">
        <v>6565</v>
      </c>
      <c r="H485" s="1308" t="s">
        <v>341</v>
      </c>
      <c r="I485" s="1262">
        <v>0</v>
      </c>
      <c r="J485" s="1311">
        <v>300000</v>
      </c>
      <c r="K485" s="962">
        <v>1555718807</v>
      </c>
      <c r="L485" s="962" t="s">
        <v>2794</v>
      </c>
      <c r="M485" s="953" t="s">
        <v>2762</v>
      </c>
      <c r="N485" s="971" t="s">
        <v>2742</v>
      </c>
      <c r="O485" s="460">
        <v>-300000</v>
      </c>
      <c r="P485" s="462"/>
      <c r="Q485" s="461" t="s">
        <v>39</v>
      </c>
    </row>
    <row r="486" spans="1:17" hidden="1">
      <c r="A486" s="953" t="s">
        <v>2737</v>
      </c>
      <c r="B486" s="953" t="s">
        <v>2738</v>
      </c>
      <c r="C486" s="953" t="s">
        <v>356</v>
      </c>
      <c r="D486" s="979">
        <v>5</v>
      </c>
      <c r="E486" s="954" t="s">
        <v>6566</v>
      </c>
      <c r="F486" s="953" t="s">
        <v>3462</v>
      </c>
      <c r="G486" s="962" t="s">
        <v>6567</v>
      </c>
      <c r="H486" s="953" t="s">
        <v>341</v>
      </c>
      <c r="I486" s="962">
        <v>0</v>
      </c>
      <c r="J486" s="1310">
        <v>37500000</v>
      </c>
      <c r="K486" s="962">
        <v>1518218807</v>
      </c>
      <c r="L486" s="962" t="s">
        <v>2794</v>
      </c>
      <c r="M486" s="953" t="s">
        <v>2762</v>
      </c>
      <c r="N486" s="971" t="s">
        <v>2742</v>
      </c>
      <c r="O486" s="460">
        <v>-37500000</v>
      </c>
      <c r="P486" s="462"/>
      <c r="Q486" s="461" t="s">
        <v>6568</v>
      </c>
    </row>
    <row r="487" spans="1:17" hidden="1">
      <c r="A487" s="953" t="s">
        <v>2737</v>
      </c>
      <c r="B487" s="953" t="s">
        <v>2738</v>
      </c>
      <c r="C487" s="953" t="s">
        <v>356</v>
      </c>
      <c r="D487" s="979">
        <v>6</v>
      </c>
      <c r="E487" s="954" t="s">
        <v>6569</v>
      </c>
      <c r="F487" s="953" t="s">
        <v>3462</v>
      </c>
      <c r="G487" s="962" t="s">
        <v>6401</v>
      </c>
      <c r="H487" s="953" t="s">
        <v>341</v>
      </c>
      <c r="I487" s="962">
        <v>0</v>
      </c>
      <c r="J487" s="1264">
        <v>6000000</v>
      </c>
      <c r="K487" s="962">
        <v>1512218807</v>
      </c>
      <c r="L487" s="962" t="s">
        <v>2794</v>
      </c>
      <c r="M487" s="953" t="s">
        <v>2762</v>
      </c>
      <c r="N487" s="971" t="s">
        <v>2742</v>
      </c>
      <c r="O487" s="460">
        <v>-6000000</v>
      </c>
      <c r="P487" s="462"/>
      <c r="Q487" s="461" t="s">
        <v>6570</v>
      </c>
    </row>
    <row r="488" spans="1:17" hidden="1">
      <c r="A488" s="953" t="s">
        <v>2737</v>
      </c>
      <c r="B488" s="953" t="s">
        <v>2738</v>
      </c>
      <c r="C488" s="953" t="s">
        <v>356</v>
      </c>
      <c r="D488" s="979">
        <v>1</v>
      </c>
      <c r="E488" s="954" t="s">
        <v>6571</v>
      </c>
      <c r="F488" s="1357" t="s">
        <v>3462</v>
      </c>
      <c r="G488" s="1358" t="s">
        <v>3463</v>
      </c>
      <c r="H488" s="1357" t="s">
        <v>341</v>
      </c>
      <c r="I488" s="1358">
        <v>0</v>
      </c>
      <c r="J488" s="1358">
        <v>2760000</v>
      </c>
      <c r="K488" s="962">
        <v>1509458807</v>
      </c>
      <c r="L488" s="962" t="s">
        <v>2794</v>
      </c>
      <c r="M488" s="953" t="s">
        <v>2762</v>
      </c>
      <c r="N488" s="971" t="s">
        <v>2742</v>
      </c>
      <c r="O488" s="460">
        <v>-2760000</v>
      </c>
      <c r="P488" s="462"/>
      <c r="Q488" s="461" t="s">
        <v>6572</v>
      </c>
    </row>
    <row r="489" spans="1:17" hidden="1">
      <c r="A489" s="953" t="s">
        <v>2737</v>
      </c>
      <c r="B489" s="953" t="s">
        <v>2738</v>
      </c>
      <c r="C489" s="953" t="s">
        <v>356</v>
      </c>
      <c r="D489" s="979">
        <v>2</v>
      </c>
      <c r="E489" s="954" t="s">
        <v>6573</v>
      </c>
      <c r="F489" s="1359" t="s">
        <v>3464</v>
      </c>
      <c r="G489" s="1358" t="s">
        <v>3463</v>
      </c>
      <c r="H489" s="1357" t="s">
        <v>341</v>
      </c>
      <c r="I489" s="1358">
        <v>2760000</v>
      </c>
      <c r="J489" s="1358">
        <v>0</v>
      </c>
      <c r="K489" s="962">
        <v>1512218807</v>
      </c>
      <c r="L489" s="962" t="s">
        <v>2794</v>
      </c>
      <c r="M489" s="953" t="s">
        <v>2762</v>
      </c>
      <c r="N489" s="971" t="s">
        <v>2742</v>
      </c>
      <c r="O489" s="460">
        <v>2760000</v>
      </c>
      <c r="P489" s="462"/>
      <c r="Q489" s="461" t="s">
        <v>39</v>
      </c>
    </row>
    <row r="490" spans="1:17" hidden="1">
      <c r="A490" s="953" t="s">
        <v>2737</v>
      </c>
      <c r="B490" s="953" t="s">
        <v>2738</v>
      </c>
      <c r="C490" s="953" t="s">
        <v>356</v>
      </c>
      <c r="D490" s="979">
        <v>3</v>
      </c>
      <c r="E490" s="954" t="s">
        <v>6574</v>
      </c>
      <c r="F490" s="1360" t="s">
        <v>6490</v>
      </c>
      <c r="G490" s="1361" t="s">
        <v>3463</v>
      </c>
      <c r="H490" s="1360" t="s">
        <v>341</v>
      </c>
      <c r="I490" s="1361">
        <v>0</v>
      </c>
      <c r="J490" s="1361">
        <v>3071380</v>
      </c>
      <c r="K490" s="962">
        <v>1509147427</v>
      </c>
      <c r="L490" s="962" t="s">
        <v>2794</v>
      </c>
      <c r="M490" s="953" t="s">
        <v>2762</v>
      </c>
      <c r="N490" s="971" t="s">
        <v>2742</v>
      </c>
      <c r="O490" s="460">
        <v>-3071380</v>
      </c>
      <c r="P490" s="462"/>
      <c r="Q490" s="461" t="s">
        <v>6575</v>
      </c>
    </row>
    <row r="491" spans="1:17" hidden="1">
      <c r="A491" s="953" t="s">
        <v>2737</v>
      </c>
      <c r="B491" s="953" t="s">
        <v>2738</v>
      </c>
      <c r="C491" s="953" t="s">
        <v>356</v>
      </c>
      <c r="D491" s="979">
        <v>4</v>
      </c>
      <c r="E491" s="954" t="s">
        <v>6574</v>
      </c>
      <c r="F491" s="1359" t="s">
        <v>3464</v>
      </c>
      <c r="G491" s="1361" t="s">
        <v>3463</v>
      </c>
      <c r="H491" s="1360" t="s">
        <v>341</v>
      </c>
      <c r="I491" s="1361">
        <v>3071380</v>
      </c>
      <c r="J491" s="1361">
        <v>0</v>
      </c>
      <c r="K491" s="962">
        <v>1512218807</v>
      </c>
      <c r="L491" s="962" t="s">
        <v>2794</v>
      </c>
      <c r="M491" s="953" t="s">
        <v>2762</v>
      </c>
      <c r="N491" s="971" t="s">
        <v>2742</v>
      </c>
      <c r="O491" s="460">
        <v>3071380</v>
      </c>
      <c r="P491" s="462"/>
      <c r="Q491" s="461" t="s">
        <v>39</v>
      </c>
    </row>
    <row r="492" spans="1:17" hidden="1">
      <c r="A492" s="953" t="s">
        <v>2737</v>
      </c>
      <c r="B492" s="953" t="s">
        <v>2738</v>
      </c>
      <c r="C492" s="953" t="s">
        <v>356</v>
      </c>
      <c r="D492" s="979">
        <v>5</v>
      </c>
      <c r="E492" s="954" t="s">
        <v>6576</v>
      </c>
      <c r="F492" s="1360" t="s">
        <v>3462</v>
      </c>
      <c r="G492" s="1361" t="s">
        <v>3463</v>
      </c>
      <c r="H492" s="1360" t="s">
        <v>341</v>
      </c>
      <c r="I492" s="1361">
        <v>0</v>
      </c>
      <c r="J492" s="1361">
        <v>3775300</v>
      </c>
      <c r="K492" s="962">
        <v>1508443507</v>
      </c>
      <c r="L492" s="962" t="s">
        <v>2794</v>
      </c>
      <c r="M492" s="953" t="s">
        <v>2762</v>
      </c>
      <c r="N492" s="971" t="s">
        <v>2742</v>
      </c>
      <c r="O492" s="460">
        <v>-3775300</v>
      </c>
      <c r="P492" s="462"/>
      <c r="Q492" s="461" t="s">
        <v>6577</v>
      </c>
    </row>
    <row r="493" spans="1:17" hidden="1">
      <c r="A493" s="953" t="s">
        <v>2737</v>
      </c>
      <c r="B493" s="953" t="s">
        <v>2738</v>
      </c>
      <c r="C493" s="953" t="s">
        <v>356</v>
      </c>
      <c r="D493" s="979">
        <v>6</v>
      </c>
      <c r="E493" s="954" t="s">
        <v>6576</v>
      </c>
      <c r="F493" s="1359" t="s">
        <v>3464</v>
      </c>
      <c r="G493" s="1361" t="s">
        <v>3463</v>
      </c>
      <c r="H493" s="1360" t="s">
        <v>341</v>
      </c>
      <c r="I493" s="1361">
        <v>3775300</v>
      </c>
      <c r="J493" s="1361">
        <v>0</v>
      </c>
      <c r="K493" s="962">
        <v>1512218807</v>
      </c>
      <c r="L493" s="962" t="s">
        <v>2794</v>
      </c>
      <c r="M493" s="953" t="s">
        <v>2762</v>
      </c>
      <c r="N493" s="971" t="s">
        <v>2742</v>
      </c>
      <c r="O493" s="460">
        <v>3775300</v>
      </c>
      <c r="P493" s="462"/>
      <c r="Q493" s="461" t="s">
        <v>39</v>
      </c>
    </row>
    <row r="494" spans="1:17" hidden="1">
      <c r="A494" s="953" t="s">
        <v>2737</v>
      </c>
      <c r="B494" s="953" t="s">
        <v>2738</v>
      </c>
      <c r="C494" s="953" t="s">
        <v>356</v>
      </c>
      <c r="D494" s="979">
        <v>7</v>
      </c>
      <c r="E494" s="954" t="s">
        <v>6578</v>
      </c>
      <c r="F494" s="1360" t="s">
        <v>3462</v>
      </c>
      <c r="G494" s="1361" t="s">
        <v>3463</v>
      </c>
      <c r="H494" s="1360" t="s">
        <v>341</v>
      </c>
      <c r="I494" s="1361">
        <v>0</v>
      </c>
      <c r="J494" s="1361">
        <v>7230530</v>
      </c>
      <c r="K494" s="962">
        <v>1504988277</v>
      </c>
      <c r="L494" s="962" t="s">
        <v>2794</v>
      </c>
      <c r="M494" s="953" t="s">
        <v>2762</v>
      </c>
      <c r="N494" s="971" t="s">
        <v>2742</v>
      </c>
      <c r="O494" s="460">
        <v>-7230530</v>
      </c>
      <c r="P494" s="462"/>
      <c r="Q494" s="461" t="s">
        <v>6579</v>
      </c>
    </row>
    <row r="495" spans="1:17" hidden="1">
      <c r="A495" s="953" t="s">
        <v>2737</v>
      </c>
      <c r="B495" s="953" t="s">
        <v>2738</v>
      </c>
      <c r="C495" s="953" t="s">
        <v>356</v>
      </c>
      <c r="D495" s="979">
        <v>8</v>
      </c>
      <c r="E495" s="954" t="s">
        <v>6578</v>
      </c>
      <c r="F495" s="1359" t="s">
        <v>3464</v>
      </c>
      <c r="G495" s="1361" t="s">
        <v>3463</v>
      </c>
      <c r="H495" s="1360" t="s">
        <v>341</v>
      </c>
      <c r="I495" s="1361">
        <v>7230530</v>
      </c>
      <c r="J495" s="1361">
        <v>0</v>
      </c>
      <c r="K495" s="962">
        <v>1512218807</v>
      </c>
      <c r="L495" s="962" t="s">
        <v>2794</v>
      </c>
      <c r="M495" s="953" t="s">
        <v>2762</v>
      </c>
      <c r="N495" s="971" t="s">
        <v>2742</v>
      </c>
      <c r="O495" s="460">
        <v>7230530</v>
      </c>
      <c r="P495" s="462"/>
      <c r="Q495" s="461" t="s">
        <v>39</v>
      </c>
    </row>
    <row r="496" spans="1:17" hidden="1">
      <c r="A496" s="953" t="s">
        <v>2737</v>
      </c>
      <c r="B496" s="953" t="s">
        <v>2738</v>
      </c>
      <c r="C496" s="953" t="s">
        <v>356</v>
      </c>
      <c r="D496" s="979">
        <v>9</v>
      </c>
      <c r="E496" s="954" t="s">
        <v>6580</v>
      </c>
      <c r="F496" s="986" t="s">
        <v>6334</v>
      </c>
      <c r="G496" s="976" t="s">
        <v>3483</v>
      </c>
      <c r="H496" s="986" t="s">
        <v>341</v>
      </c>
      <c r="I496" s="976">
        <v>0</v>
      </c>
      <c r="J496" s="976">
        <v>22000000</v>
      </c>
      <c r="K496" s="962">
        <v>1490218807</v>
      </c>
      <c r="L496" s="962" t="s">
        <v>2794</v>
      </c>
      <c r="M496" s="953" t="s">
        <v>2762</v>
      </c>
      <c r="N496" s="971" t="s">
        <v>2742</v>
      </c>
      <c r="O496" s="460">
        <v>-22000000</v>
      </c>
      <c r="P496" s="462"/>
      <c r="Q496" s="461" t="s">
        <v>6581</v>
      </c>
    </row>
    <row r="497" spans="1:17" hidden="1">
      <c r="A497" s="953" t="s">
        <v>2737</v>
      </c>
      <c r="B497" s="953" t="s">
        <v>2738</v>
      </c>
      <c r="C497" s="953" t="s">
        <v>356</v>
      </c>
      <c r="D497" s="979">
        <v>10</v>
      </c>
      <c r="E497" s="954" t="s">
        <v>6582</v>
      </c>
      <c r="F497" s="986" t="s">
        <v>6613</v>
      </c>
      <c r="G497" s="976" t="s">
        <v>6583</v>
      </c>
      <c r="H497" s="986" t="s">
        <v>341</v>
      </c>
      <c r="I497" s="976">
        <v>0</v>
      </c>
      <c r="J497" s="976">
        <v>6600000</v>
      </c>
      <c r="K497" s="962">
        <v>1483618807</v>
      </c>
      <c r="L497" s="962" t="s">
        <v>2794</v>
      </c>
      <c r="M497" s="953" t="s">
        <v>2762</v>
      </c>
      <c r="N497" s="971" t="s">
        <v>2742</v>
      </c>
      <c r="O497" s="460">
        <v>-6600000</v>
      </c>
      <c r="P497" s="462"/>
      <c r="Q497" s="461" t="s">
        <v>6616</v>
      </c>
    </row>
    <row r="498" spans="1:17" hidden="1">
      <c r="A498" s="953" t="s">
        <v>2737</v>
      </c>
      <c r="B498" s="953" t="s">
        <v>2738</v>
      </c>
      <c r="C498" s="953" t="s">
        <v>356</v>
      </c>
      <c r="D498" s="979">
        <v>11</v>
      </c>
      <c r="E498" s="954" t="s">
        <v>6584</v>
      </c>
      <c r="F498" s="953" t="s">
        <v>6585</v>
      </c>
      <c r="G498" s="962" t="s">
        <v>6434</v>
      </c>
      <c r="H498" s="953" t="s">
        <v>341</v>
      </c>
      <c r="I498" s="962">
        <v>0</v>
      </c>
      <c r="J498" s="1310">
        <v>1870000</v>
      </c>
      <c r="K498" s="962">
        <v>1481748807</v>
      </c>
      <c r="L498" s="962" t="s">
        <v>2794</v>
      </c>
      <c r="M498" s="953" t="s">
        <v>2762</v>
      </c>
      <c r="N498" s="971" t="s">
        <v>2742</v>
      </c>
      <c r="O498" s="460">
        <v>-1870000</v>
      </c>
      <c r="P498" s="462"/>
      <c r="Q498" s="461" t="s">
        <v>6586</v>
      </c>
    </row>
    <row r="499" spans="1:17" hidden="1">
      <c r="A499" s="953" t="s">
        <v>2737</v>
      </c>
      <c r="B499" s="953" t="s">
        <v>2738</v>
      </c>
      <c r="C499" s="953" t="s">
        <v>356</v>
      </c>
      <c r="D499" s="979">
        <v>1</v>
      </c>
      <c r="E499" s="954" t="s">
        <v>6587</v>
      </c>
      <c r="F499" s="1308" t="s">
        <v>3438</v>
      </c>
      <c r="G499" s="1262" t="s">
        <v>3408</v>
      </c>
      <c r="H499" s="1308" t="s">
        <v>341</v>
      </c>
      <c r="I499" s="1262">
        <v>0</v>
      </c>
      <c r="J499" s="1262">
        <v>393480</v>
      </c>
      <c r="K499" s="962">
        <v>1481355327</v>
      </c>
      <c r="L499" s="962" t="s">
        <v>2794</v>
      </c>
      <c r="M499" s="953" t="s">
        <v>2762</v>
      </c>
      <c r="N499" s="971" t="s">
        <v>2742</v>
      </c>
      <c r="O499" s="460">
        <v>-393480</v>
      </c>
      <c r="P499" s="462"/>
      <c r="Q499" s="461" t="s">
        <v>6588</v>
      </c>
    </row>
    <row r="500" spans="1:17" hidden="1">
      <c r="A500" s="953" t="s">
        <v>2737</v>
      </c>
      <c r="B500" s="953" t="s">
        <v>2738</v>
      </c>
      <c r="C500" s="953" t="s">
        <v>356</v>
      </c>
      <c r="D500" s="979">
        <v>2</v>
      </c>
      <c r="E500" s="954" t="s">
        <v>6589</v>
      </c>
      <c r="F500" s="953" t="s">
        <v>6590</v>
      </c>
      <c r="G500" s="1262" t="s">
        <v>6591</v>
      </c>
      <c r="H500" s="1308" t="s">
        <v>341</v>
      </c>
      <c r="I500" s="1262">
        <v>0</v>
      </c>
      <c r="J500" s="1310">
        <v>385000</v>
      </c>
      <c r="K500" s="962">
        <v>1480970327</v>
      </c>
      <c r="L500" s="962" t="s">
        <v>2794</v>
      </c>
      <c r="M500" s="953" t="s">
        <v>2762</v>
      </c>
      <c r="N500" s="971" t="s">
        <v>2742</v>
      </c>
      <c r="O500" s="460">
        <v>-385000</v>
      </c>
      <c r="P500" s="462"/>
      <c r="Q500" s="461" t="s">
        <v>6592</v>
      </c>
    </row>
    <row r="501" spans="1:17" hidden="1">
      <c r="A501" s="953" t="s">
        <v>2737</v>
      </c>
      <c r="B501" s="953" t="s">
        <v>2738</v>
      </c>
      <c r="C501" s="953" t="s">
        <v>423</v>
      </c>
      <c r="D501" s="979"/>
      <c r="E501" s="954" t="s">
        <v>6593</v>
      </c>
      <c r="F501" s="953" t="s">
        <v>2994</v>
      </c>
      <c r="G501" s="962" t="s">
        <v>55</v>
      </c>
      <c r="H501" s="953" t="s">
        <v>341</v>
      </c>
      <c r="I501" s="962">
        <v>0</v>
      </c>
      <c r="J501" s="962">
        <v>7657424</v>
      </c>
      <c r="K501" s="962">
        <v>41030003</v>
      </c>
      <c r="L501" s="962"/>
      <c r="M501" s="953"/>
      <c r="N501" s="971" t="s">
        <v>2742</v>
      </c>
      <c r="O501" s="460">
        <v>-7657424</v>
      </c>
      <c r="P501" s="462"/>
      <c r="Q501" s="461" t="s">
        <v>39</v>
      </c>
    </row>
    <row r="502" spans="1:17" hidden="1">
      <c r="A502" s="953" t="s">
        <v>2737</v>
      </c>
      <c r="B502" s="953" t="s">
        <v>2738</v>
      </c>
      <c r="C502" s="953" t="s">
        <v>356</v>
      </c>
      <c r="D502" s="979">
        <v>1</v>
      </c>
      <c r="E502" s="954" t="s">
        <v>6594</v>
      </c>
      <c r="F502" s="953" t="s">
        <v>3004</v>
      </c>
      <c r="G502" s="962"/>
      <c r="H502" s="953" t="s">
        <v>341</v>
      </c>
      <c r="I502" s="962">
        <v>0</v>
      </c>
      <c r="J502" s="962">
        <v>1000</v>
      </c>
      <c r="K502" s="962">
        <v>1480969327</v>
      </c>
      <c r="L502" s="962" t="s">
        <v>2858</v>
      </c>
      <c r="M502" s="953" t="s">
        <v>2762</v>
      </c>
      <c r="N502" s="971" t="s">
        <v>2742</v>
      </c>
      <c r="O502" s="460">
        <v>-1000</v>
      </c>
      <c r="P502" s="462"/>
      <c r="Q502" s="461" t="s">
        <v>39</v>
      </c>
    </row>
    <row r="503" spans="1:17" hidden="1">
      <c r="A503" s="953" t="s">
        <v>2737</v>
      </c>
      <c r="B503" s="953" t="s">
        <v>2738</v>
      </c>
      <c r="C503" s="953" t="s">
        <v>356</v>
      </c>
      <c r="D503" s="979">
        <v>2</v>
      </c>
      <c r="E503" s="954" t="s">
        <v>6595</v>
      </c>
      <c r="F503" s="953" t="s">
        <v>6614</v>
      </c>
      <c r="G503" s="962"/>
      <c r="H503" s="953" t="s">
        <v>341</v>
      </c>
      <c r="I503" s="962">
        <v>0</v>
      </c>
      <c r="J503" s="1310">
        <v>3775300</v>
      </c>
      <c r="K503" s="962">
        <v>1477194027</v>
      </c>
      <c r="L503" s="962" t="s">
        <v>2825</v>
      </c>
      <c r="M503" s="953" t="s">
        <v>2762</v>
      </c>
      <c r="N503" s="971" t="s">
        <v>2742</v>
      </c>
      <c r="O503" s="460">
        <v>-3775300</v>
      </c>
      <c r="P503" s="462"/>
      <c r="Q503" s="461" t="s">
        <v>6577</v>
      </c>
    </row>
    <row r="504" spans="1:17" hidden="1">
      <c r="A504" s="953" t="s">
        <v>2737</v>
      </c>
      <c r="B504" s="953" t="s">
        <v>2738</v>
      </c>
      <c r="C504" s="953" t="s">
        <v>356</v>
      </c>
      <c r="D504" s="979">
        <v>3</v>
      </c>
      <c r="E504" s="954" t="s">
        <v>6596</v>
      </c>
      <c r="F504" s="953" t="s">
        <v>3467</v>
      </c>
      <c r="G504" s="962"/>
      <c r="H504" s="953" t="s">
        <v>341</v>
      </c>
      <c r="I504" s="962">
        <v>0</v>
      </c>
      <c r="J504" s="1309">
        <v>3071380</v>
      </c>
      <c r="K504" s="962">
        <v>1474122647</v>
      </c>
      <c r="L504" s="962" t="s">
        <v>2825</v>
      </c>
      <c r="M504" s="953" t="s">
        <v>2762</v>
      </c>
      <c r="N504" s="971" t="s">
        <v>2742</v>
      </c>
      <c r="O504" s="460">
        <v>-3071380</v>
      </c>
      <c r="P504" s="462"/>
      <c r="Q504" s="461" t="s">
        <v>6575</v>
      </c>
    </row>
    <row r="505" spans="1:17" hidden="1">
      <c r="A505" s="953" t="s">
        <v>2737</v>
      </c>
      <c r="B505" s="953" t="s">
        <v>2738</v>
      </c>
      <c r="C505" s="953" t="s">
        <v>356</v>
      </c>
      <c r="D505" s="979">
        <v>4</v>
      </c>
      <c r="E505" s="954" t="s">
        <v>6597</v>
      </c>
      <c r="F505" s="953" t="s">
        <v>3467</v>
      </c>
      <c r="G505" s="962"/>
      <c r="H505" s="953" t="s">
        <v>341</v>
      </c>
      <c r="I505" s="962">
        <v>0</v>
      </c>
      <c r="J505" s="1310">
        <v>7230530</v>
      </c>
      <c r="K505" s="962">
        <v>1466892117</v>
      </c>
      <c r="L505" s="962" t="s">
        <v>2825</v>
      </c>
      <c r="M505" s="953" t="s">
        <v>2762</v>
      </c>
      <c r="N505" s="971" t="s">
        <v>2742</v>
      </c>
      <c r="O505" s="460">
        <v>-7230530</v>
      </c>
      <c r="P505" s="462"/>
      <c r="Q505" s="461" t="s">
        <v>6579</v>
      </c>
    </row>
    <row r="506" spans="1:17" hidden="1">
      <c r="A506" s="953" t="s">
        <v>2737</v>
      </c>
      <c r="B506" s="953" t="s">
        <v>2738</v>
      </c>
      <c r="C506" s="953" t="s">
        <v>356</v>
      </c>
      <c r="D506" s="979">
        <v>5</v>
      </c>
      <c r="E506" s="954" t="s">
        <v>6598</v>
      </c>
      <c r="F506" s="953" t="s">
        <v>3467</v>
      </c>
      <c r="G506" s="962"/>
      <c r="H506" s="953" t="s">
        <v>341</v>
      </c>
      <c r="I506" s="962">
        <v>0</v>
      </c>
      <c r="J506" s="1310">
        <v>2760000</v>
      </c>
      <c r="K506" s="962">
        <v>1464132117</v>
      </c>
      <c r="L506" s="962" t="s">
        <v>2825</v>
      </c>
      <c r="M506" s="953" t="s">
        <v>2762</v>
      </c>
      <c r="N506" s="971" t="s">
        <v>2742</v>
      </c>
      <c r="O506" s="460">
        <v>-2760000</v>
      </c>
      <c r="P506" s="462"/>
      <c r="Q506" s="461" t="s">
        <v>6572</v>
      </c>
    </row>
    <row r="507" spans="1:17" hidden="1">
      <c r="A507" s="953" t="s">
        <v>2737</v>
      </c>
      <c r="B507" s="953" t="s">
        <v>2738</v>
      </c>
      <c r="C507" s="953" t="s">
        <v>356</v>
      </c>
      <c r="D507" s="979">
        <v>6</v>
      </c>
      <c r="E507" s="954" t="s">
        <v>6599</v>
      </c>
      <c r="F507" s="953" t="s">
        <v>6600</v>
      </c>
      <c r="G507" s="962" t="s">
        <v>6601</v>
      </c>
      <c r="H507" s="953" t="s">
        <v>341</v>
      </c>
      <c r="I507" s="962">
        <v>0</v>
      </c>
      <c r="J507" s="1310">
        <v>660000</v>
      </c>
      <c r="K507" s="962">
        <v>1463472117</v>
      </c>
      <c r="L507" s="962" t="s">
        <v>2794</v>
      </c>
      <c r="M507" s="953" t="s">
        <v>2762</v>
      </c>
      <c r="N507" s="971" t="s">
        <v>2742</v>
      </c>
      <c r="O507" s="460">
        <v>-660000</v>
      </c>
      <c r="P507" s="462"/>
      <c r="Q507" s="461" t="s">
        <v>6602</v>
      </c>
    </row>
    <row r="508" spans="1:17" hidden="1">
      <c r="A508" s="953" t="s">
        <v>2737</v>
      </c>
      <c r="B508" s="953" t="s">
        <v>2738</v>
      </c>
      <c r="C508" s="953" t="s">
        <v>356</v>
      </c>
      <c r="D508" s="979">
        <v>7</v>
      </c>
      <c r="E508" s="954" t="s">
        <v>6603</v>
      </c>
      <c r="F508" s="953" t="s">
        <v>6604</v>
      </c>
      <c r="G508" s="962" t="s">
        <v>6401</v>
      </c>
      <c r="H508" s="953" t="s">
        <v>341</v>
      </c>
      <c r="I508" s="962">
        <v>0</v>
      </c>
      <c r="J508" s="1310">
        <v>390220</v>
      </c>
      <c r="K508" s="962">
        <v>1463081897</v>
      </c>
      <c r="L508" s="962" t="s">
        <v>2794</v>
      </c>
      <c r="M508" s="953" t="s">
        <v>2762</v>
      </c>
      <c r="N508" s="971" t="s">
        <v>2742</v>
      </c>
      <c r="O508" s="460">
        <v>-390220</v>
      </c>
      <c r="P508" s="462"/>
      <c r="Q508" s="461" t="s">
        <v>6605</v>
      </c>
    </row>
    <row r="509" spans="1:17" hidden="1">
      <c r="A509" s="953" t="s">
        <v>2737</v>
      </c>
      <c r="B509" s="953" t="s">
        <v>2738</v>
      </c>
      <c r="C509" s="953" t="s">
        <v>356</v>
      </c>
      <c r="D509" s="979">
        <v>8</v>
      </c>
      <c r="E509" s="954" t="s">
        <v>6606</v>
      </c>
      <c r="F509" s="953" t="s">
        <v>6604</v>
      </c>
      <c r="G509" s="962" t="s">
        <v>6401</v>
      </c>
      <c r="H509" s="953" t="s">
        <v>341</v>
      </c>
      <c r="I509" s="962">
        <v>0</v>
      </c>
      <c r="J509" s="1310">
        <v>446930</v>
      </c>
      <c r="K509" s="962">
        <v>1462634967</v>
      </c>
      <c r="L509" s="962" t="s">
        <v>2794</v>
      </c>
      <c r="M509" s="953" t="s">
        <v>2762</v>
      </c>
      <c r="N509" s="971" t="s">
        <v>2742</v>
      </c>
      <c r="O509" s="460">
        <v>-446930</v>
      </c>
      <c r="P509" s="462"/>
      <c r="Q509" s="461" t="s">
        <v>6607</v>
      </c>
    </row>
    <row r="510" spans="1:17" hidden="1">
      <c r="A510" s="953" t="s">
        <v>2737</v>
      </c>
      <c r="B510" s="953" t="s">
        <v>2738</v>
      </c>
      <c r="C510" s="953" t="s">
        <v>356</v>
      </c>
      <c r="D510" s="979">
        <v>9</v>
      </c>
      <c r="E510" s="954" t="s">
        <v>6608</v>
      </c>
      <c r="F510" s="953" t="s">
        <v>6609</v>
      </c>
      <c r="G510" s="962" t="s">
        <v>6401</v>
      </c>
      <c r="H510" s="953" t="s">
        <v>341</v>
      </c>
      <c r="I510" s="962">
        <v>0</v>
      </c>
      <c r="J510" s="1310">
        <v>663620</v>
      </c>
      <c r="K510" s="962">
        <v>1461971347</v>
      </c>
      <c r="L510" s="962" t="s">
        <v>2794</v>
      </c>
      <c r="M510" s="953" t="s">
        <v>2762</v>
      </c>
      <c r="N510" s="971" t="s">
        <v>2742</v>
      </c>
      <c r="O510" s="460">
        <v>-663620</v>
      </c>
      <c r="P510" s="462"/>
      <c r="Q510" s="461" t="s">
        <v>6610</v>
      </c>
    </row>
    <row r="511" spans="1:17" hidden="1">
      <c r="A511" s="953" t="s">
        <v>2737</v>
      </c>
      <c r="B511" s="953" t="s">
        <v>2738</v>
      </c>
      <c r="C511" s="953" t="s">
        <v>356</v>
      </c>
      <c r="D511" s="979">
        <v>10</v>
      </c>
      <c r="E511" s="954" t="s">
        <v>6611</v>
      </c>
      <c r="F511" s="953" t="s">
        <v>6609</v>
      </c>
      <c r="G511" s="962" t="s">
        <v>6401</v>
      </c>
      <c r="H511" s="953" t="s">
        <v>341</v>
      </c>
      <c r="I511" s="962">
        <v>0</v>
      </c>
      <c r="J511" s="1310">
        <v>663620</v>
      </c>
      <c r="K511" s="962">
        <v>1461307727</v>
      </c>
      <c r="L511" s="962" t="s">
        <v>2794</v>
      </c>
      <c r="M511" s="953" t="s">
        <v>2762</v>
      </c>
      <c r="N511" s="971" t="s">
        <v>2742</v>
      </c>
      <c r="O511" s="460">
        <v>-663620</v>
      </c>
      <c r="P511" s="462"/>
      <c r="Q511" s="461" t="s">
        <v>6612</v>
      </c>
    </row>
    <row r="512" spans="1:17" hidden="1">
      <c r="A512" s="953"/>
      <c r="B512" s="953"/>
      <c r="C512" s="953" t="s">
        <v>2999</v>
      </c>
      <c r="D512" s="979"/>
      <c r="E512" s="954"/>
      <c r="F512" s="953"/>
      <c r="G512" s="962"/>
      <c r="H512" s="953"/>
      <c r="I512" s="962"/>
      <c r="J512" s="1310"/>
      <c r="K512" s="962"/>
      <c r="L512" s="962"/>
      <c r="M512" s="953"/>
      <c r="N512" s="971"/>
      <c r="O512" s="460"/>
      <c r="P512" s="462"/>
      <c r="Q512" s="461"/>
    </row>
    <row r="513" spans="1:17" hidden="1">
      <c r="A513" s="953" t="s">
        <v>2737</v>
      </c>
      <c r="B513" s="953" t="s">
        <v>2738</v>
      </c>
      <c r="C513" s="953" t="s">
        <v>356</v>
      </c>
      <c r="D513" s="979">
        <v>1</v>
      </c>
      <c r="E513" s="954" t="s">
        <v>6931</v>
      </c>
      <c r="F513" s="953" t="s">
        <v>3152</v>
      </c>
      <c r="G513" s="962"/>
      <c r="H513" s="953" t="s">
        <v>341</v>
      </c>
      <c r="I513" s="962">
        <v>35997920</v>
      </c>
      <c r="J513" s="962">
        <v>0</v>
      </c>
      <c r="K513" s="962">
        <v>1497305647</v>
      </c>
      <c r="L513" s="962" t="s">
        <v>2858</v>
      </c>
      <c r="M513" s="953" t="s">
        <v>3274</v>
      </c>
      <c r="N513" s="971" t="s">
        <v>2742</v>
      </c>
      <c r="O513" s="460">
        <v>35997920</v>
      </c>
      <c r="P513" s="462"/>
      <c r="Q513" s="461" t="s">
        <v>39</v>
      </c>
    </row>
    <row r="514" spans="1:17" hidden="1">
      <c r="A514" s="953" t="s">
        <v>2737</v>
      </c>
      <c r="B514" s="953" t="s">
        <v>2738</v>
      </c>
      <c r="C514" s="953" t="s">
        <v>356</v>
      </c>
      <c r="D514" s="979">
        <v>1</v>
      </c>
      <c r="E514" s="954" t="s">
        <v>6932</v>
      </c>
      <c r="F514" s="953" t="s">
        <v>6933</v>
      </c>
      <c r="G514" s="962" t="s">
        <v>6401</v>
      </c>
      <c r="H514" s="953" t="s">
        <v>341</v>
      </c>
      <c r="I514" s="962">
        <v>0</v>
      </c>
      <c r="J514" s="962">
        <v>289800</v>
      </c>
      <c r="K514" s="962">
        <v>1497015847</v>
      </c>
      <c r="L514" s="962" t="s">
        <v>2794</v>
      </c>
      <c r="M514" s="953" t="s">
        <v>2762</v>
      </c>
      <c r="N514" s="971" t="s">
        <v>2742</v>
      </c>
      <c r="O514" s="460">
        <v>-289800</v>
      </c>
      <c r="P514" s="462"/>
      <c r="Q514" s="461" t="s">
        <v>6852</v>
      </c>
    </row>
    <row r="515" spans="1:17" s="1362" customFormat="1" hidden="1">
      <c r="A515" s="1325" t="s">
        <v>2737</v>
      </c>
      <c r="B515" s="1325" t="s">
        <v>2738</v>
      </c>
      <c r="C515" s="1325" t="s">
        <v>356</v>
      </c>
      <c r="D515" s="979">
        <v>1</v>
      </c>
      <c r="E515" s="1326" t="s">
        <v>6934</v>
      </c>
      <c r="F515" s="1325" t="s">
        <v>6543</v>
      </c>
      <c r="G515" s="1327" t="s">
        <v>6935</v>
      </c>
      <c r="H515" s="1325" t="s">
        <v>341</v>
      </c>
      <c r="I515" s="1327"/>
      <c r="J515" s="1327">
        <v>7230530</v>
      </c>
      <c r="K515" s="1327">
        <v>1489785317</v>
      </c>
      <c r="L515" s="962" t="s">
        <v>2794</v>
      </c>
      <c r="M515" s="953" t="s">
        <v>2762</v>
      </c>
      <c r="N515" s="1325" t="s">
        <v>2742</v>
      </c>
      <c r="O515" s="1329">
        <v>-7230530</v>
      </c>
      <c r="P515" s="1330"/>
      <c r="Q515" s="1330" t="s">
        <v>6854</v>
      </c>
    </row>
    <row r="516" spans="1:17" s="1362" customFormat="1" hidden="1">
      <c r="A516" s="1325" t="s">
        <v>2737</v>
      </c>
      <c r="B516" s="1325" t="s">
        <v>2738</v>
      </c>
      <c r="C516" s="1325" t="s">
        <v>356</v>
      </c>
      <c r="D516" s="979">
        <v>2</v>
      </c>
      <c r="E516" s="1326" t="s">
        <v>6936</v>
      </c>
      <c r="F516" s="1328" t="s">
        <v>3464</v>
      </c>
      <c r="G516" s="1327" t="s">
        <v>6935</v>
      </c>
      <c r="H516" s="1325" t="s">
        <v>341</v>
      </c>
      <c r="I516" s="1327">
        <v>7230530</v>
      </c>
      <c r="J516" s="1327">
        <v>0</v>
      </c>
      <c r="K516" s="1327">
        <v>1497015847</v>
      </c>
      <c r="L516" s="962" t="s">
        <v>2794</v>
      </c>
      <c r="M516" s="953" t="s">
        <v>2762</v>
      </c>
      <c r="N516" s="1325" t="s">
        <v>2742</v>
      </c>
      <c r="O516" s="1329">
        <v>7230530</v>
      </c>
      <c r="P516" s="1330"/>
      <c r="Q516" s="1330" t="s">
        <v>39</v>
      </c>
    </row>
    <row r="517" spans="1:17" s="1362" customFormat="1" hidden="1">
      <c r="A517" s="1325" t="s">
        <v>2737</v>
      </c>
      <c r="B517" s="1325" t="s">
        <v>2738</v>
      </c>
      <c r="C517" s="1325" t="s">
        <v>356</v>
      </c>
      <c r="D517" s="979">
        <v>3</v>
      </c>
      <c r="E517" s="1326" t="s">
        <v>6936</v>
      </c>
      <c r="F517" s="1325" t="s">
        <v>6543</v>
      </c>
      <c r="G517" s="1327" t="s">
        <v>6937</v>
      </c>
      <c r="H517" s="1325" t="s">
        <v>341</v>
      </c>
      <c r="I517" s="1327">
        <v>0</v>
      </c>
      <c r="J517" s="1327">
        <v>3071380</v>
      </c>
      <c r="K517" s="1327">
        <v>1493944467</v>
      </c>
      <c r="L517" s="962" t="s">
        <v>2794</v>
      </c>
      <c r="M517" s="953" t="s">
        <v>2762</v>
      </c>
      <c r="N517" s="1325" t="s">
        <v>2742</v>
      </c>
      <c r="O517" s="1329">
        <v>-3071380</v>
      </c>
      <c r="P517" s="1330"/>
      <c r="Q517" s="1330" t="s">
        <v>6950</v>
      </c>
    </row>
    <row r="518" spans="1:17" s="1362" customFormat="1" hidden="1">
      <c r="A518" s="1325" t="s">
        <v>2737</v>
      </c>
      <c r="B518" s="1325" t="s">
        <v>2738</v>
      </c>
      <c r="C518" s="1325" t="s">
        <v>356</v>
      </c>
      <c r="D518" s="979">
        <v>4</v>
      </c>
      <c r="E518" s="1326" t="s">
        <v>6938</v>
      </c>
      <c r="F518" s="1328" t="s">
        <v>3464</v>
      </c>
      <c r="G518" s="1327" t="s">
        <v>6937</v>
      </c>
      <c r="H518" s="1325" t="s">
        <v>341</v>
      </c>
      <c r="I518" s="1327">
        <v>3071380</v>
      </c>
      <c r="J518" s="1327">
        <v>0</v>
      </c>
      <c r="K518" s="1327">
        <v>1497015847</v>
      </c>
      <c r="L518" s="962" t="s">
        <v>2794</v>
      </c>
      <c r="M518" s="953" t="s">
        <v>2762</v>
      </c>
      <c r="N518" s="1325" t="s">
        <v>2742</v>
      </c>
      <c r="O518" s="1329">
        <v>3071380</v>
      </c>
      <c r="P518" s="1330"/>
      <c r="Q518" s="1330" t="s">
        <v>39</v>
      </c>
    </row>
    <row r="519" spans="1:17" s="1362" customFormat="1" hidden="1">
      <c r="A519" s="1325" t="s">
        <v>2737</v>
      </c>
      <c r="B519" s="1325" t="s">
        <v>2738</v>
      </c>
      <c r="C519" s="1325" t="s">
        <v>356</v>
      </c>
      <c r="D519" s="979">
        <v>5</v>
      </c>
      <c r="E519" s="1326" t="s">
        <v>6939</v>
      </c>
      <c r="F519" s="1325" t="s">
        <v>6543</v>
      </c>
      <c r="G519" s="1327" t="s">
        <v>6940</v>
      </c>
      <c r="H519" s="1325" t="s">
        <v>341</v>
      </c>
      <c r="I519" s="1327">
        <v>0</v>
      </c>
      <c r="J519" s="1327">
        <v>3775300</v>
      </c>
      <c r="K519" s="1327">
        <v>1493240547</v>
      </c>
      <c r="L519" s="962" t="s">
        <v>2794</v>
      </c>
      <c r="M519" s="953" t="s">
        <v>2762</v>
      </c>
      <c r="N519" s="1325" t="s">
        <v>2742</v>
      </c>
      <c r="O519" s="1329">
        <v>-3775300</v>
      </c>
      <c r="P519" s="1330"/>
      <c r="Q519" s="1330" t="s">
        <v>6950</v>
      </c>
    </row>
    <row r="520" spans="1:17" s="1362" customFormat="1" hidden="1">
      <c r="A520" s="1325" t="s">
        <v>2737</v>
      </c>
      <c r="B520" s="1325" t="s">
        <v>2738</v>
      </c>
      <c r="C520" s="1325" t="s">
        <v>356</v>
      </c>
      <c r="D520" s="979">
        <v>6</v>
      </c>
      <c r="E520" s="1326" t="s">
        <v>6939</v>
      </c>
      <c r="F520" s="1328" t="s">
        <v>3464</v>
      </c>
      <c r="G520" s="1327" t="s">
        <v>6940</v>
      </c>
      <c r="H520" s="1325" t="s">
        <v>341</v>
      </c>
      <c r="I520" s="1327">
        <v>3775300</v>
      </c>
      <c r="J520" s="1327">
        <v>0</v>
      </c>
      <c r="K520" s="1327">
        <v>1497015847</v>
      </c>
      <c r="L520" s="962" t="s">
        <v>2794</v>
      </c>
      <c r="M520" s="953" t="s">
        <v>2762</v>
      </c>
      <c r="N520" s="1325" t="s">
        <v>2742</v>
      </c>
      <c r="O520" s="1329">
        <v>3775300</v>
      </c>
      <c r="P520" s="1330"/>
      <c r="Q520" s="1330" t="s">
        <v>39</v>
      </c>
    </row>
    <row r="521" spans="1:17" hidden="1">
      <c r="A521" s="953" t="s">
        <v>2737</v>
      </c>
      <c r="B521" s="953" t="s">
        <v>2738</v>
      </c>
      <c r="C521" s="953" t="s">
        <v>356</v>
      </c>
      <c r="D521" s="979">
        <v>1</v>
      </c>
      <c r="E521" s="954" t="s">
        <v>6941</v>
      </c>
      <c r="F521" s="953" t="s">
        <v>6543</v>
      </c>
      <c r="G521" s="962" t="s">
        <v>6935</v>
      </c>
      <c r="H521" s="953" t="s">
        <v>341</v>
      </c>
      <c r="I521" s="962">
        <v>0</v>
      </c>
      <c r="J521" s="962">
        <v>7230530</v>
      </c>
      <c r="K521" s="962">
        <v>1489785317</v>
      </c>
      <c r="L521" s="962" t="s">
        <v>2794</v>
      </c>
      <c r="M521" s="953" t="s">
        <v>2762</v>
      </c>
      <c r="N521" s="971" t="s">
        <v>2742</v>
      </c>
      <c r="O521" s="460">
        <v>-7230530</v>
      </c>
      <c r="P521" s="462"/>
      <c r="Q521" s="461" t="s">
        <v>6854</v>
      </c>
    </row>
    <row r="522" spans="1:17" hidden="1">
      <c r="A522" s="953" t="s">
        <v>2737</v>
      </c>
      <c r="B522" s="953" t="s">
        <v>2738</v>
      </c>
      <c r="C522" s="953" t="s">
        <v>356</v>
      </c>
      <c r="D522" s="979">
        <v>2</v>
      </c>
      <c r="E522" s="954" t="s">
        <v>6942</v>
      </c>
      <c r="F522" s="953" t="s">
        <v>6543</v>
      </c>
      <c r="G522" s="962" t="s">
        <v>6937</v>
      </c>
      <c r="H522" s="953" t="s">
        <v>341</v>
      </c>
      <c r="I522" s="962">
        <v>0</v>
      </c>
      <c r="J522" s="962">
        <v>3071380</v>
      </c>
      <c r="K522" s="962">
        <v>1486713937</v>
      </c>
      <c r="L522" s="962" t="s">
        <v>2794</v>
      </c>
      <c r="M522" s="953" t="s">
        <v>2762</v>
      </c>
      <c r="N522" s="971" t="s">
        <v>2742</v>
      </c>
      <c r="O522" s="460">
        <v>-3071380</v>
      </c>
      <c r="P522" s="462"/>
      <c r="Q522" s="461" t="s">
        <v>6951</v>
      </c>
    </row>
    <row r="523" spans="1:17" hidden="1">
      <c r="A523" s="953" t="s">
        <v>2737</v>
      </c>
      <c r="B523" s="953" t="s">
        <v>2738</v>
      </c>
      <c r="C523" s="953" t="s">
        <v>356</v>
      </c>
      <c r="D523" s="979">
        <v>3</v>
      </c>
      <c r="E523" s="954" t="s">
        <v>6943</v>
      </c>
      <c r="F523" s="953" t="s">
        <v>6543</v>
      </c>
      <c r="G523" s="962" t="s">
        <v>6940</v>
      </c>
      <c r="H523" s="953" t="s">
        <v>341</v>
      </c>
      <c r="I523" s="962">
        <v>0</v>
      </c>
      <c r="J523" s="962">
        <v>3775300</v>
      </c>
      <c r="K523" s="962">
        <v>1482938637</v>
      </c>
      <c r="L523" s="962" t="s">
        <v>2794</v>
      </c>
      <c r="M523" s="953" t="s">
        <v>2762</v>
      </c>
      <c r="N523" s="971" t="s">
        <v>2742</v>
      </c>
      <c r="O523" s="460">
        <v>-3775300</v>
      </c>
      <c r="P523" s="462"/>
      <c r="Q523" s="461" t="s">
        <v>6577</v>
      </c>
    </row>
    <row r="524" spans="1:17" hidden="1">
      <c r="A524" s="953" t="s">
        <v>2737</v>
      </c>
      <c r="B524" s="953" t="s">
        <v>2738</v>
      </c>
      <c r="C524" s="953" t="s">
        <v>356</v>
      </c>
      <c r="D524" s="979">
        <v>1</v>
      </c>
      <c r="E524" s="954" t="s">
        <v>6944</v>
      </c>
      <c r="F524" s="953" t="s">
        <v>6945</v>
      </c>
      <c r="G524" s="962" t="s">
        <v>3483</v>
      </c>
      <c r="H524" s="953" t="s">
        <v>341</v>
      </c>
      <c r="I524" s="962">
        <v>0</v>
      </c>
      <c r="J524" s="962">
        <v>22000000</v>
      </c>
      <c r="K524" s="962">
        <v>1460938637</v>
      </c>
      <c r="L524" s="962" t="s">
        <v>2794</v>
      </c>
      <c r="M524" s="953" t="s">
        <v>2762</v>
      </c>
      <c r="N524" s="971" t="s">
        <v>2742</v>
      </c>
      <c r="O524" s="460">
        <v>-22000000</v>
      </c>
      <c r="P524" s="462"/>
      <c r="Q524" s="461" t="s">
        <v>6859</v>
      </c>
    </row>
    <row r="525" spans="1:17" hidden="1">
      <c r="A525" s="953" t="s">
        <v>2737</v>
      </c>
      <c r="B525" s="953" t="s">
        <v>2738</v>
      </c>
      <c r="C525" s="953" t="s">
        <v>356</v>
      </c>
      <c r="D525" s="979">
        <v>2</v>
      </c>
      <c r="E525" s="954" t="s">
        <v>6946</v>
      </c>
      <c r="F525" s="953" t="s">
        <v>6604</v>
      </c>
      <c r="G525" s="962" t="s">
        <v>6401</v>
      </c>
      <c r="H525" s="953" t="s">
        <v>341</v>
      </c>
      <c r="I525" s="962">
        <v>0</v>
      </c>
      <c r="J525" s="962">
        <v>469290</v>
      </c>
      <c r="K525" s="962">
        <v>1460469347</v>
      </c>
      <c r="L525" s="962" t="s">
        <v>2794</v>
      </c>
      <c r="M525" s="953" t="s">
        <v>2762</v>
      </c>
      <c r="N525" s="971" t="s">
        <v>2742</v>
      </c>
      <c r="O525" s="460">
        <v>-469290</v>
      </c>
      <c r="P525" s="462"/>
      <c r="Q525" s="461" t="s">
        <v>6861</v>
      </c>
    </row>
    <row r="526" spans="1:17" hidden="1">
      <c r="A526" s="953" t="s">
        <v>2737</v>
      </c>
      <c r="B526" s="953" t="s">
        <v>2738</v>
      </c>
      <c r="C526" s="953" t="s">
        <v>356</v>
      </c>
      <c r="D526" s="979">
        <v>3</v>
      </c>
      <c r="E526" s="954" t="s">
        <v>6947</v>
      </c>
      <c r="F526" s="953" t="s">
        <v>3438</v>
      </c>
      <c r="G526" s="962" t="s">
        <v>3408</v>
      </c>
      <c r="H526" s="953" t="s">
        <v>341</v>
      </c>
      <c r="I526" s="962">
        <v>0</v>
      </c>
      <c r="J526" s="962">
        <v>410440</v>
      </c>
      <c r="K526" s="962">
        <v>1460058907</v>
      </c>
      <c r="L526" s="962" t="s">
        <v>2794</v>
      </c>
      <c r="M526" s="953" t="s">
        <v>2762</v>
      </c>
      <c r="N526" s="971" t="s">
        <v>2742</v>
      </c>
      <c r="O526" s="460">
        <v>-410440</v>
      </c>
      <c r="P526" s="462"/>
      <c r="Q526" s="461" t="s">
        <v>6863</v>
      </c>
    </row>
    <row r="527" spans="1:17" hidden="1">
      <c r="A527" s="953" t="s">
        <v>2737</v>
      </c>
      <c r="B527" s="953" t="s">
        <v>2738</v>
      </c>
      <c r="C527" s="953" t="s">
        <v>356</v>
      </c>
      <c r="D527" s="979">
        <v>4</v>
      </c>
      <c r="E527" s="954" t="s">
        <v>6948</v>
      </c>
      <c r="F527" s="953" t="s">
        <v>3145</v>
      </c>
      <c r="G527" s="962" t="s">
        <v>6949</v>
      </c>
      <c r="H527" s="953" t="s">
        <v>341</v>
      </c>
      <c r="I527" s="962">
        <v>0</v>
      </c>
      <c r="J527" s="962">
        <v>55000</v>
      </c>
      <c r="K527" s="962">
        <v>1460003907</v>
      </c>
      <c r="L527" s="962" t="s">
        <v>2794</v>
      </c>
      <c r="M527" s="953" t="s">
        <v>2762</v>
      </c>
      <c r="N527" s="971" t="s">
        <v>2742</v>
      </c>
      <c r="O527" s="460">
        <v>-55000</v>
      </c>
      <c r="P527" s="462"/>
      <c r="Q527" s="461" t="s">
        <v>6952</v>
      </c>
    </row>
    <row r="528" spans="1:17" hidden="1">
      <c r="A528" s="953"/>
      <c r="B528" s="953"/>
      <c r="C528" s="953" t="s">
        <v>2999</v>
      </c>
      <c r="D528" s="979"/>
      <c r="E528" s="954"/>
      <c r="F528" s="953"/>
      <c r="G528" s="962"/>
      <c r="H528" s="953"/>
      <c r="I528" s="962"/>
      <c r="J528" s="962"/>
      <c r="K528" s="962"/>
      <c r="L528" s="962"/>
      <c r="M528" s="953"/>
      <c r="N528" s="971"/>
      <c r="O528" s="460"/>
      <c r="P528" s="462"/>
      <c r="Q528" s="461"/>
    </row>
    <row r="529" spans="1:17" hidden="1">
      <c r="A529" s="953" t="s">
        <v>2737</v>
      </c>
      <c r="B529" s="953" t="s">
        <v>2738</v>
      </c>
      <c r="C529" s="953" t="s">
        <v>423</v>
      </c>
      <c r="D529" s="979"/>
      <c r="E529" s="954" t="s">
        <v>6967</v>
      </c>
      <c r="F529" s="953" t="s">
        <v>2994</v>
      </c>
      <c r="G529" s="962" t="s">
        <v>55</v>
      </c>
      <c r="H529" s="953" t="s">
        <v>341</v>
      </c>
      <c r="I529" s="1374">
        <v>0</v>
      </c>
      <c r="J529" s="962">
        <v>7657424</v>
      </c>
      <c r="K529" s="962">
        <v>33372579</v>
      </c>
      <c r="L529" s="962"/>
      <c r="M529" s="953"/>
      <c r="N529" s="971" t="s">
        <v>2742</v>
      </c>
      <c r="O529" s="460">
        <v>-7657424</v>
      </c>
      <c r="P529" s="462"/>
      <c r="Q529" s="461" t="s">
        <v>39</v>
      </c>
    </row>
    <row r="530" spans="1:17" hidden="1">
      <c r="A530" s="953" t="s">
        <v>2737</v>
      </c>
      <c r="B530" s="953" t="s">
        <v>2738</v>
      </c>
      <c r="C530" s="953" t="s">
        <v>356</v>
      </c>
      <c r="D530" s="979">
        <v>1</v>
      </c>
      <c r="E530" s="954" t="s">
        <v>6968</v>
      </c>
      <c r="F530" s="953" t="s">
        <v>6969</v>
      </c>
      <c r="G530" s="962" t="s">
        <v>115</v>
      </c>
      <c r="H530" s="953" t="s">
        <v>341</v>
      </c>
      <c r="I530" s="1374">
        <v>0</v>
      </c>
      <c r="J530" s="962">
        <v>37083200</v>
      </c>
      <c r="K530" s="962">
        <v>1422920707</v>
      </c>
      <c r="L530" s="962" t="s">
        <v>2794</v>
      </c>
      <c r="M530" s="953" t="s">
        <v>2762</v>
      </c>
      <c r="N530" s="971" t="s">
        <v>2742</v>
      </c>
      <c r="O530" s="460">
        <v>-37083200</v>
      </c>
      <c r="P530" s="462"/>
      <c r="Q530" s="461" t="s">
        <v>6970</v>
      </c>
    </row>
    <row r="531" spans="1:17" hidden="1">
      <c r="A531" s="953" t="s">
        <v>2737</v>
      </c>
      <c r="B531" s="953" t="s">
        <v>2738</v>
      </c>
      <c r="C531" s="953" t="s">
        <v>356</v>
      </c>
      <c r="D531" s="979">
        <v>2</v>
      </c>
      <c r="E531" s="954" t="s">
        <v>6971</v>
      </c>
      <c r="F531" s="953" t="s">
        <v>6972</v>
      </c>
      <c r="G531" s="962" t="s">
        <v>3483</v>
      </c>
      <c r="H531" s="953" t="s">
        <v>341</v>
      </c>
      <c r="I531" s="1374">
        <v>0</v>
      </c>
      <c r="J531" s="962">
        <v>22000000</v>
      </c>
      <c r="K531" s="962">
        <v>1400920707</v>
      </c>
      <c r="L531" s="962" t="s">
        <v>2794</v>
      </c>
      <c r="M531" s="953" t="s">
        <v>2762</v>
      </c>
      <c r="N531" s="971" t="s">
        <v>2742</v>
      </c>
      <c r="O531" s="460">
        <v>-22000000</v>
      </c>
      <c r="P531" s="462"/>
      <c r="Q531" s="461" t="s">
        <v>6973</v>
      </c>
    </row>
    <row r="532" spans="1:17" hidden="1">
      <c r="A532" s="953" t="s">
        <v>2737</v>
      </c>
      <c r="B532" s="953" t="s">
        <v>2738</v>
      </c>
      <c r="C532" s="953" t="s">
        <v>356</v>
      </c>
      <c r="D532" s="979">
        <v>3</v>
      </c>
      <c r="E532" s="954" t="s">
        <v>6974</v>
      </c>
      <c r="F532" s="953" t="s">
        <v>6604</v>
      </c>
      <c r="G532" s="962" t="s">
        <v>6401</v>
      </c>
      <c r="H532" s="953" t="s">
        <v>341</v>
      </c>
      <c r="I532" s="1374">
        <v>0</v>
      </c>
      <c r="J532" s="962">
        <v>551530</v>
      </c>
      <c r="K532" s="962">
        <v>1400369177</v>
      </c>
      <c r="L532" s="962" t="s">
        <v>2794</v>
      </c>
      <c r="M532" s="953" t="s">
        <v>2762</v>
      </c>
      <c r="N532" s="971" t="s">
        <v>2742</v>
      </c>
      <c r="O532" s="460">
        <v>-551530</v>
      </c>
      <c r="P532" s="462"/>
      <c r="Q532" s="461" t="s">
        <v>6975</v>
      </c>
    </row>
    <row r="533" spans="1:17" hidden="1">
      <c r="A533" s="953" t="s">
        <v>2737</v>
      </c>
      <c r="B533" s="953" t="s">
        <v>2738</v>
      </c>
      <c r="C533" s="953" t="s">
        <v>356</v>
      </c>
      <c r="D533" s="979">
        <v>4</v>
      </c>
      <c r="E533" s="954" t="s">
        <v>6976</v>
      </c>
      <c r="F533" s="953" t="s">
        <v>6604</v>
      </c>
      <c r="G533" s="965" t="s">
        <v>6401</v>
      </c>
      <c r="H533" s="953" t="s">
        <v>341</v>
      </c>
      <c r="I533" s="1374">
        <v>0</v>
      </c>
      <c r="J533" s="962">
        <v>519500</v>
      </c>
      <c r="K533" s="962">
        <v>1399849677</v>
      </c>
      <c r="L533" s="962" t="s">
        <v>2794</v>
      </c>
      <c r="M533" s="953" t="s">
        <v>2762</v>
      </c>
      <c r="N533" s="971" t="s">
        <v>2742</v>
      </c>
      <c r="O533" s="460">
        <v>-519500</v>
      </c>
      <c r="P533" s="462"/>
      <c r="Q533" s="461" t="s">
        <v>6977</v>
      </c>
    </row>
    <row r="534" spans="1:17" hidden="1">
      <c r="A534" s="953" t="s">
        <v>2737</v>
      </c>
      <c r="B534" s="953" t="s">
        <v>2738</v>
      </c>
      <c r="C534" s="953" t="s">
        <v>356</v>
      </c>
      <c r="D534" s="979">
        <v>5</v>
      </c>
      <c r="E534" s="954" t="s">
        <v>6978</v>
      </c>
      <c r="F534" s="953" t="s">
        <v>6604</v>
      </c>
      <c r="G534" s="965" t="s">
        <v>6401</v>
      </c>
      <c r="H534" s="953" t="s">
        <v>341</v>
      </c>
      <c r="I534" s="1374">
        <v>0</v>
      </c>
      <c r="J534" s="962">
        <v>904860</v>
      </c>
      <c r="K534" s="962">
        <v>1398944817</v>
      </c>
      <c r="L534" s="962" t="s">
        <v>2794</v>
      </c>
      <c r="M534" s="953" t="s">
        <v>2762</v>
      </c>
      <c r="N534" s="971" t="s">
        <v>2742</v>
      </c>
      <c r="O534" s="460">
        <v>-904860</v>
      </c>
      <c r="P534" s="462"/>
      <c r="Q534" s="461" t="s">
        <v>6979</v>
      </c>
    </row>
    <row r="535" spans="1:17" hidden="1">
      <c r="A535" s="953" t="s">
        <v>2737</v>
      </c>
      <c r="B535" s="953" t="s">
        <v>2738</v>
      </c>
      <c r="C535" s="953" t="s">
        <v>356</v>
      </c>
      <c r="D535" s="979">
        <v>6</v>
      </c>
      <c r="E535" s="954" t="s">
        <v>6980</v>
      </c>
      <c r="F535" s="953" t="s">
        <v>6604</v>
      </c>
      <c r="G535" s="965" t="s">
        <v>6401</v>
      </c>
      <c r="H535" s="953" t="s">
        <v>341</v>
      </c>
      <c r="I535" s="1374">
        <v>0</v>
      </c>
      <c r="J535" s="962">
        <v>485710</v>
      </c>
      <c r="K535" s="962">
        <v>1398459107</v>
      </c>
      <c r="L535" s="962" t="s">
        <v>2794</v>
      </c>
      <c r="M535" s="953" t="s">
        <v>2762</v>
      </c>
      <c r="N535" s="971" t="s">
        <v>2742</v>
      </c>
      <c r="O535" s="460">
        <v>-485710</v>
      </c>
      <c r="P535" s="462"/>
      <c r="Q535" s="461" t="s">
        <v>6981</v>
      </c>
    </row>
    <row r="536" spans="1:17" hidden="1">
      <c r="A536" s="953" t="s">
        <v>2737</v>
      </c>
      <c r="B536" s="953" t="s">
        <v>2738</v>
      </c>
      <c r="C536" s="1431" t="s">
        <v>356</v>
      </c>
      <c r="D536" s="1435">
        <v>7</v>
      </c>
      <c r="E536" s="1430" t="s">
        <v>6982</v>
      </c>
      <c r="F536" s="1431"/>
      <c r="G536" s="1494"/>
      <c r="H536" s="1431" t="s">
        <v>341</v>
      </c>
      <c r="I536" s="1436">
        <v>317750</v>
      </c>
      <c r="J536" s="962">
        <v>0</v>
      </c>
      <c r="K536" s="962">
        <v>1398776857</v>
      </c>
      <c r="L536" s="962" t="s">
        <v>2865</v>
      </c>
      <c r="M536" s="953" t="s">
        <v>2862</v>
      </c>
      <c r="N536" s="971" t="s">
        <v>2742</v>
      </c>
      <c r="O536" s="460">
        <v>317750</v>
      </c>
      <c r="P536" s="462"/>
      <c r="Q536" s="461" t="s">
        <v>39</v>
      </c>
    </row>
    <row r="537" spans="1:17" hidden="1">
      <c r="A537" s="953" t="s">
        <v>2737</v>
      </c>
      <c r="B537" s="953" t="s">
        <v>2738</v>
      </c>
      <c r="C537" s="953" t="s">
        <v>356</v>
      </c>
      <c r="D537" s="979">
        <v>1</v>
      </c>
      <c r="E537" s="954" t="s">
        <v>6983</v>
      </c>
      <c r="F537" s="953" t="s">
        <v>6984</v>
      </c>
      <c r="G537" s="962" t="s">
        <v>6985</v>
      </c>
      <c r="H537" s="953" t="s">
        <v>341</v>
      </c>
      <c r="I537" s="962">
        <v>0</v>
      </c>
      <c r="J537" s="962">
        <v>9900000</v>
      </c>
      <c r="K537" s="962">
        <v>1388876857</v>
      </c>
      <c r="L537" s="962" t="s">
        <v>2794</v>
      </c>
      <c r="M537" s="953" t="s">
        <v>2762</v>
      </c>
      <c r="N537" s="971" t="s">
        <v>2742</v>
      </c>
      <c r="O537" s="460">
        <v>-9900000</v>
      </c>
      <c r="P537" s="462"/>
      <c r="Q537" s="461" t="s">
        <v>6986</v>
      </c>
    </row>
    <row r="538" spans="1:17" hidden="1">
      <c r="A538" s="953" t="s">
        <v>2737</v>
      </c>
      <c r="B538" s="953" t="s">
        <v>2738</v>
      </c>
      <c r="C538" s="953" t="s">
        <v>356</v>
      </c>
      <c r="D538" s="979">
        <v>2</v>
      </c>
      <c r="E538" s="954" t="s">
        <v>6987</v>
      </c>
      <c r="F538" s="953" t="s">
        <v>6984</v>
      </c>
      <c r="G538" s="962" t="s">
        <v>6985</v>
      </c>
      <c r="H538" s="953" t="s">
        <v>341</v>
      </c>
      <c r="I538" s="962">
        <v>0</v>
      </c>
      <c r="J538" s="962">
        <v>19800000</v>
      </c>
      <c r="K538" s="962">
        <v>1369076857</v>
      </c>
      <c r="L538" s="962" t="s">
        <v>2794</v>
      </c>
      <c r="M538" s="953" t="s">
        <v>2762</v>
      </c>
      <c r="N538" s="971" t="s">
        <v>2742</v>
      </c>
      <c r="O538" s="460">
        <v>-19800000</v>
      </c>
      <c r="P538" s="462"/>
      <c r="Q538" s="461" t="s">
        <v>6988</v>
      </c>
    </row>
    <row r="539" spans="1:17" hidden="1">
      <c r="A539" s="953" t="s">
        <v>2737</v>
      </c>
      <c r="B539" s="953" t="s">
        <v>2738</v>
      </c>
      <c r="C539" s="953" t="s">
        <v>356</v>
      </c>
      <c r="D539" s="979">
        <v>3</v>
      </c>
      <c r="E539" s="954" t="s">
        <v>6989</v>
      </c>
      <c r="F539" s="953" t="s">
        <v>6990</v>
      </c>
      <c r="G539" s="962" t="s">
        <v>6991</v>
      </c>
      <c r="H539" s="953" t="s">
        <v>341</v>
      </c>
      <c r="I539" s="962">
        <v>0</v>
      </c>
      <c r="J539" s="962">
        <v>28050000</v>
      </c>
      <c r="K539" s="962">
        <v>1341026857</v>
      </c>
      <c r="L539" s="962" t="s">
        <v>2794</v>
      </c>
      <c r="M539" s="953" t="s">
        <v>2762</v>
      </c>
      <c r="N539" s="971" t="s">
        <v>2742</v>
      </c>
      <c r="O539" s="460">
        <v>-28050000</v>
      </c>
      <c r="P539" s="462"/>
      <c r="Q539" s="461" t="s">
        <v>6992</v>
      </c>
    </row>
    <row r="540" spans="1:17" hidden="1">
      <c r="A540" s="953" t="s">
        <v>2737</v>
      </c>
      <c r="B540" s="953" t="s">
        <v>2738</v>
      </c>
      <c r="C540" s="953" t="s">
        <v>356</v>
      </c>
      <c r="D540" s="979">
        <v>4</v>
      </c>
      <c r="E540" s="954" t="s">
        <v>6993</v>
      </c>
      <c r="F540" s="953" t="s">
        <v>6990</v>
      </c>
      <c r="G540" s="965" t="s">
        <v>6991</v>
      </c>
      <c r="H540" s="953" t="s">
        <v>341</v>
      </c>
      <c r="I540" s="962">
        <v>0</v>
      </c>
      <c r="J540" s="962">
        <v>28050000</v>
      </c>
      <c r="K540" s="962">
        <v>1312976857</v>
      </c>
      <c r="L540" s="962" t="s">
        <v>2794</v>
      </c>
      <c r="M540" s="953" t="s">
        <v>2762</v>
      </c>
      <c r="N540" s="971" t="s">
        <v>2742</v>
      </c>
      <c r="O540" s="460">
        <v>-28050000</v>
      </c>
      <c r="P540" s="462"/>
      <c r="Q540" s="461" t="s">
        <v>6994</v>
      </c>
    </row>
    <row r="541" spans="1:17" hidden="1">
      <c r="A541" s="953" t="s">
        <v>2737</v>
      </c>
      <c r="B541" s="953" t="s">
        <v>2738</v>
      </c>
      <c r="C541" s="953" t="s">
        <v>356</v>
      </c>
      <c r="D541" s="979">
        <v>5</v>
      </c>
      <c r="E541" s="954" t="s">
        <v>6995</v>
      </c>
      <c r="F541" s="953" t="s">
        <v>6996</v>
      </c>
      <c r="G541" s="965" t="s">
        <v>6997</v>
      </c>
      <c r="H541" s="953" t="s">
        <v>341</v>
      </c>
      <c r="I541" s="962">
        <v>0</v>
      </c>
      <c r="J541" s="962">
        <v>14850000</v>
      </c>
      <c r="K541" s="962">
        <v>1298126857</v>
      </c>
      <c r="L541" s="962" t="s">
        <v>2794</v>
      </c>
      <c r="M541" s="953" t="s">
        <v>2762</v>
      </c>
      <c r="N541" s="971" t="s">
        <v>2742</v>
      </c>
      <c r="O541" s="460">
        <v>-14850000</v>
      </c>
      <c r="P541" s="462"/>
      <c r="Q541" s="461" t="s">
        <v>6998</v>
      </c>
    </row>
    <row r="542" spans="1:17" hidden="1">
      <c r="A542" s="953" t="s">
        <v>2737</v>
      </c>
      <c r="B542" s="953" t="s">
        <v>2738</v>
      </c>
      <c r="C542" s="953" t="s">
        <v>356</v>
      </c>
      <c r="D542" s="979">
        <v>6</v>
      </c>
      <c r="E542" s="954" t="s">
        <v>6999</v>
      </c>
      <c r="F542" s="953" t="s">
        <v>6604</v>
      </c>
      <c r="G542" s="962" t="s">
        <v>6401</v>
      </c>
      <c r="H542" s="953" t="s">
        <v>341</v>
      </c>
      <c r="I542" s="962">
        <v>0</v>
      </c>
      <c r="J542" s="962">
        <v>462340</v>
      </c>
      <c r="K542" s="962">
        <v>1297664517</v>
      </c>
      <c r="L542" s="962" t="s">
        <v>2794</v>
      </c>
      <c r="M542" s="953" t="s">
        <v>2762</v>
      </c>
      <c r="N542" s="971" t="s">
        <v>2742</v>
      </c>
      <c r="O542" s="460">
        <v>-462340</v>
      </c>
      <c r="P542" s="462"/>
      <c r="Q542" s="461" t="s">
        <v>7000</v>
      </c>
    </row>
    <row r="543" spans="1:17" hidden="1">
      <c r="A543" s="953" t="s">
        <v>2737</v>
      </c>
      <c r="B543" s="953" t="s">
        <v>2738</v>
      </c>
      <c r="C543" s="953" t="s">
        <v>356</v>
      </c>
      <c r="D543" s="979">
        <v>7</v>
      </c>
      <c r="E543" s="954" t="s">
        <v>7001</v>
      </c>
      <c r="F543" s="953" t="s">
        <v>6604</v>
      </c>
      <c r="G543" s="965" t="s">
        <v>6401</v>
      </c>
      <c r="H543" s="953" t="s">
        <v>341</v>
      </c>
      <c r="I543" s="962">
        <v>0</v>
      </c>
      <c r="J543" s="962">
        <v>663250</v>
      </c>
      <c r="K543" s="962">
        <v>1297001267</v>
      </c>
      <c r="L543" s="962" t="s">
        <v>2794</v>
      </c>
      <c r="M543" s="953" t="s">
        <v>2762</v>
      </c>
      <c r="N543" s="971" t="s">
        <v>2742</v>
      </c>
      <c r="O543" s="460">
        <v>-663250</v>
      </c>
      <c r="P543" s="462"/>
      <c r="Q543" s="461" t="s">
        <v>7002</v>
      </c>
    </row>
    <row r="544" spans="1:17" s="1369" customFormat="1" hidden="1">
      <c r="A544" s="1363" t="s">
        <v>2737</v>
      </c>
      <c r="B544" s="1363" t="s">
        <v>2738</v>
      </c>
      <c r="C544" s="1363" t="s">
        <v>356</v>
      </c>
      <c r="D544" s="1364">
        <v>8</v>
      </c>
      <c r="E544" s="1365" t="s">
        <v>7001</v>
      </c>
      <c r="F544" s="1363" t="s">
        <v>3936</v>
      </c>
      <c r="G544" s="1366" t="s">
        <v>3463</v>
      </c>
      <c r="H544" s="1363" t="s">
        <v>341</v>
      </c>
      <c r="I544" s="1366">
        <v>0</v>
      </c>
      <c r="J544" s="1366">
        <v>190320</v>
      </c>
      <c r="K544" s="1366">
        <v>1296810947</v>
      </c>
      <c r="L544" s="1366" t="s">
        <v>2794</v>
      </c>
      <c r="M544" s="1363" t="s">
        <v>2762</v>
      </c>
      <c r="N544" s="1363" t="s">
        <v>2742</v>
      </c>
      <c r="O544" s="1367">
        <v>-190320</v>
      </c>
      <c r="P544" s="1368"/>
      <c r="Q544" s="1368" t="s">
        <v>7003</v>
      </c>
    </row>
    <row r="545" spans="1:19" s="1369" customFormat="1" hidden="1">
      <c r="A545" s="1363" t="s">
        <v>2737</v>
      </c>
      <c r="B545" s="1363" t="s">
        <v>2738</v>
      </c>
      <c r="C545" s="1363" t="s">
        <v>356</v>
      </c>
      <c r="D545" s="1364">
        <v>9</v>
      </c>
      <c r="E545" s="1365" t="s">
        <v>7004</v>
      </c>
      <c r="F545" s="1363" t="s">
        <v>3464</v>
      </c>
      <c r="G545" s="1366" t="s">
        <v>3463</v>
      </c>
      <c r="H545" s="1363" t="s">
        <v>341</v>
      </c>
      <c r="I545" s="1366">
        <v>190320</v>
      </c>
      <c r="J545" s="1366">
        <v>0</v>
      </c>
      <c r="K545" s="1366">
        <v>1297001267</v>
      </c>
      <c r="L545" s="1366" t="s">
        <v>2794</v>
      </c>
      <c r="M545" s="1363" t="s">
        <v>2762</v>
      </c>
      <c r="N545" s="1363" t="s">
        <v>2742</v>
      </c>
      <c r="O545" s="1367">
        <v>190320</v>
      </c>
      <c r="P545" s="1368"/>
      <c r="Q545" s="1368" t="s">
        <v>39</v>
      </c>
    </row>
    <row r="546" spans="1:19" hidden="1">
      <c r="A546" s="953" t="s">
        <v>2737</v>
      </c>
      <c r="B546" s="953" t="s">
        <v>2738</v>
      </c>
      <c r="C546" s="953" t="s">
        <v>356</v>
      </c>
      <c r="D546" s="979">
        <v>10</v>
      </c>
      <c r="E546" s="954" t="s">
        <v>7005</v>
      </c>
      <c r="F546" s="953" t="s">
        <v>3936</v>
      </c>
      <c r="G546" s="962" t="s">
        <v>3463</v>
      </c>
      <c r="H546" s="953" t="s">
        <v>341</v>
      </c>
      <c r="I546" s="962">
        <v>0</v>
      </c>
      <c r="J546" s="962">
        <v>190320</v>
      </c>
      <c r="K546" s="980">
        <v>1296810947</v>
      </c>
      <c r="L546" s="962" t="s">
        <v>2794</v>
      </c>
      <c r="M546" s="953" t="s">
        <v>2762</v>
      </c>
      <c r="N546" s="953" t="s">
        <v>2742</v>
      </c>
      <c r="O546" s="515">
        <v>-190320</v>
      </c>
      <c r="P546" s="462"/>
      <c r="Q546" s="462" t="s">
        <v>7113</v>
      </c>
    </row>
    <row r="547" spans="1:19" s="1402" customFormat="1" hidden="1">
      <c r="A547" s="1403" t="s">
        <v>2737</v>
      </c>
      <c r="B547" s="1403" t="s">
        <v>2738</v>
      </c>
      <c r="C547" s="1403" t="s">
        <v>423</v>
      </c>
      <c r="D547" s="1404"/>
      <c r="E547" s="1405" t="s">
        <v>7257</v>
      </c>
      <c r="F547" s="1403" t="s">
        <v>2994</v>
      </c>
      <c r="G547" s="1406" t="s">
        <v>55</v>
      </c>
      <c r="H547" s="1403" t="s">
        <v>341</v>
      </c>
      <c r="I547" s="1406">
        <v>0</v>
      </c>
      <c r="J547" s="1406">
        <v>7410410</v>
      </c>
      <c r="K547" s="1406">
        <v>25962169</v>
      </c>
      <c r="L547" s="1406"/>
      <c r="M547" s="1403"/>
      <c r="N547" s="1403" t="s">
        <v>2742</v>
      </c>
      <c r="O547" s="1407">
        <f>I547-J547</f>
        <v>-7410410</v>
      </c>
      <c r="Q547" s="1402" t="s">
        <v>39</v>
      </c>
    </row>
    <row r="548" spans="1:19" hidden="1">
      <c r="A548" s="953"/>
      <c r="B548" s="953"/>
      <c r="C548" s="953" t="s">
        <v>2999</v>
      </c>
      <c r="D548" s="979"/>
      <c r="E548" s="954"/>
      <c r="F548" s="953"/>
      <c r="G548" s="962"/>
      <c r="H548" s="953"/>
      <c r="I548" s="962"/>
      <c r="J548" s="962"/>
      <c r="K548" s="962"/>
      <c r="L548" s="962"/>
      <c r="M548" s="953"/>
      <c r="N548" s="971"/>
      <c r="O548" s="460"/>
      <c r="P548" s="462"/>
      <c r="Q548" s="461"/>
    </row>
    <row r="549" spans="1:19" hidden="1">
      <c r="A549" s="953" t="s">
        <v>2737</v>
      </c>
      <c r="B549" s="953" t="s">
        <v>2738</v>
      </c>
      <c r="C549" s="953" t="s">
        <v>356</v>
      </c>
      <c r="D549" s="979">
        <v>1</v>
      </c>
      <c r="E549" s="954" t="s">
        <v>7141</v>
      </c>
      <c r="F549" s="953" t="s">
        <v>2760</v>
      </c>
      <c r="G549" s="962"/>
      <c r="H549" s="953" t="s">
        <v>341</v>
      </c>
      <c r="I549" s="962">
        <v>0</v>
      </c>
      <c r="J549" s="962">
        <v>4400</v>
      </c>
      <c r="K549" s="962">
        <v>1296806547</v>
      </c>
      <c r="L549" s="962" t="s">
        <v>2787</v>
      </c>
      <c r="M549" s="953" t="s">
        <v>2762</v>
      </c>
      <c r="N549" s="971" t="s">
        <v>2742</v>
      </c>
      <c r="O549" s="460">
        <v>-4400</v>
      </c>
      <c r="P549" s="462"/>
      <c r="Q549" s="461" t="s">
        <v>368</v>
      </c>
      <c r="R549" s="462"/>
      <c r="S549" s="462"/>
    </row>
    <row r="550" spans="1:19" hidden="1">
      <c r="A550" s="953" t="s">
        <v>2737</v>
      </c>
      <c r="B550" s="953" t="s">
        <v>2738</v>
      </c>
      <c r="C550" s="953" t="s">
        <v>356</v>
      </c>
      <c r="D550" s="979">
        <v>2</v>
      </c>
      <c r="E550" s="954" t="s">
        <v>7142</v>
      </c>
      <c r="F550" s="953" t="s">
        <v>6585</v>
      </c>
      <c r="G550" s="962" t="s">
        <v>6434</v>
      </c>
      <c r="H550" s="953" t="s">
        <v>341</v>
      </c>
      <c r="I550" s="962">
        <v>0</v>
      </c>
      <c r="J550" s="962">
        <v>2420000</v>
      </c>
      <c r="K550" s="962">
        <v>1294386547</v>
      </c>
      <c r="L550" s="962" t="s">
        <v>2794</v>
      </c>
      <c r="M550" s="953" t="s">
        <v>2762</v>
      </c>
      <c r="N550" s="971" t="s">
        <v>2742</v>
      </c>
      <c r="O550" s="460">
        <v>-2420000</v>
      </c>
      <c r="P550" s="462"/>
      <c r="Q550" s="461" t="s">
        <v>7143</v>
      </c>
      <c r="R550" s="462"/>
      <c r="S550" s="462"/>
    </row>
    <row r="551" spans="1:19" hidden="1">
      <c r="A551" s="953" t="s">
        <v>2737</v>
      </c>
      <c r="B551" s="953" t="s">
        <v>2738</v>
      </c>
      <c r="C551" s="953" t="s">
        <v>356</v>
      </c>
      <c r="D551" s="979">
        <v>1</v>
      </c>
      <c r="E551" s="954" t="s">
        <v>7144</v>
      </c>
      <c r="F551" s="953" t="s">
        <v>7145</v>
      </c>
      <c r="G551" s="962" t="s">
        <v>6985</v>
      </c>
      <c r="H551" s="953" t="s">
        <v>341</v>
      </c>
      <c r="I551" s="962">
        <v>0</v>
      </c>
      <c r="J551" s="962">
        <v>19800000</v>
      </c>
      <c r="K551" s="962">
        <v>1274586547</v>
      </c>
      <c r="L551" s="962" t="s">
        <v>2794</v>
      </c>
      <c r="M551" s="953" t="s">
        <v>2762</v>
      </c>
      <c r="N551" s="971" t="s">
        <v>2742</v>
      </c>
      <c r="O551" s="460">
        <v>-19800000</v>
      </c>
      <c r="P551" s="462"/>
      <c r="Q551" s="461" t="s">
        <v>7146</v>
      </c>
      <c r="R551" s="462"/>
      <c r="S551" s="462"/>
    </row>
    <row r="552" spans="1:19" hidden="1">
      <c r="A552" s="953" t="s">
        <v>2737</v>
      </c>
      <c r="B552" s="953" t="s">
        <v>2738</v>
      </c>
      <c r="C552" s="953" t="s">
        <v>356</v>
      </c>
      <c r="D552" s="979">
        <v>2</v>
      </c>
      <c r="E552" s="954" t="s">
        <v>7147</v>
      </c>
      <c r="F552" s="953" t="s">
        <v>7145</v>
      </c>
      <c r="G552" s="962" t="s">
        <v>3213</v>
      </c>
      <c r="H552" s="953" t="s">
        <v>341</v>
      </c>
      <c r="I552" s="962">
        <v>0</v>
      </c>
      <c r="J552" s="962">
        <v>13200000</v>
      </c>
      <c r="K552" s="962">
        <v>1261386547</v>
      </c>
      <c r="L552" s="962" t="s">
        <v>2794</v>
      </c>
      <c r="M552" s="953" t="s">
        <v>2762</v>
      </c>
      <c r="N552" s="971" t="s">
        <v>2742</v>
      </c>
      <c r="O552" s="460">
        <v>-13200000</v>
      </c>
      <c r="P552" s="462"/>
      <c r="Q552" s="461" t="s">
        <v>7148</v>
      </c>
      <c r="R552" s="462"/>
      <c r="S552" s="462"/>
    </row>
    <row r="553" spans="1:19" hidden="1">
      <c r="A553" s="953" t="s">
        <v>2737</v>
      </c>
      <c r="B553" s="953" t="s">
        <v>2738</v>
      </c>
      <c r="C553" s="953" t="s">
        <v>356</v>
      </c>
      <c r="D553" s="979">
        <v>3</v>
      </c>
      <c r="E553" s="954" t="s">
        <v>7149</v>
      </c>
      <c r="F553" s="953" t="s">
        <v>7150</v>
      </c>
      <c r="G553" s="962" t="s">
        <v>7151</v>
      </c>
      <c r="H553" s="953" t="s">
        <v>341</v>
      </c>
      <c r="I553" s="962">
        <v>0</v>
      </c>
      <c r="J553" s="962">
        <v>3850000</v>
      </c>
      <c r="K553" s="962">
        <v>1257536547</v>
      </c>
      <c r="L553" s="962" t="s">
        <v>2794</v>
      </c>
      <c r="M553" s="953" t="s">
        <v>2762</v>
      </c>
      <c r="N553" s="971" t="s">
        <v>2742</v>
      </c>
      <c r="O553" s="460">
        <v>-3850000</v>
      </c>
      <c r="P553" s="462"/>
      <c r="Q553" s="461" t="s">
        <v>7203</v>
      </c>
      <c r="R553" s="462"/>
      <c r="S553" s="462"/>
    </row>
    <row r="554" spans="1:19" hidden="1">
      <c r="A554" s="953" t="s">
        <v>2737</v>
      </c>
      <c r="B554" s="953" t="s">
        <v>2738</v>
      </c>
      <c r="C554" s="953" t="s">
        <v>356</v>
      </c>
      <c r="D554" s="979">
        <v>4</v>
      </c>
      <c r="E554" s="954" t="s">
        <v>7153</v>
      </c>
      <c r="F554" s="953" t="s">
        <v>7154</v>
      </c>
      <c r="G554" s="962" t="s">
        <v>7151</v>
      </c>
      <c r="H554" s="953" t="s">
        <v>341</v>
      </c>
      <c r="I554" s="962">
        <v>0</v>
      </c>
      <c r="J554" s="962">
        <v>20900000</v>
      </c>
      <c r="K554" s="962">
        <v>1236636547</v>
      </c>
      <c r="L554" s="962" t="s">
        <v>2794</v>
      </c>
      <c r="M554" s="953" t="s">
        <v>2762</v>
      </c>
      <c r="N554" s="971" t="s">
        <v>2742</v>
      </c>
      <c r="O554" s="460">
        <v>-20900000</v>
      </c>
      <c r="P554" s="462"/>
      <c r="Q554" s="461" t="s">
        <v>7155</v>
      </c>
      <c r="R554" s="462"/>
      <c r="S554" s="462"/>
    </row>
    <row r="555" spans="1:19" hidden="1">
      <c r="A555" s="953" t="s">
        <v>2737</v>
      </c>
      <c r="B555" s="953" t="s">
        <v>2738</v>
      </c>
      <c r="C555" s="953" t="s">
        <v>356</v>
      </c>
      <c r="D555" s="979">
        <v>5</v>
      </c>
      <c r="E555" s="954" t="s">
        <v>7156</v>
      </c>
      <c r="F555" s="953" t="s">
        <v>7157</v>
      </c>
      <c r="G555" s="962" t="s">
        <v>3213</v>
      </c>
      <c r="H555" s="953" t="s">
        <v>341</v>
      </c>
      <c r="I555" s="962">
        <v>0</v>
      </c>
      <c r="J555" s="962">
        <v>3850000</v>
      </c>
      <c r="K555" s="962">
        <v>1232786547</v>
      </c>
      <c r="L555" s="962" t="s">
        <v>2794</v>
      </c>
      <c r="M555" s="953" t="s">
        <v>2762</v>
      </c>
      <c r="N555" s="971" t="s">
        <v>2742</v>
      </c>
      <c r="O555" s="460">
        <v>-3850000</v>
      </c>
      <c r="P555" s="462"/>
      <c r="Q555" s="461" t="s">
        <v>7204</v>
      </c>
      <c r="R555" s="462"/>
      <c r="S555" s="462"/>
    </row>
    <row r="556" spans="1:19" hidden="1">
      <c r="A556" s="953" t="s">
        <v>2737</v>
      </c>
      <c r="B556" s="953" t="s">
        <v>2738</v>
      </c>
      <c r="C556" s="953" t="s">
        <v>356</v>
      </c>
      <c r="D556" s="979">
        <v>6</v>
      </c>
      <c r="E556" s="954" t="s">
        <v>7156</v>
      </c>
      <c r="F556" s="953" t="s">
        <v>7159</v>
      </c>
      <c r="G556" s="962" t="s">
        <v>3213</v>
      </c>
      <c r="H556" s="953" t="s">
        <v>341</v>
      </c>
      <c r="I556" s="962">
        <v>0</v>
      </c>
      <c r="J556" s="962">
        <v>22000000</v>
      </c>
      <c r="K556" s="962">
        <v>1210786547</v>
      </c>
      <c r="L556" s="962" t="s">
        <v>2794</v>
      </c>
      <c r="M556" s="953" t="s">
        <v>2762</v>
      </c>
      <c r="N556" s="971" t="s">
        <v>2742</v>
      </c>
      <c r="O556" s="460">
        <v>-22000000</v>
      </c>
      <c r="P556" s="462"/>
      <c r="Q556" s="461" t="s">
        <v>7160</v>
      </c>
      <c r="R556" s="462"/>
      <c r="S556" s="462"/>
    </row>
    <row r="557" spans="1:19" hidden="1">
      <c r="A557" s="953" t="s">
        <v>2737</v>
      </c>
      <c r="B557" s="953" t="s">
        <v>2738</v>
      </c>
      <c r="C557" s="953" t="s">
        <v>356</v>
      </c>
      <c r="D557" s="979">
        <v>7</v>
      </c>
      <c r="E557" s="954" t="s">
        <v>7161</v>
      </c>
      <c r="F557" s="953" t="s">
        <v>7159</v>
      </c>
      <c r="G557" s="962" t="s">
        <v>3213</v>
      </c>
      <c r="H557" s="953" t="s">
        <v>341</v>
      </c>
      <c r="I557" s="962">
        <v>0</v>
      </c>
      <c r="J557" s="962">
        <v>4400000</v>
      </c>
      <c r="K557" s="962">
        <v>1206386547</v>
      </c>
      <c r="L557" s="962" t="s">
        <v>2794</v>
      </c>
      <c r="M557" s="953" t="s">
        <v>2762</v>
      </c>
      <c r="N557" s="971" t="s">
        <v>2742</v>
      </c>
      <c r="O557" s="460">
        <v>-4400000</v>
      </c>
      <c r="P557" s="462"/>
      <c r="Q557" s="461" t="s">
        <v>7162</v>
      </c>
      <c r="R557" s="462"/>
      <c r="S557" s="462"/>
    </row>
    <row r="558" spans="1:19" hidden="1">
      <c r="A558" s="953" t="s">
        <v>2737</v>
      </c>
      <c r="B558" s="953" t="s">
        <v>2738</v>
      </c>
      <c r="C558" s="953" t="s">
        <v>356</v>
      </c>
      <c r="D558" s="979">
        <v>8</v>
      </c>
      <c r="E558" s="954" t="s">
        <v>7163</v>
      </c>
      <c r="F558" s="953" t="s">
        <v>7164</v>
      </c>
      <c r="G558" s="962" t="s">
        <v>3213</v>
      </c>
      <c r="H558" s="953" t="s">
        <v>341</v>
      </c>
      <c r="I558" s="962">
        <v>0</v>
      </c>
      <c r="J558" s="962">
        <v>33000000</v>
      </c>
      <c r="K558" s="962">
        <v>1173386547</v>
      </c>
      <c r="L558" s="962" t="s">
        <v>2794</v>
      </c>
      <c r="M558" s="953" t="s">
        <v>2762</v>
      </c>
      <c r="N558" s="971" t="s">
        <v>2742</v>
      </c>
      <c r="O558" s="460">
        <v>-33000000</v>
      </c>
      <c r="P558" s="462"/>
      <c r="Q558" s="461" t="s">
        <v>7165</v>
      </c>
      <c r="R558" s="462"/>
      <c r="S558" s="462"/>
    </row>
    <row r="559" spans="1:19" hidden="1">
      <c r="A559" s="953" t="s">
        <v>2737</v>
      </c>
      <c r="B559" s="953" t="s">
        <v>2738</v>
      </c>
      <c r="C559" s="953" t="s">
        <v>356</v>
      </c>
      <c r="D559" s="979">
        <v>9</v>
      </c>
      <c r="E559" s="954" t="s">
        <v>7166</v>
      </c>
      <c r="F559" s="953" t="s">
        <v>3438</v>
      </c>
      <c r="G559" s="962" t="s">
        <v>3408</v>
      </c>
      <c r="H559" s="953" t="s">
        <v>341</v>
      </c>
      <c r="I559" s="962">
        <v>0</v>
      </c>
      <c r="J559" s="962">
        <v>358840</v>
      </c>
      <c r="K559" s="962">
        <v>1173027707</v>
      </c>
      <c r="L559" s="962" t="s">
        <v>2794</v>
      </c>
      <c r="M559" s="953" t="s">
        <v>2762</v>
      </c>
      <c r="N559" s="971" t="s">
        <v>2742</v>
      </c>
      <c r="O559" s="460">
        <v>-358840</v>
      </c>
      <c r="P559" s="462"/>
      <c r="Q559" s="461" t="s">
        <v>7205</v>
      </c>
      <c r="R559" s="462"/>
      <c r="S559" s="462"/>
    </row>
    <row r="560" spans="1:19" hidden="1">
      <c r="A560" s="953" t="s">
        <v>2737</v>
      </c>
      <c r="B560" s="953" t="s">
        <v>2738</v>
      </c>
      <c r="C560" s="953" t="s">
        <v>356</v>
      </c>
      <c r="D560" s="979">
        <v>10</v>
      </c>
      <c r="E560" s="954" t="s">
        <v>7166</v>
      </c>
      <c r="F560" s="953" t="s">
        <v>7168</v>
      </c>
      <c r="G560" s="962" t="s">
        <v>6434</v>
      </c>
      <c r="H560" s="953" t="s">
        <v>341</v>
      </c>
      <c r="I560" s="962">
        <v>0</v>
      </c>
      <c r="J560" s="962">
        <v>550000</v>
      </c>
      <c r="K560" s="962">
        <v>1172477707</v>
      </c>
      <c r="L560" s="962" t="s">
        <v>2794</v>
      </c>
      <c r="M560" s="953" t="s">
        <v>2762</v>
      </c>
      <c r="N560" s="971" t="s">
        <v>2742</v>
      </c>
      <c r="O560" s="460">
        <v>-550000</v>
      </c>
      <c r="P560" s="462"/>
      <c r="Q560" s="461" t="s">
        <v>7169</v>
      </c>
      <c r="R560" s="462"/>
      <c r="S560" s="462"/>
    </row>
    <row r="561" spans="1:19" hidden="1">
      <c r="A561" s="953" t="s">
        <v>2737</v>
      </c>
      <c r="B561" s="953" t="s">
        <v>2738</v>
      </c>
      <c r="C561" s="953" t="s">
        <v>356</v>
      </c>
      <c r="D561" s="979">
        <v>11</v>
      </c>
      <c r="E561" s="954" t="s">
        <v>7170</v>
      </c>
      <c r="F561" s="953" t="s">
        <v>7024</v>
      </c>
      <c r="G561" s="962" t="s">
        <v>6434</v>
      </c>
      <c r="H561" s="953" t="s">
        <v>341</v>
      </c>
      <c r="I561" s="962">
        <v>0</v>
      </c>
      <c r="J561" s="962">
        <v>550000</v>
      </c>
      <c r="K561" s="962">
        <v>1171927707</v>
      </c>
      <c r="L561" s="962" t="s">
        <v>2794</v>
      </c>
      <c r="M561" s="953" t="s">
        <v>2762</v>
      </c>
      <c r="N561" s="971" t="s">
        <v>2742</v>
      </c>
      <c r="O561" s="460">
        <v>-550000</v>
      </c>
      <c r="P561" s="462"/>
      <c r="Q561" s="461" t="s">
        <v>7171</v>
      </c>
      <c r="R561" s="462"/>
      <c r="S561" s="462"/>
    </row>
    <row r="562" spans="1:19" hidden="1">
      <c r="A562" s="953" t="s">
        <v>2737</v>
      </c>
      <c r="B562" s="953" t="s">
        <v>2738</v>
      </c>
      <c r="C562" s="953" t="s">
        <v>356</v>
      </c>
      <c r="D562" s="979">
        <v>12</v>
      </c>
      <c r="E562" s="954" t="s">
        <v>7172</v>
      </c>
      <c r="F562" s="953" t="s">
        <v>7150</v>
      </c>
      <c r="G562" s="962" t="s">
        <v>3213</v>
      </c>
      <c r="H562" s="953" t="s">
        <v>341</v>
      </c>
      <c r="I562" s="962">
        <v>0</v>
      </c>
      <c r="J562" s="962">
        <v>7700000</v>
      </c>
      <c r="K562" s="962">
        <v>1164227707</v>
      </c>
      <c r="L562" s="962" t="s">
        <v>2794</v>
      </c>
      <c r="M562" s="953" t="s">
        <v>2762</v>
      </c>
      <c r="N562" s="971" t="s">
        <v>2742</v>
      </c>
      <c r="O562" s="460">
        <v>-7700000</v>
      </c>
      <c r="P562" s="462"/>
      <c r="Q562" s="461" t="s">
        <v>7173</v>
      </c>
      <c r="R562" s="462"/>
      <c r="S562" s="462"/>
    </row>
    <row r="563" spans="1:19" hidden="1">
      <c r="A563" s="953" t="s">
        <v>2737</v>
      </c>
      <c r="B563" s="953" t="s">
        <v>2738</v>
      </c>
      <c r="C563" s="953" t="s">
        <v>356</v>
      </c>
      <c r="D563" s="979">
        <v>13</v>
      </c>
      <c r="E563" s="954" t="s">
        <v>7174</v>
      </c>
      <c r="F563" s="953" t="s">
        <v>7175</v>
      </c>
      <c r="G563" s="962" t="s">
        <v>7176</v>
      </c>
      <c r="H563" s="953" t="s">
        <v>341</v>
      </c>
      <c r="I563" s="962">
        <v>0</v>
      </c>
      <c r="J563" s="962">
        <v>61293210</v>
      </c>
      <c r="K563" s="962">
        <v>1102934497</v>
      </c>
      <c r="L563" s="962" t="s">
        <v>2794</v>
      </c>
      <c r="M563" s="953" t="s">
        <v>2762</v>
      </c>
      <c r="N563" s="971" t="s">
        <v>2742</v>
      </c>
      <c r="O563" s="460">
        <v>-61293210</v>
      </c>
      <c r="P563" s="462"/>
      <c r="Q563" s="461" t="s">
        <v>7177</v>
      </c>
      <c r="R563" s="462"/>
      <c r="S563" s="462"/>
    </row>
    <row r="564" spans="1:19" hidden="1">
      <c r="A564" s="953" t="s">
        <v>2737</v>
      </c>
      <c r="B564" s="953" t="s">
        <v>2738</v>
      </c>
      <c r="C564" s="953" t="s">
        <v>356</v>
      </c>
      <c r="D564" s="979">
        <v>14</v>
      </c>
      <c r="E564" s="954" t="s">
        <v>7178</v>
      </c>
      <c r="F564" s="953" t="s">
        <v>7179</v>
      </c>
      <c r="G564" s="962" t="s">
        <v>7180</v>
      </c>
      <c r="H564" s="953" t="s">
        <v>341</v>
      </c>
      <c r="I564" s="962">
        <v>0</v>
      </c>
      <c r="J564" s="962">
        <v>80850000</v>
      </c>
      <c r="K564" s="962">
        <v>1022084497</v>
      </c>
      <c r="L564" s="962" t="s">
        <v>2794</v>
      </c>
      <c r="M564" s="953" t="s">
        <v>2762</v>
      </c>
      <c r="N564" s="971" t="s">
        <v>2742</v>
      </c>
      <c r="O564" s="460">
        <v>-80850000</v>
      </c>
      <c r="P564" s="462"/>
      <c r="Q564" s="461" t="s">
        <v>8297</v>
      </c>
      <c r="R564" s="462"/>
      <c r="S564" s="462"/>
    </row>
    <row r="565" spans="1:19" hidden="1">
      <c r="A565" s="953" t="s">
        <v>2737</v>
      </c>
      <c r="B565" s="953" t="s">
        <v>2738</v>
      </c>
      <c r="C565" s="953" t="s">
        <v>356</v>
      </c>
      <c r="D565" s="979">
        <v>1</v>
      </c>
      <c r="E565" s="954" t="s">
        <v>7181</v>
      </c>
      <c r="F565" s="953" t="s">
        <v>7182</v>
      </c>
      <c r="G565" s="962" t="s">
        <v>6583</v>
      </c>
      <c r="H565" s="953" t="s">
        <v>341</v>
      </c>
      <c r="I565" s="962">
        <v>0</v>
      </c>
      <c r="J565" s="962">
        <v>13200000</v>
      </c>
      <c r="K565" s="980">
        <v>1008884497</v>
      </c>
      <c r="L565" s="962" t="s">
        <v>2794</v>
      </c>
      <c r="M565" s="953" t="s">
        <v>2762</v>
      </c>
      <c r="N565" s="971" t="s">
        <v>2742</v>
      </c>
      <c r="O565" s="460">
        <v>-13200000</v>
      </c>
      <c r="P565" s="462"/>
      <c r="Q565" s="461" t="s">
        <v>7183</v>
      </c>
      <c r="R565" s="462"/>
      <c r="S565" s="462"/>
    </row>
    <row r="566" spans="1:19" hidden="1">
      <c r="A566" s="950" t="s">
        <v>2737</v>
      </c>
      <c r="B566" s="950" t="s">
        <v>2738</v>
      </c>
      <c r="C566" s="950" t="s">
        <v>423</v>
      </c>
      <c r="D566" s="981"/>
      <c r="E566" s="968" t="s">
        <v>7184</v>
      </c>
      <c r="F566" s="950" t="s">
        <v>2994</v>
      </c>
      <c r="G566" s="969" t="s">
        <v>55</v>
      </c>
      <c r="H566" s="950" t="s">
        <v>341</v>
      </c>
      <c r="I566" s="973">
        <v>0</v>
      </c>
      <c r="J566" s="973">
        <v>7657424</v>
      </c>
      <c r="K566" s="973">
        <v>18304745</v>
      </c>
      <c r="L566" s="973"/>
      <c r="M566" s="950"/>
      <c r="N566" s="978" t="s">
        <v>2742</v>
      </c>
      <c r="O566" s="609">
        <v>-7657424</v>
      </c>
      <c r="P566" s="462"/>
      <c r="Q566" s="461" t="s">
        <v>39</v>
      </c>
      <c r="R566" s="462"/>
      <c r="S566" s="462"/>
    </row>
    <row r="567" spans="1:19" hidden="1">
      <c r="A567" s="953"/>
      <c r="B567" s="953"/>
      <c r="C567" s="953" t="s">
        <v>2999</v>
      </c>
      <c r="D567" s="979"/>
      <c r="E567" s="954"/>
      <c r="F567" s="953"/>
      <c r="G567" s="962"/>
      <c r="H567" s="953"/>
      <c r="I567" s="962"/>
      <c r="J567" s="962"/>
      <c r="K567" s="962"/>
      <c r="L567" s="962"/>
      <c r="M567" s="953"/>
      <c r="N567" s="971"/>
      <c r="O567" s="460"/>
      <c r="P567" s="462"/>
      <c r="Q567" s="461"/>
    </row>
    <row r="568" spans="1:19" hidden="1">
      <c r="A568" s="953" t="s">
        <v>2737</v>
      </c>
      <c r="B568" s="953" t="s">
        <v>2738</v>
      </c>
      <c r="C568" s="953" t="s">
        <v>356</v>
      </c>
      <c r="D568" s="979">
        <v>1</v>
      </c>
      <c r="E568" s="954" t="s">
        <v>7265</v>
      </c>
      <c r="F568" s="953" t="s">
        <v>7266</v>
      </c>
      <c r="G568" s="962" t="s">
        <v>6434</v>
      </c>
      <c r="H568" s="953" t="s">
        <v>341</v>
      </c>
      <c r="I568" s="962">
        <v>0</v>
      </c>
      <c r="J568" s="962">
        <v>2310000</v>
      </c>
      <c r="K568" s="962">
        <v>1006574497</v>
      </c>
      <c r="L568" s="962" t="s">
        <v>2794</v>
      </c>
      <c r="M568" s="953" t="s">
        <v>2762</v>
      </c>
      <c r="N568" s="971" t="s">
        <v>2742</v>
      </c>
      <c r="O568" s="460">
        <v>-2310000</v>
      </c>
      <c r="P568" s="462"/>
      <c r="Q568" s="461" t="s">
        <v>39</v>
      </c>
      <c r="R568" s="462"/>
      <c r="S568" s="462"/>
    </row>
    <row r="569" spans="1:19" hidden="1">
      <c r="A569" s="953" t="s">
        <v>2737</v>
      </c>
      <c r="B569" s="953" t="s">
        <v>2738</v>
      </c>
      <c r="C569" s="953" t="s">
        <v>356</v>
      </c>
      <c r="D569" s="979">
        <v>2</v>
      </c>
      <c r="E569" s="954" t="s">
        <v>7267</v>
      </c>
      <c r="F569" s="953" t="s">
        <v>7268</v>
      </c>
      <c r="G569" s="962" t="s">
        <v>3213</v>
      </c>
      <c r="H569" s="953" t="s">
        <v>341</v>
      </c>
      <c r="I569" s="962">
        <v>0</v>
      </c>
      <c r="J569" s="962">
        <v>34650000</v>
      </c>
      <c r="K569" s="962">
        <v>971924497</v>
      </c>
      <c r="L569" s="962" t="s">
        <v>2794</v>
      </c>
      <c r="M569" s="953" t="s">
        <v>2762</v>
      </c>
      <c r="N569" s="971" t="s">
        <v>2742</v>
      </c>
      <c r="O569" s="460">
        <v>-34650000</v>
      </c>
      <c r="P569" s="462"/>
      <c r="Q569" s="461" t="s">
        <v>7269</v>
      </c>
      <c r="R569" s="462"/>
      <c r="S569" s="462"/>
    </row>
    <row r="570" spans="1:19" hidden="1">
      <c r="A570" s="953" t="s">
        <v>2737</v>
      </c>
      <c r="B570" s="953" t="s">
        <v>2738</v>
      </c>
      <c r="C570" s="953" t="s">
        <v>356</v>
      </c>
      <c r="D570" s="979">
        <v>1</v>
      </c>
      <c r="E570" s="954" t="s">
        <v>7270</v>
      </c>
      <c r="F570" s="953" t="s">
        <v>6600</v>
      </c>
      <c r="G570" s="962" t="s">
        <v>6601</v>
      </c>
      <c r="H570" s="953" t="s">
        <v>341</v>
      </c>
      <c r="I570" s="962">
        <v>0</v>
      </c>
      <c r="J570" s="962">
        <v>660000</v>
      </c>
      <c r="K570" s="962">
        <v>971264497</v>
      </c>
      <c r="L570" s="962" t="s">
        <v>2794</v>
      </c>
      <c r="M570" s="953" t="s">
        <v>2762</v>
      </c>
      <c r="N570" s="971" t="s">
        <v>2742</v>
      </c>
      <c r="O570" s="460">
        <v>-660000</v>
      </c>
      <c r="P570" s="462"/>
      <c r="Q570" s="461" t="s">
        <v>7271</v>
      </c>
      <c r="R570" s="462"/>
      <c r="S570" s="462"/>
    </row>
    <row r="571" spans="1:19" hidden="1">
      <c r="A571" s="953" t="s">
        <v>2737</v>
      </c>
      <c r="B571" s="953" t="s">
        <v>2738</v>
      </c>
      <c r="C571" s="953" t="s">
        <v>356</v>
      </c>
      <c r="D571" s="979">
        <v>1</v>
      </c>
      <c r="E571" s="954" t="s">
        <v>7272</v>
      </c>
      <c r="F571" s="953" t="s">
        <v>7273</v>
      </c>
      <c r="G571" s="962" t="s">
        <v>6601</v>
      </c>
      <c r="H571" s="953" t="s">
        <v>341</v>
      </c>
      <c r="I571" s="962">
        <v>0</v>
      </c>
      <c r="J571" s="962">
        <v>990000</v>
      </c>
      <c r="K571" s="962">
        <v>970274497</v>
      </c>
      <c r="L571" s="962" t="s">
        <v>2794</v>
      </c>
      <c r="M571" s="953" t="s">
        <v>2762</v>
      </c>
      <c r="N571" s="971" t="s">
        <v>2742</v>
      </c>
      <c r="O571" s="460">
        <v>-990000</v>
      </c>
      <c r="P571" s="462"/>
      <c r="Q571" s="461" t="s">
        <v>7278</v>
      </c>
      <c r="R571" s="462"/>
      <c r="S571" s="462"/>
    </row>
    <row r="572" spans="1:19" hidden="1">
      <c r="A572" s="953" t="s">
        <v>2737</v>
      </c>
      <c r="B572" s="953" t="s">
        <v>2738</v>
      </c>
      <c r="C572" s="953" t="s">
        <v>356</v>
      </c>
      <c r="D572" s="979">
        <v>2</v>
      </c>
      <c r="E572" s="954" t="s">
        <v>7274</v>
      </c>
      <c r="F572" s="953" t="s">
        <v>3004</v>
      </c>
      <c r="G572" s="962"/>
      <c r="H572" s="953" t="s">
        <v>341</v>
      </c>
      <c r="I572" s="962">
        <v>0</v>
      </c>
      <c r="J572" s="962">
        <v>1000</v>
      </c>
      <c r="K572" s="962">
        <v>970273497</v>
      </c>
      <c r="L572" s="962" t="s">
        <v>2858</v>
      </c>
      <c r="M572" s="953" t="s">
        <v>2762</v>
      </c>
      <c r="N572" s="971" t="s">
        <v>2742</v>
      </c>
      <c r="O572" s="460">
        <v>-1000</v>
      </c>
      <c r="P572" s="462"/>
      <c r="Q572" s="461" t="s">
        <v>39</v>
      </c>
      <c r="R572" s="462"/>
      <c r="S572" s="462"/>
    </row>
    <row r="573" spans="1:19" hidden="1">
      <c r="A573" s="953" t="s">
        <v>2737</v>
      </c>
      <c r="B573" s="953" t="s">
        <v>2738</v>
      </c>
      <c r="C573" s="953" t="s">
        <v>356</v>
      </c>
      <c r="D573" s="979">
        <v>3</v>
      </c>
      <c r="E573" s="954" t="s">
        <v>7275</v>
      </c>
      <c r="F573" s="953" t="s">
        <v>3004</v>
      </c>
      <c r="G573" s="962"/>
      <c r="H573" s="953" t="s">
        <v>341</v>
      </c>
      <c r="I573" s="962">
        <v>0</v>
      </c>
      <c r="J573" s="962">
        <v>1000</v>
      </c>
      <c r="K573" s="962">
        <v>970272497</v>
      </c>
      <c r="L573" s="962" t="s">
        <v>2858</v>
      </c>
      <c r="M573" s="953" t="s">
        <v>2762</v>
      </c>
      <c r="N573" s="971" t="s">
        <v>2742</v>
      </c>
      <c r="O573" s="460">
        <v>-1000</v>
      </c>
      <c r="P573" s="462"/>
      <c r="Q573" s="461" t="s">
        <v>39</v>
      </c>
      <c r="R573" s="462"/>
      <c r="S573" s="462"/>
    </row>
    <row r="574" spans="1:19" hidden="1">
      <c r="A574" s="953" t="s">
        <v>2737</v>
      </c>
      <c r="B574" s="953" t="s">
        <v>2738</v>
      </c>
      <c r="C574" s="953" t="s">
        <v>356</v>
      </c>
      <c r="D574" s="979">
        <v>4</v>
      </c>
      <c r="E574" s="954" t="s">
        <v>7276</v>
      </c>
      <c r="F574" s="953" t="s">
        <v>3438</v>
      </c>
      <c r="G574" s="962" t="s">
        <v>3408</v>
      </c>
      <c r="H574" s="953" t="s">
        <v>341</v>
      </c>
      <c r="I574" s="962">
        <v>0</v>
      </c>
      <c r="J574" s="962">
        <v>381540</v>
      </c>
      <c r="K574" s="962">
        <v>969890957</v>
      </c>
      <c r="L574" s="962" t="s">
        <v>2794</v>
      </c>
      <c r="M574" s="953" t="s">
        <v>2762</v>
      </c>
      <c r="N574" s="971" t="s">
        <v>2742</v>
      </c>
      <c r="O574" s="460">
        <v>-381540</v>
      </c>
      <c r="P574" s="462"/>
      <c r="Q574" s="461" t="s">
        <v>7277</v>
      </c>
      <c r="R574" s="462"/>
      <c r="S574" s="462"/>
    </row>
    <row r="575" spans="1:19" hidden="1">
      <c r="A575" s="953"/>
      <c r="B575" s="953"/>
      <c r="C575" s="953" t="s">
        <v>2999</v>
      </c>
      <c r="D575" s="979"/>
      <c r="E575" s="954"/>
      <c r="F575" s="953"/>
      <c r="G575" s="962"/>
      <c r="H575" s="953"/>
      <c r="I575" s="962"/>
      <c r="J575" s="962"/>
      <c r="K575" s="962"/>
      <c r="L575" s="962"/>
      <c r="M575" s="953"/>
      <c r="N575" s="971"/>
      <c r="O575" s="460"/>
      <c r="P575" s="462"/>
      <c r="Q575" s="461"/>
    </row>
    <row r="576" spans="1:19" s="462" customFormat="1" hidden="1">
      <c r="A576" s="953" t="s">
        <v>2737</v>
      </c>
      <c r="B576" s="953" t="s">
        <v>2738</v>
      </c>
      <c r="C576" s="953" t="s">
        <v>423</v>
      </c>
      <c r="D576" s="979"/>
      <c r="E576" s="954" t="s">
        <v>7357</v>
      </c>
      <c r="F576" s="953" t="s">
        <v>2994</v>
      </c>
      <c r="G576" s="962" t="s">
        <v>55</v>
      </c>
      <c r="H576" s="953" t="s">
        <v>341</v>
      </c>
      <c r="I576" s="962">
        <v>0</v>
      </c>
      <c r="J576" s="962">
        <v>7410410</v>
      </c>
      <c r="K576" s="962">
        <v>10894335</v>
      </c>
      <c r="L576" s="962"/>
      <c r="M576" s="953"/>
      <c r="N576" s="971" t="s">
        <v>2742</v>
      </c>
      <c r="O576" s="460">
        <v>-7410410</v>
      </c>
      <c r="Q576" s="461" t="s">
        <v>39</v>
      </c>
    </row>
    <row r="577" spans="1:17" s="462" customFormat="1" hidden="1">
      <c r="A577" s="953" t="s">
        <v>2737</v>
      </c>
      <c r="B577" s="953" t="s">
        <v>2738</v>
      </c>
      <c r="C577" s="953" t="s">
        <v>356</v>
      </c>
      <c r="D577" s="979">
        <v>1</v>
      </c>
      <c r="E577" s="964" t="s">
        <v>7358</v>
      </c>
      <c r="F577" s="914" t="s">
        <v>7359</v>
      </c>
      <c r="G577" s="965" t="s">
        <v>6401</v>
      </c>
      <c r="H577" s="953" t="s">
        <v>341</v>
      </c>
      <c r="I577" s="962">
        <v>0</v>
      </c>
      <c r="J577" s="962">
        <v>20000000</v>
      </c>
      <c r="K577" s="962" t="s">
        <v>7360</v>
      </c>
      <c r="L577" s="962" t="s">
        <v>2794</v>
      </c>
      <c r="M577" s="953" t="s">
        <v>2762</v>
      </c>
      <c r="N577" s="971" t="s">
        <v>2742</v>
      </c>
      <c r="O577" s="460">
        <v>-20000000</v>
      </c>
      <c r="Q577" s="461" t="s">
        <v>7404</v>
      </c>
    </row>
    <row r="578" spans="1:17" s="462" customFormat="1" hidden="1">
      <c r="A578" s="953" t="s">
        <v>2737</v>
      </c>
      <c r="B578" s="953" t="s">
        <v>2738</v>
      </c>
      <c r="C578" s="953" t="s">
        <v>356</v>
      </c>
      <c r="D578" s="979">
        <v>2</v>
      </c>
      <c r="E578" s="964" t="s">
        <v>7361</v>
      </c>
      <c r="F578" s="914" t="s">
        <v>3438</v>
      </c>
      <c r="G578" s="965" t="s">
        <v>3408</v>
      </c>
      <c r="H578" s="953" t="s">
        <v>341</v>
      </c>
      <c r="I578" s="962">
        <v>0</v>
      </c>
      <c r="J578" s="962">
        <v>437250</v>
      </c>
      <c r="K578" s="962" t="s">
        <v>7362</v>
      </c>
      <c r="L578" s="962" t="s">
        <v>2794</v>
      </c>
      <c r="M578" s="953" t="s">
        <v>2762</v>
      </c>
      <c r="N578" s="971" t="s">
        <v>2742</v>
      </c>
      <c r="O578" s="460">
        <v>-437250</v>
      </c>
      <c r="Q578" s="461" t="s">
        <v>7406</v>
      </c>
    </row>
    <row r="579" spans="1:17" s="462" customFormat="1" hidden="1">
      <c r="A579" s="953" t="s">
        <v>2737</v>
      </c>
      <c r="B579" s="953" t="s">
        <v>2738</v>
      </c>
      <c r="C579" s="953" t="s">
        <v>356</v>
      </c>
      <c r="D579" s="979">
        <v>3</v>
      </c>
      <c r="E579" s="964" t="s">
        <v>7363</v>
      </c>
      <c r="F579" s="914" t="s">
        <v>7364</v>
      </c>
      <c r="G579" s="965" t="s">
        <v>7365</v>
      </c>
      <c r="H579" s="953" t="s">
        <v>341</v>
      </c>
      <c r="I579" s="962">
        <v>0</v>
      </c>
      <c r="J579" s="962">
        <v>173600000</v>
      </c>
      <c r="K579" s="962" t="s">
        <v>7366</v>
      </c>
      <c r="L579" s="962" t="s">
        <v>2794</v>
      </c>
      <c r="M579" s="953" t="s">
        <v>2762</v>
      </c>
      <c r="N579" s="971" t="s">
        <v>2742</v>
      </c>
      <c r="O579" s="460">
        <v>-173600000</v>
      </c>
      <c r="Q579" s="461" t="s">
        <v>7405</v>
      </c>
    </row>
    <row r="580" spans="1:17" s="462" customFormat="1" hidden="1">
      <c r="A580" s="953" t="s">
        <v>2737</v>
      </c>
      <c r="B580" s="953" t="s">
        <v>2738</v>
      </c>
      <c r="C580" s="953" t="s">
        <v>356</v>
      </c>
      <c r="D580" s="979">
        <v>1</v>
      </c>
      <c r="E580" s="954" t="s">
        <v>7367</v>
      </c>
      <c r="F580" s="953"/>
      <c r="G580" s="962"/>
      <c r="H580" s="953" t="s">
        <v>341</v>
      </c>
      <c r="I580" s="962">
        <v>226922</v>
      </c>
      <c r="J580" s="962">
        <v>0</v>
      </c>
      <c r="K580" s="962" t="s">
        <v>7368</v>
      </c>
      <c r="L580" s="962" t="s">
        <v>2865</v>
      </c>
      <c r="M580" s="953" t="s">
        <v>2862</v>
      </c>
      <c r="N580" s="971" t="s">
        <v>2742</v>
      </c>
      <c r="O580" s="460">
        <v>226922</v>
      </c>
      <c r="Q580" s="461" t="s">
        <v>39</v>
      </c>
    </row>
    <row r="581" spans="1:17" s="462" customFormat="1" hidden="1">
      <c r="A581" s="953" t="s">
        <v>2737</v>
      </c>
      <c r="B581" s="953" t="s">
        <v>2738</v>
      </c>
      <c r="C581" s="953" t="s">
        <v>356</v>
      </c>
      <c r="D581" s="979">
        <v>2</v>
      </c>
      <c r="E581" s="954" t="s">
        <v>7369</v>
      </c>
      <c r="F581" s="953" t="s">
        <v>1058</v>
      </c>
      <c r="G581" s="962" t="s">
        <v>1058</v>
      </c>
      <c r="H581" s="953" t="s">
        <v>341</v>
      </c>
      <c r="I581" s="962">
        <v>605145600</v>
      </c>
      <c r="J581" s="962">
        <v>0</v>
      </c>
      <c r="K581" s="962" t="s">
        <v>7370</v>
      </c>
      <c r="L581" s="962" t="s">
        <v>2858</v>
      </c>
      <c r="M581" s="953" t="s">
        <v>2862</v>
      </c>
      <c r="N581" s="971" t="s">
        <v>2742</v>
      </c>
      <c r="O581" s="460">
        <v>605145600</v>
      </c>
      <c r="Q581" s="461" t="s">
        <v>39</v>
      </c>
    </row>
    <row r="582" spans="1:17" s="462" customFormat="1" hidden="1">
      <c r="A582" s="953" t="s">
        <v>2737</v>
      </c>
      <c r="B582" s="953" t="s">
        <v>2738</v>
      </c>
      <c r="C582" s="953" t="s">
        <v>356</v>
      </c>
      <c r="D582" s="979">
        <v>3</v>
      </c>
      <c r="E582" s="964" t="s">
        <v>7371</v>
      </c>
      <c r="F582" s="914" t="s">
        <v>7372</v>
      </c>
      <c r="G582" s="965" t="s">
        <v>3213</v>
      </c>
      <c r="H582" s="953" t="s">
        <v>341</v>
      </c>
      <c r="I582" s="962">
        <v>0</v>
      </c>
      <c r="J582" s="962">
        <v>425040000</v>
      </c>
      <c r="K582" s="962" t="s">
        <v>7373</v>
      </c>
      <c r="L582" s="962" t="s">
        <v>2794</v>
      </c>
      <c r="M582" s="953" t="s">
        <v>2762</v>
      </c>
      <c r="N582" s="971" t="s">
        <v>2742</v>
      </c>
      <c r="O582" s="460">
        <v>-425040000</v>
      </c>
      <c r="Q582" s="461" t="s">
        <v>7407</v>
      </c>
    </row>
    <row r="583" spans="1:17" s="462" customFormat="1" hidden="1">
      <c r="A583" s="953" t="s">
        <v>2737</v>
      </c>
      <c r="B583" s="953" t="s">
        <v>2738</v>
      </c>
      <c r="C583" s="953" t="s">
        <v>356</v>
      </c>
      <c r="D583" s="979">
        <v>4</v>
      </c>
      <c r="E583" s="954" t="s">
        <v>7374</v>
      </c>
      <c r="F583" s="953" t="s">
        <v>1058</v>
      </c>
      <c r="G583" s="962" t="s">
        <v>1058</v>
      </c>
      <c r="H583" s="953" t="s">
        <v>341</v>
      </c>
      <c r="I583" s="962">
        <v>1038240000</v>
      </c>
      <c r="J583" s="962">
        <v>0</v>
      </c>
      <c r="K583" s="962" t="s">
        <v>7375</v>
      </c>
      <c r="L583" s="962" t="s">
        <v>2858</v>
      </c>
      <c r="M583" s="953" t="s">
        <v>2862</v>
      </c>
      <c r="N583" s="971" t="s">
        <v>2742</v>
      </c>
      <c r="O583" s="460">
        <v>1038240000</v>
      </c>
      <c r="Q583" s="461" t="s">
        <v>39</v>
      </c>
    </row>
    <row r="584" spans="1:17" s="462" customFormat="1" hidden="1">
      <c r="A584" s="953" t="s">
        <v>2737</v>
      </c>
      <c r="B584" s="953" t="s">
        <v>2738</v>
      </c>
      <c r="C584" s="953" t="s">
        <v>356</v>
      </c>
      <c r="D584" s="979">
        <v>5</v>
      </c>
      <c r="E584" s="964" t="s">
        <v>7376</v>
      </c>
      <c r="F584" s="914" t="s">
        <v>3462</v>
      </c>
      <c r="G584" s="965" t="s">
        <v>3463</v>
      </c>
      <c r="H584" s="953" t="s">
        <v>341</v>
      </c>
      <c r="I584" s="962">
        <v>0</v>
      </c>
      <c r="J584" s="962">
        <v>2070000</v>
      </c>
      <c r="K584" s="962" t="s">
        <v>7377</v>
      </c>
      <c r="L584" s="962" t="s">
        <v>2794</v>
      </c>
      <c r="M584" s="953" t="s">
        <v>2762</v>
      </c>
      <c r="N584" s="971" t="s">
        <v>2742</v>
      </c>
      <c r="O584" s="460">
        <v>-2070000</v>
      </c>
      <c r="Q584" s="461" t="s">
        <v>7378</v>
      </c>
    </row>
    <row r="585" spans="1:17" s="462" customFormat="1" hidden="1">
      <c r="A585" s="953" t="s">
        <v>2737</v>
      </c>
      <c r="B585" s="953" t="s">
        <v>2738</v>
      </c>
      <c r="C585" s="953" t="s">
        <v>356</v>
      </c>
      <c r="D585" s="979">
        <v>6</v>
      </c>
      <c r="E585" s="964" t="s">
        <v>7379</v>
      </c>
      <c r="F585" s="914" t="s">
        <v>6543</v>
      </c>
      <c r="G585" s="965" t="s">
        <v>3463</v>
      </c>
      <c r="H585" s="953" t="s">
        <v>341</v>
      </c>
      <c r="I585" s="962">
        <v>0</v>
      </c>
      <c r="J585" s="962">
        <v>2760000</v>
      </c>
      <c r="K585" s="962" t="s">
        <v>7380</v>
      </c>
      <c r="L585" s="962" t="s">
        <v>2794</v>
      </c>
      <c r="M585" s="953" t="s">
        <v>2762</v>
      </c>
      <c r="N585" s="971" t="s">
        <v>2742</v>
      </c>
      <c r="O585" s="460">
        <v>-2760000</v>
      </c>
      <c r="Q585" s="461" t="s">
        <v>7408</v>
      </c>
    </row>
    <row r="586" spans="1:17" s="462" customFormat="1" hidden="1">
      <c r="A586" s="953" t="s">
        <v>2737</v>
      </c>
      <c r="B586" s="953" t="s">
        <v>2738</v>
      </c>
      <c r="C586" s="953" t="s">
        <v>356</v>
      </c>
      <c r="D586" s="979">
        <v>7</v>
      </c>
      <c r="E586" s="964" t="s">
        <v>7381</v>
      </c>
      <c r="F586" s="914" t="s">
        <v>7382</v>
      </c>
      <c r="G586" s="965" t="s">
        <v>3454</v>
      </c>
      <c r="H586" s="953" t="s">
        <v>341</v>
      </c>
      <c r="I586" s="962">
        <v>0</v>
      </c>
      <c r="J586" s="962">
        <v>167132593</v>
      </c>
      <c r="K586" s="962" t="s">
        <v>7383</v>
      </c>
      <c r="L586" s="962" t="s">
        <v>2794</v>
      </c>
      <c r="M586" s="953" t="s">
        <v>2762</v>
      </c>
      <c r="N586" s="971" t="s">
        <v>2742</v>
      </c>
      <c r="O586" s="460">
        <v>-167132593</v>
      </c>
      <c r="Q586" s="461" t="s">
        <v>39</v>
      </c>
    </row>
    <row r="587" spans="1:17" s="462" customFormat="1" hidden="1">
      <c r="A587" s="953" t="s">
        <v>2737</v>
      </c>
      <c r="B587" s="953" t="s">
        <v>2738</v>
      </c>
      <c r="C587" s="953" t="s">
        <v>356</v>
      </c>
      <c r="D587" s="979">
        <v>8</v>
      </c>
      <c r="E587" s="964" t="s">
        <v>7384</v>
      </c>
      <c r="F587" s="914" t="s">
        <v>7385</v>
      </c>
      <c r="G587" s="965" t="s">
        <v>3454</v>
      </c>
      <c r="H587" s="953" t="s">
        <v>341</v>
      </c>
      <c r="I587" s="962">
        <v>0</v>
      </c>
      <c r="J587" s="962">
        <v>147549755</v>
      </c>
      <c r="K587" s="962" t="s">
        <v>7386</v>
      </c>
      <c r="L587" s="962" t="s">
        <v>2794</v>
      </c>
      <c r="M587" s="953" t="s">
        <v>2762</v>
      </c>
      <c r="N587" s="971" t="s">
        <v>2742</v>
      </c>
      <c r="O587" s="460">
        <v>-147549755</v>
      </c>
      <c r="Q587" s="461" t="s">
        <v>39</v>
      </c>
    </row>
    <row r="588" spans="1:17" s="462" customFormat="1" hidden="1">
      <c r="A588" s="953" t="s">
        <v>2737</v>
      </c>
      <c r="B588" s="953" t="s">
        <v>2738</v>
      </c>
      <c r="C588" s="953" t="s">
        <v>356</v>
      </c>
      <c r="D588" s="979">
        <v>9</v>
      </c>
      <c r="E588" s="964" t="s">
        <v>7384</v>
      </c>
      <c r="F588" s="914" t="s">
        <v>7387</v>
      </c>
      <c r="G588" s="965" t="s">
        <v>3454</v>
      </c>
      <c r="H588" s="953" t="s">
        <v>341</v>
      </c>
      <c r="I588" s="962">
        <v>0</v>
      </c>
      <c r="J588" s="962">
        <v>272844814</v>
      </c>
      <c r="K588" s="962" t="s">
        <v>7388</v>
      </c>
      <c r="L588" s="962" t="s">
        <v>2794</v>
      </c>
      <c r="M588" s="953" t="s">
        <v>2762</v>
      </c>
      <c r="N588" s="971" t="s">
        <v>2742</v>
      </c>
      <c r="O588" s="460">
        <v>-272844814</v>
      </c>
      <c r="Q588" s="461" t="s">
        <v>39</v>
      </c>
    </row>
    <row r="589" spans="1:17" s="462" customFormat="1" hidden="1">
      <c r="A589" s="953" t="s">
        <v>2737</v>
      </c>
      <c r="B589" s="953" t="s">
        <v>2738</v>
      </c>
      <c r="C589" s="953" t="s">
        <v>482</v>
      </c>
      <c r="D589" s="979">
        <v>1</v>
      </c>
      <c r="E589" s="954" t="s">
        <v>7389</v>
      </c>
      <c r="F589" s="986" t="s">
        <v>7390</v>
      </c>
      <c r="G589" s="976" t="s">
        <v>3443</v>
      </c>
      <c r="H589" s="986" t="s">
        <v>38</v>
      </c>
      <c r="I589" s="976">
        <v>700000</v>
      </c>
      <c r="J589" s="976">
        <v>0</v>
      </c>
      <c r="K589" s="962">
        <v>700000.48</v>
      </c>
      <c r="L589" s="962" t="s">
        <v>3444</v>
      </c>
      <c r="M589" s="953" t="s">
        <v>2862</v>
      </c>
      <c r="N589" s="971" t="s">
        <v>2742</v>
      </c>
      <c r="O589" s="460">
        <v>700000</v>
      </c>
      <c r="Q589" s="461" t="s">
        <v>39</v>
      </c>
    </row>
    <row r="590" spans="1:17" s="462" customFormat="1" hidden="1">
      <c r="A590" s="953" t="s">
        <v>2737</v>
      </c>
      <c r="B590" s="953" t="s">
        <v>2738</v>
      </c>
      <c r="C590" s="953" t="s">
        <v>482</v>
      </c>
      <c r="D590" s="979">
        <v>2</v>
      </c>
      <c r="E590" s="954" t="s">
        <v>7391</v>
      </c>
      <c r="F590" s="986" t="s">
        <v>7392</v>
      </c>
      <c r="G590" s="976" t="s">
        <v>3443</v>
      </c>
      <c r="H590" s="986" t="s">
        <v>38</v>
      </c>
      <c r="I590" s="976">
        <v>408000</v>
      </c>
      <c r="J590" s="976">
        <v>0</v>
      </c>
      <c r="K590" s="962">
        <v>1108000.48</v>
      </c>
      <c r="L590" s="962" t="s">
        <v>3444</v>
      </c>
      <c r="M590" s="953" t="s">
        <v>2862</v>
      </c>
      <c r="N590" s="971" t="s">
        <v>2742</v>
      </c>
      <c r="O590" s="460">
        <v>408000</v>
      </c>
      <c r="Q590" s="461" t="s">
        <v>39</v>
      </c>
    </row>
    <row r="591" spans="1:17" s="462" customFormat="1" hidden="1">
      <c r="A591" s="953" t="s">
        <v>2737</v>
      </c>
      <c r="B591" s="953" t="s">
        <v>2738</v>
      </c>
      <c r="C591" s="953" t="s">
        <v>482</v>
      </c>
      <c r="D591" s="979">
        <v>3</v>
      </c>
      <c r="E591" s="954" t="s">
        <v>7369</v>
      </c>
      <c r="F591" s="986" t="s">
        <v>1058</v>
      </c>
      <c r="G591" s="976" t="s">
        <v>1058</v>
      </c>
      <c r="H591" s="986" t="s">
        <v>38</v>
      </c>
      <c r="I591" s="976">
        <v>0</v>
      </c>
      <c r="J591" s="976">
        <v>408000</v>
      </c>
      <c r="K591" s="962">
        <v>700000.48</v>
      </c>
      <c r="L591" s="962" t="s">
        <v>3449</v>
      </c>
      <c r="M591" s="953" t="s">
        <v>2862</v>
      </c>
      <c r="N591" s="971" t="s">
        <v>2742</v>
      </c>
      <c r="O591" s="460">
        <v>-408000</v>
      </c>
      <c r="Q591" s="461" t="s">
        <v>39</v>
      </c>
    </row>
    <row r="592" spans="1:17" s="462" customFormat="1" hidden="1">
      <c r="A592" s="953" t="s">
        <v>2737</v>
      </c>
      <c r="B592" s="953" t="s">
        <v>2738</v>
      </c>
      <c r="C592" s="953" t="s">
        <v>482</v>
      </c>
      <c r="D592" s="979">
        <v>4</v>
      </c>
      <c r="E592" s="954" t="s">
        <v>7374</v>
      </c>
      <c r="F592" s="986" t="s">
        <v>1058</v>
      </c>
      <c r="G592" s="976" t="s">
        <v>1058</v>
      </c>
      <c r="H592" s="986" t="s">
        <v>38</v>
      </c>
      <c r="I592" s="976">
        <v>0</v>
      </c>
      <c r="J592" s="976">
        <v>700000</v>
      </c>
      <c r="K592" s="962">
        <v>0.48</v>
      </c>
      <c r="L592" s="962" t="s">
        <v>3449</v>
      </c>
      <c r="M592" s="953" t="s">
        <v>2862</v>
      </c>
      <c r="N592" s="971" t="s">
        <v>2742</v>
      </c>
      <c r="O592" s="460">
        <v>-700000</v>
      </c>
      <c r="Q592" s="461" t="s">
        <v>39</v>
      </c>
    </row>
    <row r="593" spans="1:17" s="462" customFormat="1" hidden="1">
      <c r="A593" s="953" t="s">
        <v>2737</v>
      </c>
      <c r="B593" s="953" t="s">
        <v>2738</v>
      </c>
      <c r="C593" s="953" t="s">
        <v>356</v>
      </c>
      <c r="D593" s="979">
        <v>1</v>
      </c>
      <c r="E593" s="964" t="s">
        <v>7393</v>
      </c>
      <c r="F593" s="914" t="s">
        <v>2760</v>
      </c>
      <c r="G593" s="965"/>
      <c r="H593" s="953" t="s">
        <v>341</v>
      </c>
      <c r="I593" s="962">
        <v>0</v>
      </c>
      <c r="J593" s="962">
        <v>4400</v>
      </c>
      <c r="K593" s="962" t="s">
        <v>7394</v>
      </c>
      <c r="L593" s="962" t="s">
        <v>2787</v>
      </c>
      <c r="M593" s="953" t="s">
        <v>2762</v>
      </c>
      <c r="N593" s="971" t="s">
        <v>2742</v>
      </c>
      <c r="O593" s="460">
        <v>-4400</v>
      </c>
      <c r="Q593" s="461" t="s">
        <v>368</v>
      </c>
    </row>
    <row r="594" spans="1:17" s="462" customFormat="1" hidden="1">
      <c r="A594" s="953" t="s">
        <v>2737</v>
      </c>
      <c r="B594" s="953" t="s">
        <v>2738</v>
      </c>
      <c r="C594" s="953" t="s">
        <v>356</v>
      </c>
      <c r="D594" s="979">
        <v>2</v>
      </c>
      <c r="E594" s="964" t="s">
        <v>7395</v>
      </c>
      <c r="F594" s="914" t="s">
        <v>2760</v>
      </c>
      <c r="G594" s="965"/>
      <c r="H594" s="953" t="s">
        <v>341</v>
      </c>
      <c r="I594" s="962">
        <v>0</v>
      </c>
      <c r="J594" s="962">
        <v>4400</v>
      </c>
      <c r="K594" s="980">
        <v>1402060267</v>
      </c>
      <c r="L594" s="962" t="s">
        <v>2787</v>
      </c>
      <c r="M594" s="953" t="s">
        <v>2762</v>
      </c>
      <c r="N594" s="971" t="s">
        <v>2742</v>
      </c>
      <c r="O594" s="460">
        <v>-4400</v>
      </c>
      <c r="Q594" s="461" t="s">
        <v>368</v>
      </c>
    </row>
    <row r="595" spans="1:17" s="462" customFormat="1" hidden="1">
      <c r="A595" s="953" t="s">
        <v>2737</v>
      </c>
      <c r="B595" s="953" t="s">
        <v>2738</v>
      </c>
      <c r="C595" s="953" t="s">
        <v>423</v>
      </c>
      <c r="D595" s="979"/>
      <c r="E595" s="954" t="s">
        <v>7396</v>
      </c>
      <c r="F595" s="953" t="s">
        <v>2994</v>
      </c>
      <c r="G595" s="962" t="s">
        <v>55</v>
      </c>
      <c r="H595" s="953" t="s">
        <v>341</v>
      </c>
      <c r="I595" s="962">
        <v>11994</v>
      </c>
      <c r="J595" s="962">
        <v>0</v>
      </c>
      <c r="K595" s="962">
        <v>10906329</v>
      </c>
      <c r="L595" s="962"/>
      <c r="M595" s="953"/>
      <c r="N595" s="971" t="s">
        <v>2742</v>
      </c>
      <c r="O595" s="460">
        <v>11994</v>
      </c>
      <c r="Q595" s="461" t="s">
        <v>39</v>
      </c>
    </row>
    <row r="596" spans="1:17" s="462" customFormat="1" hidden="1">
      <c r="A596" s="953" t="s">
        <v>2737</v>
      </c>
      <c r="B596" s="953" t="s">
        <v>2738</v>
      </c>
      <c r="C596" s="953" t="s">
        <v>423</v>
      </c>
      <c r="D596" s="979"/>
      <c r="E596" s="954" t="s">
        <v>7397</v>
      </c>
      <c r="F596" s="953" t="s">
        <v>2994</v>
      </c>
      <c r="G596" s="962" t="s">
        <v>55</v>
      </c>
      <c r="H596" s="953" t="s">
        <v>341</v>
      </c>
      <c r="I596" s="962">
        <v>0</v>
      </c>
      <c r="J596" s="962">
        <v>7657424</v>
      </c>
      <c r="K596" s="962">
        <v>3248905</v>
      </c>
      <c r="L596" s="962"/>
      <c r="M596" s="953"/>
      <c r="N596" s="971" t="s">
        <v>2742</v>
      </c>
      <c r="O596" s="460">
        <v>-7657424</v>
      </c>
      <c r="Q596" s="461" t="s">
        <v>39</v>
      </c>
    </row>
    <row r="597" spans="1:17" hidden="1">
      <c r="A597" s="953"/>
      <c r="B597" s="953"/>
      <c r="C597" s="953" t="s">
        <v>2999</v>
      </c>
      <c r="D597" s="979"/>
      <c r="E597" s="954"/>
      <c r="F597" s="953"/>
      <c r="G597" s="962"/>
      <c r="H597" s="953"/>
      <c r="I597" s="962"/>
      <c r="J597" s="962"/>
      <c r="K597" s="962"/>
      <c r="L597" s="962"/>
      <c r="M597" s="953"/>
      <c r="N597" s="971"/>
      <c r="O597" s="515"/>
      <c r="P597" s="462"/>
      <c r="Q597" s="462"/>
    </row>
    <row r="598" spans="1:17" s="462" customFormat="1" hidden="1">
      <c r="A598" s="953" t="s">
        <v>2737</v>
      </c>
      <c r="B598" s="953" t="s">
        <v>2738</v>
      </c>
      <c r="C598" s="953" t="s">
        <v>356</v>
      </c>
      <c r="D598" s="1486">
        <v>1</v>
      </c>
      <c r="E598" s="1487" t="s">
        <v>7484</v>
      </c>
      <c r="F598" s="953" t="s">
        <v>2813</v>
      </c>
      <c r="G598" s="962" t="s">
        <v>6401</v>
      </c>
      <c r="H598" s="953" t="s">
        <v>341</v>
      </c>
      <c r="I598" s="962">
        <v>0</v>
      </c>
      <c r="J598" s="962">
        <v>60000000</v>
      </c>
      <c r="K598" s="962" t="s">
        <v>7485</v>
      </c>
      <c r="L598" s="962" t="s">
        <v>2794</v>
      </c>
      <c r="M598" s="953" t="s">
        <v>2762</v>
      </c>
      <c r="N598" s="971" t="s">
        <v>2742</v>
      </c>
      <c r="O598" s="460">
        <v>-60000000</v>
      </c>
      <c r="Q598" s="461" t="s">
        <v>7630</v>
      </c>
    </row>
    <row r="599" spans="1:17" s="462" customFormat="1" hidden="1">
      <c r="A599" s="953" t="s">
        <v>2737</v>
      </c>
      <c r="B599" s="953" t="s">
        <v>2738</v>
      </c>
      <c r="C599" s="953" t="s">
        <v>356</v>
      </c>
      <c r="D599" s="1486">
        <v>2</v>
      </c>
      <c r="E599" s="954" t="s">
        <v>7486</v>
      </c>
      <c r="F599" s="953" t="s">
        <v>2813</v>
      </c>
      <c r="G599" s="962" t="s">
        <v>7487</v>
      </c>
      <c r="H599" s="953" t="s">
        <v>341</v>
      </c>
      <c r="I599" s="962">
        <v>0</v>
      </c>
      <c r="J599" s="962">
        <v>33500000</v>
      </c>
      <c r="K599" s="962" t="s">
        <v>7488</v>
      </c>
      <c r="L599" s="962" t="s">
        <v>2794</v>
      </c>
      <c r="M599" s="953" t="s">
        <v>2762</v>
      </c>
      <c r="N599" s="971" t="s">
        <v>2742</v>
      </c>
      <c r="O599" s="460">
        <v>-33500000</v>
      </c>
      <c r="Q599" s="461" t="s">
        <v>7632</v>
      </c>
    </row>
    <row r="600" spans="1:17" s="462" customFormat="1" hidden="1">
      <c r="A600" s="953" t="s">
        <v>2737</v>
      </c>
      <c r="B600" s="953" t="s">
        <v>2738</v>
      </c>
      <c r="C600" s="953" t="s">
        <v>356</v>
      </c>
      <c r="D600" s="1486">
        <v>3</v>
      </c>
      <c r="E600" s="954" t="s">
        <v>7489</v>
      </c>
      <c r="F600" s="953" t="s">
        <v>6412</v>
      </c>
      <c r="G600" s="962" t="s">
        <v>3463</v>
      </c>
      <c r="H600" s="953" t="s">
        <v>341</v>
      </c>
      <c r="I600" s="962">
        <v>0</v>
      </c>
      <c r="J600" s="962">
        <v>2208000</v>
      </c>
      <c r="K600" s="962" t="s">
        <v>7490</v>
      </c>
      <c r="L600" s="962" t="s">
        <v>2794</v>
      </c>
      <c r="M600" s="953" t="s">
        <v>2762</v>
      </c>
      <c r="N600" s="971" t="s">
        <v>2742</v>
      </c>
      <c r="O600" s="460">
        <v>-2208000</v>
      </c>
      <c r="Q600" s="461" t="s">
        <v>7633</v>
      </c>
    </row>
    <row r="601" spans="1:17" s="462" customFormat="1" hidden="1">
      <c r="A601" s="953" t="s">
        <v>2737</v>
      </c>
      <c r="B601" s="953" t="s">
        <v>2738</v>
      </c>
      <c r="C601" s="953" t="s">
        <v>356</v>
      </c>
      <c r="D601" s="1486">
        <v>4</v>
      </c>
      <c r="E601" s="954" t="s">
        <v>7491</v>
      </c>
      <c r="F601" s="953" t="s">
        <v>3464</v>
      </c>
      <c r="G601" s="962" t="s">
        <v>3463</v>
      </c>
      <c r="H601" s="953" t="s">
        <v>341</v>
      </c>
      <c r="I601" s="962">
        <v>2208000</v>
      </c>
      <c r="J601" s="962">
        <v>0</v>
      </c>
      <c r="K601" s="962" t="s">
        <v>7488</v>
      </c>
      <c r="L601" s="962" t="s">
        <v>2794</v>
      </c>
      <c r="M601" s="953" t="s">
        <v>2762</v>
      </c>
      <c r="N601" s="971" t="s">
        <v>2742</v>
      </c>
      <c r="O601" s="1367">
        <v>2208000</v>
      </c>
      <c r="P601" s="1368"/>
      <c r="Q601" s="1465" t="s">
        <v>39</v>
      </c>
    </row>
    <row r="602" spans="1:17" s="462" customFormat="1" hidden="1">
      <c r="A602" s="953" t="s">
        <v>2737</v>
      </c>
      <c r="B602" s="953" t="s">
        <v>2738</v>
      </c>
      <c r="C602" s="953" t="s">
        <v>356</v>
      </c>
      <c r="D602" s="1486">
        <v>5</v>
      </c>
      <c r="E602" s="954" t="s">
        <v>7491</v>
      </c>
      <c r="F602" s="953" t="s">
        <v>6412</v>
      </c>
      <c r="G602" s="962" t="s">
        <v>3463</v>
      </c>
      <c r="H602" s="953" t="s">
        <v>341</v>
      </c>
      <c r="I602" s="962">
        <v>0</v>
      </c>
      <c r="J602" s="962">
        <v>2208000</v>
      </c>
      <c r="K602" s="962" t="s">
        <v>7490</v>
      </c>
      <c r="L602" s="962" t="s">
        <v>2794</v>
      </c>
      <c r="M602" s="953" t="s">
        <v>2762</v>
      </c>
      <c r="N602" s="971" t="s">
        <v>2742</v>
      </c>
      <c r="O602" s="460">
        <v>-2208000</v>
      </c>
      <c r="Q602" s="461" t="s">
        <v>7634</v>
      </c>
    </row>
    <row r="603" spans="1:17" s="462" customFormat="1" hidden="1">
      <c r="A603" s="953" t="s">
        <v>2737</v>
      </c>
      <c r="B603" s="953" t="s">
        <v>2738</v>
      </c>
      <c r="C603" s="953" t="s">
        <v>356</v>
      </c>
      <c r="D603" s="1486">
        <v>6</v>
      </c>
      <c r="E603" s="954" t="s">
        <v>7492</v>
      </c>
      <c r="F603" s="953" t="s">
        <v>3464</v>
      </c>
      <c r="G603" s="962" t="s">
        <v>3463</v>
      </c>
      <c r="H603" s="953" t="s">
        <v>341</v>
      </c>
      <c r="I603" s="962">
        <v>2208000</v>
      </c>
      <c r="J603" s="962">
        <v>0</v>
      </c>
      <c r="K603" s="962" t="s">
        <v>7488</v>
      </c>
      <c r="L603" s="962" t="s">
        <v>2794</v>
      </c>
      <c r="M603" s="953" t="s">
        <v>2762</v>
      </c>
      <c r="N603" s="971" t="s">
        <v>2742</v>
      </c>
      <c r="O603" s="1367">
        <v>2208000</v>
      </c>
      <c r="P603" s="1368"/>
      <c r="Q603" s="1368" t="s">
        <v>39</v>
      </c>
    </row>
    <row r="604" spans="1:17" s="462" customFormat="1" hidden="1">
      <c r="A604" s="953" t="s">
        <v>2737</v>
      </c>
      <c r="B604" s="953" t="s">
        <v>2738</v>
      </c>
      <c r="C604" s="953" t="s">
        <v>356</v>
      </c>
      <c r="D604" s="1486">
        <v>7</v>
      </c>
      <c r="E604" s="954" t="s">
        <v>7492</v>
      </c>
      <c r="F604" s="953" t="s">
        <v>6412</v>
      </c>
      <c r="G604" s="962" t="s">
        <v>3463</v>
      </c>
      <c r="H604" s="953" t="s">
        <v>341</v>
      </c>
      <c r="I604" s="962">
        <v>0</v>
      </c>
      <c r="J604" s="962">
        <v>8905600</v>
      </c>
      <c r="K604" s="962" t="s">
        <v>7493</v>
      </c>
      <c r="L604" s="962" t="s">
        <v>2794</v>
      </c>
      <c r="M604" s="953" t="s">
        <v>2762</v>
      </c>
      <c r="N604" s="971" t="s">
        <v>2742</v>
      </c>
      <c r="O604" s="460">
        <v>-8905600</v>
      </c>
      <c r="Q604" s="461" t="s">
        <v>7635</v>
      </c>
    </row>
    <row r="605" spans="1:17" s="462" customFormat="1" hidden="1">
      <c r="A605" s="953" t="s">
        <v>2737</v>
      </c>
      <c r="B605" s="953" t="s">
        <v>2738</v>
      </c>
      <c r="C605" s="953" t="s">
        <v>356</v>
      </c>
      <c r="D605" s="1486">
        <v>8</v>
      </c>
      <c r="E605" s="954" t="s">
        <v>7494</v>
      </c>
      <c r="F605" s="953" t="s">
        <v>3464</v>
      </c>
      <c r="G605" s="962" t="s">
        <v>3463</v>
      </c>
      <c r="H605" s="953" t="s">
        <v>341</v>
      </c>
      <c r="I605" s="962">
        <v>8905600</v>
      </c>
      <c r="J605" s="962">
        <v>0</v>
      </c>
      <c r="K605" s="962" t="s">
        <v>7488</v>
      </c>
      <c r="L605" s="962" t="s">
        <v>2794</v>
      </c>
      <c r="M605" s="953" t="s">
        <v>2762</v>
      </c>
      <c r="N605" s="971" t="s">
        <v>2742</v>
      </c>
      <c r="O605" s="1367">
        <v>8905600</v>
      </c>
      <c r="P605" s="1368"/>
      <c r="Q605" s="1368" t="s">
        <v>39</v>
      </c>
    </row>
    <row r="606" spans="1:17" s="462" customFormat="1" hidden="1">
      <c r="A606" s="953" t="s">
        <v>2737</v>
      </c>
      <c r="B606" s="953" t="s">
        <v>2738</v>
      </c>
      <c r="C606" s="953" t="s">
        <v>356</v>
      </c>
      <c r="D606" s="1486">
        <v>9</v>
      </c>
      <c r="E606" s="954" t="s">
        <v>7495</v>
      </c>
      <c r="F606" s="953" t="s">
        <v>7496</v>
      </c>
      <c r="G606" s="962" t="s">
        <v>6401</v>
      </c>
      <c r="H606" s="953" t="s">
        <v>341</v>
      </c>
      <c r="I606" s="962">
        <v>0</v>
      </c>
      <c r="J606" s="962">
        <v>15000000</v>
      </c>
      <c r="K606" s="962" t="s">
        <v>7497</v>
      </c>
      <c r="L606" s="962" t="s">
        <v>2794</v>
      </c>
      <c r="M606" s="953" t="s">
        <v>2762</v>
      </c>
      <c r="N606" s="971" t="s">
        <v>2742</v>
      </c>
      <c r="O606" s="460">
        <v>-15000000</v>
      </c>
      <c r="Q606" s="461" t="s">
        <v>7636</v>
      </c>
    </row>
    <row r="607" spans="1:17" s="462" customFormat="1" hidden="1">
      <c r="A607" s="953" t="s">
        <v>2737</v>
      </c>
      <c r="B607" s="953" t="s">
        <v>2738</v>
      </c>
      <c r="C607" s="953" t="s">
        <v>356</v>
      </c>
      <c r="D607" s="1486">
        <v>10</v>
      </c>
      <c r="E607" s="954" t="s">
        <v>7498</v>
      </c>
      <c r="F607" s="953" t="s">
        <v>2813</v>
      </c>
      <c r="G607" s="962" t="s">
        <v>6401</v>
      </c>
      <c r="H607" s="953" t="s">
        <v>341</v>
      </c>
      <c r="I607" s="962">
        <v>0</v>
      </c>
      <c r="J607" s="962">
        <v>48000000</v>
      </c>
      <c r="K607" s="962" t="s">
        <v>7499</v>
      </c>
      <c r="L607" s="962" t="s">
        <v>2794</v>
      </c>
      <c r="M607" s="953" t="s">
        <v>2762</v>
      </c>
      <c r="N607" s="971" t="s">
        <v>2742</v>
      </c>
      <c r="O607" s="460">
        <v>-48000000</v>
      </c>
      <c r="Q607" s="461" t="s">
        <v>7637</v>
      </c>
    </row>
    <row r="608" spans="1:17" s="462" customFormat="1" hidden="1">
      <c r="A608" s="953" t="s">
        <v>2737</v>
      </c>
      <c r="B608" s="953" t="s">
        <v>2738</v>
      </c>
      <c r="C608" s="953" t="s">
        <v>356</v>
      </c>
      <c r="D608" s="1486">
        <v>11</v>
      </c>
      <c r="E608" s="954" t="s">
        <v>7500</v>
      </c>
      <c r="F608" s="953" t="s">
        <v>2813</v>
      </c>
      <c r="G608" s="962" t="s">
        <v>6401</v>
      </c>
      <c r="H608" s="953" t="s">
        <v>341</v>
      </c>
      <c r="I608" s="962">
        <v>0</v>
      </c>
      <c r="J608" s="962">
        <v>10000000</v>
      </c>
      <c r="K608" s="962" t="s">
        <v>7501</v>
      </c>
      <c r="L608" s="962" t="s">
        <v>2794</v>
      </c>
      <c r="M608" s="953" t="s">
        <v>2762</v>
      </c>
      <c r="N608" s="971" t="s">
        <v>2742</v>
      </c>
      <c r="O608" s="460">
        <v>-10000000</v>
      </c>
      <c r="Q608" s="461" t="s">
        <v>7638</v>
      </c>
    </row>
    <row r="609" spans="1:24" s="462" customFormat="1" hidden="1">
      <c r="A609" s="953" t="s">
        <v>2737</v>
      </c>
      <c r="B609" s="953" t="s">
        <v>2738</v>
      </c>
      <c r="C609" s="953" t="s">
        <v>356</v>
      </c>
      <c r="D609" s="1486">
        <v>12</v>
      </c>
      <c r="E609" s="954" t="s">
        <v>7502</v>
      </c>
      <c r="F609" s="953" t="s">
        <v>2813</v>
      </c>
      <c r="G609" s="962" t="s">
        <v>6401</v>
      </c>
      <c r="H609" s="953" t="s">
        <v>341</v>
      </c>
      <c r="I609" s="962">
        <v>0</v>
      </c>
      <c r="J609" s="962">
        <v>45000000</v>
      </c>
      <c r="K609" s="962" t="s">
        <v>7503</v>
      </c>
      <c r="L609" s="962" t="s">
        <v>2794</v>
      </c>
      <c r="M609" s="953" t="s">
        <v>2762</v>
      </c>
      <c r="N609" s="971" t="s">
        <v>2742</v>
      </c>
      <c r="O609" s="460">
        <v>-45000000</v>
      </c>
      <c r="Q609" s="461" t="s">
        <v>7639</v>
      </c>
    </row>
    <row r="610" spans="1:24" s="462" customFormat="1" hidden="1">
      <c r="A610" s="953" t="s">
        <v>2737</v>
      </c>
      <c r="B610" s="953" t="s">
        <v>2738</v>
      </c>
      <c r="C610" s="953" t="s">
        <v>356</v>
      </c>
      <c r="D610" s="1486">
        <v>13</v>
      </c>
      <c r="E610" s="954" t="s">
        <v>7504</v>
      </c>
      <c r="F610" s="953" t="s">
        <v>7505</v>
      </c>
      <c r="G610" s="965" t="s">
        <v>6401</v>
      </c>
      <c r="H610" s="953" t="s">
        <v>341</v>
      </c>
      <c r="I610" s="962">
        <v>0</v>
      </c>
      <c r="J610" s="962">
        <v>7500000</v>
      </c>
      <c r="K610" s="962" t="s">
        <v>7506</v>
      </c>
      <c r="L610" s="962" t="s">
        <v>2794</v>
      </c>
      <c r="M610" s="953" t="s">
        <v>2762</v>
      </c>
      <c r="N610" s="971" t="s">
        <v>2742</v>
      </c>
      <c r="O610" s="460">
        <v>-7500000</v>
      </c>
      <c r="Q610" s="461" t="s">
        <v>7626</v>
      </c>
    </row>
    <row r="611" spans="1:24" s="462" customFormat="1" hidden="1">
      <c r="A611" s="953" t="s">
        <v>2737</v>
      </c>
      <c r="B611" s="953" t="s">
        <v>2738</v>
      </c>
      <c r="C611" s="953" t="s">
        <v>356</v>
      </c>
      <c r="D611" s="1486">
        <v>14</v>
      </c>
      <c r="E611" s="954" t="s">
        <v>7507</v>
      </c>
      <c r="F611" s="953" t="s">
        <v>7508</v>
      </c>
      <c r="G611" s="965" t="s">
        <v>7640</v>
      </c>
      <c r="H611" s="953" t="s">
        <v>341</v>
      </c>
      <c r="I611" s="962">
        <v>0</v>
      </c>
      <c r="J611" s="962">
        <v>9000000</v>
      </c>
      <c r="K611" s="962" t="s">
        <v>7509</v>
      </c>
      <c r="L611" s="962" t="s">
        <v>2794</v>
      </c>
      <c r="M611" s="953" t="s">
        <v>2762</v>
      </c>
      <c r="N611" s="971" t="s">
        <v>2742</v>
      </c>
      <c r="O611" s="460">
        <v>-9000000</v>
      </c>
      <c r="Q611" s="461" t="s">
        <v>7626</v>
      </c>
    </row>
    <row r="612" spans="1:24" s="462" customFormat="1" hidden="1">
      <c r="A612" s="953" t="s">
        <v>2737</v>
      </c>
      <c r="B612" s="953" t="s">
        <v>2738</v>
      </c>
      <c r="C612" s="953" t="s">
        <v>356</v>
      </c>
      <c r="D612" s="1486">
        <v>15</v>
      </c>
      <c r="E612" s="954" t="s">
        <v>7510</v>
      </c>
      <c r="F612" s="953" t="s">
        <v>7496</v>
      </c>
      <c r="G612" s="965" t="s">
        <v>7511</v>
      </c>
      <c r="H612" s="953" t="s">
        <v>341</v>
      </c>
      <c r="I612" s="962">
        <v>0</v>
      </c>
      <c r="J612" s="962">
        <v>67500000</v>
      </c>
      <c r="K612" s="962" t="s">
        <v>7512</v>
      </c>
      <c r="L612" s="962" t="s">
        <v>2794</v>
      </c>
      <c r="M612" s="953" t="s">
        <v>2762</v>
      </c>
      <c r="N612" s="971" t="s">
        <v>2742</v>
      </c>
      <c r="O612" s="460">
        <v>-67500000</v>
      </c>
      <c r="Q612" s="461" t="s">
        <v>39</v>
      </c>
    </row>
    <row r="613" spans="1:24" s="462" customFormat="1" hidden="1">
      <c r="A613" s="953" t="s">
        <v>2737</v>
      </c>
      <c r="B613" s="953" t="s">
        <v>2738</v>
      </c>
      <c r="C613" s="953" t="s">
        <v>356</v>
      </c>
      <c r="D613" s="1486">
        <v>16</v>
      </c>
      <c r="E613" s="954" t="s">
        <v>7513</v>
      </c>
      <c r="F613" s="953" t="s">
        <v>7496</v>
      </c>
      <c r="G613" s="965" t="s">
        <v>7514</v>
      </c>
      <c r="H613" s="953" t="s">
        <v>341</v>
      </c>
      <c r="I613" s="962">
        <v>0</v>
      </c>
      <c r="J613" s="962">
        <v>81000000</v>
      </c>
      <c r="K613" s="962" t="s">
        <v>7515</v>
      </c>
      <c r="L613" s="962" t="s">
        <v>2794</v>
      </c>
      <c r="M613" s="953" t="s">
        <v>2762</v>
      </c>
      <c r="N613" s="971" t="s">
        <v>2742</v>
      </c>
      <c r="O613" s="460">
        <v>-81000000</v>
      </c>
      <c r="Q613" s="461" t="s">
        <v>7641</v>
      </c>
    </row>
    <row r="614" spans="1:24" s="462" customFormat="1" hidden="1">
      <c r="A614" s="953" t="s">
        <v>2737</v>
      </c>
      <c r="B614" s="953" t="s">
        <v>2738</v>
      </c>
      <c r="C614" s="953" t="s">
        <v>356</v>
      </c>
      <c r="D614" s="1486">
        <v>1</v>
      </c>
      <c r="E614" s="954" t="s">
        <v>7516</v>
      </c>
      <c r="F614" s="953" t="s">
        <v>7496</v>
      </c>
      <c r="G614" s="962" t="s">
        <v>7517</v>
      </c>
      <c r="H614" s="953" t="s">
        <v>341</v>
      </c>
      <c r="I614" s="962">
        <v>0</v>
      </c>
      <c r="J614" s="962">
        <v>47500000</v>
      </c>
      <c r="K614" s="962" t="s">
        <v>7518</v>
      </c>
      <c r="L614" s="962" t="s">
        <v>2794</v>
      </c>
      <c r="M614" s="953" t="s">
        <v>2762</v>
      </c>
      <c r="N614" s="971" t="s">
        <v>2742</v>
      </c>
      <c r="O614" s="460">
        <v>-47500000</v>
      </c>
      <c r="Q614" s="461" t="s">
        <v>7642</v>
      </c>
    </row>
    <row r="615" spans="1:24" s="462" customFormat="1" hidden="1">
      <c r="A615" s="953" t="s">
        <v>2737</v>
      </c>
      <c r="B615" s="953" t="s">
        <v>2738</v>
      </c>
      <c r="C615" s="953" t="s">
        <v>356</v>
      </c>
      <c r="D615" s="1486">
        <v>2</v>
      </c>
      <c r="E615" s="954" t="s">
        <v>7519</v>
      </c>
      <c r="F615" s="953" t="s">
        <v>7520</v>
      </c>
      <c r="G615" s="962" t="s">
        <v>6401</v>
      </c>
      <c r="H615" s="953" t="s">
        <v>341</v>
      </c>
      <c r="I615" s="962">
        <v>0</v>
      </c>
      <c r="J615" s="962">
        <v>7500000</v>
      </c>
      <c r="K615" s="962" t="s">
        <v>7521</v>
      </c>
      <c r="L615" s="962" t="s">
        <v>2794</v>
      </c>
      <c r="M615" s="953" t="s">
        <v>2762</v>
      </c>
      <c r="N615" s="971" t="s">
        <v>2742</v>
      </c>
      <c r="O615" s="460">
        <v>-7500000</v>
      </c>
      <c r="Q615" s="461" t="s">
        <v>7643</v>
      </c>
    </row>
    <row r="616" spans="1:24" s="462" customFormat="1" hidden="1">
      <c r="A616" s="953" t="s">
        <v>2737</v>
      </c>
      <c r="B616" s="953" t="s">
        <v>2738</v>
      </c>
      <c r="C616" s="953" t="s">
        <v>356</v>
      </c>
      <c r="D616" s="1486">
        <v>3</v>
      </c>
      <c r="E616" s="954" t="s">
        <v>7522</v>
      </c>
      <c r="F616" s="953" t="s">
        <v>7520</v>
      </c>
      <c r="G616" s="962" t="s">
        <v>6401</v>
      </c>
      <c r="H616" s="953" t="s">
        <v>341</v>
      </c>
      <c r="I616" s="962">
        <v>0</v>
      </c>
      <c r="J616" s="962">
        <v>6500000</v>
      </c>
      <c r="K616" s="962" t="s">
        <v>7523</v>
      </c>
      <c r="L616" s="962" t="s">
        <v>2794</v>
      </c>
      <c r="M616" s="953" t="s">
        <v>2762</v>
      </c>
      <c r="N616" s="971" t="s">
        <v>2742</v>
      </c>
      <c r="O616" s="460">
        <v>-6500000</v>
      </c>
      <c r="Q616" s="461" t="s">
        <v>7644</v>
      </c>
    </row>
    <row r="617" spans="1:24" s="462" customFormat="1" hidden="1">
      <c r="A617" s="953" t="s">
        <v>2737</v>
      </c>
      <c r="B617" s="953" t="s">
        <v>2738</v>
      </c>
      <c r="C617" s="953" t="s">
        <v>356</v>
      </c>
      <c r="D617" s="1486">
        <v>4</v>
      </c>
      <c r="E617" s="954" t="s">
        <v>7524</v>
      </c>
      <c r="F617" s="953" t="s">
        <v>7520</v>
      </c>
      <c r="G617" s="962" t="s">
        <v>6401</v>
      </c>
      <c r="H617" s="953" t="s">
        <v>341</v>
      </c>
      <c r="I617" s="962">
        <v>0</v>
      </c>
      <c r="J617" s="962">
        <v>48000000</v>
      </c>
      <c r="K617" s="962" t="s">
        <v>7525</v>
      </c>
      <c r="L617" s="962" t="s">
        <v>2794</v>
      </c>
      <c r="M617" s="953" t="s">
        <v>2762</v>
      </c>
      <c r="N617" s="971" t="s">
        <v>2742</v>
      </c>
      <c r="O617" s="460">
        <v>-48000000</v>
      </c>
      <c r="Q617" s="461" t="s">
        <v>7645</v>
      </c>
    </row>
    <row r="618" spans="1:24" s="462" customFormat="1" hidden="1">
      <c r="A618" s="953" t="s">
        <v>2737</v>
      </c>
      <c r="B618" s="953" t="s">
        <v>2738</v>
      </c>
      <c r="C618" s="953" t="s">
        <v>356</v>
      </c>
      <c r="D618" s="1486">
        <v>5</v>
      </c>
      <c r="E618" s="954" t="s">
        <v>7526</v>
      </c>
      <c r="F618" s="953" t="s">
        <v>7520</v>
      </c>
      <c r="G618" s="962" t="s">
        <v>6401</v>
      </c>
      <c r="H618" s="953" t="s">
        <v>341</v>
      </c>
      <c r="I618" s="962">
        <v>0</v>
      </c>
      <c r="J618" s="962">
        <v>5000000</v>
      </c>
      <c r="K618" s="962" t="s">
        <v>7527</v>
      </c>
      <c r="L618" s="962" t="s">
        <v>2794</v>
      </c>
      <c r="M618" s="953" t="s">
        <v>2762</v>
      </c>
      <c r="N618" s="971" t="s">
        <v>2742</v>
      </c>
      <c r="O618" s="460">
        <v>-5000000</v>
      </c>
      <c r="Q618" s="461" t="s">
        <v>7646</v>
      </c>
      <c r="X618" s="1467"/>
    </row>
    <row r="619" spans="1:24" s="462" customFormat="1" hidden="1">
      <c r="A619" s="953" t="s">
        <v>2737</v>
      </c>
      <c r="B619" s="953" t="s">
        <v>2738</v>
      </c>
      <c r="C619" s="953" t="s">
        <v>356</v>
      </c>
      <c r="D619" s="1486">
        <v>6</v>
      </c>
      <c r="E619" s="954" t="s">
        <v>7528</v>
      </c>
      <c r="F619" s="953" t="s">
        <v>3462</v>
      </c>
      <c r="G619" s="962" t="s">
        <v>3463</v>
      </c>
      <c r="H619" s="953" t="s">
        <v>341</v>
      </c>
      <c r="I619" s="962">
        <v>0</v>
      </c>
      <c r="J619" s="962">
        <v>690000</v>
      </c>
      <c r="K619" s="962" t="s">
        <v>7529</v>
      </c>
      <c r="L619" s="962" t="s">
        <v>2794</v>
      </c>
      <c r="M619" s="953" t="s">
        <v>2762</v>
      </c>
      <c r="N619" s="971" t="s">
        <v>2742</v>
      </c>
      <c r="O619" s="460">
        <v>-690000</v>
      </c>
      <c r="Q619" s="461" t="s">
        <v>7654</v>
      </c>
      <c r="X619" s="1468"/>
    </row>
    <row r="620" spans="1:24" s="462" customFormat="1" hidden="1">
      <c r="A620" s="953" t="s">
        <v>2737</v>
      </c>
      <c r="B620" s="953" t="s">
        <v>2738</v>
      </c>
      <c r="C620" s="953" t="s">
        <v>356</v>
      </c>
      <c r="D620" s="1486">
        <v>7</v>
      </c>
      <c r="E620" s="954" t="s">
        <v>7528</v>
      </c>
      <c r="F620" s="953" t="s">
        <v>3464</v>
      </c>
      <c r="G620" s="962" t="s">
        <v>3463</v>
      </c>
      <c r="H620" s="953" t="s">
        <v>341</v>
      </c>
      <c r="I620" s="962">
        <v>690000</v>
      </c>
      <c r="J620" s="962">
        <v>0</v>
      </c>
      <c r="K620" s="962" t="s">
        <v>7527</v>
      </c>
      <c r="L620" s="962" t="s">
        <v>2794</v>
      </c>
      <c r="M620" s="953" t="s">
        <v>2762</v>
      </c>
      <c r="N620" s="971" t="s">
        <v>2742</v>
      </c>
      <c r="O620" s="460">
        <v>690000</v>
      </c>
      <c r="Q620" s="461" t="s">
        <v>7913</v>
      </c>
      <c r="X620" s="1466"/>
    </row>
    <row r="621" spans="1:24" s="462" customFormat="1" hidden="1">
      <c r="A621" s="953" t="s">
        <v>2737</v>
      </c>
      <c r="B621" s="953" t="s">
        <v>2738</v>
      </c>
      <c r="C621" s="953" t="s">
        <v>356</v>
      </c>
      <c r="D621" s="1486">
        <v>8</v>
      </c>
      <c r="E621" s="954" t="s">
        <v>7530</v>
      </c>
      <c r="F621" s="953" t="s">
        <v>3462</v>
      </c>
      <c r="G621" s="962" t="s">
        <v>3463</v>
      </c>
      <c r="H621" s="953" t="s">
        <v>341</v>
      </c>
      <c r="I621" s="962">
        <v>0</v>
      </c>
      <c r="J621" s="962">
        <v>2208000</v>
      </c>
      <c r="K621" s="962" t="s">
        <v>7531</v>
      </c>
      <c r="L621" s="962" t="s">
        <v>2794</v>
      </c>
      <c r="M621" s="953" t="s">
        <v>2762</v>
      </c>
      <c r="N621" s="971" t="s">
        <v>2742</v>
      </c>
      <c r="O621" s="460">
        <v>-2208000</v>
      </c>
      <c r="Q621" s="461" t="s">
        <v>7913</v>
      </c>
    </row>
    <row r="622" spans="1:24" s="462" customFormat="1" hidden="1">
      <c r="A622" s="953" t="s">
        <v>2737</v>
      </c>
      <c r="B622" s="953" t="s">
        <v>2738</v>
      </c>
      <c r="C622" s="953" t="s">
        <v>356</v>
      </c>
      <c r="D622" s="1486">
        <v>9</v>
      </c>
      <c r="E622" s="954" t="s">
        <v>7532</v>
      </c>
      <c r="F622" s="953" t="s">
        <v>3464</v>
      </c>
      <c r="G622" s="962" t="s">
        <v>3463</v>
      </c>
      <c r="H622" s="953" t="s">
        <v>341</v>
      </c>
      <c r="I622" s="962">
        <v>2208000</v>
      </c>
      <c r="J622" s="962">
        <v>0</v>
      </c>
      <c r="K622" s="962" t="s">
        <v>7527</v>
      </c>
      <c r="L622" s="962" t="s">
        <v>2794</v>
      </c>
      <c r="M622" s="953" t="s">
        <v>2762</v>
      </c>
      <c r="N622" s="971" t="s">
        <v>2742</v>
      </c>
      <c r="O622" s="460">
        <v>2208000</v>
      </c>
      <c r="Q622" s="461" t="s">
        <v>7913</v>
      </c>
    </row>
    <row r="623" spans="1:24" s="462" customFormat="1" hidden="1">
      <c r="A623" s="953" t="s">
        <v>2737</v>
      </c>
      <c r="B623" s="953" t="s">
        <v>2738</v>
      </c>
      <c r="C623" s="953" t="s">
        <v>356</v>
      </c>
      <c r="D623" s="1486">
        <v>10</v>
      </c>
      <c r="E623" s="954" t="s">
        <v>7532</v>
      </c>
      <c r="F623" s="953" t="s">
        <v>3462</v>
      </c>
      <c r="G623" s="962" t="s">
        <v>3463</v>
      </c>
      <c r="H623" s="953" t="s">
        <v>341</v>
      </c>
      <c r="I623" s="962">
        <v>0</v>
      </c>
      <c r="J623" s="962">
        <v>2208000</v>
      </c>
      <c r="K623" s="962" t="s">
        <v>7531</v>
      </c>
      <c r="L623" s="962" t="s">
        <v>2794</v>
      </c>
      <c r="M623" s="953" t="s">
        <v>2762</v>
      </c>
      <c r="N623" s="971" t="s">
        <v>2742</v>
      </c>
      <c r="O623" s="460">
        <v>-2208000</v>
      </c>
      <c r="Q623" s="461" t="s">
        <v>7913</v>
      </c>
    </row>
    <row r="624" spans="1:24" s="462" customFormat="1" hidden="1">
      <c r="A624" s="953" t="s">
        <v>2737</v>
      </c>
      <c r="B624" s="953" t="s">
        <v>2738</v>
      </c>
      <c r="C624" s="953" t="s">
        <v>356</v>
      </c>
      <c r="D624" s="1486">
        <v>11</v>
      </c>
      <c r="E624" s="954" t="s">
        <v>7533</v>
      </c>
      <c r="F624" s="953" t="s">
        <v>3464</v>
      </c>
      <c r="G624" s="962" t="s">
        <v>3463</v>
      </c>
      <c r="H624" s="953" t="s">
        <v>341</v>
      </c>
      <c r="I624" s="962">
        <v>2208000</v>
      </c>
      <c r="J624" s="962">
        <v>0</v>
      </c>
      <c r="K624" s="962" t="s">
        <v>7527</v>
      </c>
      <c r="L624" s="962" t="s">
        <v>2794</v>
      </c>
      <c r="M624" s="953" t="s">
        <v>2762</v>
      </c>
      <c r="N624" s="971" t="s">
        <v>2742</v>
      </c>
      <c r="O624" s="460">
        <v>2208000</v>
      </c>
      <c r="Q624" s="461" t="s">
        <v>7913</v>
      </c>
    </row>
    <row r="625" spans="1:18" s="462" customFormat="1" hidden="1">
      <c r="A625" s="953" t="s">
        <v>2737</v>
      </c>
      <c r="B625" s="953" t="s">
        <v>2738</v>
      </c>
      <c r="C625" s="953" t="s">
        <v>356</v>
      </c>
      <c r="D625" s="1486">
        <v>12</v>
      </c>
      <c r="E625" s="954" t="s">
        <v>7534</v>
      </c>
      <c r="F625" s="953" t="s">
        <v>3462</v>
      </c>
      <c r="G625" s="962" t="s">
        <v>3463</v>
      </c>
      <c r="H625" s="953" t="s">
        <v>341</v>
      </c>
      <c r="I625" s="962">
        <v>0</v>
      </c>
      <c r="J625" s="962">
        <v>8905600</v>
      </c>
      <c r="K625" s="962" t="s">
        <v>7535</v>
      </c>
      <c r="L625" s="962" t="s">
        <v>2794</v>
      </c>
      <c r="M625" s="953" t="s">
        <v>2762</v>
      </c>
      <c r="N625" s="971" t="s">
        <v>2742</v>
      </c>
      <c r="O625" s="460">
        <v>-8905600</v>
      </c>
      <c r="Q625" s="461" t="s">
        <v>7913</v>
      </c>
    </row>
    <row r="626" spans="1:18" s="462" customFormat="1" hidden="1">
      <c r="A626" s="953" t="s">
        <v>2737</v>
      </c>
      <c r="B626" s="953" t="s">
        <v>2738</v>
      </c>
      <c r="C626" s="953" t="s">
        <v>356</v>
      </c>
      <c r="D626" s="1486">
        <v>13</v>
      </c>
      <c r="E626" s="954" t="s">
        <v>7534</v>
      </c>
      <c r="F626" s="953" t="s">
        <v>3464</v>
      </c>
      <c r="G626" s="962" t="s">
        <v>3463</v>
      </c>
      <c r="H626" s="953" t="s">
        <v>341</v>
      </c>
      <c r="I626" s="962">
        <v>8905600</v>
      </c>
      <c r="J626" s="962">
        <v>0</v>
      </c>
      <c r="K626" s="962" t="s">
        <v>7527</v>
      </c>
      <c r="L626" s="962" t="s">
        <v>2794</v>
      </c>
      <c r="M626" s="953" t="s">
        <v>2762</v>
      </c>
      <c r="N626" s="971" t="s">
        <v>2742</v>
      </c>
      <c r="O626" s="460">
        <v>8905600</v>
      </c>
      <c r="Q626" s="461" t="s">
        <v>7913</v>
      </c>
    </row>
    <row r="627" spans="1:18" s="462" customFormat="1" hidden="1">
      <c r="A627" s="953" t="s">
        <v>2737</v>
      </c>
      <c r="B627" s="953" t="s">
        <v>2738</v>
      </c>
      <c r="C627" s="953" t="s">
        <v>356</v>
      </c>
      <c r="D627" s="1486">
        <v>14</v>
      </c>
      <c r="E627" s="964" t="s">
        <v>7536</v>
      </c>
      <c r="F627" s="914" t="s">
        <v>3438</v>
      </c>
      <c r="G627" s="962" t="s">
        <v>3408</v>
      </c>
      <c r="H627" s="953" t="s">
        <v>341</v>
      </c>
      <c r="I627" s="962">
        <v>0</v>
      </c>
      <c r="J627" s="962">
        <v>378690</v>
      </c>
      <c r="K627" s="962" t="s">
        <v>7537</v>
      </c>
      <c r="L627" s="962" t="s">
        <v>2794</v>
      </c>
      <c r="M627" s="953" t="s">
        <v>2762</v>
      </c>
      <c r="N627" s="971" t="s">
        <v>2742</v>
      </c>
      <c r="O627" s="460">
        <v>-378690</v>
      </c>
      <c r="Q627" s="461" t="s">
        <v>7631</v>
      </c>
      <c r="R627" s="1466"/>
    </row>
    <row r="628" spans="1:18" s="462" customFormat="1" hidden="1">
      <c r="A628" s="953" t="s">
        <v>2737</v>
      </c>
      <c r="B628" s="953" t="s">
        <v>2738</v>
      </c>
      <c r="C628" s="953" t="s">
        <v>356</v>
      </c>
      <c r="D628" s="1486">
        <v>1</v>
      </c>
      <c r="E628" s="954" t="s">
        <v>7538</v>
      </c>
      <c r="F628" s="953" t="s">
        <v>7364</v>
      </c>
      <c r="G628" s="962" t="s">
        <v>7539</v>
      </c>
      <c r="H628" s="953" t="s">
        <v>341</v>
      </c>
      <c r="I628" s="962">
        <v>0</v>
      </c>
      <c r="J628" s="962">
        <v>40000000</v>
      </c>
      <c r="K628" s="962" t="s">
        <v>7540</v>
      </c>
      <c r="L628" s="962" t="s">
        <v>2794</v>
      </c>
      <c r="M628" s="953" t="s">
        <v>2762</v>
      </c>
      <c r="N628" s="971" t="s">
        <v>2742</v>
      </c>
      <c r="O628" s="460">
        <v>-40000000</v>
      </c>
      <c r="Q628" s="461" t="s">
        <v>7647</v>
      </c>
      <c r="R628" s="1533"/>
    </row>
    <row r="629" spans="1:18" s="462" customFormat="1" hidden="1">
      <c r="A629" s="953" t="s">
        <v>2737</v>
      </c>
      <c r="B629" s="953" t="s">
        <v>2738</v>
      </c>
      <c r="C629" s="953" t="s">
        <v>356</v>
      </c>
      <c r="D629" s="1486">
        <v>2</v>
      </c>
      <c r="E629" s="954" t="s">
        <v>7541</v>
      </c>
      <c r="F629" s="953" t="s">
        <v>7364</v>
      </c>
      <c r="G629" s="962" t="s">
        <v>7542</v>
      </c>
      <c r="H629" s="953" t="s">
        <v>341</v>
      </c>
      <c r="I629" s="962">
        <v>0</v>
      </c>
      <c r="J629" s="962">
        <v>40000000</v>
      </c>
      <c r="K629" s="962" t="s">
        <v>7543</v>
      </c>
      <c r="L629" s="962" t="s">
        <v>2794</v>
      </c>
      <c r="M629" s="953" t="s">
        <v>2762</v>
      </c>
      <c r="N629" s="971" t="s">
        <v>2742</v>
      </c>
      <c r="O629" s="460">
        <v>-40000000</v>
      </c>
      <c r="Q629" s="461" t="s">
        <v>7648</v>
      </c>
    </row>
    <row r="630" spans="1:18" s="462" customFormat="1" hidden="1">
      <c r="A630" s="953" t="s">
        <v>2737</v>
      </c>
      <c r="B630" s="953" t="s">
        <v>2738</v>
      </c>
      <c r="C630" s="953" t="s">
        <v>356</v>
      </c>
      <c r="D630" s="1486">
        <v>3</v>
      </c>
      <c r="E630" s="954" t="s">
        <v>7544</v>
      </c>
      <c r="F630" s="953" t="s">
        <v>7712</v>
      </c>
      <c r="G630" s="962" t="s">
        <v>7713</v>
      </c>
      <c r="H630" s="953" t="s">
        <v>341</v>
      </c>
      <c r="I630" s="962">
        <v>0</v>
      </c>
      <c r="J630" s="962">
        <v>7290423</v>
      </c>
      <c r="K630" s="962" t="s">
        <v>7546</v>
      </c>
      <c r="L630" s="962" t="s">
        <v>3413</v>
      </c>
      <c r="M630" s="953" t="s">
        <v>2862</v>
      </c>
      <c r="N630" s="971" t="s">
        <v>2742</v>
      </c>
      <c r="O630" s="460">
        <v>-7290423</v>
      </c>
      <c r="Q630" s="462" t="s">
        <v>39</v>
      </c>
    </row>
    <row r="631" spans="1:18" s="462" customFormat="1" hidden="1">
      <c r="A631" s="953" t="s">
        <v>2737</v>
      </c>
      <c r="B631" s="953" t="s">
        <v>2738</v>
      </c>
      <c r="C631" s="953" t="s">
        <v>356</v>
      </c>
      <c r="D631" s="1486">
        <v>4</v>
      </c>
      <c r="E631" s="954" t="s">
        <v>7544</v>
      </c>
      <c r="F631" s="953" t="s">
        <v>7547</v>
      </c>
      <c r="G631" s="962"/>
      <c r="H631" s="953" t="s">
        <v>341</v>
      </c>
      <c r="I631" s="962">
        <v>0</v>
      </c>
      <c r="J631" s="962">
        <v>51876</v>
      </c>
      <c r="K631" s="962" t="s">
        <v>7548</v>
      </c>
      <c r="L631" s="962" t="s">
        <v>3413</v>
      </c>
      <c r="M631" s="953" t="s">
        <v>2862</v>
      </c>
      <c r="N631" s="971" t="s">
        <v>2742</v>
      </c>
      <c r="O631" s="460">
        <v>-51876</v>
      </c>
      <c r="Q631" s="462" t="s">
        <v>39</v>
      </c>
    </row>
    <row r="632" spans="1:18" s="462" customFormat="1" hidden="1">
      <c r="A632" s="953" t="s">
        <v>2737</v>
      </c>
      <c r="B632" s="953" t="s">
        <v>2738</v>
      </c>
      <c r="C632" s="953" t="s">
        <v>356</v>
      </c>
      <c r="D632" s="1486">
        <v>5</v>
      </c>
      <c r="E632" s="954" t="s">
        <v>7549</v>
      </c>
      <c r="F632" s="953" t="s">
        <v>7364</v>
      </c>
      <c r="G632" s="962" t="s">
        <v>7550</v>
      </c>
      <c r="H632" s="953" t="s">
        <v>341</v>
      </c>
      <c r="I632" s="962">
        <v>0</v>
      </c>
      <c r="J632" s="962">
        <v>27000000</v>
      </c>
      <c r="K632" s="962" t="s">
        <v>7551</v>
      </c>
      <c r="L632" s="962" t="s">
        <v>2794</v>
      </c>
      <c r="M632" s="953" t="s">
        <v>2762</v>
      </c>
      <c r="N632" s="971" t="s">
        <v>2742</v>
      </c>
      <c r="O632" s="460">
        <v>-27000000</v>
      </c>
      <c r="Q632" s="461" t="s">
        <v>7649</v>
      </c>
    </row>
    <row r="633" spans="1:18" s="462" customFormat="1" hidden="1">
      <c r="A633" s="953" t="s">
        <v>2737</v>
      </c>
      <c r="B633" s="953" t="s">
        <v>2738</v>
      </c>
      <c r="C633" s="953" t="s">
        <v>356</v>
      </c>
      <c r="D633" s="1486">
        <v>6</v>
      </c>
      <c r="E633" s="954" t="s">
        <v>7552</v>
      </c>
      <c r="F633" s="953" t="s">
        <v>2813</v>
      </c>
      <c r="G633" s="962" t="s">
        <v>6401</v>
      </c>
      <c r="H633" s="953" t="s">
        <v>341</v>
      </c>
      <c r="I633" s="962">
        <v>0</v>
      </c>
      <c r="J633" s="962">
        <v>5000000</v>
      </c>
      <c r="K633" s="962" t="s">
        <v>7553</v>
      </c>
      <c r="L633" s="962" t="s">
        <v>2794</v>
      </c>
      <c r="M633" s="953" t="s">
        <v>2762</v>
      </c>
      <c r="N633" s="971" t="s">
        <v>2742</v>
      </c>
      <c r="O633" s="460">
        <v>-5000000</v>
      </c>
      <c r="Q633" s="461" t="s">
        <v>7650</v>
      </c>
    </row>
    <row r="634" spans="1:18" s="462" customFormat="1" hidden="1">
      <c r="A634" s="953" t="s">
        <v>2737</v>
      </c>
      <c r="B634" s="953" t="s">
        <v>2738</v>
      </c>
      <c r="C634" s="953" t="s">
        <v>356</v>
      </c>
      <c r="D634" s="1486">
        <v>7</v>
      </c>
      <c r="E634" s="954" t="s">
        <v>7554</v>
      </c>
      <c r="F634" s="953" t="s">
        <v>7555</v>
      </c>
      <c r="G634" s="962" t="s">
        <v>6401</v>
      </c>
      <c r="H634" s="953" t="s">
        <v>341</v>
      </c>
      <c r="I634" s="962">
        <v>0</v>
      </c>
      <c r="J634" s="962">
        <v>5000000</v>
      </c>
      <c r="K634" s="962" t="s">
        <v>7556</v>
      </c>
      <c r="L634" s="962" t="s">
        <v>2794</v>
      </c>
      <c r="M634" s="953" t="s">
        <v>2762</v>
      </c>
      <c r="N634" s="971" t="s">
        <v>2742</v>
      </c>
      <c r="O634" s="460">
        <v>-5000000</v>
      </c>
      <c r="Q634" s="461" t="s">
        <v>7651</v>
      </c>
    </row>
    <row r="635" spans="1:18" s="462" customFormat="1" hidden="1">
      <c r="A635" s="953" t="s">
        <v>2737</v>
      </c>
      <c r="B635" s="953" t="s">
        <v>2738</v>
      </c>
      <c r="C635" s="953" t="s">
        <v>356</v>
      </c>
      <c r="D635" s="1486">
        <v>8</v>
      </c>
      <c r="E635" s="954" t="s">
        <v>7557</v>
      </c>
      <c r="F635" s="953" t="s">
        <v>2813</v>
      </c>
      <c r="G635" s="962" t="s">
        <v>6401</v>
      </c>
      <c r="H635" s="953" t="s">
        <v>341</v>
      </c>
      <c r="I635" s="962">
        <v>0</v>
      </c>
      <c r="J635" s="962">
        <v>3000000</v>
      </c>
      <c r="K635" s="962" t="s">
        <v>7558</v>
      </c>
      <c r="L635" s="962" t="s">
        <v>2794</v>
      </c>
      <c r="M635" s="953" t="s">
        <v>2762</v>
      </c>
      <c r="N635" s="971" t="s">
        <v>2742</v>
      </c>
      <c r="O635" s="460">
        <v>-3000000</v>
      </c>
      <c r="Q635" s="461" t="s">
        <v>7559</v>
      </c>
    </row>
    <row r="636" spans="1:18" s="462" customFormat="1" hidden="1">
      <c r="A636" s="953" t="s">
        <v>2737</v>
      </c>
      <c r="B636" s="953" t="s">
        <v>2738</v>
      </c>
      <c r="C636" s="953" t="s">
        <v>356</v>
      </c>
      <c r="D636" s="1486">
        <v>9</v>
      </c>
      <c r="E636" s="954" t="s">
        <v>7560</v>
      </c>
      <c r="F636" s="953" t="s">
        <v>7561</v>
      </c>
      <c r="G636" s="962" t="s">
        <v>3463</v>
      </c>
      <c r="H636" s="953" t="s">
        <v>341</v>
      </c>
      <c r="I636" s="962">
        <v>0</v>
      </c>
      <c r="J636" s="962">
        <v>3450000</v>
      </c>
      <c r="K636" s="962" t="s">
        <v>7562</v>
      </c>
      <c r="L636" s="962" t="s">
        <v>2794</v>
      </c>
      <c r="M636" s="953" t="s">
        <v>2762</v>
      </c>
      <c r="N636" s="971" t="s">
        <v>2742</v>
      </c>
      <c r="O636" s="460">
        <v>-3450000</v>
      </c>
      <c r="Q636" s="461" t="s">
        <v>7652</v>
      </c>
    </row>
    <row r="637" spans="1:18" s="462" customFormat="1" hidden="1">
      <c r="A637" s="953" t="s">
        <v>2737</v>
      </c>
      <c r="B637" s="953" t="s">
        <v>2738</v>
      </c>
      <c r="C637" s="953" t="s">
        <v>356</v>
      </c>
      <c r="D637" s="1486">
        <v>10</v>
      </c>
      <c r="E637" s="954" t="s">
        <v>7560</v>
      </c>
      <c r="F637" s="953" t="s">
        <v>3464</v>
      </c>
      <c r="G637" s="962" t="s">
        <v>3463</v>
      </c>
      <c r="H637" s="953" t="s">
        <v>341</v>
      </c>
      <c r="I637" s="962">
        <v>3450000</v>
      </c>
      <c r="J637" s="962">
        <v>0</v>
      </c>
      <c r="K637" s="962" t="s">
        <v>7558</v>
      </c>
      <c r="L637" s="962" t="s">
        <v>2794</v>
      </c>
      <c r="M637" s="953" t="s">
        <v>2762</v>
      </c>
      <c r="N637" s="971" t="s">
        <v>2742</v>
      </c>
      <c r="O637" s="460">
        <v>3450000</v>
      </c>
      <c r="Q637" s="461" t="s">
        <v>7913</v>
      </c>
    </row>
    <row r="638" spans="1:18" s="462" customFormat="1" hidden="1">
      <c r="A638" s="953" t="s">
        <v>2737</v>
      </c>
      <c r="B638" s="953" t="s">
        <v>2738</v>
      </c>
      <c r="C638" s="953" t="s">
        <v>356</v>
      </c>
      <c r="D638" s="1486">
        <v>11</v>
      </c>
      <c r="E638" s="954" t="s">
        <v>7563</v>
      </c>
      <c r="F638" s="953" t="s">
        <v>7561</v>
      </c>
      <c r="G638" s="962" t="s">
        <v>3463</v>
      </c>
      <c r="H638" s="953" t="s">
        <v>341</v>
      </c>
      <c r="I638" s="962">
        <v>0</v>
      </c>
      <c r="J638" s="962">
        <v>299000</v>
      </c>
      <c r="K638" s="962" t="s">
        <v>7564</v>
      </c>
      <c r="L638" s="962" t="s">
        <v>2794</v>
      </c>
      <c r="M638" s="953" t="s">
        <v>2762</v>
      </c>
      <c r="N638" s="971" t="s">
        <v>2742</v>
      </c>
      <c r="O638" s="460">
        <v>-299000</v>
      </c>
      <c r="Q638" s="461" t="s">
        <v>7653</v>
      </c>
    </row>
    <row r="639" spans="1:18" s="462" customFormat="1" hidden="1">
      <c r="A639" s="953" t="s">
        <v>2737</v>
      </c>
      <c r="B639" s="953" t="s">
        <v>2738</v>
      </c>
      <c r="C639" s="953" t="s">
        <v>356</v>
      </c>
      <c r="D639" s="1486">
        <v>12</v>
      </c>
      <c r="E639" s="954" t="s">
        <v>7563</v>
      </c>
      <c r="F639" s="953" t="s">
        <v>3464</v>
      </c>
      <c r="G639" s="962" t="s">
        <v>3463</v>
      </c>
      <c r="H639" s="953" t="s">
        <v>341</v>
      </c>
      <c r="I639" s="962">
        <v>299000</v>
      </c>
      <c r="J639" s="962">
        <v>0</v>
      </c>
      <c r="K639" s="962" t="s">
        <v>7558</v>
      </c>
      <c r="L639" s="962" t="s">
        <v>2794</v>
      </c>
      <c r="M639" s="953" t="s">
        <v>2762</v>
      </c>
      <c r="N639" s="971" t="s">
        <v>2742</v>
      </c>
      <c r="O639" s="460">
        <v>299000</v>
      </c>
      <c r="Q639" s="461" t="s">
        <v>7913</v>
      </c>
    </row>
    <row r="640" spans="1:18" s="462" customFormat="1" hidden="1">
      <c r="A640" s="953" t="s">
        <v>2737</v>
      </c>
      <c r="B640" s="953" t="s">
        <v>2738</v>
      </c>
      <c r="C640" s="953" t="s">
        <v>356</v>
      </c>
      <c r="D640" s="1486">
        <v>13</v>
      </c>
      <c r="E640" s="954" t="s">
        <v>7565</v>
      </c>
      <c r="F640" s="953" t="s">
        <v>7561</v>
      </c>
      <c r="G640" s="962" t="s">
        <v>3463</v>
      </c>
      <c r="H640" s="953" t="s">
        <v>341</v>
      </c>
      <c r="I640" s="962">
        <v>0</v>
      </c>
      <c r="J640" s="962">
        <v>345000</v>
      </c>
      <c r="K640" s="962" t="s">
        <v>7566</v>
      </c>
      <c r="L640" s="962" t="s">
        <v>2794</v>
      </c>
      <c r="M640" s="953" t="s">
        <v>2762</v>
      </c>
      <c r="N640" s="971" t="s">
        <v>2742</v>
      </c>
      <c r="O640" s="460">
        <v>-345000</v>
      </c>
      <c r="Q640" s="461" t="s">
        <v>7655</v>
      </c>
    </row>
    <row r="641" spans="1:17" s="462" customFormat="1" hidden="1">
      <c r="A641" s="953" t="s">
        <v>2737</v>
      </c>
      <c r="B641" s="953" t="s">
        <v>2738</v>
      </c>
      <c r="C641" s="953" t="s">
        <v>356</v>
      </c>
      <c r="D641" s="1486">
        <v>14</v>
      </c>
      <c r="E641" s="954" t="s">
        <v>7565</v>
      </c>
      <c r="F641" s="953" t="s">
        <v>3464</v>
      </c>
      <c r="G641" s="962" t="s">
        <v>3463</v>
      </c>
      <c r="H641" s="953" t="s">
        <v>341</v>
      </c>
      <c r="I641" s="962">
        <v>345000</v>
      </c>
      <c r="J641" s="962">
        <v>0</v>
      </c>
      <c r="K641" s="962" t="s">
        <v>7558</v>
      </c>
      <c r="L641" s="962" t="s">
        <v>2794</v>
      </c>
      <c r="M641" s="953" t="s">
        <v>2762</v>
      </c>
      <c r="N641" s="971" t="s">
        <v>2742</v>
      </c>
      <c r="O641" s="460">
        <v>345000</v>
      </c>
      <c r="Q641" s="461" t="s">
        <v>7913</v>
      </c>
    </row>
    <row r="642" spans="1:17" s="462" customFormat="1" hidden="1">
      <c r="A642" s="953" t="s">
        <v>2737</v>
      </c>
      <c r="B642" s="953" t="s">
        <v>2738</v>
      </c>
      <c r="C642" s="953" t="s">
        <v>356</v>
      </c>
      <c r="D642" s="1486">
        <v>15</v>
      </c>
      <c r="E642" s="954" t="s">
        <v>7567</v>
      </c>
      <c r="F642" s="953" t="s">
        <v>7561</v>
      </c>
      <c r="G642" s="962" t="s">
        <v>3463</v>
      </c>
      <c r="H642" s="953" t="s">
        <v>341</v>
      </c>
      <c r="I642" s="962">
        <v>0</v>
      </c>
      <c r="J642" s="962">
        <v>690000</v>
      </c>
      <c r="K642" s="962" t="s">
        <v>7568</v>
      </c>
      <c r="L642" s="962" t="s">
        <v>2794</v>
      </c>
      <c r="M642" s="953" t="s">
        <v>2762</v>
      </c>
      <c r="N642" s="971" t="s">
        <v>2742</v>
      </c>
      <c r="O642" s="460">
        <v>-690000</v>
      </c>
      <c r="Q642" s="461" t="s">
        <v>7913</v>
      </c>
    </row>
    <row r="643" spans="1:17" s="462" customFormat="1" hidden="1">
      <c r="A643" s="953" t="s">
        <v>2737</v>
      </c>
      <c r="B643" s="953" t="s">
        <v>2738</v>
      </c>
      <c r="C643" s="953" t="s">
        <v>356</v>
      </c>
      <c r="D643" s="1486">
        <v>16</v>
      </c>
      <c r="E643" s="954" t="s">
        <v>7567</v>
      </c>
      <c r="F643" s="953" t="s">
        <v>3464</v>
      </c>
      <c r="G643" s="962" t="s">
        <v>3463</v>
      </c>
      <c r="H643" s="953" t="s">
        <v>341</v>
      </c>
      <c r="I643" s="962">
        <v>690000</v>
      </c>
      <c r="J643" s="962">
        <v>0</v>
      </c>
      <c r="K643" s="962" t="s">
        <v>7558</v>
      </c>
      <c r="L643" s="962" t="s">
        <v>2794</v>
      </c>
      <c r="M643" s="953" t="s">
        <v>2762</v>
      </c>
      <c r="N643" s="971" t="s">
        <v>2742</v>
      </c>
      <c r="O643" s="460">
        <v>690000</v>
      </c>
      <c r="Q643" s="461" t="s">
        <v>7913</v>
      </c>
    </row>
    <row r="644" spans="1:17" s="462" customFormat="1" hidden="1">
      <c r="A644" s="953" t="s">
        <v>2737</v>
      </c>
      <c r="B644" s="953" t="s">
        <v>2738</v>
      </c>
      <c r="C644" s="953" t="s">
        <v>356</v>
      </c>
      <c r="D644" s="1486">
        <v>17</v>
      </c>
      <c r="E644" s="954" t="s">
        <v>7569</v>
      </c>
      <c r="F644" s="953" t="s">
        <v>7561</v>
      </c>
      <c r="G644" s="962" t="s">
        <v>3463</v>
      </c>
      <c r="H644" s="953" t="s">
        <v>341</v>
      </c>
      <c r="I644" s="962">
        <v>0</v>
      </c>
      <c r="J644" s="962">
        <v>2208000</v>
      </c>
      <c r="K644" s="962" t="s">
        <v>7570</v>
      </c>
      <c r="L644" s="962" t="s">
        <v>2794</v>
      </c>
      <c r="M644" s="953" t="s">
        <v>2762</v>
      </c>
      <c r="N644" s="971" t="s">
        <v>2742</v>
      </c>
      <c r="O644" s="460">
        <v>-2208000</v>
      </c>
      <c r="Q644" s="461" t="s">
        <v>7913</v>
      </c>
    </row>
    <row r="645" spans="1:17" s="462" customFormat="1" hidden="1">
      <c r="A645" s="953" t="s">
        <v>2737</v>
      </c>
      <c r="B645" s="953" t="s">
        <v>2738</v>
      </c>
      <c r="C645" s="953" t="s">
        <v>356</v>
      </c>
      <c r="D645" s="1486">
        <v>18</v>
      </c>
      <c r="E645" s="954" t="s">
        <v>7571</v>
      </c>
      <c r="F645" s="953" t="s">
        <v>3464</v>
      </c>
      <c r="G645" s="962" t="s">
        <v>3463</v>
      </c>
      <c r="H645" s="953" t="s">
        <v>341</v>
      </c>
      <c r="I645" s="962">
        <v>2208000</v>
      </c>
      <c r="J645" s="962">
        <v>0</v>
      </c>
      <c r="K645" s="962" t="s">
        <v>7558</v>
      </c>
      <c r="L645" s="962" t="s">
        <v>2794</v>
      </c>
      <c r="M645" s="953" t="s">
        <v>2762</v>
      </c>
      <c r="N645" s="971" t="s">
        <v>2742</v>
      </c>
      <c r="O645" s="460">
        <v>2208000</v>
      </c>
      <c r="Q645" s="461" t="s">
        <v>7913</v>
      </c>
    </row>
    <row r="646" spans="1:17" s="462" customFormat="1" hidden="1">
      <c r="A646" s="953" t="s">
        <v>2737</v>
      </c>
      <c r="B646" s="953" t="s">
        <v>2738</v>
      </c>
      <c r="C646" s="953" t="s">
        <v>356</v>
      </c>
      <c r="D646" s="1486">
        <v>19</v>
      </c>
      <c r="E646" s="954" t="s">
        <v>7571</v>
      </c>
      <c r="F646" s="953" t="s">
        <v>7561</v>
      </c>
      <c r="G646" s="962" t="s">
        <v>3463</v>
      </c>
      <c r="H646" s="953" t="s">
        <v>341</v>
      </c>
      <c r="I646" s="962">
        <v>0</v>
      </c>
      <c r="J646" s="962">
        <v>2208000</v>
      </c>
      <c r="K646" s="962" t="s">
        <v>7570</v>
      </c>
      <c r="L646" s="962" t="s">
        <v>2794</v>
      </c>
      <c r="M646" s="953" t="s">
        <v>2762</v>
      </c>
      <c r="N646" s="971" t="s">
        <v>2742</v>
      </c>
      <c r="O646" s="460">
        <v>-2208000</v>
      </c>
      <c r="Q646" s="461" t="s">
        <v>7913</v>
      </c>
    </row>
    <row r="647" spans="1:17" s="462" customFormat="1" hidden="1">
      <c r="A647" s="953" t="s">
        <v>2737</v>
      </c>
      <c r="B647" s="953" t="s">
        <v>2738</v>
      </c>
      <c r="C647" s="953" t="s">
        <v>356</v>
      </c>
      <c r="D647" s="1486">
        <v>20</v>
      </c>
      <c r="E647" s="954" t="s">
        <v>7572</v>
      </c>
      <c r="F647" s="953" t="s">
        <v>3464</v>
      </c>
      <c r="G647" s="962" t="s">
        <v>3463</v>
      </c>
      <c r="H647" s="953" t="s">
        <v>341</v>
      </c>
      <c r="I647" s="962">
        <v>2208000</v>
      </c>
      <c r="J647" s="962">
        <v>0</v>
      </c>
      <c r="K647" s="962" t="s">
        <v>7558</v>
      </c>
      <c r="L647" s="962" t="s">
        <v>2794</v>
      </c>
      <c r="M647" s="953" t="s">
        <v>2762</v>
      </c>
      <c r="N647" s="971" t="s">
        <v>2742</v>
      </c>
      <c r="O647" s="460">
        <v>2208000</v>
      </c>
      <c r="Q647" s="461" t="s">
        <v>7913</v>
      </c>
    </row>
    <row r="648" spans="1:17" s="462" customFormat="1" hidden="1">
      <c r="A648" s="953" t="s">
        <v>2737</v>
      </c>
      <c r="B648" s="953" t="s">
        <v>2738</v>
      </c>
      <c r="C648" s="953" t="s">
        <v>356</v>
      </c>
      <c r="D648" s="1486">
        <v>21</v>
      </c>
      <c r="E648" s="954" t="s">
        <v>7572</v>
      </c>
      <c r="F648" s="953" t="s">
        <v>7561</v>
      </c>
      <c r="G648" s="962" t="s">
        <v>3463</v>
      </c>
      <c r="H648" s="953" t="s">
        <v>341</v>
      </c>
      <c r="I648" s="962">
        <v>0</v>
      </c>
      <c r="J648" s="962">
        <v>8905600</v>
      </c>
      <c r="K648" s="962" t="s">
        <v>7573</v>
      </c>
      <c r="L648" s="962" t="s">
        <v>2794</v>
      </c>
      <c r="M648" s="953" t="s">
        <v>2762</v>
      </c>
      <c r="N648" s="971" t="s">
        <v>2742</v>
      </c>
      <c r="O648" s="460">
        <v>-8905600</v>
      </c>
      <c r="Q648" s="461" t="s">
        <v>7913</v>
      </c>
    </row>
    <row r="649" spans="1:17" s="462" customFormat="1" hidden="1">
      <c r="A649" s="953" t="s">
        <v>2737</v>
      </c>
      <c r="B649" s="953" t="s">
        <v>2738</v>
      </c>
      <c r="C649" s="953" t="s">
        <v>356</v>
      </c>
      <c r="D649" s="1486">
        <v>22</v>
      </c>
      <c r="E649" s="954" t="s">
        <v>7574</v>
      </c>
      <c r="F649" s="953" t="s">
        <v>3464</v>
      </c>
      <c r="G649" s="962" t="s">
        <v>3463</v>
      </c>
      <c r="H649" s="953" t="s">
        <v>341</v>
      </c>
      <c r="I649" s="962">
        <v>8905600</v>
      </c>
      <c r="J649" s="962"/>
      <c r="K649" s="962" t="s">
        <v>7558</v>
      </c>
      <c r="L649" s="962" t="s">
        <v>2794</v>
      </c>
      <c r="M649" s="953" t="s">
        <v>2762</v>
      </c>
      <c r="N649" s="971" t="s">
        <v>2742</v>
      </c>
      <c r="O649" s="460">
        <v>8905600</v>
      </c>
      <c r="Q649" s="461" t="s">
        <v>7913</v>
      </c>
    </row>
    <row r="650" spans="1:17" s="462" customFormat="1" hidden="1">
      <c r="A650" s="953" t="s">
        <v>2737</v>
      </c>
      <c r="B650" s="953" t="s">
        <v>2738</v>
      </c>
      <c r="C650" s="953" t="s">
        <v>356</v>
      </c>
      <c r="D650" s="1486">
        <v>1</v>
      </c>
      <c r="E650" s="954" t="s">
        <v>7575</v>
      </c>
      <c r="F650" s="953" t="s">
        <v>3467</v>
      </c>
      <c r="G650" s="962"/>
      <c r="H650" s="953" t="s">
        <v>341</v>
      </c>
      <c r="I650" s="962">
        <v>0</v>
      </c>
      <c r="J650" s="962">
        <v>3450000</v>
      </c>
      <c r="K650" s="962" t="s">
        <v>7562</v>
      </c>
      <c r="L650" s="962" t="s">
        <v>2825</v>
      </c>
      <c r="M650" s="953" t="s">
        <v>2762</v>
      </c>
      <c r="N650" s="971" t="s">
        <v>2742</v>
      </c>
      <c r="O650" s="460">
        <v>-3450000</v>
      </c>
      <c r="Q650" s="461" t="s">
        <v>7913</v>
      </c>
    </row>
    <row r="651" spans="1:17" s="462" customFormat="1" hidden="1">
      <c r="A651" s="953" t="s">
        <v>2737</v>
      </c>
      <c r="B651" s="953" t="s">
        <v>2738</v>
      </c>
      <c r="C651" s="953" t="s">
        <v>356</v>
      </c>
      <c r="D651" s="1486">
        <v>2</v>
      </c>
      <c r="E651" s="954" t="s">
        <v>7575</v>
      </c>
      <c r="F651" s="953" t="s">
        <v>3467</v>
      </c>
      <c r="G651" s="962"/>
      <c r="H651" s="953" t="s">
        <v>341</v>
      </c>
      <c r="I651" s="962">
        <v>0</v>
      </c>
      <c r="J651" s="962">
        <v>299000</v>
      </c>
      <c r="K651" s="962" t="s">
        <v>7576</v>
      </c>
      <c r="L651" s="962" t="s">
        <v>2825</v>
      </c>
      <c r="M651" s="953" t="s">
        <v>2762</v>
      </c>
      <c r="N651" s="971" t="s">
        <v>2742</v>
      </c>
      <c r="O651" s="460">
        <v>-299000</v>
      </c>
      <c r="Q651" s="461" t="s">
        <v>7913</v>
      </c>
    </row>
    <row r="652" spans="1:17" s="462" customFormat="1" hidden="1">
      <c r="A652" s="953" t="s">
        <v>2737</v>
      </c>
      <c r="B652" s="953" t="s">
        <v>2738</v>
      </c>
      <c r="C652" s="953" t="s">
        <v>356</v>
      </c>
      <c r="D652" s="1486">
        <v>3</v>
      </c>
      <c r="E652" s="954" t="s">
        <v>7575</v>
      </c>
      <c r="F652" s="953" t="s">
        <v>3467</v>
      </c>
      <c r="G652" s="962"/>
      <c r="H652" s="953" t="s">
        <v>341</v>
      </c>
      <c r="I652" s="962">
        <v>0</v>
      </c>
      <c r="J652" s="962">
        <v>690000</v>
      </c>
      <c r="K652" s="962" t="s">
        <v>7577</v>
      </c>
      <c r="L652" s="962" t="s">
        <v>2825</v>
      </c>
      <c r="M652" s="953" t="s">
        <v>2762</v>
      </c>
      <c r="N652" s="971" t="s">
        <v>2742</v>
      </c>
      <c r="O652" s="460">
        <v>-690000</v>
      </c>
      <c r="Q652" s="461" t="s">
        <v>7913</v>
      </c>
    </row>
    <row r="653" spans="1:17" s="462" customFormat="1" hidden="1">
      <c r="A653" s="953" t="s">
        <v>2737</v>
      </c>
      <c r="B653" s="953" t="s">
        <v>2738</v>
      </c>
      <c r="C653" s="953" t="s">
        <v>356</v>
      </c>
      <c r="D653" s="1486">
        <v>4</v>
      </c>
      <c r="E653" s="954" t="s">
        <v>7575</v>
      </c>
      <c r="F653" s="953" t="s">
        <v>3467</v>
      </c>
      <c r="G653" s="962"/>
      <c r="H653" s="953" t="s">
        <v>341</v>
      </c>
      <c r="I653" s="962">
        <v>0</v>
      </c>
      <c r="J653" s="962">
        <v>345000</v>
      </c>
      <c r="K653" s="962" t="s">
        <v>7578</v>
      </c>
      <c r="L653" s="962" t="s">
        <v>2825</v>
      </c>
      <c r="M653" s="953" t="s">
        <v>2762</v>
      </c>
      <c r="N653" s="971" t="s">
        <v>2742</v>
      </c>
      <c r="O653" s="460">
        <v>-345000</v>
      </c>
      <c r="Q653" s="461" t="s">
        <v>7913</v>
      </c>
    </row>
    <row r="654" spans="1:17" s="462" customFormat="1" hidden="1">
      <c r="A654" s="953" t="s">
        <v>2737</v>
      </c>
      <c r="B654" s="953" t="s">
        <v>2738</v>
      </c>
      <c r="C654" s="953" t="s">
        <v>356</v>
      </c>
      <c r="D654" s="1486">
        <v>5</v>
      </c>
      <c r="E654" s="954" t="s">
        <v>7575</v>
      </c>
      <c r="F654" s="1488" t="s">
        <v>3467</v>
      </c>
      <c r="G654" s="962"/>
      <c r="H654" s="953" t="s">
        <v>341</v>
      </c>
      <c r="I654" s="962">
        <v>0</v>
      </c>
      <c r="J654" s="962">
        <v>2208000</v>
      </c>
      <c r="K654" s="962" t="s">
        <v>7579</v>
      </c>
      <c r="L654" s="962" t="s">
        <v>2825</v>
      </c>
      <c r="M654" s="953" t="s">
        <v>2762</v>
      </c>
      <c r="N654" s="971" t="s">
        <v>2742</v>
      </c>
      <c r="O654" s="460">
        <v>-2208000</v>
      </c>
      <c r="Q654" s="461" t="s">
        <v>7913</v>
      </c>
    </row>
    <row r="655" spans="1:17" s="462" customFormat="1" hidden="1">
      <c r="A655" s="953" t="s">
        <v>2737</v>
      </c>
      <c r="B655" s="953" t="s">
        <v>2738</v>
      </c>
      <c r="C655" s="953" t="s">
        <v>356</v>
      </c>
      <c r="D655" s="1486">
        <v>6</v>
      </c>
      <c r="E655" s="954" t="s">
        <v>7575</v>
      </c>
      <c r="F655" s="1488" t="s">
        <v>3467</v>
      </c>
      <c r="G655" s="962"/>
      <c r="H655" s="953" t="s">
        <v>341</v>
      </c>
      <c r="I655" s="962">
        <v>0</v>
      </c>
      <c r="J655" s="962">
        <v>8905600</v>
      </c>
      <c r="K655" s="962" t="s">
        <v>7580</v>
      </c>
      <c r="L655" s="962" t="s">
        <v>2825</v>
      </c>
      <c r="M655" s="953" t="s">
        <v>2762</v>
      </c>
      <c r="N655" s="971" t="s">
        <v>2742</v>
      </c>
      <c r="O655" s="460">
        <v>-8905600</v>
      </c>
      <c r="Q655" s="461" t="s">
        <v>7913</v>
      </c>
    </row>
    <row r="656" spans="1:17" s="462" customFormat="1" hidden="1">
      <c r="A656" s="953" t="s">
        <v>2737</v>
      </c>
      <c r="B656" s="953" t="s">
        <v>2738</v>
      </c>
      <c r="C656" s="953" t="s">
        <v>356</v>
      </c>
      <c r="D656" s="1486">
        <v>7</v>
      </c>
      <c r="E656" s="954" t="s">
        <v>7575</v>
      </c>
      <c r="F656" s="1488" t="s">
        <v>3467</v>
      </c>
      <c r="G656" s="962"/>
      <c r="H656" s="953" t="s">
        <v>341</v>
      </c>
      <c r="I656" s="962">
        <v>0</v>
      </c>
      <c r="J656" s="962">
        <v>2208000</v>
      </c>
      <c r="K656" s="962" t="s">
        <v>7581</v>
      </c>
      <c r="L656" s="962" t="s">
        <v>2825</v>
      </c>
      <c r="M656" s="953" t="s">
        <v>2762</v>
      </c>
      <c r="N656" s="971" t="s">
        <v>2742</v>
      </c>
      <c r="O656" s="460">
        <v>-2208000</v>
      </c>
      <c r="Q656" s="461" t="s">
        <v>7913</v>
      </c>
    </row>
    <row r="657" spans="1:18" s="462" customFormat="1" hidden="1">
      <c r="A657" s="953" t="s">
        <v>2737</v>
      </c>
      <c r="B657" s="953" t="s">
        <v>2738</v>
      </c>
      <c r="C657" s="953" t="s">
        <v>356</v>
      </c>
      <c r="D657" s="1486">
        <v>1</v>
      </c>
      <c r="E657" s="954" t="s">
        <v>7582</v>
      </c>
      <c r="F657" s="953" t="s">
        <v>2813</v>
      </c>
      <c r="G657" s="962" t="s">
        <v>7583</v>
      </c>
      <c r="H657" s="953" t="s">
        <v>341</v>
      </c>
      <c r="I657" s="962">
        <v>0</v>
      </c>
      <c r="J657" s="962">
        <v>3668000</v>
      </c>
      <c r="K657" s="962" t="s">
        <v>7584</v>
      </c>
      <c r="L657" s="962" t="s">
        <v>2880</v>
      </c>
      <c r="M657" s="953" t="s">
        <v>2762</v>
      </c>
      <c r="N657" s="971" t="s">
        <v>2742</v>
      </c>
      <c r="O657" s="460">
        <v>-3668000</v>
      </c>
      <c r="Q657" s="461" t="s">
        <v>7656</v>
      </c>
    </row>
    <row r="658" spans="1:18" s="462" customFormat="1" hidden="1">
      <c r="A658" s="953" t="s">
        <v>2737</v>
      </c>
      <c r="B658" s="953" t="s">
        <v>2738</v>
      </c>
      <c r="C658" s="953" t="s">
        <v>356</v>
      </c>
      <c r="D658" s="1486">
        <v>2</v>
      </c>
      <c r="E658" s="954" t="s">
        <v>7585</v>
      </c>
      <c r="F658" s="953" t="s">
        <v>2813</v>
      </c>
      <c r="G658" s="962" t="s">
        <v>7586</v>
      </c>
      <c r="H658" s="953" t="s">
        <v>341</v>
      </c>
      <c r="I658" s="962">
        <v>0</v>
      </c>
      <c r="J658" s="962">
        <v>3668000</v>
      </c>
      <c r="K658" s="962" t="s">
        <v>7587</v>
      </c>
      <c r="L658" s="962" t="s">
        <v>2794</v>
      </c>
      <c r="M658" s="953" t="s">
        <v>2762</v>
      </c>
      <c r="N658" s="971" t="s">
        <v>2742</v>
      </c>
      <c r="O658" s="460">
        <v>-3668000</v>
      </c>
      <c r="Q658" s="461" t="s">
        <v>7657</v>
      </c>
    </row>
    <row r="659" spans="1:18" s="462" customFormat="1" hidden="1">
      <c r="A659" s="953" t="s">
        <v>2737</v>
      </c>
      <c r="B659" s="953" t="s">
        <v>2738</v>
      </c>
      <c r="C659" s="953" t="s">
        <v>356</v>
      </c>
      <c r="D659" s="1486">
        <v>3</v>
      </c>
      <c r="E659" s="954" t="s">
        <v>7588</v>
      </c>
      <c r="F659" s="953" t="s">
        <v>3467</v>
      </c>
      <c r="G659" s="962"/>
      <c r="H659" s="953" t="s">
        <v>341</v>
      </c>
      <c r="I659" s="962">
        <v>0</v>
      </c>
      <c r="J659" s="962">
        <v>1529500</v>
      </c>
      <c r="K659" s="962" t="s">
        <v>7589</v>
      </c>
      <c r="L659" s="962" t="s">
        <v>2825</v>
      </c>
      <c r="M659" s="953" t="s">
        <v>2762</v>
      </c>
      <c r="N659" s="971" t="s">
        <v>2742</v>
      </c>
      <c r="O659" s="460">
        <v>-1529500</v>
      </c>
      <c r="Q659" s="461" t="s">
        <v>7658</v>
      </c>
    </row>
    <row r="660" spans="1:18" s="462" customFormat="1" hidden="1">
      <c r="A660" s="953" t="s">
        <v>2737</v>
      </c>
      <c r="B660" s="953" t="s">
        <v>2738</v>
      </c>
      <c r="C660" s="953" t="s">
        <v>356</v>
      </c>
      <c r="D660" s="1486">
        <v>4</v>
      </c>
      <c r="E660" s="954" t="s">
        <v>7588</v>
      </c>
      <c r="F660" s="953" t="s">
        <v>3467</v>
      </c>
      <c r="G660" s="962"/>
      <c r="H660" s="953" t="s">
        <v>341</v>
      </c>
      <c r="I660" s="962">
        <v>0</v>
      </c>
      <c r="J660" s="962">
        <v>2001000</v>
      </c>
      <c r="K660" s="962" t="s">
        <v>7590</v>
      </c>
      <c r="L660" s="962" t="s">
        <v>2825</v>
      </c>
      <c r="M660" s="953" t="s">
        <v>2762</v>
      </c>
      <c r="N660" s="971" t="s">
        <v>2742</v>
      </c>
      <c r="O660" s="460">
        <v>-2001000</v>
      </c>
      <c r="Q660" s="461" t="s">
        <v>7659</v>
      </c>
    </row>
    <row r="661" spans="1:18" s="462" customFormat="1" hidden="1">
      <c r="A661" s="953" t="s">
        <v>2737</v>
      </c>
      <c r="B661" s="953" t="s">
        <v>2738</v>
      </c>
      <c r="C661" s="953" t="s">
        <v>356</v>
      </c>
      <c r="D661" s="1486">
        <v>5</v>
      </c>
      <c r="E661" s="954" t="s">
        <v>7588</v>
      </c>
      <c r="F661" s="953" t="s">
        <v>3467</v>
      </c>
      <c r="G661" s="962"/>
      <c r="H661" s="953" t="s">
        <v>341</v>
      </c>
      <c r="I661" s="962">
        <v>0</v>
      </c>
      <c r="J661" s="962">
        <v>4140000</v>
      </c>
      <c r="K661" s="962" t="s">
        <v>7591</v>
      </c>
      <c r="L661" s="962" t="s">
        <v>2825</v>
      </c>
      <c r="M661" s="953" t="s">
        <v>2762</v>
      </c>
      <c r="N661" s="971" t="s">
        <v>2742</v>
      </c>
      <c r="O661" s="460">
        <v>-4140000</v>
      </c>
      <c r="Q661" s="461" t="s">
        <v>7660</v>
      </c>
    </row>
    <row r="662" spans="1:18" s="462" customFormat="1" hidden="1">
      <c r="A662" s="953" t="s">
        <v>2737</v>
      </c>
      <c r="B662" s="953" t="s">
        <v>2738</v>
      </c>
      <c r="C662" s="953" t="s">
        <v>356</v>
      </c>
      <c r="D662" s="1486">
        <v>6</v>
      </c>
      <c r="E662" s="954" t="s">
        <v>7592</v>
      </c>
      <c r="F662" s="953" t="s">
        <v>7593</v>
      </c>
      <c r="G662" s="962" t="s">
        <v>7594</v>
      </c>
      <c r="H662" s="953" t="s">
        <v>341</v>
      </c>
      <c r="I662" s="962">
        <v>0</v>
      </c>
      <c r="J662" s="962">
        <v>19800000</v>
      </c>
      <c r="K662" s="962" t="s">
        <v>7595</v>
      </c>
      <c r="L662" s="962" t="s">
        <v>2880</v>
      </c>
      <c r="M662" s="953" t="s">
        <v>2762</v>
      </c>
      <c r="N662" s="971" t="s">
        <v>2742</v>
      </c>
      <c r="O662" s="460">
        <v>-19800000</v>
      </c>
      <c r="Q662" s="461" t="s">
        <v>7629</v>
      </c>
    </row>
    <row r="663" spans="1:18" s="462" customFormat="1" hidden="1">
      <c r="A663" s="953" t="s">
        <v>2737</v>
      </c>
      <c r="B663" s="953" t="s">
        <v>2738</v>
      </c>
      <c r="C663" s="953" t="s">
        <v>356</v>
      </c>
      <c r="D663" s="1486">
        <v>7</v>
      </c>
      <c r="E663" s="954" t="s">
        <v>7596</v>
      </c>
      <c r="F663" s="953" t="s">
        <v>7364</v>
      </c>
      <c r="G663" s="962" t="s">
        <v>7597</v>
      </c>
      <c r="H663" s="953" t="s">
        <v>341</v>
      </c>
      <c r="I663" s="962">
        <v>0</v>
      </c>
      <c r="J663" s="962">
        <v>20000000</v>
      </c>
      <c r="K663" s="962" t="s">
        <v>7598</v>
      </c>
      <c r="L663" s="962" t="s">
        <v>2794</v>
      </c>
      <c r="M663" s="953" t="s">
        <v>2762</v>
      </c>
      <c r="N663" s="971" t="s">
        <v>2742</v>
      </c>
      <c r="O663" s="460">
        <v>-20000000</v>
      </c>
      <c r="Q663" s="461" t="s">
        <v>7661</v>
      </c>
    </row>
    <row r="664" spans="1:18" s="462" customFormat="1" hidden="1">
      <c r="A664" s="953" t="s">
        <v>2737</v>
      </c>
      <c r="B664" s="953" t="s">
        <v>2738</v>
      </c>
      <c r="C664" s="953" t="s">
        <v>356</v>
      </c>
      <c r="D664" s="1486">
        <v>8</v>
      </c>
      <c r="E664" s="954" t="s">
        <v>7599</v>
      </c>
      <c r="F664" s="953" t="s">
        <v>7364</v>
      </c>
      <c r="G664" s="962" t="s">
        <v>7600</v>
      </c>
      <c r="H664" s="953" t="s">
        <v>341</v>
      </c>
      <c r="I664" s="962">
        <v>0</v>
      </c>
      <c r="J664" s="962">
        <v>135000000</v>
      </c>
      <c r="K664" s="962" t="s">
        <v>7601</v>
      </c>
      <c r="L664" s="962" t="s">
        <v>2794</v>
      </c>
      <c r="M664" s="953" t="s">
        <v>2762</v>
      </c>
      <c r="N664" s="971" t="s">
        <v>2742</v>
      </c>
      <c r="O664" s="460">
        <v>-135000000</v>
      </c>
      <c r="Q664" s="461" t="s">
        <v>7662</v>
      </c>
    </row>
    <row r="665" spans="1:18" s="462" customFormat="1" hidden="1">
      <c r="A665" s="953" t="s">
        <v>2737</v>
      </c>
      <c r="B665" s="953" t="s">
        <v>2738</v>
      </c>
      <c r="C665" s="953" t="s">
        <v>356</v>
      </c>
      <c r="D665" s="1486">
        <v>9</v>
      </c>
      <c r="E665" s="954" t="s">
        <v>7602</v>
      </c>
      <c r="F665" s="953" t="s">
        <v>7364</v>
      </c>
      <c r="G665" s="962" t="s">
        <v>7603</v>
      </c>
      <c r="H665" s="953" t="s">
        <v>341</v>
      </c>
      <c r="I665" s="962">
        <v>0</v>
      </c>
      <c r="J665" s="962">
        <v>23600000</v>
      </c>
      <c r="K665" s="962" t="s">
        <v>7604</v>
      </c>
      <c r="L665" s="962" t="s">
        <v>2794</v>
      </c>
      <c r="M665" s="953" t="s">
        <v>2762</v>
      </c>
      <c r="N665" s="971" t="s">
        <v>2742</v>
      </c>
      <c r="O665" s="460">
        <v>-23600000</v>
      </c>
      <c r="Q665" s="461" t="s">
        <v>7663</v>
      </c>
    </row>
    <row r="666" spans="1:18" s="462" customFormat="1" hidden="1">
      <c r="A666" s="953" t="s">
        <v>2737</v>
      </c>
      <c r="B666" s="953" t="s">
        <v>2738</v>
      </c>
      <c r="C666" s="953" t="s">
        <v>356</v>
      </c>
      <c r="D666" s="1486">
        <v>10</v>
      </c>
      <c r="E666" s="954" t="s">
        <v>7605</v>
      </c>
      <c r="F666" s="953" t="s">
        <v>7364</v>
      </c>
      <c r="G666" s="962" t="s">
        <v>7606</v>
      </c>
      <c r="H666" s="953" t="s">
        <v>341</v>
      </c>
      <c r="I666" s="962">
        <v>0</v>
      </c>
      <c r="J666" s="962">
        <v>23600000</v>
      </c>
      <c r="K666" s="962" t="s">
        <v>7607</v>
      </c>
      <c r="L666" s="962" t="s">
        <v>2794</v>
      </c>
      <c r="M666" s="953" t="s">
        <v>2762</v>
      </c>
      <c r="N666" s="971" t="s">
        <v>2742</v>
      </c>
      <c r="O666" s="460">
        <v>-23600000</v>
      </c>
      <c r="Q666" s="461" t="s">
        <v>7664</v>
      </c>
    </row>
    <row r="667" spans="1:18" s="462" customFormat="1" hidden="1">
      <c r="A667" s="953" t="s">
        <v>2737</v>
      </c>
      <c r="B667" s="953" t="s">
        <v>2738</v>
      </c>
      <c r="C667" s="953" t="s">
        <v>356</v>
      </c>
      <c r="D667" s="1486">
        <v>11</v>
      </c>
      <c r="E667" s="954" t="s">
        <v>7608</v>
      </c>
      <c r="F667" s="953" t="s">
        <v>7364</v>
      </c>
      <c r="G667" s="962" t="s">
        <v>7609</v>
      </c>
      <c r="H667" s="953" t="s">
        <v>341</v>
      </c>
      <c r="I667" s="962">
        <v>0</v>
      </c>
      <c r="J667" s="962">
        <v>119000000</v>
      </c>
      <c r="K667" s="962" t="s">
        <v>7610</v>
      </c>
      <c r="L667" s="962" t="s">
        <v>2794</v>
      </c>
      <c r="M667" s="953" t="s">
        <v>2762</v>
      </c>
      <c r="N667" s="971" t="s">
        <v>2742</v>
      </c>
      <c r="O667" s="460">
        <v>-119000000</v>
      </c>
      <c r="Q667" s="461" t="s">
        <v>7665</v>
      </c>
    </row>
    <row r="668" spans="1:18" s="462" customFormat="1" hidden="1">
      <c r="A668" s="953" t="s">
        <v>2737</v>
      </c>
      <c r="B668" s="953" t="s">
        <v>2738</v>
      </c>
      <c r="C668" s="953" t="s">
        <v>356</v>
      </c>
      <c r="D668" s="1486">
        <v>12</v>
      </c>
      <c r="E668" s="954" t="s">
        <v>7611</v>
      </c>
      <c r="F668" s="953" t="s">
        <v>7364</v>
      </c>
      <c r="G668" s="962" t="s">
        <v>7612</v>
      </c>
      <c r="H668" s="953" t="s">
        <v>341</v>
      </c>
      <c r="I668" s="962">
        <v>0</v>
      </c>
      <c r="J668" s="962">
        <v>120720000</v>
      </c>
      <c r="K668" s="980">
        <v>288507178</v>
      </c>
      <c r="L668" s="962" t="s">
        <v>2794</v>
      </c>
      <c r="M668" s="953" t="s">
        <v>2762</v>
      </c>
      <c r="N668" s="971" t="s">
        <v>2742</v>
      </c>
      <c r="O668" s="460">
        <v>-120720000</v>
      </c>
      <c r="Q668" s="461" t="s">
        <v>7666</v>
      </c>
    </row>
    <row r="669" spans="1:18" s="462" customFormat="1" hidden="1">
      <c r="A669" s="953"/>
      <c r="B669" s="953" t="s">
        <v>7987</v>
      </c>
      <c r="C669" s="953"/>
      <c r="D669" s="1486"/>
      <c r="E669" s="954"/>
      <c r="F669" s="953"/>
      <c r="G669" s="962"/>
      <c r="H669" s="953"/>
      <c r="I669" s="962"/>
      <c r="J669" s="962"/>
      <c r="K669" s="980"/>
      <c r="L669" s="962"/>
      <c r="M669" s="953"/>
      <c r="N669" s="953"/>
      <c r="O669" s="515"/>
    </row>
    <row r="670" spans="1:18" s="462" customFormat="1" hidden="1">
      <c r="A670" s="953" t="s">
        <v>2737</v>
      </c>
      <c r="B670" s="953" t="s">
        <v>2738</v>
      </c>
      <c r="C670" s="953" t="s">
        <v>356</v>
      </c>
      <c r="D670" s="1486">
        <v>1</v>
      </c>
      <c r="E670" s="954" t="s">
        <v>7939</v>
      </c>
      <c r="F670" s="914" t="s">
        <v>7940</v>
      </c>
      <c r="G670" s="965" t="s">
        <v>1058</v>
      </c>
      <c r="H670" s="914" t="s">
        <v>341</v>
      </c>
      <c r="I670" s="965">
        <v>0</v>
      </c>
      <c r="J670" s="965">
        <v>20000000</v>
      </c>
      <c r="K670" s="962" t="s">
        <v>7941</v>
      </c>
      <c r="L670" s="962" t="s">
        <v>2794</v>
      </c>
      <c r="M670" s="953" t="s">
        <v>2762</v>
      </c>
      <c r="N670" s="971" t="s">
        <v>2742</v>
      </c>
      <c r="O670" s="460">
        <v>-20000000</v>
      </c>
      <c r="Q670" s="461" t="s">
        <v>7661</v>
      </c>
    </row>
    <row r="671" spans="1:18" s="462" customFormat="1">
      <c r="A671" s="953" t="s">
        <v>2737</v>
      </c>
      <c r="B671" s="953" t="s">
        <v>2738</v>
      </c>
      <c r="C671" s="953" t="s">
        <v>356</v>
      </c>
      <c r="D671" s="1486">
        <v>2</v>
      </c>
      <c r="E671" s="954" t="s">
        <v>7942</v>
      </c>
      <c r="F671" s="914" t="s">
        <v>7520</v>
      </c>
      <c r="G671" s="965" t="s">
        <v>366</v>
      </c>
      <c r="H671" s="914" t="s">
        <v>341</v>
      </c>
      <c r="I671" s="965">
        <v>0</v>
      </c>
      <c r="J671" s="965">
        <v>10000000</v>
      </c>
      <c r="K671" s="962" t="s">
        <v>7943</v>
      </c>
      <c r="L671" s="962" t="s">
        <v>2794</v>
      </c>
      <c r="M671" s="953" t="s">
        <v>2762</v>
      </c>
      <c r="N671" s="971" t="s">
        <v>2742</v>
      </c>
      <c r="O671" s="460">
        <v>-10000000</v>
      </c>
      <c r="Q671" s="461" t="s">
        <v>8018</v>
      </c>
      <c r="R671" s="1532" t="s">
        <v>8016</v>
      </c>
    </row>
    <row r="672" spans="1:18" s="462" customFormat="1">
      <c r="A672" s="953" t="s">
        <v>2737</v>
      </c>
      <c r="B672" s="953" t="s">
        <v>2738</v>
      </c>
      <c r="C672" s="953" t="s">
        <v>356</v>
      </c>
      <c r="D672" s="1486">
        <v>3</v>
      </c>
      <c r="E672" s="954" t="s">
        <v>7944</v>
      </c>
      <c r="F672" s="914" t="s">
        <v>7520</v>
      </c>
      <c r="G672" s="965" t="s">
        <v>366</v>
      </c>
      <c r="H672" s="914" t="s">
        <v>341</v>
      </c>
      <c r="I672" s="965">
        <v>0</v>
      </c>
      <c r="J672" s="965">
        <v>15000000</v>
      </c>
      <c r="K672" s="962" t="s">
        <v>7945</v>
      </c>
      <c r="L672" s="962" t="s">
        <v>2794</v>
      </c>
      <c r="M672" s="953" t="s">
        <v>2762</v>
      </c>
      <c r="N672" s="971" t="s">
        <v>2742</v>
      </c>
      <c r="O672" s="460">
        <v>-15000000</v>
      </c>
      <c r="Q672" s="461" t="s">
        <v>7946</v>
      </c>
      <c r="R672" s="1532" t="s">
        <v>8016</v>
      </c>
    </row>
    <row r="673" spans="1:19" s="462" customFormat="1">
      <c r="A673" s="953" t="s">
        <v>2737</v>
      </c>
      <c r="B673" s="953" t="s">
        <v>2738</v>
      </c>
      <c r="C673" s="953" t="s">
        <v>356</v>
      </c>
      <c r="D673" s="1486">
        <v>4</v>
      </c>
      <c r="E673" s="964" t="s">
        <v>7947</v>
      </c>
      <c r="F673" s="914" t="s">
        <v>2813</v>
      </c>
      <c r="G673" s="965" t="s">
        <v>6401</v>
      </c>
      <c r="H673" s="914" t="s">
        <v>341</v>
      </c>
      <c r="I673" s="965">
        <v>0</v>
      </c>
      <c r="J673" s="965">
        <v>11000000</v>
      </c>
      <c r="K673" s="962" t="s">
        <v>7948</v>
      </c>
      <c r="L673" s="962" t="s">
        <v>2794</v>
      </c>
      <c r="M673" s="953" t="s">
        <v>2762</v>
      </c>
      <c r="N673" s="971" t="s">
        <v>2742</v>
      </c>
      <c r="O673" s="460">
        <v>-11000000</v>
      </c>
      <c r="Q673" s="461" t="s">
        <v>8015</v>
      </c>
      <c r="R673" s="1532" t="s">
        <v>8016</v>
      </c>
      <c r="S673" s="462" t="s">
        <v>8019</v>
      </c>
    </row>
    <row r="674" spans="1:19" s="462" customFormat="1">
      <c r="A674" s="953" t="s">
        <v>2737</v>
      </c>
      <c r="B674" s="953" t="s">
        <v>2738</v>
      </c>
      <c r="C674" s="953" t="s">
        <v>356</v>
      </c>
      <c r="D674" s="1486">
        <v>5</v>
      </c>
      <c r="E674" s="964" t="s">
        <v>7949</v>
      </c>
      <c r="F674" s="914" t="s">
        <v>2813</v>
      </c>
      <c r="G674" s="965" t="s">
        <v>6401</v>
      </c>
      <c r="H674" s="914" t="s">
        <v>341</v>
      </c>
      <c r="I674" s="965">
        <v>0</v>
      </c>
      <c r="J674" s="965">
        <v>3000000</v>
      </c>
      <c r="K674" s="965" t="s">
        <v>7950</v>
      </c>
      <c r="L674" s="962" t="s">
        <v>2794</v>
      </c>
      <c r="M674" s="953" t="s">
        <v>2762</v>
      </c>
      <c r="N674" s="971" t="s">
        <v>2742</v>
      </c>
      <c r="O674" s="460">
        <v>-3000000</v>
      </c>
      <c r="Q674" s="461" t="s">
        <v>8020</v>
      </c>
      <c r="R674" s="1532" t="s">
        <v>8016</v>
      </c>
    </row>
    <row r="675" spans="1:19" s="462" customFormat="1">
      <c r="A675" s="953" t="s">
        <v>2737</v>
      </c>
      <c r="B675" s="953" t="s">
        <v>2738</v>
      </c>
      <c r="C675" s="953" t="s">
        <v>356</v>
      </c>
      <c r="D675" s="1486">
        <v>6</v>
      </c>
      <c r="E675" s="964" t="s">
        <v>7951</v>
      </c>
      <c r="F675" s="914" t="s">
        <v>2813</v>
      </c>
      <c r="G675" s="965" t="s">
        <v>6401</v>
      </c>
      <c r="H675" s="914" t="s">
        <v>341</v>
      </c>
      <c r="I675" s="965">
        <v>0</v>
      </c>
      <c r="J675" s="965">
        <v>3000000</v>
      </c>
      <c r="K675" s="962" t="s">
        <v>7952</v>
      </c>
      <c r="L675" s="962" t="s">
        <v>2794</v>
      </c>
      <c r="M675" s="953" t="s">
        <v>2762</v>
      </c>
      <c r="N675" s="971" t="s">
        <v>2742</v>
      </c>
      <c r="O675" s="460">
        <v>-3000000</v>
      </c>
      <c r="Q675" s="461" t="s">
        <v>8049</v>
      </c>
      <c r="R675" s="1532" t="s">
        <v>8016</v>
      </c>
    </row>
    <row r="676" spans="1:19" s="462" customFormat="1">
      <c r="A676" s="953" t="s">
        <v>2737</v>
      </c>
      <c r="B676" s="953" t="s">
        <v>2738</v>
      </c>
      <c r="C676" s="953" t="s">
        <v>356</v>
      </c>
      <c r="D676" s="1486">
        <v>7</v>
      </c>
      <c r="E676" s="964" t="s">
        <v>7954</v>
      </c>
      <c r="F676" s="914" t="s">
        <v>2813</v>
      </c>
      <c r="G676" s="965" t="s">
        <v>6401</v>
      </c>
      <c r="H676" s="914" t="s">
        <v>341</v>
      </c>
      <c r="I676" s="965">
        <v>0</v>
      </c>
      <c r="J676" s="965">
        <v>33250000</v>
      </c>
      <c r="K676" s="962" t="s">
        <v>7955</v>
      </c>
      <c r="L676" s="962" t="s">
        <v>2794</v>
      </c>
      <c r="M676" s="953" t="s">
        <v>2762</v>
      </c>
      <c r="N676" s="971" t="s">
        <v>2742</v>
      </c>
      <c r="O676" s="460">
        <v>-33250000</v>
      </c>
      <c r="Q676" s="461" t="s">
        <v>8024</v>
      </c>
      <c r="R676" s="1532" t="s">
        <v>8016</v>
      </c>
    </row>
    <row r="677" spans="1:19" s="1530" customFormat="1">
      <c r="A677" s="953" t="s">
        <v>2737</v>
      </c>
      <c r="B677" s="953" t="s">
        <v>2738</v>
      </c>
      <c r="C677" s="953" t="s">
        <v>356</v>
      </c>
      <c r="D677" s="1486">
        <v>8</v>
      </c>
      <c r="E677" s="954" t="s">
        <v>7956</v>
      </c>
      <c r="F677" s="953" t="s">
        <v>2813</v>
      </c>
      <c r="G677" s="965" t="s">
        <v>6401</v>
      </c>
      <c r="H677" s="914" t="s">
        <v>341</v>
      </c>
      <c r="I677" s="965">
        <v>0</v>
      </c>
      <c r="J677" s="965">
        <v>14000000</v>
      </c>
      <c r="K677" s="962" t="s">
        <v>7957</v>
      </c>
      <c r="L677" s="962" t="s">
        <v>2794</v>
      </c>
      <c r="M677" s="1308" t="s">
        <v>2762</v>
      </c>
      <c r="N677" s="1308" t="s">
        <v>2742</v>
      </c>
      <c r="O677" s="1531">
        <v>-14000000</v>
      </c>
      <c r="R677" s="1532"/>
    </row>
    <row r="678" spans="1:19" s="462" customFormat="1" hidden="1">
      <c r="A678" s="953" t="s">
        <v>2737</v>
      </c>
      <c r="B678" s="953" t="s">
        <v>2738</v>
      </c>
      <c r="C678" s="953" t="s">
        <v>356</v>
      </c>
      <c r="D678" s="1486">
        <v>9</v>
      </c>
      <c r="E678" s="954" t="s">
        <v>7958</v>
      </c>
      <c r="F678" s="914" t="s">
        <v>2760</v>
      </c>
      <c r="G678" s="965"/>
      <c r="H678" s="914" t="s">
        <v>341</v>
      </c>
      <c r="I678" s="965">
        <v>0</v>
      </c>
      <c r="J678" s="965">
        <v>4400</v>
      </c>
      <c r="K678" s="962" t="s">
        <v>7959</v>
      </c>
      <c r="L678" s="962" t="s">
        <v>2787</v>
      </c>
      <c r="M678" s="986" t="s">
        <v>2762</v>
      </c>
      <c r="N678" s="986" t="s">
        <v>2742</v>
      </c>
      <c r="O678" s="1527">
        <v>-4400</v>
      </c>
      <c r="P678" s="1402"/>
      <c r="Q678" s="1402" t="s">
        <v>39</v>
      </c>
    </row>
    <row r="679" spans="1:19" s="462" customFormat="1" hidden="1">
      <c r="A679" s="953" t="s">
        <v>2737</v>
      </c>
      <c r="B679" s="953" t="s">
        <v>2738</v>
      </c>
      <c r="C679" s="953" t="s">
        <v>423</v>
      </c>
      <c r="D679" s="1486"/>
      <c r="E679" s="964" t="s">
        <v>7960</v>
      </c>
      <c r="F679" s="914" t="s">
        <v>2994</v>
      </c>
      <c r="G679" s="965" t="s">
        <v>55</v>
      </c>
      <c r="H679" s="914" t="s">
        <v>341</v>
      </c>
      <c r="I679" s="965">
        <v>0</v>
      </c>
      <c r="J679" s="965">
        <v>3211178</v>
      </c>
      <c r="K679" s="962">
        <v>37727</v>
      </c>
      <c r="L679" s="962"/>
      <c r="M679" s="953"/>
      <c r="N679" s="971" t="s">
        <v>2742</v>
      </c>
      <c r="O679" s="460">
        <v>-3211178</v>
      </c>
      <c r="Q679" s="461" t="s">
        <v>39</v>
      </c>
    </row>
    <row r="680" spans="1:19" s="462" customFormat="1" hidden="1">
      <c r="A680" s="953" t="s">
        <v>2737</v>
      </c>
      <c r="B680" s="953" t="s">
        <v>2738</v>
      </c>
      <c r="C680" s="953" t="s">
        <v>423</v>
      </c>
      <c r="D680" s="1486"/>
      <c r="E680" s="964" t="s">
        <v>7961</v>
      </c>
      <c r="F680" s="914" t="s">
        <v>50</v>
      </c>
      <c r="G680" s="965" t="s">
        <v>1058</v>
      </c>
      <c r="H680" s="914" t="s">
        <v>341</v>
      </c>
      <c r="I680" s="965">
        <v>20000000</v>
      </c>
      <c r="J680" s="965">
        <v>0</v>
      </c>
      <c r="K680" s="962">
        <v>20037727</v>
      </c>
      <c r="L680" s="962"/>
      <c r="M680" s="953"/>
      <c r="N680" s="971" t="s">
        <v>2742</v>
      </c>
      <c r="O680" s="460">
        <v>20000000</v>
      </c>
      <c r="Q680" s="461" t="s">
        <v>39</v>
      </c>
    </row>
    <row r="681" spans="1:19" s="462" customFormat="1" hidden="1">
      <c r="A681" s="953" t="s">
        <v>2737</v>
      </c>
      <c r="B681" s="953" t="s">
        <v>2738</v>
      </c>
      <c r="C681" s="953" t="s">
        <v>423</v>
      </c>
      <c r="D681" s="1486"/>
      <c r="E681" s="964" t="s">
        <v>7961</v>
      </c>
      <c r="F681" s="914" t="s">
        <v>2994</v>
      </c>
      <c r="G681" s="965" t="s">
        <v>55</v>
      </c>
      <c r="H681" s="914" t="s">
        <v>341</v>
      </c>
      <c r="I681" s="965">
        <v>0</v>
      </c>
      <c r="J681" s="965">
        <v>4446246</v>
      </c>
      <c r="K681" s="962">
        <v>15591481</v>
      </c>
      <c r="L681" s="962"/>
      <c r="M681" s="953"/>
      <c r="N681" s="971" t="s">
        <v>2742</v>
      </c>
      <c r="O681" s="460">
        <v>-4446246</v>
      </c>
      <c r="Q681" s="461" t="s">
        <v>39</v>
      </c>
    </row>
    <row r="682" spans="1:19" s="462" customFormat="1" hidden="1">
      <c r="A682" s="953" t="s">
        <v>2737</v>
      </c>
      <c r="B682" s="953" t="s">
        <v>2738</v>
      </c>
      <c r="C682" s="953" t="s">
        <v>356</v>
      </c>
      <c r="D682" s="1486">
        <v>1</v>
      </c>
      <c r="E682" s="954" t="s">
        <v>7962</v>
      </c>
      <c r="F682" s="914" t="s">
        <v>7963</v>
      </c>
      <c r="G682" s="965" t="s">
        <v>3389</v>
      </c>
      <c r="H682" s="914" t="s">
        <v>341</v>
      </c>
      <c r="I682" s="965">
        <v>0</v>
      </c>
      <c r="J682" s="965">
        <v>13200000</v>
      </c>
      <c r="K682" s="962" t="s">
        <v>7964</v>
      </c>
      <c r="L682" s="962" t="s">
        <v>2880</v>
      </c>
      <c r="M682" s="953" t="s">
        <v>2762</v>
      </c>
      <c r="N682" s="971" t="s">
        <v>2742</v>
      </c>
      <c r="O682" s="460">
        <v>-13200000</v>
      </c>
      <c r="Q682" s="461" t="s">
        <v>8014</v>
      </c>
    </row>
    <row r="683" spans="1:19" s="1530" customFormat="1" hidden="1">
      <c r="A683" s="953" t="s">
        <v>2737</v>
      </c>
      <c r="B683" s="953" t="s">
        <v>2738</v>
      </c>
      <c r="C683" s="953" t="s">
        <v>356</v>
      </c>
      <c r="D683" s="1486">
        <v>2</v>
      </c>
      <c r="E683" s="954" t="s">
        <v>7965</v>
      </c>
      <c r="F683" s="914" t="s">
        <v>3467</v>
      </c>
      <c r="G683" s="965"/>
      <c r="H683" s="914" t="s">
        <v>341</v>
      </c>
      <c r="I683" s="965">
        <v>0</v>
      </c>
      <c r="J683" s="965">
        <v>1380000</v>
      </c>
      <c r="K683" s="962" t="s">
        <v>7966</v>
      </c>
      <c r="L683" s="962" t="s">
        <v>2825</v>
      </c>
      <c r="M683" s="1308" t="s">
        <v>2762</v>
      </c>
      <c r="N683" s="1308" t="s">
        <v>2742</v>
      </c>
      <c r="O683" s="1531">
        <v>-1380000</v>
      </c>
      <c r="Q683" s="1530" t="s">
        <v>8021</v>
      </c>
      <c r="R683" s="1532" t="s">
        <v>8016</v>
      </c>
    </row>
    <row r="684" spans="1:19" s="462" customFormat="1" hidden="1">
      <c r="A684" s="953" t="s">
        <v>2737</v>
      </c>
      <c r="B684" s="953" t="s">
        <v>2738</v>
      </c>
      <c r="C684" s="953" t="s">
        <v>356</v>
      </c>
      <c r="D684" s="1486">
        <v>3</v>
      </c>
      <c r="E684" s="954" t="s">
        <v>7965</v>
      </c>
      <c r="F684" s="914" t="s">
        <v>3467</v>
      </c>
      <c r="G684" s="965"/>
      <c r="H684" s="914" t="s">
        <v>341</v>
      </c>
      <c r="I684" s="965">
        <v>0</v>
      </c>
      <c r="J684" s="965">
        <v>2070000</v>
      </c>
      <c r="K684" s="962" t="s">
        <v>7967</v>
      </c>
      <c r="L684" s="962" t="s">
        <v>2825</v>
      </c>
      <c r="M684" s="953" t="s">
        <v>2762</v>
      </c>
      <c r="N684" s="971" t="s">
        <v>2742</v>
      </c>
      <c r="O684" s="460">
        <v>-2070000</v>
      </c>
      <c r="Q684" s="461" t="s">
        <v>7968</v>
      </c>
      <c r="R684" s="1532" t="s">
        <v>8016</v>
      </c>
    </row>
    <row r="685" spans="1:19" s="462" customFormat="1" hidden="1">
      <c r="A685" s="953" t="s">
        <v>2737</v>
      </c>
      <c r="B685" s="953" t="s">
        <v>2738</v>
      </c>
      <c r="C685" s="953" t="s">
        <v>356</v>
      </c>
      <c r="D685" s="1486">
        <v>4</v>
      </c>
      <c r="E685" s="954" t="s">
        <v>7965</v>
      </c>
      <c r="F685" s="914" t="s">
        <v>3467</v>
      </c>
      <c r="G685" s="965"/>
      <c r="H685" s="914" t="s">
        <v>341</v>
      </c>
      <c r="I685" s="965">
        <v>0</v>
      </c>
      <c r="J685" s="965">
        <v>2415000</v>
      </c>
      <c r="K685" s="962" t="s">
        <v>7969</v>
      </c>
      <c r="L685" s="962" t="s">
        <v>2825</v>
      </c>
      <c r="M685" s="953" t="s">
        <v>2762</v>
      </c>
      <c r="N685" s="971" t="s">
        <v>2742</v>
      </c>
      <c r="O685" s="460">
        <v>-2415000</v>
      </c>
      <c r="Q685" s="461" t="s">
        <v>8022</v>
      </c>
      <c r="R685" s="1532" t="s">
        <v>8016</v>
      </c>
    </row>
    <row r="686" spans="1:19" s="1530" customFormat="1" hidden="1">
      <c r="A686" s="953" t="s">
        <v>2737</v>
      </c>
      <c r="B686" s="953" t="s">
        <v>2738</v>
      </c>
      <c r="C686" s="953" t="s">
        <v>356</v>
      </c>
      <c r="D686" s="1486">
        <v>5</v>
      </c>
      <c r="E686" s="954" t="s">
        <v>7965</v>
      </c>
      <c r="F686" s="953" t="s">
        <v>3467</v>
      </c>
      <c r="G686" s="962"/>
      <c r="H686" s="953" t="s">
        <v>341</v>
      </c>
      <c r="I686" s="962">
        <v>0</v>
      </c>
      <c r="J686" s="962">
        <v>1380000</v>
      </c>
      <c r="K686" s="962" t="s">
        <v>7970</v>
      </c>
      <c r="L686" s="962" t="s">
        <v>2825</v>
      </c>
      <c r="M686" s="1308" t="s">
        <v>2762</v>
      </c>
      <c r="N686" s="1308" t="s">
        <v>2742</v>
      </c>
      <c r="O686" s="1531">
        <v>-1380000</v>
      </c>
      <c r="Q686" s="1530" t="s">
        <v>39</v>
      </c>
    </row>
    <row r="687" spans="1:19" s="462" customFormat="1" hidden="1">
      <c r="A687" s="953" t="s">
        <v>2737</v>
      </c>
      <c r="B687" s="953" t="s">
        <v>2738</v>
      </c>
      <c r="C687" s="953" t="s">
        <v>356</v>
      </c>
      <c r="D687" s="1486">
        <v>6</v>
      </c>
      <c r="E687" s="954" t="s">
        <v>7965</v>
      </c>
      <c r="F687" s="914" t="s">
        <v>3467</v>
      </c>
      <c r="G687" s="965"/>
      <c r="H687" s="914" t="s">
        <v>341</v>
      </c>
      <c r="I687" s="965">
        <v>0</v>
      </c>
      <c r="J687" s="965">
        <v>2070000</v>
      </c>
      <c r="K687" s="962" t="s">
        <v>7971</v>
      </c>
      <c r="L687" s="962" t="s">
        <v>2825</v>
      </c>
      <c r="M687" s="953" t="s">
        <v>2762</v>
      </c>
      <c r="N687" s="971" t="s">
        <v>2742</v>
      </c>
      <c r="O687" s="460">
        <v>-2070000</v>
      </c>
      <c r="Q687" s="461" t="s">
        <v>8013</v>
      </c>
      <c r="R687" s="1532" t="s">
        <v>8016</v>
      </c>
    </row>
    <row r="688" spans="1:19" s="1530" customFormat="1" hidden="1">
      <c r="A688" s="953" t="s">
        <v>2737</v>
      </c>
      <c r="B688" s="953" t="s">
        <v>2738</v>
      </c>
      <c r="C688" s="953" t="s">
        <v>356</v>
      </c>
      <c r="D688" s="1486">
        <v>7</v>
      </c>
      <c r="E688" s="954" t="s">
        <v>7972</v>
      </c>
      <c r="F688" s="953" t="s">
        <v>3467</v>
      </c>
      <c r="G688" s="962"/>
      <c r="H688" s="953" t="s">
        <v>341</v>
      </c>
      <c r="I688" s="962">
        <v>1380000</v>
      </c>
      <c r="J688" s="962">
        <v>0</v>
      </c>
      <c r="K688" s="962" t="s">
        <v>7973</v>
      </c>
      <c r="L688" s="962" t="s">
        <v>2825</v>
      </c>
      <c r="M688" s="1308" t="s">
        <v>2762</v>
      </c>
      <c r="N688" s="1308" t="s">
        <v>2742</v>
      </c>
      <c r="O688" s="1531">
        <v>1380000</v>
      </c>
      <c r="Q688" s="1530" t="s">
        <v>39</v>
      </c>
    </row>
    <row r="689" spans="1:19" s="462" customFormat="1" hidden="1">
      <c r="A689" s="953" t="s">
        <v>2737</v>
      </c>
      <c r="B689" s="953" t="s">
        <v>2738</v>
      </c>
      <c r="C689" s="953" t="s">
        <v>356</v>
      </c>
      <c r="D689" s="1486">
        <v>8</v>
      </c>
      <c r="E689" s="954" t="s">
        <v>7974</v>
      </c>
      <c r="F689" s="914" t="s">
        <v>2760</v>
      </c>
      <c r="G689" s="965"/>
      <c r="H689" s="914" t="s">
        <v>341</v>
      </c>
      <c r="I689" s="965">
        <v>0</v>
      </c>
      <c r="J689" s="965">
        <v>4400</v>
      </c>
      <c r="K689" s="962" t="s">
        <v>7975</v>
      </c>
      <c r="L689" s="962" t="s">
        <v>2787</v>
      </c>
      <c r="M689" s="986" t="s">
        <v>2762</v>
      </c>
      <c r="N689" s="986" t="s">
        <v>2742</v>
      </c>
      <c r="O689" s="1527">
        <v>-4400</v>
      </c>
      <c r="P689" s="1402"/>
      <c r="Q689" s="1402" t="s">
        <v>39</v>
      </c>
    </row>
    <row r="690" spans="1:19" s="462" customFormat="1" hidden="1">
      <c r="A690" s="950" t="s">
        <v>2737</v>
      </c>
      <c r="B690" s="950" t="s">
        <v>2738</v>
      </c>
      <c r="C690" s="950" t="s">
        <v>356</v>
      </c>
      <c r="D690" s="1563">
        <v>1</v>
      </c>
      <c r="E690" s="964" t="s">
        <v>7976</v>
      </c>
      <c r="F690" s="914" t="s">
        <v>2760</v>
      </c>
      <c r="G690" s="965"/>
      <c r="H690" s="914" t="s">
        <v>341</v>
      </c>
      <c r="I690" s="965">
        <v>0</v>
      </c>
      <c r="J690" s="965">
        <v>4400</v>
      </c>
      <c r="K690" s="969">
        <v>158108978</v>
      </c>
      <c r="L690" s="969" t="s">
        <v>2787</v>
      </c>
      <c r="M690" s="1403" t="s">
        <v>4507</v>
      </c>
      <c r="N690" s="1403" t="s">
        <v>2742</v>
      </c>
      <c r="O690" s="1407">
        <v>-4400</v>
      </c>
      <c r="P690" s="1402"/>
      <c r="Q690" s="1402" t="s">
        <v>39</v>
      </c>
    </row>
    <row r="691" spans="1:19" s="462" customFormat="1" hidden="1">
      <c r="A691" s="950" t="s">
        <v>2737</v>
      </c>
      <c r="B691" s="950" t="s">
        <v>2738</v>
      </c>
      <c r="C691" s="950" t="s">
        <v>356</v>
      </c>
      <c r="D691" s="1563">
        <v>2</v>
      </c>
      <c r="E691" s="968" t="s">
        <v>7977</v>
      </c>
      <c r="F691" s="914" t="s">
        <v>3152</v>
      </c>
      <c r="G691" s="965"/>
      <c r="H691" s="914" t="s">
        <v>341</v>
      </c>
      <c r="I691" s="965">
        <v>124013160</v>
      </c>
      <c r="J691" s="965">
        <v>0</v>
      </c>
      <c r="K691" s="969">
        <v>282122138</v>
      </c>
      <c r="L691" s="969" t="s">
        <v>2858</v>
      </c>
      <c r="M691" s="1528" t="s">
        <v>3274</v>
      </c>
      <c r="N691" s="1528" t="s">
        <v>2742</v>
      </c>
      <c r="O691" s="1529">
        <v>124013160</v>
      </c>
      <c r="P691" s="1530"/>
      <c r="Q691" s="1530" t="s">
        <v>39</v>
      </c>
    </row>
    <row r="692" spans="1:19" s="462" customFormat="1" hidden="1">
      <c r="A692" s="950" t="s">
        <v>2737</v>
      </c>
      <c r="B692" s="950" t="s">
        <v>2738</v>
      </c>
      <c r="C692" s="950" t="s">
        <v>356</v>
      </c>
      <c r="D692" s="1563">
        <v>3</v>
      </c>
      <c r="E692" s="968" t="s">
        <v>7978</v>
      </c>
      <c r="F692" s="914" t="s">
        <v>7979</v>
      </c>
      <c r="G692" s="965"/>
      <c r="H692" s="914" t="s">
        <v>341</v>
      </c>
      <c r="I692" s="965">
        <v>0</v>
      </c>
      <c r="J692" s="965">
        <v>2136000</v>
      </c>
      <c r="K692" s="969">
        <v>279986138</v>
      </c>
      <c r="L692" s="969" t="s">
        <v>2794</v>
      </c>
      <c r="M692" s="950" t="s">
        <v>4507</v>
      </c>
      <c r="N692" s="978" t="s">
        <v>2742</v>
      </c>
      <c r="O692" s="609">
        <v>-2136000</v>
      </c>
      <c r="Q692" s="461" t="s">
        <v>8012</v>
      </c>
      <c r="R692" s="1532" t="s">
        <v>8016</v>
      </c>
    </row>
    <row r="693" spans="1:19" s="462" customFormat="1" hidden="1">
      <c r="A693" s="950" t="s">
        <v>2737</v>
      </c>
      <c r="B693" s="950" t="s">
        <v>2738</v>
      </c>
      <c r="C693" s="950" t="s">
        <v>356</v>
      </c>
      <c r="D693" s="1563">
        <v>4</v>
      </c>
      <c r="E693" s="968">
        <v>46072.734618055554</v>
      </c>
      <c r="F693" s="950" t="s">
        <v>7980</v>
      </c>
      <c r="G693" s="969"/>
      <c r="H693" s="950" t="s">
        <v>341</v>
      </c>
      <c r="I693" s="969">
        <v>25135000</v>
      </c>
      <c r="J693" s="969">
        <v>0</v>
      </c>
      <c r="K693" s="969">
        <v>305121138</v>
      </c>
      <c r="L693" s="969" t="s">
        <v>2817</v>
      </c>
      <c r="M693" s="1528" t="s">
        <v>7981</v>
      </c>
      <c r="N693" s="1528" t="s">
        <v>2742</v>
      </c>
      <c r="O693" s="1529">
        <v>25135000</v>
      </c>
      <c r="P693" s="1530"/>
      <c r="Q693" s="1530" t="s">
        <v>39</v>
      </c>
    </row>
    <row r="694" spans="1:19" s="462" customFormat="1" hidden="1">
      <c r="A694" s="950" t="s">
        <v>2737</v>
      </c>
      <c r="B694" s="950" t="s">
        <v>2738</v>
      </c>
      <c r="C694" s="950" t="s">
        <v>356</v>
      </c>
      <c r="D694" s="1563">
        <v>1</v>
      </c>
      <c r="E694" s="968" t="s">
        <v>7982</v>
      </c>
      <c r="F694" s="914" t="s">
        <v>7983</v>
      </c>
      <c r="G694" s="965"/>
      <c r="H694" s="914" t="s">
        <v>341</v>
      </c>
      <c r="I694" s="965">
        <v>0</v>
      </c>
      <c r="J694" s="965">
        <v>148000000</v>
      </c>
      <c r="K694" s="969">
        <v>157121138</v>
      </c>
      <c r="L694" s="969" t="s">
        <v>2794</v>
      </c>
      <c r="M694" s="950" t="s">
        <v>4507</v>
      </c>
      <c r="N694" s="978" t="s">
        <v>2742</v>
      </c>
      <c r="O694" s="609">
        <v>-148000000</v>
      </c>
      <c r="Q694" s="461" t="s">
        <v>8011</v>
      </c>
      <c r="R694" s="1532" t="s">
        <v>8016</v>
      </c>
      <c r="S694" s="462" t="s">
        <v>8017</v>
      </c>
    </row>
    <row r="695" spans="1:19" s="462" customFormat="1" hidden="1">
      <c r="A695" s="950" t="s">
        <v>2737</v>
      </c>
      <c r="B695" s="950" t="s">
        <v>2738</v>
      </c>
      <c r="C695" s="950" t="s">
        <v>356</v>
      </c>
      <c r="D695" s="1563">
        <v>2</v>
      </c>
      <c r="E695" s="968" t="s">
        <v>7984</v>
      </c>
      <c r="F695" s="914" t="s">
        <v>115</v>
      </c>
      <c r="G695" s="965"/>
      <c r="H695" s="914" t="s">
        <v>341</v>
      </c>
      <c r="I695" s="965">
        <v>0</v>
      </c>
      <c r="J695" s="965">
        <v>35856700</v>
      </c>
      <c r="K695" s="969">
        <v>121264438</v>
      </c>
      <c r="L695" s="969" t="s">
        <v>2794</v>
      </c>
      <c r="M695" s="1403" t="s">
        <v>4507</v>
      </c>
      <c r="N695" s="1403" t="s">
        <v>2742</v>
      </c>
      <c r="O695" s="1407">
        <v>-35856700</v>
      </c>
      <c r="P695" s="1402"/>
      <c r="Q695" s="1402" t="s">
        <v>39</v>
      </c>
    </row>
    <row r="696" spans="1:19" s="462" customFormat="1" hidden="1">
      <c r="A696" s="950" t="s">
        <v>2737</v>
      </c>
      <c r="B696" s="950" t="s">
        <v>2738</v>
      </c>
      <c r="C696" s="950" t="s">
        <v>356</v>
      </c>
      <c r="D696" s="1563">
        <v>3</v>
      </c>
      <c r="E696" s="964" t="s">
        <v>7985</v>
      </c>
      <c r="F696" s="914" t="s">
        <v>366</v>
      </c>
      <c r="G696" s="965"/>
      <c r="H696" s="914" t="s">
        <v>341</v>
      </c>
      <c r="I696" s="965">
        <v>0</v>
      </c>
      <c r="J696" s="965">
        <v>35000000</v>
      </c>
      <c r="K696" s="969">
        <v>86264438</v>
      </c>
      <c r="L696" s="969" t="s">
        <v>2794</v>
      </c>
      <c r="M696" s="950" t="s">
        <v>4507</v>
      </c>
      <c r="N696" s="978" t="s">
        <v>2742</v>
      </c>
      <c r="O696" s="609">
        <v>-35000000</v>
      </c>
      <c r="Q696" s="461" t="s">
        <v>8023</v>
      </c>
      <c r="R696" s="1532" t="s">
        <v>8016</v>
      </c>
    </row>
    <row r="697" spans="1:19" s="462" customFormat="1" hidden="1">
      <c r="A697" s="950" t="s">
        <v>2737</v>
      </c>
      <c r="B697" s="950" t="s">
        <v>2738</v>
      </c>
      <c r="C697" s="950" t="s">
        <v>356</v>
      </c>
      <c r="D697" s="1563">
        <v>4</v>
      </c>
      <c r="E697" s="964" t="s">
        <v>7986</v>
      </c>
      <c r="F697" s="914" t="s">
        <v>366</v>
      </c>
      <c r="G697" s="965"/>
      <c r="H697" s="914" t="s">
        <v>341</v>
      </c>
      <c r="I697" s="965">
        <v>0</v>
      </c>
      <c r="J697" s="965">
        <v>17000000</v>
      </c>
      <c r="K697" s="969">
        <v>69264438</v>
      </c>
      <c r="L697" s="969" t="s">
        <v>2794</v>
      </c>
      <c r="M697" s="950" t="s">
        <v>4507</v>
      </c>
      <c r="N697" s="978" t="s">
        <v>2742</v>
      </c>
      <c r="O697" s="609">
        <v>-17000000</v>
      </c>
      <c r="Q697" s="461" t="s">
        <v>8010</v>
      </c>
      <c r="R697" s="1532" t="s">
        <v>8016</v>
      </c>
    </row>
    <row r="698" spans="1:19" s="462" customFormat="1" hidden="1">
      <c r="A698" s="950"/>
      <c r="B698" s="950"/>
      <c r="C698" s="950" t="s">
        <v>8355</v>
      </c>
      <c r="D698" s="1563"/>
      <c r="E698" s="964"/>
      <c r="F698" s="914"/>
      <c r="G698" s="965"/>
      <c r="H698" s="914"/>
      <c r="I698" s="965"/>
      <c r="J698" s="965"/>
      <c r="K698" s="969"/>
      <c r="L698" s="969"/>
      <c r="M698" s="950"/>
      <c r="N698" s="950"/>
      <c r="O698" s="612"/>
    </row>
    <row r="699" spans="1:19" hidden="1">
      <c r="A699" s="953" t="s">
        <v>2737</v>
      </c>
      <c r="B699" s="1579" t="s">
        <v>2738</v>
      </c>
      <c r="C699" s="1579" t="s">
        <v>423</v>
      </c>
      <c r="D699" s="1580"/>
      <c r="E699" s="1581" t="s">
        <v>8209</v>
      </c>
      <c r="F699" s="1579" t="s">
        <v>2994</v>
      </c>
      <c r="G699" s="1582" t="s">
        <v>55</v>
      </c>
      <c r="H699" s="1579" t="s">
        <v>341</v>
      </c>
      <c r="I699" s="1582">
        <v>0</v>
      </c>
      <c r="J699" s="1582">
        <v>6916383</v>
      </c>
      <c r="K699" s="962">
        <v>8675098</v>
      </c>
      <c r="L699" s="962"/>
      <c r="M699" s="953"/>
      <c r="N699" s="971" t="s">
        <v>2742</v>
      </c>
      <c r="O699" s="460">
        <v>-6916383</v>
      </c>
      <c r="P699" s="462"/>
      <c r="Q699" s="461" t="s">
        <v>39</v>
      </c>
      <c r="R699" s="462"/>
    </row>
    <row r="700" spans="1:19" hidden="1">
      <c r="A700" s="953" t="s">
        <v>2737</v>
      </c>
      <c r="B700" s="1579" t="s">
        <v>2738</v>
      </c>
      <c r="C700" s="1579" t="s">
        <v>356</v>
      </c>
      <c r="D700" s="1580">
        <v>1</v>
      </c>
      <c r="E700" s="1581" t="s">
        <v>8210</v>
      </c>
      <c r="F700" s="1579" t="s">
        <v>3467</v>
      </c>
      <c r="G700" s="1582"/>
      <c r="H700" s="1579" t="s">
        <v>341</v>
      </c>
      <c r="I700" s="1582">
        <v>0</v>
      </c>
      <c r="J700" s="1582">
        <v>1223600</v>
      </c>
      <c r="K700" s="962">
        <v>68040838</v>
      </c>
      <c r="L700" s="962" t="s">
        <v>2825</v>
      </c>
      <c r="M700" s="953" t="s">
        <v>4507</v>
      </c>
      <c r="N700" s="971" t="s">
        <v>2742</v>
      </c>
      <c r="O700" s="609">
        <v>-1223600</v>
      </c>
      <c r="P700" s="462"/>
      <c r="Q700" s="461" t="s">
        <v>8299</v>
      </c>
    </row>
    <row r="701" spans="1:19" hidden="1">
      <c r="A701" s="953" t="s">
        <v>2737</v>
      </c>
      <c r="B701" s="1579" t="s">
        <v>2738</v>
      </c>
      <c r="C701" s="1579" t="s">
        <v>356</v>
      </c>
      <c r="D701" s="1580">
        <v>2</v>
      </c>
      <c r="E701" s="1581" t="s">
        <v>8210</v>
      </c>
      <c r="F701" s="1579" t="s">
        <v>3467</v>
      </c>
      <c r="G701" s="1582"/>
      <c r="H701" s="1579" t="s">
        <v>341</v>
      </c>
      <c r="I701" s="1582">
        <v>0</v>
      </c>
      <c r="J701" s="1582">
        <v>1223600</v>
      </c>
      <c r="K701" s="962">
        <v>66817238</v>
      </c>
      <c r="L701" s="962" t="s">
        <v>2825</v>
      </c>
      <c r="M701" s="953" t="s">
        <v>4507</v>
      </c>
      <c r="N701" s="971" t="s">
        <v>2742</v>
      </c>
      <c r="O701" s="609">
        <v>-1223600</v>
      </c>
      <c r="P701" s="462"/>
      <c r="Q701" s="461" t="s">
        <v>8300</v>
      </c>
    </row>
    <row r="702" spans="1:19" hidden="1">
      <c r="A702" s="953" t="s">
        <v>2737</v>
      </c>
      <c r="B702" s="1579" t="s">
        <v>2738</v>
      </c>
      <c r="C702" s="1579" t="s">
        <v>356</v>
      </c>
      <c r="D702" s="1580">
        <v>3</v>
      </c>
      <c r="E702" s="1581" t="s">
        <v>8210</v>
      </c>
      <c r="F702" s="1579" t="s">
        <v>3438</v>
      </c>
      <c r="G702" s="1582"/>
      <c r="H702" s="1579" t="s">
        <v>341</v>
      </c>
      <c r="I702" s="1582">
        <v>0</v>
      </c>
      <c r="J702" s="1582">
        <v>390320</v>
      </c>
      <c r="K702" s="962">
        <v>66426918</v>
      </c>
      <c r="L702" s="962" t="s">
        <v>2794</v>
      </c>
      <c r="M702" s="953" t="s">
        <v>4507</v>
      </c>
      <c r="N702" s="971" t="s">
        <v>2742</v>
      </c>
      <c r="O702" s="609">
        <v>-390320</v>
      </c>
      <c r="P702" s="462"/>
      <c r="Q702" s="461" t="s">
        <v>8213</v>
      </c>
    </row>
    <row r="703" spans="1:19" hidden="1">
      <c r="A703" s="953" t="s">
        <v>2737</v>
      </c>
      <c r="B703" s="1579" t="s">
        <v>2738</v>
      </c>
      <c r="C703" s="1579" t="s">
        <v>356</v>
      </c>
      <c r="D703" s="1580">
        <v>4</v>
      </c>
      <c r="E703" s="1581" t="s">
        <v>8210</v>
      </c>
      <c r="F703" s="1579" t="s">
        <v>3467</v>
      </c>
      <c r="G703" s="1582"/>
      <c r="H703" s="1579" t="s">
        <v>341</v>
      </c>
      <c r="I703" s="1582">
        <v>0</v>
      </c>
      <c r="J703" s="1582">
        <v>6118000</v>
      </c>
      <c r="K703" s="962">
        <v>60308918</v>
      </c>
      <c r="L703" s="962" t="s">
        <v>2825</v>
      </c>
      <c r="M703" s="953" t="s">
        <v>4507</v>
      </c>
      <c r="N703" s="971" t="s">
        <v>2742</v>
      </c>
      <c r="O703" s="609">
        <v>-6118000</v>
      </c>
      <c r="P703" s="462"/>
      <c r="Q703" s="461" t="s">
        <v>8214</v>
      </c>
    </row>
    <row r="704" spans="1:19" hidden="1">
      <c r="A704" s="953" t="s">
        <v>2737</v>
      </c>
      <c r="B704" s="1579" t="s">
        <v>2738</v>
      </c>
      <c r="C704" s="1579" t="s">
        <v>356</v>
      </c>
      <c r="D704" s="1580">
        <v>5</v>
      </c>
      <c r="E704" s="1581" t="s">
        <v>8210</v>
      </c>
      <c r="F704" s="1579" t="s">
        <v>3467</v>
      </c>
      <c r="G704" s="1582"/>
      <c r="H704" s="1579" t="s">
        <v>341</v>
      </c>
      <c r="I704" s="1582">
        <v>0</v>
      </c>
      <c r="J704" s="1582">
        <v>1610000</v>
      </c>
      <c r="K704" s="962">
        <v>58698918</v>
      </c>
      <c r="L704" s="962" t="s">
        <v>2825</v>
      </c>
      <c r="M704" s="953" t="s">
        <v>4507</v>
      </c>
      <c r="N704" s="971" t="s">
        <v>2742</v>
      </c>
      <c r="O704" s="609">
        <v>-1610000</v>
      </c>
      <c r="P704" s="462"/>
      <c r="Q704" s="461" t="s">
        <v>8215</v>
      </c>
    </row>
    <row r="705" spans="1:18" hidden="1">
      <c r="A705" s="953" t="s">
        <v>2737</v>
      </c>
      <c r="B705" s="1579" t="s">
        <v>2738</v>
      </c>
      <c r="C705" s="1579" t="s">
        <v>356</v>
      </c>
      <c r="D705" s="1580">
        <v>6</v>
      </c>
      <c r="E705" s="1581" t="s">
        <v>8210</v>
      </c>
      <c r="F705" s="1579" t="s">
        <v>3467</v>
      </c>
      <c r="G705" s="1582"/>
      <c r="H705" s="1579" t="s">
        <v>341</v>
      </c>
      <c r="I705" s="1582">
        <v>0</v>
      </c>
      <c r="J705" s="1582">
        <v>5139120</v>
      </c>
      <c r="K705" s="962">
        <v>53559798</v>
      </c>
      <c r="L705" s="962" t="s">
        <v>2825</v>
      </c>
      <c r="M705" s="953" t="s">
        <v>4507</v>
      </c>
      <c r="N705" s="971" t="s">
        <v>2742</v>
      </c>
      <c r="O705" s="609">
        <v>-5139120</v>
      </c>
      <c r="P705" s="462"/>
      <c r="Q705" s="461" t="s">
        <v>8216</v>
      </c>
    </row>
    <row r="706" spans="1:18" hidden="1">
      <c r="A706" s="953" t="s">
        <v>2737</v>
      </c>
      <c r="B706" s="1579" t="s">
        <v>2738</v>
      </c>
      <c r="C706" s="1579" t="s">
        <v>356</v>
      </c>
      <c r="D706" s="1580">
        <v>7</v>
      </c>
      <c r="E706" s="1581" t="s">
        <v>8217</v>
      </c>
      <c r="F706" s="1579" t="s">
        <v>3467</v>
      </c>
      <c r="G706" s="1582"/>
      <c r="H706" s="1579" t="s">
        <v>341</v>
      </c>
      <c r="I706" s="1582">
        <v>0</v>
      </c>
      <c r="J706" s="1583">
        <v>1380000</v>
      </c>
      <c r="K706" s="962">
        <v>52179798</v>
      </c>
      <c r="L706" s="962" t="s">
        <v>2825</v>
      </c>
      <c r="M706" s="953" t="s">
        <v>4507</v>
      </c>
      <c r="N706" s="971" t="s">
        <v>2742</v>
      </c>
      <c r="O706" s="609">
        <v>-1380000</v>
      </c>
      <c r="P706" s="462"/>
      <c r="Q706" s="461" t="s">
        <v>8026</v>
      </c>
    </row>
    <row r="707" spans="1:18" hidden="1">
      <c r="A707" s="953" t="s">
        <v>2737</v>
      </c>
      <c r="B707" s="1579" t="s">
        <v>2738</v>
      </c>
      <c r="C707" s="1579" t="s">
        <v>356</v>
      </c>
      <c r="D707" s="1580">
        <v>8</v>
      </c>
      <c r="E707" s="1581" t="s">
        <v>8217</v>
      </c>
      <c r="F707" s="1579" t="s">
        <v>3467</v>
      </c>
      <c r="G707" s="1582"/>
      <c r="H707" s="1579" t="s">
        <v>341</v>
      </c>
      <c r="I707" s="1582">
        <v>0</v>
      </c>
      <c r="J707" s="1583">
        <v>6900000</v>
      </c>
      <c r="K707" s="962">
        <v>45279798</v>
      </c>
      <c r="L707" s="962" t="s">
        <v>2825</v>
      </c>
      <c r="M707" s="953" t="s">
        <v>4507</v>
      </c>
      <c r="N707" s="971" t="s">
        <v>2742</v>
      </c>
      <c r="O707" s="609">
        <v>-6900000</v>
      </c>
      <c r="P707" s="462"/>
      <c r="Q707" s="461" t="s">
        <v>8218</v>
      </c>
    </row>
    <row r="708" spans="1:18" hidden="1">
      <c r="A708" s="953" t="s">
        <v>2737</v>
      </c>
      <c r="B708" s="1579" t="s">
        <v>2738</v>
      </c>
      <c r="C708" s="1579" t="s">
        <v>423</v>
      </c>
      <c r="D708" s="1580"/>
      <c r="E708" s="1581" t="s">
        <v>8219</v>
      </c>
      <c r="F708" s="1579" t="s">
        <v>2924</v>
      </c>
      <c r="G708" s="1582" t="s">
        <v>8298</v>
      </c>
      <c r="H708" s="1579" t="s">
        <v>341</v>
      </c>
      <c r="I708" s="1582">
        <v>0</v>
      </c>
      <c r="J708" s="1582">
        <v>4400</v>
      </c>
      <c r="K708" s="962">
        <v>8670698</v>
      </c>
      <c r="L708" s="962"/>
      <c r="M708" s="953"/>
      <c r="N708" s="971" t="s">
        <v>2742</v>
      </c>
      <c r="O708" s="460">
        <v>-4400</v>
      </c>
      <c r="P708" s="462"/>
      <c r="Q708" s="461" t="s">
        <v>39</v>
      </c>
    </row>
    <row r="709" spans="1:18" hidden="1">
      <c r="A709" s="953" t="s">
        <v>2737</v>
      </c>
      <c r="B709" s="1579" t="s">
        <v>2738</v>
      </c>
      <c r="C709" s="1579" t="s">
        <v>482</v>
      </c>
      <c r="D709" s="1580">
        <v>1</v>
      </c>
      <c r="E709" s="1581" t="s">
        <v>8220</v>
      </c>
      <c r="F709" s="1579" t="s">
        <v>8221</v>
      </c>
      <c r="G709" s="1582" t="s">
        <v>3443</v>
      </c>
      <c r="H709" s="1579" t="s">
        <v>38</v>
      </c>
      <c r="I709" s="1582">
        <v>1740895</v>
      </c>
      <c r="J709" s="1582">
        <v>0</v>
      </c>
      <c r="K709" s="962">
        <v>1740895.48</v>
      </c>
      <c r="L709" s="962" t="s">
        <v>3444</v>
      </c>
      <c r="M709" s="953" t="s">
        <v>2862</v>
      </c>
      <c r="N709" s="971" t="s">
        <v>2742</v>
      </c>
      <c r="O709" s="460">
        <v>1740895</v>
      </c>
      <c r="P709" s="462"/>
      <c r="Q709" s="461" t="s">
        <v>39</v>
      </c>
    </row>
    <row r="710" spans="1:18" hidden="1">
      <c r="A710" s="953" t="s">
        <v>2737</v>
      </c>
      <c r="B710" s="1579" t="s">
        <v>2738</v>
      </c>
      <c r="C710" s="1579" t="s">
        <v>482</v>
      </c>
      <c r="D710" s="1580">
        <v>2</v>
      </c>
      <c r="E710" s="1581" t="s">
        <v>8222</v>
      </c>
      <c r="F710" s="1579" t="s">
        <v>8223</v>
      </c>
      <c r="G710" s="1582" t="s">
        <v>3443</v>
      </c>
      <c r="H710" s="1579" t="s">
        <v>38</v>
      </c>
      <c r="I710" s="1582">
        <v>323000</v>
      </c>
      <c r="J710" s="1582">
        <v>0</v>
      </c>
      <c r="K710" s="962">
        <v>2063895.48</v>
      </c>
      <c r="L710" s="962" t="s">
        <v>3444</v>
      </c>
      <c r="M710" s="953" t="s">
        <v>2862</v>
      </c>
      <c r="N710" s="971" t="s">
        <v>2742</v>
      </c>
      <c r="O710" s="460">
        <v>323000</v>
      </c>
      <c r="P710" s="462"/>
      <c r="Q710" s="461" t="s">
        <v>39</v>
      </c>
    </row>
    <row r="711" spans="1:18" hidden="1">
      <c r="A711" s="953" t="s">
        <v>2737</v>
      </c>
      <c r="B711" s="1579" t="s">
        <v>2738</v>
      </c>
      <c r="C711" s="1579" t="s">
        <v>482</v>
      </c>
      <c r="D711" s="1580">
        <v>3</v>
      </c>
      <c r="E711" s="1581" t="s">
        <v>8224</v>
      </c>
      <c r="F711" s="1579" t="s">
        <v>1058</v>
      </c>
      <c r="G711" s="1582" t="s">
        <v>1058</v>
      </c>
      <c r="H711" s="1579" t="s">
        <v>38</v>
      </c>
      <c r="I711" s="1582">
        <v>0</v>
      </c>
      <c r="J711" s="1582">
        <v>1740895</v>
      </c>
      <c r="K711" s="962">
        <v>323000.48</v>
      </c>
      <c r="L711" s="962" t="s">
        <v>3449</v>
      </c>
      <c r="M711" s="953" t="s">
        <v>2862</v>
      </c>
      <c r="N711" s="971" t="s">
        <v>2742</v>
      </c>
      <c r="O711" s="460">
        <v>-1740895</v>
      </c>
      <c r="P711" s="462"/>
      <c r="Q711" s="461" t="s">
        <v>39</v>
      </c>
    </row>
    <row r="712" spans="1:18" hidden="1">
      <c r="A712" s="953" t="s">
        <v>2737</v>
      </c>
      <c r="B712" s="1579" t="s">
        <v>2738</v>
      </c>
      <c r="C712" s="1579" t="s">
        <v>482</v>
      </c>
      <c r="D712" s="1580">
        <v>4</v>
      </c>
      <c r="E712" s="1581" t="s">
        <v>8225</v>
      </c>
      <c r="F712" s="1579" t="s">
        <v>1058</v>
      </c>
      <c r="G712" s="1582" t="s">
        <v>1058</v>
      </c>
      <c r="H712" s="1579" t="s">
        <v>38</v>
      </c>
      <c r="I712" s="1582">
        <v>0</v>
      </c>
      <c r="J712" s="1582">
        <v>323000</v>
      </c>
      <c r="K712" s="962">
        <v>0.48</v>
      </c>
      <c r="L712" s="962" t="s">
        <v>3449</v>
      </c>
      <c r="M712" s="953" t="s">
        <v>2862</v>
      </c>
      <c r="N712" s="971" t="s">
        <v>2742</v>
      </c>
      <c r="O712" s="460">
        <v>-323000</v>
      </c>
      <c r="P712" s="462"/>
      <c r="Q712" s="461" t="s">
        <v>39</v>
      </c>
    </row>
    <row r="713" spans="1:18" hidden="1">
      <c r="A713" s="953" t="s">
        <v>2737</v>
      </c>
      <c r="B713" s="1579" t="s">
        <v>2738</v>
      </c>
      <c r="C713" s="1579" t="s">
        <v>356</v>
      </c>
      <c r="D713" s="1580">
        <v>1</v>
      </c>
      <c r="E713" s="1581" t="s">
        <v>8224</v>
      </c>
      <c r="F713" s="1579" t="s">
        <v>1058</v>
      </c>
      <c r="G713" s="1582" t="s">
        <v>1058</v>
      </c>
      <c r="H713" s="1579" t="s">
        <v>341</v>
      </c>
      <c r="I713" s="1582">
        <v>2551281622</v>
      </c>
      <c r="J713" s="1582">
        <v>0</v>
      </c>
      <c r="K713" s="962">
        <v>2596561420</v>
      </c>
      <c r="L713" s="962" t="s">
        <v>2858</v>
      </c>
      <c r="M713" s="953" t="s">
        <v>2862</v>
      </c>
      <c r="N713" s="971" t="s">
        <v>2742</v>
      </c>
      <c r="O713" s="609">
        <v>2551281622</v>
      </c>
      <c r="P713" s="462"/>
      <c r="Q713" s="461" t="s">
        <v>39</v>
      </c>
    </row>
    <row r="714" spans="1:18" hidden="1">
      <c r="A714" s="953" t="s">
        <v>2737</v>
      </c>
      <c r="B714" s="1579" t="s">
        <v>2738</v>
      </c>
      <c r="C714" s="1579" t="s">
        <v>356</v>
      </c>
      <c r="D714" s="1580">
        <v>2</v>
      </c>
      <c r="E714" s="1581" t="s">
        <v>8225</v>
      </c>
      <c r="F714" s="1579" t="s">
        <v>1058</v>
      </c>
      <c r="G714" s="1582" t="s">
        <v>1058</v>
      </c>
      <c r="H714" s="1579" t="s">
        <v>341</v>
      </c>
      <c r="I714" s="1582">
        <v>473356500</v>
      </c>
      <c r="J714" s="1582">
        <v>0</v>
      </c>
      <c r="K714" s="962">
        <v>3069917920</v>
      </c>
      <c r="L714" s="962" t="s">
        <v>2858</v>
      </c>
      <c r="M714" s="953" t="s">
        <v>2862</v>
      </c>
      <c r="N714" s="971" t="s">
        <v>2742</v>
      </c>
      <c r="O714" s="609">
        <v>473356500</v>
      </c>
      <c r="P714" s="462"/>
      <c r="Q714" s="461" t="s">
        <v>39</v>
      </c>
    </row>
    <row r="715" spans="1:18" hidden="1">
      <c r="A715" s="953" t="s">
        <v>2737</v>
      </c>
      <c r="B715" s="1579" t="s">
        <v>2738</v>
      </c>
      <c r="C715" s="1579" t="s">
        <v>356</v>
      </c>
      <c r="D715" s="1580">
        <v>3</v>
      </c>
      <c r="E715" s="1581" t="s">
        <v>8226</v>
      </c>
      <c r="F715" s="1579" t="s">
        <v>2760</v>
      </c>
      <c r="G715" s="1582"/>
      <c r="H715" s="1579" t="s">
        <v>341</v>
      </c>
      <c r="I715" s="1582">
        <v>0</v>
      </c>
      <c r="J715" s="1582">
        <v>4400</v>
      </c>
      <c r="K715" s="962">
        <v>3069913520</v>
      </c>
      <c r="L715" s="962" t="s">
        <v>2787</v>
      </c>
      <c r="M715" s="953" t="s">
        <v>4507</v>
      </c>
      <c r="N715" s="971" t="s">
        <v>2742</v>
      </c>
      <c r="O715" s="609">
        <v>-4400</v>
      </c>
      <c r="P715" s="462"/>
      <c r="Q715" s="461" t="s">
        <v>39</v>
      </c>
    </row>
    <row r="716" spans="1:18" hidden="1">
      <c r="A716" s="953" t="s">
        <v>2737</v>
      </c>
      <c r="B716" s="1579" t="s">
        <v>2738</v>
      </c>
      <c r="C716" s="1579" t="s">
        <v>356</v>
      </c>
      <c r="D716" s="1580">
        <v>4</v>
      </c>
      <c r="E716" s="1581" t="s">
        <v>8227</v>
      </c>
      <c r="F716" s="1579" t="s">
        <v>3467</v>
      </c>
      <c r="G716" s="1582"/>
      <c r="H716" s="1579" t="s">
        <v>341</v>
      </c>
      <c r="I716" s="1582">
        <v>0</v>
      </c>
      <c r="J716" s="1582">
        <v>2070000</v>
      </c>
      <c r="K716" s="962">
        <v>3067843520</v>
      </c>
      <c r="L716" s="962" t="s">
        <v>2825</v>
      </c>
      <c r="M716" s="953" t="s">
        <v>4507</v>
      </c>
      <c r="N716" s="971" t="s">
        <v>2742</v>
      </c>
      <c r="O716" s="609">
        <v>-2070000</v>
      </c>
      <c r="P716" s="462"/>
      <c r="Q716" s="461" t="s">
        <v>8301</v>
      </c>
    </row>
    <row r="717" spans="1:18" hidden="1">
      <c r="A717" s="953" t="s">
        <v>2737</v>
      </c>
      <c r="B717" s="1579" t="s">
        <v>2738</v>
      </c>
      <c r="C717" s="1579" t="s">
        <v>356</v>
      </c>
      <c r="D717" s="1580">
        <v>5</v>
      </c>
      <c r="E717" s="1581" t="s">
        <v>8227</v>
      </c>
      <c r="F717" s="1579" t="s">
        <v>3467</v>
      </c>
      <c r="G717" s="1582"/>
      <c r="H717" s="1579" t="s">
        <v>341</v>
      </c>
      <c r="I717" s="1582">
        <v>0</v>
      </c>
      <c r="J717" s="1582">
        <v>7590000</v>
      </c>
      <c r="K717" s="962">
        <v>3060253520</v>
      </c>
      <c r="L717" s="962" t="s">
        <v>2825</v>
      </c>
      <c r="M717" s="953" t="s">
        <v>4507</v>
      </c>
      <c r="N717" s="971" t="s">
        <v>2742</v>
      </c>
      <c r="O717" s="609">
        <v>-7590000</v>
      </c>
      <c r="P717" s="462"/>
      <c r="Q717" s="461" t="s">
        <v>8229</v>
      </c>
    </row>
    <row r="718" spans="1:18" hidden="1">
      <c r="A718" s="953" t="s">
        <v>2737</v>
      </c>
      <c r="B718" s="1579" t="s">
        <v>2738</v>
      </c>
      <c r="C718" s="1579" t="s">
        <v>356</v>
      </c>
      <c r="D718" s="1580">
        <v>6</v>
      </c>
      <c r="E718" s="1581" t="s">
        <v>8227</v>
      </c>
      <c r="F718" s="1579" t="s">
        <v>2897</v>
      </c>
      <c r="G718" s="1582" t="s">
        <v>6401</v>
      </c>
      <c r="H718" s="1579" t="s">
        <v>341</v>
      </c>
      <c r="I718" s="1582">
        <v>0</v>
      </c>
      <c r="J718" s="1582">
        <v>411220</v>
      </c>
      <c r="K718" s="962">
        <v>3059842300</v>
      </c>
      <c r="L718" s="962" t="s">
        <v>2794</v>
      </c>
      <c r="M718" s="953" t="s">
        <v>4507</v>
      </c>
      <c r="N718" s="971" t="s">
        <v>2742</v>
      </c>
      <c r="O718" s="609">
        <v>-411220</v>
      </c>
      <c r="P718" s="462"/>
      <c r="Q718" s="461" t="s">
        <v>8306</v>
      </c>
      <c r="R718" t="s">
        <v>8314</v>
      </c>
    </row>
    <row r="719" spans="1:18" hidden="1">
      <c r="A719" s="953" t="s">
        <v>2737</v>
      </c>
      <c r="B719" s="1579" t="s">
        <v>2738</v>
      </c>
      <c r="C719" s="1579" t="s">
        <v>356</v>
      </c>
      <c r="D719" s="1580">
        <v>7</v>
      </c>
      <c r="E719" s="1581" t="s">
        <v>8231</v>
      </c>
      <c r="F719" s="1579" t="s">
        <v>2897</v>
      </c>
      <c r="G719" s="1582" t="s">
        <v>6401</v>
      </c>
      <c r="H719" s="1579" t="s">
        <v>341</v>
      </c>
      <c r="I719" s="1582">
        <v>0</v>
      </c>
      <c r="J719" s="1582">
        <v>413150</v>
      </c>
      <c r="K719" s="962">
        <v>3059429150</v>
      </c>
      <c r="L719" s="962" t="s">
        <v>2794</v>
      </c>
      <c r="M719" s="953" t="s">
        <v>4507</v>
      </c>
      <c r="N719" s="971" t="s">
        <v>2742</v>
      </c>
      <c r="O719" s="609">
        <v>-413150</v>
      </c>
      <c r="P719" s="462"/>
      <c r="Q719" s="461" t="s">
        <v>8312</v>
      </c>
    </row>
    <row r="720" spans="1:18" hidden="1">
      <c r="A720" s="953" t="s">
        <v>2737</v>
      </c>
      <c r="B720" s="1579" t="s">
        <v>2738</v>
      </c>
      <c r="C720" s="1579" t="s">
        <v>356</v>
      </c>
      <c r="D720" s="1580">
        <v>8</v>
      </c>
      <c r="E720" s="1581" t="s">
        <v>8233</v>
      </c>
      <c r="F720" s="1579" t="s">
        <v>2897</v>
      </c>
      <c r="G720" s="1582" t="s">
        <v>6401</v>
      </c>
      <c r="H720" s="1579" t="s">
        <v>341</v>
      </c>
      <c r="I720" s="1582">
        <v>0</v>
      </c>
      <c r="J720" s="1582">
        <v>415450</v>
      </c>
      <c r="K720" s="962">
        <v>3059013700</v>
      </c>
      <c r="L720" s="962" t="s">
        <v>2794</v>
      </c>
      <c r="M720" s="953" t="s">
        <v>4507</v>
      </c>
      <c r="N720" s="971" t="s">
        <v>2742</v>
      </c>
      <c r="O720" s="609">
        <v>-415450</v>
      </c>
      <c r="P720" s="462"/>
      <c r="Q720" s="461" t="s">
        <v>8307</v>
      </c>
    </row>
    <row r="721" spans="1:18" hidden="1">
      <c r="A721" s="953" t="s">
        <v>2737</v>
      </c>
      <c r="B721" s="1579" t="s">
        <v>2738</v>
      </c>
      <c r="C721" s="1579" t="s">
        <v>356</v>
      </c>
      <c r="D721" s="1580">
        <v>9</v>
      </c>
      <c r="E721" s="1581" t="s">
        <v>8235</v>
      </c>
      <c r="F721" s="1579" t="s">
        <v>2897</v>
      </c>
      <c r="G721" s="1582" t="s">
        <v>6401</v>
      </c>
      <c r="H721" s="1579" t="s">
        <v>341</v>
      </c>
      <c r="I721" s="1582">
        <v>0</v>
      </c>
      <c r="J721" s="1582">
        <v>387600</v>
      </c>
      <c r="K721" s="962">
        <v>3058626100</v>
      </c>
      <c r="L721" s="962" t="s">
        <v>2794</v>
      </c>
      <c r="M721" s="953" t="s">
        <v>4507</v>
      </c>
      <c r="N721" s="971" t="s">
        <v>2742</v>
      </c>
      <c r="O721" s="609">
        <v>-387600</v>
      </c>
      <c r="P721" s="462"/>
      <c r="Q721" s="461" t="s">
        <v>8310</v>
      </c>
      <c r="R721" t="s">
        <v>8311</v>
      </c>
    </row>
    <row r="722" spans="1:18" hidden="1">
      <c r="A722" s="953" t="s">
        <v>2737</v>
      </c>
      <c r="B722" s="1579" t="s">
        <v>2738</v>
      </c>
      <c r="C722" s="1579" t="s">
        <v>356</v>
      </c>
      <c r="D722" s="1580">
        <v>10</v>
      </c>
      <c r="E722" s="1581" t="s">
        <v>8237</v>
      </c>
      <c r="F722" s="1579" t="s">
        <v>2897</v>
      </c>
      <c r="G722" s="1582" t="s">
        <v>6401</v>
      </c>
      <c r="H722" s="1579" t="s">
        <v>341</v>
      </c>
      <c r="I722" s="1582">
        <v>0</v>
      </c>
      <c r="J722" s="1582">
        <v>804190</v>
      </c>
      <c r="K722" s="962">
        <v>3057821910</v>
      </c>
      <c r="L722" s="962" t="s">
        <v>2794</v>
      </c>
      <c r="M722" s="953" t="s">
        <v>4507</v>
      </c>
      <c r="N722" s="971" t="s">
        <v>2742</v>
      </c>
      <c r="O722" s="609">
        <v>-804190</v>
      </c>
      <c r="P722" s="462"/>
      <c r="Q722" s="461" t="s">
        <v>8238</v>
      </c>
    </row>
    <row r="723" spans="1:18" hidden="1">
      <c r="A723" s="953" t="s">
        <v>2737</v>
      </c>
      <c r="B723" s="1579" t="s">
        <v>2738</v>
      </c>
      <c r="C723" s="1579" t="s">
        <v>356</v>
      </c>
      <c r="D723" s="1580">
        <v>11</v>
      </c>
      <c r="E723" s="1581" t="s">
        <v>8239</v>
      </c>
      <c r="F723" s="1579" t="s">
        <v>6543</v>
      </c>
      <c r="G723" s="1582" t="s">
        <v>6401</v>
      </c>
      <c r="H723" s="1579" t="s">
        <v>341</v>
      </c>
      <c r="I723" s="1582">
        <v>0</v>
      </c>
      <c r="J723" s="1582">
        <v>3450000</v>
      </c>
      <c r="K723" s="962">
        <v>3054371910</v>
      </c>
      <c r="L723" s="962" t="s">
        <v>2794</v>
      </c>
      <c r="M723" s="953" t="s">
        <v>4507</v>
      </c>
      <c r="N723" s="971" t="s">
        <v>2742</v>
      </c>
      <c r="O723" s="609">
        <v>-3450000</v>
      </c>
      <c r="P723" s="462"/>
      <c r="Q723" s="461" t="s">
        <v>8305</v>
      </c>
    </row>
    <row r="724" spans="1:18" hidden="1">
      <c r="A724" s="953" t="s">
        <v>2737</v>
      </c>
      <c r="B724" s="1579" t="s">
        <v>2738</v>
      </c>
      <c r="C724" s="1579" t="s">
        <v>356</v>
      </c>
      <c r="D724" s="1580">
        <v>12</v>
      </c>
      <c r="E724" s="1581" t="s">
        <v>8240</v>
      </c>
      <c r="F724" s="1579" t="s">
        <v>2897</v>
      </c>
      <c r="G724" s="1582" t="s">
        <v>6401</v>
      </c>
      <c r="H724" s="1579" t="s">
        <v>341</v>
      </c>
      <c r="I724" s="1582">
        <v>0</v>
      </c>
      <c r="J724" s="1582">
        <v>415490</v>
      </c>
      <c r="K724" s="962">
        <v>3053956420</v>
      </c>
      <c r="L724" s="962" t="s">
        <v>2794</v>
      </c>
      <c r="M724" s="953" t="s">
        <v>4507</v>
      </c>
      <c r="N724" s="971" t="s">
        <v>2742</v>
      </c>
      <c r="O724" s="609">
        <v>-415490</v>
      </c>
      <c r="P724" s="462"/>
      <c r="Q724" s="461" t="s">
        <v>8241</v>
      </c>
    </row>
    <row r="725" spans="1:18" hidden="1">
      <c r="A725" s="953" t="s">
        <v>2737</v>
      </c>
      <c r="B725" s="1579" t="s">
        <v>2738</v>
      </c>
      <c r="C725" s="1579" t="s">
        <v>356</v>
      </c>
      <c r="D725" s="1580">
        <v>13</v>
      </c>
      <c r="E725" s="1581" t="s">
        <v>8242</v>
      </c>
      <c r="F725" s="1579" t="s">
        <v>2897</v>
      </c>
      <c r="G725" s="1582" t="s">
        <v>6401</v>
      </c>
      <c r="H725" s="1579" t="s">
        <v>341</v>
      </c>
      <c r="I725" s="1582">
        <v>0</v>
      </c>
      <c r="J725" s="1582">
        <v>426300</v>
      </c>
      <c r="K725" s="962">
        <v>3053530120</v>
      </c>
      <c r="L725" s="962" t="s">
        <v>2794</v>
      </c>
      <c r="M725" s="953" t="s">
        <v>4507</v>
      </c>
      <c r="N725" s="971" t="s">
        <v>2742</v>
      </c>
      <c r="O725" s="609">
        <v>-426300</v>
      </c>
      <c r="P725" s="462"/>
      <c r="Q725" s="461" t="s">
        <v>8243</v>
      </c>
    </row>
    <row r="726" spans="1:18" hidden="1">
      <c r="A726" s="953" t="s">
        <v>2737</v>
      </c>
      <c r="B726" s="1579" t="s">
        <v>2738</v>
      </c>
      <c r="C726" s="1579" t="s">
        <v>356</v>
      </c>
      <c r="D726" s="1580">
        <v>14</v>
      </c>
      <c r="E726" s="1581" t="s">
        <v>8244</v>
      </c>
      <c r="F726" s="1579" t="s">
        <v>2897</v>
      </c>
      <c r="G726" s="1582" t="s">
        <v>6401</v>
      </c>
      <c r="H726" s="1579" t="s">
        <v>341</v>
      </c>
      <c r="I726" s="1582">
        <v>0</v>
      </c>
      <c r="J726" s="1582">
        <v>355000</v>
      </c>
      <c r="K726" s="962">
        <v>3053175120</v>
      </c>
      <c r="L726" s="962" t="s">
        <v>2794</v>
      </c>
      <c r="M726" s="953" t="s">
        <v>4507</v>
      </c>
      <c r="N726" s="971" t="s">
        <v>2742</v>
      </c>
      <c r="O726" s="609">
        <v>-355000</v>
      </c>
      <c r="P726" s="462"/>
      <c r="Q726" s="461" t="s">
        <v>8313</v>
      </c>
    </row>
    <row r="727" spans="1:18" hidden="1">
      <c r="A727" s="953" t="s">
        <v>2737</v>
      </c>
      <c r="B727" s="1579" t="s">
        <v>2738</v>
      </c>
      <c r="C727" s="1579" t="s">
        <v>356</v>
      </c>
      <c r="D727" s="1580">
        <v>15</v>
      </c>
      <c r="E727" s="1581" t="s">
        <v>8246</v>
      </c>
      <c r="F727" s="1579" t="s">
        <v>2897</v>
      </c>
      <c r="G727" s="1582" t="s">
        <v>6401</v>
      </c>
      <c r="H727" s="1579" t="s">
        <v>341</v>
      </c>
      <c r="I727" s="1582">
        <v>0</v>
      </c>
      <c r="J727" s="1582">
        <v>413150</v>
      </c>
      <c r="K727" s="962">
        <v>3052761970</v>
      </c>
      <c r="L727" s="962" t="s">
        <v>2794</v>
      </c>
      <c r="M727" s="953" t="s">
        <v>4507</v>
      </c>
      <c r="N727" s="971" t="s">
        <v>2742</v>
      </c>
      <c r="O727" s="609">
        <v>-413150</v>
      </c>
      <c r="P727" s="462"/>
      <c r="Q727" s="461" t="s">
        <v>8232</v>
      </c>
    </row>
    <row r="728" spans="1:18" hidden="1">
      <c r="A728" s="953" t="s">
        <v>2737</v>
      </c>
      <c r="B728" s="1579" t="s">
        <v>2738</v>
      </c>
      <c r="C728" s="1579" t="s">
        <v>356</v>
      </c>
      <c r="D728" s="1580">
        <v>16</v>
      </c>
      <c r="E728" s="1581" t="s">
        <v>8247</v>
      </c>
      <c r="F728" s="1579" t="s">
        <v>2897</v>
      </c>
      <c r="G728" s="1582" t="s">
        <v>6401</v>
      </c>
      <c r="H728" s="1579" t="s">
        <v>341</v>
      </c>
      <c r="I728" s="1582">
        <v>0</v>
      </c>
      <c r="J728" s="1582">
        <v>485470</v>
      </c>
      <c r="K728" s="962">
        <v>3052276500</v>
      </c>
      <c r="L728" s="962" t="s">
        <v>2794</v>
      </c>
      <c r="M728" s="953" t="s">
        <v>4507</v>
      </c>
      <c r="N728" s="971" t="s">
        <v>2742</v>
      </c>
      <c r="O728" s="609">
        <v>-485470</v>
      </c>
      <c r="P728" s="462"/>
      <c r="Q728" s="461" t="s">
        <v>8248</v>
      </c>
    </row>
    <row r="729" spans="1:18" hidden="1">
      <c r="A729" s="953" t="s">
        <v>2737</v>
      </c>
      <c r="B729" s="1579" t="s">
        <v>2738</v>
      </c>
      <c r="C729" s="1579" t="s">
        <v>356</v>
      </c>
      <c r="D729" s="1580">
        <v>17</v>
      </c>
      <c r="E729" s="1581" t="s">
        <v>8249</v>
      </c>
      <c r="F729" s="1579" t="s">
        <v>2897</v>
      </c>
      <c r="G729" s="1582" t="s">
        <v>6401</v>
      </c>
      <c r="H729" s="1579" t="s">
        <v>341</v>
      </c>
      <c r="I729" s="1582">
        <v>0</v>
      </c>
      <c r="J729" s="1582">
        <v>496900</v>
      </c>
      <c r="K729" s="962">
        <v>3051779600</v>
      </c>
      <c r="L729" s="962" t="s">
        <v>2794</v>
      </c>
      <c r="M729" s="953" t="s">
        <v>4507</v>
      </c>
      <c r="N729" s="971" t="s">
        <v>2742</v>
      </c>
      <c r="O729" s="609">
        <v>-496900</v>
      </c>
      <c r="P729" s="462"/>
      <c r="Q729" s="461" t="s">
        <v>8250</v>
      </c>
    </row>
    <row r="730" spans="1:18" hidden="1">
      <c r="A730" s="953" t="s">
        <v>2737</v>
      </c>
      <c r="B730" s="1579" t="s">
        <v>2738</v>
      </c>
      <c r="C730" s="1579" t="s">
        <v>356</v>
      </c>
      <c r="D730" s="1580">
        <v>18</v>
      </c>
      <c r="E730" s="1581" t="s">
        <v>8251</v>
      </c>
      <c r="F730" s="1579" t="s">
        <v>2897</v>
      </c>
      <c r="G730" s="1582" t="s">
        <v>6401</v>
      </c>
      <c r="H730" s="1579" t="s">
        <v>341</v>
      </c>
      <c r="I730" s="1582">
        <v>0</v>
      </c>
      <c r="J730" s="1582">
        <v>431450</v>
      </c>
      <c r="K730" s="962">
        <v>3051348150</v>
      </c>
      <c r="L730" s="962" t="s">
        <v>2794</v>
      </c>
      <c r="M730" s="953" t="s">
        <v>4507</v>
      </c>
      <c r="N730" s="971" t="s">
        <v>2742</v>
      </c>
      <c r="O730" s="609">
        <v>-431450</v>
      </c>
      <c r="P730" s="462"/>
      <c r="Q730" s="461" t="s">
        <v>8252</v>
      </c>
    </row>
    <row r="731" spans="1:18" hidden="1">
      <c r="A731" s="953" t="s">
        <v>2737</v>
      </c>
      <c r="B731" s="1579" t="s">
        <v>2738</v>
      </c>
      <c r="C731" s="1579" t="s">
        <v>356</v>
      </c>
      <c r="D731" s="1580">
        <v>19</v>
      </c>
      <c r="E731" s="1581" t="s">
        <v>8253</v>
      </c>
      <c r="F731" s="1579" t="s">
        <v>2897</v>
      </c>
      <c r="G731" s="1582" t="s">
        <v>6401</v>
      </c>
      <c r="H731" s="1579" t="s">
        <v>341</v>
      </c>
      <c r="I731" s="1582">
        <v>0</v>
      </c>
      <c r="J731" s="1582">
        <v>469560</v>
      </c>
      <c r="K731" s="962">
        <v>3050878590</v>
      </c>
      <c r="L731" s="962" t="s">
        <v>2794</v>
      </c>
      <c r="M731" s="953" t="s">
        <v>4507</v>
      </c>
      <c r="N731" s="971" t="s">
        <v>2742</v>
      </c>
      <c r="O731" s="609">
        <v>-469560</v>
      </c>
      <c r="P731" s="462"/>
      <c r="Q731" s="461" t="s">
        <v>8254</v>
      </c>
    </row>
    <row r="732" spans="1:18" hidden="1">
      <c r="A732" s="953" t="s">
        <v>2737</v>
      </c>
      <c r="B732" s="1579" t="s">
        <v>2738</v>
      </c>
      <c r="C732" s="1579" t="s">
        <v>356</v>
      </c>
      <c r="D732" s="1580">
        <v>20</v>
      </c>
      <c r="E732" s="1581" t="s">
        <v>8255</v>
      </c>
      <c r="F732" s="1579" t="s">
        <v>8256</v>
      </c>
      <c r="G732" s="1582" t="s">
        <v>3454</v>
      </c>
      <c r="H732" s="1579" t="s">
        <v>341</v>
      </c>
      <c r="I732" s="1582">
        <v>0</v>
      </c>
      <c r="J732" s="1582">
        <v>458577837</v>
      </c>
      <c r="K732" s="962">
        <v>2592300753</v>
      </c>
      <c r="L732" s="962" t="s">
        <v>2794</v>
      </c>
      <c r="M732" s="953" t="s">
        <v>4507</v>
      </c>
      <c r="N732" s="971" t="s">
        <v>2742</v>
      </c>
      <c r="O732" s="609">
        <v>-458577837</v>
      </c>
      <c r="P732" s="462"/>
      <c r="Q732" s="461" t="s">
        <v>39</v>
      </c>
    </row>
    <row r="733" spans="1:18" hidden="1">
      <c r="A733" s="953" t="s">
        <v>2737</v>
      </c>
      <c r="B733" s="1579" t="s">
        <v>2738</v>
      </c>
      <c r="C733" s="1579" t="s">
        <v>356</v>
      </c>
      <c r="D733" s="1580">
        <v>1</v>
      </c>
      <c r="E733" s="1581" t="s">
        <v>8257</v>
      </c>
      <c r="F733" s="1579" t="s">
        <v>8258</v>
      </c>
      <c r="G733" s="1582" t="s">
        <v>6434</v>
      </c>
      <c r="H733" s="1579" t="s">
        <v>341</v>
      </c>
      <c r="I733" s="1582">
        <v>0</v>
      </c>
      <c r="J733" s="1582">
        <v>2970000</v>
      </c>
      <c r="K733" s="962">
        <v>2589330753</v>
      </c>
      <c r="L733" s="962" t="s">
        <v>2794</v>
      </c>
      <c r="M733" s="953" t="s">
        <v>4507</v>
      </c>
      <c r="N733" s="971" t="s">
        <v>2742</v>
      </c>
      <c r="O733" s="609">
        <v>-2970000</v>
      </c>
      <c r="P733" s="462"/>
      <c r="Q733" s="461" t="s">
        <v>39</v>
      </c>
    </row>
    <row r="734" spans="1:18" hidden="1">
      <c r="A734" s="953" t="s">
        <v>2737</v>
      </c>
      <c r="B734" s="1579" t="s">
        <v>2738</v>
      </c>
      <c r="C734" s="1579" t="s">
        <v>356</v>
      </c>
      <c r="D734" s="1580">
        <v>2</v>
      </c>
      <c r="E734" s="1581" t="s">
        <v>8259</v>
      </c>
      <c r="F734" s="1579" t="s">
        <v>2897</v>
      </c>
      <c r="G734" s="1582" t="s">
        <v>6401</v>
      </c>
      <c r="H734" s="1579" t="s">
        <v>341</v>
      </c>
      <c r="I734" s="1582">
        <v>0</v>
      </c>
      <c r="J734" s="1582">
        <v>355000</v>
      </c>
      <c r="K734" s="962">
        <v>2588975753</v>
      </c>
      <c r="L734" s="962" t="s">
        <v>2794</v>
      </c>
      <c r="M734" s="953" t="s">
        <v>4507</v>
      </c>
      <c r="N734" s="971" t="s">
        <v>2742</v>
      </c>
      <c r="O734" s="609">
        <v>-355000</v>
      </c>
      <c r="P734" s="462"/>
      <c r="Q734" s="461" t="s">
        <v>8245</v>
      </c>
    </row>
    <row r="735" spans="1:18" hidden="1">
      <c r="A735" s="953" t="s">
        <v>2737</v>
      </c>
      <c r="B735" s="1579" t="s">
        <v>2738</v>
      </c>
      <c r="C735" s="1579" t="s">
        <v>356</v>
      </c>
      <c r="D735" s="1580">
        <v>3</v>
      </c>
      <c r="E735" s="1581" t="s">
        <v>8260</v>
      </c>
      <c r="F735" s="1579" t="s">
        <v>2897</v>
      </c>
      <c r="G735" s="1582" t="s">
        <v>6401</v>
      </c>
      <c r="H735" s="1579" t="s">
        <v>341</v>
      </c>
      <c r="I735" s="1582">
        <v>0</v>
      </c>
      <c r="J735" s="1582">
        <v>439730</v>
      </c>
      <c r="K735" s="962">
        <v>2588536023</v>
      </c>
      <c r="L735" s="962" t="s">
        <v>2794</v>
      </c>
      <c r="M735" s="953" t="s">
        <v>4507</v>
      </c>
      <c r="N735" s="971" t="s">
        <v>2742</v>
      </c>
      <c r="O735" s="609">
        <v>-439730</v>
      </c>
      <c r="P735" s="462"/>
      <c r="Q735" s="461" t="s">
        <v>8261</v>
      </c>
    </row>
    <row r="736" spans="1:18" hidden="1">
      <c r="A736" s="953" t="s">
        <v>2737</v>
      </c>
      <c r="B736" s="1579" t="s">
        <v>2738</v>
      </c>
      <c r="C736" s="1579" t="s">
        <v>356</v>
      </c>
      <c r="D736" s="1580">
        <v>4</v>
      </c>
      <c r="E736" s="1581" t="s">
        <v>8262</v>
      </c>
      <c r="F736" s="1579" t="s">
        <v>2897</v>
      </c>
      <c r="G736" s="1582" t="s">
        <v>6401</v>
      </c>
      <c r="H736" s="1579" t="s">
        <v>341</v>
      </c>
      <c r="I736" s="1582">
        <v>0</v>
      </c>
      <c r="J736" s="1582">
        <v>474160</v>
      </c>
      <c r="K736" s="962">
        <v>2588061863</v>
      </c>
      <c r="L736" s="962" t="s">
        <v>2794</v>
      </c>
      <c r="M736" s="953" t="s">
        <v>4507</v>
      </c>
      <c r="N736" s="971" t="s">
        <v>2742</v>
      </c>
      <c r="O736" s="609">
        <v>-474160</v>
      </c>
      <c r="P736" s="462"/>
      <c r="Q736" s="461" t="s">
        <v>8263</v>
      </c>
    </row>
    <row r="737" spans="1:17" hidden="1">
      <c r="A737" s="953" t="s">
        <v>2737</v>
      </c>
      <c r="B737" s="1579" t="s">
        <v>2738</v>
      </c>
      <c r="C737" s="1579" t="s">
        <v>356</v>
      </c>
      <c r="D737" s="1580">
        <v>5</v>
      </c>
      <c r="E737" s="1581" t="s">
        <v>8264</v>
      </c>
      <c r="F737" s="1579" t="s">
        <v>7520</v>
      </c>
      <c r="G737" s="1582" t="s">
        <v>366</v>
      </c>
      <c r="H737" s="1579" t="s">
        <v>341</v>
      </c>
      <c r="I737" s="1582">
        <v>0</v>
      </c>
      <c r="J737" s="1582">
        <v>8000000</v>
      </c>
      <c r="K737" s="962">
        <v>2580061863</v>
      </c>
      <c r="L737" s="962" t="s">
        <v>2794</v>
      </c>
      <c r="M737" s="953" t="s">
        <v>4507</v>
      </c>
      <c r="N737" s="971" t="s">
        <v>2742</v>
      </c>
      <c r="O737" s="609">
        <v>-8000000</v>
      </c>
      <c r="P737" s="462"/>
      <c r="Q737" s="461" t="s">
        <v>8303</v>
      </c>
    </row>
    <row r="738" spans="1:17" hidden="1">
      <c r="A738" s="953" t="s">
        <v>2737</v>
      </c>
      <c r="B738" s="1579" t="s">
        <v>2738</v>
      </c>
      <c r="C738" s="1579" t="s">
        <v>356</v>
      </c>
      <c r="D738" s="1580">
        <v>6</v>
      </c>
      <c r="E738" s="1581" t="s">
        <v>8266</v>
      </c>
      <c r="F738" s="1579" t="s">
        <v>8267</v>
      </c>
      <c r="G738" s="1582" t="s">
        <v>366</v>
      </c>
      <c r="H738" s="1579" t="s">
        <v>341</v>
      </c>
      <c r="I738" s="1582">
        <v>0</v>
      </c>
      <c r="J738" s="1582">
        <v>45000000</v>
      </c>
      <c r="K738" s="962">
        <v>2535061863</v>
      </c>
      <c r="L738" s="962" t="s">
        <v>2794</v>
      </c>
      <c r="M738" s="953" t="s">
        <v>4507</v>
      </c>
      <c r="N738" s="971" t="s">
        <v>2742</v>
      </c>
      <c r="O738" s="609">
        <v>-45000000</v>
      </c>
      <c r="P738" s="462"/>
      <c r="Q738" s="461" t="s">
        <v>8318</v>
      </c>
    </row>
    <row r="739" spans="1:17" ht="22.8" hidden="1" customHeight="1">
      <c r="A739" s="953" t="s">
        <v>2737</v>
      </c>
      <c r="B739" s="1579" t="s">
        <v>2738</v>
      </c>
      <c r="C739" s="1579" t="s">
        <v>356</v>
      </c>
      <c r="D739" s="1580">
        <v>7</v>
      </c>
      <c r="E739" s="1581" t="s">
        <v>8269</v>
      </c>
      <c r="F739" s="1579" t="s">
        <v>2813</v>
      </c>
      <c r="G739" s="1582" t="s">
        <v>8270</v>
      </c>
      <c r="H739" s="1579" t="s">
        <v>341</v>
      </c>
      <c r="I739" s="1582">
        <v>0</v>
      </c>
      <c r="J739" s="1582">
        <v>67000000</v>
      </c>
      <c r="K739" s="962">
        <v>2468061863</v>
      </c>
      <c r="L739" s="962" t="s">
        <v>2880</v>
      </c>
      <c r="M739" s="953" t="s">
        <v>4507</v>
      </c>
      <c r="N739" s="971" t="s">
        <v>2742</v>
      </c>
      <c r="O739" s="609">
        <v>-67000000</v>
      </c>
      <c r="P739" s="462"/>
      <c r="Q739" s="461" t="s">
        <v>8295</v>
      </c>
    </row>
    <row r="740" spans="1:17" hidden="1">
      <c r="A740" s="953" t="s">
        <v>2737</v>
      </c>
      <c r="B740" s="1579" t="s">
        <v>2738</v>
      </c>
      <c r="C740" s="1579" t="s">
        <v>356</v>
      </c>
      <c r="D740" s="1580">
        <v>1</v>
      </c>
      <c r="E740" s="1581" t="s">
        <v>8271</v>
      </c>
      <c r="F740" s="1579"/>
      <c r="G740" s="1582" t="s">
        <v>8308</v>
      </c>
      <c r="H740" s="1579" t="s">
        <v>341</v>
      </c>
      <c r="I740" s="1582">
        <v>185351</v>
      </c>
      <c r="J740" s="1582">
        <v>0</v>
      </c>
      <c r="K740" s="962">
        <v>2468247214</v>
      </c>
      <c r="L740" s="962" t="s">
        <v>2865</v>
      </c>
      <c r="M740" s="953" t="s">
        <v>2862</v>
      </c>
      <c r="N740" s="971" t="s">
        <v>2742</v>
      </c>
      <c r="O740" s="609">
        <v>185351</v>
      </c>
      <c r="P740" s="462"/>
      <c r="Q740" s="461" t="s">
        <v>39</v>
      </c>
    </row>
    <row r="741" spans="1:17" hidden="1">
      <c r="A741" s="953" t="s">
        <v>2737</v>
      </c>
      <c r="B741" s="1579" t="s">
        <v>2738</v>
      </c>
      <c r="C741" s="1579" t="s">
        <v>356</v>
      </c>
      <c r="D741" s="1580">
        <v>2</v>
      </c>
      <c r="E741" s="1581" t="s">
        <v>8272</v>
      </c>
      <c r="F741" s="1579" t="s">
        <v>3467</v>
      </c>
      <c r="G741" s="1582"/>
      <c r="H741" s="1579" t="s">
        <v>341</v>
      </c>
      <c r="I741" s="1582">
        <v>0</v>
      </c>
      <c r="J741" s="1582">
        <v>27810</v>
      </c>
      <c r="K741" s="962">
        <v>2468219404</v>
      </c>
      <c r="L741" s="962" t="s">
        <v>2825</v>
      </c>
      <c r="M741" s="953" t="s">
        <v>4507</v>
      </c>
      <c r="N741" s="971" t="s">
        <v>2742</v>
      </c>
      <c r="O741" s="609">
        <v>-27810</v>
      </c>
      <c r="P741" s="462"/>
      <c r="Q741" s="461" t="s">
        <v>8273</v>
      </c>
    </row>
    <row r="742" spans="1:17" hidden="1">
      <c r="A742" s="953" t="s">
        <v>2737</v>
      </c>
      <c r="B742" s="1579" t="s">
        <v>2738</v>
      </c>
      <c r="C742" s="1579" t="s">
        <v>356</v>
      </c>
      <c r="D742" s="1580">
        <v>3</v>
      </c>
      <c r="E742" s="1581" t="s">
        <v>8272</v>
      </c>
      <c r="F742" s="1579" t="s">
        <v>3438</v>
      </c>
      <c r="G742" s="1582" t="s">
        <v>3408</v>
      </c>
      <c r="H742" s="1579" t="s">
        <v>341</v>
      </c>
      <c r="I742" s="1582">
        <v>0</v>
      </c>
      <c r="J742" s="1582">
        <v>373650</v>
      </c>
      <c r="K742" s="962">
        <v>2467845754</v>
      </c>
      <c r="L742" s="962" t="s">
        <v>2794</v>
      </c>
      <c r="M742" s="953" t="s">
        <v>4507</v>
      </c>
      <c r="N742" s="971" t="s">
        <v>2742</v>
      </c>
      <c r="O742" s="609">
        <v>-373650</v>
      </c>
      <c r="P742" s="462"/>
      <c r="Q742" s="461" t="s">
        <v>8274</v>
      </c>
    </row>
    <row r="743" spans="1:17" hidden="1">
      <c r="A743" s="953" t="s">
        <v>2737</v>
      </c>
      <c r="B743" s="1579" t="s">
        <v>2738</v>
      </c>
      <c r="C743" s="1579" t="s">
        <v>356</v>
      </c>
      <c r="D743" s="1580">
        <v>4</v>
      </c>
      <c r="E743" s="1581" t="s">
        <v>8272</v>
      </c>
      <c r="F743" s="1579" t="s">
        <v>8275</v>
      </c>
      <c r="G743" s="1582"/>
      <c r="H743" s="1579" t="s">
        <v>341</v>
      </c>
      <c r="I743" s="1582">
        <v>0</v>
      </c>
      <c r="J743" s="1582">
        <v>813490</v>
      </c>
      <c r="K743" s="962">
        <v>2467032264</v>
      </c>
      <c r="L743" s="962" t="s">
        <v>2825</v>
      </c>
      <c r="M743" s="953" t="s">
        <v>4507</v>
      </c>
      <c r="N743" s="971" t="s">
        <v>2742</v>
      </c>
      <c r="O743" s="609">
        <v>-813490</v>
      </c>
      <c r="P743" s="462"/>
      <c r="Q743" s="461" t="s">
        <v>8276</v>
      </c>
    </row>
    <row r="744" spans="1:17" hidden="1">
      <c r="A744" s="950" t="s">
        <v>2737</v>
      </c>
      <c r="B744" s="1579" t="s">
        <v>2738</v>
      </c>
      <c r="C744" s="1579" t="s">
        <v>423</v>
      </c>
      <c r="D744" s="1580"/>
      <c r="E744" s="1581" t="s">
        <v>8277</v>
      </c>
      <c r="F744" s="1579" t="s">
        <v>2994</v>
      </c>
      <c r="G744" s="1582" t="s">
        <v>55</v>
      </c>
      <c r="H744" s="1579" t="s">
        <v>341</v>
      </c>
      <c r="I744" s="1582">
        <v>0</v>
      </c>
      <c r="J744" s="1582">
        <v>7657424</v>
      </c>
      <c r="K744" s="973">
        <v>1013274</v>
      </c>
      <c r="L744" s="973"/>
      <c r="M744" s="950"/>
      <c r="N744" s="978" t="s">
        <v>2742</v>
      </c>
      <c r="O744" s="609">
        <v>-7657424</v>
      </c>
      <c r="P744" s="462"/>
      <c r="Q744" s="461" t="s">
        <v>39</v>
      </c>
    </row>
  </sheetData>
  <autoFilter ref="A16:X744" xr:uid="{0873F570-7406-4BD5-99F5-99B904DCC686}">
    <filterColumn colId="4">
      <filters>
        <filter val="2026-02-05 14:04:23"/>
        <filter val="2026-02-05 14:04:24"/>
        <filter val="2026-02-05 14:04:25"/>
        <filter val="2026-02-05 14:04:26"/>
        <filter val="2026-02-05 14:04:27"/>
        <filter val="2026-02-05 14:04:28"/>
        <filter val="2026-02-05 14:04:29"/>
      </filters>
    </filterColumn>
  </autoFilter>
  <phoneticPr fontId="40" type="noConversion"/>
  <pageMargins left="0.7" right="0.7" top="0.75" bottom="0.75" header="0.3" footer="0.3"/>
  <pageSetup paperSize="9" scale="28"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CBE4-E010-442A-B710-A7DD62DE2422}">
  <sheetPr>
    <tabColor rgb="FF0070C0"/>
    <pageSetUpPr fitToPage="1"/>
  </sheetPr>
  <dimension ref="A1:X59"/>
  <sheetViews>
    <sheetView workbookViewId="0">
      <selection activeCell="J61" sqref="J61"/>
    </sheetView>
  </sheetViews>
  <sheetFormatPr defaultColWidth="9.375" defaultRowHeight="17.399999999999999" outlineLevelRow="1"/>
  <cols>
    <col min="1" max="1" width="5.625" style="21" bestFit="1" customWidth="1"/>
    <col min="2" max="2" width="15" style="21" customWidth="1"/>
    <col min="3" max="3" width="26.875" style="21" bestFit="1" customWidth="1"/>
    <col min="4" max="5" width="16.375" style="21" customWidth="1"/>
    <col min="6" max="6" width="21.375" style="21" customWidth="1"/>
    <col min="7" max="7" width="26.875" style="21" customWidth="1"/>
    <col min="8" max="8" width="18.375" style="21" customWidth="1"/>
    <col min="9" max="9" width="26.875" style="21" customWidth="1"/>
    <col min="10" max="10" width="13" style="21" customWidth="1"/>
    <col min="11" max="11" width="16.375" style="21" customWidth="1"/>
    <col min="12" max="12" width="20.625" style="21" customWidth="1"/>
    <col min="13" max="13" width="24" style="21" bestFit="1" customWidth="1"/>
    <col min="14" max="14" width="16.625" style="21" bestFit="1" customWidth="1"/>
    <col min="15" max="17" width="18.125" style="21" customWidth="1"/>
    <col min="18" max="19" width="18.125" style="86" customWidth="1"/>
    <col min="20" max="22" width="12.5" style="86" customWidth="1"/>
    <col min="23" max="24" width="12.5" style="21" customWidth="1"/>
    <col min="25" max="27" width="18.125" style="21" customWidth="1"/>
    <col min="28" max="28" width="19.875" style="21" customWidth="1"/>
    <col min="29" max="32" width="18.125" style="21" customWidth="1"/>
    <col min="33" max="33" width="19.875" style="21" customWidth="1"/>
    <col min="34" max="35" width="18.125" style="21" customWidth="1"/>
    <col min="36" max="37" width="19.875" style="21" customWidth="1"/>
    <col min="38" max="38" width="18.125" style="21" customWidth="1"/>
    <col min="39" max="39" width="19.875" style="21" customWidth="1"/>
    <col min="40" max="40" width="18.125" style="21" customWidth="1"/>
    <col min="41" max="41" width="19.875" style="21" customWidth="1"/>
    <col min="42" max="46" width="9.375" style="21" customWidth="1"/>
    <col min="47" max="16384" width="9.375" style="21"/>
  </cols>
  <sheetData>
    <row r="1" spans="1:14" ht="21">
      <c r="B1" s="22" t="s">
        <v>2690</v>
      </c>
      <c r="K1" s="23"/>
    </row>
    <row r="2" spans="1:14">
      <c r="B2" s="21" t="s">
        <v>2691</v>
      </c>
      <c r="C2" s="24">
        <f>CONTENTS!C2</f>
        <v>46112</v>
      </c>
      <c r="D2" s="24"/>
      <c r="E2" s="24"/>
      <c r="F2" s="24"/>
      <c r="G2" s="24"/>
      <c r="H2" s="24"/>
      <c r="I2" s="24"/>
      <c r="K2" s="23"/>
    </row>
    <row r="3" spans="1:14">
      <c r="B3" s="21" t="s">
        <v>2692</v>
      </c>
      <c r="C3" s="145" t="s">
        <v>1257</v>
      </c>
      <c r="D3" s="145" t="s">
        <v>1263</v>
      </c>
      <c r="E3" s="145" t="s">
        <v>1263</v>
      </c>
      <c r="F3" s="145" t="s">
        <v>1369</v>
      </c>
      <c r="G3" s="145" t="s">
        <v>1321</v>
      </c>
      <c r="H3" s="145" t="s">
        <v>3517</v>
      </c>
      <c r="I3" s="145"/>
      <c r="K3" s="145"/>
      <c r="L3" s="145"/>
    </row>
    <row r="4" spans="1:14">
      <c r="B4" s="21" t="s">
        <v>2694</v>
      </c>
      <c r="C4" s="37" t="str">
        <f>VLOOKUP(C3, COA!$A$2:$C$187,3,0)</f>
        <v>Accrued interest income</v>
      </c>
      <c r="D4" s="37" t="str">
        <f>VLOOKUP(D3, COA!$A$2:$C$187,3,0)</f>
        <v>Accrued interest income - Loan - Short term</v>
      </c>
      <c r="E4" s="37" t="str">
        <f>VLOOKUP(E3, COA!$A$2:$C$187,3,0)</f>
        <v>Accrued interest income - Loan - Short term</v>
      </c>
      <c r="F4" s="37" t="str">
        <f>VLOOKUP(F3, COA!$A$2:$C$187,3,0)</f>
        <v>Loan receivables</v>
      </c>
      <c r="G4" s="37" t="str">
        <f>VLOOKUP(G3, COA!$A$2:$C$187,3,0)</f>
        <v>Investment in subsidiaries</v>
      </c>
      <c r="H4" s="37" t="str">
        <f>VLOOKUP(H3, COA!$A$2:$C$187,3,0)</f>
        <v>Loan receivables</v>
      </c>
      <c r="I4" s="37"/>
      <c r="K4" s="37"/>
      <c r="L4" s="37"/>
    </row>
    <row r="5" spans="1:14">
      <c r="N5" s="86"/>
    </row>
    <row r="6" spans="1:14">
      <c r="M6" s="57"/>
      <c r="N6" s="68"/>
    </row>
    <row r="7" spans="1:14">
      <c r="A7" s="21" t="s">
        <v>290</v>
      </c>
      <c r="B7" s="71" t="s">
        <v>3488</v>
      </c>
      <c r="C7" s="1727" t="s">
        <v>2710</v>
      </c>
      <c r="D7" s="1728"/>
      <c r="E7" s="287" t="s">
        <v>3518</v>
      </c>
      <c r="F7" s="287" t="s">
        <v>3519</v>
      </c>
      <c r="G7" s="287" t="s">
        <v>3520</v>
      </c>
      <c r="H7" s="287" t="s">
        <v>3521</v>
      </c>
      <c r="I7" s="287" t="s">
        <v>3522</v>
      </c>
      <c r="J7" s="287" t="s">
        <v>3523</v>
      </c>
      <c r="K7" s="287" t="s">
        <v>3524</v>
      </c>
      <c r="L7" s="287" t="s">
        <v>3525</v>
      </c>
      <c r="M7" s="287" t="s">
        <v>3526</v>
      </c>
      <c r="N7" s="158" t="s">
        <v>249</v>
      </c>
    </row>
    <row r="8" spans="1:14">
      <c r="B8" s="104" t="s">
        <v>3527</v>
      </c>
      <c r="C8" s="248" t="s">
        <v>3528</v>
      </c>
      <c r="D8" s="248"/>
      <c r="E8" s="618" t="s">
        <v>2963</v>
      </c>
      <c r="F8" s="618">
        <v>45061</v>
      </c>
      <c r="G8" s="95">
        <v>800000000</v>
      </c>
      <c r="H8" s="619" t="s">
        <v>2966</v>
      </c>
      <c r="I8" s="95">
        <v>800000000</v>
      </c>
      <c r="J8" s="117">
        <v>0</v>
      </c>
      <c r="K8" s="247"/>
      <c r="L8" s="143"/>
      <c r="M8" s="143">
        <f>G8-I8</f>
        <v>0</v>
      </c>
      <c r="N8" s="89" t="s">
        <v>3529</v>
      </c>
    </row>
    <row r="9" spans="1:14">
      <c r="B9" s="104" t="s">
        <v>3527</v>
      </c>
      <c r="C9" s="248" t="s">
        <v>3528</v>
      </c>
      <c r="D9" s="248"/>
      <c r="E9" s="618" t="s">
        <v>2965</v>
      </c>
      <c r="F9" s="618">
        <v>45061</v>
      </c>
      <c r="G9" s="95">
        <v>1000000000</v>
      </c>
      <c r="H9" s="619" t="s">
        <v>2966</v>
      </c>
      <c r="I9" s="95">
        <v>1000000000</v>
      </c>
      <c r="J9" s="117">
        <v>0</v>
      </c>
      <c r="K9" s="247"/>
      <c r="L9" s="143"/>
      <c r="M9" s="143">
        <f>G9-I9</f>
        <v>0</v>
      </c>
      <c r="N9" s="89" t="s">
        <v>3529</v>
      </c>
    </row>
    <row r="10" spans="1:14">
      <c r="B10" s="104" t="s">
        <v>3530</v>
      </c>
      <c r="C10" s="248" t="s">
        <v>3511</v>
      </c>
      <c r="D10" s="248"/>
      <c r="E10" s="618">
        <v>45274</v>
      </c>
      <c r="F10" s="621">
        <v>45280</v>
      </c>
      <c r="G10" s="622">
        <v>700000000</v>
      </c>
      <c r="H10" s="623">
        <v>45278</v>
      </c>
      <c r="I10" s="622">
        <v>700000000</v>
      </c>
      <c r="J10" s="624">
        <v>4.5999999999999999E-2</v>
      </c>
      <c r="K10" s="625">
        <f>ROUNDDOWN(I10*J10/365*(H10-E10+1),0)</f>
        <v>441095</v>
      </c>
      <c r="L10" s="626">
        <f>K10-110270-11020</f>
        <v>319805</v>
      </c>
      <c r="M10" s="143">
        <f>G10-I10</f>
        <v>0</v>
      </c>
      <c r="N10" s="89" t="s">
        <v>3258</v>
      </c>
    </row>
    <row r="11" spans="1:14">
      <c r="B11" s="104"/>
      <c r="C11" s="248"/>
      <c r="D11" s="248"/>
      <c r="E11" s="101"/>
      <c r="F11" s="392"/>
      <c r="G11" s="387"/>
      <c r="H11" s="387"/>
      <c r="I11" s="387"/>
      <c r="J11" s="388"/>
      <c r="K11" s="389"/>
      <c r="L11" s="390">
        <f>-L10</f>
        <v>-319805</v>
      </c>
      <c r="M11" s="390"/>
      <c r="N11" s="391" t="s">
        <v>3531</v>
      </c>
    </row>
    <row r="12" spans="1:14">
      <c r="B12" s="104"/>
      <c r="C12" s="248"/>
      <c r="D12" s="248"/>
      <c r="E12" s="101"/>
      <c r="F12" s="130"/>
      <c r="G12" s="96" t="s">
        <v>290</v>
      </c>
      <c r="H12" s="96"/>
      <c r="I12" s="96"/>
      <c r="J12" s="118" t="s">
        <v>290</v>
      </c>
      <c r="K12" s="142"/>
      <c r="L12" s="142"/>
      <c r="M12" s="142"/>
      <c r="N12" s="89" t="s">
        <v>290</v>
      </c>
    </row>
    <row r="13" spans="1:14">
      <c r="B13" s="33"/>
      <c r="C13" s="33"/>
      <c r="D13" s="33"/>
      <c r="E13" s="32"/>
      <c r="F13" s="32"/>
      <c r="G13" s="56">
        <f>SUM(G8:G12)</f>
        <v>2500000000</v>
      </c>
      <c r="H13" s="56"/>
      <c r="I13" s="56">
        <f>SUM(I8:I12)</f>
        <v>2500000000</v>
      </c>
      <c r="J13" s="32"/>
      <c r="K13" s="91">
        <f>SUM(K8:K12)</f>
        <v>441095</v>
      </c>
      <c r="L13" s="91">
        <f>SUM(L8:L12)</f>
        <v>0</v>
      </c>
      <c r="M13" s="56">
        <f>SUM(M8:M12)</f>
        <v>0</v>
      </c>
      <c r="N13" s="122"/>
    </row>
    <row r="14" spans="1:14" s="92" customFormat="1">
      <c r="E14" s="21"/>
      <c r="F14" s="21"/>
      <c r="G14" s="21"/>
      <c r="H14" s="21"/>
      <c r="I14" s="21"/>
      <c r="J14" s="21"/>
      <c r="K14" s="21"/>
      <c r="L14" s="335" t="b">
        <f>IFERROR(VLOOKUP("1222-00-000",TB!$A:$F,6,0),0)+IFERROR(VLOOKUP("1224-00-000",TB!$A:$F,6,0),0)=L13</f>
        <v>1</v>
      </c>
      <c r="M14" s="335" t="b">
        <f>+IFERROR(VLOOKUP(G3,TB!$A:$F,6,0),0)+IFERROR(VLOOKUP(H3,TB!$A:$F,6,0),0)=M13</f>
        <v>1</v>
      </c>
      <c r="N14" s="159"/>
    </row>
    <row r="17" spans="10:24" ht="17.399999999999999" hidden="1" customHeight="1" outlineLevel="1" thickBot="1">
      <c r="J17" s="1729"/>
      <c r="K17" s="1729"/>
      <c r="L17" s="1729"/>
      <c r="M17" s="1729"/>
      <c r="N17" s="1730"/>
      <c r="O17" s="1729"/>
      <c r="P17" s="1729"/>
      <c r="Q17" s="1729"/>
      <c r="R17" s="1729"/>
      <c r="S17" s="1730"/>
      <c r="T17" s="1716"/>
      <c r="U17" s="1716"/>
      <c r="V17" s="1716"/>
      <c r="W17" s="1716"/>
      <c r="X17" s="1716"/>
    </row>
    <row r="18" spans="10:24" ht="17.399999999999999" hidden="1" customHeight="1" outlineLevel="1" thickBot="1">
      <c r="J18" s="1725"/>
      <c r="K18" s="1725"/>
      <c r="L18" s="1725"/>
      <c r="M18" s="1725"/>
      <c r="N18" s="1726"/>
      <c r="O18" s="1725"/>
      <c r="P18" s="1725"/>
      <c r="Q18" s="1725"/>
      <c r="R18" s="1725"/>
      <c r="S18" s="1726"/>
      <c r="T18" s="1716"/>
      <c r="U18" s="1716"/>
      <c r="V18" s="1716"/>
      <c r="W18" s="1716"/>
      <c r="X18" s="1716"/>
    </row>
    <row r="19" spans="10:24" ht="17.399999999999999" hidden="1" customHeight="1" outlineLevel="1" thickBot="1">
      <c r="J19" s="1725"/>
      <c r="K19" s="1725"/>
      <c r="L19" s="1725"/>
      <c r="M19" s="1725"/>
      <c r="N19" s="1726"/>
      <c r="O19" s="1725"/>
      <c r="P19" s="1725"/>
      <c r="Q19" s="1725"/>
      <c r="R19" s="1725"/>
      <c r="S19" s="1726"/>
      <c r="T19" s="1716"/>
      <c r="U19" s="1716"/>
      <c r="V19" s="1716"/>
      <c r="W19" s="1716"/>
      <c r="X19" s="1716"/>
    </row>
    <row r="20" spans="10:24" ht="17.399999999999999" hidden="1" customHeight="1" outlineLevel="1" thickBot="1">
      <c r="J20" s="1725"/>
      <c r="K20" s="1725"/>
      <c r="L20" s="1725"/>
      <c r="M20" s="1725"/>
      <c r="N20" s="1726"/>
      <c r="O20" s="1725"/>
      <c r="P20" s="1725"/>
      <c r="Q20" s="1725"/>
      <c r="R20" s="1725"/>
      <c r="S20" s="1726"/>
      <c r="T20" s="1717"/>
      <c r="U20" s="1717"/>
      <c r="V20" s="1717"/>
      <c r="W20" s="1717"/>
      <c r="X20" s="1717"/>
    </row>
    <row r="21" spans="10:24" ht="17.399999999999999" hidden="1" customHeight="1" outlineLevel="1" thickBot="1">
      <c r="J21" s="1719"/>
      <c r="K21" s="1719"/>
      <c r="L21" s="1719"/>
      <c r="M21" s="1719"/>
      <c r="N21" s="1720"/>
      <c r="O21" s="1719"/>
      <c r="P21" s="1719"/>
      <c r="Q21" s="1719"/>
      <c r="R21" s="1719"/>
      <c r="S21" s="1720"/>
      <c r="T21" s="1713"/>
      <c r="U21" s="1713"/>
      <c r="V21" s="1713"/>
      <c r="W21" s="1713"/>
      <c r="X21" s="1713"/>
    </row>
    <row r="22" spans="10:24" ht="17.399999999999999" hidden="1" customHeight="1" outlineLevel="1" thickBot="1">
      <c r="J22" s="1719"/>
      <c r="K22" s="1719"/>
      <c r="L22" s="1719"/>
      <c r="M22" s="1719"/>
      <c r="N22" s="1720"/>
      <c r="O22" s="1719"/>
      <c r="P22" s="1719"/>
      <c r="Q22" s="1719"/>
      <c r="R22" s="1719"/>
      <c r="S22" s="1720"/>
      <c r="T22" s="1713"/>
      <c r="U22" s="1713"/>
      <c r="V22" s="1713"/>
      <c r="W22" s="1713"/>
      <c r="X22" s="1713"/>
    </row>
    <row r="23" spans="10:24" ht="17.399999999999999" hidden="1" customHeight="1" outlineLevel="1" thickBot="1">
      <c r="J23" s="1719"/>
      <c r="K23" s="1719"/>
      <c r="L23" s="1719"/>
      <c r="M23" s="1719"/>
      <c r="N23" s="1720"/>
      <c r="O23" s="1719"/>
      <c r="P23" s="1719"/>
      <c r="Q23" s="1719"/>
      <c r="R23" s="1719"/>
      <c r="S23" s="1720"/>
      <c r="T23" s="1713"/>
      <c r="U23" s="1713"/>
      <c r="V23" s="1713"/>
      <c r="W23" s="1713"/>
      <c r="X23" s="1713"/>
    </row>
    <row r="24" spans="10:24" ht="17.399999999999999" hidden="1" customHeight="1" outlineLevel="1" thickBot="1">
      <c r="J24" s="1719"/>
      <c r="K24" s="1719"/>
      <c r="L24" s="1719"/>
      <c r="M24" s="1719"/>
      <c r="N24" s="1720"/>
      <c r="O24" s="1719"/>
      <c r="P24" s="1719"/>
      <c r="Q24" s="1719"/>
      <c r="R24" s="1719"/>
      <c r="S24" s="1720"/>
      <c r="T24" s="1713"/>
      <c r="U24" s="1713"/>
      <c r="V24" s="1713"/>
      <c r="W24" s="1713"/>
      <c r="X24" s="1713"/>
    </row>
    <row r="25" spans="10:24" ht="17.399999999999999" hidden="1" customHeight="1" outlineLevel="1" thickBot="1">
      <c r="J25" s="1723"/>
      <c r="K25" s="1719"/>
      <c r="L25" s="1719"/>
      <c r="M25" s="1719"/>
      <c r="N25" s="1720"/>
      <c r="O25" s="1723"/>
      <c r="P25" s="1719"/>
      <c r="Q25" s="1719"/>
      <c r="R25" s="1719"/>
      <c r="S25" s="1720"/>
      <c r="T25" s="1714"/>
      <c r="U25" s="1713"/>
      <c r="V25" s="1713"/>
      <c r="W25" s="1713"/>
      <c r="X25" s="1713"/>
    </row>
    <row r="26" spans="10:24" ht="17.399999999999999" hidden="1" customHeight="1" outlineLevel="1" thickBot="1">
      <c r="J26" s="1724"/>
      <c r="K26" s="1719"/>
      <c r="L26" s="1719"/>
      <c r="M26" s="1719"/>
      <c r="N26" s="1720"/>
      <c r="O26" s="1724"/>
      <c r="P26" s="1719"/>
      <c r="Q26" s="1719"/>
      <c r="R26" s="1719"/>
      <c r="S26" s="1720"/>
      <c r="T26" s="1715"/>
      <c r="U26" s="1713"/>
      <c r="V26" s="1713"/>
      <c r="W26" s="1713"/>
      <c r="X26" s="1713"/>
    </row>
    <row r="27" spans="10:24" ht="17.399999999999999" hidden="1" customHeight="1" outlineLevel="1" thickBot="1">
      <c r="J27" s="1718"/>
      <c r="K27" s="1719"/>
      <c r="L27" s="1719"/>
      <c r="M27" s="1719"/>
      <c r="N27" s="1720"/>
      <c r="O27" s="1718"/>
      <c r="P27" s="1719"/>
      <c r="Q27" s="1719"/>
      <c r="R27" s="1719"/>
      <c r="S27" s="1720"/>
      <c r="T27" s="1712"/>
      <c r="U27" s="1713"/>
      <c r="V27" s="1713"/>
      <c r="W27" s="1713"/>
      <c r="X27" s="1713"/>
    </row>
    <row r="28" spans="10:24" ht="17.399999999999999" hidden="1" customHeight="1" outlineLevel="1" thickBot="1">
      <c r="J28" s="1721"/>
      <c r="K28" s="1721"/>
      <c r="L28" s="1721"/>
      <c r="M28" s="1721"/>
      <c r="N28" s="1722"/>
      <c r="O28" s="1721"/>
      <c r="P28" s="1721"/>
      <c r="Q28" s="1721"/>
      <c r="R28" s="1721"/>
      <c r="S28" s="1722"/>
      <c r="T28" s="1713"/>
      <c r="U28" s="1713"/>
      <c r="V28" s="1713"/>
      <c r="W28" s="1713"/>
      <c r="X28" s="1713"/>
    </row>
    <row r="29" spans="10:24" ht="17.399999999999999" hidden="1" customHeight="1" outlineLevel="1" thickBot="1">
      <c r="J29" s="222"/>
      <c r="K29" s="217"/>
      <c r="L29" s="217"/>
      <c r="M29" s="218"/>
      <c r="N29" s="223"/>
      <c r="O29" s="222"/>
      <c r="P29" s="217"/>
      <c r="Q29" s="217"/>
      <c r="R29" s="218"/>
      <c r="S29" s="223"/>
      <c r="T29" s="283"/>
      <c r="U29" s="284"/>
      <c r="V29" s="284"/>
      <c r="W29" s="285"/>
      <c r="X29" s="286"/>
    </row>
    <row r="30" spans="10:24" ht="16.5" hidden="1" customHeight="1" outlineLevel="1">
      <c r="J30" s="288" t="s">
        <v>3532</v>
      </c>
      <c r="K30" s="289" t="s">
        <v>3533</v>
      </c>
      <c r="L30" s="289" t="s">
        <v>3534</v>
      </c>
      <c r="M30" s="290" t="s">
        <v>3535</v>
      </c>
      <c r="N30" s="291" t="s">
        <v>3536</v>
      </c>
      <c r="O30" s="288" t="s">
        <v>3532</v>
      </c>
      <c r="P30" s="289" t="s">
        <v>3533</v>
      </c>
      <c r="Q30" s="289" t="s">
        <v>3534</v>
      </c>
      <c r="R30" s="290" t="s">
        <v>3535</v>
      </c>
      <c r="S30" s="291" t="s">
        <v>3536</v>
      </c>
      <c r="T30" s="279" t="s">
        <v>3532</v>
      </c>
      <c r="U30" s="279" t="s">
        <v>3533</v>
      </c>
      <c r="V30" s="279" t="s">
        <v>3537</v>
      </c>
      <c r="W30" s="280" t="s">
        <v>3535</v>
      </c>
      <c r="X30" s="280" t="s">
        <v>3538</v>
      </c>
    </row>
    <row r="31" spans="10:24" ht="16.5" hidden="1" customHeight="1" outlineLevel="1">
      <c r="J31" s="203"/>
      <c r="K31" s="990"/>
      <c r="L31" s="991"/>
      <c r="M31" s="991">
        <f>+J31-K31</f>
        <v>0</v>
      </c>
      <c r="N31" s="204"/>
      <c r="O31" s="203"/>
      <c r="P31" s="990"/>
      <c r="Q31" s="991"/>
      <c r="R31" s="991">
        <f>+O31-P31</f>
        <v>0</v>
      </c>
      <c r="S31" s="204"/>
      <c r="T31" s="281"/>
      <c r="U31" s="281"/>
      <c r="V31" s="282"/>
      <c r="W31" s="282"/>
      <c r="X31" s="282">
        <f>+T24</f>
        <v>0</v>
      </c>
    </row>
    <row r="32" spans="10:24" ht="16.5" hidden="1" customHeight="1" outlineLevel="1">
      <c r="J32" s="203">
        <f>ROUND(J$24*$J$25/365*(B32-J18+1),)</f>
        <v>0</v>
      </c>
      <c r="K32" s="990"/>
      <c r="L32" s="991"/>
      <c r="M32" s="991">
        <f t="shared" ref="M32:M54" si="0">M31+J32-K32</f>
        <v>0</v>
      </c>
      <c r="N32" s="204">
        <f>J24</f>
        <v>0</v>
      </c>
      <c r="O32" s="203"/>
      <c r="P32" s="990"/>
      <c r="Q32" s="991"/>
      <c r="R32" s="991">
        <f t="shared" ref="R32:R54" si="1">R31+O32-P32</f>
        <v>0</v>
      </c>
      <c r="S32" s="204">
        <f>O24</f>
        <v>0</v>
      </c>
      <c r="T32" s="281"/>
      <c r="U32" s="281"/>
      <c r="V32" s="282"/>
      <c r="W32" s="282">
        <f t="shared" ref="W32:W54" si="2">W31+T32-U32</f>
        <v>0</v>
      </c>
      <c r="X32" s="282">
        <f>+X31-V32</f>
        <v>0</v>
      </c>
    </row>
    <row r="33" spans="10:24" ht="16.5" hidden="1" customHeight="1" outlineLevel="1">
      <c r="J33" s="203">
        <f>ROUND(N$32*$C$25/365*(B33-B32),)</f>
        <v>0</v>
      </c>
      <c r="K33" s="990"/>
      <c r="L33" s="991"/>
      <c r="M33" s="991">
        <f t="shared" si="0"/>
        <v>0</v>
      </c>
      <c r="N33" s="204">
        <f t="shared" ref="N33:N54" si="3">N32-L33</f>
        <v>0</v>
      </c>
      <c r="O33" s="203">
        <f>ROUND(S$32*$O$25/365*(B33-O18+1),)</f>
        <v>0</v>
      </c>
      <c r="P33" s="990"/>
      <c r="Q33" s="991"/>
      <c r="R33" s="991">
        <f t="shared" si="1"/>
        <v>0</v>
      </c>
      <c r="S33" s="204">
        <f t="shared" ref="S33:S54" si="4">S32-Q33</f>
        <v>0</v>
      </c>
      <c r="T33" s="281">
        <f>B33-O18+1</f>
        <v>1</v>
      </c>
      <c r="U33" s="281"/>
      <c r="V33" s="282"/>
      <c r="W33" s="282">
        <f t="shared" si="2"/>
        <v>1</v>
      </c>
      <c r="X33" s="282">
        <f>+X32-V33</f>
        <v>0</v>
      </c>
    </row>
    <row r="34" spans="10:24" ht="16.5" hidden="1" customHeight="1" outlineLevel="1">
      <c r="J34" s="203">
        <f t="shared" ref="J34:J54" si="5">ROUND(N$32*$C$25/365*(B34-B33),)</f>
        <v>0</v>
      </c>
      <c r="K34" s="990"/>
      <c r="L34" s="991"/>
      <c r="M34" s="991">
        <f t="shared" si="0"/>
        <v>0</v>
      </c>
      <c r="N34" s="204">
        <f t="shared" si="3"/>
        <v>0</v>
      </c>
      <c r="O34" s="203">
        <f t="shared" ref="O34:O54" si="6">ROUND(S$32*$O$25/365*(B34-B33),)</f>
        <v>0</v>
      </c>
      <c r="P34" s="990"/>
      <c r="Q34" s="991"/>
      <c r="R34" s="991">
        <f t="shared" si="1"/>
        <v>0</v>
      </c>
      <c r="S34" s="204">
        <f t="shared" si="4"/>
        <v>0</v>
      </c>
      <c r="T34" s="281"/>
      <c r="U34" s="281"/>
      <c r="V34" s="282"/>
      <c r="W34" s="282">
        <f t="shared" si="2"/>
        <v>1</v>
      </c>
      <c r="X34" s="282">
        <f>+X33-V34</f>
        <v>0</v>
      </c>
    </row>
    <row r="35" spans="10:24" ht="16.5" hidden="1" customHeight="1" outlineLevel="1">
      <c r="J35" s="203">
        <f t="shared" si="5"/>
        <v>0</v>
      </c>
      <c r="K35" s="990"/>
      <c r="L35" s="991"/>
      <c r="M35" s="991">
        <f t="shared" si="0"/>
        <v>0</v>
      </c>
      <c r="N35" s="204">
        <f t="shared" si="3"/>
        <v>0</v>
      </c>
      <c r="O35" s="203">
        <f t="shared" si="6"/>
        <v>0</v>
      </c>
      <c r="P35" s="990"/>
      <c r="Q35" s="991"/>
      <c r="R35" s="991">
        <f t="shared" si="1"/>
        <v>0</v>
      </c>
      <c r="S35" s="204">
        <f t="shared" si="4"/>
        <v>0</v>
      </c>
      <c r="T35" s="281"/>
      <c r="U35" s="281"/>
      <c r="V35" s="282"/>
      <c r="W35" s="282">
        <f t="shared" si="2"/>
        <v>1</v>
      </c>
      <c r="X35" s="282">
        <f t="shared" ref="X35:X54" si="7">X34-V35</f>
        <v>0</v>
      </c>
    </row>
    <row r="36" spans="10:24" ht="16.5" hidden="1" customHeight="1" outlineLevel="1">
      <c r="J36" s="203">
        <f t="shared" si="5"/>
        <v>0</v>
      </c>
      <c r="K36" s="990"/>
      <c r="L36" s="991"/>
      <c r="M36" s="991">
        <f t="shared" si="0"/>
        <v>0</v>
      </c>
      <c r="N36" s="204">
        <f t="shared" si="3"/>
        <v>0</v>
      </c>
      <c r="O36" s="203">
        <f t="shared" si="6"/>
        <v>0</v>
      </c>
      <c r="P36" s="990"/>
      <c r="Q36" s="991"/>
      <c r="R36" s="991">
        <f t="shared" si="1"/>
        <v>0</v>
      </c>
      <c r="S36" s="204">
        <f t="shared" si="4"/>
        <v>0</v>
      </c>
      <c r="T36" s="281"/>
      <c r="U36" s="281"/>
      <c r="V36" s="282"/>
      <c r="W36" s="282">
        <f t="shared" si="2"/>
        <v>1</v>
      </c>
      <c r="X36" s="282">
        <f t="shared" si="7"/>
        <v>0</v>
      </c>
    </row>
    <row r="37" spans="10:24" ht="16.5" hidden="1" customHeight="1" outlineLevel="1">
      <c r="J37" s="203">
        <f t="shared" si="5"/>
        <v>0</v>
      </c>
      <c r="K37" s="990"/>
      <c r="L37" s="991"/>
      <c r="M37" s="991">
        <f t="shared" si="0"/>
        <v>0</v>
      </c>
      <c r="N37" s="204">
        <f t="shared" si="3"/>
        <v>0</v>
      </c>
      <c r="O37" s="203">
        <f t="shared" si="6"/>
        <v>0</v>
      </c>
      <c r="P37" s="990"/>
      <c r="Q37" s="991"/>
      <c r="R37" s="991">
        <f t="shared" si="1"/>
        <v>0</v>
      </c>
      <c r="S37" s="204">
        <f t="shared" si="4"/>
        <v>0</v>
      </c>
      <c r="T37" s="281"/>
      <c r="U37" s="281"/>
      <c r="V37" s="282"/>
      <c r="W37" s="282">
        <f t="shared" si="2"/>
        <v>1</v>
      </c>
      <c r="X37" s="282">
        <f t="shared" si="7"/>
        <v>0</v>
      </c>
    </row>
    <row r="38" spans="10:24" ht="16.5" hidden="1" customHeight="1" outlineLevel="1">
      <c r="J38" s="203">
        <f t="shared" si="5"/>
        <v>0</v>
      </c>
      <c r="K38" s="990"/>
      <c r="L38" s="991"/>
      <c r="M38" s="991">
        <f t="shared" si="0"/>
        <v>0</v>
      </c>
      <c r="N38" s="204">
        <f t="shared" si="3"/>
        <v>0</v>
      </c>
      <c r="O38" s="203">
        <f t="shared" si="6"/>
        <v>0</v>
      </c>
      <c r="P38" s="990"/>
      <c r="Q38" s="991"/>
      <c r="R38" s="991">
        <f t="shared" si="1"/>
        <v>0</v>
      </c>
      <c r="S38" s="204">
        <f t="shared" si="4"/>
        <v>0</v>
      </c>
      <c r="T38" s="281">
        <f t="shared" ref="T38:T54" si="8">ROUNDDOWN(X37*$O$25/365*(G38-G37),)</f>
        <v>0</v>
      </c>
      <c r="U38" s="281"/>
      <c r="V38" s="282"/>
      <c r="W38" s="282">
        <f t="shared" si="2"/>
        <v>1</v>
      </c>
      <c r="X38" s="282">
        <f t="shared" si="7"/>
        <v>0</v>
      </c>
    </row>
    <row r="39" spans="10:24" ht="16.5" hidden="1" customHeight="1" outlineLevel="1">
      <c r="J39" s="203">
        <f t="shared" si="5"/>
        <v>0</v>
      </c>
      <c r="K39" s="990"/>
      <c r="L39" s="991"/>
      <c r="M39" s="991">
        <f t="shared" si="0"/>
        <v>0</v>
      </c>
      <c r="N39" s="204">
        <f t="shared" si="3"/>
        <v>0</v>
      </c>
      <c r="O39" s="203">
        <f t="shared" si="6"/>
        <v>0</v>
      </c>
      <c r="P39" s="990"/>
      <c r="Q39" s="991"/>
      <c r="R39" s="991">
        <f t="shared" si="1"/>
        <v>0</v>
      </c>
      <c r="S39" s="204">
        <f t="shared" si="4"/>
        <v>0</v>
      </c>
      <c r="T39" s="281">
        <f t="shared" si="8"/>
        <v>0</v>
      </c>
      <c r="U39" s="281"/>
      <c r="V39" s="282"/>
      <c r="W39" s="282">
        <f t="shared" si="2"/>
        <v>1</v>
      </c>
      <c r="X39" s="282">
        <f t="shared" si="7"/>
        <v>0</v>
      </c>
    </row>
    <row r="40" spans="10:24" ht="19.5" hidden="1" customHeight="1" outlineLevel="1">
      <c r="J40" s="203">
        <f t="shared" si="5"/>
        <v>0</v>
      </c>
      <c r="K40" s="992"/>
      <c r="L40" s="993"/>
      <c r="M40" s="991">
        <f t="shared" si="0"/>
        <v>0</v>
      </c>
      <c r="N40" s="204">
        <f t="shared" si="3"/>
        <v>0</v>
      </c>
      <c r="O40" s="203">
        <f t="shared" si="6"/>
        <v>0</v>
      </c>
      <c r="P40" s="992"/>
      <c r="Q40" s="993"/>
      <c r="R40" s="991">
        <f t="shared" si="1"/>
        <v>0</v>
      </c>
      <c r="S40" s="204">
        <f t="shared" si="4"/>
        <v>0</v>
      </c>
      <c r="T40" s="281">
        <f t="shared" si="8"/>
        <v>0</v>
      </c>
      <c r="U40" s="281"/>
      <c r="V40" s="282"/>
      <c r="W40" s="282">
        <f t="shared" si="2"/>
        <v>1</v>
      </c>
      <c r="X40" s="282">
        <f t="shared" si="7"/>
        <v>0</v>
      </c>
    </row>
    <row r="41" spans="10:24" ht="16.5" hidden="1" customHeight="1" outlineLevel="1">
      <c r="J41" s="203">
        <f t="shared" si="5"/>
        <v>0</v>
      </c>
      <c r="K41" s="992"/>
      <c r="L41" s="993"/>
      <c r="M41" s="991">
        <f t="shared" si="0"/>
        <v>0</v>
      </c>
      <c r="N41" s="204">
        <f t="shared" si="3"/>
        <v>0</v>
      </c>
      <c r="O41" s="203">
        <f t="shared" si="6"/>
        <v>0</v>
      </c>
      <c r="P41" s="992"/>
      <c r="Q41" s="993"/>
      <c r="R41" s="991">
        <f t="shared" si="1"/>
        <v>0</v>
      </c>
      <c r="S41" s="204">
        <f t="shared" si="4"/>
        <v>0</v>
      </c>
      <c r="T41" s="281">
        <f t="shared" si="8"/>
        <v>0</v>
      </c>
      <c r="U41" s="281"/>
      <c r="V41" s="282"/>
      <c r="W41" s="282">
        <f t="shared" si="2"/>
        <v>1</v>
      </c>
      <c r="X41" s="282">
        <f t="shared" si="7"/>
        <v>0</v>
      </c>
    </row>
    <row r="42" spans="10:24" ht="16.5" hidden="1" customHeight="1" outlineLevel="1">
      <c r="J42" s="203">
        <f t="shared" si="5"/>
        <v>0</v>
      </c>
      <c r="K42" s="992"/>
      <c r="L42" s="993"/>
      <c r="M42" s="991">
        <f t="shared" si="0"/>
        <v>0</v>
      </c>
      <c r="N42" s="204">
        <f t="shared" si="3"/>
        <v>0</v>
      </c>
      <c r="O42" s="203">
        <f t="shared" si="6"/>
        <v>0</v>
      </c>
      <c r="P42" s="992"/>
      <c r="Q42" s="993"/>
      <c r="R42" s="991">
        <f t="shared" si="1"/>
        <v>0</v>
      </c>
      <c r="S42" s="204">
        <f t="shared" si="4"/>
        <v>0</v>
      </c>
      <c r="T42" s="281">
        <f t="shared" si="8"/>
        <v>0</v>
      </c>
      <c r="U42" s="281"/>
      <c r="V42" s="282"/>
      <c r="W42" s="282">
        <f t="shared" si="2"/>
        <v>1</v>
      </c>
      <c r="X42" s="282">
        <f t="shared" si="7"/>
        <v>0</v>
      </c>
    </row>
    <row r="43" spans="10:24" ht="16.5" hidden="1" customHeight="1" outlineLevel="1">
      <c r="J43" s="203">
        <f t="shared" si="5"/>
        <v>0</v>
      </c>
      <c r="K43" s="992"/>
      <c r="L43" s="993"/>
      <c r="M43" s="991">
        <f t="shared" si="0"/>
        <v>0</v>
      </c>
      <c r="N43" s="204">
        <f t="shared" si="3"/>
        <v>0</v>
      </c>
      <c r="O43" s="203">
        <f t="shared" si="6"/>
        <v>0</v>
      </c>
      <c r="P43" s="992"/>
      <c r="Q43" s="993"/>
      <c r="R43" s="991">
        <f t="shared" si="1"/>
        <v>0</v>
      </c>
      <c r="S43" s="204">
        <f t="shared" si="4"/>
        <v>0</v>
      </c>
      <c r="T43" s="281">
        <f t="shared" si="8"/>
        <v>0</v>
      </c>
      <c r="U43" s="281"/>
      <c r="V43" s="282"/>
      <c r="W43" s="282">
        <f t="shared" si="2"/>
        <v>1</v>
      </c>
      <c r="X43" s="282">
        <f t="shared" si="7"/>
        <v>0</v>
      </c>
    </row>
    <row r="44" spans="10:24" ht="16.5" hidden="1" customHeight="1" outlineLevel="1">
      <c r="J44" s="203">
        <f t="shared" si="5"/>
        <v>0</v>
      </c>
      <c r="K44" s="992"/>
      <c r="L44" s="993"/>
      <c r="M44" s="991">
        <f t="shared" si="0"/>
        <v>0</v>
      </c>
      <c r="N44" s="204">
        <f t="shared" si="3"/>
        <v>0</v>
      </c>
      <c r="O44" s="203">
        <f t="shared" si="6"/>
        <v>0</v>
      </c>
      <c r="P44" s="992"/>
      <c r="Q44" s="993"/>
      <c r="R44" s="991">
        <f t="shared" si="1"/>
        <v>0</v>
      </c>
      <c r="S44" s="204">
        <f t="shared" si="4"/>
        <v>0</v>
      </c>
      <c r="T44" s="281">
        <f t="shared" si="8"/>
        <v>0</v>
      </c>
      <c r="U44" s="281"/>
      <c r="V44" s="282"/>
      <c r="W44" s="282">
        <f t="shared" si="2"/>
        <v>1</v>
      </c>
      <c r="X44" s="282">
        <f t="shared" si="7"/>
        <v>0</v>
      </c>
    </row>
    <row r="45" spans="10:24" ht="16.5" hidden="1" customHeight="1" outlineLevel="1">
      <c r="J45" s="203">
        <f t="shared" si="5"/>
        <v>0</v>
      </c>
      <c r="K45" s="992"/>
      <c r="L45" s="993"/>
      <c r="M45" s="991">
        <f t="shared" si="0"/>
        <v>0</v>
      </c>
      <c r="N45" s="204">
        <f t="shared" si="3"/>
        <v>0</v>
      </c>
      <c r="O45" s="203">
        <f t="shared" si="6"/>
        <v>0</v>
      </c>
      <c r="P45" s="992"/>
      <c r="Q45" s="993"/>
      <c r="R45" s="991">
        <f t="shared" si="1"/>
        <v>0</v>
      </c>
      <c r="S45" s="204">
        <f t="shared" si="4"/>
        <v>0</v>
      </c>
      <c r="T45" s="281">
        <f t="shared" si="8"/>
        <v>0</v>
      </c>
      <c r="U45" s="282"/>
      <c r="V45" s="282"/>
      <c r="W45" s="282">
        <f t="shared" si="2"/>
        <v>1</v>
      </c>
      <c r="X45" s="282">
        <f t="shared" si="7"/>
        <v>0</v>
      </c>
    </row>
    <row r="46" spans="10:24" ht="16.5" hidden="1" customHeight="1" outlineLevel="1">
      <c r="J46" s="203">
        <f t="shared" si="5"/>
        <v>0</v>
      </c>
      <c r="K46" s="992"/>
      <c r="L46" s="993"/>
      <c r="M46" s="991">
        <f t="shared" si="0"/>
        <v>0</v>
      </c>
      <c r="N46" s="204">
        <f t="shared" si="3"/>
        <v>0</v>
      </c>
      <c r="O46" s="203">
        <f t="shared" si="6"/>
        <v>0</v>
      </c>
      <c r="P46" s="992"/>
      <c r="Q46" s="993"/>
      <c r="R46" s="991">
        <f t="shared" si="1"/>
        <v>0</v>
      </c>
      <c r="S46" s="204">
        <f t="shared" si="4"/>
        <v>0</v>
      </c>
      <c r="T46" s="281">
        <f t="shared" si="8"/>
        <v>0</v>
      </c>
      <c r="U46" s="281"/>
      <c r="V46" s="282"/>
      <c r="W46" s="282">
        <f t="shared" si="2"/>
        <v>1</v>
      </c>
      <c r="X46" s="282">
        <f t="shared" si="7"/>
        <v>0</v>
      </c>
    </row>
    <row r="47" spans="10:24" ht="16.5" hidden="1" customHeight="1" outlineLevel="1">
      <c r="J47" s="203">
        <f t="shared" si="5"/>
        <v>0</v>
      </c>
      <c r="K47" s="990"/>
      <c r="L47" s="991"/>
      <c r="M47" s="991">
        <f t="shared" si="0"/>
        <v>0</v>
      </c>
      <c r="N47" s="204">
        <f t="shared" si="3"/>
        <v>0</v>
      </c>
      <c r="O47" s="203">
        <f t="shared" si="6"/>
        <v>0</v>
      </c>
      <c r="P47" s="990"/>
      <c r="Q47" s="991"/>
      <c r="R47" s="991">
        <f t="shared" si="1"/>
        <v>0</v>
      </c>
      <c r="S47" s="204">
        <f t="shared" si="4"/>
        <v>0</v>
      </c>
      <c r="T47" s="281">
        <f t="shared" si="8"/>
        <v>0</v>
      </c>
      <c r="U47" s="281"/>
      <c r="V47" s="282"/>
      <c r="W47" s="282">
        <f t="shared" si="2"/>
        <v>1</v>
      </c>
      <c r="X47" s="282">
        <f t="shared" si="7"/>
        <v>0</v>
      </c>
    </row>
    <row r="48" spans="10:24" ht="16.5" hidden="1" customHeight="1" outlineLevel="1">
      <c r="J48" s="203">
        <f t="shared" si="5"/>
        <v>0</v>
      </c>
      <c r="K48" s="992"/>
      <c r="L48" s="993"/>
      <c r="M48" s="991">
        <f t="shared" si="0"/>
        <v>0</v>
      </c>
      <c r="N48" s="204">
        <f t="shared" si="3"/>
        <v>0</v>
      </c>
      <c r="O48" s="203">
        <f t="shared" si="6"/>
        <v>0</v>
      </c>
      <c r="P48" s="992"/>
      <c r="Q48" s="993"/>
      <c r="R48" s="991">
        <f t="shared" si="1"/>
        <v>0</v>
      </c>
      <c r="S48" s="204">
        <f t="shared" si="4"/>
        <v>0</v>
      </c>
      <c r="T48" s="281">
        <f t="shared" si="8"/>
        <v>0</v>
      </c>
      <c r="U48" s="281"/>
      <c r="V48" s="282"/>
      <c r="W48" s="282">
        <f t="shared" si="2"/>
        <v>1</v>
      </c>
      <c r="X48" s="282">
        <f t="shared" si="7"/>
        <v>0</v>
      </c>
    </row>
    <row r="49" spans="10:24" ht="16.5" hidden="1" customHeight="1" outlineLevel="1">
      <c r="J49" s="203">
        <f t="shared" si="5"/>
        <v>0</v>
      </c>
      <c r="K49" s="992"/>
      <c r="L49" s="993"/>
      <c r="M49" s="991">
        <f t="shared" si="0"/>
        <v>0</v>
      </c>
      <c r="N49" s="204">
        <f t="shared" si="3"/>
        <v>0</v>
      </c>
      <c r="O49" s="203">
        <f t="shared" si="6"/>
        <v>0</v>
      </c>
      <c r="P49" s="992"/>
      <c r="Q49" s="993"/>
      <c r="R49" s="991">
        <f t="shared" si="1"/>
        <v>0</v>
      </c>
      <c r="S49" s="204">
        <f t="shared" si="4"/>
        <v>0</v>
      </c>
      <c r="T49" s="281">
        <f t="shared" si="8"/>
        <v>0</v>
      </c>
      <c r="U49" s="281"/>
      <c r="V49" s="282"/>
      <c r="W49" s="282">
        <f t="shared" si="2"/>
        <v>1</v>
      </c>
      <c r="X49" s="282">
        <f t="shared" si="7"/>
        <v>0</v>
      </c>
    </row>
    <row r="50" spans="10:24" s="160" customFormat="1" ht="16.5" hidden="1" customHeight="1" outlineLevel="1">
      <c r="J50" s="203">
        <f t="shared" si="5"/>
        <v>0</v>
      </c>
      <c r="K50" s="992"/>
      <c r="L50" s="993"/>
      <c r="M50" s="991">
        <f t="shared" si="0"/>
        <v>0</v>
      </c>
      <c r="N50" s="204">
        <f t="shared" si="3"/>
        <v>0</v>
      </c>
      <c r="O50" s="203">
        <f t="shared" si="6"/>
        <v>0</v>
      </c>
      <c r="P50" s="992"/>
      <c r="Q50" s="993"/>
      <c r="R50" s="991">
        <f t="shared" si="1"/>
        <v>0</v>
      </c>
      <c r="S50" s="204">
        <f t="shared" si="4"/>
        <v>0</v>
      </c>
      <c r="T50" s="281">
        <f t="shared" si="8"/>
        <v>0</v>
      </c>
      <c r="U50" s="281"/>
      <c r="V50" s="282"/>
      <c r="W50" s="282">
        <f t="shared" si="2"/>
        <v>1</v>
      </c>
      <c r="X50" s="282">
        <f t="shared" si="7"/>
        <v>0</v>
      </c>
    </row>
    <row r="51" spans="10:24" ht="16.5" hidden="1" customHeight="1" outlineLevel="1">
      <c r="J51" s="203">
        <f t="shared" si="5"/>
        <v>0</v>
      </c>
      <c r="K51" s="992"/>
      <c r="L51" s="993"/>
      <c r="M51" s="991">
        <f t="shared" si="0"/>
        <v>0</v>
      </c>
      <c r="N51" s="204">
        <f t="shared" si="3"/>
        <v>0</v>
      </c>
      <c r="O51" s="203">
        <f t="shared" si="6"/>
        <v>0</v>
      </c>
      <c r="P51" s="992"/>
      <c r="Q51" s="993"/>
      <c r="R51" s="991">
        <f t="shared" si="1"/>
        <v>0</v>
      </c>
      <c r="S51" s="204">
        <f t="shared" si="4"/>
        <v>0</v>
      </c>
      <c r="T51" s="281">
        <f t="shared" si="8"/>
        <v>0</v>
      </c>
      <c r="U51" s="281"/>
      <c r="V51" s="282"/>
      <c r="W51" s="282">
        <f t="shared" si="2"/>
        <v>1</v>
      </c>
      <c r="X51" s="282">
        <f t="shared" si="7"/>
        <v>0</v>
      </c>
    </row>
    <row r="52" spans="10:24" ht="16.5" hidden="1" customHeight="1" outlineLevel="1">
      <c r="J52" s="203">
        <f t="shared" si="5"/>
        <v>0</v>
      </c>
      <c r="K52" s="992"/>
      <c r="L52" s="993"/>
      <c r="M52" s="991">
        <f t="shared" si="0"/>
        <v>0</v>
      </c>
      <c r="N52" s="204">
        <f t="shared" si="3"/>
        <v>0</v>
      </c>
      <c r="O52" s="203">
        <f t="shared" si="6"/>
        <v>0</v>
      </c>
      <c r="P52" s="992"/>
      <c r="Q52" s="993"/>
      <c r="R52" s="991">
        <f t="shared" si="1"/>
        <v>0</v>
      </c>
      <c r="S52" s="204">
        <f t="shared" si="4"/>
        <v>0</v>
      </c>
      <c r="T52" s="281">
        <f t="shared" si="8"/>
        <v>0</v>
      </c>
      <c r="U52" s="281"/>
      <c r="V52" s="282"/>
      <c r="W52" s="282">
        <f t="shared" si="2"/>
        <v>1</v>
      </c>
      <c r="X52" s="282">
        <f t="shared" si="7"/>
        <v>0</v>
      </c>
    </row>
    <row r="53" spans="10:24" ht="16.5" hidden="1" customHeight="1" outlineLevel="1">
      <c r="J53" s="203">
        <f t="shared" si="5"/>
        <v>0</v>
      </c>
      <c r="K53" s="992"/>
      <c r="L53" s="993"/>
      <c r="M53" s="991">
        <f t="shared" si="0"/>
        <v>0</v>
      </c>
      <c r="N53" s="204">
        <f t="shared" si="3"/>
        <v>0</v>
      </c>
      <c r="O53" s="203">
        <f t="shared" si="6"/>
        <v>0</v>
      </c>
      <c r="P53" s="992"/>
      <c r="Q53" s="993"/>
      <c r="R53" s="991">
        <f t="shared" si="1"/>
        <v>0</v>
      </c>
      <c r="S53" s="204">
        <f t="shared" si="4"/>
        <v>0</v>
      </c>
      <c r="T53" s="281">
        <f t="shared" si="8"/>
        <v>0</v>
      </c>
      <c r="U53" s="281"/>
      <c r="V53" s="282"/>
      <c r="W53" s="282">
        <f t="shared" si="2"/>
        <v>1</v>
      </c>
      <c r="X53" s="282">
        <f t="shared" si="7"/>
        <v>0</v>
      </c>
    </row>
    <row r="54" spans="10:24" ht="17.399999999999999" hidden="1" customHeight="1" outlineLevel="1" thickBot="1">
      <c r="J54" s="203">
        <f t="shared" si="5"/>
        <v>0</v>
      </c>
      <c r="K54" s="220"/>
      <c r="L54" s="221"/>
      <c r="M54" s="228">
        <f t="shared" si="0"/>
        <v>0</v>
      </c>
      <c r="N54" s="229">
        <f t="shared" si="3"/>
        <v>0</v>
      </c>
      <c r="O54" s="203">
        <f t="shared" si="6"/>
        <v>0</v>
      </c>
      <c r="P54" s="220"/>
      <c r="Q54" s="221"/>
      <c r="R54" s="228">
        <f t="shared" si="1"/>
        <v>0</v>
      </c>
      <c r="S54" s="229">
        <f t="shared" si="4"/>
        <v>0</v>
      </c>
      <c r="T54" s="281">
        <f t="shared" si="8"/>
        <v>0</v>
      </c>
      <c r="U54" s="281"/>
      <c r="V54" s="282"/>
      <c r="W54" s="282">
        <f t="shared" si="2"/>
        <v>1</v>
      </c>
      <c r="X54" s="282">
        <f t="shared" si="7"/>
        <v>0</v>
      </c>
    </row>
    <row r="55" spans="10:24" ht="16.5" hidden="1" customHeight="1" outlineLevel="1"/>
    <row r="56" spans="10:24" ht="16.5" hidden="1" customHeight="1" outlineLevel="1"/>
    <row r="57" spans="10:24" ht="16.5" hidden="1" customHeight="1" outlineLevel="1"/>
    <row r="58" spans="10:24" ht="16.5" hidden="1" customHeight="1" outlineLevel="1"/>
    <row r="59" spans="10:24" collapsed="1"/>
  </sheetData>
  <mergeCells count="37">
    <mergeCell ref="J19:N19"/>
    <mergeCell ref="O19:S19"/>
    <mergeCell ref="J20:N20"/>
    <mergeCell ref="O20:S20"/>
    <mergeCell ref="C7:D7"/>
    <mergeCell ref="J17:N17"/>
    <mergeCell ref="O17:S17"/>
    <mergeCell ref="J18:N18"/>
    <mergeCell ref="O18:S18"/>
    <mergeCell ref="J23:N23"/>
    <mergeCell ref="O23:S23"/>
    <mergeCell ref="J24:N24"/>
    <mergeCell ref="O24:S24"/>
    <mergeCell ref="J21:N21"/>
    <mergeCell ref="O21:S21"/>
    <mergeCell ref="J22:N22"/>
    <mergeCell ref="O22:S22"/>
    <mergeCell ref="J27:N27"/>
    <mergeCell ref="O27:S27"/>
    <mergeCell ref="J28:N28"/>
    <mergeCell ref="O28:S28"/>
    <mergeCell ref="J25:N25"/>
    <mergeCell ref="O25:S25"/>
    <mergeCell ref="J26:N26"/>
    <mergeCell ref="O26:S26"/>
    <mergeCell ref="T17:X17"/>
    <mergeCell ref="T18:X18"/>
    <mergeCell ref="T19:X19"/>
    <mergeCell ref="T20:X20"/>
    <mergeCell ref="T21:X21"/>
    <mergeCell ref="T27:X27"/>
    <mergeCell ref="T28:X28"/>
    <mergeCell ref="T22:X22"/>
    <mergeCell ref="T23:X23"/>
    <mergeCell ref="T24:X24"/>
    <mergeCell ref="T25:X25"/>
    <mergeCell ref="T26:X26"/>
  </mergeCells>
  <phoneticPr fontId="40" type="noConversion"/>
  <pageMargins left="0.7" right="0.7" top="0.75" bottom="0.75" header="0.3" footer="0.3"/>
  <pageSetup paperSize="9" scale="40"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47EB-A817-4EFD-B913-24C1B8AD5263}">
  <sheetPr>
    <tabColor theme="0" tint="-0.249977111117893"/>
    <pageSetUpPr fitToPage="1"/>
  </sheetPr>
  <dimension ref="A1:L35"/>
  <sheetViews>
    <sheetView workbookViewId="0"/>
  </sheetViews>
  <sheetFormatPr defaultColWidth="9.375" defaultRowHeight="17.399999999999999"/>
  <cols>
    <col min="1" max="1" width="3.625" style="21" customWidth="1"/>
    <col min="2" max="2" width="50.875" style="21" customWidth="1"/>
    <col min="3" max="3" width="85.375" style="21" bestFit="1" customWidth="1"/>
    <col min="4" max="4" width="65.875" style="21" bestFit="1" customWidth="1"/>
    <col min="5" max="6" width="53.5" style="21" customWidth="1"/>
    <col min="7" max="7" width="75" style="23" hidden="1" customWidth="1"/>
    <col min="8" max="8" width="75" style="21" bestFit="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6" ht="21">
      <c r="B1" s="22" t="s">
        <v>2690</v>
      </c>
    </row>
    <row r="2" spans="1:6">
      <c r="B2" s="21" t="s">
        <v>2691</v>
      </c>
      <c r="C2" s="24">
        <f>CONTENTS!C2</f>
        <v>46112</v>
      </c>
      <c r="D2" s="24"/>
      <c r="E2" s="24"/>
      <c r="F2" s="24"/>
    </row>
    <row r="3" spans="1:6">
      <c r="B3" s="21" t="s">
        <v>2692</v>
      </c>
      <c r="C3" s="37" t="s">
        <v>3539</v>
      </c>
      <c r="D3" s="37"/>
      <c r="E3" s="45"/>
      <c r="F3" s="45"/>
    </row>
    <row r="4" spans="1:6">
      <c r="B4" s="21" t="s">
        <v>2694</v>
      </c>
      <c r="C4" s="37" t="str">
        <f>VLOOKUP(C3, COA!$A$2:$C$187,3,0)</f>
        <v>Accrued income</v>
      </c>
      <c r="D4" s="37"/>
      <c r="E4" s="37"/>
      <c r="F4" s="37"/>
    </row>
    <row r="5" spans="1:6">
      <c r="A5" s="21" t="s">
        <v>290</v>
      </c>
    </row>
    <row r="6" spans="1:6" s="37" customFormat="1">
      <c r="B6" s="38" t="s">
        <v>2709</v>
      </c>
      <c r="C6" s="38" t="s">
        <v>2710</v>
      </c>
      <c r="D6" s="38" t="s">
        <v>2711</v>
      </c>
      <c r="E6" s="46" t="s">
        <v>151</v>
      </c>
      <c r="F6" s="46" t="s">
        <v>249</v>
      </c>
    </row>
    <row r="35" spans="5:6">
      <c r="E35" s="56">
        <f>SUM(E7:E33)</f>
        <v>0</v>
      </c>
      <c r="F35" s="146" t="e">
        <f>VLOOKUP("1221-00-000",#REF!,6,0)=E35</f>
        <v>#REF!</v>
      </c>
    </row>
  </sheetData>
  <phoneticPr fontId="40" type="noConversion"/>
  <pageMargins left="0.7" right="0.7" top="0.75" bottom="0.75" header="0.3" footer="0.3"/>
  <pageSetup paperSize="9" scale="4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F5C3-CAAC-416E-B28B-89F7028A04B3}">
  <sheetPr>
    <pageSetUpPr fitToPage="1"/>
  </sheetPr>
  <dimension ref="A1:L12"/>
  <sheetViews>
    <sheetView workbookViewId="0"/>
  </sheetViews>
  <sheetFormatPr defaultColWidth="9.375" defaultRowHeight="17.399999999999999"/>
  <cols>
    <col min="1" max="1" width="3.625" style="21" customWidth="1"/>
    <col min="2" max="2" width="15.625" style="21" customWidth="1"/>
    <col min="3" max="3" width="31.375" style="21" bestFit="1" customWidth="1"/>
    <col min="4" max="4" width="65.875" style="21" bestFit="1" customWidth="1"/>
    <col min="5" max="5" width="43.125" style="21" customWidth="1"/>
    <col min="6" max="6" width="25.875" style="21" customWidth="1"/>
    <col min="7" max="7" width="44.625" style="23" customWidth="1"/>
    <col min="8" max="8" width="78.5" style="2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7" ht="21">
      <c r="B1" s="22" t="s">
        <v>2690</v>
      </c>
      <c r="G1" s="21"/>
    </row>
    <row r="2" spans="1:7">
      <c r="B2" s="21" t="s">
        <v>2691</v>
      </c>
      <c r="C2" s="24">
        <f>CONTENTS!C2</f>
        <v>46112</v>
      </c>
      <c r="D2" s="24"/>
      <c r="E2" s="24"/>
      <c r="F2" s="24"/>
      <c r="G2" s="24"/>
    </row>
    <row r="3" spans="1:7">
      <c r="B3" s="21" t="s">
        <v>2692</v>
      </c>
      <c r="C3" s="37" t="s">
        <v>3540</v>
      </c>
      <c r="D3" s="37" t="s">
        <v>3541</v>
      </c>
      <c r="E3" s="37"/>
      <c r="F3" s="45"/>
      <c r="G3" s="45"/>
    </row>
    <row r="4" spans="1:7">
      <c r="B4" s="21" t="s">
        <v>2694</v>
      </c>
      <c r="C4" s="37" t="str">
        <f>VLOOKUP(C3, COA!$A$2:$C$187,3,0)</f>
        <v>Other receivables</v>
      </c>
      <c r="D4" s="37" t="str">
        <f>VLOOKUP(D3, COA!$A$2:$C$187,3,0)</f>
        <v>Intercompany receivables</v>
      </c>
      <c r="E4" s="37"/>
      <c r="F4" s="37"/>
      <c r="G4" s="37"/>
    </row>
    <row r="5" spans="1:7">
      <c r="A5" s="21" t="s">
        <v>290</v>
      </c>
      <c r="G5" s="21"/>
    </row>
    <row r="6" spans="1:7" s="37" customFormat="1">
      <c r="B6" s="38" t="s">
        <v>3542</v>
      </c>
      <c r="C6" s="38" t="s">
        <v>2709</v>
      </c>
      <c r="D6" s="38" t="s">
        <v>2710</v>
      </c>
      <c r="E6" s="38" t="s">
        <v>2711</v>
      </c>
      <c r="F6" s="46" t="s">
        <v>151</v>
      </c>
      <c r="G6" s="46" t="s">
        <v>249</v>
      </c>
    </row>
    <row r="7" spans="1:7">
      <c r="B7" s="131"/>
      <c r="C7" s="131" t="s">
        <v>3543</v>
      </c>
      <c r="D7" s="131" t="s">
        <v>3544</v>
      </c>
      <c r="E7" s="132"/>
      <c r="F7" s="52">
        <v>0</v>
      </c>
      <c r="G7" s="53" t="s">
        <v>3545</v>
      </c>
    </row>
    <row r="8" spans="1:7">
      <c r="B8" s="131"/>
      <c r="C8" s="131" t="s">
        <v>3546</v>
      </c>
      <c r="D8" s="131" t="s">
        <v>3547</v>
      </c>
      <c r="E8" s="132"/>
      <c r="F8" s="52">
        <v>0</v>
      </c>
      <c r="G8" s="53" t="s">
        <v>3545</v>
      </c>
    </row>
    <row r="9" spans="1:7">
      <c r="B9" s="131"/>
      <c r="C9" s="131" t="s">
        <v>3548</v>
      </c>
      <c r="D9" s="131" t="s">
        <v>3549</v>
      </c>
      <c r="E9" s="132" t="s">
        <v>3550</v>
      </c>
      <c r="F9" s="52">
        <v>0</v>
      </c>
      <c r="G9" s="53" t="s">
        <v>3551</v>
      </c>
    </row>
    <row r="10" spans="1:7">
      <c r="B10" s="131"/>
      <c r="C10" s="131" t="s">
        <v>3548</v>
      </c>
      <c r="D10" s="131" t="s">
        <v>3549</v>
      </c>
      <c r="E10" s="132" t="s">
        <v>3552</v>
      </c>
      <c r="F10" s="52">
        <v>0</v>
      </c>
      <c r="G10" s="53" t="s">
        <v>3551</v>
      </c>
    </row>
    <row r="11" spans="1:7">
      <c r="B11" s="136"/>
      <c r="C11" s="136"/>
      <c r="D11" s="136"/>
      <c r="E11" s="136"/>
      <c r="F11" s="52"/>
      <c r="G11" s="53"/>
    </row>
    <row r="12" spans="1:7">
      <c r="B12" s="112"/>
      <c r="C12" s="112"/>
      <c r="D12" s="112"/>
      <c r="E12" s="32"/>
      <c r="F12" s="56">
        <f>SUM(F7:F11)</f>
        <v>0</v>
      </c>
      <c r="G12" s="146" t="b">
        <f>IFERROR(VLOOKUP(C3,#REF!,6,0),0)+IFERROR(VLOOKUP(D3,#REF!,6,0),0)=F12</f>
        <v>1</v>
      </c>
    </row>
  </sheetData>
  <phoneticPr fontId="40" type="noConversion"/>
  <pageMargins left="0.7" right="0.7" top="0.75" bottom="0.75" header="0.3" footer="0.3"/>
  <pageSetup paperSize="9" scale="5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249977111117893"/>
  </sheetPr>
  <dimension ref="A1:F278"/>
  <sheetViews>
    <sheetView workbookViewId="0"/>
  </sheetViews>
  <sheetFormatPr defaultColWidth="9.375" defaultRowHeight="13.2"/>
  <cols>
    <col min="1" max="1" width="9.625" style="116" bestFit="1" customWidth="1"/>
    <col min="2" max="3" width="42.625" style="116" bestFit="1" customWidth="1"/>
    <col min="4" max="4" width="3.5" style="116" bestFit="1" customWidth="1"/>
    <col min="5" max="5" width="6" style="116" bestFit="1" customWidth="1"/>
    <col min="6" max="6" width="12.5" style="116" bestFit="1" customWidth="1"/>
    <col min="7" max="16384" width="9.375" style="116"/>
  </cols>
  <sheetData>
    <row r="1" spans="1:6">
      <c r="A1" s="34" t="s">
        <v>234</v>
      </c>
      <c r="B1" s="34" t="s">
        <v>235</v>
      </c>
      <c r="C1" s="34" t="s">
        <v>3553</v>
      </c>
      <c r="D1" s="34"/>
      <c r="E1" s="34" t="s">
        <v>3554</v>
      </c>
      <c r="F1" s="34" t="s">
        <v>3555</v>
      </c>
    </row>
    <row r="2" spans="1:6">
      <c r="A2" s="133">
        <v>10100</v>
      </c>
      <c r="B2" s="133" t="s">
        <v>3556</v>
      </c>
      <c r="C2" s="133" t="s">
        <v>3557</v>
      </c>
      <c r="D2" s="133" t="s">
        <v>1176</v>
      </c>
      <c r="E2" s="133" t="s">
        <v>3558</v>
      </c>
      <c r="F2" s="133" t="s">
        <v>3559</v>
      </c>
    </row>
    <row r="3" spans="1:6">
      <c r="A3" s="133">
        <v>10200</v>
      </c>
      <c r="B3" s="133"/>
      <c r="C3" s="133" t="s">
        <v>3560</v>
      </c>
      <c r="D3" s="133" t="s">
        <v>1176</v>
      </c>
      <c r="E3" s="133" t="s">
        <v>3558</v>
      </c>
      <c r="F3" s="133" t="s">
        <v>3559</v>
      </c>
    </row>
    <row r="4" spans="1:6">
      <c r="A4" s="133">
        <v>10300</v>
      </c>
      <c r="B4" s="133" t="s">
        <v>3561</v>
      </c>
      <c r="C4" s="133" t="s">
        <v>3562</v>
      </c>
      <c r="D4" s="133" t="s">
        <v>1176</v>
      </c>
      <c r="E4" s="133" t="s">
        <v>3558</v>
      </c>
      <c r="F4" s="133" t="s">
        <v>3559</v>
      </c>
    </row>
    <row r="5" spans="1:6">
      <c r="A5" s="133">
        <v>10301</v>
      </c>
      <c r="B5" s="133" t="s">
        <v>3563</v>
      </c>
      <c r="C5" s="133" t="s">
        <v>3564</v>
      </c>
      <c r="D5" s="133" t="s">
        <v>1176</v>
      </c>
      <c r="E5" s="133" t="s">
        <v>3558</v>
      </c>
      <c r="F5" s="133" t="s">
        <v>3559</v>
      </c>
    </row>
    <row r="6" spans="1:6">
      <c r="A6" s="133">
        <v>10302</v>
      </c>
      <c r="B6" s="133" t="s">
        <v>3565</v>
      </c>
      <c r="C6" s="133" t="s">
        <v>3566</v>
      </c>
      <c r="D6" s="133" t="s">
        <v>1176</v>
      </c>
      <c r="E6" s="133" t="s">
        <v>3558</v>
      </c>
      <c r="F6" s="133" t="s">
        <v>3559</v>
      </c>
    </row>
    <row r="7" spans="1:6">
      <c r="A7" s="133">
        <v>10303</v>
      </c>
      <c r="B7" s="133" t="s">
        <v>3567</v>
      </c>
      <c r="C7" s="133" t="s">
        <v>3568</v>
      </c>
      <c r="D7" s="133" t="s">
        <v>1176</v>
      </c>
      <c r="E7" s="133" t="s">
        <v>3558</v>
      </c>
      <c r="F7" s="133" t="s">
        <v>3559</v>
      </c>
    </row>
    <row r="8" spans="1:6">
      <c r="A8" s="133">
        <v>10304</v>
      </c>
      <c r="B8" s="133" t="s">
        <v>3569</v>
      </c>
      <c r="C8" s="133" t="s">
        <v>3570</v>
      </c>
      <c r="D8" s="133" t="s">
        <v>1176</v>
      </c>
      <c r="E8" s="133" t="s">
        <v>3558</v>
      </c>
      <c r="F8" s="133" t="s">
        <v>3559</v>
      </c>
    </row>
    <row r="9" spans="1:6">
      <c r="A9" s="133">
        <v>10305</v>
      </c>
      <c r="B9" s="133" t="s">
        <v>3571</v>
      </c>
      <c r="C9" s="133" t="s">
        <v>3572</v>
      </c>
      <c r="D9" s="133" t="s">
        <v>1176</v>
      </c>
      <c r="E9" s="133" t="s">
        <v>3558</v>
      </c>
      <c r="F9" s="133" t="s">
        <v>3559</v>
      </c>
    </row>
    <row r="10" spans="1:6">
      <c r="A10" s="133">
        <v>10306</v>
      </c>
      <c r="B10" s="133" t="s">
        <v>3573</v>
      </c>
      <c r="C10" s="133" t="s">
        <v>3574</v>
      </c>
      <c r="D10" s="133" t="s">
        <v>1176</v>
      </c>
      <c r="E10" s="133" t="s">
        <v>3558</v>
      </c>
      <c r="F10" s="133" t="s">
        <v>3559</v>
      </c>
    </row>
    <row r="11" spans="1:6">
      <c r="A11" s="133">
        <v>10307</v>
      </c>
      <c r="B11" s="133" t="s">
        <v>3575</v>
      </c>
      <c r="C11" s="133" t="s">
        <v>3576</v>
      </c>
      <c r="D11" s="133" t="s">
        <v>1176</v>
      </c>
      <c r="E11" s="133" t="s">
        <v>3558</v>
      </c>
      <c r="F11" s="133" t="s">
        <v>3559</v>
      </c>
    </row>
    <row r="12" spans="1:6">
      <c r="A12" s="133">
        <v>10308</v>
      </c>
      <c r="B12" s="133" t="s">
        <v>3577</v>
      </c>
      <c r="C12" s="133" t="s">
        <v>3578</v>
      </c>
      <c r="D12" s="133" t="s">
        <v>1176</v>
      </c>
      <c r="E12" s="133" t="s">
        <v>3558</v>
      </c>
      <c r="F12" s="133" t="s">
        <v>3559</v>
      </c>
    </row>
    <row r="13" spans="1:6">
      <c r="A13" s="133">
        <v>10309</v>
      </c>
      <c r="B13" s="133" t="s">
        <v>3579</v>
      </c>
      <c r="C13" s="133" t="s">
        <v>3580</v>
      </c>
      <c r="D13" s="133" t="s">
        <v>1176</v>
      </c>
      <c r="E13" s="133" t="s">
        <v>3558</v>
      </c>
      <c r="F13" s="133" t="s">
        <v>3559</v>
      </c>
    </row>
    <row r="14" spans="1:6">
      <c r="A14" s="133">
        <v>10310</v>
      </c>
      <c r="B14" s="133" t="s">
        <v>3581</v>
      </c>
      <c r="C14" s="133" t="s">
        <v>3582</v>
      </c>
      <c r="D14" s="133" t="s">
        <v>1176</v>
      </c>
      <c r="E14" s="133" t="s">
        <v>3558</v>
      </c>
      <c r="F14" s="133" t="s">
        <v>3559</v>
      </c>
    </row>
    <row r="15" spans="1:6">
      <c r="A15" s="133">
        <v>10400</v>
      </c>
      <c r="B15" s="133" t="s">
        <v>563</v>
      </c>
      <c r="C15" s="133" t="s">
        <v>3583</v>
      </c>
      <c r="D15" s="133" t="s">
        <v>1176</v>
      </c>
      <c r="E15" s="133" t="s">
        <v>1177</v>
      </c>
      <c r="F15" s="133" t="s">
        <v>3559</v>
      </c>
    </row>
    <row r="16" spans="1:6">
      <c r="A16" s="133">
        <v>10500</v>
      </c>
      <c r="B16" s="133" t="s">
        <v>3584</v>
      </c>
      <c r="C16" s="133" t="s">
        <v>3557</v>
      </c>
      <c r="D16" s="133" t="s">
        <v>1176</v>
      </c>
      <c r="E16" s="133" t="s">
        <v>3558</v>
      </c>
      <c r="F16" s="133" t="s">
        <v>3559</v>
      </c>
    </row>
    <row r="17" spans="1:6">
      <c r="A17" s="133">
        <v>10600</v>
      </c>
      <c r="B17" s="133" t="s">
        <v>3585</v>
      </c>
      <c r="C17" s="133" t="s">
        <v>3586</v>
      </c>
      <c r="D17" s="133" t="s">
        <v>1176</v>
      </c>
      <c r="E17" s="133" t="s">
        <v>3587</v>
      </c>
      <c r="F17" s="133" t="s">
        <v>3559</v>
      </c>
    </row>
    <row r="18" spans="1:6">
      <c r="A18" s="133">
        <v>10601</v>
      </c>
      <c r="B18" s="133" t="s">
        <v>3588</v>
      </c>
      <c r="C18" s="133" t="s">
        <v>3589</v>
      </c>
      <c r="D18" s="133" t="s">
        <v>1176</v>
      </c>
      <c r="E18" s="133" t="s">
        <v>1177</v>
      </c>
      <c r="F18" s="133" t="s">
        <v>3559</v>
      </c>
    </row>
    <row r="19" spans="1:6">
      <c r="A19" s="133">
        <v>10602</v>
      </c>
      <c r="B19" s="133" t="s">
        <v>3590</v>
      </c>
      <c r="C19" s="133" t="s">
        <v>3591</v>
      </c>
      <c r="D19" s="133" t="s">
        <v>1176</v>
      </c>
      <c r="E19" s="133" t="s">
        <v>1177</v>
      </c>
      <c r="F19" s="133" t="s">
        <v>3559</v>
      </c>
    </row>
    <row r="20" spans="1:6">
      <c r="A20" s="133">
        <v>10603</v>
      </c>
      <c r="B20" s="133" t="s">
        <v>438</v>
      </c>
      <c r="C20" s="133" t="s">
        <v>3592</v>
      </c>
      <c r="D20" s="133" t="s">
        <v>1176</v>
      </c>
      <c r="E20" s="133" t="s">
        <v>1177</v>
      </c>
      <c r="F20" s="133" t="s">
        <v>3559</v>
      </c>
    </row>
    <row r="21" spans="1:6">
      <c r="A21" s="133">
        <v>10604</v>
      </c>
      <c r="B21" s="133" t="s">
        <v>438</v>
      </c>
      <c r="C21" s="133" t="s">
        <v>3593</v>
      </c>
      <c r="D21" s="133" t="s">
        <v>1176</v>
      </c>
      <c r="E21" s="133" t="s">
        <v>1177</v>
      </c>
      <c r="F21" s="133" t="s">
        <v>3559</v>
      </c>
    </row>
    <row r="22" spans="1:6">
      <c r="A22" s="133">
        <v>10605</v>
      </c>
      <c r="B22" s="133" t="s">
        <v>3594</v>
      </c>
      <c r="C22" s="133" t="s">
        <v>3595</v>
      </c>
      <c r="D22" s="133" t="s">
        <v>1176</v>
      </c>
      <c r="E22" s="133" t="s">
        <v>1177</v>
      </c>
      <c r="F22" s="133" t="s">
        <v>3559</v>
      </c>
    </row>
    <row r="23" spans="1:6">
      <c r="A23" s="133">
        <v>10606</v>
      </c>
      <c r="B23" s="133" t="s">
        <v>3596</v>
      </c>
      <c r="C23" s="133" t="s">
        <v>3597</v>
      </c>
      <c r="D23" s="133" t="s">
        <v>1176</v>
      </c>
      <c r="E23" s="133" t="s">
        <v>1177</v>
      </c>
      <c r="F23" s="133" t="s">
        <v>3559</v>
      </c>
    </row>
    <row r="24" spans="1:6">
      <c r="A24" s="133">
        <v>10607</v>
      </c>
      <c r="B24" s="133" t="s">
        <v>3596</v>
      </c>
      <c r="C24" s="133" t="s">
        <v>3598</v>
      </c>
      <c r="D24" s="133" t="s">
        <v>1176</v>
      </c>
      <c r="E24" s="133" t="s">
        <v>1177</v>
      </c>
      <c r="F24" s="133" t="s">
        <v>3559</v>
      </c>
    </row>
    <row r="25" spans="1:6">
      <c r="A25" s="133">
        <v>10608</v>
      </c>
      <c r="B25" s="133" t="s">
        <v>3596</v>
      </c>
      <c r="C25" s="133" t="s">
        <v>3599</v>
      </c>
      <c r="D25" s="133" t="s">
        <v>1176</v>
      </c>
      <c r="E25" s="133" t="s">
        <v>1177</v>
      </c>
      <c r="F25" s="133" t="s">
        <v>3559</v>
      </c>
    </row>
    <row r="26" spans="1:6">
      <c r="A26" s="133">
        <v>10700</v>
      </c>
      <c r="B26" s="133" t="s">
        <v>3600</v>
      </c>
      <c r="C26" s="133" t="s">
        <v>3601</v>
      </c>
      <c r="D26" s="133" t="s">
        <v>1176</v>
      </c>
      <c r="E26" s="133" t="s">
        <v>3602</v>
      </c>
      <c r="F26" s="133" t="s">
        <v>3559</v>
      </c>
    </row>
    <row r="27" spans="1:6">
      <c r="A27" s="133">
        <v>10701</v>
      </c>
      <c r="B27" s="133" t="s">
        <v>3603</v>
      </c>
      <c r="C27" s="133" t="s">
        <v>3604</v>
      </c>
      <c r="D27" s="133" t="s">
        <v>1176</v>
      </c>
      <c r="E27" s="133" t="s">
        <v>1177</v>
      </c>
      <c r="F27" s="133" t="s">
        <v>3559</v>
      </c>
    </row>
    <row r="28" spans="1:6">
      <c r="A28" s="133">
        <v>10702</v>
      </c>
      <c r="B28" s="133" t="s">
        <v>241</v>
      </c>
      <c r="C28" s="133" t="s">
        <v>3605</v>
      </c>
      <c r="D28" s="133" t="s">
        <v>1176</v>
      </c>
      <c r="E28" s="133" t="s">
        <v>1177</v>
      </c>
      <c r="F28" s="133" t="s">
        <v>3559</v>
      </c>
    </row>
    <row r="29" spans="1:6">
      <c r="A29" s="133">
        <v>10703</v>
      </c>
      <c r="B29" s="133" t="s">
        <v>2688</v>
      </c>
      <c r="C29" s="133" t="s">
        <v>3606</v>
      </c>
      <c r="D29" s="133" t="s">
        <v>1176</v>
      </c>
      <c r="E29" s="133" t="s">
        <v>1177</v>
      </c>
      <c r="F29" s="133" t="s">
        <v>3559</v>
      </c>
    </row>
    <row r="30" spans="1:6">
      <c r="A30" s="133">
        <v>10800</v>
      </c>
      <c r="B30" s="133"/>
      <c r="C30" s="133" t="s">
        <v>3607</v>
      </c>
      <c r="D30" s="133" t="s">
        <v>1176</v>
      </c>
      <c r="E30" s="133" t="s">
        <v>1177</v>
      </c>
      <c r="F30" s="133" t="s">
        <v>3559</v>
      </c>
    </row>
    <row r="31" spans="1:6">
      <c r="A31" s="133">
        <v>11001</v>
      </c>
      <c r="B31" s="133" t="s">
        <v>512</v>
      </c>
      <c r="C31" s="133" t="s">
        <v>3608</v>
      </c>
      <c r="D31" s="133" t="s">
        <v>1176</v>
      </c>
      <c r="E31" s="133" t="s">
        <v>1435</v>
      </c>
      <c r="F31" s="133" t="s">
        <v>3559</v>
      </c>
    </row>
    <row r="32" spans="1:6">
      <c r="A32" s="133">
        <v>11002</v>
      </c>
      <c r="B32" s="133" t="s">
        <v>1455</v>
      </c>
      <c r="C32" s="133" t="s">
        <v>3609</v>
      </c>
      <c r="D32" s="133" t="s">
        <v>1176</v>
      </c>
      <c r="E32" s="133" t="s">
        <v>1435</v>
      </c>
      <c r="F32" s="133" t="s">
        <v>3559</v>
      </c>
    </row>
    <row r="33" spans="1:6">
      <c r="A33" s="133">
        <v>11003</v>
      </c>
      <c r="B33" s="133" t="s">
        <v>3610</v>
      </c>
      <c r="C33" s="133" t="s">
        <v>3611</v>
      </c>
      <c r="D33" s="133" t="s">
        <v>1176</v>
      </c>
      <c r="E33" s="133" t="s">
        <v>1552</v>
      </c>
      <c r="F33" s="133" t="s">
        <v>3559</v>
      </c>
    </row>
    <row r="34" spans="1:6">
      <c r="A34" s="133">
        <v>11004</v>
      </c>
      <c r="B34" s="133"/>
      <c r="C34" s="133" t="s">
        <v>3612</v>
      </c>
      <c r="D34" s="133" t="s">
        <v>1176</v>
      </c>
      <c r="E34" s="133" t="s">
        <v>1435</v>
      </c>
      <c r="F34" s="133" t="s">
        <v>3559</v>
      </c>
    </row>
    <row r="35" spans="1:6">
      <c r="A35" s="133">
        <v>11005</v>
      </c>
      <c r="B35" s="133"/>
      <c r="C35" s="133" t="s">
        <v>3613</v>
      </c>
      <c r="D35" s="133" t="s">
        <v>1176</v>
      </c>
      <c r="E35" s="133" t="s">
        <v>1177</v>
      </c>
      <c r="F35" s="133" t="s">
        <v>3559</v>
      </c>
    </row>
    <row r="36" spans="1:6">
      <c r="A36" s="133">
        <v>14000</v>
      </c>
      <c r="B36" s="133" t="s">
        <v>3614</v>
      </c>
      <c r="C36" s="133" t="s">
        <v>3615</v>
      </c>
      <c r="D36" s="133" t="s">
        <v>1176</v>
      </c>
      <c r="E36" s="133" t="s">
        <v>1177</v>
      </c>
      <c r="F36" s="133" t="s">
        <v>3559</v>
      </c>
    </row>
    <row r="37" spans="1:6">
      <c r="A37" s="133">
        <v>14001</v>
      </c>
      <c r="B37" s="133" t="s">
        <v>3616</v>
      </c>
      <c r="C37" s="133" t="s">
        <v>3617</v>
      </c>
      <c r="D37" s="133" t="s">
        <v>1176</v>
      </c>
      <c r="E37" s="133" t="s">
        <v>1177</v>
      </c>
      <c r="F37" s="133" t="s">
        <v>3559</v>
      </c>
    </row>
    <row r="38" spans="1:6">
      <c r="A38" s="133">
        <v>14002</v>
      </c>
      <c r="B38" s="133" t="s">
        <v>3618</v>
      </c>
      <c r="C38" s="133" t="s">
        <v>3619</v>
      </c>
      <c r="D38" s="133" t="s">
        <v>1176</v>
      </c>
      <c r="E38" s="133" t="s">
        <v>1177</v>
      </c>
      <c r="F38" s="133" t="s">
        <v>3559</v>
      </c>
    </row>
    <row r="39" spans="1:6">
      <c r="A39" s="133">
        <v>15000</v>
      </c>
      <c r="B39" s="133" t="s">
        <v>3620</v>
      </c>
      <c r="C39" s="133" t="s">
        <v>3621</v>
      </c>
      <c r="D39" s="133" t="s">
        <v>1176</v>
      </c>
      <c r="E39" s="133" t="s">
        <v>1177</v>
      </c>
      <c r="F39" s="133" t="s">
        <v>3559</v>
      </c>
    </row>
    <row r="40" spans="1:6">
      <c r="A40" s="133">
        <v>20100</v>
      </c>
      <c r="B40" s="133" t="s">
        <v>3622</v>
      </c>
      <c r="C40" s="133" t="s">
        <v>3623</v>
      </c>
      <c r="D40" s="133" t="s">
        <v>1251</v>
      </c>
      <c r="E40" s="133" t="s">
        <v>1177</v>
      </c>
      <c r="F40" s="133" t="s">
        <v>3559</v>
      </c>
    </row>
    <row r="41" spans="1:6">
      <c r="A41" s="133">
        <v>20200</v>
      </c>
      <c r="B41" s="133" t="s">
        <v>1808</v>
      </c>
      <c r="C41" s="133" t="s">
        <v>3624</v>
      </c>
      <c r="D41" s="133" t="s">
        <v>1251</v>
      </c>
      <c r="E41" s="133" t="s">
        <v>1177</v>
      </c>
      <c r="F41" s="133" t="s">
        <v>3559</v>
      </c>
    </row>
    <row r="42" spans="1:6">
      <c r="A42" s="133">
        <v>20300</v>
      </c>
      <c r="B42" s="133" t="s">
        <v>3625</v>
      </c>
      <c r="C42" s="133" t="s">
        <v>3626</v>
      </c>
      <c r="D42" s="133" t="s">
        <v>1251</v>
      </c>
      <c r="E42" s="133" t="s">
        <v>1177</v>
      </c>
      <c r="F42" s="133" t="s">
        <v>3559</v>
      </c>
    </row>
    <row r="43" spans="1:6">
      <c r="A43" s="133">
        <v>20400</v>
      </c>
      <c r="B43" s="133" t="s">
        <v>1719</v>
      </c>
      <c r="C43" s="133" t="s">
        <v>3627</v>
      </c>
      <c r="D43" s="133" t="s">
        <v>1251</v>
      </c>
      <c r="E43" s="133" t="s">
        <v>1177</v>
      </c>
      <c r="F43" s="133" t="s">
        <v>3559</v>
      </c>
    </row>
    <row r="44" spans="1:6">
      <c r="A44" s="133">
        <v>20401</v>
      </c>
      <c r="B44" s="133" t="s">
        <v>1769</v>
      </c>
      <c r="C44" s="133" t="s">
        <v>3628</v>
      </c>
      <c r="D44" s="133" t="s">
        <v>1251</v>
      </c>
      <c r="E44" s="133" t="s">
        <v>1177</v>
      </c>
      <c r="F44" s="133" t="s">
        <v>3559</v>
      </c>
    </row>
    <row r="45" spans="1:6">
      <c r="A45" s="133">
        <v>20402</v>
      </c>
      <c r="B45" s="133" t="s">
        <v>3629</v>
      </c>
      <c r="C45" s="133" t="s">
        <v>3630</v>
      </c>
      <c r="D45" s="133" t="s">
        <v>1251</v>
      </c>
      <c r="E45" s="133" t="s">
        <v>1177</v>
      </c>
      <c r="F45" s="133" t="s">
        <v>3559</v>
      </c>
    </row>
    <row r="46" spans="1:6">
      <c r="A46" s="133">
        <v>20403</v>
      </c>
      <c r="B46" s="133" t="s">
        <v>3631</v>
      </c>
      <c r="C46" s="133" t="s">
        <v>3632</v>
      </c>
      <c r="D46" s="133" t="s">
        <v>1251</v>
      </c>
      <c r="E46" s="133" t="s">
        <v>1177</v>
      </c>
      <c r="F46" s="133" t="s">
        <v>3559</v>
      </c>
    </row>
    <row r="47" spans="1:6">
      <c r="A47" s="133">
        <v>20404</v>
      </c>
      <c r="B47" s="133"/>
      <c r="C47" s="133" t="s">
        <v>3633</v>
      </c>
      <c r="D47" s="133" t="s">
        <v>1251</v>
      </c>
      <c r="E47" s="133" t="s">
        <v>1177</v>
      </c>
      <c r="F47" s="133" t="s">
        <v>3559</v>
      </c>
    </row>
    <row r="48" spans="1:6">
      <c r="A48" s="133">
        <v>20405</v>
      </c>
      <c r="B48" s="133"/>
      <c r="C48" s="133" t="s">
        <v>3634</v>
      </c>
      <c r="D48" s="133" t="s">
        <v>1251</v>
      </c>
      <c r="E48" s="133" t="s">
        <v>1177</v>
      </c>
      <c r="F48" s="133" t="s">
        <v>3559</v>
      </c>
    </row>
    <row r="49" spans="1:6">
      <c r="A49" s="133">
        <v>20406</v>
      </c>
      <c r="B49" s="133" t="s">
        <v>3635</v>
      </c>
      <c r="C49" s="133" t="s">
        <v>3636</v>
      </c>
      <c r="D49" s="133" t="s">
        <v>1251</v>
      </c>
      <c r="E49" s="133" t="s">
        <v>1177</v>
      </c>
      <c r="F49" s="133" t="s">
        <v>3559</v>
      </c>
    </row>
    <row r="50" spans="1:6">
      <c r="A50" s="133">
        <v>20407</v>
      </c>
      <c r="B50" s="133"/>
      <c r="C50" s="133" t="s">
        <v>3637</v>
      </c>
      <c r="D50" s="133" t="s">
        <v>1251</v>
      </c>
      <c r="E50" s="133" t="s">
        <v>1177</v>
      </c>
      <c r="F50" s="133" t="s">
        <v>3559</v>
      </c>
    </row>
    <row r="51" spans="1:6">
      <c r="A51" s="133">
        <v>20408</v>
      </c>
      <c r="B51" s="133"/>
      <c r="C51" s="133" t="s">
        <v>3638</v>
      </c>
      <c r="D51" s="133" t="s">
        <v>1251</v>
      </c>
      <c r="E51" s="133" t="s">
        <v>1177</v>
      </c>
      <c r="F51" s="133" t="s">
        <v>3559</v>
      </c>
    </row>
    <row r="52" spans="1:6">
      <c r="A52" s="133">
        <v>20409</v>
      </c>
      <c r="B52" s="133"/>
      <c r="C52" s="133" t="s">
        <v>3639</v>
      </c>
      <c r="D52" s="133" t="s">
        <v>1251</v>
      </c>
      <c r="E52" s="133" t="s">
        <v>1177</v>
      </c>
      <c r="F52" s="133" t="s">
        <v>3559</v>
      </c>
    </row>
    <row r="53" spans="1:6">
      <c r="A53" s="133">
        <v>20410</v>
      </c>
      <c r="B53" s="133"/>
      <c r="C53" s="133" t="s">
        <v>3640</v>
      </c>
      <c r="D53" s="133" t="s">
        <v>1251</v>
      </c>
      <c r="E53" s="133" t="s">
        <v>1177</v>
      </c>
      <c r="F53" s="133" t="s">
        <v>3559</v>
      </c>
    </row>
    <row r="54" spans="1:6">
      <c r="A54" s="133">
        <v>20411</v>
      </c>
      <c r="B54" s="133"/>
      <c r="C54" s="133" t="s">
        <v>3641</v>
      </c>
      <c r="D54" s="133" t="s">
        <v>1251</v>
      </c>
      <c r="E54" s="133" t="s">
        <v>1177</v>
      </c>
      <c r="F54" s="133" t="s">
        <v>3559</v>
      </c>
    </row>
    <row r="55" spans="1:6">
      <c r="A55" s="133">
        <v>20412</v>
      </c>
      <c r="B55" s="133" t="s">
        <v>1775</v>
      </c>
      <c r="C55" s="133" t="s">
        <v>3642</v>
      </c>
      <c r="D55" s="133" t="s">
        <v>1251</v>
      </c>
      <c r="E55" s="133" t="s">
        <v>1177</v>
      </c>
      <c r="F55" s="133" t="s">
        <v>3559</v>
      </c>
    </row>
    <row r="56" spans="1:6">
      <c r="A56" s="133">
        <v>20414</v>
      </c>
      <c r="B56" s="133" t="s">
        <v>3643</v>
      </c>
      <c r="C56" s="133" t="s">
        <v>3644</v>
      </c>
      <c r="D56" s="133" t="s">
        <v>1251</v>
      </c>
      <c r="E56" s="133" t="s">
        <v>3645</v>
      </c>
      <c r="F56" s="133" t="s">
        <v>3559</v>
      </c>
    </row>
    <row r="57" spans="1:6">
      <c r="A57" s="133">
        <v>20415</v>
      </c>
      <c r="B57" s="133" t="s">
        <v>3646</v>
      </c>
      <c r="C57" s="133" t="s">
        <v>3647</v>
      </c>
      <c r="D57" s="133" t="s">
        <v>1251</v>
      </c>
      <c r="E57" s="133" t="s">
        <v>1177</v>
      </c>
      <c r="F57" s="133" t="s">
        <v>3559</v>
      </c>
    </row>
    <row r="58" spans="1:6">
      <c r="A58" s="133">
        <v>20416</v>
      </c>
      <c r="B58" s="133" t="s">
        <v>3648</v>
      </c>
      <c r="C58" s="133" t="s">
        <v>3649</v>
      </c>
      <c r="D58" s="133" t="s">
        <v>1251</v>
      </c>
      <c r="E58" s="133" t="s">
        <v>1177</v>
      </c>
      <c r="F58" s="133" t="s">
        <v>3559</v>
      </c>
    </row>
    <row r="59" spans="1:6">
      <c r="A59" s="133">
        <v>20417</v>
      </c>
      <c r="B59" s="133" t="s">
        <v>3650</v>
      </c>
      <c r="C59" s="133" t="s">
        <v>3651</v>
      </c>
      <c r="D59" s="133" t="s">
        <v>1251</v>
      </c>
      <c r="E59" s="133" t="s">
        <v>1177</v>
      </c>
      <c r="F59" s="133" t="s">
        <v>3559</v>
      </c>
    </row>
    <row r="60" spans="1:6">
      <c r="A60" s="133">
        <v>20418</v>
      </c>
      <c r="B60" s="133" t="s">
        <v>3652</v>
      </c>
      <c r="C60" s="133" t="s">
        <v>3653</v>
      </c>
      <c r="D60" s="133" t="s">
        <v>1251</v>
      </c>
      <c r="E60" s="133" t="s">
        <v>1177</v>
      </c>
      <c r="F60" s="133" t="s">
        <v>3559</v>
      </c>
    </row>
    <row r="61" spans="1:6">
      <c r="A61" s="133">
        <v>20419</v>
      </c>
      <c r="B61" s="133" t="s">
        <v>3654</v>
      </c>
      <c r="C61" s="133" t="s">
        <v>3655</v>
      </c>
      <c r="D61" s="133" t="s">
        <v>1251</v>
      </c>
      <c r="E61" s="133" t="s">
        <v>1177</v>
      </c>
      <c r="F61" s="133" t="s">
        <v>3559</v>
      </c>
    </row>
    <row r="62" spans="1:6">
      <c r="A62" s="133">
        <v>20420</v>
      </c>
      <c r="B62" s="133" t="s">
        <v>3656</v>
      </c>
      <c r="C62" s="133" t="s">
        <v>3657</v>
      </c>
      <c r="D62" s="133" t="s">
        <v>1251</v>
      </c>
      <c r="E62" s="133" t="s">
        <v>3645</v>
      </c>
      <c r="F62" s="133" t="s">
        <v>3559</v>
      </c>
    </row>
    <row r="63" spans="1:6">
      <c r="A63" s="133">
        <v>20421</v>
      </c>
      <c r="B63" s="133" t="s">
        <v>3658</v>
      </c>
      <c r="C63" s="133" t="s">
        <v>3659</v>
      </c>
      <c r="D63" s="133" t="s">
        <v>1251</v>
      </c>
      <c r="E63" s="133" t="s">
        <v>3645</v>
      </c>
      <c r="F63" s="133" t="s">
        <v>3559</v>
      </c>
    </row>
    <row r="64" spans="1:6">
      <c r="A64" s="133">
        <v>20422</v>
      </c>
      <c r="B64" s="133" t="s">
        <v>3660</v>
      </c>
      <c r="C64" s="133" t="s">
        <v>3661</v>
      </c>
      <c r="D64" s="133" t="s">
        <v>1251</v>
      </c>
      <c r="E64" s="133" t="s">
        <v>3645</v>
      </c>
      <c r="F64" s="133" t="s">
        <v>3559</v>
      </c>
    </row>
    <row r="65" spans="1:6">
      <c r="A65" s="133">
        <v>20423</v>
      </c>
      <c r="B65" s="133" t="s">
        <v>3662</v>
      </c>
      <c r="C65" s="133" t="s">
        <v>3663</v>
      </c>
      <c r="D65" s="133" t="s">
        <v>1251</v>
      </c>
      <c r="E65" s="133" t="s">
        <v>3645</v>
      </c>
      <c r="F65" s="133" t="s">
        <v>3559</v>
      </c>
    </row>
    <row r="66" spans="1:6">
      <c r="A66" s="133">
        <v>20424</v>
      </c>
      <c r="B66" s="133" t="s">
        <v>3664</v>
      </c>
      <c r="C66" s="133" t="s">
        <v>3665</v>
      </c>
      <c r="D66" s="133" t="s">
        <v>1251</v>
      </c>
      <c r="E66" s="133" t="s">
        <v>3645</v>
      </c>
      <c r="F66" s="133" t="s">
        <v>3559</v>
      </c>
    </row>
    <row r="67" spans="1:6">
      <c r="A67" s="133">
        <v>20425</v>
      </c>
      <c r="B67" s="133" t="s">
        <v>3666</v>
      </c>
      <c r="C67" s="133" t="s">
        <v>3667</v>
      </c>
      <c r="D67" s="133" t="s">
        <v>1251</v>
      </c>
      <c r="E67" s="133" t="s">
        <v>3645</v>
      </c>
      <c r="F67" s="133" t="s">
        <v>3559</v>
      </c>
    </row>
    <row r="68" spans="1:6">
      <c r="A68" s="133">
        <v>20426</v>
      </c>
      <c r="B68" s="133" t="s">
        <v>3668</v>
      </c>
      <c r="C68" s="133" t="s">
        <v>3669</v>
      </c>
      <c r="D68" s="133" t="s">
        <v>1251</v>
      </c>
      <c r="E68" s="133" t="s">
        <v>3645</v>
      </c>
      <c r="F68" s="133" t="s">
        <v>3559</v>
      </c>
    </row>
    <row r="69" spans="1:6">
      <c r="A69" s="133">
        <v>20427</v>
      </c>
      <c r="B69" s="133" t="s">
        <v>3670</v>
      </c>
      <c r="C69" s="133" t="s">
        <v>3671</v>
      </c>
      <c r="D69" s="133" t="s">
        <v>1251</v>
      </c>
      <c r="E69" s="133" t="s">
        <v>3645</v>
      </c>
      <c r="F69" s="133" t="s">
        <v>3559</v>
      </c>
    </row>
    <row r="70" spans="1:6">
      <c r="A70" s="133">
        <v>20428</v>
      </c>
      <c r="B70" s="133" t="s">
        <v>3672</v>
      </c>
      <c r="C70" s="133" t="s">
        <v>3673</v>
      </c>
      <c r="D70" s="133" t="s">
        <v>1251</v>
      </c>
      <c r="E70" s="133" t="s">
        <v>3645</v>
      </c>
      <c r="F70" s="133" t="s">
        <v>3559</v>
      </c>
    </row>
    <row r="71" spans="1:6">
      <c r="A71" s="133">
        <v>20429</v>
      </c>
      <c r="B71" s="133" t="s">
        <v>3674</v>
      </c>
      <c r="C71" s="133" t="s">
        <v>3675</v>
      </c>
      <c r="D71" s="133" t="s">
        <v>1251</v>
      </c>
      <c r="E71" s="133" t="s">
        <v>3645</v>
      </c>
      <c r="F71" s="133" t="s">
        <v>3559</v>
      </c>
    </row>
    <row r="72" spans="1:6">
      <c r="A72" s="133">
        <v>20430</v>
      </c>
      <c r="B72" s="133" t="s">
        <v>3676</v>
      </c>
      <c r="C72" s="133" t="s">
        <v>3677</v>
      </c>
      <c r="D72" s="133" t="s">
        <v>1251</v>
      </c>
      <c r="E72" s="133" t="s">
        <v>3645</v>
      </c>
      <c r="F72" s="133" t="s">
        <v>3559</v>
      </c>
    </row>
    <row r="73" spans="1:6">
      <c r="A73" s="133">
        <v>20431</v>
      </c>
      <c r="B73" s="133" t="s">
        <v>3678</v>
      </c>
      <c r="C73" s="133" t="s">
        <v>3679</v>
      </c>
      <c r="D73" s="133" t="s">
        <v>1251</v>
      </c>
      <c r="E73" s="133" t="s">
        <v>3645</v>
      </c>
      <c r="F73" s="133" t="s">
        <v>3559</v>
      </c>
    </row>
    <row r="74" spans="1:6">
      <c r="A74" s="133">
        <v>20432</v>
      </c>
      <c r="B74" s="133" t="s">
        <v>3680</v>
      </c>
      <c r="C74" s="133" t="s">
        <v>3681</v>
      </c>
      <c r="D74" s="133" t="s">
        <v>1251</v>
      </c>
      <c r="E74" s="133" t="s">
        <v>3645</v>
      </c>
      <c r="F74" s="133" t="s">
        <v>3559</v>
      </c>
    </row>
    <row r="75" spans="1:6" ht="23.4">
      <c r="A75" s="133">
        <v>20433</v>
      </c>
      <c r="B75" s="133" t="s">
        <v>3682</v>
      </c>
      <c r="C75" s="133" t="s">
        <v>3683</v>
      </c>
      <c r="D75" s="133" t="s">
        <v>1251</v>
      </c>
      <c r="E75" s="133" t="s">
        <v>3645</v>
      </c>
      <c r="F75" s="133" t="s">
        <v>3559</v>
      </c>
    </row>
    <row r="76" spans="1:6" ht="23.4">
      <c r="A76" s="133">
        <v>20434</v>
      </c>
      <c r="B76" s="133" t="s">
        <v>3684</v>
      </c>
      <c r="C76" s="133" t="s">
        <v>3685</v>
      </c>
      <c r="D76" s="133" t="s">
        <v>1251</v>
      </c>
      <c r="E76" s="133" t="s">
        <v>3645</v>
      </c>
      <c r="F76" s="133" t="s">
        <v>3559</v>
      </c>
    </row>
    <row r="77" spans="1:6" ht="23.4">
      <c r="A77" s="133">
        <v>20435</v>
      </c>
      <c r="B77" s="133" t="s">
        <v>3686</v>
      </c>
      <c r="C77" s="133" t="s">
        <v>3687</v>
      </c>
      <c r="D77" s="133" t="s">
        <v>1251</v>
      </c>
      <c r="E77" s="133" t="s">
        <v>3645</v>
      </c>
      <c r="F77" s="133" t="s">
        <v>3559</v>
      </c>
    </row>
    <row r="78" spans="1:6" ht="23.4">
      <c r="A78" s="133">
        <v>20436</v>
      </c>
      <c r="B78" s="133" t="s">
        <v>3688</v>
      </c>
      <c r="C78" s="133" t="s">
        <v>3689</v>
      </c>
      <c r="D78" s="133" t="s">
        <v>1251</v>
      </c>
      <c r="E78" s="133" t="s">
        <v>3645</v>
      </c>
      <c r="F78" s="133" t="s">
        <v>3559</v>
      </c>
    </row>
    <row r="79" spans="1:6">
      <c r="A79" s="133">
        <v>20437</v>
      </c>
      <c r="B79" s="133" t="s">
        <v>3690</v>
      </c>
      <c r="C79" s="133" t="s">
        <v>3691</v>
      </c>
      <c r="D79" s="133" t="s">
        <v>1251</v>
      </c>
      <c r="E79" s="133" t="s">
        <v>3692</v>
      </c>
      <c r="F79" s="133" t="s">
        <v>3559</v>
      </c>
    </row>
    <row r="80" spans="1:6">
      <c r="A80" s="133">
        <v>20500</v>
      </c>
      <c r="B80" s="133"/>
      <c r="C80" s="133" t="s">
        <v>3693</v>
      </c>
      <c r="D80" s="133" t="s">
        <v>1251</v>
      </c>
      <c r="E80" s="133" t="s">
        <v>1177</v>
      </c>
      <c r="F80" s="133" t="s">
        <v>3559</v>
      </c>
    </row>
    <row r="81" spans="1:6">
      <c r="A81" s="133">
        <v>20501</v>
      </c>
      <c r="B81" s="133" t="s">
        <v>3694</v>
      </c>
      <c r="C81" s="133" t="s">
        <v>1831</v>
      </c>
      <c r="D81" s="133" t="s">
        <v>1251</v>
      </c>
      <c r="E81" s="133" t="s">
        <v>1177</v>
      </c>
      <c r="F81" s="133" t="s">
        <v>3559</v>
      </c>
    </row>
    <row r="82" spans="1:6">
      <c r="A82" s="133">
        <v>30000</v>
      </c>
      <c r="B82" s="133"/>
      <c r="C82" s="133" t="s">
        <v>3695</v>
      </c>
      <c r="D82" s="133"/>
      <c r="E82" s="133" t="s">
        <v>1177</v>
      </c>
      <c r="F82" s="133" t="s">
        <v>3559</v>
      </c>
    </row>
    <row r="83" spans="1:6">
      <c r="A83" s="133">
        <v>30001</v>
      </c>
      <c r="B83" s="133" t="s">
        <v>3696</v>
      </c>
      <c r="C83" s="133" t="s">
        <v>3697</v>
      </c>
      <c r="D83" s="133" t="s">
        <v>1849</v>
      </c>
      <c r="E83" s="133" t="s">
        <v>3698</v>
      </c>
      <c r="F83" s="133" t="s">
        <v>3559</v>
      </c>
    </row>
    <row r="84" spans="1:6">
      <c r="A84" s="133">
        <v>30002</v>
      </c>
      <c r="B84" s="133" t="s">
        <v>3699</v>
      </c>
      <c r="C84" s="133" t="s">
        <v>3700</v>
      </c>
      <c r="D84" s="133" t="s">
        <v>1849</v>
      </c>
      <c r="E84" s="133" t="s">
        <v>3701</v>
      </c>
      <c r="F84" s="133" t="s">
        <v>3559</v>
      </c>
    </row>
    <row r="85" spans="1:6">
      <c r="A85" s="133">
        <v>30003</v>
      </c>
      <c r="B85" s="133"/>
      <c r="C85" s="133" t="s">
        <v>3702</v>
      </c>
      <c r="D85" s="133" t="s">
        <v>1849</v>
      </c>
      <c r="E85" s="133" t="s">
        <v>1177</v>
      </c>
      <c r="F85" s="133" t="s">
        <v>3559</v>
      </c>
    </row>
    <row r="86" spans="1:6">
      <c r="A86" s="133">
        <v>30004</v>
      </c>
      <c r="B86" s="133"/>
      <c r="C86" s="133" t="s">
        <v>3703</v>
      </c>
      <c r="D86" s="133" t="s">
        <v>1849</v>
      </c>
      <c r="E86" s="133" t="s">
        <v>1177</v>
      </c>
      <c r="F86" s="133" t="s">
        <v>3559</v>
      </c>
    </row>
    <row r="87" spans="1:6">
      <c r="A87" s="133">
        <v>30005</v>
      </c>
      <c r="B87" s="133"/>
      <c r="C87" s="133" t="s">
        <v>3704</v>
      </c>
      <c r="D87" s="133" t="s">
        <v>1849</v>
      </c>
      <c r="E87" s="133" t="s">
        <v>1177</v>
      </c>
      <c r="F87" s="133" t="s">
        <v>3559</v>
      </c>
    </row>
    <row r="88" spans="1:6">
      <c r="A88" s="133">
        <v>30006</v>
      </c>
      <c r="B88" s="133" t="s">
        <v>3705</v>
      </c>
      <c r="C88" s="133" t="s">
        <v>3706</v>
      </c>
      <c r="D88" s="133" t="s">
        <v>1849</v>
      </c>
      <c r="E88" s="133" t="s">
        <v>1902</v>
      </c>
      <c r="F88" s="133" t="s">
        <v>3559</v>
      </c>
    </row>
    <row r="89" spans="1:6">
      <c r="A89" s="133">
        <v>30007</v>
      </c>
      <c r="B89" s="133" t="s">
        <v>3707</v>
      </c>
      <c r="C89" s="133" t="s">
        <v>1859</v>
      </c>
      <c r="D89" s="133" t="s">
        <v>1849</v>
      </c>
      <c r="E89" s="133" t="s">
        <v>1177</v>
      </c>
      <c r="F89" s="133" t="s">
        <v>3559</v>
      </c>
    </row>
    <row r="90" spans="1:6">
      <c r="A90" s="133">
        <v>30008</v>
      </c>
      <c r="B90" s="133" t="s">
        <v>3708</v>
      </c>
      <c r="C90" s="133" t="s">
        <v>3709</v>
      </c>
      <c r="D90" s="133" t="s">
        <v>1849</v>
      </c>
      <c r="E90" s="133" t="s">
        <v>1177</v>
      </c>
      <c r="F90" s="133" t="s">
        <v>3559</v>
      </c>
    </row>
    <row r="91" spans="1:6">
      <c r="A91" s="133">
        <v>30009</v>
      </c>
      <c r="B91" s="133" t="s">
        <v>3710</v>
      </c>
      <c r="C91" s="133" t="s">
        <v>3711</v>
      </c>
      <c r="D91" s="133" t="s">
        <v>1849</v>
      </c>
      <c r="E91" s="133" t="s">
        <v>1177</v>
      </c>
      <c r="F91" s="133" t="s">
        <v>3559</v>
      </c>
    </row>
    <row r="92" spans="1:6">
      <c r="A92" s="133">
        <v>30010</v>
      </c>
      <c r="B92" s="133" t="s">
        <v>3712</v>
      </c>
      <c r="C92" s="133" t="s">
        <v>3713</v>
      </c>
      <c r="D92" s="133" t="s">
        <v>1849</v>
      </c>
      <c r="E92" s="133" t="s">
        <v>1177</v>
      </c>
      <c r="F92" s="133" t="s">
        <v>3559</v>
      </c>
    </row>
    <row r="93" spans="1:6">
      <c r="A93" s="133">
        <v>40413</v>
      </c>
      <c r="B93" s="133"/>
      <c r="C93" s="133" t="s">
        <v>3714</v>
      </c>
      <c r="D93" s="133" t="s">
        <v>1251</v>
      </c>
      <c r="E93" s="133" t="s">
        <v>1177</v>
      </c>
      <c r="F93" s="133" t="s">
        <v>3559</v>
      </c>
    </row>
    <row r="94" spans="1:6">
      <c r="A94" s="133">
        <v>41000</v>
      </c>
      <c r="B94" s="133"/>
      <c r="C94" s="133" t="s">
        <v>3715</v>
      </c>
      <c r="D94" s="133" t="s">
        <v>1915</v>
      </c>
      <c r="E94" s="133" t="s">
        <v>3716</v>
      </c>
      <c r="F94" s="133" t="s">
        <v>3559</v>
      </c>
    </row>
    <row r="95" spans="1:6">
      <c r="A95" s="133" t="s">
        <v>3717</v>
      </c>
      <c r="B95" s="133"/>
      <c r="C95" s="133" t="s">
        <v>3718</v>
      </c>
      <c r="D95" s="133" t="s">
        <v>1915</v>
      </c>
      <c r="E95" s="133" t="s">
        <v>3716</v>
      </c>
      <c r="F95" s="133" t="s">
        <v>3559</v>
      </c>
    </row>
    <row r="96" spans="1:6">
      <c r="A96" s="133">
        <v>41100</v>
      </c>
      <c r="B96" s="133" t="s">
        <v>3719</v>
      </c>
      <c r="C96" s="133" t="s">
        <v>3720</v>
      </c>
      <c r="D96" s="133" t="s">
        <v>1915</v>
      </c>
      <c r="E96" s="133" t="s">
        <v>1177</v>
      </c>
      <c r="F96" s="133" t="s">
        <v>3559</v>
      </c>
    </row>
    <row r="97" spans="1:6">
      <c r="A97" s="133">
        <v>41200</v>
      </c>
      <c r="B97" s="133" t="s">
        <v>3721</v>
      </c>
      <c r="C97" s="133" t="s">
        <v>3722</v>
      </c>
      <c r="D97" s="133" t="s">
        <v>1915</v>
      </c>
      <c r="E97" s="133" t="s">
        <v>1177</v>
      </c>
      <c r="F97" s="133" t="s">
        <v>3559</v>
      </c>
    </row>
    <row r="98" spans="1:6">
      <c r="A98" s="133">
        <v>41300</v>
      </c>
      <c r="B98" s="133" t="s">
        <v>3723</v>
      </c>
      <c r="C98" s="133" t="s">
        <v>3724</v>
      </c>
      <c r="D98" s="133" t="s">
        <v>1915</v>
      </c>
      <c r="E98" s="133" t="s">
        <v>1177</v>
      </c>
      <c r="F98" s="133" t="s">
        <v>3559</v>
      </c>
    </row>
    <row r="99" spans="1:6">
      <c r="A99" s="133">
        <v>42000</v>
      </c>
      <c r="B99" s="133"/>
      <c r="C99" s="133" t="s">
        <v>3725</v>
      </c>
      <c r="D99" s="133" t="s">
        <v>1915</v>
      </c>
      <c r="E99" s="133" t="s">
        <v>3716</v>
      </c>
      <c r="F99" s="133" t="s">
        <v>3559</v>
      </c>
    </row>
    <row r="100" spans="1:6">
      <c r="A100" s="133">
        <v>42100</v>
      </c>
      <c r="B100" s="133" t="s">
        <v>3726</v>
      </c>
      <c r="C100" s="133" t="s">
        <v>3727</v>
      </c>
      <c r="D100" s="133" t="s">
        <v>1915</v>
      </c>
      <c r="E100" s="133" t="s">
        <v>1177</v>
      </c>
      <c r="F100" s="133" t="s">
        <v>3559</v>
      </c>
    </row>
    <row r="101" spans="1:6">
      <c r="A101" s="133">
        <v>42200</v>
      </c>
      <c r="B101" s="133" t="s">
        <v>3728</v>
      </c>
      <c r="C101" s="133" t="s">
        <v>3729</v>
      </c>
      <c r="D101" s="133" t="s">
        <v>1915</v>
      </c>
      <c r="E101" s="133" t="s">
        <v>1177</v>
      </c>
      <c r="F101" s="133" t="s">
        <v>3559</v>
      </c>
    </row>
    <row r="102" spans="1:6">
      <c r="A102" s="133">
        <v>42300</v>
      </c>
      <c r="B102" s="133" t="s">
        <v>3730</v>
      </c>
      <c r="C102" s="133" t="s">
        <v>3731</v>
      </c>
      <c r="D102" s="133" t="s">
        <v>1915</v>
      </c>
      <c r="E102" s="133" t="s">
        <v>1177</v>
      </c>
      <c r="F102" s="133" t="s">
        <v>3559</v>
      </c>
    </row>
    <row r="103" spans="1:6">
      <c r="A103" s="133">
        <v>43000</v>
      </c>
      <c r="B103" s="133"/>
      <c r="C103" s="133" t="s">
        <v>3732</v>
      </c>
      <c r="D103" s="133" t="s">
        <v>1915</v>
      </c>
      <c r="E103" s="133" t="s">
        <v>3716</v>
      </c>
      <c r="F103" s="133" t="s">
        <v>3559</v>
      </c>
    </row>
    <row r="104" spans="1:6">
      <c r="A104" s="133">
        <v>43100</v>
      </c>
      <c r="B104" s="133" t="s">
        <v>3733</v>
      </c>
      <c r="C104" s="133" t="s">
        <v>3734</v>
      </c>
      <c r="D104" s="133" t="s">
        <v>1915</v>
      </c>
      <c r="E104" s="133" t="s">
        <v>1177</v>
      </c>
      <c r="F104" s="133" t="s">
        <v>3559</v>
      </c>
    </row>
    <row r="105" spans="1:6">
      <c r="A105" s="133">
        <v>43200</v>
      </c>
      <c r="B105" s="133" t="s">
        <v>3735</v>
      </c>
      <c r="C105" s="133" t="s">
        <v>3736</v>
      </c>
      <c r="D105" s="133" t="s">
        <v>1915</v>
      </c>
      <c r="E105" s="133" t="s">
        <v>1177</v>
      </c>
      <c r="F105" s="133" t="s">
        <v>3559</v>
      </c>
    </row>
    <row r="106" spans="1:6">
      <c r="A106" s="133">
        <v>43300</v>
      </c>
      <c r="B106" s="133" t="s">
        <v>3737</v>
      </c>
      <c r="C106" s="133" t="s">
        <v>3738</v>
      </c>
      <c r="D106" s="133" t="s">
        <v>1915</v>
      </c>
      <c r="E106" s="133" t="s">
        <v>1177</v>
      </c>
      <c r="F106" s="133" t="s">
        <v>3559</v>
      </c>
    </row>
    <row r="107" spans="1:6">
      <c r="A107" s="133">
        <v>43400</v>
      </c>
      <c r="B107" s="133" t="s">
        <v>3739</v>
      </c>
      <c r="C107" s="133" t="s">
        <v>3740</v>
      </c>
      <c r="D107" s="133" t="s">
        <v>1915</v>
      </c>
      <c r="E107" s="133" t="s">
        <v>1177</v>
      </c>
      <c r="F107" s="133" t="s">
        <v>3559</v>
      </c>
    </row>
    <row r="108" spans="1:6">
      <c r="A108" s="133">
        <v>43500</v>
      </c>
      <c r="B108" s="133" t="s">
        <v>3741</v>
      </c>
      <c r="C108" s="133" t="s">
        <v>3742</v>
      </c>
      <c r="D108" s="133" t="s">
        <v>1915</v>
      </c>
      <c r="E108" s="133" t="s">
        <v>1177</v>
      </c>
      <c r="F108" s="133" t="s">
        <v>3559</v>
      </c>
    </row>
    <row r="109" spans="1:6">
      <c r="A109" s="133">
        <v>44000</v>
      </c>
      <c r="B109" s="133" t="s">
        <v>3743</v>
      </c>
      <c r="C109" s="133" t="s">
        <v>3732</v>
      </c>
      <c r="D109" s="133" t="s">
        <v>1915</v>
      </c>
      <c r="E109" s="133" t="s">
        <v>1177</v>
      </c>
      <c r="F109" s="133" t="s">
        <v>3559</v>
      </c>
    </row>
    <row r="110" spans="1:6">
      <c r="A110" s="133">
        <v>44100</v>
      </c>
      <c r="B110" s="133" t="s">
        <v>3744</v>
      </c>
      <c r="C110" s="133" t="s">
        <v>3745</v>
      </c>
      <c r="D110" s="133" t="s">
        <v>1915</v>
      </c>
      <c r="E110" s="133" t="s">
        <v>1177</v>
      </c>
      <c r="F110" s="133" t="s">
        <v>3559</v>
      </c>
    </row>
    <row r="111" spans="1:6">
      <c r="A111" s="133">
        <v>44200</v>
      </c>
      <c r="B111" s="133" t="s">
        <v>3746</v>
      </c>
      <c r="C111" s="133" t="s">
        <v>3747</v>
      </c>
      <c r="D111" s="133" t="s">
        <v>1915</v>
      </c>
      <c r="E111" s="133" t="s">
        <v>1177</v>
      </c>
      <c r="F111" s="133" t="s">
        <v>3559</v>
      </c>
    </row>
    <row r="112" spans="1:6">
      <c r="A112" s="133">
        <v>44300</v>
      </c>
      <c r="B112" s="133"/>
      <c r="C112" s="133" t="s">
        <v>3748</v>
      </c>
      <c r="D112" s="133" t="s">
        <v>1915</v>
      </c>
      <c r="E112" s="133" t="s">
        <v>1177</v>
      </c>
      <c r="F112" s="133" t="s">
        <v>3559</v>
      </c>
    </row>
    <row r="113" spans="1:6">
      <c r="A113" s="133">
        <v>44400</v>
      </c>
      <c r="B113" s="133" t="s">
        <v>3749</v>
      </c>
      <c r="C113" s="133" t="s">
        <v>3750</v>
      </c>
      <c r="D113" s="133" t="s">
        <v>1915</v>
      </c>
      <c r="E113" s="133" t="s">
        <v>1177</v>
      </c>
      <c r="F113" s="133" t="s">
        <v>3559</v>
      </c>
    </row>
    <row r="114" spans="1:6">
      <c r="A114" s="133">
        <v>44500</v>
      </c>
      <c r="B114" s="133" t="s">
        <v>3751</v>
      </c>
      <c r="C114" s="133" t="s">
        <v>3752</v>
      </c>
      <c r="D114" s="133" t="s">
        <v>1915</v>
      </c>
      <c r="E114" s="133" t="s">
        <v>1177</v>
      </c>
      <c r="F114" s="133" t="s">
        <v>3559</v>
      </c>
    </row>
    <row r="115" spans="1:6">
      <c r="A115" s="133">
        <v>44600</v>
      </c>
      <c r="B115" s="133" t="s">
        <v>3753</v>
      </c>
      <c r="C115" s="133" t="s">
        <v>3754</v>
      </c>
      <c r="D115" s="133" t="s">
        <v>1915</v>
      </c>
      <c r="E115" s="133" t="s">
        <v>1177</v>
      </c>
      <c r="F115" s="133" t="s">
        <v>3559</v>
      </c>
    </row>
    <row r="116" spans="1:6">
      <c r="A116" s="133">
        <v>50000</v>
      </c>
      <c r="B116" s="133"/>
      <c r="C116" s="133" t="s">
        <v>3755</v>
      </c>
      <c r="D116" s="133" t="s">
        <v>2019</v>
      </c>
      <c r="E116" s="133" t="s">
        <v>1177</v>
      </c>
      <c r="F116" s="133" t="s">
        <v>3559</v>
      </c>
    </row>
    <row r="117" spans="1:6">
      <c r="A117" s="133">
        <v>51000</v>
      </c>
      <c r="B117" s="133"/>
      <c r="C117" s="133" t="s">
        <v>3756</v>
      </c>
      <c r="D117" s="133" t="s">
        <v>2019</v>
      </c>
      <c r="E117" s="133" t="s">
        <v>1177</v>
      </c>
      <c r="F117" s="133" t="s">
        <v>3559</v>
      </c>
    </row>
    <row r="118" spans="1:6">
      <c r="A118" s="133">
        <v>51100</v>
      </c>
      <c r="B118" s="133" t="s">
        <v>3757</v>
      </c>
      <c r="C118" s="133" t="s">
        <v>3758</v>
      </c>
      <c r="D118" s="133" t="s">
        <v>2019</v>
      </c>
      <c r="E118" s="133" t="s">
        <v>1177</v>
      </c>
      <c r="F118" s="133" t="s">
        <v>3559</v>
      </c>
    </row>
    <row r="119" spans="1:6">
      <c r="A119" s="133">
        <v>51110</v>
      </c>
      <c r="B119" s="133" t="s">
        <v>3759</v>
      </c>
      <c r="C119" s="133" t="s">
        <v>3760</v>
      </c>
      <c r="D119" s="133" t="s">
        <v>2019</v>
      </c>
      <c r="E119" s="133" t="s">
        <v>1177</v>
      </c>
      <c r="F119" s="133" t="s">
        <v>3559</v>
      </c>
    </row>
    <row r="120" spans="1:6">
      <c r="A120" s="133">
        <v>51200</v>
      </c>
      <c r="B120" s="133" t="s">
        <v>3761</v>
      </c>
      <c r="C120" s="133" t="s">
        <v>3762</v>
      </c>
      <c r="D120" s="133" t="s">
        <v>2019</v>
      </c>
      <c r="E120" s="133" t="s">
        <v>1177</v>
      </c>
      <c r="F120" s="133" t="s">
        <v>3559</v>
      </c>
    </row>
    <row r="121" spans="1:6">
      <c r="A121" s="133">
        <v>51300</v>
      </c>
      <c r="B121" s="133"/>
      <c r="C121" s="133" t="s">
        <v>3763</v>
      </c>
      <c r="D121" s="133" t="s">
        <v>2019</v>
      </c>
      <c r="E121" s="133" t="s">
        <v>1177</v>
      </c>
      <c r="F121" s="133" t="s">
        <v>3559</v>
      </c>
    </row>
    <row r="122" spans="1:6">
      <c r="A122" s="133">
        <v>51310</v>
      </c>
      <c r="B122" s="133"/>
      <c r="C122" s="133" t="s">
        <v>3764</v>
      </c>
      <c r="D122" s="133" t="s">
        <v>2019</v>
      </c>
      <c r="E122" s="133" t="s">
        <v>1177</v>
      </c>
      <c r="F122" s="133" t="s">
        <v>3559</v>
      </c>
    </row>
    <row r="123" spans="1:6">
      <c r="A123" s="133">
        <v>51320</v>
      </c>
      <c r="B123" s="133"/>
      <c r="C123" s="133" t="s">
        <v>3765</v>
      </c>
      <c r="D123" s="133" t="s">
        <v>2019</v>
      </c>
      <c r="E123" s="133" t="s">
        <v>1177</v>
      </c>
      <c r="F123" s="133" t="s">
        <v>3559</v>
      </c>
    </row>
    <row r="124" spans="1:6">
      <c r="A124" s="133">
        <v>51330</v>
      </c>
      <c r="B124" s="133" t="s">
        <v>3766</v>
      </c>
      <c r="C124" s="133" t="s">
        <v>3767</v>
      </c>
      <c r="D124" s="133" t="s">
        <v>2019</v>
      </c>
      <c r="E124" s="133" t="s">
        <v>1177</v>
      </c>
      <c r="F124" s="133" t="s">
        <v>3559</v>
      </c>
    </row>
    <row r="125" spans="1:6">
      <c r="A125" s="133">
        <v>51340</v>
      </c>
      <c r="B125" s="133"/>
      <c r="C125" s="133" t="s">
        <v>3768</v>
      </c>
      <c r="D125" s="133" t="s">
        <v>2019</v>
      </c>
      <c r="E125" s="133" t="s">
        <v>1177</v>
      </c>
      <c r="F125" s="133" t="s">
        <v>3559</v>
      </c>
    </row>
    <row r="126" spans="1:6">
      <c r="A126" s="133">
        <v>51350</v>
      </c>
      <c r="B126" s="133"/>
      <c r="C126" s="133" t="s">
        <v>3769</v>
      </c>
      <c r="D126" s="133" t="s">
        <v>2019</v>
      </c>
      <c r="E126" s="133" t="s">
        <v>1177</v>
      </c>
      <c r="F126" s="133" t="s">
        <v>3559</v>
      </c>
    </row>
    <row r="127" spans="1:6">
      <c r="A127" s="133">
        <v>51360</v>
      </c>
      <c r="B127" s="133"/>
      <c r="C127" s="133" t="s">
        <v>3770</v>
      </c>
      <c r="D127" s="133" t="s">
        <v>2019</v>
      </c>
      <c r="E127" s="133" t="s">
        <v>1177</v>
      </c>
      <c r="F127" s="133" t="s">
        <v>3559</v>
      </c>
    </row>
    <row r="128" spans="1:6">
      <c r="A128" s="133">
        <v>51370</v>
      </c>
      <c r="B128" s="133" t="s">
        <v>3771</v>
      </c>
      <c r="C128" s="133" t="s">
        <v>3772</v>
      </c>
      <c r="D128" s="133" t="s">
        <v>2019</v>
      </c>
      <c r="E128" s="133" t="s">
        <v>1177</v>
      </c>
      <c r="F128" s="133" t="s">
        <v>3559</v>
      </c>
    </row>
    <row r="129" spans="1:6">
      <c r="A129" s="133">
        <v>51380</v>
      </c>
      <c r="B129" s="133" t="s">
        <v>3773</v>
      </c>
      <c r="C129" s="133" t="s">
        <v>3774</v>
      </c>
      <c r="D129" s="133" t="s">
        <v>2019</v>
      </c>
      <c r="E129" s="133" t="s">
        <v>1177</v>
      </c>
      <c r="F129" s="133" t="s">
        <v>3559</v>
      </c>
    </row>
    <row r="130" spans="1:6">
      <c r="A130" s="133">
        <v>51390</v>
      </c>
      <c r="B130" s="133"/>
      <c r="C130" s="133" t="s">
        <v>3775</v>
      </c>
      <c r="D130" s="133" t="s">
        <v>2019</v>
      </c>
      <c r="E130" s="133" t="s">
        <v>1177</v>
      </c>
      <c r="F130" s="133" t="s">
        <v>3559</v>
      </c>
    </row>
    <row r="131" spans="1:6">
      <c r="A131" s="133">
        <v>51400</v>
      </c>
      <c r="B131" s="133" t="s">
        <v>3776</v>
      </c>
      <c r="C131" s="133" t="s">
        <v>3777</v>
      </c>
      <c r="D131" s="133" t="s">
        <v>2019</v>
      </c>
      <c r="E131" s="133" t="s">
        <v>1177</v>
      </c>
      <c r="F131" s="133" t="s">
        <v>3559</v>
      </c>
    </row>
    <row r="132" spans="1:6">
      <c r="A132" s="133">
        <v>51500</v>
      </c>
      <c r="B132" s="133"/>
      <c r="C132" s="133" t="s">
        <v>3778</v>
      </c>
      <c r="D132" s="133" t="s">
        <v>2019</v>
      </c>
      <c r="E132" s="133" t="s">
        <v>1177</v>
      </c>
      <c r="F132" s="133" t="s">
        <v>3559</v>
      </c>
    </row>
    <row r="133" spans="1:6">
      <c r="A133" s="133">
        <v>51501</v>
      </c>
      <c r="B133" s="133" t="s">
        <v>3779</v>
      </c>
      <c r="C133" s="133" t="s">
        <v>3780</v>
      </c>
      <c r="D133" s="133" t="s">
        <v>2019</v>
      </c>
      <c r="E133" s="133" t="s">
        <v>1177</v>
      </c>
      <c r="F133" s="133" t="s">
        <v>3559</v>
      </c>
    </row>
    <row r="134" spans="1:6">
      <c r="A134" s="133">
        <v>51510</v>
      </c>
      <c r="B134" s="133" t="s">
        <v>3781</v>
      </c>
      <c r="C134" s="133" t="s">
        <v>3782</v>
      </c>
      <c r="D134" s="133" t="s">
        <v>2019</v>
      </c>
      <c r="E134" s="133" t="s">
        <v>1177</v>
      </c>
      <c r="F134" s="133" t="s">
        <v>3559</v>
      </c>
    </row>
    <row r="135" spans="1:6">
      <c r="A135" s="133">
        <v>51520</v>
      </c>
      <c r="B135" s="133"/>
      <c r="C135" s="133" t="s">
        <v>3783</v>
      </c>
      <c r="D135" s="133" t="s">
        <v>2019</v>
      </c>
      <c r="E135" s="133" t="s">
        <v>1177</v>
      </c>
      <c r="F135" s="133" t="s">
        <v>3559</v>
      </c>
    </row>
    <row r="136" spans="1:6">
      <c r="A136" s="133">
        <v>51521</v>
      </c>
      <c r="B136" s="133" t="s">
        <v>3784</v>
      </c>
      <c r="C136" s="133" t="s">
        <v>3785</v>
      </c>
      <c r="D136" s="133" t="s">
        <v>2019</v>
      </c>
      <c r="E136" s="133" t="s">
        <v>1177</v>
      </c>
      <c r="F136" s="133" t="s">
        <v>3559</v>
      </c>
    </row>
    <row r="137" spans="1:6">
      <c r="A137" s="133">
        <v>51522</v>
      </c>
      <c r="B137" s="133" t="s">
        <v>3786</v>
      </c>
      <c r="C137" s="133" t="s">
        <v>3787</v>
      </c>
      <c r="D137" s="133" t="s">
        <v>2019</v>
      </c>
      <c r="E137" s="133" t="s">
        <v>1177</v>
      </c>
      <c r="F137" s="133" t="s">
        <v>3559</v>
      </c>
    </row>
    <row r="138" spans="1:6">
      <c r="A138" s="133">
        <v>51523</v>
      </c>
      <c r="B138" s="133"/>
      <c r="C138" s="133" t="s">
        <v>3788</v>
      </c>
      <c r="D138" s="133" t="s">
        <v>2019</v>
      </c>
      <c r="E138" s="133" t="s">
        <v>1177</v>
      </c>
      <c r="F138" s="133" t="s">
        <v>3559</v>
      </c>
    </row>
    <row r="139" spans="1:6">
      <c r="A139" s="133">
        <v>51530</v>
      </c>
      <c r="B139" s="133" t="s">
        <v>3789</v>
      </c>
      <c r="C139" s="133" t="s">
        <v>3790</v>
      </c>
      <c r="D139" s="133" t="s">
        <v>2019</v>
      </c>
      <c r="E139" s="133" t="s">
        <v>1177</v>
      </c>
      <c r="F139" s="133" t="s">
        <v>3559</v>
      </c>
    </row>
    <row r="140" spans="1:6">
      <c r="A140" s="133">
        <v>51540</v>
      </c>
      <c r="B140" s="133"/>
      <c r="C140" s="133" t="s">
        <v>3791</v>
      </c>
      <c r="D140" s="133" t="s">
        <v>2019</v>
      </c>
      <c r="E140" s="133" t="s">
        <v>1177</v>
      </c>
      <c r="F140" s="133" t="s">
        <v>3559</v>
      </c>
    </row>
    <row r="141" spans="1:6">
      <c r="A141" s="133">
        <v>51600</v>
      </c>
      <c r="B141" s="133"/>
      <c r="C141" s="133" t="s">
        <v>3792</v>
      </c>
      <c r="D141" s="133" t="s">
        <v>2019</v>
      </c>
      <c r="E141" s="133" t="s">
        <v>1177</v>
      </c>
      <c r="F141" s="133" t="s">
        <v>3559</v>
      </c>
    </row>
    <row r="142" spans="1:6">
      <c r="A142" s="133">
        <v>51601</v>
      </c>
      <c r="B142" s="133" t="s">
        <v>3793</v>
      </c>
      <c r="C142" s="133" t="s">
        <v>3794</v>
      </c>
      <c r="D142" s="133" t="s">
        <v>2019</v>
      </c>
      <c r="E142" s="133" t="s">
        <v>1177</v>
      </c>
      <c r="F142" s="133" t="s">
        <v>3559</v>
      </c>
    </row>
    <row r="143" spans="1:6">
      <c r="A143" s="133">
        <v>51602</v>
      </c>
      <c r="B143" s="133" t="s">
        <v>3795</v>
      </c>
      <c r="C143" s="133" t="s">
        <v>3796</v>
      </c>
      <c r="D143" s="133" t="s">
        <v>2019</v>
      </c>
      <c r="E143" s="133" t="s">
        <v>1177</v>
      </c>
      <c r="F143" s="133" t="s">
        <v>3559</v>
      </c>
    </row>
    <row r="144" spans="1:6">
      <c r="A144" s="133">
        <v>51603</v>
      </c>
      <c r="B144" s="133" t="s">
        <v>3797</v>
      </c>
      <c r="C144" s="133" t="s">
        <v>3798</v>
      </c>
      <c r="D144" s="133" t="s">
        <v>2019</v>
      </c>
      <c r="E144" s="133" t="s">
        <v>1177</v>
      </c>
      <c r="F144" s="133" t="s">
        <v>3559</v>
      </c>
    </row>
    <row r="145" spans="1:6">
      <c r="A145" s="133">
        <v>51604</v>
      </c>
      <c r="B145" s="133" t="s">
        <v>3799</v>
      </c>
      <c r="C145" s="133" t="s">
        <v>3800</v>
      </c>
      <c r="D145" s="133" t="s">
        <v>2019</v>
      </c>
      <c r="E145" s="133" t="s">
        <v>1177</v>
      </c>
      <c r="F145" s="133" t="s">
        <v>3559</v>
      </c>
    </row>
    <row r="146" spans="1:6">
      <c r="A146" s="133">
        <v>51605</v>
      </c>
      <c r="B146" s="133" t="s">
        <v>3801</v>
      </c>
      <c r="C146" s="133" t="s">
        <v>3802</v>
      </c>
      <c r="D146" s="133" t="s">
        <v>2019</v>
      </c>
      <c r="E146" s="133" t="s">
        <v>1177</v>
      </c>
      <c r="F146" s="133" t="s">
        <v>3559</v>
      </c>
    </row>
    <row r="147" spans="1:6">
      <c r="A147" s="133">
        <v>51606</v>
      </c>
      <c r="B147" s="133" t="s">
        <v>2336</v>
      </c>
      <c r="C147" s="133" t="s">
        <v>3803</v>
      </c>
      <c r="D147" s="133" t="s">
        <v>2019</v>
      </c>
      <c r="E147" s="133" t="s">
        <v>1177</v>
      </c>
      <c r="F147" s="133" t="s">
        <v>3559</v>
      </c>
    </row>
    <row r="148" spans="1:6">
      <c r="A148" s="133">
        <v>51900</v>
      </c>
      <c r="B148" s="133" t="s">
        <v>3804</v>
      </c>
      <c r="C148" s="133" t="s">
        <v>3805</v>
      </c>
      <c r="D148" s="133" t="s">
        <v>2019</v>
      </c>
      <c r="E148" s="133" t="s">
        <v>1177</v>
      </c>
      <c r="F148" s="133" t="s">
        <v>3559</v>
      </c>
    </row>
    <row r="149" spans="1:6">
      <c r="A149" s="133">
        <v>52000</v>
      </c>
      <c r="B149" s="133" t="s">
        <v>3806</v>
      </c>
      <c r="C149" s="133" t="s">
        <v>3807</v>
      </c>
      <c r="D149" s="133" t="s">
        <v>2019</v>
      </c>
      <c r="E149" s="133" t="s">
        <v>1177</v>
      </c>
      <c r="F149" s="133" t="s">
        <v>3559</v>
      </c>
    </row>
    <row r="150" spans="1:6">
      <c r="A150" s="133">
        <v>52500</v>
      </c>
      <c r="B150" s="133" t="s">
        <v>3808</v>
      </c>
      <c r="C150" s="133" t="s">
        <v>3809</v>
      </c>
      <c r="D150" s="133" t="s">
        <v>2019</v>
      </c>
      <c r="E150" s="133" t="s">
        <v>1177</v>
      </c>
      <c r="F150" s="133" t="s">
        <v>3559</v>
      </c>
    </row>
    <row r="151" spans="1:6">
      <c r="A151" s="133">
        <v>52510</v>
      </c>
      <c r="B151" s="133" t="s">
        <v>3810</v>
      </c>
      <c r="C151" s="133" t="s">
        <v>3811</v>
      </c>
      <c r="D151" s="133" t="s">
        <v>2019</v>
      </c>
      <c r="E151" s="133" t="s">
        <v>1177</v>
      </c>
      <c r="F151" s="133" t="s">
        <v>3559</v>
      </c>
    </row>
    <row r="152" spans="1:6">
      <c r="A152" s="133">
        <v>52520</v>
      </c>
      <c r="B152" s="133" t="s">
        <v>3808</v>
      </c>
      <c r="C152" s="133" t="s">
        <v>3812</v>
      </c>
      <c r="D152" s="133" t="s">
        <v>2019</v>
      </c>
      <c r="E152" s="133" t="s">
        <v>1177</v>
      </c>
      <c r="F152" s="133" t="s">
        <v>3559</v>
      </c>
    </row>
    <row r="153" spans="1:6">
      <c r="A153" s="133">
        <v>52530</v>
      </c>
      <c r="B153" s="133" t="s">
        <v>3813</v>
      </c>
      <c r="C153" s="133" t="s">
        <v>3814</v>
      </c>
      <c r="D153" s="133" t="s">
        <v>2019</v>
      </c>
      <c r="E153" s="133" t="s">
        <v>1177</v>
      </c>
      <c r="F153" s="133" t="s">
        <v>3559</v>
      </c>
    </row>
    <row r="154" spans="1:6">
      <c r="A154" s="133">
        <v>53000</v>
      </c>
      <c r="B154" s="133" t="s">
        <v>2336</v>
      </c>
      <c r="C154" s="133" t="s">
        <v>3803</v>
      </c>
      <c r="D154" s="133" t="s">
        <v>2019</v>
      </c>
      <c r="E154" s="133" t="s">
        <v>1177</v>
      </c>
      <c r="F154" s="133" t="s">
        <v>3559</v>
      </c>
    </row>
    <row r="155" spans="1:6">
      <c r="A155" s="133">
        <v>53098</v>
      </c>
      <c r="B155" s="133" t="s">
        <v>3815</v>
      </c>
      <c r="C155" s="133" t="s">
        <v>3816</v>
      </c>
      <c r="D155" s="133" t="s">
        <v>2019</v>
      </c>
      <c r="E155" s="133" t="s">
        <v>1177</v>
      </c>
      <c r="F155" s="133" t="s">
        <v>3559</v>
      </c>
    </row>
    <row r="156" spans="1:6">
      <c r="A156" s="133">
        <v>53099</v>
      </c>
      <c r="B156" s="133" t="s">
        <v>3817</v>
      </c>
      <c r="C156" s="133" t="s">
        <v>3818</v>
      </c>
      <c r="D156" s="133" t="s">
        <v>2019</v>
      </c>
      <c r="E156" s="133" t="s">
        <v>1177</v>
      </c>
      <c r="F156" s="133" t="s">
        <v>3559</v>
      </c>
    </row>
    <row r="157" spans="1:6">
      <c r="A157" s="133">
        <v>53100</v>
      </c>
      <c r="B157" s="133" t="s">
        <v>3819</v>
      </c>
      <c r="C157" s="133" t="s">
        <v>3820</v>
      </c>
      <c r="D157" s="133" t="s">
        <v>2019</v>
      </c>
      <c r="E157" s="133" t="s">
        <v>1177</v>
      </c>
      <c r="F157" s="133" t="s">
        <v>3559</v>
      </c>
    </row>
    <row r="158" spans="1:6">
      <c r="A158" s="133">
        <v>53101</v>
      </c>
      <c r="B158" s="133" t="s">
        <v>3821</v>
      </c>
      <c r="C158" s="133" t="s">
        <v>3822</v>
      </c>
      <c r="D158" s="133" t="s">
        <v>2019</v>
      </c>
      <c r="E158" s="133" t="s">
        <v>1177</v>
      </c>
      <c r="F158" s="133" t="s">
        <v>3559</v>
      </c>
    </row>
    <row r="159" spans="1:6">
      <c r="A159" s="133">
        <v>53200</v>
      </c>
      <c r="B159" s="133" t="s">
        <v>3823</v>
      </c>
      <c r="C159" s="133" t="s">
        <v>3824</v>
      </c>
      <c r="D159" s="133" t="s">
        <v>2019</v>
      </c>
      <c r="E159" s="133" t="s">
        <v>1177</v>
      </c>
      <c r="F159" s="133" t="s">
        <v>3559</v>
      </c>
    </row>
    <row r="160" spans="1:6">
      <c r="A160" s="133">
        <v>53300</v>
      </c>
      <c r="B160" s="133"/>
      <c r="C160" s="133" t="s">
        <v>3825</v>
      </c>
      <c r="D160" s="133" t="s">
        <v>2019</v>
      </c>
      <c r="E160" s="133" t="s">
        <v>1177</v>
      </c>
      <c r="F160" s="133" t="s">
        <v>3559</v>
      </c>
    </row>
    <row r="161" spans="1:6">
      <c r="A161" s="133">
        <v>53400</v>
      </c>
      <c r="B161" s="133" t="s">
        <v>3826</v>
      </c>
      <c r="C161" s="133" t="s">
        <v>3827</v>
      </c>
      <c r="D161" s="133" t="s">
        <v>2019</v>
      </c>
      <c r="E161" s="133" t="s">
        <v>1177</v>
      </c>
      <c r="F161" s="133" t="s">
        <v>3559</v>
      </c>
    </row>
    <row r="162" spans="1:6">
      <c r="A162" s="133">
        <v>53500</v>
      </c>
      <c r="B162" s="133" t="s">
        <v>3828</v>
      </c>
      <c r="C162" s="133" t="s">
        <v>3829</v>
      </c>
      <c r="D162" s="133" t="s">
        <v>2019</v>
      </c>
      <c r="E162" s="133" t="s">
        <v>1177</v>
      </c>
      <c r="F162" s="133" t="s">
        <v>3559</v>
      </c>
    </row>
    <row r="163" spans="1:6">
      <c r="A163" s="133">
        <v>53600</v>
      </c>
      <c r="B163" s="133" t="s">
        <v>3830</v>
      </c>
      <c r="C163" s="133" t="s">
        <v>3831</v>
      </c>
      <c r="D163" s="133" t="s">
        <v>2019</v>
      </c>
      <c r="E163" s="133" t="s">
        <v>1177</v>
      </c>
      <c r="F163" s="133" t="s">
        <v>3559</v>
      </c>
    </row>
    <row r="164" spans="1:6">
      <c r="A164" s="133">
        <v>54000</v>
      </c>
      <c r="B164" s="133"/>
      <c r="C164" s="133" t="s">
        <v>3832</v>
      </c>
      <c r="D164" s="133" t="s">
        <v>2019</v>
      </c>
      <c r="E164" s="133" t="s">
        <v>1177</v>
      </c>
      <c r="F164" s="133" t="s">
        <v>3559</v>
      </c>
    </row>
    <row r="165" spans="1:6">
      <c r="A165" s="133">
        <v>54100</v>
      </c>
      <c r="B165" s="133" t="s">
        <v>3833</v>
      </c>
      <c r="C165" s="133" t="s">
        <v>3834</v>
      </c>
      <c r="D165" s="133" t="s">
        <v>2019</v>
      </c>
      <c r="E165" s="133" t="s">
        <v>1177</v>
      </c>
      <c r="F165" s="133" t="s">
        <v>3559</v>
      </c>
    </row>
    <row r="166" spans="1:6">
      <c r="A166" s="133">
        <v>54200</v>
      </c>
      <c r="B166" s="133" t="s">
        <v>3835</v>
      </c>
      <c r="C166" s="133" t="s">
        <v>3836</v>
      </c>
      <c r="D166" s="133" t="s">
        <v>2019</v>
      </c>
      <c r="E166" s="133" t="s">
        <v>1177</v>
      </c>
      <c r="F166" s="133" t="s">
        <v>3559</v>
      </c>
    </row>
    <row r="167" spans="1:6">
      <c r="A167" s="133">
        <v>54210</v>
      </c>
      <c r="B167" s="133" t="s">
        <v>3837</v>
      </c>
      <c r="C167" s="133" t="s">
        <v>3838</v>
      </c>
      <c r="D167" s="133" t="s">
        <v>2019</v>
      </c>
      <c r="E167" s="133" t="s">
        <v>1177</v>
      </c>
      <c r="F167" s="133" t="s">
        <v>3559</v>
      </c>
    </row>
    <row r="168" spans="1:6">
      <c r="A168" s="133">
        <v>54300</v>
      </c>
      <c r="B168" s="133"/>
      <c r="C168" s="133" t="s">
        <v>3839</v>
      </c>
      <c r="D168" s="133" t="s">
        <v>2019</v>
      </c>
      <c r="E168" s="133" t="s">
        <v>1177</v>
      </c>
      <c r="F168" s="133" t="s">
        <v>3559</v>
      </c>
    </row>
    <row r="169" spans="1:6">
      <c r="A169" s="133">
        <v>54310</v>
      </c>
      <c r="B169" s="133" t="s">
        <v>3840</v>
      </c>
      <c r="C169" s="133" t="s">
        <v>3841</v>
      </c>
      <c r="D169" s="133" t="s">
        <v>2019</v>
      </c>
      <c r="E169" s="133" t="s">
        <v>1177</v>
      </c>
      <c r="F169" s="133" t="s">
        <v>3559</v>
      </c>
    </row>
    <row r="170" spans="1:6">
      <c r="A170" s="133">
        <v>54320</v>
      </c>
      <c r="B170" s="133"/>
      <c r="C170" s="133" t="s">
        <v>3842</v>
      </c>
      <c r="D170" s="133" t="s">
        <v>2019</v>
      </c>
      <c r="E170" s="133" t="s">
        <v>1177</v>
      </c>
      <c r="F170" s="133" t="s">
        <v>3559</v>
      </c>
    </row>
    <row r="171" spans="1:6">
      <c r="A171" s="133">
        <v>54330</v>
      </c>
      <c r="B171" s="133" t="s">
        <v>3843</v>
      </c>
      <c r="C171" s="133" t="s">
        <v>3844</v>
      </c>
      <c r="D171" s="133" t="s">
        <v>2019</v>
      </c>
      <c r="E171" s="133" t="s">
        <v>1177</v>
      </c>
      <c r="F171" s="133" t="s">
        <v>3559</v>
      </c>
    </row>
    <row r="172" spans="1:6">
      <c r="A172" s="133">
        <v>54340</v>
      </c>
      <c r="B172" s="133" t="s">
        <v>3845</v>
      </c>
      <c r="C172" s="133" t="s">
        <v>3846</v>
      </c>
      <c r="D172" s="133" t="s">
        <v>2019</v>
      </c>
      <c r="E172" s="133" t="s">
        <v>1177</v>
      </c>
      <c r="F172" s="133" t="s">
        <v>3559</v>
      </c>
    </row>
    <row r="173" spans="1:6">
      <c r="A173" s="133">
        <v>54350</v>
      </c>
      <c r="B173" s="133" t="s">
        <v>3847</v>
      </c>
      <c r="C173" s="133" t="s">
        <v>3848</v>
      </c>
      <c r="D173" s="133" t="s">
        <v>2019</v>
      </c>
      <c r="E173" s="133" t="s">
        <v>1177</v>
      </c>
      <c r="F173" s="133" t="s">
        <v>3559</v>
      </c>
    </row>
    <row r="174" spans="1:6">
      <c r="A174" s="133">
        <v>54400</v>
      </c>
      <c r="B174" s="133"/>
      <c r="C174" s="133" t="s">
        <v>3849</v>
      </c>
      <c r="D174" s="133" t="s">
        <v>2019</v>
      </c>
      <c r="E174" s="133" t="s">
        <v>1177</v>
      </c>
      <c r="F174" s="133" t="s">
        <v>3559</v>
      </c>
    </row>
    <row r="175" spans="1:6">
      <c r="A175" s="133">
        <v>54410</v>
      </c>
      <c r="B175" s="133" t="s">
        <v>3850</v>
      </c>
      <c r="C175" s="133" t="s">
        <v>3851</v>
      </c>
      <c r="D175" s="133" t="s">
        <v>2019</v>
      </c>
      <c r="E175" s="133" t="s">
        <v>1177</v>
      </c>
      <c r="F175" s="133" t="s">
        <v>3559</v>
      </c>
    </row>
    <row r="176" spans="1:6">
      <c r="A176" s="133">
        <v>54420</v>
      </c>
      <c r="B176" s="133" t="s">
        <v>3852</v>
      </c>
      <c r="C176" s="133" t="s">
        <v>3853</v>
      </c>
      <c r="D176" s="133" t="s">
        <v>2019</v>
      </c>
      <c r="E176" s="133" t="s">
        <v>1177</v>
      </c>
      <c r="F176" s="133" t="s">
        <v>3559</v>
      </c>
    </row>
    <row r="177" spans="1:6">
      <c r="A177" s="133">
        <v>54430</v>
      </c>
      <c r="B177" s="133" t="s">
        <v>3854</v>
      </c>
      <c r="C177" s="133" t="s">
        <v>3855</v>
      </c>
      <c r="D177" s="133" t="s">
        <v>2019</v>
      </c>
      <c r="E177" s="133" t="s">
        <v>1177</v>
      </c>
      <c r="F177" s="133" t="s">
        <v>3559</v>
      </c>
    </row>
    <row r="178" spans="1:6">
      <c r="A178" s="133">
        <v>54500</v>
      </c>
      <c r="B178" s="133"/>
      <c r="C178" s="133" t="s">
        <v>3856</v>
      </c>
      <c r="D178" s="133" t="s">
        <v>2019</v>
      </c>
      <c r="E178" s="133" t="s">
        <v>1177</v>
      </c>
      <c r="F178" s="133" t="s">
        <v>3559</v>
      </c>
    </row>
    <row r="179" spans="1:6">
      <c r="A179" s="133">
        <v>54510</v>
      </c>
      <c r="B179" s="133" t="s">
        <v>3857</v>
      </c>
      <c r="C179" s="133" t="s">
        <v>3858</v>
      </c>
      <c r="D179" s="133" t="s">
        <v>2019</v>
      </c>
      <c r="E179" s="133" t="s">
        <v>1177</v>
      </c>
      <c r="F179" s="133" t="s">
        <v>3559</v>
      </c>
    </row>
    <row r="180" spans="1:6">
      <c r="A180" s="133">
        <v>54520</v>
      </c>
      <c r="B180" s="133"/>
      <c r="C180" s="133" t="s">
        <v>3859</v>
      </c>
      <c r="D180" s="133" t="s">
        <v>2019</v>
      </c>
      <c r="E180" s="133" t="s">
        <v>1177</v>
      </c>
      <c r="F180" s="133" t="s">
        <v>3559</v>
      </c>
    </row>
    <row r="181" spans="1:6">
      <c r="A181" s="133">
        <v>54530</v>
      </c>
      <c r="B181" s="133"/>
      <c r="C181" s="133" t="s">
        <v>3860</v>
      </c>
      <c r="D181" s="133" t="s">
        <v>2019</v>
      </c>
      <c r="E181" s="133" t="s">
        <v>1177</v>
      </c>
      <c r="F181" s="133" t="s">
        <v>3559</v>
      </c>
    </row>
    <row r="182" spans="1:6">
      <c r="A182" s="133">
        <v>54600</v>
      </c>
      <c r="B182" s="133" t="s">
        <v>3861</v>
      </c>
      <c r="C182" s="133" t="s">
        <v>3862</v>
      </c>
      <c r="D182" s="133" t="s">
        <v>2019</v>
      </c>
      <c r="E182" s="133" t="s">
        <v>1177</v>
      </c>
      <c r="F182" s="133" t="s">
        <v>3559</v>
      </c>
    </row>
    <row r="183" spans="1:6">
      <c r="A183" s="133">
        <v>54610</v>
      </c>
      <c r="B183" s="133" t="s">
        <v>3863</v>
      </c>
      <c r="C183" s="133" t="s">
        <v>3864</v>
      </c>
      <c r="D183" s="133" t="s">
        <v>2019</v>
      </c>
      <c r="E183" s="133" t="s">
        <v>1177</v>
      </c>
      <c r="F183" s="133" t="s">
        <v>3559</v>
      </c>
    </row>
    <row r="184" spans="1:6">
      <c r="A184" s="133">
        <v>54700</v>
      </c>
      <c r="B184" s="133" t="s">
        <v>3865</v>
      </c>
      <c r="C184" s="133" t="s">
        <v>3866</v>
      </c>
      <c r="D184" s="133" t="s">
        <v>2019</v>
      </c>
      <c r="E184" s="133" t="s">
        <v>1177</v>
      </c>
      <c r="F184" s="133" t="s">
        <v>3559</v>
      </c>
    </row>
    <row r="185" spans="1:6">
      <c r="A185" s="133">
        <v>54800</v>
      </c>
      <c r="B185" s="133"/>
      <c r="C185" s="133" t="s">
        <v>3867</v>
      </c>
      <c r="D185" s="133" t="s">
        <v>2019</v>
      </c>
      <c r="E185" s="133" t="s">
        <v>1177</v>
      </c>
      <c r="F185" s="133" t="s">
        <v>3559</v>
      </c>
    </row>
    <row r="186" spans="1:6">
      <c r="A186" s="133">
        <v>54810</v>
      </c>
      <c r="B186" s="133" t="s">
        <v>3868</v>
      </c>
      <c r="C186" s="133" t="s">
        <v>3869</v>
      </c>
      <c r="D186" s="133" t="s">
        <v>2019</v>
      </c>
      <c r="E186" s="133" t="s">
        <v>1177</v>
      </c>
      <c r="F186" s="133" t="s">
        <v>3559</v>
      </c>
    </row>
    <row r="187" spans="1:6">
      <c r="A187" s="133">
        <v>54820</v>
      </c>
      <c r="B187" s="133" t="s">
        <v>3870</v>
      </c>
      <c r="C187" s="133" t="s">
        <v>3871</v>
      </c>
      <c r="D187" s="133" t="s">
        <v>2019</v>
      </c>
      <c r="E187" s="133" t="s">
        <v>1177</v>
      </c>
      <c r="F187" s="133" t="s">
        <v>3559</v>
      </c>
    </row>
    <row r="188" spans="1:6">
      <c r="A188" s="133">
        <v>54830</v>
      </c>
      <c r="B188" s="133"/>
      <c r="C188" s="133" t="s">
        <v>3872</v>
      </c>
      <c r="D188" s="133" t="s">
        <v>2019</v>
      </c>
      <c r="E188" s="133" t="s">
        <v>1177</v>
      </c>
      <c r="F188" s="133" t="s">
        <v>3559</v>
      </c>
    </row>
    <row r="189" spans="1:6">
      <c r="A189" s="133">
        <v>54840</v>
      </c>
      <c r="B189" s="133" t="s">
        <v>3873</v>
      </c>
      <c r="C189" s="133" t="s">
        <v>3874</v>
      </c>
      <c r="D189" s="133" t="s">
        <v>2019</v>
      </c>
      <c r="E189" s="133" t="s">
        <v>1177</v>
      </c>
      <c r="F189" s="133" t="s">
        <v>3559</v>
      </c>
    </row>
    <row r="190" spans="1:6">
      <c r="A190" s="133">
        <v>54850</v>
      </c>
      <c r="B190" s="133" t="s">
        <v>3875</v>
      </c>
      <c r="C190" s="133" t="s">
        <v>3876</v>
      </c>
      <c r="D190" s="133" t="s">
        <v>2019</v>
      </c>
      <c r="E190" s="133" t="s">
        <v>1177</v>
      </c>
      <c r="F190" s="133" t="s">
        <v>3559</v>
      </c>
    </row>
    <row r="191" spans="1:6">
      <c r="A191" s="133">
        <v>54860</v>
      </c>
      <c r="B191" s="133" t="s">
        <v>3877</v>
      </c>
      <c r="C191" s="133" t="s">
        <v>3878</v>
      </c>
      <c r="D191" s="133" t="s">
        <v>2019</v>
      </c>
      <c r="E191" s="133" t="s">
        <v>1177</v>
      </c>
      <c r="F191" s="133" t="s">
        <v>3559</v>
      </c>
    </row>
    <row r="192" spans="1:6">
      <c r="A192" s="133">
        <v>54870</v>
      </c>
      <c r="B192" s="133"/>
      <c r="C192" s="133" t="s">
        <v>3879</v>
      </c>
      <c r="D192" s="133" t="s">
        <v>2019</v>
      </c>
      <c r="E192" s="133" t="s">
        <v>1177</v>
      </c>
      <c r="F192" s="133" t="s">
        <v>3559</v>
      </c>
    </row>
    <row r="193" spans="1:6">
      <c r="A193" s="133">
        <v>54880</v>
      </c>
      <c r="B193" s="133" t="s">
        <v>3880</v>
      </c>
      <c r="C193" s="133" t="s">
        <v>3881</v>
      </c>
      <c r="D193" s="133" t="s">
        <v>2019</v>
      </c>
      <c r="E193" s="133" t="s">
        <v>1177</v>
      </c>
      <c r="F193" s="133" t="s">
        <v>3559</v>
      </c>
    </row>
    <row r="194" spans="1:6">
      <c r="A194" s="133">
        <v>54890</v>
      </c>
      <c r="B194" s="133" t="s">
        <v>3882</v>
      </c>
      <c r="C194" s="133" t="s">
        <v>3883</v>
      </c>
      <c r="D194" s="133" t="s">
        <v>2019</v>
      </c>
      <c r="E194" s="133" t="s">
        <v>1177</v>
      </c>
      <c r="F194" s="133" t="s">
        <v>3559</v>
      </c>
    </row>
    <row r="195" spans="1:6">
      <c r="A195" s="133">
        <v>55000</v>
      </c>
      <c r="B195" s="133"/>
      <c r="C195" s="133" t="s">
        <v>3884</v>
      </c>
      <c r="D195" s="133" t="s">
        <v>2019</v>
      </c>
      <c r="E195" s="133" t="s">
        <v>1177</v>
      </c>
      <c r="F195" s="133" t="s">
        <v>3559</v>
      </c>
    </row>
    <row r="196" spans="1:6">
      <c r="A196" s="133">
        <v>55100</v>
      </c>
      <c r="B196" s="133" t="s">
        <v>3885</v>
      </c>
      <c r="C196" s="133" t="s">
        <v>3886</v>
      </c>
      <c r="D196" s="133" t="s">
        <v>2019</v>
      </c>
      <c r="E196" s="133" t="s">
        <v>1177</v>
      </c>
      <c r="F196" s="133" t="s">
        <v>3559</v>
      </c>
    </row>
    <row r="197" spans="1:6">
      <c r="A197" s="133">
        <v>55200</v>
      </c>
      <c r="B197" s="133"/>
      <c r="C197" s="133" t="s">
        <v>3887</v>
      </c>
      <c r="D197" s="133" t="s">
        <v>2019</v>
      </c>
      <c r="E197" s="133" t="s">
        <v>1177</v>
      </c>
      <c r="F197" s="133" t="s">
        <v>3559</v>
      </c>
    </row>
    <row r="198" spans="1:6">
      <c r="A198" s="133">
        <v>56000</v>
      </c>
      <c r="B198" s="133"/>
      <c r="C198" s="133" t="s">
        <v>3888</v>
      </c>
      <c r="D198" s="133" t="s">
        <v>2019</v>
      </c>
      <c r="E198" s="133" t="s">
        <v>1177</v>
      </c>
      <c r="F198" s="133" t="s">
        <v>3559</v>
      </c>
    </row>
    <row r="199" spans="1:6">
      <c r="A199" s="133">
        <v>56100</v>
      </c>
      <c r="B199" s="133" t="s">
        <v>3889</v>
      </c>
      <c r="C199" s="133" t="s">
        <v>3890</v>
      </c>
      <c r="D199" s="133" t="s">
        <v>2019</v>
      </c>
      <c r="E199" s="133" t="s">
        <v>1177</v>
      </c>
      <c r="F199" s="133" t="s">
        <v>3559</v>
      </c>
    </row>
    <row r="200" spans="1:6">
      <c r="A200" s="133">
        <v>56110</v>
      </c>
      <c r="B200" s="133" t="s">
        <v>3891</v>
      </c>
      <c r="C200" s="133" t="s">
        <v>3892</v>
      </c>
      <c r="D200" s="133" t="s">
        <v>2019</v>
      </c>
      <c r="E200" s="133" t="s">
        <v>1177</v>
      </c>
      <c r="F200" s="133" t="s">
        <v>3559</v>
      </c>
    </row>
    <row r="201" spans="1:6">
      <c r="A201" s="133">
        <v>56200</v>
      </c>
      <c r="B201" s="133" t="s">
        <v>3893</v>
      </c>
      <c r="C201" s="133" t="s">
        <v>3894</v>
      </c>
      <c r="D201" s="133" t="s">
        <v>2019</v>
      </c>
      <c r="E201" s="133" t="s">
        <v>1177</v>
      </c>
      <c r="F201" s="133" t="s">
        <v>3559</v>
      </c>
    </row>
    <row r="202" spans="1:6">
      <c r="A202" s="133">
        <v>56300</v>
      </c>
      <c r="B202" s="133"/>
      <c r="C202" s="133" t="s">
        <v>3895</v>
      </c>
      <c r="D202" s="133" t="s">
        <v>2019</v>
      </c>
      <c r="E202" s="133" t="s">
        <v>1177</v>
      </c>
      <c r="F202" s="133" t="s">
        <v>3559</v>
      </c>
    </row>
    <row r="203" spans="1:6">
      <c r="A203" s="133">
        <v>56310</v>
      </c>
      <c r="B203" s="133" t="s">
        <v>3896</v>
      </c>
      <c r="C203" s="133" t="s">
        <v>3897</v>
      </c>
      <c r="D203" s="133" t="s">
        <v>2019</v>
      </c>
      <c r="E203" s="133" t="s">
        <v>1177</v>
      </c>
      <c r="F203" s="133" t="s">
        <v>3559</v>
      </c>
    </row>
    <row r="204" spans="1:6">
      <c r="A204" s="133">
        <v>56320</v>
      </c>
      <c r="B204" s="133"/>
      <c r="C204" s="133" t="s">
        <v>3898</v>
      </c>
      <c r="D204" s="133" t="s">
        <v>2019</v>
      </c>
      <c r="E204" s="133" t="s">
        <v>1177</v>
      </c>
      <c r="F204" s="133" t="s">
        <v>3559</v>
      </c>
    </row>
    <row r="205" spans="1:6">
      <c r="A205" s="133">
        <v>56330</v>
      </c>
      <c r="B205" s="133" t="s">
        <v>3899</v>
      </c>
      <c r="C205" s="133" t="s">
        <v>3900</v>
      </c>
      <c r="D205" s="133" t="s">
        <v>2019</v>
      </c>
      <c r="E205" s="133" t="s">
        <v>1177</v>
      </c>
      <c r="F205" s="133" t="s">
        <v>3559</v>
      </c>
    </row>
    <row r="206" spans="1:6">
      <c r="A206" s="133">
        <v>57000</v>
      </c>
      <c r="B206" s="133" t="s">
        <v>3901</v>
      </c>
      <c r="C206" s="133" t="s">
        <v>3902</v>
      </c>
      <c r="D206" s="133" t="s">
        <v>2019</v>
      </c>
      <c r="E206" s="133" t="s">
        <v>1177</v>
      </c>
      <c r="F206" s="133" t="s">
        <v>3559</v>
      </c>
    </row>
    <row r="207" spans="1:6">
      <c r="A207" s="133">
        <v>57100</v>
      </c>
      <c r="B207" s="133"/>
      <c r="C207" s="133" t="s">
        <v>3903</v>
      </c>
      <c r="D207" s="133"/>
      <c r="E207" s="133" t="s">
        <v>1177</v>
      </c>
      <c r="F207" s="133" t="s">
        <v>3559</v>
      </c>
    </row>
    <row r="208" spans="1:6">
      <c r="A208" s="133">
        <v>57110</v>
      </c>
      <c r="B208" s="133"/>
      <c r="C208" s="133" t="s">
        <v>3904</v>
      </c>
      <c r="D208" s="133" t="s">
        <v>2019</v>
      </c>
      <c r="E208" s="133" t="s">
        <v>1177</v>
      </c>
      <c r="F208" s="133" t="s">
        <v>3559</v>
      </c>
    </row>
    <row r="209" spans="1:6">
      <c r="A209" s="133">
        <v>57111</v>
      </c>
      <c r="B209" s="133" t="s">
        <v>3905</v>
      </c>
      <c r="C209" s="133" t="s">
        <v>3906</v>
      </c>
      <c r="D209" s="133" t="s">
        <v>2019</v>
      </c>
      <c r="E209" s="133" t="s">
        <v>1177</v>
      </c>
      <c r="F209" s="133" t="s">
        <v>3559</v>
      </c>
    </row>
    <row r="210" spans="1:6">
      <c r="A210" s="133">
        <v>57112</v>
      </c>
      <c r="B210" s="133" t="s">
        <v>3907</v>
      </c>
      <c r="C210" s="133" t="s">
        <v>3908</v>
      </c>
      <c r="D210" s="133" t="s">
        <v>2019</v>
      </c>
      <c r="E210" s="133" t="s">
        <v>1177</v>
      </c>
      <c r="F210" s="133" t="s">
        <v>3559</v>
      </c>
    </row>
    <row r="211" spans="1:6">
      <c r="A211" s="133">
        <v>57120</v>
      </c>
      <c r="B211" s="133" t="s">
        <v>3819</v>
      </c>
      <c r="C211" s="133" t="s">
        <v>3909</v>
      </c>
      <c r="D211" s="133" t="s">
        <v>2019</v>
      </c>
      <c r="E211" s="133" t="s">
        <v>1177</v>
      </c>
      <c r="F211" s="133" t="s">
        <v>3559</v>
      </c>
    </row>
    <row r="212" spans="1:6">
      <c r="A212" s="133">
        <v>57130</v>
      </c>
      <c r="B212" s="133" t="s">
        <v>3910</v>
      </c>
      <c r="C212" s="133" t="s">
        <v>3911</v>
      </c>
      <c r="D212" s="133" t="s">
        <v>2019</v>
      </c>
      <c r="E212" s="133" t="s">
        <v>1177</v>
      </c>
      <c r="F212" s="133" t="s">
        <v>3559</v>
      </c>
    </row>
    <row r="213" spans="1:6">
      <c r="A213" s="133">
        <v>57140</v>
      </c>
      <c r="B213" s="133" t="s">
        <v>3912</v>
      </c>
      <c r="C213" s="133" t="s">
        <v>3913</v>
      </c>
      <c r="D213" s="133" t="s">
        <v>2019</v>
      </c>
      <c r="E213" s="133" t="s">
        <v>1177</v>
      </c>
      <c r="F213" s="133" t="s">
        <v>3559</v>
      </c>
    </row>
    <row r="214" spans="1:6">
      <c r="A214" s="133">
        <v>57150</v>
      </c>
      <c r="B214" s="133" t="s">
        <v>3914</v>
      </c>
      <c r="C214" s="133" t="s">
        <v>3915</v>
      </c>
      <c r="D214" s="133" t="s">
        <v>2019</v>
      </c>
      <c r="E214" s="133" t="s">
        <v>1177</v>
      </c>
      <c r="F214" s="133" t="s">
        <v>3559</v>
      </c>
    </row>
    <row r="215" spans="1:6">
      <c r="A215" s="133">
        <v>57200</v>
      </c>
      <c r="B215" s="133" t="s">
        <v>3916</v>
      </c>
      <c r="C215" s="133" t="s">
        <v>3917</v>
      </c>
      <c r="D215" s="133" t="s">
        <v>2019</v>
      </c>
      <c r="E215" s="133" t="s">
        <v>1177</v>
      </c>
      <c r="F215" s="133" t="s">
        <v>3559</v>
      </c>
    </row>
    <row r="216" spans="1:6">
      <c r="A216" s="133">
        <v>57300</v>
      </c>
      <c r="B216" s="133" t="s">
        <v>3918</v>
      </c>
      <c r="C216" s="133" t="s">
        <v>3919</v>
      </c>
      <c r="D216" s="133" t="s">
        <v>2019</v>
      </c>
      <c r="E216" s="133" t="s">
        <v>1177</v>
      </c>
      <c r="F216" s="133" t="s">
        <v>3559</v>
      </c>
    </row>
    <row r="217" spans="1:6">
      <c r="A217" s="133">
        <v>57400</v>
      </c>
      <c r="B217" s="133" t="s">
        <v>3920</v>
      </c>
      <c r="C217" s="133" t="s">
        <v>3921</v>
      </c>
      <c r="D217" s="133" t="s">
        <v>2019</v>
      </c>
      <c r="E217" s="133" t="s">
        <v>1177</v>
      </c>
      <c r="F217" s="133" t="s">
        <v>3559</v>
      </c>
    </row>
    <row r="218" spans="1:6">
      <c r="A218" s="133">
        <v>57500</v>
      </c>
      <c r="B218" s="133" t="s">
        <v>3922</v>
      </c>
      <c r="C218" s="133" t="s">
        <v>3923</v>
      </c>
      <c r="D218" s="133" t="s">
        <v>2019</v>
      </c>
      <c r="E218" s="133" t="s">
        <v>1177</v>
      </c>
      <c r="F218" s="133" t="s">
        <v>3559</v>
      </c>
    </row>
    <row r="219" spans="1:6">
      <c r="A219" s="133">
        <v>57600</v>
      </c>
      <c r="B219" s="133" t="s">
        <v>3924</v>
      </c>
      <c r="C219" s="133" t="s">
        <v>3925</v>
      </c>
      <c r="D219" s="133" t="s">
        <v>2019</v>
      </c>
      <c r="E219" s="133" t="s">
        <v>1177</v>
      </c>
      <c r="F219" s="133" t="s">
        <v>3559</v>
      </c>
    </row>
    <row r="220" spans="1:6">
      <c r="A220" s="133">
        <v>57700</v>
      </c>
      <c r="B220" s="133" t="s">
        <v>879</v>
      </c>
      <c r="C220" s="133" t="s">
        <v>3926</v>
      </c>
      <c r="D220" s="133" t="s">
        <v>2019</v>
      </c>
      <c r="E220" s="133" t="s">
        <v>1177</v>
      </c>
      <c r="F220" s="133" t="s">
        <v>3559</v>
      </c>
    </row>
    <row r="221" spans="1:6">
      <c r="A221" s="133">
        <v>58000</v>
      </c>
      <c r="B221" s="133"/>
      <c r="C221" s="133" t="s">
        <v>3927</v>
      </c>
      <c r="D221" s="133" t="s">
        <v>2019</v>
      </c>
      <c r="E221" s="133" t="s">
        <v>1177</v>
      </c>
      <c r="F221" s="133" t="s">
        <v>3559</v>
      </c>
    </row>
    <row r="222" spans="1:6">
      <c r="A222" s="133">
        <v>58100</v>
      </c>
      <c r="B222" s="133" t="s">
        <v>2252</v>
      </c>
      <c r="C222" s="133" t="s">
        <v>3928</v>
      </c>
      <c r="D222" s="133" t="s">
        <v>2019</v>
      </c>
      <c r="E222" s="133" t="s">
        <v>1177</v>
      </c>
      <c r="F222" s="133" t="s">
        <v>3559</v>
      </c>
    </row>
    <row r="223" spans="1:6">
      <c r="A223" s="133">
        <v>58110</v>
      </c>
      <c r="B223" s="133" t="s">
        <v>3929</v>
      </c>
      <c r="C223" s="133" t="s">
        <v>3930</v>
      </c>
      <c r="D223" s="133" t="s">
        <v>2019</v>
      </c>
      <c r="E223" s="133" t="s">
        <v>1177</v>
      </c>
      <c r="F223" s="133" t="s">
        <v>3559</v>
      </c>
    </row>
    <row r="224" spans="1:6">
      <c r="A224" s="133">
        <v>58120</v>
      </c>
      <c r="B224" s="133" t="s">
        <v>3931</v>
      </c>
      <c r="C224" s="133" t="s">
        <v>3932</v>
      </c>
      <c r="D224" s="133" t="s">
        <v>2019</v>
      </c>
      <c r="E224" s="133" t="s">
        <v>1177</v>
      </c>
      <c r="F224" s="133" t="s">
        <v>3559</v>
      </c>
    </row>
    <row r="225" spans="1:6">
      <c r="A225" s="133">
        <v>58130</v>
      </c>
      <c r="B225" s="133" t="s">
        <v>3933</v>
      </c>
      <c r="C225" s="133" t="s">
        <v>3934</v>
      </c>
      <c r="D225" s="133" t="s">
        <v>2019</v>
      </c>
      <c r="E225" s="133" t="s">
        <v>1177</v>
      </c>
      <c r="F225" s="133" t="s">
        <v>3559</v>
      </c>
    </row>
    <row r="226" spans="1:6">
      <c r="A226" s="133">
        <v>58140</v>
      </c>
      <c r="B226" s="133" t="s">
        <v>3935</v>
      </c>
      <c r="C226" s="133" t="s">
        <v>3936</v>
      </c>
      <c r="D226" s="133" t="s">
        <v>2019</v>
      </c>
      <c r="E226" s="133" t="s">
        <v>1177</v>
      </c>
      <c r="F226" s="133" t="s">
        <v>3559</v>
      </c>
    </row>
    <row r="227" spans="1:6">
      <c r="A227" s="133">
        <v>58150</v>
      </c>
      <c r="B227" s="133" t="s">
        <v>3937</v>
      </c>
      <c r="C227" s="133" t="s">
        <v>3938</v>
      </c>
      <c r="D227" s="133" t="s">
        <v>2019</v>
      </c>
      <c r="E227" s="133" t="s">
        <v>1177</v>
      </c>
      <c r="F227" s="133" t="s">
        <v>3559</v>
      </c>
    </row>
    <row r="228" spans="1:6">
      <c r="A228" s="133">
        <v>58160</v>
      </c>
      <c r="B228" s="133" t="s">
        <v>3939</v>
      </c>
      <c r="C228" s="133" t="s">
        <v>3940</v>
      </c>
      <c r="D228" s="133" t="s">
        <v>2019</v>
      </c>
      <c r="E228" s="133" t="s">
        <v>1177</v>
      </c>
      <c r="F228" s="133" t="s">
        <v>3559</v>
      </c>
    </row>
    <row r="229" spans="1:6">
      <c r="A229" s="133">
        <v>58170</v>
      </c>
      <c r="B229" s="133" t="s">
        <v>3941</v>
      </c>
      <c r="C229" s="133" t="s">
        <v>3942</v>
      </c>
      <c r="D229" s="133" t="s">
        <v>2019</v>
      </c>
      <c r="E229" s="133" t="s">
        <v>1177</v>
      </c>
      <c r="F229" s="133" t="s">
        <v>3559</v>
      </c>
    </row>
    <row r="230" spans="1:6">
      <c r="A230" s="133">
        <v>58180</v>
      </c>
      <c r="B230" s="133" t="s">
        <v>3943</v>
      </c>
      <c r="C230" s="133" t="s">
        <v>3944</v>
      </c>
      <c r="D230" s="133" t="s">
        <v>2019</v>
      </c>
      <c r="E230" s="133" t="s">
        <v>1177</v>
      </c>
      <c r="F230" s="133" t="s">
        <v>3559</v>
      </c>
    </row>
    <row r="231" spans="1:6">
      <c r="A231" s="133">
        <v>58190</v>
      </c>
      <c r="B231" s="133" t="s">
        <v>3945</v>
      </c>
      <c r="C231" s="133" t="s">
        <v>3946</v>
      </c>
      <c r="D231" s="133" t="s">
        <v>2019</v>
      </c>
      <c r="E231" s="133" t="s">
        <v>1177</v>
      </c>
      <c r="F231" s="133" t="s">
        <v>3559</v>
      </c>
    </row>
    <row r="232" spans="1:6">
      <c r="A232" s="133">
        <v>58200</v>
      </c>
      <c r="B232" s="133" t="s">
        <v>3947</v>
      </c>
      <c r="C232" s="133" t="s">
        <v>2272</v>
      </c>
      <c r="D232" s="133" t="s">
        <v>2019</v>
      </c>
      <c r="E232" s="133" t="s">
        <v>1177</v>
      </c>
      <c r="F232" s="133" t="s">
        <v>3559</v>
      </c>
    </row>
    <row r="233" spans="1:6">
      <c r="A233" s="133">
        <v>58201</v>
      </c>
      <c r="B233" s="133"/>
      <c r="C233" s="133" t="s">
        <v>3942</v>
      </c>
      <c r="D233" s="133" t="s">
        <v>2019</v>
      </c>
      <c r="E233" s="133" t="s">
        <v>1177</v>
      </c>
      <c r="F233" s="133" t="s">
        <v>3559</v>
      </c>
    </row>
    <row r="234" spans="1:6">
      <c r="A234" s="133">
        <v>58300</v>
      </c>
      <c r="B234" s="133"/>
      <c r="C234" s="133" t="s">
        <v>3948</v>
      </c>
      <c r="D234" s="133" t="s">
        <v>2019</v>
      </c>
      <c r="E234" s="133" t="s">
        <v>1177</v>
      </c>
      <c r="F234" s="133" t="s">
        <v>3559</v>
      </c>
    </row>
    <row r="235" spans="1:6">
      <c r="A235" s="133">
        <v>58310</v>
      </c>
      <c r="B235" s="133"/>
      <c r="C235" s="133" t="s">
        <v>3949</v>
      </c>
      <c r="D235" s="133" t="s">
        <v>2019</v>
      </c>
      <c r="E235" s="133" t="s">
        <v>1177</v>
      </c>
      <c r="F235" s="133" t="s">
        <v>3559</v>
      </c>
    </row>
    <row r="236" spans="1:6">
      <c r="A236" s="133">
        <v>59000</v>
      </c>
      <c r="B236" s="133" t="s">
        <v>3950</v>
      </c>
      <c r="C236" s="133" t="s">
        <v>3951</v>
      </c>
      <c r="D236" s="133" t="s">
        <v>2019</v>
      </c>
      <c r="E236" s="133" t="s">
        <v>1177</v>
      </c>
      <c r="F236" s="133" t="s">
        <v>3559</v>
      </c>
    </row>
    <row r="237" spans="1:6">
      <c r="A237" s="133">
        <v>59510</v>
      </c>
      <c r="B237" s="133" t="s">
        <v>3952</v>
      </c>
      <c r="C237" s="133" t="s">
        <v>3953</v>
      </c>
      <c r="D237" s="133" t="s">
        <v>2019</v>
      </c>
      <c r="E237" s="133" t="s">
        <v>1177</v>
      </c>
      <c r="F237" s="133" t="s">
        <v>3559</v>
      </c>
    </row>
    <row r="238" spans="1:6">
      <c r="A238" s="133">
        <v>59520</v>
      </c>
      <c r="B238" s="133" t="s">
        <v>3952</v>
      </c>
      <c r="C238" s="133" t="s">
        <v>3954</v>
      </c>
      <c r="D238" s="133" t="s">
        <v>2019</v>
      </c>
      <c r="E238" s="133" t="s">
        <v>1177</v>
      </c>
      <c r="F238" s="133" t="s">
        <v>3559</v>
      </c>
    </row>
    <row r="239" spans="1:6">
      <c r="A239" s="133">
        <v>59530</v>
      </c>
      <c r="B239" s="133" t="s">
        <v>3952</v>
      </c>
      <c r="C239" s="133" t="s">
        <v>3955</v>
      </c>
      <c r="D239" s="133" t="s">
        <v>2019</v>
      </c>
      <c r="E239" s="133" t="s">
        <v>1177</v>
      </c>
      <c r="F239" s="133" t="s">
        <v>3559</v>
      </c>
    </row>
    <row r="240" spans="1:6">
      <c r="A240" s="133">
        <v>59550</v>
      </c>
      <c r="B240" s="133" t="s">
        <v>3956</v>
      </c>
      <c r="C240" s="133" t="s">
        <v>3957</v>
      </c>
      <c r="D240" s="133" t="s">
        <v>2019</v>
      </c>
      <c r="E240" s="133" t="s">
        <v>1177</v>
      </c>
      <c r="F240" s="133" t="s">
        <v>3559</v>
      </c>
    </row>
    <row r="241" spans="1:6">
      <c r="A241" s="133">
        <v>60000</v>
      </c>
      <c r="B241" s="133"/>
      <c r="C241" s="133" t="s">
        <v>3958</v>
      </c>
      <c r="D241" s="133" t="s">
        <v>2019</v>
      </c>
      <c r="E241" s="133" t="s">
        <v>1177</v>
      </c>
      <c r="F241" s="133" t="s">
        <v>3559</v>
      </c>
    </row>
    <row r="242" spans="1:6">
      <c r="A242" s="133">
        <v>600000</v>
      </c>
      <c r="B242" s="133" t="s">
        <v>3959</v>
      </c>
      <c r="C242" s="133" t="s">
        <v>3960</v>
      </c>
      <c r="D242" s="133" t="s">
        <v>2019</v>
      </c>
      <c r="E242" s="133" t="s">
        <v>2149</v>
      </c>
      <c r="F242" s="133" t="s">
        <v>3559</v>
      </c>
    </row>
    <row r="243" spans="1:6">
      <c r="A243" s="133">
        <v>610000</v>
      </c>
      <c r="B243" s="133" t="s">
        <v>3961</v>
      </c>
      <c r="C243" s="133" t="s">
        <v>3962</v>
      </c>
      <c r="D243" s="133" t="s">
        <v>2019</v>
      </c>
      <c r="E243" s="133" t="s">
        <v>1177</v>
      </c>
      <c r="F243" s="133" t="s">
        <v>3559</v>
      </c>
    </row>
    <row r="244" spans="1:6">
      <c r="A244" s="133">
        <v>610100</v>
      </c>
      <c r="B244" s="133"/>
      <c r="C244" s="133" t="s">
        <v>3963</v>
      </c>
      <c r="D244" s="133" t="s">
        <v>2019</v>
      </c>
      <c r="E244" s="133" t="s">
        <v>1177</v>
      </c>
      <c r="F244" s="133" t="s">
        <v>3559</v>
      </c>
    </row>
    <row r="245" spans="1:6">
      <c r="A245" s="133">
        <v>610200</v>
      </c>
      <c r="B245" s="133"/>
      <c r="C245" s="133" t="s">
        <v>3964</v>
      </c>
      <c r="D245" s="133" t="s">
        <v>2019</v>
      </c>
      <c r="E245" s="133" t="s">
        <v>1177</v>
      </c>
      <c r="F245" s="133" t="s">
        <v>3559</v>
      </c>
    </row>
    <row r="246" spans="1:6">
      <c r="A246" s="133">
        <v>610210</v>
      </c>
      <c r="B246" s="133"/>
      <c r="C246" s="133" t="s">
        <v>3965</v>
      </c>
      <c r="D246" s="133" t="s">
        <v>1915</v>
      </c>
      <c r="E246" s="133" t="s">
        <v>1177</v>
      </c>
      <c r="F246" s="133" t="s">
        <v>3559</v>
      </c>
    </row>
    <row r="247" spans="1:6">
      <c r="A247" s="133">
        <v>610300</v>
      </c>
      <c r="B247" s="133"/>
      <c r="C247" s="133" t="s">
        <v>3966</v>
      </c>
      <c r="D247" s="133" t="s">
        <v>2019</v>
      </c>
      <c r="E247" s="133" t="s">
        <v>1177</v>
      </c>
      <c r="F247" s="133" t="s">
        <v>3559</v>
      </c>
    </row>
    <row r="248" spans="1:6">
      <c r="A248" s="133">
        <v>610400</v>
      </c>
      <c r="B248" s="133" t="s">
        <v>3961</v>
      </c>
      <c r="C248" s="133" t="s">
        <v>3962</v>
      </c>
      <c r="D248" s="133" t="s">
        <v>2019</v>
      </c>
      <c r="E248" s="133" t="s">
        <v>1177</v>
      </c>
      <c r="F248" s="133" t="s">
        <v>3559</v>
      </c>
    </row>
    <row r="249" spans="1:6">
      <c r="A249" s="133">
        <v>610401</v>
      </c>
      <c r="B249" s="133" t="s">
        <v>3967</v>
      </c>
      <c r="C249" s="133" t="s">
        <v>3968</v>
      </c>
      <c r="D249" s="133" t="s">
        <v>2019</v>
      </c>
      <c r="E249" s="133" t="s">
        <v>1177</v>
      </c>
      <c r="F249" s="133" t="s">
        <v>3559</v>
      </c>
    </row>
    <row r="250" spans="1:6">
      <c r="A250" s="133">
        <v>610402</v>
      </c>
      <c r="B250" s="133" t="s">
        <v>3969</v>
      </c>
      <c r="C250" s="133" t="s">
        <v>3970</v>
      </c>
      <c r="D250" s="133" t="s">
        <v>2019</v>
      </c>
      <c r="E250" s="133" t="s">
        <v>1177</v>
      </c>
      <c r="F250" s="133" t="s">
        <v>3559</v>
      </c>
    </row>
    <row r="251" spans="1:6">
      <c r="A251" s="133">
        <v>610403</v>
      </c>
      <c r="B251" s="133" t="s">
        <v>3971</v>
      </c>
      <c r="C251" s="133" t="s">
        <v>3972</v>
      </c>
      <c r="D251" s="133" t="s">
        <v>2019</v>
      </c>
      <c r="E251" s="133" t="s">
        <v>1177</v>
      </c>
      <c r="F251" s="133" t="s">
        <v>3559</v>
      </c>
    </row>
    <row r="252" spans="1:6">
      <c r="A252" s="133">
        <v>610404</v>
      </c>
      <c r="B252" s="133" t="s">
        <v>3973</v>
      </c>
      <c r="C252" s="133" t="s">
        <v>3974</v>
      </c>
      <c r="D252" s="133" t="s">
        <v>2019</v>
      </c>
      <c r="E252" s="133" t="s">
        <v>1177</v>
      </c>
      <c r="F252" s="133" t="s">
        <v>3559</v>
      </c>
    </row>
    <row r="253" spans="1:6">
      <c r="A253" s="133">
        <v>610405</v>
      </c>
      <c r="B253" s="133" t="s">
        <v>3975</v>
      </c>
      <c r="C253" s="133" t="s">
        <v>3976</v>
      </c>
      <c r="D253" s="133" t="s">
        <v>2019</v>
      </c>
      <c r="E253" s="133" t="s">
        <v>1177</v>
      </c>
      <c r="F253" s="133" t="s">
        <v>3559</v>
      </c>
    </row>
    <row r="254" spans="1:6">
      <c r="A254" s="133">
        <v>610500</v>
      </c>
      <c r="B254" s="133" t="s">
        <v>3977</v>
      </c>
      <c r="C254" s="133" t="s">
        <v>3978</v>
      </c>
      <c r="D254" s="133" t="s">
        <v>2019</v>
      </c>
      <c r="E254" s="133" t="s">
        <v>1177</v>
      </c>
      <c r="F254" s="133" t="s">
        <v>3559</v>
      </c>
    </row>
    <row r="255" spans="1:6">
      <c r="A255" s="133">
        <v>610600</v>
      </c>
      <c r="B255" s="133"/>
      <c r="C255" s="133" t="s">
        <v>3970</v>
      </c>
      <c r="D255" s="133" t="s">
        <v>2019</v>
      </c>
      <c r="E255" s="133" t="s">
        <v>1177</v>
      </c>
      <c r="F255" s="133" t="s">
        <v>3559</v>
      </c>
    </row>
    <row r="256" spans="1:6">
      <c r="A256" s="133">
        <v>610700</v>
      </c>
      <c r="B256" s="133" t="s">
        <v>3979</v>
      </c>
      <c r="C256" s="133" t="s">
        <v>3980</v>
      </c>
      <c r="D256" s="133" t="s">
        <v>2019</v>
      </c>
      <c r="E256" s="133" t="s">
        <v>1177</v>
      </c>
      <c r="F256" s="133" t="s">
        <v>3559</v>
      </c>
    </row>
    <row r="257" spans="1:6">
      <c r="A257" s="133">
        <v>620000</v>
      </c>
      <c r="B257" s="133" t="s">
        <v>3981</v>
      </c>
      <c r="C257" s="133" t="s">
        <v>3982</v>
      </c>
      <c r="D257" s="133" t="s">
        <v>2019</v>
      </c>
      <c r="E257" s="133" t="s">
        <v>1177</v>
      </c>
      <c r="F257" s="133" t="s">
        <v>3559</v>
      </c>
    </row>
    <row r="258" spans="1:6">
      <c r="A258" s="133">
        <v>620100</v>
      </c>
      <c r="B258" s="133"/>
      <c r="C258" s="133" t="s">
        <v>3983</v>
      </c>
      <c r="D258" s="133" t="s">
        <v>2019</v>
      </c>
      <c r="E258" s="133" t="s">
        <v>1177</v>
      </c>
      <c r="F258" s="133" t="s">
        <v>3559</v>
      </c>
    </row>
    <row r="259" spans="1:6">
      <c r="A259" s="133">
        <v>630000</v>
      </c>
      <c r="B259" s="133"/>
      <c r="C259" s="133" t="s">
        <v>3984</v>
      </c>
      <c r="D259" s="133" t="s">
        <v>2019</v>
      </c>
      <c r="E259" s="133" t="s">
        <v>1177</v>
      </c>
      <c r="F259" s="133" t="s">
        <v>3559</v>
      </c>
    </row>
    <row r="260" spans="1:6">
      <c r="A260" s="133">
        <v>630100</v>
      </c>
      <c r="B260" s="133"/>
      <c r="C260" s="133" t="s">
        <v>3985</v>
      </c>
      <c r="D260" s="133" t="s">
        <v>2019</v>
      </c>
      <c r="E260" s="133" t="s">
        <v>1177</v>
      </c>
      <c r="F260" s="133" t="s">
        <v>3559</v>
      </c>
    </row>
    <row r="261" spans="1:6">
      <c r="A261" s="133">
        <v>640000</v>
      </c>
      <c r="B261" s="133"/>
      <c r="C261" s="133" t="s">
        <v>3986</v>
      </c>
      <c r="D261" s="133" t="s">
        <v>2019</v>
      </c>
      <c r="E261" s="133" t="s">
        <v>1177</v>
      </c>
      <c r="F261" s="133" t="s">
        <v>3559</v>
      </c>
    </row>
    <row r="262" spans="1:6">
      <c r="A262" s="133">
        <v>640100</v>
      </c>
      <c r="B262" s="133"/>
      <c r="C262" s="133" t="s">
        <v>3747</v>
      </c>
      <c r="D262" s="133" t="s">
        <v>1915</v>
      </c>
      <c r="E262" s="133" t="s">
        <v>1177</v>
      </c>
      <c r="F262" s="133" t="s">
        <v>3559</v>
      </c>
    </row>
    <row r="263" spans="1:6">
      <c r="A263" s="133">
        <v>640200</v>
      </c>
      <c r="B263" s="133"/>
      <c r="C263" s="133" t="s">
        <v>3962</v>
      </c>
      <c r="D263" s="133" t="s">
        <v>2019</v>
      </c>
      <c r="E263" s="133" t="s">
        <v>1177</v>
      </c>
      <c r="F263" s="133" t="s">
        <v>3559</v>
      </c>
    </row>
    <row r="264" spans="1:6">
      <c r="A264" s="133">
        <v>640300</v>
      </c>
      <c r="B264" s="133" t="s">
        <v>2613</v>
      </c>
      <c r="C264" s="133" t="s">
        <v>3987</v>
      </c>
      <c r="D264" s="133" t="s">
        <v>1915</v>
      </c>
      <c r="E264" s="133" t="s">
        <v>1177</v>
      </c>
      <c r="F264" s="133" t="s">
        <v>3559</v>
      </c>
    </row>
    <row r="265" spans="1:6">
      <c r="A265" s="133">
        <v>640310</v>
      </c>
      <c r="B265" s="133"/>
      <c r="C265" s="133" t="s">
        <v>3988</v>
      </c>
      <c r="D265" s="133" t="s">
        <v>1915</v>
      </c>
      <c r="E265" s="133" t="s">
        <v>1177</v>
      </c>
      <c r="F265" s="133" t="s">
        <v>3559</v>
      </c>
    </row>
    <row r="266" spans="1:6">
      <c r="A266" s="133">
        <v>640320</v>
      </c>
      <c r="B266" s="133"/>
      <c r="C266" s="133" t="s">
        <v>3989</v>
      </c>
      <c r="D266" s="133" t="s">
        <v>1915</v>
      </c>
      <c r="E266" s="133" t="s">
        <v>1177</v>
      </c>
      <c r="F266" s="133" t="s">
        <v>3559</v>
      </c>
    </row>
    <row r="267" spans="1:6">
      <c r="A267" s="133">
        <v>640330</v>
      </c>
      <c r="B267" s="133"/>
      <c r="C267" s="133" t="s">
        <v>3990</v>
      </c>
      <c r="D267" s="133" t="s">
        <v>1915</v>
      </c>
      <c r="E267" s="133" t="s">
        <v>1177</v>
      </c>
      <c r="F267" s="133" t="s">
        <v>3559</v>
      </c>
    </row>
    <row r="268" spans="1:6">
      <c r="A268" s="133">
        <v>640400</v>
      </c>
      <c r="B268" s="133" t="s">
        <v>576</v>
      </c>
      <c r="C268" s="133" t="s">
        <v>3991</v>
      </c>
      <c r="D268" s="133" t="s">
        <v>2019</v>
      </c>
      <c r="E268" s="133" t="s">
        <v>1177</v>
      </c>
      <c r="F268" s="133" t="s">
        <v>3559</v>
      </c>
    </row>
    <row r="269" spans="1:6">
      <c r="A269" s="133">
        <v>640410</v>
      </c>
      <c r="B269" s="133"/>
      <c r="C269" s="133" t="s">
        <v>3992</v>
      </c>
      <c r="D269" s="133" t="s">
        <v>2019</v>
      </c>
      <c r="E269" s="133" t="s">
        <v>1177</v>
      </c>
      <c r="F269" s="133" t="s">
        <v>3559</v>
      </c>
    </row>
    <row r="270" spans="1:6">
      <c r="A270" s="133">
        <v>640420</v>
      </c>
      <c r="B270" s="133" t="s">
        <v>3993</v>
      </c>
      <c r="C270" s="133" t="s">
        <v>3994</v>
      </c>
      <c r="D270" s="133" t="s">
        <v>2019</v>
      </c>
      <c r="E270" s="133" t="s">
        <v>1177</v>
      </c>
      <c r="F270" s="133" t="s">
        <v>3559</v>
      </c>
    </row>
    <row r="271" spans="1:6">
      <c r="A271" s="133">
        <v>640430</v>
      </c>
      <c r="B271" s="133"/>
      <c r="C271" s="133" t="s">
        <v>3995</v>
      </c>
      <c r="D271" s="133" t="s">
        <v>2019</v>
      </c>
      <c r="E271" s="133" t="s">
        <v>1177</v>
      </c>
      <c r="F271" s="133" t="s">
        <v>3559</v>
      </c>
    </row>
    <row r="272" spans="1:6">
      <c r="A272" s="133">
        <v>640440</v>
      </c>
      <c r="B272" s="133" t="s">
        <v>3996</v>
      </c>
      <c r="C272" s="133" t="s">
        <v>3997</v>
      </c>
      <c r="D272" s="133" t="s">
        <v>2019</v>
      </c>
      <c r="E272" s="133" t="s">
        <v>1177</v>
      </c>
      <c r="F272" s="133" t="s">
        <v>3559</v>
      </c>
    </row>
    <row r="273" spans="1:6">
      <c r="A273" s="133">
        <v>640500</v>
      </c>
      <c r="B273" s="133"/>
      <c r="C273" s="133" t="s">
        <v>3998</v>
      </c>
      <c r="D273" s="133" t="s">
        <v>2019</v>
      </c>
      <c r="E273" s="133" t="s">
        <v>1177</v>
      </c>
      <c r="F273" s="133" t="s">
        <v>3559</v>
      </c>
    </row>
    <row r="274" spans="1:6">
      <c r="A274" s="133">
        <v>640600</v>
      </c>
      <c r="B274" s="133" t="s">
        <v>271</v>
      </c>
      <c r="C274" s="133" t="s">
        <v>3999</v>
      </c>
      <c r="D274" s="133" t="s">
        <v>2019</v>
      </c>
      <c r="E274" s="133" t="s">
        <v>1177</v>
      </c>
      <c r="F274" s="133" t="s">
        <v>3559</v>
      </c>
    </row>
    <row r="275" spans="1:6">
      <c r="A275" s="133">
        <v>640610</v>
      </c>
      <c r="B275" s="133"/>
      <c r="C275" s="133" t="s">
        <v>4000</v>
      </c>
      <c r="D275" s="133" t="s">
        <v>2019</v>
      </c>
      <c r="E275" s="133" t="s">
        <v>1177</v>
      </c>
      <c r="F275" s="133" t="s">
        <v>3559</v>
      </c>
    </row>
    <row r="276" spans="1:6">
      <c r="A276" s="133">
        <v>650000</v>
      </c>
      <c r="B276" s="133"/>
      <c r="C276" s="133" t="s">
        <v>4001</v>
      </c>
      <c r="D276" s="133" t="s">
        <v>2019</v>
      </c>
      <c r="E276" s="133" t="s">
        <v>1177</v>
      </c>
      <c r="F276" s="133" t="s">
        <v>3559</v>
      </c>
    </row>
    <row r="277" spans="1:6">
      <c r="A277" s="133">
        <v>660000</v>
      </c>
      <c r="B277" s="133"/>
      <c r="C277" s="133" t="s">
        <v>2621</v>
      </c>
      <c r="D277" s="133" t="s">
        <v>2019</v>
      </c>
      <c r="E277" s="133" t="s">
        <v>1177</v>
      </c>
      <c r="F277" s="133" t="s">
        <v>3559</v>
      </c>
    </row>
    <row r="278" spans="1:6">
      <c r="A278" s="133" t="s">
        <v>4002</v>
      </c>
      <c r="B278" s="133" t="s">
        <v>1056</v>
      </c>
      <c r="C278" s="133" t="s">
        <v>4003</v>
      </c>
      <c r="D278" s="133" t="s">
        <v>1849</v>
      </c>
      <c r="E278" s="133" t="s">
        <v>1177</v>
      </c>
      <c r="F278" s="133" t="s">
        <v>3559</v>
      </c>
    </row>
  </sheetData>
  <autoFilter ref="A1:I278" xr:uid="{EB823A3E-B0D0-403E-A556-AA5E289D1F12}"/>
  <phoneticPr fontId="40"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4788-5F00-4237-86B9-EC6A07B1CED8}">
  <sheetPr>
    <tabColor theme="0" tint="-0.249977111117893"/>
    <pageSetUpPr fitToPage="1"/>
  </sheetPr>
  <dimension ref="A1:L14"/>
  <sheetViews>
    <sheetView workbookViewId="0"/>
  </sheetViews>
  <sheetFormatPr defaultColWidth="9.375" defaultRowHeight="17.399999999999999"/>
  <cols>
    <col min="1" max="1" width="3.625" style="21" customWidth="1"/>
    <col min="2" max="2" width="50.875" style="21" customWidth="1"/>
    <col min="3" max="3" width="85.375" style="21" bestFit="1" customWidth="1"/>
    <col min="4" max="4" width="65.875" style="21" bestFit="1" customWidth="1"/>
    <col min="5" max="6" width="53.5" style="21" customWidth="1"/>
    <col min="7" max="7" width="75" style="23" hidden="1" customWidth="1"/>
    <col min="8" max="8" width="75" style="21" bestFit="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6" ht="21">
      <c r="B1" s="22" t="s">
        <v>2690</v>
      </c>
    </row>
    <row r="2" spans="1:6">
      <c r="B2" s="21" t="s">
        <v>2691</v>
      </c>
      <c r="C2" s="24">
        <f>CONTENTS!C2</f>
        <v>46112</v>
      </c>
      <c r="D2" s="24"/>
      <c r="E2" s="24"/>
      <c r="F2" s="24"/>
    </row>
    <row r="3" spans="1:6">
      <c r="B3" s="21" t="s">
        <v>2692</v>
      </c>
      <c r="C3" s="37" t="s">
        <v>4004</v>
      </c>
      <c r="D3" s="37"/>
      <c r="E3" s="45"/>
      <c r="F3" s="45"/>
    </row>
    <row r="4" spans="1:6">
      <c r="B4" s="21" t="s">
        <v>2694</v>
      </c>
      <c r="C4" s="37" t="str">
        <f>VLOOKUP(C3, COA!$A$2:$C$187,3,0)</f>
        <v>Investments - Bond</v>
      </c>
      <c r="D4" s="37"/>
      <c r="E4" s="37"/>
      <c r="F4" s="37"/>
    </row>
    <row r="5" spans="1:6">
      <c r="A5" s="21" t="s">
        <v>290</v>
      </c>
    </row>
    <row r="6" spans="1:6" s="37" customFormat="1">
      <c r="B6" s="38" t="s">
        <v>2709</v>
      </c>
      <c r="C6" s="38" t="s">
        <v>2710</v>
      </c>
      <c r="D6" s="38" t="s">
        <v>2711</v>
      </c>
      <c r="E6" s="46" t="s">
        <v>151</v>
      </c>
      <c r="F6" s="46" t="s">
        <v>249</v>
      </c>
    </row>
    <row r="7" spans="1:6">
      <c r="B7" s="131"/>
      <c r="C7" s="131"/>
      <c r="D7" s="132"/>
      <c r="E7" s="52"/>
      <c r="F7" s="53"/>
    </row>
    <row r="8" spans="1:6">
      <c r="B8" s="131"/>
      <c r="C8" s="131"/>
      <c r="D8" s="132"/>
      <c r="E8" s="52"/>
      <c r="F8" s="53"/>
    </row>
    <row r="9" spans="1:6">
      <c r="B9" s="131"/>
      <c r="C9" s="131"/>
      <c r="D9" s="132"/>
      <c r="E9" s="52"/>
      <c r="F9" s="53"/>
    </row>
    <row r="10" spans="1:6">
      <c r="B10" s="131"/>
      <c r="C10" s="131"/>
      <c r="D10" s="132"/>
      <c r="E10" s="52"/>
      <c r="F10" s="53"/>
    </row>
    <row r="11" spans="1:6">
      <c r="B11" s="131"/>
      <c r="C11" s="131"/>
      <c r="D11" s="132"/>
      <c r="E11" s="52"/>
      <c r="F11" s="53"/>
    </row>
    <row r="12" spans="1:6">
      <c r="B12" s="111"/>
      <c r="C12" s="111"/>
      <c r="D12" s="132"/>
      <c r="E12" s="52"/>
      <c r="F12" s="53"/>
    </row>
    <row r="13" spans="1:6">
      <c r="B13" s="136"/>
      <c r="C13" s="136"/>
      <c r="D13" s="136"/>
      <c r="E13" s="137"/>
      <c r="F13" s="137"/>
    </row>
    <row r="14" spans="1:6">
      <c r="B14" s="112"/>
      <c r="C14" s="112"/>
      <c r="D14" s="32"/>
      <c r="E14" s="56">
        <f>SUM(E7:E12)</f>
        <v>0</v>
      </c>
      <c r="F14" s="146" t="e">
        <f>VLOOKUP("1383-00-000",#REF!,6,0)=E14</f>
        <v>#REF!</v>
      </c>
    </row>
  </sheetData>
  <phoneticPr fontId="40" type="noConversion"/>
  <pageMargins left="0.7" right="0.7" top="0.75" bottom="0.75" header="0.3" footer="0.3"/>
  <pageSetup paperSize="9" scale="4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090C-B84B-4F50-96FD-5A8B3F836E79}">
  <sheetPr>
    <tabColor theme="0" tint="-0.249977111117893"/>
    <pageSetUpPr fitToPage="1"/>
  </sheetPr>
  <dimension ref="A1:G26"/>
  <sheetViews>
    <sheetView workbookViewId="0"/>
  </sheetViews>
  <sheetFormatPr defaultColWidth="9.375" defaultRowHeight="17.399999999999999"/>
  <cols>
    <col min="1" max="1" width="1.875" style="21" customWidth="1"/>
    <col min="2" max="2" width="19.125" style="21" customWidth="1"/>
    <col min="3" max="3" width="62.625" style="21" bestFit="1" customWidth="1"/>
    <col min="4" max="4" width="92.875" style="21" bestFit="1" customWidth="1"/>
    <col min="5" max="6" width="27.375" style="21" customWidth="1"/>
    <col min="7" max="7" width="136.375" style="23" bestFit="1" customWidth="1"/>
    <col min="8" max="8" width="11.625" style="21" bestFit="1" customWidth="1"/>
    <col min="9" max="9" width="9.375" style="21"/>
    <col min="10" max="10" width="17.875" style="21" bestFit="1" customWidth="1"/>
    <col min="11" max="16384" width="9.375" style="21"/>
  </cols>
  <sheetData>
    <row r="1" spans="1:7" ht="21">
      <c r="B1" s="22" t="s">
        <v>2690</v>
      </c>
    </row>
    <row r="2" spans="1:7">
      <c r="B2" s="21" t="s">
        <v>2691</v>
      </c>
      <c r="C2" s="24">
        <f>CONTENTS!C2</f>
        <v>46112</v>
      </c>
      <c r="D2" s="24"/>
    </row>
    <row r="3" spans="1:7">
      <c r="B3" s="21" t="s">
        <v>2692</v>
      </c>
      <c r="C3" s="37" t="s">
        <v>4005</v>
      </c>
      <c r="D3" s="45"/>
    </row>
    <row r="4" spans="1:7">
      <c r="B4" s="21" t="s">
        <v>2694</v>
      </c>
      <c r="C4" s="37" t="str">
        <f>VLOOKUP(C3, COA!$A$2:$C$187,3,0)</f>
        <v>Freehold land</v>
      </c>
      <c r="D4" s="37"/>
    </row>
    <row r="5" spans="1:7">
      <c r="A5" s="21" t="s">
        <v>290</v>
      </c>
    </row>
    <row r="6" spans="1:7" s="37" customFormat="1">
      <c r="B6" s="38" t="s">
        <v>129</v>
      </c>
      <c r="C6" s="38" t="s">
        <v>130</v>
      </c>
      <c r="D6" s="38" t="s">
        <v>4006</v>
      </c>
      <c r="E6" s="46" t="s">
        <v>2698</v>
      </c>
      <c r="F6" s="47"/>
      <c r="G6" s="47" t="s">
        <v>249</v>
      </c>
    </row>
    <row r="7" spans="1:7">
      <c r="B7" s="108">
        <v>44096</v>
      </c>
      <c r="C7" s="132" t="s">
        <v>4007</v>
      </c>
      <c r="D7" s="83" t="s">
        <v>4008</v>
      </c>
      <c r="E7" s="50">
        <v>15185108</v>
      </c>
      <c r="F7" s="51" t="s">
        <v>4009</v>
      </c>
      <c r="G7" s="51"/>
    </row>
    <row r="8" spans="1:7">
      <c r="B8" s="108">
        <v>44097</v>
      </c>
      <c r="C8" s="132" t="s">
        <v>4010</v>
      </c>
      <c r="D8" s="132" t="s">
        <v>4011</v>
      </c>
      <c r="E8" s="48">
        <v>45000000000</v>
      </c>
      <c r="F8" s="49" t="s">
        <v>4012</v>
      </c>
      <c r="G8" s="49" t="s">
        <v>4013</v>
      </c>
    </row>
    <row r="9" spans="1:7">
      <c r="B9" s="108">
        <v>44097</v>
      </c>
      <c r="C9" s="132" t="s">
        <v>4014</v>
      </c>
      <c r="D9" s="83" t="s">
        <v>4015</v>
      </c>
      <c r="E9" s="52">
        <v>3450000000</v>
      </c>
      <c r="F9" s="53" t="s">
        <v>4016</v>
      </c>
      <c r="G9" s="53"/>
    </row>
    <row r="10" spans="1:7">
      <c r="B10" s="108">
        <v>44097</v>
      </c>
      <c r="C10" s="132" t="s">
        <v>4017</v>
      </c>
      <c r="D10" s="83" t="s">
        <v>4018</v>
      </c>
      <c r="E10" s="52">
        <v>193389653</v>
      </c>
      <c r="F10" s="53" t="s">
        <v>4016</v>
      </c>
      <c r="G10" s="53"/>
    </row>
    <row r="11" spans="1:7">
      <c r="B11" s="108">
        <v>44097</v>
      </c>
      <c r="C11" s="132" t="s">
        <v>4019</v>
      </c>
      <c r="D11" s="83" t="s">
        <v>4020</v>
      </c>
      <c r="E11" s="52">
        <v>60500000</v>
      </c>
      <c r="F11" s="53" t="s">
        <v>4016</v>
      </c>
      <c r="G11" s="53"/>
    </row>
    <row r="26" spans="5:7">
      <c r="E26" s="56">
        <f>SUM(E7:E25)</f>
        <v>48719074761</v>
      </c>
      <c r="F26" s="56"/>
      <c r="G26" s="148" t="e">
        <f>VLOOKUP("1711-00-000",#REF!,6,0)=E26</f>
        <v>#REF!</v>
      </c>
    </row>
  </sheetData>
  <phoneticPr fontId="40" type="noConversion"/>
  <pageMargins left="0.7" right="0.7" top="0.75" bottom="0.75" header="0.3" footer="0.3"/>
  <pageSetup paperSize="9" scale="34"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249977111117893"/>
    <pageSetUpPr fitToPage="1"/>
  </sheetPr>
  <dimension ref="A1:G23"/>
  <sheetViews>
    <sheetView workbookViewId="0"/>
  </sheetViews>
  <sheetFormatPr defaultColWidth="9.375" defaultRowHeight="17.399999999999999"/>
  <cols>
    <col min="1" max="1" width="1.875" style="21" customWidth="1"/>
    <col min="2" max="2" width="19.125" style="21" customWidth="1"/>
    <col min="3" max="3" width="48.625" style="21" customWidth="1"/>
    <col min="4" max="4" width="83.375" style="21" bestFit="1" customWidth="1"/>
    <col min="5" max="5" width="23.5" style="23" customWidth="1"/>
    <col min="6" max="6" width="17.375" style="166" bestFit="1" customWidth="1"/>
    <col min="7" max="7" width="72.5" style="23" bestFit="1" customWidth="1"/>
    <col min="8" max="16384" width="9.375" style="21"/>
  </cols>
  <sheetData>
    <row r="1" spans="1:7" ht="21">
      <c r="B1" s="22" t="s">
        <v>2690</v>
      </c>
    </row>
    <row r="2" spans="1:7">
      <c r="B2" s="21" t="s">
        <v>2691</v>
      </c>
      <c r="C2" s="24">
        <f>CONTENTS!C2</f>
        <v>46112</v>
      </c>
      <c r="D2" s="24"/>
    </row>
    <row r="3" spans="1:7">
      <c r="B3" s="21" t="s">
        <v>2692</v>
      </c>
      <c r="C3" s="156" t="s">
        <v>1527</v>
      </c>
      <c r="D3" s="45"/>
    </row>
    <row r="4" spans="1:7">
      <c r="B4" s="21" t="s">
        <v>2694</v>
      </c>
      <c r="C4" s="37" t="str">
        <f>VLOOKUP(C3, COA!$A$2:$C$187,3,0)</f>
        <v>Construction in progress</v>
      </c>
      <c r="D4" s="37"/>
    </row>
    <row r="5" spans="1:7">
      <c r="A5" s="21" t="s">
        <v>290</v>
      </c>
    </row>
    <row r="6" spans="1:7" s="37" customFormat="1">
      <c r="B6" s="40" t="s">
        <v>129</v>
      </c>
      <c r="C6" s="40" t="s">
        <v>130</v>
      </c>
      <c r="D6" s="40" t="s">
        <v>4006</v>
      </c>
      <c r="E6" s="47" t="s">
        <v>2698</v>
      </c>
      <c r="F6" s="167"/>
      <c r="G6" s="47" t="s">
        <v>249</v>
      </c>
    </row>
    <row r="23" spans="5:7">
      <c r="E23" s="164">
        <f>SUM(E7:E22)</f>
        <v>0</v>
      </c>
      <c r="F23" s="168"/>
      <c r="G23" s="165" t="e">
        <f>VLOOKUP("1765-00-000",#REF!,6,0)=E23</f>
        <v>#REF!</v>
      </c>
    </row>
  </sheetData>
  <autoFilter ref="B6:G23" xr:uid="{00000000-0009-0000-0000-000013000000}"/>
  <phoneticPr fontId="40" type="noConversion"/>
  <pageMargins left="0.7" right="0.7" top="0.75" bottom="0.75" header="0.3" footer="0.3"/>
  <pageSetup paperSize="9" scale="48"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16B95-48A4-449E-9E7D-9C362CE10204}">
  <sheetPr>
    <tabColor theme="0" tint="-0.249977111117893"/>
    <pageSetUpPr fitToPage="1"/>
  </sheetPr>
  <dimension ref="A1:R97"/>
  <sheetViews>
    <sheetView workbookViewId="0"/>
  </sheetViews>
  <sheetFormatPr defaultColWidth="9.375" defaultRowHeight="17.399999999999999" outlineLevelCol="1"/>
  <cols>
    <col min="1" max="1" width="3.875" style="21" bestFit="1" customWidth="1"/>
    <col min="2" max="2" width="35.625" style="21" customWidth="1"/>
    <col min="3" max="4" width="25.375" style="21" customWidth="1"/>
    <col min="5" max="5" width="25.375" style="23" customWidth="1"/>
    <col min="6" max="6" width="20" style="23" bestFit="1" customWidth="1"/>
    <col min="7" max="10" width="25.375" style="23" customWidth="1"/>
    <col min="11" max="11" width="25.375" style="21" customWidth="1"/>
    <col min="12" max="12" width="20" style="21" customWidth="1"/>
    <col min="13" max="13" width="9.375" style="21"/>
    <col min="14" max="15" width="9.375" style="21" hidden="1" customWidth="1" outlineLevel="1"/>
    <col min="16" max="17" width="17" style="21" hidden="1" customWidth="1" outlineLevel="1"/>
    <col min="18" max="18" width="9.375" style="21" collapsed="1"/>
    <col min="19" max="16384" width="9.375" style="21"/>
  </cols>
  <sheetData>
    <row r="1" spans="1:10" ht="21">
      <c r="B1" s="22" t="s">
        <v>2690</v>
      </c>
      <c r="J1" s="21"/>
    </row>
    <row r="2" spans="1:10">
      <c r="B2" s="21" t="s">
        <v>2691</v>
      </c>
      <c r="C2" s="24">
        <f>CONTENTS!C2</f>
        <v>46112</v>
      </c>
      <c r="J2" s="21"/>
    </row>
    <row r="3" spans="1:10">
      <c r="B3" s="21" t="s">
        <v>2692</v>
      </c>
      <c r="C3" s="140" t="s">
        <v>4413</v>
      </c>
      <c r="D3" s="140" t="s">
        <v>1499</v>
      </c>
      <c r="E3" s="140" t="s">
        <v>1586</v>
      </c>
      <c r="F3" s="140" t="s">
        <v>1616</v>
      </c>
      <c r="G3" s="140"/>
      <c r="J3" s="21"/>
    </row>
    <row r="4" spans="1:10">
      <c r="B4" s="21" t="s">
        <v>2694</v>
      </c>
      <c r="C4" s="37" t="str">
        <f>VLOOKUP(C3, COA!$A$2:$F$187,3,0)</f>
        <v>Vehicles</v>
      </c>
      <c r="D4" s="37" t="str">
        <f>VLOOKUP(D3, COA!$A$2:$F$187,3,0)</f>
        <v>Office equipment</v>
      </c>
      <c r="E4" s="37" t="str">
        <f>VLOOKUP(E3, COA!$A$2:$F$187,3,0)</f>
        <v>Accum Deprn - Vehicles</v>
      </c>
      <c r="F4" s="37" t="str">
        <f>VLOOKUP(F3, COA!$A$2:$F$187,3,0)</f>
        <v>Accum Deprn - Office equipment</v>
      </c>
      <c r="G4" s="37"/>
      <c r="J4" s="21"/>
    </row>
    <row r="5" spans="1:10">
      <c r="A5" s="21" t="s">
        <v>290</v>
      </c>
      <c r="J5" s="21"/>
    </row>
    <row r="6" spans="1:10" s="67" customFormat="1"/>
    <row r="7" spans="1:10" s="69" customFormat="1">
      <c r="J7" s="70"/>
    </row>
    <row r="8" spans="1:10" s="67" customFormat="1">
      <c r="A8" s="67" t="s">
        <v>290</v>
      </c>
      <c r="B8" s="71" t="s">
        <v>4414</v>
      </c>
      <c r="C8" s="71" t="s">
        <v>4415</v>
      </c>
      <c r="D8" s="1731" t="s">
        <v>4006</v>
      </c>
      <c r="E8" s="1732"/>
      <c r="F8" s="71" t="s">
        <v>4416</v>
      </c>
      <c r="G8" s="72" t="s">
        <v>4417</v>
      </c>
      <c r="H8" s="72" t="s">
        <v>4418</v>
      </c>
      <c r="I8" s="72" t="s">
        <v>4419</v>
      </c>
      <c r="J8" s="71" t="s">
        <v>249</v>
      </c>
    </row>
    <row r="9" spans="1:10" s="67" customFormat="1">
      <c r="B9" s="79"/>
      <c r="C9" s="186"/>
      <c r="D9" s="1736"/>
      <c r="E9" s="1737"/>
      <c r="F9" s="173"/>
      <c r="G9" s="173"/>
      <c r="H9" s="188"/>
      <c r="I9" s="189"/>
      <c r="J9" s="174"/>
    </row>
    <row r="10" spans="1:10" s="170" customFormat="1">
      <c r="B10" s="241">
        <v>1</v>
      </c>
      <c r="C10" s="186"/>
      <c r="D10" s="1736"/>
      <c r="E10" s="1737"/>
      <c r="F10" s="194">
        <f>SUMIF(C17:$Z$17,C10,$C$20:$Z$20)</f>
        <v>0</v>
      </c>
      <c r="G10" s="194">
        <f>SUMIF(B28:B97,C2,D28:D97)+SUMIF(B28:B97,C2,J28:J97)</f>
        <v>0</v>
      </c>
      <c r="H10" s="188">
        <f>SUMIF(B28:B97,C2,E28:E97)+SUMIF(B28:B97,C2,K28:K97)</f>
        <v>0</v>
      </c>
      <c r="I10" s="194">
        <f>SUMIF(B28:B97,C2,C28:C97)+SUMIF(B28:B97,C2,I28:I97)</f>
        <v>0</v>
      </c>
      <c r="J10" s="174"/>
    </row>
    <row r="11" spans="1:10" s="170" customFormat="1">
      <c r="B11" s="241">
        <v>2</v>
      </c>
      <c r="C11" s="186"/>
      <c r="D11" s="1736"/>
      <c r="E11" s="1737"/>
      <c r="F11" s="194">
        <f ca="1">SUMIF(C$17:$Z18,C11,$C$20:$Z$20)</f>
        <v>0</v>
      </c>
      <c r="G11" s="194">
        <f>SUMIF(B28:B97,C2,G28:G97)</f>
        <v>0</v>
      </c>
      <c r="H11" s="188">
        <f>SUMIF(B28:B97,C2,H28:H97)</f>
        <v>0</v>
      </c>
      <c r="I11" s="194">
        <f>SUMIF(B28:B97,C2,F28:F97)</f>
        <v>0</v>
      </c>
      <c r="J11" s="174"/>
    </row>
    <row r="12" spans="1:10" s="170" customFormat="1">
      <c r="B12" s="79"/>
      <c r="C12" s="186"/>
      <c r="D12" s="1736"/>
      <c r="E12" s="1737"/>
      <c r="F12" s="173"/>
      <c r="G12" s="173"/>
      <c r="H12" s="188"/>
      <c r="I12" s="189"/>
      <c r="J12" s="174"/>
    </row>
    <row r="13" spans="1:10" s="170" customFormat="1">
      <c r="B13" s="171"/>
      <c r="C13" s="172"/>
      <c r="D13" s="172"/>
      <c r="E13" s="172"/>
      <c r="F13" s="173"/>
      <c r="G13" s="173"/>
      <c r="H13" s="173"/>
      <c r="I13" s="189"/>
      <c r="J13" s="174"/>
    </row>
    <row r="14" spans="1:10" s="67" customFormat="1">
      <c r="B14" s="184" t="s">
        <v>3490</v>
      </c>
      <c r="C14" s="185"/>
      <c r="D14" s="185"/>
      <c r="E14" s="185"/>
      <c r="F14" s="240">
        <f t="shared" ref="F14:H14" ca="1" si="0">SUM(F10:F13)</f>
        <v>0</v>
      </c>
      <c r="G14" s="240">
        <f t="shared" si="0"/>
        <v>0</v>
      </c>
      <c r="H14" s="240">
        <f t="shared" si="0"/>
        <v>0</v>
      </c>
      <c r="I14" s="240">
        <f>SUM(I10:I13)</f>
        <v>0</v>
      </c>
      <c r="J14" s="169"/>
    </row>
    <row r="15" spans="1:10" s="67" customFormat="1">
      <c r="F15" s="242" t="e">
        <f>VLOOKUP("1741-00-000",#REF!,6,0)+VLOOKUP("1757-00-000",#REF!,6,0)=G14</f>
        <v>#REF!</v>
      </c>
      <c r="G15" s="242" t="e">
        <f>VLOOKUP("1841-00-000",#REF!,6,0)+VLOOKUP("1857-00-000",#REF!,6,0)=G14</f>
        <v>#REF!</v>
      </c>
      <c r="J15" s="23"/>
    </row>
    <row r="17" spans="2:12">
      <c r="B17" s="181" t="s">
        <v>4420</v>
      </c>
      <c r="C17" s="1738" t="s">
        <v>4421</v>
      </c>
      <c r="D17" s="1739"/>
      <c r="E17" s="1740"/>
      <c r="F17" s="1738" t="s">
        <v>4422</v>
      </c>
      <c r="G17" s="1739"/>
      <c r="H17" s="1740"/>
      <c r="I17" s="1738" t="s">
        <v>4421</v>
      </c>
      <c r="J17" s="1739"/>
      <c r="K17" s="1740"/>
    </row>
    <row r="18" spans="2:12">
      <c r="B18" s="182" t="s">
        <v>4415</v>
      </c>
      <c r="C18" s="1738"/>
      <c r="D18" s="1739"/>
      <c r="E18" s="1740"/>
      <c r="F18" s="1738"/>
      <c r="G18" s="1739"/>
      <c r="H18" s="1740"/>
      <c r="I18" s="1738"/>
      <c r="J18" s="1739"/>
      <c r="K18" s="1740"/>
    </row>
    <row r="19" spans="2:12">
      <c r="B19" s="182" t="s">
        <v>4423</v>
      </c>
      <c r="C19" s="1741"/>
      <c r="D19" s="1742"/>
      <c r="E19" s="1743"/>
      <c r="F19" s="1741"/>
      <c r="G19" s="1742"/>
      <c r="H19" s="1743"/>
      <c r="I19" s="1741"/>
      <c r="J19" s="1742"/>
      <c r="K19" s="1743"/>
    </row>
    <row r="20" spans="2:12">
      <c r="B20" s="182" t="s">
        <v>4424</v>
      </c>
      <c r="C20" s="1744"/>
      <c r="D20" s="1745"/>
      <c r="E20" s="1746"/>
      <c r="F20" s="1744"/>
      <c r="G20" s="1745"/>
      <c r="H20" s="1746"/>
      <c r="I20" s="1744"/>
      <c r="J20" s="1745"/>
      <c r="K20" s="1746"/>
    </row>
    <row r="21" spans="2:12">
      <c r="B21" s="182" t="s">
        <v>4425</v>
      </c>
      <c r="C21" s="1733"/>
      <c r="D21" s="1734"/>
      <c r="E21" s="1735"/>
      <c r="F21" s="1733"/>
      <c r="G21" s="1734"/>
      <c r="H21" s="1735"/>
      <c r="I21" s="1733"/>
      <c r="J21" s="1734"/>
      <c r="K21" s="1735"/>
    </row>
    <row r="22" spans="2:12">
      <c r="B22" s="994" t="s">
        <v>4426</v>
      </c>
      <c r="C22" s="1747"/>
      <c r="D22" s="1748"/>
      <c r="E22" s="1749"/>
      <c r="F22" s="1747"/>
      <c r="G22" s="1748"/>
      <c r="H22" s="1749"/>
      <c r="I22" s="1747"/>
      <c r="J22" s="1748"/>
      <c r="K22" s="1749"/>
    </row>
    <row r="23" spans="2:12">
      <c r="B23" s="994" t="s">
        <v>4426</v>
      </c>
      <c r="C23" s="1747"/>
      <c r="D23" s="1748"/>
      <c r="E23" s="1749"/>
      <c r="F23" s="1747"/>
      <c r="G23" s="1748"/>
      <c r="H23" s="1749"/>
      <c r="I23" s="1747"/>
      <c r="J23" s="1748"/>
      <c r="K23" s="1749"/>
    </row>
    <row r="24" spans="2:12">
      <c r="B24" s="994" t="s">
        <v>4427</v>
      </c>
      <c r="C24" s="1750"/>
      <c r="D24" s="1751"/>
      <c r="E24" s="1752"/>
      <c r="F24" s="1750"/>
      <c r="G24" s="1751"/>
      <c r="H24" s="1752"/>
      <c r="I24" s="1750"/>
      <c r="J24" s="1751"/>
      <c r="K24" s="1752"/>
    </row>
    <row r="25" spans="2:12">
      <c r="B25" s="182" t="s">
        <v>4428</v>
      </c>
      <c r="C25" s="1733"/>
      <c r="D25" s="1734"/>
      <c r="E25" s="1735"/>
      <c r="F25" s="1733"/>
      <c r="G25" s="1734"/>
      <c r="H25" s="1735"/>
      <c r="I25" s="1733"/>
      <c r="J25" s="1734"/>
      <c r="K25" s="1735"/>
      <c r="L25" s="110">
        <f>C24/12</f>
        <v>0</v>
      </c>
    </row>
    <row r="26" spans="2:12" ht="18" thickBot="1">
      <c r="B26" s="183" t="s">
        <v>4418</v>
      </c>
      <c r="C26" s="1733"/>
      <c r="D26" s="1734"/>
      <c r="E26" s="1735"/>
      <c r="F26" s="1733"/>
      <c r="G26" s="1734"/>
      <c r="H26" s="1735"/>
      <c r="I26" s="1733"/>
      <c r="J26" s="1734"/>
      <c r="K26" s="1735"/>
    </row>
    <row r="27" spans="2:12" ht="18" thickBot="1">
      <c r="B27" s="128"/>
      <c r="C27" s="179"/>
      <c r="D27" s="179"/>
      <c r="E27" s="128"/>
      <c r="F27" s="179"/>
      <c r="G27" s="179"/>
      <c r="H27" s="128"/>
      <c r="I27" s="180"/>
      <c r="J27" s="21"/>
    </row>
    <row r="28" spans="2:12">
      <c r="B28" s="195" t="s">
        <v>4429</v>
      </c>
      <c r="C28" s="200" t="s">
        <v>4419</v>
      </c>
      <c r="D28" s="201" t="s">
        <v>4417</v>
      </c>
      <c r="E28" s="202" t="s">
        <v>4418</v>
      </c>
      <c r="F28" s="210" t="s">
        <v>4419</v>
      </c>
      <c r="G28" s="211" t="s">
        <v>4417</v>
      </c>
      <c r="H28" s="212" t="s">
        <v>4418</v>
      </c>
      <c r="I28" s="213" t="s">
        <v>4419</v>
      </c>
      <c r="J28" s="214" t="s">
        <v>4417</v>
      </c>
      <c r="K28" s="215" t="s">
        <v>4418</v>
      </c>
    </row>
    <row r="29" spans="2:12">
      <c r="B29" s="196">
        <v>43951</v>
      </c>
      <c r="C29" s="203"/>
      <c r="D29" s="990"/>
      <c r="E29" s="204">
        <f>C20</f>
        <v>0</v>
      </c>
      <c r="F29" s="203"/>
      <c r="G29" s="990"/>
      <c r="H29" s="204">
        <f>F20</f>
        <v>0</v>
      </c>
      <c r="I29" s="203"/>
      <c r="J29" s="990"/>
      <c r="K29" s="204">
        <f>I20</f>
        <v>0</v>
      </c>
    </row>
    <row r="30" spans="2:12">
      <c r="B30" s="197">
        <v>43982</v>
      </c>
      <c r="C30" s="203">
        <f t="shared" ref="C30:C37" si="1">ROUND($E$29*$F$24/12,)</f>
        <v>0</v>
      </c>
      <c r="D30" s="990">
        <f>C30</f>
        <v>0</v>
      </c>
      <c r="E30" s="204">
        <f t="shared" ref="E30:E61" si="2">E29-C30</f>
        <v>0</v>
      </c>
      <c r="F30" s="203"/>
      <c r="G30" s="990">
        <f>F30</f>
        <v>0</v>
      </c>
      <c r="H30" s="204">
        <f t="shared" ref="H30:H61" si="3">H29-F30</f>
        <v>0</v>
      </c>
      <c r="I30" s="203"/>
      <c r="J30" s="990">
        <f>I30</f>
        <v>0</v>
      </c>
      <c r="K30" s="204">
        <f t="shared" ref="K30:K61" si="4">K29-I30</f>
        <v>0</v>
      </c>
    </row>
    <row r="31" spans="2:12">
      <c r="B31" s="196">
        <v>44012</v>
      </c>
      <c r="C31" s="203">
        <f t="shared" si="1"/>
        <v>0</v>
      </c>
      <c r="D31" s="990">
        <f>D30+C31</f>
        <v>0</v>
      </c>
      <c r="E31" s="204">
        <f t="shared" si="2"/>
        <v>0</v>
      </c>
      <c r="F31" s="203"/>
      <c r="G31" s="990">
        <f>G30+F31</f>
        <v>0</v>
      </c>
      <c r="H31" s="204">
        <f t="shared" si="3"/>
        <v>0</v>
      </c>
      <c r="I31" s="203"/>
      <c r="J31" s="990">
        <f>J30+I31</f>
        <v>0</v>
      </c>
      <c r="K31" s="204">
        <f t="shared" si="4"/>
        <v>0</v>
      </c>
    </row>
    <row r="32" spans="2:12">
      <c r="B32" s="196">
        <v>44043</v>
      </c>
      <c r="C32" s="203">
        <f t="shared" si="1"/>
        <v>0</v>
      </c>
      <c r="D32" s="990">
        <f t="shared" ref="D32:D89" si="5">D31+C32</f>
        <v>0</v>
      </c>
      <c r="E32" s="204">
        <f t="shared" si="2"/>
        <v>0</v>
      </c>
      <c r="F32" s="203">
        <f t="shared" ref="F32:F37" si="6">ROUND($H$29*$F$24/12,)</f>
        <v>0</v>
      </c>
      <c r="G32" s="990">
        <f t="shared" ref="G32:G89" si="7">G31+F32</f>
        <v>0</v>
      </c>
      <c r="H32" s="204">
        <f t="shared" si="3"/>
        <v>0</v>
      </c>
      <c r="I32" s="203"/>
      <c r="J32" s="990">
        <f t="shared" ref="J32:J86" si="8">J31+I32</f>
        <v>0</v>
      </c>
      <c r="K32" s="204">
        <f t="shared" si="4"/>
        <v>0</v>
      </c>
    </row>
    <row r="33" spans="2:11">
      <c r="B33" s="197">
        <v>44074</v>
      </c>
      <c r="C33" s="203">
        <f t="shared" si="1"/>
        <v>0</v>
      </c>
      <c r="D33" s="990">
        <f t="shared" si="5"/>
        <v>0</v>
      </c>
      <c r="E33" s="204">
        <f t="shared" si="2"/>
        <v>0</v>
      </c>
      <c r="F33" s="203">
        <f t="shared" si="6"/>
        <v>0</v>
      </c>
      <c r="G33" s="990">
        <f t="shared" si="7"/>
        <v>0</v>
      </c>
      <c r="H33" s="204">
        <f t="shared" si="3"/>
        <v>0</v>
      </c>
      <c r="I33" s="203"/>
      <c r="J33" s="990">
        <f t="shared" si="8"/>
        <v>0</v>
      </c>
      <c r="K33" s="204">
        <f t="shared" si="4"/>
        <v>0</v>
      </c>
    </row>
    <row r="34" spans="2:11">
      <c r="B34" s="196">
        <v>44104</v>
      </c>
      <c r="C34" s="203">
        <f t="shared" si="1"/>
        <v>0</v>
      </c>
      <c r="D34" s="990">
        <f t="shared" si="5"/>
        <v>0</v>
      </c>
      <c r="E34" s="204">
        <f t="shared" si="2"/>
        <v>0</v>
      </c>
      <c r="F34" s="203">
        <f t="shared" si="6"/>
        <v>0</v>
      </c>
      <c r="G34" s="990">
        <f t="shared" si="7"/>
        <v>0</v>
      </c>
      <c r="H34" s="204">
        <f t="shared" si="3"/>
        <v>0</v>
      </c>
      <c r="I34" s="203"/>
      <c r="J34" s="990">
        <f t="shared" si="8"/>
        <v>0</v>
      </c>
      <c r="K34" s="204">
        <f t="shared" si="4"/>
        <v>0</v>
      </c>
    </row>
    <row r="35" spans="2:11">
      <c r="B35" s="196">
        <v>44135</v>
      </c>
      <c r="C35" s="203">
        <f t="shared" si="1"/>
        <v>0</v>
      </c>
      <c r="D35" s="990">
        <f t="shared" si="5"/>
        <v>0</v>
      </c>
      <c r="E35" s="204">
        <f t="shared" si="2"/>
        <v>0</v>
      </c>
      <c r="F35" s="203">
        <f t="shared" si="6"/>
        <v>0</v>
      </c>
      <c r="G35" s="990">
        <f t="shared" si="7"/>
        <v>0</v>
      </c>
      <c r="H35" s="204">
        <f t="shared" si="3"/>
        <v>0</v>
      </c>
      <c r="I35" s="203"/>
      <c r="J35" s="990">
        <f t="shared" si="8"/>
        <v>0</v>
      </c>
      <c r="K35" s="204">
        <f t="shared" si="4"/>
        <v>0</v>
      </c>
    </row>
    <row r="36" spans="2:11">
      <c r="B36" s="197">
        <v>44165</v>
      </c>
      <c r="C36" s="203">
        <f t="shared" si="1"/>
        <v>0</v>
      </c>
      <c r="D36" s="990">
        <f t="shared" si="5"/>
        <v>0</v>
      </c>
      <c r="E36" s="204">
        <f t="shared" si="2"/>
        <v>0</v>
      </c>
      <c r="F36" s="203">
        <f t="shared" si="6"/>
        <v>0</v>
      </c>
      <c r="G36" s="990">
        <f t="shared" si="7"/>
        <v>0</v>
      </c>
      <c r="H36" s="204">
        <f t="shared" si="3"/>
        <v>0</v>
      </c>
      <c r="I36" s="203"/>
      <c r="J36" s="990">
        <f t="shared" si="8"/>
        <v>0</v>
      </c>
      <c r="K36" s="204">
        <f t="shared" si="4"/>
        <v>0</v>
      </c>
    </row>
    <row r="37" spans="2:11">
      <c r="B37" s="198">
        <v>44196</v>
      </c>
      <c r="C37" s="205">
        <f t="shared" si="1"/>
        <v>0</v>
      </c>
      <c r="D37" s="995">
        <f t="shared" si="5"/>
        <v>0</v>
      </c>
      <c r="E37" s="206">
        <f t="shared" si="2"/>
        <v>0</v>
      </c>
      <c r="F37" s="205">
        <f t="shared" si="6"/>
        <v>0</v>
      </c>
      <c r="G37" s="995">
        <f t="shared" si="7"/>
        <v>0</v>
      </c>
      <c r="H37" s="206">
        <f t="shared" si="3"/>
        <v>0</v>
      </c>
      <c r="I37" s="205">
        <f>ROUND($K$29*$I$24/12,)</f>
        <v>0</v>
      </c>
      <c r="J37" s="995">
        <f t="shared" si="8"/>
        <v>0</v>
      </c>
      <c r="K37" s="206">
        <f t="shared" si="4"/>
        <v>0</v>
      </c>
    </row>
    <row r="38" spans="2:11">
      <c r="B38" s="196">
        <v>44227</v>
      </c>
      <c r="C38" s="203">
        <f t="shared" ref="C38:C49" si="9">ROUND($E$37*$F$24/12,)</f>
        <v>0</v>
      </c>
      <c r="D38" s="990">
        <f t="shared" si="5"/>
        <v>0</v>
      </c>
      <c r="E38" s="204">
        <f t="shared" si="2"/>
        <v>0</v>
      </c>
      <c r="F38" s="203">
        <f t="shared" ref="F38:F49" si="10">ROUND($H$37*$F$24/12,)</f>
        <v>0</v>
      </c>
      <c r="G38" s="990">
        <f t="shared" si="7"/>
        <v>0</v>
      </c>
      <c r="H38" s="204">
        <f t="shared" si="3"/>
        <v>0</v>
      </c>
      <c r="I38" s="203">
        <f t="shared" ref="I38:I49" si="11">ROUND($K$37*$I$24/12,)</f>
        <v>0</v>
      </c>
      <c r="J38" s="990">
        <f t="shared" si="8"/>
        <v>0</v>
      </c>
      <c r="K38" s="204">
        <f t="shared" si="4"/>
        <v>0</v>
      </c>
    </row>
    <row r="39" spans="2:11">
      <c r="B39" s="197">
        <v>44255</v>
      </c>
      <c r="C39" s="203">
        <f t="shared" si="9"/>
        <v>0</v>
      </c>
      <c r="D39" s="990">
        <f t="shared" si="5"/>
        <v>0</v>
      </c>
      <c r="E39" s="204">
        <f t="shared" si="2"/>
        <v>0</v>
      </c>
      <c r="F39" s="203">
        <f t="shared" si="10"/>
        <v>0</v>
      </c>
      <c r="G39" s="990">
        <f t="shared" si="7"/>
        <v>0</v>
      </c>
      <c r="H39" s="204">
        <f t="shared" si="3"/>
        <v>0</v>
      </c>
      <c r="I39" s="203">
        <f t="shared" si="11"/>
        <v>0</v>
      </c>
      <c r="J39" s="990">
        <f t="shared" si="8"/>
        <v>0</v>
      </c>
      <c r="K39" s="204">
        <f t="shared" si="4"/>
        <v>0</v>
      </c>
    </row>
    <row r="40" spans="2:11">
      <c r="B40" s="196">
        <v>44286</v>
      </c>
      <c r="C40" s="203">
        <f t="shared" si="9"/>
        <v>0</v>
      </c>
      <c r="D40" s="990">
        <f t="shared" si="5"/>
        <v>0</v>
      </c>
      <c r="E40" s="204">
        <f t="shared" si="2"/>
        <v>0</v>
      </c>
      <c r="F40" s="203">
        <f t="shared" si="10"/>
        <v>0</v>
      </c>
      <c r="G40" s="990">
        <f t="shared" si="7"/>
        <v>0</v>
      </c>
      <c r="H40" s="204">
        <f t="shared" si="3"/>
        <v>0</v>
      </c>
      <c r="I40" s="203">
        <f t="shared" si="11"/>
        <v>0</v>
      </c>
      <c r="J40" s="990">
        <f t="shared" si="8"/>
        <v>0</v>
      </c>
      <c r="K40" s="204">
        <f t="shared" si="4"/>
        <v>0</v>
      </c>
    </row>
    <row r="41" spans="2:11">
      <c r="B41" s="196">
        <v>44316</v>
      </c>
      <c r="C41" s="203">
        <f t="shared" si="9"/>
        <v>0</v>
      </c>
      <c r="D41" s="990">
        <f t="shared" si="5"/>
        <v>0</v>
      </c>
      <c r="E41" s="204">
        <f t="shared" si="2"/>
        <v>0</v>
      </c>
      <c r="F41" s="203">
        <f t="shared" si="10"/>
        <v>0</v>
      </c>
      <c r="G41" s="990">
        <f t="shared" si="7"/>
        <v>0</v>
      </c>
      <c r="H41" s="204">
        <f t="shared" si="3"/>
        <v>0</v>
      </c>
      <c r="I41" s="203">
        <f t="shared" si="11"/>
        <v>0</v>
      </c>
      <c r="J41" s="990">
        <f t="shared" si="8"/>
        <v>0</v>
      </c>
      <c r="K41" s="204">
        <f t="shared" si="4"/>
        <v>0</v>
      </c>
    </row>
    <row r="42" spans="2:11">
      <c r="B42" s="197">
        <v>44347</v>
      </c>
      <c r="C42" s="203">
        <f t="shared" si="9"/>
        <v>0</v>
      </c>
      <c r="D42" s="990">
        <f t="shared" si="5"/>
        <v>0</v>
      </c>
      <c r="E42" s="204">
        <f t="shared" si="2"/>
        <v>0</v>
      </c>
      <c r="F42" s="203">
        <f t="shared" si="10"/>
        <v>0</v>
      </c>
      <c r="G42" s="990">
        <f t="shared" si="7"/>
        <v>0</v>
      </c>
      <c r="H42" s="204">
        <f t="shared" si="3"/>
        <v>0</v>
      </c>
      <c r="I42" s="203">
        <f t="shared" si="11"/>
        <v>0</v>
      </c>
      <c r="J42" s="990">
        <f t="shared" si="8"/>
        <v>0</v>
      </c>
      <c r="K42" s="204">
        <f t="shared" si="4"/>
        <v>0</v>
      </c>
    </row>
    <row r="43" spans="2:11">
      <c r="B43" s="196">
        <v>44377</v>
      </c>
      <c r="C43" s="203">
        <f t="shared" si="9"/>
        <v>0</v>
      </c>
      <c r="D43" s="990">
        <f t="shared" si="5"/>
        <v>0</v>
      </c>
      <c r="E43" s="204">
        <f t="shared" si="2"/>
        <v>0</v>
      </c>
      <c r="F43" s="203">
        <f t="shared" si="10"/>
        <v>0</v>
      </c>
      <c r="G43" s="990">
        <f t="shared" si="7"/>
        <v>0</v>
      </c>
      <c r="H43" s="204">
        <f t="shared" si="3"/>
        <v>0</v>
      </c>
      <c r="I43" s="203">
        <f t="shared" si="11"/>
        <v>0</v>
      </c>
      <c r="J43" s="990">
        <f t="shared" si="8"/>
        <v>0</v>
      </c>
      <c r="K43" s="204">
        <f t="shared" si="4"/>
        <v>0</v>
      </c>
    </row>
    <row r="44" spans="2:11">
      <c r="B44" s="196">
        <v>44408</v>
      </c>
      <c r="C44" s="203">
        <f t="shared" si="9"/>
        <v>0</v>
      </c>
      <c r="D44" s="990">
        <f t="shared" si="5"/>
        <v>0</v>
      </c>
      <c r="E44" s="204">
        <f t="shared" si="2"/>
        <v>0</v>
      </c>
      <c r="F44" s="203">
        <f t="shared" si="10"/>
        <v>0</v>
      </c>
      <c r="G44" s="990">
        <f t="shared" si="7"/>
        <v>0</v>
      </c>
      <c r="H44" s="204">
        <f t="shared" si="3"/>
        <v>0</v>
      </c>
      <c r="I44" s="203">
        <f t="shared" si="11"/>
        <v>0</v>
      </c>
      <c r="J44" s="990">
        <f t="shared" si="8"/>
        <v>0</v>
      </c>
      <c r="K44" s="204">
        <f t="shared" si="4"/>
        <v>0</v>
      </c>
    </row>
    <row r="45" spans="2:11">
      <c r="B45" s="197">
        <v>44439</v>
      </c>
      <c r="C45" s="203">
        <f t="shared" si="9"/>
        <v>0</v>
      </c>
      <c r="D45" s="990">
        <f t="shared" si="5"/>
        <v>0</v>
      </c>
      <c r="E45" s="204">
        <f t="shared" si="2"/>
        <v>0</v>
      </c>
      <c r="F45" s="203">
        <f t="shared" si="10"/>
        <v>0</v>
      </c>
      <c r="G45" s="990">
        <f t="shared" si="7"/>
        <v>0</v>
      </c>
      <c r="H45" s="204">
        <f t="shared" si="3"/>
        <v>0</v>
      </c>
      <c r="I45" s="203">
        <f t="shared" si="11"/>
        <v>0</v>
      </c>
      <c r="J45" s="990">
        <f t="shared" si="8"/>
        <v>0</v>
      </c>
      <c r="K45" s="204">
        <f t="shared" si="4"/>
        <v>0</v>
      </c>
    </row>
    <row r="46" spans="2:11">
      <c r="B46" s="196">
        <v>44469</v>
      </c>
      <c r="C46" s="203">
        <f t="shared" si="9"/>
        <v>0</v>
      </c>
      <c r="D46" s="990">
        <f t="shared" si="5"/>
        <v>0</v>
      </c>
      <c r="E46" s="204">
        <f t="shared" si="2"/>
        <v>0</v>
      </c>
      <c r="F46" s="203">
        <f t="shared" si="10"/>
        <v>0</v>
      </c>
      <c r="G46" s="990">
        <f t="shared" si="7"/>
        <v>0</v>
      </c>
      <c r="H46" s="204">
        <f t="shared" si="3"/>
        <v>0</v>
      </c>
      <c r="I46" s="203">
        <f t="shared" si="11"/>
        <v>0</v>
      </c>
      <c r="J46" s="990">
        <f t="shared" si="8"/>
        <v>0</v>
      </c>
      <c r="K46" s="204">
        <f t="shared" si="4"/>
        <v>0</v>
      </c>
    </row>
    <row r="47" spans="2:11">
      <c r="B47" s="196">
        <v>44500</v>
      </c>
      <c r="C47" s="203">
        <f t="shared" si="9"/>
        <v>0</v>
      </c>
      <c r="D47" s="990">
        <f t="shared" si="5"/>
        <v>0</v>
      </c>
      <c r="E47" s="204">
        <f t="shared" si="2"/>
        <v>0</v>
      </c>
      <c r="F47" s="203">
        <f t="shared" si="10"/>
        <v>0</v>
      </c>
      <c r="G47" s="990">
        <f t="shared" si="7"/>
        <v>0</v>
      </c>
      <c r="H47" s="204">
        <f t="shared" si="3"/>
        <v>0</v>
      </c>
      <c r="I47" s="203">
        <f t="shared" si="11"/>
        <v>0</v>
      </c>
      <c r="J47" s="990">
        <f t="shared" si="8"/>
        <v>0</v>
      </c>
      <c r="K47" s="204">
        <f t="shared" si="4"/>
        <v>0</v>
      </c>
    </row>
    <row r="48" spans="2:11">
      <c r="B48" s="197">
        <v>44530</v>
      </c>
      <c r="C48" s="203">
        <f t="shared" si="9"/>
        <v>0</v>
      </c>
      <c r="D48" s="990">
        <f t="shared" si="5"/>
        <v>0</v>
      </c>
      <c r="E48" s="204">
        <f t="shared" si="2"/>
        <v>0</v>
      </c>
      <c r="F48" s="203">
        <f t="shared" si="10"/>
        <v>0</v>
      </c>
      <c r="G48" s="990">
        <f t="shared" si="7"/>
        <v>0</v>
      </c>
      <c r="H48" s="204">
        <f t="shared" si="3"/>
        <v>0</v>
      </c>
      <c r="I48" s="203">
        <f t="shared" si="11"/>
        <v>0</v>
      </c>
      <c r="J48" s="990">
        <f t="shared" si="8"/>
        <v>0</v>
      </c>
      <c r="K48" s="204">
        <f t="shared" si="4"/>
        <v>0</v>
      </c>
    </row>
    <row r="49" spans="2:11">
      <c r="B49" s="198">
        <v>44561</v>
      </c>
      <c r="C49" s="205">
        <f t="shared" si="9"/>
        <v>0</v>
      </c>
      <c r="D49" s="995">
        <f t="shared" si="5"/>
        <v>0</v>
      </c>
      <c r="E49" s="206">
        <f t="shared" si="2"/>
        <v>0</v>
      </c>
      <c r="F49" s="205">
        <f t="shared" si="10"/>
        <v>0</v>
      </c>
      <c r="G49" s="995">
        <f t="shared" si="7"/>
        <v>0</v>
      </c>
      <c r="H49" s="206">
        <f t="shared" si="3"/>
        <v>0</v>
      </c>
      <c r="I49" s="205">
        <f t="shared" si="11"/>
        <v>0</v>
      </c>
      <c r="J49" s="995">
        <f t="shared" si="8"/>
        <v>0</v>
      </c>
      <c r="K49" s="206">
        <f t="shared" si="4"/>
        <v>0</v>
      </c>
    </row>
    <row r="50" spans="2:11">
      <c r="B50" s="196">
        <v>44592</v>
      </c>
      <c r="C50" s="203">
        <f t="shared" ref="C50:C61" si="12">ROUND($E$49*$F$24/12,)</f>
        <v>0</v>
      </c>
      <c r="D50" s="990">
        <f t="shared" si="5"/>
        <v>0</v>
      </c>
      <c r="E50" s="204">
        <f t="shared" si="2"/>
        <v>0</v>
      </c>
      <c r="F50" s="203">
        <f t="shared" ref="F50:F61" si="13">ROUND($H$49*$F$24/12,)</f>
        <v>0</v>
      </c>
      <c r="G50" s="990">
        <f t="shared" si="7"/>
        <v>0</v>
      </c>
      <c r="H50" s="204">
        <f t="shared" si="3"/>
        <v>0</v>
      </c>
      <c r="I50" s="203">
        <f t="shared" ref="I50:I61" si="14">ROUND($K$49*$I$24/12,)</f>
        <v>0</v>
      </c>
      <c r="J50" s="990">
        <f t="shared" si="8"/>
        <v>0</v>
      </c>
      <c r="K50" s="204">
        <f t="shared" si="4"/>
        <v>0</v>
      </c>
    </row>
    <row r="51" spans="2:11">
      <c r="B51" s="197">
        <v>44620</v>
      </c>
      <c r="C51" s="203">
        <f t="shared" si="12"/>
        <v>0</v>
      </c>
      <c r="D51" s="990">
        <f t="shared" si="5"/>
        <v>0</v>
      </c>
      <c r="E51" s="204">
        <f t="shared" si="2"/>
        <v>0</v>
      </c>
      <c r="F51" s="203">
        <f t="shared" si="13"/>
        <v>0</v>
      </c>
      <c r="G51" s="990">
        <f t="shared" si="7"/>
        <v>0</v>
      </c>
      <c r="H51" s="204">
        <f t="shared" si="3"/>
        <v>0</v>
      </c>
      <c r="I51" s="203">
        <f t="shared" si="14"/>
        <v>0</v>
      </c>
      <c r="J51" s="990">
        <f t="shared" si="8"/>
        <v>0</v>
      </c>
      <c r="K51" s="204">
        <f t="shared" si="4"/>
        <v>0</v>
      </c>
    </row>
    <row r="52" spans="2:11">
      <c r="B52" s="196">
        <v>44651</v>
      </c>
      <c r="C52" s="203">
        <f t="shared" si="12"/>
        <v>0</v>
      </c>
      <c r="D52" s="990">
        <f t="shared" si="5"/>
        <v>0</v>
      </c>
      <c r="E52" s="204">
        <f t="shared" si="2"/>
        <v>0</v>
      </c>
      <c r="F52" s="203">
        <f t="shared" si="13"/>
        <v>0</v>
      </c>
      <c r="G52" s="990">
        <f t="shared" si="7"/>
        <v>0</v>
      </c>
      <c r="H52" s="204">
        <f t="shared" si="3"/>
        <v>0</v>
      </c>
      <c r="I52" s="203">
        <f t="shared" si="14"/>
        <v>0</v>
      </c>
      <c r="J52" s="990">
        <f t="shared" si="8"/>
        <v>0</v>
      </c>
      <c r="K52" s="204">
        <f t="shared" si="4"/>
        <v>0</v>
      </c>
    </row>
    <row r="53" spans="2:11">
      <c r="B53" s="196">
        <v>44681</v>
      </c>
      <c r="C53" s="203">
        <f t="shared" si="12"/>
        <v>0</v>
      </c>
      <c r="D53" s="990">
        <f t="shared" si="5"/>
        <v>0</v>
      </c>
      <c r="E53" s="204">
        <f t="shared" si="2"/>
        <v>0</v>
      </c>
      <c r="F53" s="203">
        <f t="shared" si="13"/>
        <v>0</v>
      </c>
      <c r="G53" s="990">
        <f t="shared" si="7"/>
        <v>0</v>
      </c>
      <c r="H53" s="204">
        <f t="shared" si="3"/>
        <v>0</v>
      </c>
      <c r="I53" s="203">
        <f t="shared" si="14"/>
        <v>0</v>
      </c>
      <c r="J53" s="990">
        <f t="shared" si="8"/>
        <v>0</v>
      </c>
      <c r="K53" s="204">
        <f t="shared" si="4"/>
        <v>0</v>
      </c>
    </row>
    <row r="54" spans="2:11">
      <c r="B54" s="197">
        <v>44712</v>
      </c>
      <c r="C54" s="203">
        <f t="shared" si="12"/>
        <v>0</v>
      </c>
      <c r="D54" s="990">
        <f t="shared" si="5"/>
        <v>0</v>
      </c>
      <c r="E54" s="204">
        <f t="shared" si="2"/>
        <v>0</v>
      </c>
      <c r="F54" s="203">
        <f t="shared" si="13"/>
        <v>0</v>
      </c>
      <c r="G54" s="990">
        <f t="shared" si="7"/>
        <v>0</v>
      </c>
      <c r="H54" s="204">
        <f t="shared" si="3"/>
        <v>0</v>
      </c>
      <c r="I54" s="203">
        <f t="shared" si="14"/>
        <v>0</v>
      </c>
      <c r="J54" s="990">
        <f t="shared" si="8"/>
        <v>0</v>
      </c>
      <c r="K54" s="204">
        <f t="shared" si="4"/>
        <v>0</v>
      </c>
    </row>
    <row r="55" spans="2:11">
      <c r="B55" s="196">
        <v>44742</v>
      </c>
      <c r="C55" s="203">
        <f t="shared" si="12"/>
        <v>0</v>
      </c>
      <c r="D55" s="990">
        <f t="shared" si="5"/>
        <v>0</v>
      </c>
      <c r="E55" s="204">
        <f t="shared" si="2"/>
        <v>0</v>
      </c>
      <c r="F55" s="203">
        <f t="shared" si="13"/>
        <v>0</v>
      </c>
      <c r="G55" s="990">
        <f t="shared" si="7"/>
        <v>0</v>
      </c>
      <c r="H55" s="204">
        <f t="shared" si="3"/>
        <v>0</v>
      </c>
      <c r="I55" s="203">
        <f t="shared" si="14"/>
        <v>0</v>
      </c>
      <c r="J55" s="990">
        <f t="shared" si="8"/>
        <v>0</v>
      </c>
      <c r="K55" s="204">
        <f t="shared" si="4"/>
        <v>0</v>
      </c>
    </row>
    <row r="56" spans="2:11">
      <c r="B56" s="196">
        <v>44773</v>
      </c>
      <c r="C56" s="203">
        <f t="shared" si="12"/>
        <v>0</v>
      </c>
      <c r="D56" s="990">
        <f t="shared" si="5"/>
        <v>0</v>
      </c>
      <c r="E56" s="204">
        <f t="shared" si="2"/>
        <v>0</v>
      </c>
      <c r="F56" s="203">
        <f t="shared" si="13"/>
        <v>0</v>
      </c>
      <c r="G56" s="990">
        <f t="shared" si="7"/>
        <v>0</v>
      </c>
      <c r="H56" s="204">
        <f t="shared" si="3"/>
        <v>0</v>
      </c>
      <c r="I56" s="203">
        <f t="shared" si="14"/>
        <v>0</v>
      </c>
      <c r="J56" s="990">
        <f t="shared" si="8"/>
        <v>0</v>
      </c>
      <c r="K56" s="204">
        <f t="shared" si="4"/>
        <v>0</v>
      </c>
    </row>
    <row r="57" spans="2:11">
      <c r="B57" s="197">
        <v>44804</v>
      </c>
      <c r="C57" s="203">
        <f t="shared" si="12"/>
        <v>0</v>
      </c>
      <c r="D57" s="990">
        <f t="shared" si="5"/>
        <v>0</v>
      </c>
      <c r="E57" s="204">
        <f t="shared" si="2"/>
        <v>0</v>
      </c>
      <c r="F57" s="203">
        <f t="shared" si="13"/>
        <v>0</v>
      </c>
      <c r="G57" s="990">
        <f t="shared" si="7"/>
        <v>0</v>
      </c>
      <c r="H57" s="204">
        <f t="shared" si="3"/>
        <v>0</v>
      </c>
      <c r="I57" s="203">
        <f t="shared" si="14"/>
        <v>0</v>
      </c>
      <c r="J57" s="990">
        <f t="shared" si="8"/>
        <v>0</v>
      </c>
      <c r="K57" s="204">
        <f t="shared" si="4"/>
        <v>0</v>
      </c>
    </row>
    <row r="58" spans="2:11">
      <c r="B58" s="196">
        <v>44834</v>
      </c>
      <c r="C58" s="203">
        <f t="shared" si="12"/>
        <v>0</v>
      </c>
      <c r="D58" s="990">
        <f t="shared" si="5"/>
        <v>0</v>
      </c>
      <c r="E58" s="204">
        <f t="shared" si="2"/>
        <v>0</v>
      </c>
      <c r="F58" s="203">
        <f t="shared" si="13"/>
        <v>0</v>
      </c>
      <c r="G58" s="990">
        <f t="shared" si="7"/>
        <v>0</v>
      </c>
      <c r="H58" s="204">
        <f t="shared" si="3"/>
        <v>0</v>
      </c>
      <c r="I58" s="203">
        <f t="shared" si="14"/>
        <v>0</v>
      </c>
      <c r="J58" s="990">
        <f t="shared" si="8"/>
        <v>0</v>
      </c>
      <c r="K58" s="204">
        <f t="shared" si="4"/>
        <v>0</v>
      </c>
    </row>
    <row r="59" spans="2:11">
      <c r="B59" s="196">
        <v>44865</v>
      </c>
      <c r="C59" s="203">
        <f t="shared" si="12"/>
        <v>0</v>
      </c>
      <c r="D59" s="990">
        <f t="shared" si="5"/>
        <v>0</v>
      </c>
      <c r="E59" s="204">
        <f t="shared" si="2"/>
        <v>0</v>
      </c>
      <c r="F59" s="203">
        <f t="shared" si="13"/>
        <v>0</v>
      </c>
      <c r="G59" s="990">
        <f t="shared" si="7"/>
        <v>0</v>
      </c>
      <c r="H59" s="204">
        <f t="shared" si="3"/>
        <v>0</v>
      </c>
      <c r="I59" s="203">
        <f t="shared" si="14"/>
        <v>0</v>
      </c>
      <c r="J59" s="990">
        <f t="shared" si="8"/>
        <v>0</v>
      </c>
      <c r="K59" s="204">
        <f t="shared" si="4"/>
        <v>0</v>
      </c>
    </row>
    <row r="60" spans="2:11">
      <c r="B60" s="197">
        <v>44895</v>
      </c>
      <c r="C60" s="203">
        <f t="shared" si="12"/>
        <v>0</v>
      </c>
      <c r="D60" s="990">
        <f t="shared" si="5"/>
        <v>0</v>
      </c>
      <c r="E60" s="204">
        <f t="shared" si="2"/>
        <v>0</v>
      </c>
      <c r="F60" s="203">
        <f t="shared" si="13"/>
        <v>0</v>
      </c>
      <c r="G60" s="990">
        <f t="shared" si="7"/>
        <v>0</v>
      </c>
      <c r="H60" s="204">
        <f t="shared" si="3"/>
        <v>0</v>
      </c>
      <c r="I60" s="203">
        <f t="shared" si="14"/>
        <v>0</v>
      </c>
      <c r="J60" s="990">
        <f t="shared" si="8"/>
        <v>0</v>
      </c>
      <c r="K60" s="204">
        <f t="shared" si="4"/>
        <v>0</v>
      </c>
    </row>
    <row r="61" spans="2:11">
      <c r="B61" s="198">
        <v>44926</v>
      </c>
      <c r="C61" s="205">
        <f t="shared" si="12"/>
        <v>0</v>
      </c>
      <c r="D61" s="995">
        <f t="shared" si="5"/>
        <v>0</v>
      </c>
      <c r="E61" s="206">
        <f t="shared" si="2"/>
        <v>0</v>
      </c>
      <c r="F61" s="205">
        <f t="shared" si="13"/>
        <v>0</v>
      </c>
      <c r="G61" s="995">
        <f t="shared" si="7"/>
        <v>0</v>
      </c>
      <c r="H61" s="206">
        <f t="shared" si="3"/>
        <v>0</v>
      </c>
      <c r="I61" s="205">
        <f t="shared" si="14"/>
        <v>0</v>
      </c>
      <c r="J61" s="995">
        <f t="shared" si="8"/>
        <v>0</v>
      </c>
      <c r="K61" s="206">
        <f t="shared" si="4"/>
        <v>0</v>
      </c>
    </row>
    <row r="62" spans="2:11">
      <c r="B62" s="196">
        <v>44957</v>
      </c>
      <c r="C62" s="203">
        <f t="shared" ref="C62:C73" si="15">ROUND($E$61*$F$24/12,)</f>
        <v>0</v>
      </c>
      <c r="D62" s="990">
        <f t="shared" si="5"/>
        <v>0</v>
      </c>
      <c r="E62" s="204">
        <f t="shared" ref="E62:E89" si="16">E61-C62</f>
        <v>0</v>
      </c>
      <c r="F62" s="203">
        <f t="shared" ref="F62:F73" si="17">ROUND($H$61*$F$24/12,)</f>
        <v>0</v>
      </c>
      <c r="G62" s="990">
        <f t="shared" si="7"/>
        <v>0</v>
      </c>
      <c r="H62" s="204">
        <f t="shared" ref="H62:H89" si="18">H61-F62</f>
        <v>0</v>
      </c>
      <c r="I62" s="203">
        <f t="shared" ref="I62:I73" si="19">ROUND($K$61*$I$24/12,)</f>
        <v>0</v>
      </c>
      <c r="J62" s="990">
        <f t="shared" si="8"/>
        <v>0</v>
      </c>
      <c r="K62" s="204">
        <f t="shared" ref="K62:K86" si="20">K61-I62</f>
        <v>0</v>
      </c>
    </row>
    <row r="63" spans="2:11">
      <c r="B63" s="197">
        <v>44985</v>
      </c>
      <c r="C63" s="203">
        <f t="shared" si="15"/>
        <v>0</v>
      </c>
      <c r="D63" s="990">
        <f t="shared" si="5"/>
        <v>0</v>
      </c>
      <c r="E63" s="204">
        <f t="shared" si="16"/>
        <v>0</v>
      </c>
      <c r="F63" s="203">
        <f t="shared" si="17"/>
        <v>0</v>
      </c>
      <c r="G63" s="990">
        <f t="shared" si="7"/>
        <v>0</v>
      </c>
      <c r="H63" s="204">
        <f t="shared" si="18"/>
        <v>0</v>
      </c>
      <c r="I63" s="203">
        <f t="shared" si="19"/>
        <v>0</v>
      </c>
      <c r="J63" s="990">
        <f t="shared" si="8"/>
        <v>0</v>
      </c>
      <c r="K63" s="204">
        <f t="shared" si="20"/>
        <v>0</v>
      </c>
    </row>
    <row r="64" spans="2:11">
      <c r="B64" s="196">
        <v>45016</v>
      </c>
      <c r="C64" s="203">
        <f t="shared" si="15"/>
        <v>0</v>
      </c>
      <c r="D64" s="990">
        <f t="shared" si="5"/>
        <v>0</v>
      </c>
      <c r="E64" s="204">
        <f t="shared" si="16"/>
        <v>0</v>
      </c>
      <c r="F64" s="203">
        <f t="shared" si="17"/>
        <v>0</v>
      </c>
      <c r="G64" s="990">
        <f t="shared" si="7"/>
        <v>0</v>
      </c>
      <c r="H64" s="204">
        <f t="shared" si="18"/>
        <v>0</v>
      </c>
      <c r="I64" s="203">
        <f t="shared" si="19"/>
        <v>0</v>
      </c>
      <c r="J64" s="990">
        <f t="shared" si="8"/>
        <v>0</v>
      </c>
      <c r="K64" s="204">
        <f t="shared" si="20"/>
        <v>0</v>
      </c>
    </row>
    <row r="65" spans="2:11">
      <c r="B65" s="196">
        <v>45046</v>
      </c>
      <c r="C65" s="203">
        <f t="shared" si="15"/>
        <v>0</v>
      </c>
      <c r="D65" s="990">
        <f t="shared" si="5"/>
        <v>0</v>
      </c>
      <c r="E65" s="204">
        <f t="shared" si="16"/>
        <v>0</v>
      </c>
      <c r="F65" s="203">
        <f t="shared" si="17"/>
        <v>0</v>
      </c>
      <c r="G65" s="990">
        <f t="shared" si="7"/>
        <v>0</v>
      </c>
      <c r="H65" s="204">
        <f t="shared" si="18"/>
        <v>0</v>
      </c>
      <c r="I65" s="203">
        <f t="shared" si="19"/>
        <v>0</v>
      </c>
      <c r="J65" s="990">
        <f t="shared" si="8"/>
        <v>0</v>
      </c>
      <c r="K65" s="204">
        <f t="shared" si="20"/>
        <v>0</v>
      </c>
    </row>
    <row r="66" spans="2:11">
      <c r="B66" s="197">
        <v>45077</v>
      </c>
      <c r="C66" s="203">
        <f t="shared" si="15"/>
        <v>0</v>
      </c>
      <c r="D66" s="990">
        <f t="shared" si="5"/>
        <v>0</v>
      </c>
      <c r="E66" s="204">
        <f t="shared" si="16"/>
        <v>0</v>
      </c>
      <c r="F66" s="203">
        <f t="shared" si="17"/>
        <v>0</v>
      </c>
      <c r="G66" s="990">
        <f t="shared" si="7"/>
        <v>0</v>
      </c>
      <c r="H66" s="204">
        <f t="shared" si="18"/>
        <v>0</v>
      </c>
      <c r="I66" s="203">
        <f t="shared" si="19"/>
        <v>0</v>
      </c>
      <c r="J66" s="990">
        <f t="shared" si="8"/>
        <v>0</v>
      </c>
      <c r="K66" s="204">
        <f t="shared" si="20"/>
        <v>0</v>
      </c>
    </row>
    <row r="67" spans="2:11">
      <c r="B67" s="196">
        <v>45107</v>
      </c>
      <c r="C67" s="203">
        <f t="shared" si="15"/>
        <v>0</v>
      </c>
      <c r="D67" s="990">
        <f t="shared" si="5"/>
        <v>0</v>
      </c>
      <c r="E67" s="204">
        <f t="shared" si="16"/>
        <v>0</v>
      </c>
      <c r="F67" s="203">
        <f t="shared" si="17"/>
        <v>0</v>
      </c>
      <c r="G67" s="990">
        <f t="shared" si="7"/>
        <v>0</v>
      </c>
      <c r="H67" s="204">
        <f t="shared" si="18"/>
        <v>0</v>
      </c>
      <c r="I67" s="203">
        <f t="shared" si="19"/>
        <v>0</v>
      </c>
      <c r="J67" s="990">
        <f t="shared" si="8"/>
        <v>0</v>
      </c>
      <c r="K67" s="204">
        <f t="shared" si="20"/>
        <v>0</v>
      </c>
    </row>
    <row r="68" spans="2:11">
      <c r="B68" s="196">
        <v>45138</v>
      </c>
      <c r="C68" s="203">
        <f t="shared" si="15"/>
        <v>0</v>
      </c>
      <c r="D68" s="990">
        <f t="shared" si="5"/>
        <v>0</v>
      </c>
      <c r="E68" s="204">
        <f t="shared" si="16"/>
        <v>0</v>
      </c>
      <c r="F68" s="203">
        <f t="shared" si="17"/>
        <v>0</v>
      </c>
      <c r="G68" s="990">
        <f t="shared" si="7"/>
        <v>0</v>
      </c>
      <c r="H68" s="204">
        <f t="shared" si="18"/>
        <v>0</v>
      </c>
      <c r="I68" s="203">
        <f t="shared" si="19"/>
        <v>0</v>
      </c>
      <c r="J68" s="990">
        <f t="shared" si="8"/>
        <v>0</v>
      </c>
      <c r="K68" s="204">
        <f t="shared" si="20"/>
        <v>0</v>
      </c>
    </row>
    <row r="69" spans="2:11">
      <c r="B69" s="197">
        <v>45169</v>
      </c>
      <c r="C69" s="203">
        <f t="shared" si="15"/>
        <v>0</v>
      </c>
      <c r="D69" s="990">
        <f t="shared" si="5"/>
        <v>0</v>
      </c>
      <c r="E69" s="204">
        <f t="shared" si="16"/>
        <v>0</v>
      </c>
      <c r="F69" s="203">
        <f t="shared" si="17"/>
        <v>0</v>
      </c>
      <c r="G69" s="990">
        <f t="shared" si="7"/>
        <v>0</v>
      </c>
      <c r="H69" s="204">
        <f t="shared" si="18"/>
        <v>0</v>
      </c>
      <c r="I69" s="203">
        <f t="shared" si="19"/>
        <v>0</v>
      </c>
      <c r="J69" s="990">
        <f t="shared" si="8"/>
        <v>0</v>
      </c>
      <c r="K69" s="204">
        <f t="shared" si="20"/>
        <v>0</v>
      </c>
    </row>
    <row r="70" spans="2:11">
      <c r="B70" s="196">
        <v>45199</v>
      </c>
      <c r="C70" s="203">
        <f t="shared" si="15"/>
        <v>0</v>
      </c>
      <c r="D70" s="990">
        <f t="shared" si="5"/>
        <v>0</v>
      </c>
      <c r="E70" s="204">
        <f t="shared" si="16"/>
        <v>0</v>
      </c>
      <c r="F70" s="203">
        <f t="shared" si="17"/>
        <v>0</v>
      </c>
      <c r="G70" s="990">
        <f t="shared" si="7"/>
        <v>0</v>
      </c>
      <c r="H70" s="204">
        <f t="shared" si="18"/>
        <v>0</v>
      </c>
      <c r="I70" s="203">
        <f t="shared" si="19"/>
        <v>0</v>
      </c>
      <c r="J70" s="990">
        <f t="shared" si="8"/>
        <v>0</v>
      </c>
      <c r="K70" s="204">
        <f t="shared" si="20"/>
        <v>0</v>
      </c>
    </row>
    <row r="71" spans="2:11">
      <c r="B71" s="196">
        <v>45230</v>
      </c>
      <c r="C71" s="203">
        <f t="shared" si="15"/>
        <v>0</v>
      </c>
      <c r="D71" s="990">
        <f t="shared" si="5"/>
        <v>0</v>
      </c>
      <c r="E71" s="204">
        <f t="shared" si="16"/>
        <v>0</v>
      </c>
      <c r="F71" s="203">
        <f t="shared" si="17"/>
        <v>0</v>
      </c>
      <c r="G71" s="990">
        <f t="shared" si="7"/>
        <v>0</v>
      </c>
      <c r="H71" s="204">
        <f t="shared" si="18"/>
        <v>0</v>
      </c>
      <c r="I71" s="203">
        <f t="shared" si="19"/>
        <v>0</v>
      </c>
      <c r="J71" s="990">
        <f t="shared" si="8"/>
        <v>0</v>
      </c>
      <c r="K71" s="204">
        <f t="shared" si="20"/>
        <v>0</v>
      </c>
    </row>
    <row r="72" spans="2:11">
      <c r="B72" s="197">
        <v>45260</v>
      </c>
      <c r="C72" s="203">
        <f t="shared" si="15"/>
        <v>0</v>
      </c>
      <c r="D72" s="990">
        <f t="shared" si="5"/>
        <v>0</v>
      </c>
      <c r="E72" s="204">
        <f t="shared" si="16"/>
        <v>0</v>
      </c>
      <c r="F72" s="203">
        <f t="shared" si="17"/>
        <v>0</v>
      </c>
      <c r="G72" s="990">
        <f t="shared" si="7"/>
        <v>0</v>
      </c>
      <c r="H72" s="204">
        <f t="shared" si="18"/>
        <v>0</v>
      </c>
      <c r="I72" s="203">
        <f t="shared" si="19"/>
        <v>0</v>
      </c>
      <c r="J72" s="990">
        <f t="shared" si="8"/>
        <v>0</v>
      </c>
      <c r="K72" s="204">
        <f t="shared" si="20"/>
        <v>0</v>
      </c>
    </row>
    <row r="73" spans="2:11">
      <c r="B73" s="198">
        <v>45291</v>
      </c>
      <c r="C73" s="205">
        <f t="shared" si="15"/>
        <v>0</v>
      </c>
      <c r="D73" s="995">
        <f t="shared" si="5"/>
        <v>0</v>
      </c>
      <c r="E73" s="206">
        <f t="shared" si="16"/>
        <v>0</v>
      </c>
      <c r="F73" s="205">
        <f t="shared" si="17"/>
        <v>0</v>
      </c>
      <c r="G73" s="995">
        <f t="shared" si="7"/>
        <v>0</v>
      </c>
      <c r="H73" s="206">
        <f t="shared" si="18"/>
        <v>0</v>
      </c>
      <c r="I73" s="205">
        <f t="shared" si="19"/>
        <v>0</v>
      </c>
      <c r="J73" s="995">
        <f t="shared" si="8"/>
        <v>0</v>
      </c>
      <c r="K73" s="206">
        <f t="shared" si="20"/>
        <v>0</v>
      </c>
    </row>
    <row r="74" spans="2:11">
      <c r="B74" s="196">
        <v>45322</v>
      </c>
      <c r="C74" s="203">
        <f t="shared" ref="C74:C85" si="21">ROUND($E$73*$F$24/12,)</f>
        <v>0</v>
      </c>
      <c r="D74" s="990">
        <f t="shared" si="5"/>
        <v>0</v>
      </c>
      <c r="E74" s="204">
        <f t="shared" si="16"/>
        <v>0</v>
      </c>
      <c r="F74" s="203">
        <f t="shared" ref="F74:F85" si="22">ROUND($H$73*$F$24/12,)</f>
        <v>0</v>
      </c>
      <c r="G74" s="990">
        <f t="shared" si="7"/>
        <v>0</v>
      </c>
      <c r="H74" s="204">
        <f t="shared" si="18"/>
        <v>0</v>
      </c>
      <c r="I74" s="203">
        <f t="shared" ref="I74:I85" si="23">ROUND($K$73*$I$24/12,)</f>
        <v>0</v>
      </c>
      <c r="J74" s="990">
        <f t="shared" si="8"/>
        <v>0</v>
      </c>
      <c r="K74" s="204">
        <f t="shared" si="20"/>
        <v>0</v>
      </c>
    </row>
    <row r="75" spans="2:11">
      <c r="B75" s="197">
        <v>45351</v>
      </c>
      <c r="C75" s="203">
        <f t="shared" si="21"/>
        <v>0</v>
      </c>
      <c r="D75" s="990">
        <f t="shared" si="5"/>
        <v>0</v>
      </c>
      <c r="E75" s="204">
        <f t="shared" si="16"/>
        <v>0</v>
      </c>
      <c r="F75" s="203">
        <f t="shared" si="22"/>
        <v>0</v>
      </c>
      <c r="G75" s="990">
        <f t="shared" si="7"/>
        <v>0</v>
      </c>
      <c r="H75" s="204">
        <f t="shared" si="18"/>
        <v>0</v>
      </c>
      <c r="I75" s="203">
        <f t="shared" si="23"/>
        <v>0</v>
      </c>
      <c r="J75" s="990">
        <f t="shared" si="8"/>
        <v>0</v>
      </c>
      <c r="K75" s="204">
        <f t="shared" si="20"/>
        <v>0</v>
      </c>
    </row>
    <row r="76" spans="2:11">
      <c r="B76" s="196">
        <v>45382</v>
      </c>
      <c r="C76" s="203">
        <f t="shared" si="21"/>
        <v>0</v>
      </c>
      <c r="D76" s="990">
        <f t="shared" si="5"/>
        <v>0</v>
      </c>
      <c r="E76" s="204">
        <f t="shared" si="16"/>
        <v>0</v>
      </c>
      <c r="F76" s="203">
        <f t="shared" si="22"/>
        <v>0</v>
      </c>
      <c r="G76" s="990">
        <f t="shared" si="7"/>
        <v>0</v>
      </c>
      <c r="H76" s="204">
        <f t="shared" si="18"/>
        <v>0</v>
      </c>
      <c r="I76" s="203">
        <f t="shared" si="23"/>
        <v>0</v>
      </c>
      <c r="J76" s="990">
        <f t="shared" si="8"/>
        <v>0</v>
      </c>
      <c r="K76" s="204">
        <f t="shared" si="20"/>
        <v>0</v>
      </c>
    </row>
    <row r="77" spans="2:11">
      <c r="B77" s="196">
        <v>45412</v>
      </c>
      <c r="C77" s="203">
        <f t="shared" si="21"/>
        <v>0</v>
      </c>
      <c r="D77" s="990">
        <f t="shared" si="5"/>
        <v>0</v>
      </c>
      <c r="E77" s="204">
        <f t="shared" si="16"/>
        <v>0</v>
      </c>
      <c r="F77" s="203">
        <f t="shared" si="22"/>
        <v>0</v>
      </c>
      <c r="G77" s="990">
        <f t="shared" si="7"/>
        <v>0</v>
      </c>
      <c r="H77" s="204">
        <f t="shared" si="18"/>
        <v>0</v>
      </c>
      <c r="I77" s="203">
        <f t="shared" si="23"/>
        <v>0</v>
      </c>
      <c r="J77" s="990">
        <f t="shared" si="8"/>
        <v>0</v>
      </c>
      <c r="K77" s="204">
        <f t="shared" si="20"/>
        <v>0</v>
      </c>
    </row>
    <row r="78" spans="2:11">
      <c r="B78" s="197">
        <v>45443</v>
      </c>
      <c r="C78" s="203">
        <f t="shared" si="21"/>
        <v>0</v>
      </c>
      <c r="D78" s="990">
        <f t="shared" si="5"/>
        <v>0</v>
      </c>
      <c r="E78" s="204">
        <f t="shared" si="16"/>
        <v>0</v>
      </c>
      <c r="F78" s="203">
        <f t="shared" si="22"/>
        <v>0</v>
      </c>
      <c r="G78" s="990">
        <f t="shared" si="7"/>
        <v>0</v>
      </c>
      <c r="H78" s="204">
        <f t="shared" si="18"/>
        <v>0</v>
      </c>
      <c r="I78" s="203">
        <f t="shared" si="23"/>
        <v>0</v>
      </c>
      <c r="J78" s="990">
        <f t="shared" si="8"/>
        <v>0</v>
      </c>
      <c r="K78" s="204">
        <f t="shared" si="20"/>
        <v>0</v>
      </c>
    </row>
    <row r="79" spans="2:11">
      <c r="B79" s="196">
        <v>45473</v>
      </c>
      <c r="C79" s="203">
        <f t="shared" si="21"/>
        <v>0</v>
      </c>
      <c r="D79" s="990">
        <f t="shared" si="5"/>
        <v>0</v>
      </c>
      <c r="E79" s="204">
        <f t="shared" si="16"/>
        <v>0</v>
      </c>
      <c r="F79" s="203">
        <f t="shared" si="22"/>
        <v>0</v>
      </c>
      <c r="G79" s="990">
        <f t="shared" si="7"/>
        <v>0</v>
      </c>
      <c r="H79" s="204">
        <f t="shared" si="18"/>
        <v>0</v>
      </c>
      <c r="I79" s="203">
        <f t="shared" si="23"/>
        <v>0</v>
      </c>
      <c r="J79" s="990">
        <f t="shared" si="8"/>
        <v>0</v>
      </c>
      <c r="K79" s="204">
        <f t="shared" si="20"/>
        <v>0</v>
      </c>
    </row>
    <row r="80" spans="2:11">
      <c r="B80" s="196">
        <v>45504</v>
      </c>
      <c r="C80" s="203">
        <f t="shared" si="21"/>
        <v>0</v>
      </c>
      <c r="D80" s="990">
        <f t="shared" si="5"/>
        <v>0</v>
      </c>
      <c r="E80" s="204">
        <f t="shared" si="16"/>
        <v>0</v>
      </c>
      <c r="F80" s="203">
        <f t="shared" si="22"/>
        <v>0</v>
      </c>
      <c r="G80" s="990">
        <f t="shared" si="7"/>
        <v>0</v>
      </c>
      <c r="H80" s="204">
        <f t="shared" si="18"/>
        <v>0</v>
      </c>
      <c r="I80" s="203">
        <f t="shared" si="23"/>
        <v>0</v>
      </c>
      <c r="J80" s="990">
        <f t="shared" si="8"/>
        <v>0</v>
      </c>
      <c r="K80" s="204">
        <f t="shared" si="20"/>
        <v>0</v>
      </c>
    </row>
    <row r="81" spans="2:11">
      <c r="B81" s="197">
        <v>45535</v>
      </c>
      <c r="C81" s="203">
        <f t="shared" si="21"/>
        <v>0</v>
      </c>
      <c r="D81" s="990">
        <f t="shared" si="5"/>
        <v>0</v>
      </c>
      <c r="E81" s="204">
        <f t="shared" si="16"/>
        <v>0</v>
      </c>
      <c r="F81" s="203">
        <f t="shared" si="22"/>
        <v>0</v>
      </c>
      <c r="G81" s="990">
        <f t="shared" si="7"/>
        <v>0</v>
      </c>
      <c r="H81" s="204">
        <f t="shared" si="18"/>
        <v>0</v>
      </c>
      <c r="I81" s="203">
        <f t="shared" si="23"/>
        <v>0</v>
      </c>
      <c r="J81" s="990">
        <f t="shared" si="8"/>
        <v>0</v>
      </c>
      <c r="K81" s="204">
        <f t="shared" si="20"/>
        <v>0</v>
      </c>
    </row>
    <row r="82" spans="2:11">
      <c r="B82" s="196">
        <v>45565</v>
      </c>
      <c r="C82" s="203">
        <f t="shared" si="21"/>
        <v>0</v>
      </c>
      <c r="D82" s="990">
        <f t="shared" si="5"/>
        <v>0</v>
      </c>
      <c r="E82" s="204">
        <f t="shared" si="16"/>
        <v>0</v>
      </c>
      <c r="F82" s="203">
        <f t="shared" si="22"/>
        <v>0</v>
      </c>
      <c r="G82" s="990">
        <f t="shared" si="7"/>
        <v>0</v>
      </c>
      <c r="H82" s="204">
        <f t="shared" si="18"/>
        <v>0</v>
      </c>
      <c r="I82" s="203">
        <f t="shared" si="23"/>
        <v>0</v>
      </c>
      <c r="J82" s="990">
        <f t="shared" si="8"/>
        <v>0</v>
      </c>
      <c r="K82" s="204">
        <f t="shared" si="20"/>
        <v>0</v>
      </c>
    </row>
    <row r="83" spans="2:11">
      <c r="B83" s="196">
        <v>45596</v>
      </c>
      <c r="C83" s="203">
        <f t="shared" si="21"/>
        <v>0</v>
      </c>
      <c r="D83" s="990">
        <f t="shared" si="5"/>
        <v>0</v>
      </c>
      <c r="E83" s="204">
        <f t="shared" si="16"/>
        <v>0</v>
      </c>
      <c r="F83" s="203">
        <f t="shared" si="22"/>
        <v>0</v>
      </c>
      <c r="G83" s="990">
        <f t="shared" si="7"/>
        <v>0</v>
      </c>
      <c r="H83" s="204">
        <f t="shared" si="18"/>
        <v>0</v>
      </c>
      <c r="I83" s="203">
        <f t="shared" si="23"/>
        <v>0</v>
      </c>
      <c r="J83" s="990">
        <f t="shared" si="8"/>
        <v>0</v>
      </c>
      <c r="K83" s="204">
        <f t="shared" si="20"/>
        <v>0</v>
      </c>
    </row>
    <row r="84" spans="2:11">
      <c r="B84" s="197">
        <v>45626</v>
      </c>
      <c r="C84" s="203">
        <f t="shared" si="21"/>
        <v>0</v>
      </c>
      <c r="D84" s="990">
        <f t="shared" si="5"/>
        <v>0</v>
      </c>
      <c r="E84" s="204">
        <f t="shared" si="16"/>
        <v>0</v>
      </c>
      <c r="F84" s="203">
        <f t="shared" si="22"/>
        <v>0</v>
      </c>
      <c r="G84" s="990">
        <f t="shared" si="7"/>
        <v>0</v>
      </c>
      <c r="H84" s="204">
        <f t="shared" si="18"/>
        <v>0</v>
      </c>
      <c r="I84" s="203">
        <f t="shared" si="23"/>
        <v>0</v>
      </c>
      <c r="J84" s="990">
        <f t="shared" si="8"/>
        <v>0</v>
      </c>
      <c r="K84" s="204">
        <f t="shared" si="20"/>
        <v>0</v>
      </c>
    </row>
    <row r="85" spans="2:11">
      <c r="B85" s="198">
        <v>45657</v>
      </c>
      <c r="C85" s="205">
        <f t="shared" si="21"/>
        <v>0</v>
      </c>
      <c r="D85" s="995">
        <f t="shared" si="5"/>
        <v>0</v>
      </c>
      <c r="E85" s="206">
        <f t="shared" si="16"/>
        <v>0</v>
      </c>
      <c r="F85" s="205">
        <f t="shared" si="22"/>
        <v>0</v>
      </c>
      <c r="G85" s="995">
        <f t="shared" si="7"/>
        <v>0</v>
      </c>
      <c r="H85" s="206">
        <f t="shared" si="18"/>
        <v>0</v>
      </c>
      <c r="I85" s="205">
        <f t="shared" si="23"/>
        <v>0</v>
      </c>
      <c r="J85" s="995">
        <f t="shared" si="8"/>
        <v>0</v>
      </c>
      <c r="K85" s="206">
        <f t="shared" si="20"/>
        <v>0</v>
      </c>
    </row>
    <row r="86" spans="2:11">
      <c r="B86" s="196">
        <v>45688</v>
      </c>
      <c r="C86" s="203">
        <f>ROUND($E$85/4,)</f>
        <v>0</v>
      </c>
      <c r="D86" s="990">
        <f t="shared" si="5"/>
        <v>0</v>
      </c>
      <c r="E86" s="204">
        <f t="shared" si="16"/>
        <v>0</v>
      </c>
      <c r="F86" s="203">
        <f t="shared" ref="F86:F88" si="24">ROUND($H$85/6,)</f>
        <v>0</v>
      </c>
      <c r="G86" s="990">
        <f t="shared" si="7"/>
        <v>0</v>
      </c>
      <c r="H86" s="204">
        <f t="shared" si="18"/>
        <v>0</v>
      </c>
      <c r="I86" s="203">
        <f>ROUND($K$85/11,)</f>
        <v>0</v>
      </c>
      <c r="J86" s="990">
        <f t="shared" si="8"/>
        <v>0</v>
      </c>
      <c r="K86" s="204">
        <f t="shared" si="20"/>
        <v>0</v>
      </c>
    </row>
    <row r="87" spans="2:11">
      <c r="B87" s="197">
        <v>45716</v>
      </c>
      <c r="C87" s="203">
        <f t="shared" ref="C87:C89" si="25">ROUND($E$85/4,)</f>
        <v>0</v>
      </c>
      <c r="D87" s="990">
        <f t="shared" si="5"/>
        <v>0</v>
      </c>
      <c r="E87" s="204">
        <f t="shared" si="16"/>
        <v>0</v>
      </c>
      <c r="F87" s="203">
        <f t="shared" si="24"/>
        <v>0</v>
      </c>
      <c r="G87" s="990">
        <f t="shared" si="7"/>
        <v>0</v>
      </c>
      <c r="H87" s="204">
        <f t="shared" si="18"/>
        <v>0</v>
      </c>
      <c r="I87" s="203">
        <f t="shared" ref="I87:I96" si="26">ROUND($K$85/11,)</f>
        <v>0</v>
      </c>
      <c r="J87" s="990">
        <f t="shared" ref="J87:J96" si="27">J86+I87</f>
        <v>0</v>
      </c>
      <c r="K87" s="204">
        <f t="shared" ref="K87:K96" si="28">K86-I87</f>
        <v>0</v>
      </c>
    </row>
    <row r="88" spans="2:11">
      <c r="B88" s="196">
        <v>45747</v>
      </c>
      <c r="C88" s="203">
        <f t="shared" si="25"/>
        <v>0</v>
      </c>
      <c r="D88" s="990">
        <f t="shared" si="5"/>
        <v>0</v>
      </c>
      <c r="E88" s="204">
        <f t="shared" si="16"/>
        <v>0</v>
      </c>
      <c r="F88" s="203">
        <f t="shared" si="24"/>
        <v>0</v>
      </c>
      <c r="G88" s="990">
        <f t="shared" si="7"/>
        <v>0</v>
      </c>
      <c r="H88" s="204">
        <f t="shared" si="18"/>
        <v>0</v>
      </c>
      <c r="I88" s="203">
        <f t="shared" si="26"/>
        <v>0</v>
      </c>
      <c r="J88" s="990">
        <f t="shared" si="27"/>
        <v>0</v>
      </c>
      <c r="K88" s="204">
        <f t="shared" si="28"/>
        <v>0</v>
      </c>
    </row>
    <row r="89" spans="2:11">
      <c r="B89" s="196">
        <v>45777</v>
      </c>
      <c r="C89" s="203">
        <f t="shared" si="25"/>
        <v>0</v>
      </c>
      <c r="D89" s="990">
        <f t="shared" si="5"/>
        <v>0</v>
      </c>
      <c r="E89" s="204">
        <f t="shared" si="16"/>
        <v>0</v>
      </c>
      <c r="F89" s="203">
        <f>ROUND($H$85/6,)</f>
        <v>0</v>
      </c>
      <c r="G89" s="990">
        <f t="shared" si="7"/>
        <v>0</v>
      </c>
      <c r="H89" s="204">
        <f t="shared" si="18"/>
        <v>0</v>
      </c>
      <c r="I89" s="203">
        <f t="shared" si="26"/>
        <v>0</v>
      </c>
      <c r="J89" s="990">
        <f t="shared" si="27"/>
        <v>0</v>
      </c>
      <c r="K89" s="204">
        <f t="shared" si="28"/>
        <v>0</v>
      </c>
    </row>
    <row r="90" spans="2:11">
      <c r="B90" s="196">
        <v>45808</v>
      </c>
      <c r="C90" s="203"/>
      <c r="D90" s="990"/>
      <c r="E90" s="204"/>
      <c r="F90" s="203">
        <f t="shared" ref="F90:F91" si="29">ROUND($H$85/6,)</f>
        <v>0</v>
      </c>
      <c r="G90" s="990">
        <f t="shared" ref="G90:G91" si="30">G89+F90</f>
        <v>0</v>
      </c>
      <c r="H90" s="204">
        <f t="shared" ref="H90:H91" si="31">H89-F90</f>
        <v>0</v>
      </c>
      <c r="I90" s="203">
        <f t="shared" si="26"/>
        <v>0</v>
      </c>
      <c r="J90" s="990">
        <f t="shared" si="27"/>
        <v>0</v>
      </c>
      <c r="K90" s="204">
        <f t="shared" si="28"/>
        <v>0</v>
      </c>
    </row>
    <row r="91" spans="2:11">
      <c r="B91" s="196">
        <v>45838</v>
      </c>
      <c r="C91" s="203"/>
      <c r="D91" s="990"/>
      <c r="E91" s="204"/>
      <c r="F91" s="203">
        <f t="shared" si="29"/>
        <v>0</v>
      </c>
      <c r="G91" s="990">
        <f t="shared" si="30"/>
        <v>0</v>
      </c>
      <c r="H91" s="204">
        <f t="shared" si="31"/>
        <v>0</v>
      </c>
      <c r="I91" s="203">
        <f t="shared" si="26"/>
        <v>0</v>
      </c>
      <c r="J91" s="990">
        <f t="shared" si="27"/>
        <v>0</v>
      </c>
      <c r="K91" s="204">
        <f t="shared" si="28"/>
        <v>0</v>
      </c>
    </row>
    <row r="92" spans="2:11">
      <c r="B92" s="197">
        <v>45869</v>
      </c>
      <c r="C92" s="203"/>
      <c r="D92" s="990"/>
      <c r="E92" s="204"/>
      <c r="F92" s="203"/>
      <c r="G92" s="990"/>
      <c r="H92" s="204"/>
      <c r="I92" s="203">
        <f t="shared" si="26"/>
        <v>0</v>
      </c>
      <c r="J92" s="990">
        <f t="shared" si="27"/>
        <v>0</v>
      </c>
      <c r="K92" s="204">
        <f t="shared" si="28"/>
        <v>0</v>
      </c>
    </row>
    <row r="93" spans="2:11">
      <c r="B93" s="196">
        <v>45900</v>
      </c>
      <c r="C93" s="203"/>
      <c r="D93" s="990"/>
      <c r="E93" s="204"/>
      <c r="F93" s="203"/>
      <c r="G93" s="990"/>
      <c r="H93" s="204"/>
      <c r="I93" s="203">
        <f t="shared" si="26"/>
        <v>0</v>
      </c>
      <c r="J93" s="990">
        <f t="shared" si="27"/>
        <v>0</v>
      </c>
      <c r="K93" s="204">
        <f t="shared" si="28"/>
        <v>0</v>
      </c>
    </row>
    <row r="94" spans="2:11">
      <c r="B94" s="196">
        <v>45930</v>
      </c>
      <c r="C94" s="203"/>
      <c r="D94" s="990"/>
      <c r="E94" s="204"/>
      <c r="F94" s="203"/>
      <c r="G94" s="990"/>
      <c r="H94" s="204"/>
      <c r="I94" s="203">
        <f t="shared" si="26"/>
        <v>0</v>
      </c>
      <c r="J94" s="990">
        <f t="shared" si="27"/>
        <v>0</v>
      </c>
      <c r="K94" s="204">
        <f t="shared" si="28"/>
        <v>0</v>
      </c>
    </row>
    <row r="95" spans="2:11">
      <c r="B95" s="196">
        <v>45961</v>
      </c>
      <c r="C95" s="203"/>
      <c r="D95" s="990"/>
      <c r="E95" s="204"/>
      <c r="F95" s="203"/>
      <c r="G95" s="990"/>
      <c r="H95" s="204"/>
      <c r="I95" s="203">
        <f t="shared" si="26"/>
        <v>0</v>
      </c>
      <c r="J95" s="990">
        <f t="shared" si="27"/>
        <v>0</v>
      </c>
      <c r="K95" s="204">
        <f t="shared" si="28"/>
        <v>0</v>
      </c>
    </row>
    <row r="96" spans="2:11">
      <c r="B96" s="196">
        <v>45991</v>
      </c>
      <c r="C96" s="203"/>
      <c r="D96" s="990"/>
      <c r="E96" s="204"/>
      <c r="F96" s="203"/>
      <c r="G96" s="990"/>
      <c r="H96" s="204"/>
      <c r="I96" s="203">
        <f t="shared" si="26"/>
        <v>0</v>
      </c>
      <c r="J96" s="990">
        <f t="shared" si="27"/>
        <v>0</v>
      </c>
      <c r="K96" s="204">
        <f t="shared" si="28"/>
        <v>0</v>
      </c>
    </row>
    <row r="97" spans="2:11" ht="18" thickBot="1">
      <c r="B97" s="199" t="s">
        <v>4430</v>
      </c>
      <c r="C97" s="207">
        <f>SUM(C45:C89)</f>
        <v>0</v>
      </c>
      <c r="D97" s="208"/>
      <c r="E97" s="209"/>
      <c r="F97" s="207">
        <f>SUM(F45:F89)</f>
        <v>0</v>
      </c>
      <c r="G97" s="208"/>
      <c r="H97" s="209"/>
      <c r="I97" s="207">
        <f>SUM(I45:I89)</f>
        <v>0</v>
      </c>
      <c r="J97" s="208"/>
      <c r="K97" s="209"/>
    </row>
  </sheetData>
  <mergeCells count="35">
    <mergeCell ref="I17:K17"/>
    <mergeCell ref="C17:E17"/>
    <mergeCell ref="C20:E20"/>
    <mergeCell ref="C21:E21"/>
    <mergeCell ref="C25:E25"/>
    <mergeCell ref="F20:H20"/>
    <mergeCell ref="F21:H21"/>
    <mergeCell ref="F25:H25"/>
    <mergeCell ref="C22:E22"/>
    <mergeCell ref="C23:E23"/>
    <mergeCell ref="C24:E24"/>
    <mergeCell ref="C18:E18"/>
    <mergeCell ref="F19:H19"/>
    <mergeCell ref="F17:H17"/>
    <mergeCell ref="F26:H26"/>
    <mergeCell ref="C26:E26"/>
    <mergeCell ref="F22:H22"/>
    <mergeCell ref="F23:H23"/>
    <mergeCell ref="F24:H24"/>
    <mergeCell ref="D8:E8"/>
    <mergeCell ref="I26:K26"/>
    <mergeCell ref="D10:E10"/>
    <mergeCell ref="D11:E11"/>
    <mergeCell ref="D9:E9"/>
    <mergeCell ref="D12:E12"/>
    <mergeCell ref="I18:K18"/>
    <mergeCell ref="I19:K19"/>
    <mergeCell ref="I20:K20"/>
    <mergeCell ref="I21:K21"/>
    <mergeCell ref="I25:K25"/>
    <mergeCell ref="I22:K22"/>
    <mergeCell ref="I23:K23"/>
    <mergeCell ref="I24:K24"/>
    <mergeCell ref="C19:E19"/>
    <mergeCell ref="F18:H18"/>
  </mergeCells>
  <phoneticPr fontId="40" type="noConversion"/>
  <pageMargins left="0.7" right="0.7" top="0.75" bottom="0.75" header="0.3" footer="0.3"/>
  <pageSetup paperSize="9" scale="3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2369-FC53-4A4A-92CA-A2ED989EEC53}">
  <sheetPr>
    <tabColor theme="0" tint="-0.249977111117893"/>
    <pageSetUpPr fitToPage="1"/>
  </sheetPr>
  <dimension ref="A1:L14"/>
  <sheetViews>
    <sheetView workbookViewId="0"/>
  </sheetViews>
  <sheetFormatPr defaultColWidth="9.375" defaultRowHeight="17.399999999999999"/>
  <cols>
    <col min="1" max="1" width="3.625" style="21" customWidth="1"/>
    <col min="2" max="2" width="50.875" style="21" customWidth="1"/>
    <col min="3" max="3" width="85.375" style="21" bestFit="1" customWidth="1"/>
    <col min="4" max="4" width="65.875" style="21" bestFit="1" customWidth="1"/>
    <col min="5" max="6" width="16.625" style="21" bestFit="1" customWidth="1"/>
    <col min="7" max="7" width="21.625" style="23" bestFit="1" customWidth="1"/>
    <col min="8" max="8" width="59.875" style="2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8" ht="21">
      <c r="B1" s="22" t="s">
        <v>2690</v>
      </c>
      <c r="G1" s="21"/>
    </row>
    <row r="2" spans="1:8">
      <c r="B2" s="21" t="s">
        <v>2691</v>
      </c>
      <c r="C2" s="24">
        <f>CONTENTS!C2</f>
        <v>46112</v>
      </c>
      <c r="D2" s="24"/>
      <c r="E2" s="24"/>
      <c r="F2" s="24"/>
      <c r="G2" s="24"/>
      <c r="H2" s="24"/>
    </row>
    <row r="3" spans="1:8">
      <c r="B3" s="21" t="s">
        <v>2692</v>
      </c>
      <c r="C3" s="37" t="s">
        <v>4431</v>
      </c>
      <c r="D3" s="37"/>
      <c r="E3" s="37"/>
      <c r="F3" s="37"/>
      <c r="G3" s="45"/>
      <c r="H3" s="45"/>
    </row>
    <row r="4" spans="1:8">
      <c r="B4" s="21" t="s">
        <v>2694</v>
      </c>
      <c r="C4" s="37" t="str">
        <f>VLOOKUP(C3, COA!$A$2:$C$187,3,0)</f>
        <v>Deposits and advances</v>
      </c>
      <c r="D4" s="37"/>
      <c r="E4" s="37"/>
      <c r="F4" s="37"/>
      <c r="G4" s="37"/>
      <c r="H4" s="37"/>
    </row>
    <row r="5" spans="1:8">
      <c r="A5" s="21" t="s">
        <v>290</v>
      </c>
      <c r="G5" s="21"/>
    </row>
    <row r="6" spans="1:8" s="37" customFormat="1">
      <c r="B6" s="38" t="s">
        <v>2709</v>
      </c>
      <c r="C6" s="38" t="s">
        <v>2710</v>
      </c>
      <c r="D6" s="38" t="s">
        <v>2711</v>
      </c>
      <c r="E6" s="1753" t="s">
        <v>4432</v>
      </c>
      <c r="F6" s="1754"/>
      <c r="G6" s="46" t="s">
        <v>2689</v>
      </c>
      <c r="H6" s="46" t="s">
        <v>249</v>
      </c>
    </row>
    <row r="7" spans="1:8">
      <c r="B7" s="131"/>
      <c r="C7" s="131"/>
      <c r="D7" s="132"/>
      <c r="E7" s="216"/>
      <c r="F7" s="177"/>
      <c r="G7" s="52"/>
      <c r="H7" s="53"/>
    </row>
    <row r="8" spans="1:8">
      <c r="B8" s="131"/>
      <c r="C8" s="131"/>
      <c r="D8" s="132"/>
      <c r="E8" s="131"/>
      <c r="F8" s="132"/>
      <c r="G8" s="52"/>
      <c r="H8" s="53"/>
    </row>
    <row r="9" spans="1:8">
      <c r="B9" s="131"/>
      <c r="C9" s="131"/>
      <c r="D9" s="132"/>
      <c r="E9" s="131"/>
      <c r="F9" s="132"/>
      <c r="G9" s="52"/>
      <c r="H9" s="53"/>
    </row>
    <row r="10" spans="1:8">
      <c r="B10" s="131"/>
      <c r="C10" s="131"/>
      <c r="D10" s="132"/>
      <c r="E10" s="131"/>
      <c r="F10" s="132"/>
      <c r="G10" s="52"/>
      <c r="H10" s="53"/>
    </row>
    <row r="11" spans="1:8">
      <c r="B11" s="131"/>
      <c r="C11" s="131"/>
      <c r="D11" s="131"/>
      <c r="E11" s="131"/>
      <c r="F11" s="132"/>
      <c r="G11" s="52"/>
      <c r="H11" s="53"/>
    </row>
    <row r="12" spans="1:8">
      <c r="B12" s="111"/>
      <c r="C12" s="111"/>
      <c r="D12" s="111"/>
      <c r="E12" s="111"/>
      <c r="F12" s="132"/>
      <c r="G12" s="52"/>
      <c r="H12" s="53"/>
    </row>
    <row r="13" spans="1:8">
      <c r="B13" s="136"/>
      <c r="C13" s="136"/>
      <c r="D13" s="136"/>
      <c r="E13" s="136"/>
      <c r="F13" s="136"/>
      <c r="G13" s="137"/>
      <c r="H13" s="137"/>
    </row>
    <row r="14" spans="1:8">
      <c r="B14" s="112"/>
      <c r="C14" s="112"/>
      <c r="D14" s="112"/>
      <c r="E14" s="112"/>
      <c r="F14" s="32"/>
      <c r="G14" s="56">
        <f>SUM(G7:G12)</f>
        <v>0</v>
      </c>
      <c r="H14" s="146" t="e">
        <f>VLOOKUP("1231-00-000",#REF!,6,0)=G14</f>
        <v>#REF!</v>
      </c>
    </row>
  </sheetData>
  <mergeCells count="1">
    <mergeCell ref="E6:F6"/>
  </mergeCells>
  <phoneticPr fontId="40" type="noConversion"/>
  <pageMargins left="0.7" right="0.7" top="0.75" bottom="0.75" header="0.3" footer="0.3"/>
  <pageSetup paperSize="9" scale="4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3E7ED-FF21-4EB1-922B-A56794421E19}">
  <sheetPr>
    <tabColor rgb="FFE67300"/>
    <pageSetUpPr fitToPage="1"/>
  </sheetPr>
  <dimension ref="A1:J26"/>
  <sheetViews>
    <sheetView workbookViewId="0"/>
  </sheetViews>
  <sheetFormatPr defaultColWidth="9.375" defaultRowHeight="17.399999999999999" outlineLevelRow="1"/>
  <cols>
    <col min="1" max="1" width="3.625" style="21" customWidth="1"/>
    <col min="2" max="2" width="19.375" style="21" customWidth="1"/>
    <col min="3" max="3" width="10.5" style="21" customWidth="1"/>
    <col min="4" max="4" width="31.375" style="21" bestFit="1" customWidth="1"/>
    <col min="5" max="5" width="76.375" style="21" bestFit="1" customWidth="1"/>
    <col min="6" max="6" width="53.5" style="21" bestFit="1" customWidth="1"/>
    <col min="7" max="7" width="28.125" style="21" customWidth="1"/>
    <col min="8" max="8" width="63.375" style="23" customWidth="1"/>
    <col min="9" max="9" width="18.625" style="21" hidden="1" customWidth="1"/>
    <col min="10" max="10" width="10" style="21" hidden="1" customWidth="1"/>
    <col min="11" max="11" width="15.625" style="21" bestFit="1" customWidth="1"/>
    <col min="12" max="12" width="14.625" style="21" bestFit="1" customWidth="1"/>
    <col min="13" max="16384" width="9.375" style="21"/>
  </cols>
  <sheetData>
    <row r="1" spans="1:10" ht="21">
      <c r="B1" s="22" t="s">
        <v>2690</v>
      </c>
      <c r="C1" s="22"/>
      <c r="H1" s="21"/>
    </row>
    <row r="2" spans="1:10">
      <c r="B2" s="21" t="s">
        <v>2691</v>
      </c>
      <c r="D2" s="24">
        <f>CONTENTS!C2</f>
        <v>46112</v>
      </c>
      <c r="E2" s="24"/>
      <c r="F2" s="24"/>
      <c r="G2" s="24"/>
      <c r="H2" s="24"/>
    </row>
    <row r="3" spans="1:10">
      <c r="B3" s="21" t="s">
        <v>2692</v>
      </c>
      <c r="D3" s="37" t="s">
        <v>244</v>
      </c>
      <c r="E3" s="37" t="s">
        <v>399</v>
      </c>
      <c r="F3" s="37" t="s">
        <v>1747</v>
      </c>
      <c r="G3" s="45" t="s">
        <v>1750</v>
      </c>
      <c r="H3" s="45" t="s">
        <v>4433</v>
      </c>
    </row>
    <row r="4" spans="1:10">
      <c r="B4" s="21" t="s">
        <v>2694</v>
      </c>
      <c r="D4" s="37" t="str">
        <f>VLOOKUP(D3, COA!$A:$C,3,0)</f>
        <v>Other payable</v>
      </c>
      <c r="E4" s="37" t="str">
        <f>VLOOKUP(E3, COA!$A:$C,3,0)</f>
        <v>Intercompany Payable</v>
      </c>
      <c r="F4" s="37" t="str">
        <f>VLOOKUP(F3, COA!$A:$C,3,0)</f>
        <v>Due to Employee</v>
      </c>
      <c r="G4" s="37" t="str">
        <f>VLOOKUP(G3, COA!$A:$C,3,0)</f>
        <v>Accrued employee benefit payable</v>
      </c>
      <c r="H4" s="37" t="str">
        <f>VLOOKUP(H3, COA!$A:$C,3,0)</f>
        <v>Accrued liabilities</v>
      </c>
    </row>
    <row r="5" spans="1:10" ht="16.5" hidden="1" customHeight="1" outlineLevel="1">
      <c r="A5" s="21" t="s">
        <v>290</v>
      </c>
      <c r="D5" s="250" t="e">
        <f>VLOOKUP(D3,#REF!,6,0)</f>
        <v>#REF!</v>
      </c>
      <c r="E5" s="250" t="e">
        <f>VLOOKUP(E3,#REF!,6,0)</f>
        <v>#REF!</v>
      </c>
      <c r="F5" s="249" t="e">
        <f>VLOOKUP(F3,#REF!,6,0)</f>
        <v>#REF!</v>
      </c>
      <c r="G5" s="249" t="e">
        <f>VLOOKUP(G3,#REF!,6,0)</f>
        <v>#REF!</v>
      </c>
      <c r="H5" s="249" t="e">
        <f>VLOOKUP(H3,#REF!,6,0)</f>
        <v>#REF!</v>
      </c>
    </row>
    <row r="6" spans="1:10" collapsed="1">
      <c r="D6" s="250"/>
      <c r="E6" s="250"/>
      <c r="F6" s="249"/>
      <c r="G6" s="249"/>
      <c r="H6" s="249"/>
    </row>
    <row r="7" spans="1:10" s="37" customFormat="1">
      <c r="B7" s="1753" t="s">
        <v>3542</v>
      </c>
      <c r="C7" s="1754"/>
      <c r="D7" s="38" t="s">
        <v>2709</v>
      </c>
      <c r="E7" s="686" t="s">
        <v>2710</v>
      </c>
      <c r="F7" s="686" t="s">
        <v>2711</v>
      </c>
      <c r="G7" s="46" t="s">
        <v>151</v>
      </c>
      <c r="H7" s="46" t="s">
        <v>249</v>
      </c>
    </row>
    <row r="8" spans="1:10">
      <c r="B8" s="1757" t="s">
        <v>4434</v>
      </c>
      <c r="C8" s="1757"/>
      <c r="D8" s="131" t="s">
        <v>452</v>
      </c>
      <c r="E8" s="687" t="s">
        <v>453</v>
      </c>
      <c r="F8" s="688"/>
      <c r="G8" s="52">
        <f>외화!M85</f>
        <v>2109452</v>
      </c>
      <c r="H8" s="252" t="s">
        <v>4435</v>
      </c>
      <c r="I8" s="710">
        <f>SUMIFS(잔액명세서!J:J,잔액명세서!A:A,$E$3,잔액명세서!E:E,D8)</f>
        <v>2590672</v>
      </c>
      <c r="J8" s="146" t="b">
        <f>I8=G8</f>
        <v>0</v>
      </c>
    </row>
    <row r="9" spans="1:10">
      <c r="B9" s="1757" t="s">
        <v>4434</v>
      </c>
      <c r="C9" s="1757"/>
      <c r="D9" s="131" t="s">
        <v>401</v>
      </c>
      <c r="E9" s="687" t="s">
        <v>402</v>
      </c>
      <c r="F9" s="688"/>
      <c r="G9" s="52"/>
      <c r="H9" s="53" t="s">
        <v>4436</v>
      </c>
      <c r="I9" s="710">
        <f>SUMIFS(잔액명세서!J:J,잔액명세서!A:A,$E$3,잔액명세서!E:E,D9)</f>
        <v>0</v>
      </c>
      <c r="J9" s="146" t="b">
        <f>I9=G9</f>
        <v>1</v>
      </c>
    </row>
    <row r="10" spans="1:10">
      <c r="B10" s="1757" t="s">
        <v>4437</v>
      </c>
      <c r="C10" s="1757"/>
      <c r="D10" s="131" t="s">
        <v>393</v>
      </c>
      <c r="E10" s="687" t="s">
        <v>394</v>
      </c>
      <c r="F10" s="688"/>
      <c r="G10" s="996">
        <v>935000</v>
      </c>
      <c r="H10" s="53" t="s">
        <v>4438</v>
      </c>
    </row>
    <row r="11" spans="1:10">
      <c r="B11" s="1757" t="s">
        <v>4437</v>
      </c>
      <c r="C11" s="1757"/>
      <c r="D11" s="131" t="s">
        <v>365</v>
      </c>
      <c r="E11" s="687" t="s">
        <v>366</v>
      </c>
      <c r="F11" s="688" t="s">
        <v>4439</v>
      </c>
      <c r="G11" s="52">
        <f>12000000-12000000</f>
        <v>0</v>
      </c>
      <c r="H11" s="53" t="s">
        <v>4440</v>
      </c>
    </row>
    <row r="12" spans="1:10">
      <c r="B12" s="1757" t="s">
        <v>4437</v>
      </c>
      <c r="C12" s="1757"/>
      <c r="D12" s="131" t="s">
        <v>242</v>
      </c>
      <c r="E12" s="687" t="s">
        <v>243</v>
      </c>
      <c r="F12" s="688"/>
      <c r="G12" s="52" t="s">
        <v>4441</v>
      </c>
      <c r="H12" s="53" t="s">
        <v>4442</v>
      </c>
    </row>
    <row r="13" spans="1:10">
      <c r="B13" s="1757" t="s">
        <v>4437</v>
      </c>
      <c r="C13" s="1757"/>
      <c r="D13" s="708" t="s">
        <v>360</v>
      </c>
      <c r="E13" s="687" t="s">
        <v>361</v>
      </c>
      <c r="F13" s="52"/>
      <c r="G13" s="688">
        <f>23487000-23487000</f>
        <v>0</v>
      </c>
      <c r="H13" s="53" t="s">
        <v>4443</v>
      </c>
    </row>
    <row r="14" spans="1:10">
      <c r="B14" s="1755"/>
      <c r="C14" s="1756"/>
      <c r="D14" s="689"/>
      <c r="E14" s="689"/>
      <c r="F14" s="689"/>
      <c r="G14" s="56">
        <f>SUM(G8:G13)</f>
        <v>3044452</v>
      </c>
      <c r="H14" s="146" t="b">
        <f>IFERROR(VLOOKUP("2203-00-000",#REF!,6,0),0)+IFERROR(VLOOKUP("2202-00-001",#REF!,6,0),0)+IFERROR(VLOOKUP("2206-00-000",#REF!,6,0),0)+IFERROR(VLOOKUP("2210-00-000",#REF!,6,0),0)+IFERROR(VLOOKUP("2218-00-000",#REF!,6,0),0)=G14</f>
        <v>0</v>
      </c>
    </row>
    <row r="22" spans="3:5">
      <c r="D22" s="21" t="s">
        <v>1774</v>
      </c>
      <c r="E22" s="21" t="e">
        <f>_xlfn.XLOOKUP(D22,#REF!,#REF!)</f>
        <v>#REF!</v>
      </c>
    </row>
    <row r="23" spans="3:5">
      <c r="D23" s="21" t="s">
        <v>1750</v>
      </c>
      <c r="E23" s="21" t="e">
        <f>_xlfn.XLOOKUP(D23,#REF!,#REF!)</f>
        <v>#REF!</v>
      </c>
    </row>
    <row r="24" spans="3:5">
      <c r="D24" s="21" t="s">
        <v>1747</v>
      </c>
      <c r="E24" s="21" t="e">
        <f>_xlfn.XLOOKUP(D24,#REF!,#REF!)</f>
        <v>#REF!</v>
      </c>
    </row>
    <row r="25" spans="3:5">
      <c r="C25" s="21" t="s">
        <v>4444</v>
      </c>
      <c r="D25" s="21" t="s">
        <v>244</v>
      </c>
      <c r="E25" s="21" t="e">
        <f>_xlfn.XLOOKUP(D25,#REF!,#REF!)</f>
        <v>#REF!</v>
      </c>
    </row>
    <row r="26" spans="3:5">
      <c r="C26" s="21" t="s">
        <v>4445</v>
      </c>
      <c r="D26" s="21" t="s">
        <v>399</v>
      </c>
      <c r="E26" s="21" t="e">
        <f>_xlfn.XLOOKUP(D26,#REF!,#REF!)</f>
        <v>#REF!</v>
      </c>
    </row>
  </sheetData>
  <mergeCells count="8">
    <mergeCell ref="B14:C14"/>
    <mergeCell ref="B8:C8"/>
    <mergeCell ref="B9:C9"/>
    <mergeCell ref="B7:C7"/>
    <mergeCell ref="B13:C13"/>
    <mergeCell ref="B10:C10"/>
    <mergeCell ref="B11:C11"/>
    <mergeCell ref="B12:C12"/>
  </mergeCells>
  <phoneticPr fontId="40" type="noConversion"/>
  <pageMargins left="0.7" right="0.7" top="0.75" bottom="0.75" header="0.3" footer="0.3"/>
  <pageSetup paperSize="9" scale="44"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4018-139F-4C75-A709-B05E558C6035}">
  <sheetPr>
    <tabColor theme="0" tint="-0.249977111117893"/>
    <pageSetUpPr fitToPage="1"/>
  </sheetPr>
  <dimension ref="A1:L14"/>
  <sheetViews>
    <sheetView workbookViewId="0"/>
  </sheetViews>
  <sheetFormatPr defaultColWidth="9.375" defaultRowHeight="17.399999999999999"/>
  <cols>
    <col min="1" max="1" width="3.625" style="21" customWidth="1"/>
    <col min="2" max="2" width="50.875" style="21" customWidth="1"/>
    <col min="3" max="3" width="85.375" style="21" bestFit="1" customWidth="1"/>
    <col min="4" max="4" width="65.875" style="21" bestFit="1" customWidth="1"/>
    <col min="5" max="6" width="53.5" style="21" customWidth="1"/>
    <col min="7" max="7" width="75" style="23" hidden="1" customWidth="1"/>
    <col min="8" max="8" width="75" style="21" bestFit="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6" ht="21">
      <c r="B1" s="22" t="s">
        <v>2690</v>
      </c>
    </row>
    <row r="2" spans="1:6">
      <c r="B2" s="21" t="s">
        <v>2691</v>
      </c>
      <c r="C2" s="24">
        <f>CONTENTS!C2</f>
        <v>46112</v>
      </c>
      <c r="D2" s="24"/>
      <c r="E2" s="24"/>
      <c r="F2" s="24"/>
    </row>
    <row r="3" spans="1:6">
      <c r="B3" s="21" t="s">
        <v>2692</v>
      </c>
      <c r="C3" s="37" t="s">
        <v>1804</v>
      </c>
      <c r="D3" s="37" t="s">
        <v>399</v>
      </c>
      <c r="E3" s="37" t="s">
        <v>1747</v>
      </c>
      <c r="F3" s="45" t="s">
        <v>1750</v>
      </c>
    </row>
    <row r="4" spans="1:6">
      <c r="B4" s="21" t="s">
        <v>2694</v>
      </c>
      <c r="C4" s="37" t="e">
        <f>VLOOKUP(C3, COA!$A$2:$C$187,3,0)</f>
        <v>#N/A</v>
      </c>
      <c r="D4" s="37" t="e">
        <f>VLOOKUP(D3, COA!$A$2:$C$187,3,0)</f>
        <v>#N/A</v>
      </c>
      <c r="E4" s="37" t="e">
        <f>VLOOKUP(E3, COA!$A$2:$C$187,3,0)</f>
        <v>#N/A</v>
      </c>
      <c r="F4" s="37" t="e">
        <f>VLOOKUP(F3, COA!$A$2:$C$187,3,0)</f>
        <v>#N/A</v>
      </c>
    </row>
    <row r="5" spans="1:6">
      <c r="A5" s="21" t="s">
        <v>290</v>
      </c>
    </row>
    <row r="6" spans="1:6" s="37" customFormat="1">
      <c r="B6" s="38" t="s">
        <v>2709</v>
      </c>
      <c r="C6" s="38" t="s">
        <v>2710</v>
      </c>
      <c r="D6" s="38" t="s">
        <v>2711</v>
      </c>
      <c r="E6" s="46" t="s">
        <v>151</v>
      </c>
      <c r="F6" s="46" t="s">
        <v>249</v>
      </c>
    </row>
    <row r="7" spans="1:6">
      <c r="B7" s="131"/>
      <c r="C7" s="131"/>
      <c r="D7" s="132"/>
      <c r="E7" s="52"/>
      <c r="F7" s="53"/>
    </row>
    <row r="8" spans="1:6">
      <c r="B8" s="131"/>
      <c r="C8" s="131"/>
      <c r="D8" s="132"/>
      <c r="E8" s="52"/>
      <c r="F8" s="53"/>
    </row>
    <row r="9" spans="1:6">
      <c r="B9" s="131"/>
      <c r="C9" s="131"/>
      <c r="D9" s="132"/>
      <c r="E9" s="52"/>
      <c r="F9" s="53"/>
    </row>
    <row r="10" spans="1:6">
      <c r="B10" s="131"/>
      <c r="C10" s="131"/>
      <c r="D10" s="132"/>
      <c r="E10" s="52"/>
      <c r="F10" s="53"/>
    </row>
    <row r="11" spans="1:6">
      <c r="B11" s="131"/>
      <c r="C11" s="131"/>
      <c r="D11" s="132"/>
      <c r="E11" s="52"/>
      <c r="F11" s="53"/>
    </row>
    <row r="12" spans="1:6">
      <c r="B12" s="111"/>
      <c r="C12" s="111"/>
      <c r="D12" s="132"/>
      <c r="E12" s="52"/>
      <c r="F12" s="53"/>
    </row>
    <row r="13" spans="1:6">
      <c r="B13" s="136"/>
      <c r="C13" s="136"/>
      <c r="D13" s="136"/>
      <c r="E13" s="137"/>
      <c r="F13" s="137"/>
    </row>
    <row r="14" spans="1:6">
      <c r="B14" s="112"/>
      <c r="C14" s="112"/>
      <c r="D14" s="32"/>
      <c r="E14" s="56">
        <f>SUM(E7:E12)</f>
        <v>0</v>
      </c>
      <c r="F14" s="146" t="e">
        <f>VLOOKUP("2405-00-000",#REF!,6,0)+VLOOKUP("2203-00-000",#REF!,6,0)+VLOOKUP("2206-00-000",#REF!,6,0)+VLOOKUP("2210-00-000",#REF!,6,0)=E14</f>
        <v>#REF!</v>
      </c>
    </row>
  </sheetData>
  <phoneticPr fontId="40" type="noConversion"/>
  <pageMargins left="0.7" right="0.7" top="0.75" bottom="0.75" header="0.3" footer="0.3"/>
  <pageSetup paperSize="9" scale="41"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4668B-1E2F-4F7D-BD36-AF3B4F5EA061}">
  <sheetPr>
    <pageSetUpPr fitToPage="1"/>
  </sheetPr>
  <dimension ref="A1:L14"/>
  <sheetViews>
    <sheetView workbookViewId="0"/>
  </sheetViews>
  <sheetFormatPr defaultColWidth="9.375" defaultRowHeight="17.399999999999999"/>
  <cols>
    <col min="1" max="1" width="3.625" style="21" customWidth="1"/>
    <col min="2" max="2" width="50.875" style="21" customWidth="1"/>
    <col min="3" max="3" width="85.375" style="21" bestFit="1" customWidth="1"/>
    <col min="4" max="4" width="65.875" style="21" bestFit="1" customWidth="1"/>
    <col min="5" max="5" width="36.625" style="21" customWidth="1"/>
    <col min="6" max="6" width="53.5" style="21" customWidth="1"/>
    <col min="7" max="7" width="75" style="23" hidden="1" customWidth="1"/>
    <col min="8" max="8" width="75" style="21" bestFit="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6" ht="21">
      <c r="B1" s="22" t="s">
        <v>2690</v>
      </c>
    </row>
    <row r="2" spans="1:6">
      <c r="B2" s="21" t="s">
        <v>2691</v>
      </c>
      <c r="C2" s="24">
        <f>CONTENTS!C2</f>
        <v>46112</v>
      </c>
      <c r="D2" s="24"/>
      <c r="E2" s="24"/>
      <c r="F2" s="24"/>
    </row>
    <row r="3" spans="1:6">
      <c r="B3" s="21" t="s">
        <v>2692</v>
      </c>
      <c r="C3" s="37" t="s">
        <v>583</v>
      </c>
      <c r="D3" s="37"/>
      <c r="E3" s="37"/>
      <c r="F3" s="45"/>
    </row>
    <row r="4" spans="1:6">
      <c r="B4" s="21" t="s">
        <v>2694</v>
      </c>
      <c r="C4" s="37" t="e">
        <f>VLOOKUP(C3, COA!$A$2:$C$187,3,0)</f>
        <v>#N/A</v>
      </c>
      <c r="D4" s="37"/>
      <c r="E4" s="37"/>
      <c r="F4" s="37"/>
    </row>
    <row r="5" spans="1:6">
      <c r="A5" s="21" t="s">
        <v>290</v>
      </c>
    </row>
    <row r="6" spans="1:6" s="37" customFormat="1">
      <c r="B6" s="38" t="s">
        <v>2709</v>
      </c>
      <c r="C6" s="38" t="s">
        <v>2710</v>
      </c>
      <c r="D6" s="38" t="s">
        <v>2711</v>
      </c>
      <c r="E6" s="46" t="s">
        <v>151</v>
      </c>
      <c r="F6" s="46" t="s">
        <v>249</v>
      </c>
    </row>
    <row r="7" spans="1:6">
      <c r="B7" s="245"/>
      <c r="C7" s="131"/>
      <c r="D7" s="132"/>
      <c r="E7" s="52">
        <v>0</v>
      </c>
      <c r="F7" s="53"/>
    </row>
    <row r="8" spans="1:6">
      <c r="B8" s="131"/>
      <c r="C8" s="131"/>
      <c r="D8" s="132"/>
      <c r="E8" s="52"/>
      <c r="F8" s="53"/>
    </row>
    <row r="9" spans="1:6">
      <c r="B9" s="131"/>
      <c r="C9" s="131"/>
      <c r="D9" s="132"/>
      <c r="E9" s="52"/>
      <c r="F9" s="53"/>
    </row>
    <row r="10" spans="1:6">
      <c r="B10" s="131"/>
      <c r="C10" s="131"/>
      <c r="D10" s="132"/>
      <c r="E10" s="52"/>
      <c r="F10" s="53"/>
    </row>
    <row r="11" spans="1:6">
      <c r="B11" s="131"/>
      <c r="C11" s="131"/>
      <c r="D11" s="132"/>
      <c r="E11" s="52"/>
      <c r="F11" s="53"/>
    </row>
    <row r="12" spans="1:6">
      <c r="B12" s="111"/>
      <c r="C12" s="111"/>
      <c r="D12" s="132"/>
      <c r="E12" s="52"/>
      <c r="F12" s="53"/>
    </row>
    <row r="13" spans="1:6">
      <c r="B13" s="136"/>
      <c r="C13" s="136"/>
      <c r="D13" s="136"/>
      <c r="E13" s="52"/>
      <c r="F13" s="53"/>
    </row>
    <row r="14" spans="1:6">
      <c r="B14" s="112"/>
      <c r="C14" s="112"/>
      <c r="D14" s="32"/>
      <c r="E14" s="56">
        <f>SUM(E7:E12)</f>
        <v>0</v>
      </c>
      <c r="F14" s="146" t="b">
        <f>IFERROR(VLOOKUP("2202-00-000",#REF!,6,0),0)=E14</f>
        <v>1</v>
      </c>
    </row>
  </sheetData>
  <phoneticPr fontId="40" type="noConversion"/>
  <pageMargins left="0.7" right="0.7" top="0.75" bottom="0.75" header="0.3" footer="0.3"/>
  <pageSetup paperSize="9" scale="43"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31C9-64E8-4B59-A2ED-48D6E82973EA}">
  <sheetPr>
    <pageSetUpPr fitToPage="1"/>
  </sheetPr>
  <dimension ref="A1:L10"/>
  <sheetViews>
    <sheetView workbookViewId="0"/>
  </sheetViews>
  <sheetFormatPr defaultColWidth="9.375" defaultRowHeight="17.399999999999999"/>
  <cols>
    <col min="1" max="1" width="3.625" style="21" customWidth="1"/>
    <col min="2" max="2" width="15.625" style="21" customWidth="1"/>
    <col min="3" max="3" width="31.375" style="21" bestFit="1" customWidth="1"/>
    <col min="4" max="4" width="65.875" style="21" bestFit="1" customWidth="1"/>
    <col min="5" max="5" width="43.125" style="21" customWidth="1"/>
    <col min="6" max="6" width="25.875" style="21" customWidth="1"/>
    <col min="7" max="7" width="44.625" style="23" customWidth="1"/>
    <col min="8" max="8" width="78.5" style="21" customWidth="1"/>
    <col min="9" max="9" width="10" style="21" hidden="1" customWidth="1"/>
    <col min="10" max="10" width="15.625" style="21" hidden="1" customWidth="1"/>
    <col min="11" max="11" width="11.875" style="21" hidden="1" customWidth="1"/>
    <col min="12" max="12" width="18.375" style="21" hidden="1" customWidth="1"/>
    <col min="13" max="13" width="10" style="21" bestFit="1" customWidth="1"/>
    <col min="14" max="14" width="15.625" style="21" bestFit="1" customWidth="1"/>
    <col min="15" max="15" width="14.625" style="21" bestFit="1" customWidth="1"/>
    <col min="16" max="16384" width="9.375" style="21"/>
  </cols>
  <sheetData>
    <row r="1" spans="1:7" ht="21">
      <c r="B1" s="22" t="s">
        <v>2690</v>
      </c>
      <c r="G1" s="21"/>
    </row>
    <row r="2" spans="1:7">
      <c r="B2" s="21" t="s">
        <v>2691</v>
      </c>
      <c r="C2" s="24">
        <f>CONTENTS!C2</f>
        <v>46112</v>
      </c>
      <c r="D2" s="24"/>
      <c r="E2" s="24"/>
      <c r="F2" s="24"/>
      <c r="G2" s="24"/>
    </row>
    <row r="3" spans="1:7">
      <c r="B3" s="21" t="s">
        <v>2692</v>
      </c>
      <c r="C3" s="37" t="s">
        <v>1820</v>
      </c>
      <c r="D3" s="37"/>
      <c r="E3" s="37"/>
      <c r="F3" s="45"/>
      <c r="G3" s="45"/>
    </row>
    <row r="4" spans="1:7">
      <c r="B4" s="21" t="s">
        <v>2694</v>
      </c>
      <c r="C4" s="37" t="s">
        <v>1821</v>
      </c>
      <c r="D4" s="37"/>
      <c r="E4" s="37"/>
      <c r="F4" s="37"/>
      <c r="G4" s="37"/>
    </row>
    <row r="5" spans="1:7">
      <c r="A5" s="21" t="s">
        <v>290</v>
      </c>
      <c r="G5" s="21"/>
    </row>
    <row r="6" spans="1:7" s="37" customFormat="1">
      <c r="B6" s="38" t="s">
        <v>3542</v>
      </c>
      <c r="C6" s="38" t="s">
        <v>2709</v>
      </c>
      <c r="D6" s="38" t="s">
        <v>2710</v>
      </c>
      <c r="E6" s="38" t="s">
        <v>2711</v>
      </c>
      <c r="F6" s="46" t="s">
        <v>151</v>
      </c>
      <c r="G6" s="46" t="s">
        <v>249</v>
      </c>
    </row>
    <row r="7" spans="1:7">
      <c r="B7" s="131"/>
      <c r="C7" s="131"/>
      <c r="D7" s="131"/>
      <c r="E7" s="132"/>
      <c r="F7" s="52"/>
      <c r="G7" s="53"/>
    </row>
    <row r="8" spans="1:7">
      <c r="B8" s="131"/>
      <c r="C8" s="131"/>
      <c r="D8" s="131"/>
      <c r="E8" s="132"/>
      <c r="F8" s="52"/>
      <c r="G8" s="53"/>
    </row>
    <row r="9" spans="1:7">
      <c r="B9" s="136"/>
      <c r="C9" s="136"/>
      <c r="D9" s="136"/>
      <c r="E9" s="136"/>
      <c r="F9" s="52"/>
      <c r="G9" s="53"/>
    </row>
    <row r="10" spans="1:7">
      <c r="B10" s="112"/>
      <c r="C10" s="112"/>
      <c r="D10" s="112"/>
      <c r="E10" s="32"/>
      <c r="F10" s="56">
        <f>SUM(F7:F8)</f>
        <v>0</v>
      </c>
      <c r="G10" s="146" t="b">
        <f>IFERROR(VLOOKUP(C3,#REF!,6,0),0)+IFERROR(VLOOKUP(D3,#REF!,6,0),0)=F10</f>
        <v>1</v>
      </c>
    </row>
  </sheetData>
  <phoneticPr fontId="40" type="noConversion"/>
  <pageMargins left="0.7" right="0.7" top="0.75" bottom="0.75" header="0.3" footer="0.3"/>
  <pageSetup paperSize="9" scale="55" orientation="landscape" r:id="rId1"/>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9F3B-3BAC-4221-84F1-18D7A6D734E1}">
  <sheetPr>
    <tabColor rgb="FF0070C0"/>
    <pageSetUpPr fitToPage="1"/>
  </sheetPr>
  <dimension ref="A1:P104"/>
  <sheetViews>
    <sheetView topLeftCell="A3" workbookViewId="0">
      <selection activeCell="E19" sqref="A16:E19"/>
    </sheetView>
  </sheetViews>
  <sheetFormatPr defaultColWidth="9.375" defaultRowHeight="17.399999999999999" outlineLevelRow="1"/>
  <cols>
    <col min="1" max="1" width="10.875" style="21" customWidth="1"/>
    <col min="2" max="2" width="22" style="21" customWidth="1"/>
    <col min="3" max="3" width="38.5" style="21" customWidth="1"/>
    <col min="4" max="4" width="22.5" style="21" customWidth="1"/>
    <col min="5" max="5" width="19" style="21" bestFit="1" customWidth="1"/>
    <col min="6" max="6" width="22" style="21" customWidth="1"/>
    <col min="7" max="7" width="25.125" style="21" customWidth="1"/>
    <col min="8" max="8" width="15" style="21" customWidth="1"/>
    <col min="9" max="9" width="15.125" style="21" customWidth="1"/>
    <col min="10" max="10" width="30.875" style="21" customWidth="1"/>
    <col min="11" max="11" width="22.875" style="21" customWidth="1"/>
    <col min="12" max="13" width="25.125" style="21" customWidth="1"/>
    <col min="14" max="14" width="23.125" style="21" customWidth="1"/>
    <col min="15" max="15" width="31.25" style="21" customWidth="1"/>
    <col min="16" max="18" width="23.125" style="21" customWidth="1"/>
    <col min="19" max="16384" width="9.375" style="21"/>
  </cols>
  <sheetData>
    <row r="1" spans="1:16" ht="21">
      <c r="B1" s="22" t="s">
        <v>2690</v>
      </c>
    </row>
    <row r="2" spans="1:16">
      <c r="B2" s="21" t="s">
        <v>2691</v>
      </c>
      <c r="C2" s="24">
        <f>CONTENTS!C2</f>
        <v>46112</v>
      </c>
      <c r="D2" s="24"/>
      <c r="E2" s="24"/>
      <c r="F2" s="24"/>
      <c r="G2" s="24"/>
      <c r="H2" s="24"/>
      <c r="I2" s="24"/>
      <c r="J2" s="24"/>
      <c r="K2" s="24"/>
    </row>
    <row r="3" spans="1:16">
      <c r="B3" s="21" t="s">
        <v>2692</v>
      </c>
      <c r="C3" s="145" t="s">
        <v>1724</v>
      </c>
      <c r="D3" s="145" t="s">
        <v>1744</v>
      </c>
      <c r="E3" s="145" t="s">
        <v>4446</v>
      </c>
      <c r="F3" s="145" t="s">
        <v>4447</v>
      </c>
      <c r="G3" s="145"/>
      <c r="H3" s="145"/>
      <c r="I3" s="145"/>
      <c r="J3" s="145"/>
      <c r="K3" s="145"/>
      <c r="L3" s="145"/>
      <c r="M3" s="145"/>
      <c r="N3" s="145"/>
      <c r="O3" s="145"/>
    </row>
    <row r="4" spans="1:16" ht="34.799999999999997">
      <c r="B4" s="21" t="s">
        <v>2694</v>
      </c>
      <c r="C4" s="519" t="str">
        <f>VLOOKUP(C3, COA!$A$2:$C$1187,3,0)</f>
        <v>Accrued interest expense - Loan - Short term</v>
      </c>
      <c r="D4" s="519" t="str">
        <f>VLOOKUP(D3, COA!$A$2:$C$1187,3,0)</f>
        <v>Accrued interest expense - Bonds</v>
      </c>
      <c r="E4" s="519" t="str">
        <f>VLOOKUP(E3, COA!$A$2:$C$187,3,0)</f>
        <v>Bank loans</v>
      </c>
      <c r="F4" s="519" t="str">
        <f>VLOOKUP(F3, COA!$A$2:$C$187,3,0)</f>
        <v>Intercompany loans - Long Term</v>
      </c>
      <c r="G4" s="519"/>
      <c r="H4" s="37"/>
      <c r="I4" s="37"/>
      <c r="J4" s="37"/>
      <c r="K4" s="37"/>
      <c r="L4" s="37"/>
      <c r="M4" s="37"/>
      <c r="N4" s="37"/>
      <c r="O4" s="37"/>
    </row>
    <row r="5" spans="1:16" hidden="1" outlineLevel="1">
      <c r="C5" s="250" t="e">
        <f>VLOOKUP(C3,#REF!,6,0)</f>
        <v>#REF!</v>
      </c>
      <c r="D5" s="250" t="e">
        <f>VLOOKUP(D3,#REF!,6,0)</f>
        <v>#REF!</v>
      </c>
      <c r="E5" s="250" t="e">
        <f>VLOOKUP(E3,#REF!,6,0)</f>
        <v>#REF!</v>
      </c>
      <c r="F5" s="250" t="e">
        <f>VLOOKUP(F3,#REF!,6,0)</f>
        <v>#REF!</v>
      </c>
      <c r="G5" s="250"/>
      <c r="H5" s="250"/>
      <c r="I5" s="250"/>
      <c r="J5" s="250"/>
      <c r="K5" s="250"/>
    </row>
    <row r="6" spans="1:16" collapsed="1"/>
    <row r="7" spans="1:16" s="86" customFormat="1">
      <c r="A7" s="385" t="s">
        <v>290</v>
      </c>
      <c r="B7" s="386" t="s">
        <v>3488</v>
      </c>
      <c r="C7" s="1776" t="s">
        <v>2710</v>
      </c>
      <c r="D7" s="1777"/>
      <c r="E7" s="332" t="s">
        <v>4448</v>
      </c>
      <c r="F7" s="386" t="s">
        <v>4449</v>
      </c>
      <c r="G7" s="386" t="s">
        <v>3523</v>
      </c>
      <c r="H7" s="386" t="s">
        <v>4450</v>
      </c>
      <c r="I7" s="386" t="s">
        <v>4451</v>
      </c>
      <c r="J7" s="386" t="s">
        <v>4452</v>
      </c>
      <c r="K7" s="287" t="s">
        <v>4453</v>
      </c>
      <c r="L7" s="287" t="s">
        <v>4454</v>
      </c>
      <c r="M7" s="287" t="s">
        <v>4455</v>
      </c>
      <c r="N7" s="287" t="s">
        <v>4456</v>
      </c>
      <c r="O7" s="287" t="s">
        <v>3538</v>
      </c>
      <c r="P7" s="287" t="s">
        <v>249</v>
      </c>
    </row>
    <row r="8" spans="1:16">
      <c r="A8" s="266"/>
      <c r="B8" s="267"/>
      <c r="C8" s="1778"/>
      <c r="D8" s="1779"/>
      <c r="E8" s="446"/>
      <c r="F8" s="449"/>
      <c r="G8" s="450"/>
      <c r="H8" s="451"/>
      <c r="I8" s="449"/>
      <c r="J8" s="452"/>
      <c r="K8" s="453"/>
      <c r="L8" s="452"/>
      <c r="M8" s="454"/>
      <c r="N8" s="121"/>
      <c r="O8" s="121"/>
      <c r="P8" s="236"/>
    </row>
    <row r="9" spans="1:16">
      <c r="A9" s="266" t="s">
        <v>4434</v>
      </c>
      <c r="B9" s="1765" t="s">
        <v>6419</v>
      </c>
      <c r="C9" s="1764" t="s">
        <v>4457</v>
      </c>
      <c r="D9" s="1765"/>
      <c r="E9" s="1768">
        <v>44939</v>
      </c>
      <c r="F9" s="1803">
        <v>46752</v>
      </c>
      <c r="G9" s="1772">
        <v>0.14000000000000001</v>
      </c>
      <c r="H9" s="455"/>
      <c r="I9" s="1785" t="s">
        <v>2723</v>
      </c>
      <c r="J9" s="1787">
        <v>6661408000</v>
      </c>
      <c r="K9" s="1787">
        <f>SUMIF(B$36:B$88,C$2,C$36:C$88)</f>
        <v>15712084</v>
      </c>
      <c r="L9" s="1789">
        <f>SUMIF(B$36:B$88,C$2,F$36:F$88)</f>
        <v>1862193313</v>
      </c>
      <c r="M9" s="454">
        <v>45131</v>
      </c>
      <c r="N9" s="448">
        <v>450000000</v>
      </c>
      <c r="O9" s="1797">
        <f>J9-N9-N10-N11</f>
        <v>1321408000</v>
      </c>
      <c r="P9" s="721" t="s">
        <v>4458</v>
      </c>
    </row>
    <row r="10" spans="1:16">
      <c r="A10" s="266"/>
      <c r="B10" s="1767"/>
      <c r="C10" s="1766"/>
      <c r="D10" s="1767"/>
      <c r="E10" s="1769"/>
      <c r="F10" s="1804"/>
      <c r="G10" s="1773"/>
      <c r="H10" s="455"/>
      <c r="I10" s="1786"/>
      <c r="J10" s="1788"/>
      <c r="K10" s="1788"/>
      <c r="L10" s="1790"/>
      <c r="M10" s="454">
        <v>45345</v>
      </c>
      <c r="N10" s="448">
        <f>E52</f>
        <v>890000000</v>
      </c>
      <c r="O10" s="1798"/>
      <c r="P10" s="722"/>
    </row>
    <row r="11" spans="1:16">
      <c r="A11" s="266"/>
      <c r="B11" s="1800"/>
      <c r="C11" s="1801"/>
      <c r="D11" s="1800"/>
      <c r="E11" s="1802"/>
      <c r="F11" s="1805"/>
      <c r="G11" s="1806"/>
      <c r="H11" s="455"/>
      <c r="I11" s="1807"/>
      <c r="J11" s="1808"/>
      <c r="K11" s="1808"/>
      <c r="L11" s="1809"/>
      <c r="M11" s="454">
        <v>45653</v>
      </c>
      <c r="N11" s="448">
        <v>4000000000</v>
      </c>
      <c r="O11" s="1799"/>
      <c r="P11" s="723" t="s">
        <v>4459</v>
      </c>
    </row>
    <row r="12" spans="1:16">
      <c r="A12" s="266" t="s">
        <v>4437</v>
      </c>
      <c r="B12" s="1762" t="s">
        <v>4460</v>
      </c>
      <c r="C12" s="1764" t="s">
        <v>3506</v>
      </c>
      <c r="D12" s="1765"/>
      <c r="E12" s="1768">
        <v>45016</v>
      </c>
      <c r="F12" s="1770">
        <v>46477</v>
      </c>
      <c r="G12" s="1772" t="s">
        <v>4461</v>
      </c>
      <c r="H12" s="451"/>
      <c r="I12" s="1785" t="s">
        <v>2723</v>
      </c>
      <c r="J12" s="1787">
        <v>2000000000</v>
      </c>
      <c r="K12" s="1787">
        <f>SUMIF(B$36:B$88,C$2,H$36:H$88)</f>
        <v>7657424</v>
      </c>
      <c r="L12" s="1789">
        <f>SUMIF(B$36:B$88,C$2,L$36:L$88)</f>
        <v>0</v>
      </c>
      <c r="M12" s="449">
        <v>45832</v>
      </c>
      <c r="N12" s="448">
        <f>J70</f>
        <v>40000000</v>
      </c>
      <c r="O12" s="1758">
        <f>J12-N12</f>
        <v>1960000000</v>
      </c>
      <c r="P12" s="1760" t="s">
        <v>4462</v>
      </c>
    </row>
    <row r="13" spans="1:16">
      <c r="A13" s="266"/>
      <c r="B13" s="1763"/>
      <c r="C13" s="1766"/>
      <c r="D13" s="1767"/>
      <c r="E13" s="1769"/>
      <c r="F13" s="1771"/>
      <c r="G13" s="1773"/>
      <c r="H13" s="451"/>
      <c r="I13" s="1786"/>
      <c r="J13" s="1788"/>
      <c r="K13" s="1788"/>
      <c r="L13" s="1790"/>
      <c r="M13" s="449"/>
      <c r="N13" s="448"/>
      <c r="O13" s="1759"/>
      <c r="P13" s="1761"/>
    </row>
    <row r="14" spans="1:16">
      <c r="A14" s="266" t="s">
        <v>4434</v>
      </c>
      <c r="B14" s="101"/>
      <c r="C14" s="1780" t="s">
        <v>4463</v>
      </c>
      <c r="D14" s="1779"/>
      <c r="E14" s="738">
        <v>45706</v>
      </c>
      <c r="F14" s="451">
        <v>46752</v>
      </c>
      <c r="G14" s="450">
        <v>0</v>
      </c>
      <c r="H14" s="451"/>
      <c r="I14" s="456" t="s">
        <v>4464</v>
      </c>
      <c r="J14" s="457">
        <v>1500000</v>
      </c>
      <c r="K14" s="453"/>
      <c r="L14" s="452"/>
      <c r="M14" s="449"/>
      <c r="N14" s="448"/>
      <c r="O14" s="143">
        <f>외화!M91</f>
        <v>2249250000</v>
      </c>
      <c r="P14" s="268" t="s">
        <v>4465</v>
      </c>
    </row>
    <row r="15" spans="1:16">
      <c r="A15" s="266"/>
      <c r="B15" s="101"/>
      <c r="C15" s="1780" t="s">
        <v>4463</v>
      </c>
      <c r="D15" s="1779"/>
      <c r="E15" s="738">
        <v>45706</v>
      </c>
      <c r="F15" s="451">
        <v>46752</v>
      </c>
      <c r="G15" s="450">
        <v>0</v>
      </c>
      <c r="H15" s="447"/>
      <c r="I15" s="456" t="s">
        <v>4464</v>
      </c>
      <c r="J15" s="457">
        <v>260000</v>
      </c>
      <c r="K15" s="453"/>
      <c r="L15" s="452"/>
      <c r="M15" s="454"/>
      <c r="N15" s="448"/>
      <c r="O15" s="143">
        <f>외화!M92</f>
        <v>389870000</v>
      </c>
      <c r="P15" s="268" t="s">
        <v>4465</v>
      </c>
    </row>
    <row r="16" spans="1:16">
      <c r="A16" s="266"/>
      <c r="B16" s="101"/>
      <c r="C16" s="1780" t="s">
        <v>4463</v>
      </c>
      <c r="D16" s="1779"/>
      <c r="E16" s="1438">
        <v>46014</v>
      </c>
      <c r="F16" s="1447">
        <v>46752</v>
      </c>
      <c r="G16" s="1448">
        <v>0</v>
      </c>
      <c r="H16" s="333"/>
      <c r="I16" s="456" t="s">
        <v>4464</v>
      </c>
      <c r="J16" s="96">
        <v>700000</v>
      </c>
      <c r="K16" s="142"/>
      <c r="L16" s="142"/>
      <c r="M16" s="130"/>
      <c r="N16" s="142"/>
      <c r="O16" s="1422">
        <f>외화!M93</f>
        <v>1049650000</v>
      </c>
      <c r="P16" s="268" t="s">
        <v>4465</v>
      </c>
    </row>
    <row r="17" spans="1:16">
      <c r="A17" s="266"/>
      <c r="B17" s="1444"/>
      <c r="C17" s="1780" t="s">
        <v>4463</v>
      </c>
      <c r="D17" s="1779"/>
      <c r="E17" s="1438">
        <v>46014</v>
      </c>
      <c r="F17" s="1447">
        <v>46752</v>
      </c>
      <c r="G17" s="1448">
        <v>0</v>
      </c>
      <c r="H17" s="333"/>
      <c r="I17" s="456" t="s">
        <v>4464</v>
      </c>
      <c r="J17" s="1445">
        <v>408000</v>
      </c>
      <c r="K17" s="1446"/>
      <c r="L17" s="1446"/>
      <c r="M17" s="1444"/>
      <c r="N17" s="1446"/>
      <c r="O17" s="1422">
        <f>외화!M94</f>
        <v>611796000</v>
      </c>
      <c r="P17" s="268" t="s">
        <v>4465</v>
      </c>
    </row>
    <row r="18" spans="1:16">
      <c r="A18" s="266"/>
      <c r="B18" s="1444"/>
      <c r="C18" s="1444"/>
      <c r="D18" s="1444"/>
      <c r="E18" s="1576">
        <v>46092</v>
      </c>
      <c r="F18" s="1577">
        <v>47118</v>
      </c>
      <c r="G18" s="1578">
        <v>0</v>
      </c>
      <c r="H18" s="1572"/>
      <c r="I18" s="456" t="s">
        <v>4464</v>
      </c>
      <c r="J18" s="1445">
        <v>1740895</v>
      </c>
      <c r="K18" s="1446"/>
      <c r="L18" s="1446"/>
      <c r="M18" s="1444"/>
      <c r="N18" s="1446"/>
      <c r="O18" s="1422">
        <f>외화!M95</f>
        <v>2610472053</v>
      </c>
      <c r="P18" s="268" t="s">
        <v>4465</v>
      </c>
    </row>
    <row r="19" spans="1:16">
      <c r="A19" s="266"/>
      <c r="B19" s="1444"/>
      <c r="C19" s="1444"/>
      <c r="D19" s="1444"/>
      <c r="E19" s="1576">
        <v>46092</v>
      </c>
      <c r="F19" s="1577">
        <v>47118</v>
      </c>
      <c r="G19" s="1578">
        <v>0</v>
      </c>
      <c r="H19" s="1572"/>
      <c r="I19" s="456" t="s">
        <v>4464</v>
      </c>
      <c r="J19" s="1445">
        <v>323000</v>
      </c>
      <c r="K19" s="1446"/>
      <c r="L19" s="1446"/>
      <c r="M19" s="1444"/>
      <c r="N19" s="1446"/>
      <c r="O19" s="1422">
        <f>외화!M96</f>
        <v>484338500</v>
      </c>
      <c r="P19" s="268" t="s">
        <v>4465</v>
      </c>
    </row>
    <row r="20" spans="1:16">
      <c r="A20" s="266"/>
      <c r="B20" s="33"/>
      <c r="C20" s="1781"/>
      <c r="D20" s="1782"/>
      <c r="E20" s="32"/>
      <c r="F20" s="32"/>
      <c r="G20" s="334"/>
      <c r="H20" s="334"/>
      <c r="I20" s="32"/>
      <c r="J20" s="56">
        <f>SUM(J8:J17)</f>
        <v>8664276000</v>
      </c>
      <c r="K20" s="56">
        <f>SUM(K8:K17)</f>
        <v>23369508</v>
      </c>
      <c r="L20" s="56">
        <f>SUM(L8:L17)</f>
        <v>1862193313</v>
      </c>
      <c r="M20" s="56"/>
      <c r="N20" s="56"/>
      <c r="O20" s="56">
        <f>SUM(O9:O19)</f>
        <v>10676784553</v>
      </c>
      <c r="P20" s="122"/>
    </row>
    <row r="21" spans="1:16" s="92" customFormat="1">
      <c r="A21" s="266"/>
      <c r="B21" s="131"/>
      <c r="C21" s="131"/>
      <c r="D21" s="331"/>
      <c r="E21" s="331"/>
      <c r="F21" s="331"/>
      <c r="G21" s="331"/>
      <c r="H21" s="331"/>
      <c r="I21" s="331"/>
      <c r="J21" s="331"/>
      <c r="K21" s="21"/>
      <c r="L21" s="684" t="b">
        <f>L20=-(TB!F21+TB!F22)</f>
        <v>1</v>
      </c>
      <c r="M21" s="651"/>
      <c r="N21" s="331"/>
      <c r="O21" s="144" t="b">
        <f>O20=-(TB!F17+TB!F18)</f>
        <v>1</v>
      </c>
      <c r="P21" s="159"/>
    </row>
    <row r="22" spans="1:16">
      <c r="L22" s="110"/>
      <c r="M22" s="110">
        <f>L20+L22</f>
        <v>1862193313</v>
      </c>
      <c r="O22" s="129"/>
    </row>
    <row r="23" spans="1:16" ht="18" thickBot="1">
      <c r="B23" s="21">
        <v>1</v>
      </c>
      <c r="C23" s="21">
        <v>2</v>
      </c>
      <c r="D23" s="21">
        <v>3</v>
      </c>
      <c r="E23" s="21">
        <v>4</v>
      </c>
      <c r="F23" s="21">
        <v>5</v>
      </c>
      <c r="G23" s="21">
        <v>6</v>
      </c>
      <c r="H23" s="21">
        <v>7</v>
      </c>
      <c r="I23" s="21">
        <v>8</v>
      </c>
      <c r="J23" s="21">
        <v>9</v>
      </c>
      <c r="K23" s="21">
        <v>10</v>
      </c>
      <c r="L23" s="21">
        <v>11</v>
      </c>
      <c r="M23" s="21">
        <v>12</v>
      </c>
    </row>
    <row r="24" spans="1:16" s="81" customFormat="1" ht="16.2" thickBot="1">
      <c r="B24" s="428" t="s">
        <v>4466</v>
      </c>
      <c r="C24" s="1783" t="s">
        <v>4467</v>
      </c>
      <c r="D24" s="1783"/>
      <c r="E24" s="1783"/>
      <c r="F24" s="1783"/>
      <c r="G24" s="1784"/>
      <c r="H24" s="1783" t="s">
        <v>4468</v>
      </c>
      <c r="I24" s="1783"/>
      <c r="J24" s="1783"/>
      <c r="K24" s="1783"/>
      <c r="L24" s="1783"/>
      <c r="M24" s="1784"/>
    </row>
    <row r="25" spans="1:16" s="81" customFormat="1" ht="16.2" thickBot="1">
      <c r="B25" s="429" t="s">
        <v>4469</v>
      </c>
      <c r="C25" s="1774">
        <v>44939</v>
      </c>
      <c r="D25" s="1774"/>
      <c r="E25" s="1774"/>
      <c r="F25" s="1774"/>
      <c r="G25" s="1775"/>
      <c r="H25" s="1774">
        <v>45016</v>
      </c>
      <c r="I25" s="1774"/>
      <c r="J25" s="1774"/>
      <c r="K25" s="1774"/>
      <c r="L25" s="1774"/>
      <c r="M25" s="1775"/>
      <c r="O25" s="1584"/>
    </row>
    <row r="26" spans="1:16" s="81" customFormat="1" ht="16.2" thickBot="1">
      <c r="B26" s="429" t="s">
        <v>4470</v>
      </c>
      <c r="C26" s="1774" t="s">
        <v>290</v>
      </c>
      <c r="D26" s="1774"/>
      <c r="E26" s="1774"/>
      <c r="F26" s="1774"/>
      <c r="G26" s="1775"/>
      <c r="H26" s="1774" t="s">
        <v>290</v>
      </c>
      <c r="I26" s="1774"/>
      <c r="J26" s="1774"/>
      <c r="K26" s="1774"/>
      <c r="L26" s="1774"/>
      <c r="M26" s="1775"/>
    </row>
    <row r="27" spans="1:16" s="81" customFormat="1" ht="16.2" thickBot="1">
      <c r="B27" s="429" t="s">
        <v>4471</v>
      </c>
      <c r="C27" s="1796" t="s">
        <v>4472</v>
      </c>
      <c r="D27" s="1774"/>
      <c r="E27" s="1774"/>
      <c r="F27" s="1774"/>
      <c r="G27" s="1775"/>
      <c r="H27" s="1796" t="s">
        <v>4473</v>
      </c>
      <c r="I27" s="1774"/>
      <c r="J27" s="1774"/>
      <c r="K27" s="1774"/>
      <c r="L27" s="1774"/>
      <c r="M27" s="1775"/>
    </row>
    <row r="28" spans="1:16" s="81" customFormat="1" ht="16.2" thickBot="1">
      <c r="B28" s="429" t="s">
        <v>4474</v>
      </c>
      <c r="C28" s="1719">
        <v>25000000000</v>
      </c>
      <c r="D28" s="1719"/>
      <c r="E28" s="1719"/>
      <c r="F28" s="1719"/>
      <c r="G28" s="1720"/>
      <c r="H28" s="1719">
        <v>2000000000</v>
      </c>
      <c r="I28" s="1719"/>
      <c r="J28" s="1719"/>
      <c r="K28" s="1719"/>
      <c r="L28" s="1719"/>
      <c r="M28" s="1720"/>
    </row>
    <row r="29" spans="1:16" s="81" customFormat="1" ht="16.2" thickBot="1">
      <c r="B29" s="429" t="s">
        <v>4475</v>
      </c>
      <c r="C29" s="1719">
        <v>6661408000</v>
      </c>
      <c r="D29" s="1719"/>
      <c r="E29" s="1719"/>
      <c r="F29" s="1719"/>
      <c r="G29" s="1720"/>
      <c r="H29" s="1719">
        <v>2000000000</v>
      </c>
      <c r="I29" s="1719"/>
      <c r="J29" s="1719"/>
      <c r="K29" s="1719"/>
      <c r="L29" s="1719"/>
      <c r="M29" s="1720"/>
      <c r="O29" s="1585"/>
    </row>
    <row r="30" spans="1:16" s="81" customFormat="1" ht="16.2" thickBot="1">
      <c r="B30" s="429" t="s">
        <v>4476</v>
      </c>
      <c r="C30" s="1719">
        <v>0</v>
      </c>
      <c r="D30" s="1719"/>
      <c r="E30" s="1719"/>
      <c r="F30" s="1719"/>
      <c r="G30" s="1720"/>
      <c r="H30" s="1719">
        <v>0</v>
      </c>
      <c r="I30" s="1719"/>
      <c r="J30" s="1719"/>
      <c r="K30" s="1719"/>
      <c r="L30" s="1719"/>
      <c r="M30" s="1720"/>
    </row>
    <row r="31" spans="1:16" s="81" customFormat="1" ht="16.2" thickBot="1">
      <c r="B31" s="429" t="s">
        <v>4477</v>
      </c>
      <c r="C31" s="1719">
        <f>C29-C30</f>
        <v>6661408000</v>
      </c>
      <c r="D31" s="1719"/>
      <c r="E31" s="1719"/>
      <c r="F31" s="1719"/>
      <c r="G31" s="1720"/>
      <c r="H31" s="1719">
        <f>H29-H30</f>
        <v>2000000000</v>
      </c>
      <c r="I31" s="1719"/>
      <c r="J31" s="1719"/>
      <c r="K31" s="1719"/>
      <c r="L31" s="1719"/>
      <c r="M31" s="1720"/>
    </row>
    <row r="32" spans="1:16" s="81" customFormat="1" ht="16.2" thickBot="1">
      <c r="B32" s="429" t="s">
        <v>3523</v>
      </c>
      <c r="C32" s="1723">
        <v>0.14000000000000001</v>
      </c>
      <c r="D32" s="1719"/>
      <c r="E32" s="1719"/>
      <c r="F32" s="1719"/>
      <c r="G32" s="1720"/>
      <c r="H32" s="1793" t="s">
        <v>4478</v>
      </c>
      <c r="I32" s="1794"/>
      <c r="J32" s="1794"/>
      <c r="K32" s="1794"/>
      <c r="L32" s="1794"/>
      <c r="M32" s="1795"/>
    </row>
    <row r="33" spans="1:13" s="81" customFormat="1" ht="16.2" thickBot="1">
      <c r="B33" s="429" t="s">
        <v>4450</v>
      </c>
      <c r="C33" s="1724">
        <v>0</v>
      </c>
      <c r="D33" s="1719"/>
      <c r="E33" s="1719"/>
      <c r="F33" s="1719"/>
      <c r="G33" s="1720"/>
      <c r="H33" s="1724">
        <v>0</v>
      </c>
      <c r="I33" s="1719"/>
      <c r="J33" s="1719"/>
      <c r="K33" s="1719"/>
      <c r="L33" s="1719"/>
      <c r="M33" s="1720"/>
    </row>
    <row r="34" spans="1:13" s="81" customFormat="1" ht="16.2" thickBot="1">
      <c r="B34" s="429" t="s">
        <v>4479</v>
      </c>
      <c r="C34" s="1718"/>
      <c r="D34" s="1719"/>
      <c r="E34" s="1719"/>
      <c r="F34" s="1719"/>
      <c r="G34" s="1720"/>
      <c r="H34" s="1718"/>
      <c r="I34" s="1719"/>
      <c r="J34" s="1719"/>
      <c r="K34" s="1719"/>
      <c r="L34" s="1719"/>
      <c r="M34" s="1720"/>
    </row>
    <row r="35" spans="1:13" s="81" customFormat="1" ht="16.2" thickBot="1">
      <c r="B35" s="430" t="s">
        <v>4480</v>
      </c>
      <c r="C35" s="1791" t="s">
        <v>4481</v>
      </c>
      <c r="D35" s="1791"/>
      <c r="E35" s="1791"/>
      <c r="F35" s="1791"/>
      <c r="G35" s="1792"/>
      <c r="H35" s="1791" t="s">
        <v>4482</v>
      </c>
      <c r="I35" s="1791"/>
      <c r="J35" s="1791"/>
      <c r="K35" s="1791"/>
      <c r="L35" s="1791"/>
      <c r="M35" s="1792"/>
    </row>
    <row r="36" spans="1:13">
      <c r="B36" s="431" t="s">
        <v>129</v>
      </c>
      <c r="C36" s="432" t="s">
        <v>3532</v>
      </c>
      <c r="D36" s="178" t="s">
        <v>4483</v>
      </c>
      <c r="E36" s="178" t="s">
        <v>3534</v>
      </c>
      <c r="F36" s="433" t="s">
        <v>3535</v>
      </c>
      <c r="G36" s="434" t="s">
        <v>4484</v>
      </c>
      <c r="H36" s="432" t="s">
        <v>3532</v>
      </c>
      <c r="I36" s="178" t="s">
        <v>4483</v>
      </c>
      <c r="J36" s="178" t="s">
        <v>3534</v>
      </c>
      <c r="K36" s="443" t="s">
        <v>3523</v>
      </c>
      <c r="L36" s="433" t="s">
        <v>3535</v>
      </c>
      <c r="M36" s="434" t="s">
        <v>4484</v>
      </c>
    </row>
    <row r="37" spans="1:13" s="81" customFormat="1" ht="15.6">
      <c r="B37" s="502">
        <v>44926</v>
      </c>
      <c r="C37" s="503"/>
      <c r="D37" s="504"/>
      <c r="E37" s="504"/>
      <c r="F37" s="504"/>
      <c r="G37" s="505">
        <f>C29</f>
        <v>6661408000</v>
      </c>
      <c r="H37" s="503"/>
      <c r="I37" s="504"/>
      <c r="J37" s="504"/>
      <c r="K37" s="506">
        <v>5.2999999999999999E-2</v>
      </c>
      <c r="L37" s="504"/>
      <c r="M37" s="505">
        <f>H29</f>
        <v>2000000000</v>
      </c>
    </row>
    <row r="38" spans="1:13" s="81" customFormat="1" ht="15.6" outlineLevel="1">
      <c r="A38" s="81">
        <f>B38-C25+1</f>
        <v>19</v>
      </c>
      <c r="B38" s="442">
        <v>44957</v>
      </c>
      <c r="C38" s="435">
        <f>ROUND(C$32*G38/365*(B38-C25+1),0)</f>
        <v>48546151</v>
      </c>
      <c r="D38" s="436"/>
      <c r="E38" s="436"/>
      <c r="F38" s="436">
        <f>C38</f>
        <v>48546151</v>
      </c>
      <c r="G38" s="437">
        <f>G37-E38</f>
        <v>6661408000</v>
      </c>
      <c r="H38" s="435"/>
      <c r="I38" s="436"/>
      <c r="J38" s="436"/>
      <c r="K38" s="444">
        <v>5.2999999999999999E-2</v>
      </c>
      <c r="L38" s="436">
        <f>H38</f>
        <v>0</v>
      </c>
      <c r="M38" s="437">
        <f>M37-J38</f>
        <v>2000000000</v>
      </c>
    </row>
    <row r="39" spans="1:13" s="81" customFormat="1" ht="15.6" outlineLevel="1">
      <c r="A39" s="81">
        <f>B39-B38</f>
        <v>28</v>
      </c>
      <c r="B39" s="442">
        <v>44985</v>
      </c>
      <c r="C39" s="435">
        <f t="shared" ref="C39:C43" si="0">ROUND(C$32*G39/365*(B39-B38),0)</f>
        <v>71541697</v>
      </c>
      <c r="D39" s="436"/>
      <c r="E39" s="436"/>
      <c r="F39" s="436">
        <f t="shared" ref="F39:F88" si="1">F38+C39-D39</f>
        <v>120087848</v>
      </c>
      <c r="G39" s="437">
        <f t="shared" ref="G39:G88" si="2">G38-E39</f>
        <v>6661408000</v>
      </c>
      <c r="H39" s="435"/>
      <c r="I39" s="436"/>
      <c r="J39" s="436"/>
      <c r="K39" s="444">
        <v>5.2999999999999999E-2</v>
      </c>
      <c r="L39" s="436">
        <f t="shared" ref="L39:L53" si="3">L38+H39-I39</f>
        <v>0</v>
      </c>
      <c r="M39" s="437">
        <f t="shared" ref="M39:M53" si="4">M38-J39</f>
        <v>2000000000</v>
      </c>
    </row>
    <row r="40" spans="1:13" s="81" customFormat="1" ht="15.6" outlineLevel="1">
      <c r="A40" s="81">
        <f t="shared" ref="A40:A100" si="5">B40-B39</f>
        <v>31</v>
      </c>
      <c r="B40" s="442">
        <v>45016</v>
      </c>
      <c r="C40" s="435">
        <f t="shared" si="0"/>
        <v>79206879</v>
      </c>
      <c r="D40" s="436"/>
      <c r="E40" s="436"/>
      <c r="F40" s="436">
        <f t="shared" si="1"/>
        <v>199294727</v>
      </c>
      <c r="G40" s="437">
        <f t="shared" si="2"/>
        <v>6661408000</v>
      </c>
      <c r="H40" s="435">
        <f>ROUND(K$40*M40/365*(B40-H25),0)</f>
        <v>0</v>
      </c>
      <c r="I40" s="436"/>
      <c r="J40" s="436"/>
      <c r="K40" s="444">
        <v>5.2999999999999999E-2</v>
      </c>
      <c r="L40" s="436">
        <f t="shared" si="3"/>
        <v>0</v>
      </c>
      <c r="M40" s="437">
        <f t="shared" si="4"/>
        <v>2000000000</v>
      </c>
    </row>
    <row r="41" spans="1:13" s="81" customFormat="1" ht="15.6" outlineLevel="1">
      <c r="A41" s="81">
        <f t="shared" si="5"/>
        <v>30</v>
      </c>
      <c r="B41" s="442">
        <v>45046</v>
      </c>
      <c r="C41" s="435">
        <f t="shared" si="0"/>
        <v>76651818</v>
      </c>
      <c r="D41" s="436"/>
      <c r="E41" s="436"/>
      <c r="F41" s="436">
        <f t="shared" si="1"/>
        <v>275946545</v>
      </c>
      <c r="G41" s="437">
        <f t="shared" si="2"/>
        <v>6661408000</v>
      </c>
      <c r="H41" s="435">
        <f>ROUNDDOWN(SUMIFS(신협!M:M,신협!B:B,TEXT(B41,"yyyy-mm")),0)</f>
        <v>8712328</v>
      </c>
      <c r="I41" s="436"/>
      <c r="J41" s="436"/>
      <c r="K41" s="444">
        <v>5.2999999999999999E-2</v>
      </c>
      <c r="L41" s="436">
        <f t="shared" si="3"/>
        <v>8712328</v>
      </c>
      <c r="M41" s="437">
        <f t="shared" si="4"/>
        <v>2000000000</v>
      </c>
    </row>
    <row r="42" spans="1:13" s="81" customFormat="1" ht="15.6" outlineLevel="1">
      <c r="A42" s="81">
        <f t="shared" si="5"/>
        <v>31</v>
      </c>
      <c r="B42" s="442">
        <v>45077</v>
      </c>
      <c r="C42" s="435">
        <f t="shared" si="0"/>
        <v>79206879</v>
      </c>
      <c r="D42" s="436"/>
      <c r="E42" s="436"/>
      <c r="F42" s="436">
        <f t="shared" si="1"/>
        <v>355153424</v>
      </c>
      <c r="G42" s="437">
        <f t="shared" si="2"/>
        <v>6661408000</v>
      </c>
      <c r="H42" s="435">
        <f>ROUNDDOWN(SUMIFS(신협!M:M,신협!B:B,TEXT(B42,"yyyy-mm")),0)</f>
        <v>9002739</v>
      </c>
      <c r="I42" s="436">
        <f>8712328+9002739</f>
        <v>17715067</v>
      </c>
      <c r="J42" s="436"/>
      <c r="K42" s="444">
        <v>5.2999999999999999E-2</v>
      </c>
      <c r="L42" s="436">
        <f t="shared" si="3"/>
        <v>0</v>
      </c>
      <c r="M42" s="437">
        <f t="shared" si="4"/>
        <v>2000000000</v>
      </c>
    </row>
    <row r="43" spans="1:13" s="81" customFormat="1" ht="15.6" outlineLevel="1">
      <c r="A43" s="81">
        <f t="shared" si="5"/>
        <v>30</v>
      </c>
      <c r="B43" s="442">
        <v>45107</v>
      </c>
      <c r="C43" s="435">
        <f t="shared" si="0"/>
        <v>76651818</v>
      </c>
      <c r="D43" s="436"/>
      <c r="E43" s="436"/>
      <c r="F43" s="436">
        <f t="shared" si="1"/>
        <v>431805242</v>
      </c>
      <c r="G43" s="437">
        <f t="shared" si="2"/>
        <v>6661408000</v>
      </c>
      <c r="H43" s="435">
        <f>ROUNDDOWN(SUMIFS(신협!M:M,신협!B:B,TEXT(B43,"yyyy-mm")),0)</f>
        <v>8712328</v>
      </c>
      <c r="I43" s="436">
        <v>8712328</v>
      </c>
      <c r="J43" s="436"/>
      <c r="K43" s="444">
        <v>5.2999999999999999E-2</v>
      </c>
      <c r="L43" s="436">
        <f t="shared" si="3"/>
        <v>0</v>
      </c>
      <c r="M43" s="437">
        <f t="shared" si="4"/>
        <v>2000000000</v>
      </c>
    </row>
    <row r="44" spans="1:13" s="81" customFormat="1" ht="15.6" outlineLevel="1">
      <c r="A44" s="81">
        <f t="shared" si="5"/>
        <v>24</v>
      </c>
      <c r="B44" s="442">
        <v>45131</v>
      </c>
      <c r="C44" s="435">
        <f>ROUND(C$32*G43/365*(B44-B43),0)</f>
        <v>61321454</v>
      </c>
      <c r="D44" s="436"/>
      <c r="E44" s="436">
        <v>450000000</v>
      </c>
      <c r="F44" s="436">
        <f t="shared" si="1"/>
        <v>493126696</v>
      </c>
      <c r="G44" s="437">
        <f t="shared" si="2"/>
        <v>6211408000</v>
      </c>
      <c r="H44" s="435"/>
      <c r="I44" s="436"/>
      <c r="J44" s="436"/>
      <c r="K44" s="444">
        <v>5.2999999999999999E-2</v>
      </c>
      <c r="L44" s="436">
        <f t="shared" ref="L44" si="6">L43+H44-I44</f>
        <v>0</v>
      </c>
      <c r="M44" s="437">
        <f t="shared" ref="M44" si="7">M43-J44</f>
        <v>2000000000</v>
      </c>
    </row>
    <row r="45" spans="1:13" s="81" customFormat="1" ht="15.6" outlineLevel="1">
      <c r="A45" s="81">
        <f t="shared" si="5"/>
        <v>7</v>
      </c>
      <c r="B45" s="442">
        <v>45138</v>
      </c>
      <c r="C45" s="435">
        <f t="shared" ref="C45" si="8">ROUND(C$32*G44/365*(B45-B44),0)</f>
        <v>16677205</v>
      </c>
      <c r="D45" s="436"/>
      <c r="E45" s="436"/>
      <c r="F45" s="436">
        <f t="shared" si="1"/>
        <v>509803901</v>
      </c>
      <c r="G45" s="437">
        <f t="shared" si="2"/>
        <v>6211408000</v>
      </c>
      <c r="H45" s="435">
        <f>ROUNDDOWN(SUMIFS(신협!M:M,신협!B:B,TEXT(B45,"yyyy-mm")),0)</f>
        <v>9002739</v>
      </c>
      <c r="I45" s="436">
        <v>9002739</v>
      </c>
      <c r="J45" s="436"/>
      <c r="K45" s="444">
        <v>5.2999999999999999E-2</v>
      </c>
      <c r="L45" s="436">
        <f t="shared" ref="L45" si="9">L44+H45-I45</f>
        <v>0</v>
      </c>
      <c r="M45" s="437">
        <f t="shared" ref="M45" si="10">M44-J45</f>
        <v>2000000000</v>
      </c>
    </row>
    <row r="46" spans="1:13" s="643" customFormat="1" ht="15.6" outlineLevel="1">
      <c r="A46" s="81">
        <f t="shared" si="5"/>
        <v>31</v>
      </c>
      <c r="B46" s="638">
        <v>45169</v>
      </c>
      <c r="C46" s="639">
        <f>ROUND(C$32*G45/365*(B46-B45),0)</f>
        <v>73856194</v>
      </c>
      <c r="D46" s="640"/>
      <c r="E46" s="640"/>
      <c r="F46" s="640">
        <f t="shared" si="1"/>
        <v>583660095</v>
      </c>
      <c r="G46" s="641">
        <f t="shared" si="2"/>
        <v>6211408000</v>
      </c>
      <c r="H46" s="435">
        <f>ROUNDDOWN(SUMIFS(신협!M:M,신협!B:B,TEXT(B46,"yyyy-mm")),0)</f>
        <v>9002739</v>
      </c>
      <c r="I46" s="640">
        <v>9002739</v>
      </c>
      <c r="J46" s="640"/>
      <c r="K46" s="642">
        <v>5.2999999999999999E-2</v>
      </c>
      <c r="L46" s="640">
        <f t="shared" si="3"/>
        <v>0</v>
      </c>
      <c r="M46" s="641">
        <f t="shared" si="4"/>
        <v>2000000000</v>
      </c>
    </row>
    <row r="47" spans="1:13" s="81" customFormat="1" ht="15.6" outlineLevel="1">
      <c r="A47" s="81">
        <f t="shared" si="5"/>
        <v>30</v>
      </c>
      <c r="B47" s="442">
        <v>45199</v>
      </c>
      <c r="C47" s="435">
        <f t="shared" ref="C47:C50" si="11">ROUND(C$32*G46/365*(B47-B46),0)</f>
        <v>71473736</v>
      </c>
      <c r="D47" s="436"/>
      <c r="E47" s="436"/>
      <c r="F47" s="436">
        <f t="shared" si="1"/>
        <v>655133831</v>
      </c>
      <c r="G47" s="437">
        <f t="shared" si="2"/>
        <v>6211408000</v>
      </c>
      <c r="H47" s="435">
        <f>ROUNDDOWN(SUMIFS(신협!M:M,신협!B:B,TEXT(B47,"yyyy-mm")),0)</f>
        <v>8712328</v>
      </c>
      <c r="I47" s="436">
        <v>8712328</v>
      </c>
      <c r="J47" s="436"/>
      <c r="K47" s="444">
        <v>5.2999999999999999E-2</v>
      </c>
      <c r="L47" s="436">
        <f t="shared" si="3"/>
        <v>0</v>
      </c>
      <c r="M47" s="437">
        <f t="shared" si="4"/>
        <v>2000000000</v>
      </c>
    </row>
    <row r="48" spans="1:13" s="81" customFormat="1" ht="15.6" outlineLevel="1">
      <c r="A48" s="81">
        <f t="shared" si="5"/>
        <v>31</v>
      </c>
      <c r="B48" s="442">
        <v>45230</v>
      </c>
      <c r="C48" s="435">
        <f t="shared" si="11"/>
        <v>73856194</v>
      </c>
      <c r="D48" s="436"/>
      <c r="E48" s="436"/>
      <c r="F48" s="436">
        <f t="shared" si="1"/>
        <v>728990025</v>
      </c>
      <c r="G48" s="437">
        <f t="shared" si="2"/>
        <v>6211408000</v>
      </c>
      <c r="H48" s="435">
        <f>ROUNDDOWN(SUMIFS(신협!M:M,신협!B:B,TEXT(B48,"yyyy-mm")),0)</f>
        <v>9002739</v>
      </c>
      <c r="I48" s="436">
        <v>9002739</v>
      </c>
      <c r="J48" s="436"/>
      <c r="K48" s="444">
        <v>5.2999999999999999E-2</v>
      </c>
      <c r="L48" s="436">
        <f t="shared" si="3"/>
        <v>0</v>
      </c>
      <c r="M48" s="437">
        <f t="shared" si="4"/>
        <v>2000000000</v>
      </c>
    </row>
    <row r="49" spans="1:15" s="81" customFormat="1" ht="15.6" outlineLevel="1">
      <c r="A49" s="81">
        <f t="shared" si="5"/>
        <v>30</v>
      </c>
      <c r="B49" s="442">
        <v>45260</v>
      </c>
      <c r="C49" s="435">
        <f t="shared" si="11"/>
        <v>71473736</v>
      </c>
      <c r="D49" s="436"/>
      <c r="E49" s="436"/>
      <c r="F49" s="436">
        <f t="shared" si="1"/>
        <v>800463761</v>
      </c>
      <c r="G49" s="437">
        <f t="shared" si="2"/>
        <v>6211408000</v>
      </c>
      <c r="H49" s="435">
        <f>ROUNDDOWN(SUMIFS(신협!M:M,신협!B:B,TEXT(B49,"yyyy-mm")),0)</f>
        <v>8712328</v>
      </c>
      <c r="I49" s="436">
        <v>8712328</v>
      </c>
      <c r="J49" s="436"/>
      <c r="K49" s="444">
        <v>5.2999999999999999E-2</v>
      </c>
      <c r="L49" s="436">
        <f t="shared" si="3"/>
        <v>0</v>
      </c>
      <c r="M49" s="437">
        <f t="shared" si="4"/>
        <v>2000000000</v>
      </c>
    </row>
    <row r="50" spans="1:15" s="81" customFormat="1" ht="15.6" outlineLevel="1">
      <c r="A50" s="81">
        <f t="shared" si="5"/>
        <v>31</v>
      </c>
      <c r="B50" s="442">
        <v>45291</v>
      </c>
      <c r="C50" s="435">
        <f t="shared" si="11"/>
        <v>73856194</v>
      </c>
      <c r="D50" s="436"/>
      <c r="E50" s="436"/>
      <c r="F50" s="436">
        <f t="shared" si="1"/>
        <v>874319955</v>
      </c>
      <c r="G50" s="437">
        <f t="shared" si="2"/>
        <v>6211408000</v>
      </c>
      <c r="H50" s="435">
        <f>ROUNDDOWN(SUMIFS(신협!M:M,신협!B:B,TEXT(B50,"yyyy-mm")),0)</f>
        <v>9002739</v>
      </c>
      <c r="I50" s="436"/>
      <c r="J50" s="436"/>
      <c r="K50" s="444">
        <v>5.2999999999999999E-2</v>
      </c>
      <c r="L50" s="436">
        <f t="shared" si="3"/>
        <v>9002739</v>
      </c>
      <c r="M50" s="437">
        <f t="shared" si="4"/>
        <v>2000000000</v>
      </c>
    </row>
    <row r="51" spans="1:15" s="81" customFormat="1" ht="15.6" outlineLevel="1" collapsed="1">
      <c r="A51" s="81">
        <f t="shared" si="5"/>
        <v>31</v>
      </c>
      <c r="B51" s="442">
        <v>45322</v>
      </c>
      <c r="C51" s="435">
        <f>ROUND(C$32*G50/366*(B51-B50),0)</f>
        <v>73654401</v>
      </c>
      <c r="D51" s="436"/>
      <c r="E51" s="436"/>
      <c r="F51" s="436">
        <f t="shared" si="1"/>
        <v>947974356</v>
      </c>
      <c r="G51" s="437">
        <f t="shared" si="2"/>
        <v>6211408000</v>
      </c>
      <c r="H51" s="435">
        <f>ROUNDDOWN(SUMIFS(신협!M:M,신협!B:B,TEXT(B51,"yyyy-mm")),0)</f>
        <v>8978935</v>
      </c>
      <c r="I51" s="436">
        <f>+H50+H51</f>
        <v>17981674</v>
      </c>
      <c r="J51" s="436"/>
      <c r="K51" s="444">
        <v>5.2999999999999999E-2</v>
      </c>
      <c r="L51" s="436">
        <f t="shared" si="3"/>
        <v>0</v>
      </c>
      <c r="M51" s="437">
        <f t="shared" si="4"/>
        <v>2000000000</v>
      </c>
    </row>
    <row r="52" spans="1:15" s="81" customFormat="1" ht="15.6" outlineLevel="1">
      <c r="A52" s="81">
        <f t="shared" si="5"/>
        <v>23</v>
      </c>
      <c r="B52" s="442">
        <v>45345</v>
      </c>
      <c r="C52" s="435">
        <f t="shared" ref="C52:C62" si="12">ROUND(C$32*G51/366*(B52-B51),0)</f>
        <v>54646814</v>
      </c>
      <c r="D52" s="436"/>
      <c r="E52" s="436">
        <v>890000000</v>
      </c>
      <c r="F52" s="436">
        <f t="shared" si="1"/>
        <v>1002621170</v>
      </c>
      <c r="G52" s="437">
        <f t="shared" si="2"/>
        <v>5321408000</v>
      </c>
      <c r="H52" s="435"/>
      <c r="I52" s="436"/>
      <c r="J52" s="436"/>
      <c r="K52" s="444">
        <v>5.2999999999999999E-2</v>
      </c>
      <c r="L52" s="436">
        <f t="shared" si="3"/>
        <v>0</v>
      </c>
      <c r="M52" s="437">
        <f t="shared" si="4"/>
        <v>2000000000</v>
      </c>
    </row>
    <row r="53" spans="1:15" s="81" customFormat="1" ht="15.6" outlineLevel="1">
      <c r="A53" s="81">
        <f t="shared" si="5"/>
        <v>6</v>
      </c>
      <c r="B53" s="442">
        <v>45351</v>
      </c>
      <c r="C53" s="435">
        <f t="shared" si="12"/>
        <v>12213068</v>
      </c>
      <c r="D53" s="436"/>
      <c r="E53" s="436"/>
      <c r="F53" s="436">
        <f t="shared" si="1"/>
        <v>1014834238</v>
      </c>
      <c r="G53" s="437">
        <f t="shared" si="2"/>
        <v>5321408000</v>
      </c>
      <c r="H53" s="435">
        <f>ROUNDDOWN(SUMIFS(신협!M:M,신협!B:B,TEXT(B53,"yyyy-mm")),0)</f>
        <v>8398907</v>
      </c>
      <c r="I53" s="436">
        <v>8398907</v>
      </c>
      <c r="J53" s="436"/>
      <c r="K53" s="444">
        <v>5.2999999999999999E-2</v>
      </c>
      <c r="L53" s="436">
        <f t="shared" si="3"/>
        <v>0</v>
      </c>
      <c r="M53" s="437">
        <f t="shared" si="4"/>
        <v>2000000000</v>
      </c>
    </row>
    <row r="54" spans="1:15" s="81" customFormat="1" ht="15.6" outlineLevel="1">
      <c r="A54" s="81">
        <f t="shared" si="5"/>
        <v>31</v>
      </c>
      <c r="B54" s="442">
        <v>45382</v>
      </c>
      <c r="C54" s="435">
        <f t="shared" si="12"/>
        <v>63100849</v>
      </c>
      <c r="D54" s="436"/>
      <c r="E54" s="436"/>
      <c r="F54" s="436">
        <f t="shared" si="1"/>
        <v>1077935087</v>
      </c>
      <c r="G54" s="437">
        <f t="shared" si="2"/>
        <v>5321408000</v>
      </c>
      <c r="H54" s="435">
        <f>ROUNDDOWN(SUMIFS(신협!M:M,신협!B:B,TEXT(B54,"yyyy-mm")),0)</f>
        <v>8978142</v>
      </c>
      <c r="I54" s="436"/>
      <c r="J54" s="436"/>
      <c r="K54" s="444">
        <v>5.2999999999999999E-2</v>
      </c>
      <c r="L54" s="436">
        <f t="shared" ref="L54:L100" si="13">L53+H54-I54</f>
        <v>8978142</v>
      </c>
      <c r="M54" s="437">
        <f t="shared" ref="M54:M100" si="14">M53-J54</f>
        <v>2000000000</v>
      </c>
      <c r="N54" s="683" t="s">
        <v>4485</v>
      </c>
      <c r="O54" s="683" t="s">
        <v>4486</v>
      </c>
    </row>
    <row r="55" spans="1:15" s="81" customFormat="1" ht="15.6" outlineLevel="1">
      <c r="A55" s="81">
        <f t="shared" si="5"/>
        <v>30</v>
      </c>
      <c r="B55" s="442">
        <v>45412</v>
      </c>
      <c r="C55" s="435">
        <f t="shared" si="12"/>
        <v>61065338</v>
      </c>
      <c r="D55" s="436"/>
      <c r="E55" s="436"/>
      <c r="F55" s="436">
        <f t="shared" si="1"/>
        <v>1139000425</v>
      </c>
      <c r="G55" s="437">
        <f t="shared" si="2"/>
        <v>5321408000</v>
      </c>
      <c r="H55" s="681">
        <f>ROUNDDOWN(SUMIFS(신협!M:M,신협!B:B,TEXT(B55,"yyyy-mm")),0)</f>
        <v>8688524</v>
      </c>
      <c r="I55" s="436">
        <f>8978142+8360655</f>
        <v>17338797</v>
      </c>
      <c r="J55" s="436"/>
      <c r="K55" s="682">
        <v>5.0999999999999997E-2</v>
      </c>
      <c r="L55" s="436">
        <f t="shared" si="13"/>
        <v>327869</v>
      </c>
      <c r="M55" s="437">
        <f t="shared" si="14"/>
        <v>2000000000</v>
      </c>
      <c r="N55" s="690">
        <v>8360655</v>
      </c>
      <c r="O55" s="691">
        <f>N55-H55</f>
        <v>-327869</v>
      </c>
    </row>
    <row r="56" spans="1:15" s="81" customFormat="1" ht="15.6" outlineLevel="1">
      <c r="A56" s="81">
        <f t="shared" si="5"/>
        <v>31</v>
      </c>
      <c r="B56" s="442">
        <v>45443</v>
      </c>
      <c r="C56" s="435">
        <f t="shared" si="12"/>
        <v>63100849</v>
      </c>
      <c r="D56" s="436"/>
      <c r="E56" s="436"/>
      <c r="F56" s="436">
        <f t="shared" si="1"/>
        <v>1202101274</v>
      </c>
      <c r="G56" s="437">
        <f t="shared" si="2"/>
        <v>5321408000</v>
      </c>
      <c r="H56" s="681">
        <f>ROUNDDOWN(SUMIFS(신협!M:M,신협!B:B,TEXT(B56,"yyyy-mm")),0)</f>
        <v>8978142</v>
      </c>
      <c r="I56" s="436">
        <v>8639344</v>
      </c>
      <c r="J56" s="436"/>
      <c r="K56" s="682">
        <v>5.0999999999999997E-2</v>
      </c>
      <c r="L56" s="436">
        <f t="shared" si="13"/>
        <v>666667</v>
      </c>
      <c r="M56" s="437">
        <f t="shared" si="14"/>
        <v>2000000000</v>
      </c>
      <c r="N56" s="690">
        <v>8639344</v>
      </c>
      <c r="O56" s="691">
        <f t="shared" ref="O56:O58" si="15">N56-H56</f>
        <v>-338798</v>
      </c>
    </row>
    <row r="57" spans="1:15" s="81" customFormat="1" ht="15.6" outlineLevel="1">
      <c r="A57" s="81">
        <f t="shared" si="5"/>
        <v>30</v>
      </c>
      <c r="B57" s="442">
        <v>45473</v>
      </c>
      <c r="C57" s="435">
        <f t="shared" si="12"/>
        <v>61065338</v>
      </c>
      <c r="D57" s="436"/>
      <c r="E57" s="436"/>
      <c r="F57" s="436">
        <f t="shared" si="1"/>
        <v>1263166612</v>
      </c>
      <c r="G57" s="437">
        <f t="shared" si="2"/>
        <v>5321408000</v>
      </c>
      <c r="H57" s="681">
        <f>ROUNDDOWN(SUMIFS(신협!M:M,신협!B:B,TEXT(B57,"yyyy-mm")),0)</f>
        <v>8688524</v>
      </c>
      <c r="I57" s="438"/>
      <c r="J57" s="438"/>
      <c r="K57" s="682">
        <v>5.0999999999999997E-2</v>
      </c>
      <c r="L57" s="436">
        <f t="shared" si="13"/>
        <v>9355191</v>
      </c>
      <c r="M57" s="437">
        <f t="shared" si="14"/>
        <v>2000000000</v>
      </c>
      <c r="N57" s="690">
        <v>8360655</v>
      </c>
      <c r="O57" s="691">
        <f t="shared" si="15"/>
        <v>-327869</v>
      </c>
    </row>
    <row r="58" spans="1:15" s="81" customFormat="1" ht="15.6" outlineLevel="1">
      <c r="A58" s="81">
        <f t="shared" si="5"/>
        <v>31</v>
      </c>
      <c r="B58" s="442">
        <v>45504</v>
      </c>
      <c r="C58" s="435">
        <f t="shared" si="12"/>
        <v>63100849</v>
      </c>
      <c r="D58" s="436"/>
      <c r="E58" s="436"/>
      <c r="F58" s="436">
        <f t="shared" si="1"/>
        <v>1326267461</v>
      </c>
      <c r="G58" s="437">
        <f t="shared" si="2"/>
        <v>5321408000</v>
      </c>
      <c r="H58" s="681">
        <f>ROUNDDOWN(SUMIFS(신협!M:M,신협!B:B,TEXT(B58,"yyyy-mm")),0)</f>
        <v>8978142</v>
      </c>
      <c r="I58" s="438">
        <v>16999999</v>
      </c>
      <c r="J58" s="438"/>
      <c r="K58" s="682">
        <v>5.0999999999999997E-2</v>
      </c>
      <c r="L58" s="436">
        <f t="shared" si="13"/>
        <v>1333334</v>
      </c>
      <c r="M58" s="437">
        <f t="shared" si="14"/>
        <v>2000000000</v>
      </c>
      <c r="N58" s="690">
        <v>8639344</v>
      </c>
      <c r="O58" s="691">
        <f t="shared" si="15"/>
        <v>-338798</v>
      </c>
    </row>
    <row r="59" spans="1:15" s="81" customFormat="1" ht="15.6" outlineLevel="1">
      <c r="A59" s="81">
        <f t="shared" si="5"/>
        <v>31</v>
      </c>
      <c r="B59" s="442">
        <v>45535</v>
      </c>
      <c r="C59" s="435">
        <f t="shared" si="12"/>
        <v>63100849</v>
      </c>
      <c r="D59" s="436"/>
      <c r="E59" s="436"/>
      <c r="F59" s="436">
        <f t="shared" si="1"/>
        <v>1389368310</v>
      </c>
      <c r="G59" s="437">
        <f t="shared" si="2"/>
        <v>5321408000</v>
      </c>
      <c r="H59" s="681">
        <f>ROUNDDOWN(SUMIFS(신협!M:M,신협!B:B,TEXT(B59,"yyyy-mm")),0)</f>
        <v>8978142</v>
      </c>
      <c r="I59" s="438"/>
      <c r="J59" s="438"/>
      <c r="K59" s="682">
        <v>5.0999999999999997E-2</v>
      </c>
      <c r="L59" s="436">
        <f t="shared" si="13"/>
        <v>10311476</v>
      </c>
      <c r="M59" s="437">
        <f t="shared" si="14"/>
        <v>2000000000</v>
      </c>
      <c r="N59" s="690">
        <v>8639344</v>
      </c>
      <c r="O59" s="691">
        <f t="shared" ref="O59" si="16">N59-H59</f>
        <v>-338798</v>
      </c>
    </row>
    <row r="60" spans="1:15" s="81" customFormat="1" ht="15.6" outlineLevel="1">
      <c r="A60" s="81">
        <f t="shared" si="5"/>
        <v>30</v>
      </c>
      <c r="B60" s="442">
        <v>45565</v>
      </c>
      <c r="C60" s="435">
        <f t="shared" si="12"/>
        <v>61065338</v>
      </c>
      <c r="D60" s="436"/>
      <c r="E60" s="436"/>
      <c r="F60" s="436">
        <f t="shared" si="1"/>
        <v>1450433648</v>
      </c>
      <c r="G60" s="437">
        <f t="shared" si="2"/>
        <v>5321408000</v>
      </c>
      <c r="H60" s="681">
        <f>ROUNDDOWN(SUMIFS(신협!H:H,신협!B:B,TEXT(B60,"yyyy-mm")),0)+SUM(O55:O59)</f>
        <v>6688523</v>
      </c>
      <c r="I60" s="438">
        <f>8639344+8360655</f>
        <v>16999999</v>
      </c>
      <c r="J60" s="438"/>
      <c r="K60" s="682">
        <v>5.0999999999999997E-2</v>
      </c>
      <c r="L60" s="436">
        <f t="shared" si="13"/>
        <v>0</v>
      </c>
      <c r="M60" s="437">
        <f t="shared" si="14"/>
        <v>2000000000</v>
      </c>
      <c r="N60" s="690">
        <v>8360655</v>
      </c>
      <c r="O60" s="691">
        <f t="shared" ref="O60" si="17">N60-H60</f>
        <v>1672132</v>
      </c>
    </row>
    <row r="61" spans="1:15" s="81" customFormat="1" ht="15.6" outlineLevel="1">
      <c r="A61" s="81">
        <f t="shared" si="5"/>
        <v>31</v>
      </c>
      <c r="B61" s="442">
        <v>45596</v>
      </c>
      <c r="C61" s="435">
        <f t="shared" si="12"/>
        <v>63100849</v>
      </c>
      <c r="D61" s="436"/>
      <c r="E61" s="436"/>
      <c r="F61" s="436">
        <f t="shared" si="1"/>
        <v>1513534497</v>
      </c>
      <c r="G61" s="437">
        <f t="shared" si="2"/>
        <v>5321408000</v>
      </c>
      <c r="H61" s="681">
        <f>ROUNDDOWN(SUMIFS(신협!H:H,신협!B:B,TEXT(B61,"yyyy-mm")),0)</f>
        <v>8639344</v>
      </c>
      <c r="I61" s="438">
        <v>8639344</v>
      </c>
      <c r="J61" s="438"/>
      <c r="K61" s="682">
        <v>5.0999999999999997E-2</v>
      </c>
      <c r="L61" s="436">
        <f t="shared" si="13"/>
        <v>0</v>
      </c>
      <c r="M61" s="437">
        <f t="shared" si="14"/>
        <v>2000000000</v>
      </c>
      <c r="N61" s="690"/>
      <c r="O61" s="691"/>
    </row>
    <row r="62" spans="1:15" s="81" customFormat="1" ht="15.6" outlineLevel="1">
      <c r="A62" s="81">
        <f t="shared" si="5"/>
        <v>30</v>
      </c>
      <c r="B62" s="442">
        <v>45626</v>
      </c>
      <c r="C62" s="435">
        <f t="shared" si="12"/>
        <v>61065338</v>
      </c>
      <c r="D62" s="436"/>
      <c r="E62" s="436"/>
      <c r="F62" s="436">
        <f t="shared" si="1"/>
        <v>1574599835</v>
      </c>
      <c r="G62" s="437">
        <f t="shared" si="2"/>
        <v>5321408000</v>
      </c>
      <c r="H62" s="681">
        <f>ROUNDDOWN(SUMIFS(신협!H:H,신협!B:B,TEXT(B62,"yyyy-mm")),0)</f>
        <v>8360655</v>
      </c>
      <c r="I62" s="436"/>
      <c r="J62" s="436"/>
      <c r="K62" s="682">
        <v>5.0999999999999997E-2</v>
      </c>
      <c r="L62" s="436">
        <f t="shared" si="13"/>
        <v>8360655</v>
      </c>
      <c r="M62" s="437">
        <f t="shared" si="14"/>
        <v>2000000000</v>
      </c>
      <c r="N62" s="690"/>
      <c r="O62" s="691"/>
    </row>
    <row r="63" spans="1:15" s="81" customFormat="1" ht="15.6" outlineLevel="1">
      <c r="A63" s="81">
        <f t="shared" si="5"/>
        <v>27</v>
      </c>
      <c r="B63" s="442">
        <v>45653</v>
      </c>
      <c r="C63" s="435">
        <f>ROUND(C$32*G62/366*(B63-B62),0)</f>
        <v>54958804</v>
      </c>
      <c r="D63" s="436"/>
      <c r="E63" s="436">
        <v>4000000000</v>
      </c>
      <c r="F63" s="436">
        <f>F62+C63-D63</f>
        <v>1629558639</v>
      </c>
      <c r="G63" s="437">
        <f t="shared" si="2"/>
        <v>1321408000</v>
      </c>
      <c r="H63" s="435"/>
      <c r="I63" s="438">
        <v>8360655</v>
      </c>
      <c r="J63" s="438"/>
      <c r="K63" s="682">
        <v>5.0999999999999997E-2</v>
      </c>
      <c r="L63" s="436">
        <f t="shared" si="13"/>
        <v>0</v>
      </c>
      <c r="M63" s="437">
        <f t="shared" si="14"/>
        <v>2000000000</v>
      </c>
    </row>
    <row r="64" spans="1:15" s="81" customFormat="1" ht="15.6">
      <c r="A64" s="81">
        <f t="shared" si="5"/>
        <v>4</v>
      </c>
      <c r="B64" s="442">
        <v>45657</v>
      </c>
      <c r="C64" s="435">
        <f>ROUND(C$32*G63/366*(B64-B63),0)</f>
        <v>2021826</v>
      </c>
      <c r="D64" s="436"/>
      <c r="E64" s="436"/>
      <c r="F64" s="436">
        <f t="shared" ref="F64:F66" si="18">F63+C64-D64</f>
        <v>1631580465</v>
      </c>
      <c r="G64" s="437">
        <f t="shared" ref="G64:G66" si="19">G63-E64</f>
        <v>1321408000</v>
      </c>
      <c r="H64" s="435">
        <f>ROUNDDOWN(SUMIFS(신협!H:H,신협!B:B,TEXT(B64,"yyyy-mm")),0)</f>
        <v>8639344</v>
      </c>
      <c r="I64" s="438">
        <v>8639344</v>
      </c>
      <c r="J64" s="438"/>
      <c r="K64" s="682">
        <v>5.0999999999999997E-2</v>
      </c>
      <c r="L64" s="436">
        <f t="shared" ref="L64:L66" si="20">L63+H64-I64</f>
        <v>0</v>
      </c>
      <c r="M64" s="437">
        <f t="shared" ref="M64:M66" si="21">M63-J64</f>
        <v>2000000000</v>
      </c>
    </row>
    <row r="65" spans="1:16" s="81" customFormat="1" ht="15.6" collapsed="1">
      <c r="A65" s="81">
        <f t="shared" si="5"/>
        <v>31</v>
      </c>
      <c r="B65" s="442">
        <v>45688</v>
      </c>
      <c r="C65" s="435">
        <f t="shared" ref="C65:C66" si="22">ROUND(C$32*G64/365*(B65-B64),0)</f>
        <v>15712084</v>
      </c>
      <c r="D65" s="436"/>
      <c r="E65" s="436"/>
      <c r="F65" s="436">
        <f t="shared" si="18"/>
        <v>1647292549</v>
      </c>
      <c r="G65" s="437">
        <f t="shared" si="19"/>
        <v>1321408000</v>
      </c>
      <c r="H65" s="435">
        <f>ROUNDDOWN(SUMIFS(신협!H:H,신협!B:B,TEXT(B65,"yyyy-mm")),0)</f>
        <v>8662250</v>
      </c>
      <c r="I65" s="438">
        <v>8662250</v>
      </c>
      <c r="J65" s="438"/>
      <c r="K65" s="682">
        <v>5.0999999999999997E-2</v>
      </c>
      <c r="L65" s="436">
        <f t="shared" si="20"/>
        <v>0</v>
      </c>
      <c r="M65" s="437">
        <f t="shared" si="21"/>
        <v>2000000000</v>
      </c>
    </row>
    <row r="66" spans="1:16" s="81" customFormat="1" ht="15.6">
      <c r="A66" s="81">
        <f t="shared" si="5"/>
        <v>28</v>
      </c>
      <c r="B66" s="442">
        <v>45716</v>
      </c>
      <c r="C66" s="788">
        <f t="shared" si="22"/>
        <v>14191560</v>
      </c>
      <c r="D66" s="436"/>
      <c r="E66" s="436"/>
      <c r="F66" s="436">
        <f t="shared" si="18"/>
        <v>1661484109</v>
      </c>
      <c r="G66" s="437">
        <f t="shared" si="19"/>
        <v>1321408000</v>
      </c>
      <c r="H66" s="435">
        <f>ROUNDDOWN(SUMIFS(신협!H:H,신협!B:B,TEXT(B66,"yyyy-mm")),0)</f>
        <v>7824657</v>
      </c>
      <c r="I66" s="436">
        <v>7824657</v>
      </c>
      <c r="J66" s="436"/>
      <c r="K66" s="682">
        <v>5.0999999999999997E-2</v>
      </c>
      <c r="L66" s="436">
        <f t="shared" si="20"/>
        <v>0</v>
      </c>
      <c r="M66" s="437">
        <f t="shared" si="21"/>
        <v>2000000000</v>
      </c>
      <c r="N66" s="692"/>
      <c r="O66" s="691"/>
    </row>
    <row r="67" spans="1:16" s="81" customFormat="1" ht="15.6">
      <c r="A67" s="81">
        <f t="shared" si="5"/>
        <v>31</v>
      </c>
      <c r="B67" s="442">
        <v>45747</v>
      </c>
      <c r="C67" s="435">
        <f t="shared" ref="C67:C88" si="23">ROUND(C$32*G66/365*(B67-B66),0)</f>
        <v>15712084</v>
      </c>
      <c r="D67" s="436"/>
      <c r="E67" s="436"/>
      <c r="F67" s="436">
        <f t="shared" si="1"/>
        <v>1677196193</v>
      </c>
      <c r="G67" s="437">
        <f t="shared" si="2"/>
        <v>1321408000</v>
      </c>
      <c r="H67" s="435">
        <f>ROUNDDOWN(SUMIFS(신협!H:H,신협!B:B,TEXT(B67,"yyyy-mm")),0)</f>
        <v>8663013</v>
      </c>
      <c r="I67" s="438">
        <v>8663013</v>
      </c>
      <c r="J67" s="438"/>
      <c r="K67" s="682">
        <v>5.0999999999999997E-2</v>
      </c>
      <c r="L67" s="436">
        <f t="shared" si="13"/>
        <v>0</v>
      </c>
      <c r="M67" s="437">
        <f t="shared" si="14"/>
        <v>2000000000</v>
      </c>
    </row>
    <row r="68" spans="1:16" s="81" customFormat="1" ht="15.6">
      <c r="A68" s="81">
        <f t="shared" si="5"/>
        <v>30</v>
      </c>
      <c r="B68" s="442">
        <v>45777</v>
      </c>
      <c r="C68" s="435">
        <f t="shared" si="23"/>
        <v>15205243</v>
      </c>
      <c r="D68" s="436"/>
      <c r="E68" s="436"/>
      <c r="F68" s="436">
        <f>F67+C68-D68</f>
        <v>1692401436</v>
      </c>
      <c r="G68" s="437">
        <f t="shared" si="2"/>
        <v>1321408000</v>
      </c>
      <c r="H68" s="435">
        <f>ROUNDDOWN(SUMIFS(신협!H:H,신협!B:B,TEXT(B68,"yyyy-mm")),0)</f>
        <v>7561643</v>
      </c>
      <c r="I68" s="438">
        <v>7561643</v>
      </c>
      <c r="J68" s="438"/>
      <c r="K68" s="682">
        <v>4.5999999999999999E-2</v>
      </c>
      <c r="L68" s="436">
        <f t="shared" si="13"/>
        <v>0</v>
      </c>
      <c r="M68" s="437">
        <f t="shared" si="14"/>
        <v>2000000000</v>
      </c>
      <c r="N68" s="854"/>
      <c r="O68" s="854"/>
    </row>
    <row r="69" spans="1:16" s="81" customFormat="1" ht="15.6">
      <c r="A69" s="81">
        <f t="shared" si="5"/>
        <v>31</v>
      </c>
      <c r="B69" s="442">
        <v>45808</v>
      </c>
      <c r="C69" s="435">
        <f t="shared" si="23"/>
        <v>15712084</v>
      </c>
      <c r="D69" s="436"/>
      <c r="E69" s="436"/>
      <c r="F69" s="436">
        <f t="shared" si="1"/>
        <v>1708113520</v>
      </c>
      <c r="G69" s="437">
        <f t="shared" si="2"/>
        <v>1321408000</v>
      </c>
      <c r="H69" s="435">
        <f>ROUNDDOWN(SUMIFS(신협!H:H,신협!B:B,TEXT(B69,"yyyy-mm")),0)</f>
        <v>7813698</v>
      </c>
      <c r="I69" s="438">
        <v>7813698</v>
      </c>
      <c r="J69" s="438"/>
      <c r="K69" s="682">
        <v>4.5999999999999999E-2</v>
      </c>
      <c r="L69" s="436">
        <f>L68+H69-I69</f>
        <v>0</v>
      </c>
      <c r="M69" s="437">
        <f>M68-J69</f>
        <v>2000000000</v>
      </c>
      <c r="O69" s="855"/>
      <c r="P69" s="856"/>
    </row>
    <row r="70" spans="1:16" s="81" customFormat="1" ht="15.6">
      <c r="A70" s="81">
        <v>24</v>
      </c>
      <c r="B70" s="442">
        <v>45832</v>
      </c>
      <c r="C70" s="435"/>
      <c r="D70" s="436"/>
      <c r="E70" s="436"/>
      <c r="F70" s="436"/>
      <c r="G70" s="437"/>
      <c r="H70" s="435">
        <f>ROUNDDOWN(SUMIFS(신협!H:H, 신협!D:D, "&gt;=2025-06-01", 신협!D:D, "&lt;=2025-06-24"), 0)</f>
        <v>6049315</v>
      </c>
      <c r="I70" s="438">
        <v>6049315</v>
      </c>
      <c r="J70" s="438">
        <v>40000000</v>
      </c>
      <c r="K70" s="682">
        <v>4.5999999999999999E-2</v>
      </c>
      <c r="L70" s="436">
        <f>L69+H70-I70</f>
        <v>0</v>
      </c>
      <c r="M70" s="437">
        <f>M69-J70</f>
        <v>1960000000</v>
      </c>
      <c r="P70" s="1312"/>
    </row>
    <row r="71" spans="1:16" s="81" customFormat="1" ht="15.6">
      <c r="A71" s="81">
        <v>6</v>
      </c>
      <c r="B71" s="442">
        <v>45838</v>
      </c>
      <c r="C71" s="435">
        <f>ROUND(C$32*G69/365*(B71-B69),0)</f>
        <v>15205243</v>
      </c>
      <c r="D71" s="436"/>
      <c r="E71" s="436"/>
      <c r="F71" s="436">
        <f>F69+C71-D71</f>
        <v>1723318763</v>
      </c>
      <c r="G71" s="437">
        <f>G69-E71</f>
        <v>1321408000</v>
      </c>
      <c r="H71" s="435">
        <f>ROUNDDOWN(SUMIFS(신협!H:H, 신협!D:D, "&gt;=2025-06-25", 신협!D:D, "&lt;=2025-06-30"), 0)</f>
        <v>1482082</v>
      </c>
      <c r="I71" s="438">
        <v>1483933</v>
      </c>
      <c r="J71" s="438"/>
      <c r="K71" s="682">
        <v>4.5999999999999999E-2</v>
      </c>
      <c r="L71" s="436">
        <f>L70+H71-I71</f>
        <v>-1851</v>
      </c>
      <c r="M71" s="437">
        <f>M70-J71</f>
        <v>1960000000</v>
      </c>
      <c r="P71" s="1313"/>
    </row>
    <row r="72" spans="1:16" s="81" customFormat="1" ht="15.6">
      <c r="A72" s="81">
        <f t="shared" si="5"/>
        <v>31</v>
      </c>
      <c r="B72" s="442">
        <v>45869</v>
      </c>
      <c r="C72" s="435">
        <f t="shared" si="23"/>
        <v>15712084</v>
      </c>
      <c r="D72" s="436"/>
      <c r="E72" s="436"/>
      <c r="F72" s="436">
        <f t="shared" si="1"/>
        <v>1739030847</v>
      </c>
      <c r="G72" s="437">
        <f t="shared" si="2"/>
        <v>1321408000</v>
      </c>
      <c r="H72" s="435">
        <f>ROUNDDOWN(SUMIFS(신협!H:H,신협!B:B,TEXT(B72,"yyyy-mm")),0)</f>
        <v>7657424</v>
      </c>
      <c r="I72" s="438">
        <v>7657424</v>
      </c>
      <c r="J72" s="438"/>
      <c r="K72" s="682">
        <v>4.5999999999999999E-2</v>
      </c>
      <c r="L72" s="436">
        <f>L71+H72-I72</f>
        <v>-1851</v>
      </c>
      <c r="M72" s="437">
        <f t="shared" si="14"/>
        <v>1960000000</v>
      </c>
      <c r="P72" s="1313"/>
    </row>
    <row r="73" spans="1:16" s="81" customFormat="1" ht="15.6">
      <c r="A73" s="81">
        <f t="shared" si="5"/>
        <v>31</v>
      </c>
      <c r="B73" s="442">
        <v>45900</v>
      </c>
      <c r="C73" s="435">
        <f t="shared" si="23"/>
        <v>15712084</v>
      </c>
      <c r="D73" s="436"/>
      <c r="E73" s="436"/>
      <c r="F73" s="436">
        <f t="shared" si="1"/>
        <v>1754742931</v>
      </c>
      <c r="G73" s="437">
        <f t="shared" si="2"/>
        <v>1321408000</v>
      </c>
      <c r="H73" s="435">
        <f>ROUNDDOWN(SUMIFS(신협!H:H,신협!B:B,TEXT(B73,"yyyy-mm")),0)</f>
        <v>7657424</v>
      </c>
      <c r="I73" s="438">
        <v>7657424</v>
      </c>
      <c r="J73" s="438"/>
      <c r="K73" s="444"/>
      <c r="L73" s="436">
        <f>L72+H73-I73</f>
        <v>-1851</v>
      </c>
      <c r="M73" s="437">
        <f t="shared" si="14"/>
        <v>1960000000</v>
      </c>
    </row>
    <row r="74" spans="1:16" s="81" customFormat="1" ht="15.6">
      <c r="A74" s="81">
        <f t="shared" si="5"/>
        <v>30</v>
      </c>
      <c r="B74" s="442">
        <v>45930</v>
      </c>
      <c r="C74" s="435">
        <f t="shared" si="23"/>
        <v>15205243</v>
      </c>
      <c r="D74" s="436"/>
      <c r="E74" s="436"/>
      <c r="F74" s="436">
        <f t="shared" si="1"/>
        <v>1769948174</v>
      </c>
      <c r="G74" s="436">
        <f t="shared" si="2"/>
        <v>1321408000</v>
      </c>
      <c r="H74" s="435">
        <f>ROUNDDOWN(SUMIFS(신협!H:H,신협!B:B,TEXT(B74,"yyyy-mm")),0)</f>
        <v>7410410</v>
      </c>
      <c r="I74" s="436">
        <v>7410410</v>
      </c>
      <c r="J74" s="438"/>
      <c r="K74" s="444"/>
      <c r="L74" s="436">
        <f t="shared" si="13"/>
        <v>-1851</v>
      </c>
      <c r="M74" s="437">
        <f t="shared" si="14"/>
        <v>1960000000</v>
      </c>
    </row>
    <row r="75" spans="1:16" s="81" customFormat="1" ht="15.6">
      <c r="A75" s="81">
        <f t="shared" si="5"/>
        <v>31</v>
      </c>
      <c r="B75" s="442">
        <v>45961</v>
      </c>
      <c r="C75" s="435">
        <f t="shared" si="23"/>
        <v>15712084</v>
      </c>
      <c r="D75" s="436"/>
      <c r="E75" s="436"/>
      <c r="F75" s="436">
        <f t="shared" si="1"/>
        <v>1785660258</v>
      </c>
      <c r="G75" s="437">
        <f t="shared" si="2"/>
        <v>1321408000</v>
      </c>
      <c r="H75" s="435">
        <f>ROUNDDOWN(SUMIFS(신협!H:H,신협!B:B,TEXT(B75,"yyyy-mm")),0)</f>
        <v>7657424</v>
      </c>
      <c r="I75" s="438">
        <v>7657424</v>
      </c>
      <c r="J75" s="438"/>
      <c r="K75" s="444"/>
      <c r="L75" s="436">
        <f>L74+H75-I75</f>
        <v>-1851</v>
      </c>
      <c r="M75" s="437">
        <f t="shared" si="14"/>
        <v>1960000000</v>
      </c>
    </row>
    <row r="76" spans="1:16" s="81" customFormat="1" ht="15.6">
      <c r="A76" s="81">
        <f t="shared" si="5"/>
        <v>30</v>
      </c>
      <c r="B76" s="442">
        <v>45991</v>
      </c>
      <c r="C76" s="435">
        <f t="shared" si="23"/>
        <v>15205243</v>
      </c>
      <c r="D76" s="436"/>
      <c r="E76" s="436"/>
      <c r="F76" s="436">
        <f t="shared" si="1"/>
        <v>1800865501</v>
      </c>
      <c r="G76" s="437">
        <f t="shared" si="2"/>
        <v>1321408000</v>
      </c>
      <c r="H76" s="435">
        <f>ROUNDDOWN(SUMIFS(신협!H:H,신협!B:B,TEXT(B76,"yyyy-mm")),0)</f>
        <v>7410410</v>
      </c>
      <c r="I76" s="436">
        <v>7410410</v>
      </c>
      <c r="J76" s="438"/>
      <c r="K76" s="444"/>
      <c r="L76" s="436">
        <f>L75+H76-I76</f>
        <v>-1851</v>
      </c>
      <c r="M76" s="437">
        <f t="shared" si="14"/>
        <v>1960000000</v>
      </c>
    </row>
    <row r="77" spans="1:16" s="81" customFormat="1" ht="15.6">
      <c r="A77" s="81">
        <f t="shared" si="5"/>
        <v>31</v>
      </c>
      <c r="B77" s="442">
        <v>46022</v>
      </c>
      <c r="C77" s="435">
        <f>ROUND(C$32*G76/365*(B77-B76),0)</f>
        <v>15712084</v>
      </c>
      <c r="D77" s="436"/>
      <c r="E77" s="436"/>
      <c r="F77" s="436">
        <f t="shared" si="1"/>
        <v>1816577585</v>
      </c>
      <c r="G77" s="437">
        <f t="shared" si="2"/>
        <v>1321408000</v>
      </c>
      <c r="H77" s="435">
        <f>ROUNDDOWN(SUMIFS(신협!H:H,신협!B:B,TEXT(B77,"yyyy-mm")),0)</f>
        <v>7657424</v>
      </c>
      <c r="I77" s="438">
        <v>7657424</v>
      </c>
      <c r="J77" s="438"/>
      <c r="K77" s="444"/>
      <c r="L77" s="436">
        <f>L76+H77-I77+1851</f>
        <v>0</v>
      </c>
      <c r="M77" s="437">
        <f t="shared" si="14"/>
        <v>1960000000</v>
      </c>
    </row>
    <row r="78" spans="1:16" s="81" customFormat="1" ht="15.6" outlineLevel="1">
      <c r="A78" s="81">
        <f t="shared" si="5"/>
        <v>31</v>
      </c>
      <c r="B78" s="442">
        <v>46053</v>
      </c>
      <c r="C78" s="435">
        <f t="shared" si="23"/>
        <v>15712084</v>
      </c>
      <c r="D78" s="436"/>
      <c r="E78" s="436"/>
      <c r="F78" s="436">
        <f t="shared" si="1"/>
        <v>1832289669</v>
      </c>
      <c r="G78" s="437">
        <f t="shared" si="2"/>
        <v>1321408000</v>
      </c>
      <c r="H78" s="435">
        <f>ROUNDDOWN(SUMIFS(신협!H:H,신협!B:B,TEXT(B78,"yyyy-mm")),0)</f>
        <v>7657424</v>
      </c>
      <c r="I78" s="438">
        <v>7657424</v>
      </c>
      <c r="J78" s="438"/>
      <c r="K78" s="444"/>
      <c r="L78" s="436">
        <f>L77+H78-I78</f>
        <v>0</v>
      </c>
      <c r="M78" s="437">
        <f t="shared" si="14"/>
        <v>1960000000</v>
      </c>
    </row>
    <row r="79" spans="1:16" s="81" customFormat="1" ht="15.6" outlineLevel="1">
      <c r="A79" s="81">
        <f t="shared" si="5"/>
        <v>28</v>
      </c>
      <c r="B79" s="442">
        <v>46081</v>
      </c>
      <c r="C79" s="435">
        <f t="shared" si="23"/>
        <v>14191560</v>
      </c>
      <c r="D79" s="436"/>
      <c r="E79" s="436"/>
      <c r="F79" s="436">
        <f t="shared" si="1"/>
        <v>1846481229</v>
      </c>
      <c r="G79" s="437">
        <f t="shared" si="2"/>
        <v>1321408000</v>
      </c>
      <c r="H79" s="435">
        <f>ROUNDDOWN(SUMIFS(신협!H:H,신협!B:B,TEXT(B79,"yyyy-mm")),0)</f>
        <v>6916383</v>
      </c>
      <c r="I79" s="438">
        <v>6916383</v>
      </c>
      <c r="J79" s="438"/>
      <c r="K79" s="444"/>
      <c r="L79" s="436">
        <f>L78+H79-I79</f>
        <v>0</v>
      </c>
      <c r="M79" s="437">
        <f t="shared" si="14"/>
        <v>1960000000</v>
      </c>
    </row>
    <row r="80" spans="1:16" s="1331" customFormat="1" ht="15.6" outlineLevel="1">
      <c r="A80" s="1331">
        <f t="shared" si="5"/>
        <v>31</v>
      </c>
      <c r="B80" s="789">
        <v>46112</v>
      </c>
      <c r="C80" s="790">
        <f t="shared" si="23"/>
        <v>15712084</v>
      </c>
      <c r="D80" s="791"/>
      <c r="E80" s="791"/>
      <c r="F80" s="791">
        <f t="shared" si="1"/>
        <v>1862193313</v>
      </c>
      <c r="G80" s="792">
        <f t="shared" si="2"/>
        <v>1321408000</v>
      </c>
      <c r="H80" s="790">
        <f>ROUNDDOWN(SUMIFS(신협!H:H,신협!B:B,TEXT(B80,"yyyy-mm")),0)</f>
        <v>7657424</v>
      </c>
      <c r="I80" s="793">
        <v>7657424</v>
      </c>
      <c r="J80" s="793"/>
      <c r="K80" s="1332"/>
      <c r="L80" s="791">
        <f>L79+H80-I80</f>
        <v>0</v>
      </c>
      <c r="M80" s="792">
        <f t="shared" si="14"/>
        <v>1960000000</v>
      </c>
    </row>
    <row r="81" spans="1:13" s="81" customFormat="1" ht="15.6" outlineLevel="1">
      <c r="A81" s="81">
        <f t="shared" si="5"/>
        <v>30</v>
      </c>
      <c r="B81" s="442">
        <v>46142</v>
      </c>
      <c r="C81" s="435">
        <f t="shared" si="23"/>
        <v>15205243</v>
      </c>
      <c r="D81" s="436"/>
      <c r="E81" s="436"/>
      <c r="F81" s="436">
        <f t="shared" si="1"/>
        <v>1877398556</v>
      </c>
      <c r="G81" s="437">
        <f t="shared" si="2"/>
        <v>1321408000</v>
      </c>
      <c r="H81" s="435"/>
      <c r="I81" s="438"/>
      <c r="J81" s="438"/>
      <c r="K81" s="444"/>
      <c r="L81" s="436">
        <f t="shared" si="13"/>
        <v>0</v>
      </c>
      <c r="M81" s="437">
        <f t="shared" si="14"/>
        <v>1960000000</v>
      </c>
    </row>
    <row r="82" spans="1:13" s="81" customFormat="1" ht="15.6" outlineLevel="1">
      <c r="A82" s="81">
        <f t="shared" si="5"/>
        <v>31</v>
      </c>
      <c r="B82" s="442">
        <v>46173</v>
      </c>
      <c r="C82" s="435">
        <f t="shared" si="23"/>
        <v>15712084</v>
      </c>
      <c r="D82" s="436"/>
      <c r="E82" s="436"/>
      <c r="F82" s="436">
        <f t="shared" si="1"/>
        <v>1893110640</v>
      </c>
      <c r="G82" s="437">
        <f t="shared" si="2"/>
        <v>1321408000</v>
      </c>
      <c r="H82" s="435"/>
      <c r="I82" s="438"/>
      <c r="J82" s="438"/>
      <c r="K82" s="444"/>
      <c r="L82" s="436">
        <f t="shared" si="13"/>
        <v>0</v>
      </c>
      <c r="M82" s="437">
        <f t="shared" si="14"/>
        <v>1960000000</v>
      </c>
    </row>
    <row r="83" spans="1:13" s="81" customFormat="1" ht="15.6" outlineLevel="1">
      <c r="A83" s="81">
        <f t="shared" si="5"/>
        <v>30</v>
      </c>
      <c r="B83" s="442">
        <v>46203</v>
      </c>
      <c r="C83" s="435">
        <f t="shared" si="23"/>
        <v>15205243</v>
      </c>
      <c r="D83" s="436"/>
      <c r="E83" s="436"/>
      <c r="F83" s="436">
        <f t="shared" si="1"/>
        <v>1908315883</v>
      </c>
      <c r="G83" s="437">
        <f t="shared" si="2"/>
        <v>1321408000</v>
      </c>
      <c r="H83" s="435"/>
      <c r="I83" s="438"/>
      <c r="J83" s="438"/>
      <c r="K83" s="444"/>
      <c r="L83" s="436">
        <f t="shared" si="13"/>
        <v>0</v>
      </c>
      <c r="M83" s="437">
        <f t="shared" si="14"/>
        <v>1960000000</v>
      </c>
    </row>
    <row r="84" spans="1:13" s="81" customFormat="1" ht="15.6" outlineLevel="1">
      <c r="A84" s="81">
        <f t="shared" si="5"/>
        <v>31</v>
      </c>
      <c r="B84" s="442">
        <v>46234</v>
      </c>
      <c r="C84" s="435">
        <f t="shared" si="23"/>
        <v>15712084</v>
      </c>
      <c r="D84" s="436"/>
      <c r="E84" s="436"/>
      <c r="F84" s="436">
        <f t="shared" si="1"/>
        <v>1924027967</v>
      </c>
      <c r="G84" s="437">
        <f t="shared" si="2"/>
        <v>1321408000</v>
      </c>
      <c r="H84" s="435"/>
      <c r="I84" s="438"/>
      <c r="J84" s="438"/>
      <c r="K84" s="444"/>
      <c r="L84" s="436">
        <f t="shared" si="13"/>
        <v>0</v>
      </c>
      <c r="M84" s="437">
        <f t="shared" si="14"/>
        <v>1960000000</v>
      </c>
    </row>
    <row r="85" spans="1:13" s="81" customFormat="1" ht="15.6" outlineLevel="1">
      <c r="A85" s="81">
        <f t="shared" si="5"/>
        <v>31</v>
      </c>
      <c r="B85" s="442">
        <v>46265</v>
      </c>
      <c r="C85" s="435">
        <f t="shared" si="23"/>
        <v>15712084</v>
      </c>
      <c r="D85" s="436"/>
      <c r="E85" s="436"/>
      <c r="F85" s="436">
        <f t="shared" si="1"/>
        <v>1939740051</v>
      </c>
      <c r="G85" s="437">
        <f t="shared" si="2"/>
        <v>1321408000</v>
      </c>
      <c r="H85" s="435"/>
      <c r="I85" s="438"/>
      <c r="J85" s="438"/>
      <c r="K85" s="444"/>
      <c r="L85" s="436">
        <f t="shared" si="13"/>
        <v>0</v>
      </c>
      <c r="M85" s="437">
        <f t="shared" si="14"/>
        <v>1960000000</v>
      </c>
    </row>
    <row r="86" spans="1:13" s="81" customFormat="1" ht="15.6" outlineLevel="1">
      <c r="A86" s="81">
        <f t="shared" si="5"/>
        <v>30</v>
      </c>
      <c r="B86" s="442">
        <v>46295</v>
      </c>
      <c r="C86" s="435">
        <f t="shared" si="23"/>
        <v>15205243</v>
      </c>
      <c r="D86" s="436"/>
      <c r="E86" s="436"/>
      <c r="F86" s="436">
        <f t="shared" si="1"/>
        <v>1954945294</v>
      </c>
      <c r="G86" s="437">
        <f t="shared" si="2"/>
        <v>1321408000</v>
      </c>
      <c r="H86" s="435"/>
      <c r="I86" s="438"/>
      <c r="J86" s="438"/>
      <c r="K86" s="444"/>
      <c r="L86" s="436">
        <f t="shared" si="13"/>
        <v>0</v>
      </c>
      <c r="M86" s="437">
        <f t="shared" si="14"/>
        <v>1960000000</v>
      </c>
    </row>
    <row r="87" spans="1:13" s="81" customFormat="1" ht="15.6" outlineLevel="1">
      <c r="A87" s="81">
        <f t="shared" si="5"/>
        <v>31</v>
      </c>
      <c r="B87" s="442">
        <v>46326</v>
      </c>
      <c r="C87" s="435">
        <f t="shared" si="23"/>
        <v>15712084</v>
      </c>
      <c r="D87" s="436"/>
      <c r="E87" s="436"/>
      <c r="F87" s="436">
        <f t="shared" si="1"/>
        <v>1970657378</v>
      </c>
      <c r="G87" s="437">
        <f t="shared" si="2"/>
        <v>1321408000</v>
      </c>
      <c r="H87" s="435"/>
      <c r="I87" s="438"/>
      <c r="J87" s="438"/>
      <c r="K87" s="444"/>
      <c r="L87" s="436">
        <f t="shared" si="13"/>
        <v>0</v>
      </c>
      <c r="M87" s="437">
        <f t="shared" si="14"/>
        <v>1960000000</v>
      </c>
    </row>
    <row r="88" spans="1:13" s="81" customFormat="1" ht="15.6" outlineLevel="1">
      <c r="A88" s="81">
        <f t="shared" si="5"/>
        <v>30</v>
      </c>
      <c r="B88" s="442">
        <v>46356</v>
      </c>
      <c r="C88" s="435">
        <f t="shared" si="23"/>
        <v>15205243</v>
      </c>
      <c r="D88" s="436"/>
      <c r="E88" s="436"/>
      <c r="F88" s="436">
        <f t="shared" si="1"/>
        <v>1985862621</v>
      </c>
      <c r="G88" s="437">
        <f t="shared" si="2"/>
        <v>1321408000</v>
      </c>
      <c r="H88" s="435"/>
      <c r="I88" s="438"/>
      <c r="J88" s="438"/>
      <c r="K88" s="444"/>
      <c r="L88" s="436">
        <f t="shared" si="13"/>
        <v>0</v>
      </c>
      <c r="M88" s="437">
        <f t="shared" si="14"/>
        <v>1960000000</v>
      </c>
    </row>
    <row r="89" spans="1:13" s="81" customFormat="1" ht="15.6" outlineLevel="1">
      <c r="A89" s="81">
        <f t="shared" si="5"/>
        <v>31</v>
      </c>
      <c r="B89" s="442">
        <v>46387</v>
      </c>
      <c r="C89" s="435"/>
      <c r="D89" s="436"/>
      <c r="E89" s="436"/>
      <c r="F89" s="436"/>
      <c r="G89" s="437"/>
      <c r="H89" s="435"/>
      <c r="I89" s="438"/>
      <c r="J89" s="438"/>
      <c r="K89" s="444"/>
      <c r="L89" s="436">
        <f t="shared" si="13"/>
        <v>0</v>
      </c>
      <c r="M89" s="437">
        <f t="shared" si="14"/>
        <v>1960000000</v>
      </c>
    </row>
    <row r="90" spans="1:13" s="81" customFormat="1" ht="15.6" outlineLevel="1">
      <c r="A90" s="81">
        <f t="shared" si="5"/>
        <v>31</v>
      </c>
      <c r="B90" s="442">
        <v>46418</v>
      </c>
      <c r="C90" s="435"/>
      <c r="D90" s="436"/>
      <c r="E90" s="436"/>
      <c r="F90" s="436"/>
      <c r="G90" s="437"/>
      <c r="H90" s="435"/>
      <c r="I90" s="438"/>
      <c r="J90" s="438"/>
      <c r="K90" s="444"/>
      <c r="L90" s="436">
        <f t="shared" si="13"/>
        <v>0</v>
      </c>
      <c r="M90" s="437">
        <f t="shared" si="14"/>
        <v>1960000000</v>
      </c>
    </row>
    <row r="91" spans="1:13" s="81" customFormat="1" ht="15.6" outlineLevel="1">
      <c r="A91" s="81">
        <f t="shared" si="5"/>
        <v>28</v>
      </c>
      <c r="B91" s="442">
        <v>46446</v>
      </c>
      <c r="C91" s="435"/>
      <c r="D91" s="436"/>
      <c r="E91" s="436"/>
      <c r="F91" s="436"/>
      <c r="G91" s="437"/>
      <c r="H91" s="435"/>
      <c r="I91" s="438"/>
      <c r="J91" s="438"/>
      <c r="K91" s="444"/>
      <c r="L91" s="436">
        <f t="shared" si="13"/>
        <v>0</v>
      </c>
      <c r="M91" s="437">
        <f t="shared" si="14"/>
        <v>1960000000</v>
      </c>
    </row>
    <row r="92" spans="1:13" s="81" customFormat="1" ht="15.6" outlineLevel="1">
      <c r="A92" s="81">
        <f t="shared" si="5"/>
        <v>31</v>
      </c>
      <c r="B92" s="442">
        <v>46477</v>
      </c>
      <c r="C92" s="435"/>
      <c r="D92" s="436"/>
      <c r="E92" s="436"/>
      <c r="F92" s="436"/>
      <c r="G92" s="437"/>
      <c r="H92" s="435"/>
      <c r="I92" s="438"/>
      <c r="J92" s="438"/>
      <c r="K92" s="444"/>
      <c r="L92" s="436">
        <f t="shared" si="13"/>
        <v>0</v>
      </c>
      <c r="M92" s="437">
        <f t="shared" si="14"/>
        <v>1960000000</v>
      </c>
    </row>
    <row r="93" spans="1:13" s="81" customFormat="1" ht="15.6" outlineLevel="1">
      <c r="A93" s="81">
        <f t="shared" si="5"/>
        <v>30</v>
      </c>
      <c r="B93" s="442">
        <v>46507</v>
      </c>
      <c r="C93" s="435"/>
      <c r="D93" s="436"/>
      <c r="E93" s="436"/>
      <c r="F93" s="436"/>
      <c r="G93" s="437"/>
      <c r="H93" s="435"/>
      <c r="I93" s="438"/>
      <c r="J93" s="438"/>
      <c r="K93" s="444"/>
      <c r="L93" s="436">
        <f t="shared" si="13"/>
        <v>0</v>
      </c>
      <c r="M93" s="437">
        <f t="shared" si="14"/>
        <v>1960000000</v>
      </c>
    </row>
    <row r="94" spans="1:13" s="81" customFormat="1" ht="15.6" outlineLevel="1">
      <c r="A94" s="81">
        <f t="shared" si="5"/>
        <v>31</v>
      </c>
      <c r="B94" s="442">
        <v>46538</v>
      </c>
      <c r="C94" s="435"/>
      <c r="D94" s="436"/>
      <c r="E94" s="436"/>
      <c r="F94" s="436"/>
      <c r="G94" s="437"/>
      <c r="H94" s="435"/>
      <c r="I94" s="438"/>
      <c r="J94" s="438"/>
      <c r="K94" s="444"/>
      <c r="L94" s="436">
        <f t="shared" si="13"/>
        <v>0</v>
      </c>
      <c r="M94" s="437">
        <f t="shared" si="14"/>
        <v>1960000000</v>
      </c>
    </row>
    <row r="95" spans="1:13" s="81" customFormat="1" ht="15.6" outlineLevel="1">
      <c r="A95" s="81">
        <f t="shared" si="5"/>
        <v>30</v>
      </c>
      <c r="B95" s="442">
        <v>46568</v>
      </c>
      <c r="C95" s="435"/>
      <c r="D95" s="436"/>
      <c r="E95" s="436"/>
      <c r="F95" s="436"/>
      <c r="G95" s="437"/>
      <c r="H95" s="435"/>
      <c r="I95" s="438"/>
      <c r="J95" s="438"/>
      <c r="K95" s="444"/>
      <c r="L95" s="436">
        <f t="shared" si="13"/>
        <v>0</v>
      </c>
      <c r="M95" s="437">
        <f t="shared" si="14"/>
        <v>1960000000</v>
      </c>
    </row>
    <row r="96" spans="1:13" s="81" customFormat="1" ht="15.6" outlineLevel="1">
      <c r="A96" s="81">
        <f t="shared" si="5"/>
        <v>31</v>
      </c>
      <c r="B96" s="442">
        <v>46599</v>
      </c>
      <c r="C96" s="435"/>
      <c r="D96" s="436"/>
      <c r="E96" s="436"/>
      <c r="F96" s="436"/>
      <c r="G96" s="437"/>
      <c r="H96" s="435"/>
      <c r="I96" s="438"/>
      <c r="J96" s="438"/>
      <c r="K96" s="444"/>
      <c r="L96" s="436">
        <f t="shared" si="13"/>
        <v>0</v>
      </c>
      <c r="M96" s="437">
        <f t="shared" si="14"/>
        <v>1960000000</v>
      </c>
    </row>
    <row r="97" spans="1:13" s="81" customFormat="1" ht="15.6" outlineLevel="1">
      <c r="A97" s="81">
        <f t="shared" si="5"/>
        <v>31</v>
      </c>
      <c r="B97" s="442">
        <v>46630</v>
      </c>
      <c r="C97" s="435"/>
      <c r="D97" s="436"/>
      <c r="E97" s="436"/>
      <c r="F97" s="436"/>
      <c r="G97" s="437"/>
      <c r="H97" s="435"/>
      <c r="I97" s="438"/>
      <c r="J97" s="438"/>
      <c r="K97" s="444"/>
      <c r="L97" s="436">
        <f t="shared" si="13"/>
        <v>0</v>
      </c>
      <c r="M97" s="437">
        <f t="shared" si="14"/>
        <v>1960000000</v>
      </c>
    </row>
    <row r="98" spans="1:13" s="81" customFormat="1" ht="15.6" outlineLevel="1">
      <c r="A98" s="81">
        <f t="shared" si="5"/>
        <v>30</v>
      </c>
      <c r="B98" s="442">
        <v>46660</v>
      </c>
      <c r="C98" s="435"/>
      <c r="D98" s="436"/>
      <c r="E98" s="436"/>
      <c r="F98" s="436"/>
      <c r="G98" s="437"/>
      <c r="H98" s="435"/>
      <c r="I98" s="438"/>
      <c r="J98" s="438"/>
      <c r="K98" s="444"/>
      <c r="L98" s="436">
        <f t="shared" si="13"/>
        <v>0</v>
      </c>
      <c r="M98" s="437">
        <f t="shared" si="14"/>
        <v>1960000000</v>
      </c>
    </row>
    <row r="99" spans="1:13" s="81" customFormat="1" ht="15.6" outlineLevel="1">
      <c r="A99" s="81">
        <f t="shared" si="5"/>
        <v>31</v>
      </c>
      <c r="B99" s="442">
        <v>46691</v>
      </c>
      <c r="C99" s="435"/>
      <c r="D99" s="436"/>
      <c r="E99" s="436"/>
      <c r="F99" s="436"/>
      <c r="G99" s="437"/>
      <c r="H99" s="435"/>
      <c r="I99" s="436"/>
      <c r="J99" s="436"/>
      <c r="K99" s="444"/>
      <c r="L99" s="436">
        <f t="shared" si="13"/>
        <v>0</v>
      </c>
      <c r="M99" s="437">
        <f t="shared" si="14"/>
        <v>1960000000</v>
      </c>
    </row>
    <row r="100" spans="1:13" s="81" customFormat="1" ht="16.2" outlineLevel="1" thickBot="1">
      <c r="A100" s="81">
        <f t="shared" si="5"/>
        <v>30</v>
      </c>
      <c r="B100" s="442">
        <v>46721</v>
      </c>
      <c r="C100" s="440"/>
      <c r="D100" s="439"/>
      <c r="E100" s="439"/>
      <c r="F100" s="439"/>
      <c r="G100" s="441"/>
      <c r="H100" s="440"/>
      <c r="I100" s="439"/>
      <c r="J100" s="439"/>
      <c r="K100" s="445"/>
      <c r="L100" s="439">
        <f t="shared" si="13"/>
        <v>0</v>
      </c>
      <c r="M100" s="437">
        <f t="shared" si="14"/>
        <v>1960000000</v>
      </c>
    </row>
    <row r="104" spans="1:13">
      <c r="L104" s="1397"/>
    </row>
  </sheetData>
  <mergeCells count="52">
    <mergeCell ref="O9:O11"/>
    <mergeCell ref="B9:B11"/>
    <mergeCell ref="C9:D11"/>
    <mergeCell ref="E9:E11"/>
    <mergeCell ref="F9:F11"/>
    <mergeCell ref="G9:G11"/>
    <mergeCell ref="I9:I11"/>
    <mergeCell ref="J9:J11"/>
    <mergeCell ref="K9:K11"/>
    <mergeCell ref="L9:L11"/>
    <mergeCell ref="H34:M34"/>
    <mergeCell ref="H35:M35"/>
    <mergeCell ref="C26:G26"/>
    <mergeCell ref="C25:G25"/>
    <mergeCell ref="C24:G24"/>
    <mergeCell ref="H31:M31"/>
    <mergeCell ref="H32:M32"/>
    <mergeCell ref="H33:M33"/>
    <mergeCell ref="C28:G28"/>
    <mergeCell ref="C27:G27"/>
    <mergeCell ref="H27:M27"/>
    <mergeCell ref="H28:M28"/>
    <mergeCell ref="H29:M29"/>
    <mergeCell ref="C30:G30"/>
    <mergeCell ref="C29:G29"/>
    <mergeCell ref="H30:M30"/>
    <mergeCell ref="C35:G35"/>
    <mergeCell ref="C34:G34"/>
    <mergeCell ref="C33:G33"/>
    <mergeCell ref="C32:G32"/>
    <mergeCell ref="C31:G31"/>
    <mergeCell ref="H26:M26"/>
    <mergeCell ref="C7:D7"/>
    <mergeCell ref="C8:D8"/>
    <mergeCell ref="C15:D15"/>
    <mergeCell ref="C16:D16"/>
    <mergeCell ref="C20:D20"/>
    <mergeCell ref="H24:M24"/>
    <mergeCell ref="H25:M25"/>
    <mergeCell ref="C14:D14"/>
    <mergeCell ref="I12:I13"/>
    <mergeCell ref="J12:J13"/>
    <mergeCell ref="K12:K13"/>
    <mergeCell ref="L12:L13"/>
    <mergeCell ref="C17:D17"/>
    <mergeCell ref="O12:O13"/>
    <mergeCell ref="P12:P13"/>
    <mergeCell ref="B12:B13"/>
    <mergeCell ref="C12:D13"/>
    <mergeCell ref="E12:E13"/>
    <mergeCell ref="F12:F13"/>
    <mergeCell ref="G12:G13"/>
  </mergeCells>
  <phoneticPr fontId="40" type="noConversion"/>
  <pageMargins left="0.7" right="0.7" top="0.75" bottom="0.75" header="0.3" footer="0.3"/>
  <pageSetup paperSize="9" scale="32" orientation="landscape" r:id="rId1"/>
  <drawing r:id="rId2"/>
  <legacy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EC44-58BF-4E74-B002-0228A55729AD}">
  <sheetPr>
    <tabColor theme="2" tint="-9.9978637043366805E-2"/>
  </sheetPr>
  <dimension ref="A1:V21"/>
  <sheetViews>
    <sheetView workbookViewId="0"/>
  </sheetViews>
  <sheetFormatPr defaultRowHeight="15.6" outlineLevelRow="1" outlineLevelCol="1"/>
  <cols>
    <col min="1" max="1" width="18.5" style="253" customWidth="1"/>
    <col min="2" max="2" width="8.625" style="253" customWidth="1"/>
    <col min="3" max="3" width="13.375" style="253" bestFit="1" customWidth="1"/>
    <col min="4" max="4" width="83" style="253" hidden="1" customWidth="1" outlineLevel="1"/>
    <col min="5" max="5" width="10.625" style="253" hidden="1" customWidth="1" outlineLevel="1"/>
    <col min="6" max="6" width="12" style="253" hidden="1" customWidth="1" outlineLevel="1"/>
    <col min="7" max="7" width="69.625" style="253" hidden="1" customWidth="1" outlineLevel="1"/>
    <col min="8" max="8" width="14.5" style="253" customWidth="1" collapsed="1"/>
    <col min="9" max="9" width="14.5" style="253" bestFit="1" customWidth="1"/>
    <col min="10" max="10" width="16.875" style="253" bestFit="1" customWidth="1"/>
    <col min="11" max="11" width="17.875" style="253" customWidth="1"/>
    <col min="12" max="13" width="19.125" style="253" bestFit="1" customWidth="1"/>
    <col min="14" max="14" width="20.5" style="253" bestFit="1" customWidth="1"/>
    <col min="15" max="15" width="17.625" style="253" bestFit="1" customWidth="1"/>
    <col min="16" max="16" width="21.5" style="253" bestFit="1" customWidth="1"/>
    <col min="17" max="17" width="15.5" style="253" customWidth="1"/>
    <col min="18" max="18" width="19.5" style="253" bestFit="1" customWidth="1"/>
    <col min="19" max="19" width="20.375" style="253" customWidth="1"/>
    <col min="20" max="20" width="15.5" style="253" customWidth="1"/>
    <col min="21" max="21" width="24" style="253" customWidth="1"/>
    <col min="22" max="22" width="9.375" style="253"/>
  </cols>
  <sheetData>
    <row r="1" spans="1:22" ht="33.75" customHeight="1">
      <c r="A1" s="337" t="s">
        <v>480</v>
      </c>
      <c r="B1" s="338" t="s">
        <v>4487</v>
      </c>
    </row>
    <row r="2" spans="1:22">
      <c r="A2" s="339" t="s">
        <v>2706</v>
      </c>
      <c r="B2" s="338" t="s">
        <v>2705</v>
      </c>
    </row>
    <row r="3" spans="1:22" ht="18" thickBot="1">
      <c r="A3" s="292"/>
      <c r="B3" s="256"/>
      <c r="C3" s="256"/>
      <c r="D3" s="36" t="s">
        <v>4488</v>
      </c>
    </row>
    <row r="4" spans="1:22">
      <c r="H4" s="1812" t="s">
        <v>4464</v>
      </c>
      <c r="I4" s="1812"/>
      <c r="J4" s="1812"/>
      <c r="K4" s="1810" t="s">
        <v>4489</v>
      </c>
      <c r="L4" s="1812" t="s">
        <v>341</v>
      </c>
      <c r="M4" s="1812"/>
      <c r="N4" s="1812"/>
      <c r="O4" s="1813" t="s">
        <v>4490</v>
      </c>
      <c r="P4" s="1814"/>
      <c r="Q4" s="1815" t="s">
        <v>249</v>
      </c>
      <c r="R4" s="1817" t="s">
        <v>4491</v>
      </c>
      <c r="S4" s="1818"/>
      <c r="T4" s="1810" t="s">
        <v>4492</v>
      </c>
    </row>
    <row r="5" spans="1:22" ht="31.8" thickBot="1">
      <c r="A5" s="997" t="s">
        <v>4493</v>
      </c>
      <c r="B5" s="997" t="s">
        <v>4494</v>
      </c>
      <c r="C5" s="997" t="s">
        <v>7</v>
      </c>
      <c r="D5" s="997" t="s">
        <v>4495</v>
      </c>
      <c r="E5" s="997" t="s">
        <v>183</v>
      </c>
      <c r="F5" s="997" t="s">
        <v>2734</v>
      </c>
      <c r="G5" s="997" t="s">
        <v>4496</v>
      </c>
      <c r="H5" s="293" t="s">
        <v>10</v>
      </c>
      <c r="I5" s="293" t="s">
        <v>4497</v>
      </c>
      <c r="J5" s="293" t="s">
        <v>4498</v>
      </c>
      <c r="K5" s="1811"/>
      <c r="L5" s="293" t="s">
        <v>10</v>
      </c>
      <c r="M5" s="293" t="s">
        <v>4497</v>
      </c>
      <c r="N5" s="293" t="s">
        <v>4498</v>
      </c>
      <c r="O5" s="998" t="s">
        <v>4499</v>
      </c>
      <c r="P5" s="999" t="s">
        <v>4500</v>
      </c>
      <c r="Q5" s="1816"/>
      <c r="R5" s="1000" t="s">
        <v>4501</v>
      </c>
      <c r="S5" s="1001" t="s">
        <v>4502</v>
      </c>
      <c r="T5" s="1811"/>
      <c r="U5" s="255"/>
      <c r="V5" s="255"/>
    </row>
    <row r="6" spans="1:22" outlineLevel="1">
      <c r="A6" s="1002" t="s">
        <v>4503</v>
      </c>
      <c r="B6" s="1003">
        <v>2022</v>
      </c>
      <c r="C6" s="1002">
        <v>44830</v>
      </c>
      <c r="D6" s="1004" t="s">
        <v>4504</v>
      </c>
      <c r="E6" s="1004" t="s">
        <v>3444</v>
      </c>
      <c r="F6" s="1004" t="s">
        <v>2862</v>
      </c>
      <c r="G6" s="950" t="s">
        <v>4505</v>
      </c>
      <c r="H6" s="1005">
        <v>900000</v>
      </c>
      <c r="I6" s="1005"/>
      <c r="J6" s="1005">
        <f>H6</f>
        <v>900000</v>
      </c>
      <c r="K6" s="1006">
        <v>1393.4810170000001</v>
      </c>
      <c r="L6" s="1007">
        <f>ROUND(H6*K6,0)</f>
        <v>1254132915</v>
      </c>
      <c r="M6" s="1005">
        <f>ROUND(I6*K6,0)</f>
        <v>0</v>
      </c>
      <c r="N6" s="1008">
        <f>L6</f>
        <v>1254132915</v>
      </c>
      <c r="O6" s="1009"/>
      <c r="P6" s="1009"/>
      <c r="Q6" s="1010" t="s">
        <v>4506</v>
      </c>
      <c r="R6" s="1011"/>
      <c r="S6" s="1011"/>
      <c r="T6" s="1012"/>
      <c r="U6" s="255"/>
      <c r="V6" s="255"/>
    </row>
    <row r="7" spans="1:22" outlineLevel="1">
      <c r="A7" s="1002" t="s">
        <v>4503</v>
      </c>
      <c r="B7" s="1003">
        <v>2022</v>
      </c>
      <c r="C7" s="1002">
        <v>44830</v>
      </c>
      <c r="D7" s="1004"/>
      <c r="E7" s="1004" t="s">
        <v>3444</v>
      </c>
      <c r="F7" s="1004" t="s">
        <v>4507</v>
      </c>
      <c r="G7" s="950" t="s">
        <v>4508</v>
      </c>
      <c r="H7" s="1005"/>
      <c r="I7" s="1005">
        <v>711086.22</v>
      </c>
      <c r="J7" s="1005">
        <f>J6+H7-I7</f>
        <v>188913.78000000003</v>
      </c>
      <c r="K7" s="1006">
        <v>1393.4810170000001</v>
      </c>
      <c r="L7" s="1007">
        <f t="shared" ref="L7:L12" si="0">ROUND(H7*K7,0)</f>
        <v>0</v>
      </c>
      <c r="M7" s="1005">
        <f t="shared" ref="M7:M14" si="1">ROUND(I7*K7,0)</f>
        <v>990885149</v>
      </c>
      <c r="N7" s="1008">
        <f>IF(O6="",N6,O6)+L7-M7</f>
        <v>263247766</v>
      </c>
      <c r="O7" s="1009"/>
      <c r="P7" s="1009"/>
      <c r="Q7" s="1010" t="s">
        <v>4509</v>
      </c>
      <c r="R7" s="1011">
        <v>1016000000</v>
      </c>
      <c r="S7" s="1011">
        <f>R7-M7</f>
        <v>25114851</v>
      </c>
      <c r="T7" s="1012"/>
      <c r="U7" s="255">
        <v>25114851</v>
      </c>
      <c r="V7" s="294">
        <f>U7-S7</f>
        <v>0</v>
      </c>
    </row>
    <row r="8" spans="1:22" outlineLevel="1">
      <c r="A8" s="1013" t="s">
        <v>4510</v>
      </c>
      <c r="B8" s="1003">
        <v>2022</v>
      </c>
      <c r="C8" s="1013">
        <v>44834</v>
      </c>
      <c r="D8" s="1014"/>
      <c r="E8" s="1014"/>
      <c r="F8" s="1014"/>
      <c r="G8" s="1014"/>
      <c r="H8" s="1015"/>
      <c r="I8" s="1015"/>
      <c r="J8" s="1015">
        <f t="shared" ref="J8:J14" si="2">J7+H8-I8</f>
        <v>188913.78000000003</v>
      </c>
      <c r="K8" s="1016">
        <v>1393.4810170000001</v>
      </c>
      <c r="L8" s="1017">
        <f t="shared" si="0"/>
        <v>0</v>
      </c>
      <c r="M8" s="1015">
        <f t="shared" si="1"/>
        <v>0</v>
      </c>
      <c r="N8" s="1018">
        <f t="shared" ref="N8:N15" si="3">IF(O7="",N7,O7)+L8-M8</f>
        <v>263247766</v>
      </c>
      <c r="O8" s="1019">
        <f>ROUND(J8*K8,0)</f>
        <v>263247766</v>
      </c>
      <c r="P8" s="1019">
        <f>O8-N8</f>
        <v>0</v>
      </c>
      <c r="Q8" s="1020"/>
      <c r="R8" s="1021"/>
      <c r="S8" s="1021"/>
      <c r="T8" s="1022"/>
      <c r="U8" s="255"/>
      <c r="V8" s="255"/>
    </row>
    <row r="9" spans="1:22" outlineLevel="1">
      <c r="A9" s="1013" t="s">
        <v>4511</v>
      </c>
      <c r="B9" s="1003">
        <v>2022</v>
      </c>
      <c r="C9" s="1013">
        <f>+C8+1</f>
        <v>44835</v>
      </c>
      <c r="D9" s="1014"/>
      <c r="E9" s="1014"/>
      <c r="F9" s="1014"/>
      <c r="G9" s="1014"/>
      <c r="H9" s="1015"/>
      <c r="I9" s="1015"/>
      <c r="J9" s="1015">
        <f t="shared" si="2"/>
        <v>188913.78000000003</v>
      </c>
      <c r="K9" s="1016">
        <v>1393.4810170000001</v>
      </c>
      <c r="L9" s="1017"/>
      <c r="M9" s="1015"/>
      <c r="N9" s="1018">
        <f t="shared" si="3"/>
        <v>263247766</v>
      </c>
      <c r="O9" s="1019"/>
      <c r="P9" s="1019"/>
      <c r="Q9" s="1020"/>
      <c r="R9" s="1021"/>
      <c r="S9" s="1021"/>
      <c r="T9" s="1022"/>
      <c r="U9" s="255"/>
      <c r="V9" s="255"/>
    </row>
    <row r="10" spans="1:22" outlineLevel="1">
      <c r="A10" s="1013" t="s">
        <v>4510</v>
      </c>
      <c r="B10" s="1003">
        <v>2022</v>
      </c>
      <c r="C10" s="1013">
        <v>44865</v>
      </c>
      <c r="D10" s="1014"/>
      <c r="E10" s="1014"/>
      <c r="F10" s="1014"/>
      <c r="G10" s="1014"/>
      <c r="H10" s="1015"/>
      <c r="I10" s="1015"/>
      <c r="J10" s="1015">
        <f t="shared" si="2"/>
        <v>188913.78000000003</v>
      </c>
      <c r="K10" s="1016">
        <v>1428.69</v>
      </c>
      <c r="L10" s="1017">
        <f t="shared" si="0"/>
        <v>0</v>
      </c>
      <c r="M10" s="1015">
        <f t="shared" si="1"/>
        <v>0</v>
      </c>
      <c r="N10" s="1018">
        <f t="shared" si="3"/>
        <v>263247766</v>
      </c>
      <c r="O10" s="1019">
        <f>ROUND(J10*K10,0)</f>
        <v>269899228</v>
      </c>
      <c r="P10" s="1019">
        <f>O10-N10</f>
        <v>6651462</v>
      </c>
      <c r="Q10" s="1020"/>
      <c r="R10" s="1021"/>
      <c r="S10" s="1021"/>
      <c r="T10" s="1022"/>
      <c r="U10" s="255"/>
      <c r="V10" s="255"/>
    </row>
    <row r="11" spans="1:22" outlineLevel="1">
      <c r="A11" s="1013" t="s">
        <v>4511</v>
      </c>
      <c r="B11" s="1003">
        <v>2022</v>
      </c>
      <c r="C11" s="1013">
        <f>+C10+1</f>
        <v>44866</v>
      </c>
      <c r="D11" s="1014"/>
      <c r="E11" s="1014"/>
      <c r="F11" s="1014"/>
      <c r="G11" s="1014"/>
      <c r="H11" s="1015"/>
      <c r="I11" s="1015"/>
      <c r="J11" s="1015">
        <f t="shared" si="2"/>
        <v>188913.78000000003</v>
      </c>
      <c r="K11" s="1016">
        <v>1393.4810170000001</v>
      </c>
      <c r="L11" s="1017">
        <f t="shared" si="0"/>
        <v>0</v>
      </c>
      <c r="M11" s="1015">
        <f t="shared" si="1"/>
        <v>0</v>
      </c>
      <c r="N11" s="1018">
        <f t="shared" si="3"/>
        <v>269899228</v>
      </c>
      <c r="O11" s="1019">
        <f>N9</f>
        <v>263247766</v>
      </c>
      <c r="P11" s="1019">
        <f>O11-N11</f>
        <v>-6651462</v>
      </c>
      <c r="Q11" s="1020"/>
      <c r="R11" s="1021"/>
      <c r="S11" s="1021"/>
      <c r="T11" s="1022"/>
      <c r="U11" s="255"/>
      <c r="V11" s="255"/>
    </row>
    <row r="12" spans="1:22" outlineLevel="1">
      <c r="A12" s="1002" t="s">
        <v>4503</v>
      </c>
      <c r="B12" s="1003">
        <v>2022</v>
      </c>
      <c r="C12" s="1002">
        <v>44869</v>
      </c>
      <c r="D12" s="1004" t="s">
        <v>4512</v>
      </c>
      <c r="E12" s="1004" t="s">
        <v>3444</v>
      </c>
      <c r="F12" s="1004" t="s">
        <v>4507</v>
      </c>
      <c r="G12" s="950" t="s">
        <v>4512</v>
      </c>
      <c r="H12" s="1005"/>
      <c r="I12" s="1005">
        <v>188913.78</v>
      </c>
      <c r="J12" s="1005">
        <f t="shared" si="2"/>
        <v>0</v>
      </c>
      <c r="K12" s="1006">
        <v>1393.4810170000001</v>
      </c>
      <c r="L12" s="1007">
        <f t="shared" si="0"/>
        <v>0</v>
      </c>
      <c r="M12" s="1005">
        <f t="shared" si="1"/>
        <v>263247766</v>
      </c>
      <c r="N12" s="1008">
        <f t="shared" si="3"/>
        <v>0</v>
      </c>
      <c r="O12" s="1009"/>
      <c r="P12" s="1009"/>
      <c r="Q12" s="1010" t="s">
        <v>4509</v>
      </c>
      <c r="R12" s="1011">
        <v>269579964</v>
      </c>
      <c r="S12" s="1011">
        <f>R12-M12</f>
        <v>6332198</v>
      </c>
      <c r="T12" s="1012"/>
      <c r="U12" s="255"/>
      <c r="V12" s="255"/>
    </row>
    <row r="13" spans="1:22" outlineLevel="1">
      <c r="A13" s="1002" t="s">
        <v>4503</v>
      </c>
      <c r="B13" s="1003">
        <v>2022</v>
      </c>
      <c r="C13" s="1002">
        <v>44912</v>
      </c>
      <c r="D13" s="1004"/>
      <c r="E13" s="1004" t="s">
        <v>2865</v>
      </c>
      <c r="F13" s="1004" t="s">
        <v>2862</v>
      </c>
      <c r="G13" s="950" t="s">
        <v>4513</v>
      </c>
      <c r="H13" s="1005">
        <v>2.04</v>
      </c>
      <c r="I13" s="1005">
        <v>0</v>
      </c>
      <c r="J13" s="1005">
        <f t="shared" si="2"/>
        <v>2.04</v>
      </c>
      <c r="K13" s="1006">
        <f>L13/H13</f>
        <v>1309.8039215686274</v>
      </c>
      <c r="L13" s="1007">
        <v>2672</v>
      </c>
      <c r="M13" s="1005">
        <f t="shared" si="1"/>
        <v>0</v>
      </c>
      <c r="N13" s="1008">
        <f t="shared" si="3"/>
        <v>2672</v>
      </c>
      <c r="O13" s="1009"/>
      <c r="P13" s="1009"/>
      <c r="Q13" s="1010"/>
      <c r="R13" s="1011"/>
      <c r="S13" s="1011"/>
      <c r="T13" s="1012"/>
      <c r="U13" s="255" t="s">
        <v>4514</v>
      </c>
      <c r="V13" s="255"/>
    </row>
    <row r="14" spans="1:22" outlineLevel="1">
      <c r="A14" s="1013" t="s">
        <v>4510</v>
      </c>
      <c r="B14" s="1003">
        <v>2022</v>
      </c>
      <c r="C14" s="1023">
        <v>44926</v>
      </c>
      <c r="D14" s="1014"/>
      <c r="E14" s="1014"/>
      <c r="F14" s="1014"/>
      <c r="G14" s="1014"/>
      <c r="H14" s="1015"/>
      <c r="I14" s="1015"/>
      <c r="J14" s="1015">
        <f t="shared" si="2"/>
        <v>2.04</v>
      </c>
      <c r="K14" s="1016">
        <v>1293.8399999999999</v>
      </c>
      <c r="L14" s="1017">
        <f t="shared" ref="L14" si="4">ROUND(H14*K14,0)</f>
        <v>0</v>
      </c>
      <c r="M14" s="1015">
        <f t="shared" si="1"/>
        <v>0</v>
      </c>
      <c r="N14" s="1018">
        <f t="shared" si="3"/>
        <v>2672</v>
      </c>
      <c r="O14" s="1019">
        <f t="shared" ref="O14" si="5">ROUND(J14*K14,0)</f>
        <v>2639</v>
      </c>
      <c r="P14" s="1019">
        <f t="shared" ref="P14" si="6">O14-N14</f>
        <v>-33</v>
      </c>
      <c r="Q14" s="1020"/>
      <c r="R14" s="1021"/>
      <c r="S14" s="1021"/>
      <c r="T14" s="1022"/>
      <c r="U14" s="255"/>
      <c r="V14" s="255"/>
    </row>
    <row r="15" spans="1:22">
      <c r="A15" s="1002" t="s">
        <v>4515</v>
      </c>
      <c r="B15" s="1004">
        <v>2023</v>
      </c>
      <c r="C15" s="1002">
        <v>44927</v>
      </c>
      <c r="D15" s="1004"/>
      <c r="E15" s="1004"/>
      <c r="F15" s="1004"/>
      <c r="G15" s="950"/>
      <c r="H15" s="1005"/>
      <c r="I15" s="1005"/>
      <c r="J15" s="1005">
        <f>J14</f>
        <v>2.04</v>
      </c>
      <c r="K15" s="1006">
        <f>K14</f>
        <v>1293.8399999999999</v>
      </c>
      <c r="L15" s="1007"/>
      <c r="M15" s="1005"/>
      <c r="N15" s="1018">
        <f t="shared" si="3"/>
        <v>2639</v>
      </c>
      <c r="O15" s="1009"/>
      <c r="P15" s="1009"/>
      <c r="Q15" s="1010" t="s">
        <v>4516</v>
      </c>
      <c r="R15" s="1011"/>
      <c r="S15" s="1011"/>
      <c r="T15" s="1012"/>
      <c r="U15" s="255"/>
      <c r="V15" s="255"/>
    </row>
    <row r="16" spans="1:22">
      <c r="A16" s="1013" t="s">
        <v>4510</v>
      </c>
      <c r="B16" s="1004">
        <v>2023</v>
      </c>
      <c r="C16" s="1023">
        <v>44957</v>
      </c>
      <c r="D16" s="1014"/>
      <c r="E16" s="1014"/>
      <c r="F16" s="1014"/>
      <c r="G16" s="1014"/>
      <c r="H16" s="1015"/>
      <c r="I16" s="1015"/>
      <c r="J16" s="1015">
        <f t="shared" ref="J16" si="7">J15+H16-I16</f>
        <v>2.04</v>
      </c>
      <c r="K16" s="275">
        <v>1243.4093800000001</v>
      </c>
      <c r="L16" s="1017">
        <f t="shared" ref="L16" si="8">ROUND(H16*K16,0)</f>
        <v>0</v>
      </c>
      <c r="M16" s="1015">
        <f t="shared" ref="M16" si="9">ROUND(I16*K16,0)</f>
        <v>0</v>
      </c>
      <c r="N16" s="1018">
        <f t="shared" ref="N16" si="10">IF(O15="",N15,O15)+L16-M16</f>
        <v>2639</v>
      </c>
      <c r="O16" s="1019">
        <f t="shared" ref="O16" si="11">ROUND(J16*K16,0)</f>
        <v>2537</v>
      </c>
      <c r="P16" s="1019">
        <f t="shared" ref="P16" si="12">O16-N16</f>
        <v>-102</v>
      </c>
      <c r="Q16" s="1020"/>
      <c r="R16" s="1021"/>
      <c r="S16" s="1021"/>
      <c r="T16" s="1022"/>
      <c r="U16" s="255"/>
      <c r="V16" s="255"/>
    </row>
    <row r="21" spans="18:19">
      <c r="R21" s="1024" t="s">
        <v>4517</v>
      </c>
      <c r="S21" s="1025">
        <f>SUMIFS(S$6:S$19,$B$6:$B$19,MID($R$21,1,4))</f>
        <v>0</v>
      </c>
    </row>
  </sheetData>
  <autoFilter ref="A5:AK5" xr:uid="{6E72DE0B-5F49-49F3-840E-E108E3C2984A}"/>
  <mergeCells count="7">
    <mergeCell ref="T4:T5"/>
    <mergeCell ref="H4:J4"/>
    <mergeCell ref="K4:K5"/>
    <mergeCell ref="L4:N4"/>
    <mergeCell ref="O4:P4"/>
    <mergeCell ref="Q4:Q5"/>
    <mergeCell ref="R4:S4"/>
  </mergeCells>
  <phoneticPr fontId="40"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pageSetUpPr fitToPage="1"/>
  </sheetPr>
  <dimension ref="A1:R48"/>
  <sheetViews>
    <sheetView workbookViewId="0">
      <selection activeCell="G27" sqref="G27"/>
    </sheetView>
  </sheetViews>
  <sheetFormatPr defaultColWidth="9.375" defaultRowHeight="17.399999999999999" outlineLevelCol="1"/>
  <cols>
    <col min="1" max="1" width="3.875" style="21" bestFit="1" customWidth="1"/>
    <col min="2" max="2" width="35.625" style="21" customWidth="1"/>
    <col min="3" max="3" width="25.375" style="21" customWidth="1"/>
    <col min="4" max="4" width="27.875" style="21" customWidth="1"/>
    <col min="5" max="10" width="25.375" style="23" customWidth="1"/>
    <col min="11" max="11" width="25.375" style="21" customWidth="1"/>
    <col min="12" max="12" width="20" style="21" customWidth="1"/>
    <col min="13" max="13" width="9.375" style="21"/>
    <col min="14" max="15" width="9.375" style="21" hidden="1" customWidth="1" outlineLevel="1"/>
    <col min="16" max="17" width="17" style="21" hidden="1" customWidth="1" outlineLevel="1"/>
    <col min="18" max="18" width="9.375" style="21" collapsed="1"/>
    <col min="19" max="16384" width="9.375" style="21"/>
  </cols>
  <sheetData>
    <row r="1" spans="1:12" ht="21">
      <c r="B1" s="22" t="s">
        <v>2690</v>
      </c>
    </row>
    <row r="2" spans="1:12">
      <c r="B2" s="21" t="s">
        <v>2691</v>
      </c>
      <c r="C2" s="24">
        <f>CONTENTS!C2</f>
        <v>46112</v>
      </c>
    </row>
    <row r="3" spans="1:12">
      <c r="B3" s="21" t="s">
        <v>2692</v>
      </c>
      <c r="C3" s="140" t="s">
        <v>4636</v>
      </c>
      <c r="D3" s="21" t="s">
        <v>833</v>
      </c>
    </row>
    <row r="4" spans="1:12">
      <c r="B4" s="21" t="s">
        <v>2694</v>
      </c>
      <c r="C4" s="37" t="str">
        <f>VLOOKUP(C3, COA!$A$2:$C$187,3,0)</f>
        <v>Prepaid expenses</v>
      </c>
      <c r="D4" s="37" t="str">
        <f>VLOOKUP(D3, COA!$A$2:$C$187,3,0)</f>
        <v>Deposits and advances</v>
      </c>
    </row>
    <row r="5" spans="1:12">
      <c r="A5" s="21" t="s">
        <v>290</v>
      </c>
      <c r="C5" s="37" t="str">
        <f>VLOOKUP(C3, COA!$A$2:$C$387,2,0)</f>
        <v>선급비용</v>
      </c>
      <c r="D5" s="37" t="str">
        <f>VLOOKUP(D3, COA!$A$2:$C$387,2,0)</f>
        <v>임차보증금 - 비유동</v>
      </c>
    </row>
    <row r="6" spans="1:12" s="69" customFormat="1">
      <c r="I6" s="170"/>
      <c r="J6" s="170"/>
    </row>
    <row r="7" spans="1:12" s="67" customFormat="1">
      <c r="A7" s="67" t="s">
        <v>290</v>
      </c>
      <c r="B7" s="71" t="s">
        <v>4022</v>
      </c>
      <c r="C7" s="71" t="s">
        <v>4637</v>
      </c>
      <c r="D7" s="71" t="s">
        <v>4006</v>
      </c>
      <c r="E7" s="71" t="s">
        <v>4638</v>
      </c>
      <c r="F7" s="72" t="s">
        <v>4639</v>
      </c>
      <c r="G7" s="72" t="s">
        <v>4640</v>
      </c>
      <c r="H7" s="72" t="s">
        <v>4641</v>
      </c>
      <c r="I7" s="73" t="s">
        <v>4642</v>
      </c>
      <c r="J7" s="71" t="s">
        <v>249</v>
      </c>
    </row>
    <row r="8" spans="1:12" s="67" customFormat="1">
      <c r="B8" s="707" t="s">
        <v>4643</v>
      </c>
      <c r="C8" s="75" t="s">
        <v>4644</v>
      </c>
      <c r="D8" s="75" t="s">
        <v>4645</v>
      </c>
      <c r="E8" s="76">
        <v>45627</v>
      </c>
      <c r="F8" s="76">
        <v>46356</v>
      </c>
      <c r="G8" s="95">
        <v>20000000</v>
      </c>
      <c r="H8" s="95">
        <v>1000000</v>
      </c>
      <c r="I8" s="77">
        <f>SUMIFS(E:E,B:B,DATE(YEAR(C2),MONTH(C2),1))</f>
        <v>8000000</v>
      </c>
      <c r="J8" s="78"/>
    </row>
    <row r="9" spans="1:12" s="67" customFormat="1">
      <c r="B9" s="707" t="s">
        <v>4646</v>
      </c>
      <c r="C9" s="75" t="s">
        <v>4647</v>
      </c>
      <c r="D9" s="75" t="s">
        <v>4648</v>
      </c>
      <c r="E9" s="76"/>
      <c r="F9" s="76"/>
      <c r="G9" s="95">
        <v>980000</v>
      </c>
      <c r="H9" s="95"/>
      <c r="I9" s="77"/>
      <c r="J9" s="78"/>
    </row>
    <row r="10" spans="1:12" s="67" customFormat="1">
      <c r="B10" s="707"/>
      <c r="C10" s="75"/>
      <c r="D10" s="75"/>
      <c r="E10" s="76"/>
      <c r="F10" s="76"/>
      <c r="G10" s="95"/>
      <c r="H10" s="95"/>
      <c r="I10" s="77"/>
      <c r="J10" s="78"/>
    </row>
    <row r="11" spans="1:12" s="67" customFormat="1">
      <c r="B11" s="184" t="s">
        <v>3490</v>
      </c>
      <c r="C11" s="185"/>
      <c r="D11" s="185"/>
      <c r="E11" s="185"/>
      <c r="F11" s="185"/>
      <c r="G11" s="33">
        <f>SUM(G8:G9)</f>
        <v>20980000</v>
      </c>
      <c r="H11" s="33">
        <f>SUM(H8:H9)</f>
        <v>1000000</v>
      </c>
      <c r="I11" s="33">
        <f>SUM(I8:I9)</f>
        <v>8000000</v>
      </c>
      <c r="J11" s="78"/>
    </row>
    <row r="12" spans="1:12" s="67" customFormat="1">
      <c r="A12" s="21"/>
      <c r="B12" s="21"/>
      <c r="C12" s="21"/>
      <c r="D12" s="21"/>
      <c r="E12" s="21"/>
      <c r="F12" s="21"/>
      <c r="G12" s="146" t="b">
        <f>VLOOKUP("1231-00-000",TB!$A:$F,6,0)=G11</f>
        <v>1</v>
      </c>
      <c r="H12" s="21"/>
      <c r="I12" s="146" t="b">
        <f>I11=TB!F12</f>
        <v>1</v>
      </c>
      <c r="J12" s="21"/>
      <c r="K12" s="21"/>
      <c r="L12" s="21"/>
    </row>
    <row r="13" spans="1:12">
      <c r="E13" s="21"/>
      <c r="F13" s="21"/>
      <c r="G13" s="21"/>
      <c r="H13" s="21"/>
      <c r="I13" s="21">
        <v>0</v>
      </c>
      <c r="J13" s="21"/>
    </row>
    <row r="14" spans="1:12">
      <c r="B14" s="1066" t="s">
        <v>4649</v>
      </c>
      <c r="C14" s="1066" t="s">
        <v>4650</v>
      </c>
      <c r="D14" s="1066" t="s">
        <v>4651</v>
      </c>
      <c r="E14" s="1067" t="s">
        <v>4652</v>
      </c>
      <c r="F14" s="1066" t="s">
        <v>4653</v>
      </c>
      <c r="G14" s="1068" t="s">
        <v>4654</v>
      </c>
      <c r="H14" s="1068" t="s">
        <v>4655</v>
      </c>
      <c r="I14" s="1068" t="s">
        <v>4656</v>
      </c>
      <c r="J14" s="1068" t="s">
        <v>4657</v>
      </c>
      <c r="K14" s="1068" t="s">
        <v>4658</v>
      </c>
      <c r="L14" s="1068" t="s">
        <v>4659</v>
      </c>
    </row>
    <row r="15" spans="1:12">
      <c r="B15" s="178" t="s">
        <v>4660</v>
      </c>
      <c r="C15" s="178" t="s">
        <v>4661</v>
      </c>
      <c r="D15" s="178" t="s">
        <v>4662</v>
      </c>
      <c r="E15" s="178" t="s">
        <v>4663</v>
      </c>
      <c r="F15" s="178" t="s">
        <v>4664</v>
      </c>
      <c r="G15" s="178" t="s">
        <v>4665</v>
      </c>
      <c r="H15" s="178" t="s">
        <v>4666</v>
      </c>
      <c r="I15" s="178" t="s">
        <v>4667</v>
      </c>
      <c r="J15" s="178" t="s">
        <v>4668</v>
      </c>
      <c r="K15" s="178" t="s">
        <v>4669</v>
      </c>
      <c r="L15" s="178" t="s">
        <v>4670</v>
      </c>
    </row>
    <row r="16" spans="1:12">
      <c r="B16" s="1069"/>
      <c r="C16" s="1070"/>
      <c r="D16" s="1071"/>
      <c r="E16" s="1072">
        <f>H16</f>
        <v>12000000</v>
      </c>
      <c r="F16" s="1073"/>
      <c r="G16" s="1074">
        <v>45625</v>
      </c>
      <c r="H16" s="1075">
        <v>12000000</v>
      </c>
      <c r="I16" s="1075">
        <v>1200000</v>
      </c>
      <c r="J16" s="1074">
        <v>45625</v>
      </c>
      <c r="K16" s="1076">
        <f>H16+I16</f>
        <v>13200000</v>
      </c>
      <c r="L16" s="1076">
        <f>F16+H16+I16-K16</f>
        <v>0</v>
      </c>
    </row>
    <row r="17" spans="2:12">
      <c r="B17" s="794">
        <v>45627</v>
      </c>
      <c r="C17" s="795">
        <v>45657</v>
      </c>
      <c r="D17" s="796">
        <v>1000000</v>
      </c>
      <c r="E17" s="797">
        <f>E16-D17</f>
        <v>11000000</v>
      </c>
      <c r="F17" s="798"/>
      <c r="G17" s="798"/>
      <c r="H17" s="798"/>
      <c r="I17" s="798"/>
      <c r="J17" s="798"/>
      <c r="K17" s="798"/>
      <c r="L17" s="799">
        <f t="shared" ref="L17:L43" si="0">F17+H17+I17-K17</f>
        <v>0</v>
      </c>
    </row>
    <row r="18" spans="2:12">
      <c r="B18" s="1077">
        <v>45658</v>
      </c>
      <c r="C18" s="1078">
        <v>45688</v>
      </c>
      <c r="D18" s="1079">
        <v>1000000</v>
      </c>
      <c r="E18" s="1080">
        <f t="shared" ref="E18:E28" si="1">E17-D18</f>
        <v>10000000</v>
      </c>
      <c r="F18" s="1081"/>
      <c r="G18" s="1081"/>
      <c r="H18" s="1081"/>
      <c r="I18" s="1081"/>
      <c r="J18" s="1081"/>
      <c r="K18" s="1081"/>
      <c r="L18" s="1082">
        <f t="shared" si="0"/>
        <v>0</v>
      </c>
    </row>
    <row r="19" spans="2:12">
      <c r="B19" s="794">
        <v>45689</v>
      </c>
      <c r="C19" s="795">
        <v>45716</v>
      </c>
      <c r="D19" s="796">
        <v>1000000</v>
      </c>
      <c r="E19" s="797">
        <f t="shared" si="1"/>
        <v>9000000</v>
      </c>
      <c r="F19" s="798"/>
      <c r="G19" s="798"/>
      <c r="H19" s="798"/>
      <c r="I19" s="798"/>
      <c r="J19" s="798"/>
      <c r="K19" s="798"/>
      <c r="L19" s="799">
        <f t="shared" si="0"/>
        <v>0</v>
      </c>
    </row>
    <row r="20" spans="2:12">
      <c r="B20" s="827">
        <v>45717</v>
      </c>
      <c r="C20" s="828">
        <v>45747</v>
      </c>
      <c r="D20" s="829">
        <v>1000000</v>
      </c>
      <c r="E20" s="830">
        <f t="shared" si="1"/>
        <v>8000000</v>
      </c>
      <c r="F20" s="831"/>
      <c r="G20" s="831"/>
      <c r="H20" s="831"/>
      <c r="I20" s="831"/>
      <c r="J20" s="831"/>
      <c r="K20" s="831"/>
      <c r="L20" s="832">
        <f t="shared" si="0"/>
        <v>0</v>
      </c>
    </row>
    <row r="21" spans="2:12">
      <c r="B21" s="794">
        <v>45748</v>
      </c>
      <c r="C21" s="1232">
        <v>45777</v>
      </c>
      <c r="D21" s="796">
        <v>1000000</v>
      </c>
      <c r="E21" s="797">
        <f t="shared" si="1"/>
        <v>7000000</v>
      </c>
      <c r="F21" s="798"/>
      <c r="G21" s="798"/>
      <c r="H21" s="798"/>
      <c r="I21" s="798"/>
      <c r="J21" s="798"/>
      <c r="K21" s="798"/>
      <c r="L21" s="799">
        <f t="shared" si="0"/>
        <v>0</v>
      </c>
    </row>
    <row r="22" spans="2:12">
      <c r="B22" s="794">
        <v>45778</v>
      </c>
      <c r="C22" s="1232">
        <v>45808</v>
      </c>
      <c r="D22" s="796">
        <v>1000000</v>
      </c>
      <c r="E22" s="797">
        <f t="shared" si="1"/>
        <v>6000000</v>
      </c>
      <c r="F22" s="798"/>
      <c r="G22" s="798"/>
      <c r="H22" s="798"/>
      <c r="I22" s="798"/>
      <c r="J22" s="798"/>
      <c r="K22" s="798"/>
      <c r="L22" s="799">
        <f t="shared" si="0"/>
        <v>0</v>
      </c>
    </row>
    <row r="23" spans="2:12">
      <c r="B23" s="794">
        <v>45809</v>
      </c>
      <c r="C23" s="1232">
        <v>45838</v>
      </c>
      <c r="D23" s="796">
        <v>1000000</v>
      </c>
      <c r="E23" s="797">
        <f t="shared" si="1"/>
        <v>5000000</v>
      </c>
      <c r="F23" s="798"/>
      <c r="G23" s="798"/>
      <c r="H23" s="798"/>
      <c r="I23" s="798"/>
      <c r="J23" s="798"/>
      <c r="K23" s="798"/>
      <c r="L23" s="799">
        <f t="shared" si="0"/>
        <v>0</v>
      </c>
    </row>
    <row r="24" spans="2:12">
      <c r="B24" s="794">
        <v>45839</v>
      </c>
      <c r="C24" s="1232">
        <v>45869</v>
      </c>
      <c r="D24" s="796">
        <v>1000000</v>
      </c>
      <c r="E24" s="797">
        <f t="shared" si="1"/>
        <v>4000000</v>
      </c>
      <c r="F24" s="798"/>
      <c r="G24" s="798"/>
      <c r="H24" s="798"/>
      <c r="I24" s="798"/>
      <c r="J24" s="798"/>
      <c r="K24" s="798"/>
      <c r="L24" s="799">
        <f t="shared" si="0"/>
        <v>0</v>
      </c>
    </row>
    <row r="25" spans="2:12">
      <c r="B25" s="794">
        <v>45870</v>
      </c>
      <c r="C25" s="1232">
        <v>45900</v>
      </c>
      <c r="D25" s="796">
        <v>1000000</v>
      </c>
      <c r="E25" s="797">
        <f t="shared" si="1"/>
        <v>3000000</v>
      </c>
      <c r="F25" s="798"/>
      <c r="G25" s="798"/>
      <c r="H25" s="798"/>
      <c r="I25" s="798"/>
      <c r="J25" s="798"/>
      <c r="K25" s="798"/>
      <c r="L25" s="799">
        <f t="shared" si="0"/>
        <v>0</v>
      </c>
    </row>
    <row r="26" spans="2:12">
      <c r="B26" s="794">
        <v>45901</v>
      </c>
      <c r="C26" s="1232">
        <v>45930</v>
      </c>
      <c r="D26" s="796">
        <v>1000000</v>
      </c>
      <c r="E26" s="797">
        <f t="shared" si="1"/>
        <v>2000000</v>
      </c>
      <c r="F26" s="798"/>
      <c r="G26" s="798"/>
      <c r="H26" s="798"/>
      <c r="I26" s="798"/>
      <c r="J26" s="798"/>
      <c r="K26" s="798"/>
      <c r="L26" s="799">
        <f t="shared" si="0"/>
        <v>0</v>
      </c>
    </row>
    <row r="27" spans="2:12">
      <c r="B27" s="794">
        <v>45931</v>
      </c>
      <c r="C27" s="1232">
        <v>45961</v>
      </c>
      <c r="D27" s="796">
        <v>1000000</v>
      </c>
      <c r="E27" s="797">
        <f>E26-D27</f>
        <v>1000000</v>
      </c>
      <c r="F27" s="798"/>
      <c r="G27" s="798"/>
      <c r="H27" s="798"/>
      <c r="I27" s="798"/>
      <c r="J27" s="798"/>
      <c r="K27" s="798"/>
      <c r="L27" s="799">
        <f t="shared" si="0"/>
        <v>0</v>
      </c>
    </row>
    <row r="28" spans="2:12">
      <c r="B28" s="794">
        <v>45962</v>
      </c>
      <c r="C28" s="1232">
        <v>45991</v>
      </c>
      <c r="D28" s="796">
        <v>1000000</v>
      </c>
      <c r="E28" s="797">
        <f t="shared" si="1"/>
        <v>0</v>
      </c>
      <c r="F28" s="798"/>
      <c r="G28" s="798"/>
      <c r="H28" s="798"/>
      <c r="I28" s="798"/>
      <c r="J28" s="798"/>
      <c r="K28" s="798"/>
      <c r="L28" s="799">
        <f t="shared" si="0"/>
        <v>0</v>
      </c>
    </row>
    <row r="29" spans="2:12">
      <c r="B29" s="794">
        <v>45992</v>
      </c>
      <c r="C29" s="1232">
        <v>46022</v>
      </c>
      <c r="D29" s="796">
        <v>1000000</v>
      </c>
      <c r="E29" s="797"/>
      <c r="F29" s="1089">
        <f>D29</f>
        <v>1000000</v>
      </c>
      <c r="G29" s="798"/>
      <c r="H29" s="798"/>
      <c r="I29" s="798"/>
      <c r="J29" s="798"/>
      <c r="K29" s="798"/>
      <c r="L29" s="799">
        <f t="shared" si="0"/>
        <v>1000000</v>
      </c>
    </row>
    <row r="30" spans="2:12">
      <c r="B30" s="794">
        <v>46023</v>
      </c>
      <c r="C30" s="1232">
        <v>46053</v>
      </c>
      <c r="D30" s="796">
        <v>1000000</v>
      </c>
      <c r="E30" s="797"/>
      <c r="F30" s="1089">
        <f>F29+D30</f>
        <v>2000000</v>
      </c>
      <c r="G30" s="798"/>
      <c r="H30" s="798"/>
      <c r="I30" s="798"/>
      <c r="J30" s="798"/>
      <c r="K30" s="798"/>
      <c r="L30" s="799">
        <f t="shared" si="0"/>
        <v>2000000</v>
      </c>
    </row>
    <row r="31" spans="2:12">
      <c r="B31" s="1069"/>
      <c r="C31" s="1070"/>
      <c r="D31" s="1071"/>
      <c r="E31" s="1072">
        <f>H31</f>
        <v>12000000</v>
      </c>
      <c r="F31" s="1073"/>
      <c r="G31" s="1074">
        <v>46057</v>
      </c>
      <c r="H31" s="1075">
        <v>12000000</v>
      </c>
      <c r="I31" s="1075">
        <v>1200000</v>
      </c>
      <c r="J31" s="1074">
        <v>46065</v>
      </c>
      <c r="K31" s="1076">
        <f>H31+I31</f>
        <v>13200000</v>
      </c>
      <c r="L31" s="1076">
        <f>F31+H31+I31-K31</f>
        <v>0</v>
      </c>
    </row>
    <row r="32" spans="2:12">
      <c r="B32" s="794">
        <v>46054</v>
      </c>
      <c r="C32" s="1232">
        <v>46081</v>
      </c>
      <c r="D32" s="796">
        <v>1000000</v>
      </c>
      <c r="E32" s="797">
        <f>E31-D32-SUM(D29:D30)</f>
        <v>9000000</v>
      </c>
      <c r="F32" s="1089"/>
      <c r="G32" s="798"/>
      <c r="H32" s="798"/>
      <c r="I32" s="798"/>
      <c r="J32" s="798"/>
      <c r="K32" s="798"/>
      <c r="L32" s="799">
        <f t="shared" si="0"/>
        <v>0</v>
      </c>
    </row>
    <row r="33" spans="2:12" s="329" customFormat="1">
      <c r="B33" s="1083">
        <v>46082</v>
      </c>
      <c r="C33" s="1084">
        <v>46112</v>
      </c>
      <c r="D33" s="1085">
        <v>1000000</v>
      </c>
      <c r="E33" s="1086">
        <f>E32-D33</f>
        <v>8000000</v>
      </c>
      <c r="F33" s="1423"/>
      <c r="G33" s="1087"/>
      <c r="H33" s="1087"/>
      <c r="I33" s="1087"/>
      <c r="J33" s="1087"/>
      <c r="K33" s="1087"/>
      <c r="L33" s="1088">
        <f t="shared" si="0"/>
        <v>0</v>
      </c>
    </row>
    <row r="34" spans="2:12">
      <c r="B34" s="794">
        <v>46113</v>
      </c>
      <c r="C34" s="795">
        <v>46142</v>
      </c>
      <c r="D34" s="796">
        <v>1000000</v>
      </c>
      <c r="E34" s="797"/>
      <c r="F34" s="1089"/>
      <c r="G34" s="798"/>
      <c r="H34" s="798"/>
      <c r="I34" s="798"/>
      <c r="J34" s="798"/>
      <c r="K34" s="798"/>
      <c r="L34" s="799">
        <f t="shared" si="0"/>
        <v>0</v>
      </c>
    </row>
    <row r="35" spans="2:12">
      <c r="B35" s="794">
        <v>46143</v>
      </c>
      <c r="C35" s="795">
        <v>46173</v>
      </c>
      <c r="D35" s="796">
        <v>1000000</v>
      </c>
      <c r="E35" s="797"/>
      <c r="F35" s="1089"/>
      <c r="G35" s="798"/>
      <c r="H35" s="798"/>
      <c r="I35" s="798"/>
      <c r="J35" s="798"/>
      <c r="K35" s="798"/>
      <c r="L35" s="799">
        <f t="shared" si="0"/>
        <v>0</v>
      </c>
    </row>
    <row r="36" spans="2:12">
      <c r="B36" s="794">
        <v>46174</v>
      </c>
      <c r="C36" s="795">
        <v>46203</v>
      </c>
      <c r="D36" s="796">
        <v>1000000</v>
      </c>
      <c r="E36" s="797"/>
      <c r="F36" s="1089"/>
      <c r="G36" s="798"/>
      <c r="H36" s="798"/>
      <c r="I36" s="798"/>
      <c r="J36" s="798"/>
      <c r="K36" s="798"/>
      <c r="L36" s="799">
        <f t="shared" si="0"/>
        <v>0</v>
      </c>
    </row>
    <row r="37" spans="2:12">
      <c r="B37" s="794">
        <v>46204</v>
      </c>
      <c r="C37" s="795">
        <v>46234</v>
      </c>
      <c r="D37" s="796">
        <v>1000000</v>
      </c>
      <c r="E37" s="797"/>
      <c r="F37" s="1089"/>
      <c r="G37" s="798"/>
      <c r="H37" s="798"/>
      <c r="I37" s="798"/>
      <c r="J37" s="798"/>
      <c r="K37" s="798"/>
      <c r="L37" s="799">
        <f t="shared" si="0"/>
        <v>0</v>
      </c>
    </row>
    <row r="38" spans="2:12">
      <c r="B38" s="794">
        <v>46235</v>
      </c>
      <c r="C38" s="795">
        <v>46265</v>
      </c>
      <c r="D38" s="796">
        <v>1000000</v>
      </c>
      <c r="E38" s="797"/>
      <c r="F38" s="1089"/>
      <c r="G38" s="798"/>
      <c r="H38" s="798"/>
      <c r="I38" s="798"/>
      <c r="J38" s="798"/>
      <c r="K38" s="798"/>
      <c r="L38" s="799">
        <f t="shared" si="0"/>
        <v>0</v>
      </c>
    </row>
    <row r="39" spans="2:12">
      <c r="B39" s="794">
        <v>46266</v>
      </c>
      <c r="C39" s="795">
        <v>46295</v>
      </c>
      <c r="D39" s="796">
        <v>1000000</v>
      </c>
      <c r="E39" s="797"/>
      <c r="F39" s="1089"/>
      <c r="G39" s="798"/>
      <c r="H39" s="798"/>
      <c r="I39" s="798"/>
      <c r="J39" s="798"/>
      <c r="K39" s="798"/>
      <c r="L39" s="799">
        <f t="shared" si="0"/>
        <v>0</v>
      </c>
    </row>
    <row r="40" spans="2:12">
      <c r="B40" s="794">
        <v>46296</v>
      </c>
      <c r="C40" s="795">
        <v>46326</v>
      </c>
      <c r="D40" s="796">
        <v>1000000</v>
      </c>
      <c r="E40" s="797"/>
      <c r="F40" s="1089"/>
      <c r="G40" s="798"/>
      <c r="H40" s="798"/>
      <c r="I40" s="798"/>
      <c r="J40" s="798"/>
      <c r="K40" s="798"/>
      <c r="L40" s="799">
        <f t="shared" si="0"/>
        <v>0</v>
      </c>
    </row>
    <row r="41" spans="2:12">
      <c r="B41" s="794">
        <v>46327</v>
      </c>
      <c r="C41" s="795">
        <v>46356</v>
      </c>
      <c r="D41" s="796">
        <v>1000000</v>
      </c>
      <c r="E41" s="797"/>
      <c r="F41" s="1089"/>
      <c r="G41" s="798"/>
      <c r="H41" s="798"/>
      <c r="I41" s="798"/>
      <c r="J41" s="798"/>
      <c r="K41" s="798"/>
      <c r="L41" s="799">
        <f t="shared" si="0"/>
        <v>0</v>
      </c>
    </row>
    <row r="42" spans="2:12">
      <c r="B42" s="797"/>
      <c r="C42" s="797"/>
      <c r="D42" s="796"/>
      <c r="E42" s="797"/>
      <c r="F42" s="798"/>
      <c r="G42" s="798"/>
      <c r="H42" s="798"/>
      <c r="I42" s="798"/>
      <c r="J42" s="798"/>
      <c r="K42" s="798"/>
      <c r="L42" s="799">
        <f t="shared" si="0"/>
        <v>0</v>
      </c>
    </row>
    <row r="43" spans="2:12">
      <c r="B43" s="1090" t="s">
        <v>4430</v>
      </c>
      <c r="C43" s="796"/>
      <c r="D43" s="796">
        <f>SUM(D17:D42)</f>
        <v>24000000</v>
      </c>
      <c r="E43" s="796"/>
      <c r="F43" s="798"/>
      <c r="G43" s="798"/>
      <c r="H43" s="798"/>
      <c r="I43" s="798"/>
      <c r="J43" s="798"/>
      <c r="K43" s="798"/>
      <c r="L43" s="799">
        <f t="shared" si="0"/>
        <v>0</v>
      </c>
    </row>
    <row r="44" spans="2:12">
      <c r="F44" s="21"/>
      <c r="G44" s="21"/>
      <c r="H44" s="21"/>
      <c r="I44" s="21"/>
      <c r="J44" s="21"/>
    </row>
    <row r="45" spans="2:12">
      <c r="F45" s="21"/>
      <c r="G45" s="21"/>
      <c r="H45" s="21"/>
      <c r="I45" s="21"/>
      <c r="J45" s="21"/>
    </row>
    <row r="46" spans="2:12">
      <c r="F46" s="21"/>
      <c r="G46" s="21"/>
      <c r="H46" s="21"/>
      <c r="I46" s="21"/>
      <c r="J46" s="21"/>
    </row>
    <row r="47" spans="2:12">
      <c r="F47" s="21"/>
      <c r="G47" s="21"/>
      <c r="H47" s="21"/>
      <c r="I47" s="21"/>
      <c r="J47" s="21"/>
    </row>
    <row r="48" spans="2:12">
      <c r="F48" s="21"/>
      <c r="G48" s="21"/>
      <c r="H48" s="21"/>
      <c r="I48" s="21"/>
      <c r="J48" s="21"/>
    </row>
  </sheetData>
  <phoneticPr fontId="40" type="noConversion"/>
  <pageMargins left="0.7" right="0.7" top="0.75" bottom="0.75" header="0.3" footer="0.3"/>
  <pageSetup paperSize="9" scale="44"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3F32-D5DF-4D13-B31C-54F32CC842D7}">
  <sheetPr>
    <tabColor rgb="FF0070C0"/>
  </sheetPr>
  <dimension ref="A1:U1099"/>
  <sheetViews>
    <sheetView workbookViewId="0"/>
  </sheetViews>
  <sheetFormatPr defaultRowHeight="15.6" outlineLevelRow="1"/>
  <cols>
    <col min="1" max="1" width="12.125" bestFit="1" customWidth="1"/>
    <col min="2" max="2" width="18.25" style="253" bestFit="1" customWidth="1"/>
    <col min="3" max="3" width="10.625" style="253" bestFit="1" customWidth="1"/>
    <col min="4" max="4" width="13.375" style="350" bestFit="1" customWidth="1"/>
    <col min="5" max="5" width="13.375" style="673" customWidth="1"/>
    <col min="6" max="7" width="13.375" style="350" customWidth="1"/>
    <col min="8" max="8" width="17.625" style="253" bestFit="1" customWidth="1"/>
    <col min="9" max="9" width="13.125" style="253" customWidth="1"/>
    <col min="10" max="10" width="14.875" bestFit="1" customWidth="1"/>
    <col min="11" max="11" width="9.625" bestFit="1" customWidth="1"/>
    <col min="12" max="12" width="13.375" style="350" customWidth="1"/>
    <col min="13" max="13" width="17.625" style="253" bestFit="1" customWidth="1"/>
    <col min="14" max="14" width="10.625" style="253" bestFit="1" customWidth="1"/>
    <col min="15" max="15" width="14.875" bestFit="1" customWidth="1"/>
    <col min="16" max="16" width="18.25" bestFit="1" customWidth="1"/>
    <col min="17" max="17" width="14.875" customWidth="1"/>
    <col min="18" max="18" width="20.375" customWidth="1"/>
    <col min="19" max="19" width="23.375" bestFit="1" customWidth="1"/>
    <col min="20" max="20" width="16.875" bestFit="1" customWidth="1"/>
    <col min="21" max="21" width="15.125" customWidth="1"/>
  </cols>
  <sheetData>
    <row r="1" spans="1:21">
      <c r="B1" s="646">
        <v>2000000000</v>
      </c>
      <c r="C1" s="647">
        <v>5.2999999999999999E-2</v>
      </c>
    </row>
    <row r="2" spans="1:21">
      <c r="A2" s="648" t="s">
        <v>4621</v>
      </c>
      <c r="B2" s="648" t="s">
        <v>4622</v>
      </c>
      <c r="C2" s="648" t="s">
        <v>4623</v>
      </c>
      <c r="D2" s="649" t="s">
        <v>4624</v>
      </c>
      <c r="E2" s="674" t="s">
        <v>4625</v>
      </c>
      <c r="F2" s="649" t="s">
        <v>4626</v>
      </c>
      <c r="G2" s="649" t="s">
        <v>3523</v>
      </c>
      <c r="H2" s="648" t="s">
        <v>4627</v>
      </c>
      <c r="I2" s="648" t="s">
        <v>3533</v>
      </c>
      <c r="J2" s="648" t="s">
        <v>4454</v>
      </c>
      <c r="L2" s="649" t="s">
        <v>3523</v>
      </c>
      <c r="M2" s="648" t="s">
        <v>4627</v>
      </c>
      <c r="N2" s="648" t="s">
        <v>3533</v>
      </c>
      <c r="O2" s="648" t="s">
        <v>4454</v>
      </c>
      <c r="S2" s="942" t="s">
        <v>2729</v>
      </c>
      <c r="T2" s="942" t="s">
        <v>11</v>
      </c>
      <c r="U2" s="942" t="s">
        <v>2732</v>
      </c>
    </row>
    <row r="3" spans="1:21">
      <c r="A3" s="319" t="str">
        <f>TEXT(D3+1,"dd")</f>
        <v>01</v>
      </c>
      <c r="B3" s="253" t="str">
        <f>TEXT(D3,"yyyy-mm")</f>
        <v>2023-03</v>
      </c>
      <c r="C3" s="253">
        <f>TEXT(YEAR(D3)&amp;"-12-31","yyyy-mm-dd")-TEXT(YEAR(D3)-1&amp;"-12-31","yyyy-mm-dd")</f>
        <v>365</v>
      </c>
      <c r="D3" s="350">
        <v>45016</v>
      </c>
      <c r="E3" s="673">
        <v>0.04</v>
      </c>
      <c r="F3" s="672">
        <v>1.2999999999999999E-2</v>
      </c>
      <c r="G3" s="672">
        <f>+E3+F3</f>
        <v>5.2999999999999999E-2</v>
      </c>
      <c r="I3" s="253">
        <f t="shared" ref="I3:I66" si="0">IFERROR(VLOOKUP(D3*1,R:U,4,0),0)</f>
        <v>0</v>
      </c>
      <c r="J3">
        <f>H3-I3</f>
        <v>0</v>
      </c>
      <c r="L3" s="672">
        <f>$C$1</f>
        <v>5.2999999999999999E-2</v>
      </c>
      <c r="N3" s="253">
        <f>I3</f>
        <v>0</v>
      </c>
      <c r="O3">
        <f>M3-N3</f>
        <v>0</v>
      </c>
      <c r="R3" s="319">
        <f>TEXT(S3,"yyyy-mm-dd")*1</f>
        <v>45048</v>
      </c>
      <c r="S3" s="846" t="s">
        <v>54</v>
      </c>
      <c r="T3" s="845" t="s">
        <v>56</v>
      </c>
      <c r="U3" s="1064">
        <v>8712328</v>
      </c>
    </row>
    <row r="4" spans="1:21">
      <c r="A4" s="319" t="str">
        <f t="shared" ref="A4:A67" si="1">TEXT(D4+1,"dd")</f>
        <v>02</v>
      </c>
      <c r="B4" s="253" t="str">
        <f t="shared" ref="B4:B67" si="2">TEXT(D4,"yyyy-mm")</f>
        <v>2023-04</v>
      </c>
      <c r="C4" s="253">
        <f>TEXT(YEAR(D4)&amp;"-12-31","yyyy-mm-dd")-TEXT(YEAR(D4)-1&amp;"-12-31","yyyy-mm-dd")</f>
        <v>365</v>
      </c>
      <c r="D4" s="350">
        <v>45017</v>
      </c>
      <c r="E4" s="673">
        <v>0.04</v>
      </c>
      <c r="F4" s="672">
        <v>1.2999999999999999E-2</v>
      </c>
      <c r="G4" s="672">
        <f t="shared" ref="G4:G7" si="3">+E4+F4</f>
        <v>5.2999999999999999E-2</v>
      </c>
      <c r="H4" s="302">
        <f t="shared" ref="H4:H67" si="4">$B$1*$G4/C4*(D4-D3)</f>
        <v>290410.9589041096</v>
      </c>
      <c r="I4" s="253">
        <f t="shared" si="0"/>
        <v>0</v>
      </c>
      <c r="J4" s="394">
        <f>J3+H4-I4</f>
        <v>290410.9589041096</v>
      </c>
      <c r="L4" s="672">
        <f t="shared" ref="L4:L67" si="5">$C$1</f>
        <v>5.2999999999999999E-2</v>
      </c>
      <c r="M4" s="302">
        <f>$B$1*$L4/C4*(D4-D3)</f>
        <v>290410.9589041096</v>
      </c>
      <c r="N4" s="253">
        <f t="shared" ref="N4:N67" si="6">I4</f>
        <v>0</v>
      </c>
      <c r="O4" s="394">
        <f>O3+M4-N4</f>
        <v>290410.9589041096</v>
      </c>
      <c r="R4" s="319">
        <f>TEXT(S4,"yyyy-mm-dd")*1</f>
        <v>45077</v>
      </c>
      <c r="S4" s="846" t="s">
        <v>59</v>
      </c>
      <c r="T4" s="845" t="s">
        <v>55</v>
      </c>
      <c r="U4" s="1064">
        <v>9002739</v>
      </c>
    </row>
    <row r="5" spans="1:21">
      <c r="A5" s="319" t="str">
        <f t="shared" si="1"/>
        <v>03</v>
      </c>
      <c r="B5" s="253" t="str">
        <f t="shared" si="2"/>
        <v>2023-04</v>
      </c>
      <c r="C5" s="253">
        <f t="shared" ref="C5:C68" si="7">TEXT(YEAR(D5)&amp;"-12-31","yyyy-mm-dd")-TEXT(YEAR(D5)-1&amp;"-12-31","yyyy-mm-dd")</f>
        <v>365</v>
      </c>
      <c r="D5" s="350">
        <v>45018</v>
      </c>
      <c r="E5" s="673">
        <v>0.04</v>
      </c>
      <c r="F5" s="672">
        <v>1.2999999999999999E-2</v>
      </c>
      <c r="G5" s="672">
        <f t="shared" si="3"/>
        <v>5.2999999999999999E-2</v>
      </c>
      <c r="H5" s="302">
        <f t="shared" si="4"/>
        <v>290410.9589041096</v>
      </c>
      <c r="I5" s="253">
        <f t="shared" si="0"/>
        <v>0</v>
      </c>
      <c r="J5" s="394">
        <f t="shared" ref="J5:J68" si="8">J4+H5-I5</f>
        <v>580821.91780821921</v>
      </c>
      <c r="L5" s="672">
        <f t="shared" si="5"/>
        <v>5.2999999999999999E-2</v>
      </c>
      <c r="M5" s="302">
        <f>$B$1*$L5/C5*(D5-D4)</f>
        <v>290410.9589041096</v>
      </c>
      <c r="N5" s="253">
        <f t="shared" si="6"/>
        <v>0</v>
      </c>
      <c r="O5" s="394">
        <f t="shared" ref="O5:O68" si="9">O4+M5-N5</f>
        <v>580821.91780821921</v>
      </c>
      <c r="R5" s="319">
        <f t="shared" ref="R5:R9" si="10">TEXT(S5,"yyyy-mm-dd")*1</f>
        <v>45107</v>
      </c>
      <c r="S5" s="846" t="s">
        <v>3035</v>
      </c>
      <c r="T5" s="845" t="s">
        <v>55</v>
      </c>
      <c r="U5" s="1064">
        <v>8712328</v>
      </c>
    </row>
    <row r="6" spans="1:21">
      <c r="A6" s="319" t="str">
        <f t="shared" si="1"/>
        <v>04</v>
      </c>
      <c r="B6" s="253" t="str">
        <f t="shared" si="2"/>
        <v>2023-04</v>
      </c>
      <c r="C6" s="253">
        <f t="shared" si="7"/>
        <v>365</v>
      </c>
      <c r="D6" s="350">
        <v>45019</v>
      </c>
      <c r="E6" s="673">
        <v>0.04</v>
      </c>
      <c r="F6" s="672">
        <v>1.2999999999999999E-2</v>
      </c>
      <c r="G6" s="672">
        <f t="shared" si="3"/>
        <v>5.2999999999999999E-2</v>
      </c>
      <c r="H6" s="302">
        <f t="shared" si="4"/>
        <v>290410.9589041096</v>
      </c>
      <c r="I6" s="253">
        <f t="shared" si="0"/>
        <v>0</v>
      </c>
      <c r="J6" s="394">
        <f t="shared" si="8"/>
        <v>871232.87671232875</v>
      </c>
      <c r="L6" s="672">
        <f t="shared" si="5"/>
        <v>5.2999999999999999E-2</v>
      </c>
      <c r="M6" s="302">
        <f>$B$1*$L6/C6*(D6-D5)</f>
        <v>290410.9589041096</v>
      </c>
      <c r="N6" s="253">
        <f t="shared" si="6"/>
        <v>0</v>
      </c>
      <c r="O6" s="394">
        <f t="shared" si="9"/>
        <v>871232.87671232875</v>
      </c>
      <c r="R6" s="319">
        <f t="shared" si="10"/>
        <v>45138</v>
      </c>
      <c r="S6" s="846" t="s">
        <v>3078</v>
      </c>
      <c r="T6" s="845" t="s">
        <v>55</v>
      </c>
      <c r="U6" s="1064">
        <v>9002739</v>
      </c>
    </row>
    <row r="7" spans="1:21">
      <c r="A7" s="319" t="str">
        <f t="shared" si="1"/>
        <v>05</v>
      </c>
      <c r="B7" s="253" t="str">
        <f t="shared" si="2"/>
        <v>2023-04</v>
      </c>
      <c r="C7" s="253">
        <f t="shared" si="7"/>
        <v>365</v>
      </c>
      <c r="D7" s="350">
        <v>45020</v>
      </c>
      <c r="E7" s="673">
        <v>0.04</v>
      </c>
      <c r="F7" s="672">
        <v>1.2999999999999999E-2</v>
      </c>
      <c r="G7" s="672">
        <f t="shared" si="3"/>
        <v>5.2999999999999999E-2</v>
      </c>
      <c r="H7" s="302">
        <f t="shared" si="4"/>
        <v>290410.9589041096</v>
      </c>
      <c r="I7" s="253">
        <f t="shared" si="0"/>
        <v>0</v>
      </c>
      <c r="J7" s="394">
        <f t="shared" si="8"/>
        <v>1161643.8356164384</v>
      </c>
      <c r="L7" s="672">
        <f t="shared" si="5"/>
        <v>5.2999999999999999E-2</v>
      </c>
      <c r="M7" s="302">
        <f t="shared" ref="M7:M68" si="11">$B$1*$L7/C7*(D7-D6)</f>
        <v>290410.9589041096</v>
      </c>
      <c r="N7" s="253">
        <f t="shared" si="6"/>
        <v>0</v>
      </c>
      <c r="O7" s="394">
        <f t="shared" si="9"/>
        <v>1161643.8356164384</v>
      </c>
      <c r="R7" s="319">
        <f t="shared" si="10"/>
        <v>45169</v>
      </c>
      <c r="S7" s="846" t="s">
        <v>3132</v>
      </c>
      <c r="T7" s="845" t="s">
        <v>55</v>
      </c>
      <c r="U7" s="1064">
        <v>9002739</v>
      </c>
    </row>
    <row r="8" spans="1:21">
      <c r="A8" s="319" t="str">
        <f t="shared" si="1"/>
        <v>06</v>
      </c>
      <c r="B8" s="253" t="str">
        <f t="shared" si="2"/>
        <v>2023-04</v>
      </c>
      <c r="C8" s="253">
        <f t="shared" si="7"/>
        <v>365</v>
      </c>
      <c r="D8" s="350">
        <v>45021</v>
      </c>
      <c r="E8" s="673">
        <v>0.04</v>
      </c>
      <c r="F8" s="672">
        <v>1.2999999999999999E-2</v>
      </c>
      <c r="G8" s="672">
        <f t="shared" ref="G8:G71" si="12">+E8+F8</f>
        <v>5.2999999999999999E-2</v>
      </c>
      <c r="H8" s="302">
        <f t="shared" si="4"/>
        <v>290410.9589041096</v>
      </c>
      <c r="I8" s="253">
        <f t="shared" si="0"/>
        <v>0</v>
      </c>
      <c r="J8" s="394">
        <f t="shared" si="8"/>
        <v>1452054.7945205481</v>
      </c>
      <c r="L8" s="672">
        <f t="shared" si="5"/>
        <v>5.2999999999999999E-2</v>
      </c>
      <c r="M8" s="302">
        <f t="shared" si="11"/>
        <v>290410.9589041096</v>
      </c>
      <c r="N8" s="253">
        <f t="shared" si="6"/>
        <v>0</v>
      </c>
      <c r="O8" s="394">
        <f t="shared" si="9"/>
        <v>1452054.7945205481</v>
      </c>
      <c r="R8" s="319">
        <f t="shared" si="10"/>
        <v>45203</v>
      </c>
      <c r="S8" s="846" t="s">
        <v>3188</v>
      </c>
      <c r="T8" s="845" t="s">
        <v>55</v>
      </c>
      <c r="U8" s="1064">
        <v>8712328</v>
      </c>
    </row>
    <row r="9" spans="1:21">
      <c r="A9" s="319" t="str">
        <f t="shared" si="1"/>
        <v>07</v>
      </c>
      <c r="B9" s="253" t="str">
        <f t="shared" si="2"/>
        <v>2023-04</v>
      </c>
      <c r="C9" s="253">
        <f t="shared" si="7"/>
        <v>365</v>
      </c>
      <c r="D9" s="350">
        <v>45022</v>
      </c>
      <c r="E9" s="673">
        <v>0.04</v>
      </c>
      <c r="F9" s="672">
        <v>1.2999999999999999E-2</v>
      </c>
      <c r="G9" s="672">
        <f t="shared" si="12"/>
        <v>5.2999999999999999E-2</v>
      </c>
      <c r="H9" s="302">
        <f t="shared" si="4"/>
        <v>290410.9589041096</v>
      </c>
      <c r="I9" s="253">
        <f t="shared" si="0"/>
        <v>0</v>
      </c>
      <c r="J9" s="394">
        <f t="shared" si="8"/>
        <v>1742465.7534246577</v>
      </c>
      <c r="L9" s="672">
        <f t="shared" si="5"/>
        <v>5.2999999999999999E-2</v>
      </c>
      <c r="M9" s="302">
        <f>$B$1*$L9/C9*(D9-D8)</f>
        <v>290410.9589041096</v>
      </c>
      <c r="N9" s="253">
        <f t="shared" si="6"/>
        <v>0</v>
      </c>
      <c r="O9" s="394">
        <f t="shared" si="9"/>
        <v>1742465.7534246577</v>
      </c>
      <c r="R9" s="319">
        <f t="shared" si="10"/>
        <v>45230</v>
      </c>
      <c r="S9" s="846" t="s">
        <v>3215</v>
      </c>
      <c r="T9" s="845" t="s">
        <v>2994</v>
      </c>
      <c r="U9" s="1064">
        <v>9002739</v>
      </c>
    </row>
    <row r="10" spans="1:21">
      <c r="A10" s="319" t="str">
        <f t="shared" si="1"/>
        <v>08</v>
      </c>
      <c r="B10" s="253" t="str">
        <f t="shared" si="2"/>
        <v>2023-04</v>
      </c>
      <c r="C10" s="253">
        <f t="shared" si="7"/>
        <v>365</v>
      </c>
      <c r="D10" s="350">
        <v>45023</v>
      </c>
      <c r="E10" s="673">
        <v>0.04</v>
      </c>
      <c r="F10" s="672">
        <v>1.2999999999999999E-2</v>
      </c>
      <c r="G10" s="672">
        <f t="shared" si="12"/>
        <v>5.2999999999999999E-2</v>
      </c>
      <c r="H10" s="302">
        <f t="shared" si="4"/>
        <v>290410.9589041096</v>
      </c>
      <c r="I10" s="253">
        <f t="shared" si="0"/>
        <v>0</v>
      </c>
      <c r="J10" s="394">
        <f t="shared" si="8"/>
        <v>2032876.7123287674</v>
      </c>
      <c r="L10" s="672">
        <f t="shared" si="5"/>
        <v>5.2999999999999999E-2</v>
      </c>
      <c r="M10" s="302">
        <f t="shared" si="11"/>
        <v>290410.9589041096</v>
      </c>
      <c r="N10" s="253">
        <f t="shared" si="6"/>
        <v>0</v>
      </c>
      <c r="O10" s="394">
        <f t="shared" si="9"/>
        <v>2032876.7123287674</v>
      </c>
      <c r="R10" s="319">
        <f>TEXT(S10,"yyyy-mm-dd")*1</f>
        <v>45260</v>
      </c>
      <c r="S10" s="846" t="s">
        <v>3231</v>
      </c>
      <c r="T10" s="845" t="s">
        <v>55</v>
      </c>
      <c r="U10" s="1064">
        <v>8712328</v>
      </c>
    </row>
    <row r="11" spans="1:21">
      <c r="A11" s="319" t="str">
        <f t="shared" si="1"/>
        <v>09</v>
      </c>
      <c r="B11" s="253" t="str">
        <f t="shared" si="2"/>
        <v>2023-04</v>
      </c>
      <c r="C11" s="253">
        <f t="shared" si="7"/>
        <v>365</v>
      </c>
      <c r="D11" s="350">
        <v>45024</v>
      </c>
      <c r="E11" s="673">
        <v>0.04</v>
      </c>
      <c r="F11" s="672">
        <v>1.2999999999999999E-2</v>
      </c>
      <c r="G11" s="672">
        <f t="shared" si="12"/>
        <v>5.2999999999999999E-2</v>
      </c>
      <c r="H11" s="302">
        <f t="shared" si="4"/>
        <v>290410.9589041096</v>
      </c>
      <c r="I11" s="253">
        <f t="shared" si="0"/>
        <v>0</v>
      </c>
      <c r="J11" s="394">
        <f t="shared" si="8"/>
        <v>2323287.6712328768</v>
      </c>
      <c r="L11" s="672">
        <f t="shared" si="5"/>
        <v>5.2999999999999999E-2</v>
      </c>
      <c r="M11" s="302">
        <f t="shared" si="11"/>
        <v>290410.9589041096</v>
      </c>
      <c r="N11" s="253">
        <f t="shared" si="6"/>
        <v>0</v>
      </c>
      <c r="O11" s="394">
        <f t="shared" si="9"/>
        <v>2323287.6712328768</v>
      </c>
      <c r="R11" s="319">
        <f t="shared" ref="R11:R14" si="13">TEXT(S11,"yyyy-mm-dd")*1</f>
        <v>45293</v>
      </c>
      <c r="S11" s="846" t="s">
        <v>3260</v>
      </c>
      <c r="T11" s="845" t="s">
        <v>55</v>
      </c>
      <c r="U11" s="1064">
        <v>9002739</v>
      </c>
    </row>
    <row r="12" spans="1:21">
      <c r="A12" s="319" t="str">
        <f t="shared" si="1"/>
        <v>10</v>
      </c>
      <c r="B12" s="253" t="str">
        <f t="shared" si="2"/>
        <v>2023-04</v>
      </c>
      <c r="C12" s="253">
        <f t="shared" si="7"/>
        <v>365</v>
      </c>
      <c r="D12" s="350">
        <v>45025</v>
      </c>
      <c r="E12" s="673">
        <v>0.04</v>
      </c>
      <c r="F12" s="672">
        <v>1.2999999999999999E-2</v>
      </c>
      <c r="G12" s="672">
        <f t="shared" si="12"/>
        <v>5.2999999999999999E-2</v>
      </c>
      <c r="H12" s="302">
        <f t="shared" si="4"/>
        <v>290410.9589041096</v>
      </c>
      <c r="I12" s="253">
        <f t="shared" si="0"/>
        <v>0</v>
      </c>
      <c r="J12" s="394">
        <f t="shared" si="8"/>
        <v>2613698.6301369863</v>
      </c>
      <c r="L12" s="672">
        <f t="shared" si="5"/>
        <v>5.2999999999999999E-2</v>
      </c>
      <c r="M12" s="302">
        <f t="shared" si="11"/>
        <v>290410.9589041096</v>
      </c>
      <c r="N12" s="253">
        <f t="shared" si="6"/>
        <v>0</v>
      </c>
      <c r="O12" s="394">
        <f t="shared" si="9"/>
        <v>2613698.6301369863</v>
      </c>
      <c r="R12" s="319">
        <f t="shared" si="13"/>
        <v>45322</v>
      </c>
      <c r="S12" s="846" t="s">
        <v>3275</v>
      </c>
      <c r="T12" s="845" t="s">
        <v>55</v>
      </c>
      <c r="U12" s="1064">
        <v>8978935</v>
      </c>
    </row>
    <row r="13" spans="1:21">
      <c r="A13" s="319" t="str">
        <f t="shared" si="1"/>
        <v>11</v>
      </c>
      <c r="B13" s="253" t="str">
        <f t="shared" si="2"/>
        <v>2023-04</v>
      </c>
      <c r="C13" s="253">
        <f t="shared" si="7"/>
        <v>365</v>
      </c>
      <c r="D13" s="350">
        <v>45026</v>
      </c>
      <c r="E13" s="673">
        <v>0.04</v>
      </c>
      <c r="F13" s="672">
        <v>1.2999999999999999E-2</v>
      </c>
      <c r="G13" s="672">
        <f t="shared" si="12"/>
        <v>5.2999999999999999E-2</v>
      </c>
      <c r="H13" s="302">
        <f t="shared" si="4"/>
        <v>290410.9589041096</v>
      </c>
      <c r="I13" s="253">
        <f t="shared" si="0"/>
        <v>0</v>
      </c>
      <c r="J13" s="394">
        <f t="shared" si="8"/>
        <v>2904109.5890410957</v>
      </c>
      <c r="L13" s="672">
        <f t="shared" si="5"/>
        <v>5.2999999999999999E-2</v>
      </c>
      <c r="M13" s="302">
        <f t="shared" si="11"/>
        <v>290410.9589041096</v>
      </c>
      <c r="N13" s="253">
        <f t="shared" si="6"/>
        <v>0</v>
      </c>
      <c r="O13" s="394">
        <f t="shared" si="9"/>
        <v>2904109.5890410957</v>
      </c>
      <c r="R13" s="319">
        <f t="shared" si="13"/>
        <v>45351</v>
      </c>
      <c r="S13" s="846" t="s">
        <v>3305</v>
      </c>
      <c r="T13" s="845" t="s">
        <v>55</v>
      </c>
      <c r="U13" s="1064">
        <v>8398907</v>
      </c>
    </row>
    <row r="14" spans="1:21">
      <c r="A14" s="319" t="str">
        <f t="shared" si="1"/>
        <v>12</v>
      </c>
      <c r="B14" s="253" t="str">
        <f t="shared" si="2"/>
        <v>2023-04</v>
      </c>
      <c r="C14" s="253">
        <f t="shared" si="7"/>
        <v>365</v>
      </c>
      <c r="D14" s="350">
        <v>45027</v>
      </c>
      <c r="E14" s="673">
        <v>0.04</v>
      </c>
      <c r="F14" s="672">
        <v>1.2999999999999999E-2</v>
      </c>
      <c r="G14" s="672">
        <f t="shared" si="12"/>
        <v>5.2999999999999999E-2</v>
      </c>
      <c r="H14" s="302">
        <f t="shared" si="4"/>
        <v>290410.9589041096</v>
      </c>
      <c r="I14" s="253">
        <f t="shared" si="0"/>
        <v>0</v>
      </c>
      <c r="J14" s="394">
        <f t="shared" si="8"/>
        <v>3194520.5479452051</v>
      </c>
      <c r="L14" s="672">
        <f t="shared" si="5"/>
        <v>5.2999999999999999E-2</v>
      </c>
      <c r="M14" s="302">
        <f t="shared" si="11"/>
        <v>290410.9589041096</v>
      </c>
      <c r="N14" s="253">
        <f t="shared" si="6"/>
        <v>0</v>
      </c>
      <c r="O14" s="394">
        <f t="shared" si="9"/>
        <v>3194520.5479452051</v>
      </c>
      <c r="R14" s="319">
        <f t="shared" si="13"/>
        <v>45383</v>
      </c>
      <c r="S14" s="846" t="s">
        <v>3326</v>
      </c>
      <c r="T14" s="845" t="s">
        <v>55</v>
      </c>
      <c r="U14" s="1064">
        <v>8978142</v>
      </c>
    </row>
    <row r="15" spans="1:21">
      <c r="A15" s="319" t="str">
        <f t="shared" si="1"/>
        <v>13</v>
      </c>
      <c r="B15" s="253" t="str">
        <f t="shared" si="2"/>
        <v>2023-04</v>
      </c>
      <c r="C15" s="253">
        <f t="shared" si="7"/>
        <v>365</v>
      </c>
      <c r="D15" s="350">
        <v>45028</v>
      </c>
      <c r="E15" s="673">
        <v>0.04</v>
      </c>
      <c r="F15" s="672">
        <v>1.2999999999999999E-2</v>
      </c>
      <c r="G15" s="672">
        <f t="shared" si="12"/>
        <v>5.2999999999999999E-2</v>
      </c>
      <c r="H15" s="302">
        <f t="shared" si="4"/>
        <v>290410.9589041096</v>
      </c>
      <c r="I15" s="253">
        <f t="shared" si="0"/>
        <v>0</v>
      </c>
      <c r="J15" s="394">
        <f t="shared" si="8"/>
        <v>3484931.5068493146</v>
      </c>
      <c r="L15" s="672">
        <f t="shared" si="5"/>
        <v>5.2999999999999999E-2</v>
      </c>
      <c r="M15" s="302">
        <f t="shared" si="11"/>
        <v>290410.9589041096</v>
      </c>
      <c r="N15" s="253">
        <f t="shared" si="6"/>
        <v>0</v>
      </c>
      <c r="O15" s="394">
        <f t="shared" si="9"/>
        <v>3484931.5068493146</v>
      </c>
      <c r="R15" s="319">
        <v>45412</v>
      </c>
      <c r="S15" s="846" t="s">
        <v>4628</v>
      </c>
      <c r="T15" s="845" t="s">
        <v>55</v>
      </c>
      <c r="U15" s="1064">
        <v>8360655</v>
      </c>
    </row>
    <row r="16" spans="1:21">
      <c r="A16" s="319" t="str">
        <f t="shared" si="1"/>
        <v>14</v>
      </c>
      <c r="B16" s="253" t="str">
        <f t="shared" si="2"/>
        <v>2023-04</v>
      </c>
      <c r="C16" s="253">
        <f t="shared" si="7"/>
        <v>365</v>
      </c>
      <c r="D16" s="350">
        <v>45029</v>
      </c>
      <c r="E16" s="673">
        <v>0.04</v>
      </c>
      <c r="F16" s="672">
        <v>1.2999999999999999E-2</v>
      </c>
      <c r="G16" s="672">
        <f t="shared" si="12"/>
        <v>5.2999999999999999E-2</v>
      </c>
      <c r="H16" s="302">
        <f t="shared" si="4"/>
        <v>290410.9589041096</v>
      </c>
      <c r="I16" s="253">
        <f t="shared" si="0"/>
        <v>0</v>
      </c>
      <c r="J16" s="394">
        <f t="shared" si="8"/>
        <v>3775342.465753424</v>
      </c>
      <c r="L16" s="672">
        <f t="shared" si="5"/>
        <v>5.2999999999999999E-2</v>
      </c>
      <c r="M16" s="302">
        <f t="shared" si="11"/>
        <v>290410.9589041096</v>
      </c>
      <c r="N16" s="253">
        <f t="shared" si="6"/>
        <v>0</v>
      </c>
      <c r="O16" s="394">
        <f t="shared" si="9"/>
        <v>3775342.465753424</v>
      </c>
      <c r="R16" s="319">
        <v>45443</v>
      </c>
      <c r="S16" s="846" t="s">
        <v>4629</v>
      </c>
      <c r="T16" s="845" t="s">
        <v>55</v>
      </c>
      <c r="U16" s="1064">
        <v>8639344</v>
      </c>
    </row>
    <row r="17" spans="1:21">
      <c r="A17" s="319" t="str">
        <f t="shared" si="1"/>
        <v>15</v>
      </c>
      <c r="B17" s="253" t="str">
        <f t="shared" si="2"/>
        <v>2023-04</v>
      </c>
      <c r="C17" s="253">
        <f t="shared" si="7"/>
        <v>365</v>
      </c>
      <c r="D17" s="350">
        <v>45030</v>
      </c>
      <c r="E17" s="673">
        <v>0.04</v>
      </c>
      <c r="F17" s="672">
        <v>1.2999999999999999E-2</v>
      </c>
      <c r="G17" s="672">
        <f t="shared" si="12"/>
        <v>5.2999999999999999E-2</v>
      </c>
      <c r="H17" s="302">
        <f t="shared" si="4"/>
        <v>290410.9589041096</v>
      </c>
      <c r="I17" s="253">
        <f t="shared" si="0"/>
        <v>0</v>
      </c>
      <c r="J17" s="394">
        <f t="shared" si="8"/>
        <v>4065753.4246575334</v>
      </c>
      <c r="L17" s="672">
        <f t="shared" si="5"/>
        <v>5.2999999999999999E-2</v>
      </c>
      <c r="M17" s="302">
        <f t="shared" si="11"/>
        <v>290410.9589041096</v>
      </c>
      <c r="N17" s="253">
        <f t="shared" si="6"/>
        <v>0</v>
      </c>
      <c r="O17" s="394">
        <f t="shared" si="9"/>
        <v>4065753.4246575334</v>
      </c>
      <c r="R17" s="319">
        <v>45474</v>
      </c>
      <c r="S17" s="846" t="s">
        <v>4630</v>
      </c>
      <c r="T17" s="845" t="s">
        <v>55</v>
      </c>
      <c r="U17" s="1064">
        <v>8360655</v>
      </c>
    </row>
    <row r="18" spans="1:21" outlineLevel="1">
      <c r="A18" s="319" t="str">
        <f t="shared" si="1"/>
        <v>16</v>
      </c>
      <c r="B18" s="253" t="str">
        <f t="shared" si="2"/>
        <v>2023-04</v>
      </c>
      <c r="C18" s="253">
        <f t="shared" si="7"/>
        <v>365</v>
      </c>
      <c r="D18" s="350">
        <v>45031</v>
      </c>
      <c r="E18" s="673">
        <v>0.04</v>
      </c>
      <c r="F18" s="672">
        <v>1.2999999999999999E-2</v>
      </c>
      <c r="G18" s="672">
        <f t="shared" si="12"/>
        <v>5.2999999999999999E-2</v>
      </c>
      <c r="H18" s="302">
        <f t="shared" si="4"/>
        <v>290410.9589041096</v>
      </c>
      <c r="I18" s="253">
        <f t="shared" si="0"/>
        <v>0</v>
      </c>
      <c r="J18" s="394">
        <f t="shared" si="8"/>
        <v>4356164.3835616428</v>
      </c>
      <c r="L18" s="672">
        <f t="shared" si="5"/>
        <v>5.2999999999999999E-2</v>
      </c>
      <c r="M18" s="302">
        <f t="shared" si="11"/>
        <v>290410.9589041096</v>
      </c>
      <c r="N18" s="253">
        <f t="shared" si="6"/>
        <v>0</v>
      </c>
      <c r="O18" s="394">
        <f t="shared" si="9"/>
        <v>4356164.3835616428</v>
      </c>
      <c r="R18" s="319">
        <v>45504</v>
      </c>
      <c r="S18" s="1065" t="s">
        <v>4631</v>
      </c>
      <c r="T18" s="1065" t="s">
        <v>55</v>
      </c>
      <c r="U18" s="819">
        <v>8639344</v>
      </c>
    </row>
    <row r="19" spans="1:21" outlineLevel="1">
      <c r="A19" s="319" t="str">
        <f t="shared" si="1"/>
        <v>17</v>
      </c>
      <c r="B19" s="253" t="str">
        <f t="shared" si="2"/>
        <v>2023-04</v>
      </c>
      <c r="C19" s="253">
        <f t="shared" si="7"/>
        <v>365</v>
      </c>
      <c r="D19" s="350">
        <v>45032</v>
      </c>
      <c r="E19" s="673">
        <v>0.04</v>
      </c>
      <c r="F19" s="672">
        <v>1.2999999999999999E-2</v>
      </c>
      <c r="G19" s="672">
        <f t="shared" si="12"/>
        <v>5.2999999999999999E-2</v>
      </c>
      <c r="H19" s="302">
        <f t="shared" si="4"/>
        <v>290410.9589041096</v>
      </c>
      <c r="I19" s="253">
        <f t="shared" si="0"/>
        <v>0</v>
      </c>
      <c r="J19" s="394">
        <f t="shared" si="8"/>
        <v>4646575.3424657527</v>
      </c>
      <c r="L19" s="672">
        <f t="shared" si="5"/>
        <v>5.2999999999999999E-2</v>
      </c>
      <c r="M19" s="302">
        <f t="shared" si="11"/>
        <v>290410.9589041096</v>
      </c>
      <c r="N19" s="253">
        <f t="shared" si="6"/>
        <v>0</v>
      </c>
      <c r="O19" s="394">
        <f t="shared" si="9"/>
        <v>4646575.3424657527</v>
      </c>
      <c r="S19" s="1065" t="s">
        <v>4632</v>
      </c>
      <c r="T19" s="1065" t="s">
        <v>55</v>
      </c>
      <c r="U19" s="819">
        <v>8639344</v>
      </c>
    </row>
    <row r="20" spans="1:21" outlineLevel="1">
      <c r="A20" s="319" t="str">
        <f t="shared" si="1"/>
        <v>18</v>
      </c>
      <c r="B20" s="253" t="str">
        <f t="shared" si="2"/>
        <v>2023-04</v>
      </c>
      <c r="C20" s="253">
        <f t="shared" si="7"/>
        <v>365</v>
      </c>
      <c r="D20" s="350">
        <v>45033</v>
      </c>
      <c r="E20" s="673">
        <v>0.04</v>
      </c>
      <c r="F20" s="672">
        <v>1.2999999999999999E-2</v>
      </c>
      <c r="G20" s="672">
        <f t="shared" si="12"/>
        <v>5.2999999999999999E-2</v>
      </c>
      <c r="H20" s="302">
        <f t="shared" si="4"/>
        <v>290410.9589041096</v>
      </c>
      <c r="I20" s="253">
        <f t="shared" si="0"/>
        <v>0</v>
      </c>
      <c r="J20" s="394">
        <f t="shared" si="8"/>
        <v>4936986.3013698626</v>
      </c>
      <c r="L20" s="672">
        <f t="shared" si="5"/>
        <v>5.2999999999999999E-2</v>
      </c>
      <c r="M20" s="302">
        <f t="shared" si="11"/>
        <v>290410.9589041096</v>
      </c>
      <c r="N20" s="253">
        <f t="shared" si="6"/>
        <v>0</v>
      </c>
      <c r="O20" s="394">
        <f t="shared" si="9"/>
        <v>4936986.3013698626</v>
      </c>
      <c r="S20" s="1065" t="s">
        <v>4633</v>
      </c>
      <c r="T20" s="1065" t="s">
        <v>55</v>
      </c>
      <c r="U20" s="819">
        <v>8360655</v>
      </c>
    </row>
    <row r="21" spans="1:21" outlineLevel="1">
      <c r="A21" s="319" t="str">
        <f t="shared" si="1"/>
        <v>19</v>
      </c>
      <c r="B21" s="253" t="str">
        <f t="shared" si="2"/>
        <v>2023-04</v>
      </c>
      <c r="C21" s="253">
        <f t="shared" si="7"/>
        <v>365</v>
      </c>
      <c r="D21" s="350">
        <v>45034</v>
      </c>
      <c r="E21" s="673">
        <v>0.04</v>
      </c>
      <c r="F21" s="672">
        <v>1.2999999999999999E-2</v>
      </c>
      <c r="G21" s="672">
        <f t="shared" si="12"/>
        <v>5.2999999999999999E-2</v>
      </c>
      <c r="H21" s="302">
        <f t="shared" si="4"/>
        <v>290410.9589041096</v>
      </c>
      <c r="I21" s="253">
        <f t="shared" si="0"/>
        <v>0</v>
      </c>
      <c r="J21" s="394">
        <f t="shared" si="8"/>
        <v>5227397.2602739725</v>
      </c>
      <c r="L21" s="672">
        <f t="shared" si="5"/>
        <v>5.2999999999999999E-2</v>
      </c>
      <c r="M21" s="302">
        <f t="shared" si="11"/>
        <v>290410.9589041096</v>
      </c>
      <c r="N21" s="253">
        <f t="shared" si="6"/>
        <v>0</v>
      </c>
      <c r="O21" s="394">
        <f t="shared" si="9"/>
        <v>5227397.2602739725</v>
      </c>
      <c r="S21" s="1065" t="s">
        <v>4634</v>
      </c>
      <c r="T21" s="1065" t="s">
        <v>55</v>
      </c>
      <c r="U21" s="819">
        <v>8639344</v>
      </c>
    </row>
    <row r="22" spans="1:21" outlineLevel="1">
      <c r="A22" s="319" t="str">
        <f t="shared" si="1"/>
        <v>20</v>
      </c>
      <c r="B22" s="253" t="str">
        <f t="shared" si="2"/>
        <v>2023-04</v>
      </c>
      <c r="C22" s="253">
        <f t="shared" si="7"/>
        <v>365</v>
      </c>
      <c r="D22" s="350">
        <v>45035</v>
      </c>
      <c r="E22" s="673">
        <v>0.04</v>
      </c>
      <c r="F22" s="672">
        <v>1.2999999999999999E-2</v>
      </c>
      <c r="G22" s="672">
        <f t="shared" si="12"/>
        <v>5.2999999999999999E-2</v>
      </c>
      <c r="H22" s="302">
        <f t="shared" si="4"/>
        <v>290410.9589041096</v>
      </c>
      <c r="I22" s="253">
        <f t="shared" si="0"/>
        <v>0</v>
      </c>
      <c r="J22" s="394">
        <f t="shared" si="8"/>
        <v>5517808.2191780824</v>
      </c>
      <c r="L22" s="672">
        <f t="shared" si="5"/>
        <v>5.2999999999999999E-2</v>
      </c>
      <c r="M22" s="302">
        <f t="shared" si="11"/>
        <v>290410.9589041096</v>
      </c>
      <c r="N22" s="253">
        <f t="shared" si="6"/>
        <v>0</v>
      </c>
      <c r="O22" s="394">
        <f t="shared" si="9"/>
        <v>5517808.2191780824</v>
      </c>
      <c r="S22" s="1065" t="s">
        <v>4635</v>
      </c>
      <c r="T22" s="1065" t="s">
        <v>55</v>
      </c>
      <c r="U22" s="819">
        <v>8360655</v>
      </c>
    </row>
    <row r="23" spans="1:21" outlineLevel="1">
      <c r="A23" s="319" t="str">
        <f t="shared" si="1"/>
        <v>21</v>
      </c>
      <c r="B23" s="253" t="str">
        <f t="shared" si="2"/>
        <v>2023-04</v>
      </c>
      <c r="C23" s="253">
        <f t="shared" si="7"/>
        <v>365</v>
      </c>
      <c r="D23" s="350">
        <v>45036</v>
      </c>
      <c r="E23" s="673">
        <v>0.04</v>
      </c>
      <c r="F23" s="672">
        <v>1.2999999999999999E-2</v>
      </c>
      <c r="G23" s="672">
        <f t="shared" si="12"/>
        <v>5.2999999999999999E-2</v>
      </c>
      <c r="H23" s="302">
        <f t="shared" si="4"/>
        <v>290410.9589041096</v>
      </c>
      <c r="I23" s="253">
        <f t="shared" si="0"/>
        <v>0</v>
      </c>
      <c r="J23" s="394">
        <f t="shared" si="8"/>
        <v>5808219.1780821923</v>
      </c>
      <c r="L23" s="672">
        <f t="shared" si="5"/>
        <v>5.2999999999999999E-2</v>
      </c>
      <c r="M23" s="302">
        <f t="shared" si="11"/>
        <v>290410.9589041096</v>
      </c>
      <c r="N23" s="253">
        <f t="shared" si="6"/>
        <v>0</v>
      </c>
      <c r="O23" s="394">
        <f t="shared" si="9"/>
        <v>5808219.1780821923</v>
      </c>
    </row>
    <row r="24" spans="1:21" outlineLevel="1">
      <c r="A24" s="319" t="str">
        <f t="shared" si="1"/>
        <v>22</v>
      </c>
      <c r="B24" s="253" t="str">
        <f t="shared" si="2"/>
        <v>2023-04</v>
      </c>
      <c r="C24" s="253">
        <f t="shared" si="7"/>
        <v>365</v>
      </c>
      <c r="D24" s="350">
        <v>45037</v>
      </c>
      <c r="E24" s="673">
        <v>0.04</v>
      </c>
      <c r="F24" s="672">
        <v>1.2999999999999999E-2</v>
      </c>
      <c r="G24" s="672">
        <f t="shared" si="12"/>
        <v>5.2999999999999999E-2</v>
      </c>
      <c r="H24" s="302">
        <f t="shared" si="4"/>
        <v>290410.9589041096</v>
      </c>
      <c r="I24" s="253">
        <f t="shared" si="0"/>
        <v>0</v>
      </c>
      <c r="J24" s="394">
        <f t="shared" si="8"/>
        <v>6098630.1369863022</v>
      </c>
      <c r="L24" s="672">
        <f t="shared" si="5"/>
        <v>5.2999999999999999E-2</v>
      </c>
      <c r="M24" s="302">
        <f t="shared" si="11"/>
        <v>290410.9589041096</v>
      </c>
      <c r="N24" s="253">
        <f t="shared" si="6"/>
        <v>0</v>
      </c>
      <c r="O24" s="394">
        <f t="shared" si="9"/>
        <v>6098630.1369863022</v>
      </c>
    </row>
    <row r="25" spans="1:21" outlineLevel="1">
      <c r="A25" s="319" t="str">
        <f t="shared" si="1"/>
        <v>23</v>
      </c>
      <c r="B25" s="253" t="str">
        <f t="shared" si="2"/>
        <v>2023-04</v>
      </c>
      <c r="C25" s="253">
        <f t="shared" si="7"/>
        <v>365</v>
      </c>
      <c r="D25" s="350">
        <v>45038</v>
      </c>
      <c r="E25" s="673">
        <v>0.04</v>
      </c>
      <c r="F25" s="672">
        <v>1.2999999999999999E-2</v>
      </c>
      <c r="G25" s="672">
        <f t="shared" si="12"/>
        <v>5.2999999999999999E-2</v>
      </c>
      <c r="H25" s="302">
        <f t="shared" si="4"/>
        <v>290410.9589041096</v>
      </c>
      <c r="I25" s="253">
        <f t="shared" si="0"/>
        <v>0</v>
      </c>
      <c r="J25" s="394">
        <f t="shared" si="8"/>
        <v>6389041.0958904121</v>
      </c>
      <c r="L25" s="672">
        <f t="shared" si="5"/>
        <v>5.2999999999999999E-2</v>
      </c>
      <c r="M25" s="302">
        <f t="shared" si="11"/>
        <v>290410.9589041096</v>
      </c>
      <c r="N25" s="253">
        <f t="shared" si="6"/>
        <v>0</v>
      </c>
      <c r="O25" s="394">
        <f t="shared" si="9"/>
        <v>6389041.0958904121</v>
      </c>
    </row>
    <row r="26" spans="1:21" outlineLevel="1">
      <c r="A26" s="319" t="str">
        <f t="shared" si="1"/>
        <v>24</v>
      </c>
      <c r="B26" s="253" t="str">
        <f t="shared" si="2"/>
        <v>2023-04</v>
      </c>
      <c r="C26" s="253">
        <f t="shared" si="7"/>
        <v>365</v>
      </c>
      <c r="D26" s="350">
        <v>45039</v>
      </c>
      <c r="E26" s="673">
        <v>0.04</v>
      </c>
      <c r="F26" s="672">
        <v>1.2999999999999999E-2</v>
      </c>
      <c r="G26" s="672">
        <f t="shared" si="12"/>
        <v>5.2999999999999999E-2</v>
      </c>
      <c r="H26" s="302">
        <f t="shared" si="4"/>
        <v>290410.9589041096</v>
      </c>
      <c r="I26" s="253">
        <f t="shared" si="0"/>
        <v>0</v>
      </c>
      <c r="J26" s="394">
        <f t="shared" si="8"/>
        <v>6679452.054794522</v>
      </c>
      <c r="L26" s="672">
        <f t="shared" si="5"/>
        <v>5.2999999999999999E-2</v>
      </c>
      <c r="M26" s="302">
        <f t="shared" si="11"/>
        <v>290410.9589041096</v>
      </c>
      <c r="N26" s="253">
        <f t="shared" si="6"/>
        <v>0</v>
      </c>
      <c r="O26" s="394">
        <f t="shared" si="9"/>
        <v>6679452.054794522</v>
      </c>
    </row>
    <row r="27" spans="1:21" outlineLevel="1">
      <c r="A27" s="319" t="str">
        <f t="shared" si="1"/>
        <v>25</v>
      </c>
      <c r="B27" s="253" t="str">
        <f t="shared" si="2"/>
        <v>2023-04</v>
      </c>
      <c r="C27" s="253">
        <f t="shared" si="7"/>
        <v>365</v>
      </c>
      <c r="D27" s="350">
        <v>45040</v>
      </c>
      <c r="E27" s="673">
        <v>0.04</v>
      </c>
      <c r="F27" s="672">
        <v>1.2999999999999999E-2</v>
      </c>
      <c r="G27" s="672">
        <f t="shared" si="12"/>
        <v>5.2999999999999999E-2</v>
      </c>
      <c r="H27" s="302">
        <f t="shared" si="4"/>
        <v>290410.9589041096</v>
      </c>
      <c r="I27" s="253">
        <f t="shared" si="0"/>
        <v>0</v>
      </c>
      <c r="J27" s="394">
        <f t="shared" si="8"/>
        <v>6969863.0136986319</v>
      </c>
      <c r="L27" s="672">
        <f t="shared" si="5"/>
        <v>5.2999999999999999E-2</v>
      </c>
      <c r="M27" s="302">
        <f t="shared" si="11"/>
        <v>290410.9589041096</v>
      </c>
      <c r="N27" s="253">
        <f t="shared" si="6"/>
        <v>0</v>
      </c>
      <c r="O27" s="394">
        <f t="shared" si="9"/>
        <v>6969863.0136986319</v>
      </c>
    </row>
    <row r="28" spans="1:21" outlineLevel="1">
      <c r="A28" s="319" t="str">
        <f t="shared" si="1"/>
        <v>26</v>
      </c>
      <c r="B28" s="253" t="str">
        <f t="shared" si="2"/>
        <v>2023-04</v>
      </c>
      <c r="C28" s="253">
        <f t="shared" si="7"/>
        <v>365</v>
      </c>
      <c r="D28" s="350">
        <v>45041</v>
      </c>
      <c r="E28" s="673">
        <v>0.04</v>
      </c>
      <c r="F28" s="672">
        <v>1.2999999999999999E-2</v>
      </c>
      <c r="G28" s="672">
        <f t="shared" si="12"/>
        <v>5.2999999999999999E-2</v>
      </c>
      <c r="H28" s="302">
        <f t="shared" si="4"/>
        <v>290410.9589041096</v>
      </c>
      <c r="I28" s="253">
        <f t="shared" si="0"/>
        <v>0</v>
      </c>
      <c r="J28" s="394">
        <f t="shared" si="8"/>
        <v>7260273.9726027418</v>
      </c>
      <c r="L28" s="672">
        <f t="shared" si="5"/>
        <v>5.2999999999999999E-2</v>
      </c>
      <c r="M28" s="302">
        <f t="shared" si="11"/>
        <v>290410.9589041096</v>
      </c>
      <c r="N28" s="253">
        <f t="shared" si="6"/>
        <v>0</v>
      </c>
      <c r="O28" s="394">
        <f t="shared" si="9"/>
        <v>7260273.9726027418</v>
      </c>
    </row>
    <row r="29" spans="1:21" outlineLevel="1">
      <c r="A29" s="319" t="str">
        <f t="shared" si="1"/>
        <v>27</v>
      </c>
      <c r="B29" s="253" t="str">
        <f t="shared" si="2"/>
        <v>2023-04</v>
      </c>
      <c r="C29" s="253">
        <f t="shared" si="7"/>
        <v>365</v>
      </c>
      <c r="D29" s="350">
        <v>45042</v>
      </c>
      <c r="E29" s="673">
        <v>0.04</v>
      </c>
      <c r="F29" s="672">
        <v>1.2999999999999999E-2</v>
      </c>
      <c r="G29" s="672">
        <f t="shared" si="12"/>
        <v>5.2999999999999999E-2</v>
      </c>
      <c r="H29" s="302">
        <f t="shared" si="4"/>
        <v>290410.9589041096</v>
      </c>
      <c r="I29" s="253">
        <f t="shared" si="0"/>
        <v>0</v>
      </c>
      <c r="J29" s="394">
        <f t="shared" si="8"/>
        <v>7550684.9315068517</v>
      </c>
      <c r="L29" s="672">
        <f t="shared" si="5"/>
        <v>5.2999999999999999E-2</v>
      </c>
      <c r="M29" s="302">
        <f t="shared" si="11"/>
        <v>290410.9589041096</v>
      </c>
      <c r="N29" s="253">
        <f t="shared" si="6"/>
        <v>0</v>
      </c>
      <c r="O29" s="394">
        <f t="shared" si="9"/>
        <v>7550684.9315068517</v>
      </c>
    </row>
    <row r="30" spans="1:21" outlineLevel="1">
      <c r="A30" s="319" t="str">
        <f t="shared" si="1"/>
        <v>28</v>
      </c>
      <c r="B30" s="253" t="str">
        <f t="shared" si="2"/>
        <v>2023-04</v>
      </c>
      <c r="C30" s="253">
        <f t="shared" si="7"/>
        <v>365</v>
      </c>
      <c r="D30" s="350">
        <v>45043</v>
      </c>
      <c r="E30" s="673">
        <v>0.04</v>
      </c>
      <c r="F30" s="672">
        <v>1.2999999999999999E-2</v>
      </c>
      <c r="G30" s="672">
        <f t="shared" si="12"/>
        <v>5.2999999999999999E-2</v>
      </c>
      <c r="H30" s="302">
        <f t="shared" si="4"/>
        <v>290410.9589041096</v>
      </c>
      <c r="I30" s="253">
        <f t="shared" si="0"/>
        <v>0</v>
      </c>
      <c r="J30" s="394">
        <f t="shared" si="8"/>
        <v>7841095.8904109616</v>
      </c>
      <c r="L30" s="672">
        <f t="shared" si="5"/>
        <v>5.2999999999999999E-2</v>
      </c>
      <c r="M30" s="302">
        <f t="shared" si="11"/>
        <v>290410.9589041096</v>
      </c>
      <c r="N30" s="253">
        <f t="shared" si="6"/>
        <v>0</v>
      </c>
      <c r="O30" s="394">
        <f t="shared" si="9"/>
        <v>7841095.8904109616</v>
      </c>
    </row>
    <row r="31" spans="1:21" outlineLevel="1">
      <c r="A31" s="319" t="str">
        <f t="shared" si="1"/>
        <v>29</v>
      </c>
      <c r="B31" s="253" t="str">
        <f t="shared" si="2"/>
        <v>2023-04</v>
      </c>
      <c r="C31" s="253">
        <f t="shared" si="7"/>
        <v>365</v>
      </c>
      <c r="D31" s="350">
        <v>45044</v>
      </c>
      <c r="E31" s="673">
        <v>0.04</v>
      </c>
      <c r="F31" s="672">
        <v>1.2999999999999999E-2</v>
      </c>
      <c r="G31" s="672">
        <f t="shared" si="12"/>
        <v>5.2999999999999999E-2</v>
      </c>
      <c r="H31" s="302">
        <f t="shared" si="4"/>
        <v>290410.9589041096</v>
      </c>
      <c r="I31" s="253">
        <f t="shared" si="0"/>
        <v>0</v>
      </c>
      <c r="J31" s="394">
        <f t="shared" si="8"/>
        <v>8131506.8493150715</v>
      </c>
      <c r="L31" s="672">
        <f t="shared" si="5"/>
        <v>5.2999999999999999E-2</v>
      </c>
      <c r="M31" s="302">
        <f t="shared" si="11"/>
        <v>290410.9589041096</v>
      </c>
      <c r="N31" s="253">
        <f t="shared" si="6"/>
        <v>0</v>
      </c>
      <c r="O31" s="394">
        <f t="shared" si="9"/>
        <v>8131506.8493150715</v>
      </c>
    </row>
    <row r="32" spans="1:21" outlineLevel="1">
      <c r="A32" s="319" t="str">
        <f t="shared" si="1"/>
        <v>30</v>
      </c>
      <c r="B32" s="253" t="str">
        <f t="shared" si="2"/>
        <v>2023-04</v>
      </c>
      <c r="C32" s="253">
        <f t="shared" si="7"/>
        <v>365</v>
      </c>
      <c r="D32" s="350">
        <v>45045</v>
      </c>
      <c r="E32" s="673">
        <v>0.04</v>
      </c>
      <c r="F32" s="672">
        <v>1.2999999999999999E-2</v>
      </c>
      <c r="G32" s="672">
        <f t="shared" si="12"/>
        <v>5.2999999999999999E-2</v>
      </c>
      <c r="H32" s="302">
        <f t="shared" si="4"/>
        <v>290410.9589041096</v>
      </c>
      <c r="I32" s="253">
        <f t="shared" si="0"/>
        <v>0</v>
      </c>
      <c r="J32" s="394">
        <f t="shared" si="8"/>
        <v>8421917.8082191814</v>
      </c>
      <c r="L32" s="672">
        <f t="shared" si="5"/>
        <v>5.2999999999999999E-2</v>
      </c>
      <c r="M32" s="302">
        <f t="shared" si="11"/>
        <v>290410.9589041096</v>
      </c>
      <c r="N32" s="253">
        <f t="shared" si="6"/>
        <v>0</v>
      </c>
      <c r="O32" s="394">
        <f t="shared" si="9"/>
        <v>8421917.8082191814</v>
      </c>
    </row>
    <row r="33" spans="1:15" outlineLevel="1">
      <c r="A33" s="319" t="str">
        <f t="shared" si="1"/>
        <v>01</v>
      </c>
      <c r="B33" s="253" t="str">
        <f t="shared" si="2"/>
        <v>2023-04</v>
      </c>
      <c r="C33" s="253">
        <f t="shared" si="7"/>
        <v>365</v>
      </c>
      <c r="D33" s="350">
        <v>45046</v>
      </c>
      <c r="E33" s="673">
        <v>0.04</v>
      </c>
      <c r="F33" s="672">
        <v>1.2999999999999999E-2</v>
      </c>
      <c r="G33" s="672">
        <f t="shared" si="12"/>
        <v>5.2999999999999999E-2</v>
      </c>
      <c r="H33" s="302">
        <f t="shared" si="4"/>
        <v>290410.9589041096</v>
      </c>
      <c r="I33" s="253">
        <f t="shared" si="0"/>
        <v>0</v>
      </c>
      <c r="J33" s="652">
        <f t="shared" si="8"/>
        <v>8712328.7671232913</v>
      </c>
      <c r="L33" s="672">
        <f t="shared" si="5"/>
        <v>5.2999999999999999E-2</v>
      </c>
      <c r="M33" s="302">
        <f t="shared" si="11"/>
        <v>290410.9589041096</v>
      </c>
      <c r="N33" s="253">
        <f t="shared" si="6"/>
        <v>0</v>
      </c>
      <c r="O33" s="652">
        <f t="shared" si="9"/>
        <v>8712328.7671232913</v>
      </c>
    </row>
    <row r="34" spans="1:15" outlineLevel="1">
      <c r="A34" s="319" t="str">
        <f t="shared" si="1"/>
        <v>02</v>
      </c>
      <c r="B34" s="253" t="str">
        <f t="shared" si="2"/>
        <v>2023-05</v>
      </c>
      <c r="C34" s="253">
        <f t="shared" si="7"/>
        <v>365</v>
      </c>
      <c r="D34" s="350">
        <v>45047</v>
      </c>
      <c r="E34" s="673">
        <v>0.04</v>
      </c>
      <c r="F34" s="672">
        <v>1.2999999999999999E-2</v>
      </c>
      <c r="G34" s="672">
        <f t="shared" si="12"/>
        <v>5.2999999999999999E-2</v>
      </c>
      <c r="H34" s="302">
        <f t="shared" si="4"/>
        <v>290410.9589041096</v>
      </c>
      <c r="I34" s="253">
        <f t="shared" si="0"/>
        <v>0</v>
      </c>
      <c r="J34" s="394">
        <f t="shared" si="8"/>
        <v>9002739.7260274012</v>
      </c>
      <c r="L34" s="672">
        <f t="shared" si="5"/>
        <v>5.2999999999999999E-2</v>
      </c>
      <c r="M34" s="302">
        <f t="shared" si="11"/>
        <v>290410.9589041096</v>
      </c>
      <c r="N34" s="253">
        <f t="shared" si="6"/>
        <v>0</v>
      </c>
      <c r="O34" s="394">
        <f t="shared" si="9"/>
        <v>9002739.7260274012</v>
      </c>
    </row>
    <row r="35" spans="1:15" outlineLevel="1">
      <c r="A35" s="319" t="str">
        <f t="shared" si="1"/>
        <v>03</v>
      </c>
      <c r="B35" s="253" t="str">
        <f t="shared" si="2"/>
        <v>2023-05</v>
      </c>
      <c r="C35" s="253">
        <f t="shared" si="7"/>
        <v>365</v>
      </c>
      <c r="D35" s="350">
        <v>45048</v>
      </c>
      <c r="E35" s="673">
        <v>0.04</v>
      </c>
      <c r="F35" s="672">
        <v>1.2999999999999999E-2</v>
      </c>
      <c r="G35" s="672">
        <f t="shared" si="12"/>
        <v>5.2999999999999999E-2</v>
      </c>
      <c r="H35" s="302">
        <f t="shared" si="4"/>
        <v>290410.9589041096</v>
      </c>
      <c r="I35" s="509">
        <f t="shared" si="0"/>
        <v>8712328</v>
      </c>
      <c r="J35" s="394">
        <f>J34+H35-I35</f>
        <v>580822.68493151106</v>
      </c>
      <c r="L35" s="672">
        <f t="shared" si="5"/>
        <v>5.2999999999999999E-2</v>
      </c>
      <c r="M35" s="302">
        <f t="shared" si="11"/>
        <v>290410.9589041096</v>
      </c>
      <c r="N35" s="253">
        <f t="shared" si="6"/>
        <v>8712328</v>
      </c>
      <c r="O35" s="394">
        <f t="shared" si="9"/>
        <v>580822.68493151106</v>
      </c>
    </row>
    <row r="36" spans="1:15" outlineLevel="1">
      <c r="A36" s="319" t="str">
        <f t="shared" si="1"/>
        <v>04</v>
      </c>
      <c r="B36" s="253" t="str">
        <f t="shared" si="2"/>
        <v>2023-05</v>
      </c>
      <c r="C36" s="253">
        <f t="shared" si="7"/>
        <v>365</v>
      </c>
      <c r="D36" s="350">
        <v>45049</v>
      </c>
      <c r="E36" s="673">
        <v>0.04</v>
      </c>
      <c r="F36" s="672">
        <v>1.2999999999999999E-2</v>
      </c>
      <c r="G36" s="672">
        <f t="shared" si="12"/>
        <v>5.2999999999999999E-2</v>
      </c>
      <c r="H36" s="302">
        <f t="shared" si="4"/>
        <v>290410.9589041096</v>
      </c>
      <c r="I36" s="253">
        <f t="shared" si="0"/>
        <v>0</v>
      </c>
      <c r="J36" s="394">
        <f t="shared" si="8"/>
        <v>871233.64383562072</v>
      </c>
      <c r="L36" s="672">
        <f t="shared" si="5"/>
        <v>5.2999999999999999E-2</v>
      </c>
      <c r="M36" s="302">
        <f t="shared" si="11"/>
        <v>290410.9589041096</v>
      </c>
      <c r="N36" s="253">
        <f t="shared" si="6"/>
        <v>0</v>
      </c>
      <c r="O36" s="394">
        <f t="shared" si="9"/>
        <v>871233.64383562072</v>
      </c>
    </row>
    <row r="37" spans="1:15" outlineLevel="1">
      <c r="A37" s="319" t="str">
        <f t="shared" si="1"/>
        <v>05</v>
      </c>
      <c r="B37" s="253" t="str">
        <f t="shared" si="2"/>
        <v>2023-05</v>
      </c>
      <c r="C37" s="253">
        <f t="shared" si="7"/>
        <v>365</v>
      </c>
      <c r="D37" s="350">
        <v>45050</v>
      </c>
      <c r="E37" s="673">
        <v>0.04</v>
      </c>
      <c r="F37" s="672">
        <v>1.2999999999999999E-2</v>
      </c>
      <c r="G37" s="672">
        <f t="shared" si="12"/>
        <v>5.2999999999999999E-2</v>
      </c>
      <c r="H37" s="302">
        <f t="shared" si="4"/>
        <v>290410.9589041096</v>
      </c>
      <c r="I37" s="253">
        <f t="shared" si="0"/>
        <v>0</v>
      </c>
      <c r="J37" s="394">
        <f t="shared" si="8"/>
        <v>1161644.6027397304</v>
      </c>
      <c r="L37" s="672">
        <f t="shared" si="5"/>
        <v>5.2999999999999999E-2</v>
      </c>
      <c r="M37" s="302">
        <f t="shared" si="11"/>
        <v>290410.9589041096</v>
      </c>
      <c r="N37" s="253">
        <f t="shared" si="6"/>
        <v>0</v>
      </c>
      <c r="O37" s="394">
        <f t="shared" si="9"/>
        <v>1161644.6027397304</v>
      </c>
    </row>
    <row r="38" spans="1:15" outlineLevel="1">
      <c r="A38" s="319" t="str">
        <f t="shared" si="1"/>
        <v>06</v>
      </c>
      <c r="B38" s="253" t="str">
        <f t="shared" si="2"/>
        <v>2023-05</v>
      </c>
      <c r="C38" s="253">
        <f t="shared" si="7"/>
        <v>365</v>
      </c>
      <c r="D38" s="350">
        <v>45051</v>
      </c>
      <c r="E38" s="673">
        <v>0.04</v>
      </c>
      <c r="F38" s="672">
        <v>1.2999999999999999E-2</v>
      </c>
      <c r="G38" s="672">
        <f t="shared" si="12"/>
        <v>5.2999999999999999E-2</v>
      </c>
      <c r="H38" s="302">
        <f t="shared" si="4"/>
        <v>290410.9589041096</v>
      </c>
      <c r="I38" s="253">
        <f t="shared" si="0"/>
        <v>0</v>
      </c>
      <c r="J38" s="394">
        <f t="shared" si="8"/>
        <v>1452055.56164384</v>
      </c>
      <c r="L38" s="672">
        <f t="shared" si="5"/>
        <v>5.2999999999999999E-2</v>
      </c>
      <c r="M38" s="302">
        <f t="shared" si="11"/>
        <v>290410.9589041096</v>
      </c>
      <c r="N38" s="253">
        <f t="shared" si="6"/>
        <v>0</v>
      </c>
      <c r="O38" s="394">
        <f t="shared" si="9"/>
        <v>1452055.56164384</v>
      </c>
    </row>
    <row r="39" spans="1:15" outlineLevel="1">
      <c r="A39" s="319" t="str">
        <f t="shared" si="1"/>
        <v>07</v>
      </c>
      <c r="B39" s="253" t="str">
        <f t="shared" si="2"/>
        <v>2023-05</v>
      </c>
      <c r="C39" s="253">
        <f t="shared" si="7"/>
        <v>365</v>
      </c>
      <c r="D39" s="350">
        <v>45052</v>
      </c>
      <c r="E39" s="673">
        <v>0.04</v>
      </c>
      <c r="F39" s="672">
        <v>1.2999999999999999E-2</v>
      </c>
      <c r="G39" s="672">
        <f t="shared" si="12"/>
        <v>5.2999999999999999E-2</v>
      </c>
      <c r="H39" s="302">
        <f t="shared" si="4"/>
        <v>290410.9589041096</v>
      </c>
      <c r="I39" s="253">
        <f t="shared" si="0"/>
        <v>0</v>
      </c>
      <c r="J39" s="394">
        <f t="shared" si="8"/>
        <v>1742466.5205479497</v>
      </c>
      <c r="L39" s="672">
        <f t="shared" si="5"/>
        <v>5.2999999999999999E-2</v>
      </c>
      <c r="M39" s="302">
        <f t="shared" si="11"/>
        <v>290410.9589041096</v>
      </c>
      <c r="N39" s="253">
        <f t="shared" si="6"/>
        <v>0</v>
      </c>
      <c r="O39" s="394">
        <f t="shared" si="9"/>
        <v>1742466.5205479497</v>
      </c>
    </row>
    <row r="40" spans="1:15" outlineLevel="1">
      <c r="A40" s="319" t="str">
        <f t="shared" si="1"/>
        <v>08</v>
      </c>
      <c r="B40" s="253" t="str">
        <f t="shared" si="2"/>
        <v>2023-05</v>
      </c>
      <c r="C40" s="253">
        <f t="shared" si="7"/>
        <v>365</v>
      </c>
      <c r="D40" s="350">
        <v>45053</v>
      </c>
      <c r="E40" s="673">
        <v>0.04</v>
      </c>
      <c r="F40" s="672">
        <v>1.2999999999999999E-2</v>
      </c>
      <c r="G40" s="672">
        <f t="shared" si="12"/>
        <v>5.2999999999999999E-2</v>
      </c>
      <c r="H40" s="302">
        <f t="shared" si="4"/>
        <v>290410.9589041096</v>
      </c>
      <c r="I40" s="253">
        <f t="shared" si="0"/>
        <v>0</v>
      </c>
      <c r="J40" s="394">
        <f t="shared" si="8"/>
        <v>2032877.4794520594</v>
      </c>
      <c r="L40" s="672">
        <f t="shared" si="5"/>
        <v>5.2999999999999999E-2</v>
      </c>
      <c r="M40" s="302">
        <f t="shared" si="11"/>
        <v>290410.9589041096</v>
      </c>
      <c r="N40" s="253">
        <f t="shared" si="6"/>
        <v>0</v>
      </c>
      <c r="O40" s="394">
        <f t="shared" si="9"/>
        <v>2032877.4794520594</v>
      </c>
    </row>
    <row r="41" spans="1:15" outlineLevel="1">
      <c r="A41" s="319" t="str">
        <f t="shared" si="1"/>
        <v>09</v>
      </c>
      <c r="B41" s="253" t="str">
        <f t="shared" si="2"/>
        <v>2023-05</v>
      </c>
      <c r="C41" s="253">
        <f t="shared" si="7"/>
        <v>365</v>
      </c>
      <c r="D41" s="350">
        <v>45054</v>
      </c>
      <c r="E41" s="673">
        <v>0.04</v>
      </c>
      <c r="F41" s="672">
        <v>1.2999999999999999E-2</v>
      </c>
      <c r="G41" s="672">
        <f t="shared" si="12"/>
        <v>5.2999999999999999E-2</v>
      </c>
      <c r="H41" s="302">
        <f t="shared" si="4"/>
        <v>290410.9589041096</v>
      </c>
      <c r="I41" s="253">
        <f t="shared" si="0"/>
        <v>0</v>
      </c>
      <c r="J41" s="394">
        <f t="shared" si="8"/>
        <v>2323288.438356169</v>
      </c>
      <c r="L41" s="672">
        <f t="shared" si="5"/>
        <v>5.2999999999999999E-2</v>
      </c>
      <c r="M41" s="302">
        <f t="shared" si="11"/>
        <v>290410.9589041096</v>
      </c>
      <c r="N41" s="253">
        <f t="shared" si="6"/>
        <v>0</v>
      </c>
      <c r="O41" s="394">
        <f t="shared" si="9"/>
        <v>2323288.438356169</v>
      </c>
    </row>
    <row r="42" spans="1:15" outlineLevel="1">
      <c r="A42" s="319" t="str">
        <f t="shared" si="1"/>
        <v>10</v>
      </c>
      <c r="B42" s="253" t="str">
        <f t="shared" si="2"/>
        <v>2023-05</v>
      </c>
      <c r="C42" s="253">
        <f t="shared" si="7"/>
        <v>365</v>
      </c>
      <c r="D42" s="350">
        <v>45055</v>
      </c>
      <c r="E42" s="673">
        <v>0.04</v>
      </c>
      <c r="F42" s="672">
        <v>1.2999999999999999E-2</v>
      </c>
      <c r="G42" s="672">
        <f t="shared" si="12"/>
        <v>5.2999999999999999E-2</v>
      </c>
      <c r="H42" s="302">
        <f t="shared" si="4"/>
        <v>290410.9589041096</v>
      </c>
      <c r="I42" s="253">
        <f t="shared" si="0"/>
        <v>0</v>
      </c>
      <c r="J42" s="394">
        <f t="shared" si="8"/>
        <v>2613699.3972602785</v>
      </c>
      <c r="L42" s="672">
        <f t="shared" si="5"/>
        <v>5.2999999999999999E-2</v>
      </c>
      <c r="M42" s="302">
        <f t="shared" si="11"/>
        <v>290410.9589041096</v>
      </c>
      <c r="N42" s="253">
        <f t="shared" si="6"/>
        <v>0</v>
      </c>
      <c r="O42" s="394">
        <f t="shared" si="9"/>
        <v>2613699.3972602785</v>
      </c>
    </row>
    <row r="43" spans="1:15" outlineLevel="1">
      <c r="A43" s="319" t="str">
        <f t="shared" si="1"/>
        <v>11</v>
      </c>
      <c r="B43" s="253" t="str">
        <f t="shared" si="2"/>
        <v>2023-05</v>
      </c>
      <c r="C43" s="253">
        <f t="shared" si="7"/>
        <v>365</v>
      </c>
      <c r="D43" s="350">
        <v>45056</v>
      </c>
      <c r="E43" s="673">
        <v>0.04</v>
      </c>
      <c r="F43" s="672">
        <v>1.2999999999999999E-2</v>
      </c>
      <c r="G43" s="672">
        <f t="shared" si="12"/>
        <v>5.2999999999999999E-2</v>
      </c>
      <c r="H43" s="302">
        <f t="shared" si="4"/>
        <v>290410.9589041096</v>
      </c>
      <c r="I43" s="253">
        <f t="shared" si="0"/>
        <v>0</v>
      </c>
      <c r="J43" s="394">
        <f t="shared" si="8"/>
        <v>2904110.3561643879</v>
      </c>
      <c r="L43" s="672">
        <f t="shared" si="5"/>
        <v>5.2999999999999999E-2</v>
      </c>
      <c r="M43" s="302">
        <f t="shared" si="11"/>
        <v>290410.9589041096</v>
      </c>
      <c r="N43" s="253">
        <f t="shared" si="6"/>
        <v>0</v>
      </c>
      <c r="O43" s="394">
        <f t="shared" si="9"/>
        <v>2904110.3561643879</v>
      </c>
    </row>
    <row r="44" spans="1:15" outlineLevel="1">
      <c r="A44" s="319" t="str">
        <f t="shared" si="1"/>
        <v>12</v>
      </c>
      <c r="B44" s="253" t="str">
        <f t="shared" si="2"/>
        <v>2023-05</v>
      </c>
      <c r="C44" s="253">
        <f t="shared" si="7"/>
        <v>365</v>
      </c>
      <c r="D44" s="350">
        <v>45057</v>
      </c>
      <c r="E44" s="673">
        <v>0.04</v>
      </c>
      <c r="F44" s="672">
        <v>1.2999999999999999E-2</v>
      </c>
      <c r="G44" s="672">
        <f t="shared" si="12"/>
        <v>5.2999999999999999E-2</v>
      </c>
      <c r="H44" s="302">
        <f t="shared" si="4"/>
        <v>290410.9589041096</v>
      </c>
      <c r="I44" s="253">
        <f t="shared" si="0"/>
        <v>0</v>
      </c>
      <c r="J44" s="394">
        <f t="shared" si="8"/>
        <v>3194521.3150684973</v>
      </c>
      <c r="L44" s="672">
        <f t="shared" si="5"/>
        <v>5.2999999999999999E-2</v>
      </c>
      <c r="M44" s="302">
        <f t="shared" si="11"/>
        <v>290410.9589041096</v>
      </c>
      <c r="N44" s="253">
        <f t="shared" si="6"/>
        <v>0</v>
      </c>
      <c r="O44" s="394">
        <f t="shared" si="9"/>
        <v>3194521.3150684973</v>
      </c>
    </row>
    <row r="45" spans="1:15" outlineLevel="1">
      <c r="A45" s="319" t="str">
        <f t="shared" si="1"/>
        <v>13</v>
      </c>
      <c r="B45" s="253" t="str">
        <f t="shared" si="2"/>
        <v>2023-05</v>
      </c>
      <c r="C45" s="253">
        <f t="shared" si="7"/>
        <v>365</v>
      </c>
      <c r="D45" s="350">
        <v>45058</v>
      </c>
      <c r="E45" s="673">
        <v>0.04</v>
      </c>
      <c r="F45" s="672">
        <v>1.2999999999999999E-2</v>
      </c>
      <c r="G45" s="672">
        <f t="shared" si="12"/>
        <v>5.2999999999999999E-2</v>
      </c>
      <c r="H45" s="302">
        <f t="shared" si="4"/>
        <v>290410.9589041096</v>
      </c>
      <c r="I45" s="253">
        <f t="shared" si="0"/>
        <v>0</v>
      </c>
      <c r="J45" s="394">
        <f t="shared" si="8"/>
        <v>3484932.2739726068</v>
      </c>
      <c r="L45" s="672">
        <f t="shared" si="5"/>
        <v>5.2999999999999999E-2</v>
      </c>
      <c r="M45" s="302">
        <f t="shared" si="11"/>
        <v>290410.9589041096</v>
      </c>
      <c r="N45" s="253">
        <f t="shared" si="6"/>
        <v>0</v>
      </c>
      <c r="O45" s="394">
        <f t="shared" si="9"/>
        <v>3484932.2739726068</v>
      </c>
    </row>
    <row r="46" spans="1:15" outlineLevel="1">
      <c r="A46" s="319" t="str">
        <f t="shared" si="1"/>
        <v>14</v>
      </c>
      <c r="B46" s="253" t="str">
        <f t="shared" si="2"/>
        <v>2023-05</v>
      </c>
      <c r="C46" s="253">
        <f t="shared" si="7"/>
        <v>365</v>
      </c>
      <c r="D46" s="350">
        <v>45059</v>
      </c>
      <c r="E46" s="673">
        <v>0.04</v>
      </c>
      <c r="F46" s="672">
        <v>1.2999999999999999E-2</v>
      </c>
      <c r="G46" s="672">
        <f t="shared" si="12"/>
        <v>5.2999999999999999E-2</v>
      </c>
      <c r="H46" s="302">
        <f t="shared" si="4"/>
        <v>290410.9589041096</v>
      </c>
      <c r="I46" s="253">
        <f t="shared" si="0"/>
        <v>0</v>
      </c>
      <c r="J46" s="394">
        <f t="shared" si="8"/>
        <v>3775343.2328767162</v>
      </c>
      <c r="L46" s="672">
        <f t="shared" si="5"/>
        <v>5.2999999999999999E-2</v>
      </c>
      <c r="M46" s="302">
        <f t="shared" si="11"/>
        <v>290410.9589041096</v>
      </c>
      <c r="N46" s="253">
        <f t="shared" si="6"/>
        <v>0</v>
      </c>
      <c r="O46" s="394">
        <f t="shared" si="9"/>
        <v>3775343.2328767162</v>
      </c>
    </row>
    <row r="47" spans="1:15" outlineLevel="1">
      <c r="A47" s="319" t="str">
        <f t="shared" si="1"/>
        <v>15</v>
      </c>
      <c r="B47" s="253" t="str">
        <f t="shared" si="2"/>
        <v>2023-05</v>
      </c>
      <c r="C47" s="253">
        <f t="shared" si="7"/>
        <v>365</v>
      </c>
      <c r="D47" s="350">
        <v>45060</v>
      </c>
      <c r="E47" s="673">
        <v>0.04</v>
      </c>
      <c r="F47" s="672">
        <v>1.2999999999999999E-2</v>
      </c>
      <c r="G47" s="672">
        <f t="shared" si="12"/>
        <v>5.2999999999999999E-2</v>
      </c>
      <c r="H47" s="302">
        <f t="shared" si="4"/>
        <v>290410.9589041096</v>
      </c>
      <c r="I47" s="253">
        <f t="shared" si="0"/>
        <v>0</v>
      </c>
      <c r="J47" s="394">
        <f t="shared" si="8"/>
        <v>4065754.1917808256</v>
      </c>
      <c r="L47" s="672">
        <f t="shared" si="5"/>
        <v>5.2999999999999999E-2</v>
      </c>
      <c r="M47" s="302">
        <f t="shared" si="11"/>
        <v>290410.9589041096</v>
      </c>
      <c r="N47" s="253">
        <f t="shared" si="6"/>
        <v>0</v>
      </c>
      <c r="O47" s="394">
        <f t="shared" si="9"/>
        <v>4065754.1917808256</v>
      </c>
    </row>
    <row r="48" spans="1:15" outlineLevel="1">
      <c r="A48" s="319" t="str">
        <f t="shared" si="1"/>
        <v>16</v>
      </c>
      <c r="B48" s="253" t="str">
        <f t="shared" si="2"/>
        <v>2023-05</v>
      </c>
      <c r="C48" s="253">
        <f t="shared" si="7"/>
        <v>365</v>
      </c>
      <c r="D48" s="350">
        <v>45061</v>
      </c>
      <c r="E48" s="673">
        <v>0.04</v>
      </c>
      <c r="F48" s="672">
        <v>1.2999999999999999E-2</v>
      </c>
      <c r="G48" s="672">
        <f t="shared" si="12"/>
        <v>5.2999999999999999E-2</v>
      </c>
      <c r="H48" s="302">
        <f t="shared" si="4"/>
        <v>290410.9589041096</v>
      </c>
      <c r="I48" s="253">
        <f t="shared" si="0"/>
        <v>0</v>
      </c>
      <c r="J48" s="394">
        <f t="shared" si="8"/>
        <v>4356165.150684935</v>
      </c>
      <c r="L48" s="672">
        <f t="shared" si="5"/>
        <v>5.2999999999999999E-2</v>
      </c>
      <c r="M48" s="302">
        <f t="shared" si="11"/>
        <v>290410.9589041096</v>
      </c>
      <c r="N48" s="253">
        <f t="shared" si="6"/>
        <v>0</v>
      </c>
      <c r="O48" s="394">
        <f t="shared" si="9"/>
        <v>4356165.150684935</v>
      </c>
    </row>
    <row r="49" spans="1:15" outlineLevel="1">
      <c r="A49" s="319" t="str">
        <f t="shared" si="1"/>
        <v>17</v>
      </c>
      <c r="B49" s="253" t="str">
        <f t="shared" si="2"/>
        <v>2023-05</v>
      </c>
      <c r="C49" s="253">
        <f t="shared" si="7"/>
        <v>365</v>
      </c>
      <c r="D49" s="350">
        <v>45062</v>
      </c>
      <c r="E49" s="673">
        <v>0.04</v>
      </c>
      <c r="F49" s="672">
        <v>1.2999999999999999E-2</v>
      </c>
      <c r="G49" s="672">
        <f t="shared" si="12"/>
        <v>5.2999999999999999E-2</v>
      </c>
      <c r="H49" s="302">
        <f t="shared" si="4"/>
        <v>290410.9589041096</v>
      </c>
      <c r="I49" s="253">
        <f t="shared" si="0"/>
        <v>0</v>
      </c>
      <c r="J49" s="394">
        <f t="shared" si="8"/>
        <v>4646576.1095890449</v>
      </c>
      <c r="L49" s="672">
        <f t="shared" si="5"/>
        <v>5.2999999999999999E-2</v>
      </c>
      <c r="M49" s="302">
        <f t="shared" si="11"/>
        <v>290410.9589041096</v>
      </c>
      <c r="N49" s="253">
        <f t="shared" si="6"/>
        <v>0</v>
      </c>
      <c r="O49" s="394">
        <f t="shared" si="9"/>
        <v>4646576.1095890449</v>
      </c>
    </row>
    <row r="50" spans="1:15" outlineLevel="1">
      <c r="A50" s="319" t="str">
        <f t="shared" si="1"/>
        <v>18</v>
      </c>
      <c r="B50" s="253" t="str">
        <f t="shared" si="2"/>
        <v>2023-05</v>
      </c>
      <c r="C50" s="253">
        <f t="shared" si="7"/>
        <v>365</v>
      </c>
      <c r="D50" s="350">
        <v>45063</v>
      </c>
      <c r="E50" s="673">
        <v>0.04</v>
      </c>
      <c r="F50" s="672">
        <v>1.2999999999999999E-2</v>
      </c>
      <c r="G50" s="672">
        <f t="shared" si="12"/>
        <v>5.2999999999999999E-2</v>
      </c>
      <c r="H50" s="302">
        <f t="shared" si="4"/>
        <v>290410.9589041096</v>
      </c>
      <c r="I50" s="253">
        <f t="shared" si="0"/>
        <v>0</v>
      </c>
      <c r="J50" s="394">
        <f t="shared" si="8"/>
        <v>4936987.0684931548</v>
      </c>
      <c r="L50" s="672">
        <f t="shared" si="5"/>
        <v>5.2999999999999999E-2</v>
      </c>
      <c r="M50" s="302">
        <f t="shared" si="11"/>
        <v>290410.9589041096</v>
      </c>
      <c r="N50" s="253">
        <f t="shared" si="6"/>
        <v>0</v>
      </c>
      <c r="O50" s="394">
        <f t="shared" si="9"/>
        <v>4936987.0684931548</v>
      </c>
    </row>
    <row r="51" spans="1:15" outlineLevel="1">
      <c r="A51" s="319" t="str">
        <f t="shared" si="1"/>
        <v>19</v>
      </c>
      <c r="B51" s="253" t="str">
        <f t="shared" si="2"/>
        <v>2023-05</v>
      </c>
      <c r="C51" s="253">
        <f t="shared" si="7"/>
        <v>365</v>
      </c>
      <c r="D51" s="350">
        <v>45064</v>
      </c>
      <c r="E51" s="673">
        <v>0.04</v>
      </c>
      <c r="F51" s="672">
        <v>1.2999999999999999E-2</v>
      </c>
      <c r="G51" s="672">
        <f t="shared" si="12"/>
        <v>5.2999999999999999E-2</v>
      </c>
      <c r="H51" s="302">
        <f t="shared" si="4"/>
        <v>290410.9589041096</v>
      </c>
      <c r="I51" s="253">
        <f t="shared" si="0"/>
        <v>0</v>
      </c>
      <c r="J51" s="394">
        <f t="shared" si="8"/>
        <v>5227398.0273972647</v>
      </c>
      <c r="L51" s="672">
        <f t="shared" si="5"/>
        <v>5.2999999999999999E-2</v>
      </c>
      <c r="M51" s="302">
        <f t="shared" si="11"/>
        <v>290410.9589041096</v>
      </c>
      <c r="N51" s="253">
        <f t="shared" si="6"/>
        <v>0</v>
      </c>
      <c r="O51" s="394">
        <f t="shared" si="9"/>
        <v>5227398.0273972647</v>
      </c>
    </row>
    <row r="52" spans="1:15" outlineLevel="1">
      <c r="A52" s="319" t="str">
        <f t="shared" si="1"/>
        <v>20</v>
      </c>
      <c r="B52" s="253" t="str">
        <f t="shared" si="2"/>
        <v>2023-05</v>
      </c>
      <c r="C52" s="253">
        <f t="shared" si="7"/>
        <v>365</v>
      </c>
      <c r="D52" s="350">
        <v>45065</v>
      </c>
      <c r="E52" s="673">
        <v>0.04</v>
      </c>
      <c r="F52" s="672">
        <v>1.2999999999999999E-2</v>
      </c>
      <c r="G52" s="672">
        <f t="shared" si="12"/>
        <v>5.2999999999999999E-2</v>
      </c>
      <c r="H52" s="302">
        <f t="shared" si="4"/>
        <v>290410.9589041096</v>
      </c>
      <c r="I52" s="253">
        <f t="shared" si="0"/>
        <v>0</v>
      </c>
      <c r="J52" s="394">
        <f t="shared" si="8"/>
        <v>5517808.9863013746</v>
      </c>
      <c r="L52" s="672">
        <f t="shared" si="5"/>
        <v>5.2999999999999999E-2</v>
      </c>
      <c r="M52" s="302">
        <f t="shared" si="11"/>
        <v>290410.9589041096</v>
      </c>
      <c r="N52" s="253">
        <f t="shared" si="6"/>
        <v>0</v>
      </c>
      <c r="O52" s="394">
        <f t="shared" si="9"/>
        <v>5517808.9863013746</v>
      </c>
    </row>
    <row r="53" spans="1:15" outlineLevel="1">
      <c r="A53" s="319" t="str">
        <f t="shared" si="1"/>
        <v>21</v>
      </c>
      <c r="B53" s="253" t="str">
        <f t="shared" si="2"/>
        <v>2023-05</v>
      </c>
      <c r="C53" s="253">
        <f t="shared" si="7"/>
        <v>365</v>
      </c>
      <c r="D53" s="350">
        <v>45066</v>
      </c>
      <c r="E53" s="673">
        <v>0.04</v>
      </c>
      <c r="F53" s="672">
        <v>1.2999999999999999E-2</v>
      </c>
      <c r="G53" s="672">
        <f t="shared" si="12"/>
        <v>5.2999999999999999E-2</v>
      </c>
      <c r="H53" s="302">
        <f t="shared" si="4"/>
        <v>290410.9589041096</v>
      </c>
      <c r="I53" s="253">
        <f t="shared" si="0"/>
        <v>0</v>
      </c>
      <c r="J53" s="394">
        <f t="shared" si="8"/>
        <v>5808219.9452054845</v>
      </c>
      <c r="L53" s="672">
        <f t="shared" si="5"/>
        <v>5.2999999999999999E-2</v>
      </c>
      <c r="M53" s="302">
        <f t="shared" si="11"/>
        <v>290410.9589041096</v>
      </c>
      <c r="N53" s="253">
        <f t="shared" si="6"/>
        <v>0</v>
      </c>
      <c r="O53" s="394">
        <f t="shared" si="9"/>
        <v>5808219.9452054845</v>
      </c>
    </row>
    <row r="54" spans="1:15" outlineLevel="1">
      <c r="A54" s="319" t="str">
        <f t="shared" si="1"/>
        <v>22</v>
      </c>
      <c r="B54" s="253" t="str">
        <f t="shared" si="2"/>
        <v>2023-05</v>
      </c>
      <c r="C54" s="253">
        <f t="shared" si="7"/>
        <v>365</v>
      </c>
      <c r="D54" s="350">
        <v>45067</v>
      </c>
      <c r="E54" s="673">
        <v>0.04</v>
      </c>
      <c r="F54" s="672">
        <v>1.2999999999999999E-2</v>
      </c>
      <c r="G54" s="672">
        <f t="shared" si="12"/>
        <v>5.2999999999999999E-2</v>
      </c>
      <c r="H54" s="302">
        <f t="shared" si="4"/>
        <v>290410.9589041096</v>
      </c>
      <c r="I54" s="253">
        <f t="shared" si="0"/>
        <v>0</v>
      </c>
      <c r="J54" s="394">
        <f t="shared" si="8"/>
        <v>6098630.9041095944</v>
      </c>
      <c r="L54" s="672">
        <f t="shared" si="5"/>
        <v>5.2999999999999999E-2</v>
      </c>
      <c r="M54" s="302">
        <f t="shared" si="11"/>
        <v>290410.9589041096</v>
      </c>
      <c r="N54" s="253">
        <f t="shared" si="6"/>
        <v>0</v>
      </c>
      <c r="O54" s="394">
        <f t="shared" si="9"/>
        <v>6098630.9041095944</v>
      </c>
    </row>
    <row r="55" spans="1:15" outlineLevel="1">
      <c r="A55" s="319" t="str">
        <f t="shared" si="1"/>
        <v>23</v>
      </c>
      <c r="B55" s="253" t="str">
        <f t="shared" si="2"/>
        <v>2023-05</v>
      </c>
      <c r="C55" s="253">
        <f t="shared" si="7"/>
        <v>365</v>
      </c>
      <c r="D55" s="350">
        <v>45068</v>
      </c>
      <c r="E55" s="673">
        <v>0.04</v>
      </c>
      <c r="F55" s="672">
        <v>1.2999999999999999E-2</v>
      </c>
      <c r="G55" s="672">
        <f t="shared" si="12"/>
        <v>5.2999999999999999E-2</v>
      </c>
      <c r="H55" s="302">
        <f t="shared" si="4"/>
        <v>290410.9589041096</v>
      </c>
      <c r="I55" s="253">
        <f t="shared" si="0"/>
        <v>0</v>
      </c>
      <c r="J55" s="394">
        <f t="shared" si="8"/>
        <v>6389041.8630137043</v>
      </c>
      <c r="L55" s="672">
        <f t="shared" si="5"/>
        <v>5.2999999999999999E-2</v>
      </c>
      <c r="M55" s="302">
        <f t="shared" si="11"/>
        <v>290410.9589041096</v>
      </c>
      <c r="N55" s="253">
        <f t="shared" si="6"/>
        <v>0</v>
      </c>
      <c r="O55" s="394">
        <f t="shared" si="9"/>
        <v>6389041.8630137043</v>
      </c>
    </row>
    <row r="56" spans="1:15" outlineLevel="1">
      <c r="A56" s="319" t="str">
        <f t="shared" si="1"/>
        <v>24</v>
      </c>
      <c r="B56" s="253" t="str">
        <f t="shared" si="2"/>
        <v>2023-05</v>
      </c>
      <c r="C56" s="253">
        <f t="shared" si="7"/>
        <v>365</v>
      </c>
      <c r="D56" s="350">
        <v>45069</v>
      </c>
      <c r="E56" s="673">
        <v>0.04</v>
      </c>
      <c r="F56" s="672">
        <v>1.2999999999999999E-2</v>
      </c>
      <c r="G56" s="672">
        <f t="shared" si="12"/>
        <v>5.2999999999999999E-2</v>
      </c>
      <c r="H56" s="302">
        <f t="shared" si="4"/>
        <v>290410.9589041096</v>
      </c>
      <c r="I56" s="253">
        <f t="shared" si="0"/>
        <v>0</v>
      </c>
      <c r="J56" s="394">
        <f t="shared" si="8"/>
        <v>6679452.8219178142</v>
      </c>
      <c r="L56" s="672">
        <f t="shared" si="5"/>
        <v>5.2999999999999999E-2</v>
      </c>
      <c r="M56" s="302">
        <f t="shared" si="11"/>
        <v>290410.9589041096</v>
      </c>
      <c r="N56" s="253">
        <f t="shared" si="6"/>
        <v>0</v>
      </c>
      <c r="O56" s="394">
        <f t="shared" si="9"/>
        <v>6679452.8219178142</v>
      </c>
    </row>
    <row r="57" spans="1:15" outlineLevel="1">
      <c r="A57" s="319" t="str">
        <f t="shared" si="1"/>
        <v>25</v>
      </c>
      <c r="B57" s="253" t="str">
        <f t="shared" si="2"/>
        <v>2023-05</v>
      </c>
      <c r="C57" s="253">
        <f t="shared" si="7"/>
        <v>365</v>
      </c>
      <c r="D57" s="350">
        <v>45070</v>
      </c>
      <c r="E57" s="673">
        <v>0.04</v>
      </c>
      <c r="F57" s="672">
        <v>1.2999999999999999E-2</v>
      </c>
      <c r="G57" s="672">
        <f t="shared" si="12"/>
        <v>5.2999999999999999E-2</v>
      </c>
      <c r="H57" s="302">
        <f t="shared" si="4"/>
        <v>290410.9589041096</v>
      </c>
      <c r="I57" s="253">
        <f t="shared" si="0"/>
        <v>0</v>
      </c>
      <c r="J57" s="394">
        <f t="shared" si="8"/>
        <v>6969863.7808219241</v>
      </c>
      <c r="L57" s="672">
        <f t="shared" si="5"/>
        <v>5.2999999999999999E-2</v>
      </c>
      <c r="M57" s="302">
        <f t="shared" si="11"/>
        <v>290410.9589041096</v>
      </c>
      <c r="N57" s="253">
        <f t="shared" si="6"/>
        <v>0</v>
      </c>
      <c r="O57" s="394">
        <f t="shared" si="9"/>
        <v>6969863.7808219241</v>
      </c>
    </row>
    <row r="58" spans="1:15" outlineLevel="1">
      <c r="A58" s="319" t="str">
        <f t="shared" si="1"/>
        <v>26</v>
      </c>
      <c r="B58" s="253" t="str">
        <f t="shared" si="2"/>
        <v>2023-05</v>
      </c>
      <c r="C58" s="253">
        <f t="shared" si="7"/>
        <v>365</v>
      </c>
      <c r="D58" s="350">
        <v>45071</v>
      </c>
      <c r="E58" s="673">
        <v>0.04</v>
      </c>
      <c r="F58" s="672">
        <v>1.2999999999999999E-2</v>
      </c>
      <c r="G58" s="672">
        <f t="shared" si="12"/>
        <v>5.2999999999999999E-2</v>
      </c>
      <c r="H58" s="302">
        <f t="shared" si="4"/>
        <v>290410.9589041096</v>
      </c>
      <c r="I58" s="253">
        <f t="shared" si="0"/>
        <v>0</v>
      </c>
      <c r="J58" s="394">
        <f t="shared" si="8"/>
        <v>7260274.739726034</v>
      </c>
      <c r="L58" s="672">
        <f t="shared" si="5"/>
        <v>5.2999999999999999E-2</v>
      </c>
      <c r="M58" s="302">
        <f t="shared" si="11"/>
        <v>290410.9589041096</v>
      </c>
      <c r="N58" s="253">
        <f t="shared" si="6"/>
        <v>0</v>
      </c>
      <c r="O58" s="394">
        <f t="shared" si="9"/>
        <v>7260274.739726034</v>
      </c>
    </row>
    <row r="59" spans="1:15" outlineLevel="1">
      <c r="A59" s="319" t="str">
        <f t="shared" si="1"/>
        <v>27</v>
      </c>
      <c r="B59" s="253" t="str">
        <f t="shared" si="2"/>
        <v>2023-05</v>
      </c>
      <c r="C59" s="253">
        <f t="shared" si="7"/>
        <v>365</v>
      </c>
      <c r="D59" s="350">
        <v>45072</v>
      </c>
      <c r="E59" s="673">
        <v>0.04</v>
      </c>
      <c r="F59" s="672">
        <v>1.2999999999999999E-2</v>
      </c>
      <c r="G59" s="672">
        <f t="shared" si="12"/>
        <v>5.2999999999999999E-2</v>
      </c>
      <c r="H59" s="302">
        <f t="shared" si="4"/>
        <v>290410.9589041096</v>
      </c>
      <c r="I59" s="253">
        <f t="shared" si="0"/>
        <v>0</v>
      </c>
      <c r="J59" s="394">
        <f t="shared" si="8"/>
        <v>7550685.6986301439</v>
      </c>
      <c r="L59" s="672">
        <f t="shared" si="5"/>
        <v>5.2999999999999999E-2</v>
      </c>
      <c r="M59" s="302">
        <f t="shared" si="11"/>
        <v>290410.9589041096</v>
      </c>
      <c r="N59" s="253">
        <f t="shared" si="6"/>
        <v>0</v>
      </c>
      <c r="O59" s="394">
        <f t="shared" si="9"/>
        <v>7550685.6986301439</v>
      </c>
    </row>
    <row r="60" spans="1:15" outlineLevel="1">
      <c r="A60" s="319" t="str">
        <f t="shared" si="1"/>
        <v>28</v>
      </c>
      <c r="B60" s="253" t="str">
        <f t="shared" si="2"/>
        <v>2023-05</v>
      </c>
      <c r="C60" s="253">
        <f t="shared" si="7"/>
        <v>365</v>
      </c>
      <c r="D60" s="350">
        <v>45073</v>
      </c>
      <c r="E60" s="673">
        <v>0.04</v>
      </c>
      <c r="F60" s="672">
        <v>1.2999999999999999E-2</v>
      </c>
      <c r="G60" s="672">
        <f t="shared" si="12"/>
        <v>5.2999999999999999E-2</v>
      </c>
      <c r="H60" s="302">
        <f t="shared" si="4"/>
        <v>290410.9589041096</v>
      </c>
      <c r="I60" s="253">
        <f t="shared" si="0"/>
        <v>0</v>
      </c>
      <c r="J60" s="394">
        <f t="shared" si="8"/>
        <v>7841096.6575342538</v>
      </c>
      <c r="L60" s="672">
        <f t="shared" si="5"/>
        <v>5.2999999999999999E-2</v>
      </c>
      <c r="M60" s="302">
        <f t="shared" si="11"/>
        <v>290410.9589041096</v>
      </c>
      <c r="N60" s="253">
        <f t="shared" si="6"/>
        <v>0</v>
      </c>
      <c r="O60" s="394">
        <f t="shared" si="9"/>
        <v>7841096.6575342538</v>
      </c>
    </row>
    <row r="61" spans="1:15" outlineLevel="1">
      <c r="A61" s="319" t="str">
        <f t="shared" si="1"/>
        <v>29</v>
      </c>
      <c r="B61" s="253" t="str">
        <f t="shared" si="2"/>
        <v>2023-05</v>
      </c>
      <c r="C61" s="253">
        <f t="shared" si="7"/>
        <v>365</v>
      </c>
      <c r="D61" s="350">
        <v>45074</v>
      </c>
      <c r="E61" s="673">
        <v>0.04</v>
      </c>
      <c r="F61" s="672">
        <v>1.2999999999999999E-2</v>
      </c>
      <c r="G61" s="672">
        <f t="shared" si="12"/>
        <v>5.2999999999999999E-2</v>
      </c>
      <c r="H61" s="302">
        <f t="shared" si="4"/>
        <v>290410.9589041096</v>
      </c>
      <c r="I61" s="253">
        <f t="shared" si="0"/>
        <v>0</v>
      </c>
      <c r="J61" s="394">
        <f t="shared" si="8"/>
        <v>8131507.6164383637</v>
      </c>
      <c r="L61" s="672">
        <f t="shared" si="5"/>
        <v>5.2999999999999999E-2</v>
      </c>
      <c r="M61" s="302">
        <f t="shared" si="11"/>
        <v>290410.9589041096</v>
      </c>
      <c r="N61" s="253">
        <f t="shared" si="6"/>
        <v>0</v>
      </c>
      <c r="O61" s="394">
        <f t="shared" si="9"/>
        <v>8131507.6164383637</v>
      </c>
    </row>
    <row r="62" spans="1:15" outlineLevel="1">
      <c r="A62" s="319" t="str">
        <f t="shared" si="1"/>
        <v>30</v>
      </c>
      <c r="B62" s="253" t="str">
        <f t="shared" si="2"/>
        <v>2023-05</v>
      </c>
      <c r="C62" s="253">
        <f t="shared" si="7"/>
        <v>365</v>
      </c>
      <c r="D62" s="350">
        <v>45075</v>
      </c>
      <c r="E62" s="673">
        <v>0.04</v>
      </c>
      <c r="F62" s="672">
        <v>1.2999999999999999E-2</v>
      </c>
      <c r="G62" s="672">
        <f t="shared" si="12"/>
        <v>5.2999999999999999E-2</v>
      </c>
      <c r="H62" s="302">
        <f t="shared" si="4"/>
        <v>290410.9589041096</v>
      </c>
      <c r="I62" s="253">
        <f t="shared" si="0"/>
        <v>0</v>
      </c>
      <c r="J62" s="394">
        <f t="shared" si="8"/>
        <v>8421918.5753424726</v>
      </c>
      <c r="L62" s="672">
        <f t="shared" si="5"/>
        <v>5.2999999999999999E-2</v>
      </c>
      <c r="M62" s="302">
        <f t="shared" si="11"/>
        <v>290410.9589041096</v>
      </c>
      <c r="N62" s="253">
        <f t="shared" si="6"/>
        <v>0</v>
      </c>
      <c r="O62" s="394">
        <f t="shared" si="9"/>
        <v>8421918.5753424726</v>
      </c>
    </row>
    <row r="63" spans="1:15" outlineLevel="1">
      <c r="A63" s="319" t="str">
        <f t="shared" si="1"/>
        <v>31</v>
      </c>
      <c r="B63" s="253" t="str">
        <f t="shared" si="2"/>
        <v>2023-05</v>
      </c>
      <c r="C63" s="253">
        <f t="shared" si="7"/>
        <v>365</v>
      </c>
      <c r="D63" s="350">
        <v>45076</v>
      </c>
      <c r="E63" s="673">
        <v>0.04</v>
      </c>
      <c r="F63" s="672">
        <v>1.2999999999999999E-2</v>
      </c>
      <c r="G63" s="672">
        <f t="shared" si="12"/>
        <v>5.2999999999999999E-2</v>
      </c>
      <c r="H63" s="302">
        <f t="shared" si="4"/>
        <v>290410.9589041096</v>
      </c>
      <c r="I63" s="253">
        <f t="shared" si="0"/>
        <v>0</v>
      </c>
      <c r="J63" s="394">
        <f t="shared" si="8"/>
        <v>8712329.5342465825</v>
      </c>
      <c r="L63" s="672">
        <f t="shared" si="5"/>
        <v>5.2999999999999999E-2</v>
      </c>
      <c r="M63" s="302">
        <f t="shared" si="11"/>
        <v>290410.9589041096</v>
      </c>
      <c r="N63" s="253">
        <f t="shared" si="6"/>
        <v>0</v>
      </c>
      <c r="O63" s="394">
        <f t="shared" si="9"/>
        <v>8712329.5342465825</v>
      </c>
    </row>
    <row r="64" spans="1:15" outlineLevel="1">
      <c r="A64" s="319" t="str">
        <f t="shared" si="1"/>
        <v>01</v>
      </c>
      <c r="B64" s="253" t="str">
        <f t="shared" si="2"/>
        <v>2023-05</v>
      </c>
      <c r="C64" s="253">
        <f t="shared" si="7"/>
        <v>365</v>
      </c>
      <c r="D64" s="350">
        <v>45077</v>
      </c>
      <c r="E64" s="673">
        <v>0.04</v>
      </c>
      <c r="F64" s="672">
        <v>1.2999999999999999E-2</v>
      </c>
      <c r="G64" s="672">
        <f t="shared" si="12"/>
        <v>5.2999999999999999E-2</v>
      </c>
      <c r="H64" s="302">
        <f t="shared" si="4"/>
        <v>290410.9589041096</v>
      </c>
      <c r="I64" s="253">
        <f t="shared" si="0"/>
        <v>9002739</v>
      </c>
      <c r="J64" s="653">
        <f t="shared" si="8"/>
        <v>1.4931506924331188</v>
      </c>
      <c r="L64" s="672">
        <f t="shared" si="5"/>
        <v>5.2999999999999999E-2</v>
      </c>
      <c r="M64" s="302">
        <f t="shared" si="11"/>
        <v>290410.9589041096</v>
      </c>
      <c r="N64" s="253">
        <f t="shared" si="6"/>
        <v>9002739</v>
      </c>
      <c r="O64" s="653">
        <f t="shared" si="9"/>
        <v>1.4931506924331188</v>
      </c>
    </row>
    <row r="65" spans="1:15" outlineLevel="1">
      <c r="A65" s="319" t="str">
        <f t="shared" si="1"/>
        <v>02</v>
      </c>
      <c r="B65" s="253" t="str">
        <f t="shared" si="2"/>
        <v>2023-06</v>
      </c>
      <c r="C65" s="253">
        <f t="shared" si="7"/>
        <v>365</v>
      </c>
      <c r="D65" s="350">
        <v>45078</v>
      </c>
      <c r="E65" s="673">
        <v>0.04</v>
      </c>
      <c r="F65" s="672">
        <v>1.2999999999999999E-2</v>
      </c>
      <c r="G65" s="672">
        <f t="shared" si="12"/>
        <v>5.2999999999999999E-2</v>
      </c>
      <c r="H65" s="302">
        <f t="shared" si="4"/>
        <v>290410.9589041096</v>
      </c>
      <c r="I65" s="253">
        <f t="shared" si="0"/>
        <v>0</v>
      </c>
      <c r="J65" s="394">
        <f t="shared" si="8"/>
        <v>290412.45205480204</v>
      </c>
      <c r="L65" s="672">
        <f t="shared" si="5"/>
        <v>5.2999999999999999E-2</v>
      </c>
      <c r="M65" s="302">
        <f t="shared" si="11"/>
        <v>290410.9589041096</v>
      </c>
      <c r="N65" s="253">
        <f t="shared" si="6"/>
        <v>0</v>
      </c>
      <c r="O65" s="394">
        <f t="shared" si="9"/>
        <v>290412.45205480204</v>
      </c>
    </row>
    <row r="66" spans="1:15" outlineLevel="1">
      <c r="A66" s="319" t="str">
        <f t="shared" si="1"/>
        <v>03</v>
      </c>
      <c r="B66" s="253" t="str">
        <f t="shared" si="2"/>
        <v>2023-06</v>
      </c>
      <c r="C66" s="253">
        <f t="shared" si="7"/>
        <v>365</v>
      </c>
      <c r="D66" s="350">
        <v>45079</v>
      </c>
      <c r="E66" s="673">
        <v>0.04</v>
      </c>
      <c r="F66" s="672">
        <v>1.2999999999999999E-2</v>
      </c>
      <c r="G66" s="672">
        <f t="shared" si="12"/>
        <v>5.2999999999999999E-2</v>
      </c>
      <c r="H66" s="302">
        <f t="shared" si="4"/>
        <v>290410.9589041096</v>
      </c>
      <c r="I66" s="253">
        <f t="shared" si="0"/>
        <v>0</v>
      </c>
      <c r="J66" s="394">
        <f t="shared" si="8"/>
        <v>580823.41095891164</v>
      </c>
      <c r="L66" s="672">
        <f t="shared" si="5"/>
        <v>5.2999999999999999E-2</v>
      </c>
      <c r="M66" s="302">
        <f t="shared" si="11"/>
        <v>290410.9589041096</v>
      </c>
      <c r="N66" s="253">
        <f t="shared" si="6"/>
        <v>0</v>
      </c>
      <c r="O66" s="394">
        <f t="shared" si="9"/>
        <v>580823.41095891164</v>
      </c>
    </row>
    <row r="67" spans="1:15" outlineLevel="1">
      <c r="A67" s="319" t="str">
        <f t="shared" si="1"/>
        <v>04</v>
      </c>
      <c r="B67" s="253" t="str">
        <f t="shared" si="2"/>
        <v>2023-06</v>
      </c>
      <c r="C67" s="253">
        <f t="shared" si="7"/>
        <v>365</v>
      </c>
      <c r="D67" s="350">
        <v>45080</v>
      </c>
      <c r="E67" s="673">
        <v>0.04</v>
      </c>
      <c r="F67" s="672">
        <v>1.2999999999999999E-2</v>
      </c>
      <c r="G67" s="672">
        <f t="shared" si="12"/>
        <v>5.2999999999999999E-2</v>
      </c>
      <c r="H67" s="302">
        <f t="shared" si="4"/>
        <v>290410.9589041096</v>
      </c>
      <c r="I67" s="253">
        <f t="shared" ref="I67:I130" si="14">IFERROR(VLOOKUP(D67*1,R:U,4,0),0)</f>
        <v>0</v>
      </c>
      <c r="J67" s="394">
        <f t="shared" si="8"/>
        <v>871234.36986302119</v>
      </c>
      <c r="L67" s="672">
        <f t="shared" si="5"/>
        <v>5.2999999999999999E-2</v>
      </c>
      <c r="M67" s="302">
        <f t="shared" si="11"/>
        <v>290410.9589041096</v>
      </c>
      <c r="N67" s="253">
        <f t="shared" si="6"/>
        <v>0</v>
      </c>
      <c r="O67" s="394">
        <f t="shared" si="9"/>
        <v>871234.36986302119</v>
      </c>
    </row>
    <row r="68" spans="1:15" outlineLevel="1">
      <c r="A68" s="319" t="str">
        <f t="shared" ref="A68:A131" si="15">TEXT(D68+1,"dd")</f>
        <v>05</v>
      </c>
      <c r="B68" s="253" t="str">
        <f t="shared" ref="B68:B131" si="16">TEXT(D68,"yyyy-mm")</f>
        <v>2023-06</v>
      </c>
      <c r="C68" s="253">
        <f t="shared" si="7"/>
        <v>365</v>
      </c>
      <c r="D68" s="350">
        <v>45081</v>
      </c>
      <c r="E68" s="673">
        <v>0.04</v>
      </c>
      <c r="F68" s="672">
        <v>1.2999999999999999E-2</v>
      </c>
      <c r="G68" s="672">
        <f t="shared" si="12"/>
        <v>5.2999999999999999E-2</v>
      </c>
      <c r="H68" s="302">
        <f t="shared" ref="H68:H131" si="17">$B$1*$G68/C68*(D68-D67)</f>
        <v>290410.9589041096</v>
      </c>
      <c r="I68" s="253">
        <f t="shared" si="14"/>
        <v>0</v>
      </c>
      <c r="J68" s="394">
        <f t="shared" si="8"/>
        <v>1161645.3287671308</v>
      </c>
      <c r="L68" s="672">
        <f t="shared" ref="L68:L131" si="18">$C$1</f>
        <v>5.2999999999999999E-2</v>
      </c>
      <c r="M68" s="302">
        <f t="shared" si="11"/>
        <v>290410.9589041096</v>
      </c>
      <c r="N68" s="253">
        <f t="shared" ref="N68:N131" si="19">I68</f>
        <v>0</v>
      </c>
      <c r="O68" s="394">
        <f t="shared" si="9"/>
        <v>1161645.3287671308</v>
      </c>
    </row>
    <row r="69" spans="1:15" outlineLevel="1">
      <c r="A69" s="319" t="str">
        <f t="shared" si="15"/>
        <v>06</v>
      </c>
      <c r="B69" s="253" t="str">
        <f t="shared" si="16"/>
        <v>2023-06</v>
      </c>
      <c r="C69" s="253">
        <f t="shared" ref="C69:C132" si="20">TEXT(YEAR(D69)&amp;"-12-31","yyyy-mm-dd")-TEXT(YEAR(D69)-1&amp;"-12-31","yyyy-mm-dd")</f>
        <v>365</v>
      </c>
      <c r="D69" s="350">
        <v>45082</v>
      </c>
      <c r="E69" s="673">
        <v>0.04</v>
      </c>
      <c r="F69" s="672">
        <v>1.2999999999999999E-2</v>
      </c>
      <c r="G69" s="672">
        <f t="shared" si="12"/>
        <v>5.2999999999999999E-2</v>
      </c>
      <c r="H69" s="302">
        <f t="shared" si="17"/>
        <v>290410.9589041096</v>
      </c>
      <c r="I69" s="253">
        <f t="shared" si="14"/>
        <v>0</v>
      </c>
      <c r="J69" s="394">
        <f t="shared" ref="J69:J132" si="21">J68+H69-I69</f>
        <v>1452056.2876712405</v>
      </c>
      <c r="L69" s="672">
        <f t="shared" si="18"/>
        <v>5.2999999999999999E-2</v>
      </c>
      <c r="M69" s="302">
        <f t="shared" ref="M69:M132" si="22">$B$1*$L69/C69*(D69-D68)</f>
        <v>290410.9589041096</v>
      </c>
      <c r="N69" s="253">
        <f t="shared" si="19"/>
        <v>0</v>
      </c>
      <c r="O69" s="394">
        <f t="shared" ref="O69:O124" si="23">O68+M69-N69</f>
        <v>1452056.2876712405</v>
      </c>
    </row>
    <row r="70" spans="1:15" outlineLevel="1">
      <c r="A70" s="319" t="str">
        <f t="shared" si="15"/>
        <v>07</v>
      </c>
      <c r="B70" s="253" t="str">
        <f t="shared" si="16"/>
        <v>2023-06</v>
      </c>
      <c r="C70" s="253">
        <f t="shared" si="20"/>
        <v>365</v>
      </c>
      <c r="D70" s="350">
        <v>45083</v>
      </c>
      <c r="E70" s="673">
        <v>0.04</v>
      </c>
      <c r="F70" s="672">
        <v>1.2999999999999999E-2</v>
      </c>
      <c r="G70" s="672">
        <f t="shared" si="12"/>
        <v>5.2999999999999999E-2</v>
      </c>
      <c r="H70" s="302">
        <f t="shared" si="17"/>
        <v>290410.9589041096</v>
      </c>
      <c r="I70" s="253">
        <f t="shared" si="14"/>
        <v>0</v>
      </c>
      <c r="J70" s="394">
        <f t="shared" si="21"/>
        <v>1742467.2465753502</v>
      </c>
      <c r="L70" s="672">
        <f t="shared" si="18"/>
        <v>5.2999999999999999E-2</v>
      </c>
      <c r="M70" s="302">
        <f t="shared" si="22"/>
        <v>290410.9589041096</v>
      </c>
      <c r="N70" s="253">
        <f t="shared" si="19"/>
        <v>0</v>
      </c>
      <c r="O70" s="394">
        <f t="shared" si="23"/>
        <v>1742467.2465753502</v>
      </c>
    </row>
    <row r="71" spans="1:15" outlineLevel="1">
      <c r="A71" s="319" t="str">
        <f t="shared" si="15"/>
        <v>08</v>
      </c>
      <c r="B71" s="253" t="str">
        <f t="shared" si="16"/>
        <v>2023-06</v>
      </c>
      <c r="C71" s="253">
        <f t="shared" si="20"/>
        <v>365</v>
      </c>
      <c r="D71" s="350">
        <v>45084</v>
      </c>
      <c r="E71" s="673">
        <v>0.04</v>
      </c>
      <c r="F71" s="672">
        <v>1.2999999999999999E-2</v>
      </c>
      <c r="G71" s="672">
        <f t="shared" si="12"/>
        <v>5.2999999999999999E-2</v>
      </c>
      <c r="H71" s="302">
        <f t="shared" si="17"/>
        <v>290410.9589041096</v>
      </c>
      <c r="I71" s="253">
        <f t="shared" si="14"/>
        <v>0</v>
      </c>
      <c r="J71" s="394">
        <f t="shared" si="21"/>
        <v>2032878.2054794598</v>
      </c>
      <c r="L71" s="672">
        <f t="shared" si="18"/>
        <v>5.2999999999999999E-2</v>
      </c>
      <c r="M71" s="302">
        <f t="shared" si="22"/>
        <v>290410.9589041096</v>
      </c>
      <c r="N71" s="253">
        <f t="shared" si="19"/>
        <v>0</v>
      </c>
      <c r="O71" s="394">
        <f t="shared" si="23"/>
        <v>2032878.2054794598</v>
      </c>
    </row>
    <row r="72" spans="1:15" outlineLevel="1">
      <c r="A72" s="319" t="str">
        <f t="shared" si="15"/>
        <v>09</v>
      </c>
      <c r="B72" s="253" t="str">
        <f t="shared" si="16"/>
        <v>2023-06</v>
      </c>
      <c r="C72" s="253">
        <f t="shared" si="20"/>
        <v>365</v>
      </c>
      <c r="D72" s="350">
        <v>45085</v>
      </c>
      <c r="E72" s="673">
        <v>0.04</v>
      </c>
      <c r="F72" s="672">
        <v>1.2999999999999999E-2</v>
      </c>
      <c r="G72" s="672">
        <f t="shared" ref="G72:G135" si="24">+E72+F72</f>
        <v>5.2999999999999999E-2</v>
      </c>
      <c r="H72" s="302">
        <f t="shared" si="17"/>
        <v>290410.9589041096</v>
      </c>
      <c r="I72" s="253">
        <f t="shared" si="14"/>
        <v>0</v>
      </c>
      <c r="J72" s="394">
        <f t="shared" si="21"/>
        <v>2323289.1643835693</v>
      </c>
      <c r="L72" s="672">
        <f t="shared" si="18"/>
        <v>5.2999999999999999E-2</v>
      </c>
      <c r="M72" s="302">
        <f t="shared" si="22"/>
        <v>290410.9589041096</v>
      </c>
      <c r="N72" s="253">
        <f t="shared" si="19"/>
        <v>0</v>
      </c>
      <c r="O72" s="394">
        <f t="shared" si="23"/>
        <v>2323289.1643835693</v>
      </c>
    </row>
    <row r="73" spans="1:15" outlineLevel="1">
      <c r="A73" s="319" t="str">
        <f t="shared" si="15"/>
        <v>10</v>
      </c>
      <c r="B73" s="253" t="str">
        <f t="shared" si="16"/>
        <v>2023-06</v>
      </c>
      <c r="C73" s="253">
        <f t="shared" si="20"/>
        <v>365</v>
      </c>
      <c r="D73" s="350">
        <v>45086</v>
      </c>
      <c r="E73" s="673">
        <v>0.04</v>
      </c>
      <c r="F73" s="672">
        <v>1.2999999999999999E-2</v>
      </c>
      <c r="G73" s="672">
        <f t="shared" si="24"/>
        <v>5.2999999999999999E-2</v>
      </c>
      <c r="H73" s="302">
        <f t="shared" si="17"/>
        <v>290410.9589041096</v>
      </c>
      <c r="I73" s="253">
        <f t="shared" si="14"/>
        <v>0</v>
      </c>
      <c r="J73" s="394">
        <f t="shared" si="21"/>
        <v>2613700.1232876787</v>
      </c>
      <c r="L73" s="672">
        <f t="shared" si="18"/>
        <v>5.2999999999999999E-2</v>
      </c>
      <c r="M73" s="302">
        <f t="shared" si="22"/>
        <v>290410.9589041096</v>
      </c>
      <c r="N73" s="253">
        <f t="shared" si="19"/>
        <v>0</v>
      </c>
      <c r="O73" s="394">
        <f t="shared" si="23"/>
        <v>2613700.1232876787</v>
      </c>
    </row>
    <row r="74" spans="1:15" outlineLevel="1">
      <c r="A74" s="319" t="str">
        <f t="shared" si="15"/>
        <v>11</v>
      </c>
      <c r="B74" s="253" t="str">
        <f t="shared" si="16"/>
        <v>2023-06</v>
      </c>
      <c r="C74" s="253">
        <f t="shared" si="20"/>
        <v>365</v>
      </c>
      <c r="D74" s="350">
        <v>45087</v>
      </c>
      <c r="E74" s="673">
        <v>0.04</v>
      </c>
      <c r="F74" s="672">
        <v>1.2999999999999999E-2</v>
      </c>
      <c r="G74" s="672">
        <f t="shared" si="24"/>
        <v>5.2999999999999999E-2</v>
      </c>
      <c r="H74" s="302">
        <f t="shared" si="17"/>
        <v>290410.9589041096</v>
      </c>
      <c r="I74" s="253">
        <f t="shared" si="14"/>
        <v>0</v>
      </c>
      <c r="J74" s="394">
        <f t="shared" si="21"/>
        <v>2904111.0821917881</v>
      </c>
      <c r="L74" s="672">
        <f t="shared" si="18"/>
        <v>5.2999999999999999E-2</v>
      </c>
      <c r="M74" s="302">
        <f t="shared" si="22"/>
        <v>290410.9589041096</v>
      </c>
      <c r="N74" s="253">
        <f t="shared" si="19"/>
        <v>0</v>
      </c>
      <c r="O74" s="394">
        <f t="shared" si="23"/>
        <v>2904111.0821917881</v>
      </c>
    </row>
    <row r="75" spans="1:15" outlineLevel="1">
      <c r="A75" s="319" t="str">
        <f t="shared" si="15"/>
        <v>12</v>
      </c>
      <c r="B75" s="253" t="str">
        <f t="shared" si="16"/>
        <v>2023-06</v>
      </c>
      <c r="C75" s="253">
        <f t="shared" si="20"/>
        <v>365</v>
      </c>
      <c r="D75" s="350">
        <v>45088</v>
      </c>
      <c r="E75" s="673">
        <v>0.04</v>
      </c>
      <c r="F75" s="672">
        <v>1.2999999999999999E-2</v>
      </c>
      <c r="G75" s="672">
        <f t="shared" si="24"/>
        <v>5.2999999999999999E-2</v>
      </c>
      <c r="H75" s="302">
        <f t="shared" si="17"/>
        <v>290410.9589041096</v>
      </c>
      <c r="I75" s="253">
        <f t="shared" si="14"/>
        <v>0</v>
      </c>
      <c r="J75" s="394">
        <f t="shared" si="21"/>
        <v>3194522.0410958976</v>
      </c>
      <c r="L75" s="672">
        <f t="shared" si="18"/>
        <v>5.2999999999999999E-2</v>
      </c>
      <c r="M75" s="302">
        <f t="shared" si="22"/>
        <v>290410.9589041096</v>
      </c>
      <c r="N75" s="253">
        <f t="shared" si="19"/>
        <v>0</v>
      </c>
      <c r="O75" s="394">
        <f t="shared" si="23"/>
        <v>3194522.0410958976</v>
      </c>
    </row>
    <row r="76" spans="1:15" outlineLevel="1">
      <c r="A76" s="319" t="str">
        <f t="shared" si="15"/>
        <v>13</v>
      </c>
      <c r="B76" s="253" t="str">
        <f t="shared" si="16"/>
        <v>2023-06</v>
      </c>
      <c r="C76" s="253">
        <f t="shared" si="20"/>
        <v>365</v>
      </c>
      <c r="D76" s="350">
        <v>45089</v>
      </c>
      <c r="E76" s="673">
        <v>0.04</v>
      </c>
      <c r="F76" s="672">
        <v>1.2999999999999999E-2</v>
      </c>
      <c r="G76" s="672">
        <f t="shared" si="24"/>
        <v>5.2999999999999999E-2</v>
      </c>
      <c r="H76" s="302">
        <f t="shared" si="17"/>
        <v>290410.9589041096</v>
      </c>
      <c r="I76" s="253">
        <f t="shared" si="14"/>
        <v>0</v>
      </c>
      <c r="J76" s="394">
        <f t="shared" si="21"/>
        <v>3484933.000000007</v>
      </c>
      <c r="L76" s="672">
        <f t="shared" si="18"/>
        <v>5.2999999999999999E-2</v>
      </c>
      <c r="M76" s="302">
        <f t="shared" si="22"/>
        <v>290410.9589041096</v>
      </c>
      <c r="N76" s="253">
        <f t="shared" si="19"/>
        <v>0</v>
      </c>
      <c r="O76" s="394">
        <f t="shared" si="23"/>
        <v>3484933.000000007</v>
      </c>
    </row>
    <row r="77" spans="1:15" outlineLevel="1">
      <c r="A77" s="319" t="str">
        <f t="shared" si="15"/>
        <v>14</v>
      </c>
      <c r="B77" s="253" t="str">
        <f t="shared" si="16"/>
        <v>2023-06</v>
      </c>
      <c r="C77" s="253">
        <f t="shared" si="20"/>
        <v>365</v>
      </c>
      <c r="D77" s="350">
        <v>45090</v>
      </c>
      <c r="E77" s="673">
        <v>0.04</v>
      </c>
      <c r="F77" s="672">
        <v>1.2999999999999999E-2</v>
      </c>
      <c r="G77" s="672">
        <f t="shared" si="24"/>
        <v>5.2999999999999999E-2</v>
      </c>
      <c r="H77" s="302">
        <f t="shared" si="17"/>
        <v>290410.9589041096</v>
      </c>
      <c r="I77" s="253">
        <f t="shared" si="14"/>
        <v>0</v>
      </c>
      <c r="J77" s="394">
        <f t="shared" si="21"/>
        <v>3775343.9589041164</v>
      </c>
      <c r="L77" s="672">
        <f t="shared" si="18"/>
        <v>5.2999999999999999E-2</v>
      </c>
      <c r="M77" s="302">
        <f t="shared" si="22"/>
        <v>290410.9589041096</v>
      </c>
      <c r="N77" s="253">
        <f t="shared" si="19"/>
        <v>0</v>
      </c>
      <c r="O77" s="394">
        <f t="shared" si="23"/>
        <v>3775343.9589041164</v>
      </c>
    </row>
    <row r="78" spans="1:15" outlineLevel="1">
      <c r="A78" s="319" t="str">
        <f t="shared" si="15"/>
        <v>15</v>
      </c>
      <c r="B78" s="253" t="str">
        <f t="shared" si="16"/>
        <v>2023-06</v>
      </c>
      <c r="C78" s="253">
        <f t="shared" si="20"/>
        <v>365</v>
      </c>
      <c r="D78" s="350">
        <v>45091</v>
      </c>
      <c r="E78" s="673">
        <v>0.04</v>
      </c>
      <c r="F78" s="672">
        <v>1.2999999999999999E-2</v>
      </c>
      <c r="G78" s="672">
        <f t="shared" si="24"/>
        <v>5.2999999999999999E-2</v>
      </c>
      <c r="H78" s="302">
        <f t="shared" si="17"/>
        <v>290410.9589041096</v>
      </c>
      <c r="I78" s="253">
        <f t="shared" si="14"/>
        <v>0</v>
      </c>
      <c r="J78" s="394">
        <f t="shared" si="21"/>
        <v>4065754.9178082258</v>
      </c>
      <c r="L78" s="672">
        <f t="shared" si="18"/>
        <v>5.2999999999999999E-2</v>
      </c>
      <c r="M78" s="302">
        <f t="shared" si="22"/>
        <v>290410.9589041096</v>
      </c>
      <c r="N78" s="253">
        <f t="shared" si="19"/>
        <v>0</v>
      </c>
      <c r="O78" s="394">
        <f t="shared" si="23"/>
        <v>4065754.9178082258</v>
      </c>
    </row>
    <row r="79" spans="1:15" outlineLevel="1">
      <c r="A79" s="319" t="str">
        <f t="shared" si="15"/>
        <v>16</v>
      </c>
      <c r="B79" s="253" t="str">
        <f t="shared" si="16"/>
        <v>2023-06</v>
      </c>
      <c r="C79" s="253">
        <f t="shared" si="20"/>
        <v>365</v>
      </c>
      <c r="D79" s="350">
        <v>45092</v>
      </c>
      <c r="E79" s="673">
        <v>0.04</v>
      </c>
      <c r="F79" s="672">
        <v>1.2999999999999999E-2</v>
      </c>
      <c r="G79" s="672">
        <f t="shared" si="24"/>
        <v>5.2999999999999999E-2</v>
      </c>
      <c r="H79" s="302">
        <f t="shared" si="17"/>
        <v>290410.9589041096</v>
      </c>
      <c r="I79" s="253">
        <f t="shared" si="14"/>
        <v>0</v>
      </c>
      <c r="J79" s="394">
        <f t="shared" si="21"/>
        <v>4356165.8767123353</v>
      </c>
      <c r="L79" s="672">
        <f t="shared" si="18"/>
        <v>5.2999999999999999E-2</v>
      </c>
      <c r="M79" s="302">
        <f t="shared" si="22"/>
        <v>290410.9589041096</v>
      </c>
      <c r="N79" s="253">
        <f t="shared" si="19"/>
        <v>0</v>
      </c>
      <c r="O79" s="394">
        <f t="shared" si="23"/>
        <v>4356165.8767123353</v>
      </c>
    </row>
    <row r="80" spans="1:15" outlineLevel="1">
      <c r="A80" s="319" t="str">
        <f t="shared" si="15"/>
        <v>17</v>
      </c>
      <c r="B80" s="253" t="str">
        <f t="shared" si="16"/>
        <v>2023-06</v>
      </c>
      <c r="C80" s="253">
        <f t="shared" si="20"/>
        <v>365</v>
      </c>
      <c r="D80" s="350">
        <v>45093</v>
      </c>
      <c r="E80" s="673">
        <v>0.04</v>
      </c>
      <c r="F80" s="672">
        <v>1.2999999999999999E-2</v>
      </c>
      <c r="G80" s="672">
        <f t="shared" si="24"/>
        <v>5.2999999999999999E-2</v>
      </c>
      <c r="H80" s="302">
        <f t="shared" si="17"/>
        <v>290410.9589041096</v>
      </c>
      <c r="I80" s="253">
        <f t="shared" si="14"/>
        <v>0</v>
      </c>
      <c r="J80" s="394">
        <f t="shared" si="21"/>
        <v>4646576.8356164452</v>
      </c>
      <c r="L80" s="672">
        <f t="shared" si="18"/>
        <v>5.2999999999999999E-2</v>
      </c>
      <c r="M80" s="302">
        <f t="shared" si="22"/>
        <v>290410.9589041096</v>
      </c>
      <c r="N80" s="253">
        <f t="shared" si="19"/>
        <v>0</v>
      </c>
      <c r="O80" s="394">
        <f t="shared" si="23"/>
        <v>4646576.8356164452</v>
      </c>
    </row>
    <row r="81" spans="1:15" outlineLevel="1">
      <c r="A81" s="319" t="str">
        <f t="shared" si="15"/>
        <v>18</v>
      </c>
      <c r="B81" s="253" t="str">
        <f t="shared" si="16"/>
        <v>2023-06</v>
      </c>
      <c r="C81" s="253">
        <f t="shared" si="20"/>
        <v>365</v>
      </c>
      <c r="D81" s="350">
        <v>45094</v>
      </c>
      <c r="E81" s="673">
        <v>0.04</v>
      </c>
      <c r="F81" s="672">
        <v>1.2999999999999999E-2</v>
      </c>
      <c r="G81" s="672">
        <f t="shared" si="24"/>
        <v>5.2999999999999999E-2</v>
      </c>
      <c r="H81" s="302">
        <f t="shared" si="17"/>
        <v>290410.9589041096</v>
      </c>
      <c r="I81" s="253">
        <f t="shared" si="14"/>
        <v>0</v>
      </c>
      <c r="J81" s="394">
        <f t="shared" si="21"/>
        <v>4936987.7945205551</v>
      </c>
      <c r="L81" s="672">
        <f t="shared" si="18"/>
        <v>5.2999999999999999E-2</v>
      </c>
      <c r="M81" s="302">
        <f t="shared" si="22"/>
        <v>290410.9589041096</v>
      </c>
      <c r="N81" s="253">
        <f t="shared" si="19"/>
        <v>0</v>
      </c>
      <c r="O81" s="394">
        <f t="shared" si="23"/>
        <v>4936987.7945205551</v>
      </c>
    </row>
    <row r="82" spans="1:15" outlineLevel="1">
      <c r="A82" s="319" t="str">
        <f t="shared" si="15"/>
        <v>19</v>
      </c>
      <c r="B82" s="253" t="str">
        <f t="shared" si="16"/>
        <v>2023-06</v>
      </c>
      <c r="C82" s="253">
        <f t="shared" si="20"/>
        <v>365</v>
      </c>
      <c r="D82" s="350">
        <v>45095</v>
      </c>
      <c r="E82" s="673">
        <v>0.04</v>
      </c>
      <c r="F82" s="672">
        <v>1.2999999999999999E-2</v>
      </c>
      <c r="G82" s="672">
        <f t="shared" si="24"/>
        <v>5.2999999999999999E-2</v>
      </c>
      <c r="H82" s="302">
        <f t="shared" si="17"/>
        <v>290410.9589041096</v>
      </c>
      <c r="I82" s="253">
        <f t="shared" si="14"/>
        <v>0</v>
      </c>
      <c r="J82" s="394">
        <f t="shared" si="21"/>
        <v>5227398.753424665</v>
      </c>
      <c r="L82" s="672">
        <f t="shared" si="18"/>
        <v>5.2999999999999999E-2</v>
      </c>
      <c r="M82" s="302">
        <f t="shared" si="22"/>
        <v>290410.9589041096</v>
      </c>
      <c r="N82" s="253">
        <f t="shared" si="19"/>
        <v>0</v>
      </c>
      <c r="O82" s="394">
        <f t="shared" si="23"/>
        <v>5227398.753424665</v>
      </c>
    </row>
    <row r="83" spans="1:15" outlineLevel="1">
      <c r="A83" s="319" t="str">
        <f t="shared" si="15"/>
        <v>20</v>
      </c>
      <c r="B83" s="253" t="str">
        <f t="shared" si="16"/>
        <v>2023-06</v>
      </c>
      <c r="C83" s="253">
        <f t="shared" si="20"/>
        <v>365</v>
      </c>
      <c r="D83" s="350">
        <v>45096</v>
      </c>
      <c r="E83" s="673">
        <v>0.04</v>
      </c>
      <c r="F83" s="672">
        <v>1.2999999999999999E-2</v>
      </c>
      <c r="G83" s="672">
        <f t="shared" si="24"/>
        <v>5.2999999999999999E-2</v>
      </c>
      <c r="H83" s="302">
        <f t="shared" si="17"/>
        <v>290410.9589041096</v>
      </c>
      <c r="I83" s="253">
        <f t="shared" si="14"/>
        <v>0</v>
      </c>
      <c r="J83" s="394">
        <f t="shared" si="21"/>
        <v>5517809.7123287749</v>
      </c>
      <c r="L83" s="672">
        <f t="shared" si="18"/>
        <v>5.2999999999999999E-2</v>
      </c>
      <c r="M83" s="302">
        <f t="shared" si="22"/>
        <v>290410.9589041096</v>
      </c>
      <c r="N83" s="253">
        <f t="shared" si="19"/>
        <v>0</v>
      </c>
      <c r="O83" s="394">
        <f t="shared" si="23"/>
        <v>5517809.7123287749</v>
      </c>
    </row>
    <row r="84" spans="1:15" outlineLevel="1">
      <c r="A84" s="319" t="str">
        <f t="shared" si="15"/>
        <v>21</v>
      </c>
      <c r="B84" s="253" t="str">
        <f t="shared" si="16"/>
        <v>2023-06</v>
      </c>
      <c r="C84" s="253">
        <f t="shared" si="20"/>
        <v>365</v>
      </c>
      <c r="D84" s="350">
        <v>45097</v>
      </c>
      <c r="E84" s="673">
        <v>0.04</v>
      </c>
      <c r="F84" s="672">
        <v>1.2999999999999999E-2</v>
      </c>
      <c r="G84" s="672">
        <f t="shared" si="24"/>
        <v>5.2999999999999999E-2</v>
      </c>
      <c r="H84" s="302">
        <f t="shared" si="17"/>
        <v>290410.9589041096</v>
      </c>
      <c r="I84" s="253">
        <f t="shared" si="14"/>
        <v>0</v>
      </c>
      <c r="J84" s="394">
        <f t="shared" si="21"/>
        <v>5808220.6712328847</v>
      </c>
      <c r="L84" s="672">
        <f t="shared" si="18"/>
        <v>5.2999999999999999E-2</v>
      </c>
      <c r="M84" s="302">
        <f t="shared" si="22"/>
        <v>290410.9589041096</v>
      </c>
      <c r="N84" s="253">
        <f t="shared" si="19"/>
        <v>0</v>
      </c>
      <c r="O84" s="394">
        <f t="shared" si="23"/>
        <v>5808220.6712328847</v>
      </c>
    </row>
    <row r="85" spans="1:15" outlineLevel="1">
      <c r="A85" s="319" t="str">
        <f t="shared" si="15"/>
        <v>22</v>
      </c>
      <c r="B85" s="253" t="str">
        <f t="shared" si="16"/>
        <v>2023-06</v>
      </c>
      <c r="C85" s="253">
        <f t="shared" si="20"/>
        <v>365</v>
      </c>
      <c r="D85" s="350">
        <v>45098</v>
      </c>
      <c r="E85" s="673">
        <v>0.04</v>
      </c>
      <c r="F85" s="672">
        <v>1.2999999999999999E-2</v>
      </c>
      <c r="G85" s="672">
        <f t="shared" si="24"/>
        <v>5.2999999999999999E-2</v>
      </c>
      <c r="H85" s="302">
        <f t="shared" si="17"/>
        <v>290410.9589041096</v>
      </c>
      <c r="I85" s="253">
        <f t="shared" si="14"/>
        <v>0</v>
      </c>
      <c r="J85" s="394">
        <f t="shared" si="21"/>
        <v>6098631.6301369946</v>
      </c>
      <c r="L85" s="672">
        <f t="shared" si="18"/>
        <v>5.2999999999999999E-2</v>
      </c>
      <c r="M85" s="302">
        <f t="shared" si="22"/>
        <v>290410.9589041096</v>
      </c>
      <c r="N85" s="253">
        <f t="shared" si="19"/>
        <v>0</v>
      </c>
      <c r="O85" s="394">
        <f t="shared" si="23"/>
        <v>6098631.6301369946</v>
      </c>
    </row>
    <row r="86" spans="1:15" outlineLevel="1">
      <c r="A86" s="319" t="str">
        <f t="shared" si="15"/>
        <v>23</v>
      </c>
      <c r="B86" s="253" t="str">
        <f t="shared" si="16"/>
        <v>2023-06</v>
      </c>
      <c r="C86" s="253">
        <f t="shared" si="20"/>
        <v>365</v>
      </c>
      <c r="D86" s="350">
        <v>45099</v>
      </c>
      <c r="E86" s="673">
        <v>0.04</v>
      </c>
      <c r="F86" s="672">
        <v>1.2999999999999999E-2</v>
      </c>
      <c r="G86" s="672">
        <f t="shared" si="24"/>
        <v>5.2999999999999999E-2</v>
      </c>
      <c r="H86" s="302">
        <f t="shared" si="17"/>
        <v>290410.9589041096</v>
      </c>
      <c r="I86" s="253">
        <f t="shared" si="14"/>
        <v>0</v>
      </c>
      <c r="J86" s="394">
        <f t="shared" si="21"/>
        <v>6389042.5890411045</v>
      </c>
      <c r="L86" s="672">
        <f t="shared" si="18"/>
        <v>5.2999999999999999E-2</v>
      </c>
      <c r="M86" s="302">
        <f t="shared" si="22"/>
        <v>290410.9589041096</v>
      </c>
      <c r="N86" s="253">
        <f t="shared" si="19"/>
        <v>0</v>
      </c>
      <c r="O86" s="394">
        <f t="shared" si="23"/>
        <v>6389042.5890411045</v>
      </c>
    </row>
    <row r="87" spans="1:15" outlineLevel="1">
      <c r="A87" s="319" t="str">
        <f t="shared" si="15"/>
        <v>24</v>
      </c>
      <c r="B87" s="253" t="str">
        <f t="shared" si="16"/>
        <v>2023-06</v>
      </c>
      <c r="C87" s="253">
        <f t="shared" si="20"/>
        <v>365</v>
      </c>
      <c r="D87" s="350">
        <v>45100</v>
      </c>
      <c r="E87" s="673">
        <v>0.04</v>
      </c>
      <c r="F87" s="672">
        <v>1.2999999999999999E-2</v>
      </c>
      <c r="G87" s="672">
        <f t="shared" si="24"/>
        <v>5.2999999999999999E-2</v>
      </c>
      <c r="H87" s="302">
        <f t="shared" si="17"/>
        <v>290410.9589041096</v>
      </c>
      <c r="I87" s="253">
        <f t="shared" si="14"/>
        <v>0</v>
      </c>
      <c r="J87" s="394">
        <f t="shared" si="21"/>
        <v>6679453.5479452144</v>
      </c>
      <c r="L87" s="672">
        <f t="shared" si="18"/>
        <v>5.2999999999999999E-2</v>
      </c>
      <c r="M87" s="302">
        <f t="shared" si="22"/>
        <v>290410.9589041096</v>
      </c>
      <c r="N87" s="253">
        <f t="shared" si="19"/>
        <v>0</v>
      </c>
      <c r="O87" s="394">
        <f t="shared" si="23"/>
        <v>6679453.5479452144</v>
      </c>
    </row>
    <row r="88" spans="1:15" outlineLevel="1">
      <c r="A88" s="319" t="str">
        <f t="shared" si="15"/>
        <v>25</v>
      </c>
      <c r="B88" s="253" t="str">
        <f t="shared" si="16"/>
        <v>2023-06</v>
      </c>
      <c r="C88" s="253">
        <f t="shared" si="20"/>
        <v>365</v>
      </c>
      <c r="D88" s="350">
        <v>45101</v>
      </c>
      <c r="E88" s="673">
        <v>0.04</v>
      </c>
      <c r="F88" s="672">
        <v>1.2999999999999999E-2</v>
      </c>
      <c r="G88" s="672">
        <f t="shared" si="24"/>
        <v>5.2999999999999999E-2</v>
      </c>
      <c r="H88" s="302">
        <f t="shared" si="17"/>
        <v>290410.9589041096</v>
      </c>
      <c r="I88" s="253">
        <f t="shared" si="14"/>
        <v>0</v>
      </c>
      <c r="J88" s="394">
        <f t="shared" si="21"/>
        <v>6969864.5068493243</v>
      </c>
      <c r="L88" s="672">
        <f t="shared" si="18"/>
        <v>5.2999999999999999E-2</v>
      </c>
      <c r="M88" s="302">
        <f t="shared" si="22"/>
        <v>290410.9589041096</v>
      </c>
      <c r="N88" s="253">
        <f t="shared" si="19"/>
        <v>0</v>
      </c>
      <c r="O88" s="394">
        <f t="shared" si="23"/>
        <v>6969864.5068493243</v>
      </c>
    </row>
    <row r="89" spans="1:15" outlineLevel="1">
      <c r="A89" s="319" t="str">
        <f t="shared" si="15"/>
        <v>26</v>
      </c>
      <c r="B89" s="253" t="str">
        <f t="shared" si="16"/>
        <v>2023-06</v>
      </c>
      <c r="C89" s="253">
        <f t="shared" si="20"/>
        <v>365</v>
      </c>
      <c r="D89" s="350">
        <v>45102</v>
      </c>
      <c r="E89" s="673">
        <v>0.04</v>
      </c>
      <c r="F89" s="672">
        <v>1.2999999999999999E-2</v>
      </c>
      <c r="G89" s="672">
        <f t="shared" si="24"/>
        <v>5.2999999999999999E-2</v>
      </c>
      <c r="H89" s="302">
        <f t="shared" si="17"/>
        <v>290410.9589041096</v>
      </c>
      <c r="I89" s="253">
        <f t="shared" si="14"/>
        <v>0</v>
      </c>
      <c r="J89" s="394">
        <f t="shared" si="21"/>
        <v>7260275.4657534342</v>
      </c>
      <c r="L89" s="672">
        <f t="shared" si="18"/>
        <v>5.2999999999999999E-2</v>
      </c>
      <c r="M89" s="302">
        <f t="shared" si="22"/>
        <v>290410.9589041096</v>
      </c>
      <c r="N89" s="253">
        <f t="shared" si="19"/>
        <v>0</v>
      </c>
      <c r="O89" s="394">
        <f t="shared" si="23"/>
        <v>7260275.4657534342</v>
      </c>
    </row>
    <row r="90" spans="1:15" outlineLevel="1">
      <c r="A90" s="319" t="str">
        <f t="shared" si="15"/>
        <v>27</v>
      </c>
      <c r="B90" s="253" t="str">
        <f t="shared" si="16"/>
        <v>2023-06</v>
      </c>
      <c r="C90" s="253">
        <f t="shared" si="20"/>
        <v>365</v>
      </c>
      <c r="D90" s="350">
        <v>45103</v>
      </c>
      <c r="E90" s="673">
        <v>0.04</v>
      </c>
      <c r="F90" s="672">
        <v>1.2999999999999999E-2</v>
      </c>
      <c r="G90" s="672">
        <f t="shared" si="24"/>
        <v>5.2999999999999999E-2</v>
      </c>
      <c r="H90" s="302">
        <f t="shared" si="17"/>
        <v>290410.9589041096</v>
      </c>
      <c r="I90" s="253">
        <f t="shared" si="14"/>
        <v>0</v>
      </c>
      <c r="J90" s="394">
        <f t="shared" si="21"/>
        <v>7550686.4246575441</v>
      </c>
      <c r="L90" s="672">
        <f t="shared" si="18"/>
        <v>5.2999999999999999E-2</v>
      </c>
      <c r="M90" s="302">
        <f t="shared" si="22"/>
        <v>290410.9589041096</v>
      </c>
      <c r="N90" s="253">
        <f t="shared" si="19"/>
        <v>0</v>
      </c>
      <c r="O90" s="394">
        <f t="shared" si="23"/>
        <v>7550686.4246575441</v>
      </c>
    </row>
    <row r="91" spans="1:15" outlineLevel="1">
      <c r="A91" s="319" t="str">
        <f t="shared" si="15"/>
        <v>28</v>
      </c>
      <c r="B91" s="253" t="str">
        <f t="shared" si="16"/>
        <v>2023-06</v>
      </c>
      <c r="C91" s="253">
        <f t="shared" si="20"/>
        <v>365</v>
      </c>
      <c r="D91" s="350">
        <v>45104</v>
      </c>
      <c r="E91" s="673">
        <v>0.04</v>
      </c>
      <c r="F91" s="672">
        <v>1.2999999999999999E-2</v>
      </c>
      <c r="G91" s="672">
        <f t="shared" si="24"/>
        <v>5.2999999999999999E-2</v>
      </c>
      <c r="H91" s="302">
        <f t="shared" si="17"/>
        <v>290410.9589041096</v>
      </c>
      <c r="I91" s="253">
        <f t="shared" si="14"/>
        <v>0</v>
      </c>
      <c r="J91" s="394">
        <f t="shared" si="21"/>
        <v>7841097.383561654</v>
      </c>
      <c r="L91" s="672">
        <f t="shared" si="18"/>
        <v>5.2999999999999999E-2</v>
      </c>
      <c r="M91" s="302">
        <f t="shared" si="22"/>
        <v>290410.9589041096</v>
      </c>
      <c r="N91" s="253">
        <f t="shared" si="19"/>
        <v>0</v>
      </c>
      <c r="O91" s="394">
        <f t="shared" si="23"/>
        <v>7841097.383561654</v>
      </c>
    </row>
    <row r="92" spans="1:15" outlineLevel="1">
      <c r="A92" s="319" t="str">
        <f t="shared" si="15"/>
        <v>29</v>
      </c>
      <c r="B92" s="253" t="str">
        <f t="shared" si="16"/>
        <v>2023-06</v>
      </c>
      <c r="C92" s="253">
        <f t="shared" si="20"/>
        <v>365</v>
      </c>
      <c r="D92" s="350">
        <v>45105</v>
      </c>
      <c r="E92" s="673">
        <v>0.04</v>
      </c>
      <c r="F92" s="672">
        <v>1.2999999999999999E-2</v>
      </c>
      <c r="G92" s="672">
        <f t="shared" si="24"/>
        <v>5.2999999999999999E-2</v>
      </c>
      <c r="H92" s="302">
        <f t="shared" si="17"/>
        <v>290410.9589041096</v>
      </c>
      <c r="I92" s="253">
        <f t="shared" si="14"/>
        <v>0</v>
      </c>
      <c r="J92" s="394">
        <f t="shared" si="21"/>
        <v>8131508.3424657639</v>
      </c>
      <c r="L92" s="672">
        <f t="shared" si="18"/>
        <v>5.2999999999999999E-2</v>
      </c>
      <c r="M92" s="302">
        <f t="shared" si="22"/>
        <v>290410.9589041096</v>
      </c>
      <c r="N92" s="253">
        <f t="shared" si="19"/>
        <v>0</v>
      </c>
      <c r="O92" s="394">
        <f t="shared" si="23"/>
        <v>8131508.3424657639</v>
      </c>
    </row>
    <row r="93" spans="1:15" outlineLevel="1">
      <c r="A93" s="319" t="str">
        <f t="shared" si="15"/>
        <v>30</v>
      </c>
      <c r="B93" s="253" t="str">
        <f t="shared" si="16"/>
        <v>2023-06</v>
      </c>
      <c r="C93" s="253">
        <f t="shared" si="20"/>
        <v>365</v>
      </c>
      <c r="D93" s="350">
        <v>45106</v>
      </c>
      <c r="E93" s="673">
        <v>0.04</v>
      </c>
      <c r="F93" s="672">
        <v>1.2999999999999999E-2</v>
      </c>
      <c r="G93" s="672">
        <f t="shared" si="24"/>
        <v>5.2999999999999999E-2</v>
      </c>
      <c r="H93" s="302">
        <f t="shared" si="17"/>
        <v>290410.9589041096</v>
      </c>
      <c r="I93" s="253">
        <f t="shared" si="14"/>
        <v>0</v>
      </c>
      <c r="J93" s="394">
        <f t="shared" si="21"/>
        <v>8421919.3013698738</v>
      </c>
      <c r="L93" s="672">
        <f t="shared" si="18"/>
        <v>5.2999999999999999E-2</v>
      </c>
      <c r="M93" s="302">
        <f t="shared" si="22"/>
        <v>290410.9589041096</v>
      </c>
      <c r="N93" s="253">
        <f t="shared" si="19"/>
        <v>0</v>
      </c>
      <c r="O93" s="394">
        <f t="shared" si="23"/>
        <v>8421919.3013698738</v>
      </c>
    </row>
    <row r="94" spans="1:15" outlineLevel="1">
      <c r="A94" s="319" t="str">
        <f t="shared" si="15"/>
        <v>01</v>
      </c>
      <c r="B94" s="253" t="str">
        <f t="shared" si="16"/>
        <v>2023-06</v>
      </c>
      <c r="C94" s="253">
        <f t="shared" si="20"/>
        <v>365</v>
      </c>
      <c r="D94" s="350">
        <v>45107</v>
      </c>
      <c r="E94" s="673">
        <v>0.04</v>
      </c>
      <c r="F94" s="672">
        <v>1.2999999999999999E-2</v>
      </c>
      <c r="G94" s="672">
        <f t="shared" si="24"/>
        <v>5.2999999999999999E-2</v>
      </c>
      <c r="H94" s="302">
        <f t="shared" si="17"/>
        <v>290410.9589041096</v>
      </c>
      <c r="I94" s="253">
        <f t="shared" si="14"/>
        <v>8712328</v>
      </c>
      <c r="J94" s="653">
        <f t="shared" si="21"/>
        <v>2.2602739837020636</v>
      </c>
      <c r="L94" s="672">
        <f t="shared" si="18"/>
        <v>5.2999999999999999E-2</v>
      </c>
      <c r="M94" s="302">
        <f t="shared" si="22"/>
        <v>290410.9589041096</v>
      </c>
      <c r="N94" s="253">
        <f t="shared" si="19"/>
        <v>8712328</v>
      </c>
      <c r="O94" s="653">
        <f t="shared" si="23"/>
        <v>2.2602739837020636</v>
      </c>
    </row>
    <row r="95" spans="1:15" outlineLevel="1">
      <c r="A95" s="319" t="str">
        <f t="shared" si="15"/>
        <v>02</v>
      </c>
      <c r="B95" s="253" t="str">
        <f t="shared" si="16"/>
        <v>2023-07</v>
      </c>
      <c r="C95" s="253">
        <f t="shared" si="20"/>
        <v>365</v>
      </c>
      <c r="D95" s="350">
        <v>45108</v>
      </c>
      <c r="E95" s="673">
        <v>0.04</v>
      </c>
      <c r="F95" s="672">
        <v>1.2999999999999999E-2</v>
      </c>
      <c r="G95" s="672">
        <f t="shared" si="24"/>
        <v>5.2999999999999999E-2</v>
      </c>
      <c r="H95" s="302">
        <f t="shared" si="17"/>
        <v>290410.9589041096</v>
      </c>
      <c r="I95" s="253">
        <f t="shared" si="14"/>
        <v>0</v>
      </c>
      <c r="J95" s="394">
        <f t="shared" si="21"/>
        <v>290413.21917809331</v>
      </c>
      <c r="L95" s="672">
        <f t="shared" si="18"/>
        <v>5.2999999999999999E-2</v>
      </c>
      <c r="M95" s="302">
        <f t="shared" si="22"/>
        <v>290410.9589041096</v>
      </c>
      <c r="N95" s="253">
        <f t="shared" si="19"/>
        <v>0</v>
      </c>
      <c r="O95" s="394">
        <f t="shared" si="23"/>
        <v>290413.21917809331</v>
      </c>
    </row>
    <row r="96" spans="1:15" outlineLevel="1">
      <c r="A96" s="319" t="str">
        <f t="shared" si="15"/>
        <v>03</v>
      </c>
      <c r="B96" s="253" t="str">
        <f t="shared" si="16"/>
        <v>2023-07</v>
      </c>
      <c r="C96" s="253">
        <f t="shared" si="20"/>
        <v>365</v>
      </c>
      <c r="D96" s="350">
        <v>45109</v>
      </c>
      <c r="E96" s="673">
        <v>0.04</v>
      </c>
      <c r="F96" s="672">
        <v>1.2999999999999999E-2</v>
      </c>
      <c r="G96" s="672">
        <f t="shared" si="24"/>
        <v>5.2999999999999999E-2</v>
      </c>
      <c r="H96" s="302">
        <f t="shared" si="17"/>
        <v>290410.9589041096</v>
      </c>
      <c r="I96" s="253">
        <f t="shared" si="14"/>
        <v>0</v>
      </c>
      <c r="J96" s="394">
        <f t="shared" si="21"/>
        <v>580824.17808220291</v>
      </c>
      <c r="L96" s="672">
        <f t="shared" si="18"/>
        <v>5.2999999999999999E-2</v>
      </c>
      <c r="M96" s="302">
        <f t="shared" si="22"/>
        <v>290410.9589041096</v>
      </c>
      <c r="N96" s="253">
        <f t="shared" si="19"/>
        <v>0</v>
      </c>
      <c r="O96" s="394">
        <f t="shared" si="23"/>
        <v>580824.17808220291</v>
      </c>
    </row>
    <row r="97" spans="1:15" outlineLevel="1">
      <c r="A97" s="319" t="str">
        <f t="shared" si="15"/>
        <v>04</v>
      </c>
      <c r="B97" s="253" t="str">
        <f t="shared" si="16"/>
        <v>2023-07</v>
      </c>
      <c r="C97" s="253">
        <f t="shared" si="20"/>
        <v>365</v>
      </c>
      <c r="D97" s="350">
        <v>45110</v>
      </c>
      <c r="E97" s="673">
        <v>0.04</v>
      </c>
      <c r="F97" s="672">
        <v>1.2999999999999999E-2</v>
      </c>
      <c r="G97" s="672">
        <f t="shared" si="24"/>
        <v>5.2999999999999999E-2</v>
      </c>
      <c r="H97" s="302">
        <f t="shared" si="17"/>
        <v>290410.9589041096</v>
      </c>
      <c r="I97" s="253">
        <f t="shared" si="14"/>
        <v>0</v>
      </c>
      <c r="J97" s="394">
        <f t="shared" si="21"/>
        <v>871235.13698631246</v>
      </c>
      <c r="L97" s="672">
        <f t="shared" si="18"/>
        <v>5.2999999999999999E-2</v>
      </c>
      <c r="M97" s="302">
        <f t="shared" si="22"/>
        <v>290410.9589041096</v>
      </c>
      <c r="N97" s="253">
        <f t="shared" si="19"/>
        <v>0</v>
      </c>
      <c r="O97" s="394">
        <f t="shared" si="23"/>
        <v>871235.13698631246</v>
      </c>
    </row>
    <row r="98" spans="1:15" outlineLevel="1">
      <c r="A98" s="319" t="str">
        <f t="shared" si="15"/>
        <v>05</v>
      </c>
      <c r="B98" s="253" t="str">
        <f t="shared" si="16"/>
        <v>2023-07</v>
      </c>
      <c r="C98" s="253">
        <f t="shared" si="20"/>
        <v>365</v>
      </c>
      <c r="D98" s="350">
        <v>45111</v>
      </c>
      <c r="E98" s="673">
        <v>0.04</v>
      </c>
      <c r="F98" s="672">
        <v>1.2999999999999999E-2</v>
      </c>
      <c r="G98" s="672">
        <f t="shared" si="24"/>
        <v>5.2999999999999999E-2</v>
      </c>
      <c r="H98" s="302">
        <f t="shared" si="17"/>
        <v>290410.9589041096</v>
      </c>
      <c r="I98" s="253">
        <f t="shared" si="14"/>
        <v>0</v>
      </c>
      <c r="J98" s="394">
        <f t="shared" si="21"/>
        <v>1161646.0958904221</v>
      </c>
      <c r="L98" s="672">
        <f t="shared" si="18"/>
        <v>5.2999999999999999E-2</v>
      </c>
      <c r="M98" s="302">
        <f t="shared" si="22"/>
        <v>290410.9589041096</v>
      </c>
      <c r="N98" s="253">
        <f t="shared" si="19"/>
        <v>0</v>
      </c>
      <c r="O98" s="394">
        <f t="shared" si="23"/>
        <v>1161646.0958904221</v>
      </c>
    </row>
    <row r="99" spans="1:15" outlineLevel="1">
      <c r="A99" s="319" t="str">
        <f t="shared" si="15"/>
        <v>06</v>
      </c>
      <c r="B99" s="253" t="str">
        <f t="shared" si="16"/>
        <v>2023-07</v>
      </c>
      <c r="C99" s="253">
        <f t="shared" si="20"/>
        <v>365</v>
      </c>
      <c r="D99" s="350">
        <v>45112</v>
      </c>
      <c r="E99" s="673">
        <v>0.04</v>
      </c>
      <c r="F99" s="672">
        <v>1.2999999999999999E-2</v>
      </c>
      <c r="G99" s="672">
        <f t="shared" si="24"/>
        <v>5.2999999999999999E-2</v>
      </c>
      <c r="H99" s="302">
        <f t="shared" si="17"/>
        <v>290410.9589041096</v>
      </c>
      <c r="I99" s="253">
        <f t="shared" si="14"/>
        <v>0</v>
      </c>
      <c r="J99" s="394">
        <f t="shared" si="21"/>
        <v>1452057.0547945318</v>
      </c>
      <c r="L99" s="672">
        <f t="shared" si="18"/>
        <v>5.2999999999999999E-2</v>
      </c>
      <c r="M99" s="302">
        <f t="shared" si="22"/>
        <v>290410.9589041096</v>
      </c>
      <c r="N99" s="253">
        <f t="shared" si="19"/>
        <v>0</v>
      </c>
      <c r="O99" s="394">
        <f t="shared" si="23"/>
        <v>1452057.0547945318</v>
      </c>
    </row>
    <row r="100" spans="1:15" outlineLevel="1">
      <c r="A100" s="319" t="str">
        <f t="shared" si="15"/>
        <v>07</v>
      </c>
      <c r="B100" s="253" t="str">
        <f t="shared" si="16"/>
        <v>2023-07</v>
      </c>
      <c r="C100" s="253">
        <f t="shared" si="20"/>
        <v>365</v>
      </c>
      <c r="D100" s="350">
        <v>45113</v>
      </c>
      <c r="E100" s="673">
        <v>0.04</v>
      </c>
      <c r="F100" s="672">
        <v>1.2999999999999999E-2</v>
      </c>
      <c r="G100" s="672">
        <f t="shared" si="24"/>
        <v>5.2999999999999999E-2</v>
      </c>
      <c r="H100" s="302">
        <f t="shared" si="17"/>
        <v>290410.9589041096</v>
      </c>
      <c r="I100" s="253">
        <f t="shared" si="14"/>
        <v>0</v>
      </c>
      <c r="J100" s="394">
        <f t="shared" si="21"/>
        <v>1742468.0136986414</v>
      </c>
      <c r="L100" s="672">
        <f t="shared" si="18"/>
        <v>5.2999999999999999E-2</v>
      </c>
      <c r="M100" s="302">
        <f t="shared" si="22"/>
        <v>290410.9589041096</v>
      </c>
      <c r="N100" s="253">
        <f t="shared" si="19"/>
        <v>0</v>
      </c>
      <c r="O100" s="394">
        <f t="shared" si="23"/>
        <v>1742468.0136986414</v>
      </c>
    </row>
    <row r="101" spans="1:15" outlineLevel="1">
      <c r="A101" s="319" t="str">
        <f t="shared" si="15"/>
        <v>08</v>
      </c>
      <c r="B101" s="253" t="str">
        <f t="shared" si="16"/>
        <v>2023-07</v>
      </c>
      <c r="C101" s="253">
        <f t="shared" si="20"/>
        <v>365</v>
      </c>
      <c r="D101" s="350">
        <v>45114</v>
      </c>
      <c r="E101" s="673">
        <v>0.04</v>
      </c>
      <c r="F101" s="672">
        <v>1.2999999999999999E-2</v>
      </c>
      <c r="G101" s="672">
        <f t="shared" si="24"/>
        <v>5.2999999999999999E-2</v>
      </c>
      <c r="H101" s="302">
        <f t="shared" si="17"/>
        <v>290410.9589041096</v>
      </c>
      <c r="I101" s="253">
        <f t="shared" si="14"/>
        <v>0</v>
      </c>
      <c r="J101" s="394">
        <f t="shared" si="21"/>
        <v>2032878.9726027511</v>
      </c>
      <c r="L101" s="672">
        <f t="shared" si="18"/>
        <v>5.2999999999999999E-2</v>
      </c>
      <c r="M101" s="302">
        <f t="shared" si="22"/>
        <v>290410.9589041096</v>
      </c>
      <c r="N101" s="253">
        <f t="shared" si="19"/>
        <v>0</v>
      </c>
      <c r="O101" s="394">
        <f t="shared" si="23"/>
        <v>2032878.9726027511</v>
      </c>
    </row>
    <row r="102" spans="1:15" outlineLevel="1">
      <c r="A102" s="319" t="str">
        <f t="shared" si="15"/>
        <v>09</v>
      </c>
      <c r="B102" s="253" t="str">
        <f t="shared" si="16"/>
        <v>2023-07</v>
      </c>
      <c r="C102" s="253">
        <f t="shared" si="20"/>
        <v>365</v>
      </c>
      <c r="D102" s="350">
        <v>45115</v>
      </c>
      <c r="E102" s="673">
        <v>0.04</v>
      </c>
      <c r="F102" s="672">
        <v>1.2999999999999999E-2</v>
      </c>
      <c r="G102" s="672">
        <f t="shared" si="24"/>
        <v>5.2999999999999999E-2</v>
      </c>
      <c r="H102" s="302">
        <f t="shared" si="17"/>
        <v>290410.9589041096</v>
      </c>
      <c r="I102" s="253">
        <f t="shared" si="14"/>
        <v>0</v>
      </c>
      <c r="J102" s="394">
        <f t="shared" si="21"/>
        <v>2323289.9315068605</v>
      </c>
      <c r="L102" s="672">
        <f t="shared" si="18"/>
        <v>5.2999999999999999E-2</v>
      </c>
      <c r="M102" s="302">
        <f t="shared" si="22"/>
        <v>290410.9589041096</v>
      </c>
      <c r="N102" s="253">
        <f t="shared" si="19"/>
        <v>0</v>
      </c>
      <c r="O102" s="394">
        <f t="shared" si="23"/>
        <v>2323289.9315068605</v>
      </c>
    </row>
    <row r="103" spans="1:15" outlineLevel="1">
      <c r="A103" s="319" t="str">
        <f t="shared" si="15"/>
        <v>10</v>
      </c>
      <c r="B103" s="253" t="str">
        <f t="shared" si="16"/>
        <v>2023-07</v>
      </c>
      <c r="C103" s="253">
        <f t="shared" si="20"/>
        <v>365</v>
      </c>
      <c r="D103" s="350">
        <v>45116</v>
      </c>
      <c r="E103" s="673">
        <v>0.04</v>
      </c>
      <c r="F103" s="672">
        <v>1.2999999999999999E-2</v>
      </c>
      <c r="G103" s="672">
        <f t="shared" si="24"/>
        <v>5.2999999999999999E-2</v>
      </c>
      <c r="H103" s="302">
        <f t="shared" si="17"/>
        <v>290410.9589041096</v>
      </c>
      <c r="I103" s="253">
        <f t="shared" si="14"/>
        <v>0</v>
      </c>
      <c r="J103" s="394">
        <f t="shared" si="21"/>
        <v>2613700.89041097</v>
      </c>
      <c r="L103" s="672">
        <f t="shared" si="18"/>
        <v>5.2999999999999999E-2</v>
      </c>
      <c r="M103" s="302">
        <f t="shared" si="22"/>
        <v>290410.9589041096</v>
      </c>
      <c r="N103" s="253">
        <f t="shared" si="19"/>
        <v>0</v>
      </c>
      <c r="O103" s="394">
        <f t="shared" si="23"/>
        <v>2613700.89041097</v>
      </c>
    </row>
    <row r="104" spans="1:15" outlineLevel="1">
      <c r="A104" s="319" t="str">
        <f t="shared" si="15"/>
        <v>11</v>
      </c>
      <c r="B104" s="253" t="str">
        <f t="shared" si="16"/>
        <v>2023-07</v>
      </c>
      <c r="C104" s="253">
        <f t="shared" si="20"/>
        <v>365</v>
      </c>
      <c r="D104" s="350">
        <v>45117</v>
      </c>
      <c r="E104" s="673">
        <v>0.04</v>
      </c>
      <c r="F104" s="672">
        <v>1.2999999999999999E-2</v>
      </c>
      <c r="G104" s="672">
        <f t="shared" si="24"/>
        <v>5.2999999999999999E-2</v>
      </c>
      <c r="H104" s="302">
        <f t="shared" si="17"/>
        <v>290410.9589041096</v>
      </c>
      <c r="I104" s="253">
        <f t="shared" si="14"/>
        <v>0</v>
      </c>
      <c r="J104" s="394">
        <f t="shared" si="21"/>
        <v>2904111.8493150794</v>
      </c>
      <c r="L104" s="672">
        <f t="shared" si="18"/>
        <v>5.2999999999999999E-2</v>
      </c>
      <c r="M104" s="302">
        <f t="shared" si="22"/>
        <v>290410.9589041096</v>
      </c>
      <c r="N104" s="253">
        <f t="shared" si="19"/>
        <v>0</v>
      </c>
      <c r="O104" s="394">
        <f t="shared" si="23"/>
        <v>2904111.8493150794</v>
      </c>
    </row>
    <row r="105" spans="1:15" outlineLevel="1">
      <c r="A105" s="319" t="str">
        <f t="shared" si="15"/>
        <v>12</v>
      </c>
      <c r="B105" s="253" t="str">
        <f t="shared" si="16"/>
        <v>2023-07</v>
      </c>
      <c r="C105" s="253">
        <f t="shared" si="20"/>
        <v>365</v>
      </c>
      <c r="D105" s="350">
        <v>45118</v>
      </c>
      <c r="E105" s="673">
        <v>0.04</v>
      </c>
      <c r="F105" s="672">
        <v>1.2999999999999999E-2</v>
      </c>
      <c r="G105" s="672">
        <f t="shared" si="24"/>
        <v>5.2999999999999999E-2</v>
      </c>
      <c r="H105" s="302">
        <f t="shared" si="17"/>
        <v>290410.9589041096</v>
      </c>
      <c r="I105" s="253">
        <f t="shared" si="14"/>
        <v>0</v>
      </c>
      <c r="J105" s="394">
        <f t="shared" si="21"/>
        <v>3194522.8082191888</v>
      </c>
      <c r="L105" s="672">
        <f t="shared" si="18"/>
        <v>5.2999999999999999E-2</v>
      </c>
      <c r="M105" s="302">
        <f t="shared" si="22"/>
        <v>290410.9589041096</v>
      </c>
      <c r="N105" s="253">
        <f t="shared" si="19"/>
        <v>0</v>
      </c>
      <c r="O105" s="394">
        <f t="shared" si="23"/>
        <v>3194522.8082191888</v>
      </c>
    </row>
    <row r="106" spans="1:15" outlineLevel="1">
      <c r="A106" s="319" t="str">
        <f t="shared" si="15"/>
        <v>13</v>
      </c>
      <c r="B106" s="253" t="str">
        <f t="shared" si="16"/>
        <v>2023-07</v>
      </c>
      <c r="C106" s="253">
        <f t="shared" si="20"/>
        <v>365</v>
      </c>
      <c r="D106" s="350">
        <v>45119</v>
      </c>
      <c r="E106" s="673">
        <v>0.04</v>
      </c>
      <c r="F106" s="672">
        <v>1.2999999999999999E-2</v>
      </c>
      <c r="G106" s="672">
        <f t="shared" si="24"/>
        <v>5.2999999999999999E-2</v>
      </c>
      <c r="H106" s="302">
        <f t="shared" si="17"/>
        <v>290410.9589041096</v>
      </c>
      <c r="I106" s="253">
        <f t="shared" si="14"/>
        <v>0</v>
      </c>
      <c r="J106" s="394">
        <f t="shared" si="21"/>
        <v>3484933.7671232983</v>
      </c>
      <c r="L106" s="672">
        <f t="shared" si="18"/>
        <v>5.2999999999999999E-2</v>
      </c>
      <c r="M106" s="302">
        <f t="shared" si="22"/>
        <v>290410.9589041096</v>
      </c>
      <c r="N106" s="253">
        <f t="shared" si="19"/>
        <v>0</v>
      </c>
      <c r="O106" s="394">
        <f t="shared" si="23"/>
        <v>3484933.7671232983</v>
      </c>
    </row>
    <row r="107" spans="1:15" outlineLevel="1">
      <c r="A107" s="319" t="str">
        <f t="shared" si="15"/>
        <v>14</v>
      </c>
      <c r="B107" s="253" t="str">
        <f t="shared" si="16"/>
        <v>2023-07</v>
      </c>
      <c r="C107" s="253">
        <f t="shared" si="20"/>
        <v>365</v>
      </c>
      <c r="D107" s="350">
        <v>45120</v>
      </c>
      <c r="E107" s="673">
        <v>0.04</v>
      </c>
      <c r="F107" s="672">
        <v>1.2999999999999999E-2</v>
      </c>
      <c r="G107" s="672">
        <f t="shared" si="24"/>
        <v>5.2999999999999999E-2</v>
      </c>
      <c r="H107" s="302">
        <f t="shared" si="17"/>
        <v>290410.9589041096</v>
      </c>
      <c r="I107" s="253">
        <f t="shared" si="14"/>
        <v>0</v>
      </c>
      <c r="J107" s="394">
        <f t="shared" si="21"/>
        <v>3775344.7260274077</v>
      </c>
      <c r="L107" s="672">
        <f t="shared" si="18"/>
        <v>5.2999999999999999E-2</v>
      </c>
      <c r="M107" s="302">
        <f t="shared" si="22"/>
        <v>290410.9589041096</v>
      </c>
      <c r="N107" s="253">
        <f t="shared" si="19"/>
        <v>0</v>
      </c>
      <c r="O107" s="394">
        <f t="shared" si="23"/>
        <v>3775344.7260274077</v>
      </c>
    </row>
    <row r="108" spans="1:15" outlineLevel="1">
      <c r="A108" s="319" t="str">
        <f t="shared" si="15"/>
        <v>15</v>
      </c>
      <c r="B108" s="253" t="str">
        <f t="shared" si="16"/>
        <v>2023-07</v>
      </c>
      <c r="C108" s="253">
        <f t="shared" si="20"/>
        <v>365</v>
      </c>
      <c r="D108" s="350">
        <v>45121</v>
      </c>
      <c r="E108" s="673">
        <v>0.04</v>
      </c>
      <c r="F108" s="672">
        <v>1.2999999999999999E-2</v>
      </c>
      <c r="G108" s="672">
        <f t="shared" si="24"/>
        <v>5.2999999999999999E-2</v>
      </c>
      <c r="H108" s="302">
        <f t="shared" si="17"/>
        <v>290410.9589041096</v>
      </c>
      <c r="I108" s="253">
        <f t="shared" si="14"/>
        <v>0</v>
      </c>
      <c r="J108" s="394">
        <f t="shared" si="21"/>
        <v>4065755.6849315171</v>
      </c>
      <c r="L108" s="672">
        <f t="shared" si="18"/>
        <v>5.2999999999999999E-2</v>
      </c>
      <c r="M108" s="302">
        <f t="shared" si="22"/>
        <v>290410.9589041096</v>
      </c>
      <c r="N108" s="253">
        <f t="shared" si="19"/>
        <v>0</v>
      </c>
      <c r="O108" s="394">
        <f t="shared" si="23"/>
        <v>4065755.6849315171</v>
      </c>
    </row>
    <row r="109" spans="1:15" outlineLevel="1">
      <c r="A109" s="319" t="str">
        <f t="shared" si="15"/>
        <v>16</v>
      </c>
      <c r="B109" s="253" t="str">
        <f t="shared" si="16"/>
        <v>2023-07</v>
      </c>
      <c r="C109" s="253">
        <f t="shared" si="20"/>
        <v>365</v>
      </c>
      <c r="D109" s="350">
        <v>45122</v>
      </c>
      <c r="E109" s="673">
        <v>0.04</v>
      </c>
      <c r="F109" s="672">
        <v>1.2999999999999999E-2</v>
      </c>
      <c r="G109" s="672">
        <f t="shared" si="24"/>
        <v>5.2999999999999999E-2</v>
      </c>
      <c r="H109" s="302">
        <f t="shared" si="17"/>
        <v>290410.9589041096</v>
      </c>
      <c r="I109" s="253">
        <f t="shared" si="14"/>
        <v>0</v>
      </c>
      <c r="J109" s="394">
        <f t="shared" si="21"/>
        <v>4356166.6438356265</v>
      </c>
      <c r="L109" s="672">
        <f t="shared" si="18"/>
        <v>5.2999999999999999E-2</v>
      </c>
      <c r="M109" s="302">
        <f t="shared" si="22"/>
        <v>290410.9589041096</v>
      </c>
      <c r="N109" s="253">
        <f t="shared" si="19"/>
        <v>0</v>
      </c>
      <c r="O109" s="394">
        <f t="shared" si="23"/>
        <v>4356166.6438356265</v>
      </c>
    </row>
    <row r="110" spans="1:15" outlineLevel="1">
      <c r="A110" s="319" t="str">
        <f t="shared" si="15"/>
        <v>17</v>
      </c>
      <c r="B110" s="253" t="str">
        <f t="shared" si="16"/>
        <v>2023-07</v>
      </c>
      <c r="C110" s="253">
        <f t="shared" si="20"/>
        <v>365</v>
      </c>
      <c r="D110" s="350">
        <v>45123</v>
      </c>
      <c r="E110" s="673">
        <v>0.04</v>
      </c>
      <c r="F110" s="672">
        <v>1.2999999999999999E-2</v>
      </c>
      <c r="G110" s="672">
        <f t="shared" si="24"/>
        <v>5.2999999999999999E-2</v>
      </c>
      <c r="H110" s="302">
        <f t="shared" si="17"/>
        <v>290410.9589041096</v>
      </c>
      <c r="I110" s="253">
        <f t="shared" si="14"/>
        <v>0</v>
      </c>
      <c r="J110" s="394">
        <f t="shared" si="21"/>
        <v>4646577.6027397364</v>
      </c>
      <c r="L110" s="672">
        <f t="shared" si="18"/>
        <v>5.2999999999999999E-2</v>
      </c>
      <c r="M110" s="302">
        <f t="shared" si="22"/>
        <v>290410.9589041096</v>
      </c>
      <c r="N110" s="253">
        <f t="shared" si="19"/>
        <v>0</v>
      </c>
      <c r="O110" s="394">
        <f t="shared" si="23"/>
        <v>4646577.6027397364</v>
      </c>
    </row>
    <row r="111" spans="1:15" outlineLevel="1">
      <c r="A111" s="319" t="str">
        <f t="shared" si="15"/>
        <v>18</v>
      </c>
      <c r="B111" s="253" t="str">
        <f t="shared" si="16"/>
        <v>2023-07</v>
      </c>
      <c r="C111" s="253">
        <f t="shared" si="20"/>
        <v>365</v>
      </c>
      <c r="D111" s="350">
        <v>45124</v>
      </c>
      <c r="E111" s="673">
        <v>0.04</v>
      </c>
      <c r="F111" s="672">
        <v>1.2999999999999999E-2</v>
      </c>
      <c r="G111" s="672">
        <f t="shared" si="24"/>
        <v>5.2999999999999999E-2</v>
      </c>
      <c r="H111" s="302">
        <f t="shared" si="17"/>
        <v>290410.9589041096</v>
      </c>
      <c r="I111" s="253">
        <f t="shared" si="14"/>
        <v>0</v>
      </c>
      <c r="J111" s="394">
        <f t="shared" si="21"/>
        <v>4936988.5616438463</v>
      </c>
      <c r="L111" s="672">
        <f t="shared" si="18"/>
        <v>5.2999999999999999E-2</v>
      </c>
      <c r="M111" s="302">
        <f t="shared" si="22"/>
        <v>290410.9589041096</v>
      </c>
      <c r="N111" s="253">
        <f t="shared" si="19"/>
        <v>0</v>
      </c>
      <c r="O111" s="394">
        <f t="shared" si="23"/>
        <v>4936988.5616438463</v>
      </c>
    </row>
    <row r="112" spans="1:15" outlineLevel="1">
      <c r="A112" s="319" t="str">
        <f t="shared" si="15"/>
        <v>19</v>
      </c>
      <c r="B112" s="253" t="str">
        <f t="shared" si="16"/>
        <v>2023-07</v>
      </c>
      <c r="C112" s="253">
        <f t="shared" si="20"/>
        <v>365</v>
      </c>
      <c r="D112" s="350">
        <v>45125</v>
      </c>
      <c r="E112" s="673">
        <v>0.04</v>
      </c>
      <c r="F112" s="672">
        <v>1.2999999999999999E-2</v>
      </c>
      <c r="G112" s="672">
        <f t="shared" si="24"/>
        <v>5.2999999999999999E-2</v>
      </c>
      <c r="H112" s="302">
        <f t="shared" si="17"/>
        <v>290410.9589041096</v>
      </c>
      <c r="I112" s="253">
        <f t="shared" si="14"/>
        <v>0</v>
      </c>
      <c r="J112" s="394">
        <f t="shared" si="21"/>
        <v>5227399.5205479562</v>
      </c>
      <c r="L112" s="672">
        <f t="shared" si="18"/>
        <v>5.2999999999999999E-2</v>
      </c>
      <c r="M112" s="302">
        <f t="shared" si="22"/>
        <v>290410.9589041096</v>
      </c>
      <c r="N112" s="253">
        <f t="shared" si="19"/>
        <v>0</v>
      </c>
      <c r="O112" s="394">
        <f t="shared" si="23"/>
        <v>5227399.5205479562</v>
      </c>
    </row>
    <row r="113" spans="1:15" outlineLevel="1">
      <c r="A113" s="319" t="str">
        <f t="shared" si="15"/>
        <v>20</v>
      </c>
      <c r="B113" s="253" t="str">
        <f t="shared" si="16"/>
        <v>2023-07</v>
      </c>
      <c r="C113" s="253">
        <f t="shared" si="20"/>
        <v>365</v>
      </c>
      <c r="D113" s="350">
        <v>45126</v>
      </c>
      <c r="E113" s="673">
        <v>0.04</v>
      </c>
      <c r="F113" s="672">
        <v>1.2999999999999999E-2</v>
      </c>
      <c r="G113" s="672">
        <f t="shared" si="24"/>
        <v>5.2999999999999999E-2</v>
      </c>
      <c r="H113" s="302">
        <f t="shared" si="17"/>
        <v>290410.9589041096</v>
      </c>
      <c r="I113" s="253">
        <f t="shared" si="14"/>
        <v>0</v>
      </c>
      <c r="J113" s="394">
        <f t="shared" si="21"/>
        <v>5517810.4794520661</v>
      </c>
      <c r="L113" s="672">
        <f t="shared" si="18"/>
        <v>5.2999999999999999E-2</v>
      </c>
      <c r="M113" s="302">
        <f t="shared" si="22"/>
        <v>290410.9589041096</v>
      </c>
      <c r="N113" s="253">
        <f t="shared" si="19"/>
        <v>0</v>
      </c>
      <c r="O113" s="394">
        <f t="shared" si="23"/>
        <v>5517810.4794520661</v>
      </c>
    </row>
    <row r="114" spans="1:15" outlineLevel="1">
      <c r="A114" s="319" t="str">
        <f t="shared" si="15"/>
        <v>21</v>
      </c>
      <c r="B114" s="253" t="str">
        <f t="shared" si="16"/>
        <v>2023-07</v>
      </c>
      <c r="C114" s="253">
        <f t="shared" si="20"/>
        <v>365</v>
      </c>
      <c r="D114" s="350">
        <v>45127</v>
      </c>
      <c r="E114" s="673">
        <v>0.04</v>
      </c>
      <c r="F114" s="672">
        <v>1.2999999999999999E-2</v>
      </c>
      <c r="G114" s="672">
        <f t="shared" si="24"/>
        <v>5.2999999999999999E-2</v>
      </c>
      <c r="H114" s="302">
        <f t="shared" si="17"/>
        <v>290410.9589041096</v>
      </c>
      <c r="I114" s="253">
        <f t="shared" si="14"/>
        <v>0</v>
      </c>
      <c r="J114" s="394">
        <f t="shared" si="21"/>
        <v>5808221.438356176</v>
      </c>
      <c r="L114" s="672">
        <f t="shared" si="18"/>
        <v>5.2999999999999999E-2</v>
      </c>
      <c r="M114" s="302">
        <f t="shared" si="22"/>
        <v>290410.9589041096</v>
      </c>
      <c r="N114" s="253">
        <f t="shared" si="19"/>
        <v>0</v>
      </c>
      <c r="O114" s="394">
        <f t="shared" si="23"/>
        <v>5808221.438356176</v>
      </c>
    </row>
    <row r="115" spans="1:15" outlineLevel="1">
      <c r="A115" s="319" t="str">
        <f t="shared" si="15"/>
        <v>22</v>
      </c>
      <c r="B115" s="253" t="str">
        <f t="shared" si="16"/>
        <v>2023-07</v>
      </c>
      <c r="C115" s="253">
        <f t="shared" si="20"/>
        <v>365</v>
      </c>
      <c r="D115" s="350">
        <v>45128</v>
      </c>
      <c r="E115" s="673">
        <v>0.04</v>
      </c>
      <c r="F115" s="672">
        <v>1.2999999999999999E-2</v>
      </c>
      <c r="G115" s="672">
        <f t="shared" si="24"/>
        <v>5.2999999999999999E-2</v>
      </c>
      <c r="H115" s="302">
        <f t="shared" si="17"/>
        <v>290410.9589041096</v>
      </c>
      <c r="I115" s="253">
        <f t="shared" si="14"/>
        <v>0</v>
      </c>
      <c r="J115" s="394">
        <f t="shared" si="21"/>
        <v>6098632.3972602859</v>
      </c>
      <c r="L115" s="672">
        <f t="shared" si="18"/>
        <v>5.2999999999999999E-2</v>
      </c>
      <c r="M115" s="302">
        <f t="shared" si="22"/>
        <v>290410.9589041096</v>
      </c>
      <c r="N115" s="253">
        <f t="shared" si="19"/>
        <v>0</v>
      </c>
      <c r="O115" s="394">
        <f t="shared" si="23"/>
        <v>6098632.3972602859</v>
      </c>
    </row>
    <row r="116" spans="1:15" outlineLevel="1">
      <c r="A116" s="319" t="str">
        <f t="shared" si="15"/>
        <v>23</v>
      </c>
      <c r="B116" s="253" t="str">
        <f t="shared" si="16"/>
        <v>2023-07</v>
      </c>
      <c r="C116" s="253">
        <f t="shared" si="20"/>
        <v>365</v>
      </c>
      <c r="D116" s="350">
        <v>45129</v>
      </c>
      <c r="E116" s="673">
        <v>0.04</v>
      </c>
      <c r="F116" s="672">
        <v>1.2999999999999999E-2</v>
      </c>
      <c r="G116" s="672">
        <f t="shared" si="24"/>
        <v>5.2999999999999999E-2</v>
      </c>
      <c r="H116" s="302">
        <f t="shared" si="17"/>
        <v>290410.9589041096</v>
      </c>
      <c r="I116" s="253">
        <f t="shared" si="14"/>
        <v>0</v>
      </c>
      <c r="J116" s="394">
        <f t="shared" si="21"/>
        <v>6389043.3561643958</v>
      </c>
      <c r="L116" s="672">
        <f t="shared" si="18"/>
        <v>5.2999999999999999E-2</v>
      </c>
      <c r="M116" s="302">
        <f t="shared" si="22"/>
        <v>290410.9589041096</v>
      </c>
      <c r="N116" s="253">
        <f t="shared" si="19"/>
        <v>0</v>
      </c>
      <c r="O116" s="394">
        <f t="shared" si="23"/>
        <v>6389043.3561643958</v>
      </c>
    </row>
    <row r="117" spans="1:15" outlineLevel="1">
      <c r="A117" s="319" t="str">
        <f t="shared" si="15"/>
        <v>24</v>
      </c>
      <c r="B117" s="253" t="str">
        <f t="shared" si="16"/>
        <v>2023-07</v>
      </c>
      <c r="C117" s="253">
        <f t="shared" si="20"/>
        <v>365</v>
      </c>
      <c r="D117" s="350">
        <v>45130</v>
      </c>
      <c r="E117" s="673">
        <v>0.04</v>
      </c>
      <c r="F117" s="672">
        <v>1.2999999999999999E-2</v>
      </c>
      <c r="G117" s="672">
        <f t="shared" si="24"/>
        <v>5.2999999999999999E-2</v>
      </c>
      <c r="H117" s="302">
        <f t="shared" si="17"/>
        <v>290410.9589041096</v>
      </c>
      <c r="I117" s="253">
        <f t="shared" si="14"/>
        <v>0</v>
      </c>
      <c r="J117" s="394">
        <f t="shared" si="21"/>
        <v>6679454.3150685057</v>
      </c>
      <c r="L117" s="672">
        <f t="shared" si="18"/>
        <v>5.2999999999999999E-2</v>
      </c>
      <c r="M117" s="302">
        <f t="shared" si="22"/>
        <v>290410.9589041096</v>
      </c>
      <c r="N117" s="253">
        <f t="shared" si="19"/>
        <v>0</v>
      </c>
      <c r="O117" s="394">
        <f t="shared" si="23"/>
        <v>6679454.3150685057</v>
      </c>
    </row>
    <row r="118" spans="1:15" outlineLevel="1">
      <c r="A118" s="319" t="str">
        <f t="shared" si="15"/>
        <v>25</v>
      </c>
      <c r="B118" s="253" t="str">
        <f t="shared" si="16"/>
        <v>2023-07</v>
      </c>
      <c r="C118" s="253">
        <f t="shared" si="20"/>
        <v>365</v>
      </c>
      <c r="D118" s="350">
        <v>45131</v>
      </c>
      <c r="E118" s="673">
        <v>0.04</v>
      </c>
      <c r="F118" s="672">
        <v>1.2999999999999999E-2</v>
      </c>
      <c r="G118" s="672">
        <f t="shared" si="24"/>
        <v>5.2999999999999999E-2</v>
      </c>
      <c r="H118" s="302">
        <f t="shared" si="17"/>
        <v>290410.9589041096</v>
      </c>
      <c r="I118" s="253">
        <f t="shared" si="14"/>
        <v>0</v>
      </c>
      <c r="J118" s="394">
        <f t="shared" si="21"/>
        <v>6969865.2739726156</v>
      </c>
      <c r="L118" s="672">
        <f t="shared" si="18"/>
        <v>5.2999999999999999E-2</v>
      </c>
      <c r="M118" s="302">
        <f t="shared" si="22"/>
        <v>290410.9589041096</v>
      </c>
      <c r="N118" s="253">
        <f t="shared" si="19"/>
        <v>0</v>
      </c>
      <c r="O118" s="394">
        <f t="shared" si="23"/>
        <v>6969865.2739726156</v>
      </c>
    </row>
    <row r="119" spans="1:15" outlineLevel="1">
      <c r="A119" s="319" t="str">
        <f t="shared" si="15"/>
        <v>26</v>
      </c>
      <c r="B119" s="253" t="str">
        <f t="shared" si="16"/>
        <v>2023-07</v>
      </c>
      <c r="C119" s="253">
        <f t="shared" si="20"/>
        <v>365</v>
      </c>
      <c r="D119" s="350">
        <v>45132</v>
      </c>
      <c r="E119" s="673">
        <v>0.04</v>
      </c>
      <c r="F119" s="672">
        <v>1.2999999999999999E-2</v>
      </c>
      <c r="G119" s="672">
        <f t="shared" si="24"/>
        <v>5.2999999999999999E-2</v>
      </c>
      <c r="H119" s="302">
        <f t="shared" si="17"/>
        <v>290410.9589041096</v>
      </c>
      <c r="I119" s="253">
        <f t="shared" si="14"/>
        <v>0</v>
      </c>
      <c r="J119" s="394">
        <f t="shared" si="21"/>
        <v>7260276.2328767255</v>
      </c>
      <c r="L119" s="672">
        <f t="shared" si="18"/>
        <v>5.2999999999999999E-2</v>
      </c>
      <c r="M119" s="302">
        <f t="shared" si="22"/>
        <v>290410.9589041096</v>
      </c>
      <c r="N119" s="253">
        <f t="shared" si="19"/>
        <v>0</v>
      </c>
      <c r="O119" s="394">
        <f t="shared" si="23"/>
        <v>7260276.2328767255</v>
      </c>
    </row>
    <row r="120" spans="1:15" outlineLevel="1">
      <c r="A120" s="319" t="str">
        <f t="shared" si="15"/>
        <v>27</v>
      </c>
      <c r="B120" s="253" t="str">
        <f t="shared" si="16"/>
        <v>2023-07</v>
      </c>
      <c r="C120" s="253">
        <f t="shared" si="20"/>
        <v>365</v>
      </c>
      <c r="D120" s="350">
        <v>45133</v>
      </c>
      <c r="E120" s="673">
        <v>0.04</v>
      </c>
      <c r="F120" s="672">
        <v>1.2999999999999999E-2</v>
      </c>
      <c r="G120" s="672">
        <f t="shared" si="24"/>
        <v>5.2999999999999999E-2</v>
      </c>
      <c r="H120" s="302">
        <f t="shared" si="17"/>
        <v>290410.9589041096</v>
      </c>
      <c r="I120" s="253">
        <f t="shared" si="14"/>
        <v>0</v>
      </c>
      <c r="J120" s="394">
        <f t="shared" si="21"/>
        <v>7550687.1917808354</v>
      </c>
      <c r="L120" s="672">
        <f t="shared" si="18"/>
        <v>5.2999999999999999E-2</v>
      </c>
      <c r="M120" s="302">
        <f t="shared" si="22"/>
        <v>290410.9589041096</v>
      </c>
      <c r="N120" s="253">
        <f t="shared" si="19"/>
        <v>0</v>
      </c>
      <c r="O120" s="394">
        <f t="shared" si="23"/>
        <v>7550687.1917808354</v>
      </c>
    </row>
    <row r="121" spans="1:15" outlineLevel="1">
      <c r="A121" s="319" t="str">
        <f t="shared" si="15"/>
        <v>28</v>
      </c>
      <c r="B121" s="253" t="str">
        <f t="shared" si="16"/>
        <v>2023-07</v>
      </c>
      <c r="C121" s="253">
        <f t="shared" si="20"/>
        <v>365</v>
      </c>
      <c r="D121" s="350">
        <v>45134</v>
      </c>
      <c r="E121" s="673">
        <v>0.04</v>
      </c>
      <c r="F121" s="672">
        <v>1.2999999999999999E-2</v>
      </c>
      <c r="G121" s="672">
        <f t="shared" si="24"/>
        <v>5.2999999999999999E-2</v>
      </c>
      <c r="H121" s="302">
        <f t="shared" si="17"/>
        <v>290410.9589041096</v>
      </c>
      <c r="I121" s="253">
        <f t="shared" si="14"/>
        <v>0</v>
      </c>
      <c r="J121" s="394">
        <f t="shared" si="21"/>
        <v>7841098.1506849453</v>
      </c>
      <c r="L121" s="672">
        <f t="shared" si="18"/>
        <v>5.2999999999999999E-2</v>
      </c>
      <c r="M121" s="302">
        <f t="shared" si="22"/>
        <v>290410.9589041096</v>
      </c>
      <c r="N121" s="253">
        <f t="shared" si="19"/>
        <v>0</v>
      </c>
      <c r="O121" s="394">
        <f t="shared" si="23"/>
        <v>7841098.1506849453</v>
      </c>
    </row>
    <row r="122" spans="1:15" outlineLevel="1">
      <c r="A122" s="319" t="str">
        <f t="shared" si="15"/>
        <v>29</v>
      </c>
      <c r="B122" s="253" t="str">
        <f t="shared" si="16"/>
        <v>2023-07</v>
      </c>
      <c r="C122" s="253">
        <f t="shared" si="20"/>
        <v>365</v>
      </c>
      <c r="D122" s="350">
        <v>45135</v>
      </c>
      <c r="E122" s="673">
        <v>0.04</v>
      </c>
      <c r="F122" s="672">
        <v>1.2999999999999999E-2</v>
      </c>
      <c r="G122" s="672">
        <f t="shared" si="24"/>
        <v>5.2999999999999999E-2</v>
      </c>
      <c r="H122" s="302">
        <f t="shared" si="17"/>
        <v>290410.9589041096</v>
      </c>
      <c r="I122" s="253">
        <f t="shared" si="14"/>
        <v>0</v>
      </c>
      <c r="J122" s="394">
        <f t="shared" si="21"/>
        <v>8131509.1095890552</v>
      </c>
      <c r="L122" s="672">
        <f t="shared" si="18"/>
        <v>5.2999999999999999E-2</v>
      </c>
      <c r="M122" s="302">
        <f t="shared" si="22"/>
        <v>290410.9589041096</v>
      </c>
      <c r="N122" s="253">
        <f t="shared" si="19"/>
        <v>0</v>
      </c>
      <c r="O122" s="394">
        <f t="shared" si="23"/>
        <v>8131509.1095890552</v>
      </c>
    </row>
    <row r="123" spans="1:15" outlineLevel="1">
      <c r="A123" s="319" t="str">
        <f t="shared" si="15"/>
        <v>30</v>
      </c>
      <c r="B123" s="253" t="str">
        <f t="shared" si="16"/>
        <v>2023-07</v>
      </c>
      <c r="C123" s="253">
        <f t="shared" si="20"/>
        <v>365</v>
      </c>
      <c r="D123" s="350">
        <v>45136</v>
      </c>
      <c r="E123" s="673">
        <v>0.04</v>
      </c>
      <c r="F123" s="672">
        <v>1.2999999999999999E-2</v>
      </c>
      <c r="G123" s="672">
        <f t="shared" si="24"/>
        <v>5.2999999999999999E-2</v>
      </c>
      <c r="H123" s="302">
        <f t="shared" si="17"/>
        <v>290410.9589041096</v>
      </c>
      <c r="I123" s="253">
        <f t="shared" si="14"/>
        <v>0</v>
      </c>
      <c r="J123" s="394">
        <f t="shared" si="21"/>
        <v>8421920.0684931651</v>
      </c>
      <c r="L123" s="672">
        <f t="shared" si="18"/>
        <v>5.2999999999999999E-2</v>
      </c>
      <c r="M123" s="302">
        <f t="shared" si="22"/>
        <v>290410.9589041096</v>
      </c>
      <c r="N123" s="253">
        <f t="shared" si="19"/>
        <v>0</v>
      </c>
      <c r="O123" s="394">
        <f t="shared" si="23"/>
        <v>8421920.0684931651</v>
      </c>
    </row>
    <row r="124" spans="1:15" outlineLevel="1">
      <c r="A124" s="319" t="str">
        <f t="shared" si="15"/>
        <v>31</v>
      </c>
      <c r="B124" s="253" t="str">
        <f t="shared" si="16"/>
        <v>2023-07</v>
      </c>
      <c r="C124" s="253">
        <f t="shared" si="20"/>
        <v>365</v>
      </c>
      <c r="D124" s="350">
        <v>45137</v>
      </c>
      <c r="E124" s="673">
        <v>0.04</v>
      </c>
      <c r="F124" s="672">
        <v>1.2999999999999999E-2</v>
      </c>
      <c r="G124" s="672">
        <f t="shared" si="24"/>
        <v>5.2999999999999999E-2</v>
      </c>
      <c r="H124" s="302">
        <f t="shared" si="17"/>
        <v>290410.9589041096</v>
      </c>
      <c r="I124" s="253">
        <f t="shared" si="14"/>
        <v>0</v>
      </c>
      <c r="J124" s="394">
        <f t="shared" si="21"/>
        <v>8712331.027397275</v>
      </c>
      <c r="L124" s="672">
        <f t="shared" si="18"/>
        <v>5.2999999999999999E-2</v>
      </c>
      <c r="M124" s="302">
        <f t="shared" si="22"/>
        <v>290410.9589041096</v>
      </c>
      <c r="N124" s="253">
        <f t="shared" si="19"/>
        <v>0</v>
      </c>
      <c r="O124" s="394">
        <f t="shared" si="23"/>
        <v>8712331.027397275</v>
      </c>
    </row>
    <row r="125" spans="1:15" outlineLevel="1">
      <c r="A125" s="319" t="str">
        <f>TEXT(D125+1,"dd")</f>
        <v>01</v>
      </c>
      <c r="B125" s="253" t="str">
        <f t="shared" si="16"/>
        <v>2023-07</v>
      </c>
      <c r="C125" s="253">
        <f t="shared" si="20"/>
        <v>365</v>
      </c>
      <c r="D125" s="350">
        <v>45138</v>
      </c>
      <c r="E125" s="673">
        <v>0.04</v>
      </c>
      <c r="F125" s="672">
        <v>1.2999999999999999E-2</v>
      </c>
      <c r="G125" s="672">
        <f t="shared" si="24"/>
        <v>5.2999999999999999E-2</v>
      </c>
      <c r="H125" s="302">
        <f t="shared" si="17"/>
        <v>290410.9589041096</v>
      </c>
      <c r="I125" s="253">
        <f t="shared" si="14"/>
        <v>9002739</v>
      </c>
      <c r="J125" s="654">
        <f>J124+H125-I125</f>
        <v>2.9863013848662376</v>
      </c>
      <c r="L125" s="672">
        <f t="shared" si="18"/>
        <v>5.2999999999999999E-2</v>
      </c>
      <c r="M125" s="302">
        <f t="shared" si="22"/>
        <v>290410.9589041096</v>
      </c>
      <c r="N125" s="253">
        <f t="shared" si="19"/>
        <v>9002739</v>
      </c>
      <c r="O125" s="654">
        <f>O124+M125-N125</f>
        <v>2.9863013848662376</v>
      </c>
    </row>
    <row r="126" spans="1:15" outlineLevel="1">
      <c r="A126" s="319" t="str">
        <f t="shared" si="15"/>
        <v>02</v>
      </c>
      <c r="B126" s="253" t="str">
        <f t="shared" si="16"/>
        <v>2023-08</v>
      </c>
      <c r="C126" s="253">
        <f t="shared" si="20"/>
        <v>365</v>
      </c>
      <c r="D126" s="350">
        <v>45139</v>
      </c>
      <c r="E126" s="673">
        <v>0.04</v>
      </c>
      <c r="F126" s="672">
        <v>1.2999999999999999E-2</v>
      </c>
      <c r="G126" s="672">
        <f t="shared" si="24"/>
        <v>5.2999999999999999E-2</v>
      </c>
      <c r="H126" s="302">
        <f t="shared" si="17"/>
        <v>290410.9589041096</v>
      </c>
      <c r="I126" s="253">
        <f t="shared" si="14"/>
        <v>0</v>
      </c>
      <c r="J126" s="394">
        <f t="shared" si="21"/>
        <v>290413.94520549447</v>
      </c>
      <c r="L126" s="672">
        <f t="shared" si="18"/>
        <v>5.2999999999999999E-2</v>
      </c>
      <c r="M126" s="302">
        <f t="shared" si="22"/>
        <v>290410.9589041096</v>
      </c>
      <c r="N126" s="253">
        <f t="shared" si="19"/>
        <v>0</v>
      </c>
      <c r="O126" s="394">
        <f t="shared" ref="O126:O189" si="25">O125+M126-N126</f>
        <v>290413.94520549447</v>
      </c>
    </row>
    <row r="127" spans="1:15" outlineLevel="1">
      <c r="A127" s="319" t="str">
        <f t="shared" si="15"/>
        <v>03</v>
      </c>
      <c r="B127" s="253" t="str">
        <f t="shared" si="16"/>
        <v>2023-08</v>
      </c>
      <c r="C127" s="253">
        <f t="shared" si="20"/>
        <v>365</v>
      </c>
      <c r="D127" s="350">
        <v>45140</v>
      </c>
      <c r="E127" s="673">
        <v>0.04</v>
      </c>
      <c r="F127" s="672">
        <v>1.2999999999999999E-2</v>
      </c>
      <c r="G127" s="672">
        <f t="shared" si="24"/>
        <v>5.2999999999999999E-2</v>
      </c>
      <c r="H127" s="302">
        <f t="shared" si="17"/>
        <v>290410.9589041096</v>
      </c>
      <c r="I127" s="253">
        <f t="shared" si="14"/>
        <v>0</v>
      </c>
      <c r="J127" s="394">
        <f t="shared" si="21"/>
        <v>580824.90410960407</v>
      </c>
      <c r="L127" s="672">
        <f t="shared" si="18"/>
        <v>5.2999999999999999E-2</v>
      </c>
      <c r="M127" s="302">
        <f t="shared" si="22"/>
        <v>290410.9589041096</v>
      </c>
      <c r="N127" s="253">
        <f t="shared" si="19"/>
        <v>0</v>
      </c>
      <c r="O127" s="394">
        <f t="shared" si="25"/>
        <v>580824.90410960407</v>
      </c>
    </row>
    <row r="128" spans="1:15" outlineLevel="1">
      <c r="A128" s="319" t="str">
        <f t="shared" si="15"/>
        <v>04</v>
      </c>
      <c r="B128" s="253" t="str">
        <f t="shared" si="16"/>
        <v>2023-08</v>
      </c>
      <c r="C128" s="253">
        <f t="shared" si="20"/>
        <v>365</v>
      </c>
      <c r="D128" s="350">
        <v>45141</v>
      </c>
      <c r="E128" s="673">
        <v>0.04</v>
      </c>
      <c r="F128" s="672">
        <v>1.2999999999999999E-2</v>
      </c>
      <c r="G128" s="672">
        <f t="shared" si="24"/>
        <v>5.2999999999999999E-2</v>
      </c>
      <c r="H128" s="302">
        <f t="shared" si="17"/>
        <v>290410.9589041096</v>
      </c>
      <c r="I128" s="253">
        <f t="shared" si="14"/>
        <v>0</v>
      </c>
      <c r="J128" s="394">
        <f t="shared" si="21"/>
        <v>871235.86301371362</v>
      </c>
      <c r="L128" s="672">
        <f t="shared" si="18"/>
        <v>5.2999999999999999E-2</v>
      </c>
      <c r="M128" s="302">
        <f t="shared" si="22"/>
        <v>290410.9589041096</v>
      </c>
      <c r="N128" s="253">
        <f t="shared" si="19"/>
        <v>0</v>
      </c>
      <c r="O128" s="394">
        <f t="shared" si="25"/>
        <v>871235.86301371362</v>
      </c>
    </row>
    <row r="129" spans="1:15" outlineLevel="1">
      <c r="A129" s="319" t="str">
        <f t="shared" si="15"/>
        <v>05</v>
      </c>
      <c r="B129" s="253" t="str">
        <f t="shared" si="16"/>
        <v>2023-08</v>
      </c>
      <c r="C129" s="253">
        <f t="shared" si="20"/>
        <v>365</v>
      </c>
      <c r="D129" s="350">
        <v>45142</v>
      </c>
      <c r="E129" s="673">
        <v>0.04</v>
      </c>
      <c r="F129" s="672">
        <v>1.2999999999999999E-2</v>
      </c>
      <c r="G129" s="672">
        <f t="shared" si="24"/>
        <v>5.2999999999999999E-2</v>
      </c>
      <c r="H129" s="302">
        <f t="shared" si="17"/>
        <v>290410.9589041096</v>
      </c>
      <c r="I129" s="253">
        <f t="shared" si="14"/>
        <v>0</v>
      </c>
      <c r="J129" s="394">
        <f t="shared" si="21"/>
        <v>1161646.8219178233</v>
      </c>
      <c r="L129" s="672">
        <f t="shared" si="18"/>
        <v>5.2999999999999999E-2</v>
      </c>
      <c r="M129" s="302">
        <f t="shared" si="22"/>
        <v>290410.9589041096</v>
      </c>
      <c r="N129" s="253">
        <f t="shared" si="19"/>
        <v>0</v>
      </c>
      <c r="O129" s="394">
        <f t="shared" si="25"/>
        <v>1161646.8219178233</v>
      </c>
    </row>
    <row r="130" spans="1:15" outlineLevel="1">
      <c r="A130" s="319" t="str">
        <f t="shared" si="15"/>
        <v>06</v>
      </c>
      <c r="B130" s="253" t="str">
        <f t="shared" si="16"/>
        <v>2023-08</v>
      </c>
      <c r="C130" s="253">
        <f t="shared" si="20"/>
        <v>365</v>
      </c>
      <c r="D130" s="350">
        <v>45143</v>
      </c>
      <c r="E130" s="673">
        <v>0.04</v>
      </c>
      <c r="F130" s="672">
        <v>1.2999999999999999E-2</v>
      </c>
      <c r="G130" s="672">
        <f t="shared" si="24"/>
        <v>5.2999999999999999E-2</v>
      </c>
      <c r="H130" s="302">
        <f t="shared" si="17"/>
        <v>290410.9589041096</v>
      </c>
      <c r="I130" s="253">
        <f t="shared" si="14"/>
        <v>0</v>
      </c>
      <c r="J130" s="394">
        <f t="shared" si="21"/>
        <v>1452057.7808219329</v>
      </c>
      <c r="L130" s="672">
        <f t="shared" si="18"/>
        <v>5.2999999999999999E-2</v>
      </c>
      <c r="M130" s="302">
        <f t="shared" si="22"/>
        <v>290410.9589041096</v>
      </c>
      <c r="N130" s="253">
        <f t="shared" si="19"/>
        <v>0</v>
      </c>
      <c r="O130" s="394">
        <f t="shared" si="25"/>
        <v>1452057.7808219329</v>
      </c>
    </row>
    <row r="131" spans="1:15" outlineLevel="1">
      <c r="A131" s="319" t="str">
        <f t="shared" si="15"/>
        <v>07</v>
      </c>
      <c r="B131" s="253" t="str">
        <f t="shared" si="16"/>
        <v>2023-08</v>
      </c>
      <c r="C131" s="253">
        <f t="shared" si="20"/>
        <v>365</v>
      </c>
      <c r="D131" s="350">
        <v>45144</v>
      </c>
      <c r="E131" s="673">
        <v>0.04</v>
      </c>
      <c r="F131" s="672">
        <v>1.2999999999999999E-2</v>
      </c>
      <c r="G131" s="672">
        <f t="shared" si="24"/>
        <v>5.2999999999999999E-2</v>
      </c>
      <c r="H131" s="302">
        <f t="shared" si="17"/>
        <v>290410.9589041096</v>
      </c>
      <c r="I131" s="253">
        <f t="shared" ref="I131:I194" si="26">IFERROR(VLOOKUP(D131*1,R:U,4,0),0)</f>
        <v>0</v>
      </c>
      <c r="J131" s="394">
        <f t="shared" si="21"/>
        <v>1742468.7397260426</v>
      </c>
      <c r="L131" s="672">
        <f t="shared" si="18"/>
        <v>5.2999999999999999E-2</v>
      </c>
      <c r="M131" s="302">
        <f t="shared" si="22"/>
        <v>290410.9589041096</v>
      </c>
      <c r="N131" s="253">
        <f t="shared" si="19"/>
        <v>0</v>
      </c>
      <c r="O131" s="394">
        <f t="shared" si="25"/>
        <v>1742468.7397260426</v>
      </c>
    </row>
    <row r="132" spans="1:15" outlineLevel="1">
      <c r="A132" s="319" t="str">
        <f t="shared" ref="A132:A195" si="27">TEXT(D132+1,"dd")</f>
        <v>08</v>
      </c>
      <c r="B132" s="253" t="str">
        <f t="shared" ref="B132:B195" si="28">TEXT(D132,"yyyy-mm")</f>
        <v>2023-08</v>
      </c>
      <c r="C132" s="253">
        <f t="shared" si="20"/>
        <v>365</v>
      </c>
      <c r="D132" s="350">
        <v>45145</v>
      </c>
      <c r="E132" s="673">
        <v>0.04</v>
      </c>
      <c r="F132" s="672">
        <v>1.2999999999999999E-2</v>
      </c>
      <c r="G132" s="672">
        <f t="shared" si="24"/>
        <v>5.2999999999999999E-2</v>
      </c>
      <c r="H132" s="302">
        <f t="shared" ref="H132:H195" si="29">$B$1*$G132/C132*(D132-D131)</f>
        <v>290410.9589041096</v>
      </c>
      <c r="I132" s="253">
        <f t="shared" si="26"/>
        <v>0</v>
      </c>
      <c r="J132" s="394">
        <f t="shared" si="21"/>
        <v>2032879.6986301523</v>
      </c>
      <c r="L132" s="672">
        <f t="shared" ref="L132:L195" si="30">$C$1</f>
        <v>5.2999999999999999E-2</v>
      </c>
      <c r="M132" s="302">
        <f t="shared" si="22"/>
        <v>290410.9589041096</v>
      </c>
      <c r="N132" s="253">
        <f t="shared" ref="N132:N195" si="31">I132</f>
        <v>0</v>
      </c>
      <c r="O132" s="394">
        <f t="shared" si="25"/>
        <v>2032879.6986301523</v>
      </c>
    </row>
    <row r="133" spans="1:15" outlineLevel="1">
      <c r="A133" s="319" t="str">
        <f t="shared" si="27"/>
        <v>09</v>
      </c>
      <c r="B133" s="253" t="str">
        <f t="shared" si="28"/>
        <v>2023-08</v>
      </c>
      <c r="C133" s="253">
        <f t="shared" ref="C133:C196" si="32">TEXT(YEAR(D133)&amp;"-12-31","yyyy-mm-dd")-TEXT(YEAR(D133)-1&amp;"-12-31","yyyy-mm-dd")</f>
        <v>365</v>
      </c>
      <c r="D133" s="350">
        <v>45146</v>
      </c>
      <c r="E133" s="673">
        <v>0.04</v>
      </c>
      <c r="F133" s="672">
        <v>1.2999999999999999E-2</v>
      </c>
      <c r="G133" s="672">
        <f t="shared" si="24"/>
        <v>5.2999999999999999E-2</v>
      </c>
      <c r="H133" s="302">
        <f t="shared" si="29"/>
        <v>290410.9589041096</v>
      </c>
      <c r="I133" s="253">
        <f t="shared" si="26"/>
        <v>0</v>
      </c>
      <c r="J133" s="394">
        <f t="shared" ref="J133:J196" si="33">J132+H133-I133</f>
        <v>2323290.6575342617</v>
      </c>
      <c r="L133" s="672">
        <f t="shared" si="30"/>
        <v>5.2999999999999999E-2</v>
      </c>
      <c r="M133" s="302">
        <f t="shared" ref="M133:M196" si="34">$B$1*$L133/C133*(D133-D132)</f>
        <v>290410.9589041096</v>
      </c>
      <c r="N133" s="253">
        <f t="shared" si="31"/>
        <v>0</v>
      </c>
      <c r="O133" s="394">
        <f t="shared" si="25"/>
        <v>2323290.6575342617</v>
      </c>
    </row>
    <row r="134" spans="1:15" outlineLevel="1">
      <c r="A134" s="319" t="str">
        <f t="shared" si="27"/>
        <v>10</v>
      </c>
      <c r="B134" s="253" t="str">
        <f t="shared" si="28"/>
        <v>2023-08</v>
      </c>
      <c r="C134" s="253">
        <f t="shared" si="32"/>
        <v>365</v>
      </c>
      <c r="D134" s="350">
        <v>45147</v>
      </c>
      <c r="E134" s="673">
        <v>0.04</v>
      </c>
      <c r="F134" s="672">
        <v>1.2999999999999999E-2</v>
      </c>
      <c r="G134" s="672">
        <f t="shared" si="24"/>
        <v>5.2999999999999999E-2</v>
      </c>
      <c r="H134" s="302">
        <f t="shared" si="29"/>
        <v>290410.9589041096</v>
      </c>
      <c r="I134" s="253">
        <f t="shared" si="26"/>
        <v>0</v>
      </c>
      <c r="J134" s="394">
        <f t="shared" si="33"/>
        <v>2613701.6164383711</v>
      </c>
      <c r="L134" s="672">
        <f t="shared" si="30"/>
        <v>5.2999999999999999E-2</v>
      </c>
      <c r="M134" s="302">
        <f t="shared" si="34"/>
        <v>290410.9589041096</v>
      </c>
      <c r="N134" s="253">
        <f t="shared" si="31"/>
        <v>0</v>
      </c>
      <c r="O134" s="394">
        <f t="shared" si="25"/>
        <v>2613701.6164383711</v>
      </c>
    </row>
    <row r="135" spans="1:15" outlineLevel="1">
      <c r="A135" s="319" t="str">
        <f t="shared" si="27"/>
        <v>11</v>
      </c>
      <c r="B135" s="253" t="str">
        <f t="shared" si="28"/>
        <v>2023-08</v>
      </c>
      <c r="C135" s="253">
        <f t="shared" si="32"/>
        <v>365</v>
      </c>
      <c r="D135" s="350">
        <v>45148</v>
      </c>
      <c r="E135" s="673">
        <v>0.04</v>
      </c>
      <c r="F135" s="672">
        <v>1.2999999999999999E-2</v>
      </c>
      <c r="G135" s="672">
        <f t="shared" si="24"/>
        <v>5.2999999999999999E-2</v>
      </c>
      <c r="H135" s="302">
        <f t="shared" si="29"/>
        <v>290410.9589041096</v>
      </c>
      <c r="I135" s="253">
        <f t="shared" si="26"/>
        <v>0</v>
      </c>
      <c r="J135" s="394">
        <f t="shared" si="33"/>
        <v>2904112.5753424806</v>
      </c>
      <c r="L135" s="672">
        <f t="shared" si="30"/>
        <v>5.2999999999999999E-2</v>
      </c>
      <c r="M135" s="302">
        <f t="shared" si="34"/>
        <v>290410.9589041096</v>
      </c>
      <c r="N135" s="253">
        <f t="shared" si="31"/>
        <v>0</v>
      </c>
      <c r="O135" s="394">
        <f t="shared" si="25"/>
        <v>2904112.5753424806</v>
      </c>
    </row>
    <row r="136" spans="1:15" outlineLevel="1">
      <c r="A136" s="319" t="str">
        <f t="shared" si="27"/>
        <v>12</v>
      </c>
      <c r="B136" s="253" t="str">
        <f t="shared" si="28"/>
        <v>2023-08</v>
      </c>
      <c r="C136" s="253">
        <f t="shared" si="32"/>
        <v>365</v>
      </c>
      <c r="D136" s="350">
        <v>45149</v>
      </c>
      <c r="E136" s="673">
        <v>0.04</v>
      </c>
      <c r="F136" s="672">
        <v>1.2999999999999999E-2</v>
      </c>
      <c r="G136" s="672">
        <f t="shared" ref="G136:G199" si="35">+E136+F136</f>
        <v>5.2999999999999999E-2</v>
      </c>
      <c r="H136" s="302">
        <f t="shared" si="29"/>
        <v>290410.9589041096</v>
      </c>
      <c r="I136" s="253">
        <f t="shared" si="26"/>
        <v>0</v>
      </c>
      <c r="J136" s="394">
        <f t="shared" si="33"/>
        <v>3194523.53424659</v>
      </c>
      <c r="L136" s="672">
        <f t="shared" si="30"/>
        <v>5.2999999999999999E-2</v>
      </c>
      <c r="M136" s="302">
        <f t="shared" si="34"/>
        <v>290410.9589041096</v>
      </c>
      <c r="N136" s="253">
        <f t="shared" si="31"/>
        <v>0</v>
      </c>
      <c r="O136" s="394">
        <f t="shared" si="25"/>
        <v>3194523.53424659</v>
      </c>
    </row>
    <row r="137" spans="1:15" outlineLevel="1">
      <c r="A137" s="319" t="str">
        <f t="shared" si="27"/>
        <v>13</v>
      </c>
      <c r="B137" s="253" t="str">
        <f t="shared" si="28"/>
        <v>2023-08</v>
      </c>
      <c r="C137" s="253">
        <f t="shared" si="32"/>
        <v>365</v>
      </c>
      <c r="D137" s="350">
        <v>45150</v>
      </c>
      <c r="E137" s="673">
        <v>0.04</v>
      </c>
      <c r="F137" s="672">
        <v>1.2999999999999999E-2</v>
      </c>
      <c r="G137" s="672">
        <f t="shared" si="35"/>
        <v>5.2999999999999999E-2</v>
      </c>
      <c r="H137" s="302">
        <f t="shared" si="29"/>
        <v>290410.9589041096</v>
      </c>
      <c r="I137" s="253">
        <f t="shared" si="26"/>
        <v>0</v>
      </c>
      <c r="J137" s="394">
        <f t="shared" si="33"/>
        <v>3484934.4931506994</v>
      </c>
      <c r="L137" s="672">
        <f t="shared" si="30"/>
        <v>5.2999999999999999E-2</v>
      </c>
      <c r="M137" s="302">
        <f t="shared" si="34"/>
        <v>290410.9589041096</v>
      </c>
      <c r="N137" s="253">
        <f t="shared" si="31"/>
        <v>0</v>
      </c>
      <c r="O137" s="394">
        <f t="shared" si="25"/>
        <v>3484934.4931506994</v>
      </c>
    </row>
    <row r="138" spans="1:15" outlineLevel="1">
      <c r="A138" s="319" t="str">
        <f t="shared" si="27"/>
        <v>14</v>
      </c>
      <c r="B138" s="253" t="str">
        <f t="shared" si="28"/>
        <v>2023-08</v>
      </c>
      <c r="C138" s="253">
        <f t="shared" si="32"/>
        <v>365</v>
      </c>
      <c r="D138" s="350">
        <v>45151</v>
      </c>
      <c r="E138" s="673">
        <v>0.04</v>
      </c>
      <c r="F138" s="672">
        <v>1.2999999999999999E-2</v>
      </c>
      <c r="G138" s="672">
        <f t="shared" si="35"/>
        <v>5.2999999999999999E-2</v>
      </c>
      <c r="H138" s="302">
        <f t="shared" si="29"/>
        <v>290410.9589041096</v>
      </c>
      <c r="I138" s="253">
        <f t="shared" si="26"/>
        <v>0</v>
      </c>
      <c r="J138" s="394">
        <f t="shared" si="33"/>
        <v>3775345.4520548088</v>
      </c>
      <c r="L138" s="672">
        <f t="shared" si="30"/>
        <v>5.2999999999999999E-2</v>
      </c>
      <c r="M138" s="302">
        <f t="shared" si="34"/>
        <v>290410.9589041096</v>
      </c>
      <c r="N138" s="253">
        <f t="shared" si="31"/>
        <v>0</v>
      </c>
      <c r="O138" s="394">
        <f t="shared" si="25"/>
        <v>3775345.4520548088</v>
      </c>
    </row>
    <row r="139" spans="1:15" outlineLevel="1">
      <c r="A139" s="319" t="str">
        <f t="shared" si="27"/>
        <v>15</v>
      </c>
      <c r="B139" s="253" t="str">
        <f t="shared" si="28"/>
        <v>2023-08</v>
      </c>
      <c r="C139" s="253">
        <f t="shared" si="32"/>
        <v>365</v>
      </c>
      <c r="D139" s="350">
        <v>45152</v>
      </c>
      <c r="E139" s="673">
        <v>0.04</v>
      </c>
      <c r="F139" s="672">
        <v>1.2999999999999999E-2</v>
      </c>
      <c r="G139" s="672">
        <f t="shared" si="35"/>
        <v>5.2999999999999999E-2</v>
      </c>
      <c r="H139" s="302">
        <f t="shared" si="29"/>
        <v>290410.9589041096</v>
      </c>
      <c r="I139" s="253">
        <f t="shared" si="26"/>
        <v>0</v>
      </c>
      <c r="J139" s="394">
        <f t="shared" si="33"/>
        <v>4065756.4109589183</v>
      </c>
      <c r="L139" s="672">
        <f t="shared" si="30"/>
        <v>5.2999999999999999E-2</v>
      </c>
      <c r="M139" s="302">
        <f t="shared" si="34"/>
        <v>290410.9589041096</v>
      </c>
      <c r="N139" s="253">
        <f t="shared" si="31"/>
        <v>0</v>
      </c>
      <c r="O139" s="394">
        <f t="shared" si="25"/>
        <v>4065756.4109589183</v>
      </c>
    </row>
    <row r="140" spans="1:15" outlineLevel="1">
      <c r="A140" s="319" t="str">
        <f t="shared" si="27"/>
        <v>16</v>
      </c>
      <c r="B140" s="253" t="str">
        <f t="shared" si="28"/>
        <v>2023-08</v>
      </c>
      <c r="C140" s="253">
        <f t="shared" si="32"/>
        <v>365</v>
      </c>
      <c r="D140" s="350">
        <v>45153</v>
      </c>
      <c r="E140" s="673">
        <v>0.04</v>
      </c>
      <c r="F140" s="672">
        <v>1.2999999999999999E-2</v>
      </c>
      <c r="G140" s="672">
        <f t="shared" si="35"/>
        <v>5.2999999999999999E-2</v>
      </c>
      <c r="H140" s="302">
        <f t="shared" si="29"/>
        <v>290410.9589041096</v>
      </c>
      <c r="I140" s="253">
        <f t="shared" si="26"/>
        <v>0</v>
      </c>
      <c r="J140" s="394">
        <f t="shared" si="33"/>
        <v>4356167.3698630277</v>
      </c>
      <c r="L140" s="672">
        <f t="shared" si="30"/>
        <v>5.2999999999999999E-2</v>
      </c>
      <c r="M140" s="302">
        <f t="shared" si="34"/>
        <v>290410.9589041096</v>
      </c>
      <c r="N140" s="253">
        <f t="shared" si="31"/>
        <v>0</v>
      </c>
      <c r="O140" s="394">
        <f t="shared" si="25"/>
        <v>4356167.3698630277</v>
      </c>
    </row>
    <row r="141" spans="1:15" outlineLevel="1">
      <c r="A141" s="319" t="str">
        <f t="shared" si="27"/>
        <v>17</v>
      </c>
      <c r="B141" s="253" t="str">
        <f t="shared" si="28"/>
        <v>2023-08</v>
      </c>
      <c r="C141" s="253">
        <f t="shared" si="32"/>
        <v>365</v>
      </c>
      <c r="D141" s="350">
        <v>45154</v>
      </c>
      <c r="E141" s="673">
        <v>0.04</v>
      </c>
      <c r="F141" s="672">
        <v>1.2999999999999999E-2</v>
      </c>
      <c r="G141" s="672">
        <f t="shared" si="35"/>
        <v>5.2999999999999999E-2</v>
      </c>
      <c r="H141" s="302">
        <f t="shared" si="29"/>
        <v>290410.9589041096</v>
      </c>
      <c r="I141" s="253">
        <f t="shared" si="26"/>
        <v>0</v>
      </c>
      <c r="J141" s="394">
        <f t="shared" si="33"/>
        <v>4646578.3287671376</v>
      </c>
      <c r="L141" s="672">
        <f t="shared" si="30"/>
        <v>5.2999999999999999E-2</v>
      </c>
      <c r="M141" s="302">
        <f t="shared" si="34"/>
        <v>290410.9589041096</v>
      </c>
      <c r="N141" s="253">
        <f t="shared" si="31"/>
        <v>0</v>
      </c>
      <c r="O141" s="394">
        <f t="shared" si="25"/>
        <v>4646578.3287671376</v>
      </c>
    </row>
    <row r="142" spans="1:15" outlineLevel="1">
      <c r="A142" s="319" t="str">
        <f t="shared" si="27"/>
        <v>18</v>
      </c>
      <c r="B142" s="253" t="str">
        <f t="shared" si="28"/>
        <v>2023-08</v>
      </c>
      <c r="C142" s="253">
        <f t="shared" si="32"/>
        <v>365</v>
      </c>
      <c r="D142" s="350">
        <v>45155</v>
      </c>
      <c r="E142" s="673">
        <v>0.04</v>
      </c>
      <c r="F142" s="672">
        <v>1.2999999999999999E-2</v>
      </c>
      <c r="G142" s="672">
        <f t="shared" si="35"/>
        <v>5.2999999999999999E-2</v>
      </c>
      <c r="H142" s="302">
        <f t="shared" si="29"/>
        <v>290410.9589041096</v>
      </c>
      <c r="I142" s="253">
        <f t="shared" si="26"/>
        <v>0</v>
      </c>
      <c r="J142" s="394">
        <f t="shared" si="33"/>
        <v>4936989.2876712475</v>
      </c>
      <c r="L142" s="672">
        <f t="shared" si="30"/>
        <v>5.2999999999999999E-2</v>
      </c>
      <c r="M142" s="302">
        <f t="shared" si="34"/>
        <v>290410.9589041096</v>
      </c>
      <c r="N142" s="253">
        <f t="shared" si="31"/>
        <v>0</v>
      </c>
      <c r="O142" s="394">
        <f t="shared" si="25"/>
        <v>4936989.2876712475</v>
      </c>
    </row>
    <row r="143" spans="1:15" outlineLevel="1">
      <c r="A143" s="319" t="str">
        <f t="shared" si="27"/>
        <v>19</v>
      </c>
      <c r="B143" s="253" t="str">
        <f t="shared" si="28"/>
        <v>2023-08</v>
      </c>
      <c r="C143" s="253">
        <f t="shared" si="32"/>
        <v>365</v>
      </c>
      <c r="D143" s="350">
        <v>45156</v>
      </c>
      <c r="E143" s="673">
        <v>0.04</v>
      </c>
      <c r="F143" s="672">
        <v>1.2999999999999999E-2</v>
      </c>
      <c r="G143" s="672">
        <f t="shared" si="35"/>
        <v>5.2999999999999999E-2</v>
      </c>
      <c r="H143" s="302">
        <f t="shared" si="29"/>
        <v>290410.9589041096</v>
      </c>
      <c r="I143" s="253">
        <f t="shared" si="26"/>
        <v>0</v>
      </c>
      <c r="J143" s="394">
        <f t="shared" si="33"/>
        <v>5227400.2465753574</v>
      </c>
      <c r="L143" s="672">
        <f t="shared" si="30"/>
        <v>5.2999999999999999E-2</v>
      </c>
      <c r="M143" s="302">
        <f t="shared" si="34"/>
        <v>290410.9589041096</v>
      </c>
      <c r="N143" s="253">
        <f t="shared" si="31"/>
        <v>0</v>
      </c>
      <c r="O143" s="394">
        <f t="shared" si="25"/>
        <v>5227400.2465753574</v>
      </c>
    </row>
    <row r="144" spans="1:15" outlineLevel="1">
      <c r="A144" s="319" t="str">
        <f t="shared" si="27"/>
        <v>20</v>
      </c>
      <c r="B144" s="253" t="str">
        <f t="shared" si="28"/>
        <v>2023-08</v>
      </c>
      <c r="C144" s="253">
        <f t="shared" si="32"/>
        <v>365</v>
      </c>
      <c r="D144" s="350">
        <v>45157</v>
      </c>
      <c r="E144" s="673">
        <v>0.04</v>
      </c>
      <c r="F144" s="672">
        <v>1.2999999999999999E-2</v>
      </c>
      <c r="G144" s="672">
        <f t="shared" si="35"/>
        <v>5.2999999999999999E-2</v>
      </c>
      <c r="H144" s="302">
        <f t="shared" si="29"/>
        <v>290410.9589041096</v>
      </c>
      <c r="I144" s="253">
        <f t="shared" si="26"/>
        <v>0</v>
      </c>
      <c r="J144" s="394">
        <f t="shared" si="33"/>
        <v>5517811.2054794673</v>
      </c>
      <c r="L144" s="672">
        <f t="shared" si="30"/>
        <v>5.2999999999999999E-2</v>
      </c>
      <c r="M144" s="302">
        <f t="shared" si="34"/>
        <v>290410.9589041096</v>
      </c>
      <c r="N144" s="253">
        <f t="shared" si="31"/>
        <v>0</v>
      </c>
      <c r="O144" s="394">
        <f t="shared" si="25"/>
        <v>5517811.2054794673</v>
      </c>
    </row>
    <row r="145" spans="1:15" outlineLevel="1">
      <c r="A145" s="319" t="str">
        <f t="shared" si="27"/>
        <v>21</v>
      </c>
      <c r="B145" s="253" t="str">
        <f t="shared" si="28"/>
        <v>2023-08</v>
      </c>
      <c r="C145" s="253">
        <f t="shared" si="32"/>
        <v>365</v>
      </c>
      <c r="D145" s="350">
        <v>45158</v>
      </c>
      <c r="E145" s="673">
        <v>0.04</v>
      </c>
      <c r="F145" s="672">
        <v>1.2999999999999999E-2</v>
      </c>
      <c r="G145" s="672">
        <f t="shared" si="35"/>
        <v>5.2999999999999999E-2</v>
      </c>
      <c r="H145" s="302">
        <f t="shared" si="29"/>
        <v>290410.9589041096</v>
      </c>
      <c r="I145" s="253">
        <f t="shared" si="26"/>
        <v>0</v>
      </c>
      <c r="J145" s="394">
        <f t="shared" si="33"/>
        <v>5808222.1643835772</v>
      </c>
      <c r="L145" s="672">
        <f t="shared" si="30"/>
        <v>5.2999999999999999E-2</v>
      </c>
      <c r="M145" s="302">
        <f t="shared" si="34"/>
        <v>290410.9589041096</v>
      </c>
      <c r="N145" s="253">
        <f t="shared" si="31"/>
        <v>0</v>
      </c>
      <c r="O145" s="394">
        <f t="shared" si="25"/>
        <v>5808222.1643835772</v>
      </c>
    </row>
    <row r="146" spans="1:15" outlineLevel="1">
      <c r="A146" s="319" t="str">
        <f t="shared" si="27"/>
        <v>22</v>
      </c>
      <c r="B146" s="253" t="str">
        <f t="shared" si="28"/>
        <v>2023-08</v>
      </c>
      <c r="C146" s="253">
        <f t="shared" si="32"/>
        <v>365</v>
      </c>
      <c r="D146" s="350">
        <v>45159</v>
      </c>
      <c r="E146" s="673">
        <v>0.04</v>
      </c>
      <c r="F146" s="672">
        <v>1.2999999999999999E-2</v>
      </c>
      <c r="G146" s="672">
        <f t="shared" si="35"/>
        <v>5.2999999999999999E-2</v>
      </c>
      <c r="H146" s="302">
        <f t="shared" si="29"/>
        <v>290410.9589041096</v>
      </c>
      <c r="I146" s="253">
        <f t="shared" si="26"/>
        <v>0</v>
      </c>
      <c r="J146" s="394">
        <f t="shared" si="33"/>
        <v>6098633.1232876871</v>
      </c>
      <c r="L146" s="672">
        <f t="shared" si="30"/>
        <v>5.2999999999999999E-2</v>
      </c>
      <c r="M146" s="302">
        <f t="shared" si="34"/>
        <v>290410.9589041096</v>
      </c>
      <c r="N146" s="253">
        <f t="shared" si="31"/>
        <v>0</v>
      </c>
      <c r="O146" s="394">
        <f t="shared" si="25"/>
        <v>6098633.1232876871</v>
      </c>
    </row>
    <row r="147" spans="1:15" outlineLevel="1">
      <c r="A147" s="319" t="str">
        <f t="shared" si="27"/>
        <v>23</v>
      </c>
      <c r="B147" s="253" t="str">
        <f t="shared" si="28"/>
        <v>2023-08</v>
      </c>
      <c r="C147" s="253">
        <f t="shared" si="32"/>
        <v>365</v>
      </c>
      <c r="D147" s="350">
        <v>45160</v>
      </c>
      <c r="E147" s="673">
        <v>0.04</v>
      </c>
      <c r="F147" s="672">
        <v>1.2999999999999999E-2</v>
      </c>
      <c r="G147" s="672">
        <f t="shared" si="35"/>
        <v>5.2999999999999999E-2</v>
      </c>
      <c r="H147" s="302">
        <f t="shared" si="29"/>
        <v>290410.9589041096</v>
      </c>
      <c r="I147" s="253">
        <f t="shared" si="26"/>
        <v>0</v>
      </c>
      <c r="J147" s="394">
        <f t="shared" si="33"/>
        <v>6389044.082191797</v>
      </c>
      <c r="L147" s="672">
        <f t="shared" si="30"/>
        <v>5.2999999999999999E-2</v>
      </c>
      <c r="M147" s="302">
        <f t="shared" si="34"/>
        <v>290410.9589041096</v>
      </c>
      <c r="N147" s="253">
        <f t="shared" si="31"/>
        <v>0</v>
      </c>
      <c r="O147" s="394">
        <f t="shared" si="25"/>
        <v>6389044.082191797</v>
      </c>
    </row>
    <row r="148" spans="1:15" outlineLevel="1">
      <c r="A148" s="319" t="str">
        <f t="shared" si="27"/>
        <v>24</v>
      </c>
      <c r="B148" s="253" t="str">
        <f t="shared" si="28"/>
        <v>2023-08</v>
      </c>
      <c r="C148" s="253">
        <f t="shared" si="32"/>
        <v>365</v>
      </c>
      <c r="D148" s="350">
        <v>45161</v>
      </c>
      <c r="E148" s="673">
        <v>0.04</v>
      </c>
      <c r="F148" s="672">
        <v>1.2999999999999999E-2</v>
      </c>
      <c r="G148" s="672">
        <f t="shared" si="35"/>
        <v>5.2999999999999999E-2</v>
      </c>
      <c r="H148" s="302">
        <f t="shared" si="29"/>
        <v>290410.9589041096</v>
      </c>
      <c r="I148" s="253">
        <f t="shared" si="26"/>
        <v>0</v>
      </c>
      <c r="J148" s="394">
        <f t="shared" si="33"/>
        <v>6679455.0410959069</v>
      </c>
      <c r="L148" s="672">
        <f t="shared" si="30"/>
        <v>5.2999999999999999E-2</v>
      </c>
      <c r="M148" s="302">
        <f t="shared" si="34"/>
        <v>290410.9589041096</v>
      </c>
      <c r="N148" s="253">
        <f t="shared" si="31"/>
        <v>0</v>
      </c>
      <c r="O148" s="394">
        <f t="shared" si="25"/>
        <v>6679455.0410959069</v>
      </c>
    </row>
    <row r="149" spans="1:15" outlineLevel="1">
      <c r="A149" s="319" t="str">
        <f t="shared" si="27"/>
        <v>25</v>
      </c>
      <c r="B149" s="253" t="str">
        <f t="shared" si="28"/>
        <v>2023-08</v>
      </c>
      <c r="C149" s="253">
        <f t="shared" si="32"/>
        <v>365</v>
      </c>
      <c r="D149" s="350">
        <v>45162</v>
      </c>
      <c r="E149" s="673">
        <v>0.04</v>
      </c>
      <c r="F149" s="672">
        <v>1.2999999999999999E-2</v>
      </c>
      <c r="G149" s="672">
        <f t="shared" si="35"/>
        <v>5.2999999999999999E-2</v>
      </c>
      <c r="H149" s="302">
        <f t="shared" si="29"/>
        <v>290410.9589041096</v>
      </c>
      <c r="I149" s="253">
        <f t="shared" si="26"/>
        <v>0</v>
      </c>
      <c r="J149" s="394">
        <f t="shared" si="33"/>
        <v>6969866.0000000168</v>
      </c>
      <c r="L149" s="672">
        <f t="shared" si="30"/>
        <v>5.2999999999999999E-2</v>
      </c>
      <c r="M149" s="302">
        <f t="shared" si="34"/>
        <v>290410.9589041096</v>
      </c>
      <c r="N149" s="253">
        <f t="shared" si="31"/>
        <v>0</v>
      </c>
      <c r="O149" s="394">
        <f t="shared" si="25"/>
        <v>6969866.0000000168</v>
      </c>
    </row>
    <row r="150" spans="1:15" outlineLevel="1">
      <c r="A150" s="319" t="str">
        <f t="shared" si="27"/>
        <v>26</v>
      </c>
      <c r="B150" s="253" t="str">
        <f t="shared" si="28"/>
        <v>2023-08</v>
      </c>
      <c r="C150" s="253">
        <f t="shared" si="32"/>
        <v>365</v>
      </c>
      <c r="D150" s="350">
        <v>45163</v>
      </c>
      <c r="E150" s="673">
        <v>0.04</v>
      </c>
      <c r="F150" s="672">
        <v>1.2999999999999999E-2</v>
      </c>
      <c r="G150" s="672">
        <f t="shared" si="35"/>
        <v>5.2999999999999999E-2</v>
      </c>
      <c r="H150" s="302">
        <f t="shared" si="29"/>
        <v>290410.9589041096</v>
      </c>
      <c r="I150" s="253">
        <f t="shared" si="26"/>
        <v>0</v>
      </c>
      <c r="J150" s="394">
        <f t="shared" si="33"/>
        <v>7260276.9589041267</v>
      </c>
      <c r="L150" s="672">
        <f t="shared" si="30"/>
        <v>5.2999999999999999E-2</v>
      </c>
      <c r="M150" s="302">
        <f t="shared" si="34"/>
        <v>290410.9589041096</v>
      </c>
      <c r="N150" s="253">
        <f t="shared" si="31"/>
        <v>0</v>
      </c>
      <c r="O150" s="394">
        <f t="shared" si="25"/>
        <v>7260276.9589041267</v>
      </c>
    </row>
    <row r="151" spans="1:15" outlineLevel="1">
      <c r="A151" s="319" t="str">
        <f t="shared" si="27"/>
        <v>27</v>
      </c>
      <c r="B151" s="253" t="str">
        <f t="shared" si="28"/>
        <v>2023-08</v>
      </c>
      <c r="C151" s="253">
        <f t="shared" si="32"/>
        <v>365</v>
      </c>
      <c r="D151" s="350">
        <v>45164</v>
      </c>
      <c r="E151" s="673">
        <v>0.04</v>
      </c>
      <c r="F151" s="672">
        <v>1.2999999999999999E-2</v>
      </c>
      <c r="G151" s="672">
        <f t="shared" si="35"/>
        <v>5.2999999999999999E-2</v>
      </c>
      <c r="H151" s="302">
        <f t="shared" si="29"/>
        <v>290410.9589041096</v>
      </c>
      <c r="I151" s="253">
        <f t="shared" si="26"/>
        <v>0</v>
      </c>
      <c r="J151" s="394">
        <f t="shared" si="33"/>
        <v>7550687.9178082366</v>
      </c>
      <c r="L151" s="672">
        <f t="shared" si="30"/>
        <v>5.2999999999999999E-2</v>
      </c>
      <c r="M151" s="302">
        <f t="shared" si="34"/>
        <v>290410.9589041096</v>
      </c>
      <c r="N151" s="253">
        <f t="shared" si="31"/>
        <v>0</v>
      </c>
      <c r="O151" s="394">
        <f t="shared" si="25"/>
        <v>7550687.9178082366</v>
      </c>
    </row>
    <row r="152" spans="1:15" outlineLevel="1">
      <c r="A152" s="319" t="str">
        <f t="shared" si="27"/>
        <v>28</v>
      </c>
      <c r="B152" s="253" t="str">
        <f t="shared" si="28"/>
        <v>2023-08</v>
      </c>
      <c r="C152" s="253">
        <f t="shared" si="32"/>
        <v>365</v>
      </c>
      <c r="D152" s="350">
        <v>45165</v>
      </c>
      <c r="E152" s="673">
        <v>0.04</v>
      </c>
      <c r="F152" s="672">
        <v>1.2999999999999999E-2</v>
      </c>
      <c r="G152" s="672">
        <f t="shared" si="35"/>
        <v>5.2999999999999999E-2</v>
      </c>
      <c r="H152" s="302">
        <f t="shared" si="29"/>
        <v>290410.9589041096</v>
      </c>
      <c r="I152" s="253">
        <f t="shared" si="26"/>
        <v>0</v>
      </c>
      <c r="J152" s="394">
        <f t="shared" si="33"/>
        <v>7841098.8767123464</v>
      </c>
      <c r="L152" s="672">
        <f t="shared" si="30"/>
        <v>5.2999999999999999E-2</v>
      </c>
      <c r="M152" s="302">
        <f t="shared" si="34"/>
        <v>290410.9589041096</v>
      </c>
      <c r="N152" s="253">
        <f t="shared" si="31"/>
        <v>0</v>
      </c>
      <c r="O152" s="394">
        <f t="shared" si="25"/>
        <v>7841098.8767123464</v>
      </c>
    </row>
    <row r="153" spans="1:15" outlineLevel="1">
      <c r="A153" s="319" t="str">
        <f t="shared" si="27"/>
        <v>29</v>
      </c>
      <c r="B153" s="253" t="str">
        <f t="shared" si="28"/>
        <v>2023-08</v>
      </c>
      <c r="C153" s="253">
        <f t="shared" si="32"/>
        <v>365</v>
      </c>
      <c r="D153" s="350">
        <v>45166</v>
      </c>
      <c r="E153" s="673">
        <v>0.04</v>
      </c>
      <c r="F153" s="672">
        <v>1.2999999999999999E-2</v>
      </c>
      <c r="G153" s="672">
        <f t="shared" si="35"/>
        <v>5.2999999999999999E-2</v>
      </c>
      <c r="H153" s="302">
        <f t="shared" si="29"/>
        <v>290410.9589041096</v>
      </c>
      <c r="I153" s="253">
        <f t="shared" si="26"/>
        <v>0</v>
      </c>
      <c r="J153" s="394">
        <f t="shared" si="33"/>
        <v>8131509.8356164563</v>
      </c>
      <c r="L153" s="672">
        <f t="shared" si="30"/>
        <v>5.2999999999999999E-2</v>
      </c>
      <c r="M153" s="302">
        <f t="shared" si="34"/>
        <v>290410.9589041096</v>
      </c>
      <c r="N153" s="253">
        <f t="shared" si="31"/>
        <v>0</v>
      </c>
      <c r="O153" s="394">
        <f t="shared" si="25"/>
        <v>8131509.8356164563</v>
      </c>
    </row>
    <row r="154" spans="1:15" outlineLevel="1">
      <c r="A154" s="319" t="str">
        <f t="shared" si="27"/>
        <v>30</v>
      </c>
      <c r="B154" s="253" t="str">
        <f t="shared" si="28"/>
        <v>2023-08</v>
      </c>
      <c r="C154" s="253">
        <f t="shared" si="32"/>
        <v>365</v>
      </c>
      <c r="D154" s="350">
        <v>45167</v>
      </c>
      <c r="E154" s="673">
        <v>0.04</v>
      </c>
      <c r="F154" s="672">
        <v>1.2999999999999999E-2</v>
      </c>
      <c r="G154" s="672">
        <f t="shared" si="35"/>
        <v>5.2999999999999999E-2</v>
      </c>
      <c r="H154" s="302">
        <f t="shared" si="29"/>
        <v>290410.9589041096</v>
      </c>
      <c r="I154" s="253">
        <f t="shared" si="26"/>
        <v>0</v>
      </c>
      <c r="J154" s="394">
        <f t="shared" si="33"/>
        <v>8421920.7945205662</v>
      </c>
      <c r="L154" s="672">
        <f t="shared" si="30"/>
        <v>5.2999999999999999E-2</v>
      </c>
      <c r="M154" s="302">
        <f t="shared" si="34"/>
        <v>290410.9589041096</v>
      </c>
      <c r="N154" s="253">
        <f t="shared" si="31"/>
        <v>0</v>
      </c>
      <c r="O154" s="394">
        <f t="shared" si="25"/>
        <v>8421920.7945205662</v>
      </c>
    </row>
    <row r="155" spans="1:15" outlineLevel="1">
      <c r="A155" s="319" t="str">
        <f t="shared" si="27"/>
        <v>31</v>
      </c>
      <c r="B155" s="253" t="str">
        <f t="shared" si="28"/>
        <v>2023-08</v>
      </c>
      <c r="C155" s="253">
        <f t="shared" si="32"/>
        <v>365</v>
      </c>
      <c r="D155" s="350">
        <v>45168</v>
      </c>
      <c r="E155" s="673">
        <v>0.04</v>
      </c>
      <c r="F155" s="672">
        <v>1.2999999999999999E-2</v>
      </c>
      <c r="G155" s="672">
        <f t="shared" si="35"/>
        <v>5.2999999999999999E-2</v>
      </c>
      <c r="H155" s="302">
        <f t="shared" si="29"/>
        <v>290410.9589041096</v>
      </c>
      <c r="I155" s="253">
        <f t="shared" si="26"/>
        <v>0</v>
      </c>
      <c r="J155" s="394">
        <f t="shared" si="33"/>
        <v>8712331.7534246761</v>
      </c>
      <c r="L155" s="672">
        <f t="shared" si="30"/>
        <v>5.2999999999999999E-2</v>
      </c>
      <c r="M155" s="302">
        <f t="shared" si="34"/>
        <v>290410.9589041096</v>
      </c>
      <c r="N155" s="253">
        <f t="shared" si="31"/>
        <v>0</v>
      </c>
      <c r="O155" s="394">
        <f t="shared" si="25"/>
        <v>8712331.7534246761</v>
      </c>
    </row>
    <row r="156" spans="1:15" outlineLevel="1">
      <c r="A156" s="319" t="str">
        <f t="shared" si="27"/>
        <v>01</v>
      </c>
      <c r="B156" s="253" t="str">
        <f t="shared" si="28"/>
        <v>2023-08</v>
      </c>
      <c r="C156" s="253">
        <f t="shared" si="32"/>
        <v>365</v>
      </c>
      <c r="D156" s="350">
        <v>45169</v>
      </c>
      <c r="E156" s="673">
        <v>0.04</v>
      </c>
      <c r="F156" s="672">
        <v>1.2999999999999999E-2</v>
      </c>
      <c r="G156" s="672">
        <f t="shared" si="35"/>
        <v>5.2999999999999999E-2</v>
      </c>
      <c r="H156" s="302">
        <f t="shared" si="29"/>
        <v>290410.9589041096</v>
      </c>
      <c r="I156" s="253">
        <f t="shared" si="26"/>
        <v>9002739</v>
      </c>
      <c r="J156" s="394">
        <f t="shared" si="33"/>
        <v>3.7123287860304117</v>
      </c>
      <c r="L156" s="672">
        <f t="shared" si="30"/>
        <v>5.2999999999999999E-2</v>
      </c>
      <c r="M156" s="302">
        <f t="shared" si="34"/>
        <v>290410.9589041096</v>
      </c>
      <c r="N156" s="253">
        <f t="shared" si="31"/>
        <v>9002739</v>
      </c>
      <c r="O156" s="394">
        <f t="shared" si="25"/>
        <v>3.7123287860304117</v>
      </c>
    </row>
    <row r="157" spans="1:15" outlineLevel="1">
      <c r="A157" s="319" t="str">
        <f t="shared" si="27"/>
        <v>02</v>
      </c>
      <c r="B157" s="253" t="str">
        <f t="shared" si="28"/>
        <v>2023-09</v>
      </c>
      <c r="C157" s="253">
        <f t="shared" si="32"/>
        <v>365</v>
      </c>
      <c r="D157" s="350">
        <v>45170</v>
      </c>
      <c r="E157" s="673">
        <v>0.04</v>
      </c>
      <c r="F157" s="672">
        <v>1.2999999999999999E-2</v>
      </c>
      <c r="G157" s="672">
        <f t="shared" si="35"/>
        <v>5.2999999999999999E-2</v>
      </c>
      <c r="H157" s="302">
        <f t="shared" si="29"/>
        <v>290410.9589041096</v>
      </c>
      <c r="I157" s="253">
        <f t="shared" si="26"/>
        <v>0</v>
      </c>
      <c r="J157" s="394">
        <f t="shared" si="33"/>
        <v>290414.67123289563</v>
      </c>
      <c r="L157" s="672">
        <f t="shared" si="30"/>
        <v>5.2999999999999999E-2</v>
      </c>
      <c r="M157" s="302">
        <f t="shared" si="34"/>
        <v>290410.9589041096</v>
      </c>
      <c r="N157" s="253">
        <f t="shared" si="31"/>
        <v>0</v>
      </c>
      <c r="O157" s="394">
        <f t="shared" si="25"/>
        <v>290414.67123289563</v>
      </c>
    </row>
    <row r="158" spans="1:15" outlineLevel="1">
      <c r="A158" s="319" t="str">
        <f t="shared" si="27"/>
        <v>03</v>
      </c>
      <c r="B158" s="253" t="str">
        <f t="shared" si="28"/>
        <v>2023-09</v>
      </c>
      <c r="C158" s="253">
        <f t="shared" si="32"/>
        <v>365</v>
      </c>
      <c r="D158" s="350">
        <v>45171</v>
      </c>
      <c r="E158" s="673">
        <v>0.04</v>
      </c>
      <c r="F158" s="672">
        <v>1.2999999999999999E-2</v>
      </c>
      <c r="G158" s="672">
        <f t="shared" si="35"/>
        <v>5.2999999999999999E-2</v>
      </c>
      <c r="H158" s="302">
        <f t="shared" si="29"/>
        <v>290410.9589041096</v>
      </c>
      <c r="I158" s="253">
        <f t="shared" si="26"/>
        <v>0</v>
      </c>
      <c r="J158" s="394">
        <f t="shared" si="33"/>
        <v>580825.63013700524</v>
      </c>
      <c r="L158" s="672">
        <f t="shared" si="30"/>
        <v>5.2999999999999999E-2</v>
      </c>
      <c r="M158" s="302">
        <f t="shared" si="34"/>
        <v>290410.9589041096</v>
      </c>
      <c r="N158" s="253">
        <f t="shared" si="31"/>
        <v>0</v>
      </c>
      <c r="O158" s="394">
        <f t="shared" si="25"/>
        <v>580825.63013700524</v>
      </c>
    </row>
    <row r="159" spans="1:15" outlineLevel="1">
      <c r="A159" s="319" t="str">
        <f t="shared" si="27"/>
        <v>04</v>
      </c>
      <c r="B159" s="253" t="str">
        <f t="shared" si="28"/>
        <v>2023-09</v>
      </c>
      <c r="C159" s="253">
        <f t="shared" si="32"/>
        <v>365</v>
      </c>
      <c r="D159" s="350">
        <v>45172</v>
      </c>
      <c r="E159" s="673">
        <v>0.04</v>
      </c>
      <c r="F159" s="672">
        <v>1.2999999999999999E-2</v>
      </c>
      <c r="G159" s="672">
        <f t="shared" si="35"/>
        <v>5.2999999999999999E-2</v>
      </c>
      <c r="H159" s="302">
        <f t="shared" si="29"/>
        <v>290410.9589041096</v>
      </c>
      <c r="I159" s="253">
        <f t="shared" si="26"/>
        <v>0</v>
      </c>
      <c r="J159" s="394">
        <f t="shared" si="33"/>
        <v>871236.58904111478</v>
      </c>
      <c r="L159" s="672">
        <f t="shared" si="30"/>
        <v>5.2999999999999999E-2</v>
      </c>
      <c r="M159" s="302">
        <f t="shared" si="34"/>
        <v>290410.9589041096</v>
      </c>
      <c r="N159" s="253">
        <f t="shared" si="31"/>
        <v>0</v>
      </c>
      <c r="O159" s="394">
        <f t="shared" si="25"/>
        <v>871236.58904111478</v>
      </c>
    </row>
    <row r="160" spans="1:15" outlineLevel="1">
      <c r="A160" s="319" t="str">
        <f t="shared" si="27"/>
        <v>05</v>
      </c>
      <c r="B160" s="253" t="str">
        <f t="shared" si="28"/>
        <v>2023-09</v>
      </c>
      <c r="C160" s="253">
        <f t="shared" si="32"/>
        <v>365</v>
      </c>
      <c r="D160" s="350">
        <v>45173</v>
      </c>
      <c r="E160" s="673">
        <v>0.04</v>
      </c>
      <c r="F160" s="672">
        <v>1.2999999999999999E-2</v>
      </c>
      <c r="G160" s="672">
        <f t="shared" si="35"/>
        <v>5.2999999999999999E-2</v>
      </c>
      <c r="H160" s="302">
        <f t="shared" si="29"/>
        <v>290410.9589041096</v>
      </c>
      <c r="I160" s="253">
        <f t="shared" si="26"/>
        <v>0</v>
      </c>
      <c r="J160" s="394">
        <f t="shared" si="33"/>
        <v>1161647.5479452244</v>
      </c>
      <c r="L160" s="672">
        <f t="shared" si="30"/>
        <v>5.2999999999999999E-2</v>
      </c>
      <c r="M160" s="302">
        <f t="shared" si="34"/>
        <v>290410.9589041096</v>
      </c>
      <c r="N160" s="253">
        <f t="shared" si="31"/>
        <v>0</v>
      </c>
      <c r="O160" s="394">
        <f t="shared" si="25"/>
        <v>1161647.5479452244</v>
      </c>
    </row>
    <row r="161" spans="1:15" outlineLevel="1">
      <c r="A161" s="319" t="str">
        <f t="shared" si="27"/>
        <v>06</v>
      </c>
      <c r="B161" s="253" t="str">
        <f t="shared" si="28"/>
        <v>2023-09</v>
      </c>
      <c r="C161" s="253">
        <f t="shared" si="32"/>
        <v>365</v>
      </c>
      <c r="D161" s="350">
        <v>45174</v>
      </c>
      <c r="E161" s="673">
        <v>0.04</v>
      </c>
      <c r="F161" s="672">
        <v>1.2999999999999999E-2</v>
      </c>
      <c r="G161" s="672">
        <f t="shared" si="35"/>
        <v>5.2999999999999999E-2</v>
      </c>
      <c r="H161" s="302">
        <f t="shared" si="29"/>
        <v>290410.9589041096</v>
      </c>
      <c r="I161" s="253">
        <f t="shared" si="26"/>
        <v>0</v>
      </c>
      <c r="J161" s="394">
        <f t="shared" si="33"/>
        <v>1452058.5068493341</v>
      </c>
      <c r="L161" s="672">
        <f t="shared" si="30"/>
        <v>5.2999999999999999E-2</v>
      </c>
      <c r="M161" s="302">
        <f t="shared" si="34"/>
        <v>290410.9589041096</v>
      </c>
      <c r="N161" s="253">
        <f t="shared" si="31"/>
        <v>0</v>
      </c>
      <c r="O161" s="394">
        <f t="shared" si="25"/>
        <v>1452058.5068493341</v>
      </c>
    </row>
    <row r="162" spans="1:15" outlineLevel="1">
      <c r="A162" s="319" t="str">
        <f t="shared" si="27"/>
        <v>07</v>
      </c>
      <c r="B162" s="253" t="str">
        <f t="shared" si="28"/>
        <v>2023-09</v>
      </c>
      <c r="C162" s="253">
        <f t="shared" si="32"/>
        <v>365</v>
      </c>
      <c r="D162" s="350">
        <v>45175</v>
      </c>
      <c r="E162" s="673">
        <v>0.04</v>
      </c>
      <c r="F162" s="672">
        <v>1.2999999999999999E-2</v>
      </c>
      <c r="G162" s="672">
        <f t="shared" si="35"/>
        <v>5.2999999999999999E-2</v>
      </c>
      <c r="H162" s="302">
        <f t="shared" si="29"/>
        <v>290410.9589041096</v>
      </c>
      <c r="I162" s="253">
        <f t="shared" si="26"/>
        <v>0</v>
      </c>
      <c r="J162" s="394">
        <f t="shared" si="33"/>
        <v>1742469.4657534438</v>
      </c>
      <c r="L162" s="672">
        <f t="shared" si="30"/>
        <v>5.2999999999999999E-2</v>
      </c>
      <c r="M162" s="302">
        <f t="shared" si="34"/>
        <v>290410.9589041096</v>
      </c>
      <c r="N162" s="253">
        <f t="shared" si="31"/>
        <v>0</v>
      </c>
      <c r="O162" s="394">
        <f t="shared" si="25"/>
        <v>1742469.4657534438</v>
      </c>
    </row>
    <row r="163" spans="1:15" outlineLevel="1">
      <c r="A163" s="319" t="str">
        <f t="shared" si="27"/>
        <v>08</v>
      </c>
      <c r="B163" s="253" t="str">
        <f t="shared" si="28"/>
        <v>2023-09</v>
      </c>
      <c r="C163" s="253">
        <f t="shared" si="32"/>
        <v>365</v>
      </c>
      <c r="D163" s="350">
        <v>45176</v>
      </c>
      <c r="E163" s="673">
        <v>0.04</v>
      </c>
      <c r="F163" s="672">
        <v>1.2999999999999999E-2</v>
      </c>
      <c r="G163" s="672">
        <f t="shared" si="35"/>
        <v>5.2999999999999999E-2</v>
      </c>
      <c r="H163" s="302">
        <f t="shared" si="29"/>
        <v>290410.9589041096</v>
      </c>
      <c r="I163" s="253">
        <f t="shared" si="26"/>
        <v>0</v>
      </c>
      <c r="J163" s="394">
        <f t="shared" si="33"/>
        <v>2032880.4246575534</v>
      </c>
      <c r="L163" s="672">
        <f t="shared" si="30"/>
        <v>5.2999999999999999E-2</v>
      </c>
      <c r="M163" s="302">
        <f t="shared" si="34"/>
        <v>290410.9589041096</v>
      </c>
      <c r="N163" s="253">
        <f t="shared" si="31"/>
        <v>0</v>
      </c>
      <c r="O163" s="394">
        <f t="shared" si="25"/>
        <v>2032880.4246575534</v>
      </c>
    </row>
    <row r="164" spans="1:15" outlineLevel="1">
      <c r="A164" s="319" t="str">
        <f t="shared" si="27"/>
        <v>09</v>
      </c>
      <c r="B164" s="253" t="str">
        <f t="shared" si="28"/>
        <v>2023-09</v>
      </c>
      <c r="C164" s="253">
        <f t="shared" si="32"/>
        <v>365</v>
      </c>
      <c r="D164" s="350">
        <v>45177</v>
      </c>
      <c r="E164" s="673">
        <v>0.04</v>
      </c>
      <c r="F164" s="672">
        <v>1.2999999999999999E-2</v>
      </c>
      <c r="G164" s="672">
        <f t="shared" si="35"/>
        <v>5.2999999999999999E-2</v>
      </c>
      <c r="H164" s="302">
        <f t="shared" si="29"/>
        <v>290410.9589041096</v>
      </c>
      <c r="I164" s="253">
        <f t="shared" si="26"/>
        <v>0</v>
      </c>
      <c r="J164" s="394">
        <f t="shared" si="33"/>
        <v>2323291.3835616629</v>
      </c>
      <c r="L164" s="672">
        <f t="shared" si="30"/>
        <v>5.2999999999999999E-2</v>
      </c>
      <c r="M164" s="302">
        <f t="shared" si="34"/>
        <v>290410.9589041096</v>
      </c>
      <c r="N164" s="253">
        <f t="shared" si="31"/>
        <v>0</v>
      </c>
      <c r="O164" s="394">
        <f t="shared" si="25"/>
        <v>2323291.3835616629</v>
      </c>
    </row>
    <row r="165" spans="1:15" outlineLevel="1">
      <c r="A165" s="319" t="str">
        <f t="shared" si="27"/>
        <v>10</v>
      </c>
      <c r="B165" s="253" t="str">
        <f t="shared" si="28"/>
        <v>2023-09</v>
      </c>
      <c r="C165" s="253">
        <f t="shared" si="32"/>
        <v>365</v>
      </c>
      <c r="D165" s="350">
        <v>45178</v>
      </c>
      <c r="E165" s="673">
        <v>0.04</v>
      </c>
      <c r="F165" s="672">
        <v>1.2999999999999999E-2</v>
      </c>
      <c r="G165" s="672">
        <f t="shared" si="35"/>
        <v>5.2999999999999999E-2</v>
      </c>
      <c r="H165" s="302">
        <f t="shared" si="29"/>
        <v>290410.9589041096</v>
      </c>
      <c r="I165" s="253">
        <f t="shared" si="26"/>
        <v>0</v>
      </c>
      <c r="J165" s="394">
        <f t="shared" si="33"/>
        <v>2613702.3424657723</v>
      </c>
      <c r="L165" s="672">
        <f t="shared" si="30"/>
        <v>5.2999999999999999E-2</v>
      </c>
      <c r="M165" s="302">
        <f t="shared" si="34"/>
        <v>290410.9589041096</v>
      </c>
      <c r="N165" s="253">
        <f t="shared" si="31"/>
        <v>0</v>
      </c>
      <c r="O165" s="394">
        <f t="shared" si="25"/>
        <v>2613702.3424657723</v>
      </c>
    </row>
    <row r="166" spans="1:15" outlineLevel="1">
      <c r="A166" s="319" t="str">
        <f t="shared" si="27"/>
        <v>11</v>
      </c>
      <c r="B166" s="253" t="str">
        <f t="shared" si="28"/>
        <v>2023-09</v>
      </c>
      <c r="C166" s="253">
        <f t="shared" si="32"/>
        <v>365</v>
      </c>
      <c r="D166" s="350">
        <v>45179</v>
      </c>
      <c r="E166" s="673">
        <v>0.04</v>
      </c>
      <c r="F166" s="672">
        <v>1.2999999999999999E-2</v>
      </c>
      <c r="G166" s="672">
        <f t="shared" si="35"/>
        <v>5.2999999999999999E-2</v>
      </c>
      <c r="H166" s="302">
        <f t="shared" si="29"/>
        <v>290410.9589041096</v>
      </c>
      <c r="I166" s="253">
        <f t="shared" si="26"/>
        <v>0</v>
      </c>
      <c r="J166" s="394">
        <f t="shared" si="33"/>
        <v>2904113.3013698817</v>
      </c>
      <c r="L166" s="672">
        <f t="shared" si="30"/>
        <v>5.2999999999999999E-2</v>
      </c>
      <c r="M166" s="302">
        <f t="shared" si="34"/>
        <v>290410.9589041096</v>
      </c>
      <c r="N166" s="253">
        <f t="shared" si="31"/>
        <v>0</v>
      </c>
      <c r="O166" s="394">
        <f t="shared" si="25"/>
        <v>2904113.3013698817</v>
      </c>
    </row>
    <row r="167" spans="1:15" outlineLevel="1">
      <c r="A167" s="319" t="str">
        <f t="shared" si="27"/>
        <v>12</v>
      </c>
      <c r="B167" s="253" t="str">
        <f t="shared" si="28"/>
        <v>2023-09</v>
      </c>
      <c r="C167" s="253">
        <f t="shared" si="32"/>
        <v>365</v>
      </c>
      <c r="D167" s="350">
        <v>45180</v>
      </c>
      <c r="E167" s="673">
        <v>0.04</v>
      </c>
      <c r="F167" s="672">
        <v>1.2999999999999999E-2</v>
      </c>
      <c r="G167" s="672">
        <f t="shared" si="35"/>
        <v>5.2999999999999999E-2</v>
      </c>
      <c r="H167" s="302">
        <f t="shared" si="29"/>
        <v>290410.9589041096</v>
      </c>
      <c r="I167" s="253">
        <f t="shared" si="26"/>
        <v>0</v>
      </c>
      <c r="J167" s="394">
        <f t="shared" si="33"/>
        <v>3194524.2602739912</v>
      </c>
      <c r="L167" s="672">
        <f t="shared" si="30"/>
        <v>5.2999999999999999E-2</v>
      </c>
      <c r="M167" s="302">
        <f t="shared" si="34"/>
        <v>290410.9589041096</v>
      </c>
      <c r="N167" s="253">
        <f t="shared" si="31"/>
        <v>0</v>
      </c>
      <c r="O167" s="394">
        <f t="shared" si="25"/>
        <v>3194524.2602739912</v>
      </c>
    </row>
    <row r="168" spans="1:15" outlineLevel="1">
      <c r="A168" s="319" t="str">
        <f t="shared" si="27"/>
        <v>13</v>
      </c>
      <c r="B168" s="253" t="str">
        <f t="shared" si="28"/>
        <v>2023-09</v>
      </c>
      <c r="C168" s="253">
        <f t="shared" si="32"/>
        <v>365</v>
      </c>
      <c r="D168" s="350">
        <v>45181</v>
      </c>
      <c r="E168" s="673">
        <v>0.04</v>
      </c>
      <c r="F168" s="672">
        <v>1.2999999999999999E-2</v>
      </c>
      <c r="G168" s="672">
        <f t="shared" si="35"/>
        <v>5.2999999999999999E-2</v>
      </c>
      <c r="H168" s="302">
        <f t="shared" si="29"/>
        <v>290410.9589041096</v>
      </c>
      <c r="I168" s="253">
        <f t="shared" si="26"/>
        <v>0</v>
      </c>
      <c r="J168" s="394">
        <f t="shared" si="33"/>
        <v>3484935.2191781006</v>
      </c>
      <c r="L168" s="672">
        <f t="shared" si="30"/>
        <v>5.2999999999999999E-2</v>
      </c>
      <c r="M168" s="302">
        <f t="shared" si="34"/>
        <v>290410.9589041096</v>
      </c>
      <c r="N168" s="253">
        <f t="shared" si="31"/>
        <v>0</v>
      </c>
      <c r="O168" s="394">
        <f t="shared" si="25"/>
        <v>3484935.2191781006</v>
      </c>
    </row>
    <row r="169" spans="1:15" outlineLevel="1">
      <c r="A169" s="319" t="str">
        <f t="shared" si="27"/>
        <v>14</v>
      </c>
      <c r="B169" s="253" t="str">
        <f t="shared" si="28"/>
        <v>2023-09</v>
      </c>
      <c r="C169" s="253">
        <f t="shared" si="32"/>
        <v>365</v>
      </c>
      <c r="D169" s="350">
        <v>45182</v>
      </c>
      <c r="E169" s="673">
        <v>0.04</v>
      </c>
      <c r="F169" s="672">
        <v>1.2999999999999999E-2</v>
      </c>
      <c r="G169" s="672">
        <f t="shared" si="35"/>
        <v>5.2999999999999999E-2</v>
      </c>
      <c r="H169" s="302">
        <f t="shared" si="29"/>
        <v>290410.9589041096</v>
      </c>
      <c r="I169" s="253">
        <f t="shared" si="26"/>
        <v>0</v>
      </c>
      <c r="J169" s="394">
        <f t="shared" si="33"/>
        <v>3775346.17808221</v>
      </c>
      <c r="L169" s="672">
        <f t="shared" si="30"/>
        <v>5.2999999999999999E-2</v>
      </c>
      <c r="M169" s="302">
        <f t="shared" si="34"/>
        <v>290410.9589041096</v>
      </c>
      <c r="N169" s="253">
        <f t="shared" si="31"/>
        <v>0</v>
      </c>
      <c r="O169" s="394">
        <f t="shared" si="25"/>
        <v>3775346.17808221</v>
      </c>
    </row>
    <row r="170" spans="1:15" outlineLevel="1">
      <c r="A170" s="319" t="str">
        <f t="shared" si="27"/>
        <v>15</v>
      </c>
      <c r="B170" s="253" t="str">
        <f t="shared" si="28"/>
        <v>2023-09</v>
      </c>
      <c r="C170" s="253">
        <f t="shared" si="32"/>
        <v>365</v>
      </c>
      <c r="D170" s="350">
        <v>45183</v>
      </c>
      <c r="E170" s="673">
        <v>0.04</v>
      </c>
      <c r="F170" s="672">
        <v>1.2999999999999999E-2</v>
      </c>
      <c r="G170" s="672">
        <f t="shared" si="35"/>
        <v>5.2999999999999999E-2</v>
      </c>
      <c r="H170" s="302">
        <f t="shared" si="29"/>
        <v>290410.9589041096</v>
      </c>
      <c r="I170" s="253">
        <f t="shared" si="26"/>
        <v>0</v>
      </c>
      <c r="J170" s="394">
        <f t="shared" si="33"/>
        <v>4065757.1369863194</v>
      </c>
      <c r="L170" s="672">
        <f t="shared" si="30"/>
        <v>5.2999999999999999E-2</v>
      </c>
      <c r="M170" s="302">
        <f t="shared" si="34"/>
        <v>290410.9589041096</v>
      </c>
      <c r="N170" s="253">
        <f t="shared" si="31"/>
        <v>0</v>
      </c>
      <c r="O170" s="394">
        <f t="shared" si="25"/>
        <v>4065757.1369863194</v>
      </c>
    </row>
    <row r="171" spans="1:15" outlineLevel="1">
      <c r="A171" s="319" t="str">
        <f t="shared" si="27"/>
        <v>16</v>
      </c>
      <c r="B171" s="253" t="str">
        <f t="shared" si="28"/>
        <v>2023-09</v>
      </c>
      <c r="C171" s="253">
        <f t="shared" si="32"/>
        <v>365</v>
      </c>
      <c r="D171" s="350">
        <v>45184</v>
      </c>
      <c r="E171" s="673">
        <v>0.04</v>
      </c>
      <c r="F171" s="672">
        <v>1.2999999999999999E-2</v>
      </c>
      <c r="G171" s="672">
        <f t="shared" si="35"/>
        <v>5.2999999999999999E-2</v>
      </c>
      <c r="H171" s="302">
        <f t="shared" si="29"/>
        <v>290410.9589041096</v>
      </c>
      <c r="I171" s="253">
        <f t="shared" si="26"/>
        <v>0</v>
      </c>
      <c r="J171" s="394">
        <f t="shared" si="33"/>
        <v>4356168.0958904289</v>
      </c>
      <c r="L171" s="672">
        <f t="shared" si="30"/>
        <v>5.2999999999999999E-2</v>
      </c>
      <c r="M171" s="302">
        <f t="shared" si="34"/>
        <v>290410.9589041096</v>
      </c>
      <c r="N171" s="253">
        <f t="shared" si="31"/>
        <v>0</v>
      </c>
      <c r="O171" s="394">
        <f t="shared" si="25"/>
        <v>4356168.0958904289</v>
      </c>
    </row>
    <row r="172" spans="1:15" outlineLevel="1">
      <c r="A172" s="319" t="str">
        <f t="shared" si="27"/>
        <v>17</v>
      </c>
      <c r="B172" s="253" t="str">
        <f t="shared" si="28"/>
        <v>2023-09</v>
      </c>
      <c r="C172" s="253">
        <f t="shared" si="32"/>
        <v>365</v>
      </c>
      <c r="D172" s="350">
        <v>45185</v>
      </c>
      <c r="E172" s="673">
        <v>0.04</v>
      </c>
      <c r="F172" s="672">
        <v>1.2999999999999999E-2</v>
      </c>
      <c r="G172" s="672">
        <f t="shared" si="35"/>
        <v>5.2999999999999999E-2</v>
      </c>
      <c r="H172" s="302">
        <f t="shared" si="29"/>
        <v>290410.9589041096</v>
      </c>
      <c r="I172" s="253">
        <f t="shared" si="26"/>
        <v>0</v>
      </c>
      <c r="J172" s="394">
        <f t="shared" si="33"/>
        <v>4646579.0547945388</v>
      </c>
      <c r="L172" s="672">
        <f t="shared" si="30"/>
        <v>5.2999999999999999E-2</v>
      </c>
      <c r="M172" s="302">
        <f t="shared" si="34"/>
        <v>290410.9589041096</v>
      </c>
      <c r="N172" s="253">
        <f t="shared" si="31"/>
        <v>0</v>
      </c>
      <c r="O172" s="394">
        <f t="shared" si="25"/>
        <v>4646579.0547945388</v>
      </c>
    </row>
    <row r="173" spans="1:15" outlineLevel="1">
      <c r="A173" s="319" t="str">
        <f t="shared" si="27"/>
        <v>18</v>
      </c>
      <c r="B173" s="253" t="str">
        <f t="shared" si="28"/>
        <v>2023-09</v>
      </c>
      <c r="C173" s="253">
        <f t="shared" si="32"/>
        <v>365</v>
      </c>
      <c r="D173" s="350">
        <v>45186</v>
      </c>
      <c r="E173" s="673">
        <v>0.04</v>
      </c>
      <c r="F173" s="672">
        <v>1.2999999999999999E-2</v>
      </c>
      <c r="G173" s="672">
        <f t="shared" si="35"/>
        <v>5.2999999999999999E-2</v>
      </c>
      <c r="H173" s="302">
        <f t="shared" si="29"/>
        <v>290410.9589041096</v>
      </c>
      <c r="I173" s="253">
        <f t="shared" si="26"/>
        <v>0</v>
      </c>
      <c r="J173" s="394">
        <f t="shared" si="33"/>
        <v>4936990.0136986487</v>
      </c>
      <c r="L173" s="672">
        <f t="shared" si="30"/>
        <v>5.2999999999999999E-2</v>
      </c>
      <c r="M173" s="302">
        <f t="shared" si="34"/>
        <v>290410.9589041096</v>
      </c>
      <c r="N173" s="253">
        <f t="shared" si="31"/>
        <v>0</v>
      </c>
      <c r="O173" s="394">
        <f t="shared" si="25"/>
        <v>4936990.0136986487</v>
      </c>
    </row>
    <row r="174" spans="1:15" outlineLevel="1">
      <c r="A174" s="319" t="str">
        <f t="shared" si="27"/>
        <v>19</v>
      </c>
      <c r="B174" s="253" t="str">
        <f t="shared" si="28"/>
        <v>2023-09</v>
      </c>
      <c r="C174" s="253">
        <f t="shared" si="32"/>
        <v>365</v>
      </c>
      <c r="D174" s="350">
        <v>45187</v>
      </c>
      <c r="E174" s="673">
        <v>0.04</v>
      </c>
      <c r="F174" s="672">
        <v>1.2999999999999999E-2</v>
      </c>
      <c r="G174" s="672">
        <f t="shared" si="35"/>
        <v>5.2999999999999999E-2</v>
      </c>
      <c r="H174" s="302">
        <f t="shared" si="29"/>
        <v>290410.9589041096</v>
      </c>
      <c r="I174" s="253">
        <f t="shared" si="26"/>
        <v>0</v>
      </c>
      <c r="J174" s="394">
        <f t="shared" si="33"/>
        <v>5227400.9726027586</v>
      </c>
      <c r="L174" s="672">
        <f t="shared" si="30"/>
        <v>5.2999999999999999E-2</v>
      </c>
      <c r="M174" s="302">
        <f t="shared" si="34"/>
        <v>290410.9589041096</v>
      </c>
      <c r="N174" s="253">
        <f t="shared" si="31"/>
        <v>0</v>
      </c>
      <c r="O174" s="394">
        <f t="shared" si="25"/>
        <v>5227400.9726027586</v>
      </c>
    </row>
    <row r="175" spans="1:15" outlineLevel="1">
      <c r="A175" s="319" t="str">
        <f t="shared" si="27"/>
        <v>20</v>
      </c>
      <c r="B175" s="253" t="str">
        <f t="shared" si="28"/>
        <v>2023-09</v>
      </c>
      <c r="C175" s="253">
        <f t="shared" si="32"/>
        <v>365</v>
      </c>
      <c r="D175" s="350">
        <v>45188</v>
      </c>
      <c r="E175" s="673">
        <v>0.04</v>
      </c>
      <c r="F175" s="672">
        <v>1.2999999999999999E-2</v>
      </c>
      <c r="G175" s="672">
        <f t="shared" si="35"/>
        <v>5.2999999999999999E-2</v>
      </c>
      <c r="H175" s="302">
        <f t="shared" si="29"/>
        <v>290410.9589041096</v>
      </c>
      <c r="I175" s="253">
        <f t="shared" si="26"/>
        <v>0</v>
      </c>
      <c r="J175" s="394">
        <f t="shared" si="33"/>
        <v>5517811.9315068685</v>
      </c>
      <c r="L175" s="672">
        <f t="shared" si="30"/>
        <v>5.2999999999999999E-2</v>
      </c>
      <c r="M175" s="302">
        <f t="shared" si="34"/>
        <v>290410.9589041096</v>
      </c>
      <c r="N175" s="253">
        <f t="shared" si="31"/>
        <v>0</v>
      </c>
      <c r="O175" s="394">
        <f t="shared" si="25"/>
        <v>5517811.9315068685</v>
      </c>
    </row>
    <row r="176" spans="1:15" outlineLevel="1">
      <c r="A176" s="319" t="str">
        <f t="shared" si="27"/>
        <v>21</v>
      </c>
      <c r="B176" s="253" t="str">
        <f t="shared" si="28"/>
        <v>2023-09</v>
      </c>
      <c r="C176" s="253">
        <f t="shared" si="32"/>
        <v>365</v>
      </c>
      <c r="D176" s="350">
        <v>45189</v>
      </c>
      <c r="E176" s="673">
        <v>0.04</v>
      </c>
      <c r="F176" s="672">
        <v>1.2999999999999999E-2</v>
      </c>
      <c r="G176" s="672">
        <f t="shared" si="35"/>
        <v>5.2999999999999999E-2</v>
      </c>
      <c r="H176" s="302">
        <f t="shared" si="29"/>
        <v>290410.9589041096</v>
      </c>
      <c r="I176" s="253">
        <f t="shared" si="26"/>
        <v>0</v>
      </c>
      <c r="J176" s="394">
        <f t="shared" si="33"/>
        <v>5808222.8904109783</v>
      </c>
      <c r="L176" s="672">
        <f t="shared" si="30"/>
        <v>5.2999999999999999E-2</v>
      </c>
      <c r="M176" s="302">
        <f t="shared" si="34"/>
        <v>290410.9589041096</v>
      </c>
      <c r="N176" s="253">
        <f t="shared" si="31"/>
        <v>0</v>
      </c>
      <c r="O176" s="394">
        <f t="shared" si="25"/>
        <v>5808222.8904109783</v>
      </c>
    </row>
    <row r="177" spans="1:15" outlineLevel="1">
      <c r="A177" s="319" t="str">
        <f t="shared" si="27"/>
        <v>22</v>
      </c>
      <c r="B177" s="253" t="str">
        <f t="shared" si="28"/>
        <v>2023-09</v>
      </c>
      <c r="C177" s="253">
        <f t="shared" si="32"/>
        <v>365</v>
      </c>
      <c r="D177" s="350">
        <v>45190</v>
      </c>
      <c r="E177" s="673">
        <v>0.04</v>
      </c>
      <c r="F177" s="672">
        <v>1.2999999999999999E-2</v>
      </c>
      <c r="G177" s="672">
        <f t="shared" si="35"/>
        <v>5.2999999999999999E-2</v>
      </c>
      <c r="H177" s="302">
        <f t="shared" si="29"/>
        <v>290410.9589041096</v>
      </c>
      <c r="I177" s="253">
        <f t="shared" si="26"/>
        <v>0</v>
      </c>
      <c r="J177" s="394">
        <f t="shared" si="33"/>
        <v>6098633.8493150882</v>
      </c>
      <c r="L177" s="672">
        <f t="shared" si="30"/>
        <v>5.2999999999999999E-2</v>
      </c>
      <c r="M177" s="302">
        <f t="shared" si="34"/>
        <v>290410.9589041096</v>
      </c>
      <c r="N177" s="253">
        <f t="shared" si="31"/>
        <v>0</v>
      </c>
      <c r="O177" s="394">
        <f t="shared" si="25"/>
        <v>6098633.8493150882</v>
      </c>
    </row>
    <row r="178" spans="1:15" outlineLevel="1">
      <c r="A178" s="319" t="str">
        <f t="shared" si="27"/>
        <v>23</v>
      </c>
      <c r="B178" s="253" t="str">
        <f t="shared" si="28"/>
        <v>2023-09</v>
      </c>
      <c r="C178" s="253">
        <f t="shared" si="32"/>
        <v>365</v>
      </c>
      <c r="D178" s="350">
        <v>45191</v>
      </c>
      <c r="E178" s="673">
        <v>0.04</v>
      </c>
      <c r="F178" s="672">
        <v>1.2999999999999999E-2</v>
      </c>
      <c r="G178" s="672">
        <f t="shared" si="35"/>
        <v>5.2999999999999999E-2</v>
      </c>
      <c r="H178" s="302">
        <f t="shared" si="29"/>
        <v>290410.9589041096</v>
      </c>
      <c r="I178" s="253">
        <f t="shared" si="26"/>
        <v>0</v>
      </c>
      <c r="J178" s="394">
        <f t="shared" si="33"/>
        <v>6389044.8082191981</v>
      </c>
      <c r="L178" s="672">
        <f t="shared" si="30"/>
        <v>5.2999999999999999E-2</v>
      </c>
      <c r="M178" s="302">
        <f t="shared" si="34"/>
        <v>290410.9589041096</v>
      </c>
      <c r="N178" s="253">
        <f t="shared" si="31"/>
        <v>0</v>
      </c>
      <c r="O178" s="394">
        <f t="shared" si="25"/>
        <v>6389044.8082191981</v>
      </c>
    </row>
    <row r="179" spans="1:15" outlineLevel="1">
      <c r="A179" s="319" t="str">
        <f t="shared" si="27"/>
        <v>24</v>
      </c>
      <c r="B179" s="253" t="str">
        <f t="shared" si="28"/>
        <v>2023-09</v>
      </c>
      <c r="C179" s="253">
        <f t="shared" si="32"/>
        <v>365</v>
      </c>
      <c r="D179" s="350">
        <v>45192</v>
      </c>
      <c r="E179" s="673">
        <v>0.04</v>
      </c>
      <c r="F179" s="672">
        <v>1.2999999999999999E-2</v>
      </c>
      <c r="G179" s="672">
        <f t="shared" si="35"/>
        <v>5.2999999999999999E-2</v>
      </c>
      <c r="H179" s="302">
        <f t="shared" si="29"/>
        <v>290410.9589041096</v>
      </c>
      <c r="I179" s="253">
        <f t="shared" si="26"/>
        <v>0</v>
      </c>
      <c r="J179" s="394">
        <f t="shared" si="33"/>
        <v>6679455.767123308</v>
      </c>
      <c r="L179" s="672">
        <f t="shared" si="30"/>
        <v>5.2999999999999999E-2</v>
      </c>
      <c r="M179" s="302">
        <f t="shared" si="34"/>
        <v>290410.9589041096</v>
      </c>
      <c r="N179" s="253">
        <f t="shared" si="31"/>
        <v>0</v>
      </c>
      <c r="O179" s="394">
        <f t="shared" si="25"/>
        <v>6679455.767123308</v>
      </c>
    </row>
    <row r="180" spans="1:15" outlineLevel="1">
      <c r="A180" s="319" t="str">
        <f t="shared" si="27"/>
        <v>25</v>
      </c>
      <c r="B180" s="253" t="str">
        <f t="shared" si="28"/>
        <v>2023-09</v>
      </c>
      <c r="C180" s="253">
        <f t="shared" si="32"/>
        <v>365</v>
      </c>
      <c r="D180" s="350">
        <v>45193</v>
      </c>
      <c r="E180" s="673">
        <v>0.04</v>
      </c>
      <c r="F180" s="672">
        <v>1.2999999999999999E-2</v>
      </c>
      <c r="G180" s="672">
        <f t="shared" si="35"/>
        <v>5.2999999999999999E-2</v>
      </c>
      <c r="H180" s="302">
        <f t="shared" si="29"/>
        <v>290410.9589041096</v>
      </c>
      <c r="I180" s="253">
        <f t="shared" si="26"/>
        <v>0</v>
      </c>
      <c r="J180" s="394">
        <f t="shared" si="33"/>
        <v>6969866.7260274179</v>
      </c>
      <c r="L180" s="672">
        <f t="shared" si="30"/>
        <v>5.2999999999999999E-2</v>
      </c>
      <c r="M180" s="302">
        <f t="shared" si="34"/>
        <v>290410.9589041096</v>
      </c>
      <c r="N180" s="253">
        <f t="shared" si="31"/>
        <v>0</v>
      </c>
      <c r="O180" s="394">
        <f t="shared" si="25"/>
        <v>6969866.7260274179</v>
      </c>
    </row>
    <row r="181" spans="1:15" outlineLevel="1">
      <c r="A181" s="319" t="str">
        <f t="shared" si="27"/>
        <v>26</v>
      </c>
      <c r="B181" s="253" t="str">
        <f t="shared" si="28"/>
        <v>2023-09</v>
      </c>
      <c r="C181" s="253">
        <f t="shared" si="32"/>
        <v>365</v>
      </c>
      <c r="D181" s="350">
        <v>45194</v>
      </c>
      <c r="E181" s="673">
        <v>0.04</v>
      </c>
      <c r="F181" s="672">
        <v>1.2999999999999999E-2</v>
      </c>
      <c r="G181" s="672">
        <f t="shared" si="35"/>
        <v>5.2999999999999999E-2</v>
      </c>
      <c r="H181" s="302">
        <f t="shared" si="29"/>
        <v>290410.9589041096</v>
      </c>
      <c r="I181" s="253">
        <f t="shared" si="26"/>
        <v>0</v>
      </c>
      <c r="J181" s="394">
        <f t="shared" si="33"/>
        <v>7260277.6849315278</v>
      </c>
      <c r="L181" s="672">
        <f t="shared" si="30"/>
        <v>5.2999999999999999E-2</v>
      </c>
      <c r="M181" s="302">
        <f t="shared" si="34"/>
        <v>290410.9589041096</v>
      </c>
      <c r="N181" s="253">
        <f t="shared" si="31"/>
        <v>0</v>
      </c>
      <c r="O181" s="394">
        <f t="shared" si="25"/>
        <v>7260277.6849315278</v>
      </c>
    </row>
    <row r="182" spans="1:15" outlineLevel="1">
      <c r="A182" s="319" t="str">
        <f t="shared" si="27"/>
        <v>27</v>
      </c>
      <c r="B182" s="253" t="str">
        <f t="shared" si="28"/>
        <v>2023-09</v>
      </c>
      <c r="C182" s="253">
        <f t="shared" si="32"/>
        <v>365</v>
      </c>
      <c r="D182" s="350">
        <v>45195</v>
      </c>
      <c r="E182" s="673">
        <v>0.04</v>
      </c>
      <c r="F182" s="672">
        <v>1.2999999999999999E-2</v>
      </c>
      <c r="G182" s="672">
        <f t="shared" si="35"/>
        <v>5.2999999999999999E-2</v>
      </c>
      <c r="H182" s="302">
        <f t="shared" si="29"/>
        <v>290410.9589041096</v>
      </c>
      <c r="I182" s="253">
        <f t="shared" si="26"/>
        <v>0</v>
      </c>
      <c r="J182" s="394">
        <f t="shared" si="33"/>
        <v>7550688.6438356377</v>
      </c>
      <c r="L182" s="672">
        <f t="shared" si="30"/>
        <v>5.2999999999999999E-2</v>
      </c>
      <c r="M182" s="302">
        <f t="shared" si="34"/>
        <v>290410.9589041096</v>
      </c>
      <c r="N182" s="253">
        <f t="shared" si="31"/>
        <v>0</v>
      </c>
      <c r="O182" s="394">
        <f t="shared" si="25"/>
        <v>7550688.6438356377</v>
      </c>
    </row>
    <row r="183" spans="1:15" outlineLevel="1">
      <c r="A183" s="319" t="str">
        <f t="shared" si="27"/>
        <v>28</v>
      </c>
      <c r="B183" s="253" t="str">
        <f t="shared" si="28"/>
        <v>2023-09</v>
      </c>
      <c r="C183" s="253">
        <f t="shared" si="32"/>
        <v>365</v>
      </c>
      <c r="D183" s="350">
        <v>45196</v>
      </c>
      <c r="E183" s="673">
        <v>0.04</v>
      </c>
      <c r="F183" s="672">
        <v>1.2999999999999999E-2</v>
      </c>
      <c r="G183" s="672">
        <f t="shared" si="35"/>
        <v>5.2999999999999999E-2</v>
      </c>
      <c r="H183" s="302">
        <f t="shared" si="29"/>
        <v>290410.9589041096</v>
      </c>
      <c r="I183" s="253">
        <f t="shared" si="26"/>
        <v>0</v>
      </c>
      <c r="J183" s="394">
        <f t="shared" si="33"/>
        <v>7841099.6027397476</v>
      </c>
      <c r="L183" s="672">
        <f t="shared" si="30"/>
        <v>5.2999999999999999E-2</v>
      </c>
      <c r="M183" s="302">
        <f t="shared" si="34"/>
        <v>290410.9589041096</v>
      </c>
      <c r="N183" s="253">
        <f t="shared" si="31"/>
        <v>0</v>
      </c>
      <c r="O183" s="394">
        <f t="shared" si="25"/>
        <v>7841099.6027397476</v>
      </c>
    </row>
    <row r="184" spans="1:15" outlineLevel="1">
      <c r="A184" s="319" t="str">
        <f t="shared" si="27"/>
        <v>29</v>
      </c>
      <c r="B184" s="253" t="str">
        <f t="shared" si="28"/>
        <v>2023-09</v>
      </c>
      <c r="C184" s="253">
        <f t="shared" si="32"/>
        <v>365</v>
      </c>
      <c r="D184" s="350">
        <v>45197</v>
      </c>
      <c r="E184" s="673">
        <v>0.04</v>
      </c>
      <c r="F184" s="672">
        <v>1.2999999999999999E-2</v>
      </c>
      <c r="G184" s="672">
        <f t="shared" si="35"/>
        <v>5.2999999999999999E-2</v>
      </c>
      <c r="H184" s="302">
        <f t="shared" si="29"/>
        <v>290410.9589041096</v>
      </c>
      <c r="I184" s="253">
        <f t="shared" si="26"/>
        <v>0</v>
      </c>
      <c r="J184" s="394">
        <f t="shared" si="33"/>
        <v>8131510.5616438575</v>
      </c>
      <c r="L184" s="672">
        <f t="shared" si="30"/>
        <v>5.2999999999999999E-2</v>
      </c>
      <c r="M184" s="302">
        <f t="shared" si="34"/>
        <v>290410.9589041096</v>
      </c>
      <c r="N184" s="253">
        <f t="shared" si="31"/>
        <v>0</v>
      </c>
      <c r="O184" s="394">
        <f t="shared" si="25"/>
        <v>8131510.5616438575</v>
      </c>
    </row>
    <row r="185" spans="1:15" outlineLevel="1">
      <c r="A185" s="319" t="str">
        <f t="shared" si="27"/>
        <v>30</v>
      </c>
      <c r="B185" s="253" t="str">
        <f t="shared" si="28"/>
        <v>2023-09</v>
      </c>
      <c r="C185" s="253">
        <f t="shared" si="32"/>
        <v>365</v>
      </c>
      <c r="D185" s="350">
        <v>45198</v>
      </c>
      <c r="E185" s="673">
        <v>0.04</v>
      </c>
      <c r="F185" s="672">
        <v>1.2999999999999999E-2</v>
      </c>
      <c r="G185" s="672">
        <f t="shared" si="35"/>
        <v>5.2999999999999999E-2</v>
      </c>
      <c r="H185" s="302">
        <f t="shared" si="29"/>
        <v>290410.9589041096</v>
      </c>
      <c r="I185" s="253">
        <f t="shared" si="26"/>
        <v>0</v>
      </c>
      <c r="J185" s="394">
        <f t="shared" si="33"/>
        <v>8421921.5205479674</v>
      </c>
      <c r="L185" s="672">
        <f t="shared" si="30"/>
        <v>5.2999999999999999E-2</v>
      </c>
      <c r="M185" s="302">
        <f t="shared" si="34"/>
        <v>290410.9589041096</v>
      </c>
      <c r="N185" s="253">
        <f t="shared" si="31"/>
        <v>0</v>
      </c>
      <c r="O185" s="394">
        <f t="shared" si="25"/>
        <v>8421921.5205479674</v>
      </c>
    </row>
    <row r="186" spans="1:15" outlineLevel="1">
      <c r="A186" s="319" t="str">
        <f t="shared" si="27"/>
        <v>01</v>
      </c>
      <c r="B186" s="253" t="str">
        <f t="shared" si="28"/>
        <v>2023-09</v>
      </c>
      <c r="C186" s="253">
        <f t="shared" si="32"/>
        <v>365</v>
      </c>
      <c r="D186" s="350">
        <v>45199</v>
      </c>
      <c r="E186" s="673">
        <v>0.04</v>
      </c>
      <c r="F186" s="672">
        <v>1.2999999999999999E-2</v>
      </c>
      <c r="G186" s="672">
        <f t="shared" si="35"/>
        <v>5.2999999999999999E-2</v>
      </c>
      <c r="H186" s="302">
        <f t="shared" si="29"/>
        <v>290410.9589041096</v>
      </c>
      <c r="I186" s="253">
        <f t="shared" si="26"/>
        <v>0</v>
      </c>
      <c r="J186" s="652">
        <f t="shared" si="33"/>
        <v>8712332.4794520773</v>
      </c>
      <c r="L186" s="672">
        <f t="shared" si="30"/>
        <v>5.2999999999999999E-2</v>
      </c>
      <c r="M186" s="302">
        <f t="shared" si="34"/>
        <v>290410.9589041096</v>
      </c>
      <c r="N186" s="253">
        <f t="shared" si="31"/>
        <v>0</v>
      </c>
      <c r="O186" s="652">
        <f t="shared" si="25"/>
        <v>8712332.4794520773</v>
      </c>
    </row>
    <row r="187" spans="1:15" outlineLevel="1">
      <c r="A187" s="319" t="str">
        <f t="shared" si="27"/>
        <v>02</v>
      </c>
      <c r="B187" s="253" t="str">
        <f t="shared" si="28"/>
        <v>2023-10</v>
      </c>
      <c r="C187" s="253">
        <f t="shared" si="32"/>
        <v>365</v>
      </c>
      <c r="D187" s="350">
        <v>45200</v>
      </c>
      <c r="E187" s="673">
        <v>0.04</v>
      </c>
      <c r="F187" s="672">
        <v>1.2999999999999999E-2</v>
      </c>
      <c r="G187" s="672">
        <f t="shared" si="35"/>
        <v>5.2999999999999999E-2</v>
      </c>
      <c r="H187" s="302">
        <f t="shared" si="29"/>
        <v>290410.9589041096</v>
      </c>
      <c r="I187" s="253">
        <f t="shared" si="26"/>
        <v>0</v>
      </c>
      <c r="J187" s="394">
        <f t="shared" si="33"/>
        <v>9002743.4383561872</v>
      </c>
      <c r="L187" s="672">
        <f t="shared" si="30"/>
        <v>5.2999999999999999E-2</v>
      </c>
      <c r="M187" s="302">
        <f t="shared" si="34"/>
        <v>290410.9589041096</v>
      </c>
      <c r="N187" s="253">
        <f t="shared" si="31"/>
        <v>0</v>
      </c>
      <c r="O187" s="394">
        <f t="shared" si="25"/>
        <v>9002743.4383561872</v>
      </c>
    </row>
    <row r="188" spans="1:15" outlineLevel="1">
      <c r="A188" s="319" t="str">
        <f t="shared" si="27"/>
        <v>03</v>
      </c>
      <c r="B188" s="253" t="str">
        <f t="shared" si="28"/>
        <v>2023-10</v>
      </c>
      <c r="C188" s="253">
        <f t="shared" si="32"/>
        <v>365</v>
      </c>
      <c r="D188" s="350">
        <v>45201</v>
      </c>
      <c r="E188" s="673">
        <v>0.04</v>
      </c>
      <c r="F188" s="672">
        <v>1.2999999999999999E-2</v>
      </c>
      <c r="G188" s="672">
        <f t="shared" si="35"/>
        <v>5.2999999999999999E-2</v>
      </c>
      <c r="H188" s="302">
        <f t="shared" si="29"/>
        <v>290410.9589041096</v>
      </c>
      <c r="I188" s="253">
        <f t="shared" si="26"/>
        <v>0</v>
      </c>
      <c r="J188" s="394">
        <f t="shared" si="33"/>
        <v>9293154.3972602971</v>
      </c>
      <c r="L188" s="672">
        <f t="shared" si="30"/>
        <v>5.2999999999999999E-2</v>
      </c>
      <c r="M188" s="302">
        <f t="shared" si="34"/>
        <v>290410.9589041096</v>
      </c>
      <c r="N188" s="253">
        <f t="shared" si="31"/>
        <v>0</v>
      </c>
      <c r="O188" s="394">
        <f t="shared" si="25"/>
        <v>9293154.3972602971</v>
      </c>
    </row>
    <row r="189" spans="1:15" outlineLevel="1">
      <c r="A189" s="319" t="str">
        <f t="shared" si="27"/>
        <v>04</v>
      </c>
      <c r="B189" s="253" t="str">
        <f t="shared" si="28"/>
        <v>2023-10</v>
      </c>
      <c r="C189" s="253">
        <f t="shared" si="32"/>
        <v>365</v>
      </c>
      <c r="D189" s="350">
        <v>45202</v>
      </c>
      <c r="E189" s="673">
        <v>0.04</v>
      </c>
      <c r="F189" s="672">
        <v>1.2999999999999999E-2</v>
      </c>
      <c r="G189" s="672">
        <f t="shared" si="35"/>
        <v>5.2999999999999999E-2</v>
      </c>
      <c r="H189" s="302">
        <f t="shared" si="29"/>
        <v>290410.9589041096</v>
      </c>
      <c r="I189" s="253">
        <f t="shared" si="26"/>
        <v>0</v>
      </c>
      <c r="J189" s="394">
        <f t="shared" si="33"/>
        <v>9583565.356164407</v>
      </c>
      <c r="L189" s="672">
        <f t="shared" si="30"/>
        <v>5.2999999999999999E-2</v>
      </c>
      <c r="M189" s="302">
        <f t="shared" si="34"/>
        <v>290410.9589041096</v>
      </c>
      <c r="N189" s="253">
        <f t="shared" si="31"/>
        <v>0</v>
      </c>
      <c r="O189" s="394">
        <f t="shared" si="25"/>
        <v>9583565.356164407</v>
      </c>
    </row>
    <row r="190" spans="1:15" outlineLevel="1">
      <c r="A190" s="319" t="str">
        <f t="shared" si="27"/>
        <v>05</v>
      </c>
      <c r="B190" s="253" t="str">
        <f t="shared" si="28"/>
        <v>2023-10</v>
      </c>
      <c r="C190" s="253">
        <f t="shared" si="32"/>
        <v>365</v>
      </c>
      <c r="D190" s="350">
        <v>45203</v>
      </c>
      <c r="E190" s="673">
        <v>0.04</v>
      </c>
      <c r="F190" s="672">
        <v>1.2999999999999999E-2</v>
      </c>
      <c r="G190" s="672">
        <f t="shared" si="35"/>
        <v>5.2999999999999999E-2</v>
      </c>
      <c r="H190" s="302">
        <f t="shared" si="29"/>
        <v>290410.9589041096</v>
      </c>
      <c r="I190" s="509">
        <f t="shared" si="26"/>
        <v>8712328</v>
      </c>
      <c r="J190" s="394">
        <f t="shared" si="33"/>
        <v>1161648.3150685169</v>
      </c>
      <c r="L190" s="672">
        <f t="shared" si="30"/>
        <v>5.2999999999999999E-2</v>
      </c>
      <c r="M190" s="302">
        <f t="shared" si="34"/>
        <v>290410.9589041096</v>
      </c>
      <c r="N190" s="253">
        <f t="shared" si="31"/>
        <v>8712328</v>
      </c>
      <c r="O190" s="394">
        <f t="shared" ref="O190:O253" si="36">O189+M190-N190</f>
        <v>1161648.3150685169</v>
      </c>
    </row>
    <row r="191" spans="1:15" outlineLevel="1">
      <c r="A191" s="319" t="str">
        <f t="shared" si="27"/>
        <v>06</v>
      </c>
      <c r="B191" s="253" t="str">
        <f t="shared" si="28"/>
        <v>2023-10</v>
      </c>
      <c r="C191" s="253">
        <f t="shared" si="32"/>
        <v>365</v>
      </c>
      <c r="D191" s="350">
        <v>45204</v>
      </c>
      <c r="E191" s="673">
        <v>0.04</v>
      </c>
      <c r="F191" s="672">
        <v>1.2999999999999999E-2</v>
      </c>
      <c r="G191" s="672">
        <f t="shared" si="35"/>
        <v>5.2999999999999999E-2</v>
      </c>
      <c r="H191" s="302">
        <f t="shared" si="29"/>
        <v>290410.9589041096</v>
      </c>
      <c r="I191" s="253">
        <f t="shared" si="26"/>
        <v>0</v>
      </c>
      <c r="J191" s="394">
        <f t="shared" si="33"/>
        <v>1452059.2739726265</v>
      </c>
      <c r="L191" s="672">
        <f t="shared" si="30"/>
        <v>5.2999999999999999E-2</v>
      </c>
      <c r="M191" s="302">
        <f t="shared" si="34"/>
        <v>290410.9589041096</v>
      </c>
      <c r="N191" s="253">
        <f t="shared" si="31"/>
        <v>0</v>
      </c>
      <c r="O191" s="394">
        <f t="shared" si="36"/>
        <v>1452059.2739726265</v>
      </c>
    </row>
    <row r="192" spans="1:15" outlineLevel="1">
      <c r="A192" s="319" t="str">
        <f t="shared" si="27"/>
        <v>07</v>
      </c>
      <c r="B192" s="253" t="str">
        <f t="shared" si="28"/>
        <v>2023-10</v>
      </c>
      <c r="C192" s="253">
        <f t="shared" si="32"/>
        <v>365</v>
      </c>
      <c r="D192" s="350">
        <v>45205</v>
      </c>
      <c r="E192" s="673">
        <v>0.04</v>
      </c>
      <c r="F192" s="672">
        <v>1.2999999999999999E-2</v>
      </c>
      <c r="G192" s="672">
        <f t="shared" si="35"/>
        <v>5.2999999999999999E-2</v>
      </c>
      <c r="H192" s="302">
        <f t="shared" si="29"/>
        <v>290410.9589041096</v>
      </c>
      <c r="I192" s="253">
        <f t="shared" si="26"/>
        <v>0</v>
      </c>
      <c r="J192" s="394">
        <f t="shared" si="33"/>
        <v>1742470.2328767362</v>
      </c>
      <c r="L192" s="672">
        <f t="shared" si="30"/>
        <v>5.2999999999999999E-2</v>
      </c>
      <c r="M192" s="302">
        <f t="shared" si="34"/>
        <v>290410.9589041096</v>
      </c>
      <c r="N192" s="253">
        <f t="shared" si="31"/>
        <v>0</v>
      </c>
      <c r="O192" s="394">
        <f t="shared" si="36"/>
        <v>1742470.2328767362</v>
      </c>
    </row>
    <row r="193" spans="1:15" outlineLevel="1">
      <c r="A193" s="319" t="str">
        <f t="shared" si="27"/>
        <v>08</v>
      </c>
      <c r="B193" s="253" t="str">
        <f t="shared" si="28"/>
        <v>2023-10</v>
      </c>
      <c r="C193" s="253">
        <f t="shared" si="32"/>
        <v>365</v>
      </c>
      <c r="D193" s="350">
        <v>45206</v>
      </c>
      <c r="E193" s="673">
        <v>0.04</v>
      </c>
      <c r="F193" s="672">
        <v>1.2999999999999999E-2</v>
      </c>
      <c r="G193" s="672">
        <f t="shared" si="35"/>
        <v>5.2999999999999999E-2</v>
      </c>
      <c r="H193" s="302">
        <f t="shared" si="29"/>
        <v>290410.9589041096</v>
      </c>
      <c r="I193" s="253">
        <f t="shared" si="26"/>
        <v>0</v>
      </c>
      <c r="J193" s="394">
        <f t="shared" si="33"/>
        <v>2032881.1917808459</v>
      </c>
      <c r="L193" s="672">
        <f t="shared" si="30"/>
        <v>5.2999999999999999E-2</v>
      </c>
      <c r="M193" s="302">
        <f t="shared" si="34"/>
        <v>290410.9589041096</v>
      </c>
      <c r="N193" s="253">
        <f t="shared" si="31"/>
        <v>0</v>
      </c>
      <c r="O193" s="394">
        <f t="shared" si="36"/>
        <v>2032881.1917808459</v>
      </c>
    </row>
    <row r="194" spans="1:15" outlineLevel="1">
      <c r="A194" s="319" t="str">
        <f t="shared" si="27"/>
        <v>09</v>
      </c>
      <c r="B194" s="253" t="str">
        <f t="shared" si="28"/>
        <v>2023-10</v>
      </c>
      <c r="C194" s="253">
        <f t="shared" si="32"/>
        <v>365</v>
      </c>
      <c r="D194" s="350">
        <v>45207</v>
      </c>
      <c r="E194" s="673">
        <v>0.04</v>
      </c>
      <c r="F194" s="672">
        <v>1.2999999999999999E-2</v>
      </c>
      <c r="G194" s="672">
        <f t="shared" si="35"/>
        <v>5.2999999999999999E-2</v>
      </c>
      <c r="H194" s="302">
        <f t="shared" si="29"/>
        <v>290410.9589041096</v>
      </c>
      <c r="I194" s="253">
        <f t="shared" si="26"/>
        <v>0</v>
      </c>
      <c r="J194" s="394">
        <f t="shared" si="33"/>
        <v>2323292.1506849555</v>
      </c>
      <c r="L194" s="672">
        <f t="shared" si="30"/>
        <v>5.2999999999999999E-2</v>
      </c>
      <c r="M194" s="302">
        <f t="shared" si="34"/>
        <v>290410.9589041096</v>
      </c>
      <c r="N194" s="253">
        <f t="shared" si="31"/>
        <v>0</v>
      </c>
      <c r="O194" s="394">
        <f t="shared" si="36"/>
        <v>2323292.1506849555</v>
      </c>
    </row>
    <row r="195" spans="1:15" outlineLevel="1">
      <c r="A195" s="319" t="str">
        <f t="shared" si="27"/>
        <v>10</v>
      </c>
      <c r="B195" s="253" t="str">
        <f t="shared" si="28"/>
        <v>2023-10</v>
      </c>
      <c r="C195" s="253">
        <f t="shared" si="32"/>
        <v>365</v>
      </c>
      <c r="D195" s="350">
        <v>45208</v>
      </c>
      <c r="E195" s="673">
        <v>0.04</v>
      </c>
      <c r="F195" s="672">
        <v>1.2999999999999999E-2</v>
      </c>
      <c r="G195" s="672">
        <f t="shared" si="35"/>
        <v>5.2999999999999999E-2</v>
      </c>
      <c r="H195" s="302">
        <f t="shared" si="29"/>
        <v>290410.9589041096</v>
      </c>
      <c r="I195" s="253">
        <f t="shared" ref="I195:I258" si="37">IFERROR(VLOOKUP(D195*1,R:U,4,0),0)</f>
        <v>0</v>
      </c>
      <c r="J195" s="394">
        <f t="shared" si="33"/>
        <v>2613703.109589065</v>
      </c>
      <c r="L195" s="672">
        <f t="shared" si="30"/>
        <v>5.2999999999999999E-2</v>
      </c>
      <c r="M195" s="302">
        <f t="shared" si="34"/>
        <v>290410.9589041096</v>
      </c>
      <c r="N195" s="253">
        <f t="shared" si="31"/>
        <v>0</v>
      </c>
      <c r="O195" s="394">
        <f t="shared" si="36"/>
        <v>2613703.109589065</v>
      </c>
    </row>
    <row r="196" spans="1:15" outlineLevel="1">
      <c r="A196" s="319" t="str">
        <f t="shared" ref="A196:A259" si="38">TEXT(D196+1,"dd")</f>
        <v>11</v>
      </c>
      <c r="B196" s="253" t="str">
        <f t="shared" ref="B196:B259" si="39">TEXT(D196,"yyyy-mm")</f>
        <v>2023-10</v>
      </c>
      <c r="C196" s="253">
        <f t="shared" si="32"/>
        <v>365</v>
      </c>
      <c r="D196" s="350">
        <v>45209</v>
      </c>
      <c r="E196" s="673">
        <v>0.04</v>
      </c>
      <c r="F196" s="672">
        <v>1.2999999999999999E-2</v>
      </c>
      <c r="G196" s="672">
        <f t="shared" si="35"/>
        <v>5.2999999999999999E-2</v>
      </c>
      <c r="H196" s="302">
        <f t="shared" ref="H196:H259" si="40">$B$1*$G196/C196*(D196-D195)</f>
        <v>290410.9589041096</v>
      </c>
      <c r="I196" s="253">
        <f t="shared" si="37"/>
        <v>0</v>
      </c>
      <c r="J196" s="394">
        <f t="shared" si="33"/>
        <v>2904114.0684931744</v>
      </c>
      <c r="L196" s="672">
        <f t="shared" ref="L196:L259" si="41">$C$1</f>
        <v>5.2999999999999999E-2</v>
      </c>
      <c r="M196" s="302">
        <f t="shared" si="34"/>
        <v>290410.9589041096</v>
      </c>
      <c r="N196" s="253">
        <f t="shared" ref="N196:N259" si="42">I196</f>
        <v>0</v>
      </c>
      <c r="O196" s="394">
        <f t="shared" si="36"/>
        <v>2904114.0684931744</v>
      </c>
    </row>
    <row r="197" spans="1:15" outlineLevel="1">
      <c r="A197" s="319" t="str">
        <f t="shared" si="38"/>
        <v>12</v>
      </c>
      <c r="B197" s="253" t="str">
        <f t="shared" si="39"/>
        <v>2023-10</v>
      </c>
      <c r="C197" s="253">
        <f t="shared" ref="C197:C260" si="43">TEXT(YEAR(D197)&amp;"-12-31","yyyy-mm-dd")-TEXT(YEAR(D197)-1&amp;"-12-31","yyyy-mm-dd")</f>
        <v>365</v>
      </c>
      <c r="D197" s="350">
        <v>45210</v>
      </c>
      <c r="E197" s="673">
        <v>0.04</v>
      </c>
      <c r="F197" s="672">
        <v>1.2999999999999999E-2</v>
      </c>
      <c r="G197" s="672">
        <f t="shared" si="35"/>
        <v>5.2999999999999999E-2</v>
      </c>
      <c r="H197" s="302">
        <f t="shared" si="40"/>
        <v>290410.9589041096</v>
      </c>
      <c r="I197" s="253">
        <f t="shared" si="37"/>
        <v>0</v>
      </c>
      <c r="J197" s="394">
        <f t="shared" ref="J197:J260" si="44">J196+H197-I197</f>
        <v>3194525.0273972838</v>
      </c>
      <c r="L197" s="672">
        <f t="shared" si="41"/>
        <v>5.2999999999999999E-2</v>
      </c>
      <c r="M197" s="302">
        <f t="shared" ref="M197:M260" si="45">$B$1*$L197/C197*(D197-D196)</f>
        <v>290410.9589041096</v>
      </c>
      <c r="N197" s="253">
        <f t="shared" si="42"/>
        <v>0</v>
      </c>
      <c r="O197" s="394">
        <f t="shared" si="36"/>
        <v>3194525.0273972838</v>
      </c>
    </row>
    <row r="198" spans="1:15" outlineLevel="1">
      <c r="A198" s="319" t="str">
        <f t="shared" si="38"/>
        <v>13</v>
      </c>
      <c r="B198" s="253" t="str">
        <f t="shared" si="39"/>
        <v>2023-10</v>
      </c>
      <c r="C198" s="253">
        <f t="shared" si="43"/>
        <v>365</v>
      </c>
      <c r="D198" s="350">
        <v>45211</v>
      </c>
      <c r="E198" s="673">
        <v>0.04</v>
      </c>
      <c r="F198" s="672">
        <v>1.2999999999999999E-2</v>
      </c>
      <c r="G198" s="672">
        <f t="shared" si="35"/>
        <v>5.2999999999999999E-2</v>
      </c>
      <c r="H198" s="302">
        <f t="shared" si="40"/>
        <v>290410.9589041096</v>
      </c>
      <c r="I198" s="253">
        <f t="shared" si="37"/>
        <v>0</v>
      </c>
      <c r="J198" s="394">
        <f t="shared" si="44"/>
        <v>3484935.9863013932</v>
      </c>
      <c r="L198" s="672">
        <f t="shared" si="41"/>
        <v>5.2999999999999999E-2</v>
      </c>
      <c r="M198" s="302">
        <f t="shared" si="45"/>
        <v>290410.9589041096</v>
      </c>
      <c r="N198" s="253">
        <f t="shared" si="42"/>
        <v>0</v>
      </c>
      <c r="O198" s="394">
        <f t="shared" si="36"/>
        <v>3484935.9863013932</v>
      </c>
    </row>
    <row r="199" spans="1:15" outlineLevel="1">
      <c r="A199" s="319" t="str">
        <f t="shared" si="38"/>
        <v>14</v>
      </c>
      <c r="B199" s="253" t="str">
        <f t="shared" si="39"/>
        <v>2023-10</v>
      </c>
      <c r="C199" s="253">
        <f t="shared" si="43"/>
        <v>365</v>
      </c>
      <c r="D199" s="350">
        <v>45212</v>
      </c>
      <c r="E199" s="673">
        <v>0.04</v>
      </c>
      <c r="F199" s="672">
        <v>1.2999999999999999E-2</v>
      </c>
      <c r="G199" s="672">
        <f t="shared" si="35"/>
        <v>5.2999999999999999E-2</v>
      </c>
      <c r="H199" s="302">
        <f t="shared" si="40"/>
        <v>290410.9589041096</v>
      </c>
      <c r="I199" s="253">
        <f t="shared" si="37"/>
        <v>0</v>
      </c>
      <c r="J199" s="394">
        <f t="shared" si="44"/>
        <v>3775346.9452055027</v>
      </c>
      <c r="L199" s="672">
        <f t="shared" si="41"/>
        <v>5.2999999999999999E-2</v>
      </c>
      <c r="M199" s="302">
        <f t="shared" si="45"/>
        <v>290410.9589041096</v>
      </c>
      <c r="N199" s="253">
        <f t="shared" si="42"/>
        <v>0</v>
      </c>
      <c r="O199" s="394">
        <f t="shared" si="36"/>
        <v>3775346.9452055027</v>
      </c>
    </row>
    <row r="200" spans="1:15" outlineLevel="1">
      <c r="A200" s="319" t="str">
        <f t="shared" si="38"/>
        <v>15</v>
      </c>
      <c r="B200" s="253" t="str">
        <f t="shared" si="39"/>
        <v>2023-10</v>
      </c>
      <c r="C200" s="253">
        <f t="shared" si="43"/>
        <v>365</v>
      </c>
      <c r="D200" s="350">
        <v>45213</v>
      </c>
      <c r="E200" s="673">
        <v>0.04</v>
      </c>
      <c r="F200" s="672">
        <v>1.2999999999999999E-2</v>
      </c>
      <c r="G200" s="672">
        <f t="shared" ref="G200:G263" si="46">+E200+F200</f>
        <v>5.2999999999999999E-2</v>
      </c>
      <c r="H200" s="302">
        <f t="shared" si="40"/>
        <v>290410.9589041096</v>
      </c>
      <c r="I200" s="253">
        <f t="shared" si="37"/>
        <v>0</v>
      </c>
      <c r="J200" s="394">
        <f t="shared" si="44"/>
        <v>4065757.9041096121</v>
      </c>
      <c r="L200" s="672">
        <f t="shared" si="41"/>
        <v>5.2999999999999999E-2</v>
      </c>
      <c r="M200" s="302">
        <f t="shared" si="45"/>
        <v>290410.9589041096</v>
      </c>
      <c r="N200" s="253">
        <f t="shared" si="42"/>
        <v>0</v>
      </c>
      <c r="O200" s="394">
        <f t="shared" si="36"/>
        <v>4065757.9041096121</v>
      </c>
    </row>
    <row r="201" spans="1:15" outlineLevel="1">
      <c r="A201" s="319" t="str">
        <f t="shared" si="38"/>
        <v>16</v>
      </c>
      <c r="B201" s="253" t="str">
        <f t="shared" si="39"/>
        <v>2023-10</v>
      </c>
      <c r="C201" s="253">
        <f t="shared" si="43"/>
        <v>365</v>
      </c>
      <c r="D201" s="350">
        <v>45214</v>
      </c>
      <c r="E201" s="673">
        <v>0.04</v>
      </c>
      <c r="F201" s="672">
        <v>1.2999999999999999E-2</v>
      </c>
      <c r="G201" s="672">
        <f t="shared" si="46"/>
        <v>5.2999999999999999E-2</v>
      </c>
      <c r="H201" s="302">
        <f t="shared" si="40"/>
        <v>290410.9589041096</v>
      </c>
      <c r="I201" s="253">
        <f t="shared" si="37"/>
        <v>0</v>
      </c>
      <c r="J201" s="394">
        <f t="shared" si="44"/>
        <v>4356168.863013722</v>
      </c>
      <c r="L201" s="672">
        <f t="shared" si="41"/>
        <v>5.2999999999999999E-2</v>
      </c>
      <c r="M201" s="302">
        <f t="shared" si="45"/>
        <v>290410.9589041096</v>
      </c>
      <c r="N201" s="253">
        <f t="shared" si="42"/>
        <v>0</v>
      </c>
      <c r="O201" s="394">
        <f t="shared" si="36"/>
        <v>4356168.863013722</v>
      </c>
    </row>
    <row r="202" spans="1:15" outlineLevel="1">
      <c r="A202" s="319" t="str">
        <f t="shared" si="38"/>
        <v>17</v>
      </c>
      <c r="B202" s="253" t="str">
        <f t="shared" si="39"/>
        <v>2023-10</v>
      </c>
      <c r="C202" s="253">
        <f t="shared" si="43"/>
        <v>365</v>
      </c>
      <c r="D202" s="350">
        <v>45215</v>
      </c>
      <c r="E202" s="673">
        <v>0.04</v>
      </c>
      <c r="F202" s="672">
        <v>1.2999999999999999E-2</v>
      </c>
      <c r="G202" s="672">
        <f t="shared" si="46"/>
        <v>5.2999999999999999E-2</v>
      </c>
      <c r="H202" s="302">
        <f t="shared" si="40"/>
        <v>290410.9589041096</v>
      </c>
      <c r="I202" s="253">
        <f t="shared" si="37"/>
        <v>0</v>
      </c>
      <c r="J202" s="394">
        <f t="shared" si="44"/>
        <v>4646579.8219178319</v>
      </c>
      <c r="L202" s="672">
        <f t="shared" si="41"/>
        <v>5.2999999999999999E-2</v>
      </c>
      <c r="M202" s="302">
        <f t="shared" si="45"/>
        <v>290410.9589041096</v>
      </c>
      <c r="N202" s="253">
        <f t="shared" si="42"/>
        <v>0</v>
      </c>
      <c r="O202" s="394">
        <f t="shared" si="36"/>
        <v>4646579.8219178319</v>
      </c>
    </row>
    <row r="203" spans="1:15" outlineLevel="1">
      <c r="A203" s="319" t="str">
        <f t="shared" si="38"/>
        <v>18</v>
      </c>
      <c r="B203" s="253" t="str">
        <f t="shared" si="39"/>
        <v>2023-10</v>
      </c>
      <c r="C203" s="253">
        <f t="shared" si="43"/>
        <v>365</v>
      </c>
      <c r="D203" s="350">
        <v>45216</v>
      </c>
      <c r="E203" s="673">
        <v>0.04</v>
      </c>
      <c r="F203" s="672">
        <v>1.2999999999999999E-2</v>
      </c>
      <c r="G203" s="672">
        <f t="shared" si="46"/>
        <v>5.2999999999999999E-2</v>
      </c>
      <c r="H203" s="302">
        <f t="shared" si="40"/>
        <v>290410.9589041096</v>
      </c>
      <c r="I203" s="253">
        <f t="shared" si="37"/>
        <v>0</v>
      </c>
      <c r="J203" s="394">
        <f t="shared" si="44"/>
        <v>4936990.7808219418</v>
      </c>
      <c r="L203" s="672">
        <f t="shared" si="41"/>
        <v>5.2999999999999999E-2</v>
      </c>
      <c r="M203" s="302">
        <f t="shared" si="45"/>
        <v>290410.9589041096</v>
      </c>
      <c r="N203" s="253">
        <f t="shared" si="42"/>
        <v>0</v>
      </c>
      <c r="O203" s="394">
        <f t="shared" si="36"/>
        <v>4936990.7808219418</v>
      </c>
    </row>
    <row r="204" spans="1:15" outlineLevel="1">
      <c r="A204" s="319" t="str">
        <f t="shared" si="38"/>
        <v>19</v>
      </c>
      <c r="B204" s="253" t="str">
        <f t="shared" si="39"/>
        <v>2023-10</v>
      </c>
      <c r="C204" s="253">
        <f t="shared" si="43"/>
        <v>365</v>
      </c>
      <c r="D204" s="350">
        <v>45217</v>
      </c>
      <c r="E204" s="673">
        <v>0.04</v>
      </c>
      <c r="F204" s="672">
        <v>1.2999999999999999E-2</v>
      </c>
      <c r="G204" s="672">
        <f t="shared" si="46"/>
        <v>5.2999999999999999E-2</v>
      </c>
      <c r="H204" s="302">
        <f t="shared" si="40"/>
        <v>290410.9589041096</v>
      </c>
      <c r="I204" s="253">
        <f t="shared" si="37"/>
        <v>0</v>
      </c>
      <c r="J204" s="394">
        <f t="shared" si="44"/>
        <v>5227401.7397260517</v>
      </c>
      <c r="L204" s="672">
        <f t="shared" si="41"/>
        <v>5.2999999999999999E-2</v>
      </c>
      <c r="M204" s="302">
        <f t="shared" si="45"/>
        <v>290410.9589041096</v>
      </c>
      <c r="N204" s="253">
        <f t="shared" si="42"/>
        <v>0</v>
      </c>
      <c r="O204" s="394">
        <f t="shared" si="36"/>
        <v>5227401.7397260517</v>
      </c>
    </row>
    <row r="205" spans="1:15" outlineLevel="1">
      <c r="A205" s="319" t="str">
        <f t="shared" si="38"/>
        <v>20</v>
      </c>
      <c r="B205" s="253" t="str">
        <f t="shared" si="39"/>
        <v>2023-10</v>
      </c>
      <c r="C205" s="253">
        <f t="shared" si="43"/>
        <v>365</v>
      </c>
      <c r="D205" s="350">
        <v>45218</v>
      </c>
      <c r="E205" s="673">
        <v>0.04</v>
      </c>
      <c r="F205" s="672">
        <v>1.2999999999999999E-2</v>
      </c>
      <c r="G205" s="672">
        <f t="shared" si="46"/>
        <v>5.2999999999999999E-2</v>
      </c>
      <c r="H205" s="302">
        <f t="shared" si="40"/>
        <v>290410.9589041096</v>
      </c>
      <c r="I205" s="253">
        <f t="shared" si="37"/>
        <v>0</v>
      </c>
      <c r="J205" s="394">
        <f t="shared" si="44"/>
        <v>5517812.6986301616</v>
      </c>
      <c r="L205" s="672">
        <f t="shared" si="41"/>
        <v>5.2999999999999999E-2</v>
      </c>
      <c r="M205" s="302">
        <f t="shared" si="45"/>
        <v>290410.9589041096</v>
      </c>
      <c r="N205" s="253">
        <f t="shared" si="42"/>
        <v>0</v>
      </c>
      <c r="O205" s="394">
        <f t="shared" si="36"/>
        <v>5517812.6986301616</v>
      </c>
    </row>
    <row r="206" spans="1:15" outlineLevel="1">
      <c r="A206" s="319" t="str">
        <f t="shared" si="38"/>
        <v>21</v>
      </c>
      <c r="B206" s="253" t="str">
        <f t="shared" si="39"/>
        <v>2023-10</v>
      </c>
      <c r="C206" s="253">
        <f t="shared" si="43"/>
        <v>365</v>
      </c>
      <c r="D206" s="350">
        <v>45219</v>
      </c>
      <c r="E206" s="673">
        <v>0.04</v>
      </c>
      <c r="F206" s="672">
        <v>1.2999999999999999E-2</v>
      </c>
      <c r="G206" s="672">
        <f t="shared" si="46"/>
        <v>5.2999999999999999E-2</v>
      </c>
      <c r="H206" s="302">
        <f t="shared" si="40"/>
        <v>290410.9589041096</v>
      </c>
      <c r="I206" s="253">
        <f t="shared" si="37"/>
        <v>0</v>
      </c>
      <c r="J206" s="394">
        <f t="shared" si="44"/>
        <v>5808223.6575342715</v>
      </c>
      <c r="L206" s="672">
        <f t="shared" si="41"/>
        <v>5.2999999999999999E-2</v>
      </c>
      <c r="M206" s="302">
        <f t="shared" si="45"/>
        <v>290410.9589041096</v>
      </c>
      <c r="N206" s="253">
        <f t="shared" si="42"/>
        <v>0</v>
      </c>
      <c r="O206" s="394">
        <f t="shared" si="36"/>
        <v>5808223.6575342715</v>
      </c>
    </row>
    <row r="207" spans="1:15" outlineLevel="1">
      <c r="A207" s="319" t="str">
        <f t="shared" si="38"/>
        <v>22</v>
      </c>
      <c r="B207" s="253" t="str">
        <f t="shared" si="39"/>
        <v>2023-10</v>
      </c>
      <c r="C207" s="253">
        <f t="shared" si="43"/>
        <v>365</v>
      </c>
      <c r="D207" s="350">
        <v>45220</v>
      </c>
      <c r="E207" s="673">
        <v>0.04</v>
      </c>
      <c r="F207" s="672">
        <v>1.2999999999999999E-2</v>
      </c>
      <c r="G207" s="672">
        <f t="shared" si="46"/>
        <v>5.2999999999999999E-2</v>
      </c>
      <c r="H207" s="302">
        <f t="shared" si="40"/>
        <v>290410.9589041096</v>
      </c>
      <c r="I207" s="253">
        <f t="shared" si="37"/>
        <v>0</v>
      </c>
      <c r="J207" s="394">
        <f t="shared" si="44"/>
        <v>6098634.6164383814</v>
      </c>
      <c r="L207" s="672">
        <f t="shared" si="41"/>
        <v>5.2999999999999999E-2</v>
      </c>
      <c r="M207" s="302">
        <f t="shared" si="45"/>
        <v>290410.9589041096</v>
      </c>
      <c r="N207" s="253">
        <f t="shared" si="42"/>
        <v>0</v>
      </c>
      <c r="O207" s="394">
        <f t="shared" si="36"/>
        <v>6098634.6164383814</v>
      </c>
    </row>
    <row r="208" spans="1:15" outlineLevel="1">
      <c r="A208" s="319" t="str">
        <f t="shared" si="38"/>
        <v>23</v>
      </c>
      <c r="B208" s="253" t="str">
        <f t="shared" si="39"/>
        <v>2023-10</v>
      </c>
      <c r="C208" s="253">
        <f t="shared" si="43"/>
        <v>365</v>
      </c>
      <c r="D208" s="350">
        <v>45221</v>
      </c>
      <c r="E208" s="673">
        <v>0.04</v>
      </c>
      <c r="F208" s="672">
        <v>1.2999999999999999E-2</v>
      </c>
      <c r="G208" s="672">
        <f t="shared" si="46"/>
        <v>5.2999999999999999E-2</v>
      </c>
      <c r="H208" s="302">
        <f t="shared" si="40"/>
        <v>290410.9589041096</v>
      </c>
      <c r="I208" s="253">
        <f t="shared" si="37"/>
        <v>0</v>
      </c>
      <c r="J208" s="394">
        <f t="shared" si="44"/>
        <v>6389045.5753424913</v>
      </c>
      <c r="L208" s="672">
        <f t="shared" si="41"/>
        <v>5.2999999999999999E-2</v>
      </c>
      <c r="M208" s="302">
        <f t="shared" si="45"/>
        <v>290410.9589041096</v>
      </c>
      <c r="N208" s="253">
        <f t="shared" si="42"/>
        <v>0</v>
      </c>
      <c r="O208" s="394">
        <f t="shared" si="36"/>
        <v>6389045.5753424913</v>
      </c>
    </row>
    <row r="209" spans="1:15" outlineLevel="1">
      <c r="A209" s="319" t="str">
        <f t="shared" si="38"/>
        <v>24</v>
      </c>
      <c r="B209" s="253" t="str">
        <f t="shared" si="39"/>
        <v>2023-10</v>
      </c>
      <c r="C209" s="253">
        <f t="shared" si="43"/>
        <v>365</v>
      </c>
      <c r="D209" s="350">
        <v>45222</v>
      </c>
      <c r="E209" s="673">
        <v>0.04</v>
      </c>
      <c r="F209" s="672">
        <v>1.2999999999999999E-2</v>
      </c>
      <c r="G209" s="672">
        <f t="shared" si="46"/>
        <v>5.2999999999999999E-2</v>
      </c>
      <c r="H209" s="302">
        <f t="shared" si="40"/>
        <v>290410.9589041096</v>
      </c>
      <c r="I209" s="253">
        <f t="shared" si="37"/>
        <v>0</v>
      </c>
      <c r="J209" s="394">
        <f t="shared" si="44"/>
        <v>6679456.5342466012</v>
      </c>
      <c r="L209" s="672">
        <f t="shared" si="41"/>
        <v>5.2999999999999999E-2</v>
      </c>
      <c r="M209" s="302">
        <f t="shared" si="45"/>
        <v>290410.9589041096</v>
      </c>
      <c r="N209" s="253">
        <f t="shared" si="42"/>
        <v>0</v>
      </c>
      <c r="O209" s="394">
        <f t="shared" si="36"/>
        <v>6679456.5342466012</v>
      </c>
    </row>
    <row r="210" spans="1:15" outlineLevel="1">
      <c r="A210" s="319" t="str">
        <f t="shared" si="38"/>
        <v>25</v>
      </c>
      <c r="B210" s="253" t="str">
        <f t="shared" si="39"/>
        <v>2023-10</v>
      </c>
      <c r="C210" s="253">
        <f t="shared" si="43"/>
        <v>365</v>
      </c>
      <c r="D210" s="350">
        <v>45223</v>
      </c>
      <c r="E210" s="673">
        <v>0.04</v>
      </c>
      <c r="F210" s="672">
        <v>1.2999999999999999E-2</v>
      </c>
      <c r="G210" s="672">
        <f t="shared" si="46"/>
        <v>5.2999999999999999E-2</v>
      </c>
      <c r="H210" s="302">
        <f t="shared" si="40"/>
        <v>290410.9589041096</v>
      </c>
      <c r="I210" s="253">
        <f t="shared" si="37"/>
        <v>0</v>
      </c>
      <c r="J210" s="394">
        <f t="shared" si="44"/>
        <v>6969867.4931507111</v>
      </c>
      <c r="L210" s="672">
        <f t="shared" si="41"/>
        <v>5.2999999999999999E-2</v>
      </c>
      <c r="M210" s="302">
        <f t="shared" si="45"/>
        <v>290410.9589041096</v>
      </c>
      <c r="N210" s="253">
        <f t="shared" si="42"/>
        <v>0</v>
      </c>
      <c r="O210" s="394">
        <f t="shared" si="36"/>
        <v>6969867.4931507111</v>
      </c>
    </row>
    <row r="211" spans="1:15" outlineLevel="1">
      <c r="A211" s="319" t="str">
        <f t="shared" si="38"/>
        <v>26</v>
      </c>
      <c r="B211" s="253" t="str">
        <f t="shared" si="39"/>
        <v>2023-10</v>
      </c>
      <c r="C211" s="253">
        <f t="shared" si="43"/>
        <v>365</v>
      </c>
      <c r="D211" s="350">
        <v>45224</v>
      </c>
      <c r="E211" s="673">
        <v>0.04</v>
      </c>
      <c r="F211" s="672">
        <v>1.2999999999999999E-2</v>
      </c>
      <c r="G211" s="672">
        <f t="shared" si="46"/>
        <v>5.2999999999999999E-2</v>
      </c>
      <c r="H211" s="302">
        <f t="shared" si="40"/>
        <v>290410.9589041096</v>
      </c>
      <c r="I211" s="253">
        <f t="shared" si="37"/>
        <v>0</v>
      </c>
      <c r="J211" s="394">
        <f t="shared" si="44"/>
        <v>7260278.452054821</v>
      </c>
      <c r="L211" s="672">
        <f t="shared" si="41"/>
        <v>5.2999999999999999E-2</v>
      </c>
      <c r="M211" s="302">
        <f t="shared" si="45"/>
        <v>290410.9589041096</v>
      </c>
      <c r="N211" s="253">
        <f t="shared" si="42"/>
        <v>0</v>
      </c>
      <c r="O211" s="394">
        <f t="shared" si="36"/>
        <v>7260278.452054821</v>
      </c>
    </row>
    <row r="212" spans="1:15" outlineLevel="1">
      <c r="A212" s="319" t="str">
        <f t="shared" si="38"/>
        <v>27</v>
      </c>
      <c r="B212" s="253" t="str">
        <f t="shared" si="39"/>
        <v>2023-10</v>
      </c>
      <c r="C212" s="253">
        <f t="shared" si="43"/>
        <v>365</v>
      </c>
      <c r="D212" s="350">
        <v>45225</v>
      </c>
      <c r="E212" s="673">
        <v>0.04</v>
      </c>
      <c r="F212" s="672">
        <v>1.2999999999999999E-2</v>
      </c>
      <c r="G212" s="672">
        <f t="shared" si="46"/>
        <v>5.2999999999999999E-2</v>
      </c>
      <c r="H212" s="302">
        <f t="shared" si="40"/>
        <v>290410.9589041096</v>
      </c>
      <c r="I212" s="253">
        <f t="shared" si="37"/>
        <v>0</v>
      </c>
      <c r="J212" s="394">
        <f t="shared" si="44"/>
        <v>7550689.4109589309</v>
      </c>
      <c r="L212" s="672">
        <f t="shared" si="41"/>
        <v>5.2999999999999999E-2</v>
      </c>
      <c r="M212" s="302">
        <f t="shared" si="45"/>
        <v>290410.9589041096</v>
      </c>
      <c r="N212" s="253">
        <f t="shared" si="42"/>
        <v>0</v>
      </c>
      <c r="O212" s="394">
        <f t="shared" si="36"/>
        <v>7550689.4109589309</v>
      </c>
    </row>
    <row r="213" spans="1:15" outlineLevel="1">
      <c r="A213" s="319" t="str">
        <f t="shared" si="38"/>
        <v>28</v>
      </c>
      <c r="B213" s="253" t="str">
        <f t="shared" si="39"/>
        <v>2023-10</v>
      </c>
      <c r="C213" s="253">
        <f t="shared" si="43"/>
        <v>365</v>
      </c>
      <c r="D213" s="350">
        <v>45226</v>
      </c>
      <c r="E213" s="673">
        <v>0.04</v>
      </c>
      <c r="F213" s="672">
        <v>1.2999999999999999E-2</v>
      </c>
      <c r="G213" s="672">
        <f t="shared" si="46"/>
        <v>5.2999999999999999E-2</v>
      </c>
      <c r="H213" s="302">
        <f t="shared" si="40"/>
        <v>290410.9589041096</v>
      </c>
      <c r="I213" s="253">
        <f t="shared" si="37"/>
        <v>0</v>
      </c>
      <c r="J213" s="394">
        <f t="shared" si="44"/>
        <v>7841100.3698630407</v>
      </c>
      <c r="L213" s="672">
        <f t="shared" si="41"/>
        <v>5.2999999999999999E-2</v>
      </c>
      <c r="M213" s="302">
        <f t="shared" si="45"/>
        <v>290410.9589041096</v>
      </c>
      <c r="N213" s="253">
        <f t="shared" si="42"/>
        <v>0</v>
      </c>
      <c r="O213" s="394">
        <f t="shared" si="36"/>
        <v>7841100.3698630407</v>
      </c>
    </row>
    <row r="214" spans="1:15" outlineLevel="1">
      <c r="A214" s="319" t="str">
        <f t="shared" si="38"/>
        <v>29</v>
      </c>
      <c r="B214" s="253" t="str">
        <f t="shared" si="39"/>
        <v>2023-10</v>
      </c>
      <c r="C214" s="253">
        <f t="shared" si="43"/>
        <v>365</v>
      </c>
      <c r="D214" s="350">
        <v>45227</v>
      </c>
      <c r="E214" s="673">
        <v>0.04</v>
      </c>
      <c r="F214" s="672">
        <v>1.2999999999999999E-2</v>
      </c>
      <c r="G214" s="672">
        <f t="shared" si="46"/>
        <v>5.2999999999999999E-2</v>
      </c>
      <c r="H214" s="302">
        <f t="shared" si="40"/>
        <v>290410.9589041096</v>
      </c>
      <c r="I214" s="253">
        <f t="shared" si="37"/>
        <v>0</v>
      </c>
      <c r="J214" s="394">
        <f t="shared" si="44"/>
        <v>8131511.3287671506</v>
      </c>
      <c r="L214" s="672">
        <f t="shared" si="41"/>
        <v>5.2999999999999999E-2</v>
      </c>
      <c r="M214" s="302">
        <f t="shared" si="45"/>
        <v>290410.9589041096</v>
      </c>
      <c r="N214" s="253">
        <f t="shared" si="42"/>
        <v>0</v>
      </c>
      <c r="O214" s="394">
        <f t="shared" si="36"/>
        <v>8131511.3287671506</v>
      </c>
    </row>
    <row r="215" spans="1:15" outlineLevel="1">
      <c r="A215" s="319" t="str">
        <f t="shared" si="38"/>
        <v>30</v>
      </c>
      <c r="B215" s="253" t="str">
        <f t="shared" si="39"/>
        <v>2023-10</v>
      </c>
      <c r="C215" s="253">
        <f t="shared" si="43"/>
        <v>365</v>
      </c>
      <c r="D215" s="350">
        <v>45228</v>
      </c>
      <c r="E215" s="673">
        <v>0.04</v>
      </c>
      <c r="F215" s="672">
        <v>1.2999999999999999E-2</v>
      </c>
      <c r="G215" s="672">
        <f t="shared" si="46"/>
        <v>5.2999999999999999E-2</v>
      </c>
      <c r="H215" s="302">
        <f t="shared" si="40"/>
        <v>290410.9589041096</v>
      </c>
      <c r="I215" s="253">
        <f t="shared" si="37"/>
        <v>0</v>
      </c>
      <c r="J215" s="394">
        <f t="shared" si="44"/>
        <v>8421922.2876712605</v>
      </c>
      <c r="L215" s="672">
        <f t="shared" si="41"/>
        <v>5.2999999999999999E-2</v>
      </c>
      <c r="M215" s="302">
        <f t="shared" si="45"/>
        <v>290410.9589041096</v>
      </c>
      <c r="N215" s="253">
        <f t="shared" si="42"/>
        <v>0</v>
      </c>
      <c r="O215" s="394">
        <f t="shared" si="36"/>
        <v>8421922.2876712605</v>
      </c>
    </row>
    <row r="216" spans="1:15" outlineLevel="1">
      <c r="A216" s="319" t="str">
        <f t="shared" si="38"/>
        <v>31</v>
      </c>
      <c r="B216" s="253" t="str">
        <f t="shared" si="39"/>
        <v>2023-10</v>
      </c>
      <c r="C216" s="253">
        <f t="shared" si="43"/>
        <v>365</v>
      </c>
      <c r="D216" s="350">
        <v>45229</v>
      </c>
      <c r="E216" s="673">
        <v>0.04</v>
      </c>
      <c r="F216" s="672">
        <v>1.2999999999999999E-2</v>
      </c>
      <c r="G216" s="672">
        <f t="shared" si="46"/>
        <v>5.2999999999999999E-2</v>
      </c>
      <c r="H216" s="302">
        <f t="shared" si="40"/>
        <v>290410.9589041096</v>
      </c>
      <c r="I216" s="253">
        <f t="shared" si="37"/>
        <v>0</v>
      </c>
      <c r="J216" s="394">
        <f t="shared" si="44"/>
        <v>8712333.2465753704</v>
      </c>
      <c r="L216" s="672">
        <f t="shared" si="41"/>
        <v>5.2999999999999999E-2</v>
      </c>
      <c r="M216" s="302">
        <f t="shared" si="45"/>
        <v>290410.9589041096</v>
      </c>
      <c r="N216" s="253">
        <f t="shared" si="42"/>
        <v>0</v>
      </c>
      <c r="O216" s="394">
        <f t="shared" si="36"/>
        <v>8712333.2465753704</v>
      </c>
    </row>
    <row r="217" spans="1:15" outlineLevel="1">
      <c r="A217" s="319" t="str">
        <f t="shared" si="38"/>
        <v>01</v>
      </c>
      <c r="B217" s="253" t="str">
        <f t="shared" si="39"/>
        <v>2023-10</v>
      </c>
      <c r="C217" s="253">
        <f t="shared" si="43"/>
        <v>365</v>
      </c>
      <c r="D217" s="350">
        <v>45230</v>
      </c>
      <c r="E217" s="673">
        <v>0.04</v>
      </c>
      <c r="F217" s="672">
        <v>1.2999999999999999E-2</v>
      </c>
      <c r="G217" s="672">
        <f t="shared" si="46"/>
        <v>5.2999999999999999E-2</v>
      </c>
      <c r="H217" s="302">
        <f t="shared" si="40"/>
        <v>290410.9589041096</v>
      </c>
      <c r="I217" s="253">
        <f t="shared" si="37"/>
        <v>9002739</v>
      </c>
      <c r="J217" s="394">
        <f t="shared" si="44"/>
        <v>5.2054794803261757</v>
      </c>
      <c r="L217" s="672">
        <f t="shared" si="41"/>
        <v>5.2999999999999999E-2</v>
      </c>
      <c r="M217" s="302">
        <f t="shared" si="45"/>
        <v>290410.9589041096</v>
      </c>
      <c r="N217" s="253">
        <f t="shared" si="42"/>
        <v>9002739</v>
      </c>
      <c r="O217" s="394">
        <f t="shared" si="36"/>
        <v>5.2054794803261757</v>
      </c>
    </row>
    <row r="218" spans="1:15" outlineLevel="1">
      <c r="A218" s="319" t="str">
        <f t="shared" si="38"/>
        <v>02</v>
      </c>
      <c r="B218" s="253" t="str">
        <f t="shared" si="39"/>
        <v>2023-11</v>
      </c>
      <c r="C218" s="253">
        <f t="shared" si="43"/>
        <v>365</v>
      </c>
      <c r="D218" s="350">
        <v>45231</v>
      </c>
      <c r="E218" s="673">
        <v>0.04</v>
      </c>
      <c r="F218" s="672">
        <v>1.2999999999999999E-2</v>
      </c>
      <c r="G218" s="672">
        <f t="shared" si="46"/>
        <v>5.2999999999999999E-2</v>
      </c>
      <c r="H218" s="302">
        <f t="shared" si="40"/>
        <v>290410.9589041096</v>
      </c>
      <c r="I218" s="253">
        <f t="shared" si="37"/>
        <v>0</v>
      </c>
      <c r="J218" s="394">
        <f t="shared" si="44"/>
        <v>290416.16438358993</v>
      </c>
      <c r="L218" s="672">
        <f t="shared" si="41"/>
        <v>5.2999999999999999E-2</v>
      </c>
      <c r="M218" s="302">
        <f t="shared" si="45"/>
        <v>290410.9589041096</v>
      </c>
      <c r="N218" s="253">
        <f t="shared" si="42"/>
        <v>0</v>
      </c>
      <c r="O218" s="394">
        <f t="shared" si="36"/>
        <v>290416.16438358993</v>
      </c>
    </row>
    <row r="219" spans="1:15" outlineLevel="1">
      <c r="A219" s="319" t="str">
        <f t="shared" si="38"/>
        <v>03</v>
      </c>
      <c r="B219" s="253" t="str">
        <f t="shared" si="39"/>
        <v>2023-11</v>
      </c>
      <c r="C219" s="253">
        <f t="shared" si="43"/>
        <v>365</v>
      </c>
      <c r="D219" s="350">
        <v>45232</v>
      </c>
      <c r="E219" s="673">
        <v>0.04</v>
      </c>
      <c r="F219" s="672">
        <v>1.2999999999999999E-2</v>
      </c>
      <c r="G219" s="672">
        <f t="shared" si="46"/>
        <v>5.2999999999999999E-2</v>
      </c>
      <c r="H219" s="302">
        <f t="shared" si="40"/>
        <v>290410.9589041096</v>
      </c>
      <c r="I219" s="253">
        <f t="shared" si="37"/>
        <v>0</v>
      </c>
      <c r="J219" s="394">
        <f t="shared" si="44"/>
        <v>580827.12328769953</v>
      </c>
      <c r="L219" s="672">
        <f t="shared" si="41"/>
        <v>5.2999999999999999E-2</v>
      </c>
      <c r="M219" s="302">
        <f t="shared" si="45"/>
        <v>290410.9589041096</v>
      </c>
      <c r="N219" s="253">
        <f t="shared" si="42"/>
        <v>0</v>
      </c>
      <c r="O219" s="394">
        <f t="shared" si="36"/>
        <v>580827.12328769953</v>
      </c>
    </row>
    <row r="220" spans="1:15" outlineLevel="1">
      <c r="A220" s="319" t="str">
        <f t="shared" si="38"/>
        <v>04</v>
      </c>
      <c r="B220" s="253" t="str">
        <f t="shared" si="39"/>
        <v>2023-11</v>
      </c>
      <c r="C220" s="253">
        <f t="shared" si="43"/>
        <v>365</v>
      </c>
      <c r="D220" s="350">
        <v>45233</v>
      </c>
      <c r="E220" s="673">
        <v>0.04</v>
      </c>
      <c r="F220" s="672">
        <v>1.2999999999999999E-2</v>
      </c>
      <c r="G220" s="672">
        <f t="shared" si="46"/>
        <v>5.2999999999999999E-2</v>
      </c>
      <c r="H220" s="302">
        <f t="shared" si="40"/>
        <v>290410.9589041096</v>
      </c>
      <c r="I220" s="253">
        <f t="shared" si="37"/>
        <v>0</v>
      </c>
      <c r="J220" s="394">
        <f t="shared" si="44"/>
        <v>871238.08219180908</v>
      </c>
      <c r="L220" s="672">
        <f t="shared" si="41"/>
        <v>5.2999999999999999E-2</v>
      </c>
      <c r="M220" s="302">
        <f t="shared" si="45"/>
        <v>290410.9589041096</v>
      </c>
      <c r="N220" s="253">
        <f t="shared" si="42"/>
        <v>0</v>
      </c>
      <c r="O220" s="394">
        <f t="shared" si="36"/>
        <v>871238.08219180908</v>
      </c>
    </row>
    <row r="221" spans="1:15" outlineLevel="1">
      <c r="A221" s="319" t="str">
        <f t="shared" si="38"/>
        <v>05</v>
      </c>
      <c r="B221" s="253" t="str">
        <f t="shared" si="39"/>
        <v>2023-11</v>
      </c>
      <c r="C221" s="253">
        <f t="shared" si="43"/>
        <v>365</v>
      </c>
      <c r="D221" s="350">
        <v>45234</v>
      </c>
      <c r="E221" s="673">
        <v>0.04</v>
      </c>
      <c r="F221" s="672">
        <v>1.2999999999999999E-2</v>
      </c>
      <c r="G221" s="672">
        <f t="shared" si="46"/>
        <v>5.2999999999999999E-2</v>
      </c>
      <c r="H221" s="302">
        <f t="shared" si="40"/>
        <v>290410.9589041096</v>
      </c>
      <c r="I221" s="253">
        <f t="shared" si="37"/>
        <v>0</v>
      </c>
      <c r="J221" s="394">
        <f t="shared" si="44"/>
        <v>1161649.0410959187</v>
      </c>
      <c r="L221" s="672">
        <f t="shared" si="41"/>
        <v>5.2999999999999999E-2</v>
      </c>
      <c r="M221" s="302">
        <f t="shared" si="45"/>
        <v>290410.9589041096</v>
      </c>
      <c r="N221" s="253">
        <f t="shared" si="42"/>
        <v>0</v>
      </c>
      <c r="O221" s="394">
        <f t="shared" si="36"/>
        <v>1161649.0410959187</v>
      </c>
    </row>
    <row r="222" spans="1:15" outlineLevel="1">
      <c r="A222" s="319" t="str">
        <f t="shared" si="38"/>
        <v>06</v>
      </c>
      <c r="B222" s="253" t="str">
        <f t="shared" si="39"/>
        <v>2023-11</v>
      </c>
      <c r="C222" s="253">
        <f t="shared" si="43"/>
        <v>365</v>
      </c>
      <c r="D222" s="350">
        <v>45235</v>
      </c>
      <c r="E222" s="673">
        <v>0.04</v>
      </c>
      <c r="F222" s="672">
        <v>1.2999999999999999E-2</v>
      </c>
      <c r="G222" s="672">
        <f t="shared" si="46"/>
        <v>5.2999999999999999E-2</v>
      </c>
      <c r="H222" s="302">
        <f t="shared" si="40"/>
        <v>290410.9589041096</v>
      </c>
      <c r="I222" s="253">
        <f t="shared" si="37"/>
        <v>0</v>
      </c>
      <c r="J222" s="394">
        <f t="shared" si="44"/>
        <v>1452060.0000000284</v>
      </c>
      <c r="L222" s="672">
        <f t="shared" si="41"/>
        <v>5.2999999999999999E-2</v>
      </c>
      <c r="M222" s="302">
        <f t="shared" si="45"/>
        <v>290410.9589041096</v>
      </c>
      <c r="N222" s="253">
        <f t="shared" si="42"/>
        <v>0</v>
      </c>
      <c r="O222" s="394">
        <f t="shared" si="36"/>
        <v>1452060.0000000284</v>
      </c>
    </row>
    <row r="223" spans="1:15" outlineLevel="1">
      <c r="A223" s="319" t="str">
        <f t="shared" si="38"/>
        <v>07</v>
      </c>
      <c r="B223" s="253" t="str">
        <f t="shared" si="39"/>
        <v>2023-11</v>
      </c>
      <c r="C223" s="253">
        <f t="shared" si="43"/>
        <v>365</v>
      </c>
      <c r="D223" s="350">
        <v>45236</v>
      </c>
      <c r="E223" s="673">
        <v>0.04</v>
      </c>
      <c r="F223" s="672">
        <v>1.2999999999999999E-2</v>
      </c>
      <c r="G223" s="672">
        <f t="shared" si="46"/>
        <v>5.2999999999999999E-2</v>
      </c>
      <c r="H223" s="302">
        <f t="shared" si="40"/>
        <v>290410.9589041096</v>
      </c>
      <c r="I223" s="253">
        <f t="shared" si="37"/>
        <v>0</v>
      </c>
      <c r="J223" s="394">
        <f t="shared" si="44"/>
        <v>1742470.9589041381</v>
      </c>
      <c r="L223" s="672">
        <f t="shared" si="41"/>
        <v>5.2999999999999999E-2</v>
      </c>
      <c r="M223" s="302">
        <f t="shared" si="45"/>
        <v>290410.9589041096</v>
      </c>
      <c r="N223" s="253">
        <f t="shared" si="42"/>
        <v>0</v>
      </c>
      <c r="O223" s="394">
        <f t="shared" si="36"/>
        <v>1742470.9589041381</v>
      </c>
    </row>
    <row r="224" spans="1:15" outlineLevel="1">
      <c r="A224" s="319" t="str">
        <f t="shared" si="38"/>
        <v>08</v>
      </c>
      <c r="B224" s="253" t="str">
        <f t="shared" si="39"/>
        <v>2023-11</v>
      </c>
      <c r="C224" s="253">
        <f t="shared" si="43"/>
        <v>365</v>
      </c>
      <c r="D224" s="350">
        <v>45237</v>
      </c>
      <c r="E224" s="673">
        <v>0.04</v>
      </c>
      <c r="F224" s="672">
        <v>1.2999999999999999E-2</v>
      </c>
      <c r="G224" s="672">
        <f t="shared" si="46"/>
        <v>5.2999999999999999E-2</v>
      </c>
      <c r="H224" s="302">
        <f t="shared" si="40"/>
        <v>290410.9589041096</v>
      </c>
      <c r="I224" s="253">
        <f t="shared" si="37"/>
        <v>0</v>
      </c>
      <c r="J224" s="394">
        <f t="shared" si="44"/>
        <v>2032881.9178082477</v>
      </c>
      <c r="L224" s="672">
        <f t="shared" si="41"/>
        <v>5.2999999999999999E-2</v>
      </c>
      <c r="M224" s="302">
        <f t="shared" si="45"/>
        <v>290410.9589041096</v>
      </c>
      <c r="N224" s="253">
        <f t="shared" si="42"/>
        <v>0</v>
      </c>
      <c r="O224" s="394">
        <f t="shared" si="36"/>
        <v>2032881.9178082477</v>
      </c>
    </row>
    <row r="225" spans="1:15" outlineLevel="1">
      <c r="A225" s="319" t="str">
        <f t="shared" si="38"/>
        <v>09</v>
      </c>
      <c r="B225" s="253" t="str">
        <f t="shared" si="39"/>
        <v>2023-11</v>
      </c>
      <c r="C225" s="253">
        <f t="shared" si="43"/>
        <v>365</v>
      </c>
      <c r="D225" s="350">
        <v>45238</v>
      </c>
      <c r="E225" s="673">
        <v>0.04</v>
      </c>
      <c r="F225" s="672">
        <v>1.2999999999999999E-2</v>
      </c>
      <c r="G225" s="672">
        <f t="shared" si="46"/>
        <v>5.2999999999999999E-2</v>
      </c>
      <c r="H225" s="302">
        <f t="shared" si="40"/>
        <v>290410.9589041096</v>
      </c>
      <c r="I225" s="253">
        <f t="shared" si="37"/>
        <v>0</v>
      </c>
      <c r="J225" s="394">
        <f t="shared" si="44"/>
        <v>2323292.8767123572</v>
      </c>
      <c r="L225" s="672">
        <f t="shared" si="41"/>
        <v>5.2999999999999999E-2</v>
      </c>
      <c r="M225" s="302">
        <f t="shared" si="45"/>
        <v>290410.9589041096</v>
      </c>
      <c r="N225" s="253">
        <f t="shared" si="42"/>
        <v>0</v>
      </c>
      <c r="O225" s="394">
        <f t="shared" si="36"/>
        <v>2323292.8767123572</v>
      </c>
    </row>
    <row r="226" spans="1:15" outlineLevel="1">
      <c r="A226" s="319" t="str">
        <f t="shared" si="38"/>
        <v>10</v>
      </c>
      <c r="B226" s="253" t="str">
        <f t="shared" si="39"/>
        <v>2023-11</v>
      </c>
      <c r="C226" s="253">
        <f t="shared" si="43"/>
        <v>365</v>
      </c>
      <c r="D226" s="350">
        <v>45239</v>
      </c>
      <c r="E226" s="673">
        <v>0.04</v>
      </c>
      <c r="F226" s="672">
        <v>1.2999999999999999E-2</v>
      </c>
      <c r="G226" s="672">
        <f t="shared" si="46"/>
        <v>5.2999999999999999E-2</v>
      </c>
      <c r="H226" s="302">
        <f t="shared" si="40"/>
        <v>290410.9589041096</v>
      </c>
      <c r="I226" s="253">
        <f t="shared" si="37"/>
        <v>0</v>
      </c>
      <c r="J226" s="394">
        <f t="shared" si="44"/>
        <v>2613703.8356164666</v>
      </c>
      <c r="L226" s="672">
        <f t="shared" si="41"/>
        <v>5.2999999999999999E-2</v>
      </c>
      <c r="M226" s="302">
        <f t="shared" si="45"/>
        <v>290410.9589041096</v>
      </c>
      <c r="N226" s="253">
        <f t="shared" si="42"/>
        <v>0</v>
      </c>
      <c r="O226" s="394">
        <f t="shared" si="36"/>
        <v>2613703.8356164666</v>
      </c>
    </row>
    <row r="227" spans="1:15" outlineLevel="1">
      <c r="A227" s="319" t="str">
        <f t="shared" si="38"/>
        <v>11</v>
      </c>
      <c r="B227" s="253" t="str">
        <f t="shared" si="39"/>
        <v>2023-11</v>
      </c>
      <c r="C227" s="253">
        <f t="shared" si="43"/>
        <v>365</v>
      </c>
      <c r="D227" s="350">
        <v>45240</v>
      </c>
      <c r="E227" s="673">
        <v>0.04</v>
      </c>
      <c r="F227" s="672">
        <v>1.2999999999999999E-2</v>
      </c>
      <c r="G227" s="672">
        <f t="shared" si="46"/>
        <v>5.2999999999999999E-2</v>
      </c>
      <c r="H227" s="302">
        <f t="shared" si="40"/>
        <v>290410.9589041096</v>
      </c>
      <c r="I227" s="253">
        <f t="shared" si="37"/>
        <v>0</v>
      </c>
      <c r="J227" s="394">
        <f t="shared" si="44"/>
        <v>2904114.794520576</v>
      </c>
      <c r="L227" s="672">
        <f t="shared" si="41"/>
        <v>5.2999999999999999E-2</v>
      </c>
      <c r="M227" s="302">
        <f t="shared" si="45"/>
        <v>290410.9589041096</v>
      </c>
      <c r="N227" s="253">
        <f t="shared" si="42"/>
        <v>0</v>
      </c>
      <c r="O227" s="394">
        <f t="shared" si="36"/>
        <v>2904114.794520576</v>
      </c>
    </row>
    <row r="228" spans="1:15" outlineLevel="1">
      <c r="A228" s="319" t="str">
        <f t="shared" si="38"/>
        <v>12</v>
      </c>
      <c r="B228" s="253" t="str">
        <f t="shared" si="39"/>
        <v>2023-11</v>
      </c>
      <c r="C228" s="253">
        <f t="shared" si="43"/>
        <v>365</v>
      </c>
      <c r="D228" s="350">
        <v>45241</v>
      </c>
      <c r="E228" s="673">
        <v>0.04</v>
      </c>
      <c r="F228" s="672">
        <v>1.2999999999999999E-2</v>
      </c>
      <c r="G228" s="672">
        <f t="shared" si="46"/>
        <v>5.2999999999999999E-2</v>
      </c>
      <c r="H228" s="302">
        <f t="shared" si="40"/>
        <v>290410.9589041096</v>
      </c>
      <c r="I228" s="253">
        <f t="shared" si="37"/>
        <v>0</v>
      </c>
      <c r="J228" s="394">
        <f t="shared" si="44"/>
        <v>3194525.7534246854</v>
      </c>
      <c r="L228" s="672">
        <f t="shared" si="41"/>
        <v>5.2999999999999999E-2</v>
      </c>
      <c r="M228" s="302">
        <f t="shared" si="45"/>
        <v>290410.9589041096</v>
      </c>
      <c r="N228" s="253">
        <f t="shared" si="42"/>
        <v>0</v>
      </c>
      <c r="O228" s="394">
        <f t="shared" si="36"/>
        <v>3194525.7534246854</v>
      </c>
    </row>
    <row r="229" spans="1:15" outlineLevel="1">
      <c r="A229" s="319" t="str">
        <f t="shared" si="38"/>
        <v>13</v>
      </c>
      <c r="B229" s="253" t="str">
        <f t="shared" si="39"/>
        <v>2023-11</v>
      </c>
      <c r="C229" s="253">
        <f t="shared" si="43"/>
        <v>365</v>
      </c>
      <c r="D229" s="350">
        <v>45242</v>
      </c>
      <c r="E229" s="673">
        <v>0.04</v>
      </c>
      <c r="F229" s="672">
        <v>1.2999999999999999E-2</v>
      </c>
      <c r="G229" s="672">
        <f t="shared" si="46"/>
        <v>5.2999999999999999E-2</v>
      </c>
      <c r="H229" s="302">
        <f t="shared" si="40"/>
        <v>290410.9589041096</v>
      </c>
      <c r="I229" s="253">
        <f t="shared" si="37"/>
        <v>0</v>
      </c>
      <c r="J229" s="394">
        <f t="shared" si="44"/>
        <v>3484936.7123287949</v>
      </c>
      <c r="L229" s="672">
        <f t="shared" si="41"/>
        <v>5.2999999999999999E-2</v>
      </c>
      <c r="M229" s="302">
        <f t="shared" si="45"/>
        <v>290410.9589041096</v>
      </c>
      <c r="N229" s="253">
        <f t="shared" si="42"/>
        <v>0</v>
      </c>
      <c r="O229" s="394">
        <f t="shared" si="36"/>
        <v>3484936.7123287949</v>
      </c>
    </row>
    <row r="230" spans="1:15" outlineLevel="1">
      <c r="A230" s="319" t="str">
        <f t="shared" si="38"/>
        <v>14</v>
      </c>
      <c r="B230" s="253" t="str">
        <f t="shared" si="39"/>
        <v>2023-11</v>
      </c>
      <c r="C230" s="253">
        <f t="shared" si="43"/>
        <v>365</v>
      </c>
      <c r="D230" s="350">
        <v>45243</v>
      </c>
      <c r="E230" s="673">
        <v>0.04</v>
      </c>
      <c r="F230" s="672">
        <v>1.2999999999999999E-2</v>
      </c>
      <c r="G230" s="672">
        <f t="shared" si="46"/>
        <v>5.2999999999999999E-2</v>
      </c>
      <c r="H230" s="302">
        <f t="shared" si="40"/>
        <v>290410.9589041096</v>
      </c>
      <c r="I230" s="253">
        <f t="shared" si="37"/>
        <v>0</v>
      </c>
      <c r="J230" s="394">
        <f t="shared" si="44"/>
        <v>3775347.6712329043</v>
      </c>
      <c r="L230" s="672">
        <f t="shared" si="41"/>
        <v>5.2999999999999999E-2</v>
      </c>
      <c r="M230" s="302">
        <f t="shared" si="45"/>
        <v>290410.9589041096</v>
      </c>
      <c r="N230" s="253">
        <f t="shared" si="42"/>
        <v>0</v>
      </c>
      <c r="O230" s="394">
        <f t="shared" si="36"/>
        <v>3775347.6712329043</v>
      </c>
    </row>
    <row r="231" spans="1:15" outlineLevel="1">
      <c r="A231" s="319" t="str">
        <f t="shared" si="38"/>
        <v>15</v>
      </c>
      <c r="B231" s="253" t="str">
        <f t="shared" si="39"/>
        <v>2023-11</v>
      </c>
      <c r="C231" s="253">
        <f t="shared" si="43"/>
        <v>365</v>
      </c>
      <c r="D231" s="350">
        <v>45244</v>
      </c>
      <c r="E231" s="673">
        <v>0.04</v>
      </c>
      <c r="F231" s="672">
        <v>1.2999999999999999E-2</v>
      </c>
      <c r="G231" s="672">
        <f t="shared" si="46"/>
        <v>5.2999999999999999E-2</v>
      </c>
      <c r="H231" s="302">
        <f t="shared" si="40"/>
        <v>290410.9589041096</v>
      </c>
      <c r="I231" s="253">
        <f t="shared" si="37"/>
        <v>0</v>
      </c>
      <c r="J231" s="394">
        <f t="shared" si="44"/>
        <v>4065758.6301370137</v>
      </c>
      <c r="L231" s="672">
        <f t="shared" si="41"/>
        <v>5.2999999999999999E-2</v>
      </c>
      <c r="M231" s="302">
        <f t="shared" si="45"/>
        <v>290410.9589041096</v>
      </c>
      <c r="N231" s="253">
        <f t="shared" si="42"/>
        <v>0</v>
      </c>
      <c r="O231" s="394">
        <f t="shared" si="36"/>
        <v>4065758.6301370137</v>
      </c>
    </row>
    <row r="232" spans="1:15" outlineLevel="1">
      <c r="A232" s="319" t="str">
        <f t="shared" si="38"/>
        <v>16</v>
      </c>
      <c r="B232" s="253" t="str">
        <f t="shared" si="39"/>
        <v>2023-11</v>
      </c>
      <c r="C232" s="253">
        <f t="shared" si="43"/>
        <v>365</v>
      </c>
      <c r="D232" s="350">
        <v>45245</v>
      </c>
      <c r="E232" s="673">
        <v>0.04</v>
      </c>
      <c r="F232" s="672">
        <v>1.2999999999999999E-2</v>
      </c>
      <c r="G232" s="672">
        <f t="shared" si="46"/>
        <v>5.2999999999999999E-2</v>
      </c>
      <c r="H232" s="302">
        <f t="shared" si="40"/>
        <v>290410.9589041096</v>
      </c>
      <c r="I232" s="253">
        <f t="shared" si="37"/>
        <v>0</v>
      </c>
      <c r="J232" s="394">
        <f t="shared" si="44"/>
        <v>4356169.5890411232</v>
      </c>
      <c r="L232" s="672">
        <f t="shared" si="41"/>
        <v>5.2999999999999999E-2</v>
      </c>
      <c r="M232" s="302">
        <f t="shared" si="45"/>
        <v>290410.9589041096</v>
      </c>
      <c r="N232" s="253">
        <f t="shared" si="42"/>
        <v>0</v>
      </c>
      <c r="O232" s="394">
        <f t="shared" si="36"/>
        <v>4356169.5890411232</v>
      </c>
    </row>
    <row r="233" spans="1:15" outlineLevel="1">
      <c r="A233" s="319" t="str">
        <f t="shared" si="38"/>
        <v>17</v>
      </c>
      <c r="B233" s="253" t="str">
        <f t="shared" si="39"/>
        <v>2023-11</v>
      </c>
      <c r="C233" s="253">
        <f t="shared" si="43"/>
        <v>365</v>
      </c>
      <c r="D233" s="350">
        <v>45246</v>
      </c>
      <c r="E233" s="673">
        <v>0.04</v>
      </c>
      <c r="F233" s="672">
        <v>1.2999999999999999E-2</v>
      </c>
      <c r="G233" s="672">
        <f t="shared" si="46"/>
        <v>5.2999999999999999E-2</v>
      </c>
      <c r="H233" s="302">
        <f t="shared" si="40"/>
        <v>290410.9589041096</v>
      </c>
      <c r="I233" s="253">
        <f t="shared" si="37"/>
        <v>0</v>
      </c>
      <c r="J233" s="394">
        <f t="shared" si="44"/>
        <v>4646580.5479452331</v>
      </c>
      <c r="L233" s="672">
        <f t="shared" si="41"/>
        <v>5.2999999999999999E-2</v>
      </c>
      <c r="M233" s="302">
        <f t="shared" si="45"/>
        <v>290410.9589041096</v>
      </c>
      <c r="N233" s="253">
        <f t="shared" si="42"/>
        <v>0</v>
      </c>
      <c r="O233" s="394">
        <f t="shared" si="36"/>
        <v>4646580.5479452331</v>
      </c>
    </row>
    <row r="234" spans="1:15" outlineLevel="1">
      <c r="A234" s="319" t="str">
        <f t="shared" si="38"/>
        <v>18</v>
      </c>
      <c r="B234" s="253" t="str">
        <f t="shared" si="39"/>
        <v>2023-11</v>
      </c>
      <c r="C234" s="253">
        <f t="shared" si="43"/>
        <v>365</v>
      </c>
      <c r="D234" s="350">
        <v>45247</v>
      </c>
      <c r="E234" s="673">
        <v>0.04</v>
      </c>
      <c r="F234" s="672">
        <v>1.2999999999999999E-2</v>
      </c>
      <c r="G234" s="672">
        <f t="shared" si="46"/>
        <v>5.2999999999999999E-2</v>
      </c>
      <c r="H234" s="302">
        <f t="shared" si="40"/>
        <v>290410.9589041096</v>
      </c>
      <c r="I234" s="253">
        <f t="shared" si="37"/>
        <v>0</v>
      </c>
      <c r="J234" s="394">
        <f t="shared" si="44"/>
        <v>4936991.506849343</v>
      </c>
      <c r="L234" s="672">
        <f t="shared" si="41"/>
        <v>5.2999999999999999E-2</v>
      </c>
      <c r="M234" s="302">
        <f t="shared" si="45"/>
        <v>290410.9589041096</v>
      </c>
      <c r="N234" s="253">
        <f t="shared" si="42"/>
        <v>0</v>
      </c>
      <c r="O234" s="394">
        <f t="shared" si="36"/>
        <v>4936991.506849343</v>
      </c>
    </row>
    <row r="235" spans="1:15" outlineLevel="1">
      <c r="A235" s="319" t="str">
        <f t="shared" si="38"/>
        <v>19</v>
      </c>
      <c r="B235" s="253" t="str">
        <f t="shared" si="39"/>
        <v>2023-11</v>
      </c>
      <c r="C235" s="253">
        <f t="shared" si="43"/>
        <v>365</v>
      </c>
      <c r="D235" s="350">
        <v>45248</v>
      </c>
      <c r="E235" s="673">
        <v>0.04</v>
      </c>
      <c r="F235" s="672">
        <v>1.2999999999999999E-2</v>
      </c>
      <c r="G235" s="672">
        <f t="shared" si="46"/>
        <v>5.2999999999999999E-2</v>
      </c>
      <c r="H235" s="302">
        <f t="shared" si="40"/>
        <v>290410.9589041096</v>
      </c>
      <c r="I235" s="253">
        <f t="shared" si="37"/>
        <v>0</v>
      </c>
      <c r="J235" s="394">
        <f t="shared" si="44"/>
        <v>5227402.4657534529</v>
      </c>
      <c r="L235" s="672">
        <f t="shared" si="41"/>
        <v>5.2999999999999999E-2</v>
      </c>
      <c r="M235" s="302">
        <f t="shared" si="45"/>
        <v>290410.9589041096</v>
      </c>
      <c r="N235" s="253">
        <f t="shared" si="42"/>
        <v>0</v>
      </c>
      <c r="O235" s="394">
        <f t="shared" si="36"/>
        <v>5227402.4657534529</v>
      </c>
    </row>
    <row r="236" spans="1:15" outlineLevel="1">
      <c r="A236" s="319" t="str">
        <f t="shared" si="38"/>
        <v>20</v>
      </c>
      <c r="B236" s="253" t="str">
        <f t="shared" si="39"/>
        <v>2023-11</v>
      </c>
      <c r="C236" s="253">
        <f t="shared" si="43"/>
        <v>365</v>
      </c>
      <c r="D236" s="350">
        <v>45249</v>
      </c>
      <c r="E236" s="673">
        <v>0.04</v>
      </c>
      <c r="F236" s="672">
        <v>1.2999999999999999E-2</v>
      </c>
      <c r="G236" s="672">
        <f t="shared" si="46"/>
        <v>5.2999999999999999E-2</v>
      </c>
      <c r="H236" s="302">
        <f t="shared" si="40"/>
        <v>290410.9589041096</v>
      </c>
      <c r="I236" s="253">
        <f t="shared" si="37"/>
        <v>0</v>
      </c>
      <c r="J236" s="394">
        <f t="shared" si="44"/>
        <v>5517813.4246575627</v>
      </c>
      <c r="L236" s="672">
        <f t="shared" si="41"/>
        <v>5.2999999999999999E-2</v>
      </c>
      <c r="M236" s="302">
        <f t="shared" si="45"/>
        <v>290410.9589041096</v>
      </c>
      <c r="N236" s="253">
        <f t="shared" si="42"/>
        <v>0</v>
      </c>
      <c r="O236" s="394">
        <f t="shared" si="36"/>
        <v>5517813.4246575627</v>
      </c>
    </row>
    <row r="237" spans="1:15" outlineLevel="1">
      <c r="A237" s="319" t="str">
        <f t="shared" si="38"/>
        <v>21</v>
      </c>
      <c r="B237" s="253" t="str">
        <f t="shared" si="39"/>
        <v>2023-11</v>
      </c>
      <c r="C237" s="253">
        <f t="shared" si="43"/>
        <v>365</v>
      </c>
      <c r="D237" s="350">
        <v>45250</v>
      </c>
      <c r="E237" s="673">
        <v>0.04</v>
      </c>
      <c r="F237" s="672">
        <v>1.2999999999999999E-2</v>
      </c>
      <c r="G237" s="672">
        <f t="shared" si="46"/>
        <v>5.2999999999999999E-2</v>
      </c>
      <c r="H237" s="302">
        <f t="shared" si="40"/>
        <v>290410.9589041096</v>
      </c>
      <c r="I237" s="253">
        <f t="shared" si="37"/>
        <v>0</v>
      </c>
      <c r="J237" s="394">
        <f t="shared" si="44"/>
        <v>5808224.3835616726</v>
      </c>
      <c r="L237" s="672">
        <f t="shared" si="41"/>
        <v>5.2999999999999999E-2</v>
      </c>
      <c r="M237" s="302">
        <f t="shared" si="45"/>
        <v>290410.9589041096</v>
      </c>
      <c r="N237" s="253">
        <f t="shared" si="42"/>
        <v>0</v>
      </c>
      <c r="O237" s="394">
        <f t="shared" si="36"/>
        <v>5808224.3835616726</v>
      </c>
    </row>
    <row r="238" spans="1:15" outlineLevel="1">
      <c r="A238" s="319" t="str">
        <f t="shared" si="38"/>
        <v>22</v>
      </c>
      <c r="B238" s="253" t="str">
        <f t="shared" si="39"/>
        <v>2023-11</v>
      </c>
      <c r="C238" s="253">
        <f t="shared" si="43"/>
        <v>365</v>
      </c>
      <c r="D238" s="350">
        <v>45251</v>
      </c>
      <c r="E238" s="673">
        <v>0.04</v>
      </c>
      <c r="F238" s="672">
        <v>1.2999999999999999E-2</v>
      </c>
      <c r="G238" s="672">
        <f t="shared" si="46"/>
        <v>5.2999999999999999E-2</v>
      </c>
      <c r="H238" s="302">
        <f t="shared" si="40"/>
        <v>290410.9589041096</v>
      </c>
      <c r="I238" s="253">
        <f t="shared" si="37"/>
        <v>0</v>
      </c>
      <c r="J238" s="394">
        <f t="shared" si="44"/>
        <v>6098635.3424657825</v>
      </c>
      <c r="L238" s="672">
        <f t="shared" si="41"/>
        <v>5.2999999999999999E-2</v>
      </c>
      <c r="M238" s="302">
        <f t="shared" si="45"/>
        <v>290410.9589041096</v>
      </c>
      <c r="N238" s="253">
        <f t="shared" si="42"/>
        <v>0</v>
      </c>
      <c r="O238" s="394">
        <f t="shared" si="36"/>
        <v>6098635.3424657825</v>
      </c>
    </row>
    <row r="239" spans="1:15" outlineLevel="1">
      <c r="A239" s="319" t="str">
        <f t="shared" si="38"/>
        <v>23</v>
      </c>
      <c r="B239" s="253" t="str">
        <f t="shared" si="39"/>
        <v>2023-11</v>
      </c>
      <c r="C239" s="253">
        <f t="shared" si="43"/>
        <v>365</v>
      </c>
      <c r="D239" s="350">
        <v>45252</v>
      </c>
      <c r="E239" s="673">
        <v>0.04</v>
      </c>
      <c r="F239" s="672">
        <v>1.2999999999999999E-2</v>
      </c>
      <c r="G239" s="672">
        <f t="shared" si="46"/>
        <v>5.2999999999999999E-2</v>
      </c>
      <c r="H239" s="302">
        <f t="shared" si="40"/>
        <v>290410.9589041096</v>
      </c>
      <c r="I239" s="253">
        <f t="shared" si="37"/>
        <v>0</v>
      </c>
      <c r="J239" s="394">
        <f t="shared" si="44"/>
        <v>6389046.3013698924</v>
      </c>
      <c r="L239" s="672">
        <f t="shared" si="41"/>
        <v>5.2999999999999999E-2</v>
      </c>
      <c r="M239" s="302">
        <f t="shared" si="45"/>
        <v>290410.9589041096</v>
      </c>
      <c r="N239" s="253">
        <f t="shared" si="42"/>
        <v>0</v>
      </c>
      <c r="O239" s="394">
        <f t="shared" si="36"/>
        <v>6389046.3013698924</v>
      </c>
    </row>
    <row r="240" spans="1:15" outlineLevel="1">
      <c r="A240" s="319" t="str">
        <f t="shared" si="38"/>
        <v>24</v>
      </c>
      <c r="B240" s="253" t="str">
        <f t="shared" si="39"/>
        <v>2023-11</v>
      </c>
      <c r="C240" s="253">
        <f t="shared" si="43"/>
        <v>365</v>
      </c>
      <c r="D240" s="350">
        <v>45253</v>
      </c>
      <c r="E240" s="673">
        <v>0.04</v>
      </c>
      <c r="F240" s="672">
        <v>1.2999999999999999E-2</v>
      </c>
      <c r="G240" s="672">
        <f t="shared" si="46"/>
        <v>5.2999999999999999E-2</v>
      </c>
      <c r="H240" s="302">
        <f t="shared" si="40"/>
        <v>290410.9589041096</v>
      </c>
      <c r="I240" s="253">
        <f t="shared" si="37"/>
        <v>0</v>
      </c>
      <c r="J240" s="394">
        <f t="shared" si="44"/>
        <v>6679457.2602740023</v>
      </c>
      <c r="L240" s="672">
        <f t="shared" si="41"/>
        <v>5.2999999999999999E-2</v>
      </c>
      <c r="M240" s="302">
        <f t="shared" si="45"/>
        <v>290410.9589041096</v>
      </c>
      <c r="N240" s="253">
        <f t="shared" si="42"/>
        <v>0</v>
      </c>
      <c r="O240" s="394">
        <f t="shared" si="36"/>
        <v>6679457.2602740023</v>
      </c>
    </row>
    <row r="241" spans="1:15" outlineLevel="1">
      <c r="A241" s="319" t="str">
        <f t="shared" si="38"/>
        <v>25</v>
      </c>
      <c r="B241" s="253" t="str">
        <f t="shared" si="39"/>
        <v>2023-11</v>
      </c>
      <c r="C241" s="253">
        <f t="shared" si="43"/>
        <v>365</v>
      </c>
      <c r="D241" s="350">
        <v>45254</v>
      </c>
      <c r="E241" s="673">
        <v>0.04</v>
      </c>
      <c r="F241" s="672">
        <v>1.2999999999999999E-2</v>
      </c>
      <c r="G241" s="672">
        <f t="shared" si="46"/>
        <v>5.2999999999999999E-2</v>
      </c>
      <c r="H241" s="302">
        <f t="shared" si="40"/>
        <v>290410.9589041096</v>
      </c>
      <c r="I241" s="253">
        <f t="shared" si="37"/>
        <v>0</v>
      </c>
      <c r="J241" s="394">
        <f t="shared" si="44"/>
        <v>6969868.2191781122</v>
      </c>
      <c r="L241" s="672">
        <f t="shared" si="41"/>
        <v>5.2999999999999999E-2</v>
      </c>
      <c r="M241" s="302">
        <f t="shared" si="45"/>
        <v>290410.9589041096</v>
      </c>
      <c r="N241" s="253">
        <f t="shared" si="42"/>
        <v>0</v>
      </c>
      <c r="O241" s="394">
        <f t="shared" si="36"/>
        <v>6969868.2191781122</v>
      </c>
    </row>
    <row r="242" spans="1:15" outlineLevel="1">
      <c r="A242" s="319" t="str">
        <f t="shared" si="38"/>
        <v>26</v>
      </c>
      <c r="B242" s="253" t="str">
        <f t="shared" si="39"/>
        <v>2023-11</v>
      </c>
      <c r="C242" s="253">
        <f t="shared" si="43"/>
        <v>365</v>
      </c>
      <c r="D242" s="350">
        <v>45255</v>
      </c>
      <c r="E242" s="673">
        <v>0.04</v>
      </c>
      <c r="F242" s="672">
        <v>1.2999999999999999E-2</v>
      </c>
      <c r="G242" s="672">
        <f t="shared" si="46"/>
        <v>5.2999999999999999E-2</v>
      </c>
      <c r="H242" s="302">
        <f t="shared" si="40"/>
        <v>290410.9589041096</v>
      </c>
      <c r="I242" s="253">
        <f t="shared" si="37"/>
        <v>0</v>
      </c>
      <c r="J242" s="394">
        <f t="shared" si="44"/>
        <v>7260279.1780822221</v>
      </c>
      <c r="L242" s="672">
        <f t="shared" si="41"/>
        <v>5.2999999999999999E-2</v>
      </c>
      <c r="M242" s="302">
        <f t="shared" si="45"/>
        <v>290410.9589041096</v>
      </c>
      <c r="N242" s="253">
        <f t="shared" si="42"/>
        <v>0</v>
      </c>
      <c r="O242" s="394">
        <f t="shared" si="36"/>
        <v>7260279.1780822221</v>
      </c>
    </row>
    <row r="243" spans="1:15" outlineLevel="1">
      <c r="A243" s="319" t="str">
        <f t="shared" si="38"/>
        <v>27</v>
      </c>
      <c r="B243" s="253" t="str">
        <f t="shared" si="39"/>
        <v>2023-11</v>
      </c>
      <c r="C243" s="253">
        <f t="shared" si="43"/>
        <v>365</v>
      </c>
      <c r="D243" s="350">
        <v>45256</v>
      </c>
      <c r="E243" s="673">
        <v>0.04</v>
      </c>
      <c r="F243" s="672">
        <v>1.2999999999999999E-2</v>
      </c>
      <c r="G243" s="672">
        <f t="shared" si="46"/>
        <v>5.2999999999999999E-2</v>
      </c>
      <c r="H243" s="302">
        <f t="shared" si="40"/>
        <v>290410.9589041096</v>
      </c>
      <c r="I243" s="253">
        <f t="shared" si="37"/>
        <v>0</v>
      </c>
      <c r="J243" s="394">
        <f t="shared" si="44"/>
        <v>7550690.136986332</v>
      </c>
      <c r="L243" s="672">
        <f t="shared" si="41"/>
        <v>5.2999999999999999E-2</v>
      </c>
      <c r="M243" s="302">
        <f t="shared" si="45"/>
        <v>290410.9589041096</v>
      </c>
      <c r="N243" s="253">
        <f t="shared" si="42"/>
        <v>0</v>
      </c>
      <c r="O243" s="394">
        <f t="shared" si="36"/>
        <v>7550690.136986332</v>
      </c>
    </row>
    <row r="244" spans="1:15" outlineLevel="1">
      <c r="A244" s="319" t="str">
        <f t="shared" si="38"/>
        <v>28</v>
      </c>
      <c r="B244" s="253" t="str">
        <f t="shared" si="39"/>
        <v>2023-11</v>
      </c>
      <c r="C244" s="253">
        <f t="shared" si="43"/>
        <v>365</v>
      </c>
      <c r="D244" s="350">
        <v>45257</v>
      </c>
      <c r="E244" s="673">
        <v>0.04</v>
      </c>
      <c r="F244" s="672">
        <v>1.2999999999999999E-2</v>
      </c>
      <c r="G244" s="672">
        <f t="shared" si="46"/>
        <v>5.2999999999999999E-2</v>
      </c>
      <c r="H244" s="302">
        <f t="shared" si="40"/>
        <v>290410.9589041096</v>
      </c>
      <c r="I244" s="253">
        <f t="shared" si="37"/>
        <v>0</v>
      </c>
      <c r="J244" s="394">
        <f t="shared" si="44"/>
        <v>7841101.0958904419</v>
      </c>
      <c r="L244" s="672">
        <f t="shared" si="41"/>
        <v>5.2999999999999999E-2</v>
      </c>
      <c r="M244" s="302">
        <f t="shared" si="45"/>
        <v>290410.9589041096</v>
      </c>
      <c r="N244" s="253">
        <f t="shared" si="42"/>
        <v>0</v>
      </c>
      <c r="O244" s="394">
        <f t="shared" si="36"/>
        <v>7841101.0958904419</v>
      </c>
    </row>
    <row r="245" spans="1:15" outlineLevel="1">
      <c r="A245" s="319" t="str">
        <f t="shared" si="38"/>
        <v>29</v>
      </c>
      <c r="B245" s="253" t="str">
        <f t="shared" si="39"/>
        <v>2023-11</v>
      </c>
      <c r="C245" s="253">
        <f t="shared" si="43"/>
        <v>365</v>
      </c>
      <c r="D245" s="350">
        <v>45258</v>
      </c>
      <c r="E245" s="673">
        <v>0.04</v>
      </c>
      <c r="F245" s="672">
        <v>1.2999999999999999E-2</v>
      </c>
      <c r="G245" s="672">
        <f t="shared" si="46"/>
        <v>5.2999999999999999E-2</v>
      </c>
      <c r="H245" s="302">
        <f t="shared" si="40"/>
        <v>290410.9589041096</v>
      </c>
      <c r="I245" s="253">
        <f t="shared" si="37"/>
        <v>0</v>
      </c>
      <c r="J245" s="394">
        <f t="shared" si="44"/>
        <v>8131512.0547945518</v>
      </c>
      <c r="L245" s="672">
        <f t="shared" si="41"/>
        <v>5.2999999999999999E-2</v>
      </c>
      <c r="M245" s="302">
        <f t="shared" si="45"/>
        <v>290410.9589041096</v>
      </c>
      <c r="N245" s="253">
        <f t="shared" si="42"/>
        <v>0</v>
      </c>
      <c r="O245" s="394">
        <f t="shared" si="36"/>
        <v>8131512.0547945518</v>
      </c>
    </row>
    <row r="246" spans="1:15" outlineLevel="1">
      <c r="A246" s="319" t="str">
        <f t="shared" si="38"/>
        <v>30</v>
      </c>
      <c r="B246" s="253" t="str">
        <f t="shared" si="39"/>
        <v>2023-11</v>
      </c>
      <c r="C246" s="253">
        <f t="shared" si="43"/>
        <v>365</v>
      </c>
      <c r="D246" s="350">
        <v>45259</v>
      </c>
      <c r="E246" s="673">
        <v>0.04</v>
      </c>
      <c r="F246" s="672">
        <v>1.2999999999999999E-2</v>
      </c>
      <c r="G246" s="672">
        <f t="shared" si="46"/>
        <v>5.2999999999999999E-2</v>
      </c>
      <c r="H246" s="302">
        <f t="shared" si="40"/>
        <v>290410.9589041096</v>
      </c>
      <c r="I246" s="253">
        <f t="shared" si="37"/>
        <v>0</v>
      </c>
      <c r="J246" s="394">
        <f t="shared" si="44"/>
        <v>8421923.0136986617</v>
      </c>
      <c r="L246" s="672">
        <f t="shared" si="41"/>
        <v>5.2999999999999999E-2</v>
      </c>
      <c r="M246" s="302">
        <f t="shared" si="45"/>
        <v>290410.9589041096</v>
      </c>
      <c r="N246" s="253">
        <f t="shared" si="42"/>
        <v>0</v>
      </c>
      <c r="O246" s="394">
        <f t="shared" si="36"/>
        <v>8421923.0136986617</v>
      </c>
    </row>
    <row r="247" spans="1:15" outlineLevel="1">
      <c r="A247" s="319" t="str">
        <f t="shared" si="38"/>
        <v>01</v>
      </c>
      <c r="B247" s="253" t="str">
        <f t="shared" si="39"/>
        <v>2023-11</v>
      </c>
      <c r="C247" s="253">
        <f t="shared" si="43"/>
        <v>365</v>
      </c>
      <c r="D247" s="350">
        <v>45260</v>
      </c>
      <c r="E247" s="673">
        <v>0.04</v>
      </c>
      <c r="F247" s="672">
        <v>1.2999999999999999E-2</v>
      </c>
      <c r="G247" s="672">
        <f t="shared" si="46"/>
        <v>5.2999999999999999E-2</v>
      </c>
      <c r="H247" s="302">
        <f t="shared" si="40"/>
        <v>290410.9589041096</v>
      </c>
      <c r="I247" s="253">
        <f t="shared" si="37"/>
        <v>8712328</v>
      </c>
      <c r="J247" s="394">
        <f t="shared" si="44"/>
        <v>5.9726027715951204</v>
      </c>
      <c r="L247" s="672">
        <f t="shared" si="41"/>
        <v>5.2999999999999999E-2</v>
      </c>
      <c r="M247" s="302">
        <f t="shared" si="45"/>
        <v>290410.9589041096</v>
      </c>
      <c r="N247" s="253">
        <f t="shared" si="42"/>
        <v>8712328</v>
      </c>
      <c r="O247" s="394">
        <f t="shared" si="36"/>
        <v>5.9726027715951204</v>
      </c>
    </row>
    <row r="248" spans="1:15" outlineLevel="1">
      <c r="A248" s="319" t="str">
        <f t="shared" si="38"/>
        <v>02</v>
      </c>
      <c r="B248" s="253" t="str">
        <f t="shared" si="39"/>
        <v>2023-12</v>
      </c>
      <c r="C248" s="253">
        <f t="shared" si="43"/>
        <v>365</v>
      </c>
      <c r="D248" s="350">
        <v>45261</v>
      </c>
      <c r="E248" s="673">
        <v>0.04</v>
      </c>
      <c r="F248" s="672">
        <v>1.2999999999999999E-2</v>
      </c>
      <c r="G248" s="672">
        <f t="shared" si="46"/>
        <v>5.2999999999999999E-2</v>
      </c>
      <c r="H248" s="302">
        <f t="shared" si="40"/>
        <v>290410.9589041096</v>
      </c>
      <c r="I248" s="253">
        <f t="shared" si="37"/>
        <v>0</v>
      </c>
      <c r="J248" s="394">
        <f t="shared" si="44"/>
        <v>290416.9315068812</v>
      </c>
      <c r="L248" s="672">
        <f t="shared" si="41"/>
        <v>5.2999999999999999E-2</v>
      </c>
      <c r="M248" s="302">
        <f t="shared" si="45"/>
        <v>290410.9589041096</v>
      </c>
      <c r="N248" s="253">
        <f t="shared" si="42"/>
        <v>0</v>
      </c>
      <c r="O248" s="394">
        <f t="shared" si="36"/>
        <v>290416.9315068812</v>
      </c>
    </row>
    <row r="249" spans="1:15" outlineLevel="1">
      <c r="A249" s="319" t="str">
        <f t="shared" si="38"/>
        <v>03</v>
      </c>
      <c r="B249" s="253" t="str">
        <f t="shared" si="39"/>
        <v>2023-12</v>
      </c>
      <c r="C249" s="253">
        <f t="shared" si="43"/>
        <v>365</v>
      </c>
      <c r="D249" s="350">
        <v>45262</v>
      </c>
      <c r="E249" s="673">
        <v>0.04</v>
      </c>
      <c r="F249" s="672">
        <v>1.2999999999999999E-2</v>
      </c>
      <c r="G249" s="672">
        <f t="shared" si="46"/>
        <v>5.2999999999999999E-2</v>
      </c>
      <c r="H249" s="302">
        <f t="shared" si="40"/>
        <v>290410.9589041096</v>
      </c>
      <c r="I249" s="253">
        <f t="shared" si="37"/>
        <v>0</v>
      </c>
      <c r="J249" s="394">
        <f t="shared" si="44"/>
        <v>580827.8904109908</v>
      </c>
      <c r="L249" s="672">
        <f t="shared" si="41"/>
        <v>5.2999999999999999E-2</v>
      </c>
      <c r="M249" s="302">
        <f t="shared" si="45"/>
        <v>290410.9589041096</v>
      </c>
      <c r="N249" s="253">
        <f t="shared" si="42"/>
        <v>0</v>
      </c>
      <c r="O249" s="394">
        <f t="shared" si="36"/>
        <v>580827.8904109908</v>
      </c>
    </row>
    <row r="250" spans="1:15" outlineLevel="1">
      <c r="A250" s="319" t="str">
        <f t="shared" si="38"/>
        <v>04</v>
      </c>
      <c r="B250" s="253" t="str">
        <f t="shared" si="39"/>
        <v>2023-12</v>
      </c>
      <c r="C250" s="253">
        <f t="shared" si="43"/>
        <v>365</v>
      </c>
      <c r="D250" s="350">
        <v>45263</v>
      </c>
      <c r="E250" s="673">
        <v>0.04</v>
      </c>
      <c r="F250" s="672">
        <v>1.2999999999999999E-2</v>
      </c>
      <c r="G250" s="672">
        <f t="shared" si="46"/>
        <v>5.2999999999999999E-2</v>
      </c>
      <c r="H250" s="302">
        <f t="shared" si="40"/>
        <v>290410.9589041096</v>
      </c>
      <c r="I250" s="253">
        <f t="shared" si="37"/>
        <v>0</v>
      </c>
      <c r="J250" s="394">
        <f t="shared" si="44"/>
        <v>871238.84931510035</v>
      </c>
      <c r="L250" s="672">
        <f t="shared" si="41"/>
        <v>5.2999999999999999E-2</v>
      </c>
      <c r="M250" s="302">
        <f t="shared" si="45"/>
        <v>290410.9589041096</v>
      </c>
      <c r="N250" s="253">
        <f t="shared" si="42"/>
        <v>0</v>
      </c>
      <c r="O250" s="394">
        <f t="shared" si="36"/>
        <v>871238.84931510035</v>
      </c>
    </row>
    <row r="251" spans="1:15" outlineLevel="1">
      <c r="A251" s="319" t="str">
        <f t="shared" si="38"/>
        <v>05</v>
      </c>
      <c r="B251" s="253" t="str">
        <f t="shared" si="39"/>
        <v>2023-12</v>
      </c>
      <c r="C251" s="253">
        <f t="shared" si="43"/>
        <v>365</v>
      </c>
      <c r="D251" s="350">
        <v>45264</v>
      </c>
      <c r="E251" s="673">
        <v>0.04</v>
      </c>
      <c r="F251" s="672">
        <v>1.2999999999999999E-2</v>
      </c>
      <c r="G251" s="672">
        <f t="shared" si="46"/>
        <v>5.2999999999999999E-2</v>
      </c>
      <c r="H251" s="302">
        <f t="shared" si="40"/>
        <v>290410.9589041096</v>
      </c>
      <c r="I251" s="253">
        <f t="shared" si="37"/>
        <v>0</v>
      </c>
      <c r="J251" s="394">
        <f t="shared" si="44"/>
        <v>1161649.80821921</v>
      </c>
      <c r="L251" s="672">
        <f t="shared" si="41"/>
        <v>5.2999999999999999E-2</v>
      </c>
      <c r="M251" s="302">
        <f t="shared" si="45"/>
        <v>290410.9589041096</v>
      </c>
      <c r="N251" s="253">
        <f t="shared" si="42"/>
        <v>0</v>
      </c>
      <c r="O251" s="394">
        <f t="shared" si="36"/>
        <v>1161649.80821921</v>
      </c>
    </row>
    <row r="252" spans="1:15" outlineLevel="1">
      <c r="A252" s="319" t="str">
        <f t="shared" si="38"/>
        <v>06</v>
      </c>
      <c r="B252" s="253" t="str">
        <f t="shared" si="39"/>
        <v>2023-12</v>
      </c>
      <c r="C252" s="253">
        <f t="shared" si="43"/>
        <v>365</v>
      </c>
      <c r="D252" s="350">
        <v>45265</v>
      </c>
      <c r="E252" s="673">
        <v>0.04</v>
      </c>
      <c r="F252" s="672">
        <v>1.2999999999999999E-2</v>
      </c>
      <c r="G252" s="672">
        <f t="shared" si="46"/>
        <v>5.2999999999999999E-2</v>
      </c>
      <c r="H252" s="302">
        <f t="shared" si="40"/>
        <v>290410.9589041096</v>
      </c>
      <c r="I252" s="253">
        <f t="shared" si="37"/>
        <v>0</v>
      </c>
      <c r="J252" s="394">
        <f t="shared" si="44"/>
        <v>1452060.7671233197</v>
      </c>
      <c r="L252" s="672">
        <f t="shared" si="41"/>
        <v>5.2999999999999999E-2</v>
      </c>
      <c r="M252" s="302">
        <f t="shared" si="45"/>
        <v>290410.9589041096</v>
      </c>
      <c r="N252" s="253">
        <f t="shared" si="42"/>
        <v>0</v>
      </c>
      <c r="O252" s="394">
        <f t="shared" si="36"/>
        <v>1452060.7671233197</v>
      </c>
    </row>
    <row r="253" spans="1:15" outlineLevel="1">
      <c r="A253" s="319" t="str">
        <f t="shared" si="38"/>
        <v>07</v>
      </c>
      <c r="B253" s="253" t="str">
        <f t="shared" si="39"/>
        <v>2023-12</v>
      </c>
      <c r="C253" s="253">
        <f t="shared" si="43"/>
        <v>365</v>
      </c>
      <c r="D253" s="350">
        <v>45266</v>
      </c>
      <c r="E253" s="673">
        <v>0.04</v>
      </c>
      <c r="F253" s="672">
        <v>1.2999999999999999E-2</v>
      </c>
      <c r="G253" s="672">
        <f t="shared" si="46"/>
        <v>5.2999999999999999E-2</v>
      </c>
      <c r="H253" s="302">
        <f t="shared" si="40"/>
        <v>290410.9589041096</v>
      </c>
      <c r="I253" s="253">
        <f t="shared" si="37"/>
        <v>0</v>
      </c>
      <c r="J253" s="394">
        <f t="shared" si="44"/>
        <v>1742471.7260274293</v>
      </c>
      <c r="L253" s="672">
        <f t="shared" si="41"/>
        <v>5.2999999999999999E-2</v>
      </c>
      <c r="M253" s="302">
        <f t="shared" si="45"/>
        <v>290410.9589041096</v>
      </c>
      <c r="N253" s="253">
        <f t="shared" si="42"/>
        <v>0</v>
      </c>
      <c r="O253" s="394">
        <f t="shared" si="36"/>
        <v>1742471.7260274293</v>
      </c>
    </row>
    <row r="254" spans="1:15" outlineLevel="1">
      <c r="A254" s="319" t="str">
        <f t="shared" si="38"/>
        <v>08</v>
      </c>
      <c r="B254" s="253" t="str">
        <f t="shared" si="39"/>
        <v>2023-12</v>
      </c>
      <c r="C254" s="253">
        <f t="shared" si="43"/>
        <v>365</v>
      </c>
      <c r="D254" s="350">
        <v>45267</v>
      </c>
      <c r="E254" s="673">
        <v>0.04</v>
      </c>
      <c r="F254" s="672">
        <v>1.2999999999999999E-2</v>
      </c>
      <c r="G254" s="672">
        <f t="shared" si="46"/>
        <v>5.2999999999999999E-2</v>
      </c>
      <c r="H254" s="302">
        <f t="shared" si="40"/>
        <v>290410.9589041096</v>
      </c>
      <c r="I254" s="253">
        <f t="shared" si="37"/>
        <v>0</v>
      </c>
      <c r="J254" s="394">
        <f t="shared" si="44"/>
        <v>2032882.684931539</v>
      </c>
      <c r="L254" s="672">
        <f t="shared" si="41"/>
        <v>5.2999999999999999E-2</v>
      </c>
      <c r="M254" s="302">
        <f t="shared" si="45"/>
        <v>290410.9589041096</v>
      </c>
      <c r="N254" s="253">
        <f t="shared" si="42"/>
        <v>0</v>
      </c>
      <c r="O254" s="394">
        <f t="shared" ref="O254:O317" si="47">O253+M254-N254</f>
        <v>2032882.684931539</v>
      </c>
    </row>
    <row r="255" spans="1:15" outlineLevel="1">
      <c r="A255" s="319" t="str">
        <f t="shared" si="38"/>
        <v>09</v>
      </c>
      <c r="B255" s="253" t="str">
        <f t="shared" si="39"/>
        <v>2023-12</v>
      </c>
      <c r="C255" s="253">
        <f t="shared" si="43"/>
        <v>365</v>
      </c>
      <c r="D255" s="350">
        <v>45268</v>
      </c>
      <c r="E255" s="673">
        <v>0.04</v>
      </c>
      <c r="F255" s="672">
        <v>1.2999999999999999E-2</v>
      </c>
      <c r="G255" s="672">
        <f t="shared" si="46"/>
        <v>5.2999999999999999E-2</v>
      </c>
      <c r="H255" s="302">
        <f t="shared" si="40"/>
        <v>290410.9589041096</v>
      </c>
      <c r="I255" s="253">
        <f t="shared" si="37"/>
        <v>0</v>
      </c>
      <c r="J255" s="394">
        <f t="shared" si="44"/>
        <v>2323293.6438356484</v>
      </c>
      <c r="L255" s="672">
        <f t="shared" si="41"/>
        <v>5.2999999999999999E-2</v>
      </c>
      <c r="M255" s="302">
        <f t="shared" si="45"/>
        <v>290410.9589041096</v>
      </c>
      <c r="N255" s="253">
        <f t="shared" si="42"/>
        <v>0</v>
      </c>
      <c r="O255" s="394">
        <f t="shared" si="47"/>
        <v>2323293.6438356484</v>
      </c>
    </row>
    <row r="256" spans="1:15" outlineLevel="1">
      <c r="A256" s="319" t="str">
        <f t="shared" si="38"/>
        <v>10</v>
      </c>
      <c r="B256" s="253" t="str">
        <f t="shared" si="39"/>
        <v>2023-12</v>
      </c>
      <c r="C256" s="253">
        <f t="shared" si="43"/>
        <v>365</v>
      </c>
      <c r="D256" s="350">
        <v>45269</v>
      </c>
      <c r="E256" s="673">
        <v>0.04</v>
      </c>
      <c r="F256" s="672">
        <v>1.2999999999999999E-2</v>
      </c>
      <c r="G256" s="672">
        <f t="shared" si="46"/>
        <v>5.2999999999999999E-2</v>
      </c>
      <c r="H256" s="302">
        <f t="shared" si="40"/>
        <v>290410.9589041096</v>
      </c>
      <c r="I256" s="253">
        <f t="shared" si="37"/>
        <v>0</v>
      </c>
      <c r="J256" s="394">
        <f t="shared" si="44"/>
        <v>2613704.6027397579</v>
      </c>
      <c r="L256" s="672">
        <f t="shared" si="41"/>
        <v>5.2999999999999999E-2</v>
      </c>
      <c r="M256" s="302">
        <f t="shared" si="45"/>
        <v>290410.9589041096</v>
      </c>
      <c r="N256" s="253">
        <f t="shared" si="42"/>
        <v>0</v>
      </c>
      <c r="O256" s="394">
        <f t="shared" si="47"/>
        <v>2613704.6027397579</v>
      </c>
    </row>
    <row r="257" spans="1:15" outlineLevel="1">
      <c r="A257" s="319" t="str">
        <f t="shared" si="38"/>
        <v>11</v>
      </c>
      <c r="B257" s="253" t="str">
        <f t="shared" si="39"/>
        <v>2023-12</v>
      </c>
      <c r="C257" s="253">
        <f t="shared" si="43"/>
        <v>365</v>
      </c>
      <c r="D257" s="350">
        <v>45270</v>
      </c>
      <c r="E257" s="673">
        <v>0.04</v>
      </c>
      <c r="F257" s="672">
        <v>1.2999999999999999E-2</v>
      </c>
      <c r="G257" s="672">
        <f t="shared" si="46"/>
        <v>5.2999999999999999E-2</v>
      </c>
      <c r="H257" s="302">
        <f t="shared" si="40"/>
        <v>290410.9589041096</v>
      </c>
      <c r="I257" s="253">
        <f t="shared" si="37"/>
        <v>0</v>
      </c>
      <c r="J257" s="394">
        <f t="shared" si="44"/>
        <v>2904115.5616438673</v>
      </c>
      <c r="L257" s="672">
        <f t="shared" si="41"/>
        <v>5.2999999999999999E-2</v>
      </c>
      <c r="M257" s="302">
        <f t="shared" si="45"/>
        <v>290410.9589041096</v>
      </c>
      <c r="N257" s="253">
        <f t="shared" si="42"/>
        <v>0</v>
      </c>
      <c r="O257" s="394">
        <f t="shared" si="47"/>
        <v>2904115.5616438673</v>
      </c>
    </row>
    <row r="258" spans="1:15" outlineLevel="1">
      <c r="A258" s="319" t="str">
        <f t="shared" si="38"/>
        <v>12</v>
      </c>
      <c r="B258" s="253" t="str">
        <f t="shared" si="39"/>
        <v>2023-12</v>
      </c>
      <c r="C258" s="253">
        <f t="shared" si="43"/>
        <v>365</v>
      </c>
      <c r="D258" s="350">
        <v>45271</v>
      </c>
      <c r="E258" s="673">
        <v>0.04</v>
      </c>
      <c r="F258" s="672">
        <v>1.2999999999999999E-2</v>
      </c>
      <c r="G258" s="672">
        <f t="shared" si="46"/>
        <v>5.2999999999999999E-2</v>
      </c>
      <c r="H258" s="302">
        <f t="shared" si="40"/>
        <v>290410.9589041096</v>
      </c>
      <c r="I258" s="253">
        <f t="shared" si="37"/>
        <v>0</v>
      </c>
      <c r="J258" s="394">
        <f t="shared" si="44"/>
        <v>3194526.5205479767</v>
      </c>
      <c r="L258" s="672">
        <f t="shared" si="41"/>
        <v>5.2999999999999999E-2</v>
      </c>
      <c r="M258" s="302">
        <f t="shared" si="45"/>
        <v>290410.9589041096</v>
      </c>
      <c r="N258" s="253">
        <f t="shared" si="42"/>
        <v>0</v>
      </c>
      <c r="O258" s="394">
        <f t="shared" si="47"/>
        <v>3194526.5205479767</v>
      </c>
    </row>
    <row r="259" spans="1:15" outlineLevel="1">
      <c r="A259" s="319" t="str">
        <f t="shared" si="38"/>
        <v>13</v>
      </c>
      <c r="B259" s="253" t="str">
        <f t="shared" si="39"/>
        <v>2023-12</v>
      </c>
      <c r="C259" s="253">
        <f t="shared" si="43"/>
        <v>365</v>
      </c>
      <c r="D259" s="350">
        <v>45272</v>
      </c>
      <c r="E259" s="673">
        <v>0.04</v>
      </c>
      <c r="F259" s="672">
        <v>1.2999999999999999E-2</v>
      </c>
      <c r="G259" s="672">
        <f t="shared" si="46"/>
        <v>5.2999999999999999E-2</v>
      </c>
      <c r="H259" s="302">
        <f t="shared" si="40"/>
        <v>290410.9589041096</v>
      </c>
      <c r="I259" s="253">
        <f t="shared" ref="I259:I322" si="48">IFERROR(VLOOKUP(D259*1,R:U,4,0),0)</f>
        <v>0</v>
      </c>
      <c r="J259" s="394">
        <f t="shared" si="44"/>
        <v>3484937.4794520861</v>
      </c>
      <c r="L259" s="672">
        <f t="shared" si="41"/>
        <v>5.2999999999999999E-2</v>
      </c>
      <c r="M259" s="302">
        <f t="shared" si="45"/>
        <v>290410.9589041096</v>
      </c>
      <c r="N259" s="253">
        <f t="shared" si="42"/>
        <v>0</v>
      </c>
      <c r="O259" s="394">
        <f t="shared" si="47"/>
        <v>3484937.4794520861</v>
      </c>
    </row>
    <row r="260" spans="1:15" outlineLevel="1">
      <c r="A260" s="319" t="str">
        <f t="shared" ref="A260:A323" si="49">TEXT(D260+1,"dd")</f>
        <v>14</v>
      </c>
      <c r="B260" s="253" t="str">
        <f t="shared" ref="B260:B323" si="50">TEXT(D260,"yyyy-mm")</f>
        <v>2023-12</v>
      </c>
      <c r="C260" s="253">
        <f t="shared" si="43"/>
        <v>365</v>
      </c>
      <c r="D260" s="350">
        <v>45273</v>
      </c>
      <c r="E260" s="673">
        <v>0.04</v>
      </c>
      <c r="F260" s="672">
        <v>1.2999999999999999E-2</v>
      </c>
      <c r="G260" s="672">
        <f t="shared" si="46"/>
        <v>5.2999999999999999E-2</v>
      </c>
      <c r="H260" s="302">
        <f t="shared" ref="H260:H323" si="51">$B$1*$G260/C260*(D260-D259)</f>
        <v>290410.9589041096</v>
      </c>
      <c r="I260" s="253">
        <f t="shared" si="48"/>
        <v>0</v>
      </c>
      <c r="J260" s="394">
        <f t="shared" si="44"/>
        <v>3775348.4383561956</v>
      </c>
      <c r="L260" s="672">
        <f t="shared" ref="L260:L323" si="52">$C$1</f>
        <v>5.2999999999999999E-2</v>
      </c>
      <c r="M260" s="302">
        <f t="shared" si="45"/>
        <v>290410.9589041096</v>
      </c>
      <c r="N260" s="253">
        <f t="shared" ref="N260:N323" si="53">I260</f>
        <v>0</v>
      </c>
      <c r="O260" s="394">
        <f t="shared" si="47"/>
        <v>3775348.4383561956</v>
      </c>
    </row>
    <row r="261" spans="1:15" outlineLevel="1">
      <c r="A261" s="319" t="str">
        <f t="shared" si="49"/>
        <v>15</v>
      </c>
      <c r="B261" s="253" t="str">
        <f t="shared" si="50"/>
        <v>2023-12</v>
      </c>
      <c r="C261" s="253">
        <f t="shared" ref="C261:C324" si="54">TEXT(YEAR(D261)&amp;"-12-31","yyyy-mm-dd")-TEXT(YEAR(D261)-1&amp;"-12-31","yyyy-mm-dd")</f>
        <v>365</v>
      </c>
      <c r="D261" s="350">
        <v>45274</v>
      </c>
      <c r="E261" s="673">
        <v>0.04</v>
      </c>
      <c r="F261" s="672">
        <v>1.2999999999999999E-2</v>
      </c>
      <c r="G261" s="672">
        <f t="shared" si="46"/>
        <v>5.2999999999999999E-2</v>
      </c>
      <c r="H261" s="302">
        <f t="shared" si="51"/>
        <v>290410.9589041096</v>
      </c>
      <c r="I261" s="253">
        <f t="shared" si="48"/>
        <v>0</v>
      </c>
      <c r="J261" s="394">
        <f t="shared" ref="J261:J324" si="55">J260+H261-I261</f>
        <v>4065759.397260305</v>
      </c>
      <c r="L261" s="672">
        <f t="shared" si="52"/>
        <v>5.2999999999999999E-2</v>
      </c>
      <c r="M261" s="302">
        <f t="shared" ref="M261:M324" si="56">$B$1*$L261/C261*(D261-D260)</f>
        <v>290410.9589041096</v>
      </c>
      <c r="N261" s="253">
        <f t="shared" si="53"/>
        <v>0</v>
      </c>
      <c r="O261" s="394">
        <f t="shared" si="47"/>
        <v>4065759.397260305</v>
      </c>
    </row>
    <row r="262" spans="1:15" outlineLevel="1">
      <c r="A262" s="319" t="str">
        <f t="shared" si="49"/>
        <v>16</v>
      </c>
      <c r="B262" s="253" t="str">
        <f t="shared" si="50"/>
        <v>2023-12</v>
      </c>
      <c r="C262" s="253">
        <f t="shared" si="54"/>
        <v>365</v>
      </c>
      <c r="D262" s="350">
        <v>45275</v>
      </c>
      <c r="E262" s="673">
        <v>0.04</v>
      </c>
      <c r="F262" s="672">
        <v>1.2999999999999999E-2</v>
      </c>
      <c r="G262" s="672">
        <f t="shared" si="46"/>
        <v>5.2999999999999999E-2</v>
      </c>
      <c r="H262" s="302">
        <f t="shared" si="51"/>
        <v>290410.9589041096</v>
      </c>
      <c r="I262" s="253">
        <f t="shared" si="48"/>
        <v>0</v>
      </c>
      <c r="J262" s="394">
        <f t="shared" si="55"/>
        <v>4356170.3561644144</v>
      </c>
      <c r="L262" s="672">
        <f t="shared" si="52"/>
        <v>5.2999999999999999E-2</v>
      </c>
      <c r="M262" s="302">
        <f t="shared" si="56"/>
        <v>290410.9589041096</v>
      </c>
      <c r="N262" s="253">
        <f t="shared" si="53"/>
        <v>0</v>
      </c>
      <c r="O262" s="394">
        <f t="shared" si="47"/>
        <v>4356170.3561644144</v>
      </c>
    </row>
    <row r="263" spans="1:15" outlineLevel="1">
      <c r="A263" s="319" t="str">
        <f t="shared" si="49"/>
        <v>17</v>
      </c>
      <c r="B263" s="253" t="str">
        <f t="shared" si="50"/>
        <v>2023-12</v>
      </c>
      <c r="C263" s="253">
        <f t="shared" si="54"/>
        <v>365</v>
      </c>
      <c r="D263" s="350">
        <v>45276</v>
      </c>
      <c r="E263" s="673">
        <v>0.04</v>
      </c>
      <c r="F263" s="672">
        <v>1.2999999999999999E-2</v>
      </c>
      <c r="G263" s="672">
        <f t="shared" si="46"/>
        <v>5.2999999999999999E-2</v>
      </c>
      <c r="H263" s="302">
        <f t="shared" si="51"/>
        <v>290410.9589041096</v>
      </c>
      <c r="I263" s="253">
        <f t="shared" si="48"/>
        <v>0</v>
      </c>
      <c r="J263" s="394">
        <f t="shared" si="55"/>
        <v>4646581.3150685243</v>
      </c>
      <c r="L263" s="672">
        <f t="shared" si="52"/>
        <v>5.2999999999999999E-2</v>
      </c>
      <c r="M263" s="302">
        <f t="shared" si="56"/>
        <v>290410.9589041096</v>
      </c>
      <c r="N263" s="253">
        <f t="shared" si="53"/>
        <v>0</v>
      </c>
      <c r="O263" s="394">
        <f t="shared" si="47"/>
        <v>4646581.3150685243</v>
      </c>
    </row>
    <row r="264" spans="1:15" outlineLevel="1">
      <c r="A264" s="319" t="str">
        <f t="shared" si="49"/>
        <v>18</v>
      </c>
      <c r="B264" s="253" t="str">
        <f t="shared" si="50"/>
        <v>2023-12</v>
      </c>
      <c r="C264" s="253">
        <f t="shared" si="54"/>
        <v>365</v>
      </c>
      <c r="D264" s="350">
        <v>45277</v>
      </c>
      <c r="E264" s="673">
        <v>0.04</v>
      </c>
      <c r="F264" s="672">
        <v>1.2999999999999999E-2</v>
      </c>
      <c r="G264" s="672">
        <f t="shared" ref="G264:G327" si="57">+E264+F264</f>
        <v>5.2999999999999999E-2</v>
      </c>
      <c r="H264" s="302">
        <f t="shared" si="51"/>
        <v>290410.9589041096</v>
      </c>
      <c r="I264" s="253">
        <f t="shared" si="48"/>
        <v>0</v>
      </c>
      <c r="J264" s="394">
        <f t="shared" si="55"/>
        <v>4936992.2739726342</v>
      </c>
      <c r="L264" s="672">
        <f t="shared" si="52"/>
        <v>5.2999999999999999E-2</v>
      </c>
      <c r="M264" s="302">
        <f t="shared" si="56"/>
        <v>290410.9589041096</v>
      </c>
      <c r="N264" s="253">
        <f t="shared" si="53"/>
        <v>0</v>
      </c>
      <c r="O264" s="394">
        <f t="shared" si="47"/>
        <v>4936992.2739726342</v>
      </c>
    </row>
    <row r="265" spans="1:15" outlineLevel="1">
      <c r="A265" s="319" t="str">
        <f t="shared" si="49"/>
        <v>19</v>
      </c>
      <c r="B265" s="253" t="str">
        <f t="shared" si="50"/>
        <v>2023-12</v>
      </c>
      <c r="C265" s="253">
        <f t="shared" si="54"/>
        <v>365</v>
      </c>
      <c r="D265" s="350">
        <v>45278</v>
      </c>
      <c r="E265" s="673">
        <v>0.04</v>
      </c>
      <c r="F265" s="672">
        <v>1.2999999999999999E-2</v>
      </c>
      <c r="G265" s="672">
        <f t="shared" si="57"/>
        <v>5.2999999999999999E-2</v>
      </c>
      <c r="H265" s="302">
        <f t="shared" si="51"/>
        <v>290410.9589041096</v>
      </c>
      <c r="I265" s="253">
        <f t="shared" si="48"/>
        <v>0</v>
      </c>
      <c r="J265" s="394">
        <f t="shared" si="55"/>
        <v>5227403.2328767441</v>
      </c>
      <c r="L265" s="672">
        <f t="shared" si="52"/>
        <v>5.2999999999999999E-2</v>
      </c>
      <c r="M265" s="302">
        <f t="shared" si="56"/>
        <v>290410.9589041096</v>
      </c>
      <c r="N265" s="253">
        <f t="shared" si="53"/>
        <v>0</v>
      </c>
      <c r="O265" s="394">
        <f t="shared" si="47"/>
        <v>5227403.2328767441</v>
      </c>
    </row>
    <row r="266" spans="1:15" outlineLevel="1">
      <c r="A266" s="319" t="str">
        <f t="shared" si="49"/>
        <v>20</v>
      </c>
      <c r="B266" s="253" t="str">
        <f t="shared" si="50"/>
        <v>2023-12</v>
      </c>
      <c r="C266" s="253">
        <f t="shared" si="54"/>
        <v>365</v>
      </c>
      <c r="D266" s="350">
        <v>45279</v>
      </c>
      <c r="E266" s="673">
        <v>0.04</v>
      </c>
      <c r="F266" s="672">
        <v>1.2999999999999999E-2</v>
      </c>
      <c r="G266" s="672">
        <f t="shared" si="57"/>
        <v>5.2999999999999999E-2</v>
      </c>
      <c r="H266" s="302">
        <f t="shared" si="51"/>
        <v>290410.9589041096</v>
      </c>
      <c r="I266" s="253">
        <f t="shared" si="48"/>
        <v>0</v>
      </c>
      <c r="J266" s="394">
        <f t="shared" si="55"/>
        <v>5517814.191780854</v>
      </c>
      <c r="L266" s="672">
        <f t="shared" si="52"/>
        <v>5.2999999999999999E-2</v>
      </c>
      <c r="M266" s="302">
        <f t="shared" si="56"/>
        <v>290410.9589041096</v>
      </c>
      <c r="N266" s="253">
        <f t="shared" si="53"/>
        <v>0</v>
      </c>
      <c r="O266" s="394">
        <f t="shared" si="47"/>
        <v>5517814.191780854</v>
      </c>
    </row>
    <row r="267" spans="1:15" outlineLevel="1">
      <c r="A267" s="319" t="str">
        <f t="shared" si="49"/>
        <v>21</v>
      </c>
      <c r="B267" s="253" t="str">
        <f t="shared" si="50"/>
        <v>2023-12</v>
      </c>
      <c r="C267" s="253">
        <f t="shared" si="54"/>
        <v>365</v>
      </c>
      <c r="D267" s="350">
        <v>45280</v>
      </c>
      <c r="E267" s="673">
        <v>0.04</v>
      </c>
      <c r="F267" s="672">
        <v>1.2999999999999999E-2</v>
      </c>
      <c r="G267" s="672">
        <f t="shared" si="57"/>
        <v>5.2999999999999999E-2</v>
      </c>
      <c r="H267" s="302">
        <f t="shared" si="51"/>
        <v>290410.9589041096</v>
      </c>
      <c r="I267" s="253">
        <f t="shared" si="48"/>
        <v>0</v>
      </c>
      <c r="J267" s="394">
        <f t="shared" si="55"/>
        <v>5808225.1506849639</v>
      </c>
      <c r="L267" s="672">
        <f t="shared" si="52"/>
        <v>5.2999999999999999E-2</v>
      </c>
      <c r="M267" s="302">
        <f t="shared" si="56"/>
        <v>290410.9589041096</v>
      </c>
      <c r="N267" s="253">
        <f t="shared" si="53"/>
        <v>0</v>
      </c>
      <c r="O267" s="394">
        <f t="shared" si="47"/>
        <v>5808225.1506849639</v>
      </c>
    </row>
    <row r="268" spans="1:15" outlineLevel="1">
      <c r="A268" s="319" t="str">
        <f t="shared" si="49"/>
        <v>22</v>
      </c>
      <c r="B268" s="253" t="str">
        <f t="shared" si="50"/>
        <v>2023-12</v>
      </c>
      <c r="C268" s="253">
        <f t="shared" si="54"/>
        <v>365</v>
      </c>
      <c r="D268" s="350">
        <v>45281</v>
      </c>
      <c r="E268" s="673">
        <v>0.04</v>
      </c>
      <c r="F268" s="672">
        <v>1.2999999999999999E-2</v>
      </c>
      <c r="G268" s="672">
        <f t="shared" si="57"/>
        <v>5.2999999999999999E-2</v>
      </c>
      <c r="H268" s="302">
        <f t="shared" si="51"/>
        <v>290410.9589041096</v>
      </c>
      <c r="I268" s="253">
        <f t="shared" si="48"/>
        <v>0</v>
      </c>
      <c r="J268" s="394">
        <f t="shared" si="55"/>
        <v>6098636.1095890738</v>
      </c>
      <c r="L268" s="672">
        <f t="shared" si="52"/>
        <v>5.2999999999999999E-2</v>
      </c>
      <c r="M268" s="302">
        <f t="shared" si="56"/>
        <v>290410.9589041096</v>
      </c>
      <c r="N268" s="253">
        <f t="shared" si="53"/>
        <v>0</v>
      </c>
      <c r="O268" s="394">
        <f t="shared" si="47"/>
        <v>6098636.1095890738</v>
      </c>
    </row>
    <row r="269" spans="1:15" outlineLevel="1">
      <c r="A269" s="319" t="str">
        <f t="shared" si="49"/>
        <v>23</v>
      </c>
      <c r="B269" s="253" t="str">
        <f t="shared" si="50"/>
        <v>2023-12</v>
      </c>
      <c r="C269" s="253">
        <f t="shared" si="54"/>
        <v>365</v>
      </c>
      <c r="D269" s="350">
        <v>45282</v>
      </c>
      <c r="E269" s="673">
        <v>0.04</v>
      </c>
      <c r="F269" s="672">
        <v>1.2999999999999999E-2</v>
      </c>
      <c r="G269" s="672">
        <f t="shared" si="57"/>
        <v>5.2999999999999999E-2</v>
      </c>
      <c r="H269" s="302">
        <f t="shared" si="51"/>
        <v>290410.9589041096</v>
      </c>
      <c r="I269" s="253">
        <f t="shared" si="48"/>
        <v>0</v>
      </c>
      <c r="J269" s="394">
        <f t="shared" si="55"/>
        <v>6389047.0684931837</v>
      </c>
      <c r="L269" s="672">
        <f t="shared" si="52"/>
        <v>5.2999999999999999E-2</v>
      </c>
      <c r="M269" s="302">
        <f t="shared" si="56"/>
        <v>290410.9589041096</v>
      </c>
      <c r="N269" s="253">
        <f t="shared" si="53"/>
        <v>0</v>
      </c>
      <c r="O269" s="394">
        <f t="shared" si="47"/>
        <v>6389047.0684931837</v>
      </c>
    </row>
    <row r="270" spans="1:15" outlineLevel="1">
      <c r="A270" s="319" t="str">
        <f t="shared" si="49"/>
        <v>24</v>
      </c>
      <c r="B270" s="253" t="str">
        <f t="shared" si="50"/>
        <v>2023-12</v>
      </c>
      <c r="C270" s="253">
        <f t="shared" si="54"/>
        <v>365</v>
      </c>
      <c r="D270" s="350">
        <v>45283</v>
      </c>
      <c r="E270" s="673">
        <v>0.04</v>
      </c>
      <c r="F270" s="672">
        <v>1.2999999999999999E-2</v>
      </c>
      <c r="G270" s="672">
        <f t="shared" si="57"/>
        <v>5.2999999999999999E-2</v>
      </c>
      <c r="H270" s="302">
        <f t="shared" si="51"/>
        <v>290410.9589041096</v>
      </c>
      <c r="I270" s="253">
        <f t="shared" si="48"/>
        <v>0</v>
      </c>
      <c r="J270" s="394">
        <f t="shared" si="55"/>
        <v>6679458.0273972936</v>
      </c>
      <c r="L270" s="672">
        <f t="shared" si="52"/>
        <v>5.2999999999999999E-2</v>
      </c>
      <c r="M270" s="302">
        <f t="shared" si="56"/>
        <v>290410.9589041096</v>
      </c>
      <c r="N270" s="253">
        <f t="shared" si="53"/>
        <v>0</v>
      </c>
      <c r="O270" s="394">
        <f t="shared" si="47"/>
        <v>6679458.0273972936</v>
      </c>
    </row>
    <row r="271" spans="1:15" outlineLevel="1">
      <c r="A271" s="319" t="str">
        <f t="shared" si="49"/>
        <v>25</v>
      </c>
      <c r="B271" s="253" t="str">
        <f t="shared" si="50"/>
        <v>2023-12</v>
      </c>
      <c r="C271" s="253">
        <f t="shared" si="54"/>
        <v>365</v>
      </c>
      <c r="D271" s="350">
        <v>45284</v>
      </c>
      <c r="E271" s="673">
        <v>0.04</v>
      </c>
      <c r="F271" s="672">
        <v>1.2999999999999999E-2</v>
      </c>
      <c r="G271" s="672">
        <f t="shared" si="57"/>
        <v>5.2999999999999999E-2</v>
      </c>
      <c r="H271" s="302">
        <f t="shared" si="51"/>
        <v>290410.9589041096</v>
      </c>
      <c r="I271" s="253">
        <f t="shared" si="48"/>
        <v>0</v>
      </c>
      <c r="J271" s="394">
        <f t="shared" si="55"/>
        <v>6969868.9863014035</v>
      </c>
      <c r="L271" s="672">
        <f t="shared" si="52"/>
        <v>5.2999999999999999E-2</v>
      </c>
      <c r="M271" s="302">
        <f t="shared" si="56"/>
        <v>290410.9589041096</v>
      </c>
      <c r="N271" s="253">
        <f t="shared" si="53"/>
        <v>0</v>
      </c>
      <c r="O271" s="394">
        <f t="shared" si="47"/>
        <v>6969868.9863014035</v>
      </c>
    </row>
    <row r="272" spans="1:15" outlineLevel="1">
      <c r="A272" s="319" t="str">
        <f t="shared" si="49"/>
        <v>26</v>
      </c>
      <c r="B272" s="253" t="str">
        <f t="shared" si="50"/>
        <v>2023-12</v>
      </c>
      <c r="C272" s="253">
        <f t="shared" si="54"/>
        <v>365</v>
      </c>
      <c r="D272" s="350">
        <v>45285</v>
      </c>
      <c r="E272" s="673">
        <v>0.04</v>
      </c>
      <c r="F272" s="672">
        <v>1.2999999999999999E-2</v>
      </c>
      <c r="G272" s="672">
        <f t="shared" si="57"/>
        <v>5.2999999999999999E-2</v>
      </c>
      <c r="H272" s="302">
        <f t="shared" si="51"/>
        <v>290410.9589041096</v>
      </c>
      <c r="I272" s="253">
        <f t="shared" si="48"/>
        <v>0</v>
      </c>
      <c r="J272" s="394">
        <f t="shared" si="55"/>
        <v>7260279.9452055134</v>
      </c>
      <c r="L272" s="672">
        <f t="shared" si="52"/>
        <v>5.2999999999999999E-2</v>
      </c>
      <c r="M272" s="302">
        <f t="shared" si="56"/>
        <v>290410.9589041096</v>
      </c>
      <c r="N272" s="253">
        <f t="shared" si="53"/>
        <v>0</v>
      </c>
      <c r="O272" s="394">
        <f t="shared" si="47"/>
        <v>7260279.9452055134</v>
      </c>
    </row>
    <row r="273" spans="1:15" outlineLevel="1">
      <c r="A273" s="319" t="str">
        <f t="shared" si="49"/>
        <v>27</v>
      </c>
      <c r="B273" s="253" t="str">
        <f t="shared" si="50"/>
        <v>2023-12</v>
      </c>
      <c r="C273" s="253">
        <f t="shared" si="54"/>
        <v>365</v>
      </c>
      <c r="D273" s="350">
        <v>45286</v>
      </c>
      <c r="E273" s="673">
        <v>0.04</v>
      </c>
      <c r="F273" s="672">
        <v>1.2999999999999999E-2</v>
      </c>
      <c r="G273" s="672">
        <f t="shared" si="57"/>
        <v>5.2999999999999999E-2</v>
      </c>
      <c r="H273" s="302">
        <f t="shared" si="51"/>
        <v>290410.9589041096</v>
      </c>
      <c r="I273" s="253">
        <f t="shared" si="48"/>
        <v>0</v>
      </c>
      <c r="J273" s="394">
        <f t="shared" si="55"/>
        <v>7550690.9041096233</v>
      </c>
      <c r="L273" s="672">
        <f t="shared" si="52"/>
        <v>5.2999999999999999E-2</v>
      </c>
      <c r="M273" s="302">
        <f t="shared" si="56"/>
        <v>290410.9589041096</v>
      </c>
      <c r="N273" s="253">
        <f t="shared" si="53"/>
        <v>0</v>
      </c>
      <c r="O273" s="394">
        <f t="shared" si="47"/>
        <v>7550690.9041096233</v>
      </c>
    </row>
    <row r="274" spans="1:15" outlineLevel="1">
      <c r="A274" s="319" t="str">
        <f t="shared" si="49"/>
        <v>28</v>
      </c>
      <c r="B274" s="253" t="str">
        <f t="shared" si="50"/>
        <v>2023-12</v>
      </c>
      <c r="C274" s="253">
        <f t="shared" si="54"/>
        <v>365</v>
      </c>
      <c r="D274" s="350">
        <v>45287</v>
      </c>
      <c r="E274" s="673">
        <v>0.04</v>
      </c>
      <c r="F274" s="672">
        <v>1.2999999999999999E-2</v>
      </c>
      <c r="G274" s="672">
        <f t="shared" si="57"/>
        <v>5.2999999999999999E-2</v>
      </c>
      <c r="H274" s="302">
        <f t="shared" si="51"/>
        <v>290410.9589041096</v>
      </c>
      <c r="I274" s="253">
        <f t="shared" si="48"/>
        <v>0</v>
      </c>
      <c r="J274" s="394">
        <f t="shared" si="55"/>
        <v>7841101.8630137332</v>
      </c>
      <c r="L274" s="672">
        <f t="shared" si="52"/>
        <v>5.2999999999999999E-2</v>
      </c>
      <c r="M274" s="302">
        <f t="shared" si="56"/>
        <v>290410.9589041096</v>
      </c>
      <c r="N274" s="253">
        <f t="shared" si="53"/>
        <v>0</v>
      </c>
      <c r="O274" s="394">
        <f t="shared" si="47"/>
        <v>7841101.8630137332</v>
      </c>
    </row>
    <row r="275" spans="1:15" outlineLevel="1">
      <c r="A275" s="319" t="str">
        <f t="shared" si="49"/>
        <v>29</v>
      </c>
      <c r="B275" s="253" t="str">
        <f t="shared" si="50"/>
        <v>2023-12</v>
      </c>
      <c r="C275" s="253">
        <f t="shared" si="54"/>
        <v>365</v>
      </c>
      <c r="D275" s="350">
        <v>45288</v>
      </c>
      <c r="E275" s="673">
        <v>0.04</v>
      </c>
      <c r="F275" s="672">
        <v>1.2999999999999999E-2</v>
      </c>
      <c r="G275" s="672">
        <f t="shared" si="57"/>
        <v>5.2999999999999999E-2</v>
      </c>
      <c r="H275" s="302">
        <f t="shared" si="51"/>
        <v>290410.9589041096</v>
      </c>
      <c r="I275" s="253">
        <f t="shared" si="48"/>
        <v>0</v>
      </c>
      <c r="J275" s="394">
        <f t="shared" si="55"/>
        <v>8131512.8219178431</v>
      </c>
      <c r="L275" s="672">
        <f t="shared" si="52"/>
        <v>5.2999999999999999E-2</v>
      </c>
      <c r="M275" s="302">
        <f t="shared" si="56"/>
        <v>290410.9589041096</v>
      </c>
      <c r="N275" s="253">
        <f t="shared" si="53"/>
        <v>0</v>
      </c>
      <c r="O275" s="394">
        <f t="shared" si="47"/>
        <v>8131512.8219178431</v>
      </c>
    </row>
    <row r="276" spans="1:15" outlineLevel="1">
      <c r="A276" s="319" t="str">
        <f t="shared" si="49"/>
        <v>30</v>
      </c>
      <c r="B276" s="253" t="str">
        <f t="shared" si="50"/>
        <v>2023-12</v>
      </c>
      <c r="C276" s="253">
        <f t="shared" si="54"/>
        <v>365</v>
      </c>
      <c r="D276" s="350">
        <v>45289</v>
      </c>
      <c r="E276" s="673">
        <v>0.04</v>
      </c>
      <c r="F276" s="672">
        <v>1.2999999999999999E-2</v>
      </c>
      <c r="G276" s="672">
        <f t="shared" si="57"/>
        <v>5.2999999999999999E-2</v>
      </c>
      <c r="H276" s="302">
        <f t="shared" si="51"/>
        <v>290410.9589041096</v>
      </c>
      <c r="I276" s="253">
        <f t="shared" si="48"/>
        <v>0</v>
      </c>
      <c r="J276" s="394">
        <f t="shared" si="55"/>
        <v>8421923.780821953</v>
      </c>
      <c r="L276" s="672">
        <f t="shared" si="52"/>
        <v>5.2999999999999999E-2</v>
      </c>
      <c r="M276" s="302">
        <f t="shared" si="56"/>
        <v>290410.9589041096</v>
      </c>
      <c r="N276" s="253">
        <f t="shared" si="53"/>
        <v>0</v>
      </c>
      <c r="O276" s="394">
        <f t="shared" si="47"/>
        <v>8421923.780821953</v>
      </c>
    </row>
    <row r="277" spans="1:15" outlineLevel="1">
      <c r="A277" s="319" t="str">
        <f t="shared" si="49"/>
        <v>31</v>
      </c>
      <c r="B277" s="253" t="str">
        <f t="shared" si="50"/>
        <v>2023-12</v>
      </c>
      <c r="C277" s="253">
        <f t="shared" si="54"/>
        <v>365</v>
      </c>
      <c r="D277" s="350">
        <v>45290</v>
      </c>
      <c r="E277" s="673">
        <v>0.04</v>
      </c>
      <c r="F277" s="672">
        <v>1.2999999999999999E-2</v>
      </c>
      <c r="G277" s="672">
        <f t="shared" si="57"/>
        <v>5.2999999999999999E-2</v>
      </c>
      <c r="H277" s="302">
        <f t="shared" si="51"/>
        <v>290410.9589041096</v>
      </c>
      <c r="I277" s="253">
        <f t="shared" si="48"/>
        <v>0</v>
      </c>
      <c r="J277" s="394">
        <f t="shared" si="55"/>
        <v>8712334.7397260629</v>
      </c>
      <c r="L277" s="672">
        <f t="shared" si="52"/>
        <v>5.2999999999999999E-2</v>
      </c>
      <c r="M277" s="302">
        <f t="shared" si="56"/>
        <v>290410.9589041096</v>
      </c>
      <c r="N277" s="253">
        <f t="shared" si="53"/>
        <v>0</v>
      </c>
      <c r="O277" s="394">
        <f t="shared" si="47"/>
        <v>8712334.7397260629</v>
      </c>
    </row>
    <row r="278" spans="1:15">
      <c r="A278" s="319" t="str">
        <f t="shared" si="49"/>
        <v>01</v>
      </c>
      <c r="B278" s="253" t="str">
        <f t="shared" si="50"/>
        <v>2023-12</v>
      </c>
      <c r="C278" s="253">
        <f t="shared" si="54"/>
        <v>365</v>
      </c>
      <c r="D278" s="350">
        <v>45291</v>
      </c>
      <c r="E278" s="673">
        <v>0.04</v>
      </c>
      <c r="F278" s="672">
        <v>1.2999999999999999E-2</v>
      </c>
      <c r="G278" s="672">
        <f t="shared" si="57"/>
        <v>5.2999999999999999E-2</v>
      </c>
      <c r="H278" s="302">
        <f t="shared" si="51"/>
        <v>290410.9589041096</v>
      </c>
      <c r="I278" s="253">
        <f t="shared" si="48"/>
        <v>0</v>
      </c>
      <c r="J278" s="652">
        <f t="shared" si="55"/>
        <v>9002745.6986301728</v>
      </c>
      <c r="K278" s="394">
        <f>J278-I280</f>
        <v>6.6986301727592945</v>
      </c>
      <c r="L278" s="672">
        <f t="shared" si="52"/>
        <v>5.2999999999999999E-2</v>
      </c>
      <c r="M278" s="302">
        <f t="shared" si="56"/>
        <v>290410.9589041096</v>
      </c>
      <c r="N278" s="253">
        <f t="shared" si="53"/>
        <v>0</v>
      </c>
      <c r="O278" s="652">
        <f t="shared" si="47"/>
        <v>9002745.6986301728</v>
      </c>
    </row>
    <row r="279" spans="1:15">
      <c r="A279" s="319" t="str">
        <f t="shared" si="49"/>
        <v>02</v>
      </c>
      <c r="B279" s="253" t="str">
        <f t="shared" si="50"/>
        <v>2024-01</v>
      </c>
      <c r="C279" s="313">
        <f>TEXT(YEAR(D279)&amp;"-12-31","yyyy-mm-dd")-TEXT(YEAR(D279)-1&amp;"-12-31","yyyy-mm-dd")-1</f>
        <v>365</v>
      </c>
      <c r="D279" s="350">
        <v>45292</v>
      </c>
      <c r="E279" s="673">
        <v>0.04</v>
      </c>
      <c r="F279" s="672">
        <v>1.2999999999999999E-2</v>
      </c>
      <c r="G279" s="672">
        <f t="shared" si="57"/>
        <v>5.2999999999999999E-2</v>
      </c>
      <c r="H279" s="302">
        <f t="shared" si="51"/>
        <v>290410.9589041096</v>
      </c>
      <c r="I279" s="253">
        <f t="shared" si="48"/>
        <v>0</v>
      </c>
      <c r="J279" s="394">
        <f t="shared" si="55"/>
        <v>9293156.6575342827</v>
      </c>
      <c r="L279" s="672">
        <f t="shared" si="52"/>
        <v>5.2999999999999999E-2</v>
      </c>
      <c r="M279" s="302">
        <f t="shared" si="56"/>
        <v>290410.9589041096</v>
      </c>
      <c r="N279" s="253">
        <f t="shared" si="53"/>
        <v>0</v>
      </c>
      <c r="O279" s="394">
        <f t="shared" si="47"/>
        <v>9293156.6575342827</v>
      </c>
    </row>
    <row r="280" spans="1:15" outlineLevel="1">
      <c r="A280" s="319" t="str">
        <f t="shared" si="49"/>
        <v>03</v>
      </c>
      <c r="B280" s="253" t="str">
        <f t="shared" si="50"/>
        <v>2024-01</v>
      </c>
      <c r="C280" s="253">
        <f t="shared" si="54"/>
        <v>366</v>
      </c>
      <c r="D280" s="350">
        <v>45293</v>
      </c>
      <c r="E280" s="673">
        <v>0.04</v>
      </c>
      <c r="F280" s="672">
        <v>1.2999999999999999E-2</v>
      </c>
      <c r="G280" s="672">
        <f t="shared" si="57"/>
        <v>5.2999999999999999E-2</v>
      </c>
      <c r="H280" s="302">
        <f t="shared" si="51"/>
        <v>289617.48633879784</v>
      </c>
      <c r="I280" s="509">
        <f t="shared" si="48"/>
        <v>9002739</v>
      </c>
      <c r="J280" s="394">
        <f t="shared" si="55"/>
        <v>580035.14387308061</v>
      </c>
      <c r="L280" s="672">
        <f t="shared" si="52"/>
        <v>5.2999999999999999E-2</v>
      </c>
      <c r="M280" s="302">
        <f t="shared" si="56"/>
        <v>289617.48633879784</v>
      </c>
      <c r="N280" s="253">
        <f t="shared" si="53"/>
        <v>9002739</v>
      </c>
      <c r="O280" s="394">
        <f t="shared" si="47"/>
        <v>580035.14387308061</v>
      </c>
    </row>
    <row r="281" spans="1:15" outlineLevel="1">
      <c r="A281" s="319" t="str">
        <f t="shared" si="49"/>
        <v>04</v>
      </c>
      <c r="B281" s="253" t="str">
        <f t="shared" si="50"/>
        <v>2024-01</v>
      </c>
      <c r="C281" s="253">
        <f t="shared" si="54"/>
        <v>366</v>
      </c>
      <c r="D281" s="350">
        <v>45294</v>
      </c>
      <c r="E281" s="673">
        <v>0.04</v>
      </c>
      <c r="F281" s="672">
        <v>1.2999999999999999E-2</v>
      </c>
      <c r="G281" s="672">
        <f t="shared" si="57"/>
        <v>5.2999999999999999E-2</v>
      </c>
      <c r="H281" s="302">
        <f t="shared" si="51"/>
        <v>289617.48633879784</v>
      </c>
      <c r="I281" s="253">
        <f t="shared" si="48"/>
        <v>0</v>
      </c>
      <c r="J281" s="394">
        <f t="shared" si="55"/>
        <v>869652.63021187845</v>
      </c>
      <c r="L281" s="672">
        <f t="shared" si="52"/>
        <v>5.2999999999999999E-2</v>
      </c>
      <c r="M281" s="302">
        <f t="shared" si="56"/>
        <v>289617.48633879784</v>
      </c>
      <c r="N281" s="253">
        <f t="shared" si="53"/>
        <v>0</v>
      </c>
      <c r="O281" s="394">
        <f t="shared" si="47"/>
        <v>869652.63021187845</v>
      </c>
    </row>
    <row r="282" spans="1:15" outlineLevel="1">
      <c r="A282" s="319" t="str">
        <f t="shared" si="49"/>
        <v>05</v>
      </c>
      <c r="B282" s="253" t="str">
        <f t="shared" si="50"/>
        <v>2024-01</v>
      </c>
      <c r="C282" s="253">
        <f t="shared" si="54"/>
        <v>366</v>
      </c>
      <c r="D282" s="350">
        <v>45295</v>
      </c>
      <c r="E282" s="673">
        <v>0.04</v>
      </c>
      <c r="F282" s="672">
        <v>1.2999999999999999E-2</v>
      </c>
      <c r="G282" s="672">
        <f t="shared" si="57"/>
        <v>5.2999999999999999E-2</v>
      </c>
      <c r="H282" s="302">
        <f t="shared" si="51"/>
        <v>289617.48633879784</v>
      </c>
      <c r="I282" s="253">
        <f t="shared" si="48"/>
        <v>0</v>
      </c>
      <c r="J282" s="394">
        <f t="shared" si="55"/>
        <v>1159270.1165506763</v>
      </c>
      <c r="L282" s="672">
        <f t="shared" si="52"/>
        <v>5.2999999999999999E-2</v>
      </c>
      <c r="M282" s="302">
        <f t="shared" si="56"/>
        <v>289617.48633879784</v>
      </c>
      <c r="N282" s="253">
        <f t="shared" si="53"/>
        <v>0</v>
      </c>
      <c r="O282" s="394">
        <f t="shared" si="47"/>
        <v>1159270.1165506763</v>
      </c>
    </row>
    <row r="283" spans="1:15" outlineLevel="1">
      <c r="A283" s="319" t="str">
        <f t="shared" si="49"/>
        <v>06</v>
      </c>
      <c r="B283" s="253" t="str">
        <f t="shared" si="50"/>
        <v>2024-01</v>
      </c>
      <c r="C283" s="253">
        <f t="shared" si="54"/>
        <v>366</v>
      </c>
      <c r="D283" s="350">
        <v>45296</v>
      </c>
      <c r="E283" s="673">
        <v>0.04</v>
      </c>
      <c r="F283" s="672">
        <v>1.2999999999999999E-2</v>
      </c>
      <c r="G283" s="672">
        <f t="shared" si="57"/>
        <v>5.2999999999999999E-2</v>
      </c>
      <c r="H283" s="302">
        <f t="shared" si="51"/>
        <v>289617.48633879784</v>
      </c>
      <c r="I283" s="253">
        <f t="shared" si="48"/>
        <v>0</v>
      </c>
      <c r="J283" s="394">
        <f t="shared" si="55"/>
        <v>1448887.602889474</v>
      </c>
      <c r="L283" s="672">
        <f t="shared" si="52"/>
        <v>5.2999999999999999E-2</v>
      </c>
      <c r="M283" s="302">
        <f t="shared" si="56"/>
        <v>289617.48633879784</v>
      </c>
      <c r="N283" s="253">
        <f t="shared" si="53"/>
        <v>0</v>
      </c>
      <c r="O283" s="394">
        <f t="shared" si="47"/>
        <v>1448887.602889474</v>
      </c>
    </row>
    <row r="284" spans="1:15" outlineLevel="1">
      <c r="A284" s="319" t="str">
        <f t="shared" si="49"/>
        <v>07</v>
      </c>
      <c r="B284" s="253" t="str">
        <f t="shared" si="50"/>
        <v>2024-01</v>
      </c>
      <c r="C284" s="253">
        <f t="shared" si="54"/>
        <v>366</v>
      </c>
      <c r="D284" s="350">
        <v>45297</v>
      </c>
      <c r="E284" s="673">
        <v>0.04</v>
      </c>
      <c r="F284" s="672">
        <v>1.2999999999999999E-2</v>
      </c>
      <c r="G284" s="672">
        <f t="shared" si="57"/>
        <v>5.2999999999999999E-2</v>
      </c>
      <c r="H284" s="302">
        <f t="shared" si="51"/>
        <v>289617.48633879784</v>
      </c>
      <c r="I284" s="253">
        <f t="shared" si="48"/>
        <v>0</v>
      </c>
      <c r="J284" s="394">
        <f t="shared" si="55"/>
        <v>1738505.089228272</v>
      </c>
      <c r="L284" s="672">
        <f t="shared" si="52"/>
        <v>5.2999999999999999E-2</v>
      </c>
      <c r="M284" s="302">
        <f t="shared" si="56"/>
        <v>289617.48633879784</v>
      </c>
      <c r="N284" s="253">
        <f t="shared" si="53"/>
        <v>0</v>
      </c>
      <c r="O284" s="394">
        <f t="shared" si="47"/>
        <v>1738505.089228272</v>
      </c>
    </row>
    <row r="285" spans="1:15" outlineLevel="1">
      <c r="A285" s="319" t="str">
        <f t="shared" si="49"/>
        <v>08</v>
      </c>
      <c r="B285" s="253" t="str">
        <f t="shared" si="50"/>
        <v>2024-01</v>
      </c>
      <c r="C285" s="253">
        <f t="shared" si="54"/>
        <v>366</v>
      </c>
      <c r="D285" s="350">
        <v>45298</v>
      </c>
      <c r="E285" s="673">
        <v>0.04</v>
      </c>
      <c r="F285" s="672">
        <v>1.2999999999999999E-2</v>
      </c>
      <c r="G285" s="672">
        <f t="shared" si="57"/>
        <v>5.2999999999999999E-2</v>
      </c>
      <c r="H285" s="302">
        <f t="shared" si="51"/>
        <v>289617.48633879784</v>
      </c>
      <c r="I285" s="253">
        <f t="shared" si="48"/>
        <v>0</v>
      </c>
      <c r="J285" s="394">
        <f t="shared" si="55"/>
        <v>2028122.5755670699</v>
      </c>
      <c r="L285" s="672">
        <f t="shared" si="52"/>
        <v>5.2999999999999999E-2</v>
      </c>
      <c r="M285" s="302">
        <f t="shared" si="56"/>
        <v>289617.48633879784</v>
      </c>
      <c r="N285" s="253">
        <f t="shared" si="53"/>
        <v>0</v>
      </c>
      <c r="O285" s="394">
        <f t="shared" si="47"/>
        <v>2028122.5755670699</v>
      </c>
    </row>
    <row r="286" spans="1:15" outlineLevel="1">
      <c r="A286" s="319" t="str">
        <f t="shared" si="49"/>
        <v>09</v>
      </c>
      <c r="B286" s="253" t="str">
        <f t="shared" si="50"/>
        <v>2024-01</v>
      </c>
      <c r="C286" s="253">
        <f t="shared" si="54"/>
        <v>366</v>
      </c>
      <c r="D286" s="350">
        <v>45299</v>
      </c>
      <c r="E286" s="673">
        <v>0.04</v>
      </c>
      <c r="F286" s="672">
        <v>1.2999999999999999E-2</v>
      </c>
      <c r="G286" s="672">
        <f t="shared" si="57"/>
        <v>5.2999999999999999E-2</v>
      </c>
      <c r="H286" s="302">
        <f t="shared" si="51"/>
        <v>289617.48633879784</v>
      </c>
      <c r="I286" s="253">
        <f t="shared" si="48"/>
        <v>0</v>
      </c>
      <c r="J286" s="394">
        <f t="shared" si="55"/>
        <v>2317740.0619058679</v>
      </c>
      <c r="L286" s="672">
        <f t="shared" si="52"/>
        <v>5.2999999999999999E-2</v>
      </c>
      <c r="M286" s="302">
        <f t="shared" si="56"/>
        <v>289617.48633879784</v>
      </c>
      <c r="N286" s="253">
        <f t="shared" si="53"/>
        <v>0</v>
      </c>
      <c r="O286" s="394">
        <f t="shared" si="47"/>
        <v>2317740.0619058679</v>
      </c>
    </row>
    <row r="287" spans="1:15" outlineLevel="1">
      <c r="A287" s="319" t="str">
        <f t="shared" si="49"/>
        <v>10</v>
      </c>
      <c r="B287" s="253" t="str">
        <f t="shared" si="50"/>
        <v>2024-01</v>
      </c>
      <c r="C287" s="253">
        <f t="shared" si="54"/>
        <v>366</v>
      </c>
      <c r="D287" s="350">
        <v>45300</v>
      </c>
      <c r="E287" s="673">
        <v>0.04</v>
      </c>
      <c r="F287" s="672">
        <v>1.2999999999999999E-2</v>
      </c>
      <c r="G287" s="672">
        <f t="shared" si="57"/>
        <v>5.2999999999999999E-2</v>
      </c>
      <c r="H287" s="302">
        <f t="shared" si="51"/>
        <v>289617.48633879784</v>
      </c>
      <c r="I287" s="253">
        <f t="shared" si="48"/>
        <v>0</v>
      </c>
      <c r="J287" s="394">
        <f t="shared" si="55"/>
        <v>2607357.5482446658</v>
      </c>
      <c r="L287" s="672">
        <f t="shared" si="52"/>
        <v>5.2999999999999999E-2</v>
      </c>
      <c r="M287" s="302">
        <f t="shared" si="56"/>
        <v>289617.48633879784</v>
      </c>
      <c r="N287" s="253">
        <f t="shared" si="53"/>
        <v>0</v>
      </c>
      <c r="O287" s="394">
        <f t="shared" si="47"/>
        <v>2607357.5482446658</v>
      </c>
    </row>
    <row r="288" spans="1:15" outlineLevel="1">
      <c r="A288" s="319" t="str">
        <f t="shared" si="49"/>
        <v>11</v>
      </c>
      <c r="B288" s="253" t="str">
        <f t="shared" si="50"/>
        <v>2024-01</v>
      </c>
      <c r="C288" s="253">
        <f t="shared" si="54"/>
        <v>366</v>
      </c>
      <c r="D288" s="350">
        <v>45301</v>
      </c>
      <c r="E288" s="673">
        <v>0.04</v>
      </c>
      <c r="F288" s="672">
        <v>1.2999999999999999E-2</v>
      </c>
      <c r="G288" s="672">
        <f t="shared" si="57"/>
        <v>5.2999999999999999E-2</v>
      </c>
      <c r="H288" s="302">
        <f t="shared" si="51"/>
        <v>289617.48633879784</v>
      </c>
      <c r="I288" s="253">
        <f t="shared" si="48"/>
        <v>0</v>
      </c>
      <c r="J288" s="394">
        <f t="shared" si="55"/>
        <v>2896975.0345834638</v>
      </c>
      <c r="L288" s="672">
        <f t="shared" si="52"/>
        <v>5.2999999999999999E-2</v>
      </c>
      <c r="M288" s="302">
        <f t="shared" si="56"/>
        <v>289617.48633879784</v>
      </c>
      <c r="N288" s="253">
        <f t="shared" si="53"/>
        <v>0</v>
      </c>
      <c r="O288" s="394">
        <f t="shared" si="47"/>
        <v>2896975.0345834638</v>
      </c>
    </row>
    <row r="289" spans="1:15" outlineLevel="1">
      <c r="A289" s="319" t="str">
        <f t="shared" si="49"/>
        <v>12</v>
      </c>
      <c r="B289" s="253" t="str">
        <f t="shared" si="50"/>
        <v>2024-01</v>
      </c>
      <c r="C289" s="253">
        <f t="shared" si="54"/>
        <v>366</v>
      </c>
      <c r="D289" s="350">
        <v>45302</v>
      </c>
      <c r="E289" s="673">
        <v>0.04</v>
      </c>
      <c r="F289" s="672">
        <v>1.2999999999999999E-2</v>
      </c>
      <c r="G289" s="672">
        <f t="shared" si="57"/>
        <v>5.2999999999999999E-2</v>
      </c>
      <c r="H289" s="302">
        <f t="shared" si="51"/>
        <v>289617.48633879784</v>
      </c>
      <c r="I289" s="253">
        <f t="shared" si="48"/>
        <v>0</v>
      </c>
      <c r="J289" s="394">
        <f t="shared" si="55"/>
        <v>3186592.5209222618</v>
      </c>
      <c r="L289" s="672">
        <f t="shared" si="52"/>
        <v>5.2999999999999999E-2</v>
      </c>
      <c r="M289" s="302">
        <f t="shared" si="56"/>
        <v>289617.48633879784</v>
      </c>
      <c r="N289" s="253">
        <f t="shared" si="53"/>
        <v>0</v>
      </c>
      <c r="O289" s="394">
        <f t="shared" si="47"/>
        <v>3186592.5209222618</v>
      </c>
    </row>
    <row r="290" spans="1:15" outlineLevel="1">
      <c r="A290" s="319" t="str">
        <f t="shared" si="49"/>
        <v>13</v>
      </c>
      <c r="B290" s="253" t="str">
        <f t="shared" si="50"/>
        <v>2024-01</v>
      </c>
      <c r="C290" s="253">
        <f t="shared" si="54"/>
        <v>366</v>
      </c>
      <c r="D290" s="350">
        <v>45303</v>
      </c>
      <c r="E290" s="673">
        <v>0.04</v>
      </c>
      <c r="F290" s="672">
        <v>1.2999999999999999E-2</v>
      </c>
      <c r="G290" s="672">
        <f t="shared" si="57"/>
        <v>5.2999999999999999E-2</v>
      </c>
      <c r="H290" s="302">
        <f t="shared" si="51"/>
        <v>289617.48633879784</v>
      </c>
      <c r="I290" s="253">
        <f t="shared" si="48"/>
        <v>0</v>
      </c>
      <c r="J290" s="394">
        <f t="shared" si="55"/>
        <v>3476210.0072610597</v>
      </c>
      <c r="L290" s="672">
        <f t="shared" si="52"/>
        <v>5.2999999999999999E-2</v>
      </c>
      <c r="M290" s="302">
        <f t="shared" si="56"/>
        <v>289617.48633879784</v>
      </c>
      <c r="N290" s="253">
        <f t="shared" si="53"/>
        <v>0</v>
      </c>
      <c r="O290" s="394">
        <f t="shared" si="47"/>
        <v>3476210.0072610597</v>
      </c>
    </row>
    <row r="291" spans="1:15" outlineLevel="1">
      <c r="A291" s="319" t="str">
        <f t="shared" si="49"/>
        <v>14</v>
      </c>
      <c r="B291" s="253" t="str">
        <f t="shared" si="50"/>
        <v>2024-01</v>
      </c>
      <c r="C291" s="253">
        <f t="shared" si="54"/>
        <v>366</v>
      </c>
      <c r="D291" s="350">
        <v>45304</v>
      </c>
      <c r="E291" s="673">
        <v>0.04</v>
      </c>
      <c r="F291" s="672">
        <v>1.2999999999999999E-2</v>
      </c>
      <c r="G291" s="672">
        <f t="shared" si="57"/>
        <v>5.2999999999999999E-2</v>
      </c>
      <c r="H291" s="302">
        <f t="shared" si="51"/>
        <v>289617.48633879784</v>
      </c>
      <c r="I291" s="253">
        <f t="shared" si="48"/>
        <v>0</v>
      </c>
      <c r="J291" s="394">
        <f t="shared" si="55"/>
        <v>3765827.4935998577</v>
      </c>
      <c r="L291" s="672">
        <f t="shared" si="52"/>
        <v>5.2999999999999999E-2</v>
      </c>
      <c r="M291" s="302">
        <f t="shared" si="56"/>
        <v>289617.48633879784</v>
      </c>
      <c r="N291" s="253">
        <f t="shared" si="53"/>
        <v>0</v>
      </c>
      <c r="O291" s="394">
        <f t="shared" si="47"/>
        <v>3765827.4935998577</v>
      </c>
    </row>
    <row r="292" spans="1:15" outlineLevel="1">
      <c r="A292" s="319" t="str">
        <f t="shared" si="49"/>
        <v>15</v>
      </c>
      <c r="B292" s="253" t="str">
        <f t="shared" si="50"/>
        <v>2024-01</v>
      </c>
      <c r="C292" s="253">
        <f t="shared" si="54"/>
        <v>366</v>
      </c>
      <c r="D292" s="350">
        <v>45305</v>
      </c>
      <c r="E292" s="673">
        <v>0.04</v>
      </c>
      <c r="F292" s="672">
        <v>1.2999999999999999E-2</v>
      </c>
      <c r="G292" s="672">
        <f t="shared" si="57"/>
        <v>5.2999999999999999E-2</v>
      </c>
      <c r="H292" s="302">
        <f t="shared" si="51"/>
        <v>289617.48633879784</v>
      </c>
      <c r="I292" s="253">
        <f t="shared" si="48"/>
        <v>0</v>
      </c>
      <c r="J292" s="394">
        <f t="shared" si="55"/>
        <v>4055444.9799386556</v>
      </c>
      <c r="L292" s="672">
        <f t="shared" si="52"/>
        <v>5.2999999999999999E-2</v>
      </c>
      <c r="M292" s="302">
        <f t="shared" si="56"/>
        <v>289617.48633879784</v>
      </c>
      <c r="N292" s="253">
        <f t="shared" si="53"/>
        <v>0</v>
      </c>
      <c r="O292" s="394">
        <f t="shared" si="47"/>
        <v>4055444.9799386556</v>
      </c>
    </row>
    <row r="293" spans="1:15" outlineLevel="1">
      <c r="A293" s="319" t="str">
        <f t="shared" si="49"/>
        <v>16</v>
      </c>
      <c r="B293" s="253" t="str">
        <f t="shared" si="50"/>
        <v>2024-01</v>
      </c>
      <c r="C293" s="253">
        <f t="shared" si="54"/>
        <v>366</v>
      </c>
      <c r="D293" s="350">
        <v>45306</v>
      </c>
      <c r="E293" s="673">
        <v>0.04</v>
      </c>
      <c r="F293" s="672">
        <v>1.2999999999999999E-2</v>
      </c>
      <c r="G293" s="672">
        <f t="shared" si="57"/>
        <v>5.2999999999999999E-2</v>
      </c>
      <c r="H293" s="302">
        <f t="shared" si="51"/>
        <v>289617.48633879784</v>
      </c>
      <c r="I293" s="253">
        <f t="shared" si="48"/>
        <v>0</v>
      </c>
      <c r="J293" s="394">
        <f t="shared" si="55"/>
        <v>4345062.4662774531</v>
      </c>
      <c r="L293" s="672">
        <f t="shared" si="52"/>
        <v>5.2999999999999999E-2</v>
      </c>
      <c r="M293" s="302">
        <f t="shared" si="56"/>
        <v>289617.48633879784</v>
      </c>
      <c r="N293" s="253">
        <f t="shared" si="53"/>
        <v>0</v>
      </c>
      <c r="O293" s="394">
        <f t="shared" si="47"/>
        <v>4345062.4662774531</v>
      </c>
    </row>
    <row r="294" spans="1:15" outlineLevel="1">
      <c r="A294" s="319" t="str">
        <f t="shared" si="49"/>
        <v>17</v>
      </c>
      <c r="B294" s="253" t="str">
        <f t="shared" si="50"/>
        <v>2024-01</v>
      </c>
      <c r="C294" s="253">
        <f t="shared" si="54"/>
        <v>366</v>
      </c>
      <c r="D294" s="350">
        <v>45307</v>
      </c>
      <c r="E294" s="673">
        <v>0.04</v>
      </c>
      <c r="F294" s="672">
        <v>1.2999999999999999E-2</v>
      </c>
      <c r="G294" s="672">
        <f t="shared" si="57"/>
        <v>5.2999999999999999E-2</v>
      </c>
      <c r="H294" s="302">
        <f t="shared" si="51"/>
        <v>289617.48633879784</v>
      </c>
      <c r="I294" s="253">
        <f t="shared" si="48"/>
        <v>0</v>
      </c>
      <c r="J294" s="394">
        <f t="shared" si="55"/>
        <v>4634679.9526162511</v>
      </c>
      <c r="L294" s="672">
        <f t="shared" si="52"/>
        <v>5.2999999999999999E-2</v>
      </c>
      <c r="M294" s="302">
        <f t="shared" si="56"/>
        <v>289617.48633879784</v>
      </c>
      <c r="N294" s="253">
        <f t="shared" si="53"/>
        <v>0</v>
      </c>
      <c r="O294" s="394">
        <f t="shared" si="47"/>
        <v>4634679.9526162511</v>
      </c>
    </row>
    <row r="295" spans="1:15" outlineLevel="1">
      <c r="A295" s="319" t="str">
        <f t="shared" si="49"/>
        <v>18</v>
      </c>
      <c r="B295" s="253" t="str">
        <f t="shared" si="50"/>
        <v>2024-01</v>
      </c>
      <c r="C295" s="253">
        <f t="shared" si="54"/>
        <v>366</v>
      </c>
      <c r="D295" s="350">
        <v>45308</v>
      </c>
      <c r="E295" s="673">
        <v>0.04</v>
      </c>
      <c r="F295" s="672">
        <v>1.2999999999999999E-2</v>
      </c>
      <c r="G295" s="672">
        <f t="shared" si="57"/>
        <v>5.2999999999999999E-2</v>
      </c>
      <c r="H295" s="302">
        <f t="shared" si="51"/>
        <v>289617.48633879784</v>
      </c>
      <c r="I295" s="253">
        <f t="shared" si="48"/>
        <v>0</v>
      </c>
      <c r="J295" s="394">
        <f t="shared" si="55"/>
        <v>4924297.438955049</v>
      </c>
      <c r="L295" s="672">
        <f t="shared" si="52"/>
        <v>5.2999999999999999E-2</v>
      </c>
      <c r="M295" s="302">
        <f t="shared" si="56"/>
        <v>289617.48633879784</v>
      </c>
      <c r="N295" s="253">
        <f t="shared" si="53"/>
        <v>0</v>
      </c>
      <c r="O295" s="394">
        <f t="shared" si="47"/>
        <v>4924297.438955049</v>
      </c>
    </row>
    <row r="296" spans="1:15" outlineLevel="1">
      <c r="A296" s="319" t="str">
        <f t="shared" si="49"/>
        <v>19</v>
      </c>
      <c r="B296" s="253" t="str">
        <f t="shared" si="50"/>
        <v>2024-01</v>
      </c>
      <c r="C296" s="253">
        <f t="shared" si="54"/>
        <v>366</v>
      </c>
      <c r="D296" s="350">
        <v>45309</v>
      </c>
      <c r="E296" s="673">
        <v>0.04</v>
      </c>
      <c r="F296" s="672">
        <v>1.2999999999999999E-2</v>
      </c>
      <c r="G296" s="672">
        <f t="shared" si="57"/>
        <v>5.2999999999999999E-2</v>
      </c>
      <c r="H296" s="302">
        <f t="shared" si="51"/>
        <v>289617.48633879784</v>
      </c>
      <c r="I296" s="253">
        <f t="shared" si="48"/>
        <v>0</v>
      </c>
      <c r="J296" s="394">
        <f t="shared" si="55"/>
        <v>5213914.925293847</v>
      </c>
      <c r="L296" s="672">
        <f t="shared" si="52"/>
        <v>5.2999999999999999E-2</v>
      </c>
      <c r="M296" s="302">
        <f t="shared" si="56"/>
        <v>289617.48633879784</v>
      </c>
      <c r="N296" s="253">
        <f t="shared" si="53"/>
        <v>0</v>
      </c>
      <c r="O296" s="394">
        <f t="shared" si="47"/>
        <v>5213914.925293847</v>
      </c>
    </row>
    <row r="297" spans="1:15" outlineLevel="1">
      <c r="A297" s="319" t="str">
        <f t="shared" si="49"/>
        <v>20</v>
      </c>
      <c r="B297" s="253" t="str">
        <f t="shared" si="50"/>
        <v>2024-01</v>
      </c>
      <c r="C297" s="253">
        <f t="shared" si="54"/>
        <v>366</v>
      </c>
      <c r="D297" s="350">
        <v>45310</v>
      </c>
      <c r="E297" s="673">
        <v>0.04</v>
      </c>
      <c r="F297" s="672">
        <v>1.2999999999999999E-2</v>
      </c>
      <c r="G297" s="672">
        <f t="shared" si="57"/>
        <v>5.2999999999999999E-2</v>
      </c>
      <c r="H297" s="302">
        <f t="shared" si="51"/>
        <v>289617.48633879784</v>
      </c>
      <c r="I297" s="253">
        <f t="shared" si="48"/>
        <v>0</v>
      </c>
      <c r="J297" s="394">
        <f t="shared" si="55"/>
        <v>5503532.4116326449</v>
      </c>
      <c r="L297" s="672">
        <f t="shared" si="52"/>
        <v>5.2999999999999999E-2</v>
      </c>
      <c r="M297" s="302">
        <f t="shared" si="56"/>
        <v>289617.48633879784</v>
      </c>
      <c r="N297" s="253">
        <f t="shared" si="53"/>
        <v>0</v>
      </c>
      <c r="O297" s="394">
        <f t="shared" si="47"/>
        <v>5503532.4116326449</v>
      </c>
    </row>
    <row r="298" spans="1:15" outlineLevel="1">
      <c r="A298" s="319" t="str">
        <f t="shared" si="49"/>
        <v>21</v>
      </c>
      <c r="B298" s="253" t="str">
        <f t="shared" si="50"/>
        <v>2024-01</v>
      </c>
      <c r="C298" s="253">
        <f t="shared" si="54"/>
        <v>366</v>
      </c>
      <c r="D298" s="350">
        <v>45311</v>
      </c>
      <c r="E298" s="673">
        <v>0.04</v>
      </c>
      <c r="F298" s="672">
        <v>1.2999999999999999E-2</v>
      </c>
      <c r="G298" s="672">
        <f t="shared" si="57"/>
        <v>5.2999999999999999E-2</v>
      </c>
      <c r="H298" s="302">
        <f t="shared" si="51"/>
        <v>289617.48633879784</v>
      </c>
      <c r="I298" s="253">
        <f t="shared" si="48"/>
        <v>0</v>
      </c>
      <c r="J298" s="394">
        <f t="shared" si="55"/>
        <v>5793149.8979714429</v>
      </c>
      <c r="L298" s="672">
        <f t="shared" si="52"/>
        <v>5.2999999999999999E-2</v>
      </c>
      <c r="M298" s="302">
        <f t="shared" si="56"/>
        <v>289617.48633879784</v>
      </c>
      <c r="N298" s="253">
        <f t="shared" si="53"/>
        <v>0</v>
      </c>
      <c r="O298" s="394">
        <f t="shared" si="47"/>
        <v>5793149.8979714429</v>
      </c>
    </row>
    <row r="299" spans="1:15" outlineLevel="1">
      <c r="A299" s="319" t="str">
        <f t="shared" si="49"/>
        <v>22</v>
      </c>
      <c r="B299" s="253" t="str">
        <f t="shared" si="50"/>
        <v>2024-01</v>
      </c>
      <c r="C299" s="253">
        <f t="shared" si="54"/>
        <v>366</v>
      </c>
      <c r="D299" s="350">
        <v>45312</v>
      </c>
      <c r="E299" s="673">
        <v>0.04</v>
      </c>
      <c r="F299" s="672">
        <v>1.2999999999999999E-2</v>
      </c>
      <c r="G299" s="672">
        <f t="shared" si="57"/>
        <v>5.2999999999999999E-2</v>
      </c>
      <c r="H299" s="302">
        <f t="shared" si="51"/>
        <v>289617.48633879784</v>
      </c>
      <c r="I299" s="253">
        <f t="shared" si="48"/>
        <v>0</v>
      </c>
      <c r="J299" s="394">
        <f t="shared" si="55"/>
        <v>6082767.3843102409</v>
      </c>
      <c r="L299" s="672">
        <f t="shared" si="52"/>
        <v>5.2999999999999999E-2</v>
      </c>
      <c r="M299" s="302">
        <f t="shared" si="56"/>
        <v>289617.48633879784</v>
      </c>
      <c r="N299" s="253">
        <f t="shared" si="53"/>
        <v>0</v>
      </c>
      <c r="O299" s="394">
        <f t="shared" si="47"/>
        <v>6082767.3843102409</v>
      </c>
    </row>
    <row r="300" spans="1:15" outlineLevel="1">
      <c r="A300" s="319" t="str">
        <f t="shared" si="49"/>
        <v>23</v>
      </c>
      <c r="B300" s="253" t="str">
        <f t="shared" si="50"/>
        <v>2024-01</v>
      </c>
      <c r="C300" s="253">
        <f t="shared" si="54"/>
        <v>366</v>
      </c>
      <c r="D300" s="350">
        <v>45313</v>
      </c>
      <c r="E300" s="673">
        <v>0.04</v>
      </c>
      <c r="F300" s="672">
        <v>1.2999999999999999E-2</v>
      </c>
      <c r="G300" s="672">
        <f t="shared" si="57"/>
        <v>5.2999999999999999E-2</v>
      </c>
      <c r="H300" s="302">
        <f t="shared" si="51"/>
        <v>289617.48633879784</v>
      </c>
      <c r="I300" s="253">
        <f t="shared" si="48"/>
        <v>0</v>
      </c>
      <c r="J300" s="394">
        <f t="shared" si="55"/>
        <v>6372384.8706490388</v>
      </c>
      <c r="L300" s="672">
        <f t="shared" si="52"/>
        <v>5.2999999999999999E-2</v>
      </c>
      <c r="M300" s="302">
        <f t="shared" si="56"/>
        <v>289617.48633879784</v>
      </c>
      <c r="N300" s="253">
        <f t="shared" si="53"/>
        <v>0</v>
      </c>
      <c r="O300" s="394">
        <f t="shared" si="47"/>
        <v>6372384.8706490388</v>
      </c>
    </row>
    <row r="301" spans="1:15" outlineLevel="1">
      <c r="A301" s="319" t="str">
        <f t="shared" si="49"/>
        <v>24</v>
      </c>
      <c r="B301" s="253" t="str">
        <f t="shared" si="50"/>
        <v>2024-01</v>
      </c>
      <c r="C301" s="253">
        <f t="shared" si="54"/>
        <v>366</v>
      </c>
      <c r="D301" s="350">
        <v>45314</v>
      </c>
      <c r="E301" s="673">
        <v>0.04</v>
      </c>
      <c r="F301" s="672">
        <v>1.2999999999999999E-2</v>
      </c>
      <c r="G301" s="672">
        <f t="shared" si="57"/>
        <v>5.2999999999999999E-2</v>
      </c>
      <c r="H301" s="302">
        <f t="shared" si="51"/>
        <v>289617.48633879784</v>
      </c>
      <c r="I301" s="253">
        <f t="shared" si="48"/>
        <v>0</v>
      </c>
      <c r="J301" s="394">
        <f t="shared" si="55"/>
        <v>6662002.3569878368</v>
      </c>
      <c r="L301" s="672">
        <f t="shared" si="52"/>
        <v>5.2999999999999999E-2</v>
      </c>
      <c r="M301" s="302">
        <f t="shared" si="56"/>
        <v>289617.48633879784</v>
      </c>
      <c r="N301" s="253">
        <f t="shared" si="53"/>
        <v>0</v>
      </c>
      <c r="O301" s="394">
        <f t="shared" si="47"/>
        <v>6662002.3569878368</v>
      </c>
    </row>
    <row r="302" spans="1:15" outlineLevel="1">
      <c r="A302" s="319" t="str">
        <f t="shared" si="49"/>
        <v>25</v>
      </c>
      <c r="B302" s="253" t="str">
        <f t="shared" si="50"/>
        <v>2024-01</v>
      </c>
      <c r="C302" s="253">
        <f t="shared" si="54"/>
        <v>366</v>
      </c>
      <c r="D302" s="350">
        <v>45315</v>
      </c>
      <c r="E302" s="673">
        <v>0.04</v>
      </c>
      <c r="F302" s="672">
        <v>1.2999999999999999E-2</v>
      </c>
      <c r="G302" s="672">
        <f t="shared" si="57"/>
        <v>5.2999999999999999E-2</v>
      </c>
      <c r="H302" s="302">
        <f t="shared" si="51"/>
        <v>289617.48633879784</v>
      </c>
      <c r="I302" s="253">
        <f t="shared" si="48"/>
        <v>0</v>
      </c>
      <c r="J302" s="394">
        <f t="shared" si="55"/>
        <v>6951619.8433266347</v>
      </c>
      <c r="L302" s="672">
        <f t="shared" si="52"/>
        <v>5.2999999999999999E-2</v>
      </c>
      <c r="M302" s="302">
        <f t="shared" si="56"/>
        <v>289617.48633879784</v>
      </c>
      <c r="N302" s="253">
        <f t="shared" si="53"/>
        <v>0</v>
      </c>
      <c r="O302" s="394">
        <f t="shared" si="47"/>
        <v>6951619.8433266347</v>
      </c>
    </row>
    <row r="303" spans="1:15" outlineLevel="1">
      <c r="A303" s="319" t="str">
        <f t="shared" si="49"/>
        <v>26</v>
      </c>
      <c r="B303" s="253" t="str">
        <f t="shared" si="50"/>
        <v>2024-01</v>
      </c>
      <c r="C303" s="253">
        <f t="shared" si="54"/>
        <v>366</v>
      </c>
      <c r="D303" s="350">
        <v>45316</v>
      </c>
      <c r="E303" s="673">
        <v>0.04</v>
      </c>
      <c r="F303" s="672">
        <v>1.2999999999999999E-2</v>
      </c>
      <c r="G303" s="672">
        <f t="shared" si="57"/>
        <v>5.2999999999999999E-2</v>
      </c>
      <c r="H303" s="302">
        <f t="shared" si="51"/>
        <v>289617.48633879784</v>
      </c>
      <c r="I303" s="253">
        <f t="shared" si="48"/>
        <v>0</v>
      </c>
      <c r="J303" s="394">
        <f t="shared" si="55"/>
        <v>7241237.3296654327</v>
      </c>
      <c r="L303" s="672">
        <f t="shared" si="52"/>
        <v>5.2999999999999999E-2</v>
      </c>
      <c r="M303" s="302">
        <f t="shared" si="56"/>
        <v>289617.48633879784</v>
      </c>
      <c r="N303" s="253">
        <f t="shared" si="53"/>
        <v>0</v>
      </c>
      <c r="O303" s="394">
        <f t="shared" si="47"/>
        <v>7241237.3296654327</v>
      </c>
    </row>
    <row r="304" spans="1:15" outlineLevel="1">
      <c r="A304" s="319" t="str">
        <f t="shared" si="49"/>
        <v>27</v>
      </c>
      <c r="B304" s="253" t="str">
        <f t="shared" si="50"/>
        <v>2024-01</v>
      </c>
      <c r="C304" s="253">
        <f t="shared" si="54"/>
        <v>366</v>
      </c>
      <c r="D304" s="350">
        <v>45317</v>
      </c>
      <c r="E304" s="673">
        <v>0.04</v>
      </c>
      <c r="F304" s="672">
        <v>1.2999999999999999E-2</v>
      </c>
      <c r="G304" s="672">
        <f t="shared" si="57"/>
        <v>5.2999999999999999E-2</v>
      </c>
      <c r="H304" s="302">
        <f t="shared" si="51"/>
        <v>289617.48633879784</v>
      </c>
      <c r="I304" s="253">
        <f t="shared" si="48"/>
        <v>0</v>
      </c>
      <c r="J304" s="394">
        <f t="shared" si="55"/>
        <v>7530854.8160042306</v>
      </c>
      <c r="L304" s="672">
        <f t="shared" si="52"/>
        <v>5.2999999999999999E-2</v>
      </c>
      <c r="M304" s="302">
        <f t="shared" si="56"/>
        <v>289617.48633879784</v>
      </c>
      <c r="N304" s="253">
        <f t="shared" si="53"/>
        <v>0</v>
      </c>
      <c r="O304" s="394">
        <f t="shared" si="47"/>
        <v>7530854.8160042306</v>
      </c>
    </row>
    <row r="305" spans="1:15" outlineLevel="1">
      <c r="A305" s="319" t="str">
        <f t="shared" si="49"/>
        <v>28</v>
      </c>
      <c r="B305" s="253" t="str">
        <f t="shared" si="50"/>
        <v>2024-01</v>
      </c>
      <c r="C305" s="253">
        <f t="shared" si="54"/>
        <v>366</v>
      </c>
      <c r="D305" s="350">
        <v>45318</v>
      </c>
      <c r="E305" s="673">
        <v>0.04</v>
      </c>
      <c r="F305" s="672">
        <v>1.2999999999999999E-2</v>
      </c>
      <c r="G305" s="672">
        <f t="shared" si="57"/>
        <v>5.2999999999999999E-2</v>
      </c>
      <c r="H305" s="302">
        <f t="shared" si="51"/>
        <v>289617.48633879784</v>
      </c>
      <c r="I305" s="253">
        <f t="shared" si="48"/>
        <v>0</v>
      </c>
      <c r="J305" s="394">
        <f t="shared" si="55"/>
        <v>7820472.3023430286</v>
      </c>
      <c r="L305" s="672">
        <f t="shared" si="52"/>
        <v>5.2999999999999999E-2</v>
      </c>
      <c r="M305" s="302">
        <f t="shared" si="56"/>
        <v>289617.48633879784</v>
      </c>
      <c r="N305" s="253">
        <f t="shared" si="53"/>
        <v>0</v>
      </c>
      <c r="O305" s="394">
        <f t="shared" si="47"/>
        <v>7820472.3023430286</v>
      </c>
    </row>
    <row r="306" spans="1:15" outlineLevel="1">
      <c r="A306" s="319" t="str">
        <f t="shared" si="49"/>
        <v>29</v>
      </c>
      <c r="B306" s="253" t="str">
        <f t="shared" si="50"/>
        <v>2024-01</v>
      </c>
      <c r="C306" s="253">
        <f t="shared" si="54"/>
        <v>366</v>
      </c>
      <c r="D306" s="350">
        <v>45319</v>
      </c>
      <c r="E306" s="673">
        <v>0.04</v>
      </c>
      <c r="F306" s="672">
        <v>1.2999999999999999E-2</v>
      </c>
      <c r="G306" s="672">
        <f t="shared" si="57"/>
        <v>5.2999999999999999E-2</v>
      </c>
      <c r="H306" s="302">
        <f t="shared" si="51"/>
        <v>289617.48633879784</v>
      </c>
      <c r="I306" s="253">
        <f t="shared" si="48"/>
        <v>0</v>
      </c>
      <c r="J306" s="394">
        <f t="shared" si="55"/>
        <v>8110089.7886818266</v>
      </c>
      <c r="L306" s="672">
        <f t="shared" si="52"/>
        <v>5.2999999999999999E-2</v>
      </c>
      <c r="M306" s="302">
        <f t="shared" si="56"/>
        <v>289617.48633879784</v>
      </c>
      <c r="N306" s="253">
        <f t="shared" si="53"/>
        <v>0</v>
      </c>
      <c r="O306" s="394">
        <f t="shared" si="47"/>
        <v>8110089.7886818266</v>
      </c>
    </row>
    <row r="307" spans="1:15" outlineLevel="1">
      <c r="A307" s="319" t="str">
        <f t="shared" si="49"/>
        <v>30</v>
      </c>
      <c r="B307" s="253" t="str">
        <f t="shared" si="50"/>
        <v>2024-01</v>
      </c>
      <c r="C307" s="253">
        <f t="shared" si="54"/>
        <v>366</v>
      </c>
      <c r="D307" s="350">
        <v>45320</v>
      </c>
      <c r="E307" s="673">
        <v>0.04</v>
      </c>
      <c r="F307" s="672">
        <v>1.2999999999999999E-2</v>
      </c>
      <c r="G307" s="672">
        <f t="shared" si="57"/>
        <v>5.2999999999999999E-2</v>
      </c>
      <c r="H307" s="302">
        <f t="shared" si="51"/>
        <v>289617.48633879784</v>
      </c>
      <c r="I307" s="253">
        <f t="shared" si="48"/>
        <v>0</v>
      </c>
      <c r="J307" s="394">
        <f t="shared" si="55"/>
        <v>8399707.2750206236</v>
      </c>
      <c r="L307" s="672">
        <f t="shared" si="52"/>
        <v>5.2999999999999999E-2</v>
      </c>
      <c r="M307" s="302">
        <f t="shared" si="56"/>
        <v>289617.48633879784</v>
      </c>
      <c r="N307" s="253">
        <f t="shared" si="53"/>
        <v>0</v>
      </c>
      <c r="O307" s="394">
        <f t="shared" si="47"/>
        <v>8399707.2750206236</v>
      </c>
    </row>
    <row r="308" spans="1:15" outlineLevel="1">
      <c r="A308" s="319" t="str">
        <f t="shared" si="49"/>
        <v>31</v>
      </c>
      <c r="B308" s="253" t="str">
        <f t="shared" si="50"/>
        <v>2024-01</v>
      </c>
      <c r="C308" s="253">
        <f t="shared" si="54"/>
        <v>366</v>
      </c>
      <c r="D308" s="350">
        <v>45321</v>
      </c>
      <c r="E308" s="673">
        <v>0.04</v>
      </c>
      <c r="F308" s="672">
        <v>1.2999999999999999E-2</v>
      </c>
      <c r="G308" s="672">
        <f t="shared" si="57"/>
        <v>5.2999999999999999E-2</v>
      </c>
      <c r="H308" s="302">
        <f t="shared" si="51"/>
        <v>289617.48633879784</v>
      </c>
      <c r="I308" s="253">
        <f t="shared" si="48"/>
        <v>0</v>
      </c>
      <c r="J308" s="394">
        <f t="shared" si="55"/>
        <v>8689324.7613594215</v>
      </c>
      <c r="L308" s="672">
        <f t="shared" si="52"/>
        <v>5.2999999999999999E-2</v>
      </c>
      <c r="M308" s="302">
        <f t="shared" si="56"/>
        <v>289617.48633879784</v>
      </c>
      <c r="N308" s="253">
        <f t="shared" si="53"/>
        <v>0</v>
      </c>
      <c r="O308" s="394">
        <f t="shared" si="47"/>
        <v>8689324.7613594215</v>
      </c>
    </row>
    <row r="309" spans="1:15" outlineLevel="1">
      <c r="A309" s="319" t="str">
        <f t="shared" si="49"/>
        <v>01</v>
      </c>
      <c r="B309" s="253" t="str">
        <f t="shared" si="50"/>
        <v>2024-01</v>
      </c>
      <c r="C309" s="253">
        <f t="shared" si="54"/>
        <v>366</v>
      </c>
      <c r="D309" s="350">
        <v>45322</v>
      </c>
      <c r="E309" s="673">
        <v>0.04</v>
      </c>
      <c r="F309" s="672">
        <v>1.2999999999999999E-2</v>
      </c>
      <c r="G309" s="672">
        <f t="shared" si="57"/>
        <v>5.2999999999999999E-2</v>
      </c>
      <c r="H309" s="302">
        <f t="shared" si="51"/>
        <v>289617.48633879784</v>
      </c>
      <c r="I309" s="253">
        <f t="shared" si="48"/>
        <v>8978935</v>
      </c>
      <c r="J309" s="394">
        <f t="shared" si="55"/>
        <v>7.2476982194930315</v>
      </c>
      <c r="L309" s="672">
        <f t="shared" si="52"/>
        <v>5.2999999999999999E-2</v>
      </c>
      <c r="M309" s="302">
        <f t="shared" si="56"/>
        <v>289617.48633879784</v>
      </c>
      <c r="N309" s="253">
        <f t="shared" si="53"/>
        <v>8978935</v>
      </c>
      <c r="O309" s="394">
        <f t="shared" si="47"/>
        <v>7.2476982194930315</v>
      </c>
    </row>
    <row r="310" spans="1:15" outlineLevel="1">
      <c r="A310" s="319" t="str">
        <f t="shared" si="49"/>
        <v>02</v>
      </c>
      <c r="B310" s="253" t="str">
        <f t="shared" si="50"/>
        <v>2024-02</v>
      </c>
      <c r="C310" s="253">
        <f t="shared" si="54"/>
        <v>366</v>
      </c>
      <c r="D310" s="350">
        <v>45323</v>
      </c>
      <c r="E310" s="673">
        <v>0.04</v>
      </c>
      <c r="F310" s="672">
        <v>1.2999999999999999E-2</v>
      </c>
      <c r="G310" s="672">
        <f t="shared" si="57"/>
        <v>5.2999999999999999E-2</v>
      </c>
      <c r="H310" s="302">
        <f t="shared" si="51"/>
        <v>289617.48633879784</v>
      </c>
      <c r="I310" s="253">
        <f t="shared" si="48"/>
        <v>0</v>
      </c>
      <c r="J310" s="394">
        <f t="shared" si="55"/>
        <v>289624.73403701733</v>
      </c>
      <c r="L310" s="672">
        <f t="shared" si="52"/>
        <v>5.2999999999999999E-2</v>
      </c>
      <c r="M310" s="302">
        <f t="shared" si="56"/>
        <v>289617.48633879784</v>
      </c>
      <c r="N310" s="253">
        <f t="shared" si="53"/>
        <v>0</v>
      </c>
      <c r="O310" s="394">
        <f t="shared" si="47"/>
        <v>289624.73403701733</v>
      </c>
    </row>
    <row r="311" spans="1:15" outlineLevel="1">
      <c r="A311" s="319" t="str">
        <f t="shared" si="49"/>
        <v>03</v>
      </c>
      <c r="B311" s="253" t="str">
        <f t="shared" si="50"/>
        <v>2024-02</v>
      </c>
      <c r="C311" s="253">
        <f t="shared" si="54"/>
        <v>366</v>
      </c>
      <c r="D311" s="350">
        <v>45324</v>
      </c>
      <c r="E311" s="673">
        <v>0.04</v>
      </c>
      <c r="F311" s="672">
        <v>1.2999999999999999E-2</v>
      </c>
      <c r="G311" s="672">
        <f t="shared" si="57"/>
        <v>5.2999999999999999E-2</v>
      </c>
      <c r="H311" s="302">
        <f t="shared" si="51"/>
        <v>289617.48633879784</v>
      </c>
      <c r="I311" s="253">
        <f t="shared" si="48"/>
        <v>0</v>
      </c>
      <c r="J311" s="394">
        <f t="shared" si="55"/>
        <v>579242.22037581517</v>
      </c>
      <c r="L311" s="672">
        <f t="shared" si="52"/>
        <v>5.2999999999999999E-2</v>
      </c>
      <c r="M311" s="302">
        <f t="shared" si="56"/>
        <v>289617.48633879784</v>
      </c>
      <c r="N311" s="253">
        <f t="shared" si="53"/>
        <v>0</v>
      </c>
      <c r="O311" s="394">
        <f t="shared" si="47"/>
        <v>579242.22037581517</v>
      </c>
    </row>
    <row r="312" spans="1:15" outlineLevel="1">
      <c r="A312" s="319" t="str">
        <f t="shared" si="49"/>
        <v>04</v>
      </c>
      <c r="B312" s="253" t="str">
        <f t="shared" si="50"/>
        <v>2024-02</v>
      </c>
      <c r="C312" s="253">
        <f t="shared" si="54"/>
        <v>366</v>
      </c>
      <c r="D312" s="350">
        <v>45325</v>
      </c>
      <c r="E312" s="673">
        <v>0.04</v>
      </c>
      <c r="F312" s="672">
        <v>1.2999999999999999E-2</v>
      </c>
      <c r="G312" s="672">
        <f t="shared" si="57"/>
        <v>5.2999999999999999E-2</v>
      </c>
      <c r="H312" s="302">
        <f t="shared" si="51"/>
        <v>289617.48633879784</v>
      </c>
      <c r="I312" s="253">
        <f t="shared" si="48"/>
        <v>0</v>
      </c>
      <c r="J312" s="394">
        <f t="shared" si="55"/>
        <v>868859.70671461301</v>
      </c>
      <c r="L312" s="672">
        <f t="shared" si="52"/>
        <v>5.2999999999999999E-2</v>
      </c>
      <c r="M312" s="302">
        <f t="shared" si="56"/>
        <v>289617.48633879784</v>
      </c>
      <c r="N312" s="253">
        <f t="shared" si="53"/>
        <v>0</v>
      </c>
      <c r="O312" s="394">
        <f t="shared" si="47"/>
        <v>868859.70671461301</v>
      </c>
    </row>
    <row r="313" spans="1:15" outlineLevel="1">
      <c r="A313" s="319" t="str">
        <f t="shared" si="49"/>
        <v>05</v>
      </c>
      <c r="B313" s="253" t="str">
        <f t="shared" si="50"/>
        <v>2024-02</v>
      </c>
      <c r="C313" s="253">
        <f t="shared" si="54"/>
        <v>366</v>
      </c>
      <c r="D313" s="350">
        <v>45326</v>
      </c>
      <c r="E313" s="673">
        <v>0.04</v>
      </c>
      <c r="F313" s="672">
        <v>1.2999999999999999E-2</v>
      </c>
      <c r="G313" s="672">
        <f t="shared" si="57"/>
        <v>5.2999999999999999E-2</v>
      </c>
      <c r="H313" s="302">
        <f t="shared" si="51"/>
        <v>289617.48633879784</v>
      </c>
      <c r="I313" s="253">
        <f t="shared" si="48"/>
        <v>0</v>
      </c>
      <c r="J313" s="394">
        <f t="shared" si="55"/>
        <v>1158477.1930534109</v>
      </c>
      <c r="L313" s="672">
        <f t="shared" si="52"/>
        <v>5.2999999999999999E-2</v>
      </c>
      <c r="M313" s="302">
        <f t="shared" si="56"/>
        <v>289617.48633879784</v>
      </c>
      <c r="N313" s="253">
        <f t="shared" si="53"/>
        <v>0</v>
      </c>
      <c r="O313" s="394">
        <f t="shared" si="47"/>
        <v>1158477.1930534109</v>
      </c>
    </row>
    <row r="314" spans="1:15" outlineLevel="1">
      <c r="A314" s="319" t="str">
        <f t="shared" si="49"/>
        <v>06</v>
      </c>
      <c r="B314" s="253" t="str">
        <f t="shared" si="50"/>
        <v>2024-02</v>
      </c>
      <c r="C314" s="253">
        <f t="shared" si="54"/>
        <v>366</v>
      </c>
      <c r="D314" s="350">
        <v>45327</v>
      </c>
      <c r="E314" s="673">
        <v>0.04</v>
      </c>
      <c r="F314" s="672">
        <v>1.2999999999999999E-2</v>
      </c>
      <c r="G314" s="672">
        <f t="shared" si="57"/>
        <v>5.2999999999999999E-2</v>
      </c>
      <c r="H314" s="302">
        <f t="shared" si="51"/>
        <v>289617.48633879784</v>
      </c>
      <c r="I314" s="253">
        <f t="shared" si="48"/>
        <v>0</v>
      </c>
      <c r="J314" s="394">
        <f t="shared" si="55"/>
        <v>1448094.6793922088</v>
      </c>
      <c r="L314" s="672">
        <f t="shared" si="52"/>
        <v>5.2999999999999999E-2</v>
      </c>
      <c r="M314" s="302">
        <f t="shared" si="56"/>
        <v>289617.48633879784</v>
      </c>
      <c r="N314" s="253">
        <f t="shared" si="53"/>
        <v>0</v>
      </c>
      <c r="O314" s="394">
        <f t="shared" si="47"/>
        <v>1448094.6793922088</v>
      </c>
    </row>
    <row r="315" spans="1:15" outlineLevel="1">
      <c r="A315" s="319" t="str">
        <f t="shared" si="49"/>
        <v>07</v>
      </c>
      <c r="B315" s="253" t="str">
        <f t="shared" si="50"/>
        <v>2024-02</v>
      </c>
      <c r="C315" s="253">
        <f t="shared" si="54"/>
        <v>366</v>
      </c>
      <c r="D315" s="350">
        <v>45328</v>
      </c>
      <c r="E315" s="673">
        <v>0.04</v>
      </c>
      <c r="F315" s="672">
        <v>1.2999999999999999E-2</v>
      </c>
      <c r="G315" s="672">
        <f t="shared" si="57"/>
        <v>5.2999999999999999E-2</v>
      </c>
      <c r="H315" s="302">
        <f t="shared" si="51"/>
        <v>289617.48633879784</v>
      </c>
      <c r="I315" s="253">
        <f t="shared" si="48"/>
        <v>0</v>
      </c>
      <c r="J315" s="394">
        <f t="shared" si="55"/>
        <v>1737712.1657310068</v>
      </c>
      <c r="L315" s="672">
        <f t="shared" si="52"/>
        <v>5.2999999999999999E-2</v>
      </c>
      <c r="M315" s="302">
        <f t="shared" si="56"/>
        <v>289617.48633879784</v>
      </c>
      <c r="N315" s="253">
        <f t="shared" si="53"/>
        <v>0</v>
      </c>
      <c r="O315" s="394">
        <f t="shared" si="47"/>
        <v>1737712.1657310068</v>
      </c>
    </row>
    <row r="316" spans="1:15" outlineLevel="1">
      <c r="A316" s="319" t="str">
        <f t="shared" si="49"/>
        <v>08</v>
      </c>
      <c r="B316" s="253" t="str">
        <f t="shared" si="50"/>
        <v>2024-02</v>
      </c>
      <c r="C316" s="253">
        <f t="shared" si="54"/>
        <v>366</v>
      </c>
      <c r="D316" s="350">
        <v>45329</v>
      </c>
      <c r="E316" s="673">
        <v>0.04</v>
      </c>
      <c r="F316" s="672">
        <v>1.2999999999999999E-2</v>
      </c>
      <c r="G316" s="672">
        <f t="shared" si="57"/>
        <v>5.2999999999999999E-2</v>
      </c>
      <c r="H316" s="302">
        <f t="shared" si="51"/>
        <v>289617.48633879784</v>
      </c>
      <c r="I316" s="253">
        <f t="shared" si="48"/>
        <v>0</v>
      </c>
      <c r="J316" s="394">
        <f t="shared" si="55"/>
        <v>2027329.6520698047</v>
      </c>
      <c r="L316" s="672">
        <f t="shared" si="52"/>
        <v>5.2999999999999999E-2</v>
      </c>
      <c r="M316" s="302">
        <f t="shared" si="56"/>
        <v>289617.48633879784</v>
      </c>
      <c r="N316" s="253">
        <f t="shared" si="53"/>
        <v>0</v>
      </c>
      <c r="O316" s="394">
        <f t="shared" si="47"/>
        <v>2027329.6520698047</v>
      </c>
    </row>
    <row r="317" spans="1:15" outlineLevel="1">
      <c r="A317" s="319" t="str">
        <f t="shared" si="49"/>
        <v>09</v>
      </c>
      <c r="B317" s="253" t="str">
        <f t="shared" si="50"/>
        <v>2024-02</v>
      </c>
      <c r="C317" s="253">
        <f t="shared" si="54"/>
        <v>366</v>
      </c>
      <c r="D317" s="350">
        <v>45330</v>
      </c>
      <c r="E317" s="673">
        <v>0.04</v>
      </c>
      <c r="F317" s="672">
        <v>1.2999999999999999E-2</v>
      </c>
      <c r="G317" s="672">
        <f t="shared" si="57"/>
        <v>5.2999999999999999E-2</v>
      </c>
      <c r="H317" s="302">
        <f t="shared" si="51"/>
        <v>289617.48633879784</v>
      </c>
      <c r="I317" s="253">
        <f t="shared" si="48"/>
        <v>0</v>
      </c>
      <c r="J317" s="394">
        <f t="shared" si="55"/>
        <v>2316947.1384086027</v>
      </c>
      <c r="L317" s="672">
        <f t="shared" si="52"/>
        <v>5.2999999999999999E-2</v>
      </c>
      <c r="M317" s="302">
        <f t="shared" si="56"/>
        <v>289617.48633879784</v>
      </c>
      <c r="N317" s="253">
        <f t="shared" si="53"/>
        <v>0</v>
      </c>
      <c r="O317" s="394">
        <f t="shared" si="47"/>
        <v>2316947.1384086027</v>
      </c>
    </row>
    <row r="318" spans="1:15" outlineLevel="1">
      <c r="A318" s="319" t="str">
        <f t="shared" si="49"/>
        <v>10</v>
      </c>
      <c r="B318" s="253" t="str">
        <f t="shared" si="50"/>
        <v>2024-02</v>
      </c>
      <c r="C318" s="253">
        <f t="shared" si="54"/>
        <v>366</v>
      </c>
      <c r="D318" s="350">
        <v>45331</v>
      </c>
      <c r="E318" s="673">
        <v>0.04</v>
      </c>
      <c r="F318" s="672">
        <v>1.2999999999999999E-2</v>
      </c>
      <c r="G318" s="672">
        <f t="shared" si="57"/>
        <v>5.2999999999999999E-2</v>
      </c>
      <c r="H318" s="302">
        <f t="shared" si="51"/>
        <v>289617.48633879784</v>
      </c>
      <c r="I318" s="253">
        <f t="shared" si="48"/>
        <v>0</v>
      </c>
      <c r="J318" s="394">
        <f t="shared" si="55"/>
        <v>2606564.6247474006</v>
      </c>
      <c r="L318" s="672">
        <f t="shared" si="52"/>
        <v>5.2999999999999999E-2</v>
      </c>
      <c r="M318" s="302">
        <f t="shared" si="56"/>
        <v>289617.48633879784</v>
      </c>
      <c r="N318" s="253">
        <f t="shared" si="53"/>
        <v>0</v>
      </c>
      <c r="O318" s="394">
        <f t="shared" ref="O318:O337" si="58">O317+M318-N318</f>
        <v>2606564.6247474006</v>
      </c>
    </row>
    <row r="319" spans="1:15" outlineLevel="1">
      <c r="A319" s="319" t="str">
        <f t="shared" si="49"/>
        <v>11</v>
      </c>
      <c r="B319" s="253" t="str">
        <f t="shared" si="50"/>
        <v>2024-02</v>
      </c>
      <c r="C319" s="253">
        <f t="shared" si="54"/>
        <v>366</v>
      </c>
      <c r="D319" s="350">
        <v>45332</v>
      </c>
      <c r="E319" s="673">
        <v>0.04</v>
      </c>
      <c r="F319" s="672">
        <v>1.2999999999999999E-2</v>
      </c>
      <c r="G319" s="672">
        <f t="shared" si="57"/>
        <v>5.2999999999999999E-2</v>
      </c>
      <c r="H319" s="302">
        <f t="shared" si="51"/>
        <v>289617.48633879784</v>
      </c>
      <c r="I319" s="253">
        <f t="shared" si="48"/>
        <v>0</v>
      </c>
      <c r="J319" s="394">
        <f t="shared" si="55"/>
        <v>2896182.1110861986</v>
      </c>
      <c r="L319" s="672">
        <f t="shared" si="52"/>
        <v>5.2999999999999999E-2</v>
      </c>
      <c r="M319" s="302">
        <f t="shared" si="56"/>
        <v>289617.48633879784</v>
      </c>
      <c r="N319" s="253">
        <f t="shared" si="53"/>
        <v>0</v>
      </c>
      <c r="O319" s="394">
        <f t="shared" si="58"/>
        <v>2896182.1110861986</v>
      </c>
    </row>
    <row r="320" spans="1:15" outlineLevel="1">
      <c r="A320" s="319" t="str">
        <f t="shared" si="49"/>
        <v>12</v>
      </c>
      <c r="B320" s="253" t="str">
        <f t="shared" si="50"/>
        <v>2024-02</v>
      </c>
      <c r="C320" s="253">
        <f t="shared" si="54"/>
        <v>366</v>
      </c>
      <c r="D320" s="350">
        <v>45333</v>
      </c>
      <c r="E320" s="673">
        <v>0.04</v>
      </c>
      <c r="F320" s="672">
        <v>1.2999999999999999E-2</v>
      </c>
      <c r="G320" s="672">
        <f t="shared" si="57"/>
        <v>5.2999999999999999E-2</v>
      </c>
      <c r="H320" s="302">
        <f t="shared" si="51"/>
        <v>289617.48633879784</v>
      </c>
      <c r="I320" s="253">
        <f t="shared" si="48"/>
        <v>0</v>
      </c>
      <c r="J320" s="394">
        <f t="shared" si="55"/>
        <v>3185799.5974249966</v>
      </c>
      <c r="L320" s="672">
        <f t="shared" si="52"/>
        <v>5.2999999999999999E-2</v>
      </c>
      <c r="M320" s="302">
        <f t="shared" si="56"/>
        <v>289617.48633879784</v>
      </c>
      <c r="N320" s="253">
        <f t="shared" si="53"/>
        <v>0</v>
      </c>
      <c r="O320" s="394">
        <f t="shared" si="58"/>
        <v>3185799.5974249966</v>
      </c>
    </row>
    <row r="321" spans="1:15" outlineLevel="1">
      <c r="A321" s="319" t="str">
        <f t="shared" si="49"/>
        <v>13</v>
      </c>
      <c r="B321" s="253" t="str">
        <f t="shared" si="50"/>
        <v>2024-02</v>
      </c>
      <c r="C321" s="253">
        <f t="shared" si="54"/>
        <v>366</v>
      </c>
      <c r="D321" s="350">
        <v>45334</v>
      </c>
      <c r="E321" s="673">
        <v>0.04</v>
      </c>
      <c r="F321" s="672">
        <v>1.2999999999999999E-2</v>
      </c>
      <c r="G321" s="672">
        <f t="shared" si="57"/>
        <v>5.2999999999999999E-2</v>
      </c>
      <c r="H321" s="302">
        <f t="shared" si="51"/>
        <v>289617.48633879784</v>
      </c>
      <c r="I321" s="253">
        <f t="shared" si="48"/>
        <v>0</v>
      </c>
      <c r="J321" s="394">
        <f t="shared" si="55"/>
        <v>3475417.0837637945</v>
      </c>
      <c r="L321" s="672">
        <f t="shared" si="52"/>
        <v>5.2999999999999999E-2</v>
      </c>
      <c r="M321" s="302">
        <f t="shared" si="56"/>
        <v>289617.48633879784</v>
      </c>
      <c r="N321" s="253">
        <f t="shared" si="53"/>
        <v>0</v>
      </c>
      <c r="O321" s="394">
        <f t="shared" si="58"/>
        <v>3475417.0837637945</v>
      </c>
    </row>
    <row r="322" spans="1:15" outlineLevel="1">
      <c r="A322" s="319" t="str">
        <f t="shared" si="49"/>
        <v>14</v>
      </c>
      <c r="B322" s="253" t="str">
        <f t="shared" si="50"/>
        <v>2024-02</v>
      </c>
      <c r="C322" s="253">
        <f t="shared" si="54"/>
        <v>366</v>
      </c>
      <c r="D322" s="350">
        <v>45335</v>
      </c>
      <c r="E322" s="673">
        <v>0.04</v>
      </c>
      <c r="F322" s="672">
        <v>1.2999999999999999E-2</v>
      </c>
      <c r="G322" s="672">
        <f t="shared" si="57"/>
        <v>5.2999999999999999E-2</v>
      </c>
      <c r="H322" s="302">
        <f t="shared" si="51"/>
        <v>289617.48633879784</v>
      </c>
      <c r="I322" s="253">
        <f t="shared" si="48"/>
        <v>0</v>
      </c>
      <c r="J322" s="394">
        <f t="shared" si="55"/>
        <v>3765034.5701025925</v>
      </c>
      <c r="L322" s="672">
        <f t="shared" si="52"/>
        <v>5.2999999999999999E-2</v>
      </c>
      <c r="M322" s="302">
        <f t="shared" si="56"/>
        <v>289617.48633879784</v>
      </c>
      <c r="N322" s="253">
        <f t="shared" si="53"/>
        <v>0</v>
      </c>
      <c r="O322" s="394">
        <f t="shared" si="58"/>
        <v>3765034.5701025925</v>
      </c>
    </row>
    <row r="323" spans="1:15" outlineLevel="1">
      <c r="A323" s="319" t="str">
        <f t="shared" si="49"/>
        <v>15</v>
      </c>
      <c r="B323" s="253" t="str">
        <f t="shared" si="50"/>
        <v>2024-02</v>
      </c>
      <c r="C323" s="253">
        <f t="shared" si="54"/>
        <v>366</v>
      </c>
      <c r="D323" s="350">
        <v>45336</v>
      </c>
      <c r="E323" s="673">
        <v>0.04</v>
      </c>
      <c r="F323" s="672">
        <v>1.2999999999999999E-2</v>
      </c>
      <c r="G323" s="672">
        <f t="shared" si="57"/>
        <v>5.2999999999999999E-2</v>
      </c>
      <c r="H323" s="302">
        <f t="shared" si="51"/>
        <v>289617.48633879784</v>
      </c>
      <c r="I323" s="253">
        <f t="shared" ref="I323:I386" si="59">IFERROR(VLOOKUP(D323*1,R:U,4,0),0)</f>
        <v>0</v>
      </c>
      <c r="J323" s="394">
        <f t="shared" si="55"/>
        <v>4054652.0564413904</v>
      </c>
      <c r="L323" s="672">
        <f t="shared" si="52"/>
        <v>5.2999999999999999E-2</v>
      </c>
      <c r="M323" s="302">
        <f t="shared" si="56"/>
        <v>289617.48633879784</v>
      </c>
      <c r="N323" s="253">
        <f t="shared" si="53"/>
        <v>0</v>
      </c>
      <c r="O323" s="394">
        <f t="shared" si="58"/>
        <v>4054652.0564413904</v>
      </c>
    </row>
    <row r="324" spans="1:15" outlineLevel="1">
      <c r="A324" s="319" t="str">
        <f t="shared" ref="A324:A387" si="60">TEXT(D324+1,"dd")</f>
        <v>16</v>
      </c>
      <c r="B324" s="253" t="str">
        <f t="shared" ref="B324:B387" si="61">TEXT(D324,"yyyy-mm")</f>
        <v>2024-02</v>
      </c>
      <c r="C324" s="253">
        <f t="shared" si="54"/>
        <v>366</v>
      </c>
      <c r="D324" s="350">
        <v>45337</v>
      </c>
      <c r="E324" s="673">
        <v>0.04</v>
      </c>
      <c r="F324" s="672">
        <v>1.2999999999999999E-2</v>
      </c>
      <c r="G324" s="672">
        <f t="shared" si="57"/>
        <v>5.2999999999999999E-2</v>
      </c>
      <c r="H324" s="302">
        <f t="shared" ref="H324:H369" si="62">$B$1*$G324/C324*(D324-D323)</f>
        <v>289617.48633879784</v>
      </c>
      <c r="I324" s="253">
        <f t="shared" si="59"/>
        <v>0</v>
      </c>
      <c r="J324" s="394">
        <f t="shared" si="55"/>
        <v>4344269.5427801879</v>
      </c>
      <c r="L324" s="672">
        <f t="shared" ref="L324:L387" si="63">$C$1</f>
        <v>5.2999999999999999E-2</v>
      </c>
      <c r="M324" s="302">
        <f t="shared" si="56"/>
        <v>289617.48633879784</v>
      </c>
      <c r="N324" s="253">
        <f t="shared" ref="N324:N387" si="64">I324</f>
        <v>0</v>
      </c>
      <c r="O324" s="394">
        <f t="shared" si="58"/>
        <v>4344269.5427801879</v>
      </c>
    </row>
    <row r="325" spans="1:15" outlineLevel="1">
      <c r="A325" s="319" t="str">
        <f t="shared" si="60"/>
        <v>17</v>
      </c>
      <c r="B325" s="253" t="str">
        <f t="shared" si="61"/>
        <v>2024-02</v>
      </c>
      <c r="C325" s="253">
        <f t="shared" ref="C325:C388" si="65">TEXT(YEAR(D325)&amp;"-12-31","yyyy-mm-dd")-TEXT(YEAR(D325)-1&amp;"-12-31","yyyy-mm-dd")</f>
        <v>366</v>
      </c>
      <c r="D325" s="350">
        <v>45338</v>
      </c>
      <c r="E325" s="673">
        <v>0.04</v>
      </c>
      <c r="F325" s="672">
        <v>1.2999999999999999E-2</v>
      </c>
      <c r="G325" s="672">
        <f t="shared" si="57"/>
        <v>5.2999999999999999E-2</v>
      </c>
      <c r="H325" s="302">
        <f t="shared" si="62"/>
        <v>289617.48633879784</v>
      </c>
      <c r="I325" s="253">
        <f t="shared" si="59"/>
        <v>0</v>
      </c>
      <c r="J325" s="394">
        <f t="shared" ref="J325:J388" si="66">J324+H325-I325</f>
        <v>4633887.0291189859</v>
      </c>
      <c r="L325" s="672">
        <f t="shared" si="63"/>
        <v>5.2999999999999999E-2</v>
      </c>
      <c r="M325" s="302">
        <f t="shared" ref="M325:M388" si="67">$B$1*$L325/C325*(D325-D324)</f>
        <v>289617.48633879784</v>
      </c>
      <c r="N325" s="253">
        <f t="shared" si="64"/>
        <v>0</v>
      </c>
      <c r="O325" s="394">
        <f t="shared" si="58"/>
        <v>4633887.0291189859</v>
      </c>
    </row>
    <row r="326" spans="1:15" outlineLevel="1">
      <c r="A326" s="319" t="str">
        <f t="shared" si="60"/>
        <v>18</v>
      </c>
      <c r="B326" s="253" t="str">
        <f t="shared" si="61"/>
        <v>2024-02</v>
      </c>
      <c r="C326" s="253">
        <f t="shared" si="65"/>
        <v>366</v>
      </c>
      <c r="D326" s="350">
        <v>45339</v>
      </c>
      <c r="E326" s="673">
        <v>0.04</v>
      </c>
      <c r="F326" s="672">
        <v>1.2999999999999999E-2</v>
      </c>
      <c r="G326" s="672">
        <f t="shared" si="57"/>
        <v>5.2999999999999999E-2</v>
      </c>
      <c r="H326" s="302">
        <f t="shared" si="62"/>
        <v>289617.48633879784</v>
      </c>
      <c r="I326" s="253">
        <f t="shared" si="59"/>
        <v>0</v>
      </c>
      <c r="J326" s="394">
        <f t="shared" si="66"/>
        <v>4923504.5154577838</v>
      </c>
      <c r="L326" s="672">
        <f t="shared" si="63"/>
        <v>5.2999999999999999E-2</v>
      </c>
      <c r="M326" s="302">
        <f t="shared" si="67"/>
        <v>289617.48633879784</v>
      </c>
      <c r="N326" s="253">
        <f t="shared" si="64"/>
        <v>0</v>
      </c>
      <c r="O326" s="394">
        <f t="shared" si="58"/>
        <v>4923504.5154577838</v>
      </c>
    </row>
    <row r="327" spans="1:15" outlineLevel="1">
      <c r="A327" s="319" t="str">
        <f t="shared" si="60"/>
        <v>19</v>
      </c>
      <c r="B327" s="253" t="str">
        <f t="shared" si="61"/>
        <v>2024-02</v>
      </c>
      <c r="C327" s="253">
        <f t="shared" si="65"/>
        <v>366</v>
      </c>
      <c r="D327" s="350">
        <v>45340</v>
      </c>
      <c r="E327" s="673">
        <v>0.04</v>
      </c>
      <c r="F327" s="672">
        <v>1.2999999999999999E-2</v>
      </c>
      <c r="G327" s="672">
        <f t="shared" si="57"/>
        <v>5.2999999999999999E-2</v>
      </c>
      <c r="H327" s="302">
        <f t="shared" si="62"/>
        <v>289617.48633879784</v>
      </c>
      <c r="I327" s="253">
        <f t="shared" si="59"/>
        <v>0</v>
      </c>
      <c r="J327" s="394">
        <f t="shared" si="66"/>
        <v>5213122.0017965818</v>
      </c>
      <c r="L327" s="672">
        <f t="shared" si="63"/>
        <v>5.2999999999999999E-2</v>
      </c>
      <c r="M327" s="302">
        <f t="shared" si="67"/>
        <v>289617.48633879784</v>
      </c>
      <c r="N327" s="253">
        <f t="shared" si="64"/>
        <v>0</v>
      </c>
      <c r="O327" s="394">
        <f t="shared" si="58"/>
        <v>5213122.0017965818</v>
      </c>
    </row>
    <row r="328" spans="1:15" outlineLevel="1">
      <c r="A328" s="319" t="str">
        <f t="shared" si="60"/>
        <v>20</v>
      </c>
      <c r="B328" s="253" t="str">
        <f t="shared" si="61"/>
        <v>2024-02</v>
      </c>
      <c r="C328" s="253">
        <f t="shared" si="65"/>
        <v>366</v>
      </c>
      <c r="D328" s="350">
        <v>45341</v>
      </c>
      <c r="E328" s="673">
        <v>0.04</v>
      </c>
      <c r="F328" s="672">
        <v>1.2999999999999999E-2</v>
      </c>
      <c r="G328" s="672">
        <f t="shared" ref="G328:G391" si="68">+E328+F328</f>
        <v>5.2999999999999999E-2</v>
      </c>
      <c r="H328" s="302">
        <f t="shared" si="62"/>
        <v>289617.48633879784</v>
      </c>
      <c r="I328" s="253">
        <f t="shared" si="59"/>
        <v>0</v>
      </c>
      <c r="J328" s="394">
        <f t="shared" si="66"/>
        <v>5502739.4881353797</v>
      </c>
      <c r="L328" s="672">
        <f t="shared" si="63"/>
        <v>5.2999999999999999E-2</v>
      </c>
      <c r="M328" s="302">
        <f t="shared" si="67"/>
        <v>289617.48633879784</v>
      </c>
      <c r="N328" s="253">
        <f t="shared" si="64"/>
        <v>0</v>
      </c>
      <c r="O328" s="394">
        <f t="shared" si="58"/>
        <v>5502739.4881353797</v>
      </c>
    </row>
    <row r="329" spans="1:15" outlineLevel="1">
      <c r="A329" s="319" t="str">
        <f t="shared" si="60"/>
        <v>21</v>
      </c>
      <c r="B329" s="253" t="str">
        <f t="shared" si="61"/>
        <v>2024-02</v>
      </c>
      <c r="C329" s="253">
        <f t="shared" si="65"/>
        <v>366</v>
      </c>
      <c r="D329" s="350">
        <v>45342</v>
      </c>
      <c r="E329" s="673">
        <v>0.04</v>
      </c>
      <c r="F329" s="672">
        <v>1.2999999999999999E-2</v>
      </c>
      <c r="G329" s="672">
        <f t="shared" si="68"/>
        <v>5.2999999999999999E-2</v>
      </c>
      <c r="H329" s="302">
        <f t="shared" si="62"/>
        <v>289617.48633879784</v>
      </c>
      <c r="I329" s="253">
        <f t="shared" si="59"/>
        <v>0</v>
      </c>
      <c r="J329" s="394">
        <f t="shared" si="66"/>
        <v>5792356.9744741777</v>
      </c>
      <c r="L329" s="672">
        <f t="shared" si="63"/>
        <v>5.2999999999999999E-2</v>
      </c>
      <c r="M329" s="302">
        <f t="shared" si="67"/>
        <v>289617.48633879784</v>
      </c>
      <c r="N329" s="253">
        <f t="shared" si="64"/>
        <v>0</v>
      </c>
      <c r="O329" s="394">
        <f t="shared" si="58"/>
        <v>5792356.9744741777</v>
      </c>
    </row>
    <row r="330" spans="1:15" outlineLevel="1">
      <c r="A330" s="319" t="str">
        <f t="shared" si="60"/>
        <v>22</v>
      </c>
      <c r="B330" s="253" t="str">
        <f t="shared" si="61"/>
        <v>2024-02</v>
      </c>
      <c r="C330" s="253">
        <f t="shared" si="65"/>
        <v>366</v>
      </c>
      <c r="D330" s="350">
        <v>45343</v>
      </c>
      <c r="E330" s="673">
        <v>0.04</v>
      </c>
      <c r="F330" s="672">
        <v>1.2999999999999999E-2</v>
      </c>
      <c r="G330" s="672">
        <f t="shared" si="68"/>
        <v>5.2999999999999999E-2</v>
      </c>
      <c r="H330" s="302">
        <f t="shared" si="62"/>
        <v>289617.48633879784</v>
      </c>
      <c r="I330" s="253">
        <f t="shared" si="59"/>
        <v>0</v>
      </c>
      <c r="J330" s="394">
        <f t="shared" si="66"/>
        <v>6081974.4608129757</v>
      </c>
      <c r="L330" s="672">
        <f t="shared" si="63"/>
        <v>5.2999999999999999E-2</v>
      </c>
      <c r="M330" s="302">
        <f t="shared" si="67"/>
        <v>289617.48633879784</v>
      </c>
      <c r="N330" s="253">
        <f t="shared" si="64"/>
        <v>0</v>
      </c>
      <c r="O330" s="394">
        <f t="shared" si="58"/>
        <v>6081974.4608129757</v>
      </c>
    </row>
    <row r="331" spans="1:15" outlineLevel="1">
      <c r="A331" s="319" t="str">
        <f t="shared" si="60"/>
        <v>23</v>
      </c>
      <c r="B331" s="253" t="str">
        <f t="shared" si="61"/>
        <v>2024-02</v>
      </c>
      <c r="C331" s="253">
        <f t="shared" si="65"/>
        <v>366</v>
      </c>
      <c r="D331" s="350">
        <v>45344</v>
      </c>
      <c r="E331" s="673">
        <v>0.04</v>
      </c>
      <c r="F331" s="672">
        <v>1.2999999999999999E-2</v>
      </c>
      <c r="G331" s="672">
        <f t="shared" si="68"/>
        <v>5.2999999999999999E-2</v>
      </c>
      <c r="H331" s="302">
        <f t="shared" si="62"/>
        <v>289617.48633879784</v>
      </c>
      <c r="I331" s="253">
        <f t="shared" si="59"/>
        <v>0</v>
      </c>
      <c r="J331" s="394">
        <f t="shared" si="66"/>
        <v>6371591.9471517736</v>
      </c>
      <c r="L331" s="672">
        <f t="shared" si="63"/>
        <v>5.2999999999999999E-2</v>
      </c>
      <c r="M331" s="302">
        <f t="shared" si="67"/>
        <v>289617.48633879784</v>
      </c>
      <c r="N331" s="253">
        <f t="shared" si="64"/>
        <v>0</v>
      </c>
      <c r="O331" s="394">
        <f t="shared" si="58"/>
        <v>6371591.9471517736</v>
      </c>
    </row>
    <row r="332" spans="1:15" outlineLevel="1">
      <c r="A332" s="319" t="str">
        <f t="shared" si="60"/>
        <v>24</v>
      </c>
      <c r="B332" s="253" t="str">
        <f t="shared" si="61"/>
        <v>2024-02</v>
      </c>
      <c r="C332" s="253">
        <f t="shared" si="65"/>
        <v>366</v>
      </c>
      <c r="D332" s="350">
        <v>45345</v>
      </c>
      <c r="E332" s="673">
        <v>0.04</v>
      </c>
      <c r="F332" s="672">
        <v>1.2999999999999999E-2</v>
      </c>
      <c r="G332" s="672">
        <f t="shared" si="68"/>
        <v>5.2999999999999999E-2</v>
      </c>
      <c r="H332" s="302">
        <f t="shared" si="62"/>
        <v>289617.48633879784</v>
      </c>
      <c r="I332" s="253">
        <f t="shared" si="59"/>
        <v>0</v>
      </c>
      <c r="J332" s="394">
        <f t="shared" si="66"/>
        <v>6661209.4334905716</v>
      </c>
      <c r="L332" s="672">
        <f t="shared" si="63"/>
        <v>5.2999999999999999E-2</v>
      </c>
      <c r="M332" s="302">
        <f t="shared" si="67"/>
        <v>289617.48633879784</v>
      </c>
      <c r="N332" s="253">
        <f t="shared" si="64"/>
        <v>0</v>
      </c>
      <c r="O332" s="394">
        <f t="shared" si="58"/>
        <v>6661209.4334905716</v>
      </c>
    </row>
    <row r="333" spans="1:15" outlineLevel="1">
      <c r="A333" s="319" t="str">
        <f t="shared" si="60"/>
        <v>25</v>
      </c>
      <c r="B333" s="253" t="str">
        <f t="shared" si="61"/>
        <v>2024-02</v>
      </c>
      <c r="C333" s="253">
        <f t="shared" si="65"/>
        <v>366</v>
      </c>
      <c r="D333" s="350">
        <v>45346</v>
      </c>
      <c r="E333" s="673">
        <v>0.04</v>
      </c>
      <c r="F333" s="672">
        <v>1.2999999999999999E-2</v>
      </c>
      <c r="G333" s="672">
        <f t="shared" si="68"/>
        <v>5.2999999999999999E-2</v>
      </c>
      <c r="H333" s="302">
        <f t="shared" si="62"/>
        <v>289617.48633879784</v>
      </c>
      <c r="I333" s="253">
        <f t="shared" si="59"/>
        <v>0</v>
      </c>
      <c r="J333" s="394">
        <f t="shared" si="66"/>
        <v>6950826.9198293695</v>
      </c>
      <c r="L333" s="672">
        <f t="shared" si="63"/>
        <v>5.2999999999999999E-2</v>
      </c>
      <c r="M333" s="302">
        <f t="shared" si="67"/>
        <v>289617.48633879784</v>
      </c>
      <c r="N333" s="253">
        <f t="shared" si="64"/>
        <v>0</v>
      </c>
      <c r="O333" s="394">
        <f t="shared" si="58"/>
        <v>6950826.9198293695</v>
      </c>
    </row>
    <row r="334" spans="1:15" outlineLevel="1">
      <c r="A334" s="319" t="str">
        <f t="shared" si="60"/>
        <v>26</v>
      </c>
      <c r="B334" s="253" t="str">
        <f t="shared" si="61"/>
        <v>2024-02</v>
      </c>
      <c r="C334" s="253">
        <f t="shared" si="65"/>
        <v>366</v>
      </c>
      <c r="D334" s="350">
        <v>45347</v>
      </c>
      <c r="E334" s="673">
        <v>0.04</v>
      </c>
      <c r="F334" s="672">
        <v>1.2999999999999999E-2</v>
      </c>
      <c r="G334" s="672">
        <f t="shared" si="68"/>
        <v>5.2999999999999999E-2</v>
      </c>
      <c r="H334" s="302">
        <f t="shared" si="62"/>
        <v>289617.48633879784</v>
      </c>
      <c r="I334" s="253">
        <f t="shared" si="59"/>
        <v>0</v>
      </c>
      <c r="J334" s="394">
        <f t="shared" si="66"/>
        <v>7240444.4061681675</v>
      </c>
      <c r="L334" s="672">
        <f t="shared" si="63"/>
        <v>5.2999999999999999E-2</v>
      </c>
      <c r="M334" s="302">
        <f t="shared" si="67"/>
        <v>289617.48633879784</v>
      </c>
      <c r="N334" s="253">
        <f t="shared" si="64"/>
        <v>0</v>
      </c>
      <c r="O334" s="394">
        <f t="shared" si="58"/>
        <v>7240444.4061681675</v>
      </c>
    </row>
    <row r="335" spans="1:15" outlineLevel="1">
      <c r="A335" s="319" t="str">
        <f t="shared" si="60"/>
        <v>27</v>
      </c>
      <c r="B335" s="253" t="str">
        <f t="shared" si="61"/>
        <v>2024-02</v>
      </c>
      <c r="C335" s="253">
        <f t="shared" si="65"/>
        <v>366</v>
      </c>
      <c r="D335" s="350">
        <v>45348</v>
      </c>
      <c r="E335" s="673">
        <v>0.04</v>
      </c>
      <c r="F335" s="672">
        <v>1.2999999999999999E-2</v>
      </c>
      <c r="G335" s="672">
        <f t="shared" si="68"/>
        <v>5.2999999999999999E-2</v>
      </c>
      <c r="H335" s="302">
        <f t="shared" si="62"/>
        <v>289617.48633879784</v>
      </c>
      <c r="I335" s="253">
        <f t="shared" si="59"/>
        <v>0</v>
      </c>
      <c r="J335" s="394">
        <f t="shared" si="66"/>
        <v>7530061.8925069654</v>
      </c>
      <c r="L335" s="672">
        <f t="shared" si="63"/>
        <v>5.2999999999999999E-2</v>
      </c>
      <c r="M335" s="302">
        <f t="shared" si="67"/>
        <v>289617.48633879784</v>
      </c>
      <c r="N335" s="253">
        <f t="shared" si="64"/>
        <v>0</v>
      </c>
      <c r="O335" s="394">
        <f t="shared" si="58"/>
        <v>7530061.8925069654</v>
      </c>
    </row>
    <row r="336" spans="1:15" outlineLevel="1">
      <c r="A336" s="319" t="str">
        <f t="shared" si="60"/>
        <v>28</v>
      </c>
      <c r="B336" s="253" t="str">
        <f t="shared" si="61"/>
        <v>2024-02</v>
      </c>
      <c r="C336" s="253">
        <f t="shared" si="65"/>
        <v>366</v>
      </c>
      <c r="D336" s="350">
        <v>45349</v>
      </c>
      <c r="E336" s="673">
        <v>0.04</v>
      </c>
      <c r="F336" s="672">
        <v>1.2999999999999999E-2</v>
      </c>
      <c r="G336" s="672">
        <f t="shared" si="68"/>
        <v>5.2999999999999999E-2</v>
      </c>
      <c r="H336" s="302">
        <f t="shared" si="62"/>
        <v>289617.48633879784</v>
      </c>
      <c r="I336" s="253">
        <f t="shared" si="59"/>
        <v>0</v>
      </c>
      <c r="J336" s="394">
        <f t="shared" si="66"/>
        <v>7819679.3788457634</v>
      </c>
      <c r="L336" s="672">
        <f t="shared" si="63"/>
        <v>5.2999999999999999E-2</v>
      </c>
      <c r="M336" s="302">
        <f t="shared" si="67"/>
        <v>289617.48633879784</v>
      </c>
      <c r="N336" s="253">
        <f t="shared" si="64"/>
        <v>0</v>
      </c>
      <c r="O336" s="394">
        <f t="shared" si="58"/>
        <v>7819679.3788457634</v>
      </c>
    </row>
    <row r="337" spans="1:16" outlineLevel="1">
      <c r="A337" s="319" t="str">
        <f t="shared" si="60"/>
        <v>29</v>
      </c>
      <c r="B337" s="253" t="str">
        <f t="shared" si="61"/>
        <v>2024-02</v>
      </c>
      <c r="C337" s="253">
        <f t="shared" si="65"/>
        <v>366</v>
      </c>
      <c r="D337" s="350">
        <v>45350</v>
      </c>
      <c r="E337" s="673">
        <v>0.04</v>
      </c>
      <c r="F337" s="672">
        <v>1.2999999999999999E-2</v>
      </c>
      <c r="G337" s="672">
        <f t="shared" si="68"/>
        <v>5.2999999999999999E-2</v>
      </c>
      <c r="H337" s="302">
        <f t="shared" si="62"/>
        <v>289617.48633879784</v>
      </c>
      <c r="I337" s="253">
        <f t="shared" si="59"/>
        <v>0</v>
      </c>
      <c r="J337" s="394">
        <f t="shared" si="66"/>
        <v>8109296.8651845613</v>
      </c>
      <c r="L337" s="672">
        <f t="shared" si="63"/>
        <v>5.2999999999999999E-2</v>
      </c>
      <c r="M337" s="302">
        <f t="shared" si="67"/>
        <v>289617.48633879784</v>
      </c>
      <c r="N337" s="253">
        <f t="shared" si="64"/>
        <v>0</v>
      </c>
      <c r="O337" s="394">
        <f t="shared" si="58"/>
        <v>8109296.8651845613</v>
      </c>
    </row>
    <row r="338" spans="1:16" outlineLevel="1">
      <c r="A338" s="319" t="str">
        <f t="shared" si="60"/>
        <v>01</v>
      </c>
      <c r="B338" s="253" t="str">
        <f t="shared" si="61"/>
        <v>2024-02</v>
      </c>
      <c r="C338" s="253">
        <f t="shared" si="65"/>
        <v>366</v>
      </c>
      <c r="D338" s="350">
        <v>45351</v>
      </c>
      <c r="E338" s="673">
        <v>0.04</v>
      </c>
      <c r="F338" s="672">
        <v>1.2999999999999999E-2</v>
      </c>
      <c r="G338" s="672">
        <f t="shared" si="68"/>
        <v>5.2999999999999999E-2</v>
      </c>
      <c r="H338" s="302">
        <f t="shared" si="62"/>
        <v>289617.48633879784</v>
      </c>
      <c r="I338" s="253">
        <f t="shared" si="59"/>
        <v>8398907</v>
      </c>
      <c r="J338" s="394">
        <f>J337+H338-I338</f>
        <v>7.3515233583748341</v>
      </c>
      <c r="L338" s="672">
        <f t="shared" si="63"/>
        <v>5.2999999999999999E-2</v>
      </c>
      <c r="M338" s="302">
        <f t="shared" si="67"/>
        <v>289617.48633879784</v>
      </c>
      <c r="N338" s="253">
        <f t="shared" si="64"/>
        <v>8398907</v>
      </c>
      <c r="O338" s="394">
        <f>O337+M338-N338</f>
        <v>7.3515233583748341</v>
      </c>
      <c r="P338" s="654"/>
    </row>
    <row r="339" spans="1:16" outlineLevel="1">
      <c r="A339" s="319" t="str">
        <f t="shared" si="60"/>
        <v>02</v>
      </c>
      <c r="B339" s="253" t="str">
        <f t="shared" si="61"/>
        <v>2024-03</v>
      </c>
      <c r="C339" s="253">
        <f t="shared" si="65"/>
        <v>366</v>
      </c>
      <c r="D339" s="350">
        <v>45352</v>
      </c>
      <c r="E339" s="673">
        <v>0.04</v>
      </c>
      <c r="F339" s="672">
        <v>1.2999999999999999E-2</v>
      </c>
      <c r="G339" s="672">
        <f t="shared" si="68"/>
        <v>5.2999999999999999E-2</v>
      </c>
      <c r="H339" s="302">
        <f t="shared" si="62"/>
        <v>289617.48633879784</v>
      </c>
      <c r="I339" s="253">
        <f t="shared" si="59"/>
        <v>0</v>
      </c>
      <c r="J339" s="394">
        <f>J338+H339-I339</f>
        <v>289624.83786215622</v>
      </c>
      <c r="L339" s="672">
        <f t="shared" si="63"/>
        <v>5.2999999999999999E-2</v>
      </c>
      <c r="M339" s="302">
        <f t="shared" si="67"/>
        <v>289617.48633879784</v>
      </c>
      <c r="N339" s="253">
        <f t="shared" si="64"/>
        <v>0</v>
      </c>
      <c r="O339" s="394">
        <f>O338+M339-N339</f>
        <v>289624.83786215622</v>
      </c>
    </row>
    <row r="340" spans="1:16" outlineLevel="1">
      <c r="A340" s="319" t="str">
        <f t="shared" si="60"/>
        <v>03</v>
      </c>
      <c r="B340" s="253" t="str">
        <f t="shared" si="61"/>
        <v>2024-03</v>
      </c>
      <c r="C340" s="253">
        <f t="shared" si="65"/>
        <v>366</v>
      </c>
      <c r="D340" s="350">
        <v>45353</v>
      </c>
      <c r="E340" s="673">
        <v>0.04</v>
      </c>
      <c r="F340" s="672">
        <v>1.2999999999999999E-2</v>
      </c>
      <c r="G340" s="672">
        <f t="shared" si="68"/>
        <v>5.2999999999999999E-2</v>
      </c>
      <c r="H340" s="302">
        <f t="shared" si="62"/>
        <v>289617.48633879784</v>
      </c>
      <c r="I340" s="253">
        <f t="shared" si="59"/>
        <v>0</v>
      </c>
      <c r="J340" s="394">
        <f t="shared" si="66"/>
        <v>579242.32420095406</v>
      </c>
      <c r="L340" s="672">
        <f t="shared" si="63"/>
        <v>5.2999999999999999E-2</v>
      </c>
      <c r="M340" s="302">
        <f t="shared" si="67"/>
        <v>289617.48633879784</v>
      </c>
      <c r="N340" s="253">
        <f t="shared" si="64"/>
        <v>0</v>
      </c>
      <c r="O340" s="394">
        <f t="shared" ref="O340:O403" si="69">O339+M340-N340</f>
        <v>579242.32420095406</v>
      </c>
    </row>
    <row r="341" spans="1:16" outlineLevel="1">
      <c r="A341" s="319" t="str">
        <f t="shared" si="60"/>
        <v>04</v>
      </c>
      <c r="B341" s="253" t="str">
        <f t="shared" si="61"/>
        <v>2024-03</v>
      </c>
      <c r="C341" s="253">
        <f t="shared" si="65"/>
        <v>366</v>
      </c>
      <c r="D341" s="350">
        <v>45354</v>
      </c>
      <c r="E341" s="673">
        <v>0.04</v>
      </c>
      <c r="F341" s="672">
        <v>1.2999999999999999E-2</v>
      </c>
      <c r="G341" s="672">
        <f t="shared" si="68"/>
        <v>5.2999999999999999E-2</v>
      </c>
      <c r="H341" s="302">
        <f t="shared" si="62"/>
        <v>289617.48633879784</v>
      </c>
      <c r="I341" s="253">
        <f t="shared" si="59"/>
        <v>0</v>
      </c>
      <c r="J341" s="394">
        <f t="shared" si="66"/>
        <v>868859.8105397519</v>
      </c>
      <c r="L341" s="672">
        <f t="shared" si="63"/>
        <v>5.2999999999999999E-2</v>
      </c>
      <c r="M341" s="302">
        <f t="shared" si="67"/>
        <v>289617.48633879784</v>
      </c>
      <c r="N341" s="253">
        <f t="shared" si="64"/>
        <v>0</v>
      </c>
      <c r="O341" s="394">
        <f t="shared" si="69"/>
        <v>868859.8105397519</v>
      </c>
    </row>
    <row r="342" spans="1:16" outlineLevel="1">
      <c r="A342" s="319" t="str">
        <f t="shared" si="60"/>
        <v>05</v>
      </c>
      <c r="B342" s="253" t="str">
        <f t="shared" si="61"/>
        <v>2024-03</v>
      </c>
      <c r="C342" s="253">
        <f t="shared" si="65"/>
        <v>366</v>
      </c>
      <c r="D342" s="350">
        <v>45355</v>
      </c>
      <c r="E342" s="673">
        <v>0.04</v>
      </c>
      <c r="F342" s="672">
        <v>1.2999999999999999E-2</v>
      </c>
      <c r="G342" s="672">
        <f t="shared" si="68"/>
        <v>5.2999999999999999E-2</v>
      </c>
      <c r="H342" s="302">
        <f t="shared" si="62"/>
        <v>289617.48633879784</v>
      </c>
      <c r="I342" s="253">
        <f t="shared" si="59"/>
        <v>0</v>
      </c>
      <c r="J342" s="394">
        <f t="shared" si="66"/>
        <v>1158477.2968785497</v>
      </c>
      <c r="L342" s="672">
        <f t="shared" si="63"/>
        <v>5.2999999999999999E-2</v>
      </c>
      <c r="M342" s="302">
        <f t="shared" si="67"/>
        <v>289617.48633879784</v>
      </c>
      <c r="N342" s="253">
        <f t="shared" si="64"/>
        <v>0</v>
      </c>
      <c r="O342" s="394">
        <f t="shared" si="69"/>
        <v>1158477.2968785497</v>
      </c>
    </row>
    <row r="343" spans="1:16" outlineLevel="1">
      <c r="A343" s="319" t="str">
        <f t="shared" si="60"/>
        <v>06</v>
      </c>
      <c r="B343" s="253" t="str">
        <f t="shared" si="61"/>
        <v>2024-03</v>
      </c>
      <c r="C343" s="253">
        <f t="shared" si="65"/>
        <v>366</v>
      </c>
      <c r="D343" s="350">
        <v>45356</v>
      </c>
      <c r="E343" s="673">
        <v>0.04</v>
      </c>
      <c r="F343" s="672">
        <v>1.2999999999999999E-2</v>
      </c>
      <c r="G343" s="672">
        <f t="shared" si="68"/>
        <v>5.2999999999999999E-2</v>
      </c>
      <c r="H343" s="302">
        <f t="shared" si="62"/>
        <v>289617.48633879784</v>
      </c>
      <c r="I343" s="253">
        <f t="shared" si="59"/>
        <v>0</v>
      </c>
      <c r="J343" s="394">
        <f t="shared" si="66"/>
        <v>1448094.7832173477</v>
      </c>
      <c r="L343" s="672">
        <f t="shared" si="63"/>
        <v>5.2999999999999999E-2</v>
      </c>
      <c r="M343" s="302">
        <f t="shared" si="67"/>
        <v>289617.48633879784</v>
      </c>
      <c r="N343" s="253">
        <f t="shared" si="64"/>
        <v>0</v>
      </c>
      <c r="O343" s="394">
        <f t="shared" si="69"/>
        <v>1448094.7832173477</v>
      </c>
    </row>
    <row r="344" spans="1:16" outlineLevel="1">
      <c r="A344" s="319" t="str">
        <f t="shared" si="60"/>
        <v>07</v>
      </c>
      <c r="B344" s="253" t="str">
        <f t="shared" si="61"/>
        <v>2024-03</v>
      </c>
      <c r="C344" s="253">
        <f t="shared" si="65"/>
        <v>366</v>
      </c>
      <c r="D344" s="350">
        <v>45357</v>
      </c>
      <c r="E344" s="673">
        <v>0.04</v>
      </c>
      <c r="F344" s="672">
        <v>1.2999999999999999E-2</v>
      </c>
      <c r="G344" s="672">
        <f t="shared" si="68"/>
        <v>5.2999999999999999E-2</v>
      </c>
      <c r="H344" s="302">
        <f t="shared" si="62"/>
        <v>289617.48633879784</v>
      </c>
      <c r="I344" s="253">
        <f t="shared" si="59"/>
        <v>0</v>
      </c>
      <c r="J344" s="394">
        <f t="shared" si="66"/>
        <v>1737712.2695561456</v>
      </c>
      <c r="L344" s="672">
        <f t="shared" si="63"/>
        <v>5.2999999999999999E-2</v>
      </c>
      <c r="M344" s="302">
        <f t="shared" si="67"/>
        <v>289617.48633879784</v>
      </c>
      <c r="N344" s="253">
        <f t="shared" si="64"/>
        <v>0</v>
      </c>
      <c r="O344" s="394">
        <f t="shared" si="69"/>
        <v>1737712.2695561456</v>
      </c>
    </row>
    <row r="345" spans="1:16" outlineLevel="1">
      <c r="A345" s="319" t="str">
        <f t="shared" si="60"/>
        <v>08</v>
      </c>
      <c r="B345" s="253" t="str">
        <f t="shared" si="61"/>
        <v>2024-03</v>
      </c>
      <c r="C345" s="253">
        <f t="shared" si="65"/>
        <v>366</v>
      </c>
      <c r="D345" s="350">
        <v>45358</v>
      </c>
      <c r="E345" s="673">
        <v>0.04</v>
      </c>
      <c r="F345" s="672">
        <v>1.2999999999999999E-2</v>
      </c>
      <c r="G345" s="672">
        <f t="shared" si="68"/>
        <v>5.2999999999999999E-2</v>
      </c>
      <c r="H345" s="302">
        <f t="shared" si="62"/>
        <v>289617.48633879784</v>
      </c>
      <c r="I345" s="253">
        <f t="shared" si="59"/>
        <v>0</v>
      </c>
      <c r="J345" s="394">
        <f t="shared" si="66"/>
        <v>2027329.7558949436</v>
      </c>
      <c r="L345" s="672">
        <f t="shared" si="63"/>
        <v>5.2999999999999999E-2</v>
      </c>
      <c r="M345" s="302">
        <f t="shared" si="67"/>
        <v>289617.48633879784</v>
      </c>
      <c r="N345" s="253">
        <f t="shared" si="64"/>
        <v>0</v>
      </c>
      <c r="O345" s="394">
        <f t="shared" si="69"/>
        <v>2027329.7558949436</v>
      </c>
    </row>
    <row r="346" spans="1:16" outlineLevel="1">
      <c r="A346" s="319" t="str">
        <f t="shared" si="60"/>
        <v>09</v>
      </c>
      <c r="B346" s="253" t="str">
        <f t="shared" si="61"/>
        <v>2024-03</v>
      </c>
      <c r="C346" s="253">
        <f t="shared" si="65"/>
        <v>366</v>
      </c>
      <c r="D346" s="350">
        <v>45359</v>
      </c>
      <c r="E346" s="673">
        <v>0.04</v>
      </c>
      <c r="F346" s="672">
        <v>1.2999999999999999E-2</v>
      </c>
      <c r="G346" s="672">
        <f t="shared" si="68"/>
        <v>5.2999999999999999E-2</v>
      </c>
      <c r="H346" s="302">
        <f t="shared" si="62"/>
        <v>289617.48633879784</v>
      </c>
      <c r="I346" s="253">
        <f t="shared" si="59"/>
        <v>0</v>
      </c>
      <c r="J346" s="394">
        <f t="shared" si="66"/>
        <v>2316947.2422337416</v>
      </c>
      <c r="L346" s="672">
        <f t="shared" si="63"/>
        <v>5.2999999999999999E-2</v>
      </c>
      <c r="M346" s="302">
        <f t="shared" si="67"/>
        <v>289617.48633879784</v>
      </c>
      <c r="N346" s="253">
        <f t="shared" si="64"/>
        <v>0</v>
      </c>
      <c r="O346" s="394">
        <f t="shared" si="69"/>
        <v>2316947.2422337416</v>
      </c>
    </row>
    <row r="347" spans="1:16" outlineLevel="1">
      <c r="A347" s="319" t="str">
        <f t="shared" si="60"/>
        <v>10</v>
      </c>
      <c r="B347" s="253" t="str">
        <f t="shared" si="61"/>
        <v>2024-03</v>
      </c>
      <c r="C347" s="253">
        <f t="shared" si="65"/>
        <v>366</v>
      </c>
      <c r="D347" s="350">
        <v>45360</v>
      </c>
      <c r="E347" s="673">
        <v>0.04</v>
      </c>
      <c r="F347" s="672">
        <v>1.2999999999999999E-2</v>
      </c>
      <c r="G347" s="672">
        <f t="shared" si="68"/>
        <v>5.2999999999999999E-2</v>
      </c>
      <c r="H347" s="302">
        <f t="shared" si="62"/>
        <v>289617.48633879784</v>
      </c>
      <c r="I347" s="253">
        <f t="shared" si="59"/>
        <v>0</v>
      </c>
      <c r="J347" s="394">
        <f t="shared" si="66"/>
        <v>2606564.7285725395</v>
      </c>
      <c r="L347" s="672">
        <f t="shared" si="63"/>
        <v>5.2999999999999999E-2</v>
      </c>
      <c r="M347" s="302">
        <f t="shared" si="67"/>
        <v>289617.48633879784</v>
      </c>
      <c r="N347" s="253">
        <f t="shared" si="64"/>
        <v>0</v>
      </c>
      <c r="O347" s="394">
        <f t="shared" si="69"/>
        <v>2606564.7285725395</v>
      </c>
    </row>
    <row r="348" spans="1:16" outlineLevel="1">
      <c r="A348" s="319" t="str">
        <f t="shared" si="60"/>
        <v>11</v>
      </c>
      <c r="B348" s="253" t="str">
        <f t="shared" si="61"/>
        <v>2024-03</v>
      </c>
      <c r="C348" s="253">
        <f t="shared" si="65"/>
        <v>366</v>
      </c>
      <c r="D348" s="350">
        <v>45361</v>
      </c>
      <c r="E348" s="673">
        <v>0.04</v>
      </c>
      <c r="F348" s="672">
        <v>1.2999999999999999E-2</v>
      </c>
      <c r="G348" s="672">
        <f t="shared" si="68"/>
        <v>5.2999999999999999E-2</v>
      </c>
      <c r="H348" s="302">
        <f t="shared" si="62"/>
        <v>289617.48633879784</v>
      </c>
      <c r="I348" s="253">
        <f t="shared" si="59"/>
        <v>0</v>
      </c>
      <c r="J348" s="394">
        <f t="shared" si="66"/>
        <v>2896182.2149113375</v>
      </c>
      <c r="L348" s="672">
        <f t="shared" si="63"/>
        <v>5.2999999999999999E-2</v>
      </c>
      <c r="M348" s="302">
        <f t="shared" si="67"/>
        <v>289617.48633879784</v>
      </c>
      <c r="N348" s="253">
        <f t="shared" si="64"/>
        <v>0</v>
      </c>
      <c r="O348" s="394">
        <f t="shared" si="69"/>
        <v>2896182.2149113375</v>
      </c>
    </row>
    <row r="349" spans="1:16" outlineLevel="1">
      <c r="A349" s="319" t="str">
        <f t="shared" si="60"/>
        <v>12</v>
      </c>
      <c r="B349" s="253" t="str">
        <f t="shared" si="61"/>
        <v>2024-03</v>
      </c>
      <c r="C349" s="253">
        <f t="shared" si="65"/>
        <v>366</v>
      </c>
      <c r="D349" s="350">
        <v>45362</v>
      </c>
      <c r="E349" s="673">
        <v>0.04</v>
      </c>
      <c r="F349" s="672">
        <v>1.2999999999999999E-2</v>
      </c>
      <c r="G349" s="672">
        <f t="shared" si="68"/>
        <v>5.2999999999999999E-2</v>
      </c>
      <c r="H349" s="302">
        <f t="shared" si="62"/>
        <v>289617.48633879784</v>
      </c>
      <c r="I349" s="253">
        <f t="shared" si="59"/>
        <v>0</v>
      </c>
      <c r="J349" s="394">
        <f t="shared" si="66"/>
        <v>3185799.7012501354</v>
      </c>
      <c r="L349" s="672">
        <f t="shared" si="63"/>
        <v>5.2999999999999999E-2</v>
      </c>
      <c r="M349" s="302">
        <f t="shared" si="67"/>
        <v>289617.48633879784</v>
      </c>
      <c r="N349" s="253">
        <f t="shared" si="64"/>
        <v>0</v>
      </c>
      <c r="O349" s="394">
        <f t="shared" si="69"/>
        <v>3185799.7012501354</v>
      </c>
    </row>
    <row r="350" spans="1:16" outlineLevel="1">
      <c r="A350" s="319" t="str">
        <f t="shared" si="60"/>
        <v>13</v>
      </c>
      <c r="B350" s="253" t="str">
        <f t="shared" si="61"/>
        <v>2024-03</v>
      </c>
      <c r="C350" s="253">
        <f t="shared" si="65"/>
        <v>366</v>
      </c>
      <c r="D350" s="350">
        <v>45363</v>
      </c>
      <c r="E350" s="673">
        <v>0.04</v>
      </c>
      <c r="F350" s="672">
        <v>1.2999999999999999E-2</v>
      </c>
      <c r="G350" s="672">
        <f t="shared" si="68"/>
        <v>5.2999999999999999E-2</v>
      </c>
      <c r="H350" s="302">
        <f t="shared" si="62"/>
        <v>289617.48633879784</v>
      </c>
      <c r="I350" s="253">
        <f t="shared" si="59"/>
        <v>0</v>
      </c>
      <c r="J350" s="394">
        <f t="shared" si="66"/>
        <v>3475417.1875889334</v>
      </c>
      <c r="L350" s="672">
        <f t="shared" si="63"/>
        <v>5.2999999999999999E-2</v>
      </c>
      <c r="M350" s="302">
        <f t="shared" si="67"/>
        <v>289617.48633879784</v>
      </c>
      <c r="N350" s="253">
        <f t="shared" si="64"/>
        <v>0</v>
      </c>
      <c r="O350" s="394">
        <f t="shared" si="69"/>
        <v>3475417.1875889334</v>
      </c>
    </row>
    <row r="351" spans="1:16" outlineLevel="1">
      <c r="A351" s="319" t="str">
        <f t="shared" si="60"/>
        <v>14</v>
      </c>
      <c r="B351" s="253" t="str">
        <f t="shared" si="61"/>
        <v>2024-03</v>
      </c>
      <c r="C351" s="253">
        <f t="shared" si="65"/>
        <v>366</v>
      </c>
      <c r="D351" s="350">
        <v>45364</v>
      </c>
      <c r="E351" s="673">
        <v>0.04</v>
      </c>
      <c r="F351" s="672">
        <v>1.2999999999999999E-2</v>
      </c>
      <c r="G351" s="672">
        <f t="shared" si="68"/>
        <v>5.2999999999999999E-2</v>
      </c>
      <c r="H351" s="302">
        <f t="shared" si="62"/>
        <v>289617.48633879784</v>
      </c>
      <c r="I351" s="253">
        <f t="shared" si="59"/>
        <v>0</v>
      </c>
      <c r="J351" s="394">
        <f t="shared" si="66"/>
        <v>3765034.6739277313</v>
      </c>
      <c r="L351" s="672">
        <f t="shared" si="63"/>
        <v>5.2999999999999999E-2</v>
      </c>
      <c r="M351" s="302">
        <f t="shared" si="67"/>
        <v>289617.48633879784</v>
      </c>
      <c r="N351" s="253">
        <f t="shared" si="64"/>
        <v>0</v>
      </c>
      <c r="O351" s="394">
        <f t="shared" si="69"/>
        <v>3765034.6739277313</v>
      </c>
    </row>
    <row r="352" spans="1:16" outlineLevel="1">
      <c r="A352" s="319" t="str">
        <f t="shared" si="60"/>
        <v>15</v>
      </c>
      <c r="B352" s="253" t="str">
        <f t="shared" si="61"/>
        <v>2024-03</v>
      </c>
      <c r="C352" s="253">
        <f t="shared" si="65"/>
        <v>366</v>
      </c>
      <c r="D352" s="350">
        <v>45365</v>
      </c>
      <c r="E352" s="673">
        <v>0.04</v>
      </c>
      <c r="F352" s="672">
        <v>1.2999999999999999E-2</v>
      </c>
      <c r="G352" s="672">
        <f t="shared" si="68"/>
        <v>5.2999999999999999E-2</v>
      </c>
      <c r="H352" s="302">
        <f t="shared" si="62"/>
        <v>289617.48633879784</v>
      </c>
      <c r="I352" s="253">
        <f t="shared" si="59"/>
        <v>0</v>
      </c>
      <c r="J352" s="394">
        <f t="shared" si="66"/>
        <v>4054652.1602665293</v>
      </c>
      <c r="L352" s="672">
        <f t="shared" si="63"/>
        <v>5.2999999999999999E-2</v>
      </c>
      <c r="M352" s="302">
        <f t="shared" si="67"/>
        <v>289617.48633879784</v>
      </c>
      <c r="N352" s="253">
        <f t="shared" si="64"/>
        <v>0</v>
      </c>
      <c r="O352" s="394">
        <f t="shared" si="69"/>
        <v>4054652.1602665293</v>
      </c>
    </row>
    <row r="353" spans="1:15" outlineLevel="1">
      <c r="A353" s="319" t="str">
        <f t="shared" si="60"/>
        <v>16</v>
      </c>
      <c r="B353" s="253" t="str">
        <f t="shared" si="61"/>
        <v>2024-03</v>
      </c>
      <c r="C353" s="253">
        <f t="shared" si="65"/>
        <v>366</v>
      </c>
      <c r="D353" s="350">
        <v>45366</v>
      </c>
      <c r="E353" s="673">
        <v>0.04</v>
      </c>
      <c r="F353" s="672">
        <v>1.2999999999999999E-2</v>
      </c>
      <c r="G353" s="672">
        <f t="shared" si="68"/>
        <v>5.2999999999999999E-2</v>
      </c>
      <c r="H353" s="302">
        <f t="shared" si="62"/>
        <v>289617.48633879784</v>
      </c>
      <c r="I353" s="253">
        <f t="shared" si="59"/>
        <v>0</v>
      </c>
      <c r="J353" s="394">
        <f t="shared" si="66"/>
        <v>4344269.6466053268</v>
      </c>
      <c r="L353" s="672">
        <f t="shared" si="63"/>
        <v>5.2999999999999999E-2</v>
      </c>
      <c r="M353" s="302">
        <f t="shared" si="67"/>
        <v>289617.48633879784</v>
      </c>
      <c r="N353" s="253">
        <f t="shared" si="64"/>
        <v>0</v>
      </c>
      <c r="O353" s="394">
        <f t="shared" si="69"/>
        <v>4344269.6466053268</v>
      </c>
    </row>
    <row r="354" spans="1:15" outlineLevel="1">
      <c r="A354" s="319" t="str">
        <f t="shared" si="60"/>
        <v>17</v>
      </c>
      <c r="B354" s="253" t="str">
        <f t="shared" si="61"/>
        <v>2024-03</v>
      </c>
      <c r="C354" s="253">
        <f t="shared" si="65"/>
        <v>366</v>
      </c>
      <c r="D354" s="350">
        <v>45367</v>
      </c>
      <c r="E354" s="673">
        <v>0.04</v>
      </c>
      <c r="F354" s="672">
        <v>1.2999999999999999E-2</v>
      </c>
      <c r="G354" s="672">
        <f t="shared" si="68"/>
        <v>5.2999999999999999E-2</v>
      </c>
      <c r="H354" s="302">
        <f t="shared" si="62"/>
        <v>289617.48633879784</v>
      </c>
      <c r="I354" s="253">
        <f t="shared" si="59"/>
        <v>0</v>
      </c>
      <c r="J354" s="394">
        <f t="shared" si="66"/>
        <v>4633887.1329441248</v>
      </c>
      <c r="L354" s="672">
        <f t="shared" si="63"/>
        <v>5.2999999999999999E-2</v>
      </c>
      <c r="M354" s="302">
        <f t="shared" si="67"/>
        <v>289617.48633879784</v>
      </c>
      <c r="N354" s="253">
        <f t="shared" si="64"/>
        <v>0</v>
      </c>
      <c r="O354" s="394">
        <f t="shared" si="69"/>
        <v>4633887.1329441248</v>
      </c>
    </row>
    <row r="355" spans="1:15" outlineLevel="1">
      <c r="A355" s="319" t="str">
        <f t="shared" si="60"/>
        <v>18</v>
      </c>
      <c r="B355" s="253" t="str">
        <f t="shared" si="61"/>
        <v>2024-03</v>
      </c>
      <c r="C355" s="253">
        <f t="shared" si="65"/>
        <v>366</v>
      </c>
      <c r="D355" s="350">
        <v>45368</v>
      </c>
      <c r="E355" s="673">
        <v>0.04</v>
      </c>
      <c r="F355" s="672">
        <v>1.2999999999999999E-2</v>
      </c>
      <c r="G355" s="672">
        <f t="shared" si="68"/>
        <v>5.2999999999999999E-2</v>
      </c>
      <c r="H355" s="302">
        <f t="shared" si="62"/>
        <v>289617.48633879784</v>
      </c>
      <c r="I355" s="253">
        <f t="shared" si="59"/>
        <v>0</v>
      </c>
      <c r="J355" s="394">
        <f t="shared" si="66"/>
        <v>4923504.6192829227</v>
      </c>
      <c r="L355" s="672">
        <f t="shared" si="63"/>
        <v>5.2999999999999999E-2</v>
      </c>
      <c r="M355" s="302">
        <f t="shared" si="67"/>
        <v>289617.48633879784</v>
      </c>
      <c r="N355" s="253">
        <f t="shared" si="64"/>
        <v>0</v>
      </c>
      <c r="O355" s="394">
        <f t="shared" si="69"/>
        <v>4923504.6192829227</v>
      </c>
    </row>
    <row r="356" spans="1:15" outlineLevel="1">
      <c r="A356" s="319" t="str">
        <f t="shared" si="60"/>
        <v>19</v>
      </c>
      <c r="B356" s="253" t="str">
        <f t="shared" si="61"/>
        <v>2024-03</v>
      </c>
      <c r="C356" s="253">
        <f t="shared" si="65"/>
        <v>366</v>
      </c>
      <c r="D356" s="350">
        <v>45369</v>
      </c>
      <c r="E356" s="673">
        <v>0.04</v>
      </c>
      <c r="F356" s="672">
        <v>1.2999999999999999E-2</v>
      </c>
      <c r="G356" s="672">
        <f t="shared" si="68"/>
        <v>5.2999999999999999E-2</v>
      </c>
      <c r="H356" s="302">
        <f t="shared" si="62"/>
        <v>289617.48633879784</v>
      </c>
      <c r="I356" s="253">
        <f t="shared" si="59"/>
        <v>0</v>
      </c>
      <c r="J356" s="394">
        <f t="shared" si="66"/>
        <v>5213122.1056217207</v>
      </c>
      <c r="L356" s="672">
        <f t="shared" si="63"/>
        <v>5.2999999999999999E-2</v>
      </c>
      <c r="M356" s="302">
        <f t="shared" si="67"/>
        <v>289617.48633879784</v>
      </c>
      <c r="N356" s="253">
        <f t="shared" si="64"/>
        <v>0</v>
      </c>
      <c r="O356" s="394">
        <f t="shared" si="69"/>
        <v>5213122.1056217207</v>
      </c>
    </row>
    <row r="357" spans="1:15" outlineLevel="1">
      <c r="A357" s="319" t="str">
        <f t="shared" si="60"/>
        <v>20</v>
      </c>
      <c r="B357" s="253" t="str">
        <f t="shared" si="61"/>
        <v>2024-03</v>
      </c>
      <c r="C357" s="253">
        <f t="shared" si="65"/>
        <v>366</v>
      </c>
      <c r="D357" s="350">
        <v>45370</v>
      </c>
      <c r="E357" s="673">
        <v>0.04</v>
      </c>
      <c r="F357" s="672">
        <v>1.2999999999999999E-2</v>
      </c>
      <c r="G357" s="672">
        <f t="shared" si="68"/>
        <v>5.2999999999999999E-2</v>
      </c>
      <c r="H357" s="302">
        <f t="shared" si="62"/>
        <v>289617.48633879784</v>
      </c>
      <c r="I357" s="253">
        <f t="shared" si="59"/>
        <v>0</v>
      </c>
      <c r="J357" s="394">
        <f t="shared" si="66"/>
        <v>5502739.5919605186</v>
      </c>
      <c r="L357" s="672">
        <f t="shared" si="63"/>
        <v>5.2999999999999999E-2</v>
      </c>
      <c r="M357" s="302">
        <f t="shared" si="67"/>
        <v>289617.48633879784</v>
      </c>
      <c r="N357" s="253">
        <f t="shared" si="64"/>
        <v>0</v>
      </c>
      <c r="O357" s="394">
        <f t="shared" si="69"/>
        <v>5502739.5919605186</v>
      </c>
    </row>
    <row r="358" spans="1:15" outlineLevel="1">
      <c r="A358" s="319" t="str">
        <f t="shared" si="60"/>
        <v>21</v>
      </c>
      <c r="B358" s="253" t="str">
        <f t="shared" si="61"/>
        <v>2024-03</v>
      </c>
      <c r="C358" s="253">
        <f t="shared" si="65"/>
        <v>366</v>
      </c>
      <c r="D358" s="350">
        <v>45371</v>
      </c>
      <c r="E358" s="673">
        <v>0.04</v>
      </c>
      <c r="F358" s="672">
        <v>1.2999999999999999E-2</v>
      </c>
      <c r="G358" s="672">
        <f t="shared" si="68"/>
        <v>5.2999999999999999E-2</v>
      </c>
      <c r="H358" s="302">
        <f t="shared" si="62"/>
        <v>289617.48633879784</v>
      </c>
      <c r="I358" s="253">
        <f t="shared" si="59"/>
        <v>0</v>
      </c>
      <c r="J358" s="394">
        <f t="shared" si="66"/>
        <v>5792357.0782993166</v>
      </c>
      <c r="L358" s="672">
        <f t="shared" si="63"/>
        <v>5.2999999999999999E-2</v>
      </c>
      <c r="M358" s="302">
        <f t="shared" si="67"/>
        <v>289617.48633879784</v>
      </c>
      <c r="N358" s="253">
        <f t="shared" si="64"/>
        <v>0</v>
      </c>
      <c r="O358" s="394">
        <f t="shared" si="69"/>
        <v>5792357.0782993166</v>
      </c>
    </row>
    <row r="359" spans="1:15" outlineLevel="1">
      <c r="A359" s="319" t="str">
        <f t="shared" si="60"/>
        <v>22</v>
      </c>
      <c r="B359" s="253" t="str">
        <f t="shared" si="61"/>
        <v>2024-03</v>
      </c>
      <c r="C359" s="253">
        <f t="shared" si="65"/>
        <v>366</v>
      </c>
      <c r="D359" s="350">
        <v>45372</v>
      </c>
      <c r="E359" s="673">
        <v>0.04</v>
      </c>
      <c r="F359" s="672">
        <v>1.2999999999999999E-2</v>
      </c>
      <c r="G359" s="672">
        <f t="shared" si="68"/>
        <v>5.2999999999999999E-2</v>
      </c>
      <c r="H359" s="302">
        <f t="shared" si="62"/>
        <v>289617.48633879784</v>
      </c>
      <c r="I359" s="253">
        <f t="shared" si="59"/>
        <v>0</v>
      </c>
      <c r="J359" s="394">
        <f t="shared" si="66"/>
        <v>6081974.5646381145</v>
      </c>
      <c r="L359" s="672">
        <f t="shared" si="63"/>
        <v>5.2999999999999999E-2</v>
      </c>
      <c r="M359" s="302">
        <f t="shared" si="67"/>
        <v>289617.48633879784</v>
      </c>
      <c r="N359" s="253">
        <f t="shared" si="64"/>
        <v>0</v>
      </c>
      <c r="O359" s="394">
        <f t="shared" si="69"/>
        <v>6081974.5646381145</v>
      </c>
    </row>
    <row r="360" spans="1:15" outlineLevel="1">
      <c r="A360" s="319" t="str">
        <f t="shared" si="60"/>
        <v>23</v>
      </c>
      <c r="B360" s="253" t="str">
        <f t="shared" si="61"/>
        <v>2024-03</v>
      </c>
      <c r="C360" s="253">
        <f t="shared" si="65"/>
        <v>366</v>
      </c>
      <c r="D360" s="350">
        <v>45373</v>
      </c>
      <c r="E360" s="673">
        <v>0.04</v>
      </c>
      <c r="F360" s="672">
        <v>1.2999999999999999E-2</v>
      </c>
      <c r="G360" s="672">
        <f t="shared" si="68"/>
        <v>5.2999999999999999E-2</v>
      </c>
      <c r="H360" s="302">
        <f t="shared" si="62"/>
        <v>289617.48633879784</v>
      </c>
      <c r="I360" s="253">
        <f t="shared" si="59"/>
        <v>0</v>
      </c>
      <c r="J360" s="394">
        <f t="shared" si="66"/>
        <v>6371592.0509769125</v>
      </c>
      <c r="L360" s="672">
        <f t="shared" si="63"/>
        <v>5.2999999999999999E-2</v>
      </c>
      <c r="M360" s="302">
        <f t="shared" si="67"/>
        <v>289617.48633879784</v>
      </c>
      <c r="N360" s="253">
        <f t="shared" si="64"/>
        <v>0</v>
      </c>
      <c r="O360" s="394">
        <f t="shared" si="69"/>
        <v>6371592.0509769125</v>
      </c>
    </row>
    <row r="361" spans="1:15" outlineLevel="1">
      <c r="A361" s="319" t="str">
        <f t="shared" si="60"/>
        <v>24</v>
      </c>
      <c r="B361" s="253" t="str">
        <f t="shared" si="61"/>
        <v>2024-03</v>
      </c>
      <c r="C361" s="253">
        <f t="shared" si="65"/>
        <v>366</v>
      </c>
      <c r="D361" s="350">
        <v>45374</v>
      </c>
      <c r="E361" s="673">
        <v>0.04</v>
      </c>
      <c r="F361" s="672">
        <v>1.2999999999999999E-2</v>
      </c>
      <c r="G361" s="672">
        <f t="shared" si="68"/>
        <v>5.2999999999999999E-2</v>
      </c>
      <c r="H361" s="302">
        <f t="shared" si="62"/>
        <v>289617.48633879784</v>
      </c>
      <c r="I361" s="253">
        <f t="shared" si="59"/>
        <v>0</v>
      </c>
      <c r="J361" s="394">
        <f t="shared" si="66"/>
        <v>6661209.5373157104</v>
      </c>
      <c r="L361" s="672">
        <f t="shared" si="63"/>
        <v>5.2999999999999999E-2</v>
      </c>
      <c r="M361" s="302">
        <f t="shared" si="67"/>
        <v>289617.48633879784</v>
      </c>
      <c r="N361" s="253">
        <f t="shared" si="64"/>
        <v>0</v>
      </c>
      <c r="O361" s="394">
        <f t="shared" si="69"/>
        <v>6661209.5373157104</v>
      </c>
    </row>
    <row r="362" spans="1:15" outlineLevel="1">
      <c r="A362" s="319" t="str">
        <f t="shared" si="60"/>
        <v>25</v>
      </c>
      <c r="B362" s="253" t="str">
        <f t="shared" si="61"/>
        <v>2024-03</v>
      </c>
      <c r="C362" s="253">
        <f t="shared" si="65"/>
        <v>366</v>
      </c>
      <c r="D362" s="350">
        <v>45375</v>
      </c>
      <c r="E362" s="673">
        <v>0.04</v>
      </c>
      <c r="F362" s="672">
        <v>1.2999999999999999E-2</v>
      </c>
      <c r="G362" s="672">
        <f t="shared" si="68"/>
        <v>5.2999999999999999E-2</v>
      </c>
      <c r="H362" s="302">
        <f t="shared" si="62"/>
        <v>289617.48633879784</v>
      </c>
      <c r="I362" s="253">
        <f t="shared" si="59"/>
        <v>0</v>
      </c>
      <c r="J362" s="394">
        <f t="shared" si="66"/>
        <v>6950827.0236545084</v>
      </c>
      <c r="L362" s="672">
        <f t="shared" si="63"/>
        <v>5.2999999999999999E-2</v>
      </c>
      <c r="M362" s="302">
        <f t="shared" si="67"/>
        <v>289617.48633879784</v>
      </c>
      <c r="N362" s="253">
        <f t="shared" si="64"/>
        <v>0</v>
      </c>
      <c r="O362" s="394">
        <f t="shared" si="69"/>
        <v>6950827.0236545084</v>
      </c>
    </row>
    <row r="363" spans="1:15" outlineLevel="1">
      <c r="A363" s="319" t="str">
        <f t="shared" si="60"/>
        <v>26</v>
      </c>
      <c r="B363" s="253" t="str">
        <f t="shared" si="61"/>
        <v>2024-03</v>
      </c>
      <c r="C363" s="253">
        <f t="shared" si="65"/>
        <v>366</v>
      </c>
      <c r="D363" s="350">
        <v>45376</v>
      </c>
      <c r="E363" s="673">
        <v>0.04</v>
      </c>
      <c r="F363" s="672">
        <v>1.2999999999999999E-2</v>
      </c>
      <c r="G363" s="672">
        <f t="shared" si="68"/>
        <v>5.2999999999999999E-2</v>
      </c>
      <c r="H363" s="302">
        <f t="shared" si="62"/>
        <v>289617.48633879784</v>
      </c>
      <c r="I363" s="253">
        <f t="shared" si="59"/>
        <v>0</v>
      </c>
      <c r="J363" s="394">
        <f t="shared" si="66"/>
        <v>7240444.5099933064</v>
      </c>
      <c r="L363" s="672">
        <f t="shared" si="63"/>
        <v>5.2999999999999999E-2</v>
      </c>
      <c r="M363" s="302">
        <f t="shared" si="67"/>
        <v>289617.48633879784</v>
      </c>
      <c r="N363" s="253">
        <f t="shared" si="64"/>
        <v>0</v>
      </c>
      <c r="O363" s="394">
        <f t="shared" si="69"/>
        <v>7240444.5099933064</v>
      </c>
    </row>
    <row r="364" spans="1:15" outlineLevel="1">
      <c r="A364" s="319" t="str">
        <f t="shared" si="60"/>
        <v>27</v>
      </c>
      <c r="B364" s="253" t="str">
        <f t="shared" si="61"/>
        <v>2024-03</v>
      </c>
      <c r="C364" s="253">
        <f t="shared" si="65"/>
        <v>366</v>
      </c>
      <c r="D364" s="350">
        <v>45377</v>
      </c>
      <c r="E364" s="673">
        <v>0.04</v>
      </c>
      <c r="F364" s="672">
        <v>1.2999999999999999E-2</v>
      </c>
      <c r="G364" s="672">
        <f t="shared" si="68"/>
        <v>5.2999999999999999E-2</v>
      </c>
      <c r="H364" s="302">
        <f t="shared" si="62"/>
        <v>289617.48633879784</v>
      </c>
      <c r="I364" s="253">
        <f t="shared" si="59"/>
        <v>0</v>
      </c>
      <c r="J364" s="394">
        <f t="shared" si="66"/>
        <v>7530061.9963321043</v>
      </c>
      <c r="L364" s="672">
        <f t="shared" si="63"/>
        <v>5.2999999999999999E-2</v>
      </c>
      <c r="M364" s="302">
        <f t="shared" si="67"/>
        <v>289617.48633879784</v>
      </c>
      <c r="N364" s="253">
        <f t="shared" si="64"/>
        <v>0</v>
      </c>
      <c r="O364" s="394">
        <f t="shared" si="69"/>
        <v>7530061.9963321043</v>
      </c>
    </row>
    <row r="365" spans="1:15" outlineLevel="1">
      <c r="A365" s="319" t="str">
        <f t="shared" si="60"/>
        <v>28</v>
      </c>
      <c r="B365" s="253" t="str">
        <f t="shared" si="61"/>
        <v>2024-03</v>
      </c>
      <c r="C365" s="253">
        <f t="shared" si="65"/>
        <v>366</v>
      </c>
      <c r="D365" s="350">
        <v>45378</v>
      </c>
      <c r="E365" s="673">
        <v>0.04</v>
      </c>
      <c r="F365" s="672">
        <v>1.2999999999999999E-2</v>
      </c>
      <c r="G365" s="672">
        <f t="shared" si="68"/>
        <v>5.2999999999999999E-2</v>
      </c>
      <c r="H365" s="302">
        <f t="shared" si="62"/>
        <v>289617.48633879784</v>
      </c>
      <c r="I365" s="253">
        <f t="shared" si="59"/>
        <v>0</v>
      </c>
      <c r="J365" s="394">
        <f t="shared" si="66"/>
        <v>7819679.4826709023</v>
      </c>
      <c r="L365" s="672">
        <f t="shared" si="63"/>
        <v>5.2999999999999999E-2</v>
      </c>
      <c r="M365" s="302">
        <f t="shared" si="67"/>
        <v>289617.48633879784</v>
      </c>
      <c r="N365" s="253">
        <f t="shared" si="64"/>
        <v>0</v>
      </c>
      <c r="O365" s="394">
        <f t="shared" si="69"/>
        <v>7819679.4826709023</v>
      </c>
    </row>
    <row r="366" spans="1:15" outlineLevel="1">
      <c r="A366" s="319" t="str">
        <f t="shared" si="60"/>
        <v>29</v>
      </c>
      <c r="B366" s="253" t="str">
        <f t="shared" si="61"/>
        <v>2024-03</v>
      </c>
      <c r="C366" s="253">
        <f t="shared" si="65"/>
        <v>366</v>
      </c>
      <c r="D366" s="350">
        <v>45379</v>
      </c>
      <c r="E366" s="673">
        <v>0.04</v>
      </c>
      <c r="F366" s="672">
        <v>1.2999999999999999E-2</v>
      </c>
      <c r="G366" s="672">
        <f t="shared" si="68"/>
        <v>5.2999999999999999E-2</v>
      </c>
      <c r="H366" s="302">
        <f t="shared" si="62"/>
        <v>289617.48633879784</v>
      </c>
      <c r="I366" s="253">
        <f t="shared" si="59"/>
        <v>0</v>
      </c>
      <c r="J366" s="394">
        <f t="shared" si="66"/>
        <v>8109296.9690097002</v>
      </c>
      <c r="L366" s="672">
        <f t="shared" si="63"/>
        <v>5.2999999999999999E-2</v>
      </c>
      <c r="M366" s="302">
        <f t="shared" si="67"/>
        <v>289617.48633879784</v>
      </c>
      <c r="N366" s="253">
        <f t="shared" si="64"/>
        <v>0</v>
      </c>
      <c r="O366" s="394">
        <f t="shared" si="69"/>
        <v>8109296.9690097002</v>
      </c>
    </row>
    <row r="367" spans="1:15" outlineLevel="1">
      <c r="A367" s="319" t="str">
        <f t="shared" si="60"/>
        <v>30</v>
      </c>
      <c r="B367" s="253" t="str">
        <f t="shared" si="61"/>
        <v>2024-03</v>
      </c>
      <c r="C367" s="253">
        <f t="shared" si="65"/>
        <v>366</v>
      </c>
      <c r="D367" s="350">
        <v>45380</v>
      </c>
      <c r="E367" s="673">
        <v>0.04</v>
      </c>
      <c r="F367" s="672">
        <v>1.2999999999999999E-2</v>
      </c>
      <c r="G367" s="672">
        <f t="shared" si="68"/>
        <v>5.2999999999999999E-2</v>
      </c>
      <c r="H367" s="302">
        <f t="shared" si="62"/>
        <v>289617.48633879784</v>
      </c>
      <c r="I367" s="253">
        <f t="shared" si="59"/>
        <v>0</v>
      </c>
      <c r="J367" s="394">
        <f t="shared" si="66"/>
        <v>8398914.4553484973</v>
      </c>
      <c r="L367" s="672">
        <f t="shared" si="63"/>
        <v>5.2999999999999999E-2</v>
      </c>
      <c r="M367" s="302">
        <f t="shared" si="67"/>
        <v>289617.48633879784</v>
      </c>
      <c r="N367" s="253">
        <f t="shared" si="64"/>
        <v>0</v>
      </c>
      <c r="O367" s="394">
        <f t="shared" si="69"/>
        <v>8398914.4553484973</v>
      </c>
    </row>
    <row r="368" spans="1:15" outlineLevel="1">
      <c r="A368" s="319" t="str">
        <f t="shared" si="60"/>
        <v>31</v>
      </c>
      <c r="B368" s="253" t="str">
        <f t="shared" si="61"/>
        <v>2024-03</v>
      </c>
      <c r="C368" s="253">
        <f t="shared" si="65"/>
        <v>366</v>
      </c>
      <c r="D368" s="350">
        <v>45381</v>
      </c>
      <c r="E368" s="673">
        <v>0.04</v>
      </c>
      <c r="F368" s="672">
        <v>1.2999999999999999E-2</v>
      </c>
      <c r="G368" s="672">
        <f t="shared" si="68"/>
        <v>5.2999999999999999E-2</v>
      </c>
      <c r="H368" s="302">
        <f t="shared" si="62"/>
        <v>289617.48633879784</v>
      </c>
      <c r="I368" s="253">
        <f t="shared" si="59"/>
        <v>0</v>
      </c>
      <c r="J368" s="394">
        <f t="shared" si="66"/>
        <v>8688531.9416872952</v>
      </c>
      <c r="L368" s="672">
        <f t="shared" si="63"/>
        <v>5.2999999999999999E-2</v>
      </c>
      <c r="M368" s="302">
        <f t="shared" si="67"/>
        <v>289617.48633879784</v>
      </c>
      <c r="N368" s="253">
        <f t="shared" si="64"/>
        <v>0</v>
      </c>
      <c r="O368" s="394">
        <f t="shared" si="69"/>
        <v>8688531.9416872952</v>
      </c>
    </row>
    <row r="369" spans="1:16" s="680" customFormat="1" outlineLevel="1">
      <c r="A369" s="664" t="str">
        <f t="shared" si="60"/>
        <v>01</v>
      </c>
      <c r="B369" s="253" t="str">
        <f t="shared" si="61"/>
        <v>2024-03</v>
      </c>
      <c r="C369" s="665">
        <f t="shared" si="65"/>
        <v>366</v>
      </c>
      <c r="D369" s="666">
        <v>45382</v>
      </c>
      <c r="E369" s="678">
        <v>0.04</v>
      </c>
      <c r="F369" s="677">
        <v>1.2999999999999999E-2</v>
      </c>
      <c r="G369" s="677">
        <f t="shared" si="68"/>
        <v>5.2999999999999999E-2</v>
      </c>
      <c r="H369" s="667">
        <f t="shared" si="62"/>
        <v>289617.48633879784</v>
      </c>
      <c r="I369" s="665">
        <v>8978142</v>
      </c>
      <c r="J369" s="668">
        <f t="shared" si="66"/>
        <v>7.4280260931700468</v>
      </c>
      <c r="K369" s="671"/>
      <c r="L369" s="677">
        <f t="shared" si="63"/>
        <v>5.2999999999999999E-2</v>
      </c>
      <c r="M369" s="667">
        <f t="shared" si="67"/>
        <v>289617.48633879784</v>
      </c>
      <c r="N369" s="665">
        <f t="shared" si="64"/>
        <v>8978142</v>
      </c>
      <c r="O369" s="668">
        <f t="shared" si="69"/>
        <v>7.4280260931700468</v>
      </c>
      <c r="P369" s="679"/>
    </row>
    <row r="370" spans="1:16">
      <c r="A370" s="319" t="str">
        <f t="shared" si="60"/>
        <v>02</v>
      </c>
      <c r="B370" s="253" t="str">
        <f t="shared" si="61"/>
        <v>2024-04</v>
      </c>
      <c r="C370" s="253">
        <f t="shared" si="65"/>
        <v>366</v>
      </c>
      <c r="D370" s="350">
        <v>45383</v>
      </c>
      <c r="E370" s="675">
        <v>3.7999999999999999E-2</v>
      </c>
      <c r="F370" s="672">
        <v>1.2999999999999999E-2</v>
      </c>
      <c r="G370" s="672">
        <f t="shared" si="68"/>
        <v>5.0999999999999997E-2</v>
      </c>
      <c r="H370" s="302">
        <f>$B$1*$G370/C370*(D370-D369)</f>
        <v>278688.52459016396</v>
      </c>
      <c r="I370" s="1248">
        <v>0</v>
      </c>
      <c r="J370" s="394">
        <f t="shared" si="66"/>
        <v>278695.95261625713</v>
      </c>
      <c r="L370" s="672">
        <f t="shared" si="63"/>
        <v>5.2999999999999999E-2</v>
      </c>
      <c r="M370" s="302">
        <f t="shared" si="67"/>
        <v>289617.48633879784</v>
      </c>
      <c r="N370" s="253">
        <f t="shared" si="64"/>
        <v>0</v>
      </c>
      <c r="O370" s="394">
        <f t="shared" si="69"/>
        <v>289624.91436489101</v>
      </c>
      <c r="P370" s="654">
        <f>H370-M370</f>
        <v>-10928.961748633883</v>
      </c>
    </row>
    <row r="371" spans="1:16">
      <c r="A371" s="319" t="str">
        <f t="shared" si="60"/>
        <v>03</v>
      </c>
      <c r="B371" s="253" t="str">
        <f t="shared" si="61"/>
        <v>2024-04</v>
      </c>
      <c r="C371" s="253">
        <f t="shared" si="65"/>
        <v>366</v>
      </c>
      <c r="D371" s="350">
        <v>45384</v>
      </c>
      <c r="E371" s="675">
        <f>+E370</f>
        <v>3.7999999999999999E-2</v>
      </c>
      <c r="F371" s="672">
        <v>1.2999999999999999E-2</v>
      </c>
      <c r="G371" s="672">
        <f t="shared" si="68"/>
        <v>5.0999999999999997E-2</v>
      </c>
      <c r="H371" s="302">
        <f t="shared" ref="H371:H434" si="70">$B$1*$G371/C371*(D371-D370)</f>
        <v>278688.52459016396</v>
      </c>
      <c r="I371" s="253">
        <f t="shared" si="59"/>
        <v>0</v>
      </c>
      <c r="J371" s="394">
        <f t="shared" si="66"/>
        <v>557384.47720642108</v>
      </c>
      <c r="L371" s="672">
        <f t="shared" si="63"/>
        <v>5.2999999999999999E-2</v>
      </c>
      <c r="M371" s="302">
        <f t="shared" si="67"/>
        <v>289617.48633879784</v>
      </c>
      <c r="N371" s="253">
        <f t="shared" si="64"/>
        <v>0</v>
      </c>
      <c r="O371" s="394">
        <f t="shared" si="69"/>
        <v>579242.40070368885</v>
      </c>
      <c r="P371" s="654">
        <f t="shared" ref="P371:P434" si="71">H371-M371</f>
        <v>-10928.961748633883</v>
      </c>
    </row>
    <row r="372" spans="1:16">
      <c r="A372" s="319" t="str">
        <f t="shared" si="60"/>
        <v>04</v>
      </c>
      <c r="B372" s="253" t="str">
        <f t="shared" si="61"/>
        <v>2024-04</v>
      </c>
      <c r="C372" s="253">
        <f t="shared" si="65"/>
        <v>366</v>
      </c>
      <c r="D372" s="350">
        <v>45385</v>
      </c>
      <c r="E372" s="675">
        <f t="shared" ref="E372:E435" si="72">+E371</f>
        <v>3.7999999999999999E-2</v>
      </c>
      <c r="F372" s="672">
        <v>1.2999999999999999E-2</v>
      </c>
      <c r="G372" s="672">
        <f t="shared" si="68"/>
        <v>5.0999999999999997E-2</v>
      </c>
      <c r="H372" s="302">
        <f t="shared" si="70"/>
        <v>278688.52459016396</v>
      </c>
      <c r="I372" s="253">
        <f t="shared" si="59"/>
        <v>0</v>
      </c>
      <c r="J372" s="394">
        <f t="shared" si="66"/>
        <v>836073.00179658504</v>
      </c>
      <c r="L372" s="672">
        <f t="shared" si="63"/>
        <v>5.2999999999999999E-2</v>
      </c>
      <c r="M372" s="302">
        <f t="shared" si="67"/>
        <v>289617.48633879784</v>
      </c>
      <c r="N372" s="253">
        <f t="shared" si="64"/>
        <v>0</v>
      </c>
      <c r="O372" s="394">
        <f t="shared" si="69"/>
        <v>868859.88704248669</v>
      </c>
      <c r="P372" s="654">
        <f t="shared" si="71"/>
        <v>-10928.961748633883</v>
      </c>
    </row>
    <row r="373" spans="1:16" outlineLevel="1">
      <c r="A373" s="319" t="str">
        <f t="shared" si="60"/>
        <v>05</v>
      </c>
      <c r="B373" s="253" t="str">
        <f t="shared" si="61"/>
        <v>2024-04</v>
      </c>
      <c r="C373" s="253">
        <f t="shared" si="65"/>
        <v>366</v>
      </c>
      <c r="D373" s="350">
        <v>45386</v>
      </c>
      <c r="E373" s="675">
        <f t="shared" si="72"/>
        <v>3.7999999999999999E-2</v>
      </c>
      <c r="F373" s="672">
        <v>1.2999999999999999E-2</v>
      </c>
      <c r="G373" s="672">
        <f t="shared" si="68"/>
        <v>5.0999999999999997E-2</v>
      </c>
      <c r="H373" s="302">
        <f t="shared" si="70"/>
        <v>278688.52459016396</v>
      </c>
      <c r="I373" s="253">
        <f t="shared" si="59"/>
        <v>0</v>
      </c>
      <c r="J373" s="394">
        <f t="shared" si="66"/>
        <v>1114761.526386749</v>
      </c>
      <c r="L373" s="672">
        <f t="shared" si="63"/>
        <v>5.2999999999999999E-2</v>
      </c>
      <c r="M373" s="302">
        <f t="shared" si="67"/>
        <v>289617.48633879784</v>
      </c>
      <c r="N373" s="253">
        <f t="shared" si="64"/>
        <v>0</v>
      </c>
      <c r="O373" s="394">
        <f t="shared" si="69"/>
        <v>1158477.3733812845</v>
      </c>
      <c r="P373" s="654">
        <f t="shared" si="71"/>
        <v>-10928.961748633883</v>
      </c>
    </row>
    <row r="374" spans="1:16" outlineLevel="1">
      <c r="A374" s="319" t="str">
        <f t="shared" si="60"/>
        <v>06</v>
      </c>
      <c r="B374" s="253" t="str">
        <f t="shared" si="61"/>
        <v>2024-04</v>
      </c>
      <c r="C374" s="253">
        <f t="shared" si="65"/>
        <v>366</v>
      </c>
      <c r="D374" s="350">
        <v>45387</v>
      </c>
      <c r="E374" s="675">
        <f t="shared" si="72"/>
        <v>3.7999999999999999E-2</v>
      </c>
      <c r="F374" s="672">
        <v>1.2999999999999999E-2</v>
      </c>
      <c r="G374" s="672">
        <f t="shared" si="68"/>
        <v>5.0999999999999997E-2</v>
      </c>
      <c r="H374" s="302">
        <f t="shared" si="70"/>
        <v>278688.52459016396</v>
      </c>
      <c r="I374" s="253">
        <f t="shared" si="59"/>
        <v>0</v>
      </c>
      <c r="J374" s="394">
        <f t="shared" si="66"/>
        <v>1393450.050976913</v>
      </c>
      <c r="L374" s="672">
        <f t="shared" si="63"/>
        <v>5.2999999999999999E-2</v>
      </c>
      <c r="M374" s="302">
        <f t="shared" si="67"/>
        <v>289617.48633879784</v>
      </c>
      <c r="N374" s="253">
        <f t="shared" si="64"/>
        <v>0</v>
      </c>
      <c r="O374" s="394">
        <f t="shared" si="69"/>
        <v>1448094.8597200825</v>
      </c>
      <c r="P374" s="654">
        <f t="shared" si="71"/>
        <v>-10928.961748633883</v>
      </c>
    </row>
    <row r="375" spans="1:16" outlineLevel="1">
      <c r="A375" s="319" t="str">
        <f t="shared" si="60"/>
        <v>07</v>
      </c>
      <c r="B375" s="253" t="str">
        <f t="shared" si="61"/>
        <v>2024-04</v>
      </c>
      <c r="C375" s="253">
        <f t="shared" si="65"/>
        <v>366</v>
      </c>
      <c r="D375" s="350">
        <v>45388</v>
      </c>
      <c r="E375" s="675">
        <f t="shared" si="72"/>
        <v>3.7999999999999999E-2</v>
      </c>
      <c r="F375" s="672">
        <v>1.2999999999999999E-2</v>
      </c>
      <c r="G375" s="672">
        <f t="shared" si="68"/>
        <v>5.0999999999999997E-2</v>
      </c>
      <c r="H375" s="302">
        <f t="shared" si="70"/>
        <v>278688.52459016396</v>
      </c>
      <c r="I375" s="253">
        <f t="shared" si="59"/>
        <v>0</v>
      </c>
      <c r="J375" s="394">
        <f t="shared" si="66"/>
        <v>1672138.5755670769</v>
      </c>
      <c r="L375" s="672">
        <f t="shared" si="63"/>
        <v>5.2999999999999999E-2</v>
      </c>
      <c r="M375" s="302">
        <f t="shared" si="67"/>
        <v>289617.48633879784</v>
      </c>
      <c r="N375" s="253">
        <f t="shared" si="64"/>
        <v>0</v>
      </c>
      <c r="O375" s="394">
        <f t="shared" si="69"/>
        <v>1737712.3460588804</v>
      </c>
      <c r="P375" s="654">
        <f t="shared" si="71"/>
        <v>-10928.961748633883</v>
      </c>
    </row>
    <row r="376" spans="1:16" outlineLevel="1">
      <c r="A376" s="319" t="str">
        <f t="shared" si="60"/>
        <v>08</v>
      </c>
      <c r="B376" s="253" t="str">
        <f t="shared" si="61"/>
        <v>2024-04</v>
      </c>
      <c r="C376" s="253">
        <f t="shared" si="65"/>
        <v>366</v>
      </c>
      <c r="D376" s="350">
        <v>45389</v>
      </c>
      <c r="E376" s="675">
        <f t="shared" si="72"/>
        <v>3.7999999999999999E-2</v>
      </c>
      <c r="F376" s="672">
        <v>1.2999999999999999E-2</v>
      </c>
      <c r="G376" s="672">
        <f t="shared" si="68"/>
        <v>5.0999999999999997E-2</v>
      </c>
      <c r="H376" s="302">
        <f t="shared" si="70"/>
        <v>278688.52459016396</v>
      </c>
      <c r="I376" s="253">
        <f t="shared" si="59"/>
        <v>0</v>
      </c>
      <c r="J376" s="394">
        <f t="shared" si="66"/>
        <v>1950827.1001572409</v>
      </c>
      <c r="L376" s="672">
        <f t="shared" si="63"/>
        <v>5.2999999999999999E-2</v>
      </c>
      <c r="M376" s="302">
        <f t="shared" si="67"/>
        <v>289617.48633879784</v>
      </c>
      <c r="N376" s="253">
        <f t="shared" si="64"/>
        <v>0</v>
      </c>
      <c r="O376" s="394">
        <f t="shared" si="69"/>
        <v>2027329.8323976784</v>
      </c>
      <c r="P376" s="654">
        <f t="shared" si="71"/>
        <v>-10928.961748633883</v>
      </c>
    </row>
    <row r="377" spans="1:16" outlineLevel="1">
      <c r="A377" s="319" t="str">
        <f t="shared" si="60"/>
        <v>09</v>
      </c>
      <c r="B377" s="253" t="str">
        <f t="shared" si="61"/>
        <v>2024-04</v>
      </c>
      <c r="C377" s="253">
        <f t="shared" si="65"/>
        <v>366</v>
      </c>
      <c r="D377" s="350">
        <v>45390</v>
      </c>
      <c r="E377" s="675">
        <f t="shared" si="72"/>
        <v>3.7999999999999999E-2</v>
      </c>
      <c r="F377" s="672">
        <v>1.2999999999999999E-2</v>
      </c>
      <c r="G377" s="672">
        <f t="shared" si="68"/>
        <v>5.0999999999999997E-2</v>
      </c>
      <c r="H377" s="302">
        <f t="shared" si="70"/>
        <v>278688.52459016396</v>
      </c>
      <c r="I377" s="253">
        <f t="shared" si="59"/>
        <v>0</v>
      </c>
      <c r="J377" s="394">
        <f t="shared" si="66"/>
        <v>2229515.6247474048</v>
      </c>
      <c r="L377" s="672">
        <f t="shared" si="63"/>
        <v>5.2999999999999999E-2</v>
      </c>
      <c r="M377" s="302">
        <f t="shared" si="67"/>
        <v>289617.48633879784</v>
      </c>
      <c r="N377" s="253">
        <f t="shared" si="64"/>
        <v>0</v>
      </c>
      <c r="O377" s="394">
        <f t="shared" si="69"/>
        <v>2316947.3187364764</v>
      </c>
      <c r="P377" s="654">
        <f t="shared" si="71"/>
        <v>-10928.961748633883</v>
      </c>
    </row>
    <row r="378" spans="1:16" outlineLevel="1">
      <c r="A378" s="319" t="str">
        <f t="shared" si="60"/>
        <v>10</v>
      </c>
      <c r="B378" s="253" t="str">
        <f t="shared" si="61"/>
        <v>2024-04</v>
      </c>
      <c r="C378" s="253">
        <f t="shared" si="65"/>
        <v>366</v>
      </c>
      <c r="D378" s="350">
        <v>45391</v>
      </c>
      <c r="E378" s="675">
        <f t="shared" si="72"/>
        <v>3.7999999999999999E-2</v>
      </c>
      <c r="F378" s="672">
        <v>1.2999999999999999E-2</v>
      </c>
      <c r="G378" s="672">
        <f t="shared" si="68"/>
        <v>5.0999999999999997E-2</v>
      </c>
      <c r="H378" s="302">
        <f t="shared" si="70"/>
        <v>278688.52459016396</v>
      </c>
      <c r="I378" s="253">
        <f t="shared" si="59"/>
        <v>0</v>
      </c>
      <c r="J378" s="394">
        <f t="shared" si="66"/>
        <v>2508204.1493375688</v>
      </c>
      <c r="L378" s="672">
        <f t="shared" si="63"/>
        <v>5.2999999999999999E-2</v>
      </c>
      <c r="M378" s="302">
        <f t="shared" si="67"/>
        <v>289617.48633879784</v>
      </c>
      <c r="N378" s="253">
        <f t="shared" si="64"/>
        <v>0</v>
      </c>
      <c r="O378" s="394">
        <f t="shared" si="69"/>
        <v>2606564.8050752743</v>
      </c>
      <c r="P378" s="654">
        <f t="shared" si="71"/>
        <v>-10928.961748633883</v>
      </c>
    </row>
    <row r="379" spans="1:16" outlineLevel="1">
      <c r="A379" s="319" t="str">
        <f t="shared" si="60"/>
        <v>11</v>
      </c>
      <c r="B379" s="253" t="str">
        <f t="shared" si="61"/>
        <v>2024-04</v>
      </c>
      <c r="C379" s="253">
        <f t="shared" si="65"/>
        <v>366</v>
      </c>
      <c r="D379" s="350">
        <v>45392</v>
      </c>
      <c r="E379" s="675">
        <f t="shared" si="72"/>
        <v>3.7999999999999999E-2</v>
      </c>
      <c r="F379" s="672">
        <v>1.2999999999999999E-2</v>
      </c>
      <c r="G379" s="672">
        <f t="shared" si="68"/>
        <v>5.0999999999999997E-2</v>
      </c>
      <c r="H379" s="302">
        <f t="shared" si="70"/>
        <v>278688.52459016396</v>
      </c>
      <c r="I379" s="253">
        <f t="shared" si="59"/>
        <v>0</v>
      </c>
      <c r="J379" s="394">
        <f t="shared" si="66"/>
        <v>2786892.6739277327</v>
      </c>
      <c r="L379" s="672">
        <f t="shared" si="63"/>
        <v>5.2999999999999999E-2</v>
      </c>
      <c r="M379" s="302">
        <f t="shared" si="67"/>
        <v>289617.48633879784</v>
      </c>
      <c r="N379" s="253">
        <f t="shared" si="64"/>
        <v>0</v>
      </c>
      <c r="O379" s="394">
        <f t="shared" si="69"/>
        <v>2896182.2914140723</v>
      </c>
      <c r="P379" s="654">
        <f t="shared" si="71"/>
        <v>-10928.961748633883</v>
      </c>
    </row>
    <row r="380" spans="1:16" outlineLevel="1">
      <c r="A380" s="319" t="str">
        <f t="shared" si="60"/>
        <v>12</v>
      </c>
      <c r="B380" s="253" t="str">
        <f t="shared" si="61"/>
        <v>2024-04</v>
      </c>
      <c r="C380" s="253">
        <f t="shared" si="65"/>
        <v>366</v>
      </c>
      <c r="D380" s="350">
        <v>45393</v>
      </c>
      <c r="E380" s="675">
        <f t="shared" si="72"/>
        <v>3.7999999999999999E-2</v>
      </c>
      <c r="F380" s="672">
        <v>1.2999999999999999E-2</v>
      </c>
      <c r="G380" s="672">
        <f t="shared" si="68"/>
        <v>5.0999999999999997E-2</v>
      </c>
      <c r="H380" s="302">
        <f t="shared" si="70"/>
        <v>278688.52459016396</v>
      </c>
      <c r="I380" s="253">
        <f t="shared" si="59"/>
        <v>0</v>
      </c>
      <c r="J380" s="394">
        <f t="shared" si="66"/>
        <v>3065581.1985178967</v>
      </c>
      <c r="L380" s="672">
        <f t="shared" si="63"/>
        <v>5.2999999999999999E-2</v>
      </c>
      <c r="M380" s="302">
        <f t="shared" si="67"/>
        <v>289617.48633879784</v>
      </c>
      <c r="N380" s="253">
        <f t="shared" si="64"/>
        <v>0</v>
      </c>
      <c r="O380" s="394">
        <f t="shared" si="69"/>
        <v>3185799.7777528702</v>
      </c>
      <c r="P380" s="654">
        <f t="shared" si="71"/>
        <v>-10928.961748633883</v>
      </c>
    </row>
    <row r="381" spans="1:16" outlineLevel="1">
      <c r="A381" s="319" t="str">
        <f t="shared" si="60"/>
        <v>13</v>
      </c>
      <c r="B381" s="253" t="str">
        <f t="shared" si="61"/>
        <v>2024-04</v>
      </c>
      <c r="C381" s="253">
        <f t="shared" si="65"/>
        <v>366</v>
      </c>
      <c r="D381" s="350">
        <v>45394</v>
      </c>
      <c r="E381" s="675">
        <f t="shared" si="72"/>
        <v>3.7999999999999999E-2</v>
      </c>
      <c r="F381" s="672">
        <v>1.2999999999999999E-2</v>
      </c>
      <c r="G381" s="672">
        <f t="shared" si="68"/>
        <v>5.0999999999999997E-2</v>
      </c>
      <c r="H381" s="302">
        <f t="shared" si="70"/>
        <v>278688.52459016396</v>
      </c>
      <c r="I381" s="253">
        <f t="shared" si="59"/>
        <v>0</v>
      </c>
      <c r="J381" s="394">
        <f t="shared" si="66"/>
        <v>3344269.7231080607</v>
      </c>
      <c r="L381" s="672">
        <f t="shared" si="63"/>
        <v>5.2999999999999999E-2</v>
      </c>
      <c r="M381" s="302">
        <f t="shared" si="67"/>
        <v>289617.48633879784</v>
      </c>
      <c r="N381" s="253">
        <f t="shared" si="64"/>
        <v>0</v>
      </c>
      <c r="O381" s="394">
        <f t="shared" si="69"/>
        <v>3475417.2640916682</v>
      </c>
      <c r="P381" s="654">
        <f t="shared" si="71"/>
        <v>-10928.961748633883</v>
      </c>
    </row>
    <row r="382" spans="1:16" outlineLevel="1">
      <c r="A382" s="319" t="str">
        <f t="shared" si="60"/>
        <v>14</v>
      </c>
      <c r="B382" s="253" t="str">
        <f t="shared" si="61"/>
        <v>2024-04</v>
      </c>
      <c r="C382" s="253">
        <f t="shared" si="65"/>
        <v>366</v>
      </c>
      <c r="D382" s="350">
        <v>45395</v>
      </c>
      <c r="E382" s="675">
        <f t="shared" si="72"/>
        <v>3.7999999999999999E-2</v>
      </c>
      <c r="F382" s="672">
        <v>1.2999999999999999E-2</v>
      </c>
      <c r="G382" s="672">
        <f t="shared" si="68"/>
        <v>5.0999999999999997E-2</v>
      </c>
      <c r="H382" s="302">
        <f t="shared" si="70"/>
        <v>278688.52459016396</v>
      </c>
      <c r="I382" s="253">
        <f t="shared" si="59"/>
        <v>0</v>
      </c>
      <c r="J382" s="394">
        <f t="shared" si="66"/>
        <v>3622958.2476982246</v>
      </c>
      <c r="L382" s="672">
        <f t="shared" si="63"/>
        <v>5.2999999999999999E-2</v>
      </c>
      <c r="M382" s="302">
        <f t="shared" si="67"/>
        <v>289617.48633879784</v>
      </c>
      <c r="N382" s="253">
        <f t="shared" si="64"/>
        <v>0</v>
      </c>
      <c r="O382" s="394">
        <f t="shared" si="69"/>
        <v>3765034.7504304661</v>
      </c>
      <c r="P382" s="654">
        <f t="shared" si="71"/>
        <v>-10928.961748633883</v>
      </c>
    </row>
    <row r="383" spans="1:16" outlineLevel="1">
      <c r="A383" s="319" t="str">
        <f t="shared" si="60"/>
        <v>15</v>
      </c>
      <c r="B383" s="253" t="str">
        <f t="shared" si="61"/>
        <v>2024-04</v>
      </c>
      <c r="C383" s="253">
        <f t="shared" si="65"/>
        <v>366</v>
      </c>
      <c r="D383" s="350">
        <v>45396</v>
      </c>
      <c r="E383" s="675">
        <f t="shared" si="72"/>
        <v>3.7999999999999999E-2</v>
      </c>
      <c r="F383" s="672">
        <v>1.2999999999999999E-2</v>
      </c>
      <c r="G383" s="672">
        <f t="shared" si="68"/>
        <v>5.0999999999999997E-2</v>
      </c>
      <c r="H383" s="302">
        <f t="shared" si="70"/>
        <v>278688.52459016396</v>
      </c>
      <c r="I383" s="253">
        <f t="shared" si="59"/>
        <v>0</v>
      </c>
      <c r="J383" s="394">
        <f t="shared" si="66"/>
        <v>3901646.7722883886</v>
      </c>
      <c r="L383" s="672">
        <f t="shared" si="63"/>
        <v>5.2999999999999999E-2</v>
      </c>
      <c r="M383" s="302">
        <f t="shared" si="67"/>
        <v>289617.48633879784</v>
      </c>
      <c r="N383" s="253">
        <f t="shared" si="64"/>
        <v>0</v>
      </c>
      <c r="O383" s="394">
        <f t="shared" si="69"/>
        <v>4054652.2367692641</v>
      </c>
      <c r="P383" s="654">
        <f t="shared" si="71"/>
        <v>-10928.961748633883</v>
      </c>
    </row>
    <row r="384" spans="1:16" outlineLevel="1">
      <c r="A384" s="319" t="str">
        <f t="shared" si="60"/>
        <v>16</v>
      </c>
      <c r="B384" s="253" t="str">
        <f t="shared" si="61"/>
        <v>2024-04</v>
      </c>
      <c r="C384" s="253">
        <f t="shared" si="65"/>
        <v>366</v>
      </c>
      <c r="D384" s="350">
        <v>45397</v>
      </c>
      <c r="E384" s="675">
        <f t="shared" si="72"/>
        <v>3.7999999999999999E-2</v>
      </c>
      <c r="F384" s="672">
        <v>1.2999999999999999E-2</v>
      </c>
      <c r="G384" s="672">
        <f t="shared" si="68"/>
        <v>5.0999999999999997E-2</v>
      </c>
      <c r="H384" s="302">
        <f t="shared" si="70"/>
        <v>278688.52459016396</v>
      </c>
      <c r="I384" s="253">
        <f t="shared" si="59"/>
        <v>0</v>
      </c>
      <c r="J384" s="394">
        <f t="shared" si="66"/>
        <v>4180335.2968785525</v>
      </c>
      <c r="L384" s="672">
        <f t="shared" si="63"/>
        <v>5.2999999999999999E-2</v>
      </c>
      <c r="M384" s="302">
        <f t="shared" si="67"/>
        <v>289617.48633879784</v>
      </c>
      <c r="N384" s="253">
        <f t="shared" si="64"/>
        <v>0</v>
      </c>
      <c r="O384" s="394">
        <f t="shared" si="69"/>
        <v>4344269.7231080616</v>
      </c>
      <c r="P384" s="654">
        <f t="shared" si="71"/>
        <v>-10928.961748633883</v>
      </c>
    </row>
    <row r="385" spans="1:20" outlineLevel="1">
      <c r="A385" s="319" t="str">
        <f t="shared" si="60"/>
        <v>17</v>
      </c>
      <c r="B385" s="253" t="str">
        <f t="shared" si="61"/>
        <v>2024-04</v>
      </c>
      <c r="C385" s="253">
        <f t="shared" si="65"/>
        <v>366</v>
      </c>
      <c r="D385" s="350">
        <v>45398</v>
      </c>
      <c r="E385" s="675">
        <f t="shared" si="72"/>
        <v>3.7999999999999999E-2</v>
      </c>
      <c r="F385" s="672">
        <v>1.2999999999999999E-2</v>
      </c>
      <c r="G385" s="672">
        <f t="shared" si="68"/>
        <v>5.0999999999999997E-2</v>
      </c>
      <c r="H385" s="302">
        <f t="shared" si="70"/>
        <v>278688.52459016396</v>
      </c>
      <c r="I385" s="253">
        <f t="shared" si="59"/>
        <v>0</v>
      </c>
      <c r="J385" s="394">
        <f t="shared" si="66"/>
        <v>4459023.8214687165</v>
      </c>
      <c r="L385" s="672">
        <f t="shared" si="63"/>
        <v>5.2999999999999999E-2</v>
      </c>
      <c r="M385" s="302">
        <f t="shared" si="67"/>
        <v>289617.48633879784</v>
      </c>
      <c r="N385" s="253">
        <f t="shared" si="64"/>
        <v>0</v>
      </c>
      <c r="O385" s="394">
        <f t="shared" si="69"/>
        <v>4633887.2094468595</v>
      </c>
      <c r="P385" s="654">
        <f t="shared" si="71"/>
        <v>-10928.961748633883</v>
      </c>
    </row>
    <row r="386" spans="1:20" outlineLevel="1">
      <c r="A386" s="319" t="str">
        <f t="shared" si="60"/>
        <v>18</v>
      </c>
      <c r="B386" s="253" t="str">
        <f t="shared" si="61"/>
        <v>2024-04</v>
      </c>
      <c r="C386" s="253">
        <f t="shared" si="65"/>
        <v>366</v>
      </c>
      <c r="D386" s="350">
        <v>45399</v>
      </c>
      <c r="E386" s="675">
        <f t="shared" si="72"/>
        <v>3.7999999999999999E-2</v>
      </c>
      <c r="F386" s="672">
        <v>1.2999999999999999E-2</v>
      </c>
      <c r="G386" s="672">
        <f t="shared" si="68"/>
        <v>5.0999999999999997E-2</v>
      </c>
      <c r="H386" s="302">
        <f t="shared" si="70"/>
        <v>278688.52459016396</v>
      </c>
      <c r="I386" s="253">
        <f t="shared" si="59"/>
        <v>0</v>
      </c>
      <c r="J386" s="394">
        <f t="shared" si="66"/>
        <v>4737712.3460588809</v>
      </c>
      <c r="L386" s="672">
        <f t="shared" si="63"/>
        <v>5.2999999999999999E-2</v>
      </c>
      <c r="M386" s="302">
        <f t="shared" si="67"/>
        <v>289617.48633879784</v>
      </c>
      <c r="N386" s="253">
        <f t="shared" si="64"/>
        <v>0</v>
      </c>
      <c r="O386" s="394">
        <f t="shared" si="69"/>
        <v>4923504.6957856575</v>
      </c>
      <c r="P386" s="654">
        <f t="shared" si="71"/>
        <v>-10928.961748633883</v>
      </c>
    </row>
    <row r="387" spans="1:20" outlineLevel="1">
      <c r="A387" s="319" t="str">
        <f t="shared" si="60"/>
        <v>19</v>
      </c>
      <c r="B387" s="253" t="str">
        <f t="shared" si="61"/>
        <v>2024-04</v>
      </c>
      <c r="C387" s="253">
        <f t="shared" si="65"/>
        <v>366</v>
      </c>
      <c r="D387" s="350">
        <v>45400</v>
      </c>
      <c r="E387" s="675">
        <f t="shared" si="72"/>
        <v>3.7999999999999999E-2</v>
      </c>
      <c r="F387" s="672">
        <v>1.2999999999999999E-2</v>
      </c>
      <c r="G387" s="672">
        <f t="shared" si="68"/>
        <v>5.0999999999999997E-2</v>
      </c>
      <c r="H387" s="302">
        <f t="shared" si="70"/>
        <v>278688.52459016396</v>
      </c>
      <c r="I387" s="253">
        <f t="shared" ref="I387:I418" si="73">IFERROR(VLOOKUP(D387*1,R:U,4,0),0)</f>
        <v>0</v>
      </c>
      <c r="J387" s="394">
        <f t="shared" si="66"/>
        <v>5016400.8706490453</v>
      </c>
      <c r="L387" s="672">
        <f t="shared" si="63"/>
        <v>5.2999999999999999E-2</v>
      </c>
      <c r="M387" s="302">
        <f t="shared" si="67"/>
        <v>289617.48633879784</v>
      </c>
      <c r="N387" s="253">
        <f t="shared" si="64"/>
        <v>0</v>
      </c>
      <c r="O387" s="394">
        <f t="shared" si="69"/>
        <v>5213122.1821244555</v>
      </c>
      <c r="P387" s="654">
        <f t="shared" si="71"/>
        <v>-10928.961748633883</v>
      </c>
    </row>
    <row r="388" spans="1:20" outlineLevel="1">
      <c r="A388" s="319" t="str">
        <f t="shared" ref="A388:A451" si="74">TEXT(D388+1,"dd")</f>
        <v>20</v>
      </c>
      <c r="B388" s="253" t="str">
        <f t="shared" ref="B388:B451" si="75">TEXT(D388,"yyyy-mm")</f>
        <v>2024-04</v>
      </c>
      <c r="C388" s="253">
        <f t="shared" si="65"/>
        <v>366</v>
      </c>
      <c r="D388" s="350">
        <v>45401</v>
      </c>
      <c r="E388" s="675">
        <f t="shared" si="72"/>
        <v>3.7999999999999999E-2</v>
      </c>
      <c r="F388" s="672">
        <v>1.2999999999999999E-2</v>
      </c>
      <c r="G388" s="672">
        <f t="shared" si="68"/>
        <v>5.0999999999999997E-2</v>
      </c>
      <c r="H388" s="302">
        <f t="shared" si="70"/>
        <v>278688.52459016396</v>
      </c>
      <c r="I388" s="253">
        <f t="shared" si="73"/>
        <v>0</v>
      </c>
      <c r="J388" s="394">
        <f t="shared" si="66"/>
        <v>5295089.3952392098</v>
      </c>
      <c r="L388" s="672">
        <f t="shared" ref="L388:L451" si="76">$C$1</f>
        <v>5.2999999999999999E-2</v>
      </c>
      <c r="M388" s="302">
        <f t="shared" si="67"/>
        <v>289617.48633879784</v>
      </c>
      <c r="N388" s="253">
        <f t="shared" ref="N388:N451" si="77">I388</f>
        <v>0</v>
      </c>
      <c r="O388" s="394">
        <f t="shared" si="69"/>
        <v>5502739.6684632534</v>
      </c>
      <c r="P388" s="654">
        <f t="shared" si="71"/>
        <v>-10928.961748633883</v>
      </c>
    </row>
    <row r="389" spans="1:20" outlineLevel="1">
      <c r="A389" s="319" t="str">
        <f t="shared" si="74"/>
        <v>21</v>
      </c>
      <c r="B389" s="253" t="str">
        <f t="shared" si="75"/>
        <v>2024-04</v>
      </c>
      <c r="C389" s="253">
        <f t="shared" ref="C389:C452" si="78">TEXT(YEAR(D389)&amp;"-12-31","yyyy-mm-dd")-TEXT(YEAR(D389)-1&amp;"-12-31","yyyy-mm-dd")</f>
        <v>366</v>
      </c>
      <c r="D389" s="350">
        <v>45402</v>
      </c>
      <c r="E389" s="675">
        <f t="shared" si="72"/>
        <v>3.7999999999999999E-2</v>
      </c>
      <c r="F389" s="672">
        <v>1.2999999999999999E-2</v>
      </c>
      <c r="G389" s="672">
        <f t="shared" si="68"/>
        <v>5.0999999999999997E-2</v>
      </c>
      <c r="H389" s="302">
        <f t="shared" si="70"/>
        <v>278688.52459016396</v>
      </c>
      <c r="I389" s="253">
        <f t="shared" si="73"/>
        <v>0</v>
      </c>
      <c r="J389" s="394">
        <f t="shared" ref="J389:J452" si="79">J388+H389-I389</f>
        <v>5573777.9198293742</v>
      </c>
      <c r="L389" s="672">
        <f t="shared" si="76"/>
        <v>5.2999999999999999E-2</v>
      </c>
      <c r="M389" s="302">
        <f t="shared" ref="M389:M452" si="80">$B$1*$L389/C389*(D389-D388)</f>
        <v>289617.48633879784</v>
      </c>
      <c r="N389" s="253">
        <f t="shared" si="77"/>
        <v>0</v>
      </c>
      <c r="O389" s="394">
        <f t="shared" si="69"/>
        <v>5792357.1548020514</v>
      </c>
      <c r="P389" s="654">
        <f t="shared" si="71"/>
        <v>-10928.961748633883</v>
      </c>
    </row>
    <row r="390" spans="1:20" outlineLevel="1">
      <c r="A390" s="319" t="str">
        <f t="shared" si="74"/>
        <v>22</v>
      </c>
      <c r="B390" s="253" t="str">
        <f t="shared" si="75"/>
        <v>2024-04</v>
      </c>
      <c r="C390" s="253">
        <f t="shared" si="78"/>
        <v>366</v>
      </c>
      <c r="D390" s="350">
        <v>45403</v>
      </c>
      <c r="E390" s="675">
        <f t="shared" si="72"/>
        <v>3.7999999999999999E-2</v>
      </c>
      <c r="F390" s="672">
        <v>1.2999999999999999E-2</v>
      </c>
      <c r="G390" s="672">
        <f t="shared" si="68"/>
        <v>5.0999999999999997E-2</v>
      </c>
      <c r="H390" s="302">
        <f t="shared" si="70"/>
        <v>278688.52459016396</v>
      </c>
      <c r="I390" s="253">
        <f t="shared" si="73"/>
        <v>0</v>
      </c>
      <c r="J390" s="394">
        <f t="shared" si="79"/>
        <v>5852466.4444195386</v>
      </c>
      <c r="L390" s="672">
        <f t="shared" si="76"/>
        <v>5.2999999999999999E-2</v>
      </c>
      <c r="M390" s="302">
        <f t="shared" si="80"/>
        <v>289617.48633879784</v>
      </c>
      <c r="N390" s="253">
        <f t="shared" si="77"/>
        <v>0</v>
      </c>
      <c r="O390" s="394">
        <f t="shared" si="69"/>
        <v>6081974.6411408493</v>
      </c>
      <c r="P390" s="654">
        <f t="shared" si="71"/>
        <v>-10928.961748633883</v>
      </c>
    </row>
    <row r="391" spans="1:20" outlineLevel="1">
      <c r="A391" s="319" t="str">
        <f t="shared" si="74"/>
        <v>23</v>
      </c>
      <c r="B391" s="253" t="str">
        <f t="shared" si="75"/>
        <v>2024-04</v>
      </c>
      <c r="C391" s="253">
        <f t="shared" si="78"/>
        <v>366</v>
      </c>
      <c r="D391" s="350">
        <v>45404</v>
      </c>
      <c r="E391" s="675">
        <f t="shared" si="72"/>
        <v>3.7999999999999999E-2</v>
      </c>
      <c r="F391" s="672">
        <v>1.2999999999999999E-2</v>
      </c>
      <c r="G391" s="672">
        <f t="shared" si="68"/>
        <v>5.0999999999999997E-2</v>
      </c>
      <c r="H391" s="302">
        <f t="shared" si="70"/>
        <v>278688.52459016396</v>
      </c>
      <c r="I391" s="253">
        <f t="shared" si="73"/>
        <v>0</v>
      </c>
      <c r="J391" s="394">
        <f t="shared" si="79"/>
        <v>6131154.969009703</v>
      </c>
      <c r="L391" s="672">
        <f t="shared" si="76"/>
        <v>5.2999999999999999E-2</v>
      </c>
      <c r="M391" s="302">
        <f t="shared" si="80"/>
        <v>289617.48633879784</v>
      </c>
      <c r="N391" s="253">
        <f t="shared" si="77"/>
        <v>0</v>
      </c>
      <c r="O391" s="394">
        <f t="shared" si="69"/>
        <v>6371592.1274796473</v>
      </c>
      <c r="P391" s="654">
        <f t="shared" si="71"/>
        <v>-10928.961748633883</v>
      </c>
    </row>
    <row r="392" spans="1:20" outlineLevel="1">
      <c r="A392" s="319" t="str">
        <f t="shared" si="74"/>
        <v>24</v>
      </c>
      <c r="B392" s="253" t="str">
        <f t="shared" si="75"/>
        <v>2024-04</v>
      </c>
      <c r="C392" s="253">
        <f t="shared" si="78"/>
        <v>366</v>
      </c>
      <c r="D392" s="350">
        <v>45405</v>
      </c>
      <c r="E392" s="675">
        <f t="shared" si="72"/>
        <v>3.7999999999999999E-2</v>
      </c>
      <c r="F392" s="672">
        <v>1.2999999999999999E-2</v>
      </c>
      <c r="G392" s="672">
        <f t="shared" ref="G392:G455" si="81">+E392+F392</f>
        <v>5.0999999999999997E-2</v>
      </c>
      <c r="H392" s="302">
        <f t="shared" si="70"/>
        <v>278688.52459016396</v>
      </c>
      <c r="I392" s="253">
        <f t="shared" si="73"/>
        <v>0</v>
      </c>
      <c r="J392" s="394">
        <f t="shared" si="79"/>
        <v>6409843.4935998674</v>
      </c>
      <c r="L392" s="672">
        <f t="shared" si="76"/>
        <v>5.2999999999999999E-2</v>
      </c>
      <c r="M392" s="302">
        <f t="shared" si="80"/>
        <v>289617.48633879784</v>
      </c>
      <c r="N392" s="253">
        <f t="shared" si="77"/>
        <v>0</v>
      </c>
      <c r="O392" s="394">
        <f t="shared" si="69"/>
        <v>6661209.6138184452</v>
      </c>
      <c r="P392" s="654">
        <f t="shared" si="71"/>
        <v>-10928.961748633883</v>
      </c>
    </row>
    <row r="393" spans="1:20" outlineLevel="1">
      <c r="A393" s="319" t="str">
        <f t="shared" si="74"/>
        <v>25</v>
      </c>
      <c r="B393" s="253" t="str">
        <f t="shared" si="75"/>
        <v>2024-04</v>
      </c>
      <c r="C393" s="253">
        <f t="shared" si="78"/>
        <v>366</v>
      </c>
      <c r="D393" s="350">
        <v>45406</v>
      </c>
      <c r="E393" s="675">
        <f t="shared" si="72"/>
        <v>3.7999999999999999E-2</v>
      </c>
      <c r="F393" s="672">
        <v>1.2999999999999999E-2</v>
      </c>
      <c r="G393" s="672">
        <f t="shared" si="81"/>
        <v>5.0999999999999997E-2</v>
      </c>
      <c r="H393" s="302">
        <f t="shared" si="70"/>
        <v>278688.52459016396</v>
      </c>
      <c r="I393" s="253">
        <f t="shared" si="73"/>
        <v>0</v>
      </c>
      <c r="J393" s="394">
        <f t="shared" si="79"/>
        <v>6688532.0181900319</v>
      </c>
      <c r="L393" s="672">
        <f t="shared" si="76"/>
        <v>5.2999999999999999E-2</v>
      </c>
      <c r="M393" s="302">
        <f t="shared" si="80"/>
        <v>289617.48633879784</v>
      </c>
      <c r="N393" s="253">
        <f t="shared" si="77"/>
        <v>0</v>
      </c>
      <c r="O393" s="394">
        <f t="shared" si="69"/>
        <v>6950827.1001572432</v>
      </c>
      <c r="P393" s="654">
        <f t="shared" si="71"/>
        <v>-10928.961748633883</v>
      </c>
    </row>
    <row r="394" spans="1:20" outlineLevel="1">
      <c r="A394" s="319" t="str">
        <f t="shared" si="74"/>
        <v>26</v>
      </c>
      <c r="B394" s="253" t="str">
        <f t="shared" si="75"/>
        <v>2024-04</v>
      </c>
      <c r="C394" s="253">
        <f t="shared" si="78"/>
        <v>366</v>
      </c>
      <c r="D394" s="350">
        <v>45407</v>
      </c>
      <c r="E394" s="675">
        <f t="shared" si="72"/>
        <v>3.7999999999999999E-2</v>
      </c>
      <c r="F394" s="672">
        <v>1.2999999999999999E-2</v>
      </c>
      <c r="G394" s="672">
        <f t="shared" si="81"/>
        <v>5.0999999999999997E-2</v>
      </c>
      <c r="H394" s="302">
        <f t="shared" si="70"/>
        <v>278688.52459016396</v>
      </c>
      <c r="I394" s="253">
        <f t="shared" si="73"/>
        <v>0</v>
      </c>
      <c r="J394" s="394">
        <f t="shared" si="79"/>
        <v>6967220.5427801963</v>
      </c>
      <c r="L394" s="672">
        <f t="shared" si="76"/>
        <v>5.2999999999999999E-2</v>
      </c>
      <c r="M394" s="302">
        <f t="shared" si="80"/>
        <v>289617.48633879784</v>
      </c>
      <c r="N394" s="253">
        <f t="shared" si="77"/>
        <v>0</v>
      </c>
      <c r="O394" s="394">
        <f t="shared" si="69"/>
        <v>7240444.5864960412</v>
      </c>
      <c r="P394" s="654">
        <f t="shared" si="71"/>
        <v>-10928.961748633883</v>
      </c>
    </row>
    <row r="395" spans="1:20" outlineLevel="1" collapsed="1">
      <c r="A395" s="319" t="str">
        <f t="shared" si="74"/>
        <v>27</v>
      </c>
      <c r="B395" s="253" t="str">
        <f t="shared" si="75"/>
        <v>2024-04</v>
      </c>
      <c r="C395" s="253">
        <f t="shared" si="78"/>
        <v>366</v>
      </c>
      <c r="D395" s="350">
        <v>45408</v>
      </c>
      <c r="E395" s="675">
        <f t="shared" si="72"/>
        <v>3.7999999999999999E-2</v>
      </c>
      <c r="F395" s="672">
        <v>1.2999999999999999E-2</v>
      </c>
      <c r="G395" s="672">
        <f t="shared" si="81"/>
        <v>5.0999999999999997E-2</v>
      </c>
      <c r="H395" s="302">
        <f t="shared" si="70"/>
        <v>278688.52459016396</v>
      </c>
      <c r="I395" s="253">
        <f t="shared" si="73"/>
        <v>0</v>
      </c>
      <c r="J395" s="394">
        <f t="shared" si="79"/>
        <v>7245909.0673703607</v>
      </c>
      <c r="L395" s="672">
        <f t="shared" si="76"/>
        <v>5.2999999999999999E-2</v>
      </c>
      <c r="M395" s="302">
        <f t="shared" si="80"/>
        <v>289617.48633879784</v>
      </c>
      <c r="N395" s="253">
        <f t="shared" si="77"/>
        <v>0</v>
      </c>
      <c r="O395" s="394">
        <f t="shared" si="69"/>
        <v>7530062.0728348391</v>
      </c>
      <c r="P395" s="654">
        <f t="shared" si="71"/>
        <v>-10928.961748633883</v>
      </c>
    </row>
    <row r="396" spans="1:20" outlineLevel="1">
      <c r="A396" s="319" t="str">
        <f t="shared" si="74"/>
        <v>28</v>
      </c>
      <c r="B396" s="253" t="str">
        <f t="shared" si="75"/>
        <v>2024-04</v>
      </c>
      <c r="C396" s="253">
        <f t="shared" si="78"/>
        <v>366</v>
      </c>
      <c r="D396" s="350">
        <v>45409</v>
      </c>
      <c r="E396" s="675">
        <f t="shared" si="72"/>
        <v>3.7999999999999999E-2</v>
      </c>
      <c r="F396" s="672">
        <v>1.2999999999999999E-2</v>
      </c>
      <c r="G396" s="672">
        <f t="shared" si="81"/>
        <v>5.0999999999999997E-2</v>
      </c>
      <c r="H396" s="302">
        <f t="shared" si="70"/>
        <v>278688.52459016396</v>
      </c>
      <c r="I396" s="253">
        <f t="shared" si="73"/>
        <v>0</v>
      </c>
      <c r="J396" s="394">
        <f t="shared" si="79"/>
        <v>7524597.5919605251</v>
      </c>
      <c r="L396" s="672">
        <f t="shared" si="76"/>
        <v>5.2999999999999999E-2</v>
      </c>
      <c r="M396" s="302">
        <f t="shared" si="80"/>
        <v>289617.48633879784</v>
      </c>
      <c r="N396" s="253">
        <f t="shared" si="77"/>
        <v>0</v>
      </c>
      <c r="O396" s="394">
        <f t="shared" si="69"/>
        <v>7819679.5591736371</v>
      </c>
      <c r="P396" s="654">
        <f t="shared" si="71"/>
        <v>-10928.961748633883</v>
      </c>
    </row>
    <row r="397" spans="1:20" outlineLevel="1">
      <c r="A397" s="319" t="str">
        <f t="shared" si="74"/>
        <v>29</v>
      </c>
      <c r="B397" s="253" t="str">
        <f t="shared" si="75"/>
        <v>2024-04</v>
      </c>
      <c r="C397" s="253">
        <f t="shared" si="78"/>
        <v>366</v>
      </c>
      <c r="D397" s="350">
        <v>45410</v>
      </c>
      <c r="E397" s="675">
        <f t="shared" si="72"/>
        <v>3.7999999999999999E-2</v>
      </c>
      <c r="F397" s="672">
        <v>1.2999999999999999E-2</v>
      </c>
      <c r="G397" s="672">
        <f t="shared" si="81"/>
        <v>5.0999999999999997E-2</v>
      </c>
      <c r="H397" s="302">
        <f t="shared" si="70"/>
        <v>278688.52459016396</v>
      </c>
      <c r="I397" s="253">
        <f t="shared" si="73"/>
        <v>0</v>
      </c>
      <c r="J397" s="394">
        <f t="shared" si="79"/>
        <v>7803286.1165506896</v>
      </c>
      <c r="L397" s="672">
        <f t="shared" si="76"/>
        <v>5.2999999999999999E-2</v>
      </c>
      <c r="M397" s="302">
        <f t="shared" si="80"/>
        <v>289617.48633879784</v>
      </c>
      <c r="N397" s="253">
        <f t="shared" si="77"/>
        <v>0</v>
      </c>
      <c r="O397" s="394">
        <f t="shared" si="69"/>
        <v>8109297.045512435</v>
      </c>
      <c r="P397" s="654">
        <f t="shared" si="71"/>
        <v>-10928.961748633883</v>
      </c>
    </row>
    <row r="398" spans="1:20" outlineLevel="1">
      <c r="A398" s="319" t="str">
        <f t="shared" si="74"/>
        <v>30</v>
      </c>
      <c r="B398" s="253" t="str">
        <f t="shared" si="75"/>
        <v>2024-04</v>
      </c>
      <c r="C398" s="253">
        <f t="shared" si="78"/>
        <v>366</v>
      </c>
      <c r="D398" s="350">
        <v>45411</v>
      </c>
      <c r="E398" s="675">
        <f t="shared" si="72"/>
        <v>3.7999999999999999E-2</v>
      </c>
      <c r="F398" s="672">
        <v>1.2999999999999999E-2</v>
      </c>
      <c r="G398" s="672">
        <f t="shared" si="81"/>
        <v>5.0999999999999997E-2</v>
      </c>
      <c r="H398" s="302">
        <f t="shared" si="70"/>
        <v>278688.52459016396</v>
      </c>
      <c r="I398" s="253">
        <f t="shared" si="73"/>
        <v>0</v>
      </c>
      <c r="J398" s="394">
        <f t="shared" si="79"/>
        <v>8081974.641140854</v>
      </c>
      <c r="K398" s="394"/>
      <c r="L398" s="672">
        <f t="shared" si="76"/>
        <v>5.2999999999999999E-2</v>
      </c>
      <c r="M398" s="302">
        <f t="shared" si="80"/>
        <v>289617.48633879784</v>
      </c>
      <c r="N398" s="253">
        <f t="shared" si="77"/>
        <v>0</v>
      </c>
      <c r="O398" s="663">
        <f t="shared" si="69"/>
        <v>8398914.5318512321</v>
      </c>
      <c r="P398" s="654">
        <f t="shared" si="71"/>
        <v>-10928.961748633883</v>
      </c>
    </row>
    <row r="399" spans="1:20" outlineLevel="1">
      <c r="A399" s="664" t="str">
        <f t="shared" si="74"/>
        <v>01</v>
      </c>
      <c r="B399" s="253" t="str">
        <f t="shared" si="75"/>
        <v>2024-04</v>
      </c>
      <c r="C399" s="665">
        <f t="shared" si="78"/>
        <v>366</v>
      </c>
      <c r="D399" s="666">
        <v>45412</v>
      </c>
      <c r="E399" s="675">
        <f t="shared" si="72"/>
        <v>3.7999999999999999E-2</v>
      </c>
      <c r="F399" s="672">
        <v>1.2999999999999999E-2</v>
      </c>
      <c r="G399" s="672">
        <f t="shared" si="81"/>
        <v>5.0999999999999997E-2</v>
      </c>
      <c r="H399" s="302">
        <f t="shared" si="70"/>
        <v>278688.52459016396</v>
      </c>
      <c r="I399" s="670">
        <f t="shared" si="73"/>
        <v>8360655</v>
      </c>
      <c r="J399" s="671">
        <f t="shared" si="79"/>
        <v>8.165731018409133</v>
      </c>
      <c r="L399" s="672">
        <f t="shared" si="76"/>
        <v>5.2999999999999999E-2</v>
      </c>
      <c r="M399" s="302">
        <f t="shared" si="80"/>
        <v>289617.48633879784</v>
      </c>
      <c r="N399" s="253">
        <f t="shared" si="77"/>
        <v>8360655</v>
      </c>
      <c r="O399" s="671">
        <f t="shared" si="69"/>
        <v>327877.01819003001</v>
      </c>
      <c r="P399" s="654">
        <f t="shared" si="71"/>
        <v>-10928.961748633883</v>
      </c>
      <c r="R399" s="669">
        <f>B1*5.103%/365*30</f>
        <v>8388493.1506849313</v>
      </c>
      <c r="S399" s="654">
        <f>I399/30</f>
        <v>278688.5</v>
      </c>
      <c r="T399" s="394">
        <f>H399-S399</f>
        <v>2.4590163957327604E-2</v>
      </c>
    </row>
    <row r="400" spans="1:20" outlineLevel="1">
      <c r="A400" s="319" t="str">
        <f t="shared" si="74"/>
        <v>02</v>
      </c>
      <c r="B400" s="253" t="str">
        <f t="shared" si="75"/>
        <v>2024-05</v>
      </c>
      <c r="C400" s="253">
        <f t="shared" si="78"/>
        <v>366</v>
      </c>
      <c r="D400" s="350">
        <v>45413</v>
      </c>
      <c r="E400" s="675">
        <f t="shared" si="72"/>
        <v>3.7999999999999999E-2</v>
      </c>
      <c r="F400" s="672">
        <v>1.2999999999999999E-2</v>
      </c>
      <c r="G400" s="672">
        <f t="shared" si="81"/>
        <v>5.0999999999999997E-2</v>
      </c>
      <c r="H400" s="302">
        <f t="shared" si="70"/>
        <v>278688.52459016396</v>
      </c>
      <c r="I400" s="253">
        <f t="shared" si="73"/>
        <v>0</v>
      </c>
      <c r="J400" s="394">
        <f t="shared" si="79"/>
        <v>278696.69032118237</v>
      </c>
      <c r="L400" s="672">
        <f t="shared" si="76"/>
        <v>5.2999999999999999E-2</v>
      </c>
      <c r="M400" s="302">
        <f t="shared" si="80"/>
        <v>289617.48633879784</v>
      </c>
      <c r="N400" s="253">
        <f t="shared" si="77"/>
        <v>0</v>
      </c>
      <c r="O400" s="394">
        <f t="shared" si="69"/>
        <v>617494.50452882785</v>
      </c>
      <c r="P400" s="654">
        <f t="shared" si="71"/>
        <v>-10928.961748633883</v>
      </c>
    </row>
    <row r="401" spans="1:16" outlineLevel="1">
      <c r="A401" s="319" t="str">
        <f t="shared" si="74"/>
        <v>03</v>
      </c>
      <c r="B401" s="253" t="str">
        <f t="shared" si="75"/>
        <v>2024-05</v>
      </c>
      <c r="C401" s="253">
        <f t="shared" si="78"/>
        <v>366</v>
      </c>
      <c r="D401" s="350">
        <v>45414</v>
      </c>
      <c r="E401" s="675">
        <f t="shared" si="72"/>
        <v>3.7999999999999999E-2</v>
      </c>
      <c r="F401" s="672">
        <v>1.2999999999999999E-2</v>
      </c>
      <c r="G401" s="672">
        <f t="shared" si="81"/>
        <v>5.0999999999999997E-2</v>
      </c>
      <c r="H401" s="302">
        <f t="shared" si="70"/>
        <v>278688.52459016396</v>
      </c>
      <c r="I401" s="253">
        <f t="shared" si="73"/>
        <v>0</v>
      </c>
      <c r="J401" s="394">
        <f t="shared" si="79"/>
        <v>557385.21491134632</v>
      </c>
      <c r="L401" s="672">
        <f t="shared" si="76"/>
        <v>5.2999999999999999E-2</v>
      </c>
      <c r="M401" s="302">
        <f t="shared" si="80"/>
        <v>289617.48633879784</v>
      </c>
      <c r="N401" s="253">
        <f t="shared" si="77"/>
        <v>0</v>
      </c>
      <c r="O401" s="394">
        <f t="shared" si="69"/>
        <v>907111.99086762569</v>
      </c>
      <c r="P401" s="654">
        <f t="shared" si="71"/>
        <v>-10928.961748633883</v>
      </c>
    </row>
    <row r="402" spans="1:16" outlineLevel="1">
      <c r="A402" s="319" t="str">
        <f t="shared" si="74"/>
        <v>04</v>
      </c>
      <c r="B402" s="253" t="str">
        <f t="shared" si="75"/>
        <v>2024-05</v>
      </c>
      <c r="C402" s="253">
        <f t="shared" si="78"/>
        <v>366</v>
      </c>
      <c r="D402" s="350">
        <v>45415</v>
      </c>
      <c r="E402" s="675">
        <f t="shared" si="72"/>
        <v>3.7999999999999999E-2</v>
      </c>
      <c r="F402" s="672">
        <v>1.2999999999999999E-2</v>
      </c>
      <c r="G402" s="672">
        <f t="shared" si="81"/>
        <v>5.0999999999999997E-2</v>
      </c>
      <c r="H402" s="302">
        <f t="shared" si="70"/>
        <v>278688.52459016396</v>
      </c>
      <c r="I402" s="253">
        <f t="shared" si="73"/>
        <v>0</v>
      </c>
      <c r="J402" s="394">
        <f t="shared" si="79"/>
        <v>836073.73950151028</v>
      </c>
      <c r="L402" s="672">
        <f t="shared" si="76"/>
        <v>5.2999999999999999E-2</v>
      </c>
      <c r="M402" s="302">
        <f t="shared" si="80"/>
        <v>289617.48633879784</v>
      </c>
      <c r="N402" s="253">
        <f t="shared" si="77"/>
        <v>0</v>
      </c>
      <c r="O402" s="394">
        <f t="shared" si="69"/>
        <v>1196729.4772064234</v>
      </c>
      <c r="P402" s="654">
        <f t="shared" si="71"/>
        <v>-10928.961748633883</v>
      </c>
    </row>
    <row r="403" spans="1:16" outlineLevel="1">
      <c r="A403" s="319" t="str">
        <f t="shared" si="74"/>
        <v>05</v>
      </c>
      <c r="B403" s="253" t="str">
        <f t="shared" si="75"/>
        <v>2024-05</v>
      </c>
      <c r="C403" s="253">
        <f t="shared" si="78"/>
        <v>366</v>
      </c>
      <c r="D403" s="350">
        <v>45416</v>
      </c>
      <c r="E403" s="675">
        <f t="shared" si="72"/>
        <v>3.7999999999999999E-2</v>
      </c>
      <c r="F403" s="672">
        <v>1.2999999999999999E-2</v>
      </c>
      <c r="G403" s="672">
        <f t="shared" si="81"/>
        <v>5.0999999999999997E-2</v>
      </c>
      <c r="H403" s="302">
        <f t="shared" si="70"/>
        <v>278688.52459016396</v>
      </c>
      <c r="I403" s="253">
        <f t="shared" si="73"/>
        <v>0</v>
      </c>
      <c r="J403" s="394">
        <f t="shared" si="79"/>
        <v>1114762.2640916742</v>
      </c>
      <c r="L403" s="672">
        <f t="shared" si="76"/>
        <v>5.2999999999999999E-2</v>
      </c>
      <c r="M403" s="302">
        <f t="shared" si="80"/>
        <v>289617.48633879784</v>
      </c>
      <c r="N403" s="253">
        <f t="shared" si="77"/>
        <v>0</v>
      </c>
      <c r="O403" s="394">
        <f t="shared" si="69"/>
        <v>1486346.9635452214</v>
      </c>
      <c r="P403" s="654">
        <f t="shared" si="71"/>
        <v>-10928.961748633883</v>
      </c>
    </row>
    <row r="404" spans="1:16" outlineLevel="1">
      <c r="A404" s="319" t="str">
        <f t="shared" si="74"/>
        <v>06</v>
      </c>
      <c r="B404" s="253" t="str">
        <f t="shared" si="75"/>
        <v>2024-05</v>
      </c>
      <c r="C404" s="253">
        <f t="shared" si="78"/>
        <v>366</v>
      </c>
      <c r="D404" s="350">
        <v>45417</v>
      </c>
      <c r="E404" s="675">
        <f t="shared" si="72"/>
        <v>3.7999999999999999E-2</v>
      </c>
      <c r="F404" s="672">
        <v>1.2999999999999999E-2</v>
      </c>
      <c r="G404" s="672">
        <f t="shared" si="81"/>
        <v>5.0999999999999997E-2</v>
      </c>
      <c r="H404" s="302">
        <f t="shared" si="70"/>
        <v>278688.52459016396</v>
      </c>
      <c r="I404" s="253">
        <f t="shared" si="73"/>
        <v>0</v>
      </c>
      <c r="J404" s="394">
        <f t="shared" si="79"/>
        <v>1393450.7886818382</v>
      </c>
      <c r="L404" s="672">
        <f t="shared" si="76"/>
        <v>5.2999999999999999E-2</v>
      </c>
      <c r="M404" s="302">
        <f t="shared" si="80"/>
        <v>289617.48633879784</v>
      </c>
      <c r="N404" s="253">
        <f t="shared" si="77"/>
        <v>0</v>
      </c>
      <c r="O404" s="394">
        <f t="shared" ref="O404:O467" si="82">O403+M404-N404</f>
        <v>1775964.4498840193</v>
      </c>
      <c r="P404" s="654">
        <f t="shared" si="71"/>
        <v>-10928.961748633883</v>
      </c>
    </row>
    <row r="405" spans="1:16" outlineLevel="1">
      <c r="A405" s="319" t="str">
        <f t="shared" si="74"/>
        <v>07</v>
      </c>
      <c r="B405" s="253" t="str">
        <f t="shared" si="75"/>
        <v>2024-05</v>
      </c>
      <c r="C405" s="253">
        <f t="shared" si="78"/>
        <v>366</v>
      </c>
      <c r="D405" s="350">
        <v>45418</v>
      </c>
      <c r="E405" s="675">
        <f t="shared" si="72"/>
        <v>3.7999999999999999E-2</v>
      </c>
      <c r="F405" s="672">
        <v>1.2999999999999999E-2</v>
      </c>
      <c r="G405" s="672">
        <f t="shared" si="81"/>
        <v>5.0999999999999997E-2</v>
      </c>
      <c r="H405" s="302">
        <f t="shared" si="70"/>
        <v>278688.52459016396</v>
      </c>
      <c r="I405" s="253">
        <f t="shared" si="73"/>
        <v>0</v>
      </c>
      <c r="J405" s="394">
        <f t="shared" si="79"/>
        <v>1672139.3132720022</v>
      </c>
      <c r="L405" s="672">
        <f t="shared" si="76"/>
        <v>5.2999999999999999E-2</v>
      </c>
      <c r="M405" s="302">
        <f t="shared" si="80"/>
        <v>289617.48633879784</v>
      </c>
      <c r="N405" s="253">
        <f t="shared" si="77"/>
        <v>0</v>
      </c>
      <c r="O405" s="394">
        <f t="shared" si="82"/>
        <v>2065581.9362228173</v>
      </c>
      <c r="P405" s="654">
        <f t="shared" si="71"/>
        <v>-10928.961748633883</v>
      </c>
    </row>
    <row r="406" spans="1:16" outlineLevel="1">
      <c r="A406" s="319" t="str">
        <f t="shared" si="74"/>
        <v>08</v>
      </c>
      <c r="B406" s="253" t="str">
        <f t="shared" si="75"/>
        <v>2024-05</v>
      </c>
      <c r="C406" s="253">
        <f t="shared" si="78"/>
        <v>366</v>
      </c>
      <c r="D406" s="350">
        <v>45419</v>
      </c>
      <c r="E406" s="675">
        <f t="shared" si="72"/>
        <v>3.7999999999999999E-2</v>
      </c>
      <c r="F406" s="672">
        <v>1.2999999999999999E-2</v>
      </c>
      <c r="G406" s="672">
        <f t="shared" si="81"/>
        <v>5.0999999999999997E-2</v>
      </c>
      <c r="H406" s="302">
        <f t="shared" si="70"/>
        <v>278688.52459016396</v>
      </c>
      <c r="I406" s="253">
        <f t="shared" si="73"/>
        <v>0</v>
      </c>
      <c r="J406" s="394">
        <f t="shared" si="79"/>
        <v>1950827.8378621661</v>
      </c>
      <c r="L406" s="672">
        <f t="shared" si="76"/>
        <v>5.2999999999999999E-2</v>
      </c>
      <c r="M406" s="302">
        <f t="shared" si="80"/>
        <v>289617.48633879784</v>
      </c>
      <c r="N406" s="253">
        <f t="shared" si="77"/>
        <v>0</v>
      </c>
      <c r="O406" s="394">
        <f t="shared" si="82"/>
        <v>2355199.4225616152</v>
      </c>
      <c r="P406" s="654">
        <f t="shared" si="71"/>
        <v>-10928.961748633883</v>
      </c>
    </row>
    <row r="407" spans="1:16" outlineLevel="1">
      <c r="A407" s="319" t="str">
        <f t="shared" si="74"/>
        <v>09</v>
      </c>
      <c r="B407" s="253" t="str">
        <f t="shared" si="75"/>
        <v>2024-05</v>
      </c>
      <c r="C407" s="253">
        <f t="shared" si="78"/>
        <v>366</v>
      </c>
      <c r="D407" s="350">
        <v>45420</v>
      </c>
      <c r="E407" s="675">
        <f t="shared" si="72"/>
        <v>3.7999999999999999E-2</v>
      </c>
      <c r="F407" s="672">
        <v>1.2999999999999999E-2</v>
      </c>
      <c r="G407" s="672">
        <f t="shared" si="81"/>
        <v>5.0999999999999997E-2</v>
      </c>
      <c r="H407" s="302">
        <f t="shared" si="70"/>
        <v>278688.52459016396</v>
      </c>
      <c r="I407" s="253">
        <f t="shared" si="73"/>
        <v>0</v>
      </c>
      <c r="J407" s="394">
        <f t="shared" si="79"/>
        <v>2229516.3624523301</v>
      </c>
      <c r="L407" s="672">
        <f t="shared" si="76"/>
        <v>5.2999999999999999E-2</v>
      </c>
      <c r="M407" s="302">
        <f t="shared" si="80"/>
        <v>289617.48633879784</v>
      </c>
      <c r="N407" s="253">
        <f t="shared" si="77"/>
        <v>0</v>
      </c>
      <c r="O407" s="394">
        <f t="shared" si="82"/>
        <v>2644816.9089004132</v>
      </c>
      <c r="P407" s="654">
        <f t="shared" si="71"/>
        <v>-10928.961748633883</v>
      </c>
    </row>
    <row r="408" spans="1:16" outlineLevel="1">
      <c r="A408" s="319" t="str">
        <f t="shared" si="74"/>
        <v>10</v>
      </c>
      <c r="B408" s="253" t="str">
        <f t="shared" si="75"/>
        <v>2024-05</v>
      </c>
      <c r="C408" s="253">
        <f t="shared" si="78"/>
        <v>366</v>
      </c>
      <c r="D408" s="350">
        <v>45421</v>
      </c>
      <c r="E408" s="675">
        <f t="shared" si="72"/>
        <v>3.7999999999999999E-2</v>
      </c>
      <c r="F408" s="672">
        <v>1.2999999999999999E-2</v>
      </c>
      <c r="G408" s="672">
        <f t="shared" si="81"/>
        <v>5.0999999999999997E-2</v>
      </c>
      <c r="H408" s="302">
        <f t="shared" si="70"/>
        <v>278688.52459016396</v>
      </c>
      <c r="I408" s="253">
        <f t="shared" si="73"/>
        <v>0</v>
      </c>
      <c r="J408" s="394">
        <f t="shared" si="79"/>
        <v>2508204.887042494</v>
      </c>
      <c r="L408" s="672">
        <f t="shared" si="76"/>
        <v>5.2999999999999999E-2</v>
      </c>
      <c r="M408" s="302">
        <f t="shared" si="80"/>
        <v>289617.48633879784</v>
      </c>
      <c r="N408" s="253">
        <f t="shared" si="77"/>
        <v>0</v>
      </c>
      <c r="O408" s="394">
        <f t="shared" si="82"/>
        <v>2934434.3952392112</v>
      </c>
      <c r="P408" s="654">
        <f t="shared" si="71"/>
        <v>-10928.961748633883</v>
      </c>
    </row>
    <row r="409" spans="1:16" outlineLevel="1">
      <c r="A409" s="319" t="str">
        <f t="shared" si="74"/>
        <v>11</v>
      </c>
      <c r="B409" s="253" t="str">
        <f t="shared" si="75"/>
        <v>2024-05</v>
      </c>
      <c r="C409" s="253">
        <f t="shared" si="78"/>
        <v>366</v>
      </c>
      <c r="D409" s="350">
        <v>45422</v>
      </c>
      <c r="E409" s="675">
        <f t="shared" si="72"/>
        <v>3.7999999999999999E-2</v>
      </c>
      <c r="F409" s="672">
        <v>1.2999999999999999E-2</v>
      </c>
      <c r="G409" s="672">
        <f t="shared" si="81"/>
        <v>5.0999999999999997E-2</v>
      </c>
      <c r="H409" s="302">
        <f t="shared" si="70"/>
        <v>278688.52459016396</v>
      </c>
      <c r="I409" s="253">
        <f t="shared" si="73"/>
        <v>0</v>
      </c>
      <c r="J409" s="394">
        <f t="shared" si="79"/>
        <v>2786893.411632658</v>
      </c>
      <c r="L409" s="672">
        <f t="shared" si="76"/>
        <v>5.2999999999999999E-2</v>
      </c>
      <c r="M409" s="302">
        <f t="shared" si="80"/>
        <v>289617.48633879784</v>
      </c>
      <c r="N409" s="253">
        <f t="shared" si="77"/>
        <v>0</v>
      </c>
      <c r="O409" s="394">
        <f t="shared" si="82"/>
        <v>3224051.8815780091</v>
      </c>
      <c r="P409" s="654">
        <f t="shared" si="71"/>
        <v>-10928.961748633883</v>
      </c>
    </row>
    <row r="410" spans="1:16" outlineLevel="1">
      <c r="A410" s="319" t="str">
        <f t="shared" si="74"/>
        <v>12</v>
      </c>
      <c r="B410" s="253" t="str">
        <f t="shared" si="75"/>
        <v>2024-05</v>
      </c>
      <c r="C410" s="253">
        <f t="shared" si="78"/>
        <v>366</v>
      </c>
      <c r="D410" s="350">
        <v>45423</v>
      </c>
      <c r="E410" s="675">
        <f t="shared" si="72"/>
        <v>3.7999999999999999E-2</v>
      </c>
      <c r="F410" s="672">
        <v>1.2999999999999999E-2</v>
      </c>
      <c r="G410" s="672">
        <f t="shared" si="81"/>
        <v>5.0999999999999997E-2</v>
      </c>
      <c r="H410" s="302">
        <f t="shared" si="70"/>
        <v>278688.52459016396</v>
      </c>
      <c r="I410" s="253">
        <f t="shared" si="73"/>
        <v>0</v>
      </c>
      <c r="J410" s="394">
        <f t="shared" si="79"/>
        <v>3065581.9362228219</v>
      </c>
      <c r="L410" s="672">
        <f t="shared" si="76"/>
        <v>5.2999999999999999E-2</v>
      </c>
      <c r="M410" s="302">
        <f t="shared" si="80"/>
        <v>289617.48633879784</v>
      </c>
      <c r="N410" s="253">
        <f t="shared" si="77"/>
        <v>0</v>
      </c>
      <c r="O410" s="394">
        <f t="shared" si="82"/>
        <v>3513669.3679168071</v>
      </c>
      <c r="P410" s="654">
        <f t="shared" si="71"/>
        <v>-10928.961748633883</v>
      </c>
    </row>
    <row r="411" spans="1:16" outlineLevel="1">
      <c r="A411" s="319" t="str">
        <f t="shared" si="74"/>
        <v>13</v>
      </c>
      <c r="B411" s="253" t="str">
        <f t="shared" si="75"/>
        <v>2024-05</v>
      </c>
      <c r="C411" s="253">
        <f t="shared" si="78"/>
        <v>366</v>
      </c>
      <c r="D411" s="350">
        <v>45424</v>
      </c>
      <c r="E411" s="675">
        <f t="shared" si="72"/>
        <v>3.7999999999999999E-2</v>
      </c>
      <c r="F411" s="672">
        <v>1.2999999999999999E-2</v>
      </c>
      <c r="G411" s="672">
        <f t="shared" si="81"/>
        <v>5.0999999999999997E-2</v>
      </c>
      <c r="H411" s="302">
        <f t="shared" si="70"/>
        <v>278688.52459016396</v>
      </c>
      <c r="I411" s="253">
        <f t="shared" si="73"/>
        <v>0</v>
      </c>
      <c r="J411" s="394">
        <f t="shared" si="79"/>
        <v>3344270.4608129859</v>
      </c>
      <c r="L411" s="672">
        <f t="shared" si="76"/>
        <v>5.2999999999999999E-2</v>
      </c>
      <c r="M411" s="302">
        <f t="shared" si="80"/>
        <v>289617.48633879784</v>
      </c>
      <c r="N411" s="253">
        <f t="shared" si="77"/>
        <v>0</v>
      </c>
      <c r="O411" s="394">
        <f t="shared" si="82"/>
        <v>3803286.854255605</v>
      </c>
      <c r="P411" s="654">
        <f t="shared" si="71"/>
        <v>-10928.961748633883</v>
      </c>
    </row>
    <row r="412" spans="1:16" outlineLevel="1">
      <c r="A412" s="319" t="str">
        <f t="shared" si="74"/>
        <v>14</v>
      </c>
      <c r="B412" s="253" t="str">
        <f t="shared" si="75"/>
        <v>2024-05</v>
      </c>
      <c r="C412" s="253">
        <f t="shared" si="78"/>
        <v>366</v>
      </c>
      <c r="D412" s="350">
        <v>45425</v>
      </c>
      <c r="E412" s="675">
        <f t="shared" si="72"/>
        <v>3.7999999999999999E-2</v>
      </c>
      <c r="F412" s="672">
        <v>1.2999999999999999E-2</v>
      </c>
      <c r="G412" s="672">
        <f t="shared" si="81"/>
        <v>5.0999999999999997E-2</v>
      </c>
      <c r="H412" s="302">
        <f t="shared" si="70"/>
        <v>278688.52459016396</v>
      </c>
      <c r="I412" s="253">
        <f t="shared" si="73"/>
        <v>0</v>
      </c>
      <c r="J412" s="394">
        <f t="shared" si="79"/>
        <v>3622958.9854031499</v>
      </c>
      <c r="L412" s="672">
        <f t="shared" si="76"/>
        <v>5.2999999999999999E-2</v>
      </c>
      <c r="M412" s="302">
        <f t="shared" si="80"/>
        <v>289617.48633879784</v>
      </c>
      <c r="N412" s="253">
        <f t="shared" si="77"/>
        <v>0</v>
      </c>
      <c r="O412" s="394">
        <f t="shared" si="82"/>
        <v>4092904.340594403</v>
      </c>
      <c r="P412" s="654">
        <f t="shared" si="71"/>
        <v>-10928.961748633883</v>
      </c>
    </row>
    <row r="413" spans="1:16" outlineLevel="1">
      <c r="A413" s="319" t="str">
        <f t="shared" si="74"/>
        <v>15</v>
      </c>
      <c r="B413" s="253" t="str">
        <f t="shared" si="75"/>
        <v>2024-05</v>
      </c>
      <c r="C413" s="253">
        <f t="shared" si="78"/>
        <v>366</v>
      </c>
      <c r="D413" s="350">
        <v>45426</v>
      </c>
      <c r="E413" s="675">
        <f t="shared" si="72"/>
        <v>3.7999999999999999E-2</v>
      </c>
      <c r="F413" s="672">
        <v>1.2999999999999999E-2</v>
      </c>
      <c r="G413" s="672">
        <f t="shared" si="81"/>
        <v>5.0999999999999997E-2</v>
      </c>
      <c r="H413" s="302">
        <f t="shared" si="70"/>
        <v>278688.52459016396</v>
      </c>
      <c r="I413" s="253">
        <f t="shared" si="73"/>
        <v>0</v>
      </c>
      <c r="J413" s="394">
        <f t="shared" si="79"/>
        <v>3901647.5099933138</v>
      </c>
      <c r="L413" s="672">
        <f t="shared" si="76"/>
        <v>5.2999999999999999E-2</v>
      </c>
      <c r="M413" s="302">
        <f t="shared" si="80"/>
        <v>289617.48633879784</v>
      </c>
      <c r="N413" s="253">
        <f t="shared" si="77"/>
        <v>0</v>
      </c>
      <c r="O413" s="394">
        <f t="shared" si="82"/>
        <v>4382521.8269332005</v>
      </c>
      <c r="P413" s="654">
        <f t="shared" si="71"/>
        <v>-10928.961748633883</v>
      </c>
    </row>
    <row r="414" spans="1:16" outlineLevel="1">
      <c r="A414" s="319" t="str">
        <f t="shared" si="74"/>
        <v>16</v>
      </c>
      <c r="B414" s="253" t="str">
        <f t="shared" si="75"/>
        <v>2024-05</v>
      </c>
      <c r="C414" s="253">
        <f t="shared" si="78"/>
        <v>366</v>
      </c>
      <c r="D414" s="350">
        <v>45427</v>
      </c>
      <c r="E414" s="675">
        <f t="shared" si="72"/>
        <v>3.7999999999999999E-2</v>
      </c>
      <c r="F414" s="672">
        <v>1.2999999999999999E-2</v>
      </c>
      <c r="G414" s="672">
        <f t="shared" si="81"/>
        <v>5.0999999999999997E-2</v>
      </c>
      <c r="H414" s="302">
        <f t="shared" si="70"/>
        <v>278688.52459016396</v>
      </c>
      <c r="I414" s="253">
        <f t="shared" si="73"/>
        <v>0</v>
      </c>
      <c r="J414" s="394">
        <f t="shared" si="79"/>
        <v>4180336.0345834778</v>
      </c>
      <c r="L414" s="672">
        <f t="shared" si="76"/>
        <v>5.2999999999999999E-2</v>
      </c>
      <c r="M414" s="302">
        <f t="shared" si="80"/>
        <v>289617.48633879784</v>
      </c>
      <c r="N414" s="253">
        <f t="shared" si="77"/>
        <v>0</v>
      </c>
      <c r="O414" s="394">
        <f t="shared" si="82"/>
        <v>4672139.3132719984</v>
      </c>
      <c r="P414" s="654">
        <f t="shared" si="71"/>
        <v>-10928.961748633883</v>
      </c>
    </row>
    <row r="415" spans="1:16" outlineLevel="1">
      <c r="A415" s="319" t="str">
        <f t="shared" si="74"/>
        <v>17</v>
      </c>
      <c r="B415" s="253" t="str">
        <f t="shared" si="75"/>
        <v>2024-05</v>
      </c>
      <c r="C415" s="253">
        <f t="shared" si="78"/>
        <v>366</v>
      </c>
      <c r="D415" s="350">
        <v>45428</v>
      </c>
      <c r="E415" s="675">
        <f t="shared" si="72"/>
        <v>3.7999999999999999E-2</v>
      </c>
      <c r="F415" s="672">
        <v>1.2999999999999999E-2</v>
      </c>
      <c r="G415" s="672">
        <f t="shared" si="81"/>
        <v>5.0999999999999997E-2</v>
      </c>
      <c r="H415" s="302">
        <f t="shared" si="70"/>
        <v>278688.52459016396</v>
      </c>
      <c r="I415" s="253">
        <f t="shared" si="73"/>
        <v>0</v>
      </c>
      <c r="J415" s="394">
        <f t="shared" si="79"/>
        <v>4459024.5591736417</v>
      </c>
      <c r="L415" s="672">
        <f t="shared" si="76"/>
        <v>5.2999999999999999E-2</v>
      </c>
      <c r="M415" s="302">
        <f t="shared" si="80"/>
        <v>289617.48633879784</v>
      </c>
      <c r="N415" s="253">
        <f t="shared" si="77"/>
        <v>0</v>
      </c>
      <c r="O415" s="394">
        <f t="shared" si="82"/>
        <v>4961756.7996107964</v>
      </c>
      <c r="P415" s="654">
        <f t="shared" si="71"/>
        <v>-10928.961748633883</v>
      </c>
    </row>
    <row r="416" spans="1:16" outlineLevel="1">
      <c r="A416" s="319" t="str">
        <f t="shared" si="74"/>
        <v>18</v>
      </c>
      <c r="B416" s="253" t="str">
        <f t="shared" si="75"/>
        <v>2024-05</v>
      </c>
      <c r="C416" s="253">
        <f t="shared" si="78"/>
        <v>366</v>
      </c>
      <c r="D416" s="350">
        <v>45429</v>
      </c>
      <c r="E416" s="675">
        <f t="shared" si="72"/>
        <v>3.7999999999999999E-2</v>
      </c>
      <c r="F416" s="672">
        <v>1.2999999999999999E-2</v>
      </c>
      <c r="G416" s="672">
        <f t="shared" si="81"/>
        <v>5.0999999999999997E-2</v>
      </c>
      <c r="H416" s="302">
        <f t="shared" si="70"/>
        <v>278688.52459016396</v>
      </c>
      <c r="I416" s="253">
        <f t="shared" si="73"/>
        <v>0</v>
      </c>
      <c r="J416" s="394">
        <f t="shared" si="79"/>
        <v>4737713.0837638061</v>
      </c>
      <c r="L416" s="672">
        <f t="shared" si="76"/>
        <v>5.2999999999999999E-2</v>
      </c>
      <c r="M416" s="302">
        <f t="shared" si="80"/>
        <v>289617.48633879784</v>
      </c>
      <c r="N416" s="253">
        <f t="shared" si="77"/>
        <v>0</v>
      </c>
      <c r="O416" s="394">
        <f t="shared" si="82"/>
        <v>5251374.2859495943</v>
      </c>
      <c r="P416" s="654">
        <f t="shared" si="71"/>
        <v>-10928.961748633883</v>
      </c>
    </row>
    <row r="417" spans="1:16" outlineLevel="1">
      <c r="A417" s="319" t="str">
        <f t="shared" si="74"/>
        <v>19</v>
      </c>
      <c r="B417" s="253" t="str">
        <f t="shared" si="75"/>
        <v>2024-05</v>
      </c>
      <c r="C417" s="253">
        <f t="shared" si="78"/>
        <v>366</v>
      </c>
      <c r="D417" s="350">
        <v>45430</v>
      </c>
      <c r="E417" s="675">
        <f t="shared" si="72"/>
        <v>3.7999999999999999E-2</v>
      </c>
      <c r="F417" s="672">
        <v>1.2999999999999999E-2</v>
      </c>
      <c r="G417" s="672">
        <f t="shared" si="81"/>
        <v>5.0999999999999997E-2</v>
      </c>
      <c r="H417" s="302">
        <f t="shared" si="70"/>
        <v>278688.52459016396</v>
      </c>
      <c r="I417" s="253">
        <f t="shared" si="73"/>
        <v>0</v>
      </c>
      <c r="J417" s="394">
        <f t="shared" si="79"/>
        <v>5016401.6083539706</v>
      </c>
      <c r="L417" s="672">
        <f t="shared" si="76"/>
        <v>5.2999999999999999E-2</v>
      </c>
      <c r="M417" s="302">
        <f t="shared" si="80"/>
        <v>289617.48633879784</v>
      </c>
      <c r="N417" s="253">
        <f t="shared" si="77"/>
        <v>0</v>
      </c>
      <c r="O417" s="394">
        <f t="shared" si="82"/>
        <v>5540991.7722883923</v>
      </c>
      <c r="P417" s="654">
        <f t="shared" si="71"/>
        <v>-10928.961748633883</v>
      </c>
    </row>
    <row r="418" spans="1:16" outlineLevel="1">
      <c r="A418" s="319" t="str">
        <f t="shared" si="74"/>
        <v>20</v>
      </c>
      <c r="B418" s="253" t="str">
        <f t="shared" si="75"/>
        <v>2024-05</v>
      </c>
      <c r="C418" s="253">
        <f t="shared" si="78"/>
        <v>366</v>
      </c>
      <c r="D418" s="350">
        <v>45431</v>
      </c>
      <c r="E418" s="675">
        <f t="shared" si="72"/>
        <v>3.7999999999999999E-2</v>
      </c>
      <c r="F418" s="672">
        <v>1.2999999999999999E-2</v>
      </c>
      <c r="G418" s="672">
        <f t="shared" si="81"/>
        <v>5.0999999999999997E-2</v>
      </c>
      <c r="H418" s="302">
        <f t="shared" si="70"/>
        <v>278688.52459016396</v>
      </c>
      <c r="I418" s="253">
        <f t="shared" si="73"/>
        <v>0</v>
      </c>
      <c r="J418" s="394">
        <f t="shared" si="79"/>
        <v>5295090.132944135</v>
      </c>
      <c r="L418" s="672">
        <f t="shared" si="76"/>
        <v>5.2999999999999999E-2</v>
      </c>
      <c r="M418" s="302">
        <f t="shared" si="80"/>
        <v>289617.48633879784</v>
      </c>
      <c r="N418" s="253">
        <f t="shared" si="77"/>
        <v>0</v>
      </c>
      <c r="O418" s="394">
        <f t="shared" si="82"/>
        <v>5830609.2586271903</v>
      </c>
      <c r="P418" s="654">
        <f t="shared" si="71"/>
        <v>-10928.961748633883</v>
      </c>
    </row>
    <row r="419" spans="1:16" outlineLevel="1">
      <c r="A419" s="319" t="str">
        <f t="shared" si="74"/>
        <v>21</v>
      </c>
      <c r="B419" s="253" t="str">
        <f t="shared" si="75"/>
        <v>2024-05</v>
      </c>
      <c r="C419" s="253">
        <f t="shared" si="78"/>
        <v>366</v>
      </c>
      <c r="D419" s="350">
        <v>45432</v>
      </c>
      <c r="E419" s="675">
        <f t="shared" si="72"/>
        <v>3.7999999999999999E-2</v>
      </c>
      <c r="F419" s="672">
        <v>1.2999999999999999E-2</v>
      </c>
      <c r="G419" s="672">
        <f t="shared" si="81"/>
        <v>5.0999999999999997E-2</v>
      </c>
      <c r="H419" s="302">
        <f t="shared" si="70"/>
        <v>278688.52459016396</v>
      </c>
      <c r="I419" s="253">
        <f t="shared" ref="I419:I450" si="83">IFERROR(VLOOKUP(D419*1,R:U,4,0),0)</f>
        <v>0</v>
      </c>
      <c r="J419" s="394">
        <f t="shared" si="79"/>
        <v>5573778.6575342994</v>
      </c>
      <c r="L419" s="672">
        <f t="shared" si="76"/>
        <v>5.2999999999999999E-2</v>
      </c>
      <c r="M419" s="302">
        <f t="shared" si="80"/>
        <v>289617.48633879784</v>
      </c>
      <c r="N419" s="253">
        <f t="shared" si="77"/>
        <v>0</v>
      </c>
      <c r="O419" s="394">
        <f t="shared" si="82"/>
        <v>6120226.7449659882</v>
      </c>
      <c r="P419" s="654">
        <f t="shared" si="71"/>
        <v>-10928.961748633883</v>
      </c>
    </row>
    <row r="420" spans="1:16" outlineLevel="1">
      <c r="A420" s="319" t="str">
        <f t="shared" si="74"/>
        <v>22</v>
      </c>
      <c r="B420" s="253" t="str">
        <f t="shared" si="75"/>
        <v>2024-05</v>
      </c>
      <c r="C420" s="253">
        <f t="shared" si="78"/>
        <v>366</v>
      </c>
      <c r="D420" s="350">
        <v>45433</v>
      </c>
      <c r="E420" s="675">
        <f t="shared" si="72"/>
        <v>3.7999999999999999E-2</v>
      </c>
      <c r="F420" s="672">
        <v>1.2999999999999999E-2</v>
      </c>
      <c r="G420" s="672">
        <f t="shared" si="81"/>
        <v>5.0999999999999997E-2</v>
      </c>
      <c r="H420" s="302">
        <f t="shared" si="70"/>
        <v>278688.52459016396</v>
      </c>
      <c r="I420" s="253">
        <f t="shared" si="83"/>
        <v>0</v>
      </c>
      <c r="J420" s="394">
        <f t="shared" si="79"/>
        <v>5852467.1821244638</v>
      </c>
      <c r="L420" s="672">
        <f t="shared" si="76"/>
        <v>5.2999999999999999E-2</v>
      </c>
      <c r="M420" s="302">
        <f t="shared" si="80"/>
        <v>289617.48633879784</v>
      </c>
      <c r="N420" s="253">
        <f t="shared" si="77"/>
        <v>0</v>
      </c>
      <c r="O420" s="394">
        <f t="shared" si="82"/>
        <v>6409844.2313047862</v>
      </c>
      <c r="P420" s="654">
        <f t="shared" si="71"/>
        <v>-10928.961748633883</v>
      </c>
    </row>
    <row r="421" spans="1:16" outlineLevel="1">
      <c r="A421" s="319" t="str">
        <f t="shared" si="74"/>
        <v>23</v>
      </c>
      <c r="B421" s="253" t="str">
        <f t="shared" si="75"/>
        <v>2024-05</v>
      </c>
      <c r="C421" s="253">
        <f t="shared" si="78"/>
        <v>366</v>
      </c>
      <c r="D421" s="350">
        <v>45434</v>
      </c>
      <c r="E421" s="675">
        <f t="shared" si="72"/>
        <v>3.7999999999999999E-2</v>
      </c>
      <c r="F421" s="672">
        <v>1.2999999999999999E-2</v>
      </c>
      <c r="G421" s="672">
        <f t="shared" si="81"/>
        <v>5.0999999999999997E-2</v>
      </c>
      <c r="H421" s="302">
        <f t="shared" si="70"/>
        <v>278688.52459016396</v>
      </c>
      <c r="I421" s="253">
        <f t="shared" si="83"/>
        <v>0</v>
      </c>
      <c r="J421" s="394">
        <f t="shared" si="79"/>
        <v>6131155.7067146283</v>
      </c>
      <c r="L421" s="672">
        <f t="shared" si="76"/>
        <v>5.2999999999999999E-2</v>
      </c>
      <c r="M421" s="302">
        <f t="shared" si="80"/>
        <v>289617.48633879784</v>
      </c>
      <c r="N421" s="253">
        <f t="shared" si="77"/>
        <v>0</v>
      </c>
      <c r="O421" s="394">
        <f t="shared" si="82"/>
        <v>6699461.7176435841</v>
      </c>
      <c r="P421" s="654">
        <f t="shared" si="71"/>
        <v>-10928.961748633883</v>
      </c>
    </row>
    <row r="422" spans="1:16" outlineLevel="1">
      <c r="A422" s="319" t="str">
        <f t="shared" si="74"/>
        <v>24</v>
      </c>
      <c r="B422" s="253" t="str">
        <f t="shared" si="75"/>
        <v>2024-05</v>
      </c>
      <c r="C422" s="253">
        <f t="shared" si="78"/>
        <v>366</v>
      </c>
      <c r="D422" s="350">
        <v>45435</v>
      </c>
      <c r="E422" s="675">
        <f t="shared" si="72"/>
        <v>3.7999999999999999E-2</v>
      </c>
      <c r="F422" s="672">
        <v>1.2999999999999999E-2</v>
      </c>
      <c r="G422" s="672">
        <f t="shared" si="81"/>
        <v>5.0999999999999997E-2</v>
      </c>
      <c r="H422" s="302">
        <f t="shared" si="70"/>
        <v>278688.52459016396</v>
      </c>
      <c r="I422" s="253">
        <f t="shared" si="83"/>
        <v>0</v>
      </c>
      <c r="J422" s="394">
        <f t="shared" si="79"/>
        <v>6409844.2313047927</v>
      </c>
      <c r="L422" s="672">
        <f t="shared" si="76"/>
        <v>5.2999999999999999E-2</v>
      </c>
      <c r="M422" s="302">
        <f t="shared" si="80"/>
        <v>289617.48633879784</v>
      </c>
      <c r="N422" s="253">
        <f t="shared" si="77"/>
        <v>0</v>
      </c>
      <c r="O422" s="394">
        <f t="shared" si="82"/>
        <v>6989079.2039823821</v>
      </c>
      <c r="P422" s="654">
        <f t="shared" si="71"/>
        <v>-10928.961748633883</v>
      </c>
    </row>
    <row r="423" spans="1:16" outlineLevel="1">
      <c r="A423" s="319" t="str">
        <f t="shared" si="74"/>
        <v>25</v>
      </c>
      <c r="B423" s="253" t="str">
        <f t="shared" si="75"/>
        <v>2024-05</v>
      </c>
      <c r="C423" s="253">
        <f t="shared" si="78"/>
        <v>366</v>
      </c>
      <c r="D423" s="350">
        <v>45436</v>
      </c>
      <c r="E423" s="675">
        <f t="shared" si="72"/>
        <v>3.7999999999999999E-2</v>
      </c>
      <c r="F423" s="672">
        <v>1.2999999999999999E-2</v>
      </c>
      <c r="G423" s="672">
        <f t="shared" si="81"/>
        <v>5.0999999999999997E-2</v>
      </c>
      <c r="H423" s="302">
        <f t="shared" si="70"/>
        <v>278688.52459016396</v>
      </c>
      <c r="I423" s="253">
        <f t="shared" si="83"/>
        <v>0</v>
      </c>
      <c r="J423" s="394">
        <f t="shared" si="79"/>
        <v>6688532.7558949571</v>
      </c>
      <c r="L423" s="672">
        <f t="shared" si="76"/>
        <v>5.2999999999999999E-2</v>
      </c>
      <c r="M423" s="302">
        <f t="shared" si="80"/>
        <v>289617.48633879784</v>
      </c>
      <c r="N423" s="253">
        <f t="shared" si="77"/>
        <v>0</v>
      </c>
      <c r="O423" s="394">
        <f t="shared" si="82"/>
        <v>7278696.69032118</v>
      </c>
      <c r="P423" s="654">
        <f t="shared" si="71"/>
        <v>-10928.961748633883</v>
      </c>
    </row>
    <row r="424" spans="1:16" outlineLevel="1">
      <c r="A424" s="319" t="str">
        <f t="shared" si="74"/>
        <v>26</v>
      </c>
      <c r="B424" s="253" t="str">
        <f t="shared" si="75"/>
        <v>2024-05</v>
      </c>
      <c r="C424" s="253">
        <f t="shared" si="78"/>
        <v>366</v>
      </c>
      <c r="D424" s="350">
        <v>45437</v>
      </c>
      <c r="E424" s="675">
        <f t="shared" si="72"/>
        <v>3.7999999999999999E-2</v>
      </c>
      <c r="F424" s="672">
        <v>1.2999999999999999E-2</v>
      </c>
      <c r="G424" s="672">
        <f t="shared" si="81"/>
        <v>5.0999999999999997E-2</v>
      </c>
      <c r="H424" s="302">
        <f t="shared" si="70"/>
        <v>278688.52459016396</v>
      </c>
      <c r="I424" s="253">
        <f t="shared" si="83"/>
        <v>0</v>
      </c>
      <c r="J424" s="394">
        <f t="shared" si="79"/>
        <v>6967221.2804851215</v>
      </c>
      <c r="L424" s="672">
        <f t="shared" si="76"/>
        <v>5.2999999999999999E-2</v>
      </c>
      <c r="M424" s="302">
        <f t="shared" si="80"/>
        <v>289617.48633879784</v>
      </c>
      <c r="N424" s="253">
        <f t="shared" si="77"/>
        <v>0</v>
      </c>
      <c r="O424" s="394">
        <f t="shared" si="82"/>
        <v>7568314.176659978</v>
      </c>
      <c r="P424" s="654">
        <f t="shared" si="71"/>
        <v>-10928.961748633883</v>
      </c>
    </row>
    <row r="425" spans="1:16" outlineLevel="1">
      <c r="A425" s="319" t="str">
        <f t="shared" si="74"/>
        <v>27</v>
      </c>
      <c r="B425" s="253" t="str">
        <f t="shared" si="75"/>
        <v>2024-05</v>
      </c>
      <c r="C425" s="253">
        <f t="shared" si="78"/>
        <v>366</v>
      </c>
      <c r="D425" s="350">
        <v>45438</v>
      </c>
      <c r="E425" s="675">
        <f t="shared" si="72"/>
        <v>3.7999999999999999E-2</v>
      </c>
      <c r="F425" s="672">
        <v>1.2999999999999999E-2</v>
      </c>
      <c r="G425" s="672">
        <f t="shared" si="81"/>
        <v>5.0999999999999997E-2</v>
      </c>
      <c r="H425" s="302">
        <f t="shared" si="70"/>
        <v>278688.52459016396</v>
      </c>
      <c r="I425" s="253">
        <f t="shared" si="83"/>
        <v>0</v>
      </c>
      <c r="J425" s="394">
        <f t="shared" si="79"/>
        <v>7245909.805075286</v>
      </c>
      <c r="L425" s="672">
        <f t="shared" si="76"/>
        <v>5.2999999999999999E-2</v>
      </c>
      <c r="M425" s="302">
        <f t="shared" si="80"/>
        <v>289617.48633879784</v>
      </c>
      <c r="N425" s="253">
        <f t="shared" si="77"/>
        <v>0</v>
      </c>
      <c r="O425" s="394">
        <f t="shared" si="82"/>
        <v>7857931.662998776</v>
      </c>
      <c r="P425" s="654">
        <f t="shared" si="71"/>
        <v>-10928.961748633883</v>
      </c>
    </row>
    <row r="426" spans="1:16" outlineLevel="1">
      <c r="A426" s="319" t="str">
        <f t="shared" si="74"/>
        <v>28</v>
      </c>
      <c r="B426" s="253" t="str">
        <f t="shared" si="75"/>
        <v>2024-05</v>
      </c>
      <c r="C426" s="253">
        <f t="shared" si="78"/>
        <v>366</v>
      </c>
      <c r="D426" s="350">
        <v>45439</v>
      </c>
      <c r="E426" s="675">
        <f t="shared" si="72"/>
        <v>3.7999999999999999E-2</v>
      </c>
      <c r="F426" s="672">
        <v>1.2999999999999999E-2</v>
      </c>
      <c r="G426" s="672">
        <f t="shared" si="81"/>
        <v>5.0999999999999997E-2</v>
      </c>
      <c r="H426" s="302">
        <f t="shared" si="70"/>
        <v>278688.52459016396</v>
      </c>
      <c r="I426" s="253">
        <f t="shared" si="83"/>
        <v>0</v>
      </c>
      <c r="J426" s="394">
        <f t="shared" si="79"/>
        <v>7524598.3296654504</v>
      </c>
      <c r="L426" s="672">
        <f t="shared" si="76"/>
        <v>5.2999999999999999E-2</v>
      </c>
      <c r="M426" s="302">
        <f t="shared" si="80"/>
        <v>289617.48633879784</v>
      </c>
      <c r="N426" s="253">
        <f t="shared" si="77"/>
        <v>0</v>
      </c>
      <c r="O426" s="394">
        <f t="shared" si="82"/>
        <v>8147549.1493375739</v>
      </c>
      <c r="P426" s="654">
        <f t="shared" si="71"/>
        <v>-10928.961748633883</v>
      </c>
    </row>
    <row r="427" spans="1:16" outlineLevel="1">
      <c r="A427" s="319" t="str">
        <f t="shared" si="74"/>
        <v>29</v>
      </c>
      <c r="B427" s="253" t="str">
        <f t="shared" si="75"/>
        <v>2024-05</v>
      </c>
      <c r="C427" s="253">
        <f t="shared" si="78"/>
        <v>366</v>
      </c>
      <c r="D427" s="350">
        <v>45440</v>
      </c>
      <c r="E427" s="675">
        <f t="shared" si="72"/>
        <v>3.7999999999999999E-2</v>
      </c>
      <c r="F427" s="672">
        <v>1.2999999999999999E-2</v>
      </c>
      <c r="G427" s="672">
        <f t="shared" si="81"/>
        <v>5.0999999999999997E-2</v>
      </c>
      <c r="H427" s="302">
        <f t="shared" si="70"/>
        <v>278688.52459016396</v>
      </c>
      <c r="I427" s="253">
        <f t="shared" si="83"/>
        <v>0</v>
      </c>
      <c r="J427" s="394">
        <f t="shared" si="79"/>
        <v>7803286.8542556148</v>
      </c>
      <c r="L427" s="672">
        <f t="shared" si="76"/>
        <v>5.2999999999999999E-2</v>
      </c>
      <c r="M427" s="302">
        <f t="shared" si="80"/>
        <v>289617.48633879784</v>
      </c>
      <c r="N427" s="253">
        <f t="shared" si="77"/>
        <v>0</v>
      </c>
      <c r="O427" s="394">
        <f t="shared" si="82"/>
        <v>8437166.6356763709</v>
      </c>
      <c r="P427" s="654">
        <f t="shared" si="71"/>
        <v>-10928.961748633883</v>
      </c>
    </row>
    <row r="428" spans="1:16" outlineLevel="1">
      <c r="A428" s="319" t="str">
        <f t="shared" si="74"/>
        <v>30</v>
      </c>
      <c r="B428" s="253" t="str">
        <f t="shared" si="75"/>
        <v>2024-05</v>
      </c>
      <c r="C428" s="253">
        <f t="shared" si="78"/>
        <v>366</v>
      </c>
      <c r="D428" s="350">
        <v>45441</v>
      </c>
      <c r="E428" s="675">
        <f t="shared" si="72"/>
        <v>3.7999999999999999E-2</v>
      </c>
      <c r="F428" s="672">
        <v>1.2999999999999999E-2</v>
      </c>
      <c r="G428" s="672">
        <f t="shared" si="81"/>
        <v>5.0999999999999997E-2</v>
      </c>
      <c r="H428" s="302">
        <f t="shared" si="70"/>
        <v>278688.52459016396</v>
      </c>
      <c r="I428" s="253">
        <f t="shared" si="83"/>
        <v>0</v>
      </c>
      <c r="J428" s="394">
        <f t="shared" si="79"/>
        <v>8081975.3788457792</v>
      </c>
      <c r="L428" s="672">
        <f t="shared" si="76"/>
        <v>5.2999999999999999E-2</v>
      </c>
      <c r="M428" s="302">
        <f t="shared" si="80"/>
        <v>289617.48633879784</v>
      </c>
      <c r="N428" s="253">
        <f t="shared" si="77"/>
        <v>0</v>
      </c>
      <c r="O428" s="394">
        <f t="shared" si="82"/>
        <v>8726784.1220151689</v>
      </c>
      <c r="P428" s="654">
        <f t="shared" si="71"/>
        <v>-10928.961748633883</v>
      </c>
    </row>
    <row r="429" spans="1:16" outlineLevel="1">
      <c r="A429" s="319" t="str">
        <f t="shared" si="74"/>
        <v>31</v>
      </c>
      <c r="B429" s="253" t="str">
        <f t="shared" si="75"/>
        <v>2024-05</v>
      </c>
      <c r="C429" s="253">
        <f t="shared" si="78"/>
        <v>366</v>
      </c>
      <c r="D429" s="350">
        <v>45442</v>
      </c>
      <c r="E429" s="675">
        <f t="shared" si="72"/>
        <v>3.7999999999999999E-2</v>
      </c>
      <c r="F429" s="672">
        <v>1.2999999999999999E-2</v>
      </c>
      <c r="G429" s="672">
        <f t="shared" si="81"/>
        <v>5.0999999999999997E-2</v>
      </c>
      <c r="H429" s="302">
        <f t="shared" si="70"/>
        <v>278688.52459016396</v>
      </c>
      <c r="I429" s="253">
        <f t="shared" si="83"/>
        <v>0</v>
      </c>
      <c r="J429" s="394">
        <f t="shared" si="79"/>
        <v>8360663.9034359436</v>
      </c>
      <c r="L429" s="672">
        <f t="shared" si="76"/>
        <v>5.2999999999999999E-2</v>
      </c>
      <c r="M429" s="302">
        <f t="shared" si="80"/>
        <v>289617.48633879784</v>
      </c>
      <c r="N429" s="253">
        <f t="shared" si="77"/>
        <v>0</v>
      </c>
      <c r="O429" s="394">
        <f t="shared" si="82"/>
        <v>9016401.6083539668</v>
      </c>
      <c r="P429" s="654">
        <f t="shared" si="71"/>
        <v>-10928.961748633883</v>
      </c>
    </row>
    <row r="430" spans="1:16" outlineLevel="1">
      <c r="A430" s="319" t="str">
        <f t="shared" si="74"/>
        <v>01</v>
      </c>
      <c r="B430" s="253" t="str">
        <f t="shared" si="75"/>
        <v>2024-05</v>
      </c>
      <c r="C430" s="253">
        <f t="shared" si="78"/>
        <v>366</v>
      </c>
      <c r="D430" s="350">
        <v>45443</v>
      </c>
      <c r="E430" s="675">
        <f t="shared" si="72"/>
        <v>3.7999999999999999E-2</v>
      </c>
      <c r="F430" s="672">
        <v>1.2999999999999999E-2</v>
      </c>
      <c r="G430" s="672">
        <f t="shared" si="81"/>
        <v>5.0999999999999997E-2</v>
      </c>
      <c r="H430" s="302">
        <f t="shared" si="70"/>
        <v>278688.52459016396</v>
      </c>
      <c r="I430" s="253">
        <f t="shared" si="83"/>
        <v>8639344</v>
      </c>
      <c r="J430" s="394">
        <f t="shared" si="79"/>
        <v>8.428026108071208</v>
      </c>
      <c r="L430" s="672">
        <f t="shared" si="76"/>
        <v>5.2999999999999999E-2</v>
      </c>
      <c r="M430" s="302">
        <f t="shared" si="80"/>
        <v>289617.48633879784</v>
      </c>
      <c r="N430" s="253">
        <f t="shared" si="77"/>
        <v>8639344</v>
      </c>
      <c r="O430" s="394">
        <f t="shared" si="82"/>
        <v>666675.0946927648</v>
      </c>
      <c r="P430" s="654">
        <f t="shared" si="71"/>
        <v>-10928.961748633883</v>
      </c>
    </row>
    <row r="431" spans="1:16" outlineLevel="1">
      <c r="A431" s="319" t="str">
        <f t="shared" si="74"/>
        <v>02</v>
      </c>
      <c r="B431" s="253" t="str">
        <f t="shared" si="75"/>
        <v>2024-06</v>
      </c>
      <c r="C431" s="253">
        <f t="shared" si="78"/>
        <v>366</v>
      </c>
      <c r="D431" s="350">
        <v>45444</v>
      </c>
      <c r="E431" s="675">
        <f t="shared" si="72"/>
        <v>3.7999999999999999E-2</v>
      </c>
      <c r="F431" s="672">
        <v>1.2999999999999999E-2</v>
      </c>
      <c r="G431" s="672">
        <f t="shared" si="81"/>
        <v>5.0999999999999997E-2</v>
      </c>
      <c r="H431" s="302">
        <f t="shared" si="70"/>
        <v>278688.52459016396</v>
      </c>
      <c r="I431" s="253">
        <f t="shared" si="83"/>
        <v>0</v>
      </c>
      <c r="J431" s="394">
        <f t="shared" si="79"/>
        <v>278696.95261627203</v>
      </c>
      <c r="L431" s="672">
        <f t="shared" si="76"/>
        <v>5.2999999999999999E-2</v>
      </c>
      <c r="M431" s="302">
        <f t="shared" si="80"/>
        <v>289617.48633879784</v>
      </c>
      <c r="N431" s="253">
        <f t="shared" si="77"/>
        <v>0</v>
      </c>
      <c r="O431" s="394">
        <f t="shared" si="82"/>
        <v>956292.58103156264</v>
      </c>
      <c r="P431" s="654">
        <f t="shared" si="71"/>
        <v>-10928.961748633883</v>
      </c>
    </row>
    <row r="432" spans="1:16" outlineLevel="1">
      <c r="A432" s="319" t="str">
        <f t="shared" si="74"/>
        <v>03</v>
      </c>
      <c r="B432" s="253" t="str">
        <f t="shared" si="75"/>
        <v>2024-06</v>
      </c>
      <c r="C432" s="253">
        <f t="shared" si="78"/>
        <v>366</v>
      </c>
      <c r="D432" s="350">
        <v>45445</v>
      </c>
      <c r="E432" s="675">
        <f t="shared" si="72"/>
        <v>3.7999999999999999E-2</v>
      </c>
      <c r="F432" s="672">
        <v>1.2999999999999999E-2</v>
      </c>
      <c r="G432" s="672">
        <f t="shared" si="81"/>
        <v>5.0999999999999997E-2</v>
      </c>
      <c r="H432" s="302">
        <f t="shared" si="70"/>
        <v>278688.52459016396</v>
      </c>
      <c r="I432" s="253">
        <f t="shared" si="83"/>
        <v>0</v>
      </c>
      <c r="J432" s="394">
        <f t="shared" si="79"/>
        <v>557385.47720643599</v>
      </c>
      <c r="L432" s="672">
        <f t="shared" si="76"/>
        <v>5.2999999999999999E-2</v>
      </c>
      <c r="M432" s="302">
        <f t="shared" si="80"/>
        <v>289617.48633879784</v>
      </c>
      <c r="N432" s="253">
        <f t="shared" si="77"/>
        <v>0</v>
      </c>
      <c r="O432" s="394">
        <f t="shared" si="82"/>
        <v>1245910.0673703605</v>
      </c>
      <c r="P432" s="654">
        <f t="shared" si="71"/>
        <v>-10928.961748633883</v>
      </c>
    </row>
    <row r="433" spans="1:16" outlineLevel="1">
      <c r="A433" s="319" t="str">
        <f t="shared" si="74"/>
        <v>04</v>
      </c>
      <c r="B433" s="253" t="str">
        <f t="shared" si="75"/>
        <v>2024-06</v>
      </c>
      <c r="C433" s="253">
        <f t="shared" si="78"/>
        <v>366</v>
      </c>
      <c r="D433" s="350">
        <v>45446</v>
      </c>
      <c r="E433" s="675">
        <f t="shared" si="72"/>
        <v>3.7999999999999999E-2</v>
      </c>
      <c r="F433" s="672">
        <v>1.2999999999999999E-2</v>
      </c>
      <c r="G433" s="672">
        <f t="shared" si="81"/>
        <v>5.0999999999999997E-2</v>
      </c>
      <c r="H433" s="302">
        <f t="shared" si="70"/>
        <v>278688.52459016396</v>
      </c>
      <c r="I433" s="253">
        <f t="shared" si="83"/>
        <v>0</v>
      </c>
      <c r="J433" s="394">
        <f t="shared" si="79"/>
        <v>836074.00179659994</v>
      </c>
      <c r="L433" s="672">
        <f t="shared" si="76"/>
        <v>5.2999999999999999E-2</v>
      </c>
      <c r="M433" s="302">
        <f t="shared" si="80"/>
        <v>289617.48633879784</v>
      </c>
      <c r="N433" s="253">
        <f t="shared" si="77"/>
        <v>0</v>
      </c>
      <c r="O433" s="394">
        <f t="shared" si="82"/>
        <v>1535527.5537091582</v>
      </c>
      <c r="P433" s="654">
        <f t="shared" si="71"/>
        <v>-10928.961748633883</v>
      </c>
    </row>
    <row r="434" spans="1:16" outlineLevel="1">
      <c r="A434" s="319" t="str">
        <f t="shared" si="74"/>
        <v>05</v>
      </c>
      <c r="B434" s="253" t="str">
        <f t="shared" si="75"/>
        <v>2024-06</v>
      </c>
      <c r="C434" s="253">
        <f t="shared" si="78"/>
        <v>366</v>
      </c>
      <c r="D434" s="350">
        <v>45447</v>
      </c>
      <c r="E434" s="675">
        <f t="shared" si="72"/>
        <v>3.7999999999999999E-2</v>
      </c>
      <c r="F434" s="672">
        <v>1.2999999999999999E-2</v>
      </c>
      <c r="G434" s="672">
        <f t="shared" si="81"/>
        <v>5.0999999999999997E-2</v>
      </c>
      <c r="H434" s="302">
        <f t="shared" si="70"/>
        <v>278688.52459016396</v>
      </c>
      <c r="I434" s="253">
        <f t="shared" si="83"/>
        <v>0</v>
      </c>
      <c r="J434" s="394">
        <f t="shared" si="79"/>
        <v>1114762.5263867639</v>
      </c>
      <c r="L434" s="672">
        <f t="shared" si="76"/>
        <v>5.2999999999999999E-2</v>
      </c>
      <c r="M434" s="302">
        <f t="shared" si="80"/>
        <v>289617.48633879784</v>
      </c>
      <c r="N434" s="253">
        <f t="shared" si="77"/>
        <v>0</v>
      </c>
      <c r="O434" s="394">
        <f t="shared" si="82"/>
        <v>1825145.0400479562</v>
      </c>
      <c r="P434" s="654">
        <f t="shared" si="71"/>
        <v>-10928.961748633883</v>
      </c>
    </row>
    <row r="435" spans="1:16" outlineLevel="1">
      <c r="A435" s="319" t="str">
        <f t="shared" si="74"/>
        <v>06</v>
      </c>
      <c r="B435" s="253" t="str">
        <f t="shared" si="75"/>
        <v>2024-06</v>
      </c>
      <c r="C435" s="253">
        <f t="shared" si="78"/>
        <v>366</v>
      </c>
      <c r="D435" s="350">
        <v>45448</v>
      </c>
      <c r="E435" s="675">
        <f t="shared" si="72"/>
        <v>3.7999999999999999E-2</v>
      </c>
      <c r="F435" s="672">
        <v>1.2999999999999999E-2</v>
      </c>
      <c r="G435" s="672">
        <f t="shared" si="81"/>
        <v>5.0999999999999997E-2</v>
      </c>
      <c r="H435" s="302">
        <f t="shared" ref="H435:H498" si="84">$B$1*$G435/C435*(D435-D434)</f>
        <v>278688.52459016396</v>
      </c>
      <c r="I435" s="253">
        <f t="shared" si="83"/>
        <v>0</v>
      </c>
      <c r="J435" s="394">
        <f t="shared" si="79"/>
        <v>1393451.0509769279</v>
      </c>
      <c r="L435" s="672">
        <f t="shared" si="76"/>
        <v>5.2999999999999999E-2</v>
      </c>
      <c r="M435" s="302">
        <f t="shared" si="80"/>
        <v>289617.48633879784</v>
      </c>
      <c r="N435" s="253">
        <f t="shared" si="77"/>
        <v>0</v>
      </c>
      <c r="O435" s="394">
        <f t="shared" si="82"/>
        <v>2114762.5263867541</v>
      </c>
      <c r="P435" s="654">
        <f t="shared" ref="P435:P498" si="85">H435-M435</f>
        <v>-10928.961748633883</v>
      </c>
    </row>
    <row r="436" spans="1:16" outlineLevel="1">
      <c r="A436" s="319" t="str">
        <f t="shared" si="74"/>
        <v>07</v>
      </c>
      <c r="B436" s="253" t="str">
        <f t="shared" si="75"/>
        <v>2024-06</v>
      </c>
      <c r="C436" s="253">
        <f t="shared" si="78"/>
        <v>366</v>
      </c>
      <c r="D436" s="350">
        <v>45449</v>
      </c>
      <c r="E436" s="675">
        <f t="shared" ref="E436:E499" si="86">+E435</f>
        <v>3.7999999999999999E-2</v>
      </c>
      <c r="F436" s="672">
        <v>1.2999999999999999E-2</v>
      </c>
      <c r="G436" s="672">
        <f t="shared" si="81"/>
        <v>5.0999999999999997E-2</v>
      </c>
      <c r="H436" s="302">
        <f t="shared" si="84"/>
        <v>278688.52459016396</v>
      </c>
      <c r="I436" s="253">
        <f t="shared" si="83"/>
        <v>0</v>
      </c>
      <c r="J436" s="394">
        <f t="shared" si="79"/>
        <v>1672139.5755670918</v>
      </c>
      <c r="L436" s="672">
        <f t="shared" si="76"/>
        <v>5.2999999999999999E-2</v>
      </c>
      <c r="M436" s="302">
        <f t="shared" si="80"/>
        <v>289617.48633879784</v>
      </c>
      <c r="N436" s="253">
        <f t="shared" si="77"/>
        <v>0</v>
      </c>
      <c r="O436" s="394">
        <f t="shared" si="82"/>
        <v>2404380.0127255521</v>
      </c>
      <c r="P436" s="654">
        <f t="shared" si="85"/>
        <v>-10928.961748633883</v>
      </c>
    </row>
    <row r="437" spans="1:16" outlineLevel="1">
      <c r="A437" s="319" t="str">
        <f t="shared" si="74"/>
        <v>08</v>
      </c>
      <c r="B437" s="253" t="str">
        <f t="shared" si="75"/>
        <v>2024-06</v>
      </c>
      <c r="C437" s="253">
        <f t="shared" si="78"/>
        <v>366</v>
      </c>
      <c r="D437" s="350">
        <v>45450</v>
      </c>
      <c r="E437" s="675">
        <f t="shared" si="86"/>
        <v>3.7999999999999999E-2</v>
      </c>
      <c r="F437" s="672">
        <v>1.2999999999999999E-2</v>
      </c>
      <c r="G437" s="672">
        <f t="shared" si="81"/>
        <v>5.0999999999999997E-2</v>
      </c>
      <c r="H437" s="302">
        <f t="shared" si="84"/>
        <v>278688.52459016396</v>
      </c>
      <c r="I437" s="253">
        <f t="shared" si="83"/>
        <v>0</v>
      </c>
      <c r="J437" s="394">
        <f t="shared" si="79"/>
        <v>1950828.1001572558</v>
      </c>
      <c r="L437" s="672">
        <f t="shared" si="76"/>
        <v>5.2999999999999999E-2</v>
      </c>
      <c r="M437" s="302">
        <f t="shared" si="80"/>
        <v>289617.48633879784</v>
      </c>
      <c r="N437" s="253">
        <f t="shared" si="77"/>
        <v>0</v>
      </c>
      <c r="O437" s="394">
        <f t="shared" si="82"/>
        <v>2693997.49906435</v>
      </c>
      <c r="P437" s="654">
        <f t="shared" si="85"/>
        <v>-10928.961748633883</v>
      </c>
    </row>
    <row r="438" spans="1:16" outlineLevel="1">
      <c r="A438" s="319" t="str">
        <f t="shared" si="74"/>
        <v>09</v>
      </c>
      <c r="B438" s="253" t="str">
        <f t="shared" si="75"/>
        <v>2024-06</v>
      </c>
      <c r="C438" s="253">
        <f t="shared" si="78"/>
        <v>366</v>
      </c>
      <c r="D438" s="350">
        <v>45451</v>
      </c>
      <c r="E438" s="675">
        <f t="shared" si="86"/>
        <v>3.7999999999999999E-2</v>
      </c>
      <c r="F438" s="672">
        <v>1.2999999999999999E-2</v>
      </c>
      <c r="G438" s="672">
        <f t="shared" si="81"/>
        <v>5.0999999999999997E-2</v>
      </c>
      <c r="H438" s="302">
        <f t="shared" si="84"/>
        <v>278688.52459016396</v>
      </c>
      <c r="I438" s="253">
        <f t="shared" si="83"/>
        <v>0</v>
      </c>
      <c r="J438" s="394">
        <f t="shared" si="79"/>
        <v>2229516.6247474197</v>
      </c>
      <c r="L438" s="672">
        <f t="shared" si="76"/>
        <v>5.2999999999999999E-2</v>
      </c>
      <c r="M438" s="302">
        <f t="shared" si="80"/>
        <v>289617.48633879784</v>
      </c>
      <c r="N438" s="253">
        <f t="shared" si="77"/>
        <v>0</v>
      </c>
      <c r="O438" s="394">
        <f t="shared" si="82"/>
        <v>2983614.985403148</v>
      </c>
      <c r="P438" s="654">
        <f t="shared" si="85"/>
        <v>-10928.961748633883</v>
      </c>
    </row>
    <row r="439" spans="1:16" outlineLevel="1">
      <c r="A439" s="319" t="str">
        <f t="shared" si="74"/>
        <v>10</v>
      </c>
      <c r="B439" s="253" t="str">
        <f t="shared" si="75"/>
        <v>2024-06</v>
      </c>
      <c r="C439" s="253">
        <f t="shared" si="78"/>
        <v>366</v>
      </c>
      <c r="D439" s="350">
        <v>45452</v>
      </c>
      <c r="E439" s="675">
        <f t="shared" si="86"/>
        <v>3.7999999999999999E-2</v>
      </c>
      <c r="F439" s="672">
        <v>1.2999999999999999E-2</v>
      </c>
      <c r="G439" s="672">
        <f t="shared" si="81"/>
        <v>5.0999999999999997E-2</v>
      </c>
      <c r="H439" s="302">
        <f t="shared" si="84"/>
        <v>278688.52459016396</v>
      </c>
      <c r="I439" s="253">
        <f t="shared" si="83"/>
        <v>0</v>
      </c>
      <c r="J439" s="394">
        <f t="shared" si="79"/>
        <v>2508205.1493375837</v>
      </c>
      <c r="L439" s="672">
        <f t="shared" si="76"/>
        <v>5.2999999999999999E-2</v>
      </c>
      <c r="M439" s="302">
        <f t="shared" si="80"/>
        <v>289617.48633879784</v>
      </c>
      <c r="N439" s="253">
        <f t="shared" si="77"/>
        <v>0</v>
      </c>
      <c r="O439" s="394">
        <f t="shared" si="82"/>
        <v>3273232.4717419459</v>
      </c>
      <c r="P439" s="654">
        <f t="shared" si="85"/>
        <v>-10928.961748633883</v>
      </c>
    </row>
    <row r="440" spans="1:16" outlineLevel="1">
      <c r="A440" s="319" t="str">
        <f t="shared" si="74"/>
        <v>11</v>
      </c>
      <c r="B440" s="253" t="str">
        <f t="shared" si="75"/>
        <v>2024-06</v>
      </c>
      <c r="C440" s="253">
        <f t="shared" si="78"/>
        <v>366</v>
      </c>
      <c r="D440" s="350">
        <v>45453</v>
      </c>
      <c r="E440" s="675">
        <f t="shared" si="86"/>
        <v>3.7999999999999999E-2</v>
      </c>
      <c r="F440" s="672">
        <v>1.2999999999999999E-2</v>
      </c>
      <c r="G440" s="672">
        <f t="shared" si="81"/>
        <v>5.0999999999999997E-2</v>
      </c>
      <c r="H440" s="302">
        <f t="shared" si="84"/>
        <v>278688.52459016396</v>
      </c>
      <c r="I440" s="253">
        <f t="shared" si="83"/>
        <v>0</v>
      </c>
      <c r="J440" s="394">
        <f t="shared" si="79"/>
        <v>2786893.6739277476</v>
      </c>
      <c r="L440" s="672">
        <f t="shared" si="76"/>
        <v>5.2999999999999999E-2</v>
      </c>
      <c r="M440" s="302">
        <f t="shared" si="80"/>
        <v>289617.48633879784</v>
      </c>
      <c r="N440" s="253">
        <f t="shared" si="77"/>
        <v>0</v>
      </c>
      <c r="O440" s="394">
        <f t="shared" si="82"/>
        <v>3562849.9580807439</v>
      </c>
      <c r="P440" s="654">
        <f t="shared" si="85"/>
        <v>-10928.961748633883</v>
      </c>
    </row>
    <row r="441" spans="1:16" outlineLevel="1">
      <c r="A441" s="319" t="str">
        <f t="shared" si="74"/>
        <v>12</v>
      </c>
      <c r="B441" s="253" t="str">
        <f t="shared" si="75"/>
        <v>2024-06</v>
      </c>
      <c r="C441" s="253">
        <f t="shared" si="78"/>
        <v>366</v>
      </c>
      <c r="D441" s="350">
        <v>45454</v>
      </c>
      <c r="E441" s="675">
        <f t="shared" si="86"/>
        <v>3.7999999999999999E-2</v>
      </c>
      <c r="F441" s="672">
        <v>1.2999999999999999E-2</v>
      </c>
      <c r="G441" s="672">
        <f t="shared" si="81"/>
        <v>5.0999999999999997E-2</v>
      </c>
      <c r="H441" s="302">
        <f t="shared" si="84"/>
        <v>278688.52459016396</v>
      </c>
      <c r="I441" s="253">
        <f t="shared" si="83"/>
        <v>0</v>
      </c>
      <c r="J441" s="394">
        <f t="shared" si="79"/>
        <v>3065582.1985179116</v>
      </c>
      <c r="L441" s="672">
        <f t="shared" si="76"/>
        <v>5.2999999999999999E-2</v>
      </c>
      <c r="M441" s="302">
        <f t="shared" si="80"/>
        <v>289617.48633879784</v>
      </c>
      <c r="N441" s="253">
        <f t="shared" si="77"/>
        <v>0</v>
      </c>
      <c r="O441" s="394">
        <f t="shared" si="82"/>
        <v>3852467.4444195419</v>
      </c>
      <c r="P441" s="654">
        <f t="shared" si="85"/>
        <v>-10928.961748633883</v>
      </c>
    </row>
    <row r="442" spans="1:16" outlineLevel="1">
      <c r="A442" s="319" t="str">
        <f t="shared" si="74"/>
        <v>13</v>
      </c>
      <c r="B442" s="253" t="str">
        <f t="shared" si="75"/>
        <v>2024-06</v>
      </c>
      <c r="C442" s="253">
        <f t="shared" si="78"/>
        <v>366</v>
      </c>
      <c r="D442" s="350">
        <v>45455</v>
      </c>
      <c r="E442" s="675">
        <f t="shared" si="86"/>
        <v>3.7999999999999999E-2</v>
      </c>
      <c r="F442" s="672">
        <v>1.2999999999999999E-2</v>
      </c>
      <c r="G442" s="672">
        <f t="shared" si="81"/>
        <v>5.0999999999999997E-2</v>
      </c>
      <c r="H442" s="302">
        <f t="shared" si="84"/>
        <v>278688.52459016396</v>
      </c>
      <c r="I442" s="253">
        <f t="shared" si="83"/>
        <v>0</v>
      </c>
      <c r="J442" s="394">
        <f t="shared" si="79"/>
        <v>3344270.7231080756</v>
      </c>
      <c r="L442" s="672">
        <f t="shared" si="76"/>
        <v>5.2999999999999999E-2</v>
      </c>
      <c r="M442" s="302">
        <f t="shared" si="80"/>
        <v>289617.48633879784</v>
      </c>
      <c r="N442" s="253">
        <f t="shared" si="77"/>
        <v>0</v>
      </c>
      <c r="O442" s="394">
        <f t="shared" si="82"/>
        <v>4142084.9307583398</v>
      </c>
      <c r="P442" s="654">
        <f t="shared" si="85"/>
        <v>-10928.961748633883</v>
      </c>
    </row>
    <row r="443" spans="1:16" outlineLevel="1">
      <c r="A443" s="319" t="str">
        <f t="shared" si="74"/>
        <v>14</v>
      </c>
      <c r="B443" s="253" t="str">
        <f t="shared" si="75"/>
        <v>2024-06</v>
      </c>
      <c r="C443" s="253">
        <f t="shared" si="78"/>
        <v>366</v>
      </c>
      <c r="D443" s="350">
        <v>45456</v>
      </c>
      <c r="E443" s="675">
        <f t="shared" si="86"/>
        <v>3.7999999999999999E-2</v>
      </c>
      <c r="F443" s="672">
        <v>1.2999999999999999E-2</v>
      </c>
      <c r="G443" s="672">
        <f t="shared" si="81"/>
        <v>5.0999999999999997E-2</v>
      </c>
      <c r="H443" s="302">
        <f t="shared" si="84"/>
        <v>278688.52459016396</v>
      </c>
      <c r="I443" s="253">
        <f t="shared" si="83"/>
        <v>0</v>
      </c>
      <c r="J443" s="394">
        <f t="shared" si="79"/>
        <v>3622959.2476982395</v>
      </c>
      <c r="L443" s="672">
        <f t="shared" si="76"/>
        <v>5.2999999999999999E-2</v>
      </c>
      <c r="M443" s="302">
        <f t="shared" si="80"/>
        <v>289617.48633879784</v>
      </c>
      <c r="N443" s="253">
        <f t="shared" si="77"/>
        <v>0</v>
      </c>
      <c r="O443" s="394">
        <f t="shared" si="82"/>
        <v>4431702.4170971373</v>
      </c>
      <c r="P443" s="654">
        <f t="shared" si="85"/>
        <v>-10928.961748633883</v>
      </c>
    </row>
    <row r="444" spans="1:16" outlineLevel="1">
      <c r="A444" s="319" t="str">
        <f t="shared" si="74"/>
        <v>15</v>
      </c>
      <c r="B444" s="253" t="str">
        <f t="shared" si="75"/>
        <v>2024-06</v>
      </c>
      <c r="C444" s="253">
        <f t="shared" si="78"/>
        <v>366</v>
      </c>
      <c r="D444" s="350">
        <v>45457</v>
      </c>
      <c r="E444" s="675">
        <f t="shared" si="86"/>
        <v>3.7999999999999999E-2</v>
      </c>
      <c r="F444" s="672">
        <v>1.2999999999999999E-2</v>
      </c>
      <c r="G444" s="672">
        <f t="shared" si="81"/>
        <v>5.0999999999999997E-2</v>
      </c>
      <c r="H444" s="302">
        <f t="shared" si="84"/>
        <v>278688.52459016396</v>
      </c>
      <c r="I444" s="253">
        <f t="shared" si="83"/>
        <v>0</v>
      </c>
      <c r="J444" s="394">
        <f t="shared" si="79"/>
        <v>3901647.7722884035</v>
      </c>
      <c r="L444" s="672">
        <f t="shared" si="76"/>
        <v>5.2999999999999999E-2</v>
      </c>
      <c r="M444" s="302">
        <f t="shared" si="80"/>
        <v>289617.48633879784</v>
      </c>
      <c r="N444" s="253">
        <f t="shared" si="77"/>
        <v>0</v>
      </c>
      <c r="O444" s="394">
        <f t="shared" si="82"/>
        <v>4721319.9034359353</v>
      </c>
      <c r="P444" s="654">
        <f t="shared" si="85"/>
        <v>-10928.961748633883</v>
      </c>
    </row>
    <row r="445" spans="1:16" outlineLevel="1">
      <c r="A445" s="319" t="str">
        <f t="shared" si="74"/>
        <v>16</v>
      </c>
      <c r="B445" s="253" t="str">
        <f t="shared" si="75"/>
        <v>2024-06</v>
      </c>
      <c r="C445" s="253">
        <f t="shared" si="78"/>
        <v>366</v>
      </c>
      <c r="D445" s="350">
        <v>45458</v>
      </c>
      <c r="E445" s="675">
        <f t="shared" si="86"/>
        <v>3.7999999999999999E-2</v>
      </c>
      <c r="F445" s="672">
        <v>1.2999999999999999E-2</v>
      </c>
      <c r="G445" s="672">
        <f t="shared" si="81"/>
        <v>5.0999999999999997E-2</v>
      </c>
      <c r="H445" s="302">
        <f t="shared" si="84"/>
        <v>278688.52459016396</v>
      </c>
      <c r="I445" s="253">
        <f t="shared" si="83"/>
        <v>0</v>
      </c>
      <c r="J445" s="394">
        <f t="shared" si="79"/>
        <v>4180336.2968785674</v>
      </c>
      <c r="L445" s="672">
        <f t="shared" si="76"/>
        <v>5.2999999999999999E-2</v>
      </c>
      <c r="M445" s="302">
        <f t="shared" si="80"/>
        <v>289617.48633879784</v>
      </c>
      <c r="N445" s="253">
        <f t="shared" si="77"/>
        <v>0</v>
      </c>
      <c r="O445" s="394">
        <f t="shared" si="82"/>
        <v>5010937.3897747332</v>
      </c>
      <c r="P445" s="654">
        <f t="shared" si="85"/>
        <v>-10928.961748633883</v>
      </c>
    </row>
    <row r="446" spans="1:16" outlineLevel="1">
      <c r="A446" s="319" t="str">
        <f t="shared" si="74"/>
        <v>17</v>
      </c>
      <c r="B446" s="253" t="str">
        <f t="shared" si="75"/>
        <v>2024-06</v>
      </c>
      <c r="C446" s="253">
        <f t="shared" si="78"/>
        <v>366</v>
      </c>
      <c r="D446" s="350">
        <v>45459</v>
      </c>
      <c r="E446" s="675">
        <f t="shared" si="86"/>
        <v>3.7999999999999999E-2</v>
      </c>
      <c r="F446" s="672">
        <v>1.2999999999999999E-2</v>
      </c>
      <c r="G446" s="672">
        <f t="shared" si="81"/>
        <v>5.0999999999999997E-2</v>
      </c>
      <c r="H446" s="302">
        <f t="shared" si="84"/>
        <v>278688.52459016396</v>
      </c>
      <c r="I446" s="253">
        <f t="shared" si="83"/>
        <v>0</v>
      </c>
      <c r="J446" s="394">
        <f t="shared" si="79"/>
        <v>4459024.8214687314</v>
      </c>
      <c r="L446" s="672">
        <f t="shared" si="76"/>
        <v>5.2999999999999999E-2</v>
      </c>
      <c r="M446" s="302">
        <f t="shared" si="80"/>
        <v>289617.48633879784</v>
      </c>
      <c r="N446" s="253">
        <f t="shared" si="77"/>
        <v>0</v>
      </c>
      <c r="O446" s="394">
        <f t="shared" si="82"/>
        <v>5300554.8761135312</v>
      </c>
      <c r="P446" s="654">
        <f t="shared" si="85"/>
        <v>-10928.961748633883</v>
      </c>
    </row>
    <row r="447" spans="1:16" outlineLevel="1">
      <c r="A447" s="319" t="str">
        <f t="shared" si="74"/>
        <v>18</v>
      </c>
      <c r="B447" s="253" t="str">
        <f t="shared" si="75"/>
        <v>2024-06</v>
      </c>
      <c r="C447" s="253">
        <f t="shared" si="78"/>
        <v>366</v>
      </c>
      <c r="D447" s="350">
        <v>45460</v>
      </c>
      <c r="E447" s="675">
        <f t="shared" si="86"/>
        <v>3.7999999999999999E-2</v>
      </c>
      <c r="F447" s="672">
        <v>1.2999999999999999E-2</v>
      </c>
      <c r="G447" s="672">
        <f t="shared" si="81"/>
        <v>5.0999999999999997E-2</v>
      </c>
      <c r="H447" s="302">
        <f t="shared" si="84"/>
        <v>278688.52459016396</v>
      </c>
      <c r="I447" s="253">
        <f t="shared" si="83"/>
        <v>0</v>
      </c>
      <c r="J447" s="394">
        <f t="shared" si="79"/>
        <v>4737713.3460588958</v>
      </c>
      <c r="L447" s="672">
        <f t="shared" si="76"/>
        <v>5.2999999999999999E-2</v>
      </c>
      <c r="M447" s="302">
        <f t="shared" si="80"/>
        <v>289617.48633879784</v>
      </c>
      <c r="N447" s="253">
        <f t="shared" si="77"/>
        <v>0</v>
      </c>
      <c r="O447" s="394">
        <f t="shared" si="82"/>
        <v>5590172.3624523291</v>
      </c>
      <c r="P447" s="654">
        <f t="shared" si="85"/>
        <v>-10928.961748633883</v>
      </c>
    </row>
    <row r="448" spans="1:16" outlineLevel="1">
      <c r="A448" s="319" t="str">
        <f t="shared" si="74"/>
        <v>19</v>
      </c>
      <c r="B448" s="253" t="str">
        <f t="shared" si="75"/>
        <v>2024-06</v>
      </c>
      <c r="C448" s="253">
        <f t="shared" si="78"/>
        <v>366</v>
      </c>
      <c r="D448" s="350">
        <v>45461</v>
      </c>
      <c r="E448" s="675">
        <f t="shared" si="86"/>
        <v>3.7999999999999999E-2</v>
      </c>
      <c r="F448" s="672">
        <v>1.2999999999999999E-2</v>
      </c>
      <c r="G448" s="672">
        <f t="shared" si="81"/>
        <v>5.0999999999999997E-2</v>
      </c>
      <c r="H448" s="302">
        <f t="shared" si="84"/>
        <v>278688.52459016396</v>
      </c>
      <c r="I448" s="253">
        <f t="shared" si="83"/>
        <v>0</v>
      </c>
      <c r="J448" s="394">
        <f t="shared" si="79"/>
        <v>5016401.8706490602</v>
      </c>
      <c r="L448" s="672">
        <f t="shared" si="76"/>
        <v>5.2999999999999999E-2</v>
      </c>
      <c r="M448" s="302">
        <f t="shared" si="80"/>
        <v>289617.48633879784</v>
      </c>
      <c r="N448" s="253">
        <f t="shared" si="77"/>
        <v>0</v>
      </c>
      <c r="O448" s="394">
        <f t="shared" si="82"/>
        <v>5879789.8487911271</v>
      </c>
      <c r="P448" s="654">
        <f t="shared" si="85"/>
        <v>-10928.961748633883</v>
      </c>
    </row>
    <row r="449" spans="1:16" outlineLevel="1">
      <c r="A449" s="319" t="str">
        <f t="shared" si="74"/>
        <v>20</v>
      </c>
      <c r="B449" s="253" t="str">
        <f t="shared" si="75"/>
        <v>2024-06</v>
      </c>
      <c r="C449" s="253">
        <f t="shared" si="78"/>
        <v>366</v>
      </c>
      <c r="D449" s="350">
        <v>45462</v>
      </c>
      <c r="E449" s="675">
        <f t="shared" si="86"/>
        <v>3.7999999999999999E-2</v>
      </c>
      <c r="F449" s="672">
        <v>1.2999999999999999E-2</v>
      </c>
      <c r="G449" s="672">
        <f t="shared" si="81"/>
        <v>5.0999999999999997E-2</v>
      </c>
      <c r="H449" s="302">
        <f t="shared" si="84"/>
        <v>278688.52459016396</v>
      </c>
      <c r="I449" s="253">
        <f t="shared" si="83"/>
        <v>0</v>
      </c>
      <c r="J449" s="394">
        <f t="shared" si="79"/>
        <v>5295090.3952392247</v>
      </c>
      <c r="L449" s="672">
        <f t="shared" si="76"/>
        <v>5.2999999999999999E-2</v>
      </c>
      <c r="M449" s="302">
        <f t="shared" si="80"/>
        <v>289617.48633879784</v>
      </c>
      <c r="N449" s="253">
        <f t="shared" si="77"/>
        <v>0</v>
      </c>
      <c r="O449" s="394">
        <f t="shared" si="82"/>
        <v>6169407.335129925</v>
      </c>
      <c r="P449" s="654">
        <f t="shared" si="85"/>
        <v>-10928.961748633883</v>
      </c>
    </row>
    <row r="450" spans="1:16" outlineLevel="1">
      <c r="A450" s="319" t="str">
        <f t="shared" si="74"/>
        <v>21</v>
      </c>
      <c r="B450" s="253" t="str">
        <f t="shared" si="75"/>
        <v>2024-06</v>
      </c>
      <c r="C450" s="253">
        <f t="shared" si="78"/>
        <v>366</v>
      </c>
      <c r="D450" s="350">
        <v>45463</v>
      </c>
      <c r="E450" s="675">
        <f t="shared" si="86"/>
        <v>3.7999999999999999E-2</v>
      </c>
      <c r="F450" s="672">
        <v>1.2999999999999999E-2</v>
      </c>
      <c r="G450" s="672">
        <f t="shared" si="81"/>
        <v>5.0999999999999997E-2</v>
      </c>
      <c r="H450" s="302">
        <f t="shared" si="84"/>
        <v>278688.52459016396</v>
      </c>
      <c r="I450" s="253">
        <f t="shared" si="83"/>
        <v>0</v>
      </c>
      <c r="J450" s="394">
        <f t="shared" si="79"/>
        <v>5573778.9198293891</v>
      </c>
      <c r="L450" s="672">
        <f t="shared" si="76"/>
        <v>5.2999999999999999E-2</v>
      </c>
      <c r="M450" s="302">
        <f t="shared" si="80"/>
        <v>289617.48633879784</v>
      </c>
      <c r="N450" s="253">
        <f t="shared" si="77"/>
        <v>0</v>
      </c>
      <c r="O450" s="394">
        <f t="shared" si="82"/>
        <v>6459024.821468723</v>
      </c>
      <c r="P450" s="654">
        <f t="shared" si="85"/>
        <v>-10928.961748633883</v>
      </c>
    </row>
    <row r="451" spans="1:16" outlineLevel="1">
      <c r="A451" s="319" t="str">
        <f t="shared" si="74"/>
        <v>22</v>
      </c>
      <c r="B451" s="253" t="str">
        <f t="shared" si="75"/>
        <v>2024-06</v>
      </c>
      <c r="C451" s="253">
        <f t="shared" si="78"/>
        <v>366</v>
      </c>
      <c r="D451" s="350">
        <v>45464</v>
      </c>
      <c r="E451" s="675">
        <f t="shared" si="86"/>
        <v>3.7999999999999999E-2</v>
      </c>
      <c r="F451" s="672">
        <v>1.2999999999999999E-2</v>
      </c>
      <c r="G451" s="672">
        <f t="shared" si="81"/>
        <v>5.0999999999999997E-2</v>
      </c>
      <c r="H451" s="302">
        <f t="shared" si="84"/>
        <v>278688.52459016396</v>
      </c>
      <c r="I451" s="253">
        <f t="shared" ref="I451:I514" si="87">IFERROR(VLOOKUP(D451*1,R:U,4,0),0)</f>
        <v>0</v>
      </c>
      <c r="J451" s="394">
        <f t="shared" si="79"/>
        <v>5852467.4444195535</v>
      </c>
      <c r="L451" s="672">
        <f t="shared" si="76"/>
        <v>5.2999999999999999E-2</v>
      </c>
      <c r="M451" s="302">
        <f t="shared" si="80"/>
        <v>289617.48633879784</v>
      </c>
      <c r="N451" s="253">
        <f t="shared" si="77"/>
        <v>0</v>
      </c>
      <c r="O451" s="394">
        <f t="shared" si="82"/>
        <v>6748642.307807521</v>
      </c>
      <c r="P451" s="654">
        <f t="shared" si="85"/>
        <v>-10928.961748633883</v>
      </c>
    </row>
    <row r="452" spans="1:16" outlineLevel="1">
      <c r="A452" s="319" t="str">
        <f t="shared" ref="A452:A515" si="88">TEXT(D452+1,"dd")</f>
        <v>23</v>
      </c>
      <c r="B452" s="253" t="str">
        <f t="shared" ref="B452:B515" si="89">TEXT(D452,"yyyy-mm")</f>
        <v>2024-06</v>
      </c>
      <c r="C452" s="253">
        <f t="shared" si="78"/>
        <v>366</v>
      </c>
      <c r="D452" s="350">
        <v>45465</v>
      </c>
      <c r="E452" s="675">
        <f t="shared" si="86"/>
        <v>3.7999999999999999E-2</v>
      </c>
      <c r="F452" s="672">
        <v>1.2999999999999999E-2</v>
      </c>
      <c r="G452" s="672">
        <f t="shared" si="81"/>
        <v>5.0999999999999997E-2</v>
      </c>
      <c r="H452" s="302">
        <f t="shared" si="84"/>
        <v>278688.52459016396</v>
      </c>
      <c r="I452" s="253">
        <f t="shared" si="87"/>
        <v>0</v>
      </c>
      <c r="J452" s="394">
        <f t="shared" si="79"/>
        <v>6131155.9690097179</v>
      </c>
      <c r="L452" s="672">
        <f t="shared" ref="L452:L515" si="90">$C$1</f>
        <v>5.2999999999999999E-2</v>
      </c>
      <c r="M452" s="302">
        <f t="shared" si="80"/>
        <v>289617.48633879784</v>
      </c>
      <c r="N452" s="253">
        <f t="shared" ref="N452:N515" si="91">I452</f>
        <v>0</v>
      </c>
      <c r="O452" s="394">
        <f t="shared" si="82"/>
        <v>7038259.7941463189</v>
      </c>
      <c r="P452" s="654">
        <f t="shared" si="85"/>
        <v>-10928.961748633883</v>
      </c>
    </row>
    <row r="453" spans="1:16" outlineLevel="1">
      <c r="A453" s="319" t="str">
        <f t="shared" si="88"/>
        <v>24</v>
      </c>
      <c r="B453" s="253" t="str">
        <f t="shared" si="89"/>
        <v>2024-06</v>
      </c>
      <c r="C453" s="253">
        <f t="shared" ref="C453:C516" si="92">TEXT(YEAR(D453)&amp;"-12-31","yyyy-mm-dd")-TEXT(YEAR(D453)-1&amp;"-12-31","yyyy-mm-dd")</f>
        <v>366</v>
      </c>
      <c r="D453" s="350">
        <v>45466</v>
      </c>
      <c r="E453" s="675">
        <f t="shared" si="86"/>
        <v>3.7999999999999999E-2</v>
      </c>
      <c r="F453" s="672">
        <v>1.2999999999999999E-2</v>
      </c>
      <c r="G453" s="672">
        <f t="shared" si="81"/>
        <v>5.0999999999999997E-2</v>
      </c>
      <c r="H453" s="302">
        <f t="shared" si="84"/>
        <v>278688.52459016396</v>
      </c>
      <c r="I453" s="253">
        <f t="shared" si="87"/>
        <v>0</v>
      </c>
      <c r="J453" s="394">
        <f t="shared" ref="J453:J516" si="93">J452+H453-I453</f>
        <v>6409844.4935998823</v>
      </c>
      <c r="L453" s="672">
        <f t="shared" si="90"/>
        <v>5.2999999999999999E-2</v>
      </c>
      <c r="M453" s="302">
        <f t="shared" ref="M453:M516" si="94">$B$1*$L453/C453*(D453-D452)</f>
        <v>289617.48633879784</v>
      </c>
      <c r="N453" s="253">
        <f t="shared" si="91"/>
        <v>0</v>
      </c>
      <c r="O453" s="394">
        <f t="shared" si="82"/>
        <v>7327877.2804851169</v>
      </c>
      <c r="P453" s="654">
        <f t="shared" si="85"/>
        <v>-10928.961748633883</v>
      </c>
    </row>
    <row r="454" spans="1:16" outlineLevel="1">
      <c r="A454" s="319" t="str">
        <f t="shared" si="88"/>
        <v>25</v>
      </c>
      <c r="B454" s="253" t="str">
        <f t="shared" si="89"/>
        <v>2024-06</v>
      </c>
      <c r="C454" s="253">
        <f t="shared" si="92"/>
        <v>366</v>
      </c>
      <c r="D454" s="350">
        <v>45467</v>
      </c>
      <c r="E454" s="675">
        <f t="shared" si="86"/>
        <v>3.7999999999999999E-2</v>
      </c>
      <c r="F454" s="672">
        <v>1.2999999999999999E-2</v>
      </c>
      <c r="G454" s="672">
        <f t="shared" si="81"/>
        <v>5.0999999999999997E-2</v>
      </c>
      <c r="H454" s="302">
        <f t="shared" si="84"/>
        <v>278688.52459016396</v>
      </c>
      <c r="I454" s="253">
        <f t="shared" si="87"/>
        <v>0</v>
      </c>
      <c r="J454" s="394">
        <f t="shared" si="93"/>
        <v>6688533.0181900468</v>
      </c>
      <c r="L454" s="672">
        <f t="shared" si="90"/>
        <v>5.2999999999999999E-2</v>
      </c>
      <c r="M454" s="302">
        <f t="shared" si="94"/>
        <v>289617.48633879784</v>
      </c>
      <c r="N454" s="253">
        <f t="shared" si="91"/>
        <v>0</v>
      </c>
      <c r="O454" s="394">
        <f t="shared" si="82"/>
        <v>7617494.7668239148</v>
      </c>
      <c r="P454" s="654">
        <f t="shared" si="85"/>
        <v>-10928.961748633883</v>
      </c>
    </row>
    <row r="455" spans="1:16" outlineLevel="1">
      <c r="A455" s="319" t="str">
        <f t="shared" si="88"/>
        <v>26</v>
      </c>
      <c r="B455" s="253" t="str">
        <f t="shared" si="89"/>
        <v>2024-06</v>
      </c>
      <c r="C455" s="253">
        <f t="shared" si="92"/>
        <v>366</v>
      </c>
      <c r="D455" s="350">
        <v>45468</v>
      </c>
      <c r="E455" s="675">
        <f t="shared" si="86"/>
        <v>3.7999999999999999E-2</v>
      </c>
      <c r="F455" s="672">
        <v>1.2999999999999999E-2</v>
      </c>
      <c r="G455" s="672">
        <f t="shared" si="81"/>
        <v>5.0999999999999997E-2</v>
      </c>
      <c r="H455" s="302">
        <f t="shared" si="84"/>
        <v>278688.52459016396</v>
      </c>
      <c r="I455" s="253">
        <f t="shared" si="87"/>
        <v>0</v>
      </c>
      <c r="J455" s="394">
        <f t="shared" si="93"/>
        <v>6967221.5427802112</v>
      </c>
      <c r="L455" s="672">
        <f t="shared" si="90"/>
        <v>5.2999999999999999E-2</v>
      </c>
      <c r="M455" s="302">
        <f t="shared" si="94"/>
        <v>289617.48633879784</v>
      </c>
      <c r="N455" s="253">
        <f t="shared" si="91"/>
        <v>0</v>
      </c>
      <c r="O455" s="394">
        <f t="shared" si="82"/>
        <v>7907112.2531627128</v>
      </c>
      <c r="P455" s="654">
        <f t="shared" si="85"/>
        <v>-10928.961748633883</v>
      </c>
    </row>
    <row r="456" spans="1:16" outlineLevel="1">
      <c r="A456" s="319" t="str">
        <f t="shared" si="88"/>
        <v>27</v>
      </c>
      <c r="B456" s="253" t="str">
        <f t="shared" si="89"/>
        <v>2024-06</v>
      </c>
      <c r="C456" s="253">
        <f t="shared" si="92"/>
        <v>366</v>
      </c>
      <c r="D456" s="350">
        <v>45469</v>
      </c>
      <c r="E456" s="675">
        <f t="shared" si="86"/>
        <v>3.7999999999999999E-2</v>
      </c>
      <c r="F456" s="672">
        <v>1.2999999999999999E-2</v>
      </c>
      <c r="G456" s="672">
        <f t="shared" ref="G456:G519" si="95">+E456+F456</f>
        <v>5.0999999999999997E-2</v>
      </c>
      <c r="H456" s="302">
        <f t="shared" si="84"/>
        <v>278688.52459016396</v>
      </c>
      <c r="I456" s="253">
        <f t="shared" si="87"/>
        <v>0</v>
      </c>
      <c r="J456" s="394">
        <f t="shared" si="93"/>
        <v>7245910.0673703756</v>
      </c>
      <c r="L456" s="672">
        <f t="shared" si="90"/>
        <v>5.2999999999999999E-2</v>
      </c>
      <c r="M456" s="302">
        <f t="shared" si="94"/>
        <v>289617.48633879784</v>
      </c>
      <c r="N456" s="253">
        <f t="shared" si="91"/>
        <v>0</v>
      </c>
      <c r="O456" s="394">
        <f t="shared" si="82"/>
        <v>8196729.7395015107</v>
      </c>
      <c r="P456" s="654">
        <f t="shared" si="85"/>
        <v>-10928.961748633883</v>
      </c>
    </row>
    <row r="457" spans="1:16" outlineLevel="1">
      <c r="A457" s="319" t="str">
        <f t="shared" si="88"/>
        <v>28</v>
      </c>
      <c r="B457" s="253" t="str">
        <f t="shared" si="89"/>
        <v>2024-06</v>
      </c>
      <c r="C457" s="253">
        <f t="shared" si="92"/>
        <v>366</v>
      </c>
      <c r="D457" s="350">
        <v>45470</v>
      </c>
      <c r="E457" s="675">
        <f t="shared" si="86"/>
        <v>3.7999999999999999E-2</v>
      </c>
      <c r="F457" s="672">
        <v>1.2999999999999999E-2</v>
      </c>
      <c r="G457" s="672">
        <f t="shared" si="95"/>
        <v>5.0999999999999997E-2</v>
      </c>
      <c r="H457" s="302">
        <f t="shared" si="84"/>
        <v>278688.52459016396</v>
      </c>
      <c r="I457" s="253">
        <f t="shared" si="87"/>
        <v>0</v>
      </c>
      <c r="J457" s="394">
        <f t="shared" si="93"/>
        <v>7524598.59196054</v>
      </c>
      <c r="L457" s="672">
        <f t="shared" si="90"/>
        <v>5.2999999999999999E-2</v>
      </c>
      <c r="M457" s="302">
        <f t="shared" si="94"/>
        <v>289617.48633879784</v>
      </c>
      <c r="N457" s="253">
        <f t="shared" si="91"/>
        <v>0</v>
      </c>
      <c r="O457" s="394">
        <f t="shared" si="82"/>
        <v>8486347.2258403078</v>
      </c>
      <c r="P457" s="654">
        <f t="shared" si="85"/>
        <v>-10928.961748633883</v>
      </c>
    </row>
    <row r="458" spans="1:16" outlineLevel="1">
      <c r="A458" s="319" t="str">
        <f t="shared" si="88"/>
        <v>29</v>
      </c>
      <c r="B458" s="253" t="str">
        <f t="shared" si="89"/>
        <v>2024-06</v>
      </c>
      <c r="C458" s="253">
        <f t="shared" si="92"/>
        <v>366</v>
      </c>
      <c r="D458" s="350">
        <v>45471</v>
      </c>
      <c r="E458" s="675">
        <f t="shared" si="86"/>
        <v>3.7999999999999999E-2</v>
      </c>
      <c r="F458" s="672">
        <v>1.2999999999999999E-2</v>
      </c>
      <c r="G458" s="672">
        <f t="shared" si="95"/>
        <v>5.0999999999999997E-2</v>
      </c>
      <c r="H458" s="302">
        <f t="shared" si="84"/>
        <v>278688.52459016396</v>
      </c>
      <c r="I458" s="253">
        <f t="shared" si="87"/>
        <v>0</v>
      </c>
      <c r="J458" s="394">
        <f t="shared" si="93"/>
        <v>7803287.1165507045</v>
      </c>
      <c r="L458" s="672">
        <f t="shared" si="90"/>
        <v>5.2999999999999999E-2</v>
      </c>
      <c r="M458" s="302">
        <f t="shared" si="94"/>
        <v>289617.48633879784</v>
      </c>
      <c r="N458" s="253">
        <f t="shared" si="91"/>
        <v>0</v>
      </c>
      <c r="O458" s="394">
        <f t="shared" si="82"/>
        <v>8775964.7121791057</v>
      </c>
      <c r="P458" s="654">
        <f t="shared" si="85"/>
        <v>-10928.961748633883</v>
      </c>
    </row>
    <row r="459" spans="1:16" outlineLevel="1">
      <c r="A459" s="319" t="str">
        <f t="shared" si="88"/>
        <v>30</v>
      </c>
      <c r="B459" s="253" t="str">
        <f t="shared" si="89"/>
        <v>2024-06</v>
      </c>
      <c r="C459" s="253">
        <f t="shared" si="92"/>
        <v>366</v>
      </c>
      <c r="D459" s="350">
        <v>45472</v>
      </c>
      <c r="E459" s="675">
        <f t="shared" si="86"/>
        <v>3.7999999999999999E-2</v>
      </c>
      <c r="F459" s="672">
        <v>1.2999999999999999E-2</v>
      </c>
      <c r="G459" s="672">
        <f t="shared" si="95"/>
        <v>5.0999999999999997E-2</v>
      </c>
      <c r="H459" s="302">
        <f t="shared" si="84"/>
        <v>278688.52459016396</v>
      </c>
      <c r="I459" s="253">
        <f t="shared" si="87"/>
        <v>0</v>
      </c>
      <c r="J459" s="394">
        <f t="shared" si="93"/>
        <v>8081975.6411408689</v>
      </c>
      <c r="L459" s="672">
        <f t="shared" si="90"/>
        <v>5.2999999999999999E-2</v>
      </c>
      <c r="M459" s="302">
        <f t="shared" si="94"/>
        <v>289617.48633879784</v>
      </c>
      <c r="N459" s="253">
        <f t="shared" si="91"/>
        <v>0</v>
      </c>
      <c r="O459" s="394">
        <f t="shared" si="82"/>
        <v>9065582.1985179037</v>
      </c>
      <c r="P459" s="654">
        <f t="shared" si="85"/>
        <v>-10928.961748633883</v>
      </c>
    </row>
    <row r="460" spans="1:16" s="680" customFormat="1" outlineLevel="1">
      <c r="A460" s="664" t="str">
        <f t="shared" si="88"/>
        <v>01</v>
      </c>
      <c r="B460" s="253" t="str">
        <f t="shared" si="89"/>
        <v>2024-06</v>
      </c>
      <c r="C460" s="665">
        <f t="shared" si="92"/>
        <v>366</v>
      </c>
      <c r="D460" s="666">
        <v>45473</v>
      </c>
      <c r="E460" s="676">
        <f t="shared" si="86"/>
        <v>3.7999999999999999E-2</v>
      </c>
      <c r="F460" s="677">
        <v>1.2999999999999999E-2</v>
      </c>
      <c r="G460" s="677">
        <f t="shared" si="95"/>
        <v>5.0999999999999997E-2</v>
      </c>
      <c r="H460" s="667">
        <f t="shared" si="84"/>
        <v>278688.52459016396</v>
      </c>
      <c r="I460" s="665">
        <f t="shared" si="87"/>
        <v>0</v>
      </c>
      <c r="J460" s="671">
        <f t="shared" si="93"/>
        <v>8360664.1657310333</v>
      </c>
      <c r="K460" s="671">
        <f>J460-I461</f>
        <v>9.1657310333102942</v>
      </c>
      <c r="L460" s="677">
        <f t="shared" si="90"/>
        <v>5.2999999999999999E-2</v>
      </c>
      <c r="M460" s="667">
        <f t="shared" si="94"/>
        <v>289617.48633879784</v>
      </c>
      <c r="N460" s="665">
        <f t="shared" si="91"/>
        <v>0</v>
      </c>
      <c r="O460" s="671">
        <f t="shared" si="82"/>
        <v>9355199.6848567016</v>
      </c>
      <c r="P460" s="679">
        <f t="shared" si="85"/>
        <v>-10928.961748633883</v>
      </c>
    </row>
    <row r="461" spans="1:16" outlineLevel="1">
      <c r="A461" s="319" t="str">
        <f t="shared" si="88"/>
        <v>02</v>
      </c>
      <c r="B461" s="253" t="str">
        <f t="shared" si="89"/>
        <v>2024-07</v>
      </c>
      <c r="C461" s="253">
        <f t="shared" si="92"/>
        <v>366</v>
      </c>
      <c r="D461" s="350">
        <v>45474</v>
      </c>
      <c r="E461" s="675">
        <f t="shared" si="86"/>
        <v>3.7999999999999999E-2</v>
      </c>
      <c r="F461" s="672">
        <v>1.2999999999999999E-2</v>
      </c>
      <c r="G461" s="672">
        <f t="shared" si="95"/>
        <v>5.0999999999999997E-2</v>
      </c>
      <c r="H461" s="302">
        <f t="shared" si="84"/>
        <v>278688.52459016396</v>
      </c>
      <c r="I461" s="253">
        <f t="shared" si="87"/>
        <v>8360655</v>
      </c>
      <c r="J461" s="394">
        <f t="shared" si="93"/>
        <v>278697.69032119773</v>
      </c>
      <c r="L461" s="672">
        <f t="shared" si="90"/>
        <v>5.2999999999999999E-2</v>
      </c>
      <c r="M461" s="302">
        <f t="shared" si="94"/>
        <v>289617.48633879784</v>
      </c>
      <c r="N461" s="253">
        <f t="shared" si="91"/>
        <v>8360655</v>
      </c>
      <c r="O461" s="394">
        <f t="shared" si="82"/>
        <v>1284162.1711954996</v>
      </c>
      <c r="P461" s="654">
        <f t="shared" si="85"/>
        <v>-10928.961748633883</v>
      </c>
    </row>
    <row r="462" spans="1:16" outlineLevel="1">
      <c r="A462" s="319" t="str">
        <f t="shared" si="88"/>
        <v>03</v>
      </c>
      <c r="B462" s="253" t="str">
        <f t="shared" si="89"/>
        <v>2024-07</v>
      </c>
      <c r="C462" s="253">
        <f t="shared" si="92"/>
        <v>366</v>
      </c>
      <c r="D462" s="350">
        <v>45475</v>
      </c>
      <c r="E462" s="675">
        <f t="shared" si="86"/>
        <v>3.7999999999999999E-2</v>
      </c>
      <c r="F462" s="672">
        <v>1.2999999999999999E-2</v>
      </c>
      <c r="G462" s="672">
        <f t="shared" si="95"/>
        <v>5.0999999999999997E-2</v>
      </c>
      <c r="H462" s="302">
        <f t="shared" si="84"/>
        <v>278688.52459016396</v>
      </c>
      <c r="I462" s="253">
        <f t="shared" si="87"/>
        <v>0</v>
      </c>
      <c r="J462" s="394">
        <f t="shared" si="93"/>
        <v>557386.21491136169</v>
      </c>
      <c r="L462" s="672">
        <f t="shared" si="90"/>
        <v>5.2999999999999999E-2</v>
      </c>
      <c r="M462" s="302">
        <f t="shared" si="94"/>
        <v>289617.48633879784</v>
      </c>
      <c r="N462" s="253">
        <f t="shared" si="91"/>
        <v>0</v>
      </c>
      <c r="O462" s="394">
        <f t="shared" si="82"/>
        <v>1573779.6575342976</v>
      </c>
      <c r="P462" s="654">
        <f t="shared" si="85"/>
        <v>-10928.961748633883</v>
      </c>
    </row>
    <row r="463" spans="1:16" outlineLevel="1">
      <c r="A463" s="319" t="str">
        <f t="shared" si="88"/>
        <v>04</v>
      </c>
      <c r="B463" s="253" t="str">
        <f t="shared" si="89"/>
        <v>2024-07</v>
      </c>
      <c r="C463" s="253">
        <f t="shared" si="92"/>
        <v>366</v>
      </c>
      <c r="D463" s="350">
        <v>45476</v>
      </c>
      <c r="E463" s="675">
        <f t="shared" si="86"/>
        <v>3.7999999999999999E-2</v>
      </c>
      <c r="F463" s="672">
        <v>1.2999999999999999E-2</v>
      </c>
      <c r="G463" s="672">
        <f t="shared" si="95"/>
        <v>5.0999999999999997E-2</v>
      </c>
      <c r="H463" s="302">
        <f t="shared" si="84"/>
        <v>278688.52459016396</v>
      </c>
      <c r="I463" s="253">
        <f t="shared" si="87"/>
        <v>0</v>
      </c>
      <c r="J463" s="394">
        <f t="shared" si="93"/>
        <v>836074.73950152565</v>
      </c>
      <c r="L463" s="672">
        <f t="shared" si="90"/>
        <v>5.2999999999999999E-2</v>
      </c>
      <c r="M463" s="302">
        <f t="shared" si="94"/>
        <v>289617.48633879784</v>
      </c>
      <c r="N463" s="253">
        <f t="shared" si="91"/>
        <v>0</v>
      </c>
      <c r="O463" s="394">
        <f t="shared" si="82"/>
        <v>1863397.1438730955</v>
      </c>
      <c r="P463" s="654">
        <f t="shared" si="85"/>
        <v>-10928.961748633883</v>
      </c>
    </row>
    <row r="464" spans="1:16" outlineLevel="1">
      <c r="A464" s="319" t="str">
        <f t="shared" si="88"/>
        <v>05</v>
      </c>
      <c r="B464" s="253" t="str">
        <f t="shared" si="89"/>
        <v>2024-07</v>
      </c>
      <c r="C464" s="253">
        <f t="shared" si="92"/>
        <v>366</v>
      </c>
      <c r="D464" s="350">
        <v>45477</v>
      </c>
      <c r="E464" s="675">
        <f t="shared" si="86"/>
        <v>3.7999999999999999E-2</v>
      </c>
      <c r="F464" s="672">
        <v>1.2999999999999999E-2</v>
      </c>
      <c r="G464" s="672">
        <f t="shared" si="95"/>
        <v>5.0999999999999997E-2</v>
      </c>
      <c r="H464" s="302">
        <f t="shared" si="84"/>
        <v>278688.52459016396</v>
      </c>
      <c r="I464" s="253">
        <f t="shared" si="87"/>
        <v>0</v>
      </c>
      <c r="J464" s="394">
        <f t="shared" si="93"/>
        <v>1114763.2640916896</v>
      </c>
      <c r="L464" s="672">
        <f t="shared" si="90"/>
        <v>5.2999999999999999E-2</v>
      </c>
      <c r="M464" s="302">
        <f t="shared" si="94"/>
        <v>289617.48633879784</v>
      </c>
      <c r="N464" s="253">
        <f t="shared" si="91"/>
        <v>0</v>
      </c>
      <c r="O464" s="394">
        <f t="shared" si="82"/>
        <v>2153014.6302118935</v>
      </c>
      <c r="P464" s="654">
        <f t="shared" si="85"/>
        <v>-10928.961748633883</v>
      </c>
    </row>
    <row r="465" spans="1:16" outlineLevel="1">
      <c r="A465" s="319" t="str">
        <f t="shared" si="88"/>
        <v>06</v>
      </c>
      <c r="B465" s="253" t="str">
        <f t="shared" si="89"/>
        <v>2024-07</v>
      </c>
      <c r="C465" s="253">
        <f t="shared" si="92"/>
        <v>366</v>
      </c>
      <c r="D465" s="350">
        <v>45478</v>
      </c>
      <c r="E465" s="675">
        <f t="shared" si="86"/>
        <v>3.7999999999999999E-2</v>
      </c>
      <c r="F465" s="672">
        <v>1.2999999999999999E-2</v>
      </c>
      <c r="G465" s="672">
        <f t="shared" si="95"/>
        <v>5.0999999999999997E-2</v>
      </c>
      <c r="H465" s="302">
        <f t="shared" si="84"/>
        <v>278688.52459016396</v>
      </c>
      <c r="I465" s="253">
        <f t="shared" si="87"/>
        <v>0</v>
      </c>
      <c r="J465" s="394">
        <f t="shared" si="93"/>
        <v>1393451.7886818536</v>
      </c>
      <c r="L465" s="672">
        <f t="shared" si="90"/>
        <v>5.2999999999999999E-2</v>
      </c>
      <c r="M465" s="302">
        <f t="shared" si="94"/>
        <v>289617.48633879784</v>
      </c>
      <c r="N465" s="253">
        <f t="shared" si="91"/>
        <v>0</v>
      </c>
      <c r="O465" s="394">
        <f t="shared" si="82"/>
        <v>2442632.1165506914</v>
      </c>
      <c r="P465" s="654">
        <f t="shared" si="85"/>
        <v>-10928.961748633883</v>
      </c>
    </row>
    <row r="466" spans="1:16" outlineLevel="1">
      <c r="A466" s="319" t="str">
        <f t="shared" si="88"/>
        <v>07</v>
      </c>
      <c r="B466" s="253" t="str">
        <f t="shared" si="89"/>
        <v>2024-07</v>
      </c>
      <c r="C466" s="253">
        <f t="shared" si="92"/>
        <v>366</v>
      </c>
      <c r="D466" s="350">
        <v>45479</v>
      </c>
      <c r="E466" s="675">
        <f t="shared" si="86"/>
        <v>3.7999999999999999E-2</v>
      </c>
      <c r="F466" s="672">
        <v>1.2999999999999999E-2</v>
      </c>
      <c r="G466" s="672">
        <f t="shared" si="95"/>
        <v>5.0999999999999997E-2</v>
      </c>
      <c r="H466" s="302">
        <f t="shared" si="84"/>
        <v>278688.52459016396</v>
      </c>
      <c r="I466" s="253">
        <f t="shared" si="87"/>
        <v>0</v>
      </c>
      <c r="J466" s="394">
        <f t="shared" si="93"/>
        <v>1672140.3132720175</v>
      </c>
      <c r="L466" s="672">
        <f t="shared" si="90"/>
        <v>5.2999999999999999E-2</v>
      </c>
      <c r="M466" s="302">
        <f t="shared" si="94"/>
        <v>289617.48633879784</v>
      </c>
      <c r="N466" s="253">
        <f t="shared" si="91"/>
        <v>0</v>
      </c>
      <c r="O466" s="394">
        <f t="shared" si="82"/>
        <v>2732249.6028894894</v>
      </c>
      <c r="P466" s="654">
        <f t="shared" si="85"/>
        <v>-10928.961748633883</v>
      </c>
    </row>
    <row r="467" spans="1:16" outlineLevel="1">
      <c r="A467" s="319" t="str">
        <f t="shared" si="88"/>
        <v>08</v>
      </c>
      <c r="B467" s="253" t="str">
        <f t="shared" si="89"/>
        <v>2024-07</v>
      </c>
      <c r="C467" s="253">
        <f t="shared" si="92"/>
        <v>366</v>
      </c>
      <c r="D467" s="350">
        <v>45480</v>
      </c>
      <c r="E467" s="675">
        <f t="shared" si="86"/>
        <v>3.7999999999999999E-2</v>
      </c>
      <c r="F467" s="672">
        <v>1.2999999999999999E-2</v>
      </c>
      <c r="G467" s="672">
        <f t="shared" si="95"/>
        <v>5.0999999999999997E-2</v>
      </c>
      <c r="H467" s="302">
        <f t="shared" si="84"/>
        <v>278688.52459016396</v>
      </c>
      <c r="I467" s="253">
        <f t="shared" si="87"/>
        <v>0</v>
      </c>
      <c r="J467" s="394">
        <f t="shared" si="93"/>
        <v>1950828.8378621815</v>
      </c>
      <c r="L467" s="672">
        <f t="shared" si="90"/>
        <v>5.2999999999999999E-2</v>
      </c>
      <c r="M467" s="302">
        <f t="shared" si="94"/>
        <v>289617.48633879784</v>
      </c>
      <c r="N467" s="253">
        <f t="shared" si="91"/>
        <v>0</v>
      </c>
      <c r="O467" s="394">
        <f t="shared" si="82"/>
        <v>3021867.0892282873</v>
      </c>
      <c r="P467" s="654">
        <f t="shared" si="85"/>
        <v>-10928.961748633883</v>
      </c>
    </row>
    <row r="468" spans="1:16" outlineLevel="1">
      <c r="A468" s="319" t="str">
        <f t="shared" si="88"/>
        <v>09</v>
      </c>
      <c r="B468" s="253" t="str">
        <f t="shared" si="89"/>
        <v>2024-07</v>
      </c>
      <c r="C468" s="253">
        <f t="shared" si="92"/>
        <v>366</v>
      </c>
      <c r="D468" s="350">
        <v>45481</v>
      </c>
      <c r="E468" s="675">
        <f t="shared" si="86"/>
        <v>3.7999999999999999E-2</v>
      </c>
      <c r="F468" s="672">
        <v>1.2999999999999999E-2</v>
      </c>
      <c r="G468" s="672">
        <f t="shared" si="95"/>
        <v>5.0999999999999997E-2</v>
      </c>
      <c r="H468" s="302">
        <f t="shared" si="84"/>
        <v>278688.52459016396</v>
      </c>
      <c r="I468" s="253">
        <f t="shared" si="87"/>
        <v>0</v>
      </c>
      <c r="J468" s="394">
        <f t="shared" si="93"/>
        <v>2229517.3624523454</v>
      </c>
      <c r="L468" s="672">
        <f t="shared" si="90"/>
        <v>5.2999999999999999E-2</v>
      </c>
      <c r="M468" s="302">
        <f t="shared" si="94"/>
        <v>289617.48633879784</v>
      </c>
      <c r="N468" s="253">
        <f t="shared" si="91"/>
        <v>0</v>
      </c>
      <c r="O468" s="394">
        <f t="shared" ref="O468:O531" si="96">O467+M468-N468</f>
        <v>3311484.5755670853</v>
      </c>
      <c r="P468" s="654">
        <f t="shared" si="85"/>
        <v>-10928.961748633883</v>
      </c>
    </row>
    <row r="469" spans="1:16" outlineLevel="1">
      <c r="A469" s="319" t="str">
        <f t="shared" si="88"/>
        <v>10</v>
      </c>
      <c r="B469" s="253" t="str">
        <f t="shared" si="89"/>
        <v>2024-07</v>
      </c>
      <c r="C469" s="253">
        <f t="shared" si="92"/>
        <v>366</v>
      </c>
      <c r="D469" s="350">
        <v>45482</v>
      </c>
      <c r="E469" s="675">
        <f t="shared" si="86"/>
        <v>3.7999999999999999E-2</v>
      </c>
      <c r="F469" s="672">
        <v>1.2999999999999999E-2</v>
      </c>
      <c r="G469" s="672">
        <f t="shared" si="95"/>
        <v>5.0999999999999997E-2</v>
      </c>
      <c r="H469" s="302">
        <f t="shared" si="84"/>
        <v>278688.52459016396</v>
      </c>
      <c r="I469" s="253">
        <f t="shared" si="87"/>
        <v>0</v>
      </c>
      <c r="J469" s="394">
        <f t="shared" si="93"/>
        <v>2508205.8870425094</v>
      </c>
      <c r="L469" s="672">
        <f t="shared" si="90"/>
        <v>5.2999999999999999E-2</v>
      </c>
      <c r="M469" s="302">
        <f t="shared" si="94"/>
        <v>289617.48633879784</v>
      </c>
      <c r="N469" s="253">
        <f t="shared" si="91"/>
        <v>0</v>
      </c>
      <c r="O469" s="394">
        <f t="shared" si="96"/>
        <v>3601102.0619058833</v>
      </c>
      <c r="P469" s="654">
        <f t="shared" si="85"/>
        <v>-10928.961748633883</v>
      </c>
    </row>
    <row r="470" spans="1:16" outlineLevel="1">
      <c r="A470" s="319" t="str">
        <f t="shared" si="88"/>
        <v>11</v>
      </c>
      <c r="B470" s="253" t="str">
        <f t="shared" si="89"/>
        <v>2024-07</v>
      </c>
      <c r="C470" s="253">
        <f t="shared" si="92"/>
        <v>366</v>
      </c>
      <c r="D470" s="350">
        <v>45483</v>
      </c>
      <c r="E470" s="675">
        <f t="shared" si="86"/>
        <v>3.7999999999999999E-2</v>
      </c>
      <c r="F470" s="672">
        <v>1.2999999999999999E-2</v>
      </c>
      <c r="G470" s="672">
        <f t="shared" si="95"/>
        <v>5.0999999999999997E-2</v>
      </c>
      <c r="H470" s="302">
        <f t="shared" si="84"/>
        <v>278688.52459016396</v>
      </c>
      <c r="I470" s="253">
        <f t="shared" si="87"/>
        <v>0</v>
      </c>
      <c r="J470" s="394">
        <f t="shared" si="93"/>
        <v>2786894.4116326733</v>
      </c>
      <c r="L470" s="672">
        <f t="shared" si="90"/>
        <v>5.2999999999999999E-2</v>
      </c>
      <c r="M470" s="302">
        <f t="shared" si="94"/>
        <v>289617.48633879784</v>
      </c>
      <c r="N470" s="253">
        <f t="shared" si="91"/>
        <v>0</v>
      </c>
      <c r="O470" s="394">
        <f t="shared" si="96"/>
        <v>3890719.5482446812</v>
      </c>
      <c r="P470" s="654">
        <f t="shared" si="85"/>
        <v>-10928.961748633883</v>
      </c>
    </row>
    <row r="471" spans="1:16" outlineLevel="1">
      <c r="A471" s="319" t="str">
        <f t="shared" si="88"/>
        <v>12</v>
      </c>
      <c r="B471" s="253" t="str">
        <f t="shared" si="89"/>
        <v>2024-07</v>
      </c>
      <c r="C471" s="253">
        <f t="shared" si="92"/>
        <v>366</v>
      </c>
      <c r="D471" s="350">
        <v>45484</v>
      </c>
      <c r="E471" s="675">
        <f t="shared" si="86"/>
        <v>3.7999999999999999E-2</v>
      </c>
      <c r="F471" s="672">
        <v>1.2999999999999999E-2</v>
      </c>
      <c r="G471" s="672">
        <f t="shared" si="95"/>
        <v>5.0999999999999997E-2</v>
      </c>
      <c r="H471" s="302">
        <f t="shared" si="84"/>
        <v>278688.52459016396</v>
      </c>
      <c r="I471" s="253">
        <f t="shared" si="87"/>
        <v>0</v>
      </c>
      <c r="J471" s="394">
        <f t="shared" si="93"/>
        <v>3065582.9362228373</v>
      </c>
      <c r="L471" s="672">
        <f t="shared" si="90"/>
        <v>5.2999999999999999E-2</v>
      </c>
      <c r="M471" s="302">
        <f t="shared" si="94"/>
        <v>289617.48633879784</v>
      </c>
      <c r="N471" s="253">
        <f t="shared" si="91"/>
        <v>0</v>
      </c>
      <c r="O471" s="394">
        <f t="shared" si="96"/>
        <v>4180337.0345834792</v>
      </c>
      <c r="P471" s="654">
        <f t="shared" si="85"/>
        <v>-10928.961748633883</v>
      </c>
    </row>
    <row r="472" spans="1:16" outlineLevel="1">
      <c r="A472" s="319" t="str">
        <f t="shared" si="88"/>
        <v>13</v>
      </c>
      <c r="B472" s="253" t="str">
        <f t="shared" si="89"/>
        <v>2024-07</v>
      </c>
      <c r="C472" s="253">
        <f t="shared" si="92"/>
        <v>366</v>
      </c>
      <c r="D472" s="350">
        <v>45485</v>
      </c>
      <c r="E472" s="675">
        <f t="shared" si="86"/>
        <v>3.7999999999999999E-2</v>
      </c>
      <c r="F472" s="672">
        <v>1.2999999999999999E-2</v>
      </c>
      <c r="G472" s="672">
        <f t="shared" si="95"/>
        <v>5.0999999999999997E-2</v>
      </c>
      <c r="H472" s="302">
        <f t="shared" si="84"/>
        <v>278688.52459016396</v>
      </c>
      <c r="I472" s="253">
        <f t="shared" si="87"/>
        <v>0</v>
      </c>
      <c r="J472" s="394">
        <f t="shared" si="93"/>
        <v>3344271.4608130013</v>
      </c>
      <c r="L472" s="672">
        <f t="shared" si="90"/>
        <v>5.2999999999999999E-2</v>
      </c>
      <c r="M472" s="302">
        <f t="shared" si="94"/>
        <v>289617.48633879784</v>
      </c>
      <c r="N472" s="253">
        <f t="shared" si="91"/>
        <v>0</v>
      </c>
      <c r="O472" s="394">
        <f t="shared" si="96"/>
        <v>4469954.5209222771</v>
      </c>
      <c r="P472" s="654">
        <f t="shared" si="85"/>
        <v>-10928.961748633883</v>
      </c>
    </row>
    <row r="473" spans="1:16" outlineLevel="1">
      <c r="A473" s="319" t="str">
        <f t="shared" si="88"/>
        <v>14</v>
      </c>
      <c r="B473" s="253" t="str">
        <f t="shared" si="89"/>
        <v>2024-07</v>
      </c>
      <c r="C473" s="253">
        <f t="shared" si="92"/>
        <v>366</v>
      </c>
      <c r="D473" s="350">
        <v>45486</v>
      </c>
      <c r="E473" s="675">
        <f t="shared" si="86"/>
        <v>3.7999999999999999E-2</v>
      </c>
      <c r="F473" s="672">
        <v>1.2999999999999999E-2</v>
      </c>
      <c r="G473" s="672">
        <f t="shared" si="95"/>
        <v>5.0999999999999997E-2</v>
      </c>
      <c r="H473" s="302">
        <f t="shared" si="84"/>
        <v>278688.52459016396</v>
      </c>
      <c r="I473" s="253">
        <f t="shared" si="87"/>
        <v>0</v>
      </c>
      <c r="J473" s="394">
        <f t="shared" si="93"/>
        <v>3622959.9854031652</v>
      </c>
      <c r="L473" s="672">
        <f t="shared" si="90"/>
        <v>5.2999999999999999E-2</v>
      </c>
      <c r="M473" s="302">
        <f t="shared" si="94"/>
        <v>289617.48633879784</v>
      </c>
      <c r="N473" s="253">
        <f t="shared" si="91"/>
        <v>0</v>
      </c>
      <c r="O473" s="394">
        <f t="shared" si="96"/>
        <v>4759572.0072610751</v>
      </c>
      <c r="P473" s="654">
        <f t="shared" si="85"/>
        <v>-10928.961748633883</v>
      </c>
    </row>
    <row r="474" spans="1:16" outlineLevel="1">
      <c r="A474" s="319" t="str">
        <f t="shared" si="88"/>
        <v>15</v>
      </c>
      <c r="B474" s="253" t="str">
        <f t="shared" si="89"/>
        <v>2024-07</v>
      </c>
      <c r="C474" s="253">
        <f t="shared" si="92"/>
        <v>366</v>
      </c>
      <c r="D474" s="350">
        <v>45487</v>
      </c>
      <c r="E474" s="675">
        <f t="shared" si="86"/>
        <v>3.7999999999999999E-2</v>
      </c>
      <c r="F474" s="672">
        <v>1.2999999999999999E-2</v>
      </c>
      <c r="G474" s="672">
        <f t="shared" si="95"/>
        <v>5.0999999999999997E-2</v>
      </c>
      <c r="H474" s="302">
        <f t="shared" si="84"/>
        <v>278688.52459016396</v>
      </c>
      <c r="I474" s="253">
        <f t="shared" si="87"/>
        <v>0</v>
      </c>
      <c r="J474" s="394">
        <f t="shared" si="93"/>
        <v>3901648.5099933292</v>
      </c>
      <c r="L474" s="672">
        <f t="shared" si="90"/>
        <v>5.2999999999999999E-2</v>
      </c>
      <c r="M474" s="302">
        <f t="shared" si="94"/>
        <v>289617.48633879784</v>
      </c>
      <c r="N474" s="253">
        <f t="shared" si="91"/>
        <v>0</v>
      </c>
      <c r="O474" s="394">
        <f t="shared" si="96"/>
        <v>5049189.493599873</v>
      </c>
      <c r="P474" s="654">
        <f t="shared" si="85"/>
        <v>-10928.961748633883</v>
      </c>
    </row>
    <row r="475" spans="1:16" outlineLevel="1">
      <c r="A475" s="319" t="str">
        <f t="shared" si="88"/>
        <v>16</v>
      </c>
      <c r="B475" s="253" t="str">
        <f t="shared" si="89"/>
        <v>2024-07</v>
      </c>
      <c r="C475" s="253">
        <f t="shared" si="92"/>
        <v>366</v>
      </c>
      <c r="D475" s="350">
        <v>45488</v>
      </c>
      <c r="E475" s="675">
        <f t="shared" si="86"/>
        <v>3.7999999999999999E-2</v>
      </c>
      <c r="F475" s="672">
        <v>1.2999999999999999E-2</v>
      </c>
      <c r="G475" s="672">
        <f t="shared" si="95"/>
        <v>5.0999999999999997E-2</v>
      </c>
      <c r="H475" s="302">
        <f t="shared" si="84"/>
        <v>278688.52459016396</v>
      </c>
      <c r="I475" s="253">
        <f t="shared" si="87"/>
        <v>0</v>
      </c>
      <c r="J475" s="394">
        <f t="shared" si="93"/>
        <v>4180337.0345834931</v>
      </c>
      <c r="L475" s="672">
        <f t="shared" si="90"/>
        <v>5.2999999999999999E-2</v>
      </c>
      <c r="M475" s="302">
        <f t="shared" si="94"/>
        <v>289617.48633879784</v>
      </c>
      <c r="N475" s="253">
        <f t="shared" si="91"/>
        <v>0</v>
      </c>
      <c r="O475" s="394">
        <f t="shared" si="96"/>
        <v>5338806.979938671</v>
      </c>
      <c r="P475" s="654">
        <f t="shared" si="85"/>
        <v>-10928.961748633883</v>
      </c>
    </row>
    <row r="476" spans="1:16" outlineLevel="1">
      <c r="A476" s="319" t="str">
        <f t="shared" si="88"/>
        <v>17</v>
      </c>
      <c r="B476" s="253" t="str">
        <f t="shared" si="89"/>
        <v>2024-07</v>
      </c>
      <c r="C476" s="253">
        <f t="shared" si="92"/>
        <v>366</v>
      </c>
      <c r="D476" s="350">
        <v>45489</v>
      </c>
      <c r="E476" s="675">
        <f t="shared" si="86"/>
        <v>3.7999999999999999E-2</v>
      </c>
      <c r="F476" s="672">
        <v>1.2999999999999999E-2</v>
      </c>
      <c r="G476" s="672">
        <f t="shared" si="95"/>
        <v>5.0999999999999997E-2</v>
      </c>
      <c r="H476" s="302">
        <f t="shared" si="84"/>
        <v>278688.52459016396</v>
      </c>
      <c r="I476" s="253">
        <f t="shared" si="87"/>
        <v>0</v>
      </c>
      <c r="J476" s="394">
        <f t="shared" si="93"/>
        <v>4459025.5591736566</v>
      </c>
      <c r="L476" s="672">
        <f t="shared" si="90"/>
        <v>5.2999999999999999E-2</v>
      </c>
      <c r="M476" s="302">
        <f t="shared" si="94"/>
        <v>289617.48633879784</v>
      </c>
      <c r="N476" s="253">
        <f t="shared" si="91"/>
        <v>0</v>
      </c>
      <c r="O476" s="394">
        <f t="shared" si="96"/>
        <v>5628424.4662774689</v>
      </c>
      <c r="P476" s="654">
        <f t="shared" si="85"/>
        <v>-10928.961748633883</v>
      </c>
    </row>
    <row r="477" spans="1:16" outlineLevel="1">
      <c r="A477" s="319" t="str">
        <f t="shared" si="88"/>
        <v>18</v>
      </c>
      <c r="B477" s="253" t="str">
        <f t="shared" si="89"/>
        <v>2024-07</v>
      </c>
      <c r="C477" s="253">
        <f t="shared" si="92"/>
        <v>366</v>
      </c>
      <c r="D477" s="350">
        <v>45490</v>
      </c>
      <c r="E477" s="675">
        <f t="shared" si="86"/>
        <v>3.7999999999999999E-2</v>
      </c>
      <c r="F477" s="672">
        <v>1.2999999999999999E-2</v>
      </c>
      <c r="G477" s="672">
        <f t="shared" si="95"/>
        <v>5.0999999999999997E-2</v>
      </c>
      <c r="H477" s="302">
        <f t="shared" si="84"/>
        <v>278688.52459016396</v>
      </c>
      <c r="I477" s="253">
        <f t="shared" si="87"/>
        <v>0</v>
      </c>
      <c r="J477" s="394">
        <f t="shared" si="93"/>
        <v>4737714.0837638211</v>
      </c>
      <c r="L477" s="672">
        <f t="shared" si="90"/>
        <v>5.2999999999999999E-2</v>
      </c>
      <c r="M477" s="302">
        <f t="shared" si="94"/>
        <v>289617.48633879784</v>
      </c>
      <c r="N477" s="253">
        <f t="shared" si="91"/>
        <v>0</v>
      </c>
      <c r="O477" s="394">
        <f t="shared" si="96"/>
        <v>5918041.9526162669</v>
      </c>
      <c r="P477" s="654">
        <f t="shared" si="85"/>
        <v>-10928.961748633883</v>
      </c>
    </row>
    <row r="478" spans="1:16" outlineLevel="1">
      <c r="A478" s="319" t="str">
        <f t="shared" si="88"/>
        <v>19</v>
      </c>
      <c r="B478" s="253" t="str">
        <f t="shared" si="89"/>
        <v>2024-07</v>
      </c>
      <c r="C478" s="253">
        <f t="shared" si="92"/>
        <v>366</v>
      </c>
      <c r="D478" s="350">
        <v>45491</v>
      </c>
      <c r="E478" s="675">
        <f t="shared" si="86"/>
        <v>3.7999999999999999E-2</v>
      </c>
      <c r="F478" s="672">
        <v>1.2999999999999999E-2</v>
      </c>
      <c r="G478" s="672">
        <f t="shared" si="95"/>
        <v>5.0999999999999997E-2</v>
      </c>
      <c r="H478" s="302">
        <f t="shared" si="84"/>
        <v>278688.52459016396</v>
      </c>
      <c r="I478" s="253">
        <f t="shared" si="87"/>
        <v>0</v>
      </c>
      <c r="J478" s="394">
        <f t="shared" si="93"/>
        <v>5016402.6083539855</v>
      </c>
      <c r="L478" s="672">
        <f t="shared" si="90"/>
        <v>5.2999999999999999E-2</v>
      </c>
      <c r="M478" s="302">
        <f t="shared" si="94"/>
        <v>289617.48633879784</v>
      </c>
      <c r="N478" s="253">
        <f t="shared" si="91"/>
        <v>0</v>
      </c>
      <c r="O478" s="394">
        <f t="shared" si="96"/>
        <v>6207659.4389550649</v>
      </c>
      <c r="P478" s="654">
        <f t="shared" si="85"/>
        <v>-10928.961748633883</v>
      </c>
    </row>
    <row r="479" spans="1:16" outlineLevel="1">
      <c r="A479" s="319" t="str">
        <f t="shared" si="88"/>
        <v>20</v>
      </c>
      <c r="B479" s="253" t="str">
        <f t="shared" si="89"/>
        <v>2024-07</v>
      </c>
      <c r="C479" s="253">
        <f t="shared" si="92"/>
        <v>366</v>
      </c>
      <c r="D479" s="350">
        <v>45492</v>
      </c>
      <c r="E479" s="675">
        <f t="shared" si="86"/>
        <v>3.7999999999999999E-2</v>
      </c>
      <c r="F479" s="672">
        <v>1.2999999999999999E-2</v>
      </c>
      <c r="G479" s="672">
        <f t="shared" si="95"/>
        <v>5.0999999999999997E-2</v>
      </c>
      <c r="H479" s="302">
        <f t="shared" si="84"/>
        <v>278688.52459016396</v>
      </c>
      <c r="I479" s="253">
        <f t="shared" si="87"/>
        <v>0</v>
      </c>
      <c r="J479" s="394">
        <f t="shared" si="93"/>
        <v>5295091.1329441499</v>
      </c>
      <c r="L479" s="672">
        <f t="shared" si="90"/>
        <v>5.2999999999999999E-2</v>
      </c>
      <c r="M479" s="302">
        <f t="shared" si="94"/>
        <v>289617.48633879784</v>
      </c>
      <c r="N479" s="253">
        <f t="shared" si="91"/>
        <v>0</v>
      </c>
      <c r="O479" s="394">
        <f t="shared" si="96"/>
        <v>6497276.9252938628</v>
      </c>
      <c r="P479" s="654">
        <f t="shared" si="85"/>
        <v>-10928.961748633883</v>
      </c>
    </row>
    <row r="480" spans="1:16" outlineLevel="1">
      <c r="A480" s="319" t="str">
        <f t="shared" si="88"/>
        <v>21</v>
      </c>
      <c r="B480" s="253" t="str">
        <f t="shared" si="89"/>
        <v>2024-07</v>
      </c>
      <c r="C480" s="253">
        <f t="shared" si="92"/>
        <v>366</v>
      </c>
      <c r="D480" s="350">
        <v>45493</v>
      </c>
      <c r="E480" s="675">
        <f t="shared" si="86"/>
        <v>3.7999999999999999E-2</v>
      </c>
      <c r="F480" s="672">
        <v>1.2999999999999999E-2</v>
      </c>
      <c r="G480" s="672">
        <f t="shared" si="95"/>
        <v>5.0999999999999997E-2</v>
      </c>
      <c r="H480" s="302">
        <f t="shared" si="84"/>
        <v>278688.52459016396</v>
      </c>
      <c r="I480" s="253">
        <f t="shared" si="87"/>
        <v>0</v>
      </c>
      <c r="J480" s="394">
        <f t="shared" si="93"/>
        <v>5573779.6575343143</v>
      </c>
      <c r="L480" s="672">
        <f t="shared" si="90"/>
        <v>5.2999999999999999E-2</v>
      </c>
      <c r="M480" s="302">
        <f t="shared" si="94"/>
        <v>289617.48633879784</v>
      </c>
      <c r="N480" s="253">
        <f t="shared" si="91"/>
        <v>0</v>
      </c>
      <c r="O480" s="394">
        <f t="shared" si="96"/>
        <v>6786894.4116326608</v>
      </c>
      <c r="P480" s="654">
        <f t="shared" si="85"/>
        <v>-10928.961748633883</v>
      </c>
    </row>
    <row r="481" spans="1:16" outlineLevel="1">
      <c r="A481" s="319" t="str">
        <f t="shared" si="88"/>
        <v>22</v>
      </c>
      <c r="B481" s="253" t="str">
        <f t="shared" si="89"/>
        <v>2024-07</v>
      </c>
      <c r="C481" s="253">
        <f t="shared" si="92"/>
        <v>366</v>
      </c>
      <c r="D481" s="350">
        <v>45494</v>
      </c>
      <c r="E481" s="675">
        <f t="shared" si="86"/>
        <v>3.7999999999999999E-2</v>
      </c>
      <c r="F481" s="672">
        <v>1.2999999999999999E-2</v>
      </c>
      <c r="G481" s="672">
        <f t="shared" si="95"/>
        <v>5.0999999999999997E-2</v>
      </c>
      <c r="H481" s="302">
        <f t="shared" si="84"/>
        <v>278688.52459016396</v>
      </c>
      <c r="I481" s="253">
        <f t="shared" si="87"/>
        <v>0</v>
      </c>
      <c r="J481" s="394">
        <f t="shared" si="93"/>
        <v>5852468.1821244787</v>
      </c>
      <c r="L481" s="672">
        <f t="shared" si="90"/>
        <v>5.2999999999999999E-2</v>
      </c>
      <c r="M481" s="302">
        <f t="shared" si="94"/>
        <v>289617.48633879784</v>
      </c>
      <c r="N481" s="253">
        <f t="shared" si="91"/>
        <v>0</v>
      </c>
      <c r="O481" s="394">
        <f t="shared" si="96"/>
        <v>7076511.8979714587</v>
      </c>
      <c r="P481" s="654">
        <f t="shared" si="85"/>
        <v>-10928.961748633883</v>
      </c>
    </row>
    <row r="482" spans="1:16" outlineLevel="1">
      <c r="A482" s="319" t="str">
        <f t="shared" si="88"/>
        <v>23</v>
      </c>
      <c r="B482" s="253" t="str">
        <f t="shared" si="89"/>
        <v>2024-07</v>
      </c>
      <c r="C482" s="253">
        <f t="shared" si="92"/>
        <v>366</v>
      </c>
      <c r="D482" s="350">
        <v>45495</v>
      </c>
      <c r="E482" s="675">
        <f t="shared" si="86"/>
        <v>3.7999999999999999E-2</v>
      </c>
      <c r="F482" s="672">
        <v>1.2999999999999999E-2</v>
      </c>
      <c r="G482" s="672">
        <f t="shared" si="95"/>
        <v>5.0999999999999997E-2</v>
      </c>
      <c r="H482" s="302">
        <f t="shared" si="84"/>
        <v>278688.52459016396</v>
      </c>
      <c r="I482" s="253">
        <f t="shared" si="87"/>
        <v>0</v>
      </c>
      <c r="J482" s="394">
        <f t="shared" si="93"/>
        <v>6131156.7067146432</v>
      </c>
      <c r="L482" s="672">
        <f t="shared" si="90"/>
        <v>5.2999999999999999E-2</v>
      </c>
      <c r="M482" s="302">
        <f t="shared" si="94"/>
        <v>289617.48633879784</v>
      </c>
      <c r="N482" s="253">
        <f t="shared" si="91"/>
        <v>0</v>
      </c>
      <c r="O482" s="394">
        <f t="shared" si="96"/>
        <v>7366129.3843102567</v>
      </c>
      <c r="P482" s="654">
        <f t="shared" si="85"/>
        <v>-10928.961748633883</v>
      </c>
    </row>
    <row r="483" spans="1:16" outlineLevel="1">
      <c r="A483" s="319" t="str">
        <f t="shared" si="88"/>
        <v>24</v>
      </c>
      <c r="B483" s="253" t="str">
        <f t="shared" si="89"/>
        <v>2024-07</v>
      </c>
      <c r="C483" s="253">
        <f t="shared" si="92"/>
        <v>366</v>
      </c>
      <c r="D483" s="350">
        <v>45496</v>
      </c>
      <c r="E483" s="675">
        <f t="shared" si="86"/>
        <v>3.7999999999999999E-2</v>
      </c>
      <c r="F483" s="672">
        <v>1.2999999999999999E-2</v>
      </c>
      <c r="G483" s="672">
        <f t="shared" si="95"/>
        <v>5.0999999999999997E-2</v>
      </c>
      <c r="H483" s="302">
        <f t="shared" si="84"/>
        <v>278688.52459016396</v>
      </c>
      <c r="I483" s="253">
        <f t="shared" si="87"/>
        <v>0</v>
      </c>
      <c r="J483" s="394">
        <f t="shared" si="93"/>
        <v>6409845.2313048076</v>
      </c>
      <c r="L483" s="672">
        <f t="shared" si="90"/>
        <v>5.2999999999999999E-2</v>
      </c>
      <c r="M483" s="302">
        <f t="shared" si="94"/>
        <v>289617.48633879784</v>
      </c>
      <c r="N483" s="253">
        <f t="shared" si="91"/>
        <v>0</v>
      </c>
      <c r="O483" s="394">
        <f t="shared" si="96"/>
        <v>7655746.8706490546</v>
      </c>
      <c r="P483" s="654">
        <f t="shared" si="85"/>
        <v>-10928.961748633883</v>
      </c>
    </row>
    <row r="484" spans="1:16" outlineLevel="1">
      <c r="A484" s="319" t="str">
        <f t="shared" si="88"/>
        <v>25</v>
      </c>
      <c r="B484" s="253" t="str">
        <f t="shared" si="89"/>
        <v>2024-07</v>
      </c>
      <c r="C484" s="253">
        <f t="shared" si="92"/>
        <v>366</v>
      </c>
      <c r="D484" s="350">
        <v>45497</v>
      </c>
      <c r="E484" s="675">
        <f t="shared" si="86"/>
        <v>3.7999999999999999E-2</v>
      </c>
      <c r="F484" s="672">
        <v>1.2999999999999999E-2</v>
      </c>
      <c r="G484" s="672">
        <f t="shared" si="95"/>
        <v>5.0999999999999997E-2</v>
      </c>
      <c r="H484" s="302">
        <f t="shared" si="84"/>
        <v>278688.52459016396</v>
      </c>
      <c r="I484" s="253">
        <f t="shared" si="87"/>
        <v>0</v>
      </c>
      <c r="J484" s="394">
        <f t="shared" si="93"/>
        <v>6688533.755894972</v>
      </c>
      <c r="L484" s="672">
        <f t="shared" si="90"/>
        <v>5.2999999999999999E-2</v>
      </c>
      <c r="M484" s="302">
        <f t="shared" si="94"/>
        <v>289617.48633879784</v>
      </c>
      <c r="N484" s="253">
        <f t="shared" si="91"/>
        <v>0</v>
      </c>
      <c r="O484" s="394">
        <f t="shared" si="96"/>
        <v>7945364.3569878526</v>
      </c>
      <c r="P484" s="654">
        <f t="shared" si="85"/>
        <v>-10928.961748633883</v>
      </c>
    </row>
    <row r="485" spans="1:16" outlineLevel="1">
      <c r="A485" s="319" t="str">
        <f t="shared" si="88"/>
        <v>26</v>
      </c>
      <c r="B485" s="253" t="str">
        <f t="shared" si="89"/>
        <v>2024-07</v>
      </c>
      <c r="C485" s="253">
        <f t="shared" si="92"/>
        <v>366</v>
      </c>
      <c r="D485" s="350">
        <v>45498</v>
      </c>
      <c r="E485" s="675">
        <f t="shared" si="86"/>
        <v>3.7999999999999999E-2</v>
      </c>
      <c r="F485" s="672">
        <v>1.2999999999999999E-2</v>
      </c>
      <c r="G485" s="672">
        <f t="shared" si="95"/>
        <v>5.0999999999999997E-2</v>
      </c>
      <c r="H485" s="302">
        <f t="shared" si="84"/>
        <v>278688.52459016396</v>
      </c>
      <c r="I485" s="253">
        <f t="shared" si="87"/>
        <v>0</v>
      </c>
      <c r="J485" s="394">
        <f t="shared" si="93"/>
        <v>6967222.2804851364</v>
      </c>
      <c r="L485" s="672">
        <f t="shared" si="90"/>
        <v>5.2999999999999999E-2</v>
      </c>
      <c r="M485" s="302">
        <f t="shared" si="94"/>
        <v>289617.48633879784</v>
      </c>
      <c r="N485" s="253">
        <f t="shared" si="91"/>
        <v>0</v>
      </c>
      <c r="O485" s="394">
        <f t="shared" si="96"/>
        <v>8234981.8433266506</v>
      </c>
      <c r="P485" s="654">
        <f t="shared" si="85"/>
        <v>-10928.961748633883</v>
      </c>
    </row>
    <row r="486" spans="1:16" outlineLevel="1">
      <c r="A486" s="319" t="str">
        <f t="shared" si="88"/>
        <v>27</v>
      </c>
      <c r="B486" s="253" t="str">
        <f t="shared" si="89"/>
        <v>2024-07</v>
      </c>
      <c r="C486" s="253">
        <f t="shared" si="92"/>
        <v>366</v>
      </c>
      <c r="D486" s="350">
        <v>45499</v>
      </c>
      <c r="E486" s="675">
        <f t="shared" si="86"/>
        <v>3.7999999999999999E-2</v>
      </c>
      <c r="F486" s="672">
        <v>1.2999999999999999E-2</v>
      </c>
      <c r="G486" s="672">
        <f t="shared" si="95"/>
        <v>5.0999999999999997E-2</v>
      </c>
      <c r="H486" s="302">
        <f t="shared" si="84"/>
        <v>278688.52459016396</v>
      </c>
      <c r="I486" s="253">
        <f t="shared" si="87"/>
        <v>0</v>
      </c>
      <c r="J486" s="394">
        <f t="shared" si="93"/>
        <v>7245910.8050753009</v>
      </c>
      <c r="L486" s="672">
        <f t="shared" si="90"/>
        <v>5.2999999999999999E-2</v>
      </c>
      <c r="M486" s="302">
        <f t="shared" si="94"/>
        <v>289617.48633879784</v>
      </c>
      <c r="N486" s="253">
        <f t="shared" si="91"/>
        <v>0</v>
      </c>
      <c r="O486" s="394">
        <f t="shared" si="96"/>
        <v>8524599.3296654485</v>
      </c>
      <c r="P486" s="654">
        <f t="shared" si="85"/>
        <v>-10928.961748633883</v>
      </c>
    </row>
    <row r="487" spans="1:16" outlineLevel="1">
      <c r="A487" s="319" t="str">
        <f t="shared" si="88"/>
        <v>28</v>
      </c>
      <c r="B487" s="253" t="str">
        <f t="shared" si="89"/>
        <v>2024-07</v>
      </c>
      <c r="C487" s="253">
        <f t="shared" si="92"/>
        <v>366</v>
      </c>
      <c r="D487" s="350">
        <v>45500</v>
      </c>
      <c r="E487" s="675">
        <f t="shared" si="86"/>
        <v>3.7999999999999999E-2</v>
      </c>
      <c r="F487" s="672">
        <v>1.2999999999999999E-2</v>
      </c>
      <c r="G487" s="672">
        <f t="shared" si="95"/>
        <v>5.0999999999999997E-2</v>
      </c>
      <c r="H487" s="302">
        <f t="shared" si="84"/>
        <v>278688.52459016396</v>
      </c>
      <c r="I487" s="253">
        <f t="shared" si="87"/>
        <v>0</v>
      </c>
      <c r="J487" s="394">
        <f t="shared" si="93"/>
        <v>7524599.3296654653</v>
      </c>
      <c r="L487" s="672">
        <f t="shared" si="90"/>
        <v>5.2999999999999999E-2</v>
      </c>
      <c r="M487" s="302">
        <f t="shared" si="94"/>
        <v>289617.48633879784</v>
      </c>
      <c r="N487" s="253">
        <f t="shared" si="91"/>
        <v>0</v>
      </c>
      <c r="O487" s="394">
        <f t="shared" si="96"/>
        <v>8814216.8160042465</v>
      </c>
      <c r="P487" s="654">
        <f t="shared" si="85"/>
        <v>-10928.961748633883</v>
      </c>
    </row>
    <row r="488" spans="1:16" outlineLevel="1">
      <c r="A488" s="319" t="str">
        <f t="shared" si="88"/>
        <v>29</v>
      </c>
      <c r="B488" s="253" t="str">
        <f t="shared" si="89"/>
        <v>2024-07</v>
      </c>
      <c r="C488" s="253">
        <f t="shared" si="92"/>
        <v>366</v>
      </c>
      <c r="D488" s="350">
        <v>45501</v>
      </c>
      <c r="E488" s="675">
        <f t="shared" si="86"/>
        <v>3.7999999999999999E-2</v>
      </c>
      <c r="F488" s="672">
        <v>1.2999999999999999E-2</v>
      </c>
      <c r="G488" s="672">
        <f t="shared" si="95"/>
        <v>5.0999999999999997E-2</v>
      </c>
      <c r="H488" s="302">
        <f t="shared" si="84"/>
        <v>278688.52459016396</v>
      </c>
      <c r="I488" s="253">
        <f t="shared" si="87"/>
        <v>0</v>
      </c>
      <c r="J488" s="394">
        <f t="shared" si="93"/>
        <v>7803287.8542556297</v>
      </c>
      <c r="L488" s="672">
        <f t="shared" si="90"/>
        <v>5.2999999999999999E-2</v>
      </c>
      <c r="M488" s="302">
        <f t="shared" si="94"/>
        <v>289617.48633879784</v>
      </c>
      <c r="N488" s="253">
        <f t="shared" si="91"/>
        <v>0</v>
      </c>
      <c r="O488" s="394">
        <f t="shared" si="96"/>
        <v>9103834.3023430444</v>
      </c>
      <c r="P488" s="654">
        <f t="shared" si="85"/>
        <v>-10928.961748633883</v>
      </c>
    </row>
    <row r="489" spans="1:16" outlineLevel="1">
      <c r="A489" s="319" t="str">
        <f t="shared" si="88"/>
        <v>30</v>
      </c>
      <c r="B489" s="253" t="str">
        <f t="shared" si="89"/>
        <v>2024-07</v>
      </c>
      <c r="C489" s="253">
        <f t="shared" si="92"/>
        <v>366</v>
      </c>
      <c r="D489" s="350">
        <v>45502</v>
      </c>
      <c r="E489" s="675">
        <f t="shared" si="86"/>
        <v>3.7999999999999999E-2</v>
      </c>
      <c r="F489" s="672">
        <v>1.2999999999999999E-2</v>
      </c>
      <c r="G489" s="672">
        <f t="shared" si="95"/>
        <v>5.0999999999999997E-2</v>
      </c>
      <c r="H489" s="302">
        <f t="shared" si="84"/>
        <v>278688.52459016396</v>
      </c>
      <c r="I489" s="253">
        <f t="shared" si="87"/>
        <v>0</v>
      </c>
      <c r="J489" s="394">
        <f t="shared" si="93"/>
        <v>8081976.3788457941</v>
      </c>
      <c r="L489" s="672">
        <f t="shared" si="90"/>
        <v>5.2999999999999999E-2</v>
      </c>
      <c r="M489" s="302">
        <f t="shared" si="94"/>
        <v>289617.48633879784</v>
      </c>
      <c r="N489" s="253">
        <f t="shared" si="91"/>
        <v>0</v>
      </c>
      <c r="O489" s="394">
        <f t="shared" si="96"/>
        <v>9393451.7886818424</v>
      </c>
      <c r="P489" s="654">
        <f t="shared" si="85"/>
        <v>-10928.961748633883</v>
      </c>
    </row>
    <row r="490" spans="1:16" outlineLevel="1">
      <c r="A490" s="319" t="str">
        <f t="shared" si="88"/>
        <v>31</v>
      </c>
      <c r="B490" s="253" t="str">
        <f t="shared" si="89"/>
        <v>2024-07</v>
      </c>
      <c r="C490" s="253">
        <f t="shared" si="92"/>
        <v>366</v>
      </c>
      <c r="D490" s="350">
        <v>45503</v>
      </c>
      <c r="E490" s="675">
        <f t="shared" si="86"/>
        <v>3.7999999999999999E-2</v>
      </c>
      <c r="F490" s="672">
        <v>1.2999999999999999E-2</v>
      </c>
      <c r="G490" s="672">
        <f t="shared" si="95"/>
        <v>5.0999999999999997E-2</v>
      </c>
      <c r="H490" s="302">
        <f t="shared" si="84"/>
        <v>278688.52459016396</v>
      </c>
      <c r="I490" s="253">
        <f t="shared" si="87"/>
        <v>0</v>
      </c>
      <c r="J490" s="394">
        <f t="shared" si="93"/>
        <v>8360664.9034359585</v>
      </c>
      <c r="L490" s="672">
        <f t="shared" si="90"/>
        <v>5.2999999999999999E-2</v>
      </c>
      <c r="M490" s="302">
        <f t="shared" si="94"/>
        <v>289617.48633879784</v>
      </c>
      <c r="N490" s="253">
        <f t="shared" si="91"/>
        <v>0</v>
      </c>
      <c r="O490" s="394">
        <f t="shared" si="96"/>
        <v>9683069.2750206403</v>
      </c>
      <c r="P490" s="654">
        <f t="shared" si="85"/>
        <v>-10928.961748633883</v>
      </c>
    </row>
    <row r="491" spans="1:16" outlineLevel="1">
      <c r="A491" s="664" t="str">
        <f t="shared" si="88"/>
        <v>01</v>
      </c>
      <c r="B491" s="253" t="str">
        <f t="shared" si="89"/>
        <v>2024-07</v>
      </c>
      <c r="C491" s="665">
        <f t="shared" si="92"/>
        <v>366</v>
      </c>
      <c r="D491" s="666">
        <v>45504</v>
      </c>
      <c r="E491" s="676">
        <f t="shared" si="86"/>
        <v>3.7999999999999999E-2</v>
      </c>
      <c r="F491" s="677">
        <v>1.2999999999999999E-2</v>
      </c>
      <c r="G491" s="677">
        <f t="shared" si="95"/>
        <v>5.0999999999999997E-2</v>
      </c>
      <c r="H491" s="667">
        <f t="shared" si="84"/>
        <v>278688.52459016396</v>
      </c>
      <c r="I491" s="665">
        <f t="shared" si="87"/>
        <v>8639344</v>
      </c>
      <c r="J491" s="671">
        <f t="shared" si="93"/>
        <v>9.4280261229723692</v>
      </c>
      <c r="K491" s="680"/>
      <c r="L491" s="677">
        <f t="shared" si="90"/>
        <v>5.2999999999999999E-2</v>
      </c>
      <c r="M491" s="667">
        <f t="shared" si="94"/>
        <v>289617.48633879784</v>
      </c>
      <c r="N491" s="665">
        <f t="shared" si="91"/>
        <v>8639344</v>
      </c>
      <c r="O491" s="671">
        <f t="shared" si="96"/>
        <v>1333342.7613594383</v>
      </c>
      <c r="P491" s="679">
        <f t="shared" si="85"/>
        <v>-10928.961748633883</v>
      </c>
    </row>
    <row r="492" spans="1:16" outlineLevel="1">
      <c r="A492" s="319" t="str">
        <f t="shared" si="88"/>
        <v>02</v>
      </c>
      <c r="B492" s="253" t="str">
        <f t="shared" si="89"/>
        <v>2024-08</v>
      </c>
      <c r="C492" s="253">
        <f t="shared" si="92"/>
        <v>366</v>
      </c>
      <c r="D492" s="350">
        <v>45505</v>
      </c>
      <c r="E492" s="675">
        <f t="shared" si="86"/>
        <v>3.7999999999999999E-2</v>
      </c>
      <c r="F492" s="672">
        <v>1.2999999999999999E-2</v>
      </c>
      <c r="G492" s="672">
        <f t="shared" si="95"/>
        <v>5.0999999999999997E-2</v>
      </c>
      <c r="H492" s="302">
        <f t="shared" si="84"/>
        <v>278688.52459016396</v>
      </c>
      <c r="I492" s="253">
        <f t="shared" si="87"/>
        <v>0</v>
      </c>
      <c r="J492" s="394">
        <f t="shared" si="93"/>
        <v>278697.95261628693</v>
      </c>
      <c r="L492" s="672">
        <f t="shared" si="90"/>
        <v>5.2999999999999999E-2</v>
      </c>
      <c r="M492" s="302">
        <f t="shared" si="94"/>
        <v>289617.48633879784</v>
      </c>
      <c r="N492" s="253">
        <f t="shared" si="91"/>
        <v>0</v>
      </c>
      <c r="O492" s="394">
        <f t="shared" si="96"/>
        <v>1622960.2476982363</v>
      </c>
      <c r="P492" s="654">
        <f t="shared" si="85"/>
        <v>-10928.961748633883</v>
      </c>
    </row>
    <row r="493" spans="1:16" outlineLevel="1">
      <c r="A493" s="319" t="str">
        <f t="shared" si="88"/>
        <v>03</v>
      </c>
      <c r="B493" s="253" t="str">
        <f t="shared" si="89"/>
        <v>2024-08</v>
      </c>
      <c r="C493" s="253">
        <f t="shared" si="92"/>
        <v>366</v>
      </c>
      <c r="D493" s="350">
        <v>45506</v>
      </c>
      <c r="E493" s="675">
        <f t="shared" si="86"/>
        <v>3.7999999999999999E-2</v>
      </c>
      <c r="F493" s="672">
        <v>1.2999999999999999E-2</v>
      </c>
      <c r="G493" s="672">
        <f t="shared" si="95"/>
        <v>5.0999999999999997E-2</v>
      </c>
      <c r="H493" s="302">
        <f t="shared" si="84"/>
        <v>278688.52459016396</v>
      </c>
      <c r="I493" s="253">
        <f t="shared" si="87"/>
        <v>0</v>
      </c>
      <c r="J493" s="394">
        <f t="shared" si="93"/>
        <v>557386.47720645089</v>
      </c>
      <c r="L493" s="672">
        <f t="shared" si="90"/>
        <v>5.2999999999999999E-2</v>
      </c>
      <c r="M493" s="302">
        <f t="shared" si="94"/>
        <v>289617.48633879784</v>
      </c>
      <c r="N493" s="253">
        <f t="shared" si="91"/>
        <v>0</v>
      </c>
      <c r="O493" s="394">
        <f t="shared" si="96"/>
        <v>1912577.7340370342</v>
      </c>
      <c r="P493" s="654">
        <f t="shared" si="85"/>
        <v>-10928.961748633883</v>
      </c>
    </row>
    <row r="494" spans="1:16" outlineLevel="1">
      <c r="A494" s="319" t="str">
        <f t="shared" si="88"/>
        <v>04</v>
      </c>
      <c r="B494" s="253" t="str">
        <f t="shared" si="89"/>
        <v>2024-08</v>
      </c>
      <c r="C494" s="253">
        <f t="shared" si="92"/>
        <v>366</v>
      </c>
      <c r="D494" s="350">
        <v>45507</v>
      </c>
      <c r="E494" s="675">
        <f t="shared" si="86"/>
        <v>3.7999999999999999E-2</v>
      </c>
      <c r="F494" s="672">
        <v>1.2999999999999999E-2</v>
      </c>
      <c r="G494" s="672">
        <f t="shared" si="95"/>
        <v>5.0999999999999997E-2</v>
      </c>
      <c r="H494" s="302">
        <f t="shared" si="84"/>
        <v>278688.52459016396</v>
      </c>
      <c r="I494" s="253">
        <f t="shared" si="87"/>
        <v>0</v>
      </c>
      <c r="J494" s="394">
        <f t="shared" si="93"/>
        <v>836075.00179661484</v>
      </c>
      <c r="L494" s="672">
        <f t="shared" si="90"/>
        <v>5.2999999999999999E-2</v>
      </c>
      <c r="M494" s="302">
        <f t="shared" si="94"/>
        <v>289617.48633879784</v>
      </c>
      <c r="N494" s="253">
        <f t="shared" si="91"/>
        <v>0</v>
      </c>
      <c r="O494" s="394">
        <f t="shared" si="96"/>
        <v>2202195.2203758322</v>
      </c>
      <c r="P494" s="654">
        <f t="shared" si="85"/>
        <v>-10928.961748633883</v>
      </c>
    </row>
    <row r="495" spans="1:16" outlineLevel="1">
      <c r="A495" s="319" t="str">
        <f t="shared" si="88"/>
        <v>05</v>
      </c>
      <c r="B495" s="253" t="str">
        <f t="shared" si="89"/>
        <v>2024-08</v>
      </c>
      <c r="C495" s="253">
        <f t="shared" si="92"/>
        <v>366</v>
      </c>
      <c r="D495" s="350">
        <v>45508</v>
      </c>
      <c r="E495" s="675">
        <f t="shared" si="86"/>
        <v>3.7999999999999999E-2</v>
      </c>
      <c r="F495" s="672">
        <v>1.2999999999999999E-2</v>
      </c>
      <c r="G495" s="672">
        <f t="shared" si="95"/>
        <v>5.0999999999999997E-2</v>
      </c>
      <c r="H495" s="302">
        <f t="shared" si="84"/>
        <v>278688.52459016396</v>
      </c>
      <c r="I495" s="253">
        <f t="shared" si="87"/>
        <v>0</v>
      </c>
      <c r="J495" s="394">
        <f t="shared" si="93"/>
        <v>1114763.5263867788</v>
      </c>
      <c r="L495" s="672">
        <f t="shared" si="90"/>
        <v>5.2999999999999999E-2</v>
      </c>
      <c r="M495" s="302">
        <f t="shared" si="94"/>
        <v>289617.48633879784</v>
      </c>
      <c r="N495" s="253">
        <f t="shared" si="91"/>
        <v>0</v>
      </c>
      <c r="O495" s="394">
        <f t="shared" si="96"/>
        <v>2491812.7067146301</v>
      </c>
      <c r="P495" s="654">
        <f t="shared" si="85"/>
        <v>-10928.961748633883</v>
      </c>
    </row>
    <row r="496" spans="1:16" outlineLevel="1">
      <c r="A496" s="319" t="str">
        <f t="shared" si="88"/>
        <v>06</v>
      </c>
      <c r="B496" s="253" t="str">
        <f t="shared" si="89"/>
        <v>2024-08</v>
      </c>
      <c r="C496" s="253">
        <f t="shared" si="92"/>
        <v>366</v>
      </c>
      <c r="D496" s="350">
        <v>45509</v>
      </c>
      <c r="E496" s="675">
        <f t="shared" si="86"/>
        <v>3.7999999999999999E-2</v>
      </c>
      <c r="F496" s="672">
        <v>1.2999999999999999E-2</v>
      </c>
      <c r="G496" s="672">
        <f t="shared" si="95"/>
        <v>5.0999999999999997E-2</v>
      </c>
      <c r="H496" s="302">
        <f t="shared" si="84"/>
        <v>278688.52459016396</v>
      </c>
      <c r="I496" s="253">
        <f t="shared" si="87"/>
        <v>0</v>
      </c>
      <c r="J496" s="394">
        <f t="shared" si="93"/>
        <v>1393452.0509769428</v>
      </c>
      <c r="L496" s="672">
        <f t="shared" si="90"/>
        <v>5.2999999999999999E-2</v>
      </c>
      <c r="M496" s="302">
        <f t="shared" si="94"/>
        <v>289617.48633879784</v>
      </c>
      <c r="N496" s="253">
        <f t="shared" si="91"/>
        <v>0</v>
      </c>
      <c r="O496" s="394">
        <f t="shared" si="96"/>
        <v>2781430.1930534281</v>
      </c>
      <c r="P496" s="654">
        <f t="shared" si="85"/>
        <v>-10928.961748633883</v>
      </c>
    </row>
    <row r="497" spans="1:16" outlineLevel="1">
      <c r="A497" s="319" t="str">
        <f t="shared" si="88"/>
        <v>07</v>
      </c>
      <c r="B497" s="253" t="str">
        <f t="shared" si="89"/>
        <v>2024-08</v>
      </c>
      <c r="C497" s="253">
        <f t="shared" si="92"/>
        <v>366</v>
      </c>
      <c r="D497" s="350">
        <v>45510</v>
      </c>
      <c r="E497" s="675">
        <f t="shared" si="86"/>
        <v>3.7999999999999999E-2</v>
      </c>
      <c r="F497" s="672">
        <v>1.2999999999999999E-2</v>
      </c>
      <c r="G497" s="672">
        <f t="shared" si="95"/>
        <v>5.0999999999999997E-2</v>
      </c>
      <c r="H497" s="302">
        <f t="shared" si="84"/>
        <v>278688.52459016396</v>
      </c>
      <c r="I497" s="253">
        <f t="shared" si="87"/>
        <v>0</v>
      </c>
      <c r="J497" s="394">
        <f t="shared" si="93"/>
        <v>1672140.5755671067</v>
      </c>
      <c r="L497" s="672">
        <f t="shared" si="90"/>
        <v>5.2999999999999999E-2</v>
      </c>
      <c r="M497" s="302">
        <f t="shared" si="94"/>
        <v>289617.48633879784</v>
      </c>
      <c r="N497" s="253">
        <f t="shared" si="91"/>
        <v>0</v>
      </c>
      <c r="O497" s="394">
        <f t="shared" si="96"/>
        <v>3071047.679392226</v>
      </c>
      <c r="P497" s="654">
        <f t="shared" si="85"/>
        <v>-10928.961748633883</v>
      </c>
    </row>
    <row r="498" spans="1:16" outlineLevel="1">
      <c r="A498" s="319" t="str">
        <f t="shared" si="88"/>
        <v>08</v>
      </c>
      <c r="B498" s="253" t="str">
        <f t="shared" si="89"/>
        <v>2024-08</v>
      </c>
      <c r="C498" s="253">
        <f t="shared" si="92"/>
        <v>366</v>
      </c>
      <c r="D498" s="350">
        <v>45511</v>
      </c>
      <c r="E498" s="675">
        <f t="shared" si="86"/>
        <v>3.7999999999999999E-2</v>
      </c>
      <c r="F498" s="672">
        <v>1.2999999999999999E-2</v>
      </c>
      <c r="G498" s="672">
        <f t="shared" si="95"/>
        <v>5.0999999999999997E-2</v>
      </c>
      <c r="H498" s="302">
        <f t="shared" si="84"/>
        <v>278688.52459016396</v>
      </c>
      <c r="I498" s="253">
        <f t="shared" si="87"/>
        <v>0</v>
      </c>
      <c r="J498" s="394">
        <f t="shared" si="93"/>
        <v>1950829.1001572707</v>
      </c>
      <c r="L498" s="672">
        <f t="shared" si="90"/>
        <v>5.2999999999999999E-2</v>
      </c>
      <c r="M498" s="302">
        <f t="shared" si="94"/>
        <v>289617.48633879784</v>
      </c>
      <c r="N498" s="253">
        <f t="shared" si="91"/>
        <v>0</v>
      </c>
      <c r="O498" s="394">
        <f t="shared" si="96"/>
        <v>3360665.165731024</v>
      </c>
      <c r="P498" s="654">
        <f t="shared" si="85"/>
        <v>-10928.961748633883</v>
      </c>
    </row>
    <row r="499" spans="1:16" outlineLevel="1">
      <c r="A499" s="319" t="str">
        <f t="shared" si="88"/>
        <v>09</v>
      </c>
      <c r="B499" s="253" t="str">
        <f t="shared" si="89"/>
        <v>2024-08</v>
      </c>
      <c r="C499" s="253">
        <f t="shared" si="92"/>
        <v>366</v>
      </c>
      <c r="D499" s="350">
        <v>45512</v>
      </c>
      <c r="E499" s="675">
        <f t="shared" si="86"/>
        <v>3.7999999999999999E-2</v>
      </c>
      <c r="F499" s="672">
        <v>1.2999999999999999E-2</v>
      </c>
      <c r="G499" s="672">
        <f t="shared" si="95"/>
        <v>5.0999999999999997E-2</v>
      </c>
      <c r="H499" s="302">
        <f t="shared" ref="H499:H562" si="97">$B$1*$G499/C499*(D499-D498)</f>
        <v>278688.52459016396</v>
      </c>
      <c r="I499" s="253">
        <f t="shared" si="87"/>
        <v>0</v>
      </c>
      <c r="J499" s="394">
        <f t="shared" si="93"/>
        <v>2229517.6247474346</v>
      </c>
      <c r="L499" s="672">
        <f t="shared" si="90"/>
        <v>5.2999999999999999E-2</v>
      </c>
      <c r="M499" s="302">
        <f t="shared" si="94"/>
        <v>289617.48633879784</v>
      </c>
      <c r="N499" s="253">
        <f t="shared" si="91"/>
        <v>0</v>
      </c>
      <c r="O499" s="394">
        <f t="shared" si="96"/>
        <v>3650282.652069822</v>
      </c>
      <c r="P499" s="654">
        <f t="shared" ref="P499:P522" si="98">H499-M499</f>
        <v>-10928.961748633883</v>
      </c>
    </row>
    <row r="500" spans="1:16" outlineLevel="1">
      <c r="A500" s="319" t="str">
        <f t="shared" si="88"/>
        <v>10</v>
      </c>
      <c r="B500" s="253" t="str">
        <f t="shared" si="89"/>
        <v>2024-08</v>
      </c>
      <c r="C500" s="253">
        <f t="shared" si="92"/>
        <v>366</v>
      </c>
      <c r="D500" s="350">
        <v>45513</v>
      </c>
      <c r="E500" s="675">
        <f t="shared" ref="E500:E563" si="99">+E499</f>
        <v>3.7999999999999999E-2</v>
      </c>
      <c r="F500" s="672">
        <v>1.2999999999999999E-2</v>
      </c>
      <c r="G500" s="672">
        <f t="shared" si="95"/>
        <v>5.0999999999999997E-2</v>
      </c>
      <c r="H500" s="302">
        <f t="shared" si="97"/>
        <v>278688.52459016396</v>
      </c>
      <c r="I500" s="253">
        <f t="shared" si="87"/>
        <v>0</v>
      </c>
      <c r="J500" s="394">
        <f t="shared" si="93"/>
        <v>2508206.1493375986</v>
      </c>
      <c r="L500" s="672">
        <f t="shared" si="90"/>
        <v>5.2999999999999999E-2</v>
      </c>
      <c r="M500" s="302">
        <f t="shared" si="94"/>
        <v>289617.48633879784</v>
      </c>
      <c r="N500" s="253">
        <f t="shared" si="91"/>
        <v>0</v>
      </c>
      <c r="O500" s="394">
        <f t="shared" si="96"/>
        <v>3939900.1384086199</v>
      </c>
      <c r="P500" s="654">
        <f t="shared" si="98"/>
        <v>-10928.961748633883</v>
      </c>
    </row>
    <row r="501" spans="1:16" outlineLevel="1">
      <c r="A501" s="319" t="str">
        <f t="shared" si="88"/>
        <v>11</v>
      </c>
      <c r="B501" s="253" t="str">
        <f t="shared" si="89"/>
        <v>2024-08</v>
      </c>
      <c r="C501" s="253">
        <f t="shared" si="92"/>
        <v>366</v>
      </c>
      <c r="D501" s="350">
        <v>45514</v>
      </c>
      <c r="E501" s="675">
        <f t="shared" si="99"/>
        <v>3.7999999999999999E-2</v>
      </c>
      <c r="F501" s="672">
        <v>1.2999999999999999E-2</v>
      </c>
      <c r="G501" s="672">
        <f t="shared" si="95"/>
        <v>5.0999999999999997E-2</v>
      </c>
      <c r="H501" s="302">
        <f t="shared" si="97"/>
        <v>278688.52459016396</v>
      </c>
      <c r="I501" s="253">
        <f t="shared" si="87"/>
        <v>0</v>
      </c>
      <c r="J501" s="394">
        <f t="shared" si="93"/>
        <v>2786894.6739277625</v>
      </c>
      <c r="L501" s="672">
        <f t="shared" si="90"/>
        <v>5.2999999999999999E-2</v>
      </c>
      <c r="M501" s="302">
        <f t="shared" si="94"/>
        <v>289617.48633879784</v>
      </c>
      <c r="N501" s="253">
        <f t="shared" si="91"/>
        <v>0</v>
      </c>
      <c r="O501" s="394">
        <f t="shared" si="96"/>
        <v>4229517.6247474179</v>
      </c>
      <c r="P501" s="654">
        <f t="shared" si="98"/>
        <v>-10928.961748633883</v>
      </c>
    </row>
    <row r="502" spans="1:16" outlineLevel="1">
      <c r="A502" s="319" t="str">
        <f t="shared" si="88"/>
        <v>12</v>
      </c>
      <c r="B502" s="253" t="str">
        <f t="shared" si="89"/>
        <v>2024-08</v>
      </c>
      <c r="C502" s="253">
        <f t="shared" si="92"/>
        <v>366</v>
      </c>
      <c r="D502" s="350">
        <v>45515</v>
      </c>
      <c r="E502" s="675">
        <f t="shared" si="99"/>
        <v>3.7999999999999999E-2</v>
      </c>
      <c r="F502" s="672">
        <v>1.2999999999999999E-2</v>
      </c>
      <c r="G502" s="672">
        <f t="shared" si="95"/>
        <v>5.0999999999999997E-2</v>
      </c>
      <c r="H502" s="302">
        <f t="shared" si="97"/>
        <v>278688.52459016396</v>
      </c>
      <c r="I502" s="253">
        <f t="shared" si="87"/>
        <v>0</v>
      </c>
      <c r="J502" s="394">
        <f t="shared" si="93"/>
        <v>3065583.1985179265</v>
      </c>
      <c r="L502" s="672">
        <f t="shared" si="90"/>
        <v>5.2999999999999999E-2</v>
      </c>
      <c r="M502" s="302">
        <f t="shared" si="94"/>
        <v>289617.48633879784</v>
      </c>
      <c r="N502" s="253">
        <f t="shared" si="91"/>
        <v>0</v>
      </c>
      <c r="O502" s="394">
        <f t="shared" si="96"/>
        <v>4519135.1110862158</v>
      </c>
      <c r="P502" s="654">
        <f t="shared" si="98"/>
        <v>-10928.961748633883</v>
      </c>
    </row>
    <row r="503" spans="1:16" outlineLevel="1">
      <c r="A503" s="319" t="str">
        <f t="shared" si="88"/>
        <v>13</v>
      </c>
      <c r="B503" s="253" t="str">
        <f t="shared" si="89"/>
        <v>2024-08</v>
      </c>
      <c r="C503" s="253">
        <f t="shared" si="92"/>
        <v>366</v>
      </c>
      <c r="D503" s="350">
        <v>45516</v>
      </c>
      <c r="E503" s="675">
        <f t="shared" si="99"/>
        <v>3.7999999999999999E-2</v>
      </c>
      <c r="F503" s="672">
        <v>1.2999999999999999E-2</v>
      </c>
      <c r="G503" s="672">
        <f t="shared" si="95"/>
        <v>5.0999999999999997E-2</v>
      </c>
      <c r="H503" s="302">
        <f t="shared" si="97"/>
        <v>278688.52459016396</v>
      </c>
      <c r="I503" s="253">
        <f t="shared" si="87"/>
        <v>0</v>
      </c>
      <c r="J503" s="394">
        <f t="shared" si="93"/>
        <v>3344271.7231080905</v>
      </c>
      <c r="L503" s="672">
        <f t="shared" si="90"/>
        <v>5.2999999999999999E-2</v>
      </c>
      <c r="M503" s="302">
        <f t="shared" si="94"/>
        <v>289617.48633879784</v>
      </c>
      <c r="N503" s="253">
        <f t="shared" si="91"/>
        <v>0</v>
      </c>
      <c r="O503" s="394">
        <f t="shared" si="96"/>
        <v>4808752.5974250138</v>
      </c>
      <c r="P503" s="654">
        <f t="shared" si="98"/>
        <v>-10928.961748633883</v>
      </c>
    </row>
    <row r="504" spans="1:16" outlineLevel="1">
      <c r="A504" s="319" t="str">
        <f t="shared" si="88"/>
        <v>14</v>
      </c>
      <c r="B504" s="253" t="str">
        <f t="shared" si="89"/>
        <v>2024-08</v>
      </c>
      <c r="C504" s="253">
        <f t="shared" si="92"/>
        <v>366</v>
      </c>
      <c r="D504" s="350">
        <v>45517</v>
      </c>
      <c r="E504" s="675">
        <f t="shared" si="99"/>
        <v>3.7999999999999999E-2</v>
      </c>
      <c r="F504" s="672">
        <v>1.2999999999999999E-2</v>
      </c>
      <c r="G504" s="672">
        <f t="shared" si="95"/>
        <v>5.0999999999999997E-2</v>
      </c>
      <c r="H504" s="302">
        <f t="shared" si="97"/>
        <v>278688.52459016396</v>
      </c>
      <c r="I504" s="253">
        <f t="shared" si="87"/>
        <v>0</v>
      </c>
      <c r="J504" s="394">
        <f t="shared" si="93"/>
        <v>3622960.2476982544</v>
      </c>
      <c r="L504" s="672">
        <f t="shared" si="90"/>
        <v>5.2999999999999999E-2</v>
      </c>
      <c r="M504" s="302">
        <f t="shared" si="94"/>
        <v>289617.48633879784</v>
      </c>
      <c r="N504" s="253">
        <f t="shared" si="91"/>
        <v>0</v>
      </c>
      <c r="O504" s="394">
        <f t="shared" si="96"/>
        <v>5098370.0837638117</v>
      </c>
      <c r="P504" s="654">
        <f t="shared" si="98"/>
        <v>-10928.961748633883</v>
      </c>
    </row>
    <row r="505" spans="1:16" outlineLevel="1">
      <c r="A505" s="319" t="str">
        <f t="shared" si="88"/>
        <v>15</v>
      </c>
      <c r="B505" s="253" t="str">
        <f t="shared" si="89"/>
        <v>2024-08</v>
      </c>
      <c r="C505" s="253">
        <f t="shared" si="92"/>
        <v>366</v>
      </c>
      <c r="D505" s="350">
        <v>45518</v>
      </c>
      <c r="E505" s="675">
        <f t="shared" si="99"/>
        <v>3.7999999999999999E-2</v>
      </c>
      <c r="F505" s="672">
        <v>1.2999999999999999E-2</v>
      </c>
      <c r="G505" s="672">
        <f t="shared" si="95"/>
        <v>5.0999999999999997E-2</v>
      </c>
      <c r="H505" s="302">
        <f t="shared" si="97"/>
        <v>278688.52459016396</v>
      </c>
      <c r="I505" s="253">
        <f t="shared" si="87"/>
        <v>0</v>
      </c>
      <c r="J505" s="394">
        <f t="shared" si="93"/>
        <v>3901648.7722884184</v>
      </c>
      <c r="L505" s="672">
        <f t="shared" si="90"/>
        <v>5.2999999999999999E-2</v>
      </c>
      <c r="M505" s="302">
        <f t="shared" si="94"/>
        <v>289617.48633879784</v>
      </c>
      <c r="N505" s="253">
        <f t="shared" si="91"/>
        <v>0</v>
      </c>
      <c r="O505" s="394">
        <f t="shared" si="96"/>
        <v>5387987.5701026097</v>
      </c>
      <c r="P505" s="654">
        <f t="shared" si="98"/>
        <v>-10928.961748633883</v>
      </c>
    </row>
    <row r="506" spans="1:16" outlineLevel="1">
      <c r="A506" s="319" t="str">
        <f t="shared" si="88"/>
        <v>16</v>
      </c>
      <c r="B506" s="253" t="str">
        <f t="shared" si="89"/>
        <v>2024-08</v>
      </c>
      <c r="C506" s="253">
        <f t="shared" si="92"/>
        <v>366</v>
      </c>
      <c r="D506" s="350">
        <v>45519</v>
      </c>
      <c r="E506" s="675">
        <f t="shared" si="99"/>
        <v>3.7999999999999999E-2</v>
      </c>
      <c r="F506" s="672">
        <v>1.2999999999999999E-2</v>
      </c>
      <c r="G506" s="672">
        <f t="shared" si="95"/>
        <v>5.0999999999999997E-2</v>
      </c>
      <c r="H506" s="302">
        <f t="shared" si="97"/>
        <v>278688.52459016396</v>
      </c>
      <c r="I506" s="253">
        <f t="shared" si="87"/>
        <v>0</v>
      </c>
      <c r="J506" s="394">
        <f t="shared" si="93"/>
        <v>4180337.2968785823</v>
      </c>
      <c r="L506" s="672">
        <f t="shared" si="90"/>
        <v>5.2999999999999999E-2</v>
      </c>
      <c r="M506" s="302">
        <f t="shared" si="94"/>
        <v>289617.48633879784</v>
      </c>
      <c r="N506" s="253">
        <f t="shared" si="91"/>
        <v>0</v>
      </c>
      <c r="O506" s="394">
        <f t="shared" si="96"/>
        <v>5677605.0564414077</v>
      </c>
      <c r="P506" s="654">
        <f t="shared" si="98"/>
        <v>-10928.961748633883</v>
      </c>
    </row>
    <row r="507" spans="1:16" outlineLevel="1">
      <c r="A507" s="319" t="str">
        <f t="shared" si="88"/>
        <v>17</v>
      </c>
      <c r="B507" s="253" t="str">
        <f t="shared" si="89"/>
        <v>2024-08</v>
      </c>
      <c r="C507" s="253">
        <f t="shared" si="92"/>
        <v>366</v>
      </c>
      <c r="D507" s="350">
        <v>45520</v>
      </c>
      <c r="E507" s="675">
        <f t="shared" si="99"/>
        <v>3.7999999999999999E-2</v>
      </c>
      <c r="F507" s="672">
        <v>1.2999999999999999E-2</v>
      </c>
      <c r="G507" s="672">
        <f t="shared" si="95"/>
        <v>5.0999999999999997E-2</v>
      </c>
      <c r="H507" s="302">
        <f t="shared" si="97"/>
        <v>278688.52459016396</v>
      </c>
      <c r="I507" s="253">
        <f t="shared" si="87"/>
        <v>0</v>
      </c>
      <c r="J507" s="394">
        <f t="shared" si="93"/>
        <v>4459025.8214687463</v>
      </c>
      <c r="L507" s="672">
        <f t="shared" si="90"/>
        <v>5.2999999999999999E-2</v>
      </c>
      <c r="M507" s="302">
        <f t="shared" si="94"/>
        <v>289617.48633879784</v>
      </c>
      <c r="N507" s="253">
        <f t="shared" si="91"/>
        <v>0</v>
      </c>
      <c r="O507" s="394">
        <f t="shared" si="96"/>
        <v>5967222.5427802056</v>
      </c>
      <c r="P507" s="654">
        <f t="shared" si="98"/>
        <v>-10928.961748633883</v>
      </c>
    </row>
    <row r="508" spans="1:16" outlineLevel="1">
      <c r="A508" s="319" t="str">
        <f t="shared" si="88"/>
        <v>18</v>
      </c>
      <c r="B508" s="253" t="str">
        <f t="shared" si="89"/>
        <v>2024-08</v>
      </c>
      <c r="C508" s="253">
        <f t="shared" si="92"/>
        <v>366</v>
      </c>
      <c r="D508" s="350">
        <v>45521</v>
      </c>
      <c r="E508" s="675">
        <f t="shared" si="99"/>
        <v>3.7999999999999999E-2</v>
      </c>
      <c r="F508" s="672">
        <v>1.2999999999999999E-2</v>
      </c>
      <c r="G508" s="672">
        <f t="shared" si="95"/>
        <v>5.0999999999999997E-2</v>
      </c>
      <c r="H508" s="302">
        <f t="shared" si="97"/>
        <v>278688.52459016396</v>
      </c>
      <c r="I508" s="253">
        <f t="shared" si="87"/>
        <v>0</v>
      </c>
      <c r="J508" s="394">
        <f t="shared" si="93"/>
        <v>4737714.3460589107</v>
      </c>
      <c r="L508" s="672">
        <f t="shared" si="90"/>
        <v>5.2999999999999999E-2</v>
      </c>
      <c r="M508" s="302">
        <f t="shared" si="94"/>
        <v>289617.48633879784</v>
      </c>
      <c r="N508" s="253">
        <f t="shared" si="91"/>
        <v>0</v>
      </c>
      <c r="O508" s="394">
        <f t="shared" si="96"/>
        <v>6256840.0291190036</v>
      </c>
      <c r="P508" s="654">
        <f t="shared" si="98"/>
        <v>-10928.961748633883</v>
      </c>
    </row>
    <row r="509" spans="1:16" outlineLevel="1">
      <c r="A509" s="319" t="str">
        <f t="shared" si="88"/>
        <v>19</v>
      </c>
      <c r="B509" s="253" t="str">
        <f t="shared" si="89"/>
        <v>2024-08</v>
      </c>
      <c r="C509" s="253">
        <f t="shared" si="92"/>
        <v>366</v>
      </c>
      <c r="D509" s="350">
        <v>45522</v>
      </c>
      <c r="E509" s="675">
        <f t="shared" si="99"/>
        <v>3.7999999999999999E-2</v>
      </c>
      <c r="F509" s="672">
        <v>1.2999999999999999E-2</v>
      </c>
      <c r="G509" s="672">
        <f t="shared" si="95"/>
        <v>5.0999999999999997E-2</v>
      </c>
      <c r="H509" s="302">
        <f t="shared" si="97"/>
        <v>278688.52459016396</v>
      </c>
      <c r="I509" s="253">
        <f t="shared" si="87"/>
        <v>0</v>
      </c>
      <c r="J509" s="394">
        <f t="shared" si="93"/>
        <v>5016402.8706490751</v>
      </c>
      <c r="L509" s="672">
        <f t="shared" si="90"/>
        <v>5.2999999999999999E-2</v>
      </c>
      <c r="M509" s="302">
        <f t="shared" si="94"/>
        <v>289617.48633879784</v>
      </c>
      <c r="N509" s="253">
        <f t="shared" si="91"/>
        <v>0</v>
      </c>
      <c r="O509" s="394">
        <f t="shared" si="96"/>
        <v>6546457.5154578015</v>
      </c>
      <c r="P509" s="654">
        <f t="shared" si="98"/>
        <v>-10928.961748633883</v>
      </c>
    </row>
    <row r="510" spans="1:16" outlineLevel="1">
      <c r="A510" s="319" t="str">
        <f t="shared" si="88"/>
        <v>20</v>
      </c>
      <c r="B510" s="253" t="str">
        <f t="shared" si="89"/>
        <v>2024-08</v>
      </c>
      <c r="C510" s="253">
        <f t="shared" si="92"/>
        <v>366</v>
      </c>
      <c r="D510" s="350">
        <v>45523</v>
      </c>
      <c r="E510" s="675">
        <f t="shared" si="99"/>
        <v>3.7999999999999999E-2</v>
      </c>
      <c r="F510" s="672">
        <v>1.2999999999999999E-2</v>
      </c>
      <c r="G510" s="672">
        <f t="shared" si="95"/>
        <v>5.0999999999999997E-2</v>
      </c>
      <c r="H510" s="302">
        <f t="shared" si="97"/>
        <v>278688.52459016396</v>
      </c>
      <c r="I510" s="253">
        <f t="shared" si="87"/>
        <v>0</v>
      </c>
      <c r="J510" s="394">
        <f t="shared" si="93"/>
        <v>5295091.3952392396</v>
      </c>
      <c r="L510" s="672">
        <f t="shared" si="90"/>
        <v>5.2999999999999999E-2</v>
      </c>
      <c r="M510" s="302">
        <f t="shared" si="94"/>
        <v>289617.48633879784</v>
      </c>
      <c r="N510" s="253">
        <f t="shared" si="91"/>
        <v>0</v>
      </c>
      <c r="O510" s="394">
        <f t="shared" si="96"/>
        <v>6836075.0017965995</v>
      </c>
      <c r="P510" s="654">
        <f t="shared" si="98"/>
        <v>-10928.961748633883</v>
      </c>
    </row>
    <row r="511" spans="1:16" outlineLevel="1">
      <c r="A511" s="319" t="str">
        <f t="shared" si="88"/>
        <v>21</v>
      </c>
      <c r="B511" s="253" t="str">
        <f t="shared" si="89"/>
        <v>2024-08</v>
      </c>
      <c r="C511" s="253">
        <f t="shared" si="92"/>
        <v>366</v>
      </c>
      <c r="D511" s="350">
        <v>45524</v>
      </c>
      <c r="E511" s="675">
        <f t="shared" si="99"/>
        <v>3.7999999999999999E-2</v>
      </c>
      <c r="F511" s="672">
        <v>1.2999999999999999E-2</v>
      </c>
      <c r="G511" s="672">
        <f t="shared" si="95"/>
        <v>5.0999999999999997E-2</v>
      </c>
      <c r="H511" s="302">
        <f t="shared" si="97"/>
        <v>278688.52459016396</v>
      </c>
      <c r="I511" s="253">
        <f t="shared" si="87"/>
        <v>0</v>
      </c>
      <c r="J511" s="394">
        <f t="shared" si="93"/>
        <v>5573779.919829404</v>
      </c>
      <c r="L511" s="672">
        <f t="shared" si="90"/>
        <v>5.2999999999999999E-2</v>
      </c>
      <c r="M511" s="302">
        <f t="shared" si="94"/>
        <v>289617.48633879784</v>
      </c>
      <c r="N511" s="253">
        <f t="shared" si="91"/>
        <v>0</v>
      </c>
      <c r="O511" s="394">
        <f t="shared" si="96"/>
        <v>7125692.4881353974</v>
      </c>
      <c r="P511" s="654">
        <f t="shared" si="98"/>
        <v>-10928.961748633883</v>
      </c>
    </row>
    <row r="512" spans="1:16" outlineLevel="1">
      <c r="A512" s="319" t="str">
        <f t="shared" si="88"/>
        <v>22</v>
      </c>
      <c r="B512" s="253" t="str">
        <f t="shared" si="89"/>
        <v>2024-08</v>
      </c>
      <c r="C512" s="253">
        <f t="shared" si="92"/>
        <v>366</v>
      </c>
      <c r="D512" s="350">
        <v>45525</v>
      </c>
      <c r="E512" s="675">
        <f t="shared" si="99"/>
        <v>3.7999999999999999E-2</v>
      </c>
      <c r="F512" s="672">
        <v>1.2999999999999999E-2</v>
      </c>
      <c r="G512" s="672">
        <f t="shared" si="95"/>
        <v>5.0999999999999997E-2</v>
      </c>
      <c r="H512" s="302">
        <f t="shared" si="97"/>
        <v>278688.52459016396</v>
      </c>
      <c r="I512" s="253">
        <f t="shared" si="87"/>
        <v>0</v>
      </c>
      <c r="J512" s="394">
        <f t="shared" si="93"/>
        <v>5852468.4444195684</v>
      </c>
      <c r="L512" s="672">
        <f t="shared" si="90"/>
        <v>5.2999999999999999E-2</v>
      </c>
      <c r="M512" s="302">
        <f t="shared" si="94"/>
        <v>289617.48633879784</v>
      </c>
      <c r="N512" s="253">
        <f t="shared" si="91"/>
        <v>0</v>
      </c>
      <c r="O512" s="394">
        <f t="shared" si="96"/>
        <v>7415309.9744741954</v>
      </c>
      <c r="P512" s="654">
        <f t="shared" si="98"/>
        <v>-10928.961748633883</v>
      </c>
    </row>
    <row r="513" spans="1:16" outlineLevel="1">
      <c r="A513" s="319" t="str">
        <f t="shared" si="88"/>
        <v>23</v>
      </c>
      <c r="B513" s="253" t="str">
        <f t="shared" si="89"/>
        <v>2024-08</v>
      </c>
      <c r="C513" s="253">
        <f t="shared" si="92"/>
        <v>366</v>
      </c>
      <c r="D513" s="350">
        <v>45526</v>
      </c>
      <c r="E513" s="675">
        <f t="shared" si="99"/>
        <v>3.7999999999999999E-2</v>
      </c>
      <c r="F513" s="672">
        <v>1.2999999999999999E-2</v>
      </c>
      <c r="G513" s="672">
        <f t="shared" si="95"/>
        <v>5.0999999999999997E-2</v>
      </c>
      <c r="H513" s="302">
        <f t="shared" si="97"/>
        <v>278688.52459016396</v>
      </c>
      <c r="I513" s="253">
        <f t="shared" si="87"/>
        <v>0</v>
      </c>
      <c r="J513" s="394">
        <f t="shared" si="93"/>
        <v>6131156.9690097328</v>
      </c>
      <c r="L513" s="672">
        <f t="shared" si="90"/>
        <v>5.2999999999999999E-2</v>
      </c>
      <c r="M513" s="302">
        <f t="shared" si="94"/>
        <v>289617.48633879784</v>
      </c>
      <c r="N513" s="253">
        <f t="shared" si="91"/>
        <v>0</v>
      </c>
      <c r="O513" s="394">
        <f t="shared" si="96"/>
        <v>7704927.4608129933</v>
      </c>
      <c r="P513" s="654">
        <f t="shared" si="98"/>
        <v>-10928.961748633883</v>
      </c>
    </row>
    <row r="514" spans="1:16" outlineLevel="1">
      <c r="A514" s="319" t="str">
        <f t="shared" si="88"/>
        <v>24</v>
      </c>
      <c r="B514" s="253" t="str">
        <f t="shared" si="89"/>
        <v>2024-08</v>
      </c>
      <c r="C514" s="253">
        <f t="shared" si="92"/>
        <v>366</v>
      </c>
      <c r="D514" s="350">
        <v>45527</v>
      </c>
      <c r="E514" s="675">
        <f t="shared" si="99"/>
        <v>3.7999999999999999E-2</v>
      </c>
      <c r="F514" s="672">
        <v>1.2999999999999999E-2</v>
      </c>
      <c r="G514" s="672">
        <f t="shared" si="95"/>
        <v>5.0999999999999997E-2</v>
      </c>
      <c r="H514" s="302">
        <f t="shared" si="97"/>
        <v>278688.52459016396</v>
      </c>
      <c r="I514" s="253">
        <f t="shared" si="87"/>
        <v>0</v>
      </c>
      <c r="J514" s="394">
        <f t="shared" si="93"/>
        <v>6409845.4935998973</v>
      </c>
      <c r="L514" s="672">
        <f t="shared" si="90"/>
        <v>5.2999999999999999E-2</v>
      </c>
      <c r="M514" s="302">
        <f t="shared" si="94"/>
        <v>289617.48633879784</v>
      </c>
      <c r="N514" s="253">
        <f t="shared" si="91"/>
        <v>0</v>
      </c>
      <c r="O514" s="394">
        <f t="shared" si="96"/>
        <v>7994544.9471517913</v>
      </c>
      <c r="P514" s="654">
        <f t="shared" si="98"/>
        <v>-10928.961748633883</v>
      </c>
    </row>
    <row r="515" spans="1:16" outlineLevel="1">
      <c r="A515" s="319" t="str">
        <f t="shared" si="88"/>
        <v>25</v>
      </c>
      <c r="B515" s="253" t="str">
        <f t="shared" si="89"/>
        <v>2024-08</v>
      </c>
      <c r="C515" s="253">
        <f t="shared" si="92"/>
        <v>366</v>
      </c>
      <c r="D515" s="350">
        <v>45528</v>
      </c>
      <c r="E515" s="675">
        <f t="shared" si="99"/>
        <v>3.7999999999999999E-2</v>
      </c>
      <c r="F515" s="672">
        <v>1.2999999999999999E-2</v>
      </c>
      <c r="G515" s="672">
        <f t="shared" si="95"/>
        <v>5.0999999999999997E-2</v>
      </c>
      <c r="H515" s="302">
        <f t="shared" si="97"/>
        <v>278688.52459016396</v>
      </c>
      <c r="I515" s="253">
        <f t="shared" ref="I515:I578" si="100">IFERROR(VLOOKUP(D515*1,R:U,4,0),0)</f>
        <v>0</v>
      </c>
      <c r="J515" s="394">
        <f t="shared" si="93"/>
        <v>6688534.0181900617</v>
      </c>
      <c r="L515" s="672">
        <f t="shared" si="90"/>
        <v>5.2999999999999999E-2</v>
      </c>
      <c r="M515" s="302">
        <f t="shared" si="94"/>
        <v>289617.48633879784</v>
      </c>
      <c r="N515" s="253">
        <f t="shared" si="91"/>
        <v>0</v>
      </c>
      <c r="O515" s="394">
        <f t="shared" si="96"/>
        <v>8284162.4334905893</v>
      </c>
      <c r="P515" s="654">
        <f t="shared" si="98"/>
        <v>-10928.961748633883</v>
      </c>
    </row>
    <row r="516" spans="1:16" outlineLevel="1">
      <c r="A516" s="319" t="str">
        <f t="shared" ref="A516:A579" si="101">TEXT(D516+1,"dd")</f>
        <v>26</v>
      </c>
      <c r="B516" s="253" t="str">
        <f t="shared" ref="B516:B579" si="102">TEXT(D516,"yyyy-mm")</f>
        <v>2024-08</v>
      </c>
      <c r="C516" s="253">
        <f t="shared" si="92"/>
        <v>366</v>
      </c>
      <c r="D516" s="350">
        <v>45529</v>
      </c>
      <c r="E516" s="675">
        <f t="shared" si="99"/>
        <v>3.7999999999999999E-2</v>
      </c>
      <c r="F516" s="672">
        <v>1.2999999999999999E-2</v>
      </c>
      <c r="G516" s="672">
        <f t="shared" si="95"/>
        <v>5.0999999999999997E-2</v>
      </c>
      <c r="H516" s="302">
        <f t="shared" si="97"/>
        <v>278688.52459016396</v>
      </c>
      <c r="I516" s="253">
        <f t="shared" si="100"/>
        <v>0</v>
      </c>
      <c r="J516" s="394">
        <f t="shared" si="93"/>
        <v>6967222.5427802261</v>
      </c>
      <c r="L516" s="672">
        <f t="shared" ref="L516:L579" si="103">$C$1</f>
        <v>5.2999999999999999E-2</v>
      </c>
      <c r="M516" s="302">
        <f t="shared" si="94"/>
        <v>289617.48633879784</v>
      </c>
      <c r="N516" s="253">
        <f t="shared" ref="N516:N579" si="104">I516</f>
        <v>0</v>
      </c>
      <c r="O516" s="394">
        <f t="shared" si="96"/>
        <v>8573779.9198293872</v>
      </c>
      <c r="P516" s="654">
        <f t="shared" si="98"/>
        <v>-10928.961748633883</v>
      </c>
    </row>
    <row r="517" spans="1:16" outlineLevel="1">
      <c r="A517" s="319" t="str">
        <f t="shared" si="101"/>
        <v>27</v>
      </c>
      <c r="B517" s="253" t="str">
        <f t="shared" si="102"/>
        <v>2024-08</v>
      </c>
      <c r="C517" s="253">
        <f t="shared" ref="C517:C580" si="105">TEXT(YEAR(D517)&amp;"-12-31","yyyy-mm-dd")-TEXT(YEAR(D517)-1&amp;"-12-31","yyyy-mm-dd")</f>
        <v>366</v>
      </c>
      <c r="D517" s="350">
        <v>45530</v>
      </c>
      <c r="E517" s="675">
        <f t="shared" si="99"/>
        <v>3.7999999999999999E-2</v>
      </c>
      <c r="F517" s="672">
        <v>1.2999999999999999E-2</v>
      </c>
      <c r="G517" s="672">
        <f t="shared" si="95"/>
        <v>5.0999999999999997E-2</v>
      </c>
      <c r="H517" s="302">
        <f t="shared" si="97"/>
        <v>278688.52459016396</v>
      </c>
      <c r="I517" s="253">
        <f t="shared" si="100"/>
        <v>0</v>
      </c>
      <c r="J517" s="394">
        <f t="shared" ref="J517:J580" si="106">J516+H517-I517</f>
        <v>7245911.0673703905</v>
      </c>
      <c r="L517" s="672">
        <f t="shared" si="103"/>
        <v>5.2999999999999999E-2</v>
      </c>
      <c r="M517" s="302">
        <f t="shared" ref="M517:M580" si="107">$B$1*$L517/C517*(D517-D516)</f>
        <v>289617.48633879784</v>
      </c>
      <c r="N517" s="253">
        <f t="shared" si="104"/>
        <v>0</v>
      </c>
      <c r="O517" s="394">
        <f t="shared" si="96"/>
        <v>8863397.4061681852</v>
      </c>
      <c r="P517" s="654">
        <f t="shared" si="98"/>
        <v>-10928.961748633883</v>
      </c>
    </row>
    <row r="518" spans="1:16" outlineLevel="1">
      <c r="A518" s="319" t="str">
        <f t="shared" si="101"/>
        <v>28</v>
      </c>
      <c r="B518" s="253" t="str">
        <f t="shared" si="102"/>
        <v>2024-08</v>
      </c>
      <c r="C518" s="253">
        <f t="shared" si="105"/>
        <v>366</v>
      </c>
      <c r="D518" s="350">
        <v>45531</v>
      </c>
      <c r="E518" s="675">
        <f t="shared" si="99"/>
        <v>3.7999999999999999E-2</v>
      </c>
      <c r="F518" s="672">
        <v>1.2999999999999999E-2</v>
      </c>
      <c r="G518" s="672">
        <f t="shared" si="95"/>
        <v>5.0999999999999997E-2</v>
      </c>
      <c r="H518" s="302">
        <f t="shared" si="97"/>
        <v>278688.52459016396</v>
      </c>
      <c r="I518" s="253">
        <f t="shared" si="100"/>
        <v>0</v>
      </c>
      <c r="J518" s="394">
        <f t="shared" si="106"/>
        <v>7524599.5919605549</v>
      </c>
      <c r="L518" s="672">
        <f t="shared" si="103"/>
        <v>5.2999999999999999E-2</v>
      </c>
      <c r="M518" s="302">
        <f t="shared" si="107"/>
        <v>289617.48633879784</v>
      </c>
      <c r="N518" s="253">
        <f t="shared" si="104"/>
        <v>0</v>
      </c>
      <c r="O518" s="394">
        <f t="shared" si="96"/>
        <v>9153014.8925069831</v>
      </c>
      <c r="P518" s="654">
        <f t="shared" si="98"/>
        <v>-10928.961748633883</v>
      </c>
    </row>
    <row r="519" spans="1:16" outlineLevel="1">
      <c r="A519" s="319" t="str">
        <f t="shared" si="101"/>
        <v>29</v>
      </c>
      <c r="B519" s="253" t="str">
        <f t="shared" si="102"/>
        <v>2024-08</v>
      </c>
      <c r="C519" s="253">
        <f t="shared" si="105"/>
        <v>366</v>
      </c>
      <c r="D519" s="350">
        <v>45532</v>
      </c>
      <c r="E519" s="675">
        <f t="shared" si="99"/>
        <v>3.7999999999999999E-2</v>
      </c>
      <c r="F519" s="672">
        <v>1.2999999999999999E-2</v>
      </c>
      <c r="G519" s="672">
        <f t="shared" si="95"/>
        <v>5.0999999999999997E-2</v>
      </c>
      <c r="H519" s="302">
        <f t="shared" si="97"/>
        <v>278688.52459016396</v>
      </c>
      <c r="I519" s="253">
        <f t="shared" si="100"/>
        <v>0</v>
      </c>
      <c r="J519" s="394">
        <f t="shared" si="106"/>
        <v>7803288.1165507194</v>
      </c>
      <c r="L519" s="672">
        <f t="shared" si="103"/>
        <v>5.2999999999999999E-2</v>
      </c>
      <c r="M519" s="302">
        <f t="shared" si="107"/>
        <v>289617.48633879784</v>
      </c>
      <c r="N519" s="253">
        <f t="shared" si="104"/>
        <v>0</v>
      </c>
      <c r="O519" s="394">
        <f t="shared" si="96"/>
        <v>9442632.3788457811</v>
      </c>
      <c r="P519" s="654">
        <f t="shared" si="98"/>
        <v>-10928.961748633883</v>
      </c>
    </row>
    <row r="520" spans="1:16" outlineLevel="1">
      <c r="A520" s="319" t="str">
        <f t="shared" si="101"/>
        <v>30</v>
      </c>
      <c r="B520" s="253" t="str">
        <f t="shared" si="102"/>
        <v>2024-08</v>
      </c>
      <c r="C520" s="253">
        <f t="shared" si="105"/>
        <v>366</v>
      </c>
      <c r="D520" s="350">
        <v>45533</v>
      </c>
      <c r="E520" s="675">
        <f t="shared" si="99"/>
        <v>3.7999999999999999E-2</v>
      </c>
      <c r="F520" s="672">
        <v>1.2999999999999999E-2</v>
      </c>
      <c r="G520" s="672">
        <f t="shared" ref="G520:G583" si="108">+E520+F520</f>
        <v>5.0999999999999997E-2</v>
      </c>
      <c r="H520" s="302">
        <f t="shared" si="97"/>
        <v>278688.52459016396</v>
      </c>
      <c r="I520" s="253">
        <f t="shared" si="100"/>
        <v>0</v>
      </c>
      <c r="J520" s="394">
        <f t="shared" si="106"/>
        <v>8081976.6411408838</v>
      </c>
      <c r="L520" s="672">
        <f t="shared" si="103"/>
        <v>5.2999999999999999E-2</v>
      </c>
      <c r="M520" s="302">
        <f t="shared" si="107"/>
        <v>289617.48633879784</v>
      </c>
      <c r="N520" s="253">
        <f t="shared" si="104"/>
        <v>0</v>
      </c>
      <c r="O520" s="394">
        <f t="shared" si="96"/>
        <v>9732249.865184579</v>
      </c>
      <c r="P520" s="654">
        <f t="shared" si="98"/>
        <v>-10928.961748633883</v>
      </c>
    </row>
    <row r="521" spans="1:16" outlineLevel="1">
      <c r="A521" s="319" t="str">
        <f t="shared" si="101"/>
        <v>31</v>
      </c>
      <c r="B521" s="253" t="str">
        <f t="shared" si="102"/>
        <v>2024-08</v>
      </c>
      <c r="C521" s="253">
        <f t="shared" si="105"/>
        <v>366</v>
      </c>
      <c r="D521" s="350">
        <v>45534</v>
      </c>
      <c r="E521" s="675">
        <f t="shared" si="99"/>
        <v>3.7999999999999999E-2</v>
      </c>
      <c r="F521" s="672">
        <v>1.2999999999999999E-2</v>
      </c>
      <c r="G521" s="672">
        <f t="shared" si="108"/>
        <v>5.0999999999999997E-2</v>
      </c>
      <c r="H521" s="302">
        <f t="shared" si="97"/>
        <v>278688.52459016396</v>
      </c>
      <c r="I521" s="253">
        <f t="shared" si="100"/>
        <v>0</v>
      </c>
      <c r="J521" s="394">
        <f t="shared" si="106"/>
        <v>8360665.1657310482</v>
      </c>
      <c r="L521" s="672">
        <f t="shared" si="103"/>
        <v>5.2999999999999999E-2</v>
      </c>
      <c r="M521" s="302">
        <f t="shared" si="107"/>
        <v>289617.48633879784</v>
      </c>
      <c r="N521" s="253">
        <f t="shared" si="104"/>
        <v>0</v>
      </c>
      <c r="O521" s="394">
        <f t="shared" si="96"/>
        <v>10021867.351523377</v>
      </c>
      <c r="P521" s="654">
        <f t="shared" si="98"/>
        <v>-10928.961748633883</v>
      </c>
    </row>
    <row r="522" spans="1:16" outlineLevel="1">
      <c r="A522" s="664" t="str">
        <f t="shared" si="101"/>
        <v>01</v>
      </c>
      <c r="B522" s="253" t="str">
        <f t="shared" si="102"/>
        <v>2024-08</v>
      </c>
      <c r="C522" s="665">
        <f t="shared" si="105"/>
        <v>366</v>
      </c>
      <c r="D522" s="666">
        <v>45535</v>
      </c>
      <c r="E522" s="676">
        <f t="shared" si="99"/>
        <v>3.7999999999999999E-2</v>
      </c>
      <c r="F522" s="677">
        <v>1.2999999999999999E-2</v>
      </c>
      <c r="G522" s="677">
        <f t="shared" si="108"/>
        <v>5.0999999999999997E-2</v>
      </c>
      <c r="H522" s="667">
        <f t="shared" si="97"/>
        <v>278688.52459016396</v>
      </c>
      <c r="I522" s="665">
        <v>8639344</v>
      </c>
      <c r="J522" s="671">
        <f t="shared" si="106"/>
        <v>9.6903212126344442</v>
      </c>
      <c r="K522" s="680"/>
      <c r="L522" s="677">
        <f t="shared" si="103"/>
        <v>5.2999999999999999E-2</v>
      </c>
      <c r="M522" s="667">
        <f t="shared" si="107"/>
        <v>289617.48633879784</v>
      </c>
      <c r="N522" s="665">
        <f t="shared" si="104"/>
        <v>8639344</v>
      </c>
      <c r="O522" s="671">
        <f t="shared" si="96"/>
        <v>1672140.837862175</v>
      </c>
      <c r="P522" s="679">
        <f t="shared" si="98"/>
        <v>-10928.961748633883</v>
      </c>
    </row>
    <row r="523" spans="1:16" outlineLevel="1">
      <c r="A523" s="319" t="str">
        <f t="shared" si="101"/>
        <v>02</v>
      </c>
      <c r="B523" s="253" t="str">
        <f t="shared" si="102"/>
        <v>2024-09</v>
      </c>
      <c r="C523" s="253">
        <f t="shared" si="105"/>
        <v>366</v>
      </c>
      <c r="D523" s="350">
        <v>45536</v>
      </c>
      <c r="E523" s="675">
        <f t="shared" si="99"/>
        <v>3.7999999999999999E-2</v>
      </c>
      <c r="F523" s="672">
        <v>1.2999999999999999E-2</v>
      </c>
      <c r="G523" s="672">
        <f t="shared" si="108"/>
        <v>5.0999999999999997E-2</v>
      </c>
      <c r="H523" s="302">
        <f t="shared" si="97"/>
        <v>278688.52459016396</v>
      </c>
      <c r="I523" s="253">
        <f t="shared" si="100"/>
        <v>0</v>
      </c>
      <c r="J523" s="394">
        <f t="shared" si="106"/>
        <v>278698.21491137659</v>
      </c>
      <c r="L523" s="672">
        <f t="shared" si="103"/>
        <v>5.2999999999999999E-2</v>
      </c>
      <c r="M523" s="302">
        <f t="shared" si="107"/>
        <v>289617.48633879784</v>
      </c>
      <c r="N523" s="253">
        <f t="shared" si="104"/>
        <v>0</v>
      </c>
      <c r="O523" s="394">
        <f t="shared" si="96"/>
        <v>1961758.3242009729</v>
      </c>
      <c r="P523" s="654"/>
    </row>
    <row r="524" spans="1:16" outlineLevel="1">
      <c r="A524" s="319" t="str">
        <f t="shared" si="101"/>
        <v>03</v>
      </c>
      <c r="B524" s="253" t="str">
        <f t="shared" si="102"/>
        <v>2024-09</v>
      </c>
      <c r="C524" s="253">
        <f t="shared" si="105"/>
        <v>366</v>
      </c>
      <c r="D524" s="350">
        <v>45537</v>
      </c>
      <c r="E524" s="675">
        <f t="shared" si="99"/>
        <v>3.7999999999999999E-2</v>
      </c>
      <c r="F524" s="672">
        <v>1.2999999999999999E-2</v>
      </c>
      <c r="G524" s="672">
        <f t="shared" si="108"/>
        <v>5.0999999999999997E-2</v>
      </c>
      <c r="H524" s="302">
        <f t="shared" si="97"/>
        <v>278688.52459016396</v>
      </c>
      <c r="I524" s="253">
        <f t="shared" si="100"/>
        <v>0</v>
      </c>
      <c r="J524" s="394">
        <f t="shared" si="106"/>
        <v>557386.73950154055</v>
      </c>
      <c r="L524" s="672">
        <f t="shared" si="103"/>
        <v>5.2999999999999999E-2</v>
      </c>
      <c r="M524" s="302">
        <f t="shared" si="107"/>
        <v>289617.48633879784</v>
      </c>
      <c r="N524" s="253">
        <f t="shared" si="104"/>
        <v>0</v>
      </c>
      <c r="O524" s="394">
        <f t="shared" si="96"/>
        <v>2251375.8105397709</v>
      </c>
      <c r="P524" s="654"/>
    </row>
    <row r="525" spans="1:16" outlineLevel="1">
      <c r="A525" s="319" t="str">
        <f t="shared" si="101"/>
        <v>04</v>
      </c>
      <c r="B525" s="253" t="str">
        <f t="shared" si="102"/>
        <v>2024-09</v>
      </c>
      <c r="C525" s="253">
        <f t="shared" si="105"/>
        <v>366</v>
      </c>
      <c r="D525" s="350">
        <v>45538</v>
      </c>
      <c r="E525" s="675">
        <f t="shared" si="99"/>
        <v>3.7999999999999999E-2</v>
      </c>
      <c r="F525" s="672">
        <v>1.2999999999999999E-2</v>
      </c>
      <c r="G525" s="672">
        <f t="shared" si="108"/>
        <v>5.0999999999999997E-2</v>
      </c>
      <c r="H525" s="302">
        <f t="shared" si="97"/>
        <v>278688.52459016396</v>
      </c>
      <c r="I525" s="253">
        <f t="shared" si="100"/>
        <v>0</v>
      </c>
      <c r="J525" s="394">
        <f t="shared" si="106"/>
        <v>836075.26409170451</v>
      </c>
      <c r="L525" s="672">
        <f t="shared" si="103"/>
        <v>5.2999999999999999E-2</v>
      </c>
      <c r="M525" s="302">
        <f t="shared" si="107"/>
        <v>289617.48633879784</v>
      </c>
      <c r="N525" s="253">
        <f t="shared" si="104"/>
        <v>0</v>
      </c>
      <c r="O525" s="394">
        <f t="shared" si="96"/>
        <v>2540993.2968785688</v>
      </c>
      <c r="P525" s="654"/>
    </row>
    <row r="526" spans="1:16" outlineLevel="1">
      <c r="A526" s="319" t="str">
        <f t="shared" si="101"/>
        <v>05</v>
      </c>
      <c r="B526" s="253" t="str">
        <f t="shared" si="102"/>
        <v>2024-09</v>
      </c>
      <c r="C526" s="253">
        <f t="shared" si="105"/>
        <v>366</v>
      </c>
      <c r="D526" s="350">
        <v>45539</v>
      </c>
      <c r="E526" s="675">
        <f t="shared" si="99"/>
        <v>3.7999999999999999E-2</v>
      </c>
      <c r="F526" s="672">
        <v>1.2999999999999999E-2</v>
      </c>
      <c r="G526" s="672">
        <f t="shared" si="108"/>
        <v>5.0999999999999997E-2</v>
      </c>
      <c r="H526" s="302">
        <f t="shared" si="97"/>
        <v>278688.52459016396</v>
      </c>
      <c r="I526" s="253">
        <f t="shared" si="100"/>
        <v>0</v>
      </c>
      <c r="J526" s="394">
        <f t="shared" si="106"/>
        <v>1114763.7886818685</v>
      </c>
      <c r="L526" s="672">
        <f t="shared" si="103"/>
        <v>5.2999999999999999E-2</v>
      </c>
      <c r="M526" s="302">
        <f t="shared" si="107"/>
        <v>289617.48633879784</v>
      </c>
      <c r="N526" s="253">
        <f t="shared" si="104"/>
        <v>0</v>
      </c>
      <c r="O526" s="394">
        <f t="shared" si="96"/>
        <v>2830610.7832173668</v>
      </c>
      <c r="P526" s="654"/>
    </row>
    <row r="527" spans="1:16" outlineLevel="1">
      <c r="A527" s="319" t="str">
        <f t="shared" si="101"/>
        <v>06</v>
      </c>
      <c r="B527" s="253" t="str">
        <f t="shared" si="102"/>
        <v>2024-09</v>
      </c>
      <c r="C527" s="253">
        <f t="shared" si="105"/>
        <v>366</v>
      </c>
      <c r="D527" s="350">
        <v>45540</v>
      </c>
      <c r="E527" s="675">
        <f t="shared" si="99"/>
        <v>3.7999999999999999E-2</v>
      </c>
      <c r="F527" s="672">
        <v>1.2999999999999999E-2</v>
      </c>
      <c r="G527" s="672">
        <f t="shared" si="108"/>
        <v>5.0999999999999997E-2</v>
      </c>
      <c r="H527" s="302">
        <f t="shared" si="97"/>
        <v>278688.52459016396</v>
      </c>
      <c r="I527" s="253">
        <f t="shared" si="100"/>
        <v>0</v>
      </c>
      <c r="J527" s="394">
        <f t="shared" si="106"/>
        <v>1393452.3132720324</v>
      </c>
      <c r="L527" s="672">
        <f t="shared" si="103"/>
        <v>5.2999999999999999E-2</v>
      </c>
      <c r="M527" s="302">
        <f t="shared" si="107"/>
        <v>289617.48633879784</v>
      </c>
      <c r="N527" s="253">
        <f t="shared" si="104"/>
        <v>0</v>
      </c>
      <c r="O527" s="394">
        <f t="shared" si="96"/>
        <v>3120228.2695561647</v>
      </c>
      <c r="P527" s="654"/>
    </row>
    <row r="528" spans="1:16" outlineLevel="1">
      <c r="A528" s="319" t="str">
        <f t="shared" si="101"/>
        <v>07</v>
      </c>
      <c r="B528" s="253" t="str">
        <f t="shared" si="102"/>
        <v>2024-09</v>
      </c>
      <c r="C528" s="253">
        <f t="shared" si="105"/>
        <v>366</v>
      </c>
      <c r="D528" s="350">
        <v>45541</v>
      </c>
      <c r="E528" s="675">
        <f t="shared" si="99"/>
        <v>3.7999999999999999E-2</v>
      </c>
      <c r="F528" s="672">
        <v>1.2999999999999999E-2</v>
      </c>
      <c r="G528" s="672">
        <f t="shared" si="108"/>
        <v>5.0999999999999997E-2</v>
      </c>
      <c r="H528" s="302">
        <f t="shared" si="97"/>
        <v>278688.52459016396</v>
      </c>
      <c r="I528" s="253">
        <f t="shared" si="100"/>
        <v>0</v>
      </c>
      <c r="J528" s="394">
        <f t="shared" si="106"/>
        <v>1672140.8378621964</v>
      </c>
      <c r="L528" s="672">
        <f t="shared" si="103"/>
        <v>5.2999999999999999E-2</v>
      </c>
      <c r="M528" s="302">
        <f t="shared" si="107"/>
        <v>289617.48633879784</v>
      </c>
      <c r="N528" s="253">
        <f t="shared" si="104"/>
        <v>0</v>
      </c>
      <c r="O528" s="394">
        <f t="shared" si="96"/>
        <v>3409845.7558949627</v>
      </c>
      <c r="P528" s="654"/>
    </row>
    <row r="529" spans="1:16" outlineLevel="1">
      <c r="A529" s="319" t="str">
        <f t="shared" si="101"/>
        <v>08</v>
      </c>
      <c r="B529" s="253" t="str">
        <f t="shared" si="102"/>
        <v>2024-09</v>
      </c>
      <c r="C529" s="253">
        <f t="shared" si="105"/>
        <v>366</v>
      </c>
      <c r="D529" s="350">
        <v>45542</v>
      </c>
      <c r="E529" s="675">
        <f t="shared" si="99"/>
        <v>3.7999999999999999E-2</v>
      </c>
      <c r="F529" s="672">
        <v>1.2999999999999999E-2</v>
      </c>
      <c r="G529" s="672">
        <f t="shared" si="108"/>
        <v>5.0999999999999997E-2</v>
      </c>
      <c r="H529" s="302">
        <f t="shared" si="97"/>
        <v>278688.52459016396</v>
      </c>
      <c r="I529" s="253">
        <f t="shared" si="100"/>
        <v>0</v>
      </c>
      <c r="J529" s="394">
        <f t="shared" si="106"/>
        <v>1950829.3624523603</v>
      </c>
      <c r="L529" s="672">
        <f t="shared" si="103"/>
        <v>5.2999999999999999E-2</v>
      </c>
      <c r="M529" s="302">
        <f t="shared" si="107"/>
        <v>289617.48633879784</v>
      </c>
      <c r="N529" s="253">
        <f t="shared" si="104"/>
        <v>0</v>
      </c>
      <c r="O529" s="394">
        <f t="shared" si="96"/>
        <v>3699463.2422337607</v>
      </c>
      <c r="P529" s="654"/>
    </row>
    <row r="530" spans="1:16" outlineLevel="1">
      <c r="A530" s="319" t="str">
        <f t="shared" si="101"/>
        <v>09</v>
      </c>
      <c r="B530" s="253" t="str">
        <f t="shared" si="102"/>
        <v>2024-09</v>
      </c>
      <c r="C530" s="253">
        <f t="shared" si="105"/>
        <v>366</v>
      </c>
      <c r="D530" s="350">
        <v>45543</v>
      </c>
      <c r="E530" s="675">
        <f t="shared" si="99"/>
        <v>3.7999999999999999E-2</v>
      </c>
      <c r="F530" s="672">
        <v>1.2999999999999999E-2</v>
      </c>
      <c r="G530" s="672">
        <f t="shared" si="108"/>
        <v>5.0999999999999997E-2</v>
      </c>
      <c r="H530" s="302">
        <f t="shared" si="97"/>
        <v>278688.52459016396</v>
      </c>
      <c r="I530" s="253">
        <f t="shared" si="100"/>
        <v>0</v>
      </c>
      <c r="J530" s="394">
        <f t="shared" si="106"/>
        <v>2229517.8870425243</v>
      </c>
      <c r="L530" s="672">
        <f t="shared" si="103"/>
        <v>5.2999999999999999E-2</v>
      </c>
      <c r="M530" s="302">
        <f t="shared" si="107"/>
        <v>289617.48633879784</v>
      </c>
      <c r="N530" s="253">
        <f t="shared" si="104"/>
        <v>0</v>
      </c>
      <c r="O530" s="394">
        <f t="shared" si="96"/>
        <v>3989080.7285725586</v>
      </c>
      <c r="P530" s="654"/>
    </row>
    <row r="531" spans="1:16" outlineLevel="1">
      <c r="A531" s="319" t="str">
        <f t="shared" si="101"/>
        <v>10</v>
      </c>
      <c r="B531" s="253" t="str">
        <f t="shared" si="102"/>
        <v>2024-09</v>
      </c>
      <c r="C531" s="253">
        <f t="shared" si="105"/>
        <v>366</v>
      </c>
      <c r="D531" s="350">
        <v>45544</v>
      </c>
      <c r="E531" s="675">
        <f t="shared" si="99"/>
        <v>3.7999999999999999E-2</v>
      </c>
      <c r="F531" s="672">
        <v>1.2999999999999999E-2</v>
      </c>
      <c r="G531" s="672">
        <f t="shared" si="108"/>
        <v>5.0999999999999997E-2</v>
      </c>
      <c r="H531" s="302">
        <f t="shared" si="97"/>
        <v>278688.52459016396</v>
      </c>
      <c r="I531" s="253">
        <f t="shared" si="100"/>
        <v>0</v>
      </c>
      <c r="J531" s="394">
        <f t="shared" si="106"/>
        <v>2508206.4116326883</v>
      </c>
      <c r="L531" s="672">
        <f t="shared" si="103"/>
        <v>5.2999999999999999E-2</v>
      </c>
      <c r="M531" s="302">
        <f t="shared" si="107"/>
        <v>289617.48633879784</v>
      </c>
      <c r="N531" s="253">
        <f t="shared" si="104"/>
        <v>0</v>
      </c>
      <c r="O531" s="394">
        <f t="shared" si="96"/>
        <v>4278698.2149113566</v>
      </c>
      <c r="P531" s="654"/>
    </row>
    <row r="532" spans="1:16" outlineLevel="1">
      <c r="A532" s="319" t="str">
        <f t="shared" si="101"/>
        <v>11</v>
      </c>
      <c r="B532" s="253" t="str">
        <f t="shared" si="102"/>
        <v>2024-09</v>
      </c>
      <c r="C532" s="253">
        <f t="shared" si="105"/>
        <v>366</v>
      </c>
      <c r="D532" s="350">
        <v>45545</v>
      </c>
      <c r="E532" s="675">
        <f t="shared" si="99"/>
        <v>3.7999999999999999E-2</v>
      </c>
      <c r="F532" s="672">
        <v>1.2999999999999999E-2</v>
      </c>
      <c r="G532" s="672">
        <f t="shared" si="108"/>
        <v>5.0999999999999997E-2</v>
      </c>
      <c r="H532" s="302">
        <f t="shared" si="97"/>
        <v>278688.52459016396</v>
      </c>
      <c r="I532" s="253">
        <f t="shared" si="100"/>
        <v>0</v>
      </c>
      <c r="J532" s="394">
        <f t="shared" si="106"/>
        <v>2786894.9362228522</v>
      </c>
      <c r="L532" s="672">
        <f t="shared" si="103"/>
        <v>5.2999999999999999E-2</v>
      </c>
      <c r="M532" s="302">
        <f t="shared" si="107"/>
        <v>289617.48633879784</v>
      </c>
      <c r="N532" s="253">
        <f t="shared" si="104"/>
        <v>0</v>
      </c>
      <c r="O532" s="394">
        <f t="shared" ref="O532:O595" si="109">O531+M532-N532</f>
        <v>4568315.7012501545</v>
      </c>
      <c r="P532" s="654"/>
    </row>
    <row r="533" spans="1:16" outlineLevel="1">
      <c r="A533" s="319" t="str">
        <f t="shared" si="101"/>
        <v>12</v>
      </c>
      <c r="B533" s="253" t="str">
        <f t="shared" si="102"/>
        <v>2024-09</v>
      </c>
      <c r="C533" s="253">
        <f t="shared" si="105"/>
        <v>366</v>
      </c>
      <c r="D533" s="350">
        <v>45546</v>
      </c>
      <c r="E533" s="675">
        <f t="shared" si="99"/>
        <v>3.7999999999999999E-2</v>
      </c>
      <c r="F533" s="672">
        <v>1.2999999999999999E-2</v>
      </c>
      <c r="G533" s="672">
        <f t="shared" si="108"/>
        <v>5.0999999999999997E-2</v>
      </c>
      <c r="H533" s="302">
        <f t="shared" si="97"/>
        <v>278688.52459016396</v>
      </c>
      <c r="I533" s="253">
        <f t="shared" si="100"/>
        <v>0</v>
      </c>
      <c r="J533" s="394">
        <f t="shared" si="106"/>
        <v>3065583.4608130162</v>
      </c>
      <c r="L533" s="672">
        <f t="shared" si="103"/>
        <v>5.2999999999999999E-2</v>
      </c>
      <c r="M533" s="302">
        <f t="shared" si="107"/>
        <v>289617.48633879784</v>
      </c>
      <c r="N533" s="253">
        <f t="shared" si="104"/>
        <v>0</v>
      </c>
      <c r="O533" s="394">
        <f t="shared" si="109"/>
        <v>4857933.1875889525</v>
      </c>
      <c r="P533" s="654"/>
    </row>
    <row r="534" spans="1:16" outlineLevel="1">
      <c r="A534" s="319" t="str">
        <f t="shared" si="101"/>
        <v>13</v>
      </c>
      <c r="B534" s="253" t="str">
        <f t="shared" si="102"/>
        <v>2024-09</v>
      </c>
      <c r="C534" s="253">
        <f t="shared" si="105"/>
        <v>366</v>
      </c>
      <c r="D534" s="350">
        <v>45547</v>
      </c>
      <c r="E534" s="675">
        <f t="shared" si="99"/>
        <v>3.7999999999999999E-2</v>
      </c>
      <c r="F534" s="672">
        <v>1.2999999999999999E-2</v>
      </c>
      <c r="G534" s="672">
        <f t="shared" si="108"/>
        <v>5.0999999999999997E-2</v>
      </c>
      <c r="H534" s="302">
        <f t="shared" si="97"/>
        <v>278688.52459016396</v>
      </c>
      <c r="I534" s="253">
        <f t="shared" si="100"/>
        <v>0</v>
      </c>
      <c r="J534" s="394">
        <f t="shared" si="106"/>
        <v>3344271.9854031801</v>
      </c>
      <c r="L534" s="672">
        <f t="shared" si="103"/>
        <v>5.2999999999999999E-2</v>
      </c>
      <c r="M534" s="302">
        <f t="shared" si="107"/>
        <v>289617.48633879784</v>
      </c>
      <c r="N534" s="253">
        <f t="shared" si="104"/>
        <v>0</v>
      </c>
      <c r="O534" s="394">
        <f t="shared" si="109"/>
        <v>5147550.6739277504</v>
      </c>
      <c r="P534" s="654"/>
    </row>
    <row r="535" spans="1:16" outlineLevel="1">
      <c r="A535" s="319" t="str">
        <f t="shared" si="101"/>
        <v>14</v>
      </c>
      <c r="B535" s="253" t="str">
        <f t="shared" si="102"/>
        <v>2024-09</v>
      </c>
      <c r="C535" s="253">
        <f t="shared" si="105"/>
        <v>366</v>
      </c>
      <c r="D535" s="350">
        <v>45548</v>
      </c>
      <c r="E535" s="675">
        <f t="shared" si="99"/>
        <v>3.7999999999999999E-2</v>
      </c>
      <c r="F535" s="672">
        <v>1.2999999999999999E-2</v>
      </c>
      <c r="G535" s="672">
        <f t="shared" si="108"/>
        <v>5.0999999999999997E-2</v>
      </c>
      <c r="H535" s="302">
        <f t="shared" si="97"/>
        <v>278688.52459016396</v>
      </c>
      <c r="I535" s="253">
        <f t="shared" si="100"/>
        <v>0</v>
      </c>
      <c r="J535" s="394">
        <f t="shared" si="106"/>
        <v>3622960.5099933441</v>
      </c>
      <c r="L535" s="672">
        <f t="shared" si="103"/>
        <v>5.2999999999999999E-2</v>
      </c>
      <c r="M535" s="302">
        <f t="shared" si="107"/>
        <v>289617.48633879784</v>
      </c>
      <c r="N535" s="253">
        <f t="shared" si="104"/>
        <v>0</v>
      </c>
      <c r="O535" s="394">
        <f t="shared" si="109"/>
        <v>5437168.1602665484</v>
      </c>
      <c r="P535" s="654"/>
    </row>
    <row r="536" spans="1:16" outlineLevel="1">
      <c r="A536" s="319" t="str">
        <f t="shared" si="101"/>
        <v>15</v>
      </c>
      <c r="B536" s="253" t="str">
        <f t="shared" si="102"/>
        <v>2024-09</v>
      </c>
      <c r="C536" s="253">
        <f t="shared" si="105"/>
        <v>366</v>
      </c>
      <c r="D536" s="350">
        <v>45549</v>
      </c>
      <c r="E536" s="675">
        <f t="shared" si="99"/>
        <v>3.7999999999999999E-2</v>
      </c>
      <c r="F536" s="672">
        <v>1.2999999999999999E-2</v>
      </c>
      <c r="G536" s="672">
        <f t="shared" si="108"/>
        <v>5.0999999999999997E-2</v>
      </c>
      <c r="H536" s="302">
        <f t="shared" si="97"/>
        <v>278688.52459016396</v>
      </c>
      <c r="I536" s="253">
        <f t="shared" si="100"/>
        <v>0</v>
      </c>
      <c r="J536" s="394">
        <f t="shared" si="106"/>
        <v>3901649.034583508</v>
      </c>
      <c r="L536" s="672">
        <f t="shared" si="103"/>
        <v>5.2999999999999999E-2</v>
      </c>
      <c r="M536" s="302">
        <f t="shared" si="107"/>
        <v>289617.48633879784</v>
      </c>
      <c r="N536" s="253">
        <f t="shared" si="104"/>
        <v>0</v>
      </c>
      <c r="O536" s="394">
        <f t="shared" si="109"/>
        <v>5726785.6466053464</v>
      </c>
      <c r="P536" s="654"/>
    </row>
    <row r="537" spans="1:16" outlineLevel="1">
      <c r="A537" s="319" t="str">
        <f t="shared" si="101"/>
        <v>16</v>
      </c>
      <c r="B537" s="253" t="str">
        <f t="shared" si="102"/>
        <v>2024-09</v>
      </c>
      <c r="C537" s="253">
        <f t="shared" si="105"/>
        <v>366</v>
      </c>
      <c r="D537" s="350">
        <v>45550</v>
      </c>
      <c r="E537" s="675">
        <f t="shared" si="99"/>
        <v>3.7999999999999999E-2</v>
      </c>
      <c r="F537" s="672">
        <v>1.2999999999999999E-2</v>
      </c>
      <c r="G537" s="672">
        <f t="shared" si="108"/>
        <v>5.0999999999999997E-2</v>
      </c>
      <c r="H537" s="302">
        <f t="shared" si="97"/>
        <v>278688.52459016396</v>
      </c>
      <c r="I537" s="253">
        <f t="shared" si="100"/>
        <v>0</v>
      </c>
      <c r="J537" s="394">
        <f t="shared" si="106"/>
        <v>4180337.559173672</v>
      </c>
      <c r="L537" s="672">
        <f t="shared" si="103"/>
        <v>5.2999999999999999E-2</v>
      </c>
      <c r="M537" s="302">
        <f t="shared" si="107"/>
        <v>289617.48633879784</v>
      </c>
      <c r="N537" s="253">
        <f t="shared" si="104"/>
        <v>0</v>
      </c>
      <c r="O537" s="394">
        <f t="shared" si="109"/>
        <v>6016403.1329441443</v>
      </c>
      <c r="P537" s="654"/>
    </row>
    <row r="538" spans="1:16" outlineLevel="1">
      <c r="A538" s="319" t="str">
        <f t="shared" si="101"/>
        <v>17</v>
      </c>
      <c r="B538" s="253" t="str">
        <f t="shared" si="102"/>
        <v>2024-09</v>
      </c>
      <c r="C538" s="253">
        <f t="shared" si="105"/>
        <v>366</v>
      </c>
      <c r="D538" s="350">
        <v>45551</v>
      </c>
      <c r="E538" s="675">
        <f t="shared" si="99"/>
        <v>3.7999999999999999E-2</v>
      </c>
      <c r="F538" s="672">
        <v>1.2999999999999999E-2</v>
      </c>
      <c r="G538" s="672">
        <f t="shared" si="108"/>
        <v>5.0999999999999997E-2</v>
      </c>
      <c r="H538" s="302">
        <f t="shared" si="97"/>
        <v>278688.52459016396</v>
      </c>
      <c r="I538" s="253">
        <f t="shared" si="100"/>
        <v>0</v>
      </c>
      <c r="J538" s="394">
        <f t="shared" si="106"/>
        <v>4459026.083763836</v>
      </c>
      <c r="L538" s="672">
        <f t="shared" si="103"/>
        <v>5.2999999999999999E-2</v>
      </c>
      <c r="M538" s="302">
        <f t="shared" si="107"/>
        <v>289617.48633879784</v>
      </c>
      <c r="N538" s="253">
        <f t="shared" si="104"/>
        <v>0</v>
      </c>
      <c r="O538" s="394">
        <f t="shared" si="109"/>
        <v>6306020.6192829423</v>
      </c>
      <c r="P538" s="654"/>
    </row>
    <row r="539" spans="1:16" outlineLevel="1">
      <c r="A539" s="319" t="str">
        <f t="shared" si="101"/>
        <v>18</v>
      </c>
      <c r="B539" s="253" t="str">
        <f t="shared" si="102"/>
        <v>2024-09</v>
      </c>
      <c r="C539" s="253">
        <f t="shared" si="105"/>
        <v>366</v>
      </c>
      <c r="D539" s="350">
        <v>45552</v>
      </c>
      <c r="E539" s="675">
        <f t="shared" si="99"/>
        <v>3.7999999999999999E-2</v>
      </c>
      <c r="F539" s="672">
        <v>1.2999999999999999E-2</v>
      </c>
      <c r="G539" s="672">
        <f t="shared" si="108"/>
        <v>5.0999999999999997E-2</v>
      </c>
      <c r="H539" s="302">
        <f t="shared" si="97"/>
        <v>278688.52459016396</v>
      </c>
      <c r="I539" s="253">
        <f t="shared" si="100"/>
        <v>0</v>
      </c>
      <c r="J539" s="394">
        <f t="shared" si="106"/>
        <v>4737714.6083540004</v>
      </c>
      <c r="L539" s="672">
        <f t="shared" si="103"/>
        <v>5.2999999999999999E-2</v>
      </c>
      <c r="M539" s="302">
        <f t="shared" si="107"/>
        <v>289617.48633879784</v>
      </c>
      <c r="N539" s="253">
        <f t="shared" si="104"/>
        <v>0</v>
      </c>
      <c r="O539" s="394">
        <f t="shared" si="109"/>
        <v>6595638.1056217402</v>
      </c>
      <c r="P539" s="654"/>
    </row>
    <row r="540" spans="1:16" outlineLevel="1">
      <c r="A540" s="319" t="str">
        <f t="shared" si="101"/>
        <v>19</v>
      </c>
      <c r="B540" s="253" t="str">
        <f t="shared" si="102"/>
        <v>2024-09</v>
      </c>
      <c r="C540" s="253">
        <f t="shared" si="105"/>
        <v>366</v>
      </c>
      <c r="D540" s="350">
        <v>45553</v>
      </c>
      <c r="E540" s="675">
        <f t="shared" si="99"/>
        <v>3.7999999999999999E-2</v>
      </c>
      <c r="F540" s="672">
        <v>1.2999999999999999E-2</v>
      </c>
      <c r="G540" s="672">
        <f t="shared" si="108"/>
        <v>5.0999999999999997E-2</v>
      </c>
      <c r="H540" s="302">
        <f t="shared" si="97"/>
        <v>278688.52459016396</v>
      </c>
      <c r="I540" s="253">
        <f t="shared" si="100"/>
        <v>0</v>
      </c>
      <c r="J540" s="394">
        <f t="shared" si="106"/>
        <v>5016403.1329441648</v>
      </c>
      <c r="L540" s="672">
        <f t="shared" si="103"/>
        <v>5.2999999999999999E-2</v>
      </c>
      <c r="M540" s="302">
        <f t="shared" si="107"/>
        <v>289617.48633879784</v>
      </c>
      <c r="N540" s="253">
        <f t="shared" si="104"/>
        <v>0</v>
      </c>
      <c r="O540" s="394">
        <f t="shared" si="109"/>
        <v>6885255.5919605382</v>
      </c>
      <c r="P540" s="654"/>
    </row>
    <row r="541" spans="1:16" outlineLevel="1">
      <c r="A541" s="319" t="str">
        <f t="shared" si="101"/>
        <v>20</v>
      </c>
      <c r="B541" s="253" t="str">
        <f t="shared" si="102"/>
        <v>2024-09</v>
      </c>
      <c r="C541" s="253">
        <f t="shared" si="105"/>
        <v>366</v>
      </c>
      <c r="D541" s="350">
        <v>45554</v>
      </c>
      <c r="E541" s="675">
        <f t="shared" si="99"/>
        <v>3.7999999999999999E-2</v>
      </c>
      <c r="F541" s="672">
        <v>1.2999999999999999E-2</v>
      </c>
      <c r="G541" s="672">
        <f t="shared" si="108"/>
        <v>5.0999999999999997E-2</v>
      </c>
      <c r="H541" s="302">
        <f t="shared" si="97"/>
        <v>278688.52459016396</v>
      </c>
      <c r="I541" s="253">
        <f t="shared" si="100"/>
        <v>0</v>
      </c>
      <c r="J541" s="394">
        <f t="shared" si="106"/>
        <v>5295091.6575343292</v>
      </c>
      <c r="L541" s="672">
        <f t="shared" si="103"/>
        <v>5.2999999999999999E-2</v>
      </c>
      <c r="M541" s="302">
        <f t="shared" si="107"/>
        <v>289617.48633879784</v>
      </c>
      <c r="N541" s="253">
        <f t="shared" si="104"/>
        <v>0</v>
      </c>
      <c r="O541" s="394">
        <f t="shared" si="109"/>
        <v>7174873.0782993361</v>
      </c>
      <c r="P541" s="654"/>
    </row>
    <row r="542" spans="1:16" outlineLevel="1">
      <c r="A542" s="319" t="str">
        <f t="shared" si="101"/>
        <v>21</v>
      </c>
      <c r="B542" s="253" t="str">
        <f t="shared" si="102"/>
        <v>2024-09</v>
      </c>
      <c r="C542" s="253">
        <f t="shared" si="105"/>
        <v>366</v>
      </c>
      <c r="D542" s="350">
        <v>45555</v>
      </c>
      <c r="E542" s="675">
        <f t="shared" si="99"/>
        <v>3.7999999999999999E-2</v>
      </c>
      <c r="F542" s="672">
        <v>1.2999999999999999E-2</v>
      </c>
      <c r="G542" s="672">
        <f t="shared" si="108"/>
        <v>5.0999999999999997E-2</v>
      </c>
      <c r="H542" s="302">
        <f t="shared" si="97"/>
        <v>278688.52459016396</v>
      </c>
      <c r="I542" s="253">
        <f t="shared" si="100"/>
        <v>0</v>
      </c>
      <c r="J542" s="394">
        <f t="shared" si="106"/>
        <v>5573780.1821244936</v>
      </c>
      <c r="L542" s="672">
        <f t="shared" si="103"/>
        <v>5.2999999999999999E-2</v>
      </c>
      <c r="M542" s="302">
        <f t="shared" si="107"/>
        <v>289617.48633879784</v>
      </c>
      <c r="N542" s="253">
        <f t="shared" si="104"/>
        <v>0</v>
      </c>
      <c r="O542" s="394">
        <f t="shared" si="109"/>
        <v>7464490.5646381341</v>
      </c>
      <c r="P542" s="654"/>
    </row>
    <row r="543" spans="1:16" outlineLevel="1">
      <c r="A543" s="319" t="str">
        <f t="shared" si="101"/>
        <v>22</v>
      </c>
      <c r="B543" s="253" t="str">
        <f t="shared" si="102"/>
        <v>2024-09</v>
      </c>
      <c r="C543" s="253">
        <f t="shared" si="105"/>
        <v>366</v>
      </c>
      <c r="D543" s="350">
        <v>45556</v>
      </c>
      <c r="E543" s="675">
        <f t="shared" si="99"/>
        <v>3.7999999999999999E-2</v>
      </c>
      <c r="F543" s="672">
        <v>1.2999999999999999E-2</v>
      </c>
      <c r="G543" s="672">
        <f t="shared" si="108"/>
        <v>5.0999999999999997E-2</v>
      </c>
      <c r="H543" s="302">
        <f t="shared" si="97"/>
        <v>278688.52459016396</v>
      </c>
      <c r="I543" s="253">
        <f t="shared" si="100"/>
        <v>0</v>
      </c>
      <c r="J543" s="394">
        <f t="shared" si="106"/>
        <v>5852468.7067146581</v>
      </c>
      <c r="L543" s="672">
        <f t="shared" si="103"/>
        <v>5.2999999999999999E-2</v>
      </c>
      <c r="M543" s="302">
        <f t="shared" si="107"/>
        <v>289617.48633879784</v>
      </c>
      <c r="N543" s="253">
        <f t="shared" si="104"/>
        <v>0</v>
      </c>
      <c r="O543" s="394">
        <f t="shared" si="109"/>
        <v>7754108.050976932</v>
      </c>
      <c r="P543" s="654"/>
    </row>
    <row r="544" spans="1:16" outlineLevel="1">
      <c r="A544" s="319" t="str">
        <f t="shared" si="101"/>
        <v>23</v>
      </c>
      <c r="B544" s="253" t="str">
        <f t="shared" si="102"/>
        <v>2024-09</v>
      </c>
      <c r="C544" s="253">
        <f t="shared" si="105"/>
        <v>366</v>
      </c>
      <c r="D544" s="350">
        <v>45557</v>
      </c>
      <c r="E544" s="675">
        <f t="shared" si="99"/>
        <v>3.7999999999999999E-2</v>
      </c>
      <c r="F544" s="672">
        <v>1.2999999999999999E-2</v>
      </c>
      <c r="G544" s="672">
        <f t="shared" si="108"/>
        <v>5.0999999999999997E-2</v>
      </c>
      <c r="H544" s="302">
        <f t="shared" si="97"/>
        <v>278688.52459016396</v>
      </c>
      <c r="I544" s="253">
        <f t="shared" si="100"/>
        <v>0</v>
      </c>
      <c r="J544" s="394">
        <f t="shared" si="106"/>
        <v>6131157.2313048225</v>
      </c>
      <c r="L544" s="672">
        <f t="shared" si="103"/>
        <v>5.2999999999999999E-2</v>
      </c>
      <c r="M544" s="302">
        <f t="shared" si="107"/>
        <v>289617.48633879784</v>
      </c>
      <c r="N544" s="253">
        <f t="shared" si="104"/>
        <v>0</v>
      </c>
      <c r="O544" s="394">
        <f t="shared" si="109"/>
        <v>8043725.53731573</v>
      </c>
      <c r="P544" s="654"/>
    </row>
    <row r="545" spans="1:16" outlineLevel="1">
      <c r="A545" s="319" t="str">
        <f t="shared" si="101"/>
        <v>24</v>
      </c>
      <c r="B545" s="253" t="str">
        <f t="shared" si="102"/>
        <v>2024-09</v>
      </c>
      <c r="C545" s="253">
        <f t="shared" si="105"/>
        <v>366</v>
      </c>
      <c r="D545" s="350">
        <v>45558</v>
      </c>
      <c r="E545" s="675">
        <f t="shared" si="99"/>
        <v>3.7999999999999999E-2</v>
      </c>
      <c r="F545" s="672">
        <v>1.2999999999999999E-2</v>
      </c>
      <c r="G545" s="672">
        <f t="shared" si="108"/>
        <v>5.0999999999999997E-2</v>
      </c>
      <c r="H545" s="302">
        <f t="shared" si="97"/>
        <v>278688.52459016396</v>
      </c>
      <c r="I545" s="253">
        <f t="shared" si="100"/>
        <v>0</v>
      </c>
      <c r="J545" s="394">
        <f t="shared" si="106"/>
        <v>6409845.7558949869</v>
      </c>
      <c r="L545" s="672">
        <f t="shared" si="103"/>
        <v>5.2999999999999999E-2</v>
      </c>
      <c r="M545" s="302">
        <f t="shared" si="107"/>
        <v>289617.48633879784</v>
      </c>
      <c r="N545" s="253">
        <f t="shared" si="104"/>
        <v>0</v>
      </c>
      <c r="O545" s="394">
        <f t="shared" si="109"/>
        <v>8333343.023654528</v>
      </c>
      <c r="P545" s="654"/>
    </row>
    <row r="546" spans="1:16" outlineLevel="1">
      <c r="A546" s="319" t="str">
        <f t="shared" si="101"/>
        <v>25</v>
      </c>
      <c r="B546" s="253" t="str">
        <f t="shared" si="102"/>
        <v>2024-09</v>
      </c>
      <c r="C546" s="253">
        <f t="shared" si="105"/>
        <v>366</v>
      </c>
      <c r="D546" s="350">
        <v>45559</v>
      </c>
      <c r="E546" s="675">
        <f t="shared" si="99"/>
        <v>3.7999999999999999E-2</v>
      </c>
      <c r="F546" s="672">
        <v>1.2999999999999999E-2</v>
      </c>
      <c r="G546" s="672">
        <f t="shared" si="108"/>
        <v>5.0999999999999997E-2</v>
      </c>
      <c r="H546" s="302">
        <f t="shared" si="97"/>
        <v>278688.52459016396</v>
      </c>
      <c r="I546" s="253">
        <f t="shared" si="100"/>
        <v>0</v>
      </c>
      <c r="J546" s="394">
        <f t="shared" si="106"/>
        <v>6688534.2804851513</v>
      </c>
      <c r="L546" s="672">
        <f t="shared" si="103"/>
        <v>5.2999999999999999E-2</v>
      </c>
      <c r="M546" s="302">
        <f t="shared" si="107"/>
        <v>289617.48633879784</v>
      </c>
      <c r="N546" s="253">
        <f t="shared" si="104"/>
        <v>0</v>
      </c>
      <c r="O546" s="394">
        <f t="shared" si="109"/>
        <v>8622960.5099933259</v>
      </c>
      <c r="P546" s="654"/>
    </row>
    <row r="547" spans="1:16" outlineLevel="1">
      <c r="A547" s="319" t="str">
        <f t="shared" si="101"/>
        <v>26</v>
      </c>
      <c r="B547" s="253" t="str">
        <f t="shared" si="102"/>
        <v>2024-09</v>
      </c>
      <c r="C547" s="253">
        <f t="shared" si="105"/>
        <v>366</v>
      </c>
      <c r="D547" s="350">
        <v>45560</v>
      </c>
      <c r="E547" s="675">
        <f t="shared" si="99"/>
        <v>3.7999999999999999E-2</v>
      </c>
      <c r="F547" s="672">
        <v>1.2999999999999999E-2</v>
      </c>
      <c r="G547" s="672">
        <f t="shared" si="108"/>
        <v>5.0999999999999997E-2</v>
      </c>
      <c r="H547" s="302">
        <f t="shared" si="97"/>
        <v>278688.52459016396</v>
      </c>
      <c r="I547" s="253">
        <f t="shared" si="100"/>
        <v>0</v>
      </c>
      <c r="J547" s="394">
        <f t="shared" si="106"/>
        <v>6967222.8050753158</v>
      </c>
      <c r="L547" s="672">
        <f t="shared" si="103"/>
        <v>5.2999999999999999E-2</v>
      </c>
      <c r="M547" s="302">
        <f t="shared" si="107"/>
        <v>289617.48633879784</v>
      </c>
      <c r="N547" s="253">
        <f t="shared" si="104"/>
        <v>0</v>
      </c>
      <c r="O547" s="394">
        <f t="shared" si="109"/>
        <v>8912577.9963321239</v>
      </c>
      <c r="P547" s="654"/>
    </row>
    <row r="548" spans="1:16" outlineLevel="1">
      <c r="A548" s="319" t="str">
        <f t="shared" si="101"/>
        <v>27</v>
      </c>
      <c r="B548" s="253" t="str">
        <f t="shared" si="102"/>
        <v>2024-09</v>
      </c>
      <c r="C548" s="253">
        <f t="shared" si="105"/>
        <v>366</v>
      </c>
      <c r="D548" s="350">
        <v>45561</v>
      </c>
      <c r="E548" s="675">
        <f t="shared" si="99"/>
        <v>3.7999999999999999E-2</v>
      </c>
      <c r="F548" s="672">
        <v>1.2999999999999999E-2</v>
      </c>
      <c r="G548" s="672">
        <f t="shared" si="108"/>
        <v>5.0999999999999997E-2</v>
      </c>
      <c r="H548" s="302">
        <f t="shared" si="97"/>
        <v>278688.52459016396</v>
      </c>
      <c r="I548" s="253">
        <f t="shared" si="100"/>
        <v>0</v>
      </c>
      <c r="J548" s="394">
        <f t="shared" si="106"/>
        <v>7245911.3296654802</v>
      </c>
      <c r="L548" s="672">
        <f t="shared" si="103"/>
        <v>5.2999999999999999E-2</v>
      </c>
      <c r="M548" s="302">
        <f t="shared" si="107"/>
        <v>289617.48633879784</v>
      </c>
      <c r="N548" s="253">
        <f t="shared" si="104"/>
        <v>0</v>
      </c>
      <c r="O548" s="394">
        <f t="shared" si="109"/>
        <v>9202195.4826709218</v>
      </c>
      <c r="P548" s="654"/>
    </row>
    <row r="549" spans="1:16" outlineLevel="1">
      <c r="A549" s="319" t="str">
        <f t="shared" si="101"/>
        <v>28</v>
      </c>
      <c r="B549" s="253" t="str">
        <f t="shared" si="102"/>
        <v>2024-09</v>
      </c>
      <c r="C549" s="253">
        <f t="shared" si="105"/>
        <v>366</v>
      </c>
      <c r="D549" s="350">
        <v>45562</v>
      </c>
      <c r="E549" s="675">
        <f t="shared" si="99"/>
        <v>3.7999999999999999E-2</v>
      </c>
      <c r="F549" s="672">
        <v>1.2999999999999999E-2</v>
      </c>
      <c r="G549" s="672">
        <f t="shared" si="108"/>
        <v>5.0999999999999997E-2</v>
      </c>
      <c r="H549" s="302">
        <f t="shared" si="97"/>
        <v>278688.52459016396</v>
      </c>
      <c r="I549" s="253">
        <f t="shared" si="100"/>
        <v>0</v>
      </c>
      <c r="J549" s="394">
        <f t="shared" si="106"/>
        <v>7524599.8542556446</v>
      </c>
      <c r="L549" s="672">
        <f t="shared" si="103"/>
        <v>5.2999999999999999E-2</v>
      </c>
      <c r="M549" s="302">
        <f t="shared" si="107"/>
        <v>289617.48633879784</v>
      </c>
      <c r="N549" s="253">
        <f t="shared" si="104"/>
        <v>0</v>
      </c>
      <c r="O549" s="394">
        <f t="shared" si="109"/>
        <v>9491812.9690097198</v>
      </c>
      <c r="P549" s="654"/>
    </row>
    <row r="550" spans="1:16" outlineLevel="1">
      <c r="A550" s="319" t="str">
        <f t="shared" si="101"/>
        <v>29</v>
      </c>
      <c r="B550" s="253" t="str">
        <f t="shared" si="102"/>
        <v>2024-09</v>
      </c>
      <c r="C550" s="253">
        <f t="shared" si="105"/>
        <v>366</v>
      </c>
      <c r="D550" s="350">
        <v>45563</v>
      </c>
      <c r="E550" s="675">
        <f t="shared" si="99"/>
        <v>3.7999999999999999E-2</v>
      </c>
      <c r="F550" s="672">
        <v>1.2999999999999999E-2</v>
      </c>
      <c r="G550" s="672">
        <f t="shared" si="108"/>
        <v>5.0999999999999997E-2</v>
      </c>
      <c r="H550" s="302">
        <f t="shared" si="97"/>
        <v>278688.52459016396</v>
      </c>
      <c r="I550" s="253">
        <f t="shared" si="100"/>
        <v>0</v>
      </c>
      <c r="J550" s="394">
        <f t="shared" si="106"/>
        <v>7803288.378845809</v>
      </c>
      <c r="L550" s="672">
        <f t="shared" si="103"/>
        <v>5.2999999999999999E-2</v>
      </c>
      <c r="M550" s="302">
        <f t="shared" si="107"/>
        <v>289617.48633879784</v>
      </c>
      <c r="N550" s="253">
        <f t="shared" si="104"/>
        <v>0</v>
      </c>
      <c r="O550" s="394">
        <f t="shared" si="109"/>
        <v>9781430.4553485177</v>
      </c>
      <c r="P550" s="654"/>
    </row>
    <row r="551" spans="1:16" outlineLevel="1">
      <c r="A551" s="319" t="str">
        <f t="shared" si="101"/>
        <v>30</v>
      </c>
      <c r="B551" s="253" t="str">
        <f t="shared" si="102"/>
        <v>2024-09</v>
      </c>
      <c r="C551" s="253">
        <f t="shared" si="105"/>
        <v>366</v>
      </c>
      <c r="D551" s="350">
        <v>45564</v>
      </c>
      <c r="E551" s="675">
        <f t="shared" si="99"/>
        <v>3.7999999999999999E-2</v>
      </c>
      <c r="F551" s="672">
        <v>1.2999999999999999E-2</v>
      </c>
      <c r="G551" s="672">
        <f t="shared" si="108"/>
        <v>5.0999999999999997E-2</v>
      </c>
      <c r="H551" s="302">
        <f t="shared" si="97"/>
        <v>278688.52459016396</v>
      </c>
      <c r="I551" s="253">
        <f t="shared" si="100"/>
        <v>0</v>
      </c>
      <c r="J551" s="394">
        <f t="shared" si="106"/>
        <v>8081976.9034359735</v>
      </c>
      <c r="L551" s="672">
        <f t="shared" si="103"/>
        <v>5.2999999999999999E-2</v>
      </c>
      <c r="M551" s="302">
        <f t="shared" si="107"/>
        <v>289617.48633879784</v>
      </c>
      <c r="N551" s="253">
        <f t="shared" si="104"/>
        <v>0</v>
      </c>
      <c r="O551" s="394">
        <f t="shared" si="109"/>
        <v>10071047.941687316</v>
      </c>
      <c r="P551" s="654"/>
    </row>
    <row r="552" spans="1:16" outlineLevel="1">
      <c r="A552" s="664" t="str">
        <f t="shared" si="101"/>
        <v>01</v>
      </c>
      <c r="B552" s="253" t="str">
        <f t="shared" si="102"/>
        <v>2024-09</v>
      </c>
      <c r="C552" s="665">
        <f t="shared" si="105"/>
        <v>366</v>
      </c>
      <c r="D552" s="666">
        <v>45565</v>
      </c>
      <c r="E552" s="676">
        <f t="shared" si="99"/>
        <v>3.7999999999999999E-2</v>
      </c>
      <c r="F552" s="677">
        <v>1.2999999999999999E-2</v>
      </c>
      <c r="G552" s="677">
        <f t="shared" si="108"/>
        <v>5.0999999999999997E-2</v>
      </c>
      <c r="H552" s="667">
        <f t="shared" si="97"/>
        <v>278688.52459016396</v>
      </c>
      <c r="I552" s="665">
        <v>8360655</v>
      </c>
      <c r="J552" s="671">
        <f t="shared" si="106"/>
        <v>10.42802613787353</v>
      </c>
      <c r="K552" s="680"/>
      <c r="L552" s="677">
        <f t="shared" si="103"/>
        <v>5.2999999999999999E-2</v>
      </c>
      <c r="M552" s="667">
        <f t="shared" si="107"/>
        <v>289617.48633879784</v>
      </c>
      <c r="N552" s="665">
        <f t="shared" si="104"/>
        <v>8360655</v>
      </c>
      <c r="O552" s="671">
        <f t="shared" si="109"/>
        <v>2000010.4280261137</v>
      </c>
      <c r="P552" s="654"/>
    </row>
    <row r="553" spans="1:16" outlineLevel="1">
      <c r="A553" s="319" t="str">
        <f t="shared" si="101"/>
        <v>02</v>
      </c>
      <c r="B553" s="253" t="str">
        <f t="shared" si="102"/>
        <v>2024-10</v>
      </c>
      <c r="C553" s="253">
        <f t="shared" si="105"/>
        <v>366</v>
      </c>
      <c r="D553" s="350">
        <v>45566</v>
      </c>
      <c r="E553" s="675">
        <f t="shared" si="99"/>
        <v>3.7999999999999999E-2</v>
      </c>
      <c r="F553" s="672">
        <v>1.2999999999999999E-2</v>
      </c>
      <c r="G553" s="672">
        <f t="shared" si="108"/>
        <v>5.0999999999999997E-2</v>
      </c>
      <c r="H553" s="302">
        <f t="shared" si="97"/>
        <v>278688.52459016396</v>
      </c>
      <c r="I553" s="253">
        <f t="shared" si="100"/>
        <v>0</v>
      </c>
      <c r="J553" s="394">
        <f t="shared" si="106"/>
        <v>278698.95261630183</v>
      </c>
      <c r="L553" s="672">
        <f t="shared" si="103"/>
        <v>5.2999999999999999E-2</v>
      </c>
      <c r="M553" s="302">
        <f t="shared" si="107"/>
        <v>289617.48633879784</v>
      </c>
      <c r="N553" s="253">
        <f t="shared" si="104"/>
        <v>0</v>
      </c>
      <c r="O553" s="394">
        <f t="shared" si="109"/>
        <v>2289627.9143649116</v>
      </c>
      <c r="P553" s="654"/>
    </row>
    <row r="554" spans="1:16" outlineLevel="1">
      <c r="A554" s="319" t="str">
        <f t="shared" si="101"/>
        <v>03</v>
      </c>
      <c r="B554" s="253" t="str">
        <f t="shared" si="102"/>
        <v>2024-10</v>
      </c>
      <c r="C554" s="253">
        <f t="shared" si="105"/>
        <v>366</v>
      </c>
      <c r="D554" s="350">
        <v>45567</v>
      </c>
      <c r="E554" s="675">
        <f t="shared" si="99"/>
        <v>3.7999999999999999E-2</v>
      </c>
      <c r="F554" s="672">
        <v>1.2999999999999999E-2</v>
      </c>
      <c r="G554" s="672">
        <f t="shared" si="108"/>
        <v>5.0999999999999997E-2</v>
      </c>
      <c r="H554" s="302">
        <f t="shared" si="97"/>
        <v>278688.52459016396</v>
      </c>
      <c r="I554" s="253">
        <f t="shared" si="100"/>
        <v>0</v>
      </c>
      <c r="J554" s="394">
        <f t="shared" si="106"/>
        <v>557387.47720646579</v>
      </c>
      <c r="L554" s="672">
        <f t="shared" si="103"/>
        <v>5.2999999999999999E-2</v>
      </c>
      <c r="M554" s="302">
        <f t="shared" si="107"/>
        <v>289617.48633879784</v>
      </c>
      <c r="N554" s="253">
        <f t="shared" si="104"/>
        <v>0</v>
      </c>
      <c r="O554" s="394">
        <f t="shared" si="109"/>
        <v>2579245.4007037096</v>
      </c>
      <c r="P554" s="654"/>
    </row>
    <row r="555" spans="1:16" outlineLevel="1">
      <c r="A555" s="319" t="str">
        <f t="shared" si="101"/>
        <v>04</v>
      </c>
      <c r="B555" s="253" t="str">
        <f t="shared" si="102"/>
        <v>2024-10</v>
      </c>
      <c r="C555" s="253">
        <f t="shared" si="105"/>
        <v>366</v>
      </c>
      <c r="D555" s="350">
        <v>45568</v>
      </c>
      <c r="E555" s="675">
        <f t="shared" si="99"/>
        <v>3.7999999999999999E-2</v>
      </c>
      <c r="F555" s="672">
        <v>1.2999999999999999E-2</v>
      </c>
      <c r="G555" s="672">
        <f t="shared" si="108"/>
        <v>5.0999999999999997E-2</v>
      </c>
      <c r="H555" s="302">
        <f t="shared" si="97"/>
        <v>278688.52459016396</v>
      </c>
      <c r="I555" s="253">
        <f t="shared" si="100"/>
        <v>0</v>
      </c>
      <c r="J555" s="394">
        <f t="shared" si="106"/>
        <v>836076.00179662975</v>
      </c>
      <c r="L555" s="672">
        <f t="shared" si="103"/>
        <v>5.2999999999999999E-2</v>
      </c>
      <c r="M555" s="302">
        <f t="shared" si="107"/>
        <v>289617.48633879784</v>
      </c>
      <c r="N555" s="253">
        <f t="shared" si="104"/>
        <v>0</v>
      </c>
      <c r="O555" s="394">
        <f t="shared" si="109"/>
        <v>2868862.8870425075</v>
      </c>
      <c r="P555" s="654"/>
    </row>
    <row r="556" spans="1:16" outlineLevel="1">
      <c r="A556" s="319" t="str">
        <f t="shared" si="101"/>
        <v>05</v>
      </c>
      <c r="B556" s="253" t="str">
        <f t="shared" si="102"/>
        <v>2024-10</v>
      </c>
      <c r="C556" s="253">
        <f t="shared" si="105"/>
        <v>366</v>
      </c>
      <c r="D556" s="350">
        <v>45569</v>
      </c>
      <c r="E556" s="675">
        <f t="shared" si="99"/>
        <v>3.7999999999999999E-2</v>
      </c>
      <c r="F556" s="672">
        <v>1.2999999999999999E-2</v>
      </c>
      <c r="G556" s="672">
        <f t="shared" si="108"/>
        <v>5.0999999999999997E-2</v>
      </c>
      <c r="H556" s="302">
        <f t="shared" si="97"/>
        <v>278688.52459016396</v>
      </c>
      <c r="I556" s="253">
        <f t="shared" si="100"/>
        <v>0</v>
      </c>
      <c r="J556" s="394">
        <f t="shared" si="106"/>
        <v>1114764.5263867937</v>
      </c>
      <c r="L556" s="672">
        <f t="shared" si="103"/>
        <v>5.2999999999999999E-2</v>
      </c>
      <c r="M556" s="302">
        <f t="shared" si="107"/>
        <v>289617.48633879784</v>
      </c>
      <c r="N556" s="253">
        <f t="shared" si="104"/>
        <v>0</v>
      </c>
      <c r="O556" s="394">
        <f t="shared" si="109"/>
        <v>3158480.3733813055</v>
      </c>
      <c r="P556" s="654"/>
    </row>
    <row r="557" spans="1:16" outlineLevel="1">
      <c r="A557" s="319" t="str">
        <f t="shared" si="101"/>
        <v>06</v>
      </c>
      <c r="B557" s="253" t="str">
        <f t="shared" si="102"/>
        <v>2024-10</v>
      </c>
      <c r="C557" s="253">
        <f t="shared" si="105"/>
        <v>366</v>
      </c>
      <c r="D557" s="350">
        <v>45570</v>
      </c>
      <c r="E557" s="675">
        <f t="shared" si="99"/>
        <v>3.7999999999999999E-2</v>
      </c>
      <c r="F557" s="672">
        <v>1.2999999999999999E-2</v>
      </c>
      <c r="G557" s="672">
        <f t="shared" si="108"/>
        <v>5.0999999999999997E-2</v>
      </c>
      <c r="H557" s="302">
        <f t="shared" si="97"/>
        <v>278688.52459016396</v>
      </c>
      <c r="I557" s="253">
        <f t="shared" si="100"/>
        <v>0</v>
      </c>
      <c r="J557" s="394">
        <f t="shared" si="106"/>
        <v>1393453.0509769577</v>
      </c>
      <c r="L557" s="672">
        <f t="shared" si="103"/>
        <v>5.2999999999999999E-2</v>
      </c>
      <c r="M557" s="302">
        <f t="shared" si="107"/>
        <v>289617.48633879784</v>
      </c>
      <c r="N557" s="253">
        <f t="shared" si="104"/>
        <v>0</v>
      </c>
      <c r="O557" s="394">
        <f t="shared" si="109"/>
        <v>3448097.8597201034</v>
      </c>
      <c r="P557" s="654"/>
    </row>
    <row r="558" spans="1:16" outlineLevel="1">
      <c r="A558" s="319" t="str">
        <f t="shared" si="101"/>
        <v>07</v>
      </c>
      <c r="B558" s="253" t="str">
        <f t="shared" si="102"/>
        <v>2024-10</v>
      </c>
      <c r="C558" s="253">
        <f t="shared" si="105"/>
        <v>366</v>
      </c>
      <c r="D558" s="350">
        <v>45571</v>
      </c>
      <c r="E558" s="675">
        <f t="shared" si="99"/>
        <v>3.7999999999999999E-2</v>
      </c>
      <c r="F558" s="672">
        <v>1.2999999999999999E-2</v>
      </c>
      <c r="G558" s="672">
        <f t="shared" si="108"/>
        <v>5.0999999999999997E-2</v>
      </c>
      <c r="H558" s="302">
        <f t="shared" si="97"/>
        <v>278688.52459016396</v>
      </c>
      <c r="I558" s="253">
        <f t="shared" si="100"/>
        <v>0</v>
      </c>
      <c r="J558" s="394">
        <f t="shared" si="106"/>
        <v>1672141.5755671216</v>
      </c>
      <c r="L558" s="672">
        <f t="shared" si="103"/>
        <v>5.2999999999999999E-2</v>
      </c>
      <c r="M558" s="302">
        <f t="shared" si="107"/>
        <v>289617.48633879784</v>
      </c>
      <c r="N558" s="253">
        <f t="shared" si="104"/>
        <v>0</v>
      </c>
      <c r="O558" s="394">
        <f t="shared" si="109"/>
        <v>3737715.3460589014</v>
      </c>
      <c r="P558" s="654"/>
    </row>
    <row r="559" spans="1:16" outlineLevel="1">
      <c r="A559" s="319" t="str">
        <f t="shared" si="101"/>
        <v>08</v>
      </c>
      <c r="B559" s="253" t="str">
        <f t="shared" si="102"/>
        <v>2024-10</v>
      </c>
      <c r="C559" s="253">
        <f t="shared" si="105"/>
        <v>366</v>
      </c>
      <c r="D559" s="350">
        <v>45572</v>
      </c>
      <c r="E559" s="675">
        <f t="shared" si="99"/>
        <v>3.7999999999999999E-2</v>
      </c>
      <c r="F559" s="672">
        <v>1.2999999999999999E-2</v>
      </c>
      <c r="G559" s="672">
        <f t="shared" si="108"/>
        <v>5.0999999999999997E-2</v>
      </c>
      <c r="H559" s="302">
        <f t="shared" si="97"/>
        <v>278688.52459016396</v>
      </c>
      <c r="I559" s="253">
        <f t="shared" si="100"/>
        <v>0</v>
      </c>
      <c r="J559" s="394">
        <f t="shared" si="106"/>
        <v>1950830.1001572856</v>
      </c>
      <c r="L559" s="672">
        <f t="shared" si="103"/>
        <v>5.2999999999999999E-2</v>
      </c>
      <c r="M559" s="302">
        <f t="shared" si="107"/>
        <v>289617.48633879784</v>
      </c>
      <c r="N559" s="253">
        <f t="shared" si="104"/>
        <v>0</v>
      </c>
      <c r="O559" s="394">
        <f t="shared" si="109"/>
        <v>4027332.8323976994</v>
      </c>
      <c r="P559" s="654"/>
    </row>
    <row r="560" spans="1:16" outlineLevel="1">
      <c r="A560" s="319" t="str">
        <f t="shared" si="101"/>
        <v>09</v>
      </c>
      <c r="B560" s="253" t="str">
        <f t="shared" si="102"/>
        <v>2024-10</v>
      </c>
      <c r="C560" s="253">
        <f t="shared" si="105"/>
        <v>366</v>
      </c>
      <c r="D560" s="350">
        <v>45573</v>
      </c>
      <c r="E560" s="675">
        <f t="shared" si="99"/>
        <v>3.7999999999999999E-2</v>
      </c>
      <c r="F560" s="672">
        <v>1.2999999999999999E-2</v>
      </c>
      <c r="G560" s="672">
        <f t="shared" si="108"/>
        <v>5.0999999999999997E-2</v>
      </c>
      <c r="H560" s="302">
        <f t="shared" si="97"/>
        <v>278688.52459016396</v>
      </c>
      <c r="I560" s="253">
        <f t="shared" si="100"/>
        <v>0</v>
      </c>
      <c r="J560" s="394">
        <f t="shared" si="106"/>
        <v>2229518.6247474495</v>
      </c>
      <c r="L560" s="672">
        <f t="shared" si="103"/>
        <v>5.2999999999999999E-2</v>
      </c>
      <c r="M560" s="302">
        <f t="shared" si="107"/>
        <v>289617.48633879784</v>
      </c>
      <c r="N560" s="253">
        <f t="shared" si="104"/>
        <v>0</v>
      </c>
      <c r="O560" s="394">
        <f t="shared" si="109"/>
        <v>4316950.3187364973</v>
      </c>
      <c r="P560" s="654"/>
    </row>
    <row r="561" spans="1:16" outlineLevel="1">
      <c r="A561" s="319" t="str">
        <f t="shared" si="101"/>
        <v>10</v>
      </c>
      <c r="B561" s="253" t="str">
        <f t="shared" si="102"/>
        <v>2024-10</v>
      </c>
      <c r="C561" s="253">
        <f t="shared" si="105"/>
        <v>366</v>
      </c>
      <c r="D561" s="350">
        <v>45574</v>
      </c>
      <c r="E561" s="675">
        <f t="shared" si="99"/>
        <v>3.7999999999999999E-2</v>
      </c>
      <c r="F561" s="672">
        <v>1.2999999999999999E-2</v>
      </c>
      <c r="G561" s="672">
        <f t="shared" si="108"/>
        <v>5.0999999999999997E-2</v>
      </c>
      <c r="H561" s="302">
        <f t="shared" si="97"/>
        <v>278688.52459016396</v>
      </c>
      <c r="I561" s="253">
        <f t="shared" si="100"/>
        <v>0</v>
      </c>
      <c r="J561" s="394">
        <f t="shared" si="106"/>
        <v>2508207.1493376135</v>
      </c>
      <c r="L561" s="672">
        <f t="shared" si="103"/>
        <v>5.2999999999999999E-2</v>
      </c>
      <c r="M561" s="302">
        <f t="shared" si="107"/>
        <v>289617.48633879784</v>
      </c>
      <c r="N561" s="253">
        <f t="shared" si="104"/>
        <v>0</v>
      </c>
      <c r="O561" s="394">
        <f t="shared" si="109"/>
        <v>4606567.8050752953</v>
      </c>
      <c r="P561" s="654"/>
    </row>
    <row r="562" spans="1:16" outlineLevel="1">
      <c r="A562" s="319" t="str">
        <f t="shared" si="101"/>
        <v>11</v>
      </c>
      <c r="B562" s="253" t="str">
        <f t="shared" si="102"/>
        <v>2024-10</v>
      </c>
      <c r="C562" s="253">
        <f t="shared" si="105"/>
        <v>366</v>
      </c>
      <c r="D562" s="350">
        <v>45575</v>
      </c>
      <c r="E562" s="675">
        <f t="shared" si="99"/>
        <v>3.7999999999999999E-2</v>
      </c>
      <c r="F562" s="672">
        <v>1.2999999999999999E-2</v>
      </c>
      <c r="G562" s="672">
        <f t="shared" si="108"/>
        <v>5.0999999999999997E-2</v>
      </c>
      <c r="H562" s="302">
        <f t="shared" si="97"/>
        <v>278688.52459016396</v>
      </c>
      <c r="I562" s="253">
        <f t="shared" si="100"/>
        <v>0</v>
      </c>
      <c r="J562" s="394">
        <f t="shared" si="106"/>
        <v>2786895.6739277774</v>
      </c>
      <c r="L562" s="672">
        <f t="shared" si="103"/>
        <v>5.2999999999999999E-2</v>
      </c>
      <c r="M562" s="302">
        <f t="shared" si="107"/>
        <v>289617.48633879784</v>
      </c>
      <c r="N562" s="253">
        <f t="shared" si="104"/>
        <v>0</v>
      </c>
      <c r="O562" s="394">
        <f t="shared" si="109"/>
        <v>4896185.2914140932</v>
      </c>
      <c r="P562" s="654"/>
    </row>
    <row r="563" spans="1:16" outlineLevel="1">
      <c r="A563" s="319" t="str">
        <f t="shared" si="101"/>
        <v>12</v>
      </c>
      <c r="B563" s="253" t="str">
        <f t="shared" si="102"/>
        <v>2024-10</v>
      </c>
      <c r="C563" s="253">
        <f t="shared" si="105"/>
        <v>366</v>
      </c>
      <c r="D563" s="350">
        <v>45576</v>
      </c>
      <c r="E563" s="675">
        <f t="shared" si="99"/>
        <v>3.7999999999999999E-2</v>
      </c>
      <c r="F563" s="672">
        <v>1.2999999999999999E-2</v>
      </c>
      <c r="G563" s="672">
        <f t="shared" si="108"/>
        <v>5.0999999999999997E-2</v>
      </c>
      <c r="H563" s="302">
        <f t="shared" ref="H563:H626" si="110">$B$1*$G563/C563*(D563-D562)</f>
        <v>278688.52459016396</v>
      </c>
      <c r="I563" s="253">
        <f t="shared" si="100"/>
        <v>0</v>
      </c>
      <c r="J563" s="394">
        <f t="shared" si="106"/>
        <v>3065584.1985179414</v>
      </c>
      <c r="L563" s="672">
        <f t="shared" si="103"/>
        <v>5.2999999999999999E-2</v>
      </c>
      <c r="M563" s="302">
        <f t="shared" si="107"/>
        <v>289617.48633879784</v>
      </c>
      <c r="N563" s="253">
        <f t="shared" si="104"/>
        <v>0</v>
      </c>
      <c r="O563" s="394">
        <f t="shared" si="109"/>
        <v>5185802.7777528912</v>
      </c>
      <c r="P563" s="654"/>
    </row>
    <row r="564" spans="1:16" outlineLevel="1">
      <c r="A564" s="319" t="str">
        <f t="shared" si="101"/>
        <v>13</v>
      </c>
      <c r="B564" s="253" t="str">
        <f t="shared" si="102"/>
        <v>2024-10</v>
      </c>
      <c r="C564" s="253">
        <f t="shared" si="105"/>
        <v>366</v>
      </c>
      <c r="D564" s="350">
        <v>45577</v>
      </c>
      <c r="E564" s="675">
        <f t="shared" ref="E564:E627" si="111">+E563</f>
        <v>3.7999999999999999E-2</v>
      </c>
      <c r="F564" s="672">
        <v>1.2999999999999999E-2</v>
      </c>
      <c r="G564" s="672">
        <f t="shared" si="108"/>
        <v>5.0999999999999997E-2</v>
      </c>
      <c r="H564" s="302">
        <f t="shared" si="110"/>
        <v>278688.52459016396</v>
      </c>
      <c r="I564" s="253">
        <f t="shared" si="100"/>
        <v>0</v>
      </c>
      <c r="J564" s="394">
        <f t="shared" si="106"/>
        <v>3344272.7231081054</v>
      </c>
      <c r="L564" s="672">
        <f t="shared" si="103"/>
        <v>5.2999999999999999E-2</v>
      </c>
      <c r="M564" s="302">
        <f t="shared" si="107"/>
        <v>289617.48633879784</v>
      </c>
      <c r="N564" s="253">
        <f t="shared" si="104"/>
        <v>0</v>
      </c>
      <c r="O564" s="394">
        <f t="shared" si="109"/>
        <v>5475420.2640916891</v>
      </c>
      <c r="P564" s="654"/>
    </row>
    <row r="565" spans="1:16" outlineLevel="1">
      <c r="A565" s="319" t="str">
        <f t="shared" si="101"/>
        <v>14</v>
      </c>
      <c r="B565" s="253" t="str">
        <f t="shared" si="102"/>
        <v>2024-10</v>
      </c>
      <c r="C565" s="253">
        <f t="shared" si="105"/>
        <v>366</v>
      </c>
      <c r="D565" s="350">
        <v>45578</v>
      </c>
      <c r="E565" s="675">
        <f t="shared" si="111"/>
        <v>3.7999999999999999E-2</v>
      </c>
      <c r="F565" s="672">
        <v>1.2999999999999999E-2</v>
      </c>
      <c r="G565" s="672">
        <f t="shared" si="108"/>
        <v>5.0999999999999997E-2</v>
      </c>
      <c r="H565" s="302">
        <f t="shared" si="110"/>
        <v>278688.52459016396</v>
      </c>
      <c r="I565" s="253">
        <f t="shared" si="100"/>
        <v>0</v>
      </c>
      <c r="J565" s="394">
        <f t="shared" si="106"/>
        <v>3622961.2476982693</v>
      </c>
      <c r="L565" s="672">
        <f t="shared" si="103"/>
        <v>5.2999999999999999E-2</v>
      </c>
      <c r="M565" s="302">
        <f t="shared" si="107"/>
        <v>289617.48633879784</v>
      </c>
      <c r="N565" s="253">
        <f t="shared" si="104"/>
        <v>0</v>
      </c>
      <c r="O565" s="394">
        <f t="shared" si="109"/>
        <v>5765037.7504304871</v>
      </c>
      <c r="P565" s="654"/>
    </row>
    <row r="566" spans="1:16" outlineLevel="1">
      <c r="A566" s="319" t="str">
        <f t="shared" si="101"/>
        <v>15</v>
      </c>
      <c r="B566" s="253" t="str">
        <f t="shared" si="102"/>
        <v>2024-10</v>
      </c>
      <c r="C566" s="253">
        <f t="shared" si="105"/>
        <v>366</v>
      </c>
      <c r="D566" s="350">
        <v>45579</v>
      </c>
      <c r="E566" s="675">
        <f t="shared" si="111"/>
        <v>3.7999999999999999E-2</v>
      </c>
      <c r="F566" s="672">
        <v>1.2999999999999999E-2</v>
      </c>
      <c r="G566" s="672">
        <f t="shared" si="108"/>
        <v>5.0999999999999997E-2</v>
      </c>
      <c r="H566" s="302">
        <f t="shared" si="110"/>
        <v>278688.52459016396</v>
      </c>
      <c r="I566" s="253">
        <f t="shared" si="100"/>
        <v>0</v>
      </c>
      <c r="J566" s="394">
        <f t="shared" si="106"/>
        <v>3901649.7722884333</v>
      </c>
      <c r="L566" s="672">
        <f t="shared" si="103"/>
        <v>5.2999999999999999E-2</v>
      </c>
      <c r="M566" s="302">
        <f t="shared" si="107"/>
        <v>289617.48633879784</v>
      </c>
      <c r="N566" s="253">
        <f t="shared" si="104"/>
        <v>0</v>
      </c>
      <c r="O566" s="394">
        <f t="shared" si="109"/>
        <v>6054655.2367692851</v>
      </c>
      <c r="P566" s="654"/>
    </row>
    <row r="567" spans="1:16" outlineLevel="1">
      <c r="A567" s="319" t="str">
        <f t="shared" si="101"/>
        <v>16</v>
      </c>
      <c r="B567" s="253" t="str">
        <f t="shared" si="102"/>
        <v>2024-10</v>
      </c>
      <c r="C567" s="253">
        <f t="shared" si="105"/>
        <v>366</v>
      </c>
      <c r="D567" s="350">
        <v>45580</v>
      </c>
      <c r="E567" s="675">
        <f t="shared" si="111"/>
        <v>3.7999999999999999E-2</v>
      </c>
      <c r="F567" s="672">
        <v>1.2999999999999999E-2</v>
      </c>
      <c r="G567" s="672">
        <f t="shared" si="108"/>
        <v>5.0999999999999997E-2</v>
      </c>
      <c r="H567" s="302">
        <f t="shared" si="110"/>
        <v>278688.52459016396</v>
      </c>
      <c r="I567" s="253">
        <f t="shared" si="100"/>
        <v>0</v>
      </c>
      <c r="J567" s="394">
        <f t="shared" si="106"/>
        <v>4180338.2968785972</v>
      </c>
      <c r="L567" s="672">
        <f t="shared" si="103"/>
        <v>5.2999999999999999E-2</v>
      </c>
      <c r="M567" s="302">
        <f t="shared" si="107"/>
        <v>289617.48633879784</v>
      </c>
      <c r="N567" s="253">
        <f t="shared" si="104"/>
        <v>0</v>
      </c>
      <c r="O567" s="394">
        <f t="shared" si="109"/>
        <v>6344272.723108083</v>
      </c>
      <c r="P567" s="654"/>
    </row>
    <row r="568" spans="1:16" outlineLevel="1">
      <c r="A568" s="319" t="str">
        <f t="shared" si="101"/>
        <v>17</v>
      </c>
      <c r="B568" s="253" t="str">
        <f t="shared" si="102"/>
        <v>2024-10</v>
      </c>
      <c r="C568" s="253">
        <f t="shared" si="105"/>
        <v>366</v>
      </c>
      <c r="D568" s="350">
        <v>45581</v>
      </c>
      <c r="E568" s="675">
        <f t="shared" si="111"/>
        <v>3.7999999999999999E-2</v>
      </c>
      <c r="F568" s="672">
        <v>1.2999999999999999E-2</v>
      </c>
      <c r="G568" s="672">
        <f t="shared" si="108"/>
        <v>5.0999999999999997E-2</v>
      </c>
      <c r="H568" s="302">
        <f t="shared" si="110"/>
        <v>278688.52459016396</v>
      </c>
      <c r="I568" s="253">
        <f t="shared" si="100"/>
        <v>0</v>
      </c>
      <c r="J568" s="394">
        <f t="shared" si="106"/>
        <v>4459026.8214687612</v>
      </c>
      <c r="L568" s="672">
        <f t="shared" si="103"/>
        <v>5.2999999999999999E-2</v>
      </c>
      <c r="M568" s="302">
        <f t="shared" si="107"/>
        <v>289617.48633879784</v>
      </c>
      <c r="N568" s="253">
        <f t="shared" si="104"/>
        <v>0</v>
      </c>
      <c r="O568" s="394">
        <f t="shared" si="109"/>
        <v>6633890.209446881</v>
      </c>
      <c r="P568" s="654"/>
    </row>
    <row r="569" spans="1:16" outlineLevel="1">
      <c r="A569" s="319" t="str">
        <f t="shared" si="101"/>
        <v>18</v>
      </c>
      <c r="B569" s="253" t="str">
        <f t="shared" si="102"/>
        <v>2024-10</v>
      </c>
      <c r="C569" s="253">
        <f t="shared" si="105"/>
        <v>366</v>
      </c>
      <c r="D569" s="350">
        <v>45582</v>
      </c>
      <c r="E569" s="675">
        <f t="shared" si="111"/>
        <v>3.7999999999999999E-2</v>
      </c>
      <c r="F569" s="672">
        <v>1.2999999999999999E-2</v>
      </c>
      <c r="G569" s="672">
        <f t="shared" si="108"/>
        <v>5.0999999999999997E-2</v>
      </c>
      <c r="H569" s="302">
        <f t="shared" si="110"/>
        <v>278688.52459016396</v>
      </c>
      <c r="I569" s="253">
        <f t="shared" si="100"/>
        <v>0</v>
      </c>
      <c r="J569" s="394">
        <f t="shared" si="106"/>
        <v>4737715.3460589256</v>
      </c>
      <c r="L569" s="672">
        <f t="shared" si="103"/>
        <v>5.2999999999999999E-2</v>
      </c>
      <c r="M569" s="302">
        <f t="shared" si="107"/>
        <v>289617.48633879784</v>
      </c>
      <c r="N569" s="253">
        <f t="shared" si="104"/>
        <v>0</v>
      </c>
      <c r="O569" s="394">
        <f t="shared" si="109"/>
        <v>6923507.6957856789</v>
      </c>
      <c r="P569" s="654"/>
    </row>
    <row r="570" spans="1:16" outlineLevel="1">
      <c r="A570" s="319" t="str">
        <f t="shared" si="101"/>
        <v>19</v>
      </c>
      <c r="B570" s="253" t="str">
        <f t="shared" si="102"/>
        <v>2024-10</v>
      </c>
      <c r="C570" s="253">
        <f t="shared" si="105"/>
        <v>366</v>
      </c>
      <c r="D570" s="350">
        <v>45583</v>
      </c>
      <c r="E570" s="675">
        <f t="shared" si="111"/>
        <v>3.7999999999999999E-2</v>
      </c>
      <c r="F570" s="672">
        <v>1.2999999999999999E-2</v>
      </c>
      <c r="G570" s="672">
        <f t="shared" si="108"/>
        <v>5.0999999999999997E-2</v>
      </c>
      <c r="H570" s="302">
        <f t="shared" si="110"/>
        <v>278688.52459016396</v>
      </c>
      <c r="I570" s="253">
        <f t="shared" si="100"/>
        <v>0</v>
      </c>
      <c r="J570" s="394">
        <f t="shared" si="106"/>
        <v>5016403.87064909</v>
      </c>
      <c r="L570" s="672">
        <f t="shared" si="103"/>
        <v>5.2999999999999999E-2</v>
      </c>
      <c r="M570" s="302">
        <f t="shared" si="107"/>
        <v>289617.48633879784</v>
      </c>
      <c r="N570" s="253">
        <f t="shared" si="104"/>
        <v>0</v>
      </c>
      <c r="O570" s="394">
        <f t="shared" si="109"/>
        <v>7213125.1821244769</v>
      </c>
      <c r="P570" s="654"/>
    </row>
    <row r="571" spans="1:16" outlineLevel="1">
      <c r="A571" s="319" t="str">
        <f t="shared" si="101"/>
        <v>20</v>
      </c>
      <c r="B571" s="253" t="str">
        <f t="shared" si="102"/>
        <v>2024-10</v>
      </c>
      <c r="C571" s="253">
        <f t="shared" si="105"/>
        <v>366</v>
      </c>
      <c r="D571" s="350">
        <v>45584</v>
      </c>
      <c r="E571" s="675">
        <f t="shared" si="111"/>
        <v>3.7999999999999999E-2</v>
      </c>
      <c r="F571" s="672">
        <v>1.2999999999999999E-2</v>
      </c>
      <c r="G571" s="672">
        <f t="shared" si="108"/>
        <v>5.0999999999999997E-2</v>
      </c>
      <c r="H571" s="302">
        <f t="shared" si="110"/>
        <v>278688.52459016396</v>
      </c>
      <c r="I571" s="253">
        <f t="shared" si="100"/>
        <v>0</v>
      </c>
      <c r="J571" s="394">
        <f t="shared" si="106"/>
        <v>5295092.3952392545</v>
      </c>
      <c r="L571" s="672">
        <f t="shared" si="103"/>
        <v>5.2999999999999999E-2</v>
      </c>
      <c r="M571" s="302">
        <f t="shared" si="107"/>
        <v>289617.48633879784</v>
      </c>
      <c r="N571" s="253">
        <f t="shared" si="104"/>
        <v>0</v>
      </c>
      <c r="O571" s="394">
        <f t="shared" si="109"/>
        <v>7502742.6684632748</v>
      </c>
      <c r="P571" s="654"/>
    </row>
    <row r="572" spans="1:16" outlineLevel="1">
      <c r="A572" s="319" t="str">
        <f t="shared" si="101"/>
        <v>21</v>
      </c>
      <c r="B572" s="253" t="str">
        <f t="shared" si="102"/>
        <v>2024-10</v>
      </c>
      <c r="C572" s="253">
        <f t="shared" si="105"/>
        <v>366</v>
      </c>
      <c r="D572" s="350">
        <v>45585</v>
      </c>
      <c r="E572" s="675">
        <f t="shared" si="111"/>
        <v>3.7999999999999999E-2</v>
      </c>
      <c r="F572" s="672">
        <v>1.2999999999999999E-2</v>
      </c>
      <c r="G572" s="672">
        <f t="shared" si="108"/>
        <v>5.0999999999999997E-2</v>
      </c>
      <c r="H572" s="302">
        <f t="shared" si="110"/>
        <v>278688.52459016396</v>
      </c>
      <c r="I572" s="253">
        <f t="shared" si="100"/>
        <v>0</v>
      </c>
      <c r="J572" s="394">
        <f t="shared" si="106"/>
        <v>5573780.9198294189</v>
      </c>
      <c r="L572" s="672">
        <f t="shared" si="103"/>
        <v>5.2999999999999999E-2</v>
      </c>
      <c r="M572" s="302">
        <f t="shared" si="107"/>
        <v>289617.48633879784</v>
      </c>
      <c r="N572" s="253">
        <f t="shared" si="104"/>
        <v>0</v>
      </c>
      <c r="O572" s="394">
        <f t="shared" si="109"/>
        <v>7792360.1548020728</v>
      </c>
      <c r="P572" s="654"/>
    </row>
    <row r="573" spans="1:16" outlineLevel="1">
      <c r="A573" s="319" t="str">
        <f t="shared" si="101"/>
        <v>22</v>
      </c>
      <c r="B573" s="253" t="str">
        <f t="shared" si="102"/>
        <v>2024-10</v>
      </c>
      <c r="C573" s="253">
        <f t="shared" si="105"/>
        <v>366</v>
      </c>
      <c r="D573" s="350">
        <v>45586</v>
      </c>
      <c r="E573" s="675">
        <f t="shared" si="111"/>
        <v>3.7999999999999999E-2</v>
      </c>
      <c r="F573" s="672">
        <v>1.2999999999999999E-2</v>
      </c>
      <c r="G573" s="672">
        <f t="shared" si="108"/>
        <v>5.0999999999999997E-2</v>
      </c>
      <c r="H573" s="302">
        <f t="shared" si="110"/>
        <v>278688.52459016396</v>
      </c>
      <c r="I573" s="253">
        <f t="shared" si="100"/>
        <v>0</v>
      </c>
      <c r="J573" s="394">
        <f t="shared" si="106"/>
        <v>5852469.4444195833</v>
      </c>
      <c r="L573" s="672">
        <f t="shared" si="103"/>
        <v>5.2999999999999999E-2</v>
      </c>
      <c r="M573" s="302">
        <f t="shared" si="107"/>
        <v>289617.48633879784</v>
      </c>
      <c r="N573" s="253">
        <f t="shared" si="104"/>
        <v>0</v>
      </c>
      <c r="O573" s="394">
        <f t="shared" si="109"/>
        <v>8081977.6411408707</v>
      </c>
      <c r="P573" s="654"/>
    </row>
    <row r="574" spans="1:16" outlineLevel="1">
      <c r="A574" s="319" t="str">
        <f t="shared" si="101"/>
        <v>23</v>
      </c>
      <c r="B574" s="253" t="str">
        <f t="shared" si="102"/>
        <v>2024-10</v>
      </c>
      <c r="C574" s="253">
        <f t="shared" si="105"/>
        <v>366</v>
      </c>
      <c r="D574" s="350">
        <v>45587</v>
      </c>
      <c r="E574" s="675">
        <f t="shared" si="111"/>
        <v>3.7999999999999999E-2</v>
      </c>
      <c r="F574" s="672">
        <v>1.2999999999999999E-2</v>
      </c>
      <c r="G574" s="672">
        <f t="shared" si="108"/>
        <v>5.0999999999999997E-2</v>
      </c>
      <c r="H574" s="302">
        <f t="shared" si="110"/>
        <v>278688.52459016396</v>
      </c>
      <c r="I574" s="253">
        <f t="shared" si="100"/>
        <v>0</v>
      </c>
      <c r="J574" s="394">
        <f t="shared" si="106"/>
        <v>6131157.9690097477</v>
      </c>
      <c r="L574" s="672">
        <f t="shared" si="103"/>
        <v>5.2999999999999999E-2</v>
      </c>
      <c r="M574" s="302">
        <f t="shared" si="107"/>
        <v>289617.48633879784</v>
      </c>
      <c r="N574" s="253">
        <f t="shared" si="104"/>
        <v>0</v>
      </c>
      <c r="O574" s="394">
        <f t="shared" si="109"/>
        <v>8371595.1274796687</v>
      </c>
      <c r="P574" s="654"/>
    </row>
    <row r="575" spans="1:16" outlineLevel="1">
      <c r="A575" s="319" t="str">
        <f t="shared" si="101"/>
        <v>24</v>
      </c>
      <c r="B575" s="253" t="str">
        <f t="shared" si="102"/>
        <v>2024-10</v>
      </c>
      <c r="C575" s="253">
        <f t="shared" si="105"/>
        <v>366</v>
      </c>
      <c r="D575" s="350">
        <v>45588</v>
      </c>
      <c r="E575" s="675">
        <f t="shared" si="111"/>
        <v>3.7999999999999999E-2</v>
      </c>
      <c r="F575" s="672">
        <v>1.2999999999999999E-2</v>
      </c>
      <c r="G575" s="672">
        <f t="shared" si="108"/>
        <v>5.0999999999999997E-2</v>
      </c>
      <c r="H575" s="302">
        <f t="shared" si="110"/>
        <v>278688.52459016396</v>
      </c>
      <c r="I575" s="253">
        <f t="shared" si="100"/>
        <v>0</v>
      </c>
      <c r="J575" s="394">
        <f t="shared" si="106"/>
        <v>6409846.4935999122</v>
      </c>
      <c r="L575" s="672">
        <f t="shared" si="103"/>
        <v>5.2999999999999999E-2</v>
      </c>
      <c r="M575" s="302">
        <f t="shared" si="107"/>
        <v>289617.48633879784</v>
      </c>
      <c r="N575" s="253">
        <f t="shared" si="104"/>
        <v>0</v>
      </c>
      <c r="O575" s="394">
        <f t="shared" si="109"/>
        <v>8661212.6138184667</v>
      </c>
      <c r="P575" s="654"/>
    </row>
    <row r="576" spans="1:16" outlineLevel="1">
      <c r="A576" s="319" t="str">
        <f t="shared" si="101"/>
        <v>25</v>
      </c>
      <c r="B576" s="253" t="str">
        <f t="shared" si="102"/>
        <v>2024-10</v>
      </c>
      <c r="C576" s="253">
        <f t="shared" si="105"/>
        <v>366</v>
      </c>
      <c r="D576" s="350">
        <v>45589</v>
      </c>
      <c r="E576" s="675">
        <f t="shared" si="111"/>
        <v>3.7999999999999999E-2</v>
      </c>
      <c r="F576" s="672">
        <v>1.2999999999999999E-2</v>
      </c>
      <c r="G576" s="672">
        <f t="shared" si="108"/>
        <v>5.0999999999999997E-2</v>
      </c>
      <c r="H576" s="302">
        <f t="shared" si="110"/>
        <v>278688.52459016396</v>
      </c>
      <c r="I576" s="253">
        <f t="shared" si="100"/>
        <v>0</v>
      </c>
      <c r="J576" s="394">
        <f t="shared" si="106"/>
        <v>6688535.0181900766</v>
      </c>
      <c r="L576" s="672">
        <f t="shared" si="103"/>
        <v>5.2999999999999999E-2</v>
      </c>
      <c r="M576" s="302">
        <f t="shared" si="107"/>
        <v>289617.48633879784</v>
      </c>
      <c r="N576" s="253">
        <f t="shared" si="104"/>
        <v>0</v>
      </c>
      <c r="O576" s="394">
        <f t="shared" si="109"/>
        <v>8950830.1001572646</v>
      </c>
      <c r="P576" s="654"/>
    </row>
    <row r="577" spans="1:16" outlineLevel="1">
      <c r="A577" s="319" t="str">
        <f t="shared" si="101"/>
        <v>26</v>
      </c>
      <c r="B577" s="253" t="str">
        <f t="shared" si="102"/>
        <v>2024-10</v>
      </c>
      <c r="C577" s="253">
        <f t="shared" si="105"/>
        <v>366</v>
      </c>
      <c r="D577" s="350">
        <v>45590</v>
      </c>
      <c r="E577" s="675">
        <f t="shared" si="111"/>
        <v>3.7999999999999999E-2</v>
      </c>
      <c r="F577" s="672">
        <v>1.2999999999999999E-2</v>
      </c>
      <c r="G577" s="672">
        <f t="shared" si="108"/>
        <v>5.0999999999999997E-2</v>
      </c>
      <c r="H577" s="302">
        <f t="shared" si="110"/>
        <v>278688.52459016396</v>
      </c>
      <c r="I577" s="253">
        <f t="shared" si="100"/>
        <v>0</v>
      </c>
      <c r="J577" s="394">
        <f t="shared" si="106"/>
        <v>6967223.542780241</v>
      </c>
      <c r="L577" s="672">
        <f t="shared" si="103"/>
        <v>5.2999999999999999E-2</v>
      </c>
      <c r="M577" s="302">
        <f t="shared" si="107"/>
        <v>289617.48633879784</v>
      </c>
      <c r="N577" s="253">
        <f t="shared" si="104"/>
        <v>0</v>
      </c>
      <c r="O577" s="394">
        <f t="shared" si="109"/>
        <v>9240447.5864960626</v>
      </c>
      <c r="P577" s="654"/>
    </row>
    <row r="578" spans="1:16" outlineLevel="1">
      <c r="A578" s="319" t="str">
        <f t="shared" si="101"/>
        <v>27</v>
      </c>
      <c r="B578" s="253" t="str">
        <f t="shared" si="102"/>
        <v>2024-10</v>
      </c>
      <c r="C578" s="253">
        <f t="shared" si="105"/>
        <v>366</v>
      </c>
      <c r="D578" s="350">
        <v>45591</v>
      </c>
      <c r="E578" s="675">
        <f t="shared" si="111"/>
        <v>3.7999999999999999E-2</v>
      </c>
      <c r="F578" s="672">
        <v>1.2999999999999999E-2</v>
      </c>
      <c r="G578" s="672">
        <f t="shared" si="108"/>
        <v>5.0999999999999997E-2</v>
      </c>
      <c r="H578" s="302">
        <f t="shared" si="110"/>
        <v>278688.52459016396</v>
      </c>
      <c r="I578" s="253">
        <f t="shared" si="100"/>
        <v>0</v>
      </c>
      <c r="J578" s="394">
        <f t="shared" si="106"/>
        <v>7245912.0673704054</v>
      </c>
      <c r="L578" s="672">
        <f t="shared" si="103"/>
        <v>5.2999999999999999E-2</v>
      </c>
      <c r="M578" s="302">
        <f t="shared" si="107"/>
        <v>289617.48633879784</v>
      </c>
      <c r="N578" s="253">
        <f t="shared" si="104"/>
        <v>0</v>
      </c>
      <c r="O578" s="394">
        <f t="shared" si="109"/>
        <v>9530065.0728348605</v>
      </c>
      <c r="P578" s="654"/>
    </row>
    <row r="579" spans="1:16" outlineLevel="1">
      <c r="A579" s="319" t="str">
        <f t="shared" si="101"/>
        <v>28</v>
      </c>
      <c r="B579" s="253" t="str">
        <f t="shared" si="102"/>
        <v>2024-10</v>
      </c>
      <c r="C579" s="253">
        <f t="shared" si="105"/>
        <v>366</v>
      </c>
      <c r="D579" s="350">
        <v>45592</v>
      </c>
      <c r="E579" s="675">
        <f t="shared" si="111"/>
        <v>3.7999999999999999E-2</v>
      </c>
      <c r="F579" s="672">
        <v>1.2999999999999999E-2</v>
      </c>
      <c r="G579" s="672">
        <f t="shared" si="108"/>
        <v>5.0999999999999997E-2</v>
      </c>
      <c r="H579" s="302">
        <f t="shared" si="110"/>
        <v>278688.52459016396</v>
      </c>
      <c r="I579" s="253">
        <f t="shared" ref="I579:I642" si="112">IFERROR(VLOOKUP(D579*1,R:U,4,0),0)</f>
        <v>0</v>
      </c>
      <c r="J579" s="394">
        <f t="shared" si="106"/>
        <v>7524600.5919605698</v>
      </c>
      <c r="L579" s="672">
        <f t="shared" si="103"/>
        <v>5.2999999999999999E-2</v>
      </c>
      <c r="M579" s="302">
        <f t="shared" si="107"/>
        <v>289617.48633879784</v>
      </c>
      <c r="N579" s="253">
        <f t="shared" si="104"/>
        <v>0</v>
      </c>
      <c r="O579" s="394">
        <f t="shared" si="109"/>
        <v>9819682.5591736585</v>
      </c>
      <c r="P579" s="654"/>
    </row>
    <row r="580" spans="1:16" outlineLevel="1">
      <c r="A580" s="319" t="str">
        <f t="shared" ref="A580:A643" si="113">TEXT(D580+1,"dd")</f>
        <v>29</v>
      </c>
      <c r="B580" s="253" t="str">
        <f t="shared" ref="B580:B643" si="114">TEXT(D580,"yyyy-mm")</f>
        <v>2024-10</v>
      </c>
      <c r="C580" s="253">
        <f t="shared" si="105"/>
        <v>366</v>
      </c>
      <c r="D580" s="350">
        <v>45593</v>
      </c>
      <c r="E580" s="675">
        <f t="shared" si="111"/>
        <v>3.7999999999999999E-2</v>
      </c>
      <c r="F580" s="672">
        <v>1.2999999999999999E-2</v>
      </c>
      <c r="G580" s="672">
        <f t="shared" si="108"/>
        <v>5.0999999999999997E-2</v>
      </c>
      <c r="H580" s="302">
        <f t="shared" si="110"/>
        <v>278688.52459016396</v>
      </c>
      <c r="I580" s="253">
        <f t="shared" si="112"/>
        <v>0</v>
      </c>
      <c r="J580" s="394">
        <f t="shared" si="106"/>
        <v>7803289.1165507343</v>
      </c>
      <c r="L580" s="672">
        <f t="shared" ref="L580:L643" si="115">$C$1</f>
        <v>5.2999999999999999E-2</v>
      </c>
      <c r="M580" s="302">
        <f t="shared" si="107"/>
        <v>289617.48633879784</v>
      </c>
      <c r="N580" s="253">
        <f t="shared" ref="N580:N643" si="116">I580</f>
        <v>0</v>
      </c>
      <c r="O580" s="394">
        <f t="shared" si="109"/>
        <v>10109300.045512456</v>
      </c>
      <c r="P580" s="654"/>
    </row>
    <row r="581" spans="1:16" outlineLevel="1">
      <c r="A581" s="319" t="str">
        <f t="shared" si="113"/>
        <v>30</v>
      </c>
      <c r="B581" s="253" t="str">
        <f t="shared" si="114"/>
        <v>2024-10</v>
      </c>
      <c r="C581" s="253">
        <f t="shared" ref="C581:C644" si="117">TEXT(YEAR(D581)&amp;"-12-31","yyyy-mm-dd")-TEXT(YEAR(D581)-1&amp;"-12-31","yyyy-mm-dd")</f>
        <v>366</v>
      </c>
      <c r="D581" s="350">
        <v>45594</v>
      </c>
      <c r="E581" s="675">
        <f t="shared" si="111"/>
        <v>3.7999999999999999E-2</v>
      </c>
      <c r="F581" s="672">
        <v>1.2999999999999999E-2</v>
      </c>
      <c r="G581" s="672">
        <f t="shared" si="108"/>
        <v>5.0999999999999997E-2</v>
      </c>
      <c r="H581" s="302">
        <f t="shared" si="110"/>
        <v>278688.52459016396</v>
      </c>
      <c r="I581" s="253">
        <f t="shared" si="112"/>
        <v>0</v>
      </c>
      <c r="J581" s="394">
        <f t="shared" ref="J581:J644" si="118">J580+H581-I581</f>
        <v>8081977.6411408987</v>
      </c>
      <c r="L581" s="672">
        <f t="shared" si="115"/>
        <v>5.2999999999999999E-2</v>
      </c>
      <c r="M581" s="302">
        <f t="shared" ref="M581:M644" si="119">$B$1*$L581/C581*(D581-D580)</f>
        <v>289617.48633879784</v>
      </c>
      <c r="N581" s="253">
        <f t="shared" si="116"/>
        <v>0</v>
      </c>
      <c r="O581" s="394">
        <f t="shared" si="109"/>
        <v>10398917.531851254</v>
      </c>
      <c r="P581" s="654"/>
    </row>
    <row r="582" spans="1:16" outlineLevel="1">
      <c r="A582" s="319" t="str">
        <f t="shared" si="113"/>
        <v>31</v>
      </c>
      <c r="B582" s="253" t="str">
        <f t="shared" si="114"/>
        <v>2024-10</v>
      </c>
      <c r="C582" s="253">
        <f t="shared" si="117"/>
        <v>366</v>
      </c>
      <c r="D582" s="350">
        <v>45595</v>
      </c>
      <c r="E582" s="675">
        <f t="shared" si="111"/>
        <v>3.7999999999999999E-2</v>
      </c>
      <c r="F582" s="672">
        <v>1.2999999999999999E-2</v>
      </c>
      <c r="G582" s="672">
        <f t="shared" si="108"/>
        <v>5.0999999999999997E-2</v>
      </c>
      <c r="H582" s="302">
        <f t="shared" si="110"/>
        <v>278688.52459016396</v>
      </c>
      <c r="I582" s="253">
        <f t="shared" si="112"/>
        <v>0</v>
      </c>
      <c r="J582" s="394">
        <f t="shared" si="118"/>
        <v>8360666.1657310631</v>
      </c>
      <c r="L582" s="672">
        <f t="shared" si="115"/>
        <v>5.2999999999999999E-2</v>
      </c>
      <c r="M582" s="302">
        <f t="shared" si="119"/>
        <v>289617.48633879784</v>
      </c>
      <c r="N582" s="253">
        <f t="shared" si="116"/>
        <v>0</v>
      </c>
      <c r="O582" s="394">
        <f t="shared" si="109"/>
        <v>10688535.018190052</v>
      </c>
      <c r="P582" s="654"/>
    </row>
    <row r="583" spans="1:16" outlineLevel="1">
      <c r="A583" s="319" t="str">
        <f t="shared" si="113"/>
        <v>01</v>
      </c>
      <c r="B583" s="253" t="str">
        <f t="shared" si="114"/>
        <v>2024-10</v>
      </c>
      <c r="C583" s="253">
        <f t="shared" si="117"/>
        <v>366</v>
      </c>
      <c r="D583" s="350">
        <v>45596</v>
      </c>
      <c r="E583" s="675">
        <f t="shared" si="111"/>
        <v>3.7999999999999999E-2</v>
      </c>
      <c r="F583" s="672">
        <v>1.2999999999999999E-2</v>
      </c>
      <c r="G583" s="672">
        <f t="shared" si="108"/>
        <v>5.0999999999999997E-2</v>
      </c>
      <c r="H583" s="302">
        <f t="shared" si="110"/>
        <v>278688.52459016396</v>
      </c>
      <c r="I583" s="253">
        <v>8639344</v>
      </c>
      <c r="J583" s="394">
        <f t="shared" si="118"/>
        <v>10.690321227535605</v>
      </c>
      <c r="L583" s="672">
        <f t="shared" si="115"/>
        <v>5.2999999999999999E-2</v>
      </c>
      <c r="M583" s="302">
        <f t="shared" si="119"/>
        <v>289617.48633879784</v>
      </c>
      <c r="N583" s="253">
        <f t="shared" si="116"/>
        <v>8639344</v>
      </c>
      <c r="O583" s="394">
        <f t="shared" si="109"/>
        <v>2338808.5045288503</v>
      </c>
      <c r="P583" s="654"/>
    </row>
    <row r="584" spans="1:16" outlineLevel="1">
      <c r="A584" s="319" t="str">
        <f t="shared" si="113"/>
        <v>02</v>
      </c>
      <c r="B584" s="253" t="str">
        <f t="shared" si="114"/>
        <v>2024-11</v>
      </c>
      <c r="C584" s="253">
        <f t="shared" si="117"/>
        <v>366</v>
      </c>
      <c r="D584" s="350">
        <v>45597</v>
      </c>
      <c r="E584" s="675">
        <f t="shared" si="111"/>
        <v>3.7999999999999999E-2</v>
      </c>
      <c r="F584" s="672">
        <v>1.2999999999999999E-2</v>
      </c>
      <c r="G584" s="672">
        <f t="shared" ref="G584:G647" si="120">+E584+F584</f>
        <v>5.0999999999999997E-2</v>
      </c>
      <c r="H584" s="302">
        <f t="shared" si="110"/>
        <v>278688.52459016396</v>
      </c>
      <c r="I584" s="253">
        <f t="shared" si="112"/>
        <v>0</v>
      </c>
      <c r="J584" s="394">
        <f t="shared" si="118"/>
        <v>278699.21491139149</v>
      </c>
      <c r="L584" s="672">
        <f t="shared" si="115"/>
        <v>5.2999999999999999E-2</v>
      </c>
      <c r="M584" s="302">
        <f t="shared" si="119"/>
        <v>289617.48633879784</v>
      </c>
      <c r="N584" s="253">
        <f t="shared" si="116"/>
        <v>0</v>
      </c>
      <c r="O584" s="394">
        <f t="shared" si="109"/>
        <v>2628425.9908676483</v>
      </c>
      <c r="P584" s="654"/>
    </row>
    <row r="585" spans="1:16" outlineLevel="1">
      <c r="A585" s="319" t="str">
        <f t="shared" si="113"/>
        <v>03</v>
      </c>
      <c r="B585" s="253" t="str">
        <f t="shared" si="114"/>
        <v>2024-11</v>
      </c>
      <c r="C585" s="253">
        <f t="shared" si="117"/>
        <v>366</v>
      </c>
      <c r="D585" s="350">
        <v>45598</v>
      </c>
      <c r="E585" s="675">
        <f t="shared" si="111"/>
        <v>3.7999999999999999E-2</v>
      </c>
      <c r="F585" s="672">
        <v>1.2999999999999999E-2</v>
      </c>
      <c r="G585" s="672">
        <f t="shared" si="120"/>
        <v>5.0999999999999997E-2</v>
      </c>
      <c r="H585" s="302">
        <f t="shared" si="110"/>
        <v>278688.52459016396</v>
      </c>
      <c r="I585" s="253">
        <f t="shared" si="112"/>
        <v>0</v>
      </c>
      <c r="J585" s="394">
        <f t="shared" si="118"/>
        <v>557387.73950155545</v>
      </c>
      <c r="L585" s="672">
        <f t="shared" si="115"/>
        <v>5.2999999999999999E-2</v>
      </c>
      <c r="M585" s="302">
        <f t="shared" si="119"/>
        <v>289617.48633879784</v>
      </c>
      <c r="N585" s="253">
        <f t="shared" si="116"/>
        <v>0</v>
      </c>
      <c r="O585" s="394">
        <f t="shared" si="109"/>
        <v>2918043.4772064462</v>
      </c>
      <c r="P585" s="654"/>
    </row>
    <row r="586" spans="1:16" outlineLevel="1">
      <c r="A586" s="319" t="str">
        <f t="shared" si="113"/>
        <v>04</v>
      </c>
      <c r="B586" s="253" t="str">
        <f t="shared" si="114"/>
        <v>2024-11</v>
      </c>
      <c r="C586" s="253">
        <f t="shared" si="117"/>
        <v>366</v>
      </c>
      <c r="D586" s="350">
        <v>45599</v>
      </c>
      <c r="E586" s="675">
        <f t="shared" si="111"/>
        <v>3.7999999999999999E-2</v>
      </c>
      <c r="F586" s="672">
        <v>1.2999999999999999E-2</v>
      </c>
      <c r="G586" s="672">
        <f t="shared" si="120"/>
        <v>5.0999999999999997E-2</v>
      </c>
      <c r="H586" s="302">
        <f t="shared" si="110"/>
        <v>278688.52459016396</v>
      </c>
      <c r="I586" s="253">
        <f t="shared" si="112"/>
        <v>0</v>
      </c>
      <c r="J586" s="394">
        <f t="shared" si="118"/>
        <v>836076.26409171941</v>
      </c>
      <c r="L586" s="672">
        <f t="shared" si="115"/>
        <v>5.2999999999999999E-2</v>
      </c>
      <c r="M586" s="302">
        <f t="shared" si="119"/>
        <v>289617.48633879784</v>
      </c>
      <c r="N586" s="253">
        <f t="shared" si="116"/>
        <v>0</v>
      </c>
      <c r="O586" s="394">
        <f t="shared" si="109"/>
        <v>3207660.9635452442</v>
      </c>
      <c r="P586" s="654"/>
    </row>
    <row r="587" spans="1:16" outlineLevel="1">
      <c r="A587" s="319" t="str">
        <f t="shared" si="113"/>
        <v>05</v>
      </c>
      <c r="B587" s="253" t="str">
        <f t="shared" si="114"/>
        <v>2024-11</v>
      </c>
      <c r="C587" s="253">
        <f t="shared" si="117"/>
        <v>366</v>
      </c>
      <c r="D587" s="350">
        <v>45600</v>
      </c>
      <c r="E587" s="675">
        <f t="shared" si="111"/>
        <v>3.7999999999999999E-2</v>
      </c>
      <c r="F587" s="672">
        <v>1.2999999999999999E-2</v>
      </c>
      <c r="G587" s="672">
        <f t="shared" si="120"/>
        <v>5.0999999999999997E-2</v>
      </c>
      <c r="H587" s="302">
        <f t="shared" si="110"/>
        <v>278688.52459016396</v>
      </c>
      <c r="I587" s="253">
        <f t="shared" si="112"/>
        <v>0</v>
      </c>
      <c r="J587" s="394">
        <f t="shared" si="118"/>
        <v>1114764.7886818834</v>
      </c>
      <c r="L587" s="672">
        <f t="shared" si="115"/>
        <v>5.2999999999999999E-2</v>
      </c>
      <c r="M587" s="302">
        <f t="shared" si="119"/>
        <v>289617.48633879784</v>
      </c>
      <c r="N587" s="253">
        <f t="shared" si="116"/>
        <v>0</v>
      </c>
      <c r="O587" s="394">
        <f t="shared" si="109"/>
        <v>3497278.4498840421</v>
      </c>
      <c r="P587" s="654"/>
    </row>
    <row r="588" spans="1:16" outlineLevel="1">
      <c r="A588" s="319" t="str">
        <f t="shared" si="113"/>
        <v>06</v>
      </c>
      <c r="B588" s="253" t="str">
        <f t="shared" si="114"/>
        <v>2024-11</v>
      </c>
      <c r="C588" s="253">
        <f t="shared" si="117"/>
        <v>366</v>
      </c>
      <c r="D588" s="350">
        <v>45601</v>
      </c>
      <c r="E588" s="675">
        <f t="shared" si="111"/>
        <v>3.7999999999999999E-2</v>
      </c>
      <c r="F588" s="672">
        <v>1.2999999999999999E-2</v>
      </c>
      <c r="G588" s="672">
        <f t="shared" si="120"/>
        <v>5.0999999999999997E-2</v>
      </c>
      <c r="H588" s="302">
        <f t="shared" si="110"/>
        <v>278688.52459016396</v>
      </c>
      <c r="I588" s="253">
        <f t="shared" si="112"/>
        <v>0</v>
      </c>
      <c r="J588" s="394">
        <f t="shared" si="118"/>
        <v>1393453.3132720473</v>
      </c>
      <c r="L588" s="672">
        <f t="shared" si="115"/>
        <v>5.2999999999999999E-2</v>
      </c>
      <c r="M588" s="302">
        <f t="shared" si="119"/>
        <v>289617.48633879784</v>
      </c>
      <c r="N588" s="253">
        <f t="shared" si="116"/>
        <v>0</v>
      </c>
      <c r="O588" s="394">
        <f t="shared" si="109"/>
        <v>3786895.9362228401</v>
      </c>
      <c r="P588" s="654"/>
    </row>
    <row r="589" spans="1:16" outlineLevel="1">
      <c r="A589" s="319" t="str">
        <f t="shared" si="113"/>
        <v>07</v>
      </c>
      <c r="B589" s="253" t="str">
        <f t="shared" si="114"/>
        <v>2024-11</v>
      </c>
      <c r="C589" s="253">
        <f t="shared" si="117"/>
        <v>366</v>
      </c>
      <c r="D589" s="350">
        <v>45602</v>
      </c>
      <c r="E589" s="675">
        <f t="shared" si="111"/>
        <v>3.7999999999999999E-2</v>
      </c>
      <c r="F589" s="672">
        <v>1.2999999999999999E-2</v>
      </c>
      <c r="G589" s="672">
        <f t="shared" si="120"/>
        <v>5.0999999999999997E-2</v>
      </c>
      <c r="H589" s="302">
        <f t="shared" si="110"/>
        <v>278688.52459016396</v>
      </c>
      <c r="I589" s="253">
        <f t="shared" si="112"/>
        <v>0</v>
      </c>
      <c r="J589" s="394">
        <f t="shared" si="118"/>
        <v>1672141.8378622113</v>
      </c>
      <c r="L589" s="672">
        <f t="shared" si="115"/>
        <v>5.2999999999999999E-2</v>
      </c>
      <c r="M589" s="302">
        <f t="shared" si="119"/>
        <v>289617.48633879784</v>
      </c>
      <c r="N589" s="253">
        <f t="shared" si="116"/>
        <v>0</v>
      </c>
      <c r="O589" s="394">
        <f t="shared" si="109"/>
        <v>4076513.4225616381</v>
      </c>
      <c r="P589" s="654"/>
    </row>
    <row r="590" spans="1:16" outlineLevel="1">
      <c r="A590" s="319" t="str">
        <f t="shared" si="113"/>
        <v>08</v>
      </c>
      <c r="B590" s="253" t="str">
        <f t="shared" si="114"/>
        <v>2024-11</v>
      </c>
      <c r="C590" s="253">
        <f t="shared" si="117"/>
        <v>366</v>
      </c>
      <c r="D590" s="350">
        <v>45603</v>
      </c>
      <c r="E590" s="675">
        <f t="shared" si="111"/>
        <v>3.7999999999999999E-2</v>
      </c>
      <c r="F590" s="672">
        <v>1.2999999999999999E-2</v>
      </c>
      <c r="G590" s="672">
        <f t="shared" si="120"/>
        <v>5.0999999999999997E-2</v>
      </c>
      <c r="H590" s="302">
        <f t="shared" si="110"/>
        <v>278688.52459016396</v>
      </c>
      <c r="I590" s="253">
        <f t="shared" si="112"/>
        <v>0</v>
      </c>
      <c r="J590" s="394">
        <f t="shared" si="118"/>
        <v>1950830.3624523752</v>
      </c>
      <c r="L590" s="672">
        <f t="shared" si="115"/>
        <v>5.2999999999999999E-2</v>
      </c>
      <c r="M590" s="302">
        <f t="shared" si="119"/>
        <v>289617.48633879784</v>
      </c>
      <c r="N590" s="253">
        <f t="shared" si="116"/>
        <v>0</v>
      </c>
      <c r="O590" s="394">
        <f t="shared" si="109"/>
        <v>4366130.908900436</v>
      </c>
      <c r="P590" s="654"/>
    </row>
    <row r="591" spans="1:16" outlineLevel="1">
      <c r="A591" s="319" t="str">
        <f t="shared" si="113"/>
        <v>09</v>
      </c>
      <c r="B591" s="253" t="str">
        <f t="shared" si="114"/>
        <v>2024-11</v>
      </c>
      <c r="C591" s="253">
        <f t="shared" si="117"/>
        <v>366</v>
      </c>
      <c r="D591" s="350">
        <v>45604</v>
      </c>
      <c r="E591" s="675">
        <f t="shared" si="111"/>
        <v>3.7999999999999999E-2</v>
      </c>
      <c r="F591" s="672">
        <v>1.2999999999999999E-2</v>
      </c>
      <c r="G591" s="672">
        <f t="shared" si="120"/>
        <v>5.0999999999999997E-2</v>
      </c>
      <c r="H591" s="302">
        <f t="shared" si="110"/>
        <v>278688.52459016396</v>
      </c>
      <c r="I591" s="253">
        <f t="shared" si="112"/>
        <v>0</v>
      </c>
      <c r="J591" s="394">
        <f t="shared" si="118"/>
        <v>2229518.8870425392</v>
      </c>
      <c r="L591" s="672">
        <f t="shared" si="115"/>
        <v>5.2999999999999999E-2</v>
      </c>
      <c r="M591" s="302">
        <f t="shared" si="119"/>
        <v>289617.48633879784</v>
      </c>
      <c r="N591" s="253">
        <f t="shared" si="116"/>
        <v>0</v>
      </c>
      <c r="O591" s="394">
        <f t="shared" si="109"/>
        <v>4655748.395239234</v>
      </c>
      <c r="P591" s="654"/>
    </row>
    <row r="592" spans="1:16" outlineLevel="1">
      <c r="A592" s="319" t="str">
        <f t="shared" si="113"/>
        <v>10</v>
      </c>
      <c r="B592" s="253" t="str">
        <f t="shared" si="114"/>
        <v>2024-11</v>
      </c>
      <c r="C592" s="253">
        <f t="shared" si="117"/>
        <v>366</v>
      </c>
      <c r="D592" s="350">
        <v>45605</v>
      </c>
      <c r="E592" s="675">
        <f t="shared" si="111"/>
        <v>3.7999999999999999E-2</v>
      </c>
      <c r="F592" s="672">
        <v>1.2999999999999999E-2</v>
      </c>
      <c r="G592" s="672">
        <f t="shared" si="120"/>
        <v>5.0999999999999997E-2</v>
      </c>
      <c r="H592" s="302">
        <f t="shared" si="110"/>
        <v>278688.52459016396</v>
      </c>
      <c r="I592" s="253">
        <f t="shared" si="112"/>
        <v>0</v>
      </c>
      <c r="J592" s="394">
        <f t="shared" si="118"/>
        <v>2508207.4116327032</v>
      </c>
      <c r="L592" s="672">
        <f t="shared" si="115"/>
        <v>5.2999999999999999E-2</v>
      </c>
      <c r="M592" s="302">
        <f t="shared" si="119"/>
        <v>289617.48633879784</v>
      </c>
      <c r="N592" s="253">
        <f t="shared" si="116"/>
        <v>0</v>
      </c>
      <c r="O592" s="394">
        <f t="shared" si="109"/>
        <v>4945365.8815780319</v>
      </c>
      <c r="P592" s="654"/>
    </row>
    <row r="593" spans="1:16" outlineLevel="1">
      <c r="A593" s="319" t="str">
        <f t="shared" si="113"/>
        <v>11</v>
      </c>
      <c r="B593" s="253" t="str">
        <f t="shared" si="114"/>
        <v>2024-11</v>
      </c>
      <c r="C593" s="253">
        <f t="shared" si="117"/>
        <v>366</v>
      </c>
      <c r="D593" s="350">
        <v>45606</v>
      </c>
      <c r="E593" s="675">
        <f t="shared" si="111"/>
        <v>3.7999999999999999E-2</v>
      </c>
      <c r="F593" s="672">
        <v>1.2999999999999999E-2</v>
      </c>
      <c r="G593" s="672">
        <f t="shared" si="120"/>
        <v>5.0999999999999997E-2</v>
      </c>
      <c r="H593" s="302">
        <f t="shared" si="110"/>
        <v>278688.52459016396</v>
      </c>
      <c r="I593" s="253">
        <f t="shared" si="112"/>
        <v>0</v>
      </c>
      <c r="J593" s="394">
        <f t="shared" si="118"/>
        <v>2786895.9362228671</v>
      </c>
      <c r="L593" s="672">
        <f t="shared" si="115"/>
        <v>5.2999999999999999E-2</v>
      </c>
      <c r="M593" s="302">
        <f t="shared" si="119"/>
        <v>289617.48633879784</v>
      </c>
      <c r="N593" s="253">
        <f t="shared" si="116"/>
        <v>0</v>
      </c>
      <c r="O593" s="394">
        <f t="shared" si="109"/>
        <v>5234983.3679168299</v>
      </c>
      <c r="P593" s="654"/>
    </row>
    <row r="594" spans="1:16" outlineLevel="1">
      <c r="A594" s="319" t="str">
        <f t="shared" si="113"/>
        <v>12</v>
      </c>
      <c r="B594" s="253" t="str">
        <f t="shared" si="114"/>
        <v>2024-11</v>
      </c>
      <c r="C594" s="253">
        <f t="shared" si="117"/>
        <v>366</v>
      </c>
      <c r="D594" s="350">
        <v>45607</v>
      </c>
      <c r="E594" s="675">
        <f t="shared" si="111"/>
        <v>3.7999999999999999E-2</v>
      </c>
      <c r="F594" s="672">
        <v>1.2999999999999999E-2</v>
      </c>
      <c r="G594" s="672">
        <f t="shared" si="120"/>
        <v>5.0999999999999997E-2</v>
      </c>
      <c r="H594" s="302">
        <f t="shared" si="110"/>
        <v>278688.52459016396</v>
      </c>
      <c r="I594" s="253">
        <f t="shared" si="112"/>
        <v>0</v>
      </c>
      <c r="J594" s="394">
        <f t="shared" si="118"/>
        <v>3065584.4608130311</v>
      </c>
      <c r="L594" s="672">
        <f t="shared" si="115"/>
        <v>5.2999999999999999E-2</v>
      </c>
      <c r="M594" s="302">
        <f t="shared" si="119"/>
        <v>289617.48633879784</v>
      </c>
      <c r="N594" s="253">
        <f t="shared" si="116"/>
        <v>0</v>
      </c>
      <c r="O594" s="394">
        <f t="shared" si="109"/>
        <v>5524600.8542556278</v>
      </c>
      <c r="P594" s="654"/>
    </row>
    <row r="595" spans="1:16" outlineLevel="1">
      <c r="A595" s="319" t="str">
        <f t="shared" si="113"/>
        <v>13</v>
      </c>
      <c r="B595" s="253" t="str">
        <f t="shared" si="114"/>
        <v>2024-11</v>
      </c>
      <c r="C595" s="253">
        <f t="shared" si="117"/>
        <v>366</v>
      </c>
      <c r="D595" s="350">
        <v>45608</v>
      </c>
      <c r="E595" s="675">
        <f t="shared" si="111"/>
        <v>3.7999999999999999E-2</v>
      </c>
      <c r="F595" s="672">
        <v>1.2999999999999999E-2</v>
      </c>
      <c r="G595" s="672">
        <f t="shared" si="120"/>
        <v>5.0999999999999997E-2</v>
      </c>
      <c r="H595" s="302">
        <f t="shared" si="110"/>
        <v>278688.52459016396</v>
      </c>
      <c r="I595" s="253">
        <f t="shared" si="112"/>
        <v>0</v>
      </c>
      <c r="J595" s="394">
        <f t="shared" si="118"/>
        <v>3344272.985403195</v>
      </c>
      <c r="L595" s="672">
        <f t="shared" si="115"/>
        <v>5.2999999999999999E-2</v>
      </c>
      <c r="M595" s="302">
        <f t="shared" si="119"/>
        <v>289617.48633879784</v>
      </c>
      <c r="N595" s="253">
        <f t="shared" si="116"/>
        <v>0</v>
      </c>
      <c r="O595" s="394">
        <f t="shared" si="109"/>
        <v>5814218.3405944258</v>
      </c>
      <c r="P595" s="654"/>
    </row>
    <row r="596" spans="1:16" outlineLevel="1">
      <c r="A596" s="319" t="str">
        <f t="shared" si="113"/>
        <v>14</v>
      </c>
      <c r="B596" s="253" t="str">
        <f t="shared" si="114"/>
        <v>2024-11</v>
      </c>
      <c r="C596" s="253">
        <f t="shared" si="117"/>
        <v>366</v>
      </c>
      <c r="D596" s="350">
        <v>45609</v>
      </c>
      <c r="E596" s="675">
        <f t="shared" si="111"/>
        <v>3.7999999999999999E-2</v>
      </c>
      <c r="F596" s="672">
        <v>1.2999999999999999E-2</v>
      </c>
      <c r="G596" s="672">
        <f t="shared" si="120"/>
        <v>5.0999999999999997E-2</v>
      </c>
      <c r="H596" s="302">
        <f t="shared" si="110"/>
        <v>278688.52459016396</v>
      </c>
      <c r="I596" s="253">
        <f t="shared" si="112"/>
        <v>0</v>
      </c>
      <c r="J596" s="394">
        <f t="shared" si="118"/>
        <v>3622961.509993359</v>
      </c>
      <c r="L596" s="672">
        <f t="shared" si="115"/>
        <v>5.2999999999999999E-2</v>
      </c>
      <c r="M596" s="302">
        <f t="shared" si="119"/>
        <v>289617.48633879784</v>
      </c>
      <c r="N596" s="253">
        <f t="shared" si="116"/>
        <v>0</v>
      </c>
      <c r="O596" s="394">
        <f t="shared" ref="O596:O659" si="121">O595+M596-N596</f>
        <v>6103835.8269332238</v>
      </c>
      <c r="P596" s="654"/>
    </row>
    <row r="597" spans="1:16" outlineLevel="1">
      <c r="A597" s="319" t="str">
        <f t="shared" si="113"/>
        <v>15</v>
      </c>
      <c r="B597" s="253" t="str">
        <f t="shared" si="114"/>
        <v>2024-11</v>
      </c>
      <c r="C597" s="253">
        <f t="shared" si="117"/>
        <v>366</v>
      </c>
      <c r="D597" s="350">
        <v>45610</v>
      </c>
      <c r="E597" s="675">
        <f t="shared" si="111"/>
        <v>3.7999999999999999E-2</v>
      </c>
      <c r="F597" s="672">
        <v>1.2999999999999999E-2</v>
      </c>
      <c r="G597" s="672">
        <f t="shared" si="120"/>
        <v>5.0999999999999997E-2</v>
      </c>
      <c r="H597" s="302">
        <f t="shared" si="110"/>
        <v>278688.52459016396</v>
      </c>
      <c r="I597" s="253">
        <f t="shared" si="112"/>
        <v>0</v>
      </c>
      <c r="J597" s="394">
        <f t="shared" si="118"/>
        <v>3901650.0345835229</v>
      </c>
      <c r="L597" s="672">
        <f t="shared" si="115"/>
        <v>5.2999999999999999E-2</v>
      </c>
      <c r="M597" s="302">
        <f t="shared" si="119"/>
        <v>289617.48633879784</v>
      </c>
      <c r="N597" s="253">
        <f t="shared" si="116"/>
        <v>0</v>
      </c>
      <c r="O597" s="394">
        <f t="shared" si="121"/>
        <v>6393453.3132720217</v>
      </c>
      <c r="P597" s="654"/>
    </row>
    <row r="598" spans="1:16" outlineLevel="1">
      <c r="A598" s="319" t="str">
        <f t="shared" si="113"/>
        <v>16</v>
      </c>
      <c r="B598" s="253" t="str">
        <f t="shared" si="114"/>
        <v>2024-11</v>
      </c>
      <c r="C598" s="253">
        <f t="shared" si="117"/>
        <v>366</v>
      </c>
      <c r="D598" s="350">
        <v>45611</v>
      </c>
      <c r="E598" s="675">
        <f t="shared" si="111"/>
        <v>3.7999999999999999E-2</v>
      </c>
      <c r="F598" s="672">
        <v>1.2999999999999999E-2</v>
      </c>
      <c r="G598" s="672">
        <f t="shared" si="120"/>
        <v>5.0999999999999997E-2</v>
      </c>
      <c r="H598" s="302">
        <f t="shared" si="110"/>
        <v>278688.52459016396</v>
      </c>
      <c r="I598" s="253">
        <f t="shared" si="112"/>
        <v>0</v>
      </c>
      <c r="J598" s="394">
        <f t="shared" si="118"/>
        <v>4180338.5591736869</v>
      </c>
      <c r="L598" s="672">
        <f t="shared" si="115"/>
        <v>5.2999999999999999E-2</v>
      </c>
      <c r="M598" s="302">
        <f t="shared" si="119"/>
        <v>289617.48633879784</v>
      </c>
      <c r="N598" s="253">
        <f t="shared" si="116"/>
        <v>0</v>
      </c>
      <c r="O598" s="394">
        <f t="shared" si="121"/>
        <v>6683070.7996108197</v>
      </c>
      <c r="P598" s="654"/>
    </row>
    <row r="599" spans="1:16" outlineLevel="1">
      <c r="A599" s="319" t="str">
        <f t="shared" si="113"/>
        <v>17</v>
      </c>
      <c r="B599" s="253" t="str">
        <f t="shared" si="114"/>
        <v>2024-11</v>
      </c>
      <c r="C599" s="253">
        <f t="shared" si="117"/>
        <v>366</v>
      </c>
      <c r="D599" s="350">
        <v>45612</v>
      </c>
      <c r="E599" s="675">
        <f t="shared" si="111"/>
        <v>3.7999999999999999E-2</v>
      </c>
      <c r="F599" s="672">
        <v>1.2999999999999999E-2</v>
      </c>
      <c r="G599" s="672">
        <f t="shared" si="120"/>
        <v>5.0999999999999997E-2</v>
      </c>
      <c r="H599" s="302">
        <f t="shared" si="110"/>
        <v>278688.52459016396</v>
      </c>
      <c r="I599" s="253">
        <f t="shared" si="112"/>
        <v>0</v>
      </c>
      <c r="J599" s="394">
        <f t="shared" si="118"/>
        <v>4459027.0837638509</v>
      </c>
      <c r="L599" s="672">
        <f t="shared" si="115"/>
        <v>5.2999999999999999E-2</v>
      </c>
      <c r="M599" s="302">
        <f t="shared" si="119"/>
        <v>289617.48633879784</v>
      </c>
      <c r="N599" s="253">
        <f t="shared" si="116"/>
        <v>0</v>
      </c>
      <c r="O599" s="394">
        <f t="shared" si="121"/>
        <v>6972688.2859496176</v>
      </c>
      <c r="P599" s="654"/>
    </row>
    <row r="600" spans="1:16" outlineLevel="1">
      <c r="A600" s="319" t="str">
        <f t="shared" si="113"/>
        <v>18</v>
      </c>
      <c r="B600" s="253" t="str">
        <f t="shared" si="114"/>
        <v>2024-11</v>
      </c>
      <c r="C600" s="253">
        <f t="shared" si="117"/>
        <v>366</v>
      </c>
      <c r="D600" s="350">
        <v>45613</v>
      </c>
      <c r="E600" s="675">
        <f t="shared" si="111"/>
        <v>3.7999999999999999E-2</v>
      </c>
      <c r="F600" s="672">
        <v>1.2999999999999999E-2</v>
      </c>
      <c r="G600" s="672">
        <f t="shared" si="120"/>
        <v>5.0999999999999997E-2</v>
      </c>
      <c r="H600" s="302">
        <f t="shared" si="110"/>
        <v>278688.52459016396</v>
      </c>
      <c r="I600" s="253">
        <f t="shared" si="112"/>
        <v>0</v>
      </c>
      <c r="J600" s="394">
        <f t="shared" si="118"/>
        <v>4737715.6083540153</v>
      </c>
      <c r="L600" s="672">
        <f t="shared" si="115"/>
        <v>5.2999999999999999E-2</v>
      </c>
      <c r="M600" s="302">
        <f t="shared" si="119"/>
        <v>289617.48633879784</v>
      </c>
      <c r="N600" s="253">
        <f t="shared" si="116"/>
        <v>0</v>
      </c>
      <c r="O600" s="394">
        <f t="shared" si="121"/>
        <v>7262305.7722884156</v>
      </c>
      <c r="P600" s="654"/>
    </row>
    <row r="601" spans="1:16" outlineLevel="1">
      <c r="A601" s="319" t="str">
        <f t="shared" si="113"/>
        <v>19</v>
      </c>
      <c r="B601" s="253" t="str">
        <f t="shared" si="114"/>
        <v>2024-11</v>
      </c>
      <c r="C601" s="253">
        <f t="shared" si="117"/>
        <v>366</v>
      </c>
      <c r="D601" s="350">
        <v>45614</v>
      </c>
      <c r="E601" s="675">
        <f t="shared" si="111"/>
        <v>3.7999999999999999E-2</v>
      </c>
      <c r="F601" s="672">
        <v>1.2999999999999999E-2</v>
      </c>
      <c r="G601" s="672">
        <f t="shared" si="120"/>
        <v>5.0999999999999997E-2</v>
      </c>
      <c r="H601" s="302">
        <f t="shared" si="110"/>
        <v>278688.52459016396</v>
      </c>
      <c r="I601" s="253">
        <f t="shared" si="112"/>
        <v>0</v>
      </c>
      <c r="J601" s="394">
        <f t="shared" si="118"/>
        <v>5016404.1329441797</v>
      </c>
      <c r="L601" s="672">
        <f t="shared" si="115"/>
        <v>5.2999999999999999E-2</v>
      </c>
      <c r="M601" s="302">
        <f t="shared" si="119"/>
        <v>289617.48633879784</v>
      </c>
      <c r="N601" s="253">
        <f t="shared" si="116"/>
        <v>0</v>
      </c>
      <c r="O601" s="394">
        <f t="shared" si="121"/>
        <v>7551923.2586272135</v>
      </c>
      <c r="P601" s="654"/>
    </row>
    <row r="602" spans="1:16" outlineLevel="1">
      <c r="A602" s="319" t="str">
        <f t="shared" si="113"/>
        <v>20</v>
      </c>
      <c r="B602" s="253" t="str">
        <f t="shared" si="114"/>
        <v>2024-11</v>
      </c>
      <c r="C602" s="253">
        <f t="shared" si="117"/>
        <v>366</v>
      </c>
      <c r="D602" s="350">
        <v>45615</v>
      </c>
      <c r="E602" s="675">
        <f t="shared" si="111"/>
        <v>3.7999999999999999E-2</v>
      </c>
      <c r="F602" s="672">
        <v>1.2999999999999999E-2</v>
      </c>
      <c r="G602" s="672">
        <f t="shared" si="120"/>
        <v>5.0999999999999997E-2</v>
      </c>
      <c r="H602" s="302">
        <f t="shared" si="110"/>
        <v>278688.52459016396</v>
      </c>
      <c r="I602" s="253">
        <f t="shared" si="112"/>
        <v>0</v>
      </c>
      <c r="J602" s="394">
        <f t="shared" si="118"/>
        <v>5295092.6575343441</v>
      </c>
      <c r="L602" s="672">
        <f t="shared" si="115"/>
        <v>5.2999999999999999E-2</v>
      </c>
      <c r="M602" s="302">
        <f t="shared" si="119"/>
        <v>289617.48633879784</v>
      </c>
      <c r="N602" s="253">
        <f t="shared" si="116"/>
        <v>0</v>
      </c>
      <c r="O602" s="394">
        <f t="shared" si="121"/>
        <v>7841540.7449660115</v>
      </c>
      <c r="P602" s="654"/>
    </row>
    <row r="603" spans="1:16" outlineLevel="1">
      <c r="A603" s="319" t="str">
        <f t="shared" si="113"/>
        <v>21</v>
      </c>
      <c r="B603" s="253" t="str">
        <f t="shared" si="114"/>
        <v>2024-11</v>
      </c>
      <c r="C603" s="253">
        <f t="shared" si="117"/>
        <v>366</v>
      </c>
      <c r="D603" s="350">
        <v>45616</v>
      </c>
      <c r="E603" s="675">
        <f t="shared" si="111"/>
        <v>3.7999999999999999E-2</v>
      </c>
      <c r="F603" s="672">
        <v>1.2999999999999999E-2</v>
      </c>
      <c r="G603" s="672">
        <f t="shared" si="120"/>
        <v>5.0999999999999997E-2</v>
      </c>
      <c r="H603" s="302">
        <f t="shared" si="110"/>
        <v>278688.52459016396</v>
      </c>
      <c r="I603" s="253">
        <f t="shared" si="112"/>
        <v>0</v>
      </c>
      <c r="J603" s="394">
        <f t="shared" si="118"/>
        <v>5573781.1821245085</v>
      </c>
      <c r="L603" s="672">
        <f t="shared" si="115"/>
        <v>5.2999999999999999E-2</v>
      </c>
      <c r="M603" s="302">
        <f t="shared" si="119"/>
        <v>289617.48633879784</v>
      </c>
      <c r="N603" s="253">
        <f t="shared" si="116"/>
        <v>0</v>
      </c>
      <c r="O603" s="394">
        <f t="shared" si="121"/>
        <v>8131158.2313048095</v>
      </c>
      <c r="P603" s="654"/>
    </row>
    <row r="604" spans="1:16" outlineLevel="1">
      <c r="A604" s="319" t="str">
        <f t="shared" si="113"/>
        <v>22</v>
      </c>
      <c r="B604" s="253" t="str">
        <f t="shared" si="114"/>
        <v>2024-11</v>
      </c>
      <c r="C604" s="253">
        <f t="shared" si="117"/>
        <v>366</v>
      </c>
      <c r="D604" s="350">
        <v>45617</v>
      </c>
      <c r="E604" s="675">
        <f t="shared" si="111"/>
        <v>3.7999999999999999E-2</v>
      </c>
      <c r="F604" s="672">
        <v>1.2999999999999999E-2</v>
      </c>
      <c r="G604" s="672">
        <f t="shared" si="120"/>
        <v>5.0999999999999997E-2</v>
      </c>
      <c r="H604" s="302">
        <f t="shared" si="110"/>
        <v>278688.52459016396</v>
      </c>
      <c r="I604" s="253">
        <f t="shared" si="112"/>
        <v>0</v>
      </c>
      <c r="J604" s="394">
        <f t="shared" si="118"/>
        <v>5852469.706714673</v>
      </c>
      <c r="L604" s="672">
        <f t="shared" si="115"/>
        <v>5.2999999999999999E-2</v>
      </c>
      <c r="M604" s="302">
        <f t="shared" si="119"/>
        <v>289617.48633879784</v>
      </c>
      <c r="N604" s="253">
        <f t="shared" si="116"/>
        <v>0</v>
      </c>
      <c r="O604" s="394">
        <f t="shared" si="121"/>
        <v>8420775.7176436074</v>
      </c>
      <c r="P604" s="654"/>
    </row>
    <row r="605" spans="1:16" outlineLevel="1">
      <c r="A605" s="319" t="str">
        <f t="shared" si="113"/>
        <v>23</v>
      </c>
      <c r="B605" s="253" t="str">
        <f t="shared" si="114"/>
        <v>2024-11</v>
      </c>
      <c r="C605" s="253">
        <f t="shared" si="117"/>
        <v>366</v>
      </c>
      <c r="D605" s="350">
        <v>45618</v>
      </c>
      <c r="E605" s="675">
        <f t="shared" si="111"/>
        <v>3.7999999999999999E-2</v>
      </c>
      <c r="F605" s="672">
        <v>1.2999999999999999E-2</v>
      </c>
      <c r="G605" s="672">
        <f t="shared" si="120"/>
        <v>5.0999999999999997E-2</v>
      </c>
      <c r="H605" s="302">
        <f t="shared" si="110"/>
        <v>278688.52459016396</v>
      </c>
      <c r="I605" s="253">
        <f t="shared" si="112"/>
        <v>0</v>
      </c>
      <c r="J605" s="394">
        <f t="shared" si="118"/>
        <v>6131158.2313048374</v>
      </c>
      <c r="L605" s="672">
        <f t="shared" si="115"/>
        <v>5.2999999999999999E-2</v>
      </c>
      <c r="M605" s="302">
        <f t="shared" si="119"/>
        <v>289617.48633879784</v>
      </c>
      <c r="N605" s="253">
        <f t="shared" si="116"/>
        <v>0</v>
      </c>
      <c r="O605" s="394">
        <f t="shared" si="121"/>
        <v>8710393.2039824054</v>
      </c>
      <c r="P605" s="654"/>
    </row>
    <row r="606" spans="1:16" outlineLevel="1">
      <c r="A606" s="319" t="str">
        <f t="shared" si="113"/>
        <v>24</v>
      </c>
      <c r="B606" s="253" t="str">
        <f t="shared" si="114"/>
        <v>2024-11</v>
      </c>
      <c r="C606" s="253">
        <f t="shared" si="117"/>
        <v>366</v>
      </c>
      <c r="D606" s="350">
        <v>45619</v>
      </c>
      <c r="E606" s="675">
        <f t="shared" si="111"/>
        <v>3.7999999999999999E-2</v>
      </c>
      <c r="F606" s="672">
        <v>1.2999999999999999E-2</v>
      </c>
      <c r="G606" s="672">
        <f t="shared" si="120"/>
        <v>5.0999999999999997E-2</v>
      </c>
      <c r="H606" s="302">
        <f t="shared" si="110"/>
        <v>278688.52459016396</v>
      </c>
      <c r="I606" s="253">
        <f t="shared" si="112"/>
        <v>0</v>
      </c>
      <c r="J606" s="394">
        <f t="shared" si="118"/>
        <v>6409846.7558950018</v>
      </c>
      <c r="L606" s="672">
        <f t="shared" si="115"/>
        <v>5.2999999999999999E-2</v>
      </c>
      <c r="M606" s="302">
        <f t="shared" si="119"/>
        <v>289617.48633879784</v>
      </c>
      <c r="N606" s="253">
        <f t="shared" si="116"/>
        <v>0</v>
      </c>
      <c r="O606" s="394">
        <f t="shared" si="121"/>
        <v>9000010.6903212033</v>
      </c>
      <c r="P606" s="654"/>
    </row>
    <row r="607" spans="1:16" outlineLevel="1">
      <c r="A607" s="319" t="str">
        <f t="shared" si="113"/>
        <v>25</v>
      </c>
      <c r="B607" s="253" t="str">
        <f t="shared" si="114"/>
        <v>2024-11</v>
      </c>
      <c r="C607" s="253">
        <f t="shared" si="117"/>
        <v>366</v>
      </c>
      <c r="D607" s="350">
        <v>45620</v>
      </c>
      <c r="E607" s="675">
        <f t="shared" si="111"/>
        <v>3.7999999999999999E-2</v>
      </c>
      <c r="F607" s="672">
        <v>1.2999999999999999E-2</v>
      </c>
      <c r="G607" s="672">
        <f t="shared" si="120"/>
        <v>5.0999999999999997E-2</v>
      </c>
      <c r="H607" s="302">
        <f t="shared" si="110"/>
        <v>278688.52459016396</v>
      </c>
      <c r="I607" s="253">
        <f t="shared" si="112"/>
        <v>0</v>
      </c>
      <c r="J607" s="394">
        <f t="shared" si="118"/>
        <v>6688535.2804851662</v>
      </c>
      <c r="L607" s="672">
        <f t="shared" si="115"/>
        <v>5.2999999999999999E-2</v>
      </c>
      <c r="M607" s="302">
        <f t="shared" si="119"/>
        <v>289617.48633879784</v>
      </c>
      <c r="N607" s="253">
        <f t="shared" si="116"/>
        <v>0</v>
      </c>
      <c r="O607" s="394">
        <f t="shared" si="121"/>
        <v>9289628.1766600013</v>
      </c>
      <c r="P607" s="654"/>
    </row>
    <row r="608" spans="1:16" outlineLevel="1">
      <c r="A608" s="319" t="str">
        <f t="shared" si="113"/>
        <v>26</v>
      </c>
      <c r="B608" s="253" t="str">
        <f t="shared" si="114"/>
        <v>2024-11</v>
      </c>
      <c r="C608" s="253">
        <f t="shared" si="117"/>
        <v>366</v>
      </c>
      <c r="D608" s="350">
        <v>45621</v>
      </c>
      <c r="E608" s="675">
        <f t="shared" si="111"/>
        <v>3.7999999999999999E-2</v>
      </c>
      <c r="F608" s="672">
        <v>1.2999999999999999E-2</v>
      </c>
      <c r="G608" s="672">
        <f t="shared" si="120"/>
        <v>5.0999999999999997E-2</v>
      </c>
      <c r="H608" s="302">
        <f t="shared" si="110"/>
        <v>278688.52459016396</v>
      </c>
      <c r="I608" s="253">
        <f t="shared" si="112"/>
        <v>0</v>
      </c>
      <c r="J608" s="394">
        <f t="shared" si="118"/>
        <v>6967223.8050753307</v>
      </c>
      <c r="L608" s="672">
        <f t="shared" si="115"/>
        <v>5.2999999999999999E-2</v>
      </c>
      <c r="M608" s="302">
        <f t="shared" si="119"/>
        <v>289617.48633879784</v>
      </c>
      <c r="N608" s="253">
        <f t="shared" si="116"/>
        <v>0</v>
      </c>
      <c r="O608" s="394">
        <f t="shared" si="121"/>
        <v>9579245.6629987992</v>
      </c>
      <c r="P608" s="654"/>
    </row>
    <row r="609" spans="1:16" outlineLevel="1">
      <c r="A609" s="319" t="str">
        <f t="shared" si="113"/>
        <v>27</v>
      </c>
      <c r="B609" s="253" t="str">
        <f t="shared" si="114"/>
        <v>2024-11</v>
      </c>
      <c r="C609" s="253">
        <f t="shared" si="117"/>
        <v>366</v>
      </c>
      <c r="D609" s="350">
        <v>45622</v>
      </c>
      <c r="E609" s="675">
        <f t="shared" si="111"/>
        <v>3.7999999999999999E-2</v>
      </c>
      <c r="F609" s="672">
        <v>1.2999999999999999E-2</v>
      </c>
      <c r="G609" s="672">
        <f t="shared" si="120"/>
        <v>5.0999999999999997E-2</v>
      </c>
      <c r="H609" s="302">
        <f t="shared" si="110"/>
        <v>278688.52459016396</v>
      </c>
      <c r="I609" s="253">
        <f t="shared" si="112"/>
        <v>0</v>
      </c>
      <c r="J609" s="394">
        <f t="shared" si="118"/>
        <v>7245912.3296654951</v>
      </c>
      <c r="L609" s="672">
        <f t="shared" si="115"/>
        <v>5.2999999999999999E-2</v>
      </c>
      <c r="M609" s="302">
        <f t="shared" si="119"/>
        <v>289617.48633879784</v>
      </c>
      <c r="N609" s="253">
        <f t="shared" si="116"/>
        <v>0</v>
      </c>
      <c r="O609" s="394">
        <f t="shared" si="121"/>
        <v>9868863.1493375972</v>
      </c>
      <c r="P609" s="654"/>
    </row>
    <row r="610" spans="1:16" outlineLevel="1">
      <c r="A610" s="319" t="str">
        <f t="shared" si="113"/>
        <v>28</v>
      </c>
      <c r="B610" s="253" t="str">
        <f t="shared" si="114"/>
        <v>2024-11</v>
      </c>
      <c r="C610" s="253">
        <f t="shared" si="117"/>
        <v>366</v>
      </c>
      <c r="D610" s="350">
        <v>45623</v>
      </c>
      <c r="E610" s="675">
        <f t="shared" si="111"/>
        <v>3.7999999999999999E-2</v>
      </c>
      <c r="F610" s="672">
        <v>1.2999999999999999E-2</v>
      </c>
      <c r="G610" s="672">
        <f t="shared" si="120"/>
        <v>5.0999999999999997E-2</v>
      </c>
      <c r="H610" s="302">
        <f t="shared" si="110"/>
        <v>278688.52459016396</v>
      </c>
      <c r="I610" s="253">
        <f t="shared" si="112"/>
        <v>0</v>
      </c>
      <c r="J610" s="394">
        <f t="shared" si="118"/>
        <v>7524600.8542556595</v>
      </c>
      <c r="L610" s="672">
        <f t="shared" si="115"/>
        <v>5.2999999999999999E-2</v>
      </c>
      <c r="M610" s="302">
        <f t="shared" si="119"/>
        <v>289617.48633879784</v>
      </c>
      <c r="N610" s="253">
        <f t="shared" si="116"/>
        <v>0</v>
      </c>
      <c r="O610" s="394">
        <f t="shared" si="121"/>
        <v>10158480.635676395</v>
      </c>
      <c r="P610" s="654"/>
    </row>
    <row r="611" spans="1:16" outlineLevel="1">
      <c r="A611" s="319" t="str">
        <f t="shared" si="113"/>
        <v>29</v>
      </c>
      <c r="B611" s="253" t="str">
        <f t="shared" si="114"/>
        <v>2024-11</v>
      </c>
      <c r="C611" s="253">
        <f t="shared" si="117"/>
        <v>366</v>
      </c>
      <c r="D611" s="350">
        <v>45624</v>
      </c>
      <c r="E611" s="675">
        <f t="shared" si="111"/>
        <v>3.7999999999999999E-2</v>
      </c>
      <c r="F611" s="672">
        <v>1.2999999999999999E-2</v>
      </c>
      <c r="G611" s="672">
        <f t="shared" si="120"/>
        <v>5.0999999999999997E-2</v>
      </c>
      <c r="H611" s="302">
        <f t="shared" si="110"/>
        <v>278688.52459016396</v>
      </c>
      <c r="I611" s="253">
        <f t="shared" si="112"/>
        <v>0</v>
      </c>
      <c r="J611" s="394">
        <f t="shared" si="118"/>
        <v>7803289.3788458239</v>
      </c>
      <c r="L611" s="672">
        <f t="shared" si="115"/>
        <v>5.2999999999999999E-2</v>
      </c>
      <c r="M611" s="302">
        <f t="shared" si="119"/>
        <v>289617.48633879784</v>
      </c>
      <c r="N611" s="253">
        <f t="shared" si="116"/>
        <v>0</v>
      </c>
      <c r="O611" s="394">
        <f t="shared" si="121"/>
        <v>10448098.122015193</v>
      </c>
      <c r="P611" s="654"/>
    </row>
    <row r="612" spans="1:16" outlineLevel="1">
      <c r="A612" s="319" t="str">
        <f t="shared" si="113"/>
        <v>30</v>
      </c>
      <c r="B612" s="253" t="str">
        <f t="shared" si="114"/>
        <v>2024-11</v>
      </c>
      <c r="C612" s="253">
        <f t="shared" si="117"/>
        <v>366</v>
      </c>
      <c r="D612" s="350">
        <v>45625</v>
      </c>
      <c r="E612" s="675">
        <f t="shared" si="111"/>
        <v>3.7999999999999999E-2</v>
      </c>
      <c r="F612" s="672">
        <v>1.2999999999999999E-2</v>
      </c>
      <c r="G612" s="672">
        <f t="shared" si="120"/>
        <v>5.0999999999999997E-2</v>
      </c>
      <c r="H612" s="302">
        <f t="shared" si="110"/>
        <v>278688.52459016396</v>
      </c>
      <c r="I612" s="253">
        <f t="shared" si="112"/>
        <v>0</v>
      </c>
      <c r="J612" s="394">
        <f t="shared" si="118"/>
        <v>8081977.9034359884</v>
      </c>
      <c r="L612" s="672">
        <f t="shared" si="115"/>
        <v>5.2999999999999999E-2</v>
      </c>
      <c r="M612" s="302">
        <f t="shared" si="119"/>
        <v>289617.48633879784</v>
      </c>
      <c r="N612" s="253">
        <f t="shared" si="116"/>
        <v>0</v>
      </c>
      <c r="O612" s="394">
        <f t="shared" si="121"/>
        <v>10737715.608353991</v>
      </c>
      <c r="P612" s="654"/>
    </row>
    <row r="613" spans="1:16" outlineLevel="1">
      <c r="A613" s="319" t="str">
        <f t="shared" si="113"/>
        <v>01</v>
      </c>
      <c r="B613" s="253" t="str">
        <f t="shared" si="114"/>
        <v>2024-11</v>
      </c>
      <c r="C613" s="253">
        <f t="shared" si="117"/>
        <v>366</v>
      </c>
      <c r="D613" s="350">
        <v>45626</v>
      </c>
      <c r="E613" s="675">
        <f t="shared" si="111"/>
        <v>3.7999999999999999E-2</v>
      </c>
      <c r="F613" s="672">
        <v>1.2999999999999999E-2</v>
      </c>
      <c r="G613" s="672">
        <f t="shared" si="120"/>
        <v>5.0999999999999997E-2</v>
      </c>
      <c r="H613" s="302">
        <f t="shared" si="110"/>
        <v>278688.52459016396</v>
      </c>
      <c r="I613" s="253">
        <v>8360655</v>
      </c>
      <c r="J613" s="394">
        <f t="shared" si="118"/>
        <v>11.428026152774692</v>
      </c>
      <c r="L613" s="672">
        <f t="shared" si="115"/>
        <v>5.2999999999999999E-2</v>
      </c>
      <c r="M613" s="302">
        <f t="shared" si="119"/>
        <v>289617.48633879784</v>
      </c>
      <c r="N613" s="253">
        <f t="shared" si="116"/>
        <v>8360655</v>
      </c>
      <c r="O613" s="394">
        <f t="shared" si="121"/>
        <v>2666678.094692789</v>
      </c>
      <c r="P613" s="654"/>
    </row>
    <row r="614" spans="1:16" outlineLevel="1">
      <c r="A614" s="319" t="str">
        <f t="shared" si="113"/>
        <v>02</v>
      </c>
      <c r="B614" s="253" t="str">
        <f t="shared" si="114"/>
        <v>2024-12</v>
      </c>
      <c r="C614" s="253">
        <f t="shared" si="117"/>
        <v>366</v>
      </c>
      <c r="D614" s="350">
        <v>45627</v>
      </c>
      <c r="E614" s="675">
        <f t="shared" si="111"/>
        <v>3.7999999999999999E-2</v>
      </c>
      <c r="F614" s="672">
        <v>1.2999999999999999E-2</v>
      </c>
      <c r="G614" s="672">
        <f t="shared" si="120"/>
        <v>5.0999999999999997E-2</v>
      </c>
      <c r="H614" s="302">
        <f t="shared" si="110"/>
        <v>278688.52459016396</v>
      </c>
      <c r="I614" s="253">
        <f t="shared" si="112"/>
        <v>0</v>
      </c>
      <c r="J614" s="394">
        <f t="shared" si="118"/>
        <v>278699.95261631673</v>
      </c>
      <c r="L614" s="672">
        <f t="shared" si="115"/>
        <v>5.2999999999999999E-2</v>
      </c>
      <c r="M614" s="302">
        <f t="shared" si="119"/>
        <v>289617.48633879784</v>
      </c>
      <c r="N614" s="253">
        <f t="shared" si="116"/>
        <v>0</v>
      </c>
      <c r="O614" s="394">
        <f t="shared" si="121"/>
        <v>2956295.581031587</v>
      </c>
      <c r="P614" s="654"/>
    </row>
    <row r="615" spans="1:16" outlineLevel="1">
      <c r="A615" s="319" t="str">
        <f t="shared" si="113"/>
        <v>03</v>
      </c>
      <c r="B615" s="253" t="str">
        <f t="shared" si="114"/>
        <v>2024-12</v>
      </c>
      <c r="C615" s="253">
        <f t="shared" si="117"/>
        <v>366</v>
      </c>
      <c r="D615" s="350">
        <v>45628</v>
      </c>
      <c r="E615" s="675">
        <f t="shared" si="111"/>
        <v>3.7999999999999999E-2</v>
      </c>
      <c r="F615" s="672">
        <v>1.2999999999999999E-2</v>
      </c>
      <c r="G615" s="672">
        <f t="shared" si="120"/>
        <v>5.0999999999999997E-2</v>
      </c>
      <c r="H615" s="302">
        <f t="shared" si="110"/>
        <v>278688.52459016396</v>
      </c>
      <c r="I615" s="253">
        <f t="shared" si="112"/>
        <v>0</v>
      </c>
      <c r="J615" s="394">
        <f t="shared" si="118"/>
        <v>557388.47720648069</v>
      </c>
      <c r="L615" s="672">
        <f t="shared" si="115"/>
        <v>5.2999999999999999E-2</v>
      </c>
      <c r="M615" s="302">
        <f t="shared" si="119"/>
        <v>289617.48633879784</v>
      </c>
      <c r="N615" s="253">
        <f t="shared" si="116"/>
        <v>0</v>
      </c>
      <c r="O615" s="394">
        <f t="shared" si="121"/>
        <v>3245913.0673703849</v>
      </c>
      <c r="P615" s="654"/>
    </row>
    <row r="616" spans="1:16" outlineLevel="1">
      <c r="A616" s="319" t="str">
        <f t="shared" si="113"/>
        <v>04</v>
      </c>
      <c r="B616" s="253" t="str">
        <f t="shared" si="114"/>
        <v>2024-12</v>
      </c>
      <c r="C616" s="253">
        <f t="shared" si="117"/>
        <v>366</v>
      </c>
      <c r="D616" s="350">
        <v>45629</v>
      </c>
      <c r="E616" s="675">
        <f t="shared" si="111"/>
        <v>3.7999999999999999E-2</v>
      </c>
      <c r="F616" s="672">
        <v>1.2999999999999999E-2</v>
      </c>
      <c r="G616" s="672">
        <f t="shared" si="120"/>
        <v>5.0999999999999997E-2</v>
      </c>
      <c r="H616" s="302">
        <f t="shared" si="110"/>
        <v>278688.52459016396</v>
      </c>
      <c r="I616" s="253">
        <f t="shared" si="112"/>
        <v>0</v>
      </c>
      <c r="J616" s="394">
        <f t="shared" si="118"/>
        <v>836077.00179664465</v>
      </c>
      <c r="L616" s="672">
        <f t="shared" si="115"/>
        <v>5.2999999999999999E-2</v>
      </c>
      <c r="M616" s="302">
        <f t="shared" si="119"/>
        <v>289617.48633879784</v>
      </c>
      <c r="N616" s="253">
        <f t="shared" si="116"/>
        <v>0</v>
      </c>
      <c r="O616" s="394">
        <f t="shared" si="121"/>
        <v>3535530.5537091829</v>
      </c>
      <c r="P616" s="654"/>
    </row>
    <row r="617" spans="1:16" outlineLevel="1">
      <c r="A617" s="319" t="str">
        <f t="shared" si="113"/>
        <v>05</v>
      </c>
      <c r="B617" s="253" t="str">
        <f t="shared" si="114"/>
        <v>2024-12</v>
      </c>
      <c r="C617" s="253">
        <f t="shared" si="117"/>
        <v>366</v>
      </c>
      <c r="D617" s="350">
        <v>45630</v>
      </c>
      <c r="E617" s="675">
        <f t="shared" si="111"/>
        <v>3.7999999999999999E-2</v>
      </c>
      <c r="F617" s="672">
        <v>1.2999999999999999E-2</v>
      </c>
      <c r="G617" s="672">
        <f t="shared" si="120"/>
        <v>5.0999999999999997E-2</v>
      </c>
      <c r="H617" s="302">
        <f t="shared" si="110"/>
        <v>278688.52459016396</v>
      </c>
      <c r="I617" s="253">
        <f t="shared" si="112"/>
        <v>0</v>
      </c>
      <c r="J617" s="394">
        <f t="shared" si="118"/>
        <v>1114765.5263868086</v>
      </c>
      <c r="L617" s="672">
        <f t="shared" si="115"/>
        <v>5.2999999999999999E-2</v>
      </c>
      <c r="M617" s="302">
        <f t="shared" si="119"/>
        <v>289617.48633879784</v>
      </c>
      <c r="N617" s="253">
        <f t="shared" si="116"/>
        <v>0</v>
      </c>
      <c r="O617" s="394">
        <f t="shared" si="121"/>
        <v>3825148.0400479808</v>
      </c>
      <c r="P617" s="654"/>
    </row>
    <row r="618" spans="1:16" outlineLevel="1">
      <c r="A618" s="319" t="str">
        <f t="shared" si="113"/>
        <v>06</v>
      </c>
      <c r="B618" s="253" t="str">
        <f t="shared" si="114"/>
        <v>2024-12</v>
      </c>
      <c r="C618" s="253">
        <f t="shared" si="117"/>
        <v>366</v>
      </c>
      <c r="D618" s="350">
        <v>45631</v>
      </c>
      <c r="E618" s="675">
        <f t="shared" si="111"/>
        <v>3.7999999999999999E-2</v>
      </c>
      <c r="F618" s="672">
        <v>1.2999999999999999E-2</v>
      </c>
      <c r="G618" s="672">
        <f t="shared" si="120"/>
        <v>5.0999999999999997E-2</v>
      </c>
      <c r="H618" s="302">
        <f t="shared" si="110"/>
        <v>278688.52459016396</v>
      </c>
      <c r="I618" s="253">
        <f t="shared" si="112"/>
        <v>0</v>
      </c>
      <c r="J618" s="394">
        <f t="shared" si="118"/>
        <v>1393454.0509769726</v>
      </c>
      <c r="L618" s="672">
        <f t="shared" si="115"/>
        <v>5.2999999999999999E-2</v>
      </c>
      <c r="M618" s="302">
        <f t="shared" si="119"/>
        <v>289617.48633879784</v>
      </c>
      <c r="N618" s="253">
        <f t="shared" si="116"/>
        <v>0</v>
      </c>
      <c r="O618" s="394">
        <f t="shared" si="121"/>
        <v>4114765.5263867788</v>
      </c>
      <c r="P618" s="654"/>
    </row>
    <row r="619" spans="1:16" outlineLevel="1">
      <c r="A619" s="319" t="str">
        <f t="shared" si="113"/>
        <v>07</v>
      </c>
      <c r="B619" s="253" t="str">
        <f t="shared" si="114"/>
        <v>2024-12</v>
      </c>
      <c r="C619" s="253">
        <f t="shared" si="117"/>
        <v>366</v>
      </c>
      <c r="D619" s="350">
        <v>45632</v>
      </c>
      <c r="E619" s="675">
        <f t="shared" si="111"/>
        <v>3.7999999999999999E-2</v>
      </c>
      <c r="F619" s="672">
        <v>1.2999999999999999E-2</v>
      </c>
      <c r="G619" s="672">
        <f t="shared" si="120"/>
        <v>5.0999999999999997E-2</v>
      </c>
      <c r="H619" s="302">
        <f t="shared" si="110"/>
        <v>278688.52459016396</v>
      </c>
      <c r="I619" s="253">
        <f t="shared" si="112"/>
        <v>0</v>
      </c>
      <c r="J619" s="394">
        <f t="shared" si="118"/>
        <v>1672142.5755671365</v>
      </c>
      <c r="L619" s="672">
        <f t="shared" si="115"/>
        <v>5.2999999999999999E-2</v>
      </c>
      <c r="M619" s="302">
        <f t="shared" si="119"/>
        <v>289617.48633879784</v>
      </c>
      <c r="N619" s="253">
        <f t="shared" si="116"/>
        <v>0</v>
      </c>
      <c r="O619" s="394">
        <f t="shared" si="121"/>
        <v>4404383.0127255768</v>
      </c>
      <c r="P619" s="654"/>
    </row>
    <row r="620" spans="1:16" outlineLevel="1">
      <c r="A620" s="319" t="str">
        <f t="shared" si="113"/>
        <v>08</v>
      </c>
      <c r="B620" s="253" t="str">
        <f t="shared" si="114"/>
        <v>2024-12</v>
      </c>
      <c r="C620" s="253">
        <f t="shared" si="117"/>
        <v>366</v>
      </c>
      <c r="D620" s="350">
        <v>45633</v>
      </c>
      <c r="E620" s="675">
        <f t="shared" si="111"/>
        <v>3.7999999999999999E-2</v>
      </c>
      <c r="F620" s="672">
        <v>1.2999999999999999E-2</v>
      </c>
      <c r="G620" s="672">
        <f t="shared" si="120"/>
        <v>5.0999999999999997E-2</v>
      </c>
      <c r="H620" s="302">
        <f t="shared" si="110"/>
        <v>278688.52459016396</v>
      </c>
      <c r="I620" s="253">
        <f t="shared" si="112"/>
        <v>0</v>
      </c>
      <c r="J620" s="394">
        <f t="shared" si="118"/>
        <v>1950831.1001573005</v>
      </c>
      <c r="L620" s="672">
        <f t="shared" si="115"/>
        <v>5.2999999999999999E-2</v>
      </c>
      <c r="M620" s="302">
        <f t="shared" si="119"/>
        <v>289617.48633879784</v>
      </c>
      <c r="N620" s="253">
        <f t="shared" si="116"/>
        <v>0</v>
      </c>
      <c r="O620" s="394">
        <f t="shared" si="121"/>
        <v>4694000.4990643747</v>
      </c>
      <c r="P620" s="654"/>
    </row>
    <row r="621" spans="1:16" outlineLevel="1">
      <c r="A621" s="319" t="str">
        <f t="shared" si="113"/>
        <v>09</v>
      </c>
      <c r="B621" s="253" t="str">
        <f t="shared" si="114"/>
        <v>2024-12</v>
      </c>
      <c r="C621" s="253">
        <f t="shared" si="117"/>
        <v>366</v>
      </c>
      <c r="D621" s="350">
        <v>45634</v>
      </c>
      <c r="E621" s="675">
        <f t="shared" si="111"/>
        <v>3.7999999999999999E-2</v>
      </c>
      <c r="F621" s="672">
        <v>1.2999999999999999E-2</v>
      </c>
      <c r="G621" s="672">
        <f t="shared" si="120"/>
        <v>5.0999999999999997E-2</v>
      </c>
      <c r="H621" s="302">
        <f t="shared" si="110"/>
        <v>278688.52459016396</v>
      </c>
      <c r="I621" s="253">
        <f t="shared" si="112"/>
        <v>0</v>
      </c>
      <c r="J621" s="394">
        <f t="shared" si="118"/>
        <v>2229519.6247474644</v>
      </c>
      <c r="L621" s="672">
        <f t="shared" si="115"/>
        <v>5.2999999999999999E-2</v>
      </c>
      <c r="M621" s="302">
        <f t="shared" si="119"/>
        <v>289617.48633879784</v>
      </c>
      <c r="N621" s="253">
        <f t="shared" si="116"/>
        <v>0</v>
      </c>
      <c r="O621" s="394">
        <f t="shared" si="121"/>
        <v>4983617.9854031727</v>
      </c>
      <c r="P621" s="654"/>
    </row>
    <row r="622" spans="1:16" outlineLevel="1">
      <c r="A622" s="319" t="str">
        <f t="shared" si="113"/>
        <v>10</v>
      </c>
      <c r="B622" s="253" t="str">
        <f t="shared" si="114"/>
        <v>2024-12</v>
      </c>
      <c r="C622" s="253">
        <f t="shared" si="117"/>
        <v>366</v>
      </c>
      <c r="D622" s="350">
        <v>45635</v>
      </c>
      <c r="E622" s="675">
        <f t="shared" si="111"/>
        <v>3.7999999999999999E-2</v>
      </c>
      <c r="F622" s="672">
        <v>1.2999999999999999E-2</v>
      </c>
      <c r="G622" s="672">
        <f t="shared" si="120"/>
        <v>5.0999999999999997E-2</v>
      </c>
      <c r="H622" s="302">
        <f t="shared" si="110"/>
        <v>278688.52459016396</v>
      </c>
      <c r="I622" s="253">
        <f t="shared" si="112"/>
        <v>0</v>
      </c>
      <c r="J622" s="394">
        <f t="shared" si="118"/>
        <v>2508208.1493376284</v>
      </c>
      <c r="L622" s="672">
        <f t="shared" si="115"/>
        <v>5.2999999999999999E-2</v>
      </c>
      <c r="M622" s="302">
        <f t="shared" si="119"/>
        <v>289617.48633879784</v>
      </c>
      <c r="N622" s="253">
        <f t="shared" si="116"/>
        <v>0</v>
      </c>
      <c r="O622" s="394">
        <f t="shared" si="121"/>
        <v>5273235.4717419706</v>
      </c>
      <c r="P622" s="654"/>
    </row>
    <row r="623" spans="1:16" outlineLevel="1">
      <c r="A623" s="319" t="str">
        <f t="shared" si="113"/>
        <v>11</v>
      </c>
      <c r="B623" s="253" t="str">
        <f t="shared" si="114"/>
        <v>2024-12</v>
      </c>
      <c r="C623" s="253">
        <f t="shared" si="117"/>
        <v>366</v>
      </c>
      <c r="D623" s="350">
        <v>45636</v>
      </c>
      <c r="E623" s="675">
        <f t="shared" si="111"/>
        <v>3.7999999999999999E-2</v>
      </c>
      <c r="F623" s="672">
        <v>1.2999999999999999E-2</v>
      </c>
      <c r="G623" s="672">
        <f t="shared" si="120"/>
        <v>5.0999999999999997E-2</v>
      </c>
      <c r="H623" s="302">
        <f t="shared" si="110"/>
        <v>278688.52459016396</v>
      </c>
      <c r="I623" s="253">
        <f t="shared" si="112"/>
        <v>0</v>
      </c>
      <c r="J623" s="394">
        <f t="shared" si="118"/>
        <v>2786896.6739277923</v>
      </c>
      <c r="L623" s="672">
        <f t="shared" si="115"/>
        <v>5.2999999999999999E-2</v>
      </c>
      <c r="M623" s="302">
        <f t="shared" si="119"/>
        <v>289617.48633879784</v>
      </c>
      <c r="N623" s="253">
        <f t="shared" si="116"/>
        <v>0</v>
      </c>
      <c r="O623" s="394">
        <f t="shared" si="121"/>
        <v>5562852.9580807686</v>
      </c>
      <c r="P623" s="654"/>
    </row>
    <row r="624" spans="1:16" outlineLevel="1">
      <c r="A624" s="319" t="str">
        <f t="shared" si="113"/>
        <v>12</v>
      </c>
      <c r="B624" s="253" t="str">
        <f t="shared" si="114"/>
        <v>2024-12</v>
      </c>
      <c r="C624" s="253">
        <f t="shared" si="117"/>
        <v>366</v>
      </c>
      <c r="D624" s="350">
        <v>45637</v>
      </c>
      <c r="E624" s="675">
        <f t="shared" si="111"/>
        <v>3.7999999999999999E-2</v>
      </c>
      <c r="F624" s="672">
        <v>1.2999999999999999E-2</v>
      </c>
      <c r="G624" s="672">
        <f t="shared" si="120"/>
        <v>5.0999999999999997E-2</v>
      </c>
      <c r="H624" s="302">
        <f t="shared" si="110"/>
        <v>278688.52459016396</v>
      </c>
      <c r="I624" s="253">
        <f t="shared" si="112"/>
        <v>0</v>
      </c>
      <c r="J624" s="394">
        <f t="shared" si="118"/>
        <v>3065585.1985179563</v>
      </c>
      <c r="L624" s="672">
        <f t="shared" si="115"/>
        <v>5.2999999999999999E-2</v>
      </c>
      <c r="M624" s="302">
        <f t="shared" si="119"/>
        <v>289617.48633879784</v>
      </c>
      <c r="N624" s="253">
        <f t="shared" si="116"/>
        <v>0</v>
      </c>
      <c r="O624" s="394">
        <f t="shared" si="121"/>
        <v>5852470.4444195665</v>
      </c>
      <c r="P624" s="654"/>
    </row>
    <row r="625" spans="1:16" outlineLevel="1">
      <c r="A625" s="319" t="str">
        <f t="shared" si="113"/>
        <v>13</v>
      </c>
      <c r="B625" s="253" t="str">
        <f t="shared" si="114"/>
        <v>2024-12</v>
      </c>
      <c r="C625" s="253">
        <f t="shared" si="117"/>
        <v>366</v>
      </c>
      <c r="D625" s="350">
        <v>45638</v>
      </c>
      <c r="E625" s="675">
        <f t="shared" si="111"/>
        <v>3.7999999999999999E-2</v>
      </c>
      <c r="F625" s="672">
        <v>1.2999999999999999E-2</v>
      </c>
      <c r="G625" s="672">
        <f t="shared" si="120"/>
        <v>5.0999999999999997E-2</v>
      </c>
      <c r="H625" s="302">
        <f t="shared" si="110"/>
        <v>278688.52459016396</v>
      </c>
      <c r="I625" s="253">
        <f t="shared" si="112"/>
        <v>0</v>
      </c>
      <c r="J625" s="394">
        <f t="shared" si="118"/>
        <v>3344273.7231081203</v>
      </c>
      <c r="L625" s="672">
        <f t="shared" si="115"/>
        <v>5.2999999999999999E-2</v>
      </c>
      <c r="M625" s="302">
        <f t="shared" si="119"/>
        <v>289617.48633879784</v>
      </c>
      <c r="N625" s="253">
        <f t="shared" si="116"/>
        <v>0</v>
      </c>
      <c r="O625" s="394">
        <f t="shared" si="121"/>
        <v>6142087.9307583645</v>
      </c>
      <c r="P625" s="654"/>
    </row>
    <row r="626" spans="1:16" outlineLevel="1">
      <c r="A626" s="319" t="str">
        <f t="shared" si="113"/>
        <v>14</v>
      </c>
      <c r="B626" s="253" t="str">
        <f t="shared" si="114"/>
        <v>2024-12</v>
      </c>
      <c r="C626" s="253">
        <f t="shared" si="117"/>
        <v>366</v>
      </c>
      <c r="D626" s="350">
        <v>45639</v>
      </c>
      <c r="E626" s="675">
        <f t="shared" si="111"/>
        <v>3.7999999999999999E-2</v>
      </c>
      <c r="F626" s="672">
        <v>1.2999999999999999E-2</v>
      </c>
      <c r="G626" s="672">
        <f t="shared" si="120"/>
        <v>5.0999999999999997E-2</v>
      </c>
      <c r="H626" s="302">
        <f t="shared" si="110"/>
        <v>278688.52459016396</v>
      </c>
      <c r="I626" s="253">
        <f t="shared" si="112"/>
        <v>0</v>
      </c>
      <c r="J626" s="394">
        <f t="shared" si="118"/>
        <v>3622962.2476982842</v>
      </c>
      <c r="L626" s="672">
        <f t="shared" si="115"/>
        <v>5.2999999999999999E-2</v>
      </c>
      <c r="M626" s="302">
        <f t="shared" si="119"/>
        <v>289617.48633879784</v>
      </c>
      <c r="N626" s="253">
        <f t="shared" si="116"/>
        <v>0</v>
      </c>
      <c r="O626" s="394">
        <f t="shared" si="121"/>
        <v>6431705.4170971625</v>
      </c>
      <c r="P626" s="654"/>
    </row>
    <row r="627" spans="1:16" outlineLevel="1">
      <c r="A627" s="319" t="str">
        <f t="shared" si="113"/>
        <v>15</v>
      </c>
      <c r="B627" s="253" t="str">
        <f t="shared" si="114"/>
        <v>2024-12</v>
      </c>
      <c r="C627" s="253">
        <f t="shared" si="117"/>
        <v>366</v>
      </c>
      <c r="D627" s="350">
        <v>45640</v>
      </c>
      <c r="E627" s="675">
        <f t="shared" si="111"/>
        <v>3.7999999999999999E-2</v>
      </c>
      <c r="F627" s="672">
        <v>1.2999999999999999E-2</v>
      </c>
      <c r="G627" s="672">
        <f t="shared" si="120"/>
        <v>5.0999999999999997E-2</v>
      </c>
      <c r="H627" s="302">
        <f t="shared" ref="H627:H690" si="122">$B$1*$G627/C627*(D627-D626)</f>
        <v>278688.52459016396</v>
      </c>
      <c r="I627" s="253">
        <f t="shared" si="112"/>
        <v>0</v>
      </c>
      <c r="J627" s="394">
        <f t="shared" si="118"/>
        <v>3901650.7722884482</v>
      </c>
      <c r="L627" s="672">
        <f t="shared" si="115"/>
        <v>5.2999999999999999E-2</v>
      </c>
      <c r="M627" s="302">
        <f t="shared" si="119"/>
        <v>289617.48633879784</v>
      </c>
      <c r="N627" s="253">
        <f t="shared" si="116"/>
        <v>0</v>
      </c>
      <c r="O627" s="394">
        <f t="shared" si="121"/>
        <v>6721322.9034359604</v>
      </c>
      <c r="P627" s="654"/>
    </row>
    <row r="628" spans="1:16" outlineLevel="1">
      <c r="A628" s="319" t="str">
        <f t="shared" si="113"/>
        <v>16</v>
      </c>
      <c r="B628" s="253" t="str">
        <f t="shared" si="114"/>
        <v>2024-12</v>
      </c>
      <c r="C628" s="253">
        <f t="shared" si="117"/>
        <v>366</v>
      </c>
      <c r="D628" s="350">
        <v>45641</v>
      </c>
      <c r="E628" s="675">
        <f t="shared" ref="E628:E691" si="123">+E627</f>
        <v>3.7999999999999999E-2</v>
      </c>
      <c r="F628" s="672">
        <v>1.2999999999999999E-2</v>
      </c>
      <c r="G628" s="672">
        <f t="shared" si="120"/>
        <v>5.0999999999999997E-2</v>
      </c>
      <c r="H628" s="302">
        <f t="shared" si="122"/>
        <v>278688.52459016396</v>
      </c>
      <c r="I628" s="253">
        <f t="shared" si="112"/>
        <v>0</v>
      </c>
      <c r="J628" s="394">
        <f t="shared" si="118"/>
        <v>4180339.2968786121</v>
      </c>
      <c r="L628" s="672">
        <f t="shared" si="115"/>
        <v>5.2999999999999999E-2</v>
      </c>
      <c r="M628" s="302">
        <f t="shared" si="119"/>
        <v>289617.48633879784</v>
      </c>
      <c r="N628" s="253">
        <f t="shared" si="116"/>
        <v>0</v>
      </c>
      <c r="O628" s="394">
        <f t="shared" si="121"/>
        <v>7010940.3897747584</v>
      </c>
      <c r="P628" s="654"/>
    </row>
    <row r="629" spans="1:16" outlineLevel="1">
      <c r="A629" s="319" t="str">
        <f t="shared" si="113"/>
        <v>17</v>
      </c>
      <c r="B629" s="253" t="str">
        <f t="shared" si="114"/>
        <v>2024-12</v>
      </c>
      <c r="C629" s="253">
        <f t="shared" si="117"/>
        <v>366</v>
      </c>
      <c r="D629" s="350">
        <v>45642</v>
      </c>
      <c r="E629" s="675">
        <f t="shared" si="123"/>
        <v>3.7999999999999999E-2</v>
      </c>
      <c r="F629" s="672">
        <v>1.2999999999999999E-2</v>
      </c>
      <c r="G629" s="672">
        <f t="shared" si="120"/>
        <v>5.0999999999999997E-2</v>
      </c>
      <c r="H629" s="302">
        <f t="shared" si="122"/>
        <v>278688.52459016396</v>
      </c>
      <c r="I629" s="253">
        <f t="shared" si="112"/>
        <v>0</v>
      </c>
      <c r="J629" s="394">
        <f t="shared" si="118"/>
        <v>4459027.8214687761</v>
      </c>
      <c r="L629" s="672">
        <f t="shared" si="115"/>
        <v>5.2999999999999999E-2</v>
      </c>
      <c r="M629" s="302">
        <f t="shared" si="119"/>
        <v>289617.48633879784</v>
      </c>
      <c r="N629" s="253">
        <f t="shared" si="116"/>
        <v>0</v>
      </c>
      <c r="O629" s="394">
        <f t="shared" si="121"/>
        <v>7300557.8761135563</v>
      </c>
      <c r="P629" s="654"/>
    </row>
    <row r="630" spans="1:16" outlineLevel="1">
      <c r="A630" s="319" t="str">
        <f t="shared" si="113"/>
        <v>18</v>
      </c>
      <c r="B630" s="253" t="str">
        <f t="shared" si="114"/>
        <v>2024-12</v>
      </c>
      <c r="C630" s="253">
        <f t="shared" si="117"/>
        <v>366</v>
      </c>
      <c r="D630" s="350">
        <v>45643</v>
      </c>
      <c r="E630" s="675">
        <f t="shared" si="123"/>
        <v>3.7999999999999999E-2</v>
      </c>
      <c r="F630" s="672">
        <v>1.2999999999999999E-2</v>
      </c>
      <c r="G630" s="672">
        <f t="shared" si="120"/>
        <v>5.0999999999999997E-2</v>
      </c>
      <c r="H630" s="302">
        <f t="shared" si="122"/>
        <v>278688.52459016396</v>
      </c>
      <c r="I630" s="253">
        <f t="shared" si="112"/>
        <v>0</v>
      </c>
      <c r="J630" s="394">
        <f t="shared" si="118"/>
        <v>4737716.3460589405</v>
      </c>
      <c r="L630" s="672">
        <f t="shared" si="115"/>
        <v>5.2999999999999999E-2</v>
      </c>
      <c r="M630" s="302">
        <f t="shared" si="119"/>
        <v>289617.48633879784</v>
      </c>
      <c r="N630" s="253">
        <f t="shared" si="116"/>
        <v>0</v>
      </c>
      <c r="O630" s="394">
        <f t="shared" si="121"/>
        <v>7590175.3624523543</v>
      </c>
      <c r="P630" s="654"/>
    </row>
    <row r="631" spans="1:16" outlineLevel="1">
      <c r="A631" s="319" t="str">
        <f t="shared" si="113"/>
        <v>19</v>
      </c>
      <c r="B631" s="253" t="str">
        <f t="shared" si="114"/>
        <v>2024-12</v>
      </c>
      <c r="C631" s="253">
        <f t="shared" si="117"/>
        <v>366</v>
      </c>
      <c r="D631" s="350">
        <v>45644</v>
      </c>
      <c r="E631" s="675">
        <f t="shared" si="123"/>
        <v>3.7999999999999999E-2</v>
      </c>
      <c r="F631" s="672">
        <v>1.2999999999999999E-2</v>
      </c>
      <c r="G631" s="672">
        <f t="shared" si="120"/>
        <v>5.0999999999999997E-2</v>
      </c>
      <c r="H631" s="302">
        <f t="shared" si="122"/>
        <v>278688.52459016396</v>
      </c>
      <c r="I631" s="253">
        <f t="shared" si="112"/>
        <v>0</v>
      </c>
      <c r="J631" s="394">
        <f t="shared" si="118"/>
        <v>5016404.8706491049</v>
      </c>
      <c r="L631" s="672">
        <f t="shared" si="115"/>
        <v>5.2999999999999999E-2</v>
      </c>
      <c r="M631" s="302">
        <f t="shared" si="119"/>
        <v>289617.48633879784</v>
      </c>
      <c r="N631" s="253">
        <f t="shared" si="116"/>
        <v>0</v>
      </c>
      <c r="O631" s="394">
        <f t="shared" si="121"/>
        <v>7879792.8487911522</v>
      </c>
      <c r="P631" s="654"/>
    </row>
    <row r="632" spans="1:16" outlineLevel="1">
      <c r="A632" s="319" t="str">
        <f t="shared" si="113"/>
        <v>20</v>
      </c>
      <c r="B632" s="253" t="str">
        <f t="shared" si="114"/>
        <v>2024-12</v>
      </c>
      <c r="C632" s="253">
        <f t="shared" si="117"/>
        <v>366</v>
      </c>
      <c r="D632" s="350">
        <v>45645</v>
      </c>
      <c r="E632" s="675">
        <f t="shared" si="123"/>
        <v>3.7999999999999999E-2</v>
      </c>
      <c r="F632" s="672">
        <v>1.2999999999999999E-2</v>
      </c>
      <c r="G632" s="672">
        <f t="shared" si="120"/>
        <v>5.0999999999999997E-2</v>
      </c>
      <c r="H632" s="302">
        <f t="shared" si="122"/>
        <v>278688.52459016396</v>
      </c>
      <c r="I632" s="253">
        <f t="shared" si="112"/>
        <v>0</v>
      </c>
      <c r="J632" s="394">
        <f t="shared" si="118"/>
        <v>5295093.3952392694</v>
      </c>
      <c r="L632" s="672">
        <f t="shared" si="115"/>
        <v>5.2999999999999999E-2</v>
      </c>
      <c r="M632" s="302">
        <f t="shared" si="119"/>
        <v>289617.48633879784</v>
      </c>
      <c r="N632" s="253">
        <f t="shared" si="116"/>
        <v>0</v>
      </c>
      <c r="O632" s="394">
        <f t="shared" si="121"/>
        <v>8169410.3351299502</v>
      </c>
      <c r="P632" s="654"/>
    </row>
    <row r="633" spans="1:16" outlineLevel="1">
      <c r="A633" s="319" t="str">
        <f t="shared" si="113"/>
        <v>21</v>
      </c>
      <c r="B633" s="253" t="str">
        <f t="shared" si="114"/>
        <v>2024-12</v>
      </c>
      <c r="C633" s="253">
        <f t="shared" si="117"/>
        <v>366</v>
      </c>
      <c r="D633" s="350">
        <v>45646</v>
      </c>
      <c r="E633" s="675">
        <f t="shared" si="123"/>
        <v>3.7999999999999999E-2</v>
      </c>
      <c r="F633" s="672">
        <v>1.2999999999999999E-2</v>
      </c>
      <c r="G633" s="672">
        <f t="shared" si="120"/>
        <v>5.0999999999999997E-2</v>
      </c>
      <c r="H633" s="302">
        <f t="shared" si="122"/>
        <v>278688.52459016396</v>
      </c>
      <c r="I633" s="253">
        <f t="shared" si="112"/>
        <v>0</v>
      </c>
      <c r="J633" s="394">
        <f t="shared" si="118"/>
        <v>5573781.9198294338</v>
      </c>
      <c r="L633" s="672">
        <f t="shared" si="115"/>
        <v>5.2999999999999999E-2</v>
      </c>
      <c r="M633" s="302">
        <f t="shared" si="119"/>
        <v>289617.48633879784</v>
      </c>
      <c r="N633" s="253">
        <f t="shared" si="116"/>
        <v>0</v>
      </c>
      <c r="O633" s="394">
        <f t="shared" si="121"/>
        <v>8459027.8214687482</v>
      </c>
      <c r="P633" s="654"/>
    </row>
    <row r="634" spans="1:16" outlineLevel="1">
      <c r="A634" s="319" t="str">
        <f t="shared" si="113"/>
        <v>22</v>
      </c>
      <c r="B634" s="253" t="str">
        <f t="shared" si="114"/>
        <v>2024-12</v>
      </c>
      <c r="C634" s="253">
        <f t="shared" si="117"/>
        <v>366</v>
      </c>
      <c r="D634" s="350">
        <v>45647</v>
      </c>
      <c r="E634" s="675">
        <f t="shared" si="123"/>
        <v>3.7999999999999999E-2</v>
      </c>
      <c r="F634" s="672">
        <v>1.2999999999999999E-2</v>
      </c>
      <c r="G634" s="672">
        <f t="shared" si="120"/>
        <v>5.0999999999999997E-2</v>
      </c>
      <c r="H634" s="302">
        <f t="shared" si="122"/>
        <v>278688.52459016396</v>
      </c>
      <c r="I634" s="253">
        <f t="shared" si="112"/>
        <v>0</v>
      </c>
      <c r="J634" s="394">
        <f t="shared" si="118"/>
        <v>5852470.4444195982</v>
      </c>
      <c r="L634" s="672">
        <f t="shared" si="115"/>
        <v>5.2999999999999999E-2</v>
      </c>
      <c r="M634" s="302">
        <f t="shared" si="119"/>
        <v>289617.48633879784</v>
      </c>
      <c r="N634" s="253">
        <f t="shared" si="116"/>
        <v>0</v>
      </c>
      <c r="O634" s="394">
        <f t="shared" si="121"/>
        <v>8748645.3078075461</v>
      </c>
      <c r="P634" s="654"/>
    </row>
    <row r="635" spans="1:16" outlineLevel="1">
      <c r="A635" s="319" t="str">
        <f t="shared" si="113"/>
        <v>23</v>
      </c>
      <c r="B635" s="253" t="str">
        <f t="shared" si="114"/>
        <v>2024-12</v>
      </c>
      <c r="C635" s="253">
        <f t="shared" si="117"/>
        <v>366</v>
      </c>
      <c r="D635" s="350">
        <v>45648</v>
      </c>
      <c r="E635" s="675">
        <f t="shared" si="123"/>
        <v>3.7999999999999999E-2</v>
      </c>
      <c r="F635" s="672">
        <v>1.2999999999999999E-2</v>
      </c>
      <c r="G635" s="672">
        <f t="shared" si="120"/>
        <v>5.0999999999999997E-2</v>
      </c>
      <c r="H635" s="302">
        <f t="shared" si="122"/>
        <v>278688.52459016396</v>
      </c>
      <c r="I635" s="253">
        <f t="shared" si="112"/>
        <v>0</v>
      </c>
      <c r="J635" s="394">
        <f t="shared" si="118"/>
        <v>6131158.9690097626</v>
      </c>
      <c r="L635" s="672">
        <f t="shared" si="115"/>
        <v>5.2999999999999999E-2</v>
      </c>
      <c r="M635" s="302">
        <f t="shared" si="119"/>
        <v>289617.48633879784</v>
      </c>
      <c r="N635" s="253">
        <f t="shared" si="116"/>
        <v>0</v>
      </c>
      <c r="O635" s="394">
        <f t="shared" si="121"/>
        <v>9038262.7941463441</v>
      </c>
      <c r="P635" s="654"/>
    </row>
    <row r="636" spans="1:16" outlineLevel="1">
      <c r="A636" s="319" t="str">
        <f t="shared" si="113"/>
        <v>24</v>
      </c>
      <c r="B636" s="253" t="str">
        <f t="shared" si="114"/>
        <v>2024-12</v>
      </c>
      <c r="C636" s="253">
        <f t="shared" si="117"/>
        <v>366</v>
      </c>
      <c r="D636" s="350">
        <v>45649</v>
      </c>
      <c r="E636" s="675">
        <f t="shared" si="123"/>
        <v>3.7999999999999999E-2</v>
      </c>
      <c r="F636" s="672">
        <v>1.2999999999999999E-2</v>
      </c>
      <c r="G636" s="672">
        <f t="shared" si="120"/>
        <v>5.0999999999999997E-2</v>
      </c>
      <c r="H636" s="302">
        <f t="shared" si="122"/>
        <v>278688.52459016396</v>
      </c>
      <c r="I636" s="253">
        <f t="shared" si="112"/>
        <v>0</v>
      </c>
      <c r="J636" s="394">
        <f t="shared" si="118"/>
        <v>6409847.4935999271</v>
      </c>
      <c r="L636" s="672">
        <f t="shared" si="115"/>
        <v>5.2999999999999999E-2</v>
      </c>
      <c r="M636" s="302">
        <f t="shared" si="119"/>
        <v>289617.48633879784</v>
      </c>
      <c r="N636" s="253">
        <f t="shared" si="116"/>
        <v>0</v>
      </c>
      <c r="O636" s="394">
        <f t="shared" si="121"/>
        <v>9327880.280485142</v>
      </c>
      <c r="P636" s="654"/>
    </row>
    <row r="637" spans="1:16" outlineLevel="1">
      <c r="A637" s="319" t="str">
        <f t="shared" si="113"/>
        <v>25</v>
      </c>
      <c r="B637" s="253" t="str">
        <f t="shared" si="114"/>
        <v>2024-12</v>
      </c>
      <c r="C637" s="253">
        <f t="shared" si="117"/>
        <v>366</v>
      </c>
      <c r="D637" s="350">
        <v>45650</v>
      </c>
      <c r="E637" s="675">
        <f t="shared" si="123"/>
        <v>3.7999999999999999E-2</v>
      </c>
      <c r="F637" s="672">
        <v>1.2999999999999999E-2</v>
      </c>
      <c r="G637" s="672">
        <f t="shared" si="120"/>
        <v>5.0999999999999997E-2</v>
      </c>
      <c r="H637" s="302">
        <f t="shared" si="122"/>
        <v>278688.52459016396</v>
      </c>
      <c r="I637" s="253">
        <f t="shared" si="112"/>
        <v>0</v>
      </c>
      <c r="J637" s="394">
        <f t="shared" si="118"/>
        <v>6688536.0181900915</v>
      </c>
      <c r="L637" s="672">
        <f t="shared" si="115"/>
        <v>5.2999999999999999E-2</v>
      </c>
      <c r="M637" s="302">
        <f t="shared" si="119"/>
        <v>289617.48633879784</v>
      </c>
      <c r="N637" s="253">
        <f t="shared" si="116"/>
        <v>0</v>
      </c>
      <c r="O637" s="394">
        <f t="shared" si="121"/>
        <v>9617497.76682394</v>
      </c>
      <c r="P637" s="654"/>
    </row>
    <row r="638" spans="1:16" outlineLevel="1">
      <c r="A638" s="319" t="str">
        <f t="shared" si="113"/>
        <v>26</v>
      </c>
      <c r="B638" s="253" t="str">
        <f t="shared" si="114"/>
        <v>2024-12</v>
      </c>
      <c r="C638" s="253">
        <f t="shared" si="117"/>
        <v>366</v>
      </c>
      <c r="D638" s="350">
        <v>45651</v>
      </c>
      <c r="E638" s="675">
        <f t="shared" si="123"/>
        <v>3.7999999999999999E-2</v>
      </c>
      <c r="F638" s="672">
        <v>1.2999999999999999E-2</v>
      </c>
      <c r="G638" s="672">
        <f t="shared" si="120"/>
        <v>5.0999999999999997E-2</v>
      </c>
      <c r="H638" s="302">
        <f t="shared" si="122"/>
        <v>278688.52459016396</v>
      </c>
      <c r="I638" s="253">
        <f t="shared" si="112"/>
        <v>0</v>
      </c>
      <c r="J638" s="394">
        <f t="shared" si="118"/>
        <v>6967224.5427802559</v>
      </c>
      <c r="L638" s="672">
        <f t="shared" si="115"/>
        <v>5.2999999999999999E-2</v>
      </c>
      <c r="M638" s="302">
        <f t="shared" si="119"/>
        <v>289617.48633879784</v>
      </c>
      <c r="N638" s="253">
        <f t="shared" si="116"/>
        <v>0</v>
      </c>
      <c r="O638" s="394">
        <f t="shared" si="121"/>
        <v>9907115.2531627379</v>
      </c>
      <c r="P638" s="654"/>
    </row>
    <row r="639" spans="1:16" outlineLevel="1">
      <c r="A639" s="319" t="str">
        <f t="shared" si="113"/>
        <v>27</v>
      </c>
      <c r="B639" s="253" t="str">
        <f t="shared" si="114"/>
        <v>2024-12</v>
      </c>
      <c r="C639" s="253">
        <f t="shared" si="117"/>
        <v>366</v>
      </c>
      <c r="D639" s="350">
        <v>45652</v>
      </c>
      <c r="E639" s="675">
        <f t="shared" si="123"/>
        <v>3.7999999999999999E-2</v>
      </c>
      <c r="F639" s="672">
        <v>1.2999999999999999E-2</v>
      </c>
      <c r="G639" s="672">
        <f t="shared" si="120"/>
        <v>5.0999999999999997E-2</v>
      </c>
      <c r="H639" s="302">
        <f t="shared" si="122"/>
        <v>278688.52459016396</v>
      </c>
      <c r="I639" s="253">
        <f t="shared" si="112"/>
        <v>0</v>
      </c>
      <c r="J639" s="394">
        <f t="shared" si="118"/>
        <v>7245913.0673704203</v>
      </c>
      <c r="L639" s="672">
        <f t="shared" si="115"/>
        <v>5.2999999999999999E-2</v>
      </c>
      <c r="M639" s="302">
        <f t="shared" si="119"/>
        <v>289617.48633879784</v>
      </c>
      <c r="N639" s="253">
        <f t="shared" si="116"/>
        <v>0</v>
      </c>
      <c r="O639" s="394">
        <f t="shared" si="121"/>
        <v>10196732.739501536</v>
      </c>
      <c r="P639" s="654"/>
    </row>
    <row r="640" spans="1:16" outlineLevel="1">
      <c r="A640" s="319" t="str">
        <f t="shared" si="113"/>
        <v>28</v>
      </c>
      <c r="B640" s="253" t="str">
        <f t="shared" si="114"/>
        <v>2024-12</v>
      </c>
      <c r="C640" s="253">
        <f t="shared" si="117"/>
        <v>366</v>
      </c>
      <c r="D640" s="350">
        <v>45653</v>
      </c>
      <c r="E640" s="675">
        <f t="shared" si="123"/>
        <v>3.7999999999999999E-2</v>
      </c>
      <c r="F640" s="672">
        <v>1.2999999999999999E-2</v>
      </c>
      <c r="G640" s="672">
        <f t="shared" si="120"/>
        <v>5.0999999999999997E-2</v>
      </c>
      <c r="H640" s="302">
        <f t="shared" si="122"/>
        <v>278688.52459016396</v>
      </c>
      <c r="I640" s="253">
        <f t="shared" si="112"/>
        <v>0</v>
      </c>
      <c r="J640" s="394">
        <f t="shared" si="118"/>
        <v>7524601.5919605847</v>
      </c>
      <c r="L640" s="672">
        <f t="shared" si="115"/>
        <v>5.2999999999999999E-2</v>
      </c>
      <c r="M640" s="302">
        <f t="shared" si="119"/>
        <v>289617.48633879784</v>
      </c>
      <c r="N640" s="253">
        <f t="shared" si="116"/>
        <v>0</v>
      </c>
      <c r="O640" s="394">
        <f t="shared" si="121"/>
        <v>10486350.225840334</v>
      </c>
      <c r="P640" s="654"/>
    </row>
    <row r="641" spans="1:16" outlineLevel="1">
      <c r="A641" s="319" t="str">
        <f t="shared" si="113"/>
        <v>29</v>
      </c>
      <c r="B641" s="253" t="str">
        <f t="shared" si="114"/>
        <v>2024-12</v>
      </c>
      <c r="C641" s="253">
        <f t="shared" si="117"/>
        <v>366</v>
      </c>
      <c r="D641" s="350">
        <v>45654</v>
      </c>
      <c r="E641" s="675">
        <f t="shared" si="123"/>
        <v>3.7999999999999999E-2</v>
      </c>
      <c r="F641" s="672">
        <v>1.2999999999999999E-2</v>
      </c>
      <c r="G641" s="672">
        <f t="shared" si="120"/>
        <v>5.0999999999999997E-2</v>
      </c>
      <c r="H641" s="302">
        <f t="shared" si="122"/>
        <v>278688.52459016396</v>
      </c>
      <c r="I641" s="253">
        <f t="shared" si="112"/>
        <v>0</v>
      </c>
      <c r="J641" s="394">
        <f t="shared" si="118"/>
        <v>7803290.1165507492</v>
      </c>
      <c r="L641" s="672">
        <f t="shared" si="115"/>
        <v>5.2999999999999999E-2</v>
      </c>
      <c r="M641" s="302">
        <f t="shared" si="119"/>
        <v>289617.48633879784</v>
      </c>
      <c r="N641" s="253">
        <f t="shared" si="116"/>
        <v>0</v>
      </c>
      <c r="O641" s="394">
        <f t="shared" si="121"/>
        <v>10775967.712179132</v>
      </c>
      <c r="P641" s="654"/>
    </row>
    <row r="642" spans="1:16" outlineLevel="1">
      <c r="A642" s="319" t="str">
        <f t="shared" si="113"/>
        <v>30</v>
      </c>
      <c r="B642" s="253" t="str">
        <f t="shared" si="114"/>
        <v>2024-12</v>
      </c>
      <c r="C642" s="253">
        <f t="shared" si="117"/>
        <v>366</v>
      </c>
      <c r="D642" s="350">
        <v>45655</v>
      </c>
      <c r="E642" s="675">
        <f t="shared" si="123"/>
        <v>3.7999999999999999E-2</v>
      </c>
      <c r="F642" s="672">
        <v>1.2999999999999999E-2</v>
      </c>
      <c r="G642" s="672">
        <f t="shared" si="120"/>
        <v>5.0999999999999997E-2</v>
      </c>
      <c r="H642" s="302">
        <f t="shared" si="122"/>
        <v>278688.52459016396</v>
      </c>
      <c r="I642" s="253">
        <f t="shared" si="112"/>
        <v>0</v>
      </c>
      <c r="J642" s="394">
        <f t="shared" si="118"/>
        <v>8081978.6411409136</v>
      </c>
      <c r="L642" s="672">
        <f t="shared" si="115"/>
        <v>5.2999999999999999E-2</v>
      </c>
      <c r="M642" s="302">
        <f t="shared" si="119"/>
        <v>289617.48633879784</v>
      </c>
      <c r="N642" s="253">
        <f t="shared" si="116"/>
        <v>0</v>
      </c>
      <c r="O642" s="394">
        <f t="shared" si="121"/>
        <v>11065585.19851793</v>
      </c>
      <c r="P642" s="654"/>
    </row>
    <row r="643" spans="1:16">
      <c r="A643" s="319" t="str">
        <f t="shared" si="113"/>
        <v>31</v>
      </c>
      <c r="B643" s="253" t="str">
        <f t="shared" si="114"/>
        <v>2024-12</v>
      </c>
      <c r="C643" s="253">
        <f t="shared" si="117"/>
        <v>366</v>
      </c>
      <c r="D643" s="350">
        <v>45656</v>
      </c>
      <c r="E643" s="675">
        <f t="shared" si="123"/>
        <v>3.7999999999999999E-2</v>
      </c>
      <c r="F643" s="672">
        <v>1.2999999999999999E-2</v>
      </c>
      <c r="G643" s="672">
        <f t="shared" si="120"/>
        <v>5.0999999999999997E-2</v>
      </c>
      <c r="H643" s="302">
        <f t="shared" si="122"/>
        <v>278688.52459016396</v>
      </c>
      <c r="I643" s="253">
        <f t="shared" ref="I643:I706" si="124">IFERROR(VLOOKUP(D643*1,R:U,4,0),0)</f>
        <v>0</v>
      </c>
      <c r="J643" s="394">
        <f t="shared" si="118"/>
        <v>8360667.165731078</v>
      </c>
      <c r="L643" s="672">
        <f t="shared" si="115"/>
        <v>5.2999999999999999E-2</v>
      </c>
      <c r="M643" s="302">
        <f t="shared" si="119"/>
        <v>289617.48633879784</v>
      </c>
      <c r="N643" s="253">
        <f t="shared" si="116"/>
        <v>0</v>
      </c>
      <c r="O643" s="394">
        <f t="shared" si="121"/>
        <v>11355202.684856728</v>
      </c>
      <c r="P643" s="654"/>
    </row>
    <row r="644" spans="1:16">
      <c r="A644" s="319" t="str">
        <f t="shared" ref="A644:A707" si="125">TEXT(D644+1,"dd")</f>
        <v>01</v>
      </c>
      <c r="B644" s="253" t="str">
        <f t="shared" ref="B644:B707" si="126">TEXT(D644,"yyyy-mm")</f>
        <v>2024-12</v>
      </c>
      <c r="C644" s="253">
        <f t="shared" si="117"/>
        <v>366</v>
      </c>
      <c r="D644" s="350">
        <v>45657</v>
      </c>
      <c r="E644" s="675">
        <f t="shared" si="123"/>
        <v>3.7999999999999999E-2</v>
      </c>
      <c r="F644" s="672">
        <v>1.2999999999999999E-2</v>
      </c>
      <c r="G644" s="672">
        <f t="shared" si="120"/>
        <v>5.0999999999999997E-2</v>
      </c>
      <c r="H644" s="302">
        <f t="shared" si="122"/>
        <v>278688.52459016396</v>
      </c>
      <c r="I644" s="253">
        <v>8639344</v>
      </c>
      <c r="J644" s="394">
        <f t="shared" si="118"/>
        <v>11.690321242436767</v>
      </c>
      <c r="L644" s="672">
        <f t="shared" ref="L644:L707" si="127">$C$1</f>
        <v>5.2999999999999999E-2</v>
      </c>
      <c r="M644" s="302">
        <f t="shared" si="119"/>
        <v>289617.48633879784</v>
      </c>
      <c r="N644" s="253">
        <f t="shared" ref="N644:N707" si="128">I644</f>
        <v>8639344</v>
      </c>
      <c r="O644" s="394">
        <f t="shared" si="121"/>
        <v>3005476.1711955257</v>
      </c>
      <c r="P644" s="654"/>
    </row>
    <row r="645" spans="1:16">
      <c r="A645" s="319" t="str">
        <f t="shared" si="125"/>
        <v>02</v>
      </c>
      <c r="B645" s="253" t="str">
        <f t="shared" si="126"/>
        <v>2025-01</v>
      </c>
      <c r="C645" s="313">
        <f>TEXT(YEAR(D645)&amp;"-12-31","yyyy-mm-dd")-TEXT(YEAR(D645)-1&amp;"-12-31","yyyy-mm-dd")+1</f>
        <v>366</v>
      </c>
      <c r="D645" s="350">
        <v>45658</v>
      </c>
      <c r="E645" s="675">
        <f t="shared" si="123"/>
        <v>3.7999999999999999E-2</v>
      </c>
      <c r="F645" s="672">
        <v>1.2999999999999999E-2</v>
      </c>
      <c r="G645" s="672">
        <f t="shared" si="120"/>
        <v>5.0999999999999997E-2</v>
      </c>
      <c r="H645" s="302">
        <f t="shared" si="122"/>
        <v>278688.52459016396</v>
      </c>
      <c r="I645" s="253">
        <f t="shared" si="124"/>
        <v>0</v>
      </c>
      <c r="J645" s="394">
        <f t="shared" ref="J645:J708" si="129">J644+H645-I645</f>
        <v>278700.21491140639</v>
      </c>
      <c r="L645" s="672">
        <f t="shared" si="127"/>
        <v>5.2999999999999999E-2</v>
      </c>
      <c r="M645" s="302">
        <f t="shared" ref="M645:M708" si="130">$B$1*$L645/C645*(D645-D644)</f>
        <v>289617.48633879784</v>
      </c>
      <c r="N645" s="253">
        <f t="shared" si="128"/>
        <v>0</v>
      </c>
      <c r="O645" s="394">
        <f t="shared" si="121"/>
        <v>3295093.6575343236</v>
      </c>
      <c r="P645" s="654"/>
    </row>
    <row r="646" spans="1:16">
      <c r="A646" s="319" t="str">
        <f t="shared" si="125"/>
        <v>03</v>
      </c>
      <c r="B646" s="253" t="str">
        <f t="shared" si="126"/>
        <v>2025-01</v>
      </c>
      <c r="C646" s="253">
        <f t="shared" ref="C646:C708" si="131">TEXT(YEAR(D646)&amp;"-12-31","yyyy-mm-dd")-TEXT(YEAR(D646)-1&amp;"-12-31","yyyy-mm-dd")</f>
        <v>365</v>
      </c>
      <c r="D646" s="350">
        <v>45659</v>
      </c>
      <c r="E646" s="675">
        <f t="shared" si="123"/>
        <v>3.7999999999999999E-2</v>
      </c>
      <c r="F646" s="672">
        <v>1.2999999999999999E-2</v>
      </c>
      <c r="G646" s="672">
        <f t="shared" si="120"/>
        <v>5.0999999999999997E-2</v>
      </c>
      <c r="H646" s="302">
        <f t="shared" si="122"/>
        <v>279452.05479452055</v>
      </c>
      <c r="I646" s="253">
        <f t="shared" si="124"/>
        <v>0</v>
      </c>
      <c r="J646" s="394">
        <f t="shared" si="129"/>
        <v>558152.269705927</v>
      </c>
      <c r="L646" s="672">
        <f t="shared" si="127"/>
        <v>5.2999999999999999E-2</v>
      </c>
      <c r="M646" s="302">
        <f t="shared" si="130"/>
        <v>290410.9589041096</v>
      </c>
      <c r="N646" s="253">
        <f t="shared" si="128"/>
        <v>0</v>
      </c>
      <c r="O646" s="394">
        <f t="shared" si="121"/>
        <v>3585504.6164384331</v>
      </c>
      <c r="P646" s="654"/>
    </row>
    <row r="647" spans="1:16">
      <c r="A647" s="319" t="str">
        <f t="shared" si="125"/>
        <v>04</v>
      </c>
      <c r="B647" s="253" t="str">
        <f t="shared" si="126"/>
        <v>2025-01</v>
      </c>
      <c r="C647" s="253">
        <f t="shared" si="131"/>
        <v>365</v>
      </c>
      <c r="D647" s="350">
        <v>45660</v>
      </c>
      <c r="E647" s="675">
        <f t="shared" si="123"/>
        <v>3.7999999999999999E-2</v>
      </c>
      <c r="F647" s="672">
        <v>1.2999999999999999E-2</v>
      </c>
      <c r="G647" s="672">
        <f t="shared" si="120"/>
        <v>5.0999999999999997E-2</v>
      </c>
      <c r="H647" s="302">
        <f t="shared" si="122"/>
        <v>279452.05479452055</v>
      </c>
      <c r="I647" s="253">
        <f t="shared" si="124"/>
        <v>0</v>
      </c>
      <c r="J647" s="394">
        <f t="shared" si="129"/>
        <v>837604.3245004476</v>
      </c>
      <c r="L647" s="672">
        <f t="shared" si="127"/>
        <v>5.2999999999999999E-2</v>
      </c>
      <c r="M647" s="302">
        <f t="shared" si="130"/>
        <v>290410.9589041096</v>
      </c>
      <c r="N647" s="253">
        <f t="shared" si="128"/>
        <v>0</v>
      </c>
      <c r="O647" s="394">
        <f t="shared" si="121"/>
        <v>3875915.5753425425</v>
      </c>
      <c r="P647" s="654"/>
    </row>
    <row r="648" spans="1:16">
      <c r="A648" s="319" t="str">
        <f t="shared" si="125"/>
        <v>05</v>
      </c>
      <c r="B648" s="253" t="str">
        <f t="shared" si="126"/>
        <v>2025-01</v>
      </c>
      <c r="C648" s="253">
        <f t="shared" si="131"/>
        <v>365</v>
      </c>
      <c r="D648" s="350">
        <v>45661</v>
      </c>
      <c r="E648" s="675">
        <f t="shared" si="123"/>
        <v>3.7999999999999999E-2</v>
      </c>
      <c r="F648" s="672">
        <v>1.2999999999999999E-2</v>
      </c>
      <c r="G648" s="672">
        <f t="shared" ref="G648:G711" si="132">+E648+F648</f>
        <v>5.0999999999999997E-2</v>
      </c>
      <c r="H648" s="302">
        <f t="shared" si="122"/>
        <v>279452.05479452055</v>
      </c>
      <c r="I648" s="253">
        <f t="shared" si="124"/>
        <v>0</v>
      </c>
      <c r="J648" s="394">
        <f t="shared" si="129"/>
        <v>1117056.3792949682</v>
      </c>
      <c r="L648" s="672">
        <f t="shared" si="127"/>
        <v>5.2999999999999999E-2</v>
      </c>
      <c r="M648" s="302">
        <f t="shared" si="130"/>
        <v>290410.9589041096</v>
      </c>
      <c r="N648" s="253">
        <f t="shared" si="128"/>
        <v>0</v>
      </c>
      <c r="O648" s="394">
        <f t="shared" si="121"/>
        <v>4166326.5342466519</v>
      </c>
      <c r="P648" s="654"/>
    </row>
    <row r="649" spans="1:16">
      <c r="A649" s="319" t="str">
        <f t="shared" si="125"/>
        <v>06</v>
      </c>
      <c r="B649" s="253" t="str">
        <f t="shared" si="126"/>
        <v>2025-01</v>
      </c>
      <c r="C649" s="253">
        <f t="shared" si="131"/>
        <v>365</v>
      </c>
      <c r="D649" s="350">
        <v>45662</v>
      </c>
      <c r="E649" s="675">
        <f t="shared" si="123"/>
        <v>3.7999999999999999E-2</v>
      </c>
      <c r="F649" s="672">
        <v>1.2999999999999999E-2</v>
      </c>
      <c r="G649" s="672">
        <f t="shared" si="132"/>
        <v>5.0999999999999997E-2</v>
      </c>
      <c r="H649" s="302">
        <f t="shared" si="122"/>
        <v>279452.05479452055</v>
      </c>
      <c r="I649" s="253">
        <f t="shared" si="124"/>
        <v>0</v>
      </c>
      <c r="J649" s="394">
        <f t="shared" si="129"/>
        <v>1396508.4340894888</v>
      </c>
      <c r="L649" s="672">
        <f t="shared" si="127"/>
        <v>5.2999999999999999E-2</v>
      </c>
      <c r="M649" s="302">
        <f t="shared" si="130"/>
        <v>290410.9589041096</v>
      </c>
      <c r="N649" s="253">
        <f t="shared" si="128"/>
        <v>0</v>
      </c>
      <c r="O649" s="394">
        <f t="shared" si="121"/>
        <v>4456737.4931507614</v>
      </c>
      <c r="P649" s="654"/>
    </row>
    <row r="650" spans="1:16">
      <c r="A650" s="319" t="str">
        <f t="shared" si="125"/>
        <v>07</v>
      </c>
      <c r="B650" s="253" t="str">
        <f t="shared" si="126"/>
        <v>2025-01</v>
      </c>
      <c r="C650" s="253">
        <f t="shared" si="131"/>
        <v>365</v>
      </c>
      <c r="D650" s="350">
        <v>45663</v>
      </c>
      <c r="E650" s="675">
        <f t="shared" si="123"/>
        <v>3.7999999999999999E-2</v>
      </c>
      <c r="F650" s="672">
        <v>1.2999999999999999E-2</v>
      </c>
      <c r="G650" s="672">
        <f t="shared" si="132"/>
        <v>5.0999999999999997E-2</v>
      </c>
      <c r="H650" s="302">
        <f t="shared" si="122"/>
        <v>279452.05479452055</v>
      </c>
      <c r="I650" s="253">
        <f t="shared" si="124"/>
        <v>0</v>
      </c>
      <c r="J650" s="394">
        <f t="shared" si="129"/>
        <v>1675960.4888840094</v>
      </c>
      <c r="L650" s="672">
        <f t="shared" si="127"/>
        <v>5.2999999999999999E-2</v>
      </c>
      <c r="M650" s="302">
        <f t="shared" si="130"/>
        <v>290410.9589041096</v>
      </c>
      <c r="N650" s="253">
        <f t="shared" si="128"/>
        <v>0</v>
      </c>
      <c r="O650" s="394">
        <f t="shared" si="121"/>
        <v>4747148.4520548712</v>
      </c>
      <c r="P650" s="654"/>
    </row>
    <row r="651" spans="1:16">
      <c r="A651" s="319" t="str">
        <f t="shared" si="125"/>
        <v>08</v>
      </c>
      <c r="B651" s="253" t="str">
        <f t="shared" si="126"/>
        <v>2025-01</v>
      </c>
      <c r="C651" s="253">
        <f t="shared" si="131"/>
        <v>365</v>
      </c>
      <c r="D651" s="350">
        <v>45664</v>
      </c>
      <c r="E651" s="675">
        <f t="shared" si="123"/>
        <v>3.7999999999999999E-2</v>
      </c>
      <c r="F651" s="672">
        <v>1.2999999999999999E-2</v>
      </c>
      <c r="G651" s="672">
        <f t="shared" si="132"/>
        <v>5.0999999999999997E-2</v>
      </c>
      <c r="H651" s="302">
        <f t="shared" si="122"/>
        <v>279452.05479452055</v>
      </c>
      <c r="I651" s="253">
        <f t="shared" si="124"/>
        <v>0</v>
      </c>
      <c r="J651" s="394">
        <f t="shared" si="129"/>
        <v>1955412.54367853</v>
      </c>
      <c r="L651" s="672">
        <f t="shared" si="127"/>
        <v>5.2999999999999999E-2</v>
      </c>
      <c r="M651" s="302">
        <f t="shared" si="130"/>
        <v>290410.9589041096</v>
      </c>
      <c r="N651" s="253">
        <f t="shared" si="128"/>
        <v>0</v>
      </c>
      <c r="O651" s="394">
        <f t="shared" si="121"/>
        <v>5037559.4109589811</v>
      </c>
      <c r="P651" s="654"/>
    </row>
    <row r="652" spans="1:16">
      <c r="A652" s="319" t="str">
        <f t="shared" si="125"/>
        <v>09</v>
      </c>
      <c r="B652" s="253" t="str">
        <f t="shared" si="126"/>
        <v>2025-01</v>
      </c>
      <c r="C652" s="253">
        <f t="shared" si="131"/>
        <v>365</v>
      </c>
      <c r="D652" s="350">
        <v>45665</v>
      </c>
      <c r="E652" s="675">
        <f t="shared" si="123"/>
        <v>3.7999999999999999E-2</v>
      </c>
      <c r="F652" s="672">
        <v>1.2999999999999999E-2</v>
      </c>
      <c r="G652" s="672">
        <f t="shared" si="132"/>
        <v>5.0999999999999997E-2</v>
      </c>
      <c r="H652" s="302">
        <f t="shared" si="122"/>
        <v>279452.05479452055</v>
      </c>
      <c r="I652" s="253">
        <f t="shared" si="124"/>
        <v>0</v>
      </c>
      <c r="J652" s="394">
        <f t="shared" si="129"/>
        <v>2234864.5984730506</v>
      </c>
      <c r="L652" s="672">
        <f t="shared" si="127"/>
        <v>5.2999999999999999E-2</v>
      </c>
      <c r="M652" s="302">
        <f t="shared" si="130"/>
        <v>290410.9589041096</v>
      </c>
      <c r="N652" s="253">
        <f t="shared" si="128"/>
        <v>0</v>
      </c>
      <c r="O652" s="394">
        <f t="shared" si="121"/>
        <v>5327970.369863091</v>
      </c>
      <c r="P652" s="654"/>
    </row>
    <row r="653" spans="1:16">
      <c r="A653" s="319" t="str">
        <f t="shared" si="125"/>
        <v>10</v>
      </c>
      <c r="B653" s="253" t="str">
        <f t="shared" si="126"/>
        <v>2025-01</v>
      </c>
      <c r="C653" s="253">
        <f t="shared" si="131"/>
        <v>365</v>
      </c>
      <c r="D653" s="350">
        <v>45666</v>
      </c>
      <c r="E653" s="675">
        <f t="shared" si="123"/>
        <v>3.7999999999999999E-2</v>
      </c>
      <c r="F653" s="672">
        <v>1.2999999999999999E-2</v>
      </c>
      <c r="G653" s="672">
        <f t="shared" si="132"/>
        <v>5.0999999999999997E-2</v>
      </c>
      <c r="H653" s="302">
        <f t="shared" si="122"/>
        <v>279452.05479452055</v>
      </c>
      <c r="I653" s="253">
        <f t="shared" si="124"/>
        <v>0</v>
      </c>
      <c r="J653" s="394">
        <f t="shared" si="129"/>
        <v>2514316.6532675712</v>
      </c>
      <c r="L653" s="672">
        <f t="shared" si="127"/>
        <v>5.2999999999999999E-2</v>
      </c>
      <c r="M653" s="302">
        <f t="shared" si="130"/>
        <v>290410.9589041096</v>
      </c>
      <c r="N653" s="253">
        <f t="shared" si="128"/>
        <v>0</v>
      </c>
      <c r="O653" s="394">
        <f t="shared" si="121"/>
        <v>5618381.3287672009</v>
      </c>
      <c r="P653" s="654"/>
    </row>
    <row r="654" spans="1:16">
      <c r="A654" s="319" t="str">
        <f t="shared" si="125"/>
        <v>11</v>
      </c>
      <c r="B654" s="253" t="str">
        <f t="shared" si="126"/>
        <v>2025-01</v>
      </c>
      <c r="C654" s="253">
        <f t="shared" si="131"/>
        <v>365</v>
      </c>
      <c r="D654" s="350">
        <v>45667</v>
      </c>
      <c r="E654" s="675">
        <f t="shared" si="123"/>
        <v>3.7999999999999999E-2</v>
      </c>
      <c r="F654" s="672">
        <v>1.2999999999999999E-2</v>
      </c>
      <c r="G654" s="672">
        <f t="shared" si="132"/>
        <v>5.0999999999999997E-2</v>
      </c>
      <c r="H654" s="302">
        <f t="shared" si="122"/>
        <v>279452.05479452055</v>
      </c>
      <c r="I654" s="253">
        <f t="shared" si="124"/>
        <v>0</v>
      </c>
      <c r="J654" s="394">
        <f t="shared" si="129"/>
        <v>2793768.7080620918</v>
      </c>
      <c r="L654" s="672">
        <f t="shared" si="127"/>
        <v>5.2999999999999999E-2</v>
      </c>
      <c r="M654" s="302">
        <f t="shared" si="130"/>
        <v>290410.9589041096</v>
      </c>
      <c r="N654" s="253">
        <f t="shared" si="128"/>
        <v>0</v>
      </c>
      <c r="O654" s="394">
        <f t="shared" si="121"/>
        <v>5908792.2876713108</v>
      </c>
      <c r="P654" s="654"/>
    </row>
    <row r="655" spans="1:16">
      <c r="A655" s="319" t="str">
        <f t="shared" si="125"/>
        <v>12</v>
      </c>
      <c r="B655" s="253" t="str">
        <f t="shared" si="126"/>
        <v>2025-01</v>
      </c>
      <c r="C655" s="253">
        <f t="shared" si="131"/>
        <v>365</v>
      </c>
      <c r="D655" s="350">
        <v>45668</v>
      </c>
      <c r="E655" s="675">
        <f t="shared" si="123"/>
        <v>3.7999999999999999E-2</v>
      </c>
      <c r="F655" s="672">
        <v>1.2999999999999999E-2</v>
      </c>
      <c r="G655" s="672">
        <f t="shared" si="132"/>
        <v>5.0999999999999997E-2</v>
      </c>
      <c r="H655" s="302">
        <f t="shared" si="122"/>
        <v>279452.05479452055</v>
      </c>
      <c r="I655" s="253">
        <f t="shared" si="124"/>
        <v>0</v>
      </c>
      <c r="J655" s="394">
        <f t="shared" si="129"/>
        <v>3073220.7628566124</v>
      </c>
      <c r="L655" s="672">
        <f t="shared" si="127"/>
        <v>5.2999999999999999E-2</v>
      </c>
      <c r="M655" s="302">
        <f t="shared" si="130"/>
        <v>290410.9589041096</v>
      </c>
      <c r="N655" s="253">
        <f t="shared" si="128"/>
        <v>0</v>
      </c>
      <c r="O655" s="394">
        <f t="shared" si="121"/>
        <v>6199203.2465754207</v>
      </c>
      <c r="P655" s="654"/>
    </row>
    <row r="656" spans="1:16">
      <c r="A656" s="319" t="str">
        <f t="shared" si="125"/>
        <v>13</v>
      </c>
      <c r="B656" s="253" t="str">
        <f t="shared" si="126"/>
        <v>2025-01</v>
      </c>
      <c r="C656" s="253">
        <f t="shared" si="131"/>
        <v>365</v>
      </c>
      <c r="D656" s="350">
        <v>45669</v>
      </c>
      <c r="E656" s="675">
        <f t="shared" si="123"/>
        <v>3.7999999999999999E-2</v>
      </c>
      <c r="F656" s="672">
        <v>1.2999999999999999E-2</v>
      </c>
      <c r="G656" s="672">
        <f t="shared" si="132"/>
        <v>5.0999999999999997E-2</v>
      </c>
      <c r="H656" s="302">
        <f t="shared" si="122"/>
        <v>279452.05479452055</v>
      </c>
      <c r="I656" s="253">
        <f t="shared" si="124"/>
        <v>0</v>
      </c>
      <c r="J656" s="394">
        <f t="shared" si="129"/>
        <v>3352672.8176511331</v>
      </c>
      <c r="L656" s="672">
        <f t="shared" si="127"/>
        <v>5.2999999999999999E-2</v>
      </c>
      <c r="M656" s="302">
        <f t="shared" si="130"/>
        <v>290410.9589041096</v>
      </c>
      <c r="N656" s="253">
        <f t="shared" si="128"/>
        <v>0</v>
      </c>
      <c r="O656" s="394">
        <f t="shared" si="121"/>
        <v>6489614.2054795306</v>
      </c>
      <c r="P656" s="654"/>
    </row>
    <row r="657" spans="1:16">
      <c r="A657" s="319" t="str">
        <f t="shared" si="125"/>
        <v>14</v>
      </c>
      <c r="B657" s="253" t="str">
        <f t="shared" si="126"/>
        <v>2025-01</v>
      </c>
      <c r="C657" s="253">
        <f t="shared" si="131"/>
        <v>365</v>
      </c>
      <c r="D657" s="350">
        <v>45670</v>
      </c>
      <c r="E657" s="675">
        <f t="shared" si="123"/>
        <v>3.7999999999999999E-2</v>
      </c>
      <c r="F657" s="672">
        <v>1.2999999999999999E-2</v>
      </c>
      <c r="G657" s="672">
        <f t="shared" si="132"/>
        <v>5.0999999999999997E-2</v>
      </c>
      <c r="H657" s="302">
        <f t="shared" si="122"/>
        <v>279452.05479452055</v>
      </c>
      <c r="I657" s="253">
        <f t="shared" si="124"/>
        <v>0</v>
      </c>
      <c r="J657" s="394">
        <f t="shared" si="129"/>
        <v>3632124.8724456537</v>
      </c>
      <c r="L657" s="672">
        <f t="shared" si="127"/>
        <v>5.2999999999999999E-2</v>
      </c>
      <c r="M657" s="302">
        <f t="shared" si="130"/>
        <v>290410.9589041096</v>
      </c>
      <c r="N657" s="253">
        <f t="shared" si="128"/>
        <v>0</v>
      </c>
      <c r="O657" s="394">
        <f t="shared" si="121"/>
        <v>6780025.1643836405</v>
      </c>
      <c r="P657" s="654"/>
    </row>
    <row r="658" spans="1:16">
      <c r="A658" s="319" t="str">
        <f t="shared" si="125"/>
        <v>15</v>
      </c>
      <c r="B658" s="253" t="str">
        <f t="shared" si="126"/>
        <v>2025-01</v>
      </c>
      <c r="C658" s="253">
        <f t="shared" si="131"/>
        <v>365</v>
      </c>
      <c r="D658" s="350">
        <v>45671</v>
      </c>
      <c r="E658" s="675">
        <f t="shared" si="123"/>
        <v>3.7999999999999999E-2</v>
      </c>
      <c r="F658" s="672">
        <v>1.2999999999999999E-2</v>
      </c>
      <c r="G658" s="672">
        <f t="shared" si="132"/>
        <v>5.0999999999999997E-2</v>
      </c>
      <c r="H658" s="302">
        <f t="shared" si="122"/>
        <v>279452.05479452055</v>
      </c>
      <c r="I658" s="253">
        <f t="shared" si="124"/>
        <v>0</v>
      </c>
      <c r="J658" s="394">
        <f t="shared" si="129"/>
        <v>3911576.9272401743</v>
      </c>
      <c r="L658" s="672">
        <f t="shared" si="127"/>
        <v>5.2999999999999999E-2</v>
      </c>
      <c r="M658" s="302">
        <f t="shared" si="130"/>
        <v>290410.9589041096</v>
      </c>
      <c r="N658" s="253">
        <f t="shared" si="128"/>
        <v>0</v>
      </c>
      <c r="O658" s="394">
        <f t="shared" si="121"/>
        <v>7070436.1232877504</v>
      </c>
      <c r="P658" s="654"/>
    </row>
    <row r="659" spans="1:16">
      <c r="A659" s="319" t="str">
        <f t="shared" si="125"/>
        <v>16</v>
      </c>
      <c r="B659" s="253" t="str">
        <f t="shared" si="126"/>
        <v>2025-01</v>
      </c>
      <c r="C659" s="253">
        <f t="shared" si="131"/>
        <v>365</v>
      </c>
      <c r="D659" s="350">
        <v>45672</v>
      </c>
      <c r="E659" s="675">
        <f t="shared" si="123"/>
        <v>3.7999999999999999E-2</v>
      </c>
      <c r="F659" s="672">
        <v>1.2999999999999999E-2</v>
      </c>
      <c r="G659" s="672">
        <f t="shared" si="132"/>
        <v>5.0999999999999997E-2</v>
      </c>
      <c r="H659" s="302">
        <f t="shared" si="122"/>
        <v>279452.05479452055</v>
      </c>
      <c r="I659" s="253">
        <f t="shared" si="124"/>
        <v>0</v>
      </c>
      <c r="J659" s="394">
        <f t="shared" si="129"/>
        <v>4191028.9820346949</v>
      </c>
      <c r="L659" s="672">
        <f t="shared" si="127"/>
        <v>5.2999999999999999E-2</v>
      </c>
      <c r="M659" s="302">
        <f t="shared" si="130"/>
        <v>290410.9589041096</v>
      </c>
      <c r="N659" s="253">
        <f t="shared" si="128"/>
        <v>0</v>
      </c>
      <c r="O659" s="394">
        <f t="shared" si="121"/>
        <v>7360847.0821918603</v>
      </c>
      <c r="P659" s="654"/>
    </row>
    <row r="660" spans="1:16">
      <c r="A660" s="319" t="str">
        <f t="shared" si="125"/>
        <v>17</v>
      </c>
      <c r="B660" s="253" t="str">
        <f t="shared" si="126"/>
        <v>2025-01</v>
      </c>
      <c r="C660" s="253">
        <f t="shared" si="131"/>
        <v>365</v>
      </c>
      <c r="D660" s="350">
        <v>45673</v>
      </c>
      <c r="E660" s="675">
        <f t="shared" si="123"/>
        <v>3.7999999999999999E-2</v>
      </c>
      <c r="F660" s="672">
        <v>1.2999999999999999E-2</v>
      </c>
      <c r="G660" s="672">
        <f t="shared" si="132"/>
        <v>5.0999999999999997E-2</v>
      </c>
      <c r="H660" s="302">
        <f t="shared" si="122"/>
        <v>279452.05479452055</v>
      </c>
      <c r="I660" s="253">
        <f t="shared" si="124"/>
        <v>0</v>
      </c>
      <c r="J660" s="394">
        <f t="shared" si="129"/>
        <v>4470481.0368292155</v>
      </c>
      <c r="L660" s="672">
        <f t="shared" si="127"/>
        <v>5.2999999999999999E-2</v>
      </c>
      <c r="M660" s="302">
        <f t="shared" si="130"/>
        <v>290410.9589041096</v>
      </c>
      <c r="N660" s="253">
        <f t="shared" si="128"/>
        <v>0</v>
      </c>
      <c r="O660" s="394">
        <f t="shared" ref="O660:O723" si="133">O659+M660-N660</f>
        <v>7651258.0410959702</v>
      </c>
      <c r="P660" s="654"/>
    </row>
    <row r="661" spans="1:16">
      <c r="A661" s="319" t="str">
        <f t="shared" si="125"/>
        <v>18</v>
      </c>
      <c r="B661" s="253" t="str">
        <f t="shared" si="126"/>
        <v>2025-01</v>
      </c>
      <c r="C661" s="253">
        <f t="shared" si="131"/>
        <v>365</v>
      </c>
      <c r="D661" s="350">
        <v>45674</v>
      </c>
      <c r="E661" s="675">
        <f t="shared" si="123"/>
        <v>3.7999999999999999E-2</v>
      </c>
      <c r="F661" s="672">
        <v>1.2999999999999999E-2</v>
      </c>
      <c r="G661" s="672">
        <f t="shared" si="132"/>
        <v>5.0999999999999997E-2</v>
      </c>
      <c r="H661" s="302">
        <f t="shared" si="122"/>
        <v>279452.05479452055</v>
      </c>
      <c r="I661" s="253">
        <f t="shared" si="124"/>
        <v>0</v>
      </c>
      <c r="J661" s="394">
        <f t="shared" si="129"/>
        <v>4749933.0916237356</v>
      </c>
      <c r="L661" s="672">
        <f t="shared" si="127"/>
        <v>5.2999999999999999E-2</v>
      </c>
      <c r="M661" s="302">
        <f t="shared" si="130"/>
        <v>290410.9589041096</v>
      </c>
      <c r="N661" s="253">
        <f t="shared" si="128"/>
        <v>0</v>
      </c>
      <c r="O661" s="394">
        <f t="shared" si="133"/>
        <v>7941669.0000000801</v>
      </c>
      <c r="P661" s="654"/>
    </row>
    <row r="662" spans="1:16">
      <c r="A662" s="319" t="str">
        <f t="shared" si="125"/>
        <v>19</v>
      </c>
      <c r="B662" s="253" t="str">
        <f t="shared" si="126"/>
        <v>2025-01</v>
      </c>
      <c r="C662" s="253">
        <f t="shared" si="131"/>
        <v>365</v>
      </c>
      <c r="D662" s="350">
        <v>45675</v>
      </c>
      <c r="E662" s="675">
        <f t="shared" si="123"/>
        <v>3.7999999999999999E-2</v>
      </c>
      <c r="F662" s="672">
        <v>1.2999999999999999E-2</v>
      </c>
      <c r="G662" s="672">
        <f t="shared" si="132"/>
        <v>5.0999999999999997E-2</v>
      </c>
      <c r="H662" s="302">
        <f t="shared" si="122"/>
        <v>279452.05479452055</v>
      </c>
      <c r="I662" s="253">
        <f t="shared" si="124"/>
        <v>0</v>
      </c>
      <c r="J662" s="394">
        <f t="shared" si="129"/>
        <v>5029385.1464182558</v>
      </c>
      <c r="L662" s="672">
        <f t="shared" si="127"/>
        <v>5.2999999999999999E-2</v>
      </c>
      <c r="M662" s="302">
        <f t="shared" si="130"/>
        <v>290410.9589041096</v>
      </c>
      <c r="N662" s="253">
        <f t="shared" si="128"/>
        <v>0</v>
      </c>
      <c r="O662" s="394">
        <f t="shared" si="133"/>
        <v>8232079.95890419</v>
      </c>
      <c r="P662" s="654"/>
    </row>
    <row r="663" spans="1:16">
      <c r="A663" s="319" t="str">
        <f t="shared" si="125"/>
        <v>20</v>
      </c>
      <c r="B663" s="253" t="str">
        <f t="shared" si="126"/>
        <v>2025-01</v>
      </c>
      <c r="C663" s="253">
        <f t="shared" si="131"/>
        <v>365</v>
      </c>
      <c r="D663" s="350">
        <v>45676</v>
      </c>
      <c r="E663" s="675">
        <f t="shared" si="123"/>
        <v>3.7999999999999999E-2</v>
      </c>
      <c r="F663" s="672">
        <v>1.2999999999999999E-2</v>
      </c>
      <c r="G663" s="672">
        <f t="shared" si="132"/>
        <v>5.0999999999999997E-2</v>
      </c>
      <c r="H663" s="302">
        <f t="shared" si="122"/>
        <v>279452.05479452055</v>
      </c>
      <c r="I663" s="253">
        <f t="shared" si="124"/>
        <v>0</v>
      </c>
      <c r="J663" s="394">
        <f t="shared" si="129"/>
        <v>5308837.2012127759</v>
      </c>
      <c r="L663" s="672">
        <f t="shared" si="127"/>
        <v>5.2999999999999999E-2</v>
      </c>
      <c r="M663" s="302">
        <f t="shared" si="130"/>
        <v>290410.9589041096</v>
      </c>
      <c r="N663" s="253">
        <f t="shared" si="128"/>
        <v>0</v>
      </c>
      <c r="O663" s="394">
        <f t="shared" si="133"/>
        <v>8522490.9178082999</v>
      </c>
      <c r="P663" s="654"/>
    </row>
    <row r="664" spans="1:16">
      <c r="A664" s="319" t="str">
        <f t="shared" si="125"/>
        <v>21</v>
      </c>
      <c r="B664" s="253" t="str">
        <f t="shared" si="126"/>
        <v>2025-01</v>
      </c>
      <c r="C664" s="253">
        <f t="shared" si="131"/>
        <v>365</v>
      </c>
      <c r="D664" s="350">
        <v>45677</v>
      </c>
      <c r="E664" s="675">
        <f t="shared" si="123"/>
        <v>3.7999999999999999E-2</v>
      </c>
      <c r="F664" s="672">
        <v>1.2999999999999999E-2</v>
      </c>
      <c r="G664" s="672">
        <f t="shared" si="132"/>
        <v>5.0999999999999997E-2</v>
      </c>
      <c r="H664" s="302">
        <f t="shared" si="122"/>
        <v>279452.05479452055</v>
      </c>
      <c r="I664" s="253">
        <f t="shared" si="124"/>
        <v>0</v>
      </c>
      <c r="J664" s="394">
        <f t="shared" si="129"/>
        <v>5588289.256007296</v>
      </c>
      <c r="L664" s="672">
        <f t="shared" si="127"/>
        <v>5.2999999999999999E-2</v>
      </c>
      <c r="M664" s="302">
        <f t="shared" si="130"/>
        <v>290410.9589041096</v>
      </c>
      <c r="N664" s="253">
        <f t="shared" si="128"/>
        <v>0</v>
      </c>
      <c r="O664" s="394">
        <f t="shared" si="133"/>
        <v>8812901.8767124098</v>
      </c>
      <c r="P664" s="654"/>
    </row>
    <row r="665" spans="1:16">
      <c r="A665" s="319" t="str">
        <f t="shared" si="125"/>
        <v>22</v>
      </c>
      <c r="B665" s="253" t="str">
        <f t="shared" si="126"/>
        <v>2025-01</v>
      </c>
      <c r="C665" s="253">
        <f t="shared" si="131"/>
        <v>365</v>
      </c>
      <c r="D665" s="350">
        <v>45678</v>
      </c>
      <c r="E665" s="675">
        <f t="shared" si="123"/>
        <v>3.7999999999999999E-2</v>
      </c>
      <c r="F665" s="672">
        <v>1.2999999999999999E-2</v>
      </c>
      <c r="G665" s="672">
        <f t="shared" si="132"/>
        <v>5.0999999999999997E-2</v>
      </c>
      <c r="H665" s="302">
        <f t="shared" si="122"/>
        <v>279452.05479452055</v>
      </c>
      <c r="I665" s="253">
        <f t="shared" si="124"/>
        <v>0</v>
      </c>
      <c r="J665" s="394">
        <f t="shared" si="129"/>
        <v>5867741.3108018162</v>
      </c>
      <c r="L665" s="672">
        <f t="shared" si="127"/>
        <v>5.2999999999999999E-2</v>
      </c>
      <c r="M665" s="302">
        <f t="shared" si="130"/>
        <v>290410.9589041096</v>
      </c>
      <c r="N665" s="253">
        <f t="shared" si="128"/>
        <v>0</v>
      </c>
      <c r="O665" s="394">
        <f t="shared" si="133"/>
        <v>9103312.8356165197</v>
      </c>
      <c r="P665" s="654"/>
    </row>
    <row r="666" spans="1:16">
      <c r="A666" s="319" t="str">
        <f t="shared" si="125"/>
        <v>23</v>
      </c>
      <c r="B666" s="253" t="str">
        <f t="shared" si="126"/>
        <v>2025-01</v>
      </c>
      <c r="C666" s="253">
        <f t="shared" si="131"/>
        <v>365</v>
      </c>
      <c r="D666" s="350">
        <v>45679</v>
      </c>
      <c r="E666" s="675">
        <f t="shared" si="123"/>
        <v>3.7999999999999999E-2</v>
      </c>
      <c r="F666" s="672">
        <v>1.2999999999999999E-2</v>
      </c>
      <c r="G666" s="672">
        <f t="shared" si="132"/>
        <v>5.0999999999999997E-2</v>
      </c>
      <c r="H666" s="302">
        <f t="shared" si="122"/>
        <v>279452.05479452055</v>
      </c>
      <c r="I666" s="253">
        <f t="shared" si="124"/>
        <v>0</v>
      </c>
      <c r="J666" s="394">
        <f t="shared" si="129"/>
        <v>6147193.3655963363</v>
      </c>
      <c r="L666" s="672">
        <f t="shared" si="127"/>
        <v>5.2999999999999999E-2</v>
      </c>
      <c r="M666" s="302">
        <f t="shared" si="130"/>
        <v>290410.9589041096</v>
      </c>
      <c r="N666" s="253">
        <f t="shared" si="128"/>
        <v>0</v>
      </c>
      <c r="O666" s="394">
        <f t="shared" si="133"/>
        <v>9393723.7945206296</v>
      </c>
      <c r="P666" s="654"/>
    </row>
    <row r="667" spans="1:16">
      <c r="A667" s="319" t="str">
        <f t="shared" si="125"/>
        <v>24</v>
      </c>
      <c r="B667" s="253" t="str">
        <f t="shared" si="126"/>
        <v>2025-01</v>
      </c>
      <c r="C667" s="253">
        <f t="shared" si="131"/>
        <v>365</v>
      </c>
      <c r="D667" s="350">
        <v>45680</v>
      </c>
      <c r="E667" s="675">
        <f t="shared" si="123"/>
        <v>3.7999999999999999E-2</v>
      </c>
      <c r="F667" s="672">
        <v>1.2999999999999999E-2</v>
      </c>
      <c r="G667" s="672">
        <f t="shared" si="132"/>
        <v>5.0999999999999997E-2</v>
      </c>
      <c r="H667" s="302">
        <f t="shared" si="122"/>
        <v>279452.05479452055</v>
      </c>
      <c r="I667" s="253">
        <f t="shared" si="124"/>
        <v>0</v>
      </c>
      <c r="J667" s="394">
        <f t="shared" si="129"/>
        <v>6426645.4203908565</v>
      </c>
      <c r="L667" s="672">
        <f t="shared" si="127"/>
        <v>5.2999999999999999E-2</v>
      </c>
      <c r="M667" s="302">
        <f t="shared" si="130"/>
        <v>290410.9589041096</v>
      </c>
      <c r="N667" s="253">
        <f t="shared" si="128"/>
        <v>0</v>
      </c>
      <c r="O667" s="394">
        <f t="shared" si="133"/>
        <v>9684134.7534247395</v>
      </c>
      <c r="P667" s="654"/>
    </row>
    <row r="668" spans="1:16">
      <c r="A668" s="319" t="str">
        <f t="shared" si="125"/>
        <v>25</v>
      </c>
      <c r="B668" s="253" t="str">
        <f t="shared" si="126"/>
        <v>2025-01</v>
      </c>
      <c r="C668" s="253">
        <f t="shared" si="131"/>
        <v>365</v>
      </c>
      <c r="D668" s="350">
        <v>45681</v>
      </c>
      <c r="E668" s="675">
        <f t="shared" si="123"/>
        <v>3.7999999999999999E-2</v>
      </c>
      <c r="F668" s="672">
        <v>1.2999999999999999E-2</v>
      </c>
      <c r="G668" s="672">
        <f t="shared" si="132"/>
        <v>5.0999999999999997E-2</v>
      </c>
      <c r="H668" s="302">
        <f t="shared" si="122"/>
        <v>279452.05479452055</v>
      </c>
      <c r="I668" s="253">
        <f t="shared" si="124"/>
        <v>0</v>
      </c>
      <c r="J668" s="394">
        <f t="shared" si="129"/>
        <v>6706097.4751853766</v>
      </c>
      <c r="L668" s="672">
        <f t="shared" si="127"/>
        <v>5.2999999999999999E-2</v>
      </c>
      <c r="M668" s="302">
        <f t="shared" si="130"/>
        <v>290410.9589041096</v>
      </c>
      <c r="N668" s="253">
        <f t="shared" si="128"/>
        <v>0</v>
      </c>
      <c r="O668" s="394">
        <f t="shared" si="133"/>
        <v>9974545.7123288494</v>
      </c>
      <c r="P668" s="654"/>
    </row>
    <row r="669" spans="1:16">
      <c r="A669" s="319" t="str">
        <f t="shared" si="125"/>
        <v>26</v>
      </c>
      <c r="B669" s="253" t="str">
        <f t="shared" si="126"/>
        <v>2025-01</v>
      </c>
      <c r="C669" s="253">
        <f t="shared" si="131"/>
        <v>365</v>
      </c>
      <c r="D669" s="350">
        <v>45682</v>
      </c>
      <c r="E669" s="675">
        <f t="shared" si="123"/>
        <v>3.7999999999999999E-2</v>
      </c>
      <c r="F669" s="672">
        <v>1.2999999999999999E-2</v>
      </c>
      <c r="G669" s="672">
        <f t="shared" si="132"/>
        <v>5.0999999999999997E-2</v>
      </c>
      <c r="H669" s="302">
        <f t="shared" si="122"/>
        <v>279452.05479452055</v>
      </c>
      <c r="I669" s="253">
        <f t="shared" si="124"/>
        <v>0</v>
      </c>
      <c r="J669" s="394">
        <f t="shared" si="129"/>
        <v>6985549.5299798967</v>
      </c>
      <c r="L669" s="672">
        <f t="shared" si="127"/>
        <v>5.2999999999999999E-2</v>
      </c>
      <c r="M669" s="302">
        <f t="shared" si="130"/>
        <v>290410.9589041096</v>
      </c>
      <c r="N669" s="253">
        <f t="shared" si="128"/>
        <v>0</v>
      </c>
      <c r="O669" s="394">
        <f t="shared" si="133"/>
        <v>10264956.671232959</v>
      </c>
      <c r="P669" s="654"/>
    </row>
    <row r="670" spans="1:16">
      <c r="A670" s="319" t="str">
        <f t="shared" si="125"/>
        <v>27</v>
      </c>
      <c r="B670" s="253" t="str">
        <f t="shared" si="126"/>
        <v>2025-01</v>
      </c>
      <c r="C670" s="253">
        <f t="shared" si="131"/>
        <v>365</v>
      </c>
      <c r="D670" s="350">
        <v>45683</v>
      </c>
      <c r="E670" s="675">
        <f t="shared" si="123"/>
        <v>3.7999999999999999E-2</v>
      </c>
      <c r="F670" s="672">
        <v>1.2999999999999999E-2</v>
      </c>
      <c r="G670" s="672">
        <f t="shared" si="132"/>
        <v>5.0999999999999997E-2</v>
      </c>
      <c r="H670" s="302">
        <f t="shared" si="122"/>
        <v>279452.05479452055</v>
      </c>
      <c r="I670" s="253">
        <f t="shared" si="124"/>
        <v>0</v>
      </c>
      <c r="J670" s="394">
        <f t="shared" si="129"/>
        <v>7265001.5847744169</v>
      </c>
      <c r="L670" s="672">
        <f t="shared" si="127"/>
        <v>5.2999999999999999E-2</v>
      </c>
      <c r="M670" s="302">
        <f t="shared" si="130"/>
        <v>290410.9589041096</v>
      </c>
      <c r="N670" s="253">
        <f t="shared" si="128"/>
        <v>0</v>
      </c>
      <c r="O670" s="394">
        <f t="shared" si="133"/>
        <v>10555367.630137069</v>
      </c>
      <c r="P670" s="654"/>
    </row>
    <row r="671" spans="1:16">
      <c r="A671" s="319" t="str">
        <f t="shared" si="125"/>
        <v>28</v>
      </c>
      <c r="B671" s="253" t="str">
        <f t="shared" si="126"/>
        <v>2025-01</v>
      </c>
      <c r="C671" s="253">
        <f t="shared" si="131"/>
        <v>365</v>
      </c>
      <c r="D671" s="350">
        <v>45684</v>
      </c>
      <c r="E671" s="675">
        <f t="shared" si="123"/>
        <v>3.7999999999999999E-2</v>
      </c>
      <c r="F671" s="672">
        <v>1.2999999999999999E-2</v>
      </c>
      <c r="G671" s="672">
        <f t="shared" si="132"/>
        <v>5.0999999999999997E-2</v>
      </c>
      <c r="H671" s="302">
        <f t="shared" si="122"/>
        <v>279452.05479452055</v>
      </c>
      <c r="I671" s="253">
        <f t="shared" si="124"/>
        <v>0</v>
      </c>
      <c r="J671" s="394">
        <f t="shared" si="129"/>
        <v>7544453.639568937</v>
      </c>
      <c r="L671" s="672">
        <f t="shared" si="127"/>
        <v>5.2999999999999999E-2</v>
      </c>
      <c r="M671" s="302">
        <f t="shared" si="130"/>
        <v>290410.9589041096</v>
      </c>
      <c r="N671" s="253">
        <f t="shared" si="128"/>
        <v>0</v>
      </c>
      <c r="O671" s="394">
        <f t="shared" si="133"/>
        <v>10845778.589041179</v>
      </c>
      <c r="P671" s="654"/>
    </row>
    <row r="672" spans="1:16">
      <c r="A672" s="319" t="str">
        <f t="shared" si="125"/>
        <v>29</v>
      </c>
      <c r="B672" s="253" t="str">
        <f t="shared" si="126"/>
        <v>2025-01</v>
      </c>
      <c r="C672" s="253">
        <f t="shared" si="131"/>
        <v>365</v>
      </c>
      <c r="D672" s="350">
        <v>45685</v>
      </c>
      <c r="E672" s="675">
        <f t="shared" si="123"/>
        <v>3.7999999999999999E-2</v>
      </c>
      <c r="F672" s="672">
        <v>1.2999999999999999E-2</v>
      </c>
      <c r="G672" s="672">
        <f t="shared" si="132"/>
        <v>5.0999999999999997E-2</v>
      </c>
      <c r="H672" s="302">
        <f t="shared" si="122"/>
        <v>279452.05479452055</v>
      </c>
      <c r="I672" s="253">
        <f t="shared" si="124"/>
        <v>0</v>
      </c>
      <c r="J672" s="394">
        <f t="shared" si="129"/>
        <v>7823905.6943634572</v>
      </c>
      <c r="L672" s="672">
        <f t="shared" si="127"/>
        <v>5.2999999999999999E-2</v>
      </c>
      <c r="M672" s="302">
        <f t="shared" si="130"/>
        <v>290410.9589041096</v>
      </c>
      <c r="N672" s="253">
        <f t="shared" si="128"/>
        <v>0</v>
      </c>
      <c r="O672" s="394">
        <f t="shared" si="133"/>
        <v>11136189.547945289</v>
      </c>
      <c r="P672" s="654"/>
    </row>
    <row r="673" spans="1:16">
      <c r="A673" s="319" t="str">
        <f t="shared" si="125"/>
        <v>30</v>
      </c>
      <c r="B673" s="253" t="str">
        <f t="shared" si="126"/>
        <v>2025-01</v>
      </c>
      <c r="C673" s="253">
        <f t="shared" si="131"/>
        <v>365</v>
      </c>
      <c r="D673" s="350">
        <v>45686</v>
      </c>
      <c r="E673" s="675">
        <f t="shared" si="123"/>
        <v>3.7999999999999999E-2</v>
      </c>
      <c r="F673" s="672">
        <v>1.2999999999999999E-2</v>
      </c>
      <c r="G673" s="672">
        <f t="shared" si="132"/>
        <v>5.0999999999999997E-2</v>
      </c>
      <c r="H673" s="302">
        <f t="shared" si="122"/>
        <v>279452.05479452055</v>
      </c>
      <c r="I673" s="253">
        <f t="shared" si="124"/>
        <v>0</v>
      </c>
      <c r="J673" s="394">
        <f t="shared" si="129"/>
        <v>8103357.7491579773</v>
      </c>
      <c r="L673" s="672">
        <f t="shared" si="127"/>
        <v>5.2999999999999999E-2</v>
      </c>
      <c r="M673" s="302">
        <f t="shared" si="130"/>
        <v>290410.9589041096</v>
      </c>
      <c r="N673" s="253">
        <f t="shared" si="128"/>
        <v>0</v>
      </c>
      <c r="O673" s="394">
        <f t="shared" si="133"/>
        <v>11426600.506849399</v>
      </c>
      <c r="P673" s="654"/>
    </row>
    <row r="674" spans="1:16">
      <c r="A674" s="319" t="str">
        <f t="shared" si="125"/>
        <v>31</v>
      </c>
      <c r="B674" s="253" t="str">
        <f t="shared" si="126"/>
        <v>2025-01</v>
      </c>
      <c r="C674" s="253">
        <f t="shared" si="131"/>
        <v>365</v>
      </c>
      <c r="D674" s="350">
        <v>45687</v>
      </c>
      <c r="E674" s="675">
        <f t="shared" si="123"/>
        <v>3.7999999999999999E-2</v>
      </c>
      <c r="F674" s="672">
        <v>1.2999999999999999E-2</v>
      </c>
      <c r="G674" s="672">
        <f t="shared" si="132"/>
        <v>5.0999999999999997E-2</v>
      </c>
      <c r="H674" s="302">
        <f t="shared" si="122"/>
        <v>279452.05479452055</v>
      </c>
      <c r="I674" s="253">
        <f t="shared" si="124"/>
        <v>0</v>
      </c>
      <c r="J674" s="394">
        <f t="shared" si="129"/>
        <v>8382809.8039524974</v>
      </c>
      <c r="L674" s="672">
        <f t="shared" si="127"/>
        <v>5.2999999999999999E-2</v>
      </c>
      <c r="M674" s="302">
        <f t="shared" si="130"/>
        <v>290410.9589041096</v>
      </c>
      <c r="N674" s="253">
        <f t="shared" si="128"/>
        <v>0</v>
      </c>
      <c r="O674" s="394">
        <f t="shared" si="133"/>
        <v>11717011.465753509</v>
      </c>
      <c r="P674" s="654"/>
    </row>
    <row r="675" spans="1:16">
      <c r="A675" s="319" t="str">
        <f t="shared" si="125"/>
        <v>01</v>
      </c>
      <c r="B675" s="253" t="str">
        <f t="shared" si="126"/>
        <v>2025-01</v>
      </c>
      <c r="C675" s="253">
        <f t="shared" si="131"/>
        <v>365</v>
      </c>
      <c r="D675" s="350">
        <v>45688</v>
      </c>
      <c r="E675" s="675">
        <f t="shared" si="123"/>
        <v>3.7999999999999999E-2</v>
      </c>
      <c r="F675" s="672">
        <v>1.2999999999999999E-2</v>
      </c>
      <c r="G675" s="672">
        <f t="shared" si="132"/>
        <v>5.0999999999999997E-2</v>
      </c>
      <c r="H675" s="302">
        <f t="shared" si="122"/>
        <v>279452.05479452055</v>
      </c>
      <c r="I675" s="253">
        <v>8662250</v>
      </c>
      <c r="J675" s="394">
        <f t="shared" si="129"/>
        <v>11.858747018501163</v>
      </c>
      <c r="L675" s="672">
        <f t="shared" si="127"/>
        <v>5.2999999999999999E-2</v>
      </c>
      <c r="M675" s="302">
        <f t="shared" si="130"/>
        <v>290410.9589041096</v>
      </c>
      <c r="N675" s="253">
        <f t="shared" si="128"/>
        <v>8662250</v>
      </c>
      <c r="O675" s="394">
        <f t="shared" si="133"/>
        <v>3345172.4246576186</v>
      </c>
      <c r="P675" s="654"/>
    </row>
    <row r="676" spans="1:16">
      <c r="A676" s="319" t="str">
        <f t="shared" si="125"/>
        <v>02</v>
      </c>
      <c r="B676" s="253" t="str">
        <f t="shared" si="126"/>
        <v>2025-02</v>
      </c>
      <c r="C676" s="253">
        <f t="shared" si="131"/>
        <v>365</v>
      </c>
      <c r="D676" s="350">
        <v>45689</v>
      </c>
      <c r="E676" s="675">
        <f t="shared" si="123"/>
        <v>3.7999999999999999E-2</v>
      </c>
      <c r="F676" s="672">
        <v>1.2999999999999999E-2</v>
      </c>
      <c r="G676" s="672">
        <f t="shared" si="132"/>
        <v>5.0999999999999997E-2</v>
      </c>
      <c r="H676" s="302">
        <f t="shared" si="122"/>
        <v>279452.05479452055</v>
      </c>
      <c r="I676" s="253">
        <f t="shared" si="124"/>
        <v>0</v>
      </c>
      <c r="J676" s="394">
        <f t="shared" si="129"/>
        <v>279463.91354153905</v>
      </c>
      <c r="L676" s="672">
        <f t="shared" si="127"/>
        <v>5.2999999999999999E-2</v>
      </c>
      <c r="M676" s="302">
        <f t="shared" si="130"/>
        <v>290410.9589041096</v>
      </c>
      <c r="N676" s="253">
        <f t="shared" si="128"/>
        <v>0</v>
      </c>
      <c r="O676" s="394">
        <f t="shared" si="133"/>
        <v>3635583.3835617281</v>
      </c>
      <c r="P676" s="654"/>
    </row>
    <row r="677" spans="1:16">
      <c r="A677" s="319" t="str">
        <f t="shared" si="125"/>
        <v>03</v>
      </c>
      <c r="B677" s="253" t="str">
        <f t="shared" si="126"/>
        <v>2025-02</v>
      </c>
      <c r="C677" s="253">
        <f t="shared" si="131"/>
        <v>365</v>
      </c>
      <c r="D677" s="350">
        <v>45690</v>
      </c>
      <c r="E677" s="675">
        <f t="shared" si="123"/>
        <v>3.7999999999999999E-2</v>
      </c>
      <c r="F677" s="672">
        <v>1.2999999999999999E-2</v>
      </c>
      <c r="G677" s="672">
        <f t="shared" si="132"/>
        <v>5.0999999999999997E-2</v>
      </c>
      <c r="H677" s="302">
        <f t="shared" si="122"/>
        <v>279452.05479452055</v>
      </c>
      <c r="I677" s="253">
        <f t="shared" si="124"/>
        <v>0</v>
      </c>
      <c r="J677" s="394">
        <f t="shared" si="129"/>
        <v>558915.9683360596</v>
      </c>
      <c r="L677" s="672">
        <f t="shared" si="127"/>
        <v>5.2999999999999999E-2</v>
      </c>
      <c r="M677" s="302">
        <f t="shared" si="130"/>
        <v>290410.9589041096</v>
      </c>
      <c r="N677" s="253">
        <f t="shared" si="128"/>
        <v>0</v>
      </c>
      <c r="O677" s="394">
        <f t="shared" si="133"/>
        <v>3925994.3424658375</v>
      </c>
      <c r="P677" s="654"/>
    </row>
    <row r="678" spans="1:16">
      <c r="A678" s="319" t="str">
        <f t="shared" si="125"/>
        <v>04</v>
      </c>
      <c r="B678" s="253" t="str">
        <f t="shared" si="126"/>
        <v>2025-02</v>
      </c>
      <c r="C678" s="253">
        <f t="shared" si="131"/>
        <v>365</v>
      </c>
      <c r="D678" s="350">
        <v>45691</v>
      </c>
      <c r="E678" s="675">
        <f t="shared" si="123"/>
        <v>3.7999999999999999E-2</v>
      </c>
      <c r="F678" s="672">
        <v>1.2999999999999999E-2</v>
      </c>
      <c r="G678" s="672">
        <f t="shared" si="132"/>
        <v>5.0999999999999997E-2</v>
      </c>
      <c r="H678" s="302">
        <f t="shared" si="122"/>
        <v>279452.05479452055</v>
      </c>
      <c r="I678" s="253">
        <f t="shared" si="124"/>
        <v>0</v>
      </c>
      <c r="J678" s="394">
        <f t="shared" si="129"/>
        <v>838368.02313058008</v>
      </c>
      <c r="L678" s="672">
        <f t="shared" si="127"/>
        <v>5.2999999999999999E-2</v>
      </c>
      <c r="M678" s="302">
        <f t="shared" si="130"/>
        <v>290410.9589041096</v>
      </c>
      <c r="N678" s="253">
        <f t="shared" si="128"/>
        <v>0</v>
      </c>
      <c r="O678" s="394">
        <f t="shared" si="133"/>
        <v>4216405.3013699474</v>
      </c>
      <c r="P678" s="654"/>
    </row>
    <row r="679" spans="1:16">
      <c r="A679" s="319" t="str">
        <f t="shared" si="125"/>
        <v>05</v>
      </c>
      <c r="B679" s="253" t="str">
        <f t="shared" si="126"/>
        <v>2025-02</v>
      </c>
      <c r="C679" s="253">
        <f t="shared" si="131"/>
        <v>365</v>
      </c>
      <c r="D679" s="350">
        <v>45692</v>
      </c>
      <c r="E679" s="675">
        <f t="shared" si="123"/>
        <v>3.7999999999999999E-2</v>
      </c>
      <c r="F679" s="672">
        <v>1.2999999999999999E-2</v>
      </c>
      <c r="G679" s="672">
        <f t="shared" si="132"/>
        <v>5.0999999999999997E-2</v>
      </c>
      <c r="H679" s="302">
        <f t="shared" si="122"/>
        <v>279452.05479452055</v>
      </c>
      <c r="I679" s="253">
        <f t="shared" si="124"/>
        <v>0</v>
      </c>
      <c r="J679" s="394">
        <f t="shared" si="129"/>
        <v>1117820.0779251007</v>
      </c>
      <c r="L679" s="672">
        <f t="shared" si="127"/>
        <v>5.2999999999999999E-2</v>
      </c>
      <c r="M679" s="302">
        <f t="shared" si="130"/>
        <v>290410.9589041096</v>
      </c>
      <c r="N679" s="253">
        <f t="shared" si="128"/>
        <v>0</v>
      </c>
      <c r="O679" s="394">
        <f t="shared" si="133"/>
        <v>4506816.2602740573</v>
      </c>
      <c r="P679" s="654"/>
    </row>
    <row r="680" spans="1:16">
      <c r="A680" s="319" t="str">
        <f t="shared" si="125"/>
        <v>06</v>
      </c>
      <c r="B680" s="253" t="str">
        <f t="shared" si="126"/>
        <v>2025-02</v>
      </c>
      <c r="C680" s="253">
        <f t="shared" si="131"/>
        <v>365</v>
      </c>
      <c r="D680" s="350">
        <v>45693</v>
      </c>
      <c r="E680" s="675">
        <f t="shared" si="123"/>
        <v>3.7999999999999999E-2</v>
      </c>
      <c r="F680" s="672">
        <v>1.2999999999999999E-2</v>
      </c>
      <c r="G680" s="672">
        <f t="shared" si="132"/>
        <v>5.0999999999999997E-2</v>
      </c>
      <c r="H680" s="302">
        <f t="shared" si="122"/>
        <v>279452.05479452055</v>
      </c>
      <c r="I680" s="253">
        <f t="shared" si="124"/>
        <v>0</v>
      </c>
      <c r="J680" s="394">
        <f t="shared" si="129"/>
        <v>1397272.1327196213</v>
      </c>
      <c r="L680" s="672">
        <f t="shared" si="127"/>
        <v>5.2999999999999999E-2</v>
      </c>
      <c r="M680" s="302">
        <f t="shared" si="130"/>
        <v>290410.9589041096</v>
      </c>
      <c r="N680" s="253">
        <f t="shared" si="128"/>
        <v>0</v>
      </c>
      <c r="O680" s="394">
        <f t="shared" si="133"/>
        <v>4797227.2191781672</v>
      </c>
      <c r="P680" s="654"/>
    </row>
    <row r="681" spans="1:16">
      <c r="A681" s="319" t="str">
        <f t="shared" si="125"/>
        <v>07</v>
      </c>
      <c r="B681" s="253" t="str">
        <f t="shared" si="126"/>
        <v>2025-02</v>
      </c>
      <c r="C681" s="253">
        <f t="shared" si="131"/>
        <v>365</v>
      </c>
      <c r="D681" s="350">
        <v>45694</v>
      </c>
      <c r="E681" s="675">
        <f t="shared" si="123"/>
        <v>3.7999999999999999E-2</v>
      </c>
      <c r="F681" s="672">
        <v>1.2999999999999999E-2</v>
      </c>
      <c r="G681" s="672">
        <f t="shared" si="132"/>
        <v>5.0999999999999997E-2</v>
      </c>
      <c r="H681" s="302">
        <f t="shared" si="122"/>
        <v>279452.05479452055</v>
      </c>
      <c r="I681" s="253">
        <f t="shared" si="124"/>
        <v>0</v>
      </c>
      <c r="J681" s="394">
        <f t="shared" si="129"/>
        <v>1676724.1875141419</v>
      </c>
      <c r="L681" s="672">
        <f t="shared" si="127"/>
        <v>5.2999999999999999E-2</v>
      </c>
      <c r="M681" s="302">
        <f t="shared" si="130"/>
        <v>290410.9589041096</v>
      </c>
      <c r="N681" s="253">
        <f t="shared" si="128"/>
        <v>0</v>
      </c>
      <c r="O681" s="394">
        <f t="shared" si="133"/>
        <v>5087638.1780822771</v>
      </c>
      <c r="P681" s="654"/>
    </row>
    <row r="682" spans="1:16">
      <c r="A682" s="319" t="str">
        <f t="shared" si="125"/>
        <v>08</v>
      </c>
      <c r="B682" s="253" t="str">
        <f t="shared" si="126"/>
        <v>2025-02</v>
      </c>
      <c r="C682" s="253">
        <f t="shared" si="131"/>
        <v>365</v>
      </c>
      <c r="D682" s="350">
        <v>45695</v>
      </c>
      <c r="E682" s="675">
        <f t="shared" si="123"/>
        <v>3.7999999999999999E-2</v>
      </c>
      <c r="F682" s="672">
        <v>1.2999999999999999E-2</v>
      </c>
      <c r="G682" s="672">
        <f t="shared" si="132"/>
        <v>5.0999999999999997E-2</v>
      </c>
      <c r="H682" s="302">
        <f t="shared" si="122"/>
        <v>279452.05479452055</v>
      </c>
      <c r="I682" s="253">
        <f t="shared" si="124"/>
        <v>0</v>
      </c>
      <c r="J682" s="394">
        <f t="shared" si="129"/>
        <v>1956176.2423086625</v>
      </c>
      <c r="L682" s="672">
        <f t="shared" si="127"/>
        <v>5.2999999999999999E-2</v>
      </c>
      <c r="M682" s="302">
        <f t="shared" si="130"/>
        <v>290410.9589041096</v>
      </c>
      <c r="N682" s="253">
        <f t="shared" si="128"/>
        <v>0</v>
      </c>
      <c r="O682" s="394">
        <f t="shared" si="133"/>
        <v>5378049.136986387</v>
      </c>
      <c r="P682" s="654"/>
    </row>
    <row r="683" spans="1:16">
      <c r="A683" s="319" t="str">
        <f t="shared" si="125"/>
        <v>09</v>
      </c>
      <c r="B683" s="253" t="str">
        <f t="shared" si="126"/>
        <v>2025-02</v>
      </c>
      <c r="C683" s="253">
        <f t="shared" si="131"/>
        <v>365</v>
      </c>
      <c r="D683" s="350">
        <v>45696</v>
      </c>
      <c r="E683" s="675">
        <f t="shared" si="123"/>
        <v>3.7999999999999999E-2</v>
      </c>
      <c r="F683" s="672">
        <v>1.2999999999999999E-2</v>
      </c>
      <c r="G683" s="672">
        <f t="shared" si="132"/>
        <v>5.0999999999999997E-2</v>
      </c>
      <c r="H683" s="302">
        <f t="shared" si="122"/>
        <v>279452.05479452055</v>
      </c>
      <c r="I683" s="253">
        <f t="shared" si="124"/>
        <v>0</v>
      </c>
      <c r="J683" s="394">
        <f t="shared" si="129"/>
        <v>2235628.2971031829</v>
      </c>
      <c r="L683" s="672">
        <f t="shared" si="127"/>
        <v>5.2999999999999999E-2</v>
      </c>
      <c r="M683" s="302">
        <f t="shared" si="130"/>
        <v>290410.9589041096</v>
      </c>
      <c r="N683" s="253">
        <f t="shared" si="128"/>
        <v>0</v>
      </c>
      <c r="O683" s="394">
        <f t="shared" si="133"/>
        <v>5668460.0958904969</v>
      </c>
      <c r="P683" s="654"/>
    </row>
    <row r="684" spans="1:16">
      <c r="A684" s="319" t="str">
        <f t="shared" si="125"/>
        <v>10</v>
      </c>
      <c r="B684" s="253" t="str">
        <f t="shared" si="126"/>
        <v>2025-02</v>
      </c>
      <c r="C684" s="253">
        <f t="shared" si="131"/>
        <v>365</v>
      </c>
      <c r="D684" s="350">
        <v>45697</v>
      </c>
      <c r="E684" s="675">
        <f t="shared" si="123"/>
        <v>3.7999999999999999E-2</v>
      </c>
      <c r="F684" s="672">
        <v>1.2999999999999999E-2</v>
      </c>
      <c r="G684" s="672">
        <f t="shared" si="132"/>
        <v>5.0999999999999997E-2</v>
      </c>
      <c r="H684" s="302">
        <f t="shared" si="122"/>
        <v>279452.05479452055</v>
      </c>
      <c r="I684" s="253">
        <f t="shared" si="124"/>
        <v>0</v>
      </c>
      <c r="J684" s="394">
        <f t="shared" si="129"/>
        <v>2515080.3518977035</v>
      </c>
      <c r="L684" s="672">
        <f t="shared" si="127"/>
        <v>5.2999999999999999E-2</v>
      </c>
      <c r="M684" s="302">
        <f t="shared" si="130"/>
        <v>290410.9589041096</v>
      </c>
      <c r="N684" s="253">
        <f t="shared" si="128"/>
        <v>0</v>
      </c>
      <c r="O684" s="394">
        <f t="shared" si="133"/>
        <v>5958871.0547946068</v>
      </c>
      <c r="P684" s="654"/>
    </row>
    <row r="685" spans="1:16">
      <c r="A685" s="319" t="str">
        <f t="shared" si="125"/>
        <v>11</v>
      </c>
      <c r="B685" s="253" t="str">
        <f t="shared" si="126"/>
        <v>2025-02</v>
      </c>
      <c r="C685" s="253">
        <f t="shared" si="131"/>
        <v>365</v>
      </c>
      <c r="D685" s="350">
        <v>45698</v>
      </c>
      <c r="E685" s="675">
        <f t="shared" si="123"/>
        <v>3.7999999999999999E-2</v>
      </c>
      <c r="F685" s="672">
        <v>1.2999999999999999E-2</v>
      </c>
      <c r="G685" s="672">
        <f t="shared" si="132"/>
        <v>5.0999999999999997E-2</v>
      </c>
      <c r="H685" s="302">
        <f t="shared" si="122"/>
        <v>279452.05479452055</v>
      </c>
      <c r="I685" s="253">
        <f t="shared" si="124"/>
        <v>0</v>
      </c>
      <c r="J685" s="394">
        <f t="shared" si="129"/>
        <v>2794532.4066922241</v>
      </c>
      <c r="L685" s="672">
        <f t="shared" si="127"/>
        <v>5.2999999999999999E-2</v>
      </c>
      <c r="M685" s="302">
        <f t="shared" si="130"/>
        <v>290410.9589041096</v>
      </c>
      <c r="N685" s="253">
        <f t="shared" si="128"/>
        <v>0</v>
      </c>
      <c r="O685" s="394">
        <f t="shared" si="133"/>
        <v>6249282.0136987166</v>
      </c>
      <c r="P685" s="654"/>
    </row>
    <row r="686" spans="1:16">
      <c r="A686" s="319" t="str">
        <f t="shared" si="125"/>
        <v>12</v>
      </c>
      <c r="B686" s="253" t="str">
        <f t="shared" si="126"/>
        <v>2025-02</v>
      </c>
      <c r="C686" s="253">
        <f t="shared" si="131"/>
        <v>365</v>
      </c>
      <c r="D686" s="350">
        <v>45699</v>
      </c>
      <c r="E686" s="675">
        <f t="shared" si="123"/>
        <v>3.7999999999999999E-2</v>
      </c>
      <c r="F686" s="672">
        <v>1.2999999999999999E-2</v>
      </c>
      <c r="G686" s="672">
        <f t="shared" si="132"/>
        <v>5.0999999999999997E-2</v>
      </c>
      <c r="H686" s="302">
        <f t="shared" si="122"/>
        <v>279452.05479452055</v>
      </c>
      <c r="I686" s="253">
        <f t="shared" si="124"/>
        <v>0</v>
      </c>
      <c r="J686" s="394">
        <f t="shared" si="129"/>
        <v>3073984.4614867447</v>
      </c>
      <c r="L686" s="672">
        <f t="shared" si="127"/>
        <v>5.2999999999999999E-2</v>
      </c>
      <c r="M686" s="302">
        <f t="shared" si="130"/>
        <v>290410.9589041096</v>
      </c>
      <c r="N686" s="253">
        <f t="shared" si="128"/>
        <v>0</v>
      </c>
      <c r="O686" s="394">
        <f t="shared" si="133"/>
        <v>6539692.9726028265</v>
      </c>
      <c r="P686" s="654"/>
    </row>
    <row r="687" spans="1:16">
      <c r="A687" s="319" t="str">
        <f t="shared" si="125"/>
        <v>13</v>
      </c>
      <c r="B687" s="253" t="str">
        <f t="shared" si="126"/>
        <v>2025-02</v>
      </c>
      <c r="C687" s="253">
        <f t="shared" si="131"/>
        <v>365</v>
      </c>
      <c r="D687" s="350">
        <v>45700</v>
      </c>
      <c r="E687" s="675">
        <f t="shared" si="123"/>
        <v>3.7999999999999999E-2</v>
      </c>
      <c r="F687" s="672">
        <v>1.2999999999999999E-2</v>
      </c>
      <c r="G687" s="672">
        <f t="shared" si="132"/>
        <v>5.0999999999999997E-2</v>
      </c>
      <c r="H687" s="302">
        <f t="shared" si="122"/>
        <v>279452.05479452055</v>
      </c>
      <c r="I687" s="253">
        <f t="shared" si="124"/>
        <v>0</v>
      </c>
      <c r="J687" s="394">
        <f t="shared" si="129"/>
        <v>3353436.5162812653</v>
      </c>
      <c r="L687" s="672">
        <f t="shared" si="127"/>
        <v>5.2999999999999999E-2</v>
      </c>
      <c r="M687" s="302">
        <f t="shared" si="130"/>
        <v>290410.9589041096</v>
      </c>
      <c r="N687" s="253">
        <f t="shared" si="128"/>
        <v>0</v>
      </c>
      <c r="O687" s="394">
        <f t="shared" si="133"/>
        <v>6830103.9315069364</v>
      </c>
      <c r="P687" s="654"/>
    </row>
    <row r="688" spans="1:16">
      <c r="A688" s="319" t="str">
        <f t="shared" si="125"/>
        <v>14</v>
      </c>
      <c r="B688" s="253" t="str">
        <f t="shared" si="126"/>
        <v>2025-02</v>
      </c>
      <c r="C688" s="253">
        <f t="shared" si="131"/>
        <v>365</v>
      </c>
      <c r="D688" s="350">
        <v>45701</v>
      </c>
      <c r="E688" s="675">
        <f t="shared" si="123"/>
        <v>3.7999999999999999E-2</v>
      </c>
      <c r="F688" s="672">
        <v>1.2999999999999999E-2</v>
      </c>
      <c r="G688" s="672">
        <f t="shared" si="132"/>
        <v>5.0999999999999997E-2</v>
      </c>
      <c r="H688" s="302">
        <f t="shared" si="122"/>
        <v>279452.05479452055</v>
      </c>
      <c r="I688" s="253">
        <f t="shared" si="124"/>
        <v>0</v>
      </c>
      <c r="J688" s="394">
        <f t="shared" si="129"/>
        <v>3632888.5710757859</v>
      </c>
      <c r="L688" s="672">
        <f t="shared" si="127"/>
        <v>5.2999999999999999E-2</v>
      </c>
      <c r="M688" s="302">
        <f t="shared" si="130"/>
        <v>290410.9589041096</v>
      </c>
      <c r="N688" s="253">
        <f t="shared" si="128"/>
        <v>0</v>
      </c>
      <c r="O688" s="394">
        <f t="shared" si="133"/>
        <v>7120514.8904110463</v>
      </c>
      <c r="P688" s="654"/>
    </row>
    <row r="689" spans="1:16">
      <c r="A689" s="319" t="str">
        <f t="shared" si="125"/>
        <v>15</v>
      </c>
      <c r="B689" s="253" t="str">
        <f t="shared" si="126"/>
        <v>2025-02</v>
      </c>
      <c r="C689" s="253">
        <f t="shared" si="131"/>
        <v>365</v>
      </c>
      <c r="D689" s="350">
        <v>45702</v>
      </c>
      <c r="E689" s="675">
        <f t="shared" si="123"/>
        <v>3.7999999999999999E-2</v>
      </c>
      <c r="F689" s="672">
        <v>1.2999999999999999E-2</v>
      </c>
      <c r="G689" s="672">
        <f t="shared" si="132"/>
        <v>5.0999999999999997E-2</v>
      </c>
      <c r="H689" s="302">
        <f t="shared" si="122"/>
        <v>279452.05479452055</v>
      </c>
      <c r="I689" s="253">
        <f t="shared" si="124"/>
        <v>0</v>
      </c>
      <c r="J689" s="394">
        <f t="shared" si="129"/>
        <v>3912340.6258703065</v>
      </c>
      <c r="L689" s="672">
        <f t="shared" si="127"/>
        <v>5.2999999999999999E-2</v>
      </c>
      <c r="M689" s="302">
        <f t="shared" si="130"/>
        <v>290410.9589041096</v>
      </c>
      <c r="N689" s="253">
        <f t="shared" si="128"/>
        <v>0</v>
      </c>
      <c r="O689" s="394">
        <f t="shared" si="133"/>
        <v>7410925.8493151562</v>
      </c>
      <c r="P689" s="654"/>
    </row>
    <row r="690" spans="1:16">
      <c r="A690" s="319" t="str">
        <f t="shared" si="125"/>
        <v>16</v>
      </c>
      <c r="B690" s="253" t="str">
        <f t="shared" si="126"/>
        <v>2025-02</v>
      </c>
      <c r="C690" s="253">
        <f t="shared" si="131"/>
        <v>365</v>
      </c>
      <c r="D690" s="350">
        <v>45703</v>
      </c>
      <c r="E690" s="675">
        <f t="shared" si="123"/>
        <v>3.7999999999999999E-2</v>
      </c>
      <c r="F690" s="672">
        <v>1.2999999999999999E-2</v>
      </c>
      <c r="G690" s="672">
        <f t="shared" si="132"/>
        <v>5.0999999999999997E-2</v>
      </c>
      <c r="H690" s="302">
        <f t="shared" si="122"/>
        <v>279452.05479452055</v>
      </c>
      <c r="I690" s="253">
        <f t="shared" si="124"/>
        <v>0</v>
      </c>
      <c r="J690" s="394">
        <f t="shared" si="129"/>
        <v>4191792.6806648271</v>
      </c>
      <c r="L690" s="672">
        <f t="shared" si="127"/>
        <v>5.2999999999999999E-2</v>
      </c>
      <c r="M690" s="302">
        <f t="shared" si="130"/>
        <v>290410.9589041096</v>
      </c>
      <c r="N690" s="253">
        <f t="shared" si="128"/>
        <v>0</v>
      </c>
      <c r="O690" s="394">
        <f t="shared" si="133"/>
        <v>7701336.8082192661</v>
      </c>
      <c r="P690" s="654"/>
    </row>
    <row r="691" spans="1:16">
      <c r="A691" s="319" t="str">
        <f t="shared" si="125"/>
        <v>17</v>
      </c>
      <c r="B691" s="253" t="str">
        <f t="shared" si="126"/>
        <v>2025-02</v>
      </c>
      <c r="C691" s="253">
        <f t="shared" si="131"/>
        <v>365</v>
      </c>
      <c r="D691" s="350">
        <v>45704</v>
      </c>
      <c r="E691" s="675">
        <f t="shared" si="123"/>
        <v>3.7999999999999999E-2</v>
      </c>
      <c r="F691" s="672">
        <v>1.2999999999999999E-2</v>
      </c>
      <c r="G691" s="672">
        <f t="shared" si="132"/>
        <v>5.0999999999999997E-2</v>
      </c>
      <c r="H691" s="302">
        <f t="shared" ref="H691:H754" si="134">$B$1*$G691/C691*(D691-D690)</f>
        <v>279452.05479452055</v>
      </c>
      <c r="I691" s="253">
        <f t="shared" si="124"/>
        <v>0</v>
      </c>
      <c r="J691" s="394">
        <f t="shared" si="129"/>
        <v>4471244.7354593473</v>
      </c>
      <c r="L691" s="672">
        <f t="shared" si="127"/>
        <v>5.2999999999999999E-2</v>
      </c>
      <c r="M691" s="302">
        <f t="shared" si="130"/>
        <v>290410.9589041096</v>
      </c>
      <c r="N691" s="253">
        <f t="shared" si="128"/>
        <v>0</v>
      </c>
      <c r="O691" s="394">
        <f t="shared" si="133"/>
        <v>7991747.767123376</v>
      </c>
      <c r="P691" s="654"/>
    </row>
    <row r="692" spans="1:16">
      <c r="A692" s="319" t="str">
        <f t="shared" si="125"/>
        <v>18</v>
      </c>
      <c r="B692" s="253" t="str">
        <f t="shared" si="126"/>
        <v>2025-02</v>
      </c>
      <c r="C692" s="253">
        <f t="shared" si="131"/>
        <v>365</v>
      </c>
      <c r="D692" s="350">
        <v>45705</v>
      </c>
      <c r="E692" s="675">
        <f t="shared" ref="E692:E755" si="135">+E691</f>
        <v>3.7999999999999999E-2</v>
      </c>
      <c r="F692" s="672">
        <v>1.2999999999999999E-2</v>
      </c>
      <c r="G692" s="672">
        <f t="shared" si="132"/>
        <v>5.0999999999999997E-2</v>
      </c>
      <c r="H692" s="302">
        <f t="shared" si="134"/>
        <v>279452.05479452055</v>
      </c>
      <c r="I692" s="253">
        <f t="shared" si="124"/>
        <v>0</v>
      </c>
      <c r="J692" s="394">
        <f t="shared" si="129"/>
        <v>4750696.7902538674</v>
      </c>
      <c r="L692" s="672">
        <f t="shared" si="127"/>
        <v>5.2999999999999999E-2</v>
      </c>
      <c r="M692" s="302">
        <f t="shared" si="130"/>
        <v>290410.9589041096</v>
      </c>
      <c r="N692" s="253">
        <f t="shared" si="128"/>
        <v>0</v>
      </c>
      <c r="O692" s="394">
        <f t="shared" si="133"/>
        <v>8282158.7260274859</v>
      </c>
      <c r="P692" s="654"/>
    </row>
    <row r="693" spans="1:16">
      <c r="A693" s="319" t="str">
        <f t="shared" si="125"/>
        <v>19</v>
      </c>
      <c r="B693" s="253" t="str">
        <f t="shared" si="126"/>
        <v>2025-02</v>
      </c>
      <c r="C693" s="253">
        <f t="shared" si="131"/>
        <v>365</v>
      </c>
      <c r="D693" s="350">
        <v>45706</v>
      </c>
      <c r="E693" s="675">
        <f t="shared" si="135"/>
        <v>3.7999999999999999E-2</v>
      </c>
      <c r="F693" s="672">
        <v>1.2999999999999999E-2</v>
      </c>
      <c r="G693" s="672">
        <f t="shared" si="132"/>
        <v>5.0999999999999997E-2</v>
      </c>
      <c r="H693" s="302">
        <f t="shared" si="134"/>
        <v>279452.05479452055</v>
      </c>
      <c r="I693" s="253">
        <f t="shared" si="124"/>
        <v>0</v>
      </c>
      <c r="J693" s="394">
        <f t="shared" si="129"/>
        <v>5030148.8450483875</v>
      </c>
      <c r="L693" s="672">
        <f t="shared" si="127"/>
        <v>5.2999999999999999E-2</v>
      </c>
      <c r="M693" s="302">
        <f t="shared" si="130"/>
        <v>290410.9589041096</v>
      </c>
      <c r="N693" s="253">
        <f t="shared" si="128"/>
        <v>0</v>
      </c>
      <c r="O693" s="394">
        <f t="shared" si="133"/>
        <v>8572569.6849315949</v>
      </c>
      <c r="P693" s="654"/>
    </row>
    <row r="694" spans="1:16">
      <c r="A694" s="319" t="str">
        <f t="shared" si="125"/>
        <v>20</v>
      </c>
      <c r="B694" s="253" t="str">
        <f t="shared" si="126"/>
        <v>2025-02</v>
      </c>
      <c r="C694" s="253">
        <f t="shared" si="131"/>
        <v>365</v>
      </c>
      <c r="D694" s="350">
        <v>45707</v>
      </c>
      <c r="E694" s="675">
        <f t="shared" si="135"/>
        <v>3.7999999999999999E-2</v>
      </c>
      <c r="F694" s="672">
        <v>1.2999999999999999E-2</v>
      </c>
      <c r="G694" s="672">
        <f t="shared" si="132"/>
        <v>5.0999999999999997E-2</v>
      </c>
      <c r="H694" s="302">
        <f t="shared" si="134"/>
        <v>279452.05479452055</v>
      </c>
      <c r="I694" s="253">
        <f t="shared" si="124"/>
        <v>0</v>
      </c>
      <c r="J694" s="394">
        <f t="shared" si="129"/>
        <v>5309600.8998429077</v>
      </c>
      <c r="L694" s="672">
        <f t="shared" si="127"/>
        <v>5.2999999999999999E-2</v>
      </c>
      <c r="M694" s="302">
        <f t="shared" si="130"/>
        <v>290410.9589041096</v>
      </c>
      <c r="N694" s="253">
        <f t="shared" si="128"/>
        <v>0</v>
      </c>
      <c r="O694" s="394">
        <f t="shared" si="133"/>
        <v>8862980.6438357048</v>
      </c>
      <c r="P694" s="654"/>
    </row>
    <row r="695" spans="1:16">
      <c r="A695" s="319" t="str">
        <f t="shared" si="125"/>
        <v>21</v>
      </c>
      <c r="B695" s="253" t="str">
        <f t="shared" si="126"/>
        <v>2025-02</v>
      </c>
      <c r="C695" s="253">
        <f t="shared" si="131"/>
        <v>365</v>
      </c>
      <c r="D695" s="350">
        <v>45708</v>
      </c>
      <c r="E695" s="675">
        <f t="shared" si="135"/>
        <v>3.7999999999999999E-2</v>
      </c>
      <c r="F695" s="672">
        <v>1.2999999999999999E-2</v>
      </c>
      <c r="G695" s="672">
        <f t="shared" si="132"/>
        <v>5.0999999999999997E-2</v>
      </c>
      <c r="H695" s="302">
        <f t="shared" si="134"/>
        <v>279452.05479452055</v>
      </c>
      <c r="I695" s="253">
        <f t="shared" si="124"/>
        <v>0</v>
      </c>
      <c r="J695" s="394">
        <f t="shared" si="129"/>
        <v>5589052.9546374278</v>
      </c>
      <c r="L695" s="672">
        <f t="shared" si="127"/>
        <v>5.2999999999999999E-2</v>
      </c>
      <c r="M695" s="302">
        <f t="shared" si="130"/>
        <v>290410.9589041096</v>
      </c>
      <c r="N695" s="253">
        <f t="shared" si="128"/>
        <v>0</v>
      </c>
      <c r="O695" s="394">
        <f t="shared" si="133"/>
        <v>9153391.6027398147</v>
      </c>
      <c r="P695" s="654"/>
    </row>
    <row r="696" spans="1:16">
      <c r="A696" s="319" t="str">
        <f t="shared" si="125"/>
        <v>22</v>
      </c>
      <c r="B696" s="253" t="str">
        <f t="shared" si="126"/>
        <v>2025-02</v>
      </c>
      <c r="C696" s="253">
        <f t="shared" si="131"/>
        <v>365</v>
      </c>
      <c r="D696" s="350">
        <v>45709</v>
      </c>
      <c r="E696" s="675">
        <f t="shared" si="135"/>
        <v>3.7999999999999999E-2</v>
      </c>
      <c r="F696" s="672">
        <v>1.2999999999999999E-2</v>
      </c>
      <c r="G696" s="672">
        <f t="shared" si="132"/>
        <v>5.0999999999999997E-2</v>
      </c>
      <c r="H696" s="302">
        <f t="shared" si="134"/>
        <v>279452.05479452055</v>
      </c>
      <c r="I696" s="253">
        <f t="shared" si="124"/>
        <v>0</v>
      </c>
      <c r="J696" s="394">
        <f t="shared" si="129"/>
        <v>5868505.009431948</v>
      </c>
      <c r="L696" s="672">
        <f t="shared" si="127"/>
        <v>5.2999999999999999E-2</v>
      </c>
      <c r="M696" s="302">
        <f t="shared" si="130"/>
        <v>290410.9589041096</v>
      </c>
      <c r="N696" s="253">
        <f t="shared" si="128"/>
        <v>0</v>
      </c>
      <c r="O696" s="394">
        <f t="shared" si="133"/>
        <v>9443802.5616439246</v>
      </c>
      <c r="P696" s="654"/>
    </row>
    <row r="697" spans="1:16">
      <c r="A697" s="319" t="str">
        <f t="shared" si="125"/>
        <v>23</v>
      </c>
      <c r="B697" s="253" t="str">
        <f t="shared" si="126"/>
        <v>2025-02</v>
      </c>
      <c r="C697" s="253">
        <f t="shared" si="131"/>
        <v>365</v>
      </c>
      <c r="D697" s="350">
        <v>45710</v>
      </c>
      <c r="E697" s="675">
        <f t="shared" si="135"/>
        <v>3.7999999999999999E-2</v>
      </c>
      <c r="F697" s="672">
        <v>1.2999999999999999E-2</v>
      </c>
      <c r="G697" s="672">
        <f t="shared" si="132"/>
        <v>5.0999999999999997E-2</v>
      </c>
      <c r="H697" s="302">
        <f t="shared" si="134"/>
        <v>279452.05479452055</v>
      </c>
      <c r="I697" s="253">
        <f t="shared" si="124"/>
        <v>0</v>
      </c>
      <c r="J697" s="394">
        <f t="shared" si="129"/>
        <v>6147957.0642264681</v>
      </c>
      <c r="L697" s="672">
        <f t="shared" si="127"/>
        <v>5.2999999999999999E-2</v>
      </c>
      <c r="M697" s="302">
        <f t="shared" si="130"/>
        <v>290410.9589041096</v>
      </c>
      <c r="N697" s="253">
        <f t="shared" si="128"/>
        <v>0</v>
      </c>
      <c r="O697" s="394">
        <f t="shared" si="133"/>
        <v>9734213.5205480345</v>
      </c>
      <c r="P697" s="654"/>
    </row>
    <row r="698" spans="1:16">
      <c r="A698" s="319" t="str">
        <f t="shared" si="125"/>
        <v>24</v>
      </c>
      <c r="B698" s="253" t="str">
        <f t="shared" si="126"/>
        <v>2025-02</v>
      </c>
      <c r="C698" s="253">
        <f t="shared" si="131"/>
        <v>365</v>
      </c>
      <c r="D698" s="350">
        <v>45711</v>
      </c>
      <c r="E698" s="675">
        <f t="shared" si="135"/>
        <v>3.7999999999999999E-2</v>
      </c>
      <c r="F698" s="672">
        <v>1.2999999999999999E-2</v>
      </c>
      <c r="G698" s="672">
        <f t="shared" si="132"/>
        <v>5.0999999999999997E-2</v>
      </c>
      <c r="H698" s="302">
        <f t="shared" si="134"/>
        <v>279452.05479452055</v>
      </c>
      <c r="I698" s="253">
        <f t="shared" si="124"/>
        <v>0</v>
      </c>
      <c r="J698" s="394">
        <f t="shared" si="129"/>
        <v>6427409.1190209882</v>
      </c>
      <c r="L698" s="672">
        <f t="shared" si="127"/>
        <v>5.2999999999999999E-2</v>
      </c>
      <c r="M698" s="302">
        <f t="shared" si="130"/>
        <v>290410.9589041096</v>
      </c>
      <c r="N698" s="253">
        <f t="shared" si="128"/>
        <v>0</v>
      </c>
      <c r="O698" s="394">
        <f t="shared" si="133"/>
        <v>10024624.479452144</v>
      </c>
      <c r="P698" s="654"/>
    </row>
    <row r="699" spans="1:16">
      <c r="A699" s="319" t="str">
        <f t="shared" si="125"/>
        <v>25</v>
      </c>
      <c r="B699" s="253" t="str">
        <f t="shared" si="126"/>
        <v>2025-02</v>
      </c>
      <c r="C699" s="253">
        <f t="shared" si="131"/>
        <v>365</v>
      </c>
      <c r="D699" s="350">
        <v>45712</v>
      </c>
      <c r="E699" s="675">
        <f t="shared" si="135"/>
        <v>3.7999999999999999E-2</v>
      </c>
      <c r="F699" s="672">
        <v>1.2999999999999999E-2</v>
      </c>
      <c r="G699" s="672">
        <f t="shared" si="132"/>
        <v>5.0999999999999997E-2</v>
      </c>
      <c r="H699" s="302">
        <f t="shared" si="134"/>
        <v>279452.05479452055</v>
      </c>
      <c r="I699" s="253">
        <f t="shared" si="124"/>
        <v>0</v>
      </c>
      <c r="J699" s="394">
        <f t="shared" si="129"/>
        <v>6706861.1738155084</v>
      </c>
      <c r="L699" s="672">
        <f t="shared" si="127"/>
        <v>5.2999999999999999E-2</v>
      </c>
      <c r="M699" s="302">
        <f t="shared" si="130"/>
        <v>290410.9589041096</v>
      </c>
      <c r="N699" s="253">
        <f t="shared" si="128"/>
        <v>0</v>
      </c>
      <c r="O699" s="394">
        <f t="shared" si="133"/>
        <v>10315035.438356254</v>
      </c>
      <c r="P699" s="654"/>
    </row>
    <row r="700" spans="1:16">
      <c r="A700" s="319" t="str">
        <f t="shared" si="125"/>
        <v>26</v>
      </c>
      <c r="B700" s="253" t="str">
        <f t="shared" si="126"/>
        <v>2025-02</v>
      </c>
      <c r="C700" s="253">
        <f t="shared" si="131"/>
        <v>365</v>
      </c>
      <c r="D700" s="350">
        <v>45713</v>
      </c>
      <c r="E700" s="675">
        <f t="shared" si="135"/>
        <v>3.7999999999999999E-2</v>
      </c>
      <c r="F700" s="672">
        <v>1.2999999999999999E-2</v>
      </c>
      <c r="G700" s="672">
        <f t="shared" si="132"/>
        <v>5.0999999999999997E-2</v>
      </c>
      <c r="H700" s="302">
        <f t="shared" si="134"/>
        <v>279452.05479452055</v>
      </c>
      <c r="I700" s="253">
        <f t="shared" si="124"/>
        <v>0</v>
      </c>
      <c r="J700" s="394">
        <f t="shared" si="129"/>
        <v>6986313.2286100285</v>
      </c>
      <c r="L700" s="672">
        <f t="shared" si="127"/>
        <v>5.2999999999999999E-2</v>
      </c>
      <c r="M700" s="302">
        <f t="shared" si="130"/>
        <v>290410.9589041096</v>
      </c>
      <c r="N700" s="253">
        <f t="shared" si="128"/>
        <v>0</v>
      </c>
      <c r="O700" s="394">
        <f t="shared" si="133"/>
        <v>10605446.397260364</v>
      </c>
      <c r="P700" s="654"/>
    </row>
    <row r="701" spans="1:16">
      <c r="A701" s="319" t="str">
        <f t="shared" si="125"/>
        <v>27</v>
      </c>
      <c r="B701" s="253" t="str">
        <f t="shared" si="126"/>
        <v>2025-02</v>
      </c>
      <c r="C701" s="253">
        <f t="shared" si="131"/>
        <v>365</v>
      </c>
      <c r="D701" s="350">
        <v>45714</v>
      </c>
      <c r="E701" s="675">
        <f t="shared" si="135"/>
        <v>3.7999999999999999E-2</v>
      </c>
      <c r="F701" s="672">
        <v>1.2999999999999999E-2</v>
      </c>
      <c r="G701" s="672">
        <f t="shared" si="132"/>
        <v>5.0999999999999997E-2</v>
      </c>
      <c r="H701" s="302">
        <f t="shared" si="134"/>
        <v>279452.05479452055</v>
      </c>
      <c r="I701" s="253">
        <f t="shared" si="124"/>
        <v>0</v>
      </c>
      <c r="J701" s="394">
        <f t="shared" si="129"/>
        <v>7265765.2834045487</v>
      </c>
      <c r="L701" s="672">
        <f t="shared" si="127"/>
        <v>5.2999999999999999E-2</v>
      </c>
      <c r="M701" s="302">
        <f t="shared" si="130"/>
        <v>290410.9589041096</v>
      </c>
      <c r="N701" s="253">
        <f t="shared" si="128"/>
        <v>0</v>
      </c>
      <c r="O701" s="394">
        <f t="shared" si="133"/>
        <v>10895857.356164474</v>
      </c>
      <c r="P701" s="654"/>
    </row>
    <row r="702" spans="1:16">
      <c r="A702" s="319" t="str">
        <f t="shared" si="125"/>
        <v>28</v>
      </c>
      <c r="B702" s="253" t="str">
        <f t="shared" si="126"/>
        <v>2025-02</v>
      </c>
      <c r="C702" s="253">
        <f t="shared" si="131"/>
        <v>365</v>
      </c>
      <c r="D702" s="350">
        <v>45715</v>
      </c>
      <c r="E702" s="675">
        <f t="shared" si="135"/>
        <v>3.7999999999999999E-2</v>
      </c>
      <c r="F702" s="672">
        <v>1.2999999999999999E-2</v>
      </c>
      <c r="G702" s="672">
        <f t="shared" si="132"/>
        <v>5.0999999999999997E-2</v>
      </c>
      <c r="H702" s="302">
        <f t="shared" si="134"/>
        <v>279452.05479452055</v>
      </c>
      <c r="I702" s="253">
        <f t="shared" si="124"/>
        <v>0</v>
      </c>
      <c r="J702" s="394">
        <f t="shared" si="129"/>
        <v>7545217.3381990688</v>
      </c>
      <c r="L702" s="672">
        <f t="shared" si="127"/>
        <v>5.2999999999999999E-2</v>
      </c>
      <c r="M702" s="302">
        <f t="shared" si="130"/>
        <v>290410.9589041096</v>
      </c>
      <c r="N702" s="253">
        <f t="shared" si="128"/>
        <v>0</v>
      </c>
      <c r="O702" s="394">
        <f t="shared" si="133"/>
        <v>11186268.315068584</v>
      </c>
      <c r="P702" s="654"/>
    </row>
    <row r="703" spans="1:16">
      <c r="A703" s="319" t="str">
        <f t="shared" si="125"/>
        <v>01</v>
      </c>
      <c r="B703" s="253" t="str">
        <f t="shared" si="126"/>
        <v>2025-02</v>
      </c>
      <c r="C703" s="253">
        <f t="shared" si="131"/>
        <v>365</v>
      </c>
      <c r="D703" s="350">
        <v>45716</v>
      </c>
      <c r="E703" s="675">
        <f t="shared" si="135"/>
        <v>3.7999999999999999E-2</v>
      </c>
      <c r="F703" s="672">
        <v>1.2999999999999999E-2</v>
      </c>
      <c r="G703" s="672">
        <f t="shared" si="132"/>
        <v>5.0999999999999997E-2</v>
      </c>
      <c r="H703" s="302">
        <f t="shared" si="134"/>
        <v>279452.05479452055</v>
      </c>
      <c r="I703" s="253">
        <v>7824657</v>
      </c>
      <c r="J703" s="394">
        <f t="shared" si="129"/>
        <v>12.392993588931859</v>
      </c>
      <c r="L703" s="672">
        <f t="shared" si="127"/>
        <v>5.2999999999999999E-2</v>
      </c>
      <c r="M703" s="302">
        <f t="shared" si="130"/>
        <v>290410.9589041096</v>
      </c>
      <c r="N703" s="253">
        <f t="shared" si="128"/>
        <v>7824657</v>
      </c>
      <c r="O703" s="394">
        <f t="shared" si="133"/>
        <v>3652022.2739726938</v>
      </c>
      <c r="P703" s="654"/>
    </row>
    <row r="704" spans="1:16">
      <c r="A704" s="319" t="str">
        <f t="shared" si="125"/>
        <v>02</v>
      </c>
      <c r="B704" s="253" t="str">
        <f t="shared" si="126"/>
        <v>2025-03</v>
      </c>
      <c r="C704" s="253">
        <f t="shared" si="131"/>
        <v>365</v>
      </c>
      <c r="D704" s="350">
        <v>45717</v>
      </c>
      <c r="E704" s="675">
        <f t="shared" si="135"/>
        <v>3.7999999999999999E-2</v>
      </c>
      <c r="F704" s="672">
        <v>1.2999999999999999E-2</v>
      </c>
      <c r="G704" s="672">
        <f t="shared" si="132"/>
        <v>5.0999999999999997E-2</v>
      </c>
      <c r="H704" s="302">
        <f t="shared" si="134"/>
        <v>279452.05479452055</v>
      </c>
      <c r="I704" s="253">
        <f t="shared" si="124"/>
        <v>0</v>
      </c>
      <c r="J704" s="394">
        <f t="shared" si="129"/>
        <v>279464.44778810948</v>
      </c>
      <c r="L704" s="672">
        <f t="shared" si="127"/>
        <v>5.2999999999999999E-2</v>
      </c>
      <c r="M704" s="302">
        <f t="shared" si="130"/>
        <v>290410.9589041096</v>
      </c>
      <c r="N704" s="253">
        <f t="shared" si="128"/>
        <v>0</v>
      </c>
      <c r="O704" s="394">
        <f t="shared" si="133"/>
        <v>3942433.2328768033</v>
      </c>
      <c r="P704" s="654"/>
    </row>
    <row r="705" spans="1:16">
      <c r="A705" s="319" t="str">
        <f t="shared" si="125"/>
        <v>03</v>
      </c>
      <c r="B705" s="253" t="str">
        <f t="shared" si="126"/>
        <v>2025-03</v>
      </c>
      <c r="C705" s="253">
        <f t="shared" si="131"/>
        <v>365</v>
      </c>
      <c r="D705" s="350">
        <v>45718</v>
      </c>
      <c r="E705" s="675">
        <f t="shared" si="135"/>
        <v>3.7999999999999999E-2</v>
      </c>
      <c r="F705" s="672">
        <v>1.2999999999999999E-2</v>
      </c>
      <c r="G705" s="672">
        <f t="shared" si="132"/>
        <v>5.0999999999999997E-2</v>
      </c>
      <c r="H705" s="302">
        <f t="shared" si="134"/>
        <v>279452.05479452055</v>
      </c>
      <c r="I705" s="253">
        <f t="shared" si="124"/>
        <v>0</v>
      </c>
      <c r="J705" s="394">
        <f t="shared" si="129"/>
        <v>558916.50258263003</v>
      </c>
      <c r="L705" s="672">
        <f t="shared" si="127"/>
        <v>5.2999999999999999E-2</v>
      </c>
      <c r="M705" s="302">
        <f t="shared" si="130"/>
        <v>290410.9589041096</v>
      </c>
      <c r="N705" s="253">
        <f t="shared" si="128"/>
        <v>0</v>
      </c>
      <c r="O705" s="394">
        <f t="shared" si="133"/>
        <v>4232844.1917809127</v>
      </c>
      <c r="P705" s="654"/>
    </row>
    <row r="706" spans="1:16">
      <c r="A706" s="319" t="str">
        <f t="shared" si="125"/>
        <v>04</v>
      </c>
      <c r="B706" s="253" t="str">
        <f t="shared" si="126"/>
        <v>2025-03</v>
      </c>
      <c r="C706" s="253">
        <f t="shared" si="131"/>
        <v>365</v>
      </c>
      <c r="D706" s="350">
        <v>45719</v>
      </c>
      <c r="E706" s="675">
        <f t="shared" si="135"/>
        <v>3.7999999999999999E-2</v>
      </c>
      <c r="F706" s="672">
        <v>1.2999999999999999E-2</v>
      </c>
      <c r="G706" s="672">
        <f t="shared" si="132"/>
        <v>5.0999999999999997E-2</v>
      </c>
      <c r="H706" s="302">
        <f t="shared" si="134"/>
        <v>279452.05479452055</v>
      </c>
      <c r="I706" s="253">
        <f t="shared" si="124"/>
        <v>0</v>
      </c>
      <c r="J706" s="394">
        <f t="shared" si="129"/>
        <v>838368.55737715052</v>
      </c>
      <c r="L706" s="672">
        <f t="shared" si="127"/>
        <v>5.2999999999999999E-2</v>
      </c>
      <c r="M706" s="302">
        <f t="shared" si="130"/>
        <v>290410.9589041096</v>
      </c>
      <c r="N706" s="253">
        <f t="shared" si="128"/>
        <v>0</v>
      </c>
      <c r="O706" s="394">
        <f t="shared" si="133"/>
        <v>4523255.1506850226</v>
      </c>
      <c r="P706" s="654"/>
    </row>
    <row r="707" spans="1:16">
      <c r="A707" s="319" t="str">
        <f t="shared" si="125"/>
        <v>05</v>
      </c>
      <c r="B707" s="253" t="str">
        <f t="shared" si="126"/>
        <v>2025-03</v>
      </c>
      <c r="C707" s="253">
        <f t="shared" si="131"/>
        <v>365</v>
      </c>
      <c r="D707" s="350">
        <v>45720</v>
      </c>
      <c r="E707" s="675">
        <f t="shared" si="135"/>
        <v>3.7999999999999999E-2</v>
      </c>
      <c r="F707" s="672">
        <v>1.2999999999999999E-2</v>
      </c>
      <c r="G707" s="672">
        <f t="shared" si="132"/>
        <v>5.0999999999999997E-2</v>
      </c>
      <c r="H707" s="302">
        <f t="shared" si="134"/>
        <v>279452.05479452055</v>
      </c>
      <c r="I707" s="253">
        <f t="shared" ref="I707:I770" si="136">IFERROR(VLOOKUP(D707*1,R:U,4,0),0)</f>
        <v>0</v>
      </c>
      <c r="J707" s="394">
        <f t="shared" si="129"/>
        <v>1117820.6121716711</v>
      </c>
      <c r="L707" s="672">
        <f t="shared" si="127"/>
        <v>5.2999999999999999E-2</v>
      </c>
      <c r="M707" s="302">
        <f t="shared" si="130"/>
        <v>290410.9589041096</v>
      </c>
      <c r="N707" s="253">
        <f t="shared" si="128"/>
        <v>0</v>
      </c>
      <c r="O707" s="394">
        <f t="shared" si="133"/>
        <v>4813666.1095891325</v>
      </c>
      <c r="P707" s="654"/>
    </row>
    <row r="708" spans="1:16">
      <c r="A708" s="319" t="str">
        <f t="shared" ref="A708:A771" si="137">TEXT(D708+1,"dd")</f>
        <v>06</v>
      </c>
      <c r="B708" s="253" t="str">
        <f t="shared" ref="B708:B771" si="138">TEXT(D708,"yyyy-mm")</f>
        <v>2025-03</v>
      </c>
      <c r="C708" s="253">
        <f t="shared" si="131"/>
        <v>365</v>
      </c>
      <c r="D708" s="350">
        <v>45721</v>
      </c>
      <c r="E708" s="675">
        <f t="shared" si="135"/>
        <v>3.7999999999999999E-2</v>
      </c>
      <c r="F708" s="672">
        <v>1.2999999999999999E-2</v>
      </c>
      <c r="G708" s="672">
        <f t="shared" si="132"/>
        <v>5.0999999999999997E-2</v>
      </c>
      <c r="H708" s="302">
        <f t="shared" si="134"/>
        <v>279452.05479452055</v>
      </c>
      <c r="I708" s="253">
        <f t="shared" si="136"/>
        <v>0</v>
      </c>
      <c r="J708" s="394">
        <f t="shared" si="129"/>
        <v>1397272.6669661917</v>
      </c>
      <c r="L708" s="672">
        <f t="shared" ref="L708:L771" si="139">$C$1</f>
        <v>5.2999999999999999E-2</v>
      </c>
      <c r="M708" s="302">
        <f t="shared" si="130"/>
        <v>290410.9589041096</v>
      </c>
      <c r="N708" s="253">
        <f t="shared" ref="N708:N771" si="140">I708</f>
        <v>0</v>
      </c>
      <c r="O708" s="394">
        <f t="shared" si="133"/>
        <v>5104077.0684932424</v>
      </c>
      <c r="P708" s="654"/>
    </row>
    <row r="709" spans="1:16">
      <c r="A709" s="319" t="str">
        <f t="shared" si="137"/>
        <v>07</v>
      </c>
      <c r="B709" s="253" t="str">
        <f t="shared" si="138"/>
        <v>2025-03</v>
      </c>
      <c r="C709" s="253">
        <f t="shared" ref="C709:C772" si="141">TEXT(YEAR(D709)&amp;"-12-31","yyyy-mm-dd")-TEXT(YEAR(D709)-1&amp;"-12-31","yyyy-mm-dd")</f>
        <v>365</v>
      </c>
      <c r="D709" s="350">
        <v>45722</v>
      </c>
      <c r="E709" s="675">
        <f t="shared" si="135"/>
        <v>3.7999999999999999E-2</v>
      </c>
      <c r="F709" s="672">
        <v>1.2999999999999999E-2</v>
      </c>
      <c r="G709" s="672">
        <f t="shared" si="132"/>
        <v>5.0999999999999997E-2</v>
      </c>
      <c r="H709" s="302">
        <f t="shared" si="134"/>
        <v>279452.05479452055</v>
      </c>
      <c r="I709" s="253">
        <f t="shared" si="136"/>
        <v>0</v>
      </c>
      <c r="J709" s="394">
        <f t="shared" ref="J709:J772" si="142">J708+H709-I709</f>
        <v>1676724.7217607123</v>
      </c>
      <c r="L709" s="672">
        <f t="shared" si="139"/>
        <v>5.2999999999999999E-2</v>
      </c>
      <c r="M709" s="302">
        <f t="shared" ref="M709:M772" si="143">$B$1*$L709/C709*(D709-D708)</f>
        <v>290410.9589041096</v>
      </c>
      <c r="N709" s="253">
        <f t="shared" si="140"/>
        <v>0</v>
      </c>
      <c r="O709" s="394">
        <f t="shared" si="133"/>
        <v>5394488.0273973523</v>
      </c>
      <c r="P709" s="654"/>
    </row>
    <row r="710" spans="1:16">
      <c r="A710" s="319" t="str">
        <f t="shared" si="137"/>
        <v>08</v>
      </c>
      <c r="B710" s="253" t="str">
        <f t="shared" si="138"/>
        <v>2025-03</v>
      </c>
      <c r="C710" s="253">
        <f t="shared" si="141"/>
        <v>365</v>
      </c>
      <c r="D710" s="350">
        <v>45723</v>
      </c>
      <c r="E710" s="675">
        <f t="shared" si="135"/>
        <v>3.7999999999999999E-2</v>
      </c>
      <c r="F710" s="672">
        <v>1.2999999999999999E-2</v>
      </c>
      <c r="G710" s="672">
        <f t="shared" si="132"/>
        <v>5.0999999999999997E-2</v>
      </c>
      <c r="H710" s="302">
        <f t="shared" si="134"/>
        <v>279452.05479452055</v>
      </c>
      <c r="I710" s="253">
        <f t="shared" si="136"/>
        <v>0</v>
      </c>
      <c r="J710" s="394">
        <f t="shared" si="142"/>
        <v>1956176.7765552329</v>
      </c>
      <c r="L710" s="672">
        <f t="shared" si="139"/>
        <v>5.2999999999999999E-2</v>
      </c>
      <c r="M710" s="302">
        <f t="shared" si="143"/>
        <v>290410.9589041096</v>
      </c>
      <c r="N710" s="253">
        <f t="shared" si="140"/>
        <v>0</v>
      </c>
      <c r="O710" s="394">
        <f t="shared" si="133"/>
        <v>5684898.9863014622</v>
      </c>
      <c r="P710" s="654"/>
    </row>
    <row r="711" spans="1:16">
      <c r="A711" s="319" t="str">
        <f t="shared" si="137"/>
        <v>09</v>
      </c>
      <c r="B711" s="253" t="str">
        <f t="shared" si="138"/>
        <v>2025-03</v>
      </c>
      <c r="C711" s="253">
        <f t="shared" si="141"/>
        <v>365</v>
      </c>
      <c r="D711" s="350">
        <v>45724</v>
      </c>
      <c r="E711" s="675">
        <f t="shared" si="135"/>
        <v>3.7999999999999999E-2</v>
      </c>
      <c r="F711" s="672">
        <v>1.2999999999999999E-2</v>
      </c>
      <c r="G711" s="672">
        <f t="shared" si="132"/>
        <v>5.0999999999999997E-2</v>
      </c>
      <c r="H711" s="302">
        <f t="shared" si="134"/>
        <v>279452.05479452055</v>
      </c>
      <c r="I711" s="253">
        <f t="shared" si="136"/>
        <v>0</v>
      </c>
      <c r="J711" s="394">
        <f t="shared" si="142"/>
        <v>2235628.8313497533</v>
      </c>
      <c r="L711" s="672">
        <f t="shared" si="139"/>
        <v>5.2999999999999999E-2</v>
      </c>
      <c r="M711" s="302">
        <f t="shared" si="143"/>
        <v>290410.9589041096</v>
      </c>
      <c r="N711" s="253">
        <f t="shared" si="140"/>
        <v>0</v>
      </c>
      <c r="O711" s="394">
        <f t="shared" si="133"/>
        <v>5975309.9452055721</v>
      </c>
      <c r="P711" s="654"/>
    </row>
    <row r="712" spans="1:16">
      <c r="A712" s="319" t="str">
        <f t="shared" si="137"/>
        <v>10</v>
      </c>
      <c r="B712" s="253" t="str">
        <f t="shared" si="138"/>
        <v>2025-03</v>
      </c>
      <c r="C712" s="253">
        <f t="shared" si="141"/>
        <v>365</v>
      </c>
      <c r="D712" s="350">
        <v>45725</v>
      </c>
      <c r="E712" s="675">
        <f t="shared" si="135"/>
        <v>3.7999999999999999E-2</v>
      </c>
      <c r="F712" s="672">
        <v>1.2999999999999999E-2</v>
      </c>
      <c r="G712" s="672">
        <f t="shared" ref="G712:G775" si="144">+E712+F712</f>
        <v>5.0999999999999997E-2</v>
      </c>
      <c r="H712" s="302">
        <f t="shared" si="134"/>
        <v>279452.05479452055</v>
      </c>
      <c r="I712" s="253">
        <f t="shared" si="136"/>
        <v>0</v>
      </c>
      <c r="J712" s="394">
        <f t="shared" si="142"/>
        <v>2515080.8861442739</v>
      </c>
      <c r="L712" s="672">
        <f t="shared" si="139"/>
        <v>5.2999999999999999E-2</v>
      </c>
      <c r="M712" s="302">
        <f t="shared" si="143"/>
        <v>290410.9589041096</v>
      </c>
      <c r="N712" s="253">
        <f t="shared" si="140"/>
        <v>0</v>
      </c>
      <c r="O712" s="394">
        <f t="shared" si="133"/>
        <v>6265720.904109682</v>
      </c>
      <c r="P712" s="654"/>
    </row>
    <row r="713" spans="1:16">
      <c r="A713" s="319" t="str">
        <f t="shared" si="137"/>
        <v>11</v>
      </c>
      <c r="B713" s="253" t="str">
        <f t="shared" si="138"/>
        <v>2025-03</v>
      </c>
      <c r="C713" s="253">
        <f t="shared" si="141"/>
        <v>365</v>
      </c>
      <c r="D713" s="350">
        <v>45726</v>
      </c>
      <c r="E713" s="675">
        <f t="shared" si="135"/>
        <v>3.7999999999999999E-2</v>
      </c>
      <c r="F713" s="672">
        <v>1.2999999999999999E-2</v>
      </c>
      <c r="G713" s="672">
        <f t="shared" si="144"/>
        <v>5.0999999999999997E-2</v>
      </c>
      <c r="H713" s="302">
        <f t="shared" si="134"/>
        <v>279452.05479452055</v>
      </c>
      <c r="I713" s="253">
        <f t="shared" si="136"/>
        <v>0</v>
      </c>
      <c r="J713" s="394">
        <f t="shared" si="142"/>
        <v>2794532.9409387945</v>
      </c>
      <c r="L713" s="672">
        <f t="shared" si="139"/>
        <v>5.2999999999999999E-2</v>
      </c>
      <c r="M713" s="302">
        <f t="shared" si="143"/>
        <v>290410.9589041096</v>
      </c>
      <c r="N713" s="253">
        <f t="shared" si="140"/>
        <v>0</v>
      </c>
      <c r="O713" s="394">
        <f t="shared" si="133"/>
        <v>6556131.8630137919</v>
      </c>
      <c r="P713" s="654"/>
    </row>
    <row r="714" spans="1:16">
      <c r="A714" s="319" t="str">
        <f t="shared" si="137"/>
        <v>12</v>
      </c>
      <c r="B714" s="253" t="str">
        <f t="shared" si="138"/>
        <v>2025-03</v>
      </c>
      <c r="C714" s="253">
        <f t="shared" si="141"/>
        <v>365</v>
      </c>
      <c r="D714" s="350">
        <v>45727</v>
      </c>
      <c r="E714" s="675">
        <f t="shared" si="135"/>
        <v>3.7999999999999999E-2</v>
      </c>
      <c r="F714" s="672">
        <v>1.2999999999999999E-2</v>
      </c>
      <c r="G714" s="672">
        <f t="shared" si="144"/>
        <v>5.0999999999999997E-2</v>
      </c>
      <c r="H714" s="302">
        <f t="shared" si="134"/>
        <v>279452.05479452055</v>
      </c>
      <c r="I714" s="253">
        <f t="shared" si="136"/>
        <v>0</v>
      </c>
      <c r="J714" s="394">
        <f t="shared" si="142"/>
        <v>3073984.9957333151</v>
      </c>
      <c r="L714" s="672">
        <f t="shared" si="139"/>
        <v>5.2999999999999999E-2</v>
      </c>
      <c r="M714" s="302">
        <f t="shared" si="143"/>
        <v>290410.9589041096</v>
      </c>
      <c r="N714" s="253">
        <f t="shared" si="140"/>
        <v>0</v>
      </c>
      <c r="O714" s="394">
        <f t="shared" si="133"/>
        <v>6846542.8219179017</v>
      </c>
      <c r="P714" s="654"/>
    </row>
    <row r="715" spans="1:16">
      <c r="A715" s="319" t="str">
        <f t="shared" si="137"/>
        <v>13</v>
      </c>
      <c r="B715" s="253" t="str">
        <f t="shared" si="138"/>
        <v>2025-03</v>
      </c>
      <c r="C715" s="253">
        <f t="shared" si="141"/>
        <v>365</v>
      </c>
      <c r="D715" s="350">
        <v>45728</v>
      </c>
      <c r="E715" s="675">
        <f t="shared" si="135"/>
        <v>3.7999999999999999E-2</v>
      </c>
      <c r="F715" s="672">
        <v>1.2999999999999999E-2</v>
      </c>
      <c r="G715" s="672">
        <f t="shared" si="144"/>
        <v>5.0999999999999997E-2</v>
      </c>
      <c r="H715" s="302">
        <f t="shared" si="134"/>
        <v>279452.05479452055</v>
      </c>
      <c r="I715" s="253">
        <f t="shared" si="136"/>
        <v>0</v>
      </c>
      <c r="J715" s="394">
        <f t="shared" si="142"/>
        <v>3353437.0505278357</v>
      </c>
      <c r="L715" s="672">
        <f t="shared" si="139"/>
        <v>5.2999999999999999E-2</v>
      </c>
      <c r="M715" s="302">
        <f t="shared" si="143"/>
        <v>290410.9589041096</v>
      </c>
      <c r="N715" s="253">
        <f t="shared" si="140"/>
        <v>0</v>
      </c>
      <c r="O715" s="394">
        <f t="shared" si="133"/>
        <v>7136953.7808220116</v>
      </c>
      <c r="P715" s="654"/>
    </row>
    <row r="716" spans="1:16">
      <c r="A716" s="319" t="str">
        <f t="shared" si="137"/>
        <v>14</v>
      </c>
      <c r="B716" s="253" t="str">
        <f t="shared" si="138"/>
        <v>2025-03</v>
      </c>
      <c r="C716" s="253">
        <f t="shared" si="141"/>
        <v>365</v>
      </c>
      <c r="D716" s="350">
        <v>45729</v>
      </c>
      <c r="E716" s="675">
        <f t="shared" si="135"/>
        <v>3.7999999999999999E-2</v>
      </c>
      <c r="F716" s="672">
        <v>1.2999999999999999E-2</v>
      </c>
      <c r="G716" s="672">
        <f t="shared" si="144"/>
        <v>5.0999999999999997E-2</v>
      </c>
      <c r="H716" s="302">
        <f t="shared" si="134"/>
        <v>279452.05479452055</v>
      </c>
      <c r="I716" s="253">
        <f t="shared" si="136"/>
        <v>0</v>
      </c>
      <c r="J716" s="394">
        <f t="shared" si="142"/>
        <v>3632889.1053223563</v>
      </c>
      <c r="L716" s="672">
        <f t="shared" si="139"/>
        <v>5.2999999999999999E-2</v>
      </c>
      <c r="M716" s="302">
        <f t="shared" si="143"/>
        <v>290410.9589041096</v>
      </c>
      <c r="N716" s="253">
        <f t="shared" si="140"/>
        <v>0</v>
      </c>
      <c r="O716" s="394">
        <f t="shared" si="133"/>
        <v>7427364.7397261215</v>
      </c>
      <c r="P716" s="654"/>
    </row>
    <row r="717" spans="1:16">
      <c r="A717" s="319" t="str">
        <f t="shared" si="137"/>
        <v>15</v>
      </c>
      <c r="B717" s="253" t="str">
        <f t="shared" si="138"/>
        <v>2025-03</v>
      </c>
      <c r="C717" s="253">
        <f t="shared" si="141"/>
        <v>365</v>
      </c>
      <c r="D717" s="350">
        <v>45730</v>
      </c>
      <c r="E717" s="675">
        <f t="shared" si="135"/>
        <v>3.7999999999999999E-2</v>
      </c>
      <c r="F717" s="672">
        <v>1.2999999999999999E-2</v>
      </c>
      <c r="G717" s="672">
        <f t="shared" si="144"/>
        <v>5.0999999999999997E-2</v>
      </c>
      <c r="H717" s="302">
        <f t="shared" si="134"/>
        <v>279452.05479452055</v>
      </c>
      <c r="I717" s="253">
        <f t="shared" si="136"/>
        <v>0</v>
      </c>
      <c r="J717" s="394">
        <f t="shared" si="142"/>
        <v>3912341.1601168769</v>
      </c>
      <c r="L717" s="672">
        <f t="shared" si="139"/>
        <v>5.2999999999999999E-2</v>
      </c>
      <c r="M717" s="302">
        <f t="shared" si="143"/>
        <v>290410.9589041096</v>
      </c>
      <c r="N717" s="253">
        <f t="shared" si="140"/>
        <v>0</v>
      </c>
      <c r="O717" s="394">
        <f t="shared" si="133"/>
        <v>7717775.6986302314</v>
      </c>
      <c r="P717" s="654"/>
    </row>
    <row r="718" spans="1:16">
      <c r="A718" s="319" t="str">
        <f t="shared" si="137"/>
        <v>16</v>
      </c>
      <c r="B718" s="253" t="str">
        <f t="shared" si="138"/>
        <v>2025-03</v>
      </c>
      <c r="C718" s="253">
        <f t="shared" si="141"/>
        <v>365</v>
      </c>
      <c r="D718" s="350">
        <v>45731</v>
      </c>
      <c r="E718" s="675">
        <f t="shared" si="135"/>
        <v>3.7999999999999999E-2</v>
      </c>
      <c r="F718" s="672">
        <v>1.2999999999999999E-2</v>
      </c>
      <c r="G718" s="672">
        <f t="shared" si="144"/>
        <v>5.0999999999999997E-2</v>
      </c>
      <c r="H718" s="302">
        <f t="shared" si="134"/>
        <v>279452.05479452055</v>
      </c>
      <c r="I718" s="253">
        <f t="shared" si="136"/>
        <v>0</v>
      </c>
      <c r="J718" s="394">
        <f t="shared" si="142"/>
        <v>4191793.2149113975</v>
      </c>
      <c r="L718" s="672">
        <f t="shared" si="139"/>
        <v>5.2999999999999999E-2</v>
      </c>
      <c r="M718" s="302">
        <f t="shared" si="143"/>
        <v>290410.9589041096</v>
      </c>
      <c r="N718" s="253">
        <f t="shared" si="140"/>
        <v>0</v>
      </c>
      <c r="O718" s="394">
        <f t="shared" si="133"/>
        <v>8008186.6575343413</v>
      </c>
      <c r="P718" s="654"/>
    </row>
    <row r="719" spans="1:16">
      <c r="A719" s="319" t="str">
        <f t="shared" si="137"/>
        <v>17</v>
      </c>
      <c r="B719" s="253" t="str">
        <f t="shared" si="138"/>
        <v>2025-03</v>
      </c>
      <c r="C719" s="253">
        <f t="shared" si="141"/>
        <v>365</v>
      </c>
      <c r="D719" s="350">
        <v>45732</v>
      </c>
      <c r="E719" s="675">
        <f t="shared" si="135"/>
        <v>3.7999999999999999E-2</v>
      </c>
      <c r="F719" s="672">
        <v>1.2999999999999999E-2</v>
      </c>
      <c r="G719" s="672">
        <f t="shared" si="144"/>
        <v>5.0999999999999997E-2</v>
      </c>
      <c r="H719" s="302">
        <f t="shared" si="134"/>
        <v>279452.05479452055</v>
      </c>
      <c r="I719" s="253">
        <f t="shared" si="136"/>
        <v>0</v>
      </c>
      <c r="J719" s="394">
        <f t="shared" si="142"/>
        <v>4471245.2697059177</v>
      </c>
      <c r="L719" s="672">
        <f t="shared" si="139"/>
        <v>5.2999999999999999E-2</v>
      </c>
      <c r="M719" s="302">
        <f t="shared" si="143"/>
        <v>290410.9589041096</v>
      </c>
      <c r="N719" s="253">
        <f t="shared" si="140"/>
        <v>0</v>
      </c>
      <c r="O719" s="394">
        <f t="shared" si="133"/>
        <v>8298597.6164384512</v>
      </c>
      <c r="P719" s="654"/>
    </row>
    <row r="720" spans="1:16">
      <c r="A720" s="319" t="str">
        <f t="shared" si="137"/>
        <v>18</v>
      </c>
      <c r="B720" s="253" t="str">
        <f t="shared" si="138"/>
        <v>2025-03</v>
      </c>
      <c r="C720" s="253">
        <f t="shared" si="141"/>
        <v>365</v>
      </c>
      <c r="D720" s="350">
        <v>45733</v>
      </c>
      <c r="E720" s="675">
        <f t="shared" si="135"/>
        <v>3.7999999999999999E-2</v>
      </c>
      <c r="F720" s="672">
        <v>1.2999999999999999E-2</v>
      </c>
      <c r="G720" s="672">
        <f t="shared" si="144"/>
        <v>5.0999999999999997E-2</v>
      </c>
      <c r="H720" s="302">
        <f t="shared" si="134"/>
        <v>279452.05479452055</v>
      </c>
      <c r="I720" s="253">
        <f t="shared" si="136"/>
        <v>0</v>
      </c>
      <c r="J720" s="394">
        <f t="shared" si="142"/>
        <v>4750697.3245004378</v>
      </c>
      <c r="L720" s="672">
        <f t="shared" si="139"/>
        <v>5.2999999999999999E-2</v>
      </c>
      <c r="M720" s="302">
        <f t="shared" si="143"/>
        <v>290410.9589041096</v>
      </c>
      <c r="N720" s="253">
        <f t="shared" si="140"/>
        <v>0</v>
      </c>
      <c r="O720" s="394">
        <f t="shared" si="133"/>
        <v>8589008.5753425602</v>
      </c>
      <c r="P720" s="654"/>
    </row>
    <row r="721" spans="1:16">
      <c r="A721" s="319" t="str">
        <f t="shared" si="137"/>
        <v>19</v>
      </c>
      <c r="B721" s="253" t="str">
        <f t="shared" si="138"/>
        <v>2025-03</v>
      </c>
      <c r="C721" s="253">
        <f t="shared" si="141"/>
        <v>365</v>
      </c>
      <c r="D721" s="350">
        <v>45734</v>
      </c>
      <c r="E721" s="675">
        <f t="shared" si="135"/>
        <v>3.7999999999999999E-2</v>
      </c>
      <c r="F721" s="672">
        <v>1.2999999999999999E-2</v>
      </c>
      <c r="G721" s="672">
        <f t="shared" si="144"/>
        <v>5.0999999999999997E-2</v>
      </c>
      <c r="H721" s="302">
        <f t="shared" si="134"/>
        <v>279452.05479452055</v>
      </c>
      <c r="I721" s="253">
        <f t="shared" si="136"/>
        <v>0</v>
      </c>
      <c r="J721" s="394">
        <f t="shared" si="142"/>
        <v>5030149.379294958</v>
      </c>
      <c r="L721" s="672">
        <f t="shared" si="139"/>
        <v>5.2999999999999999E-2</v>
      </c>
      <c r="M721" s="302">
        <f t="shared" si="143"/>
        <v>290410.9589041096</v>
      </c>
      <c r="N721" s="253">
        <f t="shared" si="140"/>
        <v>0</v>
      </c>
      <c r="O721" s="394">
        <f t="shared" si="133"/>
        <v>8879419.5342466701</v>
      </c>
      <c r="P721" s="654"/>
    </row>
    <row r="722" spans="1:16">
      <c r="A722" s="319" t="str">
        <f t="shared" si="137"/>
        <v>20</v>
      </c>
      <c r="B722" s="253" t="str">
        <f t="shared" si="138"/>
        <v>2025-03</v>
      </c>
      <c r="C722" s="253">
        <f t="shared" si="141"/>
        <v>365</v>
      </c>
      <c r="D722" s="350">
        <v>45735</v>
      </c>
      <c r="E722" s="675">
        <f t="shared" si="135"/>
        <v>3.7999999999999999E-2</v>
      </c>
      <c r="F722" s="672">
        <v>1.2999999999999999E-2</v>
      </c>
      <c r="G722" s="672">
        <f t="shared" si="144"/>
        <v>5.0999999999999997E-2</v>
      </c>
      <c r="H722" s="302">
        <f t="shared" si="134"/>
        <v>279452.05479452055</v>
      </c>
      <c r="I722" s="253">
        <f t="shared" si="136"/>
        <v>0</v>
      </c>
      <c r="J722" s="394">
        <f t="shared" si="142"/>
        <v>5309601.4340894781</v>
      </c>
      <c r="L722" s="672">
        <f t="shared" si="139"/>
        <v>5.2999999999999999E-2</v>
      </c>
      <c r="M722" s="302">
        <f t="shared" si="143"/>
        <v>290410.9589041096</v>
      </c>
      <c r="N722" s="253">
        <f t="shared" si="140"/>
        <v>0</v>
      </c>
      <c r="O722" s="394">
        <f t="shared" si="133"/>
        <v>9169830.49315078</v>
      </c>
      <c r="P722" s="654"/>
    </row>
    <row r="723" spans="1:16">
      <c r="A723" s="319" t="str">
        <f t="shared" si="137"/>
        <v>21</v>
      </c>
      <c r="B723" s="253" t="str">
        <f t="shared" si="138"/>
        <v>2025-03</v>
      </c>
      <c r="C723" s="253">
        <f t="shared" si="141"/>
        <v>365</v>
      </c>
      <c r="D723" s="350">
        <v>45736</v>
      </c>
      <c r="E723" s="675">
        <f t="shared" si="135"/>
        <v>3.7999999999999999E-2</v>
      </c>
      <c r="F723" s="672">
        <v>1.2999999999999999E-2</v>
      </c>
      <c r="G723" s="672">
        <f t="shared" si="144"/>
        <v>5.0999999999999997E-2</v>
      </c>
      <c r="H723" s="302">
        <f t="shared" si="134"/>
        <v>279452.05479452055</v>
      </c>
      <c r="I723" s="253">
        <f t="shared" si="136"/>
        <v>0</v>
      </c>
      <c r="J723" s="394">
        <f t="shared" si="142"/>
        <v>5589053.4888839982</v>
      </c>
      <c r="L723" s="672">
        <f t="shared" si="139"/>
        <v>5.2999999999999999E-2</v>
      </c>
      <c r="M723" s="302">
        <f t="shared" si="143"/>
        <v>290410.9589041096</v>
      </c>
      <c r="N723" s="253">
        <f t="shared" si="140"/>
        <v>0</v>
      </c>
      <c r="O723" s="394">
        <f t="shared" si="133"/>
        <v>9460241.4520548899</v>
      </c>
      <c r="P723" s="654"/>
    </row>
    <row r="724" spans="1:16">
      <c r="A724" s="319" t="str">
        <f t="shared" si="137"/>
        <v>22</v>
      </c>
      <c r="B724" s="253" t="str">
        <f t="shared" si="138"/>
        <v>2025-03</v>
      </c>
      <c r="C724" s="253">
        <f t="shared" si="141"/>
        <v>365</v>
      </c>
      <c r="D724" s="350">
        <v>45737</v>
      </c>
      <c r="E724" s="675">
        <f t="shared" si="135"/>
        <v>3.7999999999999999E-2</v>
      </c>
      <c r="F724" s="672">
        <v>1.2999999999999999E-2</v>
      </c>
      <c r="G724" s="672">
        <f t="shared" si="144"/>
        <v>5.0999999999999997E-2</v>
      </c>
      <c r="H724" s="302">
        <f t="shared" si="134"/>
        <v>279452.05479452055</v>
      </c>
      <c r="I724" s="253">
        <f t="shared" si="136"/>
        <v>0</v>
      </c>
      <c r="J724" s="394">
        <f t="shared" si="142"/>
        <v>5868505.5436785184</v>
      </c>
      <c r="L724" s="672">
        <f t="shared" si="139"/>
        <v>5.2999999999999999E-2</v>
      </c>
      <c r="M724" s="302">
        <f t="shared" si="143"/>
        <v>290410.9589041096</v>
      </c>
      <c r="N724" s="253">
        <f t="shared" si="140"/>
        <v>0</v>
      </c>
      <c r="O724" s="394">
        <f t="shared" ref="O724:O787" si="145">O723+M724-N724</f>
        <v>9750652.4109589998</v>
      </c>
      <c r="P724" s="654"/>
    </row>
    <row r="725" spans="1:16">
      <c r="A725" s="319" t="str">
        <f t="shared" si="137"/>
        <v>23</v>
      </c>
      <c r="B725" s="253" t="str">
        <f t="shared" si="138"/>
        <v>2025-03</v>
      </c>
      <c r="C725" s="253">
        <f t="shared" si="141"/>
        <v>365</v>
      </c>
      <c r="D725" s="350">
        <v>45738</v>
      </c>
      <c r="E725" s="675">
        <f t="shared" si="135"/>
        <v>3.7999999999999999E-2</v>
      </c>
      <c r="F725" s="672">
        <v>1.2999999999999999E-2</v>
      </c>
      <c r="G725" s="672">
        <f t="shared" si="144"/>
        <v>5.0999999999999997E-2</v>
      </c>
      <c r="H725" s="302">
        <f t="shared" si="134"/>
        <v>279452.05479452055</v>
      </c>
      <c r="I725" s="253">
        <f t="shared" si="136"/>
        <v>0</v>
      </c>
      <c r="J725" s="394">
        <f t="shared" si="142"/>
        <v>6147957.5984730385</v>
      </c>
      <c r="L725" s="672">
        <f t="shared" si="139"/>
        <v>5.2999999999999999E-2</v>
      </c>
      <c r="M725" s="302">
        <f t="shared" si="143"/>
        <v>290410.9589041096</v>
      </c>
      <c r="N725" s="253">
        <f t="shared" si="140"/>
        <v>0</v>
      </c>
      <c r="O725" s="394">
        <f t="shared" si="145"/>
        <v>10041063.36986311</v>
      </c>
      <c r="P725" s="654"/>
    </row>
    <row r="726" spans="1:16">
      <c r="A726" s="319" t="str">
        <f t="shared" si="137"/>
        <v>24</v>
      </c>
      <c r="B726" s="253" t="str">
        <f t="shared" si="138"/>
        <v>2025-03</v>
      </c>
      <c r="C726" s="253">
        <f t="shared" si="141"/>
        <v>365</v>
      </c>
      <c r="D726" s="350">
        <v>45739</v>
      </c>
      <c r="E726" s="675">
        <f t="shared" si="135"/>
        <v>3.7999999999999999E-2</v>
      </c>
      <c r="F726" s="672">
        <v>1.2999999999999999E-2</v>
      </c>
      <c r="G726" s="672">
        <f t="shared" si="144"/>
        <v>5.0999999999999997E-2</v>
      </c>
      <c r="H726" s="302">
        <f t="shared" si="134"/>
        <v>279452.05479452055</v>
      </c>
      <c r="I726" s="253">
        <f t="shared" si="136"/>
        <v>0</v>
      </c>
      <c r="J726" s="394">
        <f t="shared" si="142"/>
        <v>6427409.6532675587</v>
      </c>
      <c r="L726" s="672">
        <f t="shared" si="139"/>
        <v>5.2999999999999999E-2</v>
      </c>
      <c r="M726" s="302">
        <f t="shared" si="143"/>
        <v>290410.9589041096</v>
      </c>
      <c r="N726" s="253">
        <f t="shared" si="140"/>
        <v>0</v>
      </c>
      <c r="O726" s="394">
        <f t="shared" si="145"/>
        <v>10331474.32876722</v>
      </c>
      <c r="P726" s="654"/>
    </row>
    <row r="727" spans="1:16">
      <c r="A727" s="319" t="str">
        <f t="shared" si="137"/>
        <v>25</v>
      </c>
      <c r="B727" s="253" t="str">
        <f t="shared" si="138"/>
        <v>2025-03</v>
      </c>
      <c r="C727" s="253">
        <f t="shared" si="141"/>
        <v>365</v>
      </c>
      <c r="D727" s="350">
        <v>45740</v>
      </c>
      <c r="E727" s="675">
        <f t="shared" si="135"/>
        <v>3.7999999999999999E-2</v>
      </c>
      <c r="F727" s="672">
        <v>1.2999999999999999E-2</v>
      </c>
      <c r="G727" s="672">
        <f t="shared" si="144"/>
        <v>5.0999999999999997E-2</v>
      </c>
      <c r="H727" s="302">
        <f t="shared" si="134"/>
        <v>279452.05479452055</v>
      </c>
      <c r="I727" s="253">
        <f t="shared" si="136"/>
        <v>0</v>
      </c>
      <c r="J727" s="394">
        <f t="shared" si="142"/>
        <v>6706861.7080620788</v>
      </c>
      <c r="L727" s="672">
        <f t="shared" si="139"/>
        <v>5.2999999999999999E-2</v>
      </c>
      <c r="M727" s="302">
        <f t="shared" si="143"/>
        <v>290410.9589041096</v>
      </c>
      <c r="N727" s="253">
        <f t="shared" si="140"/>
        <v>0</v>
      </c>
      <c r="O727" s="394">
        <f t="shared" si="145"/>
        <v>10621885.287671329</v>
      </c>
      <c r="P727" s="654"/>
    </row>
    <row r="728" spans="1:16">
      <c r="A728" s="319" t="str">
        <f t="shared" si="137"/>
        <v>26</v>
      </c>
      <c r="B728" s="253" t="str">
        <f t="shared" si="138"/>
        <v>2025-03</v>
      </c>
      <c r="C728" s="253">
        <f t="shared" si="141"/>
        <v>365</v>
      </c>
      <c r="D728" s="350">
        <v>45741</v>
      </c>
      <c r="E728" s="675">
        <f t="shared" si="135"/>
        <v>3.7999999999999999E-2</v>
      </c>
      <c r="F728" s="672">
        <v>1.2999999999999999E-2</v>
      </c>
      <c r="G728" s="672">
        <f t="shared" si="144"/>
        <v>5.0999999999999997E-2</v>
      </c>
      <c r="H728" s="302">
        <f t="shared" si="134"/>
        <v>279452.05479452055</v>
      </c>
      <c r="I728" s="253">
        <f t="shared" si="136"/>
        <v>0</v>
      </c>
      <c r="J728" s="394">
        <f t="shared" si="142"/>
        <v>6986313.7628565989</v>
      </c>
      <c r="L728" s="672">
        <f t="shared" si="139"/>
        <v>5.2999999999999999E-2</v>
      </c>
      <c r="M728" s="302">
        <f t="shared" si="143"/>
        <v>290410.9589041096</v>
      </c>
      <c r="N728" s="253">
        <f t="shared" si="140"/>
        <v>0</v>
      </c>
      <c r="O728" s="394">
        <f t="shared" si="145"/>
        <v>10912296.246575439</v>
      </c>
      <c r="P728" s="654"/>
    </row>
    <row r="729" spans="1:16">
      <c r="A729" s="319" t="str">
        <f t="shared" si="137"/>
        <v>27</v>
      </c>
      <c r="B729" s="253" t="str">
        <f t="shared" si="138"/>
        <v>2025-03</v>
      </c>
      <c r="C729" s="253">
        <f t="shared" si="141"/>
        <v>365</v>
      </c>
      <c r="D729" s="350">
        <v>45742</v>
      </c>
      <c r="E729" s="675">
        <f t="shared" si="135"/>
        <v>3.7999999999999999E-2</v>
      </c>
      <c r="F729" s="672">
        <v>1.2999999999999999E-2</v>
      </c>
      <c r="G729" s="672">
        <f t="shared" si="144"/>
        <v>5.0999999999999997E-2</v>
      </c>
      <c r="H729" s="302">
        <f t="shared" si="134"/>
        <v>279452.05479452055</v>
      </c>
      <c r="I729" s="253">
        <f t="shared" si="136"/>
        <v>0</v>
      </c>
      <c r="J729" s="394">
        <f t="shared" si="142"/>
        <v>7265765.8176511191</v>
      </c>
      <c r="L729" s="672">
        <f t="shared" si="139"/>
        <v>5.2999999999999999E-2</v>
      </c>
      <c r="M729" s="302">
        <f t="shared" si="143"/>
        <v>290410.9589041096</v>
      </c>
      <c r="N729" s="253">
        <f t="shared" si="140"/>
        <v>0</v>
      </c>
      <c r="O729" s="394">
        <f t="shared" si="145"/>
        <v>11202707.205479549</v>
      </c>
      <c r="P729" s="654"/>
    </row>
    <row r="730" spans="1:16">
      <c r="A730" s="319" t="str">
        <f t="shared" si="137"/>
        <v>28</v>
      </c>
      <c r="B730" s="253" t="str">
        <f t="shared" si="138"/>
        <v>2025-03</v>
      </c>
      <c r="C730" s="253">
        <f t="shared" si="141"/>
        <v>365</v>
      </c>
      <c r="D730" s="350">
        <v>45743</v>
      </c>
      <c r="E730" s="675">
        <f t="shared" si="135"/>
        <v>3.7999999999999999E-2</v>
      </c>
      <c r="F730" s="672">
        <v>1.2999999999999999E-2</v>
      </c>
      <c r="G730" s="672">
        <f t="shared" si="144"/>
        <v>5.0999999999999997E-2</v>
      </c>
      <c r="H730" s="302">
        <f t="shared" si="134"/>
        <v>279452.05479452055</v>
      </c>
      <c r="I730" s="253">
        <f t="shared" si="136"/>
        <v>0</v>
      </c>
      <c r="J730" s="394">
        <f t="shared" si="142"/>
        <v>7545217.8724456392</v>
      </c>
      <c r="L730" s="672">
        <f t="shared" si="139"/>
        <v>5.2999999999999999E-2</v>
      </c>
      <c r="M730" s="302">
        <f t="shared" si="143"/>
        <v>290410.9589041096</v>
      </c>
      <c r="N730" s="253">
        <f t="shared" si="140"/>
        <v>0</v>
      </c>
      <c r="O730" s="394">
        <f t="shared" si="145"/>
        <v>11493118.164383659</v>
      </c>
      <c r="P730" s="654"/>
    </row>
    <row r="731" spans="1:16">
      <c r="A731" s="319" t="str">
        <f t="shared" si="137"/>
        <v>29</v>
      </c>
      <c r="B731" s="253" t="str">
        <f t="shared" si="138"/>
        <v>2025-03</v>
      </c>
      <c r="C731" s="253">
        <f t="shared" si="141"/>
        <v>365</v>
      </c>
      <c r="D731" s="350">
        <v>45744</v>
      </c>
      <c r="E731" s="675">
        <f t="shared" si="135"/>
        <v>3.7999999999999999E-2</v>
      </c>
      <c r="F731" s="672">
        <v>1.2999999999999999E-2</v>
      </c>
      <c r="G731" s="672">
        <f t="shared" si="144"/>
        <v>5.0999999999999997E-2</v>
      </c>
      <c r="H731" s="302">
        <f t="shared" si="134"/>
        <v>279452.05479452055</v>
      </c>
      <c r="I731" s="253">
        <f t="shared" si="136"/>
        <v>0</v>
      </c>
      <c r="J731" s="394">
        <f t="shared" si="142"/>
        <v>7824669.9272401594</v>
      </c>
      <c r="L731" s="672">
        <f t="shared" si="139"/>
        <v>5.2999999999999999E-2</v>
      </c>
      <c r="M731" s="302">
        <f t="shared" si="143"/>
        <v>290410.9589041096</v>
      </c>
      <c r="N731" s="253">
        <f t="shared" si="140"/>
        <v>0</v>
      </c>
      <c r="O731" s="394">
        <f t="shared" si="145"/>
        <v>11783529.123287769</v>
      </c>
      <c r="P731" s="654"/>
    </row>
    <row r="732" spans="1:16">
      <c r="A732" s="319" t="str">
        <f t="shared" si="137"/>
        <v>30</v>
      </c>
      <c r="B732" s="253" t="str">
        <f t="shared" si="138"/>
        <v>2025-03</v>
      </c>
      <c r="C732" s="253">
        <f t="shared" si="141"/>
        <v>365</v>
      </c>
      <c r="D732" s="350">
        <v>45745</v>
      </c>
      <c r="E732" s="675">
        <f t="shared" si="135"/>
        <v>3.7999999999999999E-2</v>
      </c>
      <c r="F732" s="672">
        <v>1.2999999999999999E-2</v>
      </c>
      <c r="G732" s="672">
        <f t="shared" si="144"/>
        <v>5.0999999999999997E-2</v>
      </c>
      <c r="H732" s="302">
        <f t="shared" si="134"/>
        <v>279452.05479452055</v>
      </c>
      <c r="I732" s="253">
        <f t="shared" si="136"/>
        <v>0</v>
      </c>
      <c r="J732" s="394">
        <f t="shared" si="142"/>
        <v>8104121.9820346795</v>
      </c>
      <c r="L732" s="672">
        <f t="shared" si="139"/>
        <v>5.2999999999999999E-2</v>
      </c>
      <c r="M732" s="302">
        <f t="shared" si="143"/>
        <v>290410.9589041096</v>
      </c>
      <c r="N732" s="253">
        <f t="shared" si="140"/>
        <v>0</v>
      </c>
      <c r="O732" s="394">
        <f t="shared" si="145"/>
        <v>12073940.082191879</v>
      </c>
      <c r="P732" s="654"/>
    </row>
    <row r="733" spans="1:16">
      <c r="A733" s="319" t="str">
        <f t="shared" si="137"/>
        <v>31</v>
      </c>
      <c r="B733" s="253" t="str">
        <f t="shared" si="138"/>
        <v>2025-03</v>
      </c>
      <c r="C733" s="253">
        <f t="shared" si="141"/>
        <v>365</v>
      </c>
      <c r="D733" s="350">
        <v>45746</v>
      </c>
      <c r="E733" s="675">
        <f t="shared" si="135"/>
        <v>3.7999999999999999E-2</v>
      </c>
      <c r="F733" s="672">
        <v>1.2999999999999999E-2</v>
      </c>
      <c r="G733" s="672">
        <f t="shared" si="144"/>
        <v>5.0999999999999997E-2</v>
      </c>
      <c r="H733" s="302">
        <f t="shared" si="134"/>
        <v>279452.05479452055</v>
      </c>
      <c r="I733" s="253">
        <f t="shared" si="136"/>
        <v>0</v>
      </c>
      <c r="J733" s="394">
        <f t="shared" si="142"/>
        <v>8383574.0368291996</v>
      </c>
      <c r="L733" s="672">
        <f t="shared" si="139"/>
        <v>5.2999999999999999E-2</v>
      </c>
      <c r="M733" s="302">
        <f t="shared" si="143"/>
        <v>290410.9589041096</v>
      </c>
      <c r="N733" s="253">
        <f t="shared" si="140"/>
        <v>0</v>
      </c>
      <c r="O733" s="394">
        <f t="shared" si="145"/>
        <v>12364351.041095989</v>
      </c>
      <c r="P733" s="654"/>
    </row>
    <row r="734" spans="1:16">
      <c r="A734" s="664" t="str">
        <f t="shared" si="137"/>
        <v>01</v>
      </c>
      <c r="B734" s="253" t="str">
        <f t="shared" si="138"/>
        <v>2025-03</v>
      </c>
      <c r="C734" s="665">
        <f t="shared" si="141"/>
        <v>365</v>
      </c>
      <c r="D734" s="666">
        <v>45747</v>
      </c>
      <c r="E734" s="676">
        <f t="shared" si="135"/>
        <v>3.7999999999999999E-2</v>
      </c>
      <c r="F734" s="677">
        <v>1.2999999999999999E-2</v>
      </c>
      <c r="G734" s="677">
        <f t="shared" si="144"/>
        <v>5.0999999999999997E-2</v>
      </c>
      <c r="H734" s="667">
        <f t="shared" si="134"/>
        <v>279452.05479452055</v>
      </c>
      <c r="I734" s="665">
        <v>8663013</v>
      </c>
      <c r="J734" s="671">
        <f t="shared" si="142"/>
        <v>13.091623719781637</v>
      </c>
      <c r="L734" s="672">
        <f t="shared" si="139"/>
        <v>5.2999999999999999E-2</v>
      </c>
      <c r="M734" s="302">
        <f t="shared" si="143"/>
        <v>290410.9589041096</v>
      </c>
      <c r="N734" s="253">
        <f t="shared" si="140"/>
        <v>8663013</v>
      </c>
      <c r="O734" s="671">
        <f t="shared" si="145"/>
        <v>3991749.0000000987</v>
      </c>
      <c r="P734" s="654"/>
    </row>
    <row r="735" spans="1:16">
      <c r="A735" s="319" t="str">
        <f t="shared" si="137"/>
        <v>02</v>
      </c>
      <c r="B735" s="253" t="str">
        <f t="shared" si="138"/>
        <v>2025-04</v>
      </c>
      <c r="C735" s="253">
        <f t="shared" si="141"/>
        <v>365</v>
      </c>
      <c r="D735" s="350">
        <v>45748</v>
      </c>
      <c r="E735" s="674">
        <v>3.3000000000000002E-2</v>
      </c>
      <c r="F735" s="672">
        <v>1.2999999999999999E-2</v>
      </c>
      <c r="G735" s="672">
        <f t="shared" si="144"/>
        <v>4.5999999999999999E-2</v>
      </c>
      <c r="H735" s="302">
        <f>$B$1*$G735/C735*(D735-D734)</f>
        <v>252054.79452054793</v>
      </c>
      <c r="I735" s="253">
        <f t="shared" si="136"/>
        <v>0</v>
      </c>
      <c r="J735" s="394">
        <f>J734+H735-I735</f>
        <v>252067.88614426772</v>
      </c>
      <c r="L735" s="672">
        <f t="shared" si="139"/>
        <v>5.2999999999999999E-2</v>
      </c>
      <c r="M735" s="302">
        <f t="shared" si="143"/>
        <v>290410.9589041096</v>
      </c>
      <c r="N735" s="253">
        <f t="shared" si="140"/>
        <v>0</v>
      </c>
      <c r="O735" s="394">
        <f t="shared" si="145"/>
        <v>4282159.9589042086</v>
      </c>
      <c r="P735" s="654"/>
    </row>
    <row r="736" spans="1:16">
      <c r="A736" s="319" t="str">
        <f t="shared" si="137"/>
        <v>03</v>
      </c>
      <c r="B736" s="253" t="str">
        <f t="shared" si="138"/>
        <v>2025-04</v>
      </c>
      <c r="C736" s="253">
        <f t="shared" si="141"/>
        <v>365</v>
      </c>
      <c r="D736" s="350">
        <v>45749</v>
      </c>
      <c r="E736" s="674">
        <f t="shared" si="135"/>
        <v>3.3000000000000002E-2</v>
      </c>
      <c r="F736" s="672">
        <v>1.2999999999999999E-2</v>
      </c>
      <c r="G736" s="672">
        <f t="shared" si="144"/>
        <v>4.5999999999999999E-2</v>
      </c>
      <c r="H736" s="302">
        <f t="shared" si="134"/>
        <v>252054.79452054793</v>
      </c>
      <c r="I736" s="253">
        <f t="shared" si="136"/>
        <v>0</v>
      </c>
      <c r="J736" s="394">
        <f t="shared" si="142"/>
        <v>504122.68066481565</v>
      </c>
      <c r="L736" s="672">
        <f t="shared" si="139"/>
        <v>5.2999999999999999E-2</v>
      </c>
      <c r="M736" s="302">
        <f t="shared" si="143"/>
        <v>290410.9589041096</v>
      </c>
      <c r="N736" s="253">
        <f t="shared" si="140"/>
        <v>0</v>
      </c>
      <c r="O736" s="394">
        <f t="shared" si="145"/>
        <v>4572570.9178083185</v>
      </c>
      <c r="P736" s="654"/>
    </row>
    <row r="737" spans="1:16">
      <c r="A737" s="319" t="str">
        <f t="shared" si="137"/>
        <v>04</v>
      </c>
      <c r="B737" s="253" t="str">
        <f t="shared" si="138"/>
        <v>2025-04</v>
      </c>
      <c r="C737" s="253">
        <f t="shared" si="141"/>
        <v>365</v>
      </c>
      <c r="D737" s="350">
        <v>45750</v>
      </c>
      <c r="E737" s="674">
        <f t="shared" si="135"/>
        <v>3.3000000000000002E-2</v>
      </c>
      <c r="F737" s="672">
        <v>1.2999999999999999E-2</v>
      </c>
      <c r="G737" s="672">
        <f t="shared" si="144"/>
        <v>4.5999999999999999E-2</v>
      </c>
      <c r="H737" s="302">
        <f t="shared" si="134"/>
        <v>252054.79452054793</v>
      </c>
      <c r="I737" s="253">
        <f t="shared" si="136"/>
        <v>0</v>
      </c>
      <c r="J737" s="394">
        <f t="shared" si="142"/>
        <v>756177.47518536355</v>
      </c>
      <c r="L737" s="672">
        <f t="shared" si="139"/>
        <v>5.2999999999999999E-2</v>
      </c>
      <c r="M737" s="302">
        <f t="shared" si="143"/>
        <v>290410.9589041096</v>
      </c>
      <c r="N737" s="253">
        <f t="shared" si="140"/>
        <v>0</v>
      </c>
      <c r="O737" s="394">
        <f t="shared" si="145"/>
        <v>4862981.8767124284</v>
      </c>
      <c r="P737" s="654"/>
    </row>
    <row r="738" spans="1:16">
      <c r="A738" s="319" t="str">
        <f t="shared" si="137"/>
        <v>05</v>
      </c>
      <c r="B738" s="253" t="str">
        <f t="shared" si="138"/>
        <v>2025-04</v>
      </c>
      <c r="C738" s="253">
        <f t="shared" si="141"/>
        <v>365</v>
      </c>
      <c r="D738" s="350">
        <v>45751</v>
      </c>
      <c r="E738" s="674">
        <f t="shared" si="135"/>
        <v>3.3000000000000002E-2</v>
      </c>
      <c r="F738" s="672">
        <v>1.2999999999999999E-2</v>
      </c>
      <c r="G738" s="672">
        <f t="shared" si="144"/>
        <v>4.5999999999999999E-2</v>
      </c>
      <c r="H738" s="302">
        <f t="shared" si="134"/>
        <v>252054.79452054793</v>
      </c>
      <c r="I738" s="253">
        <f t="shared" si="136"/>
        <v>0</v>
      </c>
      <c r="J738" s="394">
        <f t="shared" si="142"/>
        <v>1008232.2697059115</v>
      </c>
      <c r="L738" s="672">
        <f t="shared" si="139"/>
        <v>5.2999999999999999E-2</v>
      </c>
      <c r="M738" s="302">
        <f t="shared" si="143"/>
        <v>290410.9589041096</v>
      </c>
      <c r="N738" s="253">
        <f t="shared" si="140"/>
        <v>0</v>
      </c>
      <c r="O738" s="394">
        <f t="shared" si="145"/>
        <v>5153392.8356165383</v>
      </c>
      <c r="P738" s="654"/>
    </row>
    <row r="739" spans="1:16">
      <c r="A739" s="319" t="str">
        <f t="shared" si="137"/>
        <v>06</v>
      </c>
      <c r="B739" s="253" t="str">
        <f t="shared" si="138"/>
        <v>2025-04</v>
      </c>
      <c r="C739" s="253">
        <f t="shared" si="141"/>
        <v>365</v>
      </c>
      <c r="D739" s="350">
        <v>45752</v>
      </c>
      <c r="E739" s="674">
        <f t="shared" si="135"/>
        <v>3.3000000000000002E-2</v>
      </c>
      <c r="F739" s="672">
        <v>1.2999999999999999E-2</v>
      </c>
      <c r="G739" s="672">
        <f t="shared" si="144"/>
        <v>4.5999999999999999E-2</v>
      </c>
      <c r="H739" s="302">
        <f t="shared" si="134"/>
        <v>252054.79452054793</v>
      </c>
      <c r="I739" s="253">
        <f t="shared" si="136"/>
        <v>0</v>
      </c>
      <c r="J739" s="394">
        <f t="shared" si="142"/>
        <v>1260287.0642264595</v>
      </c>
      <c r="L739" s="672">
        <f t="shared" si="139"/>
        <v>5.2999999999999999E-2</v>
      </c>
      <c r="M739" s="302">
        <f t="shared" si="143"/>
        <v>290410.9589041096</v>
      </c>
      <c r="N739" s="253">
        <f t="shared" si="140"/>
        <v>0</v>
      </c>
      <c r="O739" s="394">
        <f t="shared" si="145"/>
        <v>5443803.7945206482</v>
      </c>
      <c r="P739" s="654"/>
    </row>
    <row r="740" spans="1:16">
      <c r="A740" s="319" t="str">
        <f t="shared" si="137"/>
        <v>07</v>
      </c>
      <c r="B740" s="253" t="str">
        <f t="shared" si="138"/>
        <v>2025-04</v>
      </c>
      <c r="C740" s="253">
        <f t="shared" si="141"/>
        <v>365</v>
      </c>
      <c r="D740" s="350">
        <v>45753</v>
      </c>
      <c r="E740" s="674">
        <f t="shared" si="135"/>
        <v>3.3000000000000002E-2</v>
      </c>
      <c r="F740" s="672">
        <v>1.2999999999999999E-2</v>
      </c>
      <c r="G740" s="672">
        <f t="shared" si="144"/>
        <v>4.5999999999999999E-2</v>
      </c>
      <c r="H740" s="302">
        <f t="shared" si="134"/>
        <v>252054.79452054793</v>
      </c>
      <c r="I740" s="253">
        <f t="shared" si="136"/>
        <v>0</v>
      </c>
      <c r="J740" s="394">
        <f t="shared" si="142"/>
        <v>1512341.8587470073</v>
      </c>
      <c r="L740" s="672">
        <f t="shared" si="139"/>
        <v>5.2999999999999999E-2</v>
      </c>
      <c r="M740" s="302">
        <f t="shared" si="143"/>
        <v>290410.9589041096</v>
      </c>
      <c r="N740" s="253">
        <f t="shared" si="140"/>
        <v>0</v>
      </c>
      <c r="O740" s="394">
        <f t="shared" si="145"/>
        <v>5734214.7534247581</v>
      </c>
      <c r="P740" s="654"/>
    </row>
    <row r="741" spans="1:16">
      <c r="A741" s="319" t="str">
        <f t="shared" si="137"/>
        <v>08</v>
      </c>
      <c r="B741" s="253" t="str">
        <f t="shared" si="138"/>
        <v>2025-04</v>
      </c>
      <c r="C741" s="253">
        <f t="shared" si="141"/>
        <v>365</v>
      </c>
      <c r="D741" s="350">
        <v>45754</v>
      </c>
      <c r="E741" s="674">
        <f t="shared" si="135"/>
        <v>3.3000000000000002E-2</v>
      </c>
      <c r="F741" s="672">
        <v>1.2999999999999999E-2</v>
      </c>
      <c r="G741" s="672">
        <f t="shared" si="144"/>
        <v>4.5999999999999999E-2</v>
      </c>
      <c r="H741" s="302">
        <f t="shared" si="134"/>
        <v>252054.79452054793</v>
      </c>
      <c r="I741" s="253">
        <f t="shared" si="136"/>
        <v>0</v>
      </c>
      <c r="J741" s="394">
        <f t="shared" si="142"/>
        <v>1764396.6532675552</v>
      </c>
      <c r="L741" s="672">
        <f t="shared" si="139"/>
        <v>5.2999999999999999E-2</v>
      </c>
      <c r="M741" s="302">
        <f t="shared" si="143"/>
        <v>290410.9589041096</v>
      </c>
      <c r="N741" s="253">
        <f t="shared" si="140"/>
        <v>0</v>
      </c>
      <c r="O741" s="394">
        <f t="shared" si="145"/>
        <v>6024625.712328868</v>
      </c>
      <c r="P741" s="654"/>
    </row>
    <row r="742" spans="1:16">
      <c r="A742" s="319" t="str">
        <f t="shared" si="137"/>
        <v>09</v>
      </c>
      <c r="B742" s="253" t="str">
        <f t="shared" si="138"/>
        <v>2025-04</v>
      </c>
      <c r="C742" s="253">
        <f t="shared" si="141"/>
        <v>365</v>
      </c>
      <c r="D742" s="350">
        <v>45755</v>
      </c>
      <c r="E742" s="674">
        <f t="shared" si="135"/>
        <v>3.3000000000000002E-2</v>
      </c>
      <c r="F742" s="672">
        <v>1.2999999999999999E-2</v>
      </c>
      <c r="G742" s="672">
        <f t="shared" si="144"/>
        <v>4.5999999999999999E-2</v>
      </c>
      <c r="H742" s="302">
        <f t="shared" si="134"/>
        <v>252054.79452054793</v>
      </c>
      <c r="I742" s="253">
        <f t="shared" si="136"/>
        <v>0</v>
      </c>
      <c r="J742" s="394">
        <f t="shared" si="142"/>
        <v>2016451.447788103</v>
      </c>
      <c r="L742" s="672">
        <f t="shared" si="139"/>
        <v>5.2999999999999999E-2</v>
      </c>
      <c r="M742" s="302">
        <f t="shared" si="143"/>
        <v>290410.9589041096</v>
      </c>
      <c r="N742" s="253">
        <f t="shared" si="140"/>
        <v>0</v>
      </c>
      <c r="O742" s="394">
        <f t="shared" si="145"/>
        <v>6315036.6712329779</v>
      </c>
      <c r="P742" s="654"/>
    </row>
    <row r="743" spans="1:16">
      <c r="A743" s="319" t="str">
        <f t="shared" si="137"/>
        <v>10</v>
      </c>
      <c r="B743" s="253" t="str">
        <f t="shared" si="138"/>
        <v>2025-04</v>
      </c>
      <c r="C743" s="253">
        <f t="shared" si="141"/>
        <v>365</v>
      </c>
      <c r="D743" s="350">
        <v>45756</v>
      </c>
      <c r="E743" s="674">
        <f t="shared" si="135"/>
        <v>3.3000000000000002E-2</v>
      </c>
      <c r="F743" s="672">
        <v>1.2999999999999999E-2</v>
      </c>
      <c r="G743" s="672">
        <f t="shared" si="144"/>
        <v>4.5999999999999999E-2</v>
      </c>
      <c r="H743" s="302">
        <f t="shared" si="134"/>
        <v>252054.79452054793</v>
      </c>
      <c r="I743" s="253">
        <f t="shared" si="136"/>
        <v>0</v>
      </c>
      <c r="J743" s="394">
        <f t="shared" si="142"/>
        <v>2268506.2423086511</v>
      </c>
      <c r="L743" s="672">
        <f t="shared" si="139"/>
        <v>5.2999999999999999E-2</v>
      </c>
      <c r="M743" s="302">
        <f t="shared" si="143"/>
        <v>290410.9589041096</v>
      </c>
      <c r="N743" s="253">
        <f t="shared" si="140"/>
        <v>0</v>
      </c>
      <c r="O743" s="394">
        <f t="shared" si="145"/>
        <v>6605447.6301370878</v>
      </c>
      <c r="P743" s="654"/>
    </row>
    <row r="744" spans="1:16">
      <c r="A744" s="319" t="str">
        <f t="shared" si="137"/>
        <v>11</v>
      </c>
      <c r="B744" s="253" t="str">
        <f t="shared" si="138"/>
        <v>2025-04</v>
      </c>
      <c r="C744" s="253">
        <f t="shared" si="141"/>
        <v>365</v>
      </c>
      <c r="D744" s="350">
        <v>45757</v>
      </c>
      <c r="E744" s="674">
        <f t="shared" si="135"/>
        <v>3.3000000000000002E-2</v>
      </c>
      <c r="F744" s="672">
        <v>1.2999999999999999E-2</v>
      </c>
      <c r="G744" s="672">
        <f t="shared" si="144"/>
        <v>4.5999999999999999E-2</v>
      </c>
      <c r="H744" s="302">
        <f t="shared" si="134"/>
        <v>252054.79452054793</v>
      </c>
      <c r="I744" s="253">
        <f t="shared" si="136"/>
        <v>0</v>
      </c>
      <c r="J744" s="394">
        <f t="shared" si="142"/>
        <v>2520561.0368291992</v>
      </c>
      <c r="L744" s="672">
        <f t="shared" si="139"/>
        <v>5.2999999999999999E-2</v>
      </c>
      <c r="M744" s="302">
        <f t="shared" si="143"/>
        <v>290410.9589041096</v>
      </c>
      <c r="N744" s="253">
        <f t="shared" si="140"/>
        <v>0</v>
      </c>
      <c r="O744" s="394">
        <f t="shared" si="145"/>
        <v>6895858.5890411977</v>
      </c>
      <c r="P744" s="654"/>
    </row>
    <row r="745" spans="1:16">
      <c r="A745" s="319" t="str">
        <f t="shared" si="137"/>
        <v>12</v>
      </c>
      <c r="B745" s="253" t="str">
        <f t="shared" si="138"/>
        <v>2025-04</v>
      </c>
      <c r="C745" s="253">
        <f t="shared" si="141"/>
        <v>365</v>
      </c>
      <c r="D745" s="350">
        <v>45758</v>
      </c>
      <c r="E745" s="674">
        <f t="shared" si="135"/>
        <v>3.3000000000000002E-2</v>
      </c>
      <c r="F745" s="672">
        <v>1.2999999999999999E-2</v>
      </c>
      <c r="G745" s="672">
        <f t="shared" si="144"/>
        <v>4.5999999999999999E-2</v>
      </c>
      <c r="H745" s="302">
        <f t="shared" si="134"/>
        <v>252054.79452054793</v>
      </c>
      <c r="I745" s="253">
        <f t="shared" si="136"/>
        <v>0</v>
      </c>
      <c r="J745" s="394">
        <f t="shared" si="142"/>
        <v>2772615.8313497473</v>
      </c>
      <c r="L745" s="672">
        <f t="shared" si="139"/>
        <v>5.2999999999999999E-2</v>
      </c>
      <c r="M745" s="302">
        <f t="shared" si="143"/>
        <v>290410.9589041096</v>
      </c>
      <c r="N745" s="253">
        <f t="shared" si="140"/>
        <v>0</v>
      </c>
      <c r="O745" s="394">
        <f t="shared" si="145"/>
        <v>7186269.5479453076</v>
      </c>
      <c r="P745" s="654"/>
    </row>
    <row r="746" spans="1:16">
      <c r="A746" s="319" t="str">
        <f t="shared" si="137"/>
        <v>13</v>
      </c>
      <c r="B746" s="253" t="str">
        <f t="shared" si="138"/>
        <v>2025-04</v>
      </c>
      <c r="C746" s="253">
        <f t="shared" si="141"/>
        <v>365</v>
      </c>
      <c r="D746" s="350">
        <v>45759</v>
      </c>
      <c r="E746" s="674">
        <f t="shared" si="135"/>
        <v>3.3000000000000002E-2</v>
      </c>
      <c r="F746" s="672">
        <v>1.2999999999999999E-2</v>
      </c>
      <c r="G746" s="672">
        <f t="shared" si="144"/>
        <v>4.5999999999999999E-2</v>
      </c>
      <c r="H746" s="302">
        <f t="shared" si="134"/>
        <v>252054.79452054793</v>
      </c>
      <c r="I746" s="253">
        <f t="shared" si="136"/>
        <v>0</v>
      </c>
      <c r="J746" s="394">
        <f t="shared" si="142"/>
        <v>3024670.6258702953</v>
      </c>
      <c r="L746" s="672">
        <f t="shared" si="139"/>
        <v>5.2999999999999999E-2</v>
      </c>
      <c r="M746" s="302">
        <f t="shared" si="143"/>
        <v>290410.9589041096</v>
      </c>
      <c r="N746" s="253">
        <f t="shared" si="140"/>
        <v>0</v>
      </c>
      <c r="O746" s="394">
        <f t="shared" si="145"/>
        <v>7476680.5068494175</v>
      </c>
      <c r="P746" s="654"/>
    </row>
    <row r="747" spans="1:16">
      <c r="A747" s="319" t="str">
        <f t="shared" si="137"/>
        <v>14</v>
      </c>
      <c r="B747" s="253" t="str">
        <f t="shared" si="138"/>
        <v>2025-04</v>
      </c>
      <c r="C747" s="253">
        <f t="shared" si="141"/>
        <v>365</v>
      </c>
      <c r="D747" s="350">
        <v>45760</v>
      </c>
      <c r="E747" s="674">
        <f t="shared" si="135"/>
        <v>3.3000000000000002E-2</v>
      </c>
      <c r="F747" s="672">
        <v>1.2999999999999999E-2</v>
      </c>
      <c r="G747" s="672">
        <f t="shared" si="144"/>
        <v>4.5999999999999999E-2</v>
      </c>
      <c r="H747" s="302">
        <f t="shared" si="134"/>
        <v>252054.79452054793</v>
      </c>
      <c r="I747" s="253">
        <f t="shared" si="136"/>
        <v>0</v>
      </c>
      <c r="J747" s="394">
        <f t="shared" si="142"/>
        <v>3276725.4203908434</v>
      </c>
      <c r="L747" s="672">
        <f t="shared" si="139"/>
        <v>5.2999999999999999E-2</v>
      </c>
      <c r="M747" s="302">
        <f t="shared" si="143"/>
        <v>290410.9589041096</v>
      </c>
      <c r="N747" s="253">
        <f t="shared" si="140"/>
        <v>0</v>
      </c>
      <c r="O747" s="394">
        <f t="shared" si="145"/>
        <v>7767091.4657535274</v>
      </c>
      <c r="P747" s="654"/>
    </row>
    <row r="748" spans="1:16">
      <c r="A748" s="319" t="str">
        <f t="shared" si="137"/>
        <v>15</v>
      </c>
      <c r="B748" s="253" t="str">
        <f t="shared" si="138"/>
        <v>2025-04</v>
      </c>
      <c r="C748" s="253">
        <f t="shared" si="141"/>
        <v>365</v>
      </c>
      <c r="D748" s="350">
        <v>45761</v>
      </c>
      <c r="E748" s="674">
        <f t="shared" si="135"/>
        <v>3.3000000000000002E-2</v>
      </c>
      <c r="F748" s="672">
        <v>1.2999999999999999E-2</v>
      </c>
      <c r="G748" s="672">
        <f t="shared" si="144"/>
        <v>4.5999999999999999E-2</v>
      </c>
      <c r="H748" s="302">
        <f t="shared" si="134"/>
        <v>252054.79452054793</v>
      </c>
      <c r="I748" s="253">
        <f t="shared" si="136"/>
        <v>0</v>
      </c>
      <c r="J748" s="394">
        <f t="shared" si="142"/>
        <v>3528780.2149113915</v>
      </c>
      <c r="L748" s="672">
        <f t="shared" si="139"/>
        <v>5.2999999999999999E-2</v>
      </c>
      <c r="M748" s="302">
        <f t="shared" si="143"/>
        <v>290410.9589041096</v>
      </c>
      <c r="N748" s="253">
        <f t="shared" si="140"/>
        <v>0</v>
      </c>
      <c r="O748" s="394">
        <f t="shared" si="145"/>
        <v>8057502.4246576373</v>
      </c>
      <c r="P748" s="654"/>
    </row>
    <row r="749" spans="1:16">
      <c r="A749" s="319" t="str">
        <f t="shared" si="137"/>
        <v>16</v>
      </c>
      <c r="B749" s="253" t="str">
        <f t="shared" si="138"/>
        <v>2025-04</v>
      </c>
      <c r="C749" s="253">
        <f t="shared" si="141"/>
        <v>365</v>
      </c>
      <c r="D749" s="350">
        <v>45762</v>
      </c>
      <c r="E749" s="674">
        <f t="shared" si="135"/>
        <v>3.3000000000000002E-2</v>
      </c>
      <c r="F749" s="672">
        <v>1.2999999999999999E-2</v>
      </c>
      <c r="G749" s="672">
        <f t="shared" si="144"/>
        <v>4.5999999999999999E-2</v>
      </c>
      <c r="H749" s="302">
        <f t="shared" si="134"/>
        <v>252054.79452054793</v>
      </c>
      <c r="I749" s="253">
        <f t="shared" si="136"/>
        <v>0</v>
      </c>
      <c r="J749" s="394">
        <f t="shared" si="142"/>
        <v>3780835.0094319396</v>
      </c>
      <c r="L749" s="672">
        <f t="shared" si="139"/>
        <v>5.2999999999999999E-2</v>
      </c>
      <c r="M749" s="302">
        <f t="shared" si="143"/>
        <v>290410.9589041096</v>
      </c>
      <c r="N749" s="253">
        <f t="shared" si="140"/>
        <v>0</v>
      </c>
      <c r="O749" s="394">
        <f t="shared" si="145"/>
        <v>8347913.3835617471</v>
      </c>
      <c r="P749" s="654"/>
    </row>
    <row r="750" spans="1:16">
      <c r="A750" s="319" t="str">
        <f t="shared" si="137"/>
        <v>17</v>
      </c>
      <c r="B750" s="253" t="str">
        <f t="shared" si="138"/>
        <v>2025-04</v>
      </c>
      <c r="C750" s="253">
        <f t="shared" si="141"/>
        <v>365</v>
      </c>
      <c r="D750" s="350">
        <v>45763</v>
      </c>
      <c r="E750" s="674">
        <f t="shared" si="135"/>
        <v>3.3000000000000002E-2</v>
      </c>
      <c r="F750" s="672">
        <v>1.2999999999999999E-2</v>
      </c>
      <c r="G750" s="672">
        <f t="shared" si="144"/>
        <v>4.5999999999999999E-2</v>
      </c>
      <c r="H750" s="302">
        <f t="shared" si="134"/>
        <v>252054.79452054793</v>
      </c>
      <c r="I750" s="253">
        <f t="shared" si="136"/>
        <v>0</v>
      </c>
      <c r="J750" s="394">
        <f t="shared" si="142"/>
        <v>4032889.8039524877</v>
      </c>
      <c r="L750" s="672">
        <f t="shared" si="139"/>
        <v>5.2999999999999999E-2</v>
      </c>
      <c r="M750" s="302">
        <f t="shared" si="143"/>
        <v>290410.9589041096</v>
      </c>
      <c r="N750" s="253">
        <f t="shared" si="140"/>
        <v>0</v>
      </c>
      <c r="O750" s="394">
        <f t="shared" si="145"/>
        <v>8638324.342465857</v>
      </c>
      <c r="P750" s="654"/>
    </row>
    <row r="751" spans="1:16">
      <c r="A751" s="319" t="str">
        <f t="shared" si="137"/>
        <v>18</v>
      </c>
      <c r="B751" s="253" t="str">
        <f t="shared" si="138"/>
        <v>2025-04</v>
      </c>
      <c r="C751" s="253">
        <f t="shared" si="141"/>
        <v>365</v>
      </c>
      <c r="D751" s="350">
        <v>45764</v>
      </c>
      <c r="E751" s="674">
        <f t="shared" si="135"/>
        <v>3.3000000000000002E-2</v>
      </c>
      <c r="F751" s="672">
        <v>1.2999999999999999E-2</v>
      </c>
      <c r="G751" s="672">
        <f t="shared" si="144"/>
        <v>4.5999999999999999E-2</v>
      </c>
      <c r="H751" s="302">
        <f t="shared" si="134"/>
        <v>252054.79452054793</v>
      </c>
      <c r="I751" s="253">
        <f t="shared" si="136"/>
        <v>0</v>
      </c>
      <c r="J751" s="394">
        <f t="shared" si="142"/>
        <v>4284944.5984730357</v>
      </c>
      <c r="L751" s="672">
        <f t="shared" si="139"/>
        <v>5.2999999999999999E-2</v>
      </c>
      <c r="M751" s="302">
        <f t="shared" si="143"/>
        <v>290410.9589041096</v>
      </c>
      <c r="N751" s="253">
        <f t="shared" si="140"/>
        <v>0</v>
      </c>
      <c r="O751" s="394">
        <f t="shared" si="145"/>
        <v>8928735.3013699669</v>
      </c>
      <c r="P751" s="654"/>
    </row>
    <row r="752" spans="1:16">
      <c r="A752" s="319" t="str">
        <f t="shared" si="137"/>
        <v>19</v>
      </c>
      <c r="B752" s="253" t="str">
        <f t="shared" si="138"/>
        <v>2025-04</v>
      </c>
      <c r="C752" s="253">
        <f t="shared" si="141"/>
        <v>365</v>
      </c>
      <c r="D752" s="350">
        <v>45765</v>
      </c>
      <c r="E752" s="674">
        <f t="shared" si="135"/>
        <v>3.3000000000000002E-2</v>
      </c>
      <c r="F752" s="672">
        <v>1.2999999999999999E-2</v>
      </c>
      <c r="G752" s="672">
        <f t="shared" si="144"/>
        <v>4.5999999999999999E-2</v>
      </c>
      <c r="H752" s="302">
        <f t="shared" si="134"/>
        <v>252054.79452054793</v>
      </c>
      <c r="I752" s="253">
        <f t="shared" si="136"/>
        <v>0</v>
      </c>
      <c r="J752" s="394">
        <f t="shared" si="142"/>
        <v>4536999.3929935833</v>
      </c>
      <c r="L752" s="672">
        <f t="shared" si="139"/>
        <v>5.2999999999999999E-2</v>
      </c>
      <c r="M752" s="302">
        <f t="shared" si="143"/>
        <v>290410.9589041096</v>
      </c>
      <c r="N752" s="253">
        <f t="shared" si="140"/>
        <v>0</v>
      </c>
      <c r="O752" s="394">
        <f t="shared" si="145"/>
        <v>9219146.2602740768</v>
      </c>
      <c r="P752" s="654"/>
    </row>
    <row r="753" spans="1:18">
      <c r="A753" s="319" t="str">
        <f t="shared" si="137"/>
        <v>20</v>
      </c>
      <c r="B753" s="253" t="str">
        <f t="shared" si="138"/>
        <v>2025-04</v>
      </c>
      <c r="C753" s="253">
        <f t="shared" si="141"/>
        <v>365</v>
      </c>
      <c r="D753" s="350">
        <v>45766</v>
      </c>
      <c r="E753" s="674">
        <f t="shared" si="135"/>
        <v>3.3000000000000002E-2</v>
      </c>
      <c r="F753" s="672">
        <v>1.2999999999999999E-2</v>
      </c>
      <c r="G753" s="672">
        <f t="shared" si="144"/>
        <v>4.5999999999999999E-2</v>
      </c>
      <c r="H753" s="302">
        <f t="shared" si="134"/>
        <v>252054.79452054793</v>
      </c>
      <c r="I753" s="253">
        <f t="shared" si="136"/>
        <v>0</v>
      </c>
      <c r="J753" s="394">
        <f t="shared" si="142"/>
        <v>4789054.187514131</v>
      </c>
      <c r="L753" s="672">
        <f t="shared" si="139"/>
        <v>5.2999999999999999E-2</v>
      </c>
      <c r="M753" s="302">
        <f t="shared" si="143"/>
        <v>290410.9589041096</v>
      </c>
      <c r="N753" s="253">
        <f t="shared" si="140"/>
        <v>0</v>
      </c>
      <c r="O753" s="394">
        <f t="shared" si="145"/>
        <v>9509557.2191781867</v>
      </c>
      <c r="P753" s="654"/>
    </row>
    <row r="754" spans="1:18">
      <c r="A754" s="319" t="str">
        <f t="shared" si="137"/>
        <v>21</v>
      </c>
      <c r="B754" s="253" t="str">
        <f t="shared" si="138"/>
        <v>2025-04</v>
      </c>
      <c r="C754" s="253">
        <f t="shared" si="141"/>
        <v>365</v>
      </c>
      <c r="D754" s="350">
        <v>45767</v>
      </c>
      <c r="E754" s="674">
        <f t="shared" si="135"/>
        <v>3.3000000000000002E-2</v>
      </c>
      <c r="F754" s="672">
        <v>1.2999999999999999E-2</v>
      </c>
      <c r="G754" s="672">
        <f t="shared" si="144"/>
        <v>4.5999999999999999E-2</v>
      </c>
      <c r="H754" s="302">
        <f t="shared" si="134"/>
        <v>252054.79452054793</v>
      </c>
      <c r="I754" s="253">
        <f t="shared" si="136"/>
        <v>0</v>
      </c>
      <c r="J754" s="394">
        <f t="shared" si="142"/>
        <v>5041108.9820346786</v>
      </c>
      <c r="L754" s="672">
        <f t="shared" si="139"/>
        <v>5.2999999999999999E-2</v>
      </c>
      <c r="M754" s="302">
        <f t="shared" si="143"/>
        <v>290410.9589041096</v>
      </c>
      <c r="N754" s="253">
        <f t="shared" si="140"/>
        <v>0</v>
      </c>
      <c r="O754" s="394">
        <f t="shared" si="145"/>
        <v>9799968.1780822966</v>
      </c>
      <c r="P754" s="654"/>
    </row>
    <row r="755" spans="1:18">
      <c r="A755" s="319" t="str">
        <f t="shared" si="137"/>
        <v>22</v>
      </c>
      <c r="B755" s="253" t="str">
        <f t="shared" si="138"/>
        <v>2025-04</v>
      </c>
      <c r="C755" s="253">
        <f t="shared" si="141"/>
        <v>365</v>
      </c>
      <c r="D755" s="350">
        <v>45768</v>
      </c>
      <c r="E755" s="674">
        <f t="shared" si="135"/>
        <v>3.3000000000000002E-2</v>
      </c>
      <c r="F755" s="672">
        <v>1.2999999999999999E-2</v>
      </c>
      <c r="G755" s="672">
        <f t="shared" si="144"/>
        <v>4.5999999999999999E-2</v>
      </c>
      <c r="H755" s="302">
        <f t="shared" ref="H755:H817" si="146">$B$1*$G755/C755*(D755-D754)</f>
        <v>252054.79452054793</v>
      </c>
      <c r="I755" s="253">
        <f t="shared" si="136"/>
        <v>0</v>
      </c>
      <c r="J755" s="394">
        <f t="shared" si="142"/>
        <v>5293163.7765552262</v>
      </c>
      <c r="L755" s="672">
        <f t="shared" si="139"/>
        <v>5.2999999999999999E-2</v>
      </c>
      <c r="M755" s="302">
        <f t="shared" si="143"/>
        <v>290410.9589041096</v>
      </c>
      <c r="N755" s="253">
        <f t="shared" si="140"/>
        <v>0</v>
      </c>
      <c r="O755" s="394">
        <f t="shared" si="145"/>
        <v>10090379.136986407</v>
      </c>
      <c r="P755" s="654"/>
    </row>
    <row r="756" spans="1:18">
      <c r="A756" s="319" t="str">
        <f t="shared" si="137"/>
        <v>23</v>
      </c>
      <c r="B756" s="253" t="str">
        <f t="shared" si="138"/>
        <v>2025-04</v>
      </c>
      <c r="C756" s="253">
        <f t="shared" si="141"/>
        <v>365</v>
      </c>
      <c r="D756" s="350">
        <v>45769</v>
      </c>
      <c r="E756" s="674">
        <f t="shared" ref="E756:E819" si="147">+E755</f>
        <v>3.3000000000000002E-2</v>
      </c>
      <c r="F756" s="672">
        <v>1.2999999999999999E-2</v>
      </c>
      <c r="G756" s="672">
        <f t="shared" si="144"/>
        <v>4.5999999999999999E-2</v>
      </c>
      <c r="H756" s="302">
        <f t="shared" si="146"/>
        <v>252054.79452054793</v>
      </c>
      <c r="I756" s="253">
        <f t="shared" si="136"/>
        <v>0</v>
      </c>
      <c r="J756" s="394">
        <f t="shared" si="142"/>
        <v>5545218.5710757738</v>
      </c>
      <c r="L756" s="672">
        <f t="shared" si="139"/>
        <v>5.2999999999999999E-2</v>
      </c>
      <c r="M756" s="302">
        <f t="shared" si="143"/>
        <v>290410.9589041096</v>
      </c>
      <c r="N756" s="253">
        <f t="shared" si="140"/>
        <v>0</v>
      </c>
      <c r="O756" s="394">
        <f t="shared" si="145"/>
        <v>10380790.095890516</v>
      </c>
      <c r="P756" s="654"/>
    </row>
    <row r="757" spans="1:18">
      <c r="A757" s="319" t="str">
        <f t="shared" si="137"/>
        <v>24</v>
      </c>
      <c r="B757" s="253" t="str">
        <f t="shared" si="138"/>
        <v>2025-04</v>
      </c>
      <c r="C757" s="253">
        <f t="shared" si="141"/>
        <v>365</v>
      </c>
      <c r="D757" s="350">
        <v>45770</v>
      </c>
      <c r="E757" s="674">
        <f t="shared" si="147"/>
        <v>3.3000000000000002E-2</v>
      </c>
      <c r="F757" s="672">
        <v>1.2999999999999999E-2</v>
      </c>
      <c r="G757" s="672">
        <f t="shared" si="144"/>
        <v>4.5999999999999999E-2</v>
      </c>
      <c r="H757" s="302">
        <f t="shared" si="146"/>
        <v>252054.79452054793</v>
      </c>
      <c r="I757" s="253">
        <f t="shared" si="136"/>
        <v>0</v>
      </c>
      <c r="J757" s="394">
        <f t="shared" si="142"/>
        <v>5797273.3655963214</v>
      </c>
      <c r="L757" s="672">
        <f t="shared" si="139"/>
        <v>5.2999999999999999E-2</v>
      </c>
      <c r="M757" s="302">
        <f t="shared" si="143"/>
        <v>290410.9589041096</v>
      </c>
      <c r="N757" s="253">
        <f t="shared" si="140"/>
        <v>0</v>
      </c>
      <c r="O757" s="394">
        <f t="shared" si="145"/>
        <v>10671201.054794626</v>
      </c>
      <c r="P757" s="654"/>
    </row>
    <row r="758" spans="1:18">
      <c r="A758" s="319" t="str">
        <f t="shared" si="137"/>
        <v>25</v>
      </c>
      <c r="B758" s="253" t="str">
        <f t="shared" si="138"/>
        <v>2025-04</v>
      </c>
      <c r="C758" s="253">
        <f t="shared" si="141"/>
        <v>365</v>
      </c>
      <c r="D758" s="350">
        <v>45771</v>
      </c>
      <c r="E758" s="674">
        <f t="shared" si="147"/>
        <v>3.3000000000000002E-2</v>
      </c>
      <c r="F758" s="672">
        <v>1.2999999999999999E-2</v>
      </c>
      <c r="G758" s="672">
        <f t="shared" si="144"/>
        <v>4.5999999999999999E-2</v>
      </c>
      <c r="H758" s="302">
        <f t="shared" si="146"/>
        <v>252054.79452054793</v>
      </c>
      <c r="I758" s="253">
        <f t="shared" si="136"/>
        <v>0</v>
      </c>
      <c r="J758" s="394">
        <f t="shared" si="142"/>
        <v>6049328.160116869</v>
      </c>
      <c r="L758" s="672">
        <f t="shared" si="139"/>
        <v>5.2999999999999999E-2</v>
      </c>
      <c r="M758" s="302">
        <f t="shared" si="143"/>
        <v>290410.9589041096</v>
      </c>
      <c r="N758" s="253">
        <f t="shared" si="140"/>
        <v>0</v>
      </c>
      <c r="O758" s="394">
        <f t="shared" si="145"/>
        <v>10961612.013698736</v>
      </c>
      <c r="P758" s="654"/>
      <c r="R758" s="654"/>
    </row>
    <row r="759" spans="1:18">
      <c r="A759" s="319" t="str">
        <f t="shared" si="137"/>
        <v>26</v>
      </c>
      <c r="B759" s="253" t="str">
        <f t="shared" si="138"/>
        <v>2025-04</v>
      </c>
      <c r="C759" s="253">
        <f t="shared" si="141"/>
        <v>365</v>
      </c>
      <c r="D759" s="350">
        <v>45772</v>
      </c>
      <c r="E759" s="674">
        <f t="shared" si="147"/>
        <v>3.3000000000000002E-2</v>
      </c>
      <c r="F759" s="672">
        <v>1.2999999999999999E-2</v>
      </c>
      <c r="G759" s="672">
        <f t="shared" si="144"/>
        <v>4.5999999999999999E-2</v>
      </c>
      <c r="H759" s="302">
        <f t="shared" si="146"/>
        <v>252054.79452054793</v>
      </c>
      <c r="I759" s="253">
        <f t="shared" si="136"/>
        <v>0</v>
      </c>
      <c r="J759" s="394">
        <f t="shared" si="142"/>
        <v>6301382.9546374166</v>
      </c>
      <c r="L759" s="672">
        <f t="shared" si="139"/>
        <v>5.2999999999999999E-2</v>
      </c>
      <c r="M759" s="302">
        <f t="shared" si="143"/>
        <v>290410.9589041096</v>
      </c>
      <c r="N759" s="253">
        <f t="shared" si="140"/>
        <v>0</v>
      </c>
      <c r="O759" s="394">
        <f t="shared" si="145"/>
        <v>11252022.972602846</v>
      </c>
      <c r="P759" s="654"/>
    </row>
    <row r="760" spans="1:18">
      <c r="A760" s="319" t="str">
        <f t="shared" si="137"/>
        <v>27</v>
      </c>
      <c r="B760" s="253" t="str">
        <f t="shared" si="138"/>
        <v>2025-04</v>
      </c>
      <c r="C760" s="253">
        <f t="shared" si="141"/>
        <v>365</v>
      </c>
      <c r="D760" s="350">
        <v>45773</v>
      </c>
      <c r="E760" s="674">
        <f t="shared" si="147"/>
        <v>3.3000000000000002E-2</v>
      </c>
      <c r="F760" s="672">
        <v>1.2999999999999999E-2</v>
      </c>
      <c r="G760" s="672">
        <f t="shared" si="144"/>
        <v>4.5999999999999999E-2</v>
      </c>
      <c r="H760" s="302">
        <f t="shared" si="146"/>
        <v>252054.79452054793</v>
      </c>
      <c r="I760" s="253">
        <f t="shared" si="136"/>
        <v>0</v>
      </c>
      <c r="J760" s="394">
        <f t="shared" si="142"/>
        <v>6553437.7491579643</v>
      </c>
      <c r="L760" s="672">
        <f t="shared" si="139"/>
        <v>5.2999999999999999E-2</v>
      </c>
      <c r="M760" s="302">
        <f t="shared" si="143"/>
        <v>290410.9589041096</v>
      </c>
      <c r="N760" s="253">
        <f t="shared" si="140"/>
        <v>0</v>
      </c>
      <c r="O760" s="394">
        <f t="shared" si="145"/>
        <v>11542433.931506956</v>
      </c>
      <c r="P760" s="654"/>
    </row>
    <row r="761" spans="1:18">
      <c r="A761" s="319" t="str">
        <f t="shared" si="137"/>
        <v>28</v>
      </c>
      <c r="B761" s="253" t="str">
        <f t="shared" si="138"/>
        <v>2025-04</v>
      </c>
      <c r="C761" s="253">
        <f t="shared" si="141"/>
        <v>365</v>
      </c>
      <c r="D761" s="350">
        <v>45774</v>
      </c>
      <c r="E761" s="674">
        <f t="shared" si="147"/>
        <v>3.3000000000000002E-2</v>
      </c>
      <c r="F761" s="672">
        <v>1.2999999999999999E-2</v>
      </c>
      <c r="G761" s="672">
        <f t="shared" si="144"/>
        <v>4.5999999999999999E-2</v>
      </c>
      <c r="H761" s="302">
        <f t="shared" si="146"/>
        <v>252054.79452054793</v>
      </c>
      <c r="I761" s="253">
        <f t="shared" si="136"/>
        <v>0</v>
      </c>
      <c r="J761" s="394">
        <f t="shared" si="142"/>
        <v>6805492.5436785119</v>
      </c>
      <c r="L761" s="672">
        <f t="shared" si="139"/>
        <v>5.2999999999999999E-2</v>
      </c>
      <c r="M761" s="302">
        <f t="shared" si="143"/>
        <v>290410.9589041096</v>
      </c>
      <c r="N761" s="253">
        <f t="shared" si="140"/>
        <v>0</v>
      </c>
      <c r="O761" s="394">
        <f t="shared" si="145"/>
        <v>11832844.890411066</v>
      </c>
      <c r="P761" s="654"/>
    </row>
    <row r="762" spans="1:18">
      <c r="A762" s="319" t="str">
        <f t="shared" si="137"/>
        <v>29</v>
      </c>
      <c r="B762" s="253" t="str">
        <f t="shared" si="138"/>
        <v>2025-04</v>
      </c>
      <c r="C762" s="253">
        <f t="shared" si="141"/>
        <v>365</v>
      </c>
      <c r="D762" s="350">
        <v>45775</v>
      </c>
      <c r="E762" s="674">
        <f t="shared" si="147"/>
        <v>3.3000000000000002E-2</v>
      </c>
      <c r="F762" s="672">
        <v>1.2999999999999999E-2</v>
      </c>
      <c r="G762" s="672">
        <f t="shared" si="144"/>
        <v>4.5999999999999999E-2</v>
      </c>
      <c r="H762" s="302">
        <f t="shared" si="146"/>
        <v>252054.79452054793</v>
      </c>
      <c r="I762" s="253">
        <f t="shared" si="136"/>
        <v>0</v>
      </c>
      <c r="J762" s="394">
        <f t="shared" si="142"/>
        <v>7057547.3381990595</v>
      </c>
      <c r="L762" s="672">
        <f t="shared" si="139"/>
        <v>5.2999999999999999E-2</v>
      </c>
      <c r="M762" s="302">
        <f t="shared" si="143"/>
        <v>290410.9589041096</v>
      </c>
      <c r="N762" s="253">
        <f t="shared" si="140"/>
        <v>0</v>
      </c>
      <c r="O762" s="394">
        <f t="shared" si="145"/>
        <v>12123255.849315176</v>
      </c>
      <c r="P762" s="654"/>
    </row>
    <row r="763" spans="1:18">
      <c r="A763" s="319" t="str">
        <f t="shared" si="137"/>
        <v>30</v>
      </c>
      <c r="B763" s="253" t="str">
        <f t="shared" si="138"/>
        <v>2025-04</v>
      </c>
      <c r="C763" s="253">
        <f t="shared" si="141"/>
        <v>365</v>
      </c>
      <c r="D763" s="350">
        <v>45776</v>
      </c>
      <c r="E763" s="674">
        <f t="shared" si="147"/>
        <v>3.3000000000000002E-2</v>
      </c>
      <c r="F763" s="672">
        <v>1.2999999999999999E-2</v>
      </c>
      <c r="G763" s="672">
        <f t="shared" si="144"/>
        <v>4.5999999999999999E-2</v>
      </c>
      <c r="H763" s="302">
        <f t="shared" si="146"/>
        <v>252054.79452054793</v>
      </c>
      <c r="I763" s="253">
        <f t="shared" si="136"/>
        <v>0</v>
      </c>
      <c r="J763" s="394">
        <f t="shared" si="142"/>
        <v>7309602.1327196071</v>
      </c>
      <c r="L763" s="672">
        <f t="shared" si="139"/>
        <v>5.2999999999999999E-2</v>
      </c>
      <c r="M763" s="302">
        <f t="shared" si="143"/>
        <v>290410.9589041096</v>
      </c>
      <c r="N763" s="253">
        <f t="shared" si="140"/>
        <v>0</v>
      </c>
      <c r="O763" s="394">
        <f t="shared" si="145"/>
        <v>12413666.808219286</v>
      </c>
      <c r="P763" s="654"/>
    </row>
    <row r="764" spans="1:18" s="864" customFormat="1">
      <c r="A764" s="857" t="str">
        <f t="shared" si="137"/>
        <v>01</v>
      </c>
      <c r="B764" s="858" t="str">
        <f t="shared" si="138"/>
        <v>2025-04</v>
      </c>
      <c r="C764" s="858">
        <f t="shared" si="141"/>
        <v>365</v>
      </c>
      <c r="D764" s="859">
        <v>45777</v>
      </c>
      <c r="E764" s="860">
        <f t="shared" si="147"/>
        <v>3.3000000000000002E-2</v>
      </c>
      <c r="F764" s="861">
        <v>1.2999999999999999E-2</v>
      </c>
      <c r="G764" s="861">
        <f t="shared" si="144"/>
        <v>4.5999999999999999E-2</v>
      </c>
      <c r="H764" s="862">
        <f t="shared" si="146"/>
        <v>252054.79452054793</v>
      </c>
      <c r="I764" s="862">
        <v>7561643</v>
      </c>
      <c r="J764" s="863">
        <f t="shared" si="142"/>
        <v>13.927240154705942</v>
      </c>
      <c r="L764" s="861">
        <f t="shared" si="139"/>
        <v>5.2999999999999999E-2</v>
      </c>
      <c r="M764" s="862">
        <f t="shared" si="143"/>
        <v>290410.9589041096</v>
      </c>
      <c r="N764" s="858">
        <f t="shared" si="140"/>
        <v>7561643</v>
      </c>
      <c r="O764" s="863">
        <f t="shared" si="145"/>
        <v>5142434.7671233956</v>
      </c>
      <c r="P764" s="865"/>
    </row>
    <row r="765" spans="1:18">
      <c r="A765" s="319" t="str">
        <f t="shared" si="137"/>
        <v>02</v>
      </c>
      <c r="B765" s="253" t="str">
        <f t="shared" si="138"/>
        <v>2025-05</v>
      </c>
      <c r="C765" s="253">
        <f t="shared" si="141"/>
        <v>365</v>
      </c>
      <c r="D765" s="350">
        <v>45778</v>
      </c>
      <c r="E765" s="674">
        <f t="shared" si="147"/>
        <v>3.3000000000000002E-2</v>
      </c>
      <c r="F765" s="672">
        <v>1.2999999999999999E-2</v>
      </c>
      <c r="G765" s="672">
        <f t="shared" si="144"/>
        <v>4.5999999999999999E-2</v>
      </c>
      <c r="H765" s="302">
        <f t="shared" si="146"/>
        <v>252054.79452054793</v>
      </c>
      <c r="I765" s="253">
        <f t="shared" si="136"/>
        <v>0</v>
      </c>
      <c r="J765" s="394">
        <f t="shared" si="142"/>
        <v>252068.72176070264</v>
      </c>
      <c r="L765" s="672">
        <f t="shared" si="139"/>
        <v>5.2999999999999999E-2</v>
      </c>
      <c r="M765" s="302">
        <f t="shared" si="143"/>
        <v>290410.9589041096</v>
      </c>
      <c r="N765" s="253">
        <f t="shared" si="140"/>
        <v>0</v>
      </c>
      <c r="O765" s="394">
        <f t="shared" si="145"/>
        <v>5432845.7260275055</v>
      </c>
      <c r="P765" s="654"/>
    </row>
    <row r="766" spans="1:18">
      <c r="A766" s="319" t="str">
        <f t="shared" si="137"/>
        <v>03</v>
      </c>
      <c r="B766" s="253" t="str">
        <f t="shared" si="138"/>
        <v>2025-05</v>
      </c>
      <c r="C766" s="253">
        <f t="shared" si="141"/>
        <v>365</v>
      </c>
      <c r="D766" s="350">
        <v>45779</v>
      </c>
      <c r="E766" s="674">
        <f t="shared" si="147"/>
        <v>3.3000000000000002E-2</v>
      </c>
      <c r="F766" s="672">
        <v>1.2999999999999999E-2</v>
      </c>
      <c r="G766" s="672">
        <f t="shared" si="144"/>
        <v>4.5999999999999999E-2</v>
      </c>
      <c r="H766" s="302">
        <f t="shared" si="146"/>
        <v>252054.79452054793</v>
      </c>
      <c r="I766" s="253">
        <f t="shared" si="136"/>
        <v>0</v>
      </c>
      <c r="J766" s="394">
        <f t="shared" si="142"/>
        <v>504123.51628125057</v>
      </c>
      <c r="L766" s="672">
        <f t="shared" si="139"/>
        <v>5.2999999999999999E-2</v>
      </c>
      <c r="M766" s="302">
        <f t="shared" si="143"/>
        <v>290410.9589041096</v>
      </c>
      <c r="N766" s="253">
        <f t="shared" si="140"/>
        <v>0</v>
      </c>
      <c r="O766" s="394">
        <f t="shared" si="145"/>
        <v>5723256.6849316154</v>
      </c>
      <c r="P766" s="654"/>
    </row>
    <row r="767" spans="1:18">
      <c r="A767" s="319" t="str">
        <f t="shared" si="137"/>
        <v>04</v>
      </c>
      <c r="B767" s="253" t="str">
        <f t="shared" si="138"/>
        <v>2025-05</v>
      </c>
      <c r="C767" s="253">
        <f t="shared" si="141"/>
        <v>365</v>
      </c>
      <c r="D767" s="350">
        <v>45780</v>
      </c>
      <c r="E767" s="674">
        <f t="shared" si="147"/>
        <v>3.3000000000000002E-2</v>
      </c>
      <c r="F767" s="672">
        <v>1.2999999999999999E-2</v>
      </c>
      <c r="G767" s="672">
        <f t="shared" si="144"/>
        <v>4.5999999999999999E-2</v>
      </c>
      <c r="H767" s="302">
        <f t="shared" si="146"/>
        <v>252054.79452054793</v>
      </c>
      <c r="I767" s="253">
        <f t="shared" si="136"/>
        <v>0</v>
      </c>
      <c r="J767" s="394">
        <f t="shared" si="142"/>
        <v>756178.31080179848</v>
      </c>
      <c r="L767" s="672">
        <f t="shared" si="139"/>
        <v>5.2999999999999999E-2</v>
      </c>
      <c r="M767" s="302">
        <f t="shared" si="143"/>
        <v>290410.9589041096</v>
      </c>
      <c r="N767" s="253">
        <f t="shared" si="140"/>
        <v>0</v>
      </c>
      <c r="O767" s="394">
        <f t="shared" si="145"/>
        <v>6013667.6438357253</v>
      </c>
      <c r="P767" s="654"/>
    </row>
    <row r="768" spans="1:18">
      <c r="A768" s="319" t="str">
        <f t="shared" si="137"/>
        <v>05</v>
      </c>
      <c r="B768" s="253" t="str">
        <f t="shared" si="138"/>
        <v>2025-05</v>
      </c>
      <c r="C768" s="253">
        <f t="shared" si="141"/>
        <v>365</v>
      </c>
      <c r="D768" s="350">
        <v>45781</v>
      </c>
      <c r="E768" s="674">
        <f t="shared" si="147"/>
        <v>3.3000000000000002E-2</v>
      </c>
      <c r="F768" s="672">
        <v>1.2999999999999999E-2</v>
      </c>
      <c r="G768" s="672">
        <f t="shared" si="144"/>
        <v>4.5999999999999999E-2</v>
      </c>
      <c r="H768" s="302">
        <f t="shared" si="146"/>
        <v>252054.79452054793</v>
      </c>
      <c r="I768" s="253">
        <f t="shared" si="136"/>
        <v>0</v>
      </c>
      <c r="J768" s="394">
        <f t="shared" si="142"/>
        <v>1008233.1053223464</v>
      </c>
      <c r="L768" s="672">
        <f t="shared" si="139"/>
        <v>5.2999999999999999E-2</v>
      </c>
      <c r="M768" s="302">
        <f t="shared" si="143"/>
        <v>290410.9589041096</v>
      </c>
      <c r="N768" s="253">
        <f t="shared" si="140"/>
        <v>0</v>
      </c>
      <c r="O768" s="394">
        <f t="shared" si="145"/>
        <v>6304078.6027398352</v>
      </c>
      <c r="P768" s="654"/>
    </row>
    <row r="769" spans="1:16">
      <c r="A769" s="319" t="str">
        <f t="shared" si="137"/>
        <v>06</v>
      </c>
      <c r="B769" s="253" t="str">
        <f t="shared" si="138"/>
        <v>2025-05</v>
      </c>
      <c r="C769" s="253">
        <f t="shared" si="141"/>
        <v>365</v>
      </c>
      <c r="D769" s="350">
        <v>45782</v>
      </c>
      <c r="E769" s="674">
        <f t="shared" si="147"/>
        <v>3.3000000000000002E-2</v>
      </c>
      <c r="F769" s="672">
        <v>1.2999999999999999E-2</v>
      </c>
      <c r="G769" s="672">
        <f t="shared" si="144"/>
        <v>4.5999999999999999E-2</v>
      </c>
      <c r="H769" s="302">
        <f t="shared" si="146"/>
        <v>252054.79452054793</v>
      </c>
      <c r="I769" s="253">
        <f t="shared" si="136"/>
        <v>0</v>
      </c>
      <c r="J769" s="394">
        <f t="shared" si="142"/>
        <v>1260287.8998428944</v>
      </c>
      <c r="L769" s="672">
        <f t="shared" si="139"/>
        <v>5.2999999999999999E-2</v>
      </c>
      <c r="M769" s="302">
        <f t="shared" si="143"/>
        <v>290410.9589041096</v>
      </c>
      <c r="N769" s="253">
        <f t="shared" si="140"/>
        <v>0</v>
      </c>
      <c r="O769" s="394">
        <f t="shared" si="145"/>
        <v>6594489.5616439451</v>
      </c>
      <c r="P769" s="654"/>
    </row>
    <row r="770" spans="1:16">
      <c r="A770" s="319" t="str">
        <f t="shared" si="137"/>
        <v>07</v>
      </c>
      <c r="B770" s="253" t="str">
        <f t="shared" si="138"/>
        <v>2025-05</v>
      </c>
      <c r="C770" s="253">
        <f t="shared" si="141"/>
        <v>365</v>
      </c>
      <c r="D770" s="350">
        <v>45783</v>
      </c>
      <c r="E770" s="674">
        <f t="shared" si="147"/>
        <v>3.3000000000000002E-2</v>
      </c>
      <c r="F770" s="672">
        <v>1.2999999999999999E-2</v>
      </c>
      <c r="G770" s="672">
        <f t="shared" si="144"/>
        <v>4.5999999999999999E-2</v>
      </c>
      <c r="H770" s="302">
        <f t="shared" si="146"/>
        <v>252054.79452054793</v>
      </c>
      <c r="I770" s="253">
        <f t="shared" si="136"/>
        <v>0</v>
      </c>
      <c r="J770" s="394">
        <f t="shared" si="142"/>
        <v>1512342.6943634422</v>
      </c>
      <c r="L770" s="672">
        <f t="shared" si="139"/>
        <v>5.2999999999999999E-2</v>
      </c>
      <c r="M770" s="302">
        <f t="shared" si="143"/>
        <v>290410.9589041096</v>
      </c>
      <c r="N770" s="253">
        <f t="shared" si="140"/>
        <v>0</v>
      </c>
      <c r="O770" s="394">
        <f t="shared" si="145"/>
        <v>6884900.5205480549</v>
      </c>
      <c r="P770" s="654"/>
    </row>
    <row r="771" spans="1:16">
      <c r="A771" s="319" t="str">
        <f t="shared" si="137"/>
        <v>08</v>
      </c>
      <c r="B771" s="253" t="str">
        <f t="shared" si="138"/>
        <v>2025-05</v>
      </c>
      <c r="C771" s="253">
        <f t="shared" si="141"/>
        <v>365</v>
      </c>
      <c r="D771" s="350">
        <v>45784</v>
      </c>
      <c r="E771" s="674">
        <f t="shared" si="147"/>
        <v>3.3000000000000002E-2</v>
      </c>
      <c r="F771" s="672">
        <v>1.2999999999999999E-2</v>
      </c>
      <c r="G771" s="672">
        <f t="shared" si="144"/>
        <v>4.5999999999999999E-2</v>
      </c>
      <c r="H771" s="302">
        <f t="shared" si="146"/>
        <v>252054.79452054793</v>
      </c>
      <c r="I771" s="253">
        <f t="shared" ref="I771:I834" si="148">IFERROR(VLOOKUP(D771*1,R:U,4,0),0)</f>
        <v>0</v>
      </c>
      <c r="J771" s="394">
        <f t="shared" si="142"/>
        <v>1764397.4888839901</v>
      </c>
      <c r="L771" s="672">
        <f t="shared" si="139"/>
        <v>5.2999999999999999E-2</v>
      </c>
      <c r="M771" s="302">
        <f t="shared" si="143"/>
        <v>290410.9589041096</v>
      </c>
      <c r="N771" s="253">
        <f t="shared" si="140"/>
        <v>0</v>
      </c>
      <c r="O771" s="394">
        <f t="shared" si="145"/>
        <v>7175311.4794521648</v>
      </c>
      <c r="P771" s="654"/>
    </row>
    <row r="772" spans="1:16">
      <c r="A772" s="319" t="str">
        <f t="shared" ref="A772:A835" si="149">TEXT(D772+1,"dd")</f>
        <v>09</v>
      </c>
      <c r="B772" s="253" t="str">
        <f t="shared" ref="B772:B835" si="150">TEXT(D772,"yyyy-mm")</f>
        <v>2025-05</v>
      </c>
      <c r="C772" s="253">
        <f t="shared" si="141"/>
        <v>365</v>
      </c>
      <c r="D772" s="350">
        <v>45785</v>
      </c>
      <c r="E772" s="674">
        <f t="shared" si="147"/>
        <v>3.3000000000000002E-2</v>
      </c>
      <c r="F772" s="672">
        <v>1.2999999999999999E-2</v>
      </c>
      <c r="G772" s="672">
        <f t="shared" si="144"/>
        <v>4.5999999999999999E-2</v>
      </c>
      <c r="H772" s="302">
        <f t="shared" si="146"/>
        <v>252054.79452054793</v>
      </c>
      <c r="I772" s="253">
        <f t="shared" si="148"/>
        <v>0</v>
      </c>
      <c r="J772" s="394">
        <f t="shared" si="142"/>
        <v>2016452.2834045379</v>
      </c>
      <c r="L772" s="672">
        <f t="shared" ref="L772:L835" si="151">$C$1</f>
        <v>5.2999999999999999E-2</v>
      </c>
      <c r="M772" s="302">
        <f t="shared" si="143"/>
        <v>290410.9589041096</v>
      </c>
      <c r="N772" s="253">
        <f t="shared" ref="N772:N835" si="152">I772</f>
        <v>0</v>
      </c>
      <c r="O772" s="394">
        <f t="shared" si="145"/>
        <v>7465722.4383562747</v>
      </c>
      <c r="P772" s="654"/>
    </row>
    <row r="773" spans="1:16">
      <c r="A773" s="319" t="str">
        <f t="shared" si="149"/>
        <v>10</v>
      </c>
      <c r="B773" s="253" t="str">
        <f t="shared" si="150"/>
        <v>2025-05</v>
      </c>
      <c r="C773" s="253">
        <f t="shared" ref="C773:C836" si="153">TEXT(YEAR(D773)&amp;"-12-31","yyyy-mm-dd")-TEXT(YEAR(D773)-1&amp;"-12-31","yyyy-mm-dd")</f>
        <v>365</v>
      </c>
      <c r="D773" s="350">
        <v>45786</v>
      </c>
      <c r="E773" s="674">
        <f t="shared" si="147"/>
        <v>3.3000000000000002E-2</v>
      </c>
      <c r="F773" s="672">
        <v>1.2999999999999999E-2</v>
      </c>
      <c r="G773" s="672">
        <f t="shared" si="144"/>
        <v>4.5999999999999999E-2</v>
      </c>
      <c r="H773" s="302">
        <f t="shared" si="146"/>
        <v>252054.79452054793</v>
      </c>
      <c r="I773" s="253">
        <f t="shared" si="148"/>
        <v>0</v>
      </c>
      <c r="J773" s="394">
        <f t="shared" ref="J773:J836" si="154">J772+H773-I773</f>
        <v>2268507.077925086</v>
      </c>
      <c r="L773" s="672">
        <f t="shared" si="151"/>
        <v>5.2999999999999999E-2</v>
      </c>
      <c r="M773" s="302">
        <f t="shared" ref="M773:M836" si="155">$B$1*$L773/C773*(D773-D772)</f>
        <v>290410.9589041096</v>
      </c>
      <c r="N773" s="253">
        <f t="shared" si="152"/>
        <v>0</v>
      </c>
      <c r="O773" s="394">
        <f t="shared" si="145"/>
        <v>7756133.3972603846</v>
      </c>
      <c r="P773" s="654"/>
    </row>
    <row r="774" spans="1:16">
      <c r="A774" s="319" t="str">
        <f t="shared" si="149"/>
        <v>11</v>
      </c>
      <c r="B774" s="253" t="str">
        <f t="shared" si="150"/>
        <v>2025-05</v>
      </c>
      <c r="C774" s="253">
        <f t="shared" si="153"/>
        <v>365</v>
      </c>
      <c r="D774" s="350">
        <v>45787</v>
      </c>
      <c r="E774" s="674">
        <f t="shared" si="147"/>
        <v>3.3000000000000002E-2</v>
      </c>
      <c r="F774" s="672">
        <v>1.2999999999999999E-2</v>
      </c>
      <c r="G774" s="672">
        <f t="shared" si="144"/>
        <v>4.5999999999999999E-2</v>
      </c>
      <c r="H774" s="302">
        <f t="shared" si="146"/>
        <v>252054.79452054793</v>
      </c>
      <c r="I774" s="253">
        <f t="shared" si="148"/>
        <v>0</v>
      </c>
      <c r="J774" s="394">
        <f t="shared" si="154"/>
        <v>2520561.8724456341</v>
      </c>
      <c r="L774" s="672">
        <f t="shared" si="151"/>
        <v>5.2999999999999999E-2</v>
      </c>
      <c r="M774" s="302">
        <f t="shared" si="155"/>
        <v>290410.9589041096</v>
      </c>
      <c r="N774" s="253">
        <f t="shared" si="152"/>
        <v>0</v>
      </c>
      <c r="O774" s="394">
        <f t="shared" si="145"/>
        <v>8046544.3561644945</v>
      </c>
      <c r="P774" s="654"/>
    </row>
    <row r="775" spans="1:16">
      <c r="A775" s="319" t="str">
        <f t="shared" si="149"/>
        <v>12</v>
      </c>
      <c r="B775" s="253" t="str">
        <f t="shared" si="150"/>
        <v>2025-05</v>
      </c>
      <c r="C775" s="253">
        <f t="shared" si="153"/>
        <v>365</v>
      </c>
      <c r="D775" s="350">
        <v>45788</v>
      </c>
      <c r="E775" s="674">
        <f t="shared" si="147"/>
        <v>3.3000000000000002E-2</v>
      </c>
      <c r="F775" s="672">
        <v>1.2999999999999999E-2</v>
      </c>
      <c r="G775" s="672">
        <f t="shared" si="144"/>
        <v>4.5999999999999999E-2</v>
      </c>
      <c r="H775" s="302">
        <f t="shared" si="146"/>
        <v>252054.79452054793</v>
      </c>
      <c r="I775" s="253">
        <f t="shared" si="148"/>
        <v>0</v>
      </c>
      <c r="J775" s="394">
        <f t="shared" si="154"/>
        <v>2772616.6669661822</v>
      </c>
      <c r="L775" s="672">
        <f t="shared" si="151"/>
        <v>5.2999999999999999E-2</v>
      </c>
      <c r="M775" s="302">
        <f t="shared" si="155"/>
        <v>290410.9589041096</v>
      </c>
      <c r="N775" s="253">
        <f t="shared" si="152"/>
        <v>0</v>
      </c>
      <c r="O775" s="394">
        <f t="shared" si="145"/>
        <v>8336955.3150686044</v>
      </c>
      <c r="P775" s="654"/>
    </row>
    <row r="776" spans="1:16">
      <c r="A776" s="319" t="str">
        <f t="shared" si="149"/>
        <v>13</v>
      </c>
      <c r="B776" s="253" t="str">
        <f t="shared" si="150"/>
        <v>2025-05</v>
      </c>
      <c r="C776" s="253">
        <f t="shared" si="153"/>
        <v>365</v>
      </c>
      <c r="D776" s="350">
        <v>45789</v>
      </c>
      <c r="E776" s="674">
        <f t="shared" si="147"/>
        <v>3.3000000000000002E-2</v>
      </c>
      <c r="F776" s="672">
        <v>1.2999999999999999E-2</v>
      </c>
      <c r="G776" s="672">
        <f t="shared" ref="G776:G839" si="156">+E776+F776</f>
        <v>4.5999999999999999E-2</v>
      </c>
      <c r="H776" s="302">
        <f t="shared" si="146"/>
        <v>252054.79452054793</v>
      </c>
      <c r="I776" s="253">
        <f t="shared" si="148"/>
        <v>0</v>
      </c>
      <c r="J776" s="394">
        <f t="shared" si="154"/>
        <v>3024671.4614867303</v>
      </c>
      <c r="L776" s="672">
        <f t="shared" si="151"/>
        <v>5.2999999999999999E-2</v>
      </c>
      <c r="M776" s="302">
        <f t="shared" si="155"/>
        <v>290410.9589041096</v>
      </c>
      <c r="N776" s="253">
        <f t="shared" si="152"/>
        <v>0</v>
      </c>
      <c r="O776" s="394">
        <f t="shared" si="145"/>
        <v>8627366.2739727143</v>
      </c>
      <c r="P776" s="654"/>
    </row>
    <row r="777" spans="1:16">
      <c r="A777" s="319" t="str">
        <f t="shared" si="149"/>
        <v>14</v>
      </c>
      <c r="B777" s="253" t="str">
        <f t="shared" si="150"/>
        <v>2025-05</v>
      </c>
      <c r="C777" s="253">
        <f t="shared" si="153"/>
        <v>365</v>
      </c>
      <c r="D777" s="350">
        <v>45790</v>
      </c>
      <c r="E777" s="674">
        <f t="shared" si="147"/>
        <v>3.3000000000000002E-2</v>
      </c>
      <c r="F777" s="672">
        <v>1.2999999999999999E-2</v>
      </c>
      <c r="G777" s="672">
        <f t="shared" si="156"/>
        <v>4.5999999999999999E-2</v>
      </c>
      <c r="H777" s="302">
        <f t="shared" si="146"/>
        <v>252054.79452054793</v>
      </c>
      <c r="I777" s="253">
        <f t="shared" si="148"/>
        <v>0</v>
      </c>
      <c r="J777" s="394">
        <f t="shared" si="154"/>
        <v>3276726.2560072783</v>
      </c>
      <c r="L777" s="672">
        <f t="shared" si="151"/>
        <v>5.2999999999999999E-2</v>
      </c>
      <c r="M777" s="302">
        <f t="shared" si="155"/>
        <v>290410.9589041096</v>
      </c>
      <c r="N777" s="253">
        <f t="shared" si="152"/>
        <v>0</v>
      </c>
      <c r="O777" s="394">
        <f t="shared" si="145"/>
        <v>8917777.2328768242</v>
      </c>
      <c r="P777" s="654"/>
    </row>
    <row r="778" spans="1:16">
      <c r="A778" s="319" t="str">
        <f t="shared" si="149"/>
        <v>15</v>
      </c>
      <c r="B778" s="253" t="str">
        <f t="shared" si="150"/>
        <v>2025-05</v>
      </c>
      <c r="C778" s="253">
        <f t="shared" si="153"/>
        <v>365</v>
      </c>
      <c r="D778" s="350">
        <v>45791</v>
      </c>
      <c r="E778" s="674">
        <f t="shared" si="147"/>
        <v>3.3000000000000002E-2</v>
      </c>
      <c r="F778" s="672">
        <v>1.2999999999999999E-2</v>
      </c>
      <c r="G778" s="672">
        <f t="shared" si="156"/>
        <v>4.5999999999999999E-2</v>
      </c>
      <c r="H778" s="302">
        <f t="shared" si="146"/>
        <v>252054.79452054793</v>
      </c>
      <c r="I778" s="253">
        <f t="shared" si="148"/>
        <v>0</v>
      </c>
      <c r="J778" s="394">
        <f t="shared" si="154"/>
        <v>3528781.0505278264</v>
      </c>
      <c r="L778" s="672">
        <f t="shared" si="151"/>
        <v>5.2999999999999999E-2</v>
      </c>
      <c r="M778" s="302">
        <f t="shared" si="155"/>
        <v>290410.9589041096</v>
      </c>
      <c r="N778" s="253">
        <f t="shared" si="152"/>
        <v>0</v>
      </c>
      <c r="O778" s="394">
        <f t="shared" si="145"/>
        <v>9208188.1917809341</v>
      </c>
      <c r="P778" s="654"/>
    </row>
    <row r="779" spans="1:16">
      <c r="A779" s="319" t="str">
        <f t="shared" si="149"/>
        <v>16</v>
      </c>
      <c r="B779" s="253" t="str">
        <f t="shared" si="150"/>
        <v>2025-05</v>
      </c>
      <c r="C779" s="253">
        <f t="shared" si="153"/>
        <v>365</v>
      </c>
      <c r="D779" s="350">
        <v>45792</v>
      </c>
      <c r="E779" s="674">
        <f t="shared" si="147"/>
        <v>3.3000000000000002E-2</v>
      </c>
      <c r="F779" s="672">
        <v>1.2999999999999999E-2</v>
      </c>
      <c r="G779" s="672">
        <f t="shared" si="156"/>
        <v>4.5999999999999999E-2</v>
      </c>
      <c r="H779" s="302">
        <f t="shared" si="146"/>
        <v>252054.79452054793</v>
      </c>
      <c r="I779" s="253">
        <f t="shared" si="148"/>
        <v>0</v>
      </c>
      <c r="J779" s="394">
        <f t="shared" si="154"/>
        <v>3780835.8450483745</v>
      </c>
      <c r="L779" s="672">
        <f t="shared" si="151"/>
        <v>5.2999999999999999E-2</v>
      </c>
      <c r="M779" s="302">
        <f t="shared" si="155"/>
        <v>290410.9589041096</v>
      </c>
      <c r="N779" s="253">
        <f t="shared" si="152"/>
        <v>0</v>
      </c>
      <c r="O779" s="394">
        <f t="shared" si="145"/>
        <v>9498599.150685044</v>
      </c>
      <c r="P779" s="654"/>
    </row>
    <row r="780" spans="1:16">
      <c r="A780" s="319" t="str">
        <f t="shared" si="149"/>
        <v>17</v>
      </c>
      <c r="B780" s="253" t="str">
        <f t="shared" si="150"/>
        <v>2025-05</v>
      </c>
      <c r="C780" s="253">
        <f t="shared" si="153"/>
        <v>365</v>
      </c>
      <c r="D780" s="350">
        <v>45793</v>
      </c>
      <c r="E780" s="674">
        <f t="shared" si="147"/>
        <v>3.3000000000000002E-2</v>
      </c>
      <c r="F780" s="672">
        <v>1.2999999999999999E-2</v>
      </c>
      <c r="G780" s="672">
        <f t="shared" si="156"/>
        <v>4.5999999999999999E-2</v>
      </c>
      <c r="H780" s="302">
        <f t="shared" si="146"/>
        <v>252054.79452054793</v>
      </c>
      <c r="I780" s="253">
        <f t="shared" si="148"/>
        <v>0</v>
      </c>
      <c r="J780" s="394">
        <f t="shared" si="154"/>
        <v>4032890.6395689226</v>
      </c>
      <c r="L780" s="672">
        <f t="shared" si="151"/>
        <v>5.2999999999999999E-2</v>
      </c>
      <c r="M780" s="302">
        <f t="shared" si="155"/>
        <v>290410.9589041096</v>
      </c>
      <c r="N780" s="253">
        <f t="shared" si="152"/>
        <v>0</v>
      </c>
      <c r="O780" s="394">
        <f t="shared" si="145"/>
        <v>9789010.1095891539</v>
      </c>
      <c r="P780" s="654"/>
    </row>
    <row r="781" spans="1:16">
      <c r="A781" s="319" t="str">
        <f t="shared" si="149"/>
        <v>18</v>
      </c>
      <c r="B781" s="253" t="str">
        <f t="shared" si="150"/>
        <v>2025-05</v>
      </c>
      <c r="C781" s="253">
        <f t="shared" si="153"/>
        <v>365</v>
      </c>
      <c r="D781" s="350">
        <v>45794</v>
      </c>
      <c r="E781" s="674">
        <f t="shared" si="147"/>
        <v>3.3000000000000002E-2</v>
      </c>
      <c r="F781" s="672">
        <v>1.2999999999999999E-2</v>
      </c>
      <c r="G781" s="672">
        <f t="shared" si="156"/>
        <v>4.5999999999999999E-2</v>
      </c>
      <c r="H781" s="302">
        <f t="shared" si="146"/>
        <v>252054.79452054793</v>
      </c>
      <c r="I781" s="253">
        <f t="shared" si="148"/>
        <v>0</v>
      </c>
      <c r="J781" s="394">
        <f t="shared" si="154"/>
        <v>4284945.4340894707</v>
      </c>
      <c r="L781" s="672">
        <f t="shared" si="151"/>
        <v>5.2999999999999999E-2</v>
      </c>
      <c r="M781" s="302">
        <f t="shared" si="155"/>
        <v>290410.9589041096</v>
      </c>
      <c r="N781" s="253">
        <f t="shared" si="152"/>
        <v>0</v>
      </c>
      <c r="O781" s="394">
        <f t="shared" si="145"/>
        <v>10079421.068493264</v>
      </c>
      <c r="P781" s="654"/>
    </row>
    <row r="782" spans="1:16">
      <c r="A782" s="319" t="str">
        <f t="shared" si="149"/>
        <v>19</v>
      </c>
      <c r="B782" s="253" t="str">
        <f t="shared" si="150"/>
        <v>2025-05</v>
      </c>
      <c r="C782" s="253">
        <f t="shared" si="153"/>
        <v>365</v>
      </c>
      <c r="D782" s="350">
        <v>45795</v>
      </c>
      <c r="E782" s="674">
        <f t="shared" si="147"/>
        <v>3.3000000000000002E-2</v>
      </c>
      <c r="F782" s="672">
        <v>1.2999999999999999E-2</v>
      </c>
      <c r="G782" s="672">
        <f t="shared" si="156"/>
        <v>4.5999999999999999E-2</v>
      </c>
      <c r="H782" s="302">
        <f t="shared" si="146"/>
        <v>252054.79452054793</v>
      </c>
      <c r="I782" s="253">
        <f t="shared" si="148"/>
        <v>0</v>
      </c>
      <c r="J782" s="394">
        <f t="shared" si="154"/>
        <v>4537000.2286100183</v>
      </c>
      <c r="L782" s="672">
        <f t="shared" si="151"/>
        <v>5.2999999999999999E-2</v>
      </c>
      <c r="M782" s="302">
        <f t="shared" si="155"/>
        <v>290410.9589041096</v>
      </c>
      <c r="N782" s="253">
        <f t="shared" si="152"/>
        <v>0</v>
      </c>
      <c r="O782" s="394">
        <f t="shared" si="145"/>
        <v>10369832.027397374</v>
      </c>
      <c r="P782" s="654"/>
    </row>
    <row r="783" spans="1:16">
      <c r="A783" s="319" t="str">
        <f t="shared" si="149"/>
        <v>20</v>
      </c>
      <c r="B783" s="253" t="str">
        <f t="shared" si="150"/>
        <v>2025-05</v>
      </c>
      <c r="C783" s="253">
        <f t="shared" si="153"/>
        <v>365</v>
      </c>
      <c r="D783" s="350">
        <v>45796</v>
      </c>
      <c r="E783" s="674">
        <f t="shared" si="147"/>
        <v>3.3000000000000002E-2</v>
      </c>
      <c r="F783" s="672">
        <v>1.2999999999999999E-2</v>
      </c>
      <c r="G783" s="672">
        <f t="shared" si="156"/>
        <v>4.5999999999999999E-2</v>
      </c>
      <c r="H783" s="302">
        <f t="shared" si="146"/>
        <v>252054.79452054793</v>
      </c>
      <c r="I783" s="253">
        <f t="shared" si="148"/>
        <v>0</v>
      </c>
      <c r="J783" s="394">
        <f t="shared" si="154"/>
        <v>4789055.0231305659</v>
      </c>
      <c r="L783" s="672">
        <f t="shared" si="151"/>
        <v>5.2999999999999999E-2</v>
      </c>
      <c r="M783" s="302">
        <f t="shared" si="155"/>
        <v>290410.9589041096</v>
      </c>
      <c r="N783" s="253">
        <f t="shared" si="152"/>
        <v>0</v>
      </c>
      <c r="O783" s="394">
        <f t="shared" si="145"/>
        <v>10660242.986301484</v>
      </c>
      <c r="P783" s="654"/>
    </row>
    <row r="784" spans="1:16">
      <c r="A784" s="319" t="str">
        <f t="shared" si="149"/>
        <v>21</v>
      </c>
      <c r="B784" s="253" t="str">
        <f t="shared" si="150"/>
        <v>2025-05</v>
      </c>
      <c r="C784" s="253">
        <f t="shared" si="153"/>
        <v>365</v>
      </c>
      <c r="D784" s="350">
        <v>45797</v>
      </c>
      <c r="E784" s="674">
        <f t="shared" si="147"/>
        <v>3.3000000000000002E-2</v>
      </c>
      <c r="F784" s="672">
        <v>1.2999999999999999E-2</v>
      </c>
      <c r="G784" s="672">
        <f t="shared" si="156"/>
        <v>4.5999999999999999E-2</v>
      </c>
      <c r="H784" s="302">
        <f t="shared" si="146"/>
        <v>252054.79452054793</v>
      </c>
      <c r="I784" s="253">
        <f t="shared" si="148"/>
        <v>0</v>
      </c>
      <c r="J784" s="394">
        <f t="shared" si="154"/>
        <v>5041109.8176511135</v>
      </c>
      <c r="L784" s="672">
        <f t="shared" si="151"/>
        <v>5.2999999999999999E-2</v>
      </c>
      <c r="M784" s="302">
        <f t="shared" si="155"/>
        <v>290410.9589041096</v>
      </c>
      <c r="N784" s="253">
        <f t="shared" si="152"/>
        <v>0</v>
      </c>
      <c r="O784" s="394">
        <f t="shared" si="145"/>
        <v>10950653.945205593</v>
      </c>
      <c r="P784" s="654"/>
    </row>
    <row r="785" spans="1:17">
      <c r="A785" s="319" t="str">
        <f t="shared" si="149"/>
        <v>22</v>
      </c>
      <c r="B785" s="253" t="str">
        <f t="shared" si="150"/>
        <v>2025-05</v>
      </c>
      <c r="C785" s="253">
        <f t="shared" si="153"/>
        <v>365</v>
      </c>
      <c r="D785" s="350">
        <v>45798</v>
      </c>
      <c r="E785" s="674">
        <f t="shared" si="147"/>
        <v>3.3000000000000002E-2</v>
      </c>
      <c r="F785" s="672">
        <v>1.2999999999999999E-2</v>
      </c>
      <c r="G785" s="672">
        <f t="shared" si="156"/>
        <v>4.5999999999999999E-2</v>
      </c>
      <c r="H785" s="302">
        <f t="shared" si="146"/>
        <v>252054.79452054793</v>
      </c>
      <c r="I785" s="253">
        <f t="shared" si="148"/>
        <v>0</v>
      </c>
      <c r="J785" s="394">
        <f t="shared" si="154"/>
        <v>5293164.6121716611</v>
      </c>
      <c r="L785" s="672">
        <f t="shared" si="151"/>
        <v>5.2999999999999999E-2</v>
      </c>
      <c r="M785" s="302">
        <f t="shared" si="155"/>
        <v>290410.9589041096</v>
      </c>
      <c r="N785" s="253">
        <f t="shared" si="152"/>
        <v>0</v>
      </c>
      <c r="O785" s="394">
        <f t="shared" si="145"/>
        <v>11241064.904109703</v>
      </c>
      <c r="P785" s="654"/>
    </row>
    <row r="786" spans="1:17">
      <c r="A786" s="319" t="str">
        <f t="shared" si="149"/>
        <v>23</v>
      </c>
      <c r="B786" s="253" t="str">
        <f t="shared" si="150"/>
        <v>2025-05</v>
      </c>
      <c r="C786" s="253">
        <f t="shared" si="153"/>
        <v>365</v>
      </c>
      <c r="D786" s="350">
        <v>45799</v>
      </c>
      <c r="E786" s="674">
        <f t="shared" si="147"/>
        <v>3.3000000000000002E-2</v>
      </c>
      <c r="F786" s="672">
        <v>1.2999999999999999E-2</v>
      </c>
      <c r="G786" s="672">
        <f t="shared" si="156"/>
        <v>4.5999999999999999E-2</v>
      </c>
      <c r="H786" s="302">
        <f t="shared" si="146"/>
        <v>252054.79452054793</v>
      </c>
      <c r="I786" s="253">
        <f t="shared" si="148"/>
        <v>0</v>
      </c>
      <c r="J786" s="394">
        <f t="shared" si="154"/>
        <v>5545219.4066922087</v>
      </c>
      <c r="L786" s="672">
        <f t="shared" si="151"/>
        <v>5.2999999999999999E-2</v>
      </c>
      <c r="M786" s="302">
        <f t="shared" si="155"/>
        <v>290410.9589041096</v>
      </c>
      <c r="N786" s="253">
        <f t="shared" si="152"/>
        <v>0</v>
      </c>
      <c r="O786" s="394">
        <f t="shared" si="145"/>
        <v>11531475.863013813</v>
      </c>
      <c r="P786" s="654"/>
    </row>
    <row r="787" spans="1:17">
      <c r="A787" s="319" t="str">
        <f t="shared" si="149"/>
        <v>24</v>
      </c>
      <c r="B787" s="253" t="str">
        <f t="shared" si="150"/>
        <v>2025-05</v>
      </c>
      <c r="C787" s="253">
        <f t="shared" si="153"/>
        <v>365</v>
      </c>
      <c r="D787" s="350">
        <v>45800</v>
      </c>
      <c r="E787" s="674">
        <f t="shared" si="147"/>
        <v>3.3000000000000002E-2</v>
      </c>
      <c r="F787" s="672">
        <v>1.2999999999999999E-2</v>
      </c>
      <c r="G787" s="672">
        <f t="shared" si="156"/>
        <v>4.5999999999999999E-2</v>
      </c>
      <c r="H787" s="302">
        <f t="shared" si="146"/>
        <v>252054.79452054793</v>
      </c>
      <c r="I787" s="253">
        <f t="shared" si="148"/>
        <v>0</v>
      </c>
      <c r="J787" s="394">
        <f t="shared" si="154"/>
        <v>5797274.2012127563</v>
      </c>
      <c r="L787" s="672">
        <f t="shared" si="151"/>
        <v>5.2999999999999999E-2</v>
      </c>
      <c r="M787" s="302">
        <f t="shared" si="155"/>
        <v>290410.9589041096</v>
      </c>
      <c r="N787" s="253">
        <f t="shared" si="152"/>
        <v>0</v>
      </c>
      <c r="O787" s="394">
        <f t="shared" si="145"/>
        <v>11821886.821917923</v>
      </c>
      <c r="P787" s="654"/>
    </row>
    <row r="788" spans="1:17">
      <c r="A788" s="319" t="str">
        <f t="shared" si="149"/>
        <v>25</v>
      </c>
      <c r="B788" s="253" t="str">
        <f t="shared" si="150"/>
        <v>2025-05</v>
      </c>
      <c r="C788" s="253">
        <f t="shared" si="153"/>
        <v>365</v>
      </c>
      <c r="D788" s="350">
        <v>45801</v>
      </c>
      <c r="E788" s="674">
        <f t="shared" si="147"/>
        <v>3.3000000000000002E-2</v>
      </c>
      <c r="F788" s="672">
        <v>1.2999999999999999E-2</v>
      </c>
      <c r="G788" s="672">
        <f t="shared" si="156"/>
        <v>4.5999999999999999E-2</v>
      </c>
      <c r="H788" s="302">
        <f t="shared" si="146"/>
        <v>252054.79452054793</v>
      </c>
      <c r="I788" s="253">
        <f t="shared" si="148"/>
        <v>0</v>
      </c>
      <c r="J788" s="394">
        <f t="shared" si="154"/>
        <v>6049328.9957333039</v>
      </c>
      <c r="L788" s="672">
        <f t="shared" si="151"/>
        <v>5.2999999999999999E-2</v>
      </c>
      <c r="M788" s="302">
        <f t="shared" si="155"/>
        <v>290410.9589041096</v>
      </c>
      <c r="N788" s="253">
        <f t="shared" si="152"/>
        <v>0</v>
      </c>
      <c r="O788" s="394">
        <f t="shared" ref="O788:O851" si="157">O787+M788-N788</f>
        <v>12112297.780822033</v>
      </c>
      <c r="P788" s="654"/>
    </row>
    <row r="789" spans="1:17">
      <c r="A789" s="319" t="str">
        <f t="shared" si="149"/>
        <v>26</v>
      </c>
      <c r="B789" s="253" t="str">
        <f t="shared" si="150"/>
        <v>2025-05</v>
      </c>
      <c r="C789" s="253">
        <f t="shared" si="153"/>
        <v>365</v>
      </c>
      <c r="D789" s="350">
        <v>45802</v>
      </c>
      <c r="E789" s="674">
        <f t="shared" si="147"/>
        <v>3.3000000000000002E-2</v>
      </c>
      <c r="F789" s="672">
        <v>1.2999999999999999E-2</v>
      </c>
      <c r="G789" s="672">
        <f t="shared" si="156"/>
        <v>4.5999999999999999E-2</v>
      </c>
      <c r="H789" s="302">
        <f t="shared" si="146"/>
        <v>252054.79452054793</v>
      </c>
      <c r="I789" s="253">
        <f t="shared" si="148"/>
        <v>0</v>
      </c>
      <c r="J789" s="394">
        <f t="shared" si="154"/>
        <v>6301383.7902538516</v>
      </c>
      <c r="L789" s="672">
        <f t="shared" si="151"/>
        <v>5.2999999999999999E-2</v>
      </c>
      <c r="M789" s="302">
        <f t="shared" si="155"/>
        <v>290410.9589041096</v>
      </c>
      <c r="N789" s="253">
        <f t="shared" si="152"/>
        <v>0</v>
      </c>
      <c r="O789" s="394">
        <f t="shared" si="157"/>
        <v>12402708.739726143</v>
      </c>
      <c r="P789" s="654"/>
    </row>
    <row r="790" spans="1:17">
      <c r="A790" s="319" t="str">
        <f t="shared" si="149"/>
        <v>27</v>
      </c>
      <c r="B790" s="253" t="str">
        <f t="shared" si="150"/>
        <v>2025-05</v>
      </c>
      <c r="C790" s="253">
        <f t="shared" si="153"/>
        <v>365</v>
      </c>
      <c r="D790" s="350">
        <v>45803</v>
      </c>
      <c r="E790" s="674">
        <f t="shared" si="147"/>
        <v>3.3000000000000002E-2</v>
      </c>
      <c r="F790" s="672">
        <v>1.2999999999999999E-2</v>
      </c>
      <c r="G790" s="672">
        <f t="shared" si="156"/>
        <v>4.5999999999999999E-2</v>
      </c>
      <c r="H790" s="302">
        <f t="shared" si="146"/>
        <v>252054.79452054793</v>
      </c>
      <c r="I790" s="253">
        <f t="shared" si="148"/>
        <v>0</v>
      </c>
      <c r="J790" s="394">
        <f t="shared" si="154"/>
        <v>6553438.5847743992</v>
      </c>
      <c r="L790" s="672">
        <f t="shared" si="151"/>
        <v>5.2999999999999999E-2</v>
      </c>
      <c r="M790" s="302">
        <f t="shared" si="155"/>
        <v>290410.9589041096</v>
      </c>
      <c r="N790" s="253">
        <f t="shared" si="152"/>
        <v>0</v>
      </c>
      <c r="O790" s="394">
        <f t="shared" si="157"/>
        <v>12693119.698630253</v>
      </c>
      <c r="P790" s="654"/>
    </row>
    <row r="791" spans="1:17">
      <c r="A791" s="319" t="str">
        <f t="shared" si="149"/>
        <v>28</v>
      </c>
      <c r="B791" s="253" t="str">
        <f t="shared" si="150"/>
        <v>2025-05</v>
      </c>
      <c r="C791" s="253">
        <f t="shared" si="153"/>
        <v>365</v>
      </c>
      <c r="D791" s="350">
        <v>45804</v>
      </c>
      <c r="E791" s="674">
        <f t="shared" si="147"/>
        <v>3.3000000000000002E-2</v>
      </c>
      <c r="F791" s="672">
        <v>1.2999999999999999E-2</v>
      </c>
      <c r="G791" s="672">
        <f t="shared" si="156"/>
        <v>4.5999999999999999E-2</v>
      </c>
      <c r="H791" s="302">
        <f t="shared" si="146"/>
        <v>252054.79452054793</v>
      </c>
      <c r="I791" s="253">
        <f t="shared" si="148"/>
        <v>0</v>
      </c>
      <c r="J791" s="394">
        <f t="shared" si="154"/>
        <v>6805493.3792949468</v>
      </c>
      <c r="L791" s="672">
        <f t="shared" si="151"/>
        <v>5.2999999999999999E-2</v>
      </c>
      <c r="M791" s="302">
        <f t="shared" si="155"/>
        <v>290410.9589041096</v>
      </c>
      <c r="N791" s="253">
        <f t="shared" si="152"/>
        <v>0</v>
      </c>
      <c r="O791" s="394">
        <f t="shared" si="157"/>
        <v>12983530.657534363</v>
      </c>
      <c r="P791" s="654"/>
    </row>
    <row r="792" spans="1:17">
      <c r="A792" s="319" t="str">
        <f t="shared" si="149"/>
        <v>29</v>
      </c>
      <c r="B792" s="253" t="str">
        <f t="shared" si="150"/>
        <v>2025-05</v>
      </c>
      <c r="C792" s="253">
        <f t="shared" si="153"/>
        <v>365</v>
      </c>
      <c r="D792" s="350">
        <v>45805</v>
      </c>
      <c r="E792" s="674">
        <f t="shared" si="147"/>
        <v>3.3000000000000002E-2</v>
      </c>
      <c r="F792" s="672">
        <v>1.2999999999999999E-2</v>
      </c>
      <c r="G792" s="672">
        <f t="shared" si="156"/>
        <v>4.5999999999999999E-2</v>
      </c>
      <c r="H792" s="302">
        <f t="shared" si="146"/>
        <v>252054.79452054793</v>
      </c>
      <c r="I792" s="253">
        <f t="shared" si="148"/>
        <v>0</v>
      </c>
      <c r="J792" s="394">
        <f t="shared" si="154"/>
        <v>7057548.1738154944</v>
      </c>
      <c r="L792" s="672">
        <f t="shared" si="151"/>
        <v>5.2999999999999999E-2</v>
      </c>
      <c r="M792" s="302">
        <f t="shared" si="155"/>
        <v>290410.9589041096</v>
      </c>
      <c r="N792" s="253">
        <f t="shared" si="152"/>
        <v>0</v>
      </c>
      <c r="O792" s="394">
        <f t="shared" si="157"/>
        <v>13273941.616438473</v>
      </c>
      <c r="P792" s="654"/>
    </row>
    <row r="793" spans="1:17">
      <c r="A793" s="319" t="str">
        <f t="shared" si="149"/>
        <v>30</v>
      </c>
      <c r="B793" s="253" t="str">
        <f t="shared" si="150"/>
        <v>2025-05</v>
      </c>
      <c r="C793" s="253">
        <f t="shared" si="153"/>
        <v>365</v>
      </c>
      <c r="D793" s="350">
        <v>45806</v>
      </c>
      <c r="E793" s="674">
        <f t="shared" si="147"/>
        <v>3.3000000000000002E-2</v>
      </c>
      <c r="F793" s="672">
        <v>1.2999999999999999E-2</v>
      </c>
      <c r="G793" s="672">
        <f t="shared" si="156"/>
        <v>4.5999999999999999E-2</v>
      </c>
      <c r="H793" s="302">
        <f t="shared" si="146"/>
        <v>252054.79452054793</v>
      </c>
      <c r="I793" s="253">
        <f t="shared" si="148"/>
        <v>0</v>
      </c>
      <c r="J793" s="394">
        <f t="shared" si="154"/>
        <v>7309602.968336042</v>
      </c>
      <c r="L793" s="672">
        <f t="shared" si="151"/>
        <v>5.2999999999999999E-2</v>
      </c>
      <c r="M793" s="302">
        <f t="shared" si="155"/>
        <v>290410.9589041096</v>
      </c>
      <c r="N793" s="253">
        <f t="shared" si="152"/>
        <v>0</v>
      </c>
      <c r="O793" s="394">
        <f t="shared" si="157"/>
        <v>13564352.575342583</v>
      </c>
      <c r="P793" s="654"/>
    </row>
    <row r="794" spans="1:17">
      <c r="A794" s="319" t="str">
        <f t="shared" si="149"/>
        <v>31</v>
      </c>
      <c r="B794" s="253" t="str">
        <f t="shared" si="150"/>
        <v>2025-05</v>
      </c>
      <c r="C794" s="253">
        <f t="shared" si="153"/>
        <v>365</v>
      </c>
      <c r="D794" s="350">
        <v>45807</v>
      </c>
      <c r="E794" s="674">
        <f t="shared" si="147"/>
        <v>3.3000000000000002E-2</v>
      </c>
      <c r="F794" s="672">
        <v>1.2999999999999999E-2</v>
      </c>
      <c r="G794" s="672">
        <f t="shared" si="156"/>
        <v>4.5999999999999999E-2</v>
      </c>
      <c r="H794" s="302">
        <f t="shared" si="146"/>
        <v>252054.79452054793</v>
      </c>
      <c r="I794" s="253">
        <f t="shared" si="148"/>
        <v>0</v>
      </c>
      <c r="J794" s="394">
        <f t="shared" si="154"/>
        <v>7561657.7628565896</v>
      </c>
      <c r="L794" s="672">
        <f t="shared" si="151"/>
        <v>5.2999999999999999E-2</v>
      </c>
      <c r="M794" s="302">
        <f t="shared" si="155"/>
        <v>290410.9589041096</v>
      </c>
      <c r="N794" s="253">
        <f t="shared" si="152"/>
        <v>0</v>
      </c>
      <c r="O794" s="394">
        <f t="shared" si="157"/>
        <v>13854763.534246692</v>
      </c>
      <c r="P794" s="654"/>
    </row>
    <row r="795" spans="1:17">
      <c r="A795" s="664" t="str">
        <f t="shared" si="149"/>
        <v>01</v>
      </c>
      <c r="B795" s="665" t="str">
        <f t="shared" si="150"/>
        <v>2025-05</v>
      </c>
      <c r="C795" s="665">
        <f t="shared" si="153"/>
        <v>365</v>
      </c>
      <c r="D795" s="666">
        <v>45808</v>
      </c>
      <c r="E795" s="1267">
        <f t="shared" si="147"/>
        <v>3.3000000000000002E-2</v>
      </c>
      <c r="F795" s="677">
        <v>1.2999999999999999E-2</v>
      </c>
      <c r="G795" s="677">
        <f t="shared" si="156"/>
        <v>4.5999999999999999E-2</v>
      </c>
      <c r="H795" s="667">
        <f t="shared" si="146"/>
        <v>252054.79452054793</v>
      </c>
      <c r="I795" s="1266">
        <v>7813698</v>
      </c>
      <c r="J795" s="671">
        <f t="shared" si="154"/>
        <v>14.557377137243748</v>
      </c>
      <c r="K795" s="680"/>
      <c r="L795" s="677">
        <f t="shared" si="151"/>
        <v>5.2999999999999999E-2</v>
      </c>
      <c r="M795" s="667">
        <f t="shared" si="155"/>
        <v>290410.9589041096</v>
      </c>
      <c r="N795" s="665">
        <f t="shared" si="152"/>
        <v>7813698</v>
      </c>
      <c r="O795" s="671">
        <f t="shared" si="157"/>
        <v>6331476.4931508023</v>
      </c>
      <c r="P795" s="654"/>
    </row>
    <row r="796" spans="1:17">
      <c r="A796" s="319" t="str">
        <f t="shared" si="149"/>
        <v>02</v>
      </c>
      <c r="B796" s="253" t="str">
        <f t="shared" si="150"/>
        <v>2025-06</v>
      </c>
      <c r="C796" s="253">
        <f t="shared" si="153"/>
        <v>365</v>
      </c>
      <c r="D796" s="350">
        <v>45809</v>
      </c>
      <c r="E796" s="674">
        <f t="shared" si="147"/>
        <v>3.3000000000000002E-2</v>
      </c>
      <c r="F796" s="672">
        <v>1.2999999999999999E-2</v>
      </c>
      <c r="G796" s="672">
        <f t="shared" si="156"/>
        <v>4.5999999999999999E-2</v>
      </c>
      <c r="H796" s="302">
        <f>$B$1*$G796/C796*(D796-D795)</f>
        <v>252054.79452054793</v>
      </c>
      <c r="I796" s="253">
        <f t="shared" si="148"/>
        <v>0</v>
      </c>
      <c r="J796" s="394">
        <f>J795+H796-I796</f>
        <v>252069.35189768518</v>
      </c>
      <c r="L796" s="672">
        <f t="shared" si="151"/>
        <v>5.2999999999999999E-2</v>
      </c>
      <c r="M796" s="302">
        <f t="shared" si="155"/>
        <v>290410.9589041096</v>
      </c>
      <c r="N796" s="253">
        <f t="shared" si="152"/>
        <v>0</v>
      </c>
      <c r="O796" s="394">
        <f t="shared" si="157"/>
        <v>6621887.4520549122</v>
      </c>
      <c r="P796" s="654"/>
      <c r="Q796" s="654"/>
    </row>
    <row r="797" spans="1:17">
      <c r="A797" s="319" t="str">
        <f t="shared" si="149"/>
        <v>03</v>
      </c>
      <c r="B797" s="253" t="str">
        <f t="shared" si="150"/>
        <v>2025-06</v>
      </c>
      <c r="C797" s="253">
        <f t="shared" si="153"/>
        <v>365</v>
      </c>
      <c r="D797" s="350">
        <v>45810</v>
      </c>
      <c r="E797" s="674">
        <f t="shared" si="147"/>
        <v>3.3000000000000002E-2</v>
      </c>
      <c r="F797" s="672">
        <v>1.2999999999999999E-2</v>
      </c>
      <c r="G797" s="672">
        <f t="shared" si="156"/>
        <v>4.5999999999999999E-2</v>
      </c>
      <c r="H797" s="302">
        <f t="shared" si="146"/>
        <v>252054.79452054793</v>
      </c>
      <c r="I797" s="253">
        <f t="shared" si="148"/>
        <v>0</v>
      </c>
      <c r="J797" s="394">
        <f t="shared" si="154"/>
        <v>504124.14641823311</v>
      </c>
      <c r="L797" s="672">
        <f t="shared" si="151"/>
        <v>5.2999999999999999E-2</v>
      </c>
      <c r="M797" s="302">
        <f t="shared" si="155"/>
        <v>290410.9589041096</v>
      </c>
      <c r="N797" s="253">
        <f t="shared" si="152"/>
        <v>0</v>
      </c>
      <c r="O797" s="394">
        <f t="shared" si="157"/>
        <v>6912298.4109590221</v>
      </c>
      <c r="P797" s="654"/>
    </row>
    <row r="798" spans="1:17">
      <c r="A798" s="319" t="str">
        <f t="shared" si="149"/>
        <v>04</v>
      </c>
      <c r="B798" s="253" t="str">
        <f t="shared" si="150"/>
        <v>2025-06</v>
      </c>
      <c r="C798" s="253">
        <f t="shared" si="153"/>
        <v>365</v>
      </c>
      <c r="D798" s="350">
        <v>45811</v>
      </c>
      <c r="E798" s="674">
        <f t="shared" si="147"/>
        <v>3.3000000000000002E-2</v>
      </c>
      <c r="F798" s="672">
        <v>1.2999999999999999E-2</v>
      </c>
      <c r="G798" s="672">
        <f t="shared" si="156"/>
        <v>4.5999999999999999E-2</v>
      </c>
      <c r="H798" s="302">
        <f t="shared" si="146"/>
        <v>252054.79452054793</v>
      </c>
      <c r="I798" s="253">
        <f t="shared" si="148"/>
        <v>0</v>
      </c>
      <c r="J798" s="394">
        <f t="shared" si="154"/>
        <v>756178.94093878102</v>
      </c>
      <c r="L798" s="672">
        <f t="shared" si="151"/>
        <v>5.2999999999999999E-2</v>
      </c>
      <c r="M798" s="302">
        <f t="shared" si="155"/>
        <v>290410.9589041096</v>
      </c>
      <c r="N798" s="253">
        <f t="shared" si="152"/>
        <v>0</v>
      </c>
      <c r="O798" s="394">
        <f t="shared" si="157"/>
        <v>7202709.369863132</v>
      </c>
      <c r="P798" s="654"/>
    </row>
    <row r="799" spans="1:17">
      <c r="A799" s="319" t="str">
        <f t="shared" si="149"/>
        <v>05</v>
      </c>
      <c r="B799" s="253" t="str">
        <f t="shared" si="150"/>
        <v>2025-06</v>
      </c>
      <c r="C799" s="253">
        <f t="shared" si="153"/>
        <v>365</v>
      </c>
      <c r="D799" s="350">
        <v>45812</v>
      </c>
      <c r="E799" s="674">
        <f t="shared" si="147"/>
        <v>3.3000000000000002E-2</v>
      </c>
      <c r="F799" s="672">
        <v>1.2999999999999999E-2</v>
      </c>
      <c r="G799" s="672">
        <f t="shared" si="156"/>
        <v>4.5999999999999999E-2</v>
      </c>
      <c r="H799" s="302">
        <f t="shared" si="146"/>
        <v>252054.79452054793</v>
      </c>
      <c r="I799" s="253">
        <f t="shared" si="148"/>
        <v>0</v>
      </c>
      <c r="J799" s="394">
        <f t="shared" si="154"/>
        <v>1008233.735459329</v>
      </c>
      <c r="L799" s="672">
        <f t="shared" si="151"/>
        <v>5.2999999999999999E-2</v>
      </c>
      <c r="M799" s="302">
        <f t="shared" si="155"/>
        <v>290410.9589041096</v>
      </c>
      <c r="N799" s="253">
        <f t="shared" si="152"/>
        <v>0</v>
      </c>
      <c r="O799" s="394">
        <f t="shared" si="157"/>
        <v>7493120.3287672419</v>
      </c>
      <c r="P799" s="654"/>
    </row>
    <row r="800" spans="1:17">
      <c r="A800" s="319" t="str">
        <f t="shared" si="149"/>
        <v>06</v>
      </c>
      <c r="B800" s="253" t="str">
        <f t="shared" si="150"/>
        <v>2025-06</v>
      </c>
      <c r="C800" s="253">
        <f t="shared" si="153"/>
        <v>365</v>
      </c>
      <c r="D800" s="350">
        <v>45813</v>
      </c>
      <c r="E800" s="674">
        <f t="shared" si="147"/>
        <v>3.3000000000000002E-2</v>
      </c>
      <c r="F800" s="672">
        <v>1.2999999999999999E-2</v>
      </c>
      <c r="G800" s="672">
        <f t="shared" si="156"/>
        <v>4.5999999999999999E-2</v>
      </c>
      <c r="H800" s="302">
        <f t="shared" si="146"/>
        <v>252054.79452054793</v>
      </c>
      <c r="I800" s="253">
        <f t="shared" si="148"/>
        <v>0</v>
      </c>
      <c r="J800" s="394">
        <f t="shared" si="154"/>
        <v>1260288.5299798769</v>
      </c>
      <c r="L800" s="672">
        <f t="shared" si="151"/>
        <v>5.2999999999999999E-2</v>
      </c>
      <c r="M800" s="302">
        <f t="shared" si="155"/>
        <v>290410.9589041096</v>
      </c>
      <c r="N800" s="253">
        <f t="shared" si="152"/>
        <v>0</v>
      </c>
      <c r="O800" s="394">
        <f t="shared" si="157"/>
        <v>7783531.2876713518</v>
      </c>
      <c r="P800" s="654"/>
    </row>
    <row r="801" spans="1:16">
      <c r="A801" s="319" t="str">
        <f t="shared" si="149"/>
        <v>07</v>
      </c>
      <c r="B801" s="253" t="str">
        <f t="shared" si="150"/>
        <v>2025-06</v>
      </c>
      <c r="C801" s="253">
        <f t="shared" si="153"/>
        <v>365</v>
      </c>
      <c r="D801" s="350">
        <v>45814</v>
      </c>
      <c r="E801" s="674">
        <f t="shared" si="147"/>
        <v>3.3000000000000002E-2</v>
      </c>
      <c r="F801" s="672">
        <v>1.2999999999999999E-2</v>
      </c>
      <c r="G801" s="672">
        <f t="shared" si="156"/>
        <v>4.5999999999999999E-2</v>
      </c>
      <c r="H801" s="302">
        <f t="shared" si="146"/>
        <v>252054.79452054793</v>
      </c>
      <c r="I801" s="253">
        <f t="shared" si="148"/>
        <v>0</v>
      </c>
      <c r="J801" s="394">
        <f t="shared" si="154"/>
        <v>1512343.3245004248</v>
      </c>
      <c r="L801" s="672">
        <f t="shared" si="151"/>
        <v>5.2999999999999999E-2</v>
      </c>
      <c r="M801" s="302">
        <f t="shared" si="155"/>
        <v>290410.9589041096</v>
      </c>
      <c r="N801" s="253">
        <f t="shared" si="152"/>
        <v>0</v>
      </c>
      <c r="O801" s="394">
        <f t="shared" si="157"/>
        <v>8073942.2465754617</v>
      </c>
      <c r="P801" s="654"/>
    </row>
    <row r="802" spans="1:16">
      <c r="A802" s="319" t="str">
        <f t="shared" si="149"/>
        <v>08</v>
      </c>
      <c r="B802" s="253" t="str">
        <f t="shared" si="150"/>
        <v>2025-06</v>
      </c>
      <c r="C802" s="253">
        <f t="shared" si="153"/>
        <v>365</v>
      </c>
      <c r="D802" s="350">
        <v>45815</v>
      </c>
      <c r="E802" s="674">
        <f t="shared" si="147"/>
        <v>3.3000000000000002E-2</v>
      </c>
      <c r="F802" s="672">
        <v>1.2999999999999999E-2</v>
      </c>
      <c r="G802" s="672">
        <f t="shared" si="156"/>
        <v>4.5999999999999999E-2</v>
      </c>
      <c r="H802" s="302">
        <f t="shared" si="146"/>
        <v>252054.79452054793</v>
      </c>
      <c r="I802" s="253">
        <f t="shared" si="148"/>
        <v>0</v>
      </c>
      <c r="J802" s="394">
        <f t="shared" si="154"/>
        <v>1764398.1190209726</v>
      </c>
      <c r="L802" s="672">
        <f t="shared" si="151"/>
        <v>5.2999999999999999E-2</v>
      </c>
      <c r="M802" s="302">
        <f t="shared" si="155"/>
        <v>290410.9589041096</v>
      </c>
      <c r="N802" s="253">
        <f t="shared" si="152"/>
        <v>0</v>
      </c>
      <c r="O802" s="394">
        <f t="shared" si="157"/>
        <v>8364353.2054795716</v>
      </c>
      <c r="P802" s="654"/>
    </row>
    <row r="803" spans="1:16">
      <c r="A803" s="319" t="str">
        <f t="shared" si="149"/>
        <v>09</v>
      </c>
      <c r="B803" s="253" t="str">
        <f t="shared" si="150"/>
        <v>2025-06</v>
      </c>
      <c r="C803" s="253">
        <f t="shared" si="153"/>
        <v>365</v>
      </c>
      <c r="D803" s="350">
        <v>45816</v>
      </c>
      <c r="E803" s="674">
        <f t="shared" si="147"/>
        <v>3.3000000000000002E-2</v>
      </c>
      <c r="F803" s="672">
        <v>1.2999999999999999E-2</v>
      </c>
      <c r="G803" s="672">
        <f t="shared" si="156"/>
        <v>4.5999999999999999E-2</v>
      </c>
      <c r="H803" s="302">
        <f t="shared" si="146"/>
        <v>252054.79452054793</v>
      </c>
      <c r="I803" s="253">
        <f t="shared" si="148"/>
        <v>0</v>
      </c>
      <c r="J803" s="394">
        <f t="shared" si="154"/>
        <v>2016452.9135415205</v>
      </c>
      <c r="L803" s="672">
        <f t="shared" si="151"/>
        <v>5.2999999999999999E-2</v>
      </c>
      <c r="M803" s="302">
        <f t="shared" si="155"/>
        <v>290410.9589041096</v>
      </c>
      <c r="N803" s="253">
        <f t="shared" si="152"/>
        <v>0</v>
      </c>
      <c r="O803" s="394">
        <f t="shared" si="157"/>
        <v>8654764.1643836815</v>
      </c>
      <c r="P803" s="654"/>
    </row>
    <row r="804" spans="1:16">
      <c r="A804" s="319" t="str">
        <f t="shared" si="149"/>
        <v>10</v>
      </c>
      <c r="B804" s="253" t="str">
        <f t="shared" si="150"/>
        <v>2025-06</v>
      </c>
      <c r="C804" s="253">
        <f t="shared" si="153"/>
        <v>365</v>
      </c>
      <c r="D804" s="350">
        <v>45817</v>
      </c>
      <c r="E804" s="674">
        <f t="shared" si="147"/>
        <v>3.3000000000000002E-2</v>
      </c>
      <c r="F804" s="672">
        <v>1.2999999999999999E-2</v>
      </c>
      <c r="G804" s="672">
        <f t="shared" si="156"/>
        <v>4.5999999999999999E-2</v>
      </c>
      <c r="H804" s="302">
        <f t="shared" si="146"/>
        <v>252054.79452054793</v>
      </c>
      <c r="I804" s="253">
        <f t="shared" si="148"/>
        <v>0</v>
      </c>
      <c r="J804" s="394">
        <f t="shared" si="154"/>
        <v>2268507.7080620686</v>
      </c>
      <c r="L804" s="672">
        <f t="shared" si="151"/>
        <v>5.2999999999999999E-2</v>
      </c>
      <c r="M804" s="302">
        <f t="shared" si="155"/>
        <v>290410.9589041096</v>
      </c>
      <c r="N804" s="253">
        <f t="shared" si="152"/>
        <v>0</v>
      </c>
      <c r="O804" s="394">
        <f t="shared" si="157"/>
        <v>8945175.1232877914</v>
      </c>
      <c r="P804" s="654"/>
    </row>
    <row r="805" spans="1:16">
      <c r="A805" s="319" t="str">
        <f t="shared" si="149"/>
        <v>11</v>
      </c>
      <c r="B805" s="253" t="str">
        <f t="shared" si="150"/>
        <v>2025-06</v>
      </c>
      <c r="C805" s="253">
        <f t="shared" si="153"/>
        <v>365</v>
      </c>
      <c r="D805" s="350">
        <v>45818</v>
      </c>
      <c r="E805" s="674">
        <f t="shared" si="147"/>
        <v>3.3000000000000002E-2</v>
      </c>
      <c r="F805" s="672">
        <v>1.2999999999999999E-2</v>
      </c>
      <c r="G805" s="672">
        <f t="shared" si="156"/>
        <v>4.5999999999999999E-2</v>
      </c>
      <c r="H805" s="302">
        <f t="shared" si="146"/>
        <v>252054.79452054793</v>
      </c>
      <c r="I805" s="253">
        <f t="shared" si="148"/>
        <v>0</v>
      </c>
      <c r="J805" s="394">
        <f t="shared" si="154"/>
        <v>2520562.5025826166</v>
      </c>
      <c r="L805" s="672">
        <f t="shared" si="151"/>
        <v>5.2999999999999999E-2</v>
      </c>
      <c r="M805" s="302">
        <f t="shared" si="155"/>
        <v>290410.9589041096</v>
      </c>
      <c r="N805" s="253">
        <f t="shared" si="152"/>
        <v>0</v>
      </c>
      <c r="O805" s="394">
        <f t="shared" si="157"/>
        <v>9235586.0821919013</v>
      </c>
      <c r="P805" s="654"/>
    </row>
    <row r="806" spans="1:16">
      <c r="A806" s="319" t="str">
        <f t="shared" si="149"/>
        <v>12</v>
      </c>
      <c r="B806" s="253" t="str">
        <f t="shared" si="150"/>
        <v>2025-06</v>
      </c>
      <c r="C806" s="253">
        <f t="shared" si="153"/>
        <v>365</v>
      </c>
      <c r="D806" s="350">
        <v>45819</v>
      </c>
      <c r="E806" s="674">
        <f t="shared" si="147"/>
        <v>3.3000000000000002E-2</v>
      </c>
      <c r="F806" s="672">
        <v>1.2999999999999999E-2</v>
      </c>
      <c r="G806" s="672">
        <f t="shared" si="156"/>
        <v>4.5999999999999999E-2</v>
      </c>
      <c r="H806" s="302">
        <f t="shared" si="146"/>
        <v>252054.79452054793</v>
      </c>
      <c r="I806" s="253">
        <f t="shared" si="148"/>
        <v>0</v>
      </c>
      <c r="J806" s="394">
        <f t="shared" si="154"/>
        <v>2772617.2971031647</v>
      </c>
      <c r="L806" s="672">
        <f t="shared" si="151"/>
        <v>5.2999999999999999E-2</v>
      </c>
      <c r="M806" s="302">
        <f t="shared" si="155"/>
        <v>290410.9589041096</v>
      </c>
      <c r="N806" s="253">
        <f t="shared" si="152"/>
        <v>0</v>
      </c>
      <c r="O806" s="394">
        <f t="shared" si="157"/>
        <v>9525997.0410960112</v>
      </c>
      <c r="P806" s="654"/>
    </row>
    <row r="807" spans="1:16">
      <c r="A807" s="319" t="str">
        <f t="shared" si="149"/>
        <v>13</v>
      </c>
      <c r="B807" s="253" t="str">
        <f t="shared" si="150"/>
        <v>2025-06</v>
      </c>
      <c r="C807" s="253">
        <f t="shared" si="153"/>
        <v>365</v>
      </c>
      <c r="D807" s="350">
        <v>45820</v>
      </c>
      <c r="E807" s="674">
        <f t="shared" si="147"/>
        <v>3.3000000000000002E-2</v>
      </c>
      <c r="F807" s="672">
        <v>1.2999999999999999E-2</v>
      </c>
      <c r="G807" s="672">
        <f t="shared" si="156"/>
        <v>4.5999999999999999E-2</v>
      </c>
      <c r="H807" s="302">
        <f t="shared" si="146"/>
        <v>252054.79452054793</v>
      </c>
      <c r="I807" s="253">
        <f t="shared" si="148"/>
        <v>0</v>
      </c>
      <c r="J807" s="394">
        <f t="shared" si="154"/>
        <v>3024672.0916237128</v>
      </c>
      <c r="L807" s="672">
        <f t="shared" si="151"/>
        <v>5.2999999999999999E-2</v>
      </c>
      <c r="M807" s="302">
        <f t="shared" si="155"/>
        <v>290410.9589041096</v>
      </c>
      <c r="N807" s="253">
        <f t="shared" si="152"/>
        <v>0</v>
      </c>
      <c r="O807" s="394">
        <f t="shared" si="157"/>
        <v>9816408.0000001211</v>
      </c>
      <c r="P807" s="654"/>
    </row>
    <row r="808" spans="1:16">
      <c r="A808" s="319" t="str">
        <f t="shared" si="149"/>
        <v>14</v>
      </c>
      <c r="B808" s="253" t="str">
        <f t="shared" si="150"/>
        <v>2025-06</v>
      </c>
      <c r="C808" s="253">
        <f t="shared" si="153"/>
        <v>365</v>
      </c>
      <c r="D808" s="350">
        <v>45821</v>
      </c>
      <c r="E808" s="674">
        <f t="shared" si="147"/>
        <v>3.3000000000000002E-2</v>
      </c>
      <c r="F808" s="672">
        <v>1.2999999999999999E-2</v>
      </c>
      <c r="G808" s="672">
        <f t="shared" si="156"/>
        <v>4.5999999999999999E-2</v>
      </c>
      <c r="H808" s="302">
        <f t="shared" si="146"/>
        <v>252054.79452054793</v>
      </c>
      <c r="I808" s="253">
        <f t="shared" si="148"/>
        <v>0</v>
      </c>
      <c r="J808" s="394">
        <f t="shared" si="154"/>
        <v>3276726.8861442609</v>
      </c>
      <c r="L808" s="672">
        <f t="shared" si="151"/>
        <v>5.2999999999999999E-2</v>
      </c>
      <c r="M808" s="302">
        <f t="shared" si="155"/>
        <v>290410.9589041096</v>
      </c>
      <c r="N808" s="253">
        <f t="shared" si="152"/>
        <v>0</v>
      </c>
      <c r="O808" s="394">
        <f t="shared" si="157"/>
        <v>10106818.958904231</v>
      </c>
      <c r="P808" s="654"/>
    </row>
    <row r="809" spans="1:16">
      <c r="A809" s="319" t="str">
        <f t="shared" si="149"/>
        <v>15</v>
      </c>
      <c r="B809" s="253" t="str">
        <f t="shared" si="150"/>
        <v>2025-06</v>
      </c>
      <c r="C809" s="253">
        <f t="shared" si="153"/>
        <v>365</v>
      </c>
      <c r="D809" s="350">
        <v>45822</v>
      </c>
      <c r="E809" s="674">
        <f t="shared" si="147"/>
        <v>3.3000000000000002E-2</v>
      </c>
      <c r="F809" s="672">
        <v>1.2999999999999999E-2</v>
      </c>
      <c r="G809" s="672">
        <f t="shared" si="156"/>
        <v>4.5999999999999999E-2</v>
      </c>
      <c r="H809" s="302">
        <f t="shared" si="146"/>
        <v>252054.79452054793</v>
      </c>
      <c r="I809" s="253">
        <f t="shared" si="148"/>
        <v>0</v>
      </c>
      <c r="J809" s="394">
        <f t="shared" si="154"/>
        <v>3528781.680664809</v>
      </c>
      <c r="L809" s="672">
        <f t="shared" si="151"/>
        <v>5.2999999999999999E-2</v>
      </c>
      <c r="M809" s="302">
        <f t="shared" si="155"/>
        <v>290410.9589041096</v>
      </c>
      <c r="N809" s="253">
        <f t="shared" si="152"/>
        <v>0</v>
      </c>
      <c r="O809" s="394">
        <f t="shared" si="157"/>
        <v>10397229.917808341</v>
      </c>
      <c r="P809" s="654"/>
    </row>
    <row r="810" spans="1:16">
      <c r="A810" s="319" t="str">
        <f t="shared" si="149"/>
        <v>16</v>
      </c>
      <c r="B810" s="253" t="str">
        <f t="shared" si="150"/>
        <v>2025-06</v>
      </c>
      <c r="C810" s="253">
        <f t="shared" si="153"/>
        <v>365</v>
      </c>
      <c r="D810" s="350">
        <v>45823</v>
      </c>
      <c r="E810" s="674">
        <f t="shared" si="147"/>
        <v>3.3000000000000002E-2</v>
      </c>
      <c r="F810" s="672">
        <v>1.2999999999999999E-2</v>
      </c>
      <c r="G810" s="672">
        <f t="shared" si="156"/>
        <v>4.5999999999999999E-2</v>
      </c>
      <c r="H810" s="302">
        <f t="shared" si="146"/>
        <v>252054.79452054793</v>
      </c>
      <c r="I810" s="253">
        <f t="shared" si="148"/>
        <v>0</v>
      </c>
      <c r="J810" s="394">
        <f t="shared" si="154"/>
        <v>3780836.475185357</v>
      </c>
      <c r="L810" s="672">
        <f t="shared" si="151"/>
        <v>5.2999999999999999E-2</v>
      </c>
      <c r="M810" s="302">
        <f t="shared" si="155"/>
        <v>290410.9589041096</v>
      </c>
      <c r="N810" s="253">
        <f t="shared" si="152"/>
        <v>0</v>
      </c>
      <c r="O810" s="394">
        <f t="shared" si="157"/>
        <v>10687640.876712451</v>
      </c>
      <c r="P810" s="654"/>
    </row>
    <row r="811" spans="1:16">
      <c r="A811" s="319" t="str">
        <f t="shared" si="149"/>
        <v>17</v>
      </c>
      <c r="B811" s="253" t="str">
        <f t="shared" si="150"/>
        <v>2025-06</v>
      </c>
      <c r="C811" s="253">
        <f t="shared" si="153"/>
        <v>365</v>
      </c>
      <c r="D811" s="350">
        <v>45824</v>
      </c>
      <c r="E811" s="674">
        <f t="shared" si="147"/>
        <v>3.3000000000000002E-2</v>
      </c>
      <c r="F811" s="672">
        <v>1.2999999999999999E-2</v>
      </c>
      <c r="G811" s="672">
        <f t="shared" si="156"/>
        <v>4.5999999999999999E-2</v>
      </c>
      <c r="H811" s="302">
        <f t="shared" si="146"/>
        <v>252054.79452054793</v>
      </c>
      <c r="I811" s="253">
        <f t="shared" si="148"/>
        <v>0</v>
      </c>
      <c r="J811" s="394">
        <f t="shared" si="154"/>
        <v>4032891.2697059051</v>
      </c>
      <c r="L811" s="672">
        <f t="shared" si="151"/>
        <v>5.2999999999999999E-2</v>
      </c>
      <c r="M811" s="302">
        <f t="shared" si="155"/>
        <v>290410.9589041096</v>
      </c>
      <c r="N811" s="253">
        <f t="shared" si="152"/>
        <v>0</v>
      </c>
      <c r="O811" s="394">
        <f t="shared" si="157"/>
        <v>10978051.835616561</v>
      </c>
      <c r="P811" s="654"/>
    </row>
    <row r="812" spans="1:16">
      <c r="A812" s="319" t="str">
        <f t="shared" si="149"/>
        <v>18</v>
      </c>
      <c r="B812" s="253" t="str">
        <f t="shared" si="150"/>
        <v>2025-06</v>
      </c>
      <c r="C812" s="253">
        <f t="shared" si="153"/>
        <v>365</v>
      </c>
      <c r="D812" s="350">
        <v>45825</v>
      </c>
      <c r="E812" s="674">
        <f t="shared" si="147"/>
        <v>3.3000000000000002E-2</v>
      </c>
      <c r="F812" s="672">
        <v>1.2999999999999999E-2</v>
      </c>
      <c r="G812" s="672">
        <f t="shared" si="156"/>
        <v>4.5999999999999999E-2</v>
      </c>
      <c r="H812" s="302">
        <f t="shared" si="146"/>
        <v>252054.79452054793</v>
      </c>
      <c r="I812" s="253">
        <f t="shared" si="148"/>
        <v>0</v>
      </c>
      <c r="J812" s="394">
        <f t="shared" si="154"/>
        <v>4284946.0642264532</v>
      </c>
      <c r="L812" s="672">
        <f t="shared" si="151"/>
        <v>5.2999999999999999E-2</v>
      </c>
      <c r="M812" s="302">
        <f t="shared" si="155"/>
        <v>290410.9589041096</v>
      </c>
      <c r="N812" s="253">
        <f t="shared" si="152"/>
        <v>0</v>
      </c>
      <c r="O812" s="394">
        <f t="shared" si="157"/>
        <v>11268462.794520671</v>
      </c>
      <c r="P812" s="654"/>
    </row>
    <row r="813" spans="1:16">
      <c r="A813" s="319" t="str">
        <f t="shared" si="149"/>
        <v>19</v>
      </c>
      <c r="B813" s="253" t="str">
        <f t="shared" si="150"/>
        <v>2025-06</v>
      </c>
      <c r="C813" s="253">
        <f t="shared" si="153"/>
        <v>365</v>
      </c>
      <c r="D813" s="350">
        <v>45826</v>
      </c>
      <c r="E813" s="674">
        <f t="shared" si="147"/>
        <v>3.3000000000000002E-2</v>
      </c>
      <c r="F813" s="672">
        <v>1.2999999999999999E-2</v>
      </c>
      <c r="G813" s="672">
        <f t="shared" si="156"/>
        <v>4.5999999999999999E-2</v>
      </c>
      <c r="H813" s="302">
        <f t="shared" si="146"/>
        <v>252054.79452054793</v>
      </c>
      <c r="I813" s="253">
        <f t="shared" si="148"/>
        <v>0</v>
      </c>
      <c r="J813" s="394">
        <f t="shared" si="154"/>
        <v>4537000.8587470008</v>
      </c>
      <c r="L813" s="672">
        <f t="shared" si="151"/>
        <v>5.2999999999999999E-2</v>
      </c>
      <c r="M813" s="302">
        <f t="shared" si="155"/>
        <v>290410.9589041096</v>
      </c>
      <c r="N813" s="253">
        <f t="shared" si="152"/>
        <v>0</v>
      </c>
      <c r="O813" s="394">
        <f t="shared" si="157"/>
        <v>11558873.75342478</v>
      </c>
      <c r="P813" s="654"/>
    </row>
    <row r="814" spans="1:16">
      <c r="A814" s="319" t="str">
        <f t="shared" si="149"/>
        <v>20</v>
      </c>
      <c r="B814" s="253" t="str">
        <f t="shared" si="150"/>
        <v>2025-06</v>
      </c>
      <c r="C814" s="253">
        <f t="shared" si="153"/>
        <v>365</v>
      </c>
      <c r="D814" s="350">
        <v>45827</v>
      </c>
      <c r="E814" s="674">
        <f t="shared" si="147"/>
        <v>3.3000000000000002E-2</v>
      </c>
      <c r="F814" s="672">
        <v>1.2999999999999999E-2</v>
      </c>
      <c r="G814" s="672">
        <f t="shared" si="156"/>
        <v>4.5999999999999999E-2</v>
      </c>
      <c r="H814" s="302">
        <f t="shared" si="146"/>
        <v>252054.79452054793</v>
      </c>
      <c r="I814" s="253">
        <f t="shared" si="148"/>
        <v>0</v>
      </c>
      <c r="J814" s="394">
        <f t="shared" si="154"/>
        <v>4789055.6532675484</v>
      </c>
      <c r="L814" s="672">
        <f t="shared" si="151"/>
        <v>5.2999999999999999E-2</v>
      </c>
      <c r="M814" s="302">
        <f t="shared" si="155"/>
        <v>290410.9589041096</v>
      </c>
      <c r="N814" s="253">
        <f t="shared" si="152"/>
        <v>0</v>
      </c>
      <c r="O814" s="394">
        <f t="shared" si="157"/>
        <v>11849284.71232889</v>
      </c>
      <c r="P814" s="654"/>
    </row>
    <row r="815" spans="1:16">
      <c r="A815" s="319" t="str">
        <f t="shared" si="149"/>
        <v>21</v>
      </c>
      <c r="B815" s="253" t="str">
        <f t="shared" si="150"/>
        <v>2025-06</v>
      </c>
      <c r="C815" s="253">
        <f t="shared" si="153"/>
        <v>365</v>
      </c>
      <c r="D815" s="350">
        <v>45828</v>
      </c>
      <c r="E815" s="674">
        <f t="shared" si="147"/>
        <v>3.3000000000000002E-2</v>
      </c>
      <c r="F815" s="672">
        <v>1.2999999999999999E-2</v>
      </c>
      <c r="G815" s="672">
        <f t="shared" si="156"/>
        <v>4.5999999999999999E-2</v>
      </c>
      <c r="H815" s="302">
        <f t="shared" si="146"/>
        <v>252054.79452054793</v>
      </c>
      <c r="I815" s="253">
        <f t="shared" si="148"/>
        <v>0</v>
      </c>
      <c r="J815" s="394">
        <f t="shared" si="154"/>
        <v>5041110.447788096</v>
      </c>
      <c r="L815" s="672">
        <f t="shared" si="151"/>
        <v>5.2999999999999999E-2</v>
      </c>
      <c r="M815" s="302">
        <f t="shared" si="155"/>
        <v>290410.9589041096</v>
      </c>
      <c r="N815" s="253">
        <f t="shared" si="152"/>
        <v>0</v>
      </c>
      <c r="O815" s="394">
        <f t="shared" si="157"/>
        <v>12139695.671233</v>
      </c>
      <c r="P815" s="654"/>
    </row>
    <row r="816" spans="1:16">
      <c r="A816" s="319" t="str">
        <f t="shared" si="149"/>
        <v>22</v>
      </c>
      <c r="B816" s="253" t="str">
        <f t="shared" si="150"/>
        <v>2025-06</v>
      </c>
      <c r="C816" s="253">
        <f t="shared" si="153"/>
        <v>365</v>
      </c>
      <c r="D816" s="350">
        <v>45829</v>
      </c>
      <c r="E816" s="674">
        <f t="shared" si="147"/>
        <v>3.3000000000000002E-2</v>
      </c>
      <c r="F816" s="672">
        <v>1.2999999999999999E-2</v>
      </c>
      <c r="G816" s="672">
        <f t="shared" si="156"/>
        <v>4.5999999999999999E-2</v>
      </c>
      <c r="H816" s="302">
        <f t="shared" si="146"/>
        <v>252054.79452054793</v>
      </c>
      <c r="I816" s="253">
        <f t="shared" si="148"/>
        <v>0</v>
      </c>
      <c r="J816" s="394">
        <f t="shared" si="154"/>
        <v>5293165.2423086436</v>
      </c>
      <c r="L816" s="672">
        <f t="shared" si="151"/>
        <v>5.2999999999999999E-2</v>
      </c>
      <c r="M816" s="302">
        <f t="shared" si="155"/>
        <v>290410.9589041096</v>
      </c>
      <c r="N816" s="253">
        <f t="shared" si="152"/>
        <v>0</v>
      </c>
      <c r="O816" s="394">
        <f t="shared" si="157"/>
        <v>12430106.63013711</v>
      </c>
      <c r="P816" s="654"/>
    </row>
    <row r="817" spans="1:16">
      <c r="A817" s="319" t="str">
        <f t="shared" si="149"/>
        <v>23</v>
      </c>
      <c r="B817" s="253" t="str">
        <f t="shared" si="150"/>
        <v>2025-06</v>
      </c>
      <c r="C817" s="253">
        <f t="shared" si="153"/>
        <v>365</v>
      </c>
      <c r="D817" s="350">
        <v>45830</v>
      </c>
      <c r="E817" s="674">
        <f t="shared" si="147"/>
        <v>3.3000000000000002E-2</v>
      </c>
      <c r="F817" s="672">
        <v>1.2999999999999999E-2</v>
      </c>
      <c r="G817" s="672">
        <f t="shared" si="156"/>
        <v>4.5999999999999999E-2</v>
      </c>
      <c r="H817" s="302">
        <f t="shared" si="146"/>
        <v>252054.79452054793</v>
      </c>
      <c r="I817" s="253">
        <f t="shared" si="148"/>
        <v>0</v>
      </c>
      <c r="J817" s="394">
        <f t="shared" si="154"/>
        <v>5545220.0368291913</v>
      </c>
      <c r="L817" s="672">
        <f t="shared" si="151"/>
        <v>5.2999999999999999E-2</v>
      </c>
      <c r="M817" s="302">
        <f t="shared" si="155"/>
        <v>290410.9589041096</v>
      </c>
      <c r="N817" s="253">
        <f t="shared" si="152"/>
        <v>0</v>
      </c>
      <c r="O817" s="394">
        <f t="shared" si="157"/>
        <v>12720517.58904122</v>
      </c>
      <c r="P817" s="654"/>
    </row>
    <row r="818" spans="1:16">
      <c r="A818" s="319" t="str">
        <f t="shared" si="149"/>
        <v>24</v>
      </c>
      <c r="B818" s="253" t="str">
        <f t="shared" si="150"/>
        <v>2025-06</v>
      </c>
      <c r="C818" s="253">
        <f t="shared" si="153"/>
        <v>365</v>
      </c>
      <c r="D818" s="350">
        <v>45831</v>
      </c>
      <c r="E818" s="674">
        <f t="shared" si="147"/>
        <v>3.3000000000000002E-2</v>
      </c>
      <c r="F818" s="672">
        <v>1.2999999999999999E-2</v>
      </c>
      <c r="G818" s="672">
        <f t="shared" si="156"/>
        <v>4.5999999999999999E-2</v>
      </c>
      <c r="H818" s="302">
        <f>$B$1*$G818/C818*(D818-D817)</f>
        <v>252054.79452054793</v>
      </c>
      <c r="I818" s="253">
        <f t="shared" si="148"/>
        <v>0</v>
      </c>
      <c r="J818" s="394">
        <f>J817+H818-I818</f>
        <v>5797274.8313497389</v>
      </c>
      <c r="L818" s="672">
        <f t="shared" si="151"/>
        <v>5.2999999999999999E-2</v>
      </c>
      <c r="M818" s="302">
        <f t="shared" si="155"/>
        <v>290410.9589041096</v>
      </c>
      <c r="N818" s="253">
        <f t="shared" si="152"/>
        <v>0</v>
      </c>
      <c r="O818" s="394">
        <f t="shared" si="157"/>
        <v>13010928.54794533</v>
      </c>
    </row>
    <row r="819" spans="1:16" ht="16.2" thickBot="1">
      <c r="A819" s="1268" t="str">
        <f t="shared" si="149"/>
        <v>25</v>
      </c>
      <c r="B819" s="1269" t="str">
        <f t="shared" si="150"/>
        <v>2025-06</v>
      </c>
      <c r="C819" s="1269">
        <f t="shared" si="153"/>
        <v>365</v>
      </c>
      <c r="D819" s="1270">
        <v>45832</v>
      </c>
      <c r="E819" s="1271">
        <f t="shared" si="147"/>
        <v>3.3000000000000002E-2</v>
      </c>
      <c r="F819" s="1272">
        <v>1.2999999999999999E-2</v>
      </c>
      <c r="G819" s="1272">
        <f t="shared" si="156"/>
        <v>4.5999999999999999E-2</v>
      </c>
      <c r="H819" s="1273">
        <f t="shared" ref="H819" si="158">$B$1*$G819/C819*(D819-D818)</f>
        <v>252054.79452054793</v>
      </c>
      <c r="I819" s="1273">
        <v>6049315</v>
      </c>
      <c r="J819" s="1274">
        <f>J818+H819-I819</f>
        <v>14.625870286487043</v>
      </c>
      <c r="K819" s="1275"/>
      <c r="L819" s="1272">
        <f t="shared" si="151"/>
        <v>5.2999999999999999E-2</v>
      </c>
      <c r="M819" s="1273">
        <f t="shared" si="155"/>
        <v>290410.9589041096</v>
      </c>
      <c r="N819" s="1269">
        <f>I819</f>
        <v>6049315</v>
      </c>
      <c r="O819" s="1274">
        <f t="shared" si="157"/>
        <v>7252024.5068494398</v>
      </c>
      <c r="P819" s="1265">
        <v>1960000000</v>
      </c>
    </row>
    <row r="820" spans="1:16">
      <c r="A820" s="319" t="str">
        <f t="shared" si="149"/>
        <v>26</v>
      </c>
      <c r="B820" s="253" t="str">
        <f t="shared" si="150"/>
        <v>2025-06</v>
      </c>
      <c r="C820" s="253">
        <f t="shared" si="153"/>
        <v>365</v>
      </c>
      <c r="D820" s="350">
        <v>45833</v>
      </c>
      <c r="E820" s="674">
        <f t="shared" ref="E820:E883" si="159">+E819</f>
        <v>3.3000000000000002E-2</v>
      </c>
      <c r="F820" s="672">
        <v>1.2999999999999999E-2</v>
      </c>
      <c r="G820" s="672">
        <f t="shared" si="156"/>
        <v>4.5999999999999999E-2</v>
      </c>
      <c r="H820" s="302">
        <f>$P$819*$G820/C820*(D820-D819)</f>
        <v>247013.69863013699</v>
      </c>
      <c r="I820" s="253">
        <f t="shared" si="148"/>
        <v>0</v>
      </c>
      <c r="J820" s="394">
        <f>J819+H820-I820</f>
        <v>247028.32450042348</v>
      </c>
      <c r="L820" s="672">
        <f t="shared" si="151"/>
        <v>5.2999999999999999E-2</v>
      </c>
      <c r="M820" s="302">
        <f t="shared" si="155"/>
        <v>290410.9589041096</v>
      </c>
      <c r="N820" s="253">
        <f>I820</f>
        <v>0</v>
      </c>
      <c r="O820" s="394">
        <f t="shared" si="157"/>
        <v>7542435.4657535497</v>
      </c>
      <c r="P820" s="654"/>
    </row>
    <row r="821" spans="1:16">
      <c r="A821" s="319" t="str">
        <f t="shared" si="149"/>
        <v>27</v>
      </c>
      <c r="B821" s="253" t="str">
        <f t="shared" si="150"/>
        <v>2025-06</v>
      </c>
      <c r="C821" s="253">
        <f t="shared" si="153"/>
        <v>365</v>
      </c>
      <c r="D821" s="350">
        <v>45834</v>
      </c>
      <c r="E821" s="674">
        <f t="shared" si="159"/>
        <v>3.3000000000000002E-2</v>
      </c>
      <c r="F821" s="672">
        <v>1.2999999999999999E-2</v>
      </c>
      <c r="G821" s="672">
        <f t="shared" si="156"/>
        <v>4.5999999999999999E-2</v>
      </c>
      <c r="H821" s="302">
        <f t="shared" ref="H821:H884" si="160">$P$819*$G821/C821*(D821-D820)</f>
        <v>247013.69863013699</v>
      </c>
      <c r="I821" s="253">
        <f t="shared" si="148"/>
        <v>0</v>
      </c>
      <c r="J821" s="394">
        <f t="shared" si="154"/>
        <v>494042.02313056047</v>
      </c>
      <c r="L821" s="672">
        <f t="shared" si="151"/>
        <v>5.2999999999999999E-2</v>
      </c>
      <c r="M821" s="302">
        <f t="shared" si="155"/>
        <v>290410.9589041096</v>
      </c>
      <c r="N821" s="253">
        <f t="shared" si="152"/>
        <v>0</v>
      </c>
      <c r="O821" s="394">
        <f t="shared" si="157"/>
        <v>7832846.4246576596</v>
      </c>
      <c r="P821" s="654"/>
    </row>
    <row r="822" spans="1:16">
      <c r="A822" s="319" t="str">
        <f t="shared" si="149"/>
        <v>28</v>
      </c>
      <c r="B822" s="253" t="str">
        <f t="shared" si="150"/>
        <v>2025-06</v>
      </c>
      <c r="C822" s="253">
        <f t="shared" si="153"/>
        <v>365</v>
      </c>
      <c r="D822" s="350">
        <v>45835</v>
      </c>
      <c r="E822" s="674">
        <f t="shared" si="159"/>
        <v>3.3000000000000002E-2</v>
      </c>
      <c r="F822" s="672">
        <v>1.2999999999999999E-2</v>
      </c>
      <c r="G822" s="672">
        <f t="shared" si="156"/>
        <v>4.5999999999999999E-2</v>
      </c>
      <c r="H822" s="302">
        <f t="shared" si="160"/>
        <v>247013.69863013699</v>
      </c>
      <c r="I822" s="253">
        <f t="shared" si="148"/>
        <v>0</v>
      </c>
      <c r="J822" s="394">
        <f t="shared" si="154"/>
        <v>741055.72176069743</v>
      </c>
      <c r="L822" s="672">
        <f t="shared" si="151"/>
        <v>5.2999999999999999E-2</v>
      </c>
      <c r="M822" s="302">
        <f t="shared" si="155"/>
        <v>290410.9589041096</v>
      </c>
      <c r="N822" s="253">
        <f t="shared" si="152"/>
        <v>0</v>
      </c>
      <c r="O822" s="394">
        <f t="shared" si="157"/>
        <v>8123257.3835617695</v>
      </c>
      <c r="P822" s="654"/>
    </row>
    <row r="823" spans="1:16">
      <c r="A823" s="319" t="str">
        <f t="shared" si="149"/>
        <v>29</v>
      </c>
      <c r="B823" s="253" t="str">
        <f t="shared" si="150"/>
        <v>2025-06</v>
      </c>
      <c r="C823" s="253">
        <f t="shared" si="153"/>
        <v>365</v>
      </c>
      <c r="D823" s="350">
        <v>45836</v>
      </c>
      <c r="E823" s="674">
        <f t="shared" si="159"/>
        <v>3.3000000000000002E-2</v>
      </c>
      <c r="F823" s="672">
        <v>1.2999999999999999E-2</v>
      </c>
      <c r="G823" s="672">
        <f t="shared" si="156"/>
        <v>4.5999999999999999E-2</v>
      </c>
      <c r="H823" s="302">
        <f t="shared" si="160"/>
        <v>247013.69863013699</v>
      </c>
      <c r="I823" s="253">
        <f t="shared" si="148"/>
        <v>0</v>
      </c>
      <c r="J823" s="394">
        <f t="shared" si="154"/>
        <v>988069.42039083445</v>
      </c>
      <c r="L823" s="672">
        <f t="shared" si="151"/>
        <v>5.2999999999999999E-2</v>
      </c>
      <c r="M823" s="302">
        <f t="shared" si="155"/>
        <v>290410.9589041096</v>
      </c>
      <c r="N823" s="253">
        <f t="shared" si="152"/>
        <v>0</v>
      </c>
      <c r="O823" s="394">
        <f t="shared" si="157"/>
        <v>8413668.3424658794</v>
      </c>
      <c r="P823" s="654"/>
    </row>
    <row r="824" spans="1:16">
      <c r="A824" s="319" t="str">
        <f t="shared" si="149"/>
        <v>30</v>
      </c>
      <c r="B824" s="253" t="str">
        <f t="shared" si="150"/>
        <v>2025-06</v>
      </c>
      <c r="C824" s="253">
        <f t="shared" si="153"/>
        <v>365</v>
      </c>
      <c r="D824" s="350">
        <v>45837</v>
      </c>
      <c r="E824" s="674">
        <f t="shared" si="159"/>
        <v>3.3000000000000002E-2</v>
      </c>
      <c r="F824" s="672">
        <v>1.2999999999999999E-2</v>
      </c>
      <c r="G824" s="672">
        <f t="shared" si="156"/>
        <v>4.5999999999999999E-2</v>
      </c>
      <c r="H824" s="302">
        <f t="shared" si="160"/>
        <v>247013.69863013699</v>
      </c>
      <c r="I824" s="253">
        <f t="shared" si="148"/>
        <v>0</v>
      </c>
      <c r="J824" s="394">
        <f t="shared" si="154"/>
        <v>1235083.1190209715</v>
      </c>
      <c r="L824" s="672">
        <f t="shared" si="151"/>
        <v>5.2999999999999999E-2</v>
      </c>
      <c r="M824" s="302">
        <f t="shared" si="155"/>
        <v>290410.9589041096</v>
      </c>
      <c r="N824" s="253">
        <f t="shared" si="152"/>
        <v>0</v>
      </c>
      <c r="O824" s="394">
        <f t="shared" si="157"/>
        <v>8704079.3013699893</v>
      </c>
      <c r="P824" s="654"/>
    </row>
    <row r="825" spans="1:16">
      <c r="A825" s="319" t="str">
        <f t="shared" si="149"/>
        <v>01</v>
      </c>
      <c r="B825" s="253" t="str">
        <f t="shared" si="150"/>
        <v>2025-06</v>
      </c>
      <c r="C825" s="253">
        <f t="shared" si="153"/>
        <v>365</v>
      </c>
      <c r="D825" s="350">
        <v>45838</v>
      </c>
      <c r="E825" s="674">
        <f t="shared" si="159"/>
        <v>3.3000000000000002E-2</v>
      </c>
      <c r="F825" s="672">
        <v>1.2999999999999999E-2</v>
      </c>
      <c r="G825" s="672">
        <f t="shared" si="156"/>
        <v>4.5999999999999999E-2</v>
      </c>
      <c r="H825" s="302">
        <f t="shared" si="160"/>
        <v>247013.69863013699</v>
      </c>
      <c r="I825" s="253">
        <v>1483933</v>
      </c>
      <c r="J825" s="394">
        <f t="shared" si="154"/>
        <v>-1836.182348891627</v>
      </c>
      <c r="L825" s="672">
        <f t="shared" si="151"/>
        <v>5.2999999999999999E-2</v>
      </c>
      <c r="M825" s="302">
        <f t="shared" si="155"/>
        <v>290410.9589041096</v>
      </c>
      <c r="N825" s="253">
        <f t="shared" si="152"/>
        <v>1483933</v>
      </c>
      <c r="O825" s="394">
        <f t="shared" si="157"/>
        <v>7510557.2602740992</v>
      </c>
      <c r="P825" s="654"/>
    </row>
    <row r="826" spans="1:16">
      <c r="A826" s="319" t="str">
        <f t="shared" si="149"/>
        <v>02</v>
      </c>
      <c r="B826" s="253" t="str">
        <f t="shared" si="150"/>
        <v>2025-07</v>
      </c>
      <c r="C826" s="253">
        <f t="shared" si="153"/>
        <v>365</v>
      </c>
      <c r="D826" s="350">
        <v>45839</v>
      </c>
      <c r="E826" s="674">
        <f t="shared" si="159"/>
        <v>3.3000000000000002E-2</v>
      </c>
      <c r="F826" s="672">
        <v>1.2999999999999999E-2</v>
      </c>
      <c r="G826" s="672">
        <f t="shared" si="156"/>
        <v>4.5999999999999999E-2</v>
      </c>
      <c r="H826" s="302">
        <f t="shared" si="160"/>
        <v>247013.69863013699</v>
      </c>
      <c r="I826" s="253">
        <f t="shared" si="148"/>
        <v>0</v>
      </c>
      <c r="J826" s="394">
        <f t="shared" si="154"/>
        <v>245177.51628124536</v>
      </c>
      <c r="L826" s="672">
        <f t="shared" si="151"/>
        <v>5.2999999999999999E-2</v>
      </c>
      <c r="M826" s="302">
        <f t="shared" si="155"/>
        <v>290410.9589041096</v>
      </c>
      <c r="N826" s="253">
        <f t="shared" si="152"/>
        <v>0</v>
      </c>
      <c r="O826" s="394">
        <f t="shared" si="157"/>
        <v>7800968.2191782091</v>
      </c>
      <c r="P826" s="654"/>
    </row>
    <row r="827" spans="1:16">
      <c r="A827" s="319" t="str">
        <f t="shared" si="149"/>
        <v>03</v>
      </c>
      <c r="B827" s="253" t="str">
        <f t="shared" si="150"/>
        <v>2025-07</v>
      </c>
      <c r="C827" s="253">
        <f t="shared" si="153"/>
        <v>365</v>
      </c>
      <c r="D827" s="350">
        <v>45840</v>
      </c>
      <c r="E827" s="674">
        <f t="shared" si="159"/>
        <v>3.3000000000000002E-2</v>
      </c>
      <c r="F827" s="672">
        <v>1.2999999999999999E-2</v>
      </c>
      <c r="G827" s="672">
        <f t="shared" si="156"/>
        <v>4.5999999999999999E-2</v>
      </c>
      <c r="H827" s="302">
        <f t="shared" si="160"/>
        <v>247013.69863013699</v>
      </c>
      <c r="I827" s="253">
        <f t="shared" si="148"/>
        <v>0</v>
      </c>
      <c r="J827" s="394">
        <f t="shared" si="154"/>
        <v>492191.21491138235</v>
      </c>
      <c r="L827" s="672">
        <f t="shared" si="151"/>
        <v>5.2999999999999999E-2</v>
      </c>
      <c r="M827" s="302">
        <f t="shared" si="155"/>
        <v>290410.9589041096</v>
      </c>
      <c r="N827" s="253">
        <f t="shared" si="152"/>
        <v>0</v>
      </c>
      <c r="O827" s="394">
        <f t="shared" si="157"/>
        <v>8091379.178082319</v>
      </c>
      <c r="P827" s="654"/>
    </row>
    <row r="828" spans="1:16">
      <c r="A828" s="319" t="str">
        <f t="shared" si="149"/>
        <v>04</v>
      </c>
      <c r="B828" s="253" t="str">
        <f t="shared" si="150"/>
        <v>2025-07</v>
      </c>
      <c r="C828" s="253">
        <f t="shared" si="153"/>
        <v>365</v>
      </c>
      <c r="D828" s="350">
        <v>45841</v>
      </c>
      <c r="E828" s="674">
        <f t="shared" si="159"/>
        <v>3.3000000000000002E-2</v>
      </c>
      <c r="F828" s="672">
        <v>1.2999999999999999E-2</v>
      </c>
      <c r="G828" s="672">
        <f t="shared" si="156"/>
        <v>4.5999999999999999E-2</v>
      </c>
      <c r="H828" s="302">
        <f t="shared" si="160"/>
        <v>247013.69863013699</v>
      </c>
      <c r="I828" s="253">
        <f t="shared" si="148"/>
        <v>0</v>
      </c>
      <c r="J828" s="394">
        <f t="shared" si="154"/>
        <v>739204.91354151932</v>
      </c>
      <c r="L828" s="672">
        <f t="shared" si="151"/>
        <v>5.2999999999999999E-2</v>
      </c>
      <c r="M828" s="302">
        <f t="shared" si="155"/>
        <v>290410.9589041096</v>
      </c>
      <c r="N828" s="253">
        <f t="shared" si="152"/>
        <v>0</v>
      </c>
      <c r="O828" s="394">
        <f t="shared" si="157"/>
        <v>8381790.1369864289</v>
      </c>
      <c r="P828" s="654"/>
    </row>
    <row r="829" spans="1:16">
      <c r="A829" s="319" t="str">
        <f t="shared" si="149"/>
        <v>05</v>
      </c>
      <c r="B829" s="253" t="str">
        <f t="shared" si="150"/>
        <v>2025-07</v>
      </c>
      <c r="C829" s="253">
        <f t="shared" si="153"/>
        <v>365</v>
      </c>
      <c r="D829" s="350">
        <v>45842</v>
      </c>
      <c r="E829" s="674">
        <f t="shared" si="159"/>
        <v>3.3000000000000002E-2</v>
      </c>
      <c r="F829" s="672">
        <v>1.2999999999999999E-2</v>
      </c>
      <c r="G829" s="672">
        <f t="shared" si="156"/>
        <v>4.5999999999999999E-2</v>
      </c>
      <c r="H829" s="302">
        <f t="shared" si="160"/>
        <v>247013.69863013699</v>
      </c>
      <c r="I829" s="253">
        <f t="shared" si="148"/>
        <v>0</v>
      </c>
      <c r="J829" s="394">
        <f t="shared" si="154"/>
        <v>986218.61217165634</v>
      </c>
      <c r="L829" s="672">
        <f t="shared" si="151"/>
        <v>5.2999999999999999E-2</v>
      </c>
      <c r="M829" s="302">
        <f t="shared" si="155"/>
        <v>290410.9589041096</v>
      </c>
      <c r="N829" s="253">
        <f t="shared" si="152"/>
        <v>0</v>
      </c>
      <c r="O829" s="394">
        <f t="shared" si="157"/>
        <v>8672201.0958905388</v>
      </c>
      <c r="P829" s="654"/>
    </row>
    <row r="830" spans="1:16">
      <c r="A830" s="319" t="str">
        <f t="shared" si="149"/>
        <v>06</v>
      </c>
      <c r="B830" s="253" t="str">
        <f t="shared" si="150"/>
        <v>2025-07</v>
      </c>
      <c r="C830" s="253">
        <f t="shared" si="153"/>
        <v>365</v>
      </c>
      <c r="D830" s="350">
        <v>45843</v>
      </c>
      <c r="E830" s="674">
        <f t="shared" si="159"/>
        <v>3.3000000000000002E-2</v>
      </c>
      <c r="F830" s="672">
        <v>1.2999999999999999E-2</v>
      </c>
      <c r="G830" s="672">
        <f t="shared" si="156"/>
        <v>4.5999999999999999E-2</v>
      </c>
      <c r="H830" s="302">
        <f t="shared" si="160"/>
        <v>247013.69863013699</v>
      </c>
      <c r="I830" s="253">
        <f t="shared" si="148"/>
        <v>0</v>
      </c>
      <c r="J830" s="394">
        <f t="shared" si="154"/>
        <v>1233232.3108017934</v>
      </c>
      <c r="L830" s="672">
        <f t="shared" si="151"/>
        <v>5.2999999999999999E-2</v>
      </c>
      <c r="M830" s="302">
        <f t="shared" si="155"/>
        <v>290410.9589041096</v>
      </c>
      <c r="N830" s="253">
        <f t="shared" si="152"/>
        <v>0</v>
      </c>
      <c r="O830" s="394">
        <f t="shared" si="157"/>
        <v>8962612.0547946487</v>
      </c>
      <c r="P830" s="654"/>
    </row>
    <row r="831" spans="1:16">
      <c r="A831" s="319" t="str">
        <f t="shared" si="149"/>
        <v>07</v>
      </c>
      <c r="B831" s="253" t="str">
        <f t="shared" si="150"/>
        <v>2025-07</v>
      </c>
      <c r="C831" s="253">
        <f t="shared" si="153"/>
        <v>365</v>
      </c>
      <c r="D831" s="350">
        <v>45844</v>
      </c>
      <c r="E831" s="674">
        <f t="shared" si="159"/>
        <v>3.3000000000000002E-2</v>
      </c>
      <c r="F831" s="672">
        <v>1.2999999999999999E-2</v>
      </c>
      <c r="G831" s="672">
        <f t="shared" si="156"/>
        <v>4.5999999999999999E-2</v>
      </c>
      <c r="H831" s="302">
        <f t="shared" si="160"/>
        <v>247013.69863013699</v>
      </c>
      <c r="I831" s="253">
        <f t="shared" si="148"/>
        <v>0</v>
      </c>
      <c r="J831" s="394">
        <f t="shared" si="154"/>
        <v>1480246.0094319303</v>
      </c>
      <c r="L831" s="672">
        <f t="shared" si="151"/>
        <v>5.2999999999999999E-2</v>
      </c>
      <c r="M831" s="302">
        <f t="shared" si="155"/>
        <v>290410.9589041096</v>
      </c>
      <c r="N831" s="253">
        <f t="shared" si="152"/>
        <v>0</v>
      </c>
      <c r="O831" s="394">
        <f t="shared" si="157"/>
        <v>9253023.0136987586</v>
      </c>
      <c r="P831" s="654"/>
    </row>
    <row r="832" spans="1:16">
      <c r="A832" s="319" t="str">
        <f t="shared" si="149"/>
        <v>08</v>
      </c>
      <c r="B832" s="253" t="str">
        <f t="shared" si="150"/>
        <v>2025-07</v>
      </c>
      <c r="C832" s="253">
        <f t="shared" si="153"/>
        <v>365</v>
      </c>
      <c r="D832" s="350">
        <v>45845</v>
      </c>
      <c r="E832" s="674">
        <f t="shared" si="159"/>
        <v>3.3000000000000002E-2</v>
      </c>
      <c r="F832" s="672">
        <v>1.2999999999999999E-2</v>
      </c>
      <c r="G832" s="672">
        <f t="shared" si="156"/>
        <v>4.5999999999999999E-2</v>
      </c>
      <c r="H832" s="302">
        <f t="shared" si="160"/>
        <v>247013.69863013699</v>
      </c>
      <c r="I832" s="253">
        <f t="shared" si="148"/>
        <v>0</v>
      </c>
      <c r="J832" s="394">
        <f t="shared" si="154"/>
        <v>1727259.7080620672</v>
      </c>
      <c r="L832" s="672">
        <f t="shared" si="151"/>
        <v>5.2999999999999999E-2</v>
      </c>
      <c r="M832" s="302">
        <f t="shared" si="155"/>
        <v>290410.9589041096</v>
      </c>
      <c r="N832" s="253">
        <f t="shared" si="152"/>
        <v>0</v>
      </c>
      <c r="O832" s="394">
        <f t="shared" si="157"/>
        <v>9543433.9726028685</v>
      </c>
      <c r="P832" s="654"/>
    </row>
    <row r="833" spans="1:16">
      <c r="A833" s="319" t="str">
        <f t="shared" si="149"/>
        <v>09</v>
      </c>
      <c r="B833" s="253" t="str">
        <f t="shared" si="150"/>
        <v>2025-07</v>
      </c>
      <c r="C833" s="253">
        <f t="shared" si="153"/>
        <v>365</v>
      </c>
      <c r="D833" s="350">
        <v>45846</v>
      </c>
      <c r="E833" s="674">
        <f t="shared" si="159"/>
        <v>3.3000000000000002E-2</v>
      </c>
      <c r="F833" s="672">
        <v>1.2999999999999999E-2</v>
      </c>
      <c r="G833" s="672">
        <f t="shared" si="156"/>
        <v>4.5999999999999999E-2</v>
      </c>
      <c r="H833" s="302">
        <f t="shared" si="160"/>
        <v>247013.69863013699</v>
      </c>
      <c r="I833" s="253">
        <f t="shared" si="148"/>
        <v>0</v>
      </c>
      <c r="J833" s="394">
        <f t="shared" si="154"/>
        <v>1974273.4066922041</v>
      </c>
      <c r="L833" s="672">
        <f t="shared" si="151"/>
        <v>5.2999999999999999E-2</v>
      </c>
      <c r="M833" s="302">
        <f t="shared" si="155"/>
        <v>290410.9589041096</v>
      </c>
      <c r="N833" s="253">
        <f t="shared" si="152"/>
        <v>0</v>
      </c>
      <c r="O833" s="394">
        <f t="shared" si="157"/>
        <v>9833844.9315069783</v>
      </c>
      <c r="P833" s="654"/>
    </row>
    <row r="834" spans="1:16">
      <c r="A834" s="319" t="str">
        <f t="shared" si="149"/>
        <v>10</v>
      </c>
      <c r="B834" s="253" t="str">
        <f t="shared" si="150"/>
        <v>2025-07</v>
      </c>
      <c r="C834" s="253">
        <f t="shared" si="153"/>
        <v>365</v>
      </c>
      <c r="D834" s="350">
        <v>45847</v>
      </c>
      <c r="E834" s="674">
        <f t="shared" si="159"/>
        <v>3.3000000000000002E-2</v>
      </c>
      <c r="F834" s="672">
        <v>1.2999999999999999E-2</v>
      </c>
      <c r="G834" s="672">
        <f t="shared" si="156"/>
        <v>4.5999999999999999E-2</v>
      </c>
      <c r="H834" s="302">
        <f t="shared" si="160"/>
        <v>247013.69863013699</v>
      </c>
      <c r="I834" s="253">
        <f t="shared" si="148"/>
        <v>0</v>
      </c>
      <c r="J834" s="394">
        <f t="shared" si="154"/>
        <v>2221287.105322341</v>
      </c>
      <c r="L834" s="672">
        <f t="shared" si="151"/>
        <v>5.2999999999999999E-2</v>
      </c>
      <c r="M834" s="302">
        <f t="shared" si="155"/>
        <v>290410.9589041096</v>
      </c>
      <c r="N834" s="253">
        <f t="shared" si="152"/>
        <v>0</v>
      </c>
      <c r="O834" s="394">
        <f t="shared" si="157"/>
        <v>10124255.890411088</v>
      </c>
      <c r="P834" s="654"/>
    </row>
    <row r="835" spans="1:16">
      <c r="A835" s="319" t="str">
        <f t="shared" si="149"/>
        <v>11</v>
      </c>
      <c r="B835" s="253" t="str">
        <f t="shared" si="150"/>
        <v>2025-07</v>
      </c>
      <c r="C835" s="253">
        <f t="shared" si="153"/>
        <v>365</v>
      </c>
      <c r="D835" s="350">
        <v>45848</v>
      </c>
      <c r="E835" s="674">
        <f t="shared" si="159"/>
        <v>3.3000000000000002E-2</v>
      </c>
      <c r="F835" s="672">
        <v>1.2999999999999999E-2</v>
      </c>
      <c r="G835" s="672">
        <f t="shared" si="156"/>
        <v>4.5999999999999999E-2</v>
      </c>
      <c r="H835" s="302">
        <f t="shared" si="160"/>
        <v>247013.69863013699</v>
      </c>
      <c r="I835" s="253">
        <f t="shared" ref="I835:I898" si="161">IFERROR(VLOOKUP(D835*1,R:U,4,0),0)</f>
        <v>0</v>
      </c>
      <c r="J835" s="394">
        <f t="shared" si="154"/>
        <v>2468300.8039524779</v>
      </c>
      <c r="L835" s="672">
        <f t="shared" si="151"/>
        <v>5.2999999999999999E-2</v>
      </c>
      <c r="M835" s="302">
        <f t="shared" si="155"/>
        <v>290410.9589041096</v>
      </c>
      <c r="N835" s="253">
        <f t="shared" si="152"/>
        <v>0</v>
      </c>
      <c r="O835" s="394">
        <f t="shared" si="157"/>
        <v>10414666.849315198</v>
      </c>
      <c r="P835" s="654"/>
    </row>
    <row r="836" spans="1:16">
      <c r="A836" s="319" t="str">
        <f t="shared" ref="A836:A899" si="162">TEXT(D836+1,"dd")</f>
        <v>12</v>
      </c>
      <c r="B836" s="253" t="str">
        <f t="shared" ref="B836:B899" si="163">TEXT(D836,"yyyy-mm")</f>
        <v>2025-07</v>
      </c>
      <c r="C836" s="253">
        <f t="shared" si="153"/>
        <v>365</v>
      </c>
      <c r="D836" s="350">
        <v>45849</v>
      </c>
      <c r="E836" s="674">
        <f t="shared" si="159"/>
        <v>3.3000000000000002E-2</v>
      </c>
      <c r="F836" s="672">
        <v>1.2999999999999999E-2</v>
      </c>
      <c r="G836" s="672">
        <f t="shared" si="156"/>
        <v>4.5999999999999999E-2</v>
      </c>
      <c r="H836" s="302">
        <f t="shared" si="160"/>
        <v>247013.69863013699</v>
      </c>
      <c r="I836" s="253">
        <f t="shared" si="161"/>
        <v>0</v>
      </c>
      <c r="J836" s="394">
        <f t="shared" si="154"/>
        <v>2715314.5025826148</v>
      </c>
      <c r="L836" s="672">
        <f t="shared" ref="L836:L899" si="164">$C$1</f>
        <v>5.2999999999999999E-2</v>
      </c>
      <c r="M836" s="302">
        <f t="shared" si="155"/>
        <v>290410.9589041096</v>
      </c>
      <c r="N836" s="253">
        <f t="shared" ref="N836:N899" si="165">I836</f>
        <v>0</v>
      </c>
      <c r="O836" s="394">
        <f t="shared" si="157"/>
        <v>10705077.808219308</v>
      </c>
      <c r="P836" s="654"/>
    </row>
    <row r="837" spans="1:16">
      <c r="A837" s="319" t="str">
        <f t="shared" si="162"/>
        <v>13</v>
      </c>
      <c r="B837" s="253" t="str">
        <f t="shared" si="163"/>
        <v>2025-07</v>
      </c>
      <c r="C837" s="253">
        <f t="shared" ref="C837:C900" si="166">TEXT(YEAR(D837)&amp;"-12-31","yyyy-mm-dd")-TEXT(YEAR(D837)-1&amp;"-12-31","yyyy-mm-dd")</f>
        <v>365</v>
      </c>
      <c r="D837" s="350">
        <v>45850</v>
      </c>
      <c r="E837" s="674">
        <f t="shared" si="159"/>
        <v>3.3000000000000002E-2</v>
      </c>
      <c r="F837" s="672">
        <v>1.2999999999999999E-2</v>
      </c>
      <c r="G837" s="672">
        <f t="shared" si="156"/>
        <v>4.5999999999999999E-2</v>
      </c>
      <c r="H837" s="302">
        <f t="shared" si="160"/>
        <v>247013.69863013699</v>
      </c>
      <c r="I837" s="253">
        <f t="shared" si="161"/>
        <v>0</v>
      </c>
      <c r="J837" s="394">
        <f t="shared" ref="J837:J900" si="167">J836+H837-I837</f>
        <v>2962328.2012127517</v>
      </c>
      <c r="L837" s="672">
        <f t="shared" si="164"/>
        <v>5.2999999999999999E-2</v>
      </c>
      <c r="M837" s="302">
        <f t="shared" ref="M837:M900" si="168">$B$1*$L837/C837*(D837-D836)</f>
        <v>290410.9589041096</v>
      </c>
      <c r="N837" s="253">
        <f t="shared" si="165"/>
        <v>0</v>
      </c>
      <c r="O837" s="394">
        <f t="shared" si="157"/>
        <v>10995488.767123418</v>
      </c>
      <c r="P837" s="654"/>
    </row>
    <row r="838" spans="1:16">
      <c r="A838" s="319" t="str">
        <f t="shared" si="162"/>
        <v>14</v>
      </c>
      <c r="B838" s="253" t="str">
        <f t="shared" si="163"/>
        <v>2025-07</v>
      </c>
      <c r="C838" s="253">
        <f t="shared" si="166"/>
        <v>365</v>
      </c>
      <c r="D838" s="350">
        <v>45851</v>
      </c>
      <c r="E838" s="674">
        <f t="shared" si="159"/>
        <v>3.3000000000000002E-2</v>
      </c>
      <c r="F838" s="672">
        <v>1.2999999999999999E-2</v>
      </c>
      <c r="G838" s="672">
        <f t="shared" si="156"/>
        <v>4.5999999999999999E-2</v>
      </c>
      <c r="H838" s="302">
        <f t="shared" si="160"/>
        <v>247013.69863013699</v>
      </c>
      <c r="I838" s="253">
        <f t="shared" si="161"/>
        <v>0</v>
      </c>
      <c r="J838" s="394">
        <f t="shared" si="167"/>
        <v>3209341.8998428886</v>
      </c>
      <c r="L838" s="672">
        <f t="shared" si="164"/>
        <v>5.2999999999999999E-2</v>
      </c>
      <c r="M838" s="302">
        <f t="shared" si="168"/>
        <v>290410.9589041096</v>
      </c>
      <c r="N838" s="253">
        <f t="shared" si="165"/>
        <v>0</v>
      </c>
      <c r="O838" s="394">
        <f t="shared" si="157"/>
        <v>11285899.726027528</v>
      </c>
      <c r="P838" s="654"/>
    </row>
    <row r="839" spans="1:16">
      <c r="A839" s="319" t="str">
        <f t="shared" si="162"/>
        <v>15</v>
      </c>
      <c r="B839" s="253" t="str">
        <f t="shared" si="163"/>
        <v>2025-07</v>
      </c>
      <c r="C839" s="253">
        <f t="shared" si="166"/>
        <v>365</v>
      </c>
      <c r="D839" s="350">
        <v>45852</v>
      </c>
      <c r="E839" s="674">
        <f t="shared" si="159"/>
        <v>3.3000000000000002E-2</v>
      </c>
      <c r="F839" s="672">
        <v>1.2999999999999999E-2</v>
      </c>
      <c r="G839" s="672">
        <f t="shared" si="156"/>
        <v>4.5999999999999999E-2</v>
      </c>
      <c r="H839" s="302">
        <f t="shared" si="160"/>
        <v>247013.69863013699</v>
      </c>
      <c r="I839" s="253">
        <f t="shared" si="161"/>
        <v>0</v>
      </c>
      <c r="J839" s="394">
        <f t="shared" si="167"/>
        <v>3456355.5984730255</v>
      </c>
      <c r="L839" s="672">
        <f t="shared" si="164"/>
        <v>5.2999999999999999E-2</v>
      </c>
      <c r="M839" s="302">
        <f t="shared" si="168"/>
        <v>290410.9589041096</v>
      </c>
      <c r="N839" s="253">
        <f t="shared" si="165"/>
        <v>0</v>
      </c>
      <c r="O839" s="394">
        <f t="shared" si="157"/>
        <v>11576310.684931638</v>
      </c>
      <c r="P839" s="654"/>
    </row>
    <row r="840" spans="1:16">
      <c r="A840" s="319" t="str">
        <f t="shared" si="162"/>
        <v>16</v>
      </c>
      <c r="B840" s="253" t="str">
        <f t="shared" si="163"/>
        <v>2025-07</v>
      </c>
      <c r="C840" s="253">
        <f t="shared" si="166"/>
        <v>365</v>
      </c>
      <c r="D840" s="350">
        <v>45853</v>
      </c>
      <c r="E840" s="674">
        <f t="shared" si="159"/>
        <v>3.3000000000000002E-2</v>
      </c>
      <c r="F840" s="672">
        <v>1.2999999999999999E-2</v>
      </c>
      <c r="G840" s="672">
        <f t="shared" ref="G840:G903" si="169">+E840+F840</f>
        <v>4.5999999999999999E-2</v>
      </c>
      <c r="H840" s="302">
        <f t="shared" si="160"/>
        <v>247013.69863013699</v>
      </c>
      <c r="I840" s="253">
        <f t="shared" si="161"/>
        <v>0</v>
      </c>
      <c r="J840" s="394">
        <f t="shared" si="167"/>
        <v>3703369.2971031624</v>
      </c>
      <c r="L840" s="672">
        <f t="shared" si="164"/>
        <v>5.2999999999999999E-2</v>
      </c>
      <c r="M840" s="302">
        <f t="shared" si="168"/>
        <v>290410.9589041096</v>
      </c>
      <c r="N840" s="253">
        <f t="shared" si="165"/>
        <v>0</v>
      </c>
      <c r="O840" s="394">
        <f t="shared" si="157"/>
        <v>11866721.643835748</v>
      </c>
      <c r="P840" s="654"/>
    </row>
    <row r="841" spans="1:16">
      <c r="A841" s="319" t="str">
        <f t="shared" si="162"/>
        <v>17</v>
      </c>
      <c r="B841" s="253" t="str">
        <f t="shared" si="163"/>
        <v>2025-07</v>
      </c>
      <c r="C841" s="253">
        <f t="shared" si="166"/>
        <v>365</v>
      </c>
      <c r="D841" s="350">
        <v>45854</v>
      </c>
      <c r="E841" s="674">
        <f t="shared" si="159"/>
        <v>3.3000000000000002E-2</v>
      </c>
      <c r="F841" s="672">
        <v>1.2999999999999999E-2</v>
      </c>
      <c r="G841" s="672">
        <f t="shared" si="169"/>
        <v>4.5999999999999999E-2</v>
      </c>
      <c r="H841" s="302">
        <f t="shared" si="160"/>
        <v>247013.69863013699</v>
      </c>
      <c r="I841" s="253">
        <f t="shared" si="161"/>
        <v>0</v>
      </c>
      <c r="J841" s="394">
        <f t="shared" si="167"/>
        <v>3950382.9957332993</v>
      </c>
      <c r="L841" s="672">
        <f t="shared" si="164"/>
        <v>5.2999999999999999E-2</v>
      </c>
      <c r="M841" s="302">
        <f t="shared" si="168"/>
        <v>290410.9589041096</v>
      </c>
      <c r="N841" s="253">
        <f t="shared" si="165"/>
        <v>0</v>
      </c>
      <c r="O841" s="394">
        <f t="shared" si="157"/>
        <v>12157132.602739858</v>
      </c>
      <c r="P841" s="654"/>
    </row>
    <row r="842" spans="1:16">
      <c r="A842" s="319" t="str">
        <f t="shared" si="162"/>
        <v>18</v>
      </c>
      <c r="B842" s="253" t="str">
        <f t="shared" si="163"/>
        <v>2025-07</v>
      </c>
      <c r="C842" s="253">
        <f t="shared" si="166"/>
        <v>365</v>
      </c>
      <c r="D842" s="350">
        <v>45855</v>
      </c>
      <c r="E842" s="674">
        <f t="shared" si="159"/>
        <v>3.3000000000000002E-2</v>
      </c>
      <c r="F842" s="672">
        <v>1.2999999999999999E-2</v>
      </c>
      <c r="G842" s="672">
        <f t="shared" si="169"/>
        <v>4.5999999999999999E-2</v>
      </c>
      <c r="H842" s="302">
        <f t="shared" si="160"/>
        <v>247013.69863013699</v>
      </c>
      <c r="I842" s="253">
        <f t="shared" si="161"/>
        <v>0</v>
      </c>
      <c r="J842" s="394">
        <f t="shared" si="167"/>
        <v>4197396.6943634367</v>
      </c>
      <c r="L842" s="672">
        <f t="shared" si="164"/>
        <v>5.2999999999999999E-2</v>
      </c>
      <c r="M842" s="302">
        <f t="shared" si="168"/>
        <v>290410.9589041096</v>
      </c>
      <c r="N842" s="253">
        <f t="shared" si="165"/>
        <v>0</v>
      </c>
      <c r="O842" s="394">
        <f t="shared" si="157"/>
        <v>12447543.561643967</v>
      </c>
      <c r="P842" s="654"/>
    </row>
    <row r="843" spans="1:16">
      <c r="A843" s="319" t="str">
        <f t="shared" si="162"/>
        <v>19</v>
      </c>
      <c r="B843" s="253" t="str">
        <f t="shared" si="163"/>
        <v>2025-07</v>
      </c>
      <c r="C843" s="253">
        <f t="shared" si="166"/>
        <v>365</v>
      </c>
      <c r="D843" s="350">
        <v>45856</v>
      </c>
      <c r="E843" s="674">
        <f t="shared" si="159"/>
        <v>3.3000000000000002E-2</v>
      </c>
      <c r="F843" s="672">
        <v>1.2999999999999999E-2</v>
      </c>
      <c r="G843" s="672">
        <f t="shared" si="169"/>
        <v>4.5999999999999999E-2</v>
      </c>
      <c r="H843" s="302">
        <f t="shared" si="160"/>
        <v>247013.69863013699</v>
      </c>
      <c r="I843" s="253">
        <f t="shared" si="161"/>
        <v>0</v>
      </c>
      <c r="J843" s="394">
        <f t="shared" si="167"/>
        <v>4444410.392993574</v>
      </c>
      <c r="L843" s="672">
        <f t="shared" si="164"/>
        <v>5.2999999999999999E-2</v>
      </c>
      <c r="M843" s="302">
        <f t="shared" si="168"/>
        <v>290410.9589041096</v>
      </c>
      <c r="N843" s="253">
        <f t="shared" si="165"/>
        <v>0</v>
      </c>
      <c r="O843" s="394">
        <f t="shared" si="157"/>
        <v>12737954.520548077</v>
      </c>
      <c r="P843" s="654"/>
    </row>
    <row r="844" spans="1:16">
      <c r="A844" s="319" t="str">
        <f t="shared" si="162"/>
        <v>20</v>
      </c>
      <c r="B844" s="253" t="str">
        <f t="shared" si="163"/>
        <v>2025-07</v>
      </c>
      <c r="C844" s="253">
        <f t="shared" si="166"/>
        <v>365</v>
      </c>
      <c r="D844" s="350">
        <v>45857</v>
      </c>
      <c r="E844" s="674">
        <f t="shared" si="159"/>
        <v>3.3000000000000002E-2</v>
      </c>
      <c r="F844" s="672">
        <v>1.2999999999999999E-2</v>
      </c>
      <c r="G844" s="672">
        <f t="shared" si="169"/>
        <v>4.5999999999999999E-2</v>
      </c>
      <c r="H844" s="302">
        <f t="shared" si="160"/>
        <v>247013.69863013699</v>
      </c>
      <c r="I844" s="253">
        <f t="shared" si="161"/>
        <v>0</v>
      </c>
      <c r="J844" s="394">
        <f t="shared" si="167"/>
        <v>4691424.0916237114</v>
      </c>
      <c r="L844" s="672">
        <f t="shared" si="164"/>
        <v>5.2999999999999999E-2</v>
      </c>
      <c r="M844" s="302">
        <f t="shared" si="168"/>
        <v>290410.9589041096</v>
      </c>
      <c r="N844" s="253">
        <f t="shared" si="165"/>
        <v>0</v>
      </c>
      <c r="O844" s="394">
        <f t="shared" si="157"/>
        <v>13028365.479452187</v>
      </c>
      <c r="P844" s="654"/>
    </row>
    <row r="845" spans="1:16">
      <c r="A845" s="319" t="str">
        <f t="shared" si="162"/>
        <v>21</v>
      </c>
      <c r="B845" s="253" t="str">
        <f t="shared" si="163"/>
        <v>2025-07</v>
      </c>
      <c r="C845" s="253">
        <f t="shared" si="166"/>
        <v>365</v>
      </c>
      <c r="D845" s="350">
        <v>45858</v>
      </c>
      <c r="E845" s="674">
        <f t="shared" si="159"/>
        <v>3.3000000000000002E-2</v>
      </c>
      <c r="F845" s="672">
        <v>1.2999999999999999E-2</v>
      </c>
      <c r="G845" s="672">
        <f t="shared" si="169"/>
        <v>4.5999999999999999E-2</v>
      </c>
      <c r="H845" s="302">
        <f t="shared" si="160"/>
        <v>247013.69863013699</v>
      </c>
      <c r="I845" s="253">
        <f t="shared" si="161"/>
        <v>0</v>
      </c>
      <c r="J845" s="394">
        <f t="shared" si="167"/>
        <v>4938437.7902538488</v>
      </c>
      <c r="L845" s="672">
        <f t="shared" si="164"/>
        <v>5.2999999999999999E-2</v>
      </c>
      <c r="M845" s="302">
        <f t="shared" si="168"/>
        <v>290410.9589041096</v>
      </c>
      <c r="N845" s="253">
        <f t="shared" si="165"/>
        <v>0</v>
      </c>
      <c r="O845" s="394">
        <f t="shared" si="157"/>
        <v>13318776.438356297</v>
      </c>
      <c r="P845" s="654"/>
    </row>
    <row r="846" spans="1:16">
      <c r="A846" s="319" t="str">
        <f t="shared" si="162"/>
        <v>22</v>
      </c>
      <c r="B846" s="253" t="str">
        <f t="shared" si="163"/>
        <v>2025-07</v>
      </c>
      <c r="C846" s="253">
        <f t="shared" si="166"/>
        <v>365</v>
      </c>
      <c r="D846" s="350">
        <v>45859</v>
      </c>
      <c r="E846" s="674">
        <f t="shared" si="159"/>
        <v>3.3000000000000002E-2</v>
      </c>
      <c r="F846" s="672">
        <v>1.2999999999999999E-2</v>
      </c>
      <c r="G846" s="672">
        <f t="shared" si="169"/>
        <v>4.5999999999999999E-2</v>
      </c>
      <c r="H846" s="302">
        <f t="shared" si="160"/>
        <v>247013.69863013699</v>
      </c>
      <c r="I846" s="253">
        <f t="shared" si="161"/>
        <v>0</v>
      </c>
      <c r="J846" s="394">
        <f t="shared" si="167"/>
        <v>5185451.4888839861</v>
      </c>
      <c r="L846" s="672">
        <f t="shared" si="164"/>
        <v>5.2999999999999999E-2</v>
      </c>
      <c r="M846" s="302">
        <f t="shared" si="168"/>
        <v>290410.9589041096</v>
      </c>
      <c r="N846" s="253">
        <f t="shared" si="165"/>
        <v>0</v>
      </c>
      <c r="O846" s="394">
        <f t="shared" si="157"/>
        <v>13609187.397260407</v>
      </c>
      <c r="P846" s="654"/>
    </row>
    <row r="847" spans="1:16">
      <c r="A847" s="319" t="str">
        <f t="shared" si="162"/>
        <v>23</v>
      </c>
      <c r="B847" s="253" t="str">
        <f t="shared" si="163"/>
        <v>2025-07</v>
      </c>
      <c r="C847" s="253">
        <f t="shared" si="166"/>
        <v>365</v>
      </c>
      <c r="D847" s="350">
        <v>45860</v>
      </c>
      <c r="E847" s="674">
        <f t="shared" si="159"/>
        <v>3.3000000000000002E-2</v>
      </c>
      <c r="F847" s="672">
        <v>1.2999999999999999E-2</v>
      </c>
      <c r="G847" s="672">
        <f t="shared" si="169"/>
        <v>4.5999999999999999E-2</v>
      </c>
      <c r="H847" s="302">
        <f t="shared" si="160"/>
        <v>247013.69863013699</v>
      </c>
      <c r="I847" s="253">
        <f t="shared" si="161"/>
        <v>0</v>
      </c>
      <c r="J847" s="394">
        <f t="shared" si="167"/>
        <v>5432465.1875141235</v>
      </c>
      <c r="L847" s="672">
        <f t="shared" si="164"/>
        <v>5.2999999999999999E-2</v>
      </c>
      <c r="M847" s="302">
        <f t="shared" si="168"/>
        <v>290410.9589041096</v>
      </c>
      <c r="N847" s="253">
        <f t="shared" si="165"/>
        <v>0</v>
      </c>
      <c r="O847" s="394">
        <f t="shared" si="157"/>
        <v>13899598.356164517</v>
      </c>
      <c r="P847" s="654"/>
    </row>
    <row r="848" spans="1:16">
      <c r="A848" s="319" t="str">
        <f t="shared" si="162"/>
        <v>24</v>
      </c>
      <c r="B848" s="253" t="str">
        <f t="shared" si="163"/>
        <v>2025-07</v>
      </c>
      <c r="C848" s="253">
        <f t="shared" si="166"/>
        <v>365</v>
      </c>
      <c r="D848" s="350">
        <v>45861</v>
      </c>
      <c r="E848" s="674">
        <f t="shared" si="159"/>
        <v>3.3000000000000002E-2</v>
      </c>
      <c r="F848" s="672">
        <v>1.2999999999999999E-2</v>
      </c>
      <c r="G848" s="672">
        <f t="shared" si="169"/>
        <v>4.5999999999999999E-2</v>
      </c>
      <c r="H848" s="302">
        <f t="shared" si="160"/>
        <v>247013.69863013699</v>
      </c>
      <c r="I848" s="253">
        <f t="shared" si="161"/>
        <v>0</v>
      </c>
      <c r="J848" s="394">
        <f t="shared" si="167"/>
        <v>5679478.8861442609</v>
      </c>
      <c r="L848" s="672">
        <f t="shared" si="164"/>
        <v>5.2999999999999999E-2</v>
      </c>
      <c r="M848" s="302">
        <f t="shared" si="168"/>
        <v>290410.9589041096</v>
      </c>
      <c r="N848" s="253">
        <f t="shared" si="165"/>
        <v>0</v>
      </c>
      <c r="O848" s="394">
        <f t="shared" si="157"/>
        <v>14190009.315068627</v>
      </c>
      <c r="P848" s="654"/>
    </row>
    <row r="849" spans="1:16">
      <c r="A849" s="319" t="str">
        <f t="shared" si="162"/>
        <v>25</v>
      </c>
      <c r="B849" s="253" t="str">
        <f t="shared" si="163"/>
        <v>2025-07</v>
      </c>
      <c r="C849" s="253">
        <f t="shared" si="166"/>
        <v>365</v>
      </c>
      <c r="D849" s="350">
        <v>45862</v>
      </c>
      <c r="E849" s="674">
        <f t="shared" si="159"/>
        <v>3.3000000000000002E-2</v>
      </c>
      <c r="F849" s="672">
        <v>1.2999999999999999E-2</v>
      </c>
      <c r="G849" s="672">
        <f t="shared" si="169"/>
        <v>4.5999999999999999E-2</v>
      </c>
      <c r="H849" s="302">
        <f t="shared" si="160"/>
        <v>247013.69863013699</v>
      </c>
      <c r="I849" s="253">
        <f t="shared" si="161"/>
        <v>0</v>
      </c>
      <c r="J849" s="394">
        <f t="shared" si="167"/>
        <v>5926492.5847743982</v>
      </c>
      <c r="L849" s="672">
        <f t="shared" si="164"/>
        <v>5.2999999999999999E-2</v>
      </c>
      <c r="M849" s="302">
        <f t="shared" si="168"/>
        <v>290410.9589041096</v>
      </c>
      <c r="N849" s="253">
        <f t="shared" si="165"/>
        <v>0</v>
      </c>
      <c r="O849" s="394">
        <f t="shared" si="157"/>
        <v>14480420.273972737</v>
      </c>
      <c r="P849" s="654"/>
    </row>
    <row r="850" spans="1:16">
      <c r="A850" s="319" t="str">
        <f t="shared" si="162"/>
        <v>26</v>
      </c>
      <c r="B850" s="253" t="str">
        <f t="shared" si="163"/>
        <v>2025-07</v>
      </c>
      <c r="C850" s="253">
        <f t="shared" si="166"/>
        <v>365</v>
      </c>
      <c r="D850" s="350">
        <v>45863</v>
      </c>
      <c r="E850" s="674">
        <f t="shared" si="159"/>
        <v>3.3000000000000002E-2</v>
      </c>
      <c r="F850" s="672">
        <v>1.2999999999999999E-2</v>
      </c>
      <c r="G850" s="672">
        <f t="shared" si="169"/>
        <v>4.5999999999999999E-2</v>
      </c>
      <c r="H850" s="302">
        <f t="shared" si="160"/>
        <v>247013.69863013699</v>
      </c>
      <c r="I850" s="253">
        <f t="shared" si="161"/>
        <v>0</v>
      </c>
      <c r="J850" s="394">
        <f t="shared" si="167"/>
        <v>6173506.2834045356</v>
      </c>
      <c r="L850" s="672">
        <f t="shared" si="164"/>
        <v>5.2999999999999999E-2</v>
      </c>
      <c r="M850" s="302">
        <f t="shared" si="168"/>
        <v>290410.9589041096</v>
      </c>
      <c r="N850" s="253">
        <f t="shared" si="165"/>
        <v>0</v>
      </c>
      <c r="O850" s="394">
        <f t="shared" si="157"/>
        <v>14770831.232876847</v>
      </c>
      <c r="P850" s="654"/>
    </row>
    <row r="851" spans="1:16">
      <c r="A851" s="319" t="str">
        <f t="shared" si="162"/>
        <v>27</v>
      </c>
      <c r="B851" s="253" t="str">
        <f t="shared" si="163"/>
        <v>2025-07</v>
      </c>
      <c r="C851" s="253">
        <f t="shared" si="166"/>
        <v>365</v>
      </c>
      <c r="D851" s="350">
        <v>45864</v>
      </c>
      <c r="E851" s="674">
        <f t="shared" si="159"/>
        <v>3.3000000000000002E-2</v>
      </c>
      <c r="F851" s="672">
        <v>1.2999999999999999E-2</v>
      </c>
      <c r="G851" s="672">
        <f t="shared" si="169"/>
        <v>4.5999999999999999E-2</v>
      </c>
      <c r="H851" s="302">
        <f t="shared" si="160"/>
        <v>247013.69863013699</v>
      </c>
      <c r="I851" s="253">
        <f t="shared" si="161"/>
        <v>0</v>
      </c>
      <c r="J851" s="394">
        <f t="shared" si="167"/>
        <v>6420519.982034673</v>
      </c>
      <c r="L851" s="672">
        <f t="shared" si="164"/>
        <v>5.2999999999999999E-2</v>
      </c>
      <c r="M851" s="302">
        <f t="shared" si="168"/>
        <v>290410.9589041096</v>
      </c>
      <c r="N851" s="253">
        <f t="shared" si="165"/>
        <v>0</v>
      </c>
      <c r="O851" s="394">
        <f t="shared" si="157"/>
        <v>15061242.191780956</v>
      </c>
      <c r="P851" s="654"/>
    </row>
    <row r="852" spans="1:16">
      <c r="A852" s="319" t="str">
        <f t="shared" si="162"/>
        <v>28</v>
      </c>
      <c r="B852" s="253" t="str">
        <f t="shared" si="163"/>
        <v>2025-07</v>
      </c>
      <c r="C852" s="253">
        <f t="shared" si="166"/>
        <v>365</v>
      </c>
      <c r="D852" s="350">
        <v>45865</v>
      </c>
      <c r="E852" s="674">
        <f t="shared" si="159"/>
        <v>3.3000000000000002E-2</v>
      </c>
      <c r="F852" s="672">
        <v>1.2999999999999999E-2</v>
      </c>
      <c r="G852" s="672">
        <f t="shared" si="169"/>
        <v>4.5999999999999999E-2</v>
      </c>
      <c r="H852" s="302">
        <f t="shared" si="160"/>
        <v>247013.69863013699</v>
      </c>
      <c r="I852" s="253">
        <f t="shared" si="161"/>
        <v>0</v>
      </c>
      <c r="J852" s="394">
        <f t="shared" si="167"/>
        <v>6667533.6806648104</v>
      </c>
      <c r="L852" s="672">
        <f t="shared" si="164"/>
        <v>5.2999999999999999E-2</v>
      </c>
      <c r="M852" s="302">
        <f t="shared" si="168"/>
        <v>290410.9589041096</v>
      </c>
      <c r="N852" s="253">
        <f t="shared" si="165"/>
        <v>0</v>
      </c>
      <c r="O852" s="394">
        <f t="shared" ref="O852:O915" si="170">O851+M852-N852</f>
        <v>15351653.150685066</v>
      </c>
      <c r="P852" s="654"/>
    </row>
    <row r="853" spans="1:16">
      <c r="A853" s="319" t="str">
        <f t="shared" si="162"/>
        <v>29</v>
      </c>
      <c r="B853" s="253" t="str">
        <f t="shared" si="163"/>
        <v>2025-07</v>
      </c>
      <c r="C853" s="253">
        <f t="shared" si="166"/>
        <v>365</v>
      </c>
      <c r="D853" s="350">
        <v>45866</v>
      </c>
      <c r="E853" s="674">
        <f t="shared" si="159"/>
        <v>3.3000000000000002E-2</v>
      </c>
      <c r="F853" s="672">
        <v>1.2999999999999999E-2</v>
      </c>
      <c r="G853" s="672">
        <f t="shared" si="169"/>
        <v>4.5999999999999999E-2</v>
      </c>
      <c r="H853" s="302">
        <f t="shared" si="160"/>
        <v>247013.69863013699</v>
      </c>
      <c r="I853" s="253">
        <f t="shared" si="161"/>
        <v>0</v>
      </c>
      <c r="J853" s="394">
        <f t="shared" si="167"/>
        <v>6914547.3792949477</v>
      </c>
      <c r="L853" s="672">
        <f t="shared" si="164"/>
        <v>5.2999999999999999E-2</v>
      </c>
      <c r="M853" s="302">
        <f t="shared" si="168"/>
        <v>290410.9589041096</v>
      </c>
      <c r="N853" s="253">
        <f t="shared" si="165"/>
        <v>0</v>
      </c>
      <c r="O853" s="394">
        <f t="shared" si="170"/>
        <v>15642064.109589176</v>
      </c>
      <c r="P853" s="654"/>
    </row>
    <row r="854" spans="1:16">
      <c r="A854" s="319" t="str">
        <f t="shared" si="162"/>
        <v>30</v>
      </c>
      <c r="B854" s="253" t="str">
        <f t="shared" si="163"/>
        <v>2025-07</v>
      </c>
      <c r="C854" s="253">
        <f t="shared" si="166"/>
        <v>365</v>
      </c>
      <c r="D854" s="350">
        <v>45867</v>
      </c>
      <c r="E854" s="674">
        <f t="shared" si="159"/>
        <v>3.3000000000000002E-2</v>
      </c>
      <c r="F854" s="672">
        <v>1.2999999999999999E-2</v>
      </c>
      <c r="G854" s="672">
        <f t="shared" si="169"/>
        <v>4.5999999999999999E-2</v>
      </c>
      <c r="H854" s="302">
        <f t="shared" si="160"/>
        <v>247013.69863013699</v>
      </c>
      <c r="I854" s="253">
        <f t="shared" si="161"/>
        <v>0</v>
      </c>
      <c r="J854" s="394">
        <f t="shared" si="167"/>
        <v>7161561.0779250851</v>
      </c>
      <c r="L854" s="672">
        <f t="shared" si="164"/>
        <v>5.2999999999999999E-2</v>
      </c>
      <c r="M854" s="302">
        <f t="shared" si="168"/>
        <v>290410.9589041096</v>
      </c>
      <c r="N854" s="253">
        <f t="shared" si="165"/>
        <v>0</v>
      </c>
      <c r="O854" s="394">
        <f t="shared" si="170"/>
        <v>15932475.068493286</v>
      </c>
      <c r="P854" s="654"/>
    </row>
    <row r="855" spans="1:16">
      <c r="A855" s="319" t="str">
        <f t="shared" si="162"/>
        <v>31</v>
      </c>
      <c r="B855" s="253" t="str">
        <f t="shared" si="163"/>
        <v>2025-07</v>
      </c>
      <c r="C855" s="253">
        <f t="shared" si="166"/>
        <v>365</v>
      </c>
      <c r="D855" s="350">
        <v>45868</v>
      </c>
      <c r="E855" s="674">
        <f t="shared" si="159"/>
        <v>3.3000000000000002E-2</v>
      </c>
      <c r="F855" s="672">
        <v>1.2999999999999999E-2</v>
      </c>
      <c r="G855" s="672">
        <f t="shared" si="169"/>
        <v>4.5999999999999999E-2</v>
      </c>
      <c r="H855" s="302">
        <f t="shared" si="160"/>
        <v>247013.69863013699</v>
      </c>
      <c r="I855" s="253">
        <f t="shared" si="161"/>
        <v>0</v>
      </c>
      <c r="J855" s="394">
        <f t="shared" si="167"/>
        <v>7408574.7765552225</v>
      </c>
      <c r="L855" s="672">
        <f t="shared" si="164"/>
        <v>5.2999999999999999E-2</v>
      </c>
      <c r="M855" s="302">
        <f t="shared" si="168"/>
        <v>290410.9589041096</v>
      </c>
      <c r="N855" s="253">
        <f t="shared" si="165"/>
        <v>0</v>
      </c>
      <c r="O855" s="394">
        <f t="shared" si="170"/>
        <v>16222886.027397396</v>
      </c>
      <c r="P855" s="654"/>
    </row>
    <row r="856" spans="1:16">
      <c r="A856" s="319" t="str">
        <f t="shared" si="162"/>
        <v>01</v>
      </c>
      <c r="B856" s="253" t="str">
        <f t="shared" si="163"/>
        <v>2025-07</v>
      </c>
      <c r="C856" s="253">
        <f t="shared" si="166"/>
        <v>365</v>
      </c>
      <c r="D856" s="350">
        <v>45869</v>
      </c>
      <c r="E856" s="674">
        <f t="shared" si="159"/>
        <v>3.3000000000000002E-2</v>
      </c>
      <c r="F856" s="672">
        <v>1.2999999999999999E-2</v>
      </c>
      <c r="G856" s="672">
        <f t="shared" si="169"/>
        <v>4.5999999999999999E-2</v>
      </c>
      <c r="H856" s="302">
        <f t="shared" si="160"/>
        <v>247013.69863013699</v>
      </c>
      <c r="I856" s="962">
        <v>7657424</v>
      </c>
      <c r="J856" s="394">
        <f t="shared" si="167"/>
        <v>-1835.5248146401718</v>
      </c>
      <c r="L856" s="672">
        <f t="shared" si="164"/>
        <v>5.2999999999999999E-2</v>
      </c>
      <c r="M856" s="302">
        <f t="shared" si="168"/>
        <v>290410.9589041096</v>
      </c>
      <c r="N856" s="253">
        <f t="shared" si="165"/>
        <v>7657424</v>
      </c>
      <c r="O856" s="394">
        <f t="shared" si="170"/>
        <v>8855872.9863015059</v>
      </c>
      <c r="P856" s="654"/>
    </row>
    <row r="857" spans="1:16">
      <c r="A857" s="319" t="str">
        <f t="shared" si="162"/>
        <v>02</v>
      </c>
      <c r="B857" s="253" t="str">
        <f t="shared" si="163"/>
        <v>2025-08</v>
      </c>
      <c r="C857" s="253">
        <f t="shared" si="166"/>
        <v>365</v>
      </c>
      <c r="D857" s="350">
        <v>45870</v>
      </c>
      <c r="E857" s="674">
        <f t="shared" si="159"/>
        <v>3.3000000000000002E-2</v>
      </c>
      <c r="F857" s="672">
        <v>1.2999999999999999E-2</v>
      </c>
      <c r="G857" s="672">
        <f t="shared" si="169"/>
        <v>4.5999999999999999E-2</v>
      </c>
      <c r="H857" s="302">
        <f t="shared" si="160"/>
        <v>247013.69863013699</v>
      </c>
      <c r="I857" s="253">
        <f t="shared" si="161"/>
        <v>0</v>
      </c>
      <c r="J857" s="394">
        <f t="shared" si="167"/>
        <v>245178.17381549682</v>
      </c>
      <c r="L857" s="672">
        <f t="shared" si="164"/>
        <v>5.2999999999999999E-2</v>
      </c>
      <c r="M857" s="302">
        <f t="shared" si="168"/>
        <v>290410.9589041096</v>
      </c>
      <c r="N857" s="253">
        <f t="shared" si="165"/>
        <v>0</v>
      </c>
      <c r="O857" s="394">
        <f t="shared" si="170"/>
        <v>9146283.9452056158</v>
      </c>
      <c r="P857" s="654"/>
    </row>
    <row r="858" spans="1:16">
      <c r="A858" s="319" t="str">
        <f t="shared" si="162"/>
        <v>03</v>
      </c>
      <c r="B858" s="253" t="str">
        <f t="shared" si="163"/>
        <v>2025-08</v>
      </c>
      <c r="C858" s="253">
        <f t="shared" si="166"/>
        <v>365</v>
      </c>
      <c r="D858" s="350">
        <v>45871</v>
      </c>
      <c r="E858" s="674">
        <f t="shared" si="159"/>
        <v>3.3000000000000002E-2</v>
      </c>
      <c r="F858" s="672">
        <v>1.2999999999999999E-2</v>
      </c>
      <c r="G858" s="672">
        <f t="shared" si="169"/>
        <v>4.5999999999999999E-2</v>
      </c>
      <c r="H858" s="302">
        <f t="shared" si="160"/>
        <v>247013.69863013699</v>
      </c>
      <c r="I858" s="253">
        <f t="shared" si="161"/>
        <v>0</v>
      </c>
      <c r="J858" s="394">
        <f t="shared" si="167"/>
        <v>492191.87244563381</v>
      </c>
      <c r="L858" s="672">
        <f t="shared" si="164"/>
        <v>5.2999999999999999E-2</v>
      </c>
      <c r="M858" s="302">
        <f t="shared" si="168"/>
        <v>290410.9589041096</v>
      </c>
      <c r="N858" s="253">
        <f t="shared" si="165"/>
        <v>0</v>
      </c>
      <c r="O858" s="394">
        <f t="shared" si="170"/>
        <v>9436694.9041097257</v>
      </c>
      <c r="P858" s="654"/>
    </row>
    <row r="859" spans="1:16">
      <c r="A859" s="319" t="str">
        <f t="shared" si="162"/>
        <v>04</v>
      </c>
      <c r="B859" s="253" t="str">
        <f t="shared" si="163"/>
        <v>2025-08</v>
      </c>
      <c r="C859" s="253">
        <f t="shared" si="166"/>
        <v>365</v>
      </c>
      <c r="D859" s="350">
        <v>45872</v>
      </c>
      <c r="E859" s="674">
        <f t="shared" si="159"/>
        <v>3.3000000000000002E-2</v>
      </c>
      <c r="F859" s="672">
        <v>1.2999999999999999E-2</v>
      </c>
      <c r="G859" s="672">
        <f t="shared" si="169"/>
        <v>4.5999999999999999E-2</v>
      </c>
      <c r="H859" s="302">
        <f t="shared" si="160"/>
        <v>247013.69863013699</v>
      </c>
      <c r="I859" s="253">
        <f t="shared" si="161"/>
        <v>0</v>
      </c>
      <c r="J859" s="394">
        <f t="shared" si="167"/>
        <v>739205.57107577077</v>
      </c>
      <c r="L859" s="672">
        <f t="shared" si="164"/>
        <v>5.2999999999999999E-2</v>
      </c>
      <c r="M859" s="302">
        <f t="shared" si="168"/>
        <v>290410.9589041096</v>
      </c>
      <c r="N859" s="253">
        <f t="shared" si="165"/>
        <v>0</v>
      </c>
      <c r="O859" s="394">
        <f t="shared" si="170"/>
        <v>9727105.8630138356</v>
      </c>
      <c r="P859" s="654"/>
    </row>
    <row r="860" spans="1:16">
      <c r="A860" s="319" t="str">
        <f t="shared" si="162"/>
        <v>05</v>
      </c>
      <c r="B860" s="253" t="str">
        <f t="shared" si="163"/>
        <v>2025-08</v>
      </c>
      <c r="C860" s="253">
        <f t="shared" si="166"/>
        <v>365</v>
      </c>
      <c r="D860" s="350">
        <v>45873</v>
      </c>
      <c r="E860" s="674">
        <f t="shared" si="159"/>
        <v>3.3000000000000002E-2</v>
      </c>
      <c r="F860" s="672">
        <v>1.2999999999999999E-2</v>
      </c>
      <c r="G860" s="672">
        <f t="shared" si="169"/>
        <v>4.5999999999999999E-2</v>
      </c>
      <c r="H860" s="302">
        <f t="shared" si="160"/>
        <v>247013.69863013699</v>
      </c>
      <c r="I860" s="253">
        <f t="shared" si="161"/>
        <v>0</v>
      </c>
      <c r="J860" s="394">
        <f t="shared" si="167"/>
        <v>986219.26970590779</v>
      </c>
      <c r="L860" s="672">
        <f t="shared" si="164"/>
        <v>5.2999999999999999E-2</v>
      </c>
      <c r="M860" s="302">
        <f t="shared" si="168"/>
        <v>290410.9589041096</v>
      </c>
      <c r="N860" s="253">
        <f t="shared" si="165"/>
        <v>0</v>
      </c>
      <c r="O860" s="394">
        <f t="shared" si="170"/>
        <v>10017516.821917946</v>
      </c>
      <c r="P860" s="654"/>
    </row>
    <row r="861" spans="1:16">
      <c r="A861" s="319" t="str">
        <f t="shared" si="162"/>
        <v>06</v>
      </c>
      <c r="B861" s="253" t="str">
        <f t="shared" si="163"/>
        <v>2025-08</v>
      </c>
      <c r="C861" s="253">
        <f t="shared" si="166"/>
        <v>365</v>
      </c>
      <c r="D861" s="350">
        <v>45874</v>
      </c>
      <c r="E861" s="674">
        <f t="shared" si="159"/>
        <v>3.3000000000000002E-2</v>
      </c>
      <c r="F861" s="672">
        <v>1.2999999999999999E-2</v>
      </c>
      <c r="G861" s="672">
        <f t="shared" si="169"/>
        <v>4.5999999999999999E-2</v>
      </c>
      <c r="H861" s="302">
        <f t="shared" si="160"/>
        <v>247013.69863013699</v>
      </c>
      <c r="I861" s="253">
        <f t="shared" si="161"/>
        <v>0</v>
      </c>
      <c r="J861" s="394">
        <f t="shared" si="167"/>
        <v>1233232.9683360448</v>
      </c>
      <c r="L861" s="672">
        <f t="shared" si="164"/>
        <v>5.2999999999999999E-2</v>
      </c>
      <c r="M861" s="302">
        <f t="shared" si="168"/>
        <v>290410.9589041096</v>
      </c>
      <c r="N861" s="253">
        <f t="shared" si="165"/>
        <v>0</v>
      </c>
      <c r="O861" s="394">
        <f t="shared" si="170"/>
        <v>10307927.780822055</v>
      </c>
      <c r="P861" s="654"/>
    </row>
    <row r="862" spans="1:16">
      <c r="A862" s="319" t="str">
        <f t="shared" si="162"/>
        <v>07</v>
      </c>
      <c r="B862" s="253" t="str">
        <f t="shared" si="163"/>
        <v>2025-08</v>
      </c>
      <c r="C862" s="253">
        <f t="shared" si="166"/>
        <v>365</v>
      </c>
      <c r="D862" s="350">
        <v>45875</v>
      </c>
      <c r="E862" s="674">
        <f t="shared" si="159"/>
        <v>3.3000000000000002E-2</v>
      </c>
      <c r="F862" s="672">
        <v>1.2999999999999999E-2</v>
      </c>
      <c r="G862" s="672">
        <f t="shared" si="169"/>
        <v>4.5999999999999999E-2</v>
      </c>
      <c r="H862" s="302">
        <f t="shared" si="160"/>
        <v>247013.69863013699</v>
      </c>
      <c r="I862" s="253">
        <f t="shared" si="161"/>
        <v>0</v>
      </c>
      <c r="J862" s="394">
        <f t="shared" si="167"/>
        <v>1480246.6669661817</v>
      </c>
      <c r="L862" s="672">
        <f t="shared" si="164"/>
        <v>5.2999999999999999E-2</v>
      </c>
      <c r="M862" s="302">
        <f t="shared" si="168"/>
        <v>290410.9589041096</v>
      </c>
      <c r="N862" s="253">
        <f t="shared" si="165"/>
        <v>0</v>
      </c>
      <c r="O862" s="394">
        <f t="shared" si="170"/>
        <v>10598338.739726165</v>
      </c>
      <c r="P862" s="654"/>
    </row>
    <row r="863" spans="1:16">
      <c r="A863" s="319" t="str">
        <f t="shared" si="162"/>
        <v>08</v>
      </c>
      <c r="B863" s="253" t="str">
        <f t="shared" si="163"/>
        <v>2025-08</v>
      </c>
      <c r="C863" s="253">
        <f t="shared" si="166"/>
        <v>365</v>
      </c>
      <c r="D863" s="350">
        <v>45876</v>
      </c>
      <c r="E863" s="674">
        <f t="shared" si="159"/>
        <v>3.3000000000000002E-2</v>
      </c>
      <c r="F863" s="672">
        <v>1.2999999999999999E-2</v>
      </c>
      <c r="G863" s="672">
        <f t="shared" si="169"/>
        <v>4.5999999999999999E-2</v>
      </c>
      <c r="H863" s="302">
        <f t="shared" si="160"/>
        <v>247013.69863013699</v>
      </c>
      <c r="I863" s="253">
        <f t="shared" si="161"/>
        <v>0</v>
      </c>
      <c r="J863" s="394">
        <f t="shared" si="167"/>
        <v>1727260.3655963186</v>
      </c>
      <c r="L863" s="672">
        <f t="shared" si="164"/>
        <v>5.2999999999999999E-2</v>
      </c>
      <c r="M863" s="302">
        <f t="shared" si="168"/>
        <v>290410.9589041096</v>
      </c>
      <c r="N863" s="253">
        <f t="shared" si="165"/>
        <v>0</v>
      </c>
      <c r="O863" s="394">
        <f t="shared" si="170"/>
        <v>10888749.698630275</v>
      </c>
      <c r="P863" s="654"/>
    </row>
    <row r="864" spans="1:16">
      <c r="A864" s="319" t="str">
        <f t="shared" si="162"/>
        <v>09</v>
      </c>
      <c r="B864" s="253" t="str">
        <f t="shared" si="163"/>
        <v>2025-08</v>
      </c>
      <c r="C864" s="253">
        <f t="shared" si="166"/>
        <v>365</v>
      </c>
      <c r="D864" s="350">
        <v>45877</v>
      </c>
      <c r="E864" s="674">
        <f t="shared" si="159"/>
        <v>3.3000000000000002E-2</v>
      </c>
      <c r="F864" s="672">
        <v>1.2999999999999999E-2</v>
      </c>
      <c r="G864" s="672">
        <f t="shared" si="169"/>
        <v>4.5999999999999999E-2</v>
      </c>
      <c r="H864" s="302">
        <f t="shared" si="160"/>
        <v>247013.69863013699</v>
      </c>
      <c r="I864" s="253">
        <f t="shared" si="161"/>
        <v>0</v>
      </c>
      <c r="J864" s="394">
        <f t="shared" si="167"/>
        <v>1974274.0642264555</v>
      </c>
      <c r="L864" s="672">
        <f t="shared" si="164"/>
        <v>5.2999999999999999E-2</v>
      </c>
      <c r="M864" s="302">
        <f t="shared" si="168"/>
        <v>290410.9589041096</v>
      </c>
      <c r="N864" s="253">
        <f t="shared" si="165"/>
        <v>0</v>
      </c>
      <c r="O864" s="394">
        <f t="shared" si="170"/>
        <v>11179160.657534385</v>
      </c>
      <c r="P864" s="654"/>
    </row>
    <row r="865" spans="1:16">
      <c r="A865" s="319" t="str">
        <f t="shared" si="162"/>
        <v>10</v>
      </c>
      <c r="B865" s="253" t="str">
        <f t="shared" si="163"/>
        <v>2025-08</v>
      </c>
      <c r="C865" s="253">
        <f t="shared" si="166"/>
        <v>365</v>
      </c>
      <c r="D865" s="350">
        <v>45878</v>
      </c>
      <c r="E865" s="674">
        <f t="shared" si="159"/>
        <v>3.3000000000000002E-2</v>
      </c>
      <c r="F865" s="672">
        <v>1.2999999999999999E-2</v>
      </c>
      <c r="G865" s="672">
        <f t="shared" si="169"/>
        <v>4.5999999999999999E-2</v>
      </c>
      <c r="H865" s="302">
        <f t="shared" si="160"/>
        <v>247013.69863013699</v>
      </c>
      <c r="I865" s="253">
        <f t="shared" si="161"/>
        <v>0</v>
      </c>
      <c r="J865" s="394">
        <f t="shared" si="167"/>
        <v>2221287.7628565924</v>
      </c>
      <c r="L865" s="672">
        <f t="shared" si="164"/>
        <v>5.2999999999999999E-2</v>
      </c>
      <c r="M865" s="302">
        <f t="shared" si="168"/>
        <v>290410.9589041096</v>
      </c>
      <c r="N865" s="253">
        <f t="shared" si="165"/>
        <v>0</v>
      </c>
      <c r="O865" s="394">
        <f t="shared" si="170"/>
        <v>11469571.616438495</v>
      </c>
      <c r="P865" s="654"/>
    </row>
    <row r="866" spans="1:16">
      <c r="A866" s="319" t="str">
        <f t="shared" si="162"/>
        <v>11</v>
      </c>
      <c r="B866" s="253" t="str">
        <f t="shared" si="163"/>
        <v>2025-08</v>
      </c>
      <c r="C866" s="253">
        <f t="shared" si="166"/>
        <v>365</v>
      </c>
      <c r="D866" s="350">
        <v>45879</v>
      </c>
      <c r="E866" s="674">
        <f t="shared" si="159"/>
        <v>3.3000000000000002E-2</v>
      </c>
      <c r="F866" s="672">
        <v>1.2999999999999999E-2</v>
      </c>
      <c r="G866" s="672">
        <f t="shared" si="169"/>
        <v>4.5999999999999999E-2</v>
      </c>
      <c r="H866" s="302">
        <f t="shared" si="160"/>
        <v>247013.69863013699</v>
      </c>
      <c r="I866" s="253">
        <f t="shared" si="161"/>
        <v>0</v>
      </c>
      <c r="J866" s="394">
        <f t="shared" si="167"/>
        <v>2468301.4614867293</v>
      </c>
      <c r="L866" s="672">
        <f t="shared" si="164"/>
        <v>5.2999999999999999E-2</v>
      </c>
      <c r="M866" s="302">
        <f t="shared" si="168"/>
        <v>290410.9589041096</v>
      </c>
      <c r="N866" s="253">
        <f t="shared" si="165"/>
        <v>0</v>
      </c>
      <c r="O866" s="394">
        <f t="shared" si="170"/>
        <v>11759982.575342605</v>
      </c>
      <c r="P866" s="654"/>
    </row>
    <row r="867" spans="1:16">
      <c r="A867" s="319" t="str">
        <f t="shared" si="162"/>
        <v>12</v>
      </c>
      <c r="B867" s="253" t="str">
        <f t="shared" si="163"/>
        <v>2025-08</v>
      </c>
      <c r="C867" s="253">
        <f t="shared" si="166"/>
        <v>365</v>
      </c>
      <c r="D867" s="350">
        <v>45880</v>
      </c>
      <c r="E867" s="674">
        <f t="shared" si="159"/>
        <v>3.3000000000000002E-2</v>
      </c>
      <c r="F867" s="672">
        <v>1.2999999999999999E-2</v>
      </c>
      <c r="G867" s="672">
        <f t="shared" si="169"/>
        <v>4.5999999999999999E-2</v>
      </c>
      <c r="H867" s="302">
        <f t="shared" si="160"/>
        <v>247013.69863013699</v>
      </c>
      <c r="I867" s="253">
        <f t="shared" si="161"/>
        <v>0</v>
      </c>
      <c r="J867" s="394">
        <f t="shared" si="167"/>
        <v>2715315.1601168662</v>
      </c>
      <c r="L867" s="672">
        <f t="shared" si="164"/>
        <v>5.2999999999999999E-2</v>
      </c>
      <c r="M867" s="302">
        <f t="shared" si="168"/>
        <v>290410.9589041096</v>
      </c>
      <c r="N867" s="253">
        <f t="shared" si="165"/>
        <v>0</v>
      </c>
      <c r="O867" s="394">
        <f t="shared" si="170"/>
        <v>12050393.534246715</v>
      </c>
      <c r="P867" s="654"/>
    </row>
    <row r="868" spans="1:16">
      <c r="A868" s="319" t="str">
        <f t="shared" si="162"/>
        <v>13</v>
      </c>
      <c r="B868" s="253" t="str">
        <f t="shared" si="163"/>
        <v>2025-08</v>
      </c>
      <c r="C868" s="253">
        <f t="shared" si="166"/>
        <v>365</v>
      </c>
      <c r="D868" s="350">
        <v>45881</v>
      </c>
      <c r="E868" s="674">
        <f t="shared" si="159"/>
        <v>3.3000000000000002E-2</v>
      </c>
      <c r="F868" s="672">
        <v>1.2999999999999999E-2</v>
      </c>
      <c r="G868" s="672">
        <f t="shared" si="169"/>
        <v>4.5999999999999999E-2</v>
      </c>
      <c r="H868" s="302">
        <f t="shared" si="160"/>
        <v>247013.69863013699</v>
      </c>
      <c r="I868" s="253">
        <f t="shared" si="161"/>
        <v>0</v>
      </c>
      <c r="J868" s="394">
        <f t="shared" si="167"/>
        <v>2962328.8587470031</v>
      </c>
      <c r="L868" s="672">
        <f t="shared" si="164"/>
        <v>5.2999999999999999E-2</v>
      </c>
      <c r="M868" s="302">
        <f t="shared" si="168"/>
        <v>290410.9589041096</v>
      </c>
      <c r="N868" s="253">
        <f t="shared" si="165"/>
        <v>0</v>
      </c>
      <c r="O868" s="394">
        <f t="shared" si="170"/>
        <v>12340804.493150825</v>
      </c>
      <c r="P868" s="654"/>
    </row>
    <row r="869" spans="1:16">
      <c r="A869" s="319" t="str">
        <f t="shared" si="162"/>
        <v>14</v>
      </c>
      <c r="B869" s="253" t="str">
        <f t="shared" si="163"/>
        <v>2025-08</v>
      </c>
      <c r="C869" s="253">
        <f t="shared" si="166"/>
        <v>365</v>
      </c>
      <c r="D869" s="350">
        <v>45882</v>
      </c>
      <c r="E869" s="674">
        <f t="shared" si="159"/>
        <v>3.3000000000000002E-2</v>
      </c>
      <c r="F869" s="672">
        <v>1.2999999999999999E-2</v>
      </c>
      <c r="G869" s="672">
        <f t="shared" si="169"/>
        <v>4.5999999999999999E-2</v>
      </c>
      <c r="H869" s="302">
        <f t="shared" si="160"/>
        <v>247013.69863013699</v>
      </c>
      <c r="I869" s="253">
        <f t="shared" si="161"/>
        <v>0</v>
      </c>
      <c r="J869" s="394">
        <f t="shared" si="167"/>
        <v>3209342.55737714</v>
      </c>
      <c r="L869" s="672">
        <f t="shared" si="164"/>
        <v>5.2999999999999999E-2</v>
      </c>
      <c r="M869" s="302">
        <f t="shared" si="168"/>
        <v>290410.9589041096</v>
      </c>
      <c r="N869" s="253">
        <f t="shared" si="165"/>
        <v>0</v>
      </c>
      <c r="O869" s="394">
        <f t="shared" si="170"/>
        <v>12631215.452054935</v>
      </c>
      <c r="P869" s="654"/>
    </row>
    <row r="870" spans="1:16">
      <c r="A870" s="319" t="str">
        <f t="shared" si="162"/>
        <v>15</v>
      </c>
      <c r="B870" s="253" t="str">
        <f t="shared" si="163"/>
        <v>2025-08</v>
      </c>
      <c r="C870" s="253">
        <f t="shared" si="166"/>
        <v>365</v>
      </c>
      <c r="D870" s="350">
        <v>45883</v>
      </c>
      <c r="E870" s="674">
        <f t="shared" si="159"/>
        <v>3.3000000000000002E-2</v>
      </c>
      <c r="F870" s="672">
        <v>1.2999999999999999E-2</v>
      </c>
      <c r="G870" s="672">
        <f t="shared" si="169"/>
        <v>4.5999999999999999E-2</v>
      </c>
      <c r="H870" s="302">
        <f t="shared" si="160"/>
        <v>247013.69863013699</v>
      </c>
      <c r="I870" s="253">
        <f t="shared" si="161"/>
        <v>0</v>
      </c>
      <c r="J870" s="394">
        <f t="shared" si="167"/>
        <v>3456356.2560072769</v>
      </c>
      <c r="L870" s="672">
        <f t="shared" si="164"/>
        <v>5.2999999999999999E-2</v>
      </c>
      <c r="M870" s="302">
        <f t="shared" si="168"/>
        <v>290410.9589041096</v>
      </c>
      <c r="N870" s="253">
        <f t="shared" si="165"/>
        <v>0</v>
      </c>
      <c r="O870" s="394">
        <f t="shared" si="170"/>
        <v>12921626.410959044</v>
      </c>
      <c r="P870" s="654"/>
    </row>
    <row r="871" spans="1:16">
      <c r="A871" s="319" t="str">
        <f t="shared" si="162"/>
        <v>16</v>
      </c>
      <c r="B871" s="253" t="str">
        <f t="shared" si="163"/>
        <v>2025-08</v>
      </c>
      <c r="C871" s="253">
        <f t="shared" si="166"/>
        <v>365</v>
      </c>
      <c r="D871" s="350">
        <v>45884</v>
      </c>
      <c r="E871" s="674">
        <f t="shared" si="159"/>
        <v>3.3000000000000002E-2</v>
      </c>
      <c r="F871" s="672">
        <v>1.2999999999999999E-2</v>
      </c>
      <c r="G871" s="672">
        <f t="shared" si="169"/>
        <v>4.5999999999999999E-2</v>
      </c>
      <c r="H871" s="302">
        <f t="shared" si="160"/>
        <v>247013.69863013699</v>
      </c>
      <c r="I871" s="253">
        <f t="shared" si="161"/>
        <v>0</v>
      </c>
      <c r="J871" s="394">
        <f t="shared" si="167"/>
        <v>3703369.9546374138</v>
      </c>
      <c r="L871" s="672">
        <f t="shared" si="164"/>
        <v>5.2999999999999999E-2</v>
      </c>
      <c r="M871" s="302">
        <f t="shared" si="168"/>
        <v>290410.9589041096</v>
      </c>
      <c r="N871" s="253">
        <f t="shared" si="165"/>
        <v>0</v>
      </c>
      <c r="O871" s="394">
        <f t="shared" si="170"/>
        <v>13212037.369863154</v>
      </c>
      <c r="P871" s="654"/>
    </row>
    <row r="872" spans="1:16">
      <c r="A872" s="319" t="str">
        <f t="shared" si="162"/>
        <v>17</v>
      </c>
      <c r="B872" s="253" t="str">
        <f t="shared" si="163"/>
        <v>2025-08</v>
      </c>
      <c r="C872" s="253">
        <f t="shared" si="166"/>
        <v>365</v>
      </c>
      <c r="D872" s="350">
        <v>45885</v>
      </c>
      <c r="E872" s="674">
        <f t="shared" si="159"/>
        <v>3.3000000000000002E-2</v>
      </c>
      <c r="F872" s="672">
        <v>1.2999999999999999E-2</v>
      </c>
      <c r="G872" s="672">
        <f t="shared" si="169"/>
        <v>4.5999999999999999E-2</v>
      </c>
      <c r="H872" s="302">
        <f t="shared" si="160"/>
        <v>247013.69863013699</v>
      </c>
      <c r="I872" s="253">
        <f t="shared" si="161"/>
        <v>0</v>
      </c>
      <c r="J872" s="394">
        <f t="shared" si="167"/>
        <v>3950383.6532675507</v>
      </c>
      <c r="L872" s="672">
        <f t="shared" si="164"/>
        <v>5.2999999999999999E-2</v>
      </c>
      <c r="M872" s="302">
        <f t="shared" si="168"/>
        <v>290410.9589041096</v>
      </c>
      <c r="N872" s="253">
        <f t="shared" si="165"/>
        <v>0</v>
      </c>
      <c r="O872" s="394">
        <f t="shared" si="170"/>
        <v>13502448.328767264</v>
      </c>
      <c r="P872" s="654"/>
    </row>
    <row r="873" spans="1:16">
      <c r="A873" s="319" t="str">
        <f t="shared" si="162"/>
        <v>18</v>
      </c>
      <c r="B873" s="253" t="str">
        <f t="shared" si="163"/>
        <v>2025-08</v>
      </c>
      <c r="C873" s="253">
        <f t="shared" si="166"/>
        <v>365</v>
      </c>
      <c r="D873" s="350">
        <v>45886</v>
      </c>
      <c r="E873" s="674">
        <f t="shared" si="159"/>
        <v>3.3000000000000002E-2</v>
      </c>
      <c r="F873" s="672">
        <v>1.2999999999999999E-2</v>
      </c>
      <c r="G873" s="672">
        <f t="shared" si="169"/>
        <v>4.5999999999999999E-2</v>
      </c>
      <c r="H873" s="302">
        <f t="shared" si="160"/>
        <v>247013.69863013699</v>
      </c>
      <c r="I873" s="253">
        <f t="shared" si="161"/>
        <v>0</v>
      </c>
      <c r="J873" s="394">
        <f t="shared" si="167"/>
        <v>4197397.3518976877</v>
      </c>
      <c r="L873" s="672">
        <f t="shared" si="164"/>
        <v>5.2999999999999999E-2</v>
      </c>
      <c r="M873" s="302">
        <f t="shared" si="168"/>
        <v>290410.9589041096</v>
      </c>
      <c r="N873" s="253">
        <f t="shared" si="165"/>
        <v>0</v>
      </c>
      <c r="O873" s="394">
        <f t="shared" si="170"/>
        <v>13792859.287671374</v>
      </c>
      <c r="P873" s="654"/>
    </row>
    <row r="874" spans="1:16">
      <c r="A874" s="319" t="str">
        <f t="shared" si="162"/>
        <v>19</v>
      </c>
      <c r="B874" s="253" t="str">
        <f t="shared" si="163"/>
        <v>2025-08</v>
      </c>
      <c r="C874" s="253">
        <f t="shared" si="166"/>
        <v>365</v>
      </c>
      <c r="D874" s="350">
        <v>45887</v>
      </c>
      <c r="E874" s="674">
        <f t="shared" si="159"/>
        <v>3.3000000000000002E-2</v>
      </c>
      <c r="F874" s="672">
        <v>1.2999999999999999E-2</v>
      </c>
      <c r="G874" s="672">
        <f t="shared" si="169"/>
        <v>4.5999999999999999E-2</v>
      </c>
      <c r="H874" s="302">
        <f t="shared" si="160"/>
        <v>247013.69863013699</v>
      </c>
      <c r="I874" s="253">
        <f t="shared" si="161"/>
        <v>0</v>
      </c>
      <c r="J874" s="394">
        <f t="shared" si="167"/>
        <v>4444411.050527825</v>
      </c>
      <c r="L874" s="672">
        <f t="shared" si="164"/>
        <v>5.2999999999999999E-2</v>
      </c>
      <c r="M874" s="302">
        <f t="shared" si="168"/>
        <v>290410.9589041096</v>
      </c>
      <c r="N874" s="253">
        <f t="shared" si="165"/>
        <v>0</v>
      </c>
      <c r="O874" s="394">
        <f t="shared" si="170"/>
        <v>14083270.246575484</v>
      </c>
      <c r="P874" s="654"/>
    </row>
    <row r="875" spans="1:16">
      <c r="A875" s="319" t="str">
        <f t="shared" si="162"/>
        <v>20</v>
      </c>
      <c r="B875" s="253" t="str">
        <f t="shared" si="163"/>
        <v>2025-08</v>
      </c>
      <c r="C875" s="253">
        <f t="shared" si="166"/>
        <v>365</v>
      </c>
      <c r="D875" s="350">
        <v>45888</v>
      </c>
      <c r="E875" s="674">
        <f t="shared" si="159"/>
        <v>3.3000000000000002E-2</v>
      </c>
      <c r="F875" s="672">
        <v>1.2999999999999999E-2</v>
      </c>
      <c r="G875" s="672">
        <f t="shared" si="169"/>
        <v>4.5999999999999999E-2</v>
      </c>
      <c r="H875" s="302">
        <f t="shared" si="160"/>
        <v>247013.69863013699</v>
      </c>
      <c r="I875" s="253">
        <f t="shared" si="161"/>
        <v>0</v>
      </c>
      <c r="J875" s="394">
        <f t="shared" si="167"/>
        <v>4691424.7491579624</v>
      </c>
      <c r="L875" s="672">
        <f t="shared" si="164"/>
        <v>5.2999999999999999E-2</v>
      </c>
      <c r="M875" s="302">
        <f t="shared" si="168"/>
        <v>290410.9589041096</v>
      </c>
      <c r="N875" s="253">
        <f t="shared" si="165"/>
        <v>0</v>
      </c>
      <c r="O875" s="394">
        <f t="shared" si="170"/>
        <v>14373681.205479594</v>
      </c>
      <c r="P875" s="654"/>
    </row>
    <row r="876" spans="1:16">
      <c r="A876" s="319" t="str">
        <f t="shared" si="162"/>
        <v>21</v>
      </c>
      <c r="B876" s="253" t="str">
        <f t="shared" si="163"/>
        <v>2025-08</v>
      </c>
      <c r="C876" s="253">
        <f t="shared" si="166"/>
        <v>365</v>
      </c>
      <c r="D876" s="350">
        <v>45889</v>
      </c>
      <c r="E876" s="674">
        <f t="shared" si="159"/>
        <v>3.3000000000000002E-2</v>
      </c>
      <c r="F876" s="672">
        <v>1.2999999999999999E-2</v>
      </c>
      <c r="G876" s="672">
        <f t="shared" si="169"/>
        <v>4.5999999999999999E-2</v>
      </c>
      <c r="H876" s="302">
        <f t="shared" si="160"/>
        <v>247013.69863013699</v>
      </c>
      <c r="I876" s="253">
        <f t="shared" si="161"/>
        <v>0</v>
      </c>
      <c r="J876" s="394">
        <f t="shared" si="167"/>
        <v>4938438.4477880998</v>
      </c>
      <c r="L876" s="672">
        <f t="shared" si="164"/>
        <v>5.2999999999999999E-2</v>
      </c>
      <c r="M876" s="302">
        <f t="shared" si="168"/>
        <v>290410.9589041096</v>
      </c>
      <c r="N876" s="253">
        <f t="shared" si="165"/>
        <v>0</v>
      </c>
      <c r="O876" s="394">
        <f t="shared" si="170"/>
        <v>14664092.164383704</v>
      </c>
      <c r="P876" s="654"/>
    </row>
    <row r="877" spans="1:16">
      <c r="A877" s="319" t="str">
        <f t="shared" si="162"/>
        <v>22</v>
      </c>
      <c r="B877" s="253" t="str">
        <f t="shared" si="163"/>
        <v>2025-08</v>
      </c>
      <c r="C877" s="253">
        <f t="shared" si="166"/>
        <v>365</v>
      </c>
      <c r="D877" s="350">
        <v>45890</v>
      </c>
      <c r="E877" s="674">
        <f t="shared" si="159"/>
        <v>3.3000000000000002E-2</v>
      </c>
      <c r="F877" s="672">
        <v>1.2999999999999999E-2</v>
      </c>
      <c r="G877" s="672">
        <f t="shared" si="169"/>
        <v>4.5999999999999999E-2</v>
      </c>
      <c r="H877" s="302">
        <f t="shared" si="160"/>
        <v>247013.69863013699</v>
      </c>
      <c r="I877" s="253">
        <f t="shared" si="161"/>
        <v>0</v>
      </c>
      <c r="J877" s="394">
        <f t="shared" si="167"/>
        <v>5185452.1464182371</v>
      </c>
      <c r="L877" s="672">
        <f t="shared" si="164"/>
        <v>5.2999999999999999E-2</v>
      </c>
      <c r="M877" s="302">
        <f t="shared" si="168"/>
        <v>290410.9589041096</v>
      </c>
      <c r="N877" s="253">
        <f t="shared" si="165"/>
        <v>0</v>
      </c>
      <c r="O877" s="394">
        <f t="shared" si="170"/>
        <v>14954503.123287814</v>
      </c>
      <c r="P877" s="654"/>
    </row>
    <row r="878" spans="1:16">
      <c r="A878" s="319" t="str">
        <f t="shared" si="162"/>
        <v>23</v>
      </c>
      <c r="B878" s="253" t="str">
        <f t="shared" si="163"/>
        <v>2025-08</v>
      </c>
      <c r="C878" s="253">
        <f t="shared" si="166"/>
        <v>365</v>
      </c>
      <c r="D878" s="350">
        <v>45891</v>
      </c>
      <c r="E878" s="674">
        <f t="shared" si="159"/>
        <v>3.3000000000000002E-2</v>
      </c>
      <c r="F878" s="672">
        <v>1.2999999999999999E-2</v>
      </c>
      <c r="G878" s="672">
        <f t="shared" si="169"/>
        <v>4.5999999999999999E-2</v>
      </c>
      <c r="H878" s="302">
        <f t="shared" si="160"/>
        <v>247013.69863013699</v>
      </c>
      <c r="I878" s="253">
        <f t="shared" si="161"/>
        <v>0</v>
      </c>
      <c r="J878" s="394">
        <f t="shared" si="167"/>
        <v>5432465.8450483745</v>
      </c>
      <c r="L878" s="672">
        <f t="shared" si="164"/>
        <v>5.2999999999999999E-2</v>
      </c>
      <c r="M878" s="302">
        <f t="shared" si="168"/>
        <v>290410.9589041096</v>
      </c>
      <c r="N878" s="253">
        <f t="shared" si="165"/>
        <v>0</v>
      </c>
      <c r="O878" s="394">
        <f t="shared" si="170"/>
        <v>15244914.082191924</v>
      </c>
      <c r="P878" s="654"/>
    </row>
    <row r="879" spans="1:16">
      <c r="A879" s="319" t="str">
        <f t="shared" si="162"/>
        <v>24</v>
      </c>
      <c r="B879" s="253" t="str">
        <f t="shared" si="163"/>
        <v>2025-08</v>
      </c>
      <c r="C879" s="253">
        <f t="shared" si="166"/>
        <v>365</v>
      </c>
      <c r="D879" s="350">
        <v>45892</v>
      </c>
      <c r="E879" s="674">
        <f t="shared" si="159"/>
        <v>3.3000000000000002E-2</v>
      </c>
      <c r="F879" s="672">
        <v>1.2999999999999999E-2</v>
      </c>
      <c r="G879" s="672">
        <f t="shared" si="169"/>
        <v>4.5999999999999999E-2</v>
      </c>
      <c r="H879" s="302">
        <f t="shared" si="160"/>
        <v>247013.69863013699</v>
      </c>
      <c r="I879" s="253">
        <f t="shared" si="161"/>
        <v>0</v>
      </c>
      <c r="J879" s="394">
        <f t="shared" si="167"/>
        <v>5679479.5436785119</v>
      </c>
      <c r="L879" s="672">
        <f t="shared" si="164"/>
        <v>5.2999999999999999E-2</v>
      </c>
      <c r="M879" s="302">
        <f t="shared" si="168"/>
        <v>290410.9589041096</v>
      </c>
      <c r="N879" s="253">
        <f t="shared" si="165"/>
        <v>0</v>
      </c>
      <c r="O879" s="394">
        <f t="shared" si="170"/>
        <v>15535325.041096034</v>
      </c>
      <c r="P879" s="654"/>
    </row>
    <row r="880" spans="1:16">
      <c r="A880" s="319" t="str">
        <f t="shared" si="162"/>
        <v>25</v>
      </c>
      <c r="B880" s="253" t="str">
        <f t="shared" si="163"/>
        <v>2025-08</v>
      </c>
      <c r="C880" s="253">
        <f t="shared" si="166"/>
        <v>365</v>
      </c>
      <c r="D880" s="350">
        <v>45893</v>
      </c>
      <c r="E880" s="674">
        <f t="shared" si="159"/>
        <v>3.3000000000000002E-2</v>
      </c>
      <c r="F880" s="672">
        <v>1.2999999999999999E-2</v>
      </c>
      <c r="G880" s="672">
        <f t="shared" si="169"/>
        <v>4.5999999999999999E-2</v>
      </c>
      <c r="H880" s="302">
        <f t="shared" si="160"/>
        <v>247013.69863013699</v>
      </c>
      <c r="I880" s="253">
        <f t="shared" si="161"/>
        <v>0</v>
      </c>
      <c r="J880" s="394">
        <f t="shared" si="167"/>
        <v>5926493.2423086492</v>
      </c>
      <c r="L880" s="672">
        <f t="shared" si="164"/>
        <v>5.2999999999999999E-2</v>
      </c>
      <c r="M880" s="302">
        <f t="shared" si="168"/>
        <v>290410.9589041096</v>
      </c>
      <c r="N880" s="253">
        <f t="shared" si="165"/>
        <v>0</v>
      </c>
      <c r="O880" s="394">
        <f t="shared" si="170"/>
        <v>15825736.000000143</v>
      </c>
      <c r="P880" s="654"/>
    </row>
    <row r="881" spans="1:16">
      <c r="A881" s="319" t="str">
        <f t="shared" si="162"/>
        <v>26</v>
      </c>
      <c r="B881" s="253" t="str">
        <f t="shared" si="163"/>
        <v>2025-08</v>
      </c>
      <c r="C881" s="253">
        <f t="shared" si="166"/>
        <v>365</v>
      </c>
      <c r="D881" s="350">
        <v>45894</v>
      </c>
      <c r="E881" s="674">
        <f t="shared" si="159"/>
        <v>3.3000000000000002E-2</v>
      </c>
      <c r="F881" s="672">
        <v>1.2999999999999999E-2</v>
      </c>
      <c r="G881" s="672">
        <f t="shared" si="169"/>
        <v>4.5999999999999999E-2</v>
      </c>
      <c r="H881" s="302">
        <f t="shared" si="160"/>
        <v>247013.69863013699</v>
      </c>
      <c r="I881" s="253">
        <f t="shared" si="161"/>
        <v>0</v>
      </c>
      <c r="J881" s="394">
        <f t="shared" si="167"/>
        <v>6173506.9409387866</v>
      </c>
      <c r="L881" s="672">
        <f t="shared" si="164"/>
        <v>5.2999999999999999E-2</v>
      </c>
      <c r="M881" s="302">
        <f t="shared" si="168"/>
        <v>290410.9589041096</v>
      </c>
      <c r="N881" s="253">
        <f t="shared" si="165"/>
        <v>0</v>
      </c>
      <c r="O881" s="394">
        <f t="shared" si="170"/>
        <v>16116146.958904253</v>
      </c>
      <c r="P881" s="654"/>
    </row>
    <row r="882" spans="1:16">
      <c r="A882" s="319" t="str">
        <f t="shared" si="162"/>
        <v>27</v>
      </c>
      <c r="B882" s="253" t="str">
        <f t="shared" si="163"/>
        <v>2025-08</v>
      </c>
      <c r="C882" s="253">
        <f t="shared" si="166"/>
        <v>365</v>
      </c>
      <c r="D882" s="350">
        <v>45895</v>
      </c>
      <c r="E882" s="674">
        <f t="shared" si="159"/>
        <v>3.3000000000000002E-2</v>
      </c>
      <c r="F882" s="672">
        <v>1.2999999999999999E-2</v>
      </c>
      <c r="G882" s="672">
        <f t="shared" si="169"/>
        <v>4.5999999999999999E-2</v>
      </c>
      <c r="H882" s="302">
        <f t="shared" si="160"/>
        <v>247013.69863013699</v>
      </c>
      <c r="I882" s="253">
        <f t="shared" si="161"/>
        <v>0</v>
      </c>
      <c r="J882" s="394">
        <f t="shared" si="167"/>
        <v>6420520.639568924</v>
      </c>
      <c r="L882" s="672">
        <f t="shared" si="164"/>
        <v>5.2999999999999999E-2</v>
      </c>
      <c r="M882" s="302">
        <f t="shared" si="168"/>
        <v>290410.9589041096</v>
      </c>
      <c r="N882" s="253">
        <f t="shared" si="165"/>
        <v>0</v>
      </c>
      <c r="O882" s="394">
        <f t="shared" si="170"/>
        <v>16406557.917808363</v>
      </c>
      <c r="P882" s="654"/>
    </row>
    <row r="883" spans="1:16">
      <c r="A883" s="319" t="str">
        <f t="shared" si="162"/>
        <v>28</v>
      </c>
      <c r="B883" s="253" t="str">
        <f t="shared" si="163"/>
        <v>2025-08</v>
      </c>
      <c r="C883" s="253">
        <f t="shared" si="166"/>
        <v>365</v>
      </c>
      <c r="D883" s="350">
        <v>45896</v>
      </c>
      <c r="E883" s="674">
        <f t="shared" si="159"/>
        <v>3.3000000000000002E-2</v>
      </c>
      <c r="F883" s="672">
        <v>1.2999999999999999E-2</v>
      </c>
      <c r="G883" s="672">
        <f t="shared" si="169"/>
        <v>4.5999999999999999E-2</v>
      </c>
      <c r="H883" s="302">
        <f t="shared" si="160"/>
        <v>247013.69863013699</v>
      </c>
      <c r="I883" s="253">
        <f t="shared" si="161"/>
        <v>0</v>
      </c>
      <c r="J883" s="394">
        <f t="shared" si="167"/>
        <v>6667534.3381990613</v>
      </c>
      <c r="L883" s="672">
        <f t="shared" si="164"/>
        <v>5.2999999999999999E-2</v>
      </c>
      <c r="M883" s="302">
        <f t="shared" si="168"/>
        <v>290410.9589041096</v>
      </c>
      <c r="N883" s="253">
        <f t="shared" si="165"/>
        <v>0</v>
      </c>
      <c r="O883" s="394">
        <f t="shared" si="170"/>
        <v>16696968.876712473</v>
      </c>
      <c r="P883" s="654"/>
    </row>
    <row r="884" spans="1:16">
      <c r="A884" s="319" t="str">
        <f t="shared" si="162"/>
        <v>29</v>
      </c>
      <c r="B884" s="253" t="str">
        <f t="shared" si="163"/>
        <v>2025-08</v>
      </c>
      <c r="C884" s="253">
        <f t="shared" si="166"/>
        <v>365</v>
      </c>
      <c r="D884" s="350">
        <v>45897</v>
      </c>
      <c r="E884" s="674">
        <f t="shared" ref="E884:E947" si="171">+E883</f>
        <v>3.3000000000000002E-2</v>
      </c>
      <c r="F884" s="672">
        <v>1.2999999999999999E-2</v>
      </c>
      <c r="G884" s="672">
        <f t="shared" si="169"/>
        <v>4.5999999999999999E-2</v>
      </c>
      <c r="H884" s="302">
        <f t="shared" si="160"/>
        <v>247013.69863013699</v>
      </c>
      <c r="I884" s="253">
        <f t="shared" si="161"/>
        <v>0</v>
      </c>
      <c r="J884" s="394">
        <f t="shared" si="167"/>
        <v>6914548.0368291987</v>
      </c>
      <c r="L884" s="672">
        <f t="shared" si="164"/>
        <v>5.2999999999999999E-2</v>
      </c>
      <c r="M884" s="302">
        <f t="shared" si="168"/>
        <v>290410.9589041096</v>
      </c>
      <c r="N884" s="253">
        <f t="shared" si="165"/>
        <v>0</v>
      </c>
      <c r="O884" s="394">
        <f t="shared" si="170"/>
        <v>16987379.835616581</v>
      </c>
      <c r="P884" s="654"/>
    </row>
    <row r="885" spans="1:16">
      <c r="A885" s="319" t="str">
        <f t="shared" si="162"/>
        <v>30</v>
      </c>
      <c r="B885" s="253" t="str">
        <f t="shared" si="163"/>
        <v>2025-08</v>
      </c>
      <c r="C885" s="253">
        <f t="shared" si="166"/>
        <v>365</v>
      </c>
      <c r="D885" s="350">
        <v>45898</v>
      </c>
      <c r="E885" s="674">
        <f t="shared" si="171"/>
        <v>3.3000000000000002E-2</v>
      </c>
      <c r="F885" s="672">
        <v>1.2999999999999999E-2</v>
      </c>
      <c r="G885" s="672">
        <f t="shared" si="169"/>
        <v>4.5999999999999999E-2</v>
      </c>
      <c r="H885" s="302">
        <f t="shared" ref="H885:H948" si="172">$P$819*$G885/C885*(D885-D884)</f>
        <v>247013.69863013699</v>
      </c>
      <c r="I885" s="253">
        <f t="shared" si="161"/>
        <v>0</v>
      </c>
      <c r="J885" s="394">
        <f t="shared" si="167"/>
        <v>7161561.7354593361</v>
      </c>
      <c r="L885" s="672">
        <f t="shared" si="164"/>
        <v>5.2999999999999999E-2</v>
      </c>
      <c r="M885" s="302">
        <f t="shared" si="168"/>
        <v>290410.9589041096</v>
      </c>
      <c r="N885" s="253">
        <f t="shared" si="165"/>
        <v>0</v>
      </c>
      <c r="O885" s="394">
        <f t="shared" si="170"/>
        <v>17277790.794520691</v>
      </c>
      <c r="P885" s="654"/>
    </row>
    <row r="886" spans="1:16">
      <c r="A886" s="319" t="str">
        <f t="shared" si="162"/>
        <v>31</v>
      </c>
      <c r="B886" s="253" t="str">
        <f t="shared" si="163"/>
        <v>2025-08</v>
      </c>
      <c r="C886" s="253">
        <f t="shared" si="166"/>
        <v>365</v>
      </c>
      <c r="D886" s="350">
        <v>45899</v>
      </c>
      <c r="E886" s="674">
        <f t="shared" si="171"/>
        <v>3.3000000000000002E-2</v>
      </c>
      <c r="F886" s="672">
        <v>1.2999999999999999E-2</v>
      </c>
      <c r="G886" s="672">
        <f t="shared" si="169"/>
        <v>4.5999999999999999E-2</v>
      </c>
      <c r="H886" s="302">
        <f t="shared" si="172"/>
        <v>247013.69863013699</v>
      </c>
      <c r="I886" s="253">
        <f t="shared" si="161"/>
        <v>0</v>
      </c>
      <c r="J886" s="394">
        <f t="shared" si="167"/>
        <v>7408575.4340894734</v>
      </c>
      <c r="L886" s="672">
        <f t="shared" si="164"/>
        <v>5.2999999999999999E-2</v>
      </c>
      <c r="M886" s="302">
        <f t="shared" si="168"/>
        <v>290410.9589041096</v>
      </c>
      <c r="N886" s="253">
        <f t="shared" si="165"/>
        <v>0</v>
      </c>
      <c r="O886" s="394">
        <f t="shared" si="170"/>
        <v>17568201.753424801</v>
      </c>
      <c r="P886" s="654"/>
    </row>
    <row r="887" spans="1:16">
      <c r="A887" s="319" t="str">
        <f t="shared" si="162"/>
        <v>01</v>
      </c>
      <c r="B887" s="253" t="str">
        <f t="shared" si="163"/>
        <v>2025-08</v>
      </c>
      <c r="C887" s="253">
        <f t="shared" si="166"/>
        <v>365</v>
      </c>
      <c r="D887" s="350">
        <v>45900</v>
      </c>
      <c r="E887" s="674">
        <f t="shared" si="171"/>
        <v>3.3000000000000002E-2</v>
      </c>
      <c r="F887" s="672">
        <v>1.2999999999999999E-2</v>
      </c>
      <c r="G887" s="672">
        <f t="shared" si="169"/>
        <v>4.5999999999999999E-2</v>
      </c>
      <c r="H887" s="302">
        <f t="shared" si="172"/>
        <v>247013.69863013699</v>
      </c>
      <c r="I887" s="253">
        <f t="shared" si="161"/>
        <v>0</v>
      </c>
      <c r="J887" s="394">
        <f t="shared" si="167"/>
        <v>7655589.1327196108</v>
      </c>
      <c r="L887" s="672">
        <f t="shared" si="164"/>
        <v>5.2999999999999999E-2</v>
      </c>
      <c r="M887" s="302">
        <f t="shared" si="168"/>
        <v>290410.9589041096</v>
      </c>
      <c r="N887" s="253">
        <f t="shared" si="165"/>
        <v>0</v>
      </c>
      <c r="O887" s="394">
        <f t="shared" si="170"/>
        <v>17858612.712328911</v>
      </c>
      <c r="P887" s="654"/>
    </row>
    <row r="888" spans="1:16">
      <c r="A888" s="319" t="str">
        <f t="shared" si="162"/>
        <v>02</v>
      </c>
      <c r="B888" s="253" t="str">
        <f t="shared" si="163"/>
        <v>2025-09</v>
      </c>
      <c r="C888" s="253">
        <f t="shared" si="166"/>
        <v>365</v>
      </c>
      <c r="D888" s="350">
        <v>45901</v>
      </c>
      <c r="E888" s="674">
        <f t="shared" si="171"/>
        <v>3.3000000000000002E-2</v>
      </c>
      <c r="F888" s="672">
        <v>1.2999999999999999E-2</v>
      </c>
      <c r="G888" s="672">
        <f t="shared" si="169"/>
        <v>4.5999999999999999E-2</v>
      </c>
      <c r="H888" s="302">
        <f t="shared" si="172"/>
        <v>247013.69863013699</v>
      </c>
      <c r="I888" s="253">
        <f t="shared" si="161"/>
        <v>0</v>
      </c>
      <c r="J888" s="394">
        <f t="shared" si="167"/>
        <v>7902602.8313497482</v>
      </c>
      <c r="L888" s="672">
        <f t="shared" si="164"/>
        <v>5.2999999999999999E-2</v>
      </c>
      <c r="M888" s="302">
        <f t="shared" si="168"/>
        <v>290410.9589041096</v>
      </c>
      <c r="N888" s="253">
        <f t="shared" si="165"/>
        <v>0</v>
      </c>
      <c r="O888" s="394">
        <f t="shared" si="170"/>
        <v>18149023.671233021</v>
      </c>
      <c r="P888" s="654"/>
    </row>
    <row r="889" spans="1:16">
      <c r="A889" s="319" t="str">
        <f t="shared" si="162"/>
        <v>03</v>
      </c>
      <c r="B889" s="253" t="str">
        <f t="shared" si="163"/>
        <v>2025-09</v>
      </c>
      <c r="C889" s="253">
        <f t="shared" si="166"/>
        <v>365</v>
      </c>
      <c r="D889" s="350">
        <v>45902</v>
      </c>
      <c r="E889" s="674">
        <f t="shared" si="171"/>
        <v>3.3000000000000002E-2</v>
      </c>
      <c r="F889" s="672">
        <v>1.2999999999999999E-2</v>
      </c>
      <c r="G889" s="672">
        <f t="shared" si="169"/>
        <v>4.5999999999999999E-2</v>
      </c>
      <c r="H889" s="302">
        <f t="shared" si="172"/>
        <v>247013.69863013699</v>
      </c>
      <c r="I889" s="253">
        <f t="shared" si="161"/>
        <v>0</v>
      </c>
      <c r="J889" s="394">
        <f t="shared" si="167"/>
        <v>8149616.5299798856</v>
      </c>
      <c r="L889" s="672">
        <f t="shared" si="164"/>
        <v>5.2999999999999999E-2</v>
      </c>
      <c r="M889" s="302">
        <f t="shared" si="168"/>
        <v>290410.9589041096</v>
      </c>
      <c r="N889" s="253">
        <f t="shared" si="165"/>
        <v>0</v>
      </c>
      <c r="O889" s="394">
        <f t="shared" si="170"/>
        <v>18439434.630137131</v>
      </c>
      <c r="P889" s="654"/>
    </row>
    <row r="890" spans="1:16">
      <c r="A890" s="319" t="str">
        <f t="shared" si="162"/>
        <v>04</v>
      </c>
      <c r="B890" s="253" t="str">
        <f t="shared" si="163"/>
        <v>2025-09</v>
      </c>
      <c r="C890" s="253">
        <f t="shared" si="166"/>
        <v>365</v>
      </c>
      <c r="D890" s="350">
        <v>45903</v>
      </c>
      <c r="E890" s="674">
        <f t="shared" si="171"/>
        <v>3.3000000000000002E-2</v>
      </c>
      <c r="F890" s="672">
        <v>1.2999999999999999E-2</v>
      </c>
      <c r="G890" s="672">
        <f t="shared" si="169"/>
        <v>4.5999999999999999E-2</v>
      </c>
      <c r="H890" s="302">
        <f t="shared" si="172"/>
        <v>247013.69863013699</v>
      </c>
      <c r="I890" s="253">
        <f t="shared" si="161"/>
        <v>0</v>
      </c>
      <c r="J890" s="394">
        <f t="shared" si="167"/>
        <v>8396630.228610022</v>
      </c>
      <c r="L890" s="672">
        <f t="shared" si="164"/>
        <v>5.2999999999999999E-2</v>
      </c>
      <c r="M890" s="302">
        <f t="shared" si="168"/>
        <v>290410.9589041096</v>
      </c>
      <c r="N890" s="253">
        <f t="shared" si="165"/>
        <v>0</v>
      </c>
      <c r="O890" s="394">
        <f t="shared" si="170"/>
        <v>18729845.589041241</v>
      </c>
      <c r="P890" s="654"/>
    </row>
    <row r="891" spans="1:16">
      <c r="A891" s="319" t="str">
        <f t="shared" si="162"/>
        <v>05</v>
      </c>
      <c r="B891" s="253" t="str">
        <f t="shared" si="163"/>
        <v>2025-09</v>
      </c>
      <c r="C891" s="253">
        <f t="shared" si="166"/>
        <v>365</v>
      </c>
      <c r="D891" s="350">
        <v>45904</v>
      </c>
      <c r="E891" s="674">
        <f t="shared" si="171"/>
        <v>3.3000000000000002E-2</v>
      </c>
      <c r="F891" s="672">
        <v>1.2999999999999999E-2</v>
      </c>
      <c r="G891" s="672">
        <f t="shared" si="169"/>
        <v>4.5999999999999999E-2</v>
      </c>
      <c r="H891" s="302">
        <f t="shared" si="172"/>
        <v>247013.69863013699</v>
      </c>
      <c r="I891" s="253">
        <f t="shared" si="161"/>
        <v>0</v>
      </c>
      <c r="J891" s="394">
        <f t="shared" si="167"/>
        <v>8643643.9272401594</v>
      </c>
      <c r="L891" s="672">
        <f t="shared" si="164"/>
        <v>5.2999999999999999E-2</v>
      </c>
      <c r="M891" s="302">
        <f t="shared" si="168"/>
        <v>290410.9589041096</v>
      </c>
      <c r="N891" s="253">
        <f t="shared" si="165"/>
        <v>0</v>
      </c>
      <c r="O891" s="394">
        <f t="shared" si="170"/>
        <v>19020256.54794535</v>
      </c>
      <c r="P891" s="654"/>
    </row>
    <row r="892" spans="1:16">
      <c r="A892" s="319" t="str">
        <f t="shared" si="162"/>
        <v>06</v>
      </c>
      <c r="B892" s="253" t="str">
        <f t="shared" si="163"/>
        <v>2025-09</v>
      </c>
      <c r="C892" s="253">
        <f t="shared" si="166"/>
        <v>365</v>
      </c>
      <c r="D892" s="350">
        <v>45905</v>
      </c>
      <c r="E892" s="674">
        <f t="shared" si="171"/>
        <v>3.3000000000000002E-2</v>
      </c>
      <c r="F892" s="672">
        <v>1.2999999999999999E-2</v>
      </c>
      <c r="G892" s="672">
        <f t="shared" si="169"/>
        <v>4.5999999999999999E-2</v>
      </c>
      <c r="H892" s="302">
        <f t="shared" si="172"/>
        <v>247013.69863013699</v>
      </c>
      <c r="I892" s="253">
        <f t="shared" si="161"/>
        <v>0</v>
      </c>
      <c r="J892" s="394">
        <f t="shared" si="167"/>
        <v>8890657.6258702967</v>
      </c>
      <c r="L892" s="672">
        <f t="shared" si="164"/>
        <v>5.2999999999999999E-2</v>
      </c>
      <c r="M892" s="302">
        <f t="shared" si="168"/>
        <v>290410.9589041096</v>
      </c>
      <c r="N892" s="253">
        <f t="shared" si="165"/>
        <v>0</v>
      </c>
      <c r="O892" s="394">
        <f t="shared" si="170"/>
        <v>19310667.50684946</v>
      </c>
      <c r="P892" s="654"/>
    </row>
    <row r="893" spans="1:16">
      <c r="A893" s="319" t="str">
        <f t="shared" si="162"/>
        <v>07</v>
      </c>
      <c r="B893" s="253" t="str">
        <f t="shared" si="163"/>
        <v>2025-09</v>
      </c>
      <c r="C893" s="253">
        <f t="shared" si="166"/>
        <v>365</v>
      </c>
      <c r="D893" s="350">
        <v>45906</v>
      </c>
      <c r="E893" s="674">
        <f t="shared" si="171"/>
        <v>3.3000000000000002E-2</v>
      </c>
      <c r="F893" s="672">
        <v>1.2999999999999999E-2</v>
      </c>
      <c r="G893" s="672">
        <f t="shared" si="169"/>
        <v>4.5999999999999999E-2</v>
      </c>
      <c r="H893" s="302">
        <f t="shared" si="172"/>
        <v>247013.69863013699</v>
      </c>
      <c r="I893" s="253">
        <f t="shared" si="161"/>
        <v>0</v>
      </c>
      <c r="J893" s="394">
        <f t="shared" si="167"/>
        <v>9137671.3245004341</v>
      </c>
      <c r="L893" s="672">
        <f t="shared" si="164"/>
        <v>5.2999999999999999E-2</v>
      </c>
      <c r="M893" s="302">
        <f t="shared" si="168"/>
        <v>290410.9589041096</v>
      </c>
      <c r="N893" s="253">
        <f t="shared" si="165"/>
        <v>0</v>
      </c>
      <c r="O893" s="394">
        <f t="shared" si="170"/>
        <v>19601078.46575357</v>
      </c>
      <c r="P893" s="654"/>
    </row>
    <row r="894" spans="1:16">
      <c r="A894" s="319" t="str">
        <f t="shared" si="162"/>
        <v>08</v>
      </c>
      <c r="B894" s="253" t="str">
        <f t="shared" si="163"/>
        <v>2025-09</v>
      </c>
      <c r="C894" s="253">
        <f t="shared" si="166"/>
        <v>365</v>
      </c>
      <c r="D894" s="350">
        <v>45907</v>
      </c>
      <c r="E894" s="674">
        <f t="shared" si="171"/>
        <v>3.3000000000000002E-2</v>
      </c>
      <c r="F894" s="672">
        <v>1.2999999999999999E-2</v>
      </c>
      <c r="G894" s="672">
        <f t="shared" si="169"/>
        <v>4.5999999999999999E-2</v>
      </c>
      <c r="H894" s="302">
        <f t="shared" si="172"/>
        <v>247013.69863013699</v>
      </c>
      <c r="I894" s="253">
        <f t="shared" si="161"/>
        <v>0</v>
      </c>
      <c r="J894" s="394">
        <f t="shared" si="167"/>
        <v>9384685.0231305715</v>
      </c>
      <c r="L894" s="672">
        <f t="shared" si="164"/>
        <v>5.2999999999999999E-2</v>
      </c>
      <c r="M894" s="302">
        <f t="shared" si="168"/>
        <v>290410.9589041096</v>
      </c>
      <c r="N894" s="253">
        <f t="shared" si="165"/>
        <v>0</v>
      </c>
      <c r="O894" s="394">
        <f t="shared" si="170"/>
        <v>19891489.42465768</v>
      </c>
      <c r="P894" s="654"/>
    </row>
    <row r="895" spans="1:16">
      <c r="A895" s="319" t="str">
        <f t="shared" si="162"/>
        <v>09</v>
      </c>
      <c r="B895" s="253" t="str">
        <f t="shared" si="163"/>
        <v>2025-09</v>
      </c>
      <c r="C895" s="253">
        <f t="shared" si="166"/>
        <v>365</v>
      </c>
      <c r="D895" s="350">
        <v>45908</v>
      </c>
      <c r="E895" s="674">
        <f t="shared" si="171"/>
        <v>3.3000000000000002E-2</v>
      </c>
      <c r="F895" s="672">
        <v>1.2999999999999999E-2</v>
      </c>
      <c r="G895" s="672">
        <f t="shared" si="169"/>
        <v>4.5999999999999999E-2</v>
      </c>
      <c r="H895" s="302">
        <f t="shared" si="172"/>
        <v>247013.69863013699</v>
      </c>
      <c r="I895" s="253">
        <f t="shared" si="161"/>
        <v>0</v>
      </c>
      <c r="J895" s="394">
        <f t="shared" si="167"/>
        <v>9631698.7217607088</v>
      </c>
      <c r="L895" s="672">
        <f t="shared" si="164"/>
        <v>5.2999999999999999E-2</v>
      </c>
      <c r="M895" s="302">
        <f t="shared" si="168"/>
        <v>290410.9589041096</v>
      </c>
      <c r="N895" s="253">
        <f t="shared" si="165"/>
        <v>0</v>
      </c>
      <c r="O895" s="394">
        <f t="shared" si="170"/>
        <v>20181900.38356179</v>
      </c>
      <c r="P895" s="654"/>
    </row>
    <row r="896" spans="1:16">
      <c r="A896" s="319" t="str">
        <f t="shared" si="162"/>
        <v>10</v>
      </c>
      <c r="B896" s="253" t="str">
        <f t="shared" si="163"/>
        <v>2025-09</v>
      </c>
      <c r="C896" s="253">
        <f t="shared" si="166"/>
        <v>365</v>
      </c>
      <c r="D896" s="350">
        <v>45909</v>
      </c>
      <c r="E896" s="674">
        <f t="shared" si="171"/>
        <v>3.3000000000000002E-2</v>
      </c>
      <c r="F896" s="672">
        <v>1.2999999999999999E-2</v>
      </c>
      <c r="G896" s="672">
        <f t="shared" si="169"/>
        <v>4.5999999999999999E-2</v>
      </c>
      <c r="H896" s="302">
        <f t="shared" si="172"/>
        <v>247013.69863013699</v>
      </c>
      <c r="I896" s="253">
        <f t="shared" si="161"/>
        <v>0</v>
      </c>
      <c r="J896" s="394">
        <f t="shared" si="167"/>
        <v>9878712.4203908462</v>
      </c>
      <c r="L896" s="672">
        <f t="shared" si="164"/>
        <v>5.2999999999999999E-2</v>
      </c>
      <c r="M896" s="302">
        <f t="shared" si="168"/>
        <v>290410.9589041096</v>
      </c>
      <c r="N896" s="253">
        <f t="shared" si="165"/>
        <v>0</v>
      </c>
      <c r="O896" s="394">
        <f t="shared" si="170"/>
        <v>20472311.3424659</v>
      </c>
      <c r="P896" s="654"/>
    </row>
    <row r="897" spans="1:16">
      <c r="A897" s="319" t="str">
        <f t="shared" si="162"/>
        <v>11</v>
      </c>
      <c r="B897" s="253" t="str">
        <f t="shared" si="163"/>
        <v>2025-09</v>
      </c>
      <c r="C897" s="253">
        <f t="shared" si="166"/>
        <v>365</v>
      </c>
      <c r="D897" s="350">
        <v>45910</v>
      </c>
      <c r="E897" s="674">
        <f t="shared" si="171"/>
        <v>3.3000000000000002E-2</v>
      </c>
      <c r="F897" s="672">
        <v>1.2999999999999999E-2</v>
      </c>
      <c r="G897" s="672">
        <f t="shared" si="169"/>
        <v>4.5999999999999999E-2</v>
      </c>
      <c r="H897" s="302">
        <f t="shared" si="172"/>
        <v>247013.69863013699</v>
      </c>
      <c r="I897" s="253">
        <f t="shared" si="161"/>
        <v>0</v>
      </c>
      <c r="J897" s="394">
        <f t="shared" si="167"/>
        <v>10125726.119020984</v>
      </c>
      <c r="L897" s="672">
        <f t="shared" si="164"/>
        <v>5.2999999999999999E-2</v>
      </c>
      <c r="M897" s="302">
        <f t="shared" si="168"/>
        <v>290410.9589041096</v>
      </c>
      <c r="N897" s="253">
        <f t="shared" si="165"/>
        <v>0</v>
      </c>
      <c r="O897" s="394">
        <f t="shared" si="170"/>
        <v>20762722.30137001</v>
      </c>
      <c r="P897" s="654"/>
    </row>
    <row r="898" spans="1:16">
      <c r="A898" s="319" t="str">
        <f t="shared" si="162"/>
        <v>12</v>
      </c>
      <c r="B898" s="253" t="str">
        <f t="shared" si="163"/>
        <v>2025-09</v>
      </c>
      <c r="C898" s="253">
        <f t="shared" si="166"/>
        <v>365</v>
      </c>
      <c r="D898" s="350">
        <v>45911</v>
      </c>
      <c r="E898" s="674">
        <f t="shared" si="171"/>
        <v>3.3000000000000002E-2</v>
      </c>
      <c r="F898" s="672">
        <v>1.2999999999999999E-2</v>
      </c>
      <c r="G898" s="672">
        <f t="shared" si="169"/>
        <v>4.5999999999999999E-2</v>
      </c>
      <c r="H898" s="302">
        <f t="shared" si="172"/>
        <v>247013.69863013699</v>
      </c>
      <c r="I898" s="253">
        <f t="shared" si="161"/>
        <v>0</v>
      </c>
      <c r="J898" s="394">
        <f t="shared" si="167"/>
        <v>10372739.817651121</v>
      </c>
      <c r="L898" s="672">
        <f t="shared" si="164"/>
        <v>5.2999999999999999E-2</v>
      </c>
      <c r="M898" s="302">
        <f t="shared" si="168"/>
        <v>290410.9589041096</v>
      </c>
      <c r="N898" s="253">
        <f t="shared" si="165"/>
        <v>0</v>
      </c>
      <c r="O898" s="394">
        <f t="shared" si="170"/>
        <v>21053133.26027412</v>
      </c>
      <c r="P898" s="654"/>
    </row>
    <row r="899" spans="1:16">
      <c r="A899" s="319" t="str">
        <f t="shared" si="162"/>
        <v>13</v>
      </c>
      <c r="B899" s="253" t="str">
        <f t="shared" si="163"/>
        <v>2025-09</v>
      </c>
      <c r="C899" s="253">
        <f t="shared" si="166"/>
        <v>365</v>
      </c>
      <c r="D899" s="350">
        <v>45912</v>
      </c>
      <c r="E899" s="674">
        <f t="shared" si="171"/>
        <v>3.3000000000000002E-2</v>
      </c>
      <c r="F899" s="672">
        <v>1.2999999999999999E-2</v>
      </c>
      <c r="G899" s="672">
        <f t="shared" si="169"/>
        <v>4.5999999999999999E-2</v>
      </c>
      <c r="H899" s="302">
        <f t="shared" si="172"/>
        <v>247013.69863013699</v>
      </c>
      <c r="I899" s="253">
        <f t="shared" ref="I899:I962" si="173">IFERROR(VLOOKUP(D899*1,R:U,4,0),0)</f>
        <v>0</v>
      </c>
      <c r="J899" s="394">
        <f t="shared" si="167"/>
        <v>10619753.516281258</v>
      </c>
      <c r="L899" s="672">
        <f t="shared" si="164"/>
        <v>5.2999999999999999E-2</v>
      </c>
      <c r="M899" s="302">
        <f t="shared" si="168"/>
        <v>290410.9589041096</v>
      </c>
      <c r="N899" s="253">
        <f t="shared" si="165"/>
        <v>0</v>
      </c>
      <c r="O899" s="394">
        <f t="shared" si="170"/>
        <v>21343544.21917823</v>
      </c>
      <c r="P899" s="654"/>
    </row>
    <row r="900" spans="1:16">
      <c r="A900" s="319" t="str">
        <f t="shared" ref="A900:A963" si="174">TEXT(D900+1,"dd")</f>
        <v>14</v>
      </c>
      <c r="B900" s="253" t="str">
        <f t="shared" ref="B900:B963" si="175">TEXT(D900,"yyyy-mm")</f>
        <v>2025-09</v>
      </c>
      <c r="C900" s="253">
        <f t="shared" si="166"/>
        <v>365</v>
      </c>
      <c r="D900" s="350">
        <v>45913</v>
      </c>
      <c r="E900" s="674">
        <f t="shared" si="171"/>
        <v>3.3000000000000002E-2</v>
      </c>
      <c r="F900" s="672">
        <v>1.2999999999999999E-2</v>
      </c>
      <c r="G900" s="672">
        <f t="shared" si="169"/>
        <v>4.5999999999999999E-2</v>
      </c>
      <c r="H900" s="302">
        <f t="shared" si="172"/>
        <v>247013.69863013699</v>
      </c>
      <c r="I900" s="253">
        <f t="shared" si="173"/>
        <v>0</v>
      </c>
      <c r="J900" s="394">
        <f t="shared" si="167"/>
        <v>10866767.214911396</v>
      </c>
      <c r="L900" s="672">
        <f t="shared" ref="L900:L963" si="176">$C$1</f>
        <v>5.2999999999999999E-2</v>
      </c>
      <c r="M900" s="302">
        <f t="shared" si="168"/>
        <v>290410.9589041096</v>
      </c>
      <c r="N900" s="253">
        <f t="shared" ref="N900:N963" si="177">I900</f>
        <v>0</v>
      </c>
      <c r="O900" s="394">
        <f t="shared" si="170"/>
        <v>21633955.178082339</v>
      </c>
      <c r="P900" s="654"/>
    </row>
    <row r="901" spans="1:16">
      <c r="A901" s="319" t="str">
        <f t="shared" si="174"/>
        <v>15</v>
      </c>
      <c r="B901" s="253" t="str">
        <f t="shared" si="175"/>
        <v>2025-09</v>
      </c>
      <c r="C901" s="253">
        <f t="shared" ref="C901:C964" si="178">TEXT(YEAR(D901)&amp;"-12-31","yyyy-mm-dd")-TEXT(YEAR(D901)-1&amp;"-12-31","yyyy-mm-dd")</f>
        <v>365</v>
      </c>
      <c r="D901" s="350">
        <v>45914</v>
      </c>
      <c r="E901" s="674">
        <f t="shared" si="171"/>
        <v>3.3000000000000002E-2</v>
      </c>
      <c r="F901" s="672">
        <v>1.2999999999999999E-2</v>
      </c>
      <c r="G901" s="672">
        <f t="shared" si="169"/>
        <v>4.5999999999999999E-2</v>
      </c>
      <c r="H901" s="302">
        <f t="shared" si="172"/>
        <v>247013.69863013699</v>
      </c>
      <c r="I901" s="253">
        <f t="shared" si="173"/>
        <v>0</v>
      </c>
      <c r="J901" s="394">
        <f t="shared" ref="J901:J964" si="179">J900+H901-I901</f>
        <v>11113780.913541533</v>
      </c>
      <c r="L901" s="672">
        <f t="shared" si="176"/>
        <v>5.2999999999999999E-2</v>
      </c>
      <c r="M901" s="302">
        <f t="shared" ref="M901:M964" si="180">$B$1*$L901/C901*(D901-D900)</f>
        <v>290410.9589041096</v>
      </c>
      <c r="N901" s="253">
        <f t="shared" si="177"/>
        <v>0</v>
      </c>
      <c r="O901" s="394">
        <f t="shared" si="170"/>
        <v>21924366.136986449</v>
      </c>
      <c r="P901" s="654"/>
    </row>
    <row r="902" spans="1:16">
      <c r="A902" s="319" t="str">
        <f t="shared" si="174"/>
        <v>16</v>
      </c>
      <c r="B902" s="253" t="str">
        <f t="shared" si="175"/>
        <v>2025-09</v>
      </c>
      <c r="C902" s="253">
        <f t="shared" si="178"/>
        <v>365</v>
      </c>
      <c r="D902" s="350">
        <v>45915</v>
      </c>
      <c r="E902" s="674">
        <f t="shared" si="171"/>
        <v>3.3000000000000002E-2</v>
      </c>
      <c r="F902" s="672">
        <v>1.2999999999999999E-2</v>
      </c>
      <c r="G902" s="672">
        <f t="shared" si="169"/>
        <v>4.5999999999999999E-2</v>
      </c>
      <c r="H902" s="302">
        <f t="shared" si="172"/>
        <v>247013.69863013699</v>
      </c>
      <c r="I902" s="253">
        <f t="shared" si="173"/>
        <v>0</v>
      </c>
      <c r="J902" s="394">
        <f t="shared" si="179"/>
        <v>11360794.61217167</v>
      </c>
      <c r="L902" s="672">
        <f t="shared" si="176"/>
        <v>5.2999999999999999E-2</v>
      </c>
      <c r="M902" s="302">
        <f t="shared" si="180"/>
        <v>290410.9589041096</v>
      </c>
      <c r="N902" s="253">
        <f t="shared" si="177"/>
        <v>0</v>
      </c>
      <c r="O902" s="394">
        <f t="shared" si="170"/>
        <v>22214777.095890559</v>
      </c>
      <c r="P902" s="654"/>
    </row>
    <row r="903" spans="1:16">
      <c r="A903" s="319" t="str">
        <f t="shared" si="174"/>
        <v>17</v>
      </c>
      <c r="B903" s="253" t="str">
        <f t="shared" si="175"/>
        <v>2025-09</v>
      </c>
      <c r="C903" s="253">
        <f t="shared" si="178"/>
        <v>365</v>
      </c>
      <c r="D903" s="350">
        <v>45916</v>
      </c>
      <c r="E903" s="674">
        <f t="shared" si="171"/>
        <v>3.3000000000000002E-2</v>
      </c>
      <c r="F903" s="672">
        <v>1.2999999999999999E-2</v>
      </c>
      <c r="G903" s="672">
        <f t="shared" si="169"/>
        <v>4.5999999999999999E-2</v>
      </c>
      <c r="H903" s="302">
        <f t="shared" si="172"/>
        <v>247013.69863013699</v>
      </c>
      <c r="I903" s="253">
        <f t="shared" si="173"/>
        <v>0</v>
      </c>
      <c r="J903" s="394">
        <f t="shared" si="179"/>
        <v>11607808.310801808</v>
      </c>
      <c r="L903" s="672">
        <f t="shared" si="176"/>
        <v>5.2999999999999999E-2</v>
      </c>
      <c r="M903" s="302">
        <f t="shared" si="180"/>
        <v>290410.9589041096</v>
      </c>
      <c r="N903" s="253">
        <f t="shared" si="177"/>
        <v>0</v>
      </c>
      <c r="O903" s="394">
        <f t="shared" si="170"/>
        <v>22505188.054794669</v>
      </c>
      <c r="P903" s="654"/>
    </row>
    <row r="904" spans="1:16">
      <c r="A904" s="319" t="str">
        <f t="shared" si="174"/>
        <v>18</v>
      </c>
      <c r="B904" s="253" t="str">
        <f t="shared" si="175"/>
        <v>2025-09</v>
      </c>
      <c r="C904" s="253">
        <f t="shared" si="178"/>
        <v>365</v>
      </c>
      <c r="D904" s="350">
        <v>45917</v>
      </c>
      <c r="E904" s="674">
        <f t="shared" si="171"/>
        <v>3.3000000000000002E-2</v>
      </c>
      <c r="F904" s="672">
        <v>1.2999999999999999E-2</v>
      </c>
      <c r="G904" s="672">
        <f t="shared" ref="G904:G967" si="181">+E904+F904</f>
        <v>4.5999999999999999E-2</v>
      </c>
      <c r="H904" s="302">
        <f t="shared" si="172"/>
        <v>247013.69863013699</v>
      </c>
      <c r="I904" s="253">
        <f t="shared" si="173"/>
        <v>0</v>
      </c>
      <c r="J904" s="394">
        <f t="shared" si="179"/>
        <v>11854822.009431945</v>
      </c>
      <c r="L904" s="672">
        <f t="shared" si="176"/>
        <v>5.2999999999999999E-2</v>
      </c>
      <c r="M904" s="302">
        <f t="shared" si="180"/>
        <v>290410.9589041096</v>
      </c>
      <c r="N904" s="253">
        <f t="shared" si="177"/>
        <v>0</v>
      </c>
      <c r="O904" s="394">
        <f t="shared" si="170"/>
        <v>22795599.013698779</v>
      </c>
      <c r="P904" s="654"/>
    </row>
    <row r="905" spans="1:16">
      <c r="A905" s="319" t="str">
        <f t="shared" si="174"/>
        <v>19</v>
      </c>
      <c r="B905" s="253" t="str">
        <f t="shared" si="175"/>
        <v>2025-09</v>
      </c>
      <c r="C905" s="253">
        <f t="shared" si="178"/>
        <v>365</v>
      </c>
      <c r="D905" s="350">
        <v>45918</v>
      </c>
      <c r="E905" s="674">
        <f t="shared" si="171"/>
        <v>3.3000000000000002E-2</v>
      </c>
      <c r="F905" s="672">
        <v>1.2999999999999999E-2</v>
      </c>
      <c r="G905" s="672">
        <f t="shared" si="181"/>
        <v>4.5999999999999999E-2</v>
      </c>
      <c r="H905" s="302">
        <f t="shared" si="172"/>
        <v>247013.69863013699</v>
      </c>
      <c r="I905" s="253">
        <f t="shared" si="173"/>
        <v>0</v>
      </c>
      <c r="J905" s="394">
        <f t="shared" si="179"/>
        <v>12101835.708062083</v>
      </c>
      <c r="L905" s="672">
        <f t="shared" si="176"/>
        <v>5.2999999999999999E-2</v>
      </c>
      <c r="M905" s="302">
        <f t="shared" si="180"/>
        <v>290410.9589041096</v>
      </c>
      <c r="N905" s="253">
        <f t="shared" si="177"/>
        <v>0</v>
      </c>
      <c r="O905" s="394">
        <f t="shared" si="170"/>
        <v>23086009.972602889</v>
      </c>
      <c r="P905" s="654"/>
    </row>
    <row r="906" spans="1:16">
      <c r="A906" s="319" t="str">
        <f t="shared" si="174"/>
        <v>20</v>
      </c>
      <c r="B906" s="253" t="str">
        <f t="shared" si="175"/>
        <v>2025-09</v>
      </c>
      <c r="C906" s="253">
        <f t="shared" si="178"/>
        <v>365</v>
      </c>
      <c r="D906" s="350">
        <v>45919</v>
      </c>
      <c r="E906" s="674">
        <f t="shared" si="171"/>
        <v>3.3000000000000002E-2</v>
      </c>
      <c r="F906" s="672">
        <v>1.2999999999999999E-2</v>
      </c>
      <c r="G906" s="672">
        <f t="shared" si="181"/>
        <v>4.5999999999999999E-2</v>
      </c>
      <c r="H906" s="302">
        <f t="shared" si="172"/>
        <v>247013.69863013699</v>
      </c>
      <c r="I906" s="253">
        <f t="shared" si="173"/>
        <v>0</v>
      </c>
      <c r="J906" s="394">
        <f t="shared" si="179"/>
        <v>12348849.40669222</v>
      </c>
      <c r="L906" s="672">
        <f t="shared" si="176"/>
        <v>5.2999999999999999E-2</v>
      </c>
      <c r="M906" s="302">
        <f t="shared" si="180"/>
        <v>290410.9589041096</v>
      </c>
      <c r="N906" s="253">
        <f t="shared" si="177"/>
        <v>0</v>
      </c>
      <c r="O906" s="394">
        <f t="shared" si="170"/>
        <v>23376420.931506999</v>
      </c>
      <c r="P906" s="654"/>
    </row>
    <row r="907" spans="1:16">
      <c r="A907" s="319" t="str">
        <f t="shared" si="174"/>
        <v>21</v>
      </c>
      <c r="B907" s="253" t="str">
        <f t="shared" si="175"/>
        <v>2025-09</v>
      </c>
      <c r="C907" s="253">
        <f t="shared" si="178"/>
        <v>365</v>
      </c>
      <c r="D907" s="350">
        <v>45920</v>
      </c>
      <c r="E907" s="674">
        <f t="shared" si="171"/>
        <v>3.3000000000000002E-2</v>
      </c>
      <c r="F907" s="672">
        <v>1.2999999999999999E-2</v>
      </c>
      <c r="G907" s="672">
        <f t="shared" si="181"/>
        <v>4.5999999999999999E-2</v>
      </c>
      <c r="H907" s="302">
        <f t="shared" si="172"/>
        <v>247013.69863013699</v>
      </c>
      <c r="I907" s="253">
        <f t="shared" si="173"/>
        <v>0</v>
      </c>
      <c r="J907" s="394">
        <f t="shared" si="179"/>
        <v>12595863.105322357</v>
      </c>
      <c r="L907" s="672">
        <f t="shared" si="176"/>
        <v>5.2999999999999999E-2</v>
      </c>
      <c r="M907" s="302">
        <f t="shared" si="180"/>
        <v>290410.9589041096</v>
      </c>
      <c r="N907" s="253">
        <f t="shared" si="177"/>
        <v>0</v>
      </c>
      <c r="O907" s="394">
        <f t="shared" si="170"/>
        <v>23666831.890411109</v>
      </c>
      <c r="P907" s="654"/>
    </row>
    <row r="908" spans="1:16">
      <c r="A908" s="319" t="str">
        <f t="shared" si="174"/>
        <v>22</v>
      </c>
      <c r="B908" s="253" t="str">
        <f t="shared" si="175"/>
        <v>2025-09</v>
      </c>
      <c r="C908" s="253">
        <f t="shared" si="178"/>
        <v>365</v>
      </c>
      <c r="D908" s="350">
        <v>45921</v>
      </c>
      <c r="E908" s="674">
        <f t="shared" si="171"/>
        <v>3.3000000000000002E-2</v>
      </c>
      <c r="F908" s="672">
        <v>1.2999999999999999E-2</v>
      </c>
      <c r="G908" s="672">
        <f t="shared" si="181"/>
        <v>4.5999999999999999E-2</v>
      </c>
      <c r="H908" s="302">
        <f t="shared" si="172"/>
        <v>247013.69863013699</v>
      </c>
      <c r="I908" s="253">
        <f t="shared" si="173"/>
        <v>0</v>
      </c>
      <c r="J908" s="394">
        <f t="shared" si="179"/>
        <v>12842876.803952495</v>
      </c>
      <c r="L908" s="672">
        <f t="shared" si="176"/>
        <v>5.2999999999999999E-2</v>
      </c>
      <c r="M908" s="302">
        <f t="shared" si="180"/>
        <v>290410.9589041096</v>
      </c>
      <c r="N908" s="253">
        <f t="shared" si="177"/>
        <v>0</v>
      </c>
      <c r="O908" s="394">
        <f t="shared" si="170"/>
        <v>23957242.849315219</v>
      </c>
      <c r="P908" s="654"/>
    </row>
    <row r="909" spans="1:16">
      <c r="A909" s="319" t="str">
        <f t="shared" si="174"/>
        <v>23</v>
      </c>
      <c r="B909" s="253" t="str">
        <f t="shared" si="175"/>
        <v>2025-09</v>
      </c>
      <c r="C909" s="253">
        <f t="shared" si="178"/>
        <v>365</v>
      </c>
      <c r="D909" s="350">
        <v>45922</v>
      </c>
      <c r="E909" s="674">
        <f t="shared" si="171"/>
        <v>3.3000000000000002E-2</v>
      </c>
      <c r="F909" s="672">
        <v>1.2999999999999999E-2</v>
      </c>
      <c r="G909" s="672">
        <f t="shared" si="181"/>
        <v>4.5999999999999999E-2</v>
      </c>
      <c r="H909" s="302">
        <f t="shared" si="172"/>
        <v>247013.69863013699</v>
      </c>
      <c r="I909" s="253">
        <f t="shared" si="173"/>
        <v>0</v>
      </c>
      <c r="J909" s="394">
        <f t="shared" si="179"/>
        <v>13089890.502582632</v>
      </c>
      <c r="L909" s="672">
        <f t="shared" si="176"/>
        <v>5.2999999999999999E-2</v>
      </c>
      <c r="M909" s="302">
        <f t="shared" si="180"/>
        <v>290410.9589041096</v>
      </c>
      <c r="N909" s="253">
        <f t="shared" si="177"/>
        <v>0</v>
      </c>
      <c r="O909" s="394">
        <f t="shared" si="170"/>
        <v>24247653.808219329</v>
      </c>
      <c r="P909" s="654"/>
    </row>
    <row r="910" spans="1:16">
      <c r="A910" s="319" t="str">
        <f t="shared" si="174"/>
        <v>24</v>
      </c>
      <c r="B910" s="253" t="str">
        <f t="shared" si="175"/>
        <v>2025-09</v>
      </c>
      <c r="C910" s="253">
        <f t="shared" si="178"/>
        <v>365</v>
      </c>
      <c r="D910" s="350">
        <v>45923</v>
      </c>
      <c r="E910" s="674">
        <f t="shared" si="171"/>
        <v>3.3000000000000002E-2</v>
      </c>
      <c r="F910" s="672">
        <v>1.2999999999999999E-2</v>
      </c>
      <c r="G910" s="672">
        <f t="shared" si="181"/>
        <v>4.5999999999999999E-2</v>
      </c>
      <c r="H910" s="302">
        <f t="shared" si="172"/>
        <v>247013.69863013699</v>
      </c>
      <c r="I910" s="253">
        <f t="shared" si="173"/>
        <v>0</v>
      </c>
      <c r="J910" s="394">
        <f t="shared" si="179"/>
        <v>13336904.201212769</v>
      </c>
      <c r="L910" s="672">
        <f t="shared" si="176"/>
        <v>5.2999999999999999E-2</v>
      </c>
      <c r="M910" s="302">
        <f t="shared" si="180"/>
        <v>290410.9589041096</v>
      </c>
      <c r="N910" s="253">
        <f t="shared" si="177"/>
        <v>0</v>
      </c>
      <c r="O910" s="394">
        <f t="shared" si="170"/>
        <v>24538064.767123438</v>
      </c>
      <c r="P910" s="654"/>
    </row>
    <row r="911" spans="1:16">
      <c r="A911" s="319" t="str">
        <f t="shared" si="174"/>
        <v>25</v>
      </c>
      <c r="B911" s="253" t="str">
        <f t="shared" si="175"/>
        <v>2025-09</v>
      </c>
      <c r="C911" s="253">
        <f t="shared" si="178"/>
        <v>365</v>
      </c>
      <c r="D911" s="350">
        <v>45924</v>
      </c>
      <c r="E911" s="674">
        <f t="shared" si="171"/>
        <v>3.3000000000000002E-2</v>
      </c>
      <c r="F911" s="672">
        <v>1.2999999999999999E-2</v>
      </c>
      <c r="G911" s="672">
        <f t="shared" si="181"/>
        <v>4.5999999999999999E-2</v>
      </c>
      <c r="H911" s="302">
        <f t="shared" si="172"/>
        <v>247013.69863013699</v>
      </c>
      <c r="I911" s="253">
        <f t="shared" si="173"/>
        <v>0</v>
      </c>
      <c r="J911" s="394">
        <f t="shared" si="179"/>
        <v>13583917.899842907</v>
      </c>
      <c r="L911" s="672">
        <f t="shared" si="176"/>
        <v>5.2999999999999999E-2</v>
      </c>
      <c r="M911" s="302">
        <f t="shared" si="180"/>
        <v>290410.9589041096</v>
      </c>
      <c r="N911" s="253">
        <f t="shared" si="177"/>
        <v>0</v>
      </c>
      <c r="O911" s="394">
        <f t="shared" si="170"/>
        <v>24828475.726027548</v>
      </c>
      <c r="P911" s="654"/>
    </row>
    <row r="912" spans="1:16">
      <c r="A912" s="319" t="str">
        <f t="shared" si="174"/>
        <v>26</v>
      </c>
      <c r="B912" s="253" t="str">
        <f t="shared" si="175"/>
        <v>2025-09</v>
      </c>
      <c r="C912" s="253">
        <f t="shared" si="178"/>
        <v>365</v>
      </c>
      <c r="D912" s="350">
        <v>45925</v>
      </c>
      <c r="E912" s="674">
        <f t="shared" si="171"/>
        <v>3.3000000000000002E-2</v>
      </c>
      <c r="F912" s="672">
        <v>1.2999999999999999E-2</v>
      </c>
      <c r="G912" s="672">
        <f t="shared" si="181"/>
        <v>4.5999999999999999E-2</v>
      </c>
      <c r="H912" s="302">
        <f t="shared" si="172"/>
        <v>247013.69863013699</v>
      </c>
      <c r="I912" s="253">
        <f t="shared" si="173"/>
        <v>0</v>
      </c>
      <c r="J912" s="394">
        <f t="shared" si="179"/>
        <v>13830931.598473044</v>
      </c>
      <c r="L912" s="672">
        <f t="shared" si="176"/>
        <v>5.2999999999999999E-2</v>
      </c>
      <c r="M912" s="302">
        <f t="shared" si="180"/>
        <v>290410.9589041096</v>
      </c>
      <c r="N912" s="253">
        <f t="shared" si="177"/>
        <v>0</v>
      </c>
      <c r="O912" s="394">
        <f t="shared" si="170"/>
        <v>25118886.684931658</v>
      </c>
      <c r="P912" s="654"/>
    </row>
    <row r="913" spans="1:16">
      <c r="A913" s="319" t="str">
        <f t="shared" si="174"/>
        <v>27</v>
      </c>
      <c r="B913" s="253" t="str">
        <f t="shared" si="175"/>
        <v>2025-09</v>
      </c>
      <c r="C913" s="253">
        <f t="shared" si="178"/>
        <v>365</v>
      </c>
      <c r="D913" s="350">
        <v>45926</v>
      </c>
      <c r="E913" s="674">
        <f t="shared" si="171"/>
        <v>3.3000000000000002E-2</v>
      </c>
      <c r="F913" s="672">
        <v>1.2999999999999999E-2</v>
      </c>
      <c r="G913" s="672">
        <f t="shared" si="181"/>
        <v>4.5999999999999999E-2</v>
      </c>
      <c r="H913" s="302">
        <f t="shared" si="172"/>
        <v>247013.69863013699</v>
      </c>
      <c r="I913" s="253">
        <f t="shared" si="173"/>
        <v>0</v>
      </c>
      <c r="J913" s="394">
        <f t="shared" si="179"/>
        <v>14077945.297103181</v>
      </c>
      <c r="L913" s="672">
        <f t="shared" si="176"/>
        <v>5.2999999999999999E-2</v>
      </c>
      <c r="M913" s="302">
        <f t="shared" si="180"/>
        <v>290410.9589041096</v>
      </c>
      <c r="N913" s="253">
        <f t="shared" si="177"/>
        <v>0</v>
      </c>
      <c r="O913" s="394">
        <f t="shared" si="170"/>
        <v>25409297.643835768</v>
      </c>
      <c r="P913" s="654"/>
    </row>
    <row r="914" spans="1:16">
      <c r="A914" s="319" t="str">
        <f t="shared" si="174"/>
        <v>28</v>
      </c>
      <c r="B914" s="253" t="str">
        <f t="shared" si="175"/>
        <v>2025-09</v>
      </c>
      <c r="C914" s="253">
        <f t="shared" si="178"/>
        <v>365</v>
      </c>
      <c r="D914" s="350">
        <v>45927</v>
      </c>
      <c r="E914" s="674">
        <f t="shared" si="171"/>
        <v>3.3000000000000002E-2</v>
      </c>
      <c r="F914" s="672">
        <v>1.2999999999999999E-2</v>
      </c>
      <c r="G914" s="672">
        <f t="shared" si="181"/>
        <v>4.5999999999999999E-2</v>
      </c>
      <c r="H914" s="302">
        <f t="shared" si="172"/>
        <v>247013.69863013699</v>
      </c>
      <c r="I914" s="253">
        <f t="shared" si="173"/>
        <v>0</v>
      </c>
      <c r="J914" s="394">
        <f t="shared" si="179"/>
        <v>14324958.995733319</v>
      </c>
      <c r="L914" s="672">
        <f t="shared" si="176"/>
        <v>5.2999999999999999E-2</v>
      </c>
      <c r="M914" s="302">
        <f t="shared" si="180"/>
        <v>290410.9589041096</v>
      </c>
      <c r="N914" s="253">
        <f t="shared" si="177"/>
        <v>0</v>
      </c>
      <c r="O914" s="394">
        <f t="shared" si="170"/>
        <v>25699708.602739878</v>
      </c>
      <c r="P914" s="654"/>
    </row>
    <row r="915" spans="1:16">
      <c r="A915" s="319" t="str">
        <f t="shared" si="174"/>
        <v>29</v>
      </c>
      <c r="B915" s="253" t="str">
        <f t="shared" si="175"/>
        <v>2025-09</v>
      </c>
      <c r="C915" s="253">
        <f t="shared" si="178"/>
        <v>365</v>
      </c>
      <c r="D915" s="350">
        <v>45928</v>
      </c>
      <c r="E915" s="674">
        <f t="shared" si="171"/>
        <v>3.3000000000000002E-2</v>
      </c>
      <c r="F915" s="672">
        <v>1.2999999999999999E-2</v>
      </c>
      <c r="G915" s="672">
        <f t="shared" si="181"/>
        <v>4.5999999999999999E-2</v>
      </c>
      <c r="H915" s="302">
        <f t="shared" si="172"/>
        <v>247013.69863013699</v>
      </c>
      <c r="I915" s="253">
        <f t="shared" si="173"/>
        <v>0</v>
      </c>
      <c r="J915" s="394">
        <f t="shared" si="179"/>
        <v>14571972.694363456</v>
      </c>
      <c r="L915" s="672">
        <f t="shared" si="176"/>
        <v>5.2999999999999999E-2</v>
      </c>
      <c r="M915" s="302">
        <f t="shared" si="180"/>
        <v>290410.9589041096</v>
      </c>
      <c r="N915" s="253">
        <f t="shared" si="177"/>
        <v>0</v>
      </c>
      <c r="O915" s="394">
        <f t="shared" si="170"/>
        <v>25990119.561643988</v>
      </c>
      <c r="P915" s="654"/>
    </row>
    <row r="916" spans="1:16">
      <c r="A916" s="319" t="str">
        <f t="shared" si="174"/>
        <v>30</v>
      </c>
      <c r="B916" s="253" t="str">
        <f t="shared" si="175"/>
        <v>2025-09</v>
      </c>
      <c r="C916" s="253">
        <f t="shared" si="178"/>
        <v>365</v>
      </c>
      <c r="D916" s="350">
        <v>45929</v>
      </c>
      <c r="E916" s="674">
        <f t="shared" si="171"/>
        <v>3.3000000000000002E-2</v>
      </c>
      <c r="F916" s="672">
        <v>1.2999999999999999E-2</v>
      </c>
      <c r="G916" s="672">
        <f t="shared" si="181"/>
        <v>4.5999999999999999E-2</v>
      </c>
      <c r="H916" s="302">
        <f t="shared" si="172"/>
        <v>247013.69863013699</v>
      </c>
      <c r="I916" s="253">
        <f t="shared" si="173"/>
        <v>0</v>
      </c>
      <c r="J916" s="394">
        <f t="shared" si="179"/>
        <v>14818986.392993594</v>
      </c>
      <c r="L916" s="672">
        <f t="shared" si="176"/>
        <v>5.2999999999999999E-2</v>
      </c>
      <c r="M916" s="302">
        <f t="shared" si="180"/>
        <v>290410.9589041096</v>
      </c>
      <c r="N916" s="253">
        <f t="shared" si="177"/>
        <v>0</v>
      </c>
      <c r="O916" s="394">
        <f t="shared" ref="O916:O979" si="182">O915+M916-N916</f>
        <v>26280530.520548098</v>
      </c>
      <c r="P916" s="654"/>
    </row>
    <row r="917" spans="1:16">
      <c r="A917" s="319" t="str">
        <f t="shared" si="174"/>
        <v>01</v>
      </c>
      <c r="B917" s="253" t="str">
        <f t="shared" si="175"/>
        <v>2025-09</v>
      </c>
      <c r="C917" s="253">
        <f t="shared" si="178"/>
        <v>365</v>
      </c>
      <c r="D917" s="350">
        <v>45930</v>
      </c>
      <c r="E917" s="674">
        <f t="shared" si="171"/>
        <v>3.3000000000000002E-2</v>
      </c>
      <c r="F917" s="672">
        <v>1.2999999999999999E-2</v>
      </c>
      <c r="G917" s="672">
        <f t="shared" si="181"/>
        <v>4.5999999999999999E-2</v>
      </c>
      <c r="H917" s="302">
        <f t="shared" si="172"/>
        <v>247013.69863013699</v>
      </c>
      <c r="I917" s="253">
        <f t="shared" si="173"/>
        <v>0</v>
      </c>
      <c r="J917" s="394">
        <f t="shared" si="179"/>
        <v>15066000.091623731</v>
      </c>
      <c r="L917" s="672">
        <f t="shared" si="176"/>
        <v>5.2999999999999999E-2</v>
      </c>
      <c r="M917" s="302">
        <f t="shared" si="180"/>
        <v>290410.9589041096</v>
      </c>
      <c r="N917" s="253">
        <f t="shared" si="177"/>
        <v>0</v>
      </c>
      <c r="O917" s="394">
        <f t="shared" si="182"/>
        <v>26570941.479452208</v>
      </c>
      <c r="P917" s="654"/>
    </row>
    <row r="918" spans="1:16">
      <c r="A918" s="319" t="str">
        <f t="shared" si="174"/>
        <v>02</v>
      </c>
      <c r="B918" s="253" t="str">
        <f t="shared" si="175"/>
        <v>2025-10</v>
      </c>
      <c r="C918" s="253">
        <f t="shared" si="178"/>
        <v>365</v>
      </c>
      <c r="D918" s="350">
        <v>45931</v>
      </c>
      <c r="E918" s="674">
        <f t="shared" si="171"/>
        <v>3.3000000000000002E-2</v>
      </c>
      <c r="F918" s="672">
        <v>1.2999999999999999E-2</v>
      </c>
      <c r="G918" s="672">
        <f t="shared" si="181"/>
        <v>4.5999999999999999E-2</v>
      </c>
      <c r="H918" s="302">
        <f t="shared" si="172"/>
        <v>247013.69863013699</v>
      </c>
      <c r="I918" s="253">
        <f t="shared" si="173"/>
        <v>0</v>
      </c>
      <c r="J918" s="394">
        <f t="shared" si="179"/>
        <v>15313013.790253868</v>
      </c>
      <c r="L918" s="672">
        <f t="shared" si="176"/>
        <v>5.2999999999999999E-2</v>
      </c>
      <c r="M918" s="302">
        <f t="shared" si="180"/>
        <v>290410.9589041096</v>
      </c>
      <c r="N918" s="253">
        <f t="shared" si="177"/>
        <v>0</v>
      </c>
      <c r="O918" s="394">
        <f t="shared" si="182"/>
        <v>26861352.438356318</v>
      </c>
      <c r="P918" s="654"/>
    </row>
    <row r="919" spans="1:16">
      <c r="A919" s="319" t="str">
        <f t="shared" si="174"/>
        <v>03</v>
      </c>
      <c r="B919" s="253" t="str">
        <f t="shared" si="175"/>
        <v>2025-10</v>
      </c>
      <c r="C919" s="253">
        <f t="shared" si="178"/>
        <v>365</v>
      </c>
      <c r="D919" s="350">
        <v>45932</v>
      </c>
      <c r="E919" s="674">
        <f t="shared" si="171"/>
        <v>3.3000000000000002E-2</v>
      </c>
      <c r="F919" s="672">
        <v>1.2999999999999999E-2</v>
      </c>
      <c r="G919" s="672">
        <f t="shared" si="181"/>
        <v>4.5999999999999999E-2</v>
      </c>
      <c r="H919" s="302">
        <f t="shared" si="172"/>
        <v>247013.69863013699</v>
      </c>
      <c r="I919" s="253">
        <f t="shared" si="173"/>
        <v>0</v>
      </c>
      <c r="J919" s="394">
        <f t="shared" si="179"/>
        <v>15560027.488884006</v>
      </c>
      <c r="L919" s="672">
        <f t="shared" si="176"/>
        <v>5.2999999999999999E-2</v>
      </c>
      <c r="M919" s="302">
        <f t="shared" si="180"/>
        <v>290410.9589041096</v>
      </c>
      <c r="N919" s="253">
        <f t="shared" si="177"/>
        <v>0</v>
      </c>
      <c r="O919" s="394">
        <f t="shared" si="182"/>
        <v>27151763.397260427</v>
      </c>
      <c r="P919" s="654"/>
    </row>
    <row r="920" spans="1:16">
      <c r="A920" s="319" t="str">
        <f t="shared" si="174"/>
        <v>04</v>
      </c>
      <c r="B920" s="253" t="str">
        <f t="shared" si="175"/>
        <v>2025-10</v>
      </c>
      <c r="C920" s="253">
        <f t="shared" si="178"/>
        <v>365</v>
      </c>
      <c r="D920" s="350">
        <v>45933</v>
      </c>
      <c r="E920" s="674">
        <f t="shared" si="171"/>
        <v>3.3000000000000002E-2</v>
      </c>
      <c r="F920" s="672">
        <v>1.2999999999999999E-2</v>
      </c>
      <c r="G920" s="672">
        <f t="shared" si="181"/>
        <v>4.5999999999999999E-2</v>
      </c>
      <c r="H920" s="302">
        <f t="shared" si="172"/>
        <v>247013.69863013699</v>
      </c>
      <c r="I920" s="253">
        <f t="shared" si="173"/>
        <v>0</v>
      </c>
      <c r="J920" s="394">
        <f t="shared" si="179"/>
        <v>15807041.187514143</v>
      </c>
      <c r="L920" s="672">
        <f t="shared" si="176"/>
        <v>5.2999999999999999E-2</v>
      </c>
      <c r="M920" s="302">
        <f t="shared" si="180"/>
        <v>290410.9589041096</v>
      </c>
      <c r="N920" s="253">
        <f t="shared" si="177"/>
        <v>0</v>
      </c>
      <c r="O920" s="394">
        <f t="shared" si="182"/>
        <v>27442174.356164537</v>
      </c>
      <c r="P920" s="654"/>
    </row>
    <row r="921" spans="1:16">
      <c r="A921" s="319" t="str">
        <f t="shared" si="174"/>
        <v>05</v>
      </c>
      <c r="B921" s="253" t="str">
        <f t="shared" si="175"/>
        <v>2025-10</v>
      </c>
      <c r="C921" s="253">
        <f t="shared" si="178"/>
        <v>365</v>
      </c>
      <c r="D921" s="350">
        <v>45934</v>
      </c>
      <c r="E921" s="674">
        <f t="shared" si="171"/>
        <v>3.3000000000000002E-2</v>
      </c>
      <c r="F921" s="672">
        <v>1.2999999999999999E-2</v>
      </c>
      <c r="G921" s="672">
        <f t="shared" si="181"/>
        <v>4.5999999999999999E-2</v>
      </c>
      <c r="H921" s="302">
        <f t="shared" si="172"/>
        <v>247013.69863013699</v>
      </c>
      <c r="I921" s="253">
        <f t="shared" si="173"/>
        <v>0</v>
      </c>
      <c r="J921" s="394">
        <f t="shared" si="179"/>
        <v>16054054.88614428</v>
      </c>
      <c r="L921" s="672">
        <f t="shared" si="176"/>
        <v>5.2999999999999999E-2</v>
      </c>
      <c r="M921" s="302">
        <f t="shared" si="180"/>
        <v>290410.9589041096</v>
      </c>
      <c r="N921" s="253">
        <f t="shared" si="177"/>
        <v>0</v>
      </c>
      <c r="O921" s="394">
        <f t="shared" si="182"/>
        <v>27732585.315068647</v>
      </c>
      <c r="P921" s="654"/>
    </row>
    <row r="922" spans="1:16">
      <c r="A922" s="319" t="str">
        <f t="shared" si="174"/>
        <v>06</v>
      </c>
      <c r="B922" s="253" t="str">
        <f t="shared" si="175"/>
        <v>2025-10</v>
      </c>
      <c r="C922" s="253">
        <f t="shared" si="178"/>
        <v>365</v>
      </c>
      <c r="D922" s="350">
        <v>45935</v>
      </c>
      <c r="E922" s="674">
        <f t="shared" si="171"/>
        <v>3.3000000000000002E-2</v>
      </c>
      <c r="F922" s="672">
        <v>1.2999999999999999E-2</v>
      </c>
      <c r="G922" s="672">
        <f t="shared" si="181"/>
        <v>4.5999999999999999E-2</v>
      </c>
      <c r="H922" s="302">
        <f t="shared" si="172"/>
        <v>247013.69863013699</v>
      </c>
      <c r="I922" s="253">
        <f t="shared" si="173"/>
        <v>0</v>
      </c>
      <c r="J922" s="394">
        <f t="shared" si="179"/>
        <v>16301068.584774418</v>
      </c>
      <c r="L922" s="672">
        <f t="shared" si="176"/>
        <v>5.2999999999999999E-2</v>
      </c>
      <c r="M922" s="302">
        <f t="shared" si="180"/>
        <v>290410.9589041096</v>
      </c>
      <c r="N922" s="253">
        <f t="shared" si="177"/>
        <v>0</v>
      </c>
      <c r="O922" s="394">
        <f t="shared" si="182"/>
        <v>28022996.273972757</v>
      </c>
      <c r="P922" s="654"/>
    </row>
    <row r="923" spans="1:16">
      <c r="A923" s="319" t="str">
        <f t="shared" si="174"/>
        <v>07</v>
      </c>
      <c r="B923" s="253" t="str">
        <f t="shared" si="175"/>
        <v>2025-10</v>
      </c>
      <c r="C923" s="253">
        <f t="shared" si="178"/>
        <v>365</v>
      </c>
      <c r="D923" s="350">
        <v>45936</v>
      </c>
      <c r="E923" s="674">
        <f t="shared" si="171"/>
        <v>3.3000000000000002E-2</v>
      </c>
      <c r="F923" s="672">
        <v>1.2999999999999999E-2</v>
      </c>
      <c r="G923" s="672">
        <f t="shared" si="181"/>
        <v>4.5999999999999999E-2</v>
      </c>
      <c r="H923" s="302">
        <f t="shared" si="172"/>
        <v>247013.69863013699</v>
      </c>
      <c r="I923" s="253">
        <f t="shared" si="173"/>
        <v>0</v>
      </c>
      <c r="J923" s="394">
        <f t="shared" si="179"/>
        <v>16548082.283404555</v>
      </c>
      <c r="L923" s="672">
        <f t="shared" si="176"/>
        <v>5.2999999999999999E-2</v>
      </c>
      <c r="M923" s="302">
        <f t="shared" si="180"/>
        <v>290410.9589041096</v>
      </c>
      <c r="N923" s="253">
        <f t="shared" si="177"/>
        <v>0</v>
      </c>
      <c r="O923" s="394">
        <f t="shared" si="182"/>
        <v>28313407.232876867</v>
      </c>
      <c r="P923" s="654"/>
    </row>
    <row r="924" spans="1:16">
      <c r="A924" s="319" t="str">
        <f t="shared" si="174"/>
        <v>08</v>
      </c>
      <c r="B924" s="253" t="str">
        <f t="shared" si="175"/>
        <v>2025-10</v>
      </c>
      <c r="C924" s="253">
        <f t="shared" si="178"/>
        <v>365</v>
      </c>
      <c r="D924" s="350">
        <v>45937</v>
      </c>
      <c r="E924" s="674">
        <f t="shared" si="171"/>
        <v>3.3000000000000002E-2</v>
      </c>
      <c r="F924" s="672">
        <v>1.2999999999999999E-2</v>
      </c>
      <c r="G924" s="672">
        <f t="shared" si="181"/>
        <v>4.5999999999999999E-2</v>
      </c>
      <c r="H924" s="302">
        <f t="shared" si="172"/>
        <v>247013.69863013699</v>
      </c>
      <c r="I924" s="253">
        <f t="shared" si="173"/>
        <v>0</v>
      </c>
      <c r="J924" s="394">
        <f t="shared" si="179"/>
        <v>16795095.982034691</v>
      </c>
      <c r="L924" s="672">
        <f t="shared" si="176"/>
        <v>5.2999999999999999E-2</v>
      </c>
      <c r="M924" s="302">
        <f t="shared" si="180"/>
        <v>290410.9589041096</v>
      </c>
      <c r="N924" s="253">
        <f t="shared" si="177"/>
        <v>0</v>
      </c>
      <c r="O924" s="394">
        <f t="shared" si="182"/>
        <v>28603818.191780977</v>
      </c>
      <c r="P924" s="654"/>
    </row>
    <row r="925" spans="1:16">
      <c r="A925" s="319" t="str">
        <f t="shared" si="174"/>
        <v>09</v>
      </c>
      <c r="B925" s="253" t="str">
        <f t="shared" si="175"/>
        <v>2025-10</v>
      </c>
      <c r="C925" s="253">
        <f t="shared" si="178"/>
        <v>365</v>
      </c>
      <c r="D925" s="350">
        <v>45938</v>
      </c>
      <c r="E925" s="674">
        <f t="shared" si="171"/>
        <v>3.3000000000000002E-2</v>
      </c>
      <c r="F925" s="672">
        <v>1.2999999999999999E-2</v>
      </c>
      <c r="G925" s="672">
        <f t="shared" si="181"/>
        <v>4.5999999999999999E-2</v>
      </c>
      <c r="H925" s="302">
        <f t="shared" si="172"/>
        <v>247013.69863013699</v>
      </c>
      <c r="I925" s="253">
        <f t="shared" si="173"/>
        <v>0</v>
      </c>
      <c r="J925" s="394">
        <f t="shared" si="179"/>
        <v>17042109.680664826</v>
      </c>
      <c r="L925" s="672">
        <f t="shared" si="176"/>
        <v>5.2999999999999999E-2</v>
      </c>
      <c r="M925" s="302">
        <f t="shared" si="180"/>
        <v>290410.9589041096</v>
      </c>
      <c r="N925" s="253">
        <f t="shared" si="177"/>
        <v>0</v>
      </c>
      <c r="O925" s="394">
        <f t="shared" si="182"/>
        <v>28894229.150685087</v>
      </c>
      <c r="P925" s="654"/>
    </row>
    <row r="926" spans="1:16">
      <c r="A926" s="319" t="str">
        <f t="shared" si="174"/>
        <v>10</v>
      </c>
      <c r="B926" s="253" t="str">
        <f t="shared" si="175"/>
        <v>2025-10</v>
      </c>
      <c r="C926" s="253">
        <f t="shared" si="178"/>
        <v>365</v>
      </c>
      <c r="D926" s="350">
        <v>45939</v>
      </c>
      <c r="E926" s="674">
        <f t="shared" si="171"/>
        <v>3.3000000000000002E-2</v>
      </c>
      <c r="F926" s="672">
        <v>1.2999999999999999E-2</v>
      </c>
      <c r="G926" s="672">
        <f t="shared" si="181"/>
        <v>4.5999999999999999E-2</v>
      </c>
      <c r="H926" s="302">
        <f t="shared" si="172"/>
        <v>247013.69863013699</v>
      </c>
      <c r="I926" s="253">
        <f t="shared" si="173"/>
        <v>0</v>
      </c>
      <c r="J926" s="394">
        <f t="shared" si="179"/>
        <v>17289123.379294962</v>
      </c>
      <c r="L926" s="672">
        <f t="shared" si="176"/>
        <v>5.2999999999999999E-2</v>
      </c>
      <c r="M926" s="302">
        <f t="shared" si="180"/>
        <v>290410.9589041096</v>
      </c>
      <c r="N926" s="253">
        <f t="shared" si="177"/>
        <v>0</v>
      </c>
      <c r="O926" s="394">
        <f t="shared" si="182"/>
        <v>29184640.109589197</v>
      </c>
      <c r="P926" s="654"/>
    </row>
    <row r="927" spans="1:16">
      <c r="A927" s="319" t="str">
        <f t="shared" si="174"/>
        <v>11</v>
      </c>
      <c r="B927" s="253" t="str">
        <f t="shared" si="175"/>
        <v>2025-10</v>
      </c>
      <c r="C927" s="253">
        <f t="shared" si="178"/>
        <v>365</v>
      </c>
      <c r="D927" s="350">
        <v>45940</v>
      </c>
      <c r="E927" s="674">
        <f t="shared" si="171"/>
        <v>3.3000000000000002E-2</v>
      </c>
      <c r="F927" s="672">
        <v>1.2999999999999999E-2</v>
      </c>
      <c r="G927" s="672">
        <f t="shared" si="181"/>
        <v>4.5999999999999999E-2</v>
      </c>
      <c r="H927" s="302">
        <f t="shared" si="172"/>
        <v>247013.69863013699</v>
      </c>
      <c r="I927" s="253">
        <f t="shared" si="173"/>
        <v>0</v>
      </c>
      <c r="J927" s="394">
        <f t="shared" si="179"/>
        <v>17536137.077925097</v>
      </c>
      <c r="L927" s="672">
        <f t="shared" si="176"/>
        <v>5.2999999999999999E-2</v>
      </c>
      <c r="M927" s="302">
        <f t="shared" si="180"/>
        <v>290410.9589041096</v>
      </c>
      <c r="N927" s="253">
        <f t="shared" si="177"/>
        <v>0</v>
      </c>
      <c r="O927" s="394">
        <f t="shared" si="182"/>
        <v>29475051.068493307</v>
      </c>
      <c r="P927" s="654"/>
    </row>
    <row r="928" spans="1:16">
      <c r="A928" s="319" t="str">
        <f t="shared" si="174"/>
        <v>12</v>
      </c>
      <c r="B928" s="253" t="str">
        <f t="shared" si="175"/>
        <v>2025-10</v>
      </c>
      <c r="C928" s="253">
        <f t="shared" si="178"/>
        <v>365</v>
      </c>
      <c r="D928" s="350">
        <v>45941</v>
      </c>
      <c r="E928" s="674">
        <f t="shared" si="171"/>
        <v>3.3000000000000002E-2</v>
      </c>
      <c r="F928" s="672">
        <v>1.2999999999999999E-2</v>
      </c>
      <c r="G928" s="672">
        <f t="shared" si="181"/>
        <v>4.5999999999999999E-2</v>
      </c>
      <c r="H928" s="302">
        <f t="shared" si="172"/>
        <v>247013.69863013699</v>
      </c>
      <c r="I928" s="253">
        <f t="shared" si="173"/>
        <v>0</v>
      </c>
      <c r="J928" s="394">
        <f t="shared" si="179"/>
        <v>17783150.776555233</v>
      </c>
      <c r="L928" s="672">
        <f t="shared" si="176"/>
        <v>5.2999999999999999E-2</v>
      </c>
      <c r="M928" s="302">
        <f t="shared" si="180"/>
        <v>290410.9589041096</v>
      </c>
      <c r="N928" s="253">
        <f t="shared" si="177"/>
        <v>0</v>
      </c>
      <c r="O928" s="394">
        <f t="shared" si="182"/>
        <v>29765462.027397417</v>
      </c>
      <c r="P928" s="654"/>
    </row>
    <row r="929" spans="1:16">
      <c r="A929" s="319" t="str">
        <f t="shared" si="174"/>
        <v>13</v>
      </c>
      <c r="B929" s="253" t="str">
        <f t="shared" si="175"/>
        <v>2025-10</v>
      </c>
      <c r="C929" s="253">
        <f t="shared" si="178"/>
        <v>365</v>
      </c>
      <c r="D929" s="350">
        <v>45942</v>
      </c>
      <c r="E929" s="674">
        <f t="shared" si="171"/>
        <v>3.3000000000000002E-2</v>
      </c>
      <c r="F929" s="672">
        <v>1.2999999999999999E-2</v>
      </c>
      <c r="G929" s="672">
        <f t="shared" si="181"/>
        <v>4.5999999999999999E-2</v>
      </c>
      <c r="H929" s="302">
        <f t="shared" si="172"/>
        <v>247013.69863013699</v>
      </c>
      <c r="I929" s="253">
        <f t="shared" si="173"/>
        <v>0</v>
      </c>
      <c r="J929" s="394">
        <f t="shared" si="179"/>
        <v>18030164.475185368</v>
      </c>
      <c r="L929" s="672">
        <f t="shared" si="176"/>
        <v>5.2999999999999999E-2</v>
      </c>
      <c r="M929" s="302">
        <f t="shared" si="180"/>
        <v>290410.9589041096</v>
      </c>
      <c r="N929" s="253">
        <f t="shared" si="177"/>
        <v>0</v>
      </c>
      <c r="O929" s="394">
        <f t="shared" si="182"/>
        <v>30055872.986301526</v>
      </c>
      <c r="P929" s="654"/>
    </row>
    <row r="930" spans="1:16">
      <c r="A930" s="319" t="str">
        <f t="shared" si="174"/>
        <v>14</v>
      </c>
      <c r="B930" s="253" t="str">
        <f t="shared" si="175"/>
        <v>2025-10</v>
      </c>
      <c r="C930" s="253">
        <f t="shared" si="178"/>
        <v>365</v>
      </c>
      <c r="D930" s="350">
        <v>45943</v>
      </c>
      <c r="E930" s="674">
        <f t="shared" si="171"/>
        <v>3.3000000000000002E-2</v>
      </c>
      <c r="F930" s="672">
        <v>1.2999999999999999E-2</v>
      </c>
      <c r="G930" s="672">
        <f t="shared" si="181"/>
        <v>4.5999999999999999E-2</v>
      </c>
      <c r="H930" s="302">
        <f t="shared" si="172"/>
        <v>247013.69863013699</v>
      </c>
      <c r="I930" s="253">
        <f t="shared" si="173"/>
        <v>0</v>
      </c>
      <c r="J930" s="394">
        <f t="shared" si="179"/>
        <v>18277178.173815504</v>
      </c>
      <c r="L930" s="672">
        <f t="shared" si="176"/>
        <v>5.2999999999999999E-2</v>
      </c>
      <c r="M930" s="302">
        <f t="shared" si="180"/>
        <v>290410.9589041096</v>
      </c>
      <c r="N930" s="253">
        <f t="shared" si="177"/>
        <v>0</v>
      </c>
      <c r="O930" s="394">
        <f t="shared" si="182"/>
        <v>30346283.945205636</v>
      </c>
      <c r="P930" s="654"/>
    </row>
    <row r="931" spans="1:16">
      <c r="A931" s="319" t="str">
        <f t="shared" si="174"/>
        <v>15</v>
      </c>
      <c r="B931" s="253" t="str">
        <f t="shared" si="175"/>
        <v>2025-10</v>
      </c>
      <c r="C931" s="253">
        <f t="shared" si="178"/>
        <v>365</v>
      </c>
      <c r="D931" s="350">
        <v>45944</v>
      </c>
      <c r="E931" s="674">
        <f t="shared" si="171"/>
        <v>3.3000000000000002E-2</v>
      </c>
      <c r="F931" s="672">
        <v>1.2999999999999999E-2</v>
      </c>
      <c r="G931" s="672">
        <f t="shared" si="181"/>
        <v>4.5999999999999999E-2</v>
      </c>
      <c r="H931" s="302">
        <f t="shared" si="172"/>
        <v>247013.69863013699</v>
      </c>
      <c r="I931" s="253">
        <f t="shared" si="173"/>
        <v>0</v>
      </c>
      <c r="J931" s="394">
        <f t="shared" si="179"/>
        <v>18524191.872445639</v>
      </c>
      <c r="L931" s="672">
        <f t="shared" si="176"/>
        <v>5.2999999999999999E-2</v>
      </c>
      <c r="M931" s="302">
        <f t="shared" si="180"/>
        <v>290410.9589041096</v>
      </c>
      <c r="N931" s="253">
        <f t="shared" si="177"/>
        <v>0</v>
      </c>
      <c r="O931" s="394">
        <f t="shared" si="182"/>
        <v>30636694.904109746</v>
      </c>
      <c r="P931" s="654"/>
    </row>
    <row r="932" spans="1:16">
      <c r="A932" s="319" t="str">
        <f t="shared" si="174"/>
        <v>16</v>
      </c>
      <c r="B932" s="253" t="str">
        <f t="shared" si="175"/>
        <v>2025-10</v>
      </c>
      <c r="C932" s="253">
        <f t="shared" si="178"/>
        <v>365</v>
      </c>
      <c r="D932" s="350">
        <v>45945</v>
      </c>
      <c r="E932" s="674">
        <f t="shared" si="171"/>
        <v>3.3000000000000002E-2</v>
      </c>
      <c r="F932" s="672">
        <v>1.2999999999999999E-2</v>
      </c>
      <c r="G932" s="672">
        <f t="shared" si="181"/>
        <v>4.5999999999999999E-2</v>
      </c>
      <c r="H932" s="302">
        <f t="shared" si="172"/>
        <v>247013.69863013699</v>
      </c>
      <c r="I932" s="253">
        <f t="shared" si="173"/>
        <v>0</v>
      </c>
      <c r="J932" s="394">
        <f t="shared" si="179"/>
        <v>18771205.571075775</v>
      </c>
      <c r="L932" s="672">
        <f t="shared" si="176"/>
        <v>5.2999999999999999E-2</v>
      </c>
      <c r="M932" s="302">
        <f t="shared" si="180"/>
        <v>290410.9589041096</v>
      </c>
      <c r="N932" s="253">
        <f t="shared" si="177"/>
        <v>0</v>
      </c>
      <c r="O932" s="394">
        <f t="shared" si="182"/>
        <v>30927105.863013856</v>
      </c>
      <c r="P932" s="654"/>
    </row>
    <row r="933" spans="1:16">
      <c r="A933" s="319" t="str">
        <f t="shared" si="174"/>
        <v>17</v>
      </c>
      <c r="B933" s="253" t="str">
        <f t="shared" si="175"/>
        <v>2025-10</v>
      </c>
      <c r="C933" s="253">
        <f t="shared" si="178"/>
        <v>365</v>
      </c>
      <c r="D933" s="350">
        <v>45946</v>
      </c>
      <c r="E933" s="674">
        <f t="shared" si="171"/>
        <v>3.3000000000000002E-2</v>
      </c>
      <c r="F933" s="672">
        <v>1.2999999999999999E-2</v>
      </c>
      <c r="G933" s="672">
        <f t="shared" si="181"/>
        <v>4.5999999999999999E-2</v>
      </c>
      <c r="H933" s="302">
        <f t="shared" si="172"/>
        <v>247013.69863013699</v>
      </c>
      <c r="I933" s="253">
        <f t="shared" si="173"/>
        <v>0</v>
      </c>
      <c r="J933" s="394">
        <f t="shared" si="179"/>
        <v>19018219.26970591</v>
      </c>
      <c r="L933" s="672">
        <f t="shared" si="176"/>
        <v>5.2999999999999999E-2</v>
      </c>
      <c r="M933" s="302">
        <f t="shared" si="180"/>
        <v>290410.9589041096</v>
      </c>
      <c r="N933" s="253">
        <f t="shared" si="177"/>
        <v>0</v>
      </c>
      <c r="O933" s="394">
        <f t="shared" si="182"/>
        <v>31217516.821917966</v>
      </c>
      <c r="P933" s="654"/>
    </row>
    <row r="934" spans="1:16">
      <c r="A934" s="319" t="str">
        <f t="shared" si="174"/>
        <v>18</v>
      </c>
      <c r="B934" s="253" t="str">
        <f t="shared" si="175"/>
        <v>2025-10</v>
      </c>
      <c r="C934" s="253">
        <f t="shared" si="178"/>
        <v>365</v>
      </c>
      <c r="D934" s="350">
        <v>45947</v>
      </c>
      <c r="E934" s="674">
        <f t="shared" si="171"/>
        <v>3.3000000000000002E-2</v>
      </c>
      <c r="F934" s="672">
        <v>1.2999999999999999E-2</v>
      </c>
      <c r="G934" s="672">
        <f t="shared" si="181"/>
        <v>4.5999999999999999E-2</v>
      </c>
      <c r="H934" s="302">
        <f t="shared" si="172"/>
        <v>247013.69863013699</v>
      </c>
      <c r="I934" s="253">
        <f t="shared" si="173"/>
        <v>0</v>
      </c>
      <c r="J934" s="394">
        <f t="shared" si="179"/>
        <v>19265232.968336046</v>
      </c>
      <c r="L934" s="672">
        <f t="shared" si="176"/>
        <v>5.2999999999999999E-2</v>
      </c>
      <c r="M934" s="302">
        <f t="shared" si="180"/>
        <v>290410.9589041096</v>
      </c>
      <c r="N934" s="253">
        <f t="shared" si="177"/>
        <v>0</v>
      </c>
      <c r="O934" s="394">
        <f t="shared" si="182"/>
        <v>31507927.780822076</v>
      </c>
      <c r="P934" s="654"/>
    </row>
    <row r="935" spans="1:16">
      <c r="A935" s="319" t="str">
        <f t="shared" si="174"/>
        <v>19</v>
      </c>
      <c r="B935" s="253" t="str">
        <f t="shared" si="175"/>
        <v>2025-10</v>
      </c>
      <c r="C935" s="253">
        <f t="shared" si="178"/>
        <v>365</v>
      </c>
      <c r="D935" s="350">
        <v>45948</v>
      </c>
      <c r="E935" s="674">
        <f t="shared" si="171"/>
        <v>3.3000000000000002E-2</v>
      </c>
      <c r="F935" s="672">
        <v>1.2999999999999999E-2</v>
      </c>
      <c r="G935" s="672">
        <f t="shared" si="181"/>
        <v>4.5999999999999999E-2</v>
      </c>
      <c r="H935" s="302">
        <f t="shared" si="172"/>
        <v>247013.69863013699</v>
      </c>
      <c r="I935" s="253">
        <f t="shared" si="173"/>
        <v>0</v>
      </c>
      <c r="J935" s="394">
        <f t="shared" si="179"/>
        <v>19512246.666966181</v>
      </c>
      <c r="L935" s="672">
        <f t="shared" si="176"/>
        <v>5.2999999999999999E-2</v>
      </c>
      <c r="M935" s="302">
        <f t="shared" si="180"/>
        <v>290410.9589041096</v>
      </c>
      <c r="N935" s="253">
        <f t="shared" si="177"/>
        <v>0</v>
      </c>
      <c r="O935" s="394">
        <f t="shared" si="182"/>
        <v>31798338.739726186</v>
      </c>
      <c r="P935" s="654"/>
    </row>
    <row r="936" spans="1:16">
      <c r="A936" s="319" t="str">
        <f t="shared" si="174"/>
        <v>20</v>
      </c>
      <c r="B936" s="253" t="str">
        <f t="shared" si="175"/>
        <v>2025-10</v>
      </c>
      <c r="C936" s="253">
        <f t="shared" si="178"/>
        <v>365</v>
      </c>
      <c r="D936" s="350">
        <v>45949</v>
      </c>
      <c r="E936" s="674">
        <f t="shared" si="171"/>
        <v>3.3000000000000002E-2</v>
      </c>
      <c r="F936" s="672">
        <v>1.2999999999999999E-2</v>
      </c>
      <c r="G936" s="672">
        <f t="shared" si="181"/>
        <v>4.5999999999999999E-2</v>
      </c>
      <c r="H936" s="302">
        <f t="shared" si="172"/>
        <v>247013.69863013699</v>
      </c>
      <c r="I936" s="253">
        <f t="shared" si="173"/>
        <v>0</v>
      </c>
      <c r="J936" s="394">
        <f t="shared" si="179"/>
        <v>19759260.365596317</v>
      </c>
      <c r="L936" s="672">
        <f t="shared" si="176"/>
        <v>5.2999999999999999E-2</v>
      </c>
      <c r="M936" s="302">
        <f t="shared" si="180"/>
        <v>290410.9589041096</v>
      </c>
      <c r="N936" s="253">
        <f t="shared" si="177"/>
        <v>0</v>
      </c>
      <c r="O936" s="394">
        <f t="shared" si="182"/>
        <v>32088749.698630296</v>
      </c>
      <c r="P936" s="654"/>
    </row>
    <row r="937" spans="1:16">
      <c r="A937" s="319" t="str">
        <f t="shared" si="174"/>
        <v>21</v>
      </c>
      <c r="B937" s="253" t="str">
        <f t="shared" si="175"/>
        <v>2025-10</v>
      </c>
      <c r="C937" s="253">
        <f t="shared" si="178"/>
        <v>365</v>
      </c>
      <c r="D937" s="350">
        <v>45950</v>
      </c>
      <c r="E937" s="674">
        <f t="shared" si="171"/>
        <v>3.3000000000000002E-2</v>
      </c>
      <c r="F937" s="672">
        <v>1.2999999999999999E-2</v>
      </c>
      <c r="G937" s="672">
        <f t="shared" si="181"/>
        <v>4.5999999999999999E-2</v>
      </c>
      <c r="H937" s="302">
        <f t="shared" si="172"/>
        <v>247013.69863013699</v>
      </c>
      <c r="I937" s="253">
        <f t="shared" si="173"/>
        <v>0</v>
      </c>
      <c r="J937" s="394">
        <f t="shared" si="179"/>
        <v>20006274.064226452</v>
      </c>
      <c r="L937" s="672">
        <f t="shared" si="176"/>
        <v>5.2999999999999999E-2</v>
      </c>
      <c r="M937" s="302">
        <f t="shared" si="180"/>
        <v>290410.9589041096</v>
      </c>
      <c r="N937" s="253">
        <f t="shared" si="177"/>
        <v>0</v>
      </c>
      <c r="O937" s="394">
        <f t="shared" si="182"/>
        <v>32379160.657534406</v>
      </c>
      <c r="P937" s="654"/>
    </row>
    <row r="938" spans="1:16">
      <c r="A938" s="319" t="str">
        <f t="shared" si="174"/>
        <v>22</v>
      </c>
      <c r="B938" s="253" t="str">
        <f t="shared" si="175"/>
        <v>2025-10</v>
      </c>
      <c r="C938" s="253">
        <f t="shared" si="178"/>
        <v>365</v>
      </c>
      <c r="D938" s="350">
        <v>45951</v>
      </c>
      <c r="E938" s="674">
        <f t="shared" si="171"/>
        <v>3.3000000000000002E-2</v>
      </c>
      <c r="F938" s="672">
        <v>1.2999999999999999E-2</v>
      </c>
      <c r="G938" s="672">
        <f t="shared" si="181"/>
        <v>4.5999999999999999E-2</v>
      </c>
      <c r="H938" s="302">
        <f t="shared" si="172"/>
        <v>247013.69863013699</v>
      </c>
      <c r="I938" s="253">
        <f t="shared" si="173"/>
        <v>0</v>
      </c>
      <c r="J938" s="394">
        <f t="shared" si="179"/>
        <v>20253287.762856588</v>
      </c>
      <c r="L938" s="672">
        <f t="shared" si="176"/>
        <v>5.2999999999999999E-2</v>
      </c>
      <c r="M938" s="302">
        <f t="shared" si="180"/>
        <v>290410.9589041096</v>
      </c>
      <c r="N938" s="253">
        <f t="shared" si="177"/>
        <v>0</v>
      </c>
      <c r="O938" s="394">
        <f t="shared" si="182"/>
        <v>32669571.616438515</v>
      </c>
      <c r="P938" s="654"/>
    </row>
    <row r="939" spans="1:16">
      <c r="A939" s="319" t="str">
        <f t="shared" si="174"/>
        <v>23</v>
      </c>
      <c r="B939" s="253" t="str">
        <f t="shared" si="175"/>
        <v>2025-10</v>
      </c>
      <c r="C939" s="253">
        <f t="shared" si="178"/>
        <v>365</v>
      </c>
      <c r="D939" s="350">
        <v>45952</v>
      </c>
      <c r="E939" s="674">
        <f t="shared" si="171"/>
        <v>3.3000000000000002E-2</v>
      </c>
      <c r="F939" s="672">
        <v>1.2999999999999999E-2</v>
      </c>
      <c r="G939" s="672">
        <f t="shared" si="181"/>
        <v>4.5999999999999999E-2</v>
      </c>
      <c r="H939" s="302">
        <f t="shared" si="172"/>
        <v>247013.69863013699</v>
      </c>
      <c r="I939" s="253">
        <f t="shared" si="173"/>
        <v>0</v>
      </c>
      <c r="J939" s="394">
        <f t="shared" si="179"/>
        <v>20500301.461486723</v>
      </c>
      <c r="L939" s="672">
        <f t="shared" si="176"/>
        <v>5.2999999999999999E-2</v>
      </c>
      <c r="M939" s="302">
        <f t="shared" si="180"/>
        <v>290410.9589041096</v>
      </c>
      <c r="N939" s="253">
        <f t="shared" si="177"/>
        <v>0</v>
      </c>
      <c r="O939" s="394">
        <f t="shared" si="182"/>
        <v>32959982.575342625</v>
      </c>
      <c r="P939" s="654"/>
    </row>
    <row r="940" spans="1:16">
      <c r="A940" s="319" t="str">
        <f t="shared" si="174"/>
        <v>24</v>
      </c>
      <c r="B940" s="253" t="str">
        <f t="shared" si="175"/>
        <v>2025-10</v>
      </c>
      <c r="C940" s="253">
        <f t="shared" si="178"/>
        <v>365</v>
      </c>
      <c r="D940" s="350">
        <v>45953</v>
      </c>
      <c r="E940" s="674">
        <f t="shared" si="171"/>
        <v>3.3000000000000002E-2</v>
      </c>
      <c r="F940" s="672">
        <v>1.2999999999999999E-2</v>
      </c>
      <c r="G940" s="672">
        <f t="shared" si="181"/>
        <v>4.5999999999999999E-2</v>
      </c>
      <c r="H940" s="302">
        <f t="shared" si="172"/>
        <v>247013.69863013699</v>
      </c>
      <c r="I940" s="253">
        <f t="shared" si="173"/>
        <v>0</v>
      </c>
      <c r="J940" s="394">
        <f t="shared" si="179"/>
        <v>20747315.160116859</v>
      </c>
      <c r="L940" s="672">
        <f t="shared" si="176"/>
        <v>5.2999999999999999E-2</v>
      </c>
      <c r="M940" s="302">
        <f t="shared" si="180"/>
        <v>290410.9589041096</v>
      </c>
      <c r="N940" s="253">
        <f t="shared" si="177"/>
        <v>0</v>
      </c>
      <c r="O940" s="394">
        <f t="shared" si="182"/>
        <v>33250393.534246735</v>
      </c>
      <c r="P940" s="654"/>
    </row>
    <row r="941" spans="1:16">
      <c r="A941" s="319" t="str">
        <f t="shared" si="174"/>
        <v>25</v>
      </c>
      <c r="B941" s="253" t="str">
        <f t="shared" si="175"/>
        <v>2025-10</v>
      </c>
      <c r="C941" s="253">
        <f t="shared" si="178"/>
        <v>365</v>
      </c>
      <c r="D941" s="350">
        <v>45954</v>
      </c>
      <c r="E941" s="674">
        <f t="shared" si="171"/>
        <v>3.3000000000000002E-2</v>
      </c>
      <c r="F941" s="672">
        <v>1.2999999999999999E-2</v>
      </c>
      <c r="G941" s="672">
        <f t="shared" si="181"/>
        <v>4.5999999999999999E-2</v>
      </c>
      <c r="H941" s="302">
        <f t="shared" si="172"/>
        <v>247013.69863013699</v>
      </c>
      <c r="I941" s="253">
        <f t="shared" si="173"/>
        <v>0</v>
      </c>
      <c r="J941" s="394">
        <f t="shared" si="179"/>
        <v>20994328.858746994</v>
      </c>
      <c r="L941" s="672">
        <f t="shared" si="176"/>
        <v>5.2999999999999999E-2</v>
      </c>
      <c r="M941" s="302">
        <f t="shared" si="180"/>
        <v>290410.9589041096</v>
      </c>
      <c r="N941" s="253">
        <f t="shared" si="177"/>
        <v>0</v>
      </c>
      <c r="O941" s="394">
        <f t="shared" si="182"/>
        <v>33540804.493150845</v>
      </c>
      <c r="P941" s="654"/>
    </row>
    <row r="942" spans="1:16">
      <c r="A942" s="319" t="str">
        <f t="shared" si="174"/>
        <v>26</v>
      </c>
      <c r="B942" s="253" t="str">
        <f t="shared" si="175"/>
        <v>2025-10</v>
      </c>
      <c r="C942" s="253">
        <f t="shared" si="178"/>
        <v>365</v>
      </c>
      <c r="D942" s="350">
        <v>45955</v>
      </c>
      <c r="E942" s="674">
        <f t="shared" si="171"/>
        <v>3.3000000000000002E-2</v>
      </c>
      <c r="F942" s="672">
        <v>1.2999999999999999E-2</v>
      </c>
      <c r="G942" s="672">
        <f t="shared" si="181"/>
        <v>4.5999999999999999E-2</v>
      </c>
      <c r="H942" s="302">
        <f t="shared" si="172"/>
        <v>247013.69863013699</v>
      </c>
      <c r="I942" s="253">
        <f t="shared" si="173"/>
        <v>0</v>
      </c>
      <c r="J942" s="394">
        <f t="shared" si="179"/>
        <v>21241342.55737713</v>
      </c>
      <c r="L942" s="672">
        <f t="shared" si="176"/>
        <v>5.2999999999999999E-2</v>
      </c>
      <c r="M942" s="302">
        <f t="shared" si="180"/>
        <v>290410.9589041096</v>
      </c>
      <c r="N942" s="253">
        <f t="shared" si="177"/>
        <v>0</v>
      </c>
      <c r="O942" s="394">
        <f t="shared" si="182"/>
        <v>33831215.452054955</v>
      </c>
      <c r="P942" s="654"/>
    </row>
    <row r="943" spans="1:16">
      <c r="A943" s="319" t="str">
        <f t="shared" si="174"/>
        <v>27</v>
      </c>
      <c r="B943" s="253" t="str">
        <f t="shared" si="175"/>
        <v>2025-10</v>
      </c>
      <c r="C943" s="253">
        <f t="shared" si="178"/>
        <v>365</v>
      </c>
      <c r="D943" s="350">
        <v>45956</v>
      </c>
      <c r="E943" s="674">
        <f t="shared" si="171"/>
        <v>3.3000000000000002E-2</v>
      </c>
      <c r="F943" s="672">
        <v>1.2999999999999999E-2</v>
      </c>
      <c r="G943" s="672">
        <f t="shared" si="181"/>
        <v>4.5999999999999999E-2</v>
      </c>
      <c r="H943" s="302">
        <f t="shared" si="172"/>
        <v>247013.69863013699</v>
      </c>
      <c r="I943" s="253">
        <f t="shared" si="173"/>
        <v>0</v>
      </c>
      <c r="J943" s="394">
        <f t="shared" si="179"/>
        <v>21488356.256007265</v>
      </c>
      <c r="L943" s="672">
        <f t="shared" si="176"/>
        <v>5.2999999999999999E-2</v>
      </c>
      <c r="M943" s="302">
        <f t="shared" si="180"/>
        <v>290410.9589041096</v>
      </c>
      <c r="N943" s="253">
        <f t="shared" si="177"/>
        <v>0</v>
      </c>
      <c r="O943" s="394">
        <f t="shared" si="182"/>
        <v>34121626.410959065</v>
      </c>
      <c r="P943" s="654"/>
    </row>
    <row r="944" spans="1:16">
      <c r="A944" s="319" t="str">
        <f t="shared" si="174"/>
        <v>28</v>
      </c>
      <c r="B944" s="253" t="str">
        <f t="shared" si="175"/>
        <v>2025-10</v>
      </c>
      <c r="C944" s="253">
        <f t="shared" si="178"/>
        <v>365</v>
      </c>
      <c r="D944" s="350">
        <v>45957</v>
      </c>
      <c r="E944" s="674">
        <f t="shared" si="171"/>
        <v>3.3000000000000002E-2</v>
      </c>
      <c r="F944" s="672">
        <v>1.2999999999999999E-2</v>
      </c>
      <c r="G944" s="672">
        <f t="shared" si="181"/>
        <v>4.5999999999999999E-2</v>
      </c>
      <c r="H944" s="302">
        <f t="shared" si="172"/>
        <v>247013.69863013699</v>
      </c>
      <c r="I944" s="253">
        <f t="shared" si="173"/>
        <v>0</v>
      </c>
      <c r="J944" s="394">
        <f t="shared" si="179"/>
        <v>21735369.954637401</v>
      </c>
      <c r="L944" s="672">
        <f t="shared" si="176"/>
        <v>5.2999999999999999E-2</v>
      </c>
      <c r="M944" s="302">
        <f t="shared" si="180"/>
        <v>290410.9589041096</v>
      </c>
      <c r="N944" s="253">
        <f t="shared" si="177"/>
        <v>0</v>
      </c>
      <c r="O944" s="394">
        <f t="shared" si="182"/>
        <v>34412037.369863175</v>
      </c>
      <c r="P944" s="654"/>
    </row>
    <row r="945" spans="1:16">
      <c r="A945" s="319" t="str">
        <f t="shared" si="174"/>
        <v>29</v>
      </c>
      <c r="B945" s="253" t="str">
        <f t="shared" si="175"/>
        <v>2025-10</v>
      </c>
      <c r="C945" s="253">
        <f t="shared" si="178"/>
        <v>365</v>
      </c>
      <c r="D945" s="350">
        <v>45958</v>
      </c>
      <c r="E945" s="674">
        <f t="shared" si="171"/>
        <v>3.3000000000000002E-2</v>
      </c>
      <c r="F945" s="672">
        <v>1.2999999999999999E-2</v>
      </c>
      <c r="G945" s="672">
        <f t="shared" si="181"/>
        <v>4.5999999999999999E-2</v>
      </c>
      <c r="H945" s="302">
        <f t="shared" si="172"/>
        <v>247013.69863013699</v>
      </c>
      <c r="I945" s="253">
        <f t="shared" si="173"/>
        <v>0</v>
      </c>
      <c r="J945" s="394">
        <f t="shared" si="179"/>
        <v>21982383.653267536</v>
      </c>
      <c r="L945" s="672">
        <f t="shared" si="176"/>
        <v>5.2999999999999999E-2</v>
      </c>
      <c r="M945" s="302">
        <f t="shared" si="180"/>
        <v>290410.9589041096</v>
      </c>
      <c r="N945" s="253">
        <f t="shared" si="177"/>
        <v>0</v>
      </c>
      <c r="O945" s="394">
        <f t="shared" si="182"/>
        <v>34702448.328767285</v>
      </c>
      <c r="P945" s="654"/>
    </row>
    <row r="946" spans="1:16">
      <c r="A946" s="319" t="str">
        <f t="shared" si="174"/>
        <v>30</v>
      </c>
      <c r="B946" s="253" t="str">
        <f t="shared" si="175"/>
        <v>2025-10</v>
      </c>
      <c r="C946" s="253">
        <f t="shared" si="178"/>
        <v>365</v>
      </c>
      <c r="D946" s="350">
        <v>45959</v>
      </c>
      <c r="E946" s="674">
        <f t="shared" si="171"/>
        <v>3.3000000000000002E-2</v>
      </c>
      <c r="F946" s="672">
        <v>1.2999999999999999E-2</v>
      </c>
      <c r="G946" s="672">
        <f t="shared" si="181"/>
        <v>4.5999999999999999E-2</v>
      </c>
      <c r="H946" s="302">
        <f t="shared" si="172"/>
        <v>247013.69863013699</v>
      </c>
      <c r="I946" s="253">
        <f t="shared" si="173"/>
        <v>0</v>
      </c>
      <c r="J946" s="394">
        <f t="shared" si="179"/>
        <v>22229397.351897672</v>
      </c>
      <c r="L946" s="672">
        <f t="shared" si="176"/>
        <v>5.2999999999999999E-2</v>
      </c>
      <c r="M946" s="302">
        <f t="shared" si="180"/>
        <v>290410.9589041096</v>
      </c>
      <c r="N946" s="253">
        <f t="shared" si="177"/>
        <v>0</v>
      </c>
      <c r="O946" s="394">
        <f t="shared" si="182"/>
        <v>34992859.287671395</v>
      </c>
      <c r="P946" s="654"/>
    </row>
    <row r="947" spans="1:16">
      <c r="A947" s="319" t="str">
        <f t="shared" si="174"/>
        <v>31</v>
      </c>
      <c r="B947" s="253" t="str">
        <f t="shared" si="175"/>
        <v>2025-10</v>
      </c>
      <c r="C947" s="253">
        <f t="shared" si="178"/>
        <v>365</v>
      </c>
      <c r="D947" s="350">
        <v>45960</v>
      </c>
      <c r="E947" s="674">
        <f t="shared" si="171"/>
        <v>3.3000000000000002E-2</v>
      </c>
      <c r="F947" s="672">
        <v>1.2999999999999999E-2</v>
      </c>
      <c r="G947" s="672">
        <f t="shared" si="181"/>
        <v>4.5999999999999999E-2</v>
      </c>
      <c r="H947" s="302">
        <f t="shared" si="172"/>
        <v>247013.69863013699</v>
      </c>
      <c r="I947" s="253">
        <f t="shared" si="173"/>
        <v>0</v>
      </c>
      <c r="J947" s="394">
        <f t="shared" si="179"/>
        <v>22476411.050527807</v>
      </c>
      <c r="L947" s="672">
        <f t="shared" si="176"/>
        <v>5.2999999999999999E-2</v>
      </c>
      <c r="M947" s="302">
        <f t="shared" si="180"/>
        <v>290410.9589041096</v>
      </c>
      <c r="N947" s="253">
        <f t="shared" si="177"/>
        <v>0</v>
      </c>
      <c r="O947" s="394">
        <f t="shared" si="182"/>
        <v>35283270.246575505</v>
      </c>
      <c r="P947" s="654"/>
    </row>
    <row r="948" spans="1:16">
      <c r="A948" s="319" t="str">
        <f t="shared" si="174"/>
        <v>01</v>
      </c>
      <c r="B948" s="253" t="str">
        <f t="shared" si="175"/>
        <v>2025-10</v>
      </c>
      <c r="C948" s="253">
        <f t="shared" si="178"/>
        <v>365</v>
      </c>
      <c r="D948" s="350">
        <v>45961</v>
      </c>
      <c r="E948" s="674">
        <f t="shared" ref="E948:E1011" si="183">+E947</f>
        <v>3.3000000000000002E-2</v>
      </c>
      <c r="F948" s="672">
        <v>1.2999999999999999E-2</v>
      </c>
      <c r="G948" s="672">
        <f t="shared" si="181"/>
        <v>4.5999999999999999E-2</v>
      </c>
      <c r="H948" s="302">
        <f t="shared" si="172"/>
        <v>247013.69863013699</v>
      </c>
      <c r="I948" s="253">
        <f t="shared" si="173"/>
        <v>0</v>
      </c>
      <c r="J948" s="394">
        <f t="shared" si="179"/>
        <v>22723424.749157943</v>
      </c>
      <c r="L948" s="672">
        <f t="shared" si="176"/>
        <v>5.2999999999999999E-2</v>
      </c>
      <c r="M948" s="302">
        <f t="shared" si="180"/>
        <v>290410.9589041096</v>
      </c>
      <c r="N948" s="253">
        <f t="shared" si="177"/>
        <v>0</v>
      </c>
      <c r="O948" s="394">
        <f t="shared" si="182"/>
        <v>35573681.205479614</v>
      </c>
      <c r="P948" s="654"/>
    </row>
    <row r="949" spans="1:16">
      <c r="A949" s="319" t="str">
        <f t="shared" si="174"/>
        <v>02</v>
      </c>
      <c r="B949" s="253" t="str">
        <f t="shared" si="175"/>
        <v>2025-11</v>
      </c>
      <c r="C949" s="253">
        <f t="shared" si="178"/>
        <v>365</v>
      </c>
      <c r="D949" s="350">
        <v>45962</v>
      </c>
      <c r="E949" s="674">
        <f t="shared" si="183"/>
        <v>3.3000000000000002E-2</v>
      </c>
      <c r="F949" s="672">
        <v>1.2999999999999999E-2</v>
      </c>
      <c r="G949" s="672">
        <f t="shared" si="181"/>
        <v>4.5999999999999999E-2</v>
      </c>
      <c r="H949" s="302">
        <f t="shared" ref="H949:H1012" si="184">$P$819*$G949/C949*(D949-D948)</f>
        <v>247013.69863013699</v>
      </c>
      <c r="I949" s="253">
        <f t="shared" si="173"/>
        <v>0</v>
      </c>
      <c r="J949" s="394">
        <f t="shared" si="179"/>
        <v>22970438.447788078</v>
      </c>
      <c r="L949" s="672">
        <f t="shared" si="176"/>
        <v>5.2999999999999999E-2</v>
      </c>
      <c r="M949" s="302">
        <f t="shared" si="180"/>
        <v>290410.9589041096</v>
      </c>
      <c r="N949" s="253">
        <f t="shared" si="177"/>
        <v>0</v>
      </c>
      <c r="O949" s="394">
        <f t="shared" si="182"/>
        <v>35864092.164383724</v>
      </c>
      <c r="P949" s="654"/>
    </row>
    <row r="950" spans="1:16">
      <c r="A950" s="319" t="str">
        <f t="shared" si="174"/>
        <v>03</v>
      </c>
      <c r="B950" s="253" t="str">
        <f t="shared" si="175"/>
        <v>2025-11</v>
      </c>
      <c r="C950" s="253">
        <f t="shared" si="178"/>
        <v>365</v>
      </c>
      <c r="D950" s="350">
        <v>45963</v>
      </c>
      <c r="E950" s="674">
        <f t="shared" si="183"/>
        <v>3.3000000000000002E-2</v>
      </c>
      <c r="F950" s="672">
        <v>1.2999999999999999E-2</v>
      </c>
      <c r="G950" s="672">
        <f t="shared" si="181"/>
        <v>4.5999999999999999E-2</v>
      </c>
      <c r="H950" s="302">
        <f t="shared" si="184"/>
        <v>247013.69863013699</v>
      </c>
      <c r="I950" s="253">
        <f t="shared" si="173"/>
        <v>0</v>
      </c>
      <c r="J950" s="394">
        <f t="shared" si="179"/>
        <v>23217452.146418214</v>
      </c>
      <c r="L950" s="672">
        <f t="shared" si="176"/>
        <v>5.2999999999999999E-2</v>
      </c>
      <c r="M950" s="302">
        <f t="shared" si="180"/>
        <v>290410.9589041096</v>
      </c>
      <c r="N950" s="253">
        <f t="shared" si="177"/>
        <v>0</v>
      </c>
      <c r="O950" s="394">
        <f t="shared" si="182"/>
        <v>36154503.123287834</v>
      </c>
      <c r="P950" s="654"/>
    </row>
    <row r="951" spans="1:16">
      <c r="A951" s="319" t="str">
        <f t="shared" si="174"/>
        <v>04</v>
      </c>
      <c r="B951" s="253" t="str">
        <f t="shared" si="175"/>
        <v>2025-11</v>
      </c>
      <c r="C951" s="253">
        <f t="shared" si="178"/>
        <v>365</v>
      </c>
      <c r="D951" s="350">
        <v>45964</v>
      </c>
      <c r="E951" s="674">
        <f t="shared" si="183"/>
        <v>3.3000000000000002E-2</v>
      </c>
      <c r="F951" s="672">
        <v>1.2999999999999999E-2</v>
      </c>
      <c r="G951" s="672">
        <f t="shared" si="181"/>
        <v>4.5999999999999999E-2</v>
      </c>
      <c r="H951" s="302">
        <f t="shared" si="184"/>
        <v>247013.69863013699</v>
      </c>
      <c r="I951" s="253">
        <f t="shared" si="173"/>
        <v>0</v>
      </c>
      <c r="J951" s="394">
        <f t="shared" si="179"/>
        <v>23464465.845048349</v>
      </c>
      <c r="L951" s="672">
        <f t="shared" si="176"/>
        <v>5.2999999999999999E-2</v>
      </c>
      <c r="M951" s="302">
        <f t="shared" si="180"/>
        <v>290410.9589041096</v>
      </c>
      <c r="N951" s="253">
        <f t="shared" si="177"/>
        <v>0</v>
      </c>
      <c r="O951" s="394">
        <f t="shared" si="182"/>
        <v>36444914.082191944</v>
      </c>
      <c r="P951" s="654"/>
    </row>
    <row r="952" spans="1:16">
      <c r="A952" s="319" t="str">
        <f t="shared" si="174"/>
        <v>05</v>
      </c>
      <c r="B952" s="253" t="str">
        <f t="shared" si="175"/>
        <v>2025-11</v>
      </c>
      <c r="C952" s="253">
        <f t="shared" si="178"/>
        <v>365</v>
      </c>
      <c r="D952" s="350">
        <v>45965</v>
      </c>
      <c r="E952" s="674">
        <f t="shared" si="183"/>
        <v>3.3000000000000002E-2</v>
      </c>
      <c r="F952" s="672">
        <v>1.2999999999999999E-2</v>
      </c>
      <c r="G952" s="672">
        <f t="shared" si="181"/>
        <v>4.5999999999999999E-2</v>
      </c>
      <c r="H952" s="302">
        <f t="shared" si="184"/>
        <v>247013.69863013699</v>
      </c>
      <c r="I952" s="253">
        <f t="shared" si="173"/>
        <v>0</v>
      </c>
      <c r="J952" s="394">
        <f t="shared" si="179"/>
        <v>23711479.543678485</v>
      </c>
      <c r="L952" s="672">
        <f t="shared" si="176"/>
        <v>5.2999999999999999E-2</v>
      </c>
      <c r="M952" s="302">
        <f t="shared" si="180"/>
        <v>290410.9589041096</v>
      </c>
      <c r="N952" s="253">
        <f t="shared" si="177"/>
        <v>0</v>
      </c>
      <c r="O952" s="394">
        <f t="shared" si="182"/>
        <v>36735325.041096054</v>
      </c>
      <c r="P952" s="654"/>
    </row>
    <row r="953" spans="1:16">
      <c r="A953" s="319" t="str">
        <f t="shared" si="174"/>
        <v>06</v>
      </c>
      <c r="B953" s="253" t="str">
        <f t="shared" si="175"/>
        <v>2025-11</v>
      </c>
      <c r="C953" s="253">
        <f t="shared" si="178"/>
        <v>365</v>
      </c>
      <c r="D953" s="350">
        <v>45966</v>
      </c>
      <c r="E953" s="674">
        <f t="shared" si="183"/>
        <v>3.3000000000000002E-2</v>
      </c>
      <c r="F953" s="672">
        <v>1.2999999999999999E-2</v>
      </c>
      <c r="G953" s="672">
        <f t="shared" si="181"/>
        <v>4.5999999999999999E-2</v>
      </c>
      <c r="H953" s="302">
        <f t="shared" si="184"/>
        <v>247013.69863013699</v>
      </c>
      <c r="I953" s="253">
        <f t="shared" si="173"/>
        <v>0</v>
      </c>
      <c r="J953" s="394">
        <f t="shared" si="179"/>
        <v>23958493.24230862</v>
      </c>
      <c r="L953" s="672">
        <f t="shared" si="176"/>
        <v>5.2999999999999999E-2</v>
      </c>
      <c r="M953" s="302">
        <f t="shared" si="180"/>
        <v>290410.9589041096</v>
      </c>
      <c r="N953" s="253">
        <f t="shared" si="177"/>
        <v>0</v>
      </c>
      <c r="O953" s="394">
        <f t="shared" si="182"/>
        <v>37025736.000000164</v>
      </c>
      <c r="P953" s="654"/>
    </row>
    <row r="954" spans="1:16">
      <c r="A954" s="319" t="str">
        <f t="shared" si="174"/>
        <v>07</v>
      </c>
      <c r="B954" s="253" t="str">
        <f t="shared" si="175"/>
        <v>2025-11</v>
      </c>
      <c r="C954" s="253">
        <f t="shared" si="178"/>
        <v>365</v>
      </c>
      <c r="D954" s="350">
        <v>45967</v>
      </c>
      <c r="E954" s="674">
        <f t="shared" si="183"/>
        <v>3.3000000000000002E-2</v>
      </c>
      <c r="F954" s="672">
        <v>1.2999999999999999E-2</v>
      </c>
      <c r="G954" s="672">
        <f t="shared" si="181"/>
        <v>4.5999999999999999E-2</v>
      </c>
      <c r="H954" s="302">
        <f t="shared" si="184"/>
        <v>247013.69863013699</v>
      </c>
      <c r="I954" s="253">
        <f t="shared" si="173"/>
        <v>0</v>
      </c>
      <c r="J954" s="394">
        <f t="shared" si="179"/>
        <v>24205506.940938756</v>
      </c>
      <c r="L954" s="672">
        <f t="shared" si="176"/>
        <v>5.2999999999999999E-2</v>
      </c>
      <c r="M954" s="302">
        <f t="shared" si="180"/>
        <v>290410.9589041096</v>
      </c>
      <c r="N954" s="253">
        <f t="shared" si="177"/>
        <v>0</v>
      </c>
      <c r="O954" s="394">
        <f t="shared" si="182"/>
        <v>37316146.958904274</v>
      </c>
      <c r="P954" s="654"/>
    </row>
    <row r="955" spans="1:16">
      <c r="A955" s="319" t="str">
        <f t="shared" si="174"/>
        <v>08</v>
      </c>
      <c r="B955" s="253" t="str">
        <f t="shared" si="175"/>
        <v>2025-11</v>
      </c>
      <c r="C955" s="253">
        <f t="shared" si="178"/>
        <v>365</v>
      </c>
      <c r="D955" s="350">
        <v>45968</v>
      </c>
      <c r="E955" s="674">
        <f t="shared" si="183"/>
        <v>3.3000000000000002E-2</v>
      </c>
      <c r="F955" s="672">
        <v>1.2999999999999999E-2</v>
      </c>
      <c r="G955" s="672">
        <f t="shared" si="181"/>
        <v>4.5999999999999999E-2</v>
      </c>
      <c r="H955" s="302">
        <f t="shared" si="184"/>
        <v>247013.69863013699</v>
      </c>
      <c r="I955" s="253">
        <f t="shared" si="173"/>
        <v>0</v>
      </c>
      <c r="J955" s="394">
        <f t="shared" si="179"/>
        <v>24452520.639568891</v>
      </c>
      <c r="L955" s="672">
        <f t="shared" si="176"/>
        <v>5.2999999999999999E-2</v>
      </c>
      <c r="M955" s="302">
        <f t="shared" si="180"/>
        <v>290410.9589041096</v>
      </c>
      <c r="N955" s="253">
        <f t="shared" si="177"/>
        <v>0</v>
      </c>
      <c r="O955" s="394">
        <f t="shared" si="182"/>
        <v>37606557.917808384</v>
      </c>
      <c r="P955" s="654"/>
    </row>
    <row r="956" spans="1:16">
      <c r="A956" s="319" t="str">
        <f t="shared" si="174"/>
        <v>09</v>
      </c>
      <c r="B956" s="253" t="str">
        <f t="shared" si="175"/>
        <v>2025-11</v>
      </c>
      <c r="C956" s="253">
        <f t="shared" si="178"/>
        <v>365</v>
      </c>
      <c r="D956" s="350">
        <v>45969</v>
      </c>
      <c r="E956" s="674">
        <f t="shared" si="183"/>
        <v>3.3000000000000002E-2</v>
      </c>
      <c r="F956" s="672">
        <v>1.2999999999999999E-2</v>
      </c>
      <c r="G956" s="672">
        <f t="shared" si="181"/>
        <v>4.5999999999999999E-2</v>
      </c>
      <c r="H956" s="302">
        <f t="shared" si="184"/>
        <v>247013.69863013699</v>
      </c>
      <c r="I956" s="253">
        <f t="shared" si="173"/>
        <v>0</v>
      </c>
      <c r="J956" s="394">
        <f t="shared" si="179"/>
        <v>24699534.338199027</v>
      </c>
      <c r="L956" s="672">
        <f t="shared" si="176"/>
        <v>5.2999999999999999E-2</v>
      </c>
      <c r="M956" s="302">
        <f t="shared" si="180"/>
        <v>290410.9589041096</v>
      </c>
      <c r="N956" s="253">
        <f t="shared" si="177"/>
        <v>0</v>
      </c>
      <c r="O956" s="394">
        <f t="shared" si="182"/>
        <v>37896968.876712494</v>
      </c>
      <c r="P956" s="654"/>
    </row>
    <row r="957" spans="1:16">
      <c r="A957" s="319" t="str">
        <f t="shared" si="174"/>
        <v>10</v>
      </c>
      <c r="B957" s="253" t="str">
        <f t="shared" si="175"/>
        <v>2025-11</v>
      </c>
      <c r="C957" s="253">
        <f t="shared" si="178"/>
        <v>365</v>
      </c>
      <c r="D957" s="350">
        <v>45970</v>
      </c>
      <c r="E957" s="674">
        <f t="shared" si="183"/>
        <v>3.3000000000000002E-2</v>
      </c>
      <c r="F957" s="672">
        <v>1.2999999999999999E-2</v>
      </c>
      <c r="G957" s="672">
        <f t="shared" si="181"/>
        <v>4.5999999999999999E-2</v>
      </c>
      <c r="H957" s="302">
        <f t="shared" si="184"/>
        <v>247013.69863013699</v>
      </c>
      <c r="I957" s="253">
        <f t="shared" si="173"/>
        <v>0</v>
      </c>
      <c r="J957" s="394">
        <f t="shared" si="179"/>
        <v>24946548.036829162</v>
      </c>
      <c r="L957" s="672">
        <f t="shared" si="176"/>
        <v>5.2999999999999999E-2</v>
      </c>
      <c r="M957" s="302">
        <f t="shared" si="180"/>
        <v>290410.9589041096</v>
      </c>
      <c r="N957" s="253">
        <f t="shared" si="177"/>
        <v>0</v>
      </c>
      <c r="O957" s="394">
        <f t="shared" si="182"/>
        <v>38187379.835616603</v>
      </c>
      <c r="P957" s="654"/>
    </row>
    <row r="958" spans="1:16">
      <c r="A958" s="319" t="str">
        <f t="shared" si="174"/>
        <v>11</v>
      </c>
      <c r="B958" s="253" t="str">
        <f t="shared" si="175"/>
        <v>2025-11</v>
      </c>
      <c r="C958" s="253">
        <f t="shared" si="178"/>
        <v>365</v>
      </c>
      <c r="D958" s="350">
        <v>45971</v>
      </c>
      <c r="E958" s="674">
        <f t="shared" si="183"/>
        <v>3.3000000000000002E-2</v>
      </c>
      <c r="F958" s="672">
        <v>1.2999999999999999E-2</v>
      </c>
      <c r="G958" s="672">
        <f t="shared" si="181"/>
        <v>4.5999999999999999E-2</v>
      </c>
      <c r="H958" s="302">
        <f t="shared" si="184"/>
        <v>247013.69863013699</v>
      </c>
      <c r="I958" s="253">
        <f t="shared" si="173"/>
        <v>0</v>
      </c>
      <c r="J958" s="394">
        <f t="shared" si="179"/>
        <v>25193561.735459298</v>
      </c>
      <c r="L958" s="672">
        <f t="shared" si="176"/>
        <v>5.2999999999999999E-2</v>
      </c>
      <c r="M958" s="302">
        <f t="shared" si="180"/>
        <v>290410.9589041096</v>
      </c>
      <c r="N958" s="253">
        <f t="shared" si="177"/>
        <v>0</v>
      </c>
      <c r="O958" s="394">
        <f t="shared" si="182"/>
        <v>38477790.794520713</v>
      </c>
      <c r="P958" s="654"/>
    </row>
    <row r="959" spans="1:16">
      <c r="A959" s="319" t="str">
        <f t="shared" si="174"/>
        <v>12</v>
      </c>
      <c r="B959" s="253" t="str">
        <f t="shared" si="175"/>
        <v>2025-11</v>
      </c>
      <c r="C959" s="253">
        <f t="shared" si="178"/>
        <v>365</v>
      </c>
      <c r="D959" s="350">
        <v>45972</v>
      </c>
      <c r="E959" s="674">
        <f t="shared" si="183"/>
        <v>3.3000000000000002E-2</v>
      </c>
      <c r="F959" s="672">
        <v>1.2999999999999999E-2</v>
      </c>
      <c r="G959" s="672">
        <f t="shared" si="181"/>
        <v>4.5999999999999999E-2</v>
      </c>
      <c r="H959" s="302">
        <f t="shared" si="184"/>
        <v>247013.69863013699</v>
      </c>
      <c r="I959" s="253">
        <f t="shared" si="173"/>
        <v>0</v>
      </c>
      <c r="J959" s="394">
        <f t="shared" si="179"/>
        <v>25440575.434089433</v>
      </c>
      <c r="L959" s="672">
        <f t="shared" si="176"/>
        <v>5.2999999999999999E-2</v>
      </c>
      <c r="M959" s="302">
        <f t="shared" si="180"/>
        <v>290410.9589041096</v>
      </c>
      <c r="N959" s="253">
        <f t="shared" si="177"/>
        <v>0</v>
      </c>
      <c r="O959" s="394">
        <f t="shared" si="182"/>
        <v>38768201.753424823</v>
      </c>
      <c r="P959" s="654"/>
    </row>
    <row r="960" spans="1:16">
      <c r="A960" s="319" t="str">
        <f t="shared" si="174"/>
        <v>13</v>
      </c>
      <c r="B960" s="253" t="str">
        <f t="shared" si="175"/>
        <v>2025-11</v>
      </c>
      <c r="C960" s="253">
        <f t="shared" si="178"/>
        <v>365</v>
      </c>
      <c r="D960" s="350">
        <v>45973</v>
      </c>
      <c r="E960" s="674">
        <f t="shared" si="183"/>
        <v>3.3000000000000002E-2</v>
      </c>
      <c r="F960" s="672">
        <v>1.2999999999999999E-2</v>
      </c>
      <c r="G960" s="672">
        <f t="shared" si="181"/>
        <v>4.5999999999999999E-2</v>
      </c>
      <c r="H960" s="302">
        <f t="shared" si="184"/>
        <v>247013.69863013699</v>
      </c>
      <c r="I960" s="253">
        <f t="shared" si="173"/>
        <v>0</v>
      </c>
      <c r="J960" s="394">
        <f t="shared" si="179"/>
        <v>25687589.132719569</v>
      </c>
      <c r="L960" s="672">
        <f t="shared" si="176"/>
        <v>5.2999999999999999E-2</v>
      </c>
      <c r="M960" s="302">
        <f t="shared" si="180"/>
        <v>290410.9589041096</v>
      </c>
      <c r="N960" s="253">
        <f t="shared" si="177"/>
        <v>0</v>
      </c>
      <c r="O960" s="394">
        <f t="shared" si="182"/>
        <v>39058612.712328933</v>
      </c>
      <c r="P960" s="654"/>
    </row>
    <row r="961" spans="1:16">
      <c r="A961" s="319" t="str">
        <f t="shared" si="174"/>
        <v>14</v>
      </c>
      <c r="B961" s="253" t="str">
        <f t="shared" si="175"/>
        <v>2025-11</v>
      </c>
      <c r="C961" s="253">
        <f t="shared" si="178"/>
        <v>365</v>
      </c>
      <c r="D961" s="350">
        <v>45974</v>
      </c>
      <c r="E961" s="674">
        <f t="shared" si="183"/>
        <v>3.3000000000000002E-2</v>
      </c>
      <c r="F961" s="672">
        <v>1.2999999999999999E-2</v>
      </c>
      <c r="G961" s="672">
        <f t="shared" si="181"/>
        <v>4.5999999999999999E-2</v>
      </c>
      <c r="H961" s="302">
        <f t="shared" si="184"/>
        <v>247013.69863013699</v>
      </c>
      <c r="I961" s="253">
        <f t="shared" si="173"/>
        <v>0</v>
      </c>
      <c r="J961" s="394">
        <f t="shared" si="179"/>
        <v>25934602.831349704</v>
      </c>
      <c r="L961" s="672">
        <f t="shared" si="176"/>
        <v>5.2999999999999999E-2</v>
      </c>
      <c r="M961" s="302">
        <f t="shared" si="180"/>
        <v>290410.9589041096</v>
      </c>
      <c r="N961" s="253">
        <f t="shared" si="177"/>
        <v>0</v>
      </c>
      <c r="O961" s="394">
        <f t="shared" si="182"/>
        <v>39349023.671233043</v>
      </c>
      <c r="P961" s="654"/>
    </row>
    <row r="962" spans="1:16">
      <c r="A962" s="319" t="str">
        <f t="shared" si="174"/>
        <v>15</v>
      </c>
      <c r="B962" s="253" t="str">
        <f t="shared" si="175"/>
        <v>2025-11</v>
      </c>
      <c r="C962" s="253">
        <f t="shared" si="178"/>
        <v>365</v>
      </c>
      <c r="D962" s="350">
        <v>45975</v>
      </c>
      <c r="E962" s="674">
        <f t="shared" si="183"/>
        <v>3.3000000000000002E-2</v>
      </c>
      <c r="F962" s="672">
        <v>1.2999999999999999E-2</v>
      </c>
      <c r="G962" s="672">
        <f t="shared" si="181"/>
        <v>4.5999999999999999E-2</v>
      </c>
      <c r="H962" s="302">
        <f t="shared" si="184"/>
        <v>247013.69863013699</v>
      </c>
      <c r="I962" s="253">
        <f t="shared" si="173"/>
        <v>0</v>
      </c>
      <c r="J962" s="394">
        <f t="shared" si="179"/>
        <v>26181616.52997984</v>
      </c>
      <c r="L962" s="672">
        <f t="shared" si="176"/>
        <v>5.2999999999999999E-2</v>
      </c>
      <c r="M962" s="302">
        <f t="shared" si="180"/>
        <v>290410.9589041096</v>
      </c>
      <c r="N962" s="253">
        <f t="shared" si="177"/>
        <v>0</v>
      </c>
      <c r="O962" s="394">
        <f t="shared" si="182"/>
        <v>39639434.630137153</v>
      </c>
      <c r="P962" s="654"/>
    </row>
    <row r="963" spans="1:16">
      <c r="A963" s="319" t="str">
        <f t="shared" si="174"/>
        <v>16</v>
      </c>
      <c r="B963" s="253" t="str">
        <f t="shared" si="175"/>
        <v>2025-11</v>
      </c>
      <c r="C963" s="253">
        <f t="shared" si="178"/>
        <v>365</v>
      </c>
      <c r="D963" s="350">
        <v>45976</v>
      </c>
      <c r="E963" s="674">
        <f t="shared" si="183"/>
        <v>3.3000000000000002E-2</v>
      </c>
      <c r="F963" s="672">
        <v>1.2999999999999999E-2</v>
      </c>
      <c r="G963" s="672">
        <f t="shared" si="181"/>
        <v>4.5999999999999999E-2</v>
      </c>
      <c r="H963" s="302">
        <f t="shared" si="184"/>
        <v>247013.69863013699</v>
      </c>
      <c r="I963" s="253">
        <f t="shared" ref="I963:I1026" si="185">IFERROR(VLOOKUP(D963*1,R:U,4,0),0)</f>
        <v>0</v>
      </c>
      <c r="J963" s="394">
        <f t="shared" si="179"/>
        <v>26428630.228609975</v>
      </c>
      <c r="L963" s="672">
        <f t="shared" si="176"/>
        <v>5.2999999999999999E-2</v>
      </c>
      <c r="M963" s="302">
        <f t="shared" si="180"/>
        <v>290410.9589041096</v>
      </c>
      <c r="N963" s="253">
        <f t="shared" si="177"/>
        <v>0</v>
      </c>
      <c r="O963" s="394">
        <f t="shared" si="182"/>
        <v>39929845.589041263</v>
      </c>
      <c r="P963" s="654"/>
    </row>
    <row r="964" spans="1:16">
      <c r="A964" s="319" t="str">
        <f t="shared" ref="A964:A1027" si="186">TEXT(D964+1,"dd")</f>
        <v>17</v>
      </c>
      <c r="B964" s="253" t="str">
        <f t="shared" ref="B964:B1027" si="187">TEXT(D964,"yyyy-mm")</f>
        <v>2025-11</v>
      </c>
      <c r="C964" s="253">
        <f t="shared" si="178"/>
        <v>365</v>
      </c>
      <c r="D964" s="350">
        <v>45977</v>
      </c>
      <c r="E964" s="674">
        <f t="shared" si="183"/>
        <v>3.3000000000000002E-2</v>
      </c>
      <c r="F964" s="672">
        <v>1.2999999999999999E-2</v>
      </c>
      <c r="G964" s="672">
        <f t="shared" si="181"/>
        <v>4.5999999999999999E-2</v>
      </c>
      <c r="H964" s="302">
        <f t="shared" si="184"/>
        <v>247013.69863013699</v>
      </c>
      <c r="I964" s="253">
        <f t="shared" si="185"/>
        <v>0</v>
      </c>
      <c r="J964" s="394">
        <f t="shared" si="179"/>
        <v>26675643.927240111</v>
      </c>
      <c r="L964" s="672">
        <f t="shared" ref="L964:L1027" si="188">$C$1</f>
        <v>5.2999999999999999E-2</v>
      </c>
      <c r="M964" s="302">
        <f t="shared" si="180"/>
        <v>290410.9589041096</v>
      </c>
      <c r="N964" s="253">
        <f t="shared" ref="N964:N1027" si="189">I964</f>
        <v>0</v>
      </c>
      <c r="O964" s="394">
        <f t="shared" si="182"/>
        <v>40220256.547945373</v>
      </c>
      <c r="P964" s="654"/>
    </row>
    <row r="965" spans="1:16">
      <c r="A965" s="319" t="str">
        <f t="shared" si="186"/>
        <v>18</v>
      </c>
      <c r="B965" s="253" t="str">
        <f t="shared" si="187"/>
        <v>2025-11</v>
      </c>
      <c r="C965" s="253">
        <f t="shared" ref="C965:C1028" si="190">TEXT(YEAR(D965)&amp;"-12-31","yyyy-mm-dd")-TEXT(YEAR(D965)-1&amp;"-12-31","yyyy-mm-dd")</f>
        <v>365</v>
      </c>
      <c r="D965" s="350">
        <v>45978</v>
      </c>
      <c r="E965" s="674">
        <f t="shared" si="183"/>
        <v>3.3000000000000002E-2</v>
      </c>
      <c r="F965" s="672">
        <v>1.2999999999999999E-2</v>
      </c>
      <c r="G965" s="672">
        <f t="shared" si="181"/>
        <v>4.5999999999999999E-2</v>
      </c>
      <c r="H965" s="302">
        <f t="shared" si="184"/>
        <v>247013.69863013699</v>
      </c>
      <c r="I965" s="253">
        <f t="shared" si="185"/>
        <v>0</v>
      </c>
      <c r="J965" s="394">
        <f t="shared" ref="J965:J1028" si="191">J964+H965-I965</f>
        <v>26922657.625870246</v>
      </c>
      <c r="L965" s="672">
        <f t="shared" si="188"/>
        <v>5.2999999999999999E-2</v>
      </c>
      <c r="M965" s="302">
        <f t="shared" ref="M965:M1028" si="192">$B$1*$L965/C965*(D965-D964)</f>
        <v>290410.9589041096</v>
      </c>
      <c r="N965" s="253">
        <f t="shared" si="189"/>
        <v>0</v>
      </c>
      <c r="O965" s="394">
        <f t="shared" si="182"/>
        <v>40510667.506849483</v>
      </c>
      <c r="P965" s="654"/>
    </row>
    <row r="966" spans="1:16">
      <c r="A966" s="319" t="str">
        <f t="shared" si="186"/>
        <v>19</v>
      </c>
      <c r="B966" s="253" t="str">
        <f t="shared" si="187"/>
        <v>2025-11</v>
      </c>
      <c r="C966" s="253">
        <f t="shared" si="190"/>
        <v>365</v>
      </c>
      <c r="D966" s="350">
        <v>45979</v>
      </c>
      <c r="E966" s="674">
        <f t="shared" si="183"/>
        <v>3.3000000000000002E-2</v>
      </c>
      <c r="F966" s="672">
        <v>1.2999999999999999E-2</v>
      </c>
      <c r="G966" s="672">
        <f t="shared" si="181"/>
        <v>4.5999999999999999E-2</v>
      </c>
      <c r="H966" s="302">
        <f t="shared" si="184"/>
        <v>247013.69863013699</v>
      </c>
      <c r="I966" s="253">
        <f t="shared" si="185"/>
        <v>0</v>
      </c>
      <c r="J966" s="394">
        <f t="shared" si="191"/>
        <v>27169671.324500382</v>
      </c>
      <c r="L966" s="672">
        <f t="shared" si="188"/>
        <v>5.2999999999999999E-2</v>
      </c>
      <c r="M966" s="302">
        <f t="shared" si="192"/>
        <v>290410.9589041096</v>
      </c>
      <c r="N966" s="253">
        <f t="shared" si="189"/>
        <v>0</v>
      </c>
      <c r="O966" s="394">
        <f t="shared" si="182"/>
        <v>40801078.465753593</v>
      </c>
      <c r="P966" s="654"/>
    </row>
    <row r="967" spans="1:16">
      <c r="A967" s="319" t="str">
        <f t="shared" si="186"/>
        <v>20</v>
      </c>
      <c r="B967" s="253" t="str">
        <f t="shared" si="187"/>
        <v>2025-11</v>
      </c>
      <c r="C967" s="253">
        <f t="shared" si="190"/>
        <v>365</v>
      </c>
      <c r="D967" s="350">
        <v>45980</v>
      </c>
      <c r="E967" s="674">
        <f t="shared" si="183"/>
        <v>3.3000000000000002E-2</v>
      </c>
      <c r="F967" s="672">
        <v>1.2999999999999999E-2</v>
      </c>
      <c r="G967" s="672">
        <f t="shared" si="181"/>
        <v>4.5999999999999999E-2</v>
      </c>
      <c r="H967" s="302">
        <f t="shared" si="184"/>
        <v>247013.69863013699</v>
      </c>
      <c r="I967" s="253">
        <f t="shared" si="185"/>
        <v>0</v>
      </c>
      <c r="J967" s="394">
        <f t="shared" si="191"/>
        <v>27416685.023130517</v>
      </c>
      <c r="L967" s="672">
        <f t="shared" si="188"/>
        <v>5.2999999999999999E-2</v>
      </c>
      <c r="M967" s="302">
        <f t="shared" si="192"/>
        <v>290410.9589041096</v>
      </c>
      <c r="N967" s="253">
        <f t="shared" si="189"/>
        <v>0</v>
      </c>
      <c r="O967" s="394">
        <f t="shared" si="182"/>
        <v>41091489.424657702</v>
      </c>
      <c r="P967" s="654"/>
    </row>
    <row r="968" spans="1:16">
      <c r="A968" s="319" t="str">
        <f t="shared" si="186"/>
        <v>21</v>
      </c>
      <c r="B968" s="253" t="str">
        <f t="shared" si="187"/>
        <v>2025-11</v>
      </c>
      <c r="C968" s="253">
        <f t="shared" si="190"/>
        <v>365</v>
      </c>
      <c r="D968" s="350">
        <v>45981</v>
      </c>
      <c r="E968" s="674">
        <f t="shared" si="183"/>
        <v>3.3000000000000002E-2</v>
      </c>
      <c r="F968" s="672">
        <v>1.2999999999999999E-2</v>
      </c>
      <c r="G968" s="672">
        <f t="shared" ref="G968:G1031" si="193">+E968+F968</f>
        <v>4.5999999999999999E-2</v>
      </c>
      <c r="H968" s="302">
        <f t="shared" si="184"/>
        <v>247013.69863013699</v>
      </c>
      <c r="I968" s="253">
        <f t="shared" si="185"/>
        <v>0</v>
      </c>
      <c r="J968" s="394">
        <f t="shared" si="191"/>
        <v>27663698.721760653</v>
      </c>
      <c r="L968" s="672">
        <f t="shared" si="188"/>
        <v>5.2999999999999999E-2</v>
      </c>
      <c r="M968" s="302">
        <f t="shared" si="192"/>
        <v>290410.9589041096</v>
      </c>
      <c r="N968" s="253">
        <f t="shared" si="189"/>
        <v>0</v>
      </c>
      <c r="O968" s="394">
        <f t="shared" si="182"/>
        <v>41381900.383561812</v>
      </c>
      <c r="P968" s="654"/>
    </row>
    <row r="969" spans="1:16">
      <c r="A969" s="319" t="str">
        <f t="shared" si="186"/>
        <v>22</v>
      </c>
      <c r="B969" s="253" t="str">
        <f t="shared" si="187"/>
        <v>2025-11</v>
      </c>
      <c r="C969" s="253">
        <f t="shared" si="190"/>
        <v>365</v>
      </c>
      <c r="D969" s="350">
        <v>45982</v>
      </c>
      <c r="E969" s="674">
        <f t="shared" si="183"/>
        <v>3.3000000000000002E-2</v>
      </c>
      <c r="F969" s="672">
        <v>1.2999999999999999E-2</v>
      </c>
      <c r="G969" s="672">
        <f t="shared" si="193"/>
        <v>4.5999999999999999E-2</v>
      </c>
      <c r="H969" s="302">
        <f t="shared" si="184"/>
        <v>247013.69863013699</v>
      </c>
      <c r="I969" s="253">
        <f t="shared" si="185"/>
        <v>0</v>
      </c>
      <c r="J969" s="394">
        <f t="shared" si="191"/>
        <v>27910712.420390788</v>
      </c>
      <c r="L969" s="672">
        <f t="shared" si="188"/>
        <v>5.2999999999999999E-2</v>
      </c>
      <c r="M969" s="302">
        <f t="shared" si="192"/>
        <v>290410.9589041096</v>
      </c>
      <c r="N969" s="253">
        <f t="shared" si="189"/>
        <v>0</v>
      </c>
      <c r="O969" s="394">
        <f t="shared" si="182"/>
        <v>41672311.342465922</v>
      </c>
      <c r="P969" s="654"/>
    </row>
    <row r="970" spans="1:16">
      <c r="A970" s="319" t="str">
        <f t="shared" si="186"/>
        <v>23</v>
      </c>
      <c r="B970" s="253" t="str">
        <f t="shared" si="187"/>
        <v>2025-11</v>
      </c>
      <c r="C970" s="253">
        <f t="shared" si="190"/>
        <v>365</v>
      </c>
      <c r="D970" s="350">
        <v>45983</v>
      </c>
      <c r="E970" s="674">
        <f t="shared" si="183"/>
        <v>3.3000000000000002E-2</v>
      </c>
      <c r="F970" s="672">
        <v>1.2999999999999999E-2</v>
      </c>
      <c r="G970" s="672">
        <f t="shared" si="193"/>
        <v>4.5999999999999999E-2</v>
      </c>
      <c r="H970" s="302">
        <f t="shared" si="184"/>
        <v>247013.69863013699</v>
      </c>
      <c r="I970" s="253">
        <f t="shared" si="185"/>
        <v>0</v>
      </c>
      <c r="J970" s="394">
        <f t="shared" si="191"/>
        <v>28157726.119020924</v>
      </c>
      <c r="L970" s="672">
        <f t="shared" si="188"/>
        <v>5.2999999999999999E-2</v>
      </c>
      <c r="M970" s="302">
        <f t="shared" si="192"/>
        <v>290410.9589041096</v>
      </c>
      <c r="N970" s="253">
        <f t="shared" si="189"/>
        <v>0</v>
      </c>
      <c r="O970" s="394">
        <f t="shared" si="182"/>
        <v>41962722.301370032</v>
      </c>
      <c r="P970" s="654"/>
    </row>
    <row r="971" spans="1:16">
      <c r="A971" s="319" t="str">
        <f t="shared" si="186"/>
        <v>24</v>
      </c>
      <c r="B971" s="253" t="str">
        <f t="shared" si="187"/>
        <v>2025-11</v>
      </c>
      <c r="C971" s="253">
        <f t="shared" si="190"/>
        <v>365</v>
      </c>
      <c r="D971" s="350">
        <v>45984</v>
      </c>
      <c r="E971" s="674">
        <f t="shared" si="183"/>
        <v>3.3000000000000002E-2</v>
      </c>
      <c r="F971" s="672">
        <v>1.2999999999999999E-2</v>
      </c>
      <c r="G971" s="672">
        <f t="shared" si="193"/>
        <v>4.5999999999999999E-2</v>
      </c>
      <c r="H971" s="302">
        <f t="shared" si="184"/>
        <v>247013.69863013699</v>
      </c>
      <c r="I971" s="253">
        <f t="shared" si="185"/>
        <v>0</v>
      </c>
      <c r="J971" s="394">
        <f t="shared" si="191"/>
        <v>28404739.817651059</v>
      </c>
      <c r="L971" s="672">
        <f t="shared" si="188"/>
        <v>5.2999999999999999E-2</v>
      </c>
      <c r="M971" s="302">
        <f t="shared" si="192"/>
        <v>290410.9589041096</v>
      </c>
      <c r="N971" s="253">
        <f t="shared" si="189"/>
        <v>0</v>
      </c>
      <c r="O971" s="394">
        <f t="shared" si="182"/>
        <v>42253133.260274142</v>
      </c>
      <c r="P971" s="654"/>
    </row>
    <row r="972" spans="1:16">
      <c r="A972" s="319" t="str">
        <f t="shared" si="186"/>
        <v>25</v>
      </c>
      <c r="B972" s="253" t="str">
        <f t="shared" si="187"/>
        <v>2025-11</v>
      </c>
      <c r="C972" s="253">
        <f t="shared" si="190"/>
        <v>365</v>
      </c>
      <c r="D972" s="350">
        <v>45985</v>
      </c>
      <c r="E972" s="674">
        <f t="shared" si="183"/>
        <v>3.3000000000000002E-2</v>
      </c>
      <c r="F972" s="672">
        <v>1.2999999999999999E-2</v>
      </c>
      <c r="G972" s="672">
        <f t="shared" si="193"/>
        <v>4.5999999999999999E-2</v>
      </c>
      <c r="H972" s="302">
        <f t="shared" si="184"/>
        <v>247013.69863013699</v>
      </c>
      <c r="I972" s="253">
        <f t="shared" si="185"/>
        <v>0</v>
      </c>
      <c r="J972" s="394">
        <f t="shared" si="191"/>
        <v>28651753.516281195</v>
      </c>
      <c r="L972" s="672">
        <f t="shared" si="188"/>
        <v>5.2999999999999999E-2</v>
      </c>
      <c r="M972" s="302">
        <f t="shared" si="192"/>
        <v>290410.9589041096</v>
      </c>
      <c r="N972" s="253">
        <f t="shared" si="189"/>
        <v>0</v>
      </c>
      <c r="O972" s="394">
        <f t="shared" si="182"/>
        <v>42543544.219178252</v>
      </c>
      <c r="P972" s="654"/>
    </row>
    <row r="973" spans="1:16">
      <c r="A973" s="319" t="str">
        <f t="shared" si="186"/>
        <v>26</v>
      </c>
      <c r="B973" s="253" t="str">
        <f t="shared" si="187"/>
        <v>2025-11</v>
      </c>
      <c r="C973" s="253">
        <f t="shared" si="190"/>
        <v>365</v>
      </c>
      <c r="D973" s="350">
        <v>45986</v>
      </c>
      <c r="E973" s="674">
        <f t="shared" si="183"/>
        <v>3.3000000000000002E-2</v>
      </c>
      <c r="F973" s="672">
        <v>1.2999999999999999E-2</v>
      </c>
      <c r="G973" s="672">
        <f t="shared" si="193"/>
        <v>4.5999999999999999E-2</v>
      </c>
      <c r="H973" s="302">
        <f t="shared" si="184"/>
        <v>247013.69863013699</v>
      </c>
      <c r="I973" s="253">
        <f t="shared" si="185"/>
        <v>0</v>
      </c>
      <c r="J973" s="394">
        <f t="shared" si="191"/>
        <v>28898767.21491133</v>
      </c>
      <c r="L973" s="672">
        <f t="shared" si="188"/>
        <v>5.2999999999999999E-2</v>
      </c>
      <c r="M973" s="302">
        <f t="shared" si="192"/>
        <v>290410.9589041096</v>
      </c>
      <c r="N973" s="253">
        <f t="shared" si="189"/>
        <v>0</v>
      </c>
      <c r="O973" s="394">
        <f t="shared" si="182"/>
        <v>42833955.178082362</v>
      </c>
      <c r="P973" s="654"/>
    </row>
    <row r="974" spans="1:16">
      <c r="A974" s="319" t="str">
        <f t="shared" si="186"/>
        <v>27</v>
      </c>
      <c r="B974" s="253" t="str">
        <f t="shared" si="187"/>
        <v>2025-11</v>
      </c>
      <c r="C974" s="253">
        <f t="shared" si="190"/>
        <v>365</v>
      </c>
      <c r="D974" s="350">
        <v>45987</v>
      </c>
      <c r="E974" s="674">
        <f t="shared" si="183"/>
        <v>3.3000000000000002E-2</v>
      </c>
      <c r="F974" s="672">
        <v>1.2999999999999999E-2</v>
      </c>
      <c r="G974" s="672">
        <f t="shared" si="193"/>
        <v>4.5999999999999999E-2</v>
      </c>
      <c r="H974" s="302">
        <f t="shared" si="184"/>
        <v>247013.69863013699</v>
      </c>
      <c r="I974" s="253">
        <f t="shared" si="185"/>
        <v>0</v>
      </c>
      <c r="J974" s="394">
        <f t="shared" si="191"/>
        <v>29145780.913541466</v>
      </c>
      <c r="L974" s="672">
        <f t="shared" si="188"/>
        <v>5.2999999999999999E-2</v>
      </c>
      <c r="M974" s="302">
        <f t="shared" si="192"/>
        <v>290410.9589041096</v>
      </c>
      <c r="N974" s="253">
        <f t="shared" si="189"/>
        <v>0</v>
      </c>
      <c r="O974" s="394">
        <f t="shared" si="182"/>
        <v>43124366.136986472</v>
      </c>
      <c r="P974" s="654"/>
    </row>
    <row r="975" spans="1:16">
      <c r="A975" s="319" t="str">
        <f t="shared" si="186"/>
        <v>28</v>
      </c>
      <c r="B975" s="253" t="str">
        <f t="shared" si="187"/>
        <v>2025-11</v>
      </c>
      <c r="C975" s="253">
        <f t="shared" si="190"/>
        <v>365</v>
      </c>
      <c r="D975" s="350">
        <v>45988</v>
      </c>
      <c r="E975" s="674">
        <f t="shared" si="183"/>
        <v>3.3000000000000002E-2</v>
      </c>
      <c r="F975" s="672">
        <v>1.2999999999999999E-2</v>
      </c>
      <c r="G975" s="672">
        <f t="shared" si="193"/>
        <v>4.5999999999999999E-2</v>
      </c>
      <c r="H975" s="302">
        <f t="shared" si="184"/>
        <v>247013.69863013699</v>
      </c>
      <c r="I975" s="253">
        <f t="shared" si="185"/>
        <v>0</v>
      </c>
      <c r="J975" s="394">
        <f t="shared" si="191"/>
        <v>29392794.612171602</v>
      </c>
      <c r="L975" s="672">
        <f t="shared" si="188"/>
        <v>5.2999999999999999E-2</v>
      </c>
      <c r="M975" s="302">
        <f t="shared" si="192"/>
        <v>290410.9589041096</v>
      </c>
      <c r="N975" s="253">
        <f t="shared" si="189"/>
        <v>0</v>
      </c>
      <c r="O975" s="394">
        <f t="shared" si="182"/>
        <v>43414777.095890582</v>
      </c>
      <c r="P975" s="654"/>
    </row>
    <row r="976" spans="1:16">
      <c r="A976" s="319" t="str">
        <f t="shared" si="186"/>
        <v>29</v>
      </c>
      <c r="B976" s="253" t="str">
        <f t="shared" si="187"/>
        <v>2025-11</v>
      </c>
      <c r="C976" s="253">
        <f t="shared" si="190"/>
        <v>365</v>
      </c>
      <c r="D976" s="350">
        <v>45989</v>
      </c>
      <c r="E976" s="674">
        <f t="shared" si="183"/>
        <v>3.3000000000000002E-2</v>
      </c>
      <c r="F976" s="672">
        <v>1.2999999999999999E-2</v>
      </c>
      <c r="G976" s="672">
        <f t="shared" si="193"/>
        <v>4.5999999999999999E-2</v>
      </c>
      <c r="H976" s="302">
        <f t="shared" si="184"/>
        <v>247013.69863013699</v>
      </c>
      <c r="I976" s="253">
        <f t="shared" si="185"/>
        <v>0</v>
      </c>
      <c r="J976" s="394">
        <f t="shared" si="191"/>
        <v>29639808.310801737</v>
      </c>
      <c r="L976" s="672">
        <f t="shared" si="188"/>
        <v>5.2999999999999999E-2</v>
      </c>
      <c r="M976" s="302">
        <f t="shared" si="192"/>
        <v>290410.9589041096</v>
      </c>
      <c r="N976" s="253">
        <f t="shared" si="189"/>
        <v>0</v>
      </c>
      <c r="O976" s="394">
        <f t="shared" si="182"/>
        <v>43705188.054794692</v>
      </c>
      <c r="P976" s="654"/>
    </row>
    <row r="977" spans="1:16">
      <c r="A977" s="319" t="str">
        <f t="shared" si="186"/>
        <v>30</v>
      </c>
      <c r="B977" s="253" t="str">
        <f t="shared" si="187"/>
        <v>2025-11</v>
      </c>
      <c r="C977" s="253">
        <f t="shared" si="190"/>
        <v>365</v>
      </c>
      <c r="D977" s="350">
        <v>45990</v>
      </c>
      <c r="E977" s="674">
        <f t="shared" si="183"/>
        <v>3.3000000000000002E-2</v>
      </c>
      <c r="F977" s="672">
        <v>1.2999999999999999E-2</v>
      </c>
      <c r="G977" s="672">
        <f t="shared" si="193"/>
        <v>4.5999999999999999E-2</v>
      </c>
      <c r="H977" s="302">
        <f t="shared" si="184"/>
        <v>247013.69863013699</v>
      </c>
      <c r="I977" s="253">
        <f t="shared" si="185"/>
        <v>0</v>
      </c>
      <c r="J977" s="394">
        <f t="shared" si="191"/>
        <v>29886822.009431873</v>
      </c>
      <c r="L977" s="672">
        <f t="shared" si="188"/>
        <v>5.2999999999999999E-2</v>
      </c>
      <c r="M977" s="302">
        <f t="shared" si="192"/>
        <v>290410.9589041096</v>
      </c>
      <c r="N977" s="253">
        <f t="shared" si="189"/>
        <v>0</v>
      </c>
      <c r="O977" s="394">
        <f t="shared" si="182"/>
        <v>43995599.013698801</v>
      </c>
      <c r="P977" s="654"/>
    </row>
    <row r="978" spans="1:16">
      <c r="A978" s="319" t="str">
        <f t="shared" si="186"/>
        <v>01</v>
      </c>
      <c r="B978" s="253" t="str">
        <f t="shared" si="187"/>
        <v>2025-11</v>
      </c>
      <c r="C978" s="253">
        <f t="shared" si="190"/>
        <v>365</v>
      </c>
      <c r="D978" s="350">
        <v>45991</v>
      </c>
      <c r="E978" s="674">
        <f t="shared" si="183"/>
        <v>3.3000000000000002E-2</v>
      </c>
      <c r="F978" s="672">
        <v>1.2999999999999999E-2</v>
      </c>
      <c r="G978" s="672">
        <f t="shared" si="193"/>
        <v>4.5999999999999999E-2</v>
      </c>
      <c r="H978" s="302">
        <f t="shared" si="184"/>
        <v>247013.69863013699</v>
      </c>
      <c r="I978" s="253">
        <f t="shared" si="185"/>
        <v>0</v>
      </c>
      <c r="J978" s="394">
        <f t="shared" si="191"/>
        <v>30133835.708062008</v>
      </c>
      <c r="L978" s="672">
        <f t="shared" si="188"/>
        <v>5.2999999999999999E-2</v>
      </c>
      <c r="M978" s="302">
        <f t="shared" si="192"/>
        <v>290410.9589041096</v>
      </c>
      <c r="N978" s="253">
        <f t="shared" si="189"/>
        <v>0</v>
      </c>
      <c r="O978" s="394">
        <f t="shared" si="182"/>
        <v>44286009.972602911</v>
      </c>
      <c r="P978" s="654"/>
    </row>
    <row r="979" spans="1:16">
      <c r="A979" s="319" t="str">
        <f t="shared" si="186"/>
        <v>02</v>
      </c>
      <c r="B979" s="253" t="str">
        <f t="shared" si="187"/>
        <v>2025-12</v>
      </c>
      <c r="C979" s="253">
        <f t="shared" si="190"/>
        <v>365</v>
      </c>
      <c r="D979" s="350">
        <v>45992</v>
      </c>
      <c r="E979" s="674">
        <f t="shared" si="183"/>
        <v>3.3000000000000002E-2</v>
      </c>
      <c r="F979" s="672">
        <v>1.2999999999999999E-2</v>
      </c>
      <c r="G979" s="672">
        <f t="shared" si="193"/>
        <v>4.5999999999999999E-2</v>
      </c>
      <c r="H979" s="302">
        <f t="shared" si="184"/>
        <v>247013.69863013699</v>
      </c>
      <c r="I979" s="253">
        <f t="shared" si="185"/>
        <v>0</v>
      </c>
      <c r="J979" s="394">
        <f t="shared" si="191"/>
        <v>30380849.406692144</v>
      </c>
      <c r="L979" s="672">
        <f t="shared" si="188"/>
        <v>5.2999999999999999E-2</v>
      </c>
      <c r="M979" s="302">
        <f t="shared" si="192"/>
        <v>290410.9589041096</v>
      </c>
      <c r="N979" s="253">
        <f t="shared" si="189"/>
        <v>0</v>
      </c>
      <c r="O979" s="394">
        <f t="shared" si="182"/>
        <v>44576420.931507021</v>
      </c>
      <c r="P979" s="654"/>
    </row>
    <row r="980" spans="1:16">
      <c r="A980" s="319" t="str">
        <f t="shared" si="186"/>
        <v>03</v>
      </c>
      <c r="B980" s="253" t="str">
        <f t="shared" si="187"/>
        <v>2025-12</v>
      </c>
      <c r="C980" s="253">
        <f t="shared" si="190"/>
        <v>365</v>
      </c>
      <c r="D980" s="350">
        <v>45993</v>
      </c>
      <c r="E980" s="674">
        <f t="shared" si="183"/>
        <v>3.3000000000000002E-2</v>
      </c>
      <c r="F980" s="672">
        <v>1.2999999999999999E-2</v>
      </c>
      <c r="G980" s="672">
        <f t="shared" si="193"/>
        <v>4.5999999999999999E-2</v>
      </c>
      <c r="H980" s="302">
        <f t="shared" si="184"/>
        <v>247013.69863013699</v>
      </c>
      <c r="I980" s="253">
        <f t="shared" si="185"/>
        <v>0</v>
      </c>
      <c r="J980" s="394">
        <f t="shared" si="191"/>
        <v>30627863.105322279</v>
      </c>
      <c r="L980" s="672">
        <f t="shared" si="188"/>
        <v>5.2999999999999999E-2</v>
      </c>
      <c r="M980" s="302">
        <f t="shared" si="192"/>
        <v>290410.9589041096</v>
      </c>
      <c r="N980" s="253">
        <f t="shared" si="189"/>
        <v>0</v>
      </c>
      <c r="O980" s="394">
        <f t="shared" ref="O980:O1043" si="194">O979+M980-N980</f>
        <v>44866831.890411131</v>
      </c>
      <c r="P980" s="654"/>
    </row>
    <row r="981" spans="1:16">
      <c r="A981" s="319" t="str">
        <f t="shared" si="186"/>
        <v>04</v>
      </c>
      <c r="B981" s="253" t="str">
        <f t="shared" si="187"/>
        <v>2025-12</v>
      </c>
      <c r="C981" s="253">
        <f t="shared" si="190"/>
        <v>365</v>
      </c>
      <c r="D981" s="350">
        <v>45994</v>
      </c>
      <c r="E981" s="674">
        <f t="shared" si="183"/>
        <v>3.3000000000000002E-2</v>
      </c>
      <c r="F981" s="672">
        <v>1.2999999999999999E-2</v>
      </c>
      <c r="G981" s="672">
        <f t="shared" si="193"/>
        <v>4.5999999999999999E-2</v>
      </c>
      <c r="H981" s="302">
        <f t="shared" si="184"/>
        <v>247013.69863013699</v>
      </c>
      <c r="I981" s="253">
        <f t="shared" si="185"/>
        <v>0</v>
      </c>
      <c r="J981" s="394">
        <f t="shared" si="191"/>
        <v>30874876.803952415</v>
      </c>
      <c r="L981" s="672">
        <f t="shared" si="188"/>
        <v>5.2999999999999999E-2</v>
      </c>
      <c r="M981" s="302">
        <f t="shared" si="192"/>
        <v>290410.9589041096</v>
      </c>
      <c r="N981" s="253">
        <f t="shared" si="189"/>
        <v>0</v>
      </c>
      <c r="O981" s="394">
        <f t="shared" si="194"/>
        <v>45157242.849315241</v>
      </c>
      <c r="P981" s="654"/>
    </row>
    <row r="982" spans="1:16">
      <c r="A982" s="319" t="str">
        <f t="shared" si="186"/>
        <v>05</v>
      </c>
      <c r="B982" s="253" t="str">
        <f t="shared" si="187"/>
        <v>2025-12</v>
      </c>
      <c r="C982" s="253">
        <f t="shared" si="190"/>
        <v>365</v>
      </c>
      <c r="D982" s="350">
        <v>45995</v>
      </c>
      <c r="E982" s="674">
        <f t="shared" si="183"/>
        <v>3.3000000000000002E-2</v>
      </c>
      <c r="F982" s="672">
        <v>1.2999999999999999E-2</v>
      </c>
      <c r="G982" s="672">
        <f t="shared" si="193"/>
        <v>4.5999999999999999E-2</v>
      </c>
      <c r="H982" s="302">
        <f t="shared" si="184"/>
        <v>247013.69863013699</v>
      </c>
      <c r="I982" s="253">
        <f t="shared" si="185"/>
        <v>0</v>
      </c>
      <c r="J982" s="394">
        <f t="shared" si="191"/>
        <v>31121890.50258255</v>
      </c>
      <c r="L982" s="672">
        <f t="shared" si="188"/>
        <v>5.2999999999999999E-2</v>
      </c>
      <c r="M982" s="302">
        <f t="shared" si="192"/>
        <v>290410.9589041096</v>
      </c>
      <c r="N982" s="253">
        <f t="shared" si="189"/>
        <v>0</v>
      </c>
      <c r="O982" s="394">
        <f t="shared" si="194"/>
        <v>45447653.808219351</v>
      </c>
      <c r="P982" s="654"/>
    </row>
    <row r="983" spans="1:16">
      <c r="A983" s="319" t="str">
        <f t="shared" si="186"/>
        <v>06</v>
      </c>
      <c r="B983" s="253" t="str">
        <f t="shared" si="187"/>
        <v>2025-12</v>
      </c>
      <c r="C983" s="253">
        <f t="shared" si="190"/>
        <v>365</v>
      </c>
      <c r="D983" s="350">
        <v>45996</v>
      </c>
      <c r="E983" s="674">
        <f t="shared" si="183"/>
        <v>3.3000000000000002E-2</v>
      </c>
      <c r="F983" s="672">
        <v>1.2999999999999999E-2</v>
      </c>
      <c r="G983" s="672">
        <f t="shared" si="193"/>
        <v>4.5999999999999999E-2</v>
      </c>
      <c r="H983" s="302">
        <f t="shared" si="184"/>
        <v>247013.69863013699</v>
      </c>
      <c r="I983" s="253">
        <f t="shared" si="185"/>
        <v>0</v>
      </c>
      <c r="J983" s="394">
        <f t="shared" si="191"/>
        <v>31368904.201212686</v>
      </c>
      <c r="L983" s="672">
        <f t="shared" si="188"/>
        <v>5.2999999999999999E-2</v>
      </c>
      <c r="M983" s="302">
        <f t="shared" si="192"/>
        <v>290410.9589041096</v>
      </c>
      <c r="N983" s="253">
        <f t="shared" si="189"/>
        <v>0</v>
      </c>
      <c r="O983" s="394">
        <f t="shared" si="194"/>
        <v>45738064.767123461</v>
      </c>
      <c r="P983" s="654"/>
    </row>
    <row r="984" spans="1:16">
      <c r="A984" s="319" t="str">
        <f t="shared" si="186"/>
        <v>07</v>
      </c>
      <c r="B984" s="253" t="str">
        <f t="shared" si="187"/>
        <v>2025-12</v>
      </c>
      <c r="C984" s="253">
        <f t="shared" si="190"/>
        <v>365</v>
      </c>
      <c r="D984" s="350">
        <v>45997</v>
      </c>
      <c r="E984" s="674">
        <f t="shared" si="183"/>
        <v>3.3000000000000002E-2</v>
      </c>
      <c r="F984" s="672">
        <v>1.2999999999999999E-2</v>
      </c>
      <c r="G984" s="672">
        <f t="shared" si="193"/>
        <v>4.5999999999999999E-2</v>
      </c>
      <c r="H984" s="302">
        <f t="shared" si="184"/>
        <v>247013.69863013699</v>
      </c>
      <c r="I984" s="253">
        <f t="shared" si="185"/>
        <v>0</v>
      </c>
      <c r="J984" s="394">
        <f t="shared" si="191"/>
        <v>31615917.899842821</v>
      </c>
      <c r="L984" s="672">
        <f t="shared" si="188"/>
        <v>5.2999999999999999E-2</v>
      </c>
      <c r="M984" s="302">
        <f t="shared" si="192"/>
        <v>290410.9589041096</v>
      </c>
      <c r="N984" s="253">
        <f t="shared" si="189"/>
        <v>0</v>
      </c>
      <c r="O984" s="394">
        <f t="shared" si="194"/>
        <v>46028475.726027571</v>
      </c>
      <c r="P984" s="654"/>
    </row>
    <row r="985" spans="1:16">
      <c r="A985" s="319" t="str">
        <f t="shared" si="186"/>
        <v>08</v>
      </c>
      <c r="B985" s="253" t="str">
        <f t="shared" si="187"/>
        <v>2025-12</v>
      </c>
      <c r="C985" s="253">
        <f t="shared" si="190"/>
        <v>365</v>
      </c>
      <c r="D985" s="350">
        <v>45998</v>
      </c>
      <c r="E985" s="674">
        <f t="shared" si="183"/>
        <v>3.3000000000000002E-2</v>
      </c>
      <c r="F985" s="672">
        <v>1.2999999999999999E-2</v>
      </c>
      <c r="G985" s="672">
        <f t="shared" si="193"/>
        <v>4.5999999999999999E-2</v>
      </c>
      <c r="H985" s="302">
        <f t="shared" si="184"/>
        <v>247013.69863013699</v>
      </c>
      <c r="I985" s="253">
        <f t="shared" si="185"/>
        <v>0</v>
      </c>
      <c r="J985" s="394">
        <f t="shared" si="191"/>
        <v>31862931.598472957</v>
      </c>
      <c r="L985" s="672">
        <f t="shared" si="188"/>
        <v>5.2999999999999999E-2</v>
      </c>
      <c r="M985" s="302">
        <f t="shared" si="192"/>
        <v>290410.9589041096</v>
      </c>
      <c r="N985" s="253">
        <f t="shared" si="189"/>
        <v>0</v>
      </c>
      <c r="O985" s="394">
        <f t="shared" si="194"/>
        <v>46318886.684931681</v>
      </c>
      <c r="P985" s="654"/>
    </row>
    <row r="986" spans="1:16">
      <c r="A986" s="319" t="str">
        <f t="shared" si="186"/>
        <v>09</v>
      </c>
      <c r="B986" s="253" t="str">
        <f t="shared" si="187"/>
        <v>2025-12</v>
      </c>
      <c r="C986" s="253">
        <f t="shared" si="190"/>
        <v>365</v>
      </c>
      <c r="D986" s="350">
        <v>45999</v>
      </c>
      <c r="E986" s="674">
        <f t="shared" si="183"/>
        <v>3.3000000000000002E-2</v>
      </c>
      <c r="F986" s="672">
        <v>1.2999999999999999E-2</v>
      </c>
      <c r="G986" s="672">
        <f t="shared" si="193"/>
        <v>4.5999999999999999E-2</v>
      </c>
      <c r="H986" s="302">
        <f t="shared" si="184"/>
        <v>247013.69863013699</v>
      </c>
      <c r="I986" s="253">
        <f t="shared" si="185"/>
        <v>0</v>
      </c>
      <c r="J986" s="394">
        <f t="shared" si="191"/>
        <v>32109945.297103092</v>
      </c>
      <c r="L986" s="672">
        <f t="shared" si="188"/>
        <v>5.2999999999999999E-2</v>
      </c>
      <c r="M986" s="302">
        <f t="shared" si="192"/>
        <v>290410.9589041096</v>
      </c>
      <c r="N986" s="253">
        <f t="shared" si="189"/>
        <v>0</v>
      </c>
      <c r="O986" s="394">
        <f t="shared" si="194"/>
        <v>46609297.64383579</v>
      </c>
      <c r="P986" s="654"/>
    </row>
    <row r="987" spans="1:16">
      <c r="A987" s="319" t="str">
        <f t="shared" si="186"/>
        <v>10</v>
      </c>
      <c r="B987" s="253" t="str">
        <f t="shared" si="187"/>
        <v>2025-12</v>
      </c>
      <c r="C987" s="253">
        <f t="shared" si="190"/>
        <v>365</v>
      </c>
      <c r="D987" s="350">
        <v>46000</v>
      </c>
      <c r="E987" s="674">
        <f t="shared" si="183"/>
        <v>3.3000000000000002E-2</v>
      </c>
      <c r="F987" s="672">
        <v>1.2999999999999999E-2</v>
      </c>
      <c r="G987" s="672">
        <f t="shared" si="193"/>
        <v>4.5999999999999999E-2</v>
      </c>
      <c r="H987" s="302">
        <f t="shared" si="184"/>
        <v>247013.69863013699</v>
      </c>
      <c r="I987" s="253">
        <f t="shared" si="185"/>
        <v>0</v>
      </c>
      <c r="J987" s="394">
        <f t="shared" si="191"/>
        <v>32356958.995733228</v>
      </c>
      <c r="L987" s="672">
        <f t="shared" si="188"/>
        <v>5.2999999999999999E-2</v>
      </c>
      <c r="M987" s="302">
        <f t="shared" si="192"/>
        <v>290410.9589041096</v>
      </c>
      <c r="N987" s="253">
        <f t="shared" si="189"/>
        <v>0</v>
      </c>
      <c r="O987" s="394">
        <f t="shared" si="194"/>
        <v>46899708.6027399</v>
      </c>
      <c r="P987" s="654"/>
    </row>
    <row r="988" spans="1:16">
      <c r="A988" s="319" t="str">
        <f t="shared" si="186"/>
        <v>11</v>
      </c>
      <c r="B988" s="253" t="str">
        <f t="shared" si="187"/>
        <v>2025-12</v>
      </c>
      <c r="C988" s="253">
        <f t="shared" si="190"/>
        <v>365</v>
      </c>
      <c r="D988" s="350">
        <v>46001</v>
      </c>
      <c r="E988" s="674">
        <f t="shared" si="183"/>
        <v>3.3000000000000002E-2</v>
      </c>
      <c r="F988" s="672">
        <v>1.2999999999999999E-2</v>
      </c>
      <c r="G988" s="672">
        <f t="shared" si="193"/>
        <v>4.5999999999999999E-2</v>
      </c>
      <c r="H988" s="302">
        <f t="shared" si="184"/>
        <v>247013.69863013699</v>
      </c>
      <c r="I988" s="253">
        <f t="shared" si="185"/>
        <v>0</v>
      </c>
      <c r="J988" s="394">
        <f t="shared" si="191"/>
        <v>32603972.694363363</v>
      </c>
      <c r="L988" s="672">
        <f t="shared" si="188"/>
        <v>5.2999999999999999E-2</v>
      </c>
      <c r="M988" s="302">
        <f t="shared" si="192"/>
        <v>290410.9589041096</v>
      </c>
      <c r="N988" s="253">
        <f t="shared" si="189"/>
        <v>0</v>
      </c>
      <c r="O988" s="394">
        <f t="shared" si="194"/>
        <v>47190119.56164401</v>
      </c>
      <c r="P988" s="654"/>
    </row>
    <row r="989" spans="1:16">
      <c r="A989" s="319" t="str">
        <f t="shared" si="186"/>
        <v>12</v>
      </c>
      <c r="B989" s="253" t="str">
        <f t="shared" si="187"/>
        <v>2025-12</v>
      </c>
      <c r="C989" s="253">
        <f t="shared" si="190"/>
        <v>365</v>
      </c>
      <c r="D989" s="350">
        <v>46002</v>
      </c>
      <c r="E989" s="674">
        <f t="shared" si="183"/>
        <v>3.3000000000000002E-2</v>
      </c>
      <c r="F989" s="672">
        <v>1.2999999999999999E-2</v>
      </c>
      <c r="G989" s="672">
        <f t="shared" si="193"/>
        <v>4.5999999999999999E-2</v>
      </c>
      <c r="H989" s="302">
        <f t="shared" si="184"/>
        <v>247013.69863013699</v>
      </c>
      <c r="I989" s="253">
        <f t="shared" si="185"/>
        <v>0</v>
      </c>
      <c r="J989" s="394">
        <f t="shared" si="191"/>
        <v>32850986.392993499</v>
      </c>
      <c r="L989" s="672">
        <f t="shared" si="188"/>
        <v>5.2999999999999999E-2</v>
      </c>
      <c r="M989" s="302">
        <f t="shared" si="192"/>
        <v>290410.9589041096</v>
      </c>
      <c r="N989" s="253">
        <f t="shared" si="189"/>
        <v>0</v>
      </c>
      <c r="O989" s="394">
        <f t="shared" si="194"/>
        <v>47480530.52054812</v>
      </c>
      <c r="P989" s="654"/>
    </row>
    <row r="990" spans="1:16">
      <c r="A990" s="319" t="str">
        <f t="shared" si="186"/>
        <v>13</v>
      </c>
      <c r="B990" s="253" t="str">
        <f t="shared" si="187"/>
        <v>2025-12</v>
      </c>
      <c r="C990" s="253">
        <f t="shared" si="190"/>
        <v>365</v>
      </c>
      <c r="D990" s="350">
        <v>46003</v>
      </c>
      <c r="E990" s="674">
        <f t="shared" si="183"/>
        <v>3.3000000000000002E-2</v>
      </c>
      <c r="F990" s="672">
        <v>1.2999999999999999E-2</v>
      </c>
      <c r="G990" s="672">
        <f t="shared" si="193"/>
        <v>4.5999999999999999E-2</v>
      </c>
      <c r="H990" s="302">
        <f t="shared" si="184"/>
        <v>247013.69863013699</v>
      </c>
      <c r="I990" s="253">
        <f t="shared" si="185"/>
        <v>0</v>
      </c>
      <c r="J990" s="394">
        <f t="shared" si="191"/>
        <v>33098000.091623634</v>
      </c>
      <c r="L990" s="672">
        <f t="shared" si="188"/>
        <v>5.2999999999999999E-2</v>
      </c>
      <c r="M990" s="302">
        <f t="shared" si="192"/>
        <v>290410.9589041096</v>
      </c>
      <c r="N990" s="253">
        <f t="shared" si="189"/>
        <v>0</v>
      </c>
      <c r="O990" s="394">
        <f t="shared" si="194"/>
        <v>47770941.47945223</v>
      </c>
      <c r="P990" s="654"/>
    </row>
    <row r="991" spans="1:16">
      <c r="A991" s="319" t="str">
        <f t="shared" si="186"/>
        <v>14</v>
      </c>
      <c r="B991" s="253" t="str">
        <f t="shared" si="187"/>
        <v>2025-12</v>
      </c>
      <c r="C991" s="253">
        <f t="shared" si="190"/>
        <v>365</v>
      </c>
      <c r="D991" s="350">
        <v>46004</v>
      </c>
      <c r="E991" s="674">
        <f t="shared" si="183"/>
        <v>3.3000000000000002E-2</v>
      </c>
      <c r="F991" s="672">
        <v>1.2999999999999999E-2</v>
      </c>
      <c r="G991" s="672">
        <f t="shared" si="193"/>
        <v>4.5999999999999999E-2</v>
      </c>
      <c r="H991" s="302">
        <f t="shared" si="184"/>
        <v>247013.69863013699</v>
      </c>
      <c r="I991" s="253">
        <f t="shared" si="185"/>
        <v>0</v>
      </c>
      <c r="J991" s="394">
        <f t="shared" si="191"/>
        <v>33345013.79025377</v>
      </c>
      <c r="L991" s="672">
        <f t="shared" si="188"/>
        <v>5.2999999999999999E-2</v>
      </c>
      <c r="M991" s="302">
        <f t="shared" si="192"/>
        <v>290410.9589041096</v>
      </c>
      <c r="N991" s="253">
        <f t="shared" si="189"/>
        <v>0</v>
      </c>
      <c r="O991" s="394">
        <f t="shared" si="194"/>
        <v>48061352.43835634</v>
      </c>
      <c r="P991" s="654"/>
    </row>
    <row r="992" spans="1:16">
      <c r="A992" s="319" t="str">
        <f t="shared" si="186"/>
        <v>15</v>
      </c>
      <c r="B992" s="253" t="str">
        <f t="shared" si="187"/>
        <v>2025-12</v>
      </c>
      <c r="C992" s="253">
        <f t="shared" si="190"/>
        <v>365</v>
      </c>
      <c r="D992" s="350">
        <v>46005</v>
      </c>
      <c r="E992" s="674">
        <f t="shared" si="183"/>
        <v>3.3000000000000002E-2</v>
      </c>
      <c r="F992" s="672">
        <v>1.2999999999999999E-2</v>
      </c>
      <c r="G992" s="672">
        <f t="shared" si="193"/>
        <v>4.5999999999999999E-2</v>
      </c>
      <c r="H992" s="302">
        <f t="shared" si="184"/>
        <v>247013.69863013699</v>
      </c>
      <c r="I992" s="253">
        <f t="shared" si="185"/>
        <v>0</v>
      </c>
      <c r="J992" s="394">
        <f t="shared" si="191"/>
        <v>33592027.488883905</v>
      </c>
      <c r="L992" s="672">
        <f t="shared" si="188"/>
        <v>5.2999999999999999E-2</v>
      </c>
      <c r="M992" s="302">
        <f t="shared" si="192"/>
        <v>290410.9589041096</v>
      </c>
      <c r="N992" s="253">
        <f t="shared" si="189"/>
        <v>0</v>
      </c>
      <c r="O992" s="394">
        <f t="shared" si="194"/>
        <v>48351763.39726045</v>
      </c>
      <c r="P992" s="654"/>
    </row>
    <row r="993" spans="1:16">
      <c r="A993" s="319" t="str">
        <f t="shared" si="186"/>
        <v>16</v>
      </c>
      <c r="B993" s="253" t="str">
        <f t="shared" si="187"/>
        <v>2025-12</v>
      </c>
      <c r="C993" s="253">
        <f t="shared" si="190"/>
        <v>365</v>
      </c>
      <c r="D993" s="350">
        <v>46006</v>
      </c>
      <c r="E993" s="674">
        <f t="shared" si="183"/>
        <v>3.3000000000000002E-2</v>
      </c>
      <c r="F993" s="672">
        <v>1.2999999999999999E-2</v>
      </c>
      <c r="G993" s="672">
        <f t="shared" si="193"/>
        <v>4.5999999999999999E-2</v>
      </c>
      <c r="H993" s="302">
        <f t="shared" si="184"/>
        <v>247013.69863013699</v>
      </c>
      <c r="I993" s="253">
        <f t="shared" si="185"/>
        <v>0</v>
      </c>
      <c r="J993" s="394">
        <f t="shared" si="191"/>
        <v>33839041.187514044</v>
      </c>
      <c r="L993" s="672">
        <f t="shared" si="188"/>
        <v>5.2999999999999999E-2</v>
      </c>
      <c r="M993" s="302">
        <f t="shared" si="192"/>
        <v>290410.9589041096</v>
      </c>
      <c r="N993" s="253">
        <f t="shared" si="189"/>
        <v>0</v>
      </c>
      <c r="O993" s="394">
        <f t="shared" si="194"/>
        <v>48642174.35616456</v>
      </c>
      <c r="P993" s="654"/>
    </row>
    <row r="994" spans="1:16">
      <c r="A994" s="319" t="str">
        <f t="shared" si="186"/>
        <v>17</v>
      </c>
      <c r="B994" s="253" t="str">
        <f t="shared" si="187"/>
        <v>2025-12</v>
      </c>
      <c r="C994" s="253">
        <f t="shared" si="190"/>
        <v>365</v>
      </c>
      <c r="D994" s="350">
        <v>46007</v>
      </c>
      <c r="E994" s="674">
        <f t="shared" si="183"/>
        <v>3.3000000000000002E-2</v>
      </c>
      <c r="F994" s="672">
        <v>1.2999999999999999E-2</v>
      </c>
      <c r="G994" s="672">
        <f t="shared" si="193"/>
        <v>4.5999999999999999E-2</v>
      </c>
      <c r="H994" s="302">
        <f t="shared" si="184"/>
        <v>247013.69863013699</v>
      </c>
      <c r="I994" s="253">
        <f t="shared" si="185"/>
        <v>0</v>
      </c>
      <c r="J994" s="394">
        <f t="shared" si="191"/>
        <v>34086054.886144184</v>
      </c>
      <c r="L994" s="672">
        <f t="shared" si="188"/>
        <v>5.2999999999999999E-2</v>
      </c>
      <c r="M994" s="302">
        <f t="shared" si="192"/>
        <v>290410.9589041096</v>
      </c>
      <c r="N994" s="253">
        <f t="shared" si="189"/>
        <v>0</v>
      </c>
      <c r="O994" s="394">
        <f t="shared" si="194"/>
        <v>48932585.31506867</v>
      </c>
      <c r="P994" s="654"/>
    </row>
    <row r="995" spans="1:16">
      <c r="A995" s="319" t="str">
        <f t="shared" si="186"/>
        <v>18</v>
      </c>
      <c r="B995" s="253" t="str">
        <f t="shared" si="187"/>
        <v>2025-12</v>
      </c>
      <c r="C995" s="253">
        <f t="shared" si="190"/>
        <v>365</v>
      </c>
      <c r="D995" s="350">
        <v>46008</v>
      </c>
      <c r="E995" s="674">
        <f t="shared" si="183"/>
        <v>3.3000000000000002E-2</v>
      </c>
      <c r="F995" s="672">
        <v>1.2999999999999999E-2</v>
      </c>
      <c r="G995" s="672">
        <f t="shared" si="193"/>
        <v>4.5999999999999999E-2</v>
      </c>
      <c r="H995" s="302">
        <f t="shared" si="184"/>
        <v>247013.69863013699</v>
      </c>
      <c r="I995" s="253">
        <f t="shared" si="185"/>
        <v>0</v>
      </c>
      <c r="J995" s="394">
        <f t="shared" si="191"/>
        <v>34333068.584774323</v>
      </c>
      <c r="L995" s="672">
        <f t="shared" si="188"/>
        <v>5.2999999999999999E-2</v>
      </c>
      <c r="M995" s="302">
        <f t="shared" si="192"/>
        <v>290410.9589041096</v>
      </c>
      <c r="N995" s="253">
        <f t="shared" si="189"/>
        <v>0</v>
      </c>
      <c r="O995" s="394">
        <f t="shared" si="194"/>
        <v>49222996.27397278</v>
      </c>
      <c r="P995" s="654"/>
    </row>
    <row r="996" spans="1:16">
      <c r="A996" s="319" t="str">
        <f t="shared" si="186"/>
        <v>19</v>
      </c>
      <c r="B996" s="253" t="str">
        <f t="shared" si="187"/>
        <v>2025-12</v>
      </c>
      <c r="C996" s="253">
        <f t="shared" si="190"/>
        <v>365</v>
      </c>
      <c r="D996" s="350">
        <v>46009</v>
      </c>
      <c r="E996" s="674">
        <f t="shared" si="183"/>
        <v>3.3000000000000002E-2</v>
      </c>
      <c r="F996" s="672">
        <v>1.2999999999999999E-2</v>
      </c>
      <c r="G996" s="672">
        <f t="shared" si="193"/>
        <v>4.5999999999999999E-2</v>
      </c>
      <c r="H996" s="302">
        <f t="shared" si="184"/>
        <v>247013.69863013699</v>
      </c>
      <c r="I996" s="253">
        <f t="shared" si="185"/>
        <v>0</v>
      </c>
      <c r="J996" s="394">
        <f t="shared" si="191"/>
        <v>34580082.283404462</v>
      </c>
      <c r="L996" s="672">
        <f t="shared" si="188"/>
        <v>5.2999999999999999E-2</v>
      </c>
      <c r="M996" s="302">
        <f t="shared" si="192"/>
        <v>290410.9589041096</v>
      </c>
      <c r="N996" s="253">
        <f t="shared" si="189"/>
        <v>0</v>
      </c>
      <c r="O996" s="394">
        <f t="shared" si="194"/>
        <v>49513407.232876889</v>
      </c>
      <c r="P996" s="654"/>
    </row>
    <row r="997" spans="1:16">
      <c r="A997" s="319" t="str">
        <f t="shared" si="186"/>
        <v>20</v>
      </c>
      <c r="B997" s="253" t="str">
        <f t="shared" si="187"/>
        <v>2025-12</v>
      </c>
      <c r="C997" s="253">
        <f t="shared" si="190"/>
        <v>365</v>
      </c>
      <c r="D997" s="350">
        <v>46010</v>
      </c>
      <c r="E997" s="674">
        <f t="shared" si="183"/>
        <v>3.3000000000000002E-2</v>
      </c>
      <c r="F997" s="672">
        <v>1.2999999999999999E-2</v>
      </c>
      <c r="G997" s="672">
        <f t="shared" si="193"/>
        <v>4.5999999999999999E-2</v>
      </c>
      <c r="H997" s="302">
        <f t="shared" si="184"/>
        <v>247013.69863013699</v>
      </c>
      <c r="I997" s="253">
        <f t="shared" si="185"/>
        <v>0</v>
      </c>
      <c r="J997" s="394">
        <f t="shared" si="191"/>
        <v>34827095.982034601</v>
      </c>
      <c r="L997" s="672">
        <f t="shared" si="188"/>
        <v>5.2999999999999999E-2</v>
      </c>
      <c r="M997" s="302">
        <f t="shared" si="192"/>
        <v>290410.9589041096</v>
      </c>
      <c r="N997" s="253">
        <f t="shared" si="189"/>
        <v>0</v>
      </c>
      <c r="O997" s="394">
        <f t="shared" si="194"/>
        <v>49803818.191780999</v>
      </c>
      <c r="P997" s="654"/>
    </row>
    <row r="998" spans="1:16">
      <c r="A998" s="319" t="str">
        <f t="shared" si="186"/>
        <v>21</v>
      </c>
      <c r="B998" s="253" t="str">
        <f t="shared" si="187"/>
        <v>2025-12</v>
      </c>
      <c r="C998" s="253">
        <f t="shared" si="190"/>
        <v>365</v>
      </c>
      <c r="D998" s="350">
        <v>46011</v>
      </c>
      <c r="E998" s="674">
        <f t="shared" si="183"/>
        <v>3.3000000000000002E-2</v>
      </c>
      <c r="F998" s="672">
        <v>1.2999999999999999E-2</v>
      </c>
      <c r="G998" s="672">
        <f t="shared" si="193"/>
        <v>4.5999999999999999E-2</v>
      </c>
      <c r="H998" s="302">
        <f t="shared" si="184"/>
        <v>247013.69863013699</v>
      </c>
      <c r="I998" s="253">
        <f t="shared" si="185"/>
        <v>0</v>
      </c>
      <c r="J998" s="394">
        <f t="shared" si="191"/>
        <v>35074109.680664741</v>
      </c>
      <c r="L998" s="672">
        <f t="shared" si="188"/>
        <v>5.2999999999999999E-2</v>
      </c>
      <c r="M998" s="302">
        <f t="shared" si="192"/>
        <v>290410.9589041096</v>
      </c>
      <c r="N998" s="253">
        <f t="shared" si="189"/>
        <v>0</v>
      </c>
      <c r="O998" s="394">
        <f t="shared" si="194"/>
        <v>50094229.150685109</v>
      </c>
      <c r="P998" s="654"/>
    </row>
    <row r="999" spans="1:16">
      <c r="A999" s="319" t="str">
        <f t="shared" si="186"/>
        <v>22</v>
      </c>
      <c r="B999" s="253" t="str">
        <f t="shared" si="187"/>
        <v>2025-12</v>
      </c>
      <c r="C999" s="253">
        <f t="shared" si="190"/>
        <v>365</v>
      </c>
      <c r="D999" s="350">
        <v>46012</v>
      </c>
      <c r="E999" s="674">
        <f t="shared" si="183"/>
        <v>3.3000000000000002E-2</v>
      </c>
      <c r="F999" s="672">
        <v>1.2999999999999999E-2</v>
      </c>
      <c r="G999" s="672">
        <f t="shared" si="193"/>
        <v>4.5999999999999999E-2</v>
      </c>
      <c r="H999" s="302">
        <f t="shared" si="184"/>
        <v>247013.69863013699</v>
      </c>
      <c r="I999" s="253">
        <f t="shared" si="185"/>
        <v>0</v>
      </c>
      <c r="J999" s="394">
        <f t="shared" si="191"/>
        <v>35321123.37929488</v>
      </c>
      <c r="L999" s="672">
        <f t="shared" si="188"/>
        <v>5.2999999999999999E-2</v>
      </c>
      <c r="M999" s="302">
        <f t="shared" si="192"/>
        <v>290410.9589041096</v>
      </c>
      <c r="N999" s="253">
        <f t="shared" si="189"/>
        <v>0</v>
      </c>
      <c r="O999" s="394">
        <f t="shared" si="194"/>
        <v>50384640.109589219</v>
      </c>
      <c r="P999" s="654"/>
    </row>
    <row r="1000" spans="1:16">
      <c r="A1000" s="319" t="str">
        <f t="shared" si="186"/>
        <v>23</v>
      </c>
      <c r="B1000" s="253" t="str">
        <f t="shared" si="187"/>
        <v>2025-12</v>
      </c>
      <c r="C1000" s="253">
        <f t="shared" si="190"/>
        <v>365</v>
      </c>
      <c r="D1000" s="350">
        <v>46013</v>
      </c>
      <c r="E1000" s="674">
        <f t="shared" si="183"/>
        <v>3.3000000000000002E-2</v>
      </c>
      <c r="F1000" s="672">
        <v>1.2999999999999999E-2</v>
      </c>
      <c r="G1000" s="672">
        <f t="shared" si="193"/>
        <v>4.5999999999999999E-2</v>
      </c>
      <c r="H1000" s="302">
        <f t="shared" si="184"/>
        <v>247013.69863013699</v>
      </c>
      <c r="I1000" s="253">
        <f t="shared" si="185"/>
        <v>0</v>
      </c>
      <c r="J1000" s="394">
        <f t="shared" si="191"/>
        <v>35568137.077925019</v>
      </c>
      <c r="L1000" s="672">
        <f t="shared" si="188"/>
        <v>5.2999999999999999E-2</v>
      </c>
      <c r="M1000" s="302">
        <f t="shared" si="192"/>
        <v>290410.9589041096</v>
      </c>
      <c r="N1000" s="253">
        <f t="shared" si="189"/>
        <v>0</v>
      </c>
      <c r="O1000" s="394">
        <f t="shared" si="194"/>
        <v>50675051.068493329</v>
      </c>
      <c r="P1000" s="654"/>
    </row>
    <row r="1001" spans="1:16">
      <c r="A1001" s="319" t="str">
        <f t="shared" si="186"/>
        <v>24</v>
      </c>
      <c r="B1001" s="253" t="str">
        <f t="shared" si="187"/>
        <v>2025-12</v>
      </c>
      <c r="C1001" s="253">
        <f t="shared" si="190"/>
        <v>365</v>
      </c>
      <c r="D1001" s="350">
        <v>46014</v>
      </c>
      <c r="E1001" s="674">
        <f t="shared" si="183"/>
        <v>3.3000000000000002E-2</v>
      </c>
      <c r="F1001" s="672">
        <v>1.2999999999999999E-2</v>
      </c>
      <c r="G1001" s="672">
        <f t="shared" si="193"/>
        <v>4.5999999999999999E-2</v>
      </c>
      <c r="H1001" s="302">
        <f t="shared" si="184"/>
        <v>247013.69863013699</v>
      </c>
      <c r="I1001" s="253">
        <f t="shared" si="185"/>
        <v>0</v>
      </c>
      <c r="J1001" s="394">
        <f t="shared" si="191"/>
        <v>35815150.776555158</v>
      </c>
      <c r="L1001" s="672">
        <f t="shared" si="188"/>
        <v>5.2999999999999999E-2</v>
      </c>
      <c r="M1001" s="302">
        <f t="shared" si="192"/>
        <v>290410.9589041096</v>
      </c>
      <c r="N1001" s="253">
        <f t="shared" si="189"/>
        <v>0</v>
      </c>
      <c r="O1001" s="394">
        <f t="shared" si="194"/>
        <v>50965462.027397439</v>
      </c>
      <c r="P1001" s="654"/>
    </row>
    <row r="1002" spans="1:16">
      <c r="A1002" s="319" t="str">
        <f t="shared" si="186"/>
        <v>25</v>
      </c>
      <c r="B1002" s="253" t="str">
        <f t="shared" si="187"/>
        <v>2025-12</v>
      </c>
      <c r="C1002" s="253">
        <f t="shared" si="190"/>
        <v>365</v>
      </c>
      <c r="D1002" s="350">
        <v>46015</v>
      </c>
      <c r="E1002" s="674">
        <f t="shared" si="183"/>
        <v>3.3000000000000002E-2</v>
      </c>
      <c r="F1002" s="672">
        <v>1.2999999999999999E-2</v>
      </c>
      <c r="G1002" s="672">
        <f t="shared" si="193"/>
        <v>4.5999999999999999E-2</v>
      </c>
      <c r="H1002" s="302">
        <f t="shared" si="184"/>
        <v>247013.69863013699</v>
      </c>
      <c r="I1002" s="253">
        <f t="shared" si="185"/>
        <v>0</v>
      </c>
      <c r="J1002" s="394">
        <f t="shared" si="191"/>
        <v>36062164.475185297</v>
      </c>
      <c r="L1002" s="672">
        <f t="shared" si="188"/>
        <v>5.2999999999999999E-2</v>
      </c>
      <c r="M1002" s="302">
        <f t="shared" si="192"/>
        <v>290410.9589041096</v>
      </c>
      <c r="N1002" s="253">
        <f t="shared" si="189"/>
        <v>0</v>
      </c>
      <c r="O1002" s="394">
        <f t="shared" si="194"/>
        <v>51255872.986301549</v>
      </c>
      <c r="P1002" s="654"/>
    </row>
    <row r="1003" spans="1:16">
      <c r="A1003" s="319" t="str">
        <f t="shared" si="186"/>
        <v>26</v>
      </c>
      <c r="B1003" s="253" t="str">
        <f t="shared" si="187"/>
        <v>2025-12</v>
      </c>
      <c r="C1003" s="253">
        <f t="shared" si="190"/>
        <v>365</v>
      </c>
      <c r="D1003" s="350">
        <v>46016</v>
      </c>
      <c r="E1003" s="674">
        <f t="shared" si="183"/>
        <v>3.3000000000000002E-2</v>
      </c>
      <c r="F1003" s="672">
        <v>1.2999999999999999E-2</v>
      </c>
      <c r="G1003" s="672">
        <f t="shared" si="193"/>
        <v>4.5999999999999999E-2</v>
      </c>
      <c r="H1003" s="302">
        <f t="shared" si="184"/>
        <v>247013.69863013699</v>
      </c>
      <c r="I1003" s="253">
        <f t="shared" si="185"/>
        <v>0</v>
      </c>
      <c r="J1003" s="394">
        <f t="shared" si="191"/>
        <v>36309178.173815437</v>
      </c>
      <c r="L1003" s="672">
        <f t="shared" si="188"/>
        <v>5.2999999999999999E-2</v>
      </c>
      <c r="M1003" s="302">
        <f t="shared" si="192"/>
        <v>290410.9589041096</v>
      </c>
      <c r="N1003" s="253">
        <f t="shared" si="189"/>
        <v>0</v>
      </c>
      <c r="O1003" s="394">
        <f t="shared" si="194"/>
        <v>51546283.945205659</v>
      </c>
      <c r="P1003" s="654"/>
    </row>
    <row r="1004" spans="1:16">
      <c r="A1004" s="319" t="str">
        <f t="shared" si="186"/>
        <v>27</v>
      </c>
      <c r="B1004" s="253" t="str">
        <f t="shared" si="187"/>
        <v>2025-12</v>
      </c>
      <c r="C1004" s="253">
        <f t="shared" si="190"/>
        <v>365</v>
      </c>
      <c r="D1004" s="350">
        <v>46017</v>
      </c>
      <c r="E1004" s="674">
        <f t="shared" si="183"/>
        <v>3.3000000000000002E-2</v>
      </c>
      <c r="F1004" s="672">
        <v>1.2999999999999999E-2</v>
      </c>
      <c r="G1004" s="672">
        <f t="shared" si="193"/>
        <v>4.5999999999999999E-2</v>
      </c>
      <c r="H1004" s="302">
        <f t="shared" si="184"/>
        <v>247013.69863013699</v>
      </c>
      <c r="I1004" s="253">
        <f t="shared" si="185"/>
        <v>0</v>
      </c>
      <c r="J1004" s="394">
        <f t="shared" si="191"/>
        <v>36556191.872445576</v>
      </c>
      <c r="L1004" s="672">
        <f t="shared" si="188"/>
        <v>5.2999999999999999E-2</v>
      </c>
      <c r="M1004" s="302">
        <f t="shared" si="192"/>
        <v>290410.9589041096</v>
      </c>
      <c r="N1004" s="253">
        <f t="shared" si="189"/>
        <v>0</v>
      </c>
      <c r="O1004" s="394">
        <f t="shared" si="194"/>
        <v>51836694.904109769</v>
      </c>
      <c r="P1004" s="654"/>
    </row>
    <row r="1005" spans="1:16">
      <c r="A1005" s="319" t="str">
        <f t="shared" si="186"/>
        <v>28</v>
      </c>
      <c r="B1005" s="253" t="str">
        <f t="shared" si="187"/>
        <v>2025-12</v>
      </c>
      <c r="C1005" s="253">
        <f t="shared" si="190"/>
        <v>365</v>
      </c>
      <c r="D1005" s="350">
        <v>46018</v>
      </c>
      <c r="E1005" s="674">
        <f t="shared" si="183"/>
        <v>3.3000000000000002E-2</v>
      </c>
      <c r="F1005" s="672">
        <v>1.2999999999999999E-2</v>
      </c>
      <c r="G1005" s="672">
        <f t="shared" si="193"/>
        <v>4.5999999999999999E-2</v>
      </c>
      <c r="H1005" s="302">
        <f t="shared" si="184"/>
        <v>247013.69863013699</v>
      </c>
      <c r="I1005" s="253">
        <f t="shared" si="185"/>
        <v>0</v>
      </c>
      <c r="J1005" s="394">
        <f t="shared" si="191"/>
        <v>36803205.571075715</v>
      </c>
      <c r="L1005" s="672">
        <f t="shared" si="188"/>
        <v>5.2999999999999999E-2</v>
      </c>
      <c r="M1005" s="302">
        <f t="shared" si="192"/>
        <v>290410.9589041096</v>
      </c>
      <c r="N1005" s="253">
        <f t="shared" si="189"/>
        <v>0</v>
      </c>
      <c r="O1005" s="394">
        <f t="shared" si="194"/>
        <v>52127105.863013878</v>
      </c>
      <c r="P1005" s="654"/>
    </row>
    <row r="1006" spans="1:16">
      <c r="A1006" s="319" t="str">
        <f t="shared" si="186"/>
        <v>29</v>
      </c>
      <c r="B1006" s="253" t="str">
        <f t="shared" si="187"/>
        <v>2025-12</v>
      </c>
      <c r="C1006" s="253">
        <f t="shared" si="190"/>
        <v>365</v>
      </c>
      <c r="D1006" s="350">
        <v>46019</v>
      </c>
      <c r="E1006" s="674">
        <f t="shared" si="183"/>
        <v>3.3000000000000002E-2</v>
      </c>
      <c r="F1006" s="672">
        <v>1.2999999999999999E-2</v>
      </c>
      <c r="G1006" s="672">
        <f t="shared" si="193"/>
        <v>4.5999999999999999E-2</v>
      </c>
      <c r="H1006" s="302">
        <f t="shared" si="184"/>
        <v>247013.69863013699</v>
      </c>
      <c r="I1006" s="253">
        <f t="shared" si="185"/>
        <v>0</v>
      </c>
      <c r="J1006" s="394">
        <f t="shared" si="191"/>
        <v>37050219.269705854</v>
      </c>
      <c r="L1006" s="672">
        <f t="shared" si="188"/>
        <v>5.2999999999999999E-2</v>
      </c>
      <c r="M1006" s="302">
        <f t="shared" si="192"/>
        <v>290410.9589041096</v>
      </c>
      <c r="N1006" s="253">
        <f t="shared" si="189"/>
        <v>0</v>
      </c>
      <c r="O1006" s="394">
        <f t="shared" si="194"/>
        <v>52417516.821917988</v>
      </c>
      <c r="P1006" s="654"/>
    </row>
    <row r="1007" spans="1:16">
      <c r="A1007" s="319" t="str">
        <f t="shared" si="186"/>
        <v>30</v>
      </c>
      <c r="B1007" s="253" t="str">
        <f t="shared" si="187"/>
        <v>2025-12</v>
      </c>
      <c r="C1007" s="253">
        <f t="shared" si="190"/>
        <v>365</v>
      </c>
      <c r="D1007" s="350">
        <v>46020</v>
      </c>
      <c r="E1007" s="674">
        <f t="shared" si="183"/>
        <v>3.3000000000000002E-2</v>
      </c>
      <c r="F1007" s="672">
        <v>1.2999999999999999E-2</v>
      </c>
      <c r="G1007" s="672">
        <f t="shared" si="193"/>
        <v>4.5999999999999999E-2</v>
      </c>
      <c r="H1007" s="302">
        <f t="shared" si="184"/>
        <v>247013.69863013699</v>
      </c>
      <c r="I1007" s="253">
        <f t="shared" si="185"/>
        <v>0</v>
      </c>
      <c r="J1007" s="394">
        <f t="shared" si="191"/>
        <v>37297232.968335994</v>
      </c>
      <c r="L1007" s="672">
        <f t="shared" si="188"/>
        <v>5.2999999999999999E-2</v>
      </c>
      <c r="M1007" s="302">
        <f t="shared" si="192"/>
        <v>290410.9589041096</v>
      </c>
      <c r="N1007" s="253">
        <f t="shared" si="189"/>
        <v>0</v>
      </c>
      <c r="O1007" s="394">
        <f t="shared" si="194"/>
        <v>52707927.780822098</v>
      </c>
      <c r="P1007" s="654"/>
    </row>
    <row r="1008" spans="1:16">
      <c r="A1008" s="319" t="str">
        <f t="shared" si="186"/>
        <v>31</v>
      </c>
      <c r="B1008" s="253" t="str">
        <f t="shared" si="187"/>
        <v>2025-12</v>
      </c>
      <c r="C1008" s="253">
        <f t="shared" si="190"/>
        <v>365</v>
      </c>
      <c r="D1008" s="350">
        <v>46021</v>
      </c>
      <c r="E1008" s="674">
        <f t="shared" si="183"/>
        <v>3.3000000000000002E-2</v>
      </c>
      <c r="F1008" s="672">
        <v>1.2999999999999999E-2</v>
      </c>
      <c r="G1008" s="672">
        <f t="shared" si="193"/>
        <v>4.5999999999999999E-2</v>
      </c>
      <c r="H1008" s="302">
        <f t="shared" si="184"/>
        <v>247013.69863013699</v>
      </c>
      <c r="I1008" s="253">
        <f t="shared" si="185"/>
        <v>0</v>
      </c>
      <c r="J1008" s="394">
        <f t="shared" si="191"/>
        <v>37544246.666966133</v>
      </c>
      <c r="L1008" s="672">
        <f t="shared" si="188"/>
        <v>5.2999999999999999E-2</v>
      </c>
      <c r="M1008" s="302">
        <f t="shared" si="192"/>
        <v>290410.9589041096</v>
      </c>
      <c r="N1008" s="253">
        <f t="shared" si="189"/>
        <v>0</v>
      </c>
      <c r="O1008" s="394">
        <f t="shared" si="194"/>
        <v>52998338.739726208</v>
      </c>
      <c r="P1008" s="654"/>
    </row>
    <row r="1009" spans="1:16">
      <c r="A1009" s="319" t="str">
        <f t="shared" si="186"/>
        <v>01</v>
      </c>
      <c r="B1009" s="253" t="str">
        <f t="shared" si="187"/>
        <v>2025-12</v>
      </c>
      <c r="C1009" s="253">
        <f t="shared" si="190"/>
        <v>365</v>
      </c>
      <c r="D1009" s="350">
        <v>46022</v>
      </c>
      <c r="E1009" s="674">
        <f t="shared" si="183"/>
        <v>3.3000000000000002E-2</v>
      </c>
      <c r="F1009" s="672">
        <v>1.2999999999999999E-2</v>
      </c>
      <c r="G1009" s="672">
        <f t="shared" si="193"/>
        <v>4.5999999999999999E-2</v>
      </c>
      <c r="H1009" s="302">
        <f t="shared" si="184"/>
        <v>247013.69863013699</v>
      </c>
      <c r="I1009" s="253">
        <f t="shared" si="185"/>
        <v>0</v>
      </c>
      <c r="J1009" s="394">
        <f t="shared" si="191"/>
        <v>37791260.365596272</v>
      </c>
      <c r="L1009" s="672">
        <f t="shared" si="188"/>
        <v>5.2999999999999999E-2</v>
      </c>
      <c r="M1009" s="302">
        <f t="shared" si="192"/>
        <v>290410.9589041096</v>
      </c>
      <c r="N1009" s="253">
        <f t="shared" si="189"/>
        <v>0</v>
      </c>
      <c r="O1009" s="394">
        <f t="shared" si="194"/>
        <v>53288749.698630318</v>
      </c>
      <c r="P1009" s="654"/>
    </row>
    <row r="1010" spans="1:16">
      <c r="A1010" s="319" t="str">
        <f t="shared" si="186"/>
        <v>02</v>
      </c>
      <c r="B1010" s="253" t="str">
        <f t="shared" si="187"/>
        <v>2026-01</v>
      </c>
      <c r="C1010" s="253">
        <f t="shared" si="190"/>
        <v>365</v>
      </c>
      <c r="D1010" s="350">
        <v>46023</v>
      </c>
      <c r="E1010" s="674">
        <f t="shared" si="183"/>
        <v>3.3000000000000002E-2</v>
      </c>
      <c r="F1010" s="672">
        <v>1.2999999999999999E-2</v>
      </c>
      <c r="G1010" s="672">
        <f t="shared" si="193"/>
        <v>4.5999999999999999E-2</v>
      </c>
      <c r="H1010" s="302">
        <f t="shared" si="184"/>
        <v>247013.69863013699</v>
      </c>
      <c r="I1010" s="253">
        <f t="shared" si="185"/>
        <v>0</v>
      </c>
      <c r="J1010" s="394">
        <f t="shared" si="191"/>
        <v>38038274.064226411</v>
      </c>
      <c r="L1010" s="672">
        <f t="shared" si="188"/>
        <v>5.2999999999999999E-2</v>
      </c>
      <c r="M1010" s="302">
        <f t="shared" si="192"/>
        <v>290410.9589041096</v>
      </c>
      <c r="N1010" s="253">
        <f t="shared" si="189"/>
        <v>0</v>
      </c>
      <c r="O1010" s="394">
        <f t="shared" si="194"/>
        <v>53579160.657534428</v>
      </c>
      <c r="P1010" s="654"/>
    </row>
    <row r="1011" spans="1:16">
      <c r="A1011" s="319" t="str">
        <f t="shared" si="186"/>
        <v>03</v>
      </c>
      <c r="B1011" s="253" t="str">
        <f t="shared" si="187"/>
        <v>2026-01</v>
      </c>
      <c r="C1011" s="253">
        <f t="shared" si="190"/>
        <v>365</v>
      </c>
      <c r="D1011" s="350">
        <v>46024</v>
      </c>
      <c r="E1011" s="674">
        <f t="shared" si="183"/>
        <v>3.3000000000000002E-2</v>
      </c>
      <c r="F1011" s="672">
        <v>1.2999999999999999E-2</v>
      </c>
      <c r="G1011" s="672">
        <f t="shared" si="193"/>
        <v>4.5999999999999999E-2</v>
      </c>
      <c r="H1011" s="302">
        <f t="shared" si="184"/>
        <v>247013.69863013699</v>
      </c>
      <c r="I1011" s="253">
        <f t="shared" si="185"/>
        <v>0</v>
      </c>
      <c r="J1011" s="394">
        <f t="shared" si="191"/>
        <v>38285287.762856551</v>
      </c>
      <c r="L1011" s="672">
        <f t="shared" si="188"/>
        <v>5.2999999999999999E-2</v>
      </c>
      <c r="M1011" s="302">
        <f t="shared" si="192"/>
        <v>290410.9589041096</v>
      </c>
      <c r="N1011" s="253">
        <f t="shared" si="189"/>
        <v>0</v>
      </c>
      <c r="O1011" s="394">
        <f t="shared" si="194"/>
        <v>53869571.616438538</v>
      </c>
      <c r="P1011" s="654"/>
    </row>
    <row r="1012" spans="1:16">
      <c r="A1012" s="319" t="str">
        <f t="shared" si="186"/>
        <v>04</v>
      </c>
      <c r="B1012" s="253" t="str">
        <f t="shared" si="187"/>
        <v>2026-01</v>
      </c>
      <c r="C1012" s="253">
        <f t="shared" si="190"/>
        <v>365</v>
      </c>
      <c r="D1012" s="350">
        <v>46025</v>
      </c>
      <c r="E1012" s="674">
        <f t="shared" ref="E1012:E1075" si="195">+E1011</f>
        <v>3.3000000000000002E-2</v>
      </c>
      <c r="F1012" s="672">
        <v>1.2999999999999999E-2</v>
      </c>
      <c r="G1012" s="672">
        <f t="shared" si="193"/>
        <v>4.5999999999999999E-2</v>
      </c>
      <c r="H1012" s="302">
        <f t="shared" si="184"/>
        <v>247013.69863013699</v>
      </c>
      <c r="I1012" s="253">
        <f t="shared" si="185"/>
        <v>0</v>
      </c>
      <c r="J1012" s="394">
        <f t="shared" si="191"/>
        <v>38532301.46148669</v>
      </c>
      <c r="L1012" s="672">
        <f t="shared" si="188"/>
        <v>5.2999999999999999E-2</v>
      </c>
      <c r="M1012" s="302">
        <f t="shared" si="192"/>
        <v>290410.9589041096</v>
      </c>
      <c r="N1012" s="253">
        <f t="shared" si="189"/>
        <v>0</v>
      </c>
      <c r="O1012" s="394">
        <f t="shared" si="194"/>
        <v>54159982.575342648</v>
      </c>
      <c r="P1012" s="654"/>
    </row>
    <row r="1013" spans="1:16">
      <c r="A1013" s="319" t="str">
        <f t="shared" si="186"/>
        <v>05</v>
      </c>
      <c r="B1013" s="253" t="str">
        <f t="shared" si="187"/>
        <v>2026-01</v>
      </c>
      <c r="C1013" s="253">
        <f t="shared" si="190"/>
        <v>365</v>
      </c>
      <c r="D1013" s="350">
        <v>46026</v>
      </c>
      <c r="E1013" s="674">
        <f t="shared" si="195"/>
        <v>3.3000000000000002E-2</v>
      </c>
      <c r="F1013" s="672">
        <v>1.2999999999999999E-2</v>
      </c>
      <c r="G1013" s="672">
        <f t="shared" si="193"/>
        <v>4.5999999999999999E-2</v>
      </c>
      <c r="H1013" s="302">
        <f t="shared" ref="H1013:H1076" si="196">$P$819*$G1013/C1013*(D1013-D1012)</f>
        <v>247013.69863013699</v>
      </c>
      <c r="I1013" s="253">
        <f t="shared" si="185"/>
        <v>0</v>
      </c>
      <c r="J1013" s="394">
        <f t="shared" si="191"/>
        <v>38779315.160116829</v>
      </c>
      <c r="L1013" s="672">
        <f t="shared" si="188"/>
        <v>5.2999999999999999E-2</v>
      </c>
      <c r="M1013" s="302">
        <f t="shared" si="192"/>
        <v>290410.9589041096</v>
      </c>
      <c r="N1013" s="253">
        <f t="shared" si="189"/>
        <v>0</v>
      </c>
      <c r="O1013" s="394">
        <f t="shared" si="194"/>
        <v>54450393.534246758</v>
      </c>
      <c r="P1013" s="654"/>
    </row>
    <row r="1014" spans="1:16">
      <c r="A1014" s="319" t="str">
        <f t="shared" si="186"/>
        <v>06</v>
      </c>
      <c r="B1014" s="253" t="str">
        <f t="shared" si="187"/>
        <v>2026-01</v>
      </c>
      <c r="C1014" s="253">
        <f t="shared" si="190"/>
        <v>365</v>
      </c>
      <c r="D1014" s="350">
        <v>46027</v>
      </c>
      <c r="E1014" s="674">
        <f t="shared" si="195"/>
        <v>3.3000000000000002E-2</v>
      </c>
      <c r="F1014" s="672">
        <v>1.2999999999999999E-2</v>
      </c>
      <c r="G1014" s="672">
        <f t="shared" si="193"/>
        <v>4.5999999999999999E-2</v>
      </c>
      <c r="H1014" s="302">
        <f t="shared" si="196"/>
        <v>247013.69863013699</v>
      </c>
      <c r="I1014" s="253">
        <f t="shared" si="185"/>
        <v>0</v>
      </c>
      <c r="J1014" s="394">
        <f t="shared" si="191"/>
        <v>39026328.858746968</v>
      </c>
      <c r="L1014" s="672">
        <f t="shared" si="188"/>
        <v>5.2999999999999999E-2</v>
      </c>
      <c r="M1014" s="302">
        <f t="shared" si="192"/>
        <v>290410.9589041096</v>
      </c>
      <c r="N1014" s="253">
        <f t="shared" si="189"/>
        <v>0</v>
      </c>
      <c r="O1014" s="394">
        <f t="shared" si="194"/>
        <v>54740804.493150868</v>
      </c>
      <c r="P1014" s="654"/>
    </row>
    <row r="1015" spans="1:16">
      <c r="A1015" s="319" t="str">
        <f t="shared" si="186"/>
        <v>07</v>
      </c>
      <c r="B1015" s="253" t="str">
        <f t="shared" si="187"/>
        <v>2026-01</v>
      </c>
      <c r="C1015" s="253">
        <f t="shared" si="190"/>
        <v>365</v>
      </c>
      <c r="D1015" s="350">
        <v>46028</v>
      </c>
      <c r="E1015" s="674">
        <f t="shared" si="195"/>
        <v>3.3000000000000002E-2</v>
      </c>
      <c r="F1015" s="672">
        <v>1.2999999999999999E-2</v>
      </c>
      <c r="G1015" s="672">
        <f t="shared" si="193"/>
        <v>4.5999999999999999E-2</v>
      </c>
      <c r="H1015" s="302">
        <f t="shared" si="196"/>
        <v>247013.69863013699</v>
      </c>
      <c r="I1015" s="253">
        <f t="shared" si="185"/>
        <v>0</v>
      </c>
      <c r="J1015" s="394">
        <f t="shared" si="191"/>
        <v>39273342.557377107</v>
      </c>
      <c r="L1015" s="672">
        <f t="shared" si="188"/>
        <v>5.2999999999999999E-2</v>
      </c>
      <c r="M1015" s="302">
        <f t="shared" si="192"/>
        <v>290410.9589041096</v>
      </c>
      <c r="N1015" s="253">
        <f t="shared" si="189"/>
        <v>0</v>
      </c>
      <c r="O1015" s="394">
        <f t="shared" si="194"/>
        <v>55031215.452054977</v>
      </c>
      <c r="P1015" s="654"/>
    </row>
    <row r="1016" spans="1:16">
      <c r="A1016" s="319" t="str">
        <f t="shared" si="186"/>
        <v>08</v>
      </c>
      <c r="B1016" s="253" t="str">
        <f t="shared" si="187"/>
        <v>2026-01</v>
      </c>
      <c r="C1016" s="253">
        <f t="shared" si="190"/>
        <v>365</v>
      </c>
      <c r="D1016" s="350">
        <v>46029</v>
      </c>
      <c r="E1016" s="674">
        <f t="shared" si="195"/>
        <v>3.3000000000000002E-2</v>
      </c>
      <c r="F1016" s="672">
        <v>1.2999999999999999E-2</v>
      </c>
      <c r="G1016" s="672">
        <f t="shared" si="193"/>
        <v>4.5999999999999999E-2</v>
      </c>
      <c r="H1016" s="302">
        <f t="shared" si="196"/>
        <v>247013.69863013699</v>
      </c>
      <c r="I1016" s="253">
        <f t="shared" si="185"/>
        <v>0</v>
      </c>
      <c r="J1016" s="394">
        <f t="shared" si="191"/>
        <v>39520356.256007247</v>
      </c>
      <c r="L1016" s="672">
        <f t="shared" si="188"/>
        <v>5.2999999999999999E-2</v>
      </c>
      <c r="M1016" s="302">
        <f t="shared" si="192"/>
        <v>290410.9589041096</v>
      </c>
      <c r="N1016" s="253">
        <f t="shared" si="189"/>
        <v>0</v>
      </c>
      <c r="O1016" s="394">
        <f t="shared" si="194"/>
        <v>55321626.410959087</v>
      </c>
      <c r="P1016" s="654"/>
    </row>
    <row r="1017" spans="1:16">
      <c r="A1017" s="319" t="str">
        <f t="shared" si="186"/>
        <v>09</v>
      </c>
      <c r="B1017" s="253" t="str">
        <f t="shared" si="187"/>
        <v>2026-01</v>
      </c>
      <c r="C1017" s="253">
        <f t="shared" si="190"/>
        <v>365</v>
      </c>
      <c r="D1017" s="350">
        <v>46030</v>
      </c>
      <c r="E1017" s="674">
        <f t="shared" si="195"/>
        <v>3.3000000000000002E-2</v>
      </c>
      <c r="F1017" s="672">
        <v>1.2999999999999999E-2</v>
      </c>
      <c r="G1017" s="672">
        <f t="shared" si="193"/>
        <v>4.5999999999999999E-2</v>
      </c>
      <c r="H1017" s="302">
        <f t="shared" si="196"/>
        <v>247013.69863013699</v>
      </c>
      <c r="I1017" s="253">
        <f t="shared" si="185"/>
        <v>0</v>
      </c>
      <c r="J1017" s="394">
        <f t="shared" si="191"/>
        <v>39767369.954637386</v>
      </c>
      <c r="L1017" s="672">
        <f t="shared" si="188"/>
        <v>5.2999999999999999E-2</v>
      </c>
      <c r="M1017" s="302">
        <f t="shared" si="192"/>
        <v>290410.9589041096</v>
      </c>
      <c r="N1017" s="253">
        <f t="shared" si="189"/>
        <v>0</v>
      </c>
      <c r="O1017" s="394">
        <f t="shared" si="194"/>
        <v>55612037.369863197</v>
      </c>
      <c r="P1017" s="654"/>
    </row>
    <row r="1018" spans="1:16">
      <c r="A1018" s="319" t="str">
        <f t="shared" si="186"/>
        <v>10</v>
      </c>
      <c r="B1018" s="253" t="str">
        <f t="shared" si="187"/>
        <v>2026-01</v>
      </c>
      <c r="C1018" s="253">
        <f t="shared" si="190"/>
        <v>365</v>
      </c>
      <c r="D1018" s="350">
        <v>46031</v>
      </c>
      <c r="E1018" s="674">
        <f t="shared" si="195"/>
        <v>3.3000000000000002E-2</v>
      </c>
      <c r="F1018" s="672">
        <v>1.2999999999999999E-2</v>
      </c>
      <c r="G1018" s="672">
        <f t="shared" si="193"/>
        <v>4.5999999999999999E-2</v>
      </c>
      <c r="H1018" s="302">
        <f t="shared" si="196"/>
        <v>247013.69863013699</v>
      </c>
      <c r="I1018" s="253">
        <f t="shared" si="185"/>
        <v>0</v>
      </c>
      <c r="J1018" s="394">
        <f t="shared" si="191"/>
        <v>40014383.653267525</v>
      </c>
      <c r="L1018" s="672">
        <f t="shared" si="188"/>
        <v>5.2999999999999999E-2</v>
      </c>
      <c r="M1018" s="302">
        <f t="shared" si="192"/>
        <v>290410.9589041096</v>
      </c>
      <c r="N1018" s="253">
        <f t="shared" si="189"/>
        <v>0</v>
      </c>
      <c r="O1018" s="394">
        <f t="shared" si="194"/>
        <v>55902448.328767307</v>
      </c>
      <c r="P1018" s="654"/>
    </row>
    <row r="1019" spans="1:16">
      <c r="A1019" s="319" t="str">
        <f t="shared" si="186"/>
        <v>11</v>
      </c>
      <c r="B1019" s="253" t="str">
        <f t="shared" si="187"/>
        <v>2026-01</v>
      </c>
      <c r="C1019" s="253">
        <f t="shared" si="190"/>
        <v>365</v>
      </c>
      <c r="D1019" s="350">
        <v>46032</v>
      </c>
      <c r="E1019" s="674">
        <f t="shared" si="195"/>
        <v>3.3000000000000002E-2</v>
      </c>
      <c r="F1019" s="672">
        <v>1.2999999999999999E-2</v>
      </c>
      <c r="G1019" s="672">
        <f t="shared" si="193"/>
        <v>4.5999999999999999E-2</v>
      </c>
      <c r="H1019" s="302">
        <f t="shared" si="196"/>
        <v>247013.69863013699</v>
      </c>
      <c r="I1019" s="253">
        <f t="shared" si="185"/>
        <v>0</v>
      </c>
      <c r="J1019" s="394">
        <f t="shared" si="191"/>
        <v>40261397.351897664</v>
      </c>
      <c r="L1019" s="672">
        <f t="shared" si="188"/>
        <v>5.2999999999999999E-2</v>
      </c>
      <c r="M1019" s="302">
        <f t="shared" si="192"/>
        <v>290410.9589041096</v>
      </c>
      <c r="N1019" s="253">
        <f t="shared" si="189"/>
        <v>0</v>
      </c>
      <c r="O1019" s="394">
        <f t="shared" si="194"/>
        <v>56192859.287671417</v>
      </c>
      <c r="P1019" s="654"/>
    </row>
    <row r="1020" spans="1:16">
      <c r="A1020" s="319" t="str">
        <f t="shared" si="186"/>
        <v>12</v>
      </c>
      <c r="B1020" s="253" t="str">
        <f t="shared" si="187"/>
        <v>2026-01</v>
      </c>
      <c r="C1020" s="253">
        <f t="shared" si="190"/>
        <v>365</v>
      </c>
      <c r="D1020" s="350">
        <v>46033</v>
      </c>
      <c r="E1020" s="674">
        <f t="shared" si="195"/>
        <v>3.3000000000000002E-2</v>
      </c>
      <c r="F1020" s="672">
        <v>1.2999999999999999E-2</v>
      </c>
      <c r="G1020" s="672">
        <f t="shared" si="193"/>
        <v>4.5999999999999999E-2</v>
      </c>
      <c r="H1020" s="302">
        <f t="shared" si="196"/>
        <v>247013.69863013699</v>
      </c>
      <c r="I1020" s="253">
        <f t="shared" si="185"/>
        <v>0</v>
      </c>
      <c r="J1020" s="394">
        <f t="shared" si="191"/>
        <v>40508411.050527804</v>
      </c>
      <c r="L1020" s="672">
        <f t="shared" si="188"/>
        <v>5.2999999999999999E-2</v>
      </c>
      <c r="M1020" s="302">
        <f t="shared" si="192"/>
        <v>290410.9589041096</v>
      </c>
      <c r="N1020" s="253">
        <f t="shared" si="189"/>
        <v>0</v>
      </c>
      <c r="O1020" s="394">
        <f t="shared" si="194"/>
        <v>56483270.246575527</v>
      </c>
      <c r="P1020" s="654"/>
    </row>
    <row r="1021" spans="1:16">
      <c r="A1021" s="319" t="str">
        <f t="shared" si="186"/>
        <v>13</v>
      </c>
      <c r="B1021" s="253" t="str">
        <f t="shared" si="187"/>
        <v>2026-01</v>
      </c>
      <c r="C1021" s="253">
        <f t="shared" si="190"/>
        <v>365</v>
      </c>
      <c r="D1021" s="350">
        <v>46034</v>
      </c>
      <c r="E1021" s="674">
        <f t="shared" si="195"/>
        <v>3.3000000000000002E-2</v>
      </c>
      <c r="F1021" s="672">
        <v>1.2999999999999999E-2</v>
      </c>
      <c r="G1021" s="672">
        <f t="shared" si="193"/>
        <v>4.5999999999999999E-2</v>
      </c>
      <c r="H1021" s="302">
        <f t="shared" si="196"/>
        <v>247013.69863013699</v>
      </c>
      <c r="I1021" s="253">
        <f t="shared" si="185"/>
        <v>0</v>
      </c>
      <c r="J1021" s="394">
        <f t="shared" si="191"/>
        <v>40755424.749157943</v>
      </c>
      <c r="L1021" s="672">
        <f t="shared" si="188"/>
        <v>5.2999999999999999E-2</v>
      </c>
      <c r="M1021" s="302">
        <f t="shared" si="192"/>
        <v>290410.9589041096</v>
      </c>
      <c r="N1021" s="253">
        <f t="shared" si="189"/>
        <v>0</v>
      </c>
      <c r="O1021" s="394">
        <f t="shared" si="194"/>
        <v>56773681.205479637</v>
      </c>
      <c r="P1021" s="654"/>
    </row>
    <row r="1022" spans="1:16">
      <c r="A1022" s="319" t="str">
        <f t="shared" si="186"/>
        <v>14</v>
      </c>
      <c r="B1022" s="253" t="str">
        <f t="shared" si="187"/>
        <v>2026-01</v>
      </c>
      <c r="C1022" s="253">
        <f t="shared" si="190"/>
        <v>365</v>
      </c>
      <c r="D1022" s="350">
        <v>46035</v>
      </c>
      <c r="E1022" s="674">
        <f t="shared" si="195"/>
        <v>3.3000000000000002E-2</v>
      </c>
      <c r="F1022" s="672">
        <v>1.2999999999999999E-2</v>
      </c>
      <c r="G1022" s="672">
        <f t="shared" si="193"/>
        <v>4.5999999999999999E-2</v>
      </c>
      <c r="H1022" s="302">
        <f t="shared" si="196"/>
        <v>247013.69863013699</v>
      </c>
      <c r="I1022" s="253">
        <f t="shared" si="185"/>
        <v>0</v>
      </c>
      <c r="J1022" s="394">
        <f t="shared" si="191"/>
        <v>41002438.447788082</v>
      </c>
      <c r="L1022" s="672">
        <f t="shared" si="188"/>
        <v>5.2999999999999999E-2</v>
      </c>
      <c r="M1022" s="302">
        <f t="shared" si="192"/>
        <v>290410.9589041096</v>
      </c>
      <c r="N1022" s="253">
        <f t="shared" si="189"/>
        <v>0</v>
      </c>
      <c r="O1022" s="394">
        <f t="shared" si="194"/>
        <v>57064092.164383747</v>
      </c>
      <c r="P1022" s="654"/>
    </row>
    <row r="1023" spans="1:16">
      <c r="A1023" s="319" t="str">
        <f t="shared" si="186"/>
        <v>15</v>
      </c>
      <c r="B1023" s="253" t="str">
        <f t="shared" si="187"/>
        <v>2026-01</v>
      </c>
      <c r="C1023" s="253">
        <f t="shared" si="190"/>
        <v>365</v>
      </c>
      <c r="D1023" s="350">
        <v>46036</v>
      </c>
      <c r="E1023" s="674">
        <f t="shared" si="195"/>
        <v>3.3000000000000002E-2</v>
      </c>
      <c r="F1023" s="672">
        <v>1.2999999999999999E-2</v>
      </c>
      <c r="G1023" s="672">
        <f t="shared" si="193"/>
        <v>4.5999999999999999E-2</v>
      </c>
      <c r="H1023" s="302">
        <f t="shared" si="196"/>
        <v>247013.69863013699</v>
      </c>
      <c r="I1023" s="253">
        <f t="shared" si="185"/>
        <v>0</v>
      </c>
      <c r="J1023" s="394">
        <f t="shared" si="191"/>
        <v>41249452.146418221</v>
      </c>
      <c r="L1023" s="672">
        <f t="shared" si="188"/>
        <v>5.2999999999999999E-2</v>
      </c>
      <c r="M1023" s="302">
        <f t="shared" si="192"/>
        <v>290410.9589041096</v>
      </c>
      <c r="N1023" s="253">
        <f t="shared" si="189"/>
        <v>0</v>
      </c>
      <c r="O1023" s="394">
        <f t="shared" si="194"/>
        <v>57354503.123287857</v>
      </c>
      <c r="P1023" s="654"/>
    </row>
    <row r="1024" spans="1:16">
      <c r="A1024" s="319" t="str">
        <f t="shared" si="186"/>
        <v>16</v>
      </c>
      <c r="B1024" s="253" t="str">
        <f t="shared" si="187"/>
        <v>2026-01</v>
      </c>
      <c r="C1024" s="253">
        <f t="shared" si="190"/>
        <v>365</v>
      </c>
      <c r="D1024" s="350">
        <v>46037</v>
      </c>
      <c r="E1024" s="674">
        <f t="shared" si="195"/>
        <v>3.3000000000000002E-2</v>
      </c>
      <c r="F1024" s="672">
        <v>1.2999999999999999E-2</v>
      </c>
      <c r="G1024" s="672">
        <f t="shared" si="193"/>
        <v>4.5999999999999999E-2</v>
      </c>
      <c r="H1024" s="302">
        <f t="shared" si="196"/>
        <v>247013.69863013699</v>
      </c>
      <c r="I1024" s="253">
        <f t="shared" si="185"/>
        <v>0</v>
      </c>
      <c r="J1024" s="394">
        <f t="shared" si="191"/>
        <v>41496465.845048361</v>
      </c>
      <c r="L1024" s="672">
        <f t="shared" si="188"/>
        <v>5.2999999999999999E-2</v>
      </c>
      <c r="M1024" s="302">
        <f t="shared" si="192"/>
        <v>290410.9589041096</v>
      </c>
      <c r="N1024" s="253">
        <f t="shared" si="189"/>
        <v>0</v>
      </c>
      <c r="O1024" s="394">
        <f t="shared" si="194"/>
        <v>57644914.082191966</v>
      </c>
      <c r="P1024" s="654"/>
    </row>
    <row r="1025" spans="1:16">
      <c r="A1025" s="319" t="str">
        <f t="shared" si="186"/>
        <v>17</v>
      </c>
      <c r="B1025" s="253" t="str">
        <f t="shared" si="187"/>
        <v>2026-01</v>
      </c>
      <c r="C1025" s="253">
        <f t="shared" si="190"/>
        <v>365</v>
      </c>
      <c r="D1025" s="350">
        <v>46038</v>
      </c>
      <c r="E1025" s="674">
        <f t="shared" si="195"/>
        <v>3.3000000000000002E-2</v>
      </c>
      <c r="F1025" s="672">
        <v>1.2999999999999999E-2</v>
      </c>
      <c r="G1025" s="672">
        <f t="shared" si="193"/>
        <v>4.5999999999999999E-2</v>
      </c>
      <c r="H1025" s="302">
        <f t="shared" si="196"/>
        <v>247013.69863013699</v>
      </c>
      <c r="I1025" s="253">
        <f t="shared" si="185"/>
        <v>0</v>
      </c>
      <c r="J1025" s="394">
        <f t="shared" si="191"/>
        <v>41743479.5436785</v>
      </c>
      <c r="L1025" s="672">
        <f t="shared" si="188"/>
        <v>5.2999999999999999E-2</v>
      </c>
      <c r="M1025" s="302">
        <f t="shared" si="192"/>
        <v>290410.9589041096</v>
      </c>
      <c r="N1025" s="253">
        <f t="shared" si="189"/>
        <v>0</v>
      </c>
      <c r="O1025" s="394">
        <f t="shared" si="194"/>
        <v>57935325.041096076</v>
      </c>
      <c r="P1025" s="654"/>
    </row>
    <row r="1026" spans="1:16">
      <c r="A1026" s="319" t="str">
        <f t="shared" si="186"/>
        <v>18</v>
      </c>
      <c r="B1026" s="253" t="str">
        <f t="shared" si="187"/>
        <v>2026-01</v>
      </c>
      <c r="C1026" s="253">
        <f t="shared" si="190"/>
        <v>365</v>
      </c>
      <c r="D1026" s="350">
        <v>46039</v>
      </c>
      <c r="E1026" s="674">
        <f t="shared" si="195"/>
        <v>3.3000000000000002E-2</v>
      </c>
      <c r="F1026" s="672">
        <v>1.2999999999999999E-2</v>
      </c>
      <c r="G1026" s="672">
        <f t="shared" si="193"/>
        <v>4.5999999999999999E-2</v>
      </c>
      <c r="H1026" s="302">
        <f t="shared" si="196"/>
        <v>247013.69863013699</v>
      </c>
      <c r="I1026" s="253">
        <f t="shared" si="185"/>
        <v>0</v>
      </c>
      <c r="J1026" s="394">
        <f t="shared" si="191"/>
        <v>41990493.242308639</v>
      </c>
      <c r="L1026" s="672">
        <f t="shared" si="188"/>
        <v>5.2999999999999999E-2</v>
      </c>
      <c r="M1026" s="302">
        <f t="shared" si="192"/>
        <v>290410.9589041096</v>
      </c>
      <c r="N1026" s="253">
        <f t="shared" si="189"/>
        <v>0</v>
      </c>
      <c r="O1026" s="394">
        <f t="shared" si="194"/>
        <v>58225736.000000186</v>
      </c>
      <c r="P1026" s="654"/>
    </row>
    <row r="1027" spans="1:16">
      <c r="A1027" s="319" t="str">
        <f t="shared" si="186"/>
        <v>19</v>
      </c>
      <c r="B1027" s="253" t="str">
        <f t="shared" si="187"/>
        <v>2026-01</v>
      </c>
      <c r="C1027" s="253">
        <f t="shared" si="190"/>
        <v>365</v>
      </c>
      <c r="D1027" s="350">
        <v>46040</v>
      </c>
      <c r="E1027" s="674">
        <f t="shared" si="195"/>
        <v>3.3000000000000002E-2</v>
      </c>
      <c r="F1027" s="672">
        <v>1.2999999999999999E-2</v>
      </c>
      <c r="G1027" s="672">
        <f t="shared" si="193"/>
        <v>4.5999999999999999E-2</v>
      </c>
      <c r="H1027" s="302">
        <f t="shared" si="196"/>
        <v>247013.69863013699</v>
      </c>
      <c r="I1027" s="253">
        <f t="shared" ref="I1027:I1090" si="197">IFERROR(VLOOKUP(D1027*1,R:U,4,0),0)</f>
        <v>0</v>
      </c>
      <c r="J1027" s="394">
        <f t="shared" si="191"/>
        <v>42237506.940938778</v>
      </c>
      <c r="L1027" s="672">
        <f t="shared" si="188"/>
        <v>5.2999999999999999E-2</v>
      </c>
      <c r="M1027" s="302">
        <f t="shared" si="192"/>
        <v>290410.9589041096</v>
      </c>
      <c r="N1027" s="253">
        <f t="shared" si="189"/>
        <v>0</v>
      </c>
      <c r="O1027" s="394">
        <f t="shared" si="194"/>
        <v>58516146.958904296</v>
      </c>
      <c r="P1027" s="654"/>
    </row>
    <row r="1028" spans="1:16">
      <c r="A1028" s="319" t="str">
        <f t="shared" ref="A1028:A1091" si="198">TEXT(D1028+1,"dd")</f>
        <v>20</v>
      </c>
      <c r="B1028" s="253" t="str">
        <f t="shared" ref="B1028:B1091" si="199">TEXT(D1028,"yyyy-mm")</f>
        <v>2026-01</v>
      </c>
      <c r="C1028" s="253">
        <f t="shared" si="190"/>
        <v>365</v>
      </c>
      <c r="D1028" s="350">
        <v>46041</v>
      </c>
      <c r="E1028" s="674">
        <f t="shared" si="195"/>
        <v>3.3000000000000002E-2</v>
      </c>
      <c r="F1028" s="672">
        <v>1.2999999999999999E-2</v>
      </c>
      <c r="G1028" s="672">
        <f t="shared" si="193"/>
        <v>4.5999999999999999E-2</v>
      </c>
      <c r="H1028" s="302">
        <f t="shared" si="196"/>
        <v>247013.69863013699</v>
      </c>
      <c r="I1028" s="253">
        <f t="shared" si="197"/>
        <v>0</v>
      </c>
      <c r="J1028" s="394">
        <f t="shared" si="191"/>
        <v>42484520.639568917</v>
      </c>
      <c r="L1028" s="672">
        <f t="shared" ref="L1028:L1091" si="200">$C$1</f>
        <v>5.2999999999999999E-2</v>
      </c>
      <c r="M1028" s="302">
        <f t="shared" si="192"/>
        <v>290410.9589041096</v>
      </c>
      <c r="N1028" s="253">
        <f t="shared" ref="N1028:N1091" si="201">I1028</f>
        <v>0</v>
      </c>
      <c r="O1028" s="394">
        <f t="shared" si="194"/>
        <v>58806557.917808406</v>
      </c>
      <c r="P1028" s="654"/>
    </row>
    <row r="1029" spans="1:16">
      <c r="A1029" s="319" t="str">
        <f t="shared" si="198"/>
        <v>21</v>
      </c>
      <c r="B1029" s="253" t="str">
        <f t="shared" si="199"/>
        <v>2026-01</v>
      </c>
      <c r="C1029" s="253">
        <f t="shared" ref="C1029:C1092" si="202">TEXT(YEAR(D1029)&amp;"-12-31","yyyy-mm-dd")-TEXT(YEAR(D1029)-1&amp;"-12-31","yyyy-mm-dd")</f>
        <v>365</v>
      </c>
      <c r="D1029" s="350">
        <v>46042</v>
      </c>
      <c r="E1029" s="674">
        <f t="shared" si="195"/>
        <v>3.3000000000000002E-2</v>
      </c>
      <c r="F1029" s="672">
        <v>1.2999999999999999E-2</v>
      </c>
      <c r="G1029" s="672">
        <f t="shared" si="193"/>
        <v>4.5999999999999999E-2</v>
      </c>
      <c r="H1029" s="302">
        <f t="shared" si="196"/>
        <v>247013.69863013699</v>
      </c>
      <c r="I1029" s="253">
        <f t="shared" si="197"/>
        <v>0</v>
      </c>
      <c r="J1029" s="394">
        <f t="shared" ref="J1029:J1092" si="203">J1028+H1029-I1029</f>
        <v>42731534.338199057</v>
      </c>
      <c r="L1029" s="672">
        <f t="shared" si="200"/>
        <v>5.2999999999999999E-2</v>
      </c>
      <c r="M1029" s="302">
        <f t="shared" ref="M1029:M1092" si="204">$B$1*$L1029/C1029*(D1029-D1028)</f>
        <v>290410.9589041096</v>
      </c>
      <c r="N1029" s="253">
        <f t="shared" si="201"/>
        <v>0</v>
      </c>
      <c r="O1029" s="394">
        <f t="shared" si="194"/>
        <v>59096968.876712516</v>
      </c>
      <c r="P1029" s="654"/>
    </row>
    <row r="1030" spans="1:16">
      <c r="A1030" s="319" t="str">
        <f t="shared" si="198"/>
        <v>22</v>
      </c>
      <c r="B1030" s="253" t="str">
        <f t="shared" si="199"/>
        <v>2026-01</v>
      </c>
      <c r="C1030" s="253">
        <f t="shared" si="202"/>
        <v>365</v>
      </c>
      <c r="D1030" s="350">
        <v>46043</v>
      </c>
      <c r="E1030" s="674">
        <f t="shared" si="195"/>
        <v>3.3000000000000002E-2</v>
      </c>
      <c r="F1030" s="672">
        <v>1.2999999999999999E-2</v>
      </c>
      <c r="G1030" s="672">
        <f t="shared" si="193"/>
        <v>4.5999999999999999E-2</v>
      </c>
      <c r="H1030" s="302">
        <f t="shared" si="196"/>
        <v>247013.69863013699</v>
      </c>
      <c r="I1030" s="253">
        <f t="shared" si="197"/>
        <v>0</v>
      </c>
      <c r="J1030" s="394">
        <f t="shared" si="203"/>
        <v>42978548.036829196</v>
      </c>
      <c r="L1030" s="672">
        <f t="shared" si="200"/>
        <v>5.2999999999999999E-2</v>
      </c>
      <c r="M1030" s="302">
        <f t="shared" si="204"/>
        <v>290410.9589041096</v>
      </c>
      <c r="N1030" s="253">
        <f t="shared" si="201"/>
        <v>0</v>
      </c>
      <c r="O1030" s="394">
        <f t="shared" si="194"/>
        <v>59387379.835616626</v>
      </c>
      <c r="P1030" s="654"/>
    </row>
    <row r="1031" spans="1:16">
      <c r="A1031" s="319" t="str">
        <f t="shared" si="198"/>
        <v>23</v>
      </c>
      <c r="B1031" s="253" t="str">
        <f t="shared" si="199"/>
        <v>2026-01</v>
      </c>
      <c r="C1031" s="253">
        <f t="shared" si="202"/>
        <v>365</v>
      </c>
      <c r="D1031" s="350">
        <v>46044</v>
      </c>
      <c r="E1031" s="674">
        <f t="shared" si="195"/>
        <v>3.3000000000000002E-2</v>
      </c>
      <c r="F1031" s="672">
        <v>1.2999999999999999E-2</v>
      </c>
      <c r="G1031" s="672">
        <f t="shared" si="193"/>
        <v>4.5999999999999999E-2</v>
      </c>
      <c r="H1031" s="302">
        <f t="shared" si="196"/>
        <v>247013.69863013699</v>
      </c>
      <c r="I1031" s="253">
        <f t="shared" si="197"/>
        <v>0</v>
      </c>
      <c r="J1031" s="394">
        <f t="shared" si="203"/>
        <v>43225561.735459335</v>
      </c>
      <c r="L1031" s="672">
        <f t="shared" si="200"/>
        <v>5.2999999999999999E-2</v>
      </c>
      <c r="M1031" s="302">
        <f t="shared" si="204"/>
        <v>290410.9589041096</v>
      </c>
      <c r="N1031" s="253">
        <f t="shared" si="201"/>
        <v>0</v>
      </c>
      <c r="O1031" s="394">
        <f t="shared" si="194"/>
        <v>59677790.794520736</v>
      </c>
      <c r="P1031" s="654"/>
    </row>
    <row r="1032" spans="1:16">
      <c r="A1032" s="319" t="str">
        <f t="shared" si="198"/>
        <v>24</v>
      </c>
      <c r="B1032" s="253" t="str">
        <f t="shared" si="199"/>
        <v>2026-01</v>
      </c>
      <c r="C1032" s="253">
        <f t="shared" si="202"/>
        <v>365</v>
      </c>
      <c r="D1032" s="350">
        <v>46045</v>
      </c>
      <c r="E1032" s="674">
        <f t="shared" si="195"/>
        <v>3.3000000000000002E-2</v>
      </c>
      <c r="F1032" s="672">
        <v>1.2999999999999999E-2</v>
      </c>
      <c r="G1032" s="672">
        <f t="shared" ref="G1032:G1095" si="205">+E1032+F1032</f>
        <v>4.5999999999999999E-2</v>
      </c>
      <c r="H1032" s="302">
        <f t="shared" si="196"/>
        <v>247013.69863013699</v>
      </c>
      <c r="I1032" s="253">
        <f t="shared" si="197"/>
        <v>0</v>
      </c>
      <c r="J1032" s="394">
        <f t="shared" si="203"/>
        <v>43472575.434089474</v>
      </c>
      <c r="L1032" s="672">
        <f t="shared" si="200"/>
        <v>5.2999999999999999E-2</v>
      </c>
      <c r="M1032" s="302">
        <f t="shared" si="204"/>
        <v>290410.9589041096</v>
      </c>
      <c r="N1032" s="253">
        <f t="shared" si="201"/>
        <v>0</v>
      </c>
      <c r="O1032" s="394">
        <f t="shared" si="194"/>
        <v>59968201.753424846</v>
      </c>
      <c r="P1032" s="654"/>
    </row>
    <row r="1033" spans="1:16">
      <c r="A1033" s="319" t="str">
        <f t="shared" si="198"/>
        <v>25</v>
      </c>
      <c r="B1033" s="253" t="str">
        <f t="shared" si="199"/>
        <v>2026-01</v>
      </c>
      <c r="C1033" s="253">
        <f t="shared" si="202"/>
        <v>365</v>
      </c>
      <c r="D1033" s="350">
        <v>46046</v>
      </c>
      <c r="E1033" s="674">
        <f t="shared" si="195"/>
        <v>3.3000000000000002E-2</v>
      </c>
      <c r="F1033" s="672">
        <v>1.2999999999999999E-2</v>
      </c>
      <c r="G1033" s="672">
        <f t="shared" si="205"/>
        <v>4.5999999999999999E-2</v>
      </c>
      <c r="H1033" s="302">
        <f t="shared" si="196"/>
        <v>247013.69863013699</v>
      </c>
      <c r="I1033" s="253">
        <f t="shared" si="197"/>
        <v>0</v>
      </c>
      <c r="J1033" s="394">
        <f t="shared" si="203"/>
        <v>43719589.132719614</v>
      </c>
      <c r="L1033" s="672">
        <f t="shared" si="200"/>
        <v>5.2999999999999999E-2</v>
      </c>
      <c r="M1033" s="302">
        <f t="shared" si="204"/>
        <v>290410.9589041096</v>
      </c>
      <c r="N1033" s="253">
        <f t="shared" si="201"/>
        <v>0</v>
      </c>
      <c r="O1033" s="394">
        <f t="shared" si="194"/>
        <v>60258612.712328956</v>
      </c>
      <c r="P1033" s="654"/>
    </row>
    <row r="1034" spans="1:16">
      <c r="A1034" s="319" t="str">
        <f t="shared" si="198"/>
        <v>26</v>
      </c>
      <c r="B1034" s="253" t="str">
        <f t="shared" si="199"/>
        <v>2026-01</v>
      </c>
      <c r="C1034" s="253">
        <f t="shared" si="202"/>
        <v>365</v>
      </c>
      <c r="D1034" s="350">
        <v>46047</v>
      </c>
      <c r="E1034" s="674">
        <f t="shared" si="195"/>
        <v>3.3000000000000002E-2</v>
      </c>
      <c r="F1034" s="672">
        <v>1.2999999999999999E-2</v>
      </c>
      <c r="G1034" s="672">
        <f t="shared" si="205"/>
        <v>4.5999999999999999E-2</v>
      </c>
      <c r="H1034" s="302">
        <f t="shared" si="196"/>
        <v>247013.69863013699</v>
      </c>
      <c r="I1034" s="253">
        <f t="shared" si="197"/>
        <v>0</v>
      </c>
      <c r="J1034" s="394">
        <f t="shared" si="203"/>
        <v>43966602.831349753</v>
      </c>
      <c r="L1034" s="672">
        <f t="shared" si="200"/>
        <v>5.2999999999999999E-2</v>
      </c>
      <c r="M1034" s="302">
        <f t="shared" si="204"/>
        <v>290410.9589041096</v>
      </c>
      <c r="N1034" s="253">
        <f t="shared" si="201"/>
        <v>0</v>
      </c>
      <c r="O1034" s="394">
        <f t="shared" si="194"/>
        <v>60549023.671233065</v>
      </c>
      <c r="P1034" s="654"/>
    </row>
    <row r="1035" spans="1:16">
      <c r="A1035" s="319" t="str">
        <f t="shared" si="198"/>
        <v>27</v>
      </c>
      <c r="B1035" s="253" t="str">
        <f t="shared" si="199"/>
        <v>2026-01</v>
      </c>
      <c r="C1035" s="253">
        <f t="shared" si="202"/>
        <v>365</v>
      </c>
      <c r="D1035" s="350">
        <v>46048</v>
      </c>
      <c r="E1035" s="674">
        <f t="shared" si="195"/>
        <v>3.3000000000000002E-2</v>
      </c>
      <c r="F1035" s="672">
        <v>1.2999999999999999E-2</v>
      </c>
      <c r="G1035" s="672">
        <f t="shared" si="205"/>
        <v>4.5999999999999999E-2</v>
      </c>
      <c r="H1035" s="302">
        <f t="shared" si="196"/>
        <v>247013.69863013699</v>
      </c>
      <c r="I1035" s="253">
        <f t="shared" si="197"/>
        <v>0</v>
      </c>
      <c r="J1035" s="394">
        <f t="shared" si="203"/>
        <v>44213616.529979892</v>
      </c>
      <c r="L1035" s="672">
        <f t="shared" si="200"/>
        <v>5.2999999999999999E-2</v>
      </c>
      <c r="M1035" s="302">
        <f t="shared" si="204"/>
        <v>290410.9589041096</v>
      </c>
      <c r="N1035" s="253">
        <f t="shared" si="201"/>
        <v>0</v>
      </c>
      <c r="O1035" s="394">
        <f t="shared" si="194"/>
        <v>60839434.630137175</v>
      </c>
      <c r="P1035" s="654"/>
    </row>
    <row r="1036" spans="1:16">
      <c r="A1036" s="319" t="str">
        <f t="shared" si="198"/>
        <v>28</v>
      </c>
      <c r="B1036" s="253" t="str">
        <f t="shared" si="199"/>
        <v>2026-01</v>
      </c>
      <c r="C1036" s="253">
        <f t="shared" si="202"/>
        <v>365</v>
      </c>
      <c r="D1036" s="350">
        <v>46049</v>
      </c>
      <c r="E1036" s="674">
        <f t="shared" si="195"/>
        <v>3.3000000000000002E-2</v>
      </c>
      <c r="F1036" s="672">
        <v>1.2999999999999999E-2</v>
      </c>
      <c r="G1036" s="672">
        <f t="shared" si="205"/>
        <v>4.5999999999999999E-2</v>
      </c>
      <c r="H1036" s="302">
        <f t="shared" si="196"/>
        <v>247013.69863013699</v>
      </c>
      <c r="I1036" s="253">
        <f t="shared" si="197"/>
        <v>0</v>
      </c>
      <c r="J1036" s="394">
        <f t="shared" si="203"/>
        <v>44460630.228610031</v>
      </c>
      <c r="L1036" s="672">
        <f t="shared" si="200"/>
        <v>5.2999999999999999E-2</v>
      </c>
      <c r="M1036" s="302">
        <f t="shared" si="204"/>
        <v>290410.9589041096</v>
      </c>
      <c r="N1036" s="253">
        <f t="shared" si="201"/>
        <v>0</v>
      </c>
      <c r="O1036" s="394">
        <f t="shared" si="194"/>
        <v>61129845.589041285</v>
      </c>
      <c r="P1036" s="654"/>
    </row>
    <row r="1037" spans="1:16">
      <c r="A1037" s="319" t="str">
        <f t="shared" si="198"/>
        <v>29</v>
      </c>
      <c r="B1037" s="253" t="str">
        <f t="shared" si="199"/>
        <v>2026-01</v>
      </c>
      <c r="C1037" s="253">
        <f t="shared" si="202"/>
        <v>365</v>
      </c>
      <c r="D1037" s="350">
        <v>46050</v>
      </c>
      <c r="E1037" s="674">
        <f t="shared" si="195"/>
        <v>3.3000000000000002E-2</v>
      </c>
      <c r="F1037" s="672">
        <v>1.2999999999999999E-2</v>
      </c>
      <c r="G1037" s="672">
        <f t="shared" si="205"/>
        <v>4.5999999999999999E-2</v>
      </c>
      <c r="H1037" s="302">
        <f t="shared" si="196"/>
        <v>247013.69863013699</v>
      </c>
      <c r="I1037" s="253">
        <f t="shared" si="197"/>
        <v>0</v>
      </c>
      <c r="J1037" s="394">
        <f t="shared" si="203"/>
        <v>44707643.927240171</v>
      </c>
      <c r="L1037" s="672">
        <f t="shared" si="200"/>
        <v>5.2999999999999999E-2</v>
      </c>
      <c r="M1037" s="302">
        <f t="shared" si="204"/>
        <v>290410.9589041096</v>
      </c>
      <c r="N1037" s="253">
        <f t="shared" si="201"/>
        <v>0</v>
      </c>
      <c r="O1037" s="394">
        <f t="shared" si="194"/>
        <v>61420256.547945395</v>
      </c>
      <c r="P1037" s="654"/>
    </row>
    <row r="1038" spans="1:16">
      <c r="A1038" s="319" t="str">
        <f t="shared" si="198"/>
        <v>30</v>
      </c>
      <c r="B1038" s="253" t="str">
        <f t="shared" si="199"/>
        <v>2026-01</v>
      </c>
      <c r="C1038" s="253">
        <f t="shared" si="202"/>
        <v>365</v>
      </c>
      <c r="D1038" s="350">
        <v>46051</v>
      </c>
      <c r="E1038" s="674">
        <f t="shared" si="195"/>
        <v>3.3000000000000002E-2</v>
      </c>
      <c r="F1038" s="672">
        <v>1.2999999999999999E-2</v>
      </c>
      <c r="G1038" s="672">
        <f t="shared" si="205"/>
        <v>4.5999999999999999E-2</v>
      </c>
      <c r="H1038" s="302">
        <f t="shared" si="196"/>
        <v>247013.69863013699</v>
      </c>
      <c r="I1038" s="253">
        <f t="shared" si="197"/>
        <v>0</v>
      </c>
      <c r="J1038" s="394">
        <f t="shared" si="203"/>
        <v>44954657.62587031</v>
      </c>
      <c r="L1038" s="672">
        <f t="shared" si="200"/>
        <v>5.2999999999999999E-2</v>
      </c>
      <c r="M1038" s="302">
        <f t="shared" si="204"/>
        <v>290410.9589041096</v>
      </c>
      <c r="N1038" s="253">
        <f t="shared" si="201"/>
        <v>0</v>
      </c>
      <c r="O1038" s="394">
        <f t="shared" si="194"/>
        <v>61710667.506849505</v>
      </c>
      <c r="P1038" s="654"/>
    </row>
    <row r="1039" spans="1:16">
      <c r="A1039" s="319" t="str">
        <f t="shared" si="198"/>
        <v>31</v>
      </c>
      <c r="B1039" s="253" t="str">
        <f t="shared" si="199"/>
        <v>2026-01</v>
      </c>
      <c r="C1039" s="253">
        <f t="shared" si="202"/>
        <v>365</v>
      </c>
      <c r="D1039" s="350">
        <v>46052</v>
      </c>
      <c r="E1039" s="674">
        <f t="shared" si="195"/>
        <v>3.3000000000000002E-2</v>
      </c>
      <c r="F1039" s="672">
        <v>1.2999999999999999E-2</v>
      </c>
      <c r="G1039" s="672">
        <f t="shared" si="205"/>
        <v>4.5999999999999999E-2</v>
      </c>
      <c r="H1039" s="302">
        <f t="shared" si="196"/>
        <v>247013.69863013699</v>
      </c>
      <c r="I1039" s="253">
        <f t="shared" si="197"/>
        <v>0</v>
      </c>
      <c r="J1039" s="394">
        <f t="shared" si="203"/>
        <v>45201671.324500449</v>
      </c>
      <c r="L1039" s="672">
        <f t="shared" si="200"/>
        <v>5.2999999999999999E-2</v>
      </c>
      <c r="M1039" s="302">
        <f t="shared" si="204"/>
        <v>290410.9589041096</v>
      </c>
      <c r="N1039" s="253">
        <f t="shared" si="201"/>
        <v>0</v>
      </c>
      <c r="O1039" s="394">
        <f t="shared" si="194"/>
        <v>62001078.465753615</v>
      </c>
      <c r="P1039" s="654"/>
    </row>
    <row r="1040" spans="1:16">
      <c r="A1040" s="319" t="str">
        <f t="shared" si="198"/>
        <v>01</v>
      </c>
      <c r="B1040" s="253" t="str">
        <f t="shared" si="199"/>
        <v>2026-01</v>
      </c>
      <c r="C1040" s="253">
        <f t="shared" si="202"/>
        <v>365</v>
      </c>
      <c r="D1040" s="350">
        <v>46053</v>
      </c>
      <c r="E1040" s="674">
        <f t="shared" si="195"/>
        <v>3.3000000000000002E-2</v>
      </c>
      <c r="F1040" s="672">
        <v>1.2999999999999999E-2</v>
      </c>
      <c r="G1040" s="672">
        <f t="shared" si="205"/>
        <v>4.5999999999999999E-2</v>
      </c>
      <c r="H1040" s="302">
        <f t="shared" si="196"/>
        <v>247013.69863013699</v>
      </c>
      <c r="I1040" s="253">
        <f t="shared" si="197"/>
        <v>0</v>
      </c>
      <c r="J1040" s="394">
        <f t="shared" si="203"/>
        <v>45448685.023130588</v>
      </c>
      <c r="L1040" s="672">
        <f t="shared" si="200"/>
        <v>5.2999999999999999E-2</v>
      </c>
      <c r="M1040" s="302">
        <f t="shared" si="204"/>
        <v>290410.9589041096</v>
      </c>
      <c r="N1040" s="253">
        <f t="shared" si="201"/>
        <v>0</v>
      </c>
      <c r="O1040" s="394">
        <f t="shared" si="194"/>
        <v>62291489.424657725</v>
      </c>
      <c r="P1040" s="654"/>
    </row>
    <row r="1041" spans="1:16">
      <c r="A1041" s="319" t="str">
        <f t="shared" si="198"/>
        <v>02</v>
      </c>
      <c r="B1041" s="253" t="str">
        <f t="shared" si="199"/>
        <v>2026-02</v>
      </c>
      <c r="C1041" s="253">
        <f t="shared" si="202"/>
        <v>365</v>
      </c>
      <c r="D1041" s="350">
        <v>46054</v>
      </c>
      <c r="E1041" s="674">
        <f t="shared" si="195"/>
        <v>3.3000000000000002E-2</v>
      </c>
      <c r="F1041" s="672">
        <v>1.2999999999999999E-2</v>
      </c>
      <c r="G1041" s="672">
        <f t="shared" si="205"/>
        <v>4.5999999999999999E-2</v>
      </c>
      <c r="H1041" s="302">
        <f t="shared" si="196"/>
        <v>247013.69863013699</v>
      </c>
      <c r="I1041" s="253">
        <f t="shared" si="197"/>
        <v>0</v>
      </c>
      <c r="J1041" s="394">
        <f t="shared" si="203"/>
        <v>45695698.721760727</v>
      </c>
      <c r="L1041" s="672">
        <f t="shared" si="200"/>
        <v>5.2999999999999999E-2</v>
      </c>
      <c r="M1041" s="302">
        <f t="shared" si="204"/>
        <v>290410.9589041096</v>
      </c>
      <c r="N1041" s="253">
        <f t="shared" si="201"/>
        <v>0</v>
      </c>
      <c r="O1041" s="394">
        <f t="shared" si="194"/>
        <v>62581900.383561835</v>
      </c>
      <c r="P1041" s="654"/>
    </row>
    <row r="1042" spans="1:16">
      <c r="A1042" s="319" t="str">
        <f t="shared" si="198"/>
        <v>03</v>
      </c>
      <c r="B1042" s="253" t="str">
        <f t="shared" si="199"/>
        <v>2026-02</v>
      </c>
      <c r="C1042" s="253">
        <f t="shared" si="202"/>
        <v>365</v>
      </c>
      <c r="D1042" s="350">
        <v>46055</v>
      </c>
      <c r="E1042" s="674">
        <f t="shared" si="195"/>
        <v>3.3000000000000002E-2</v>
      </c>
      <c r="F1042" s="672">
        <v>1.2999999999999999E-2</v>
      </c>
      <c r="G1042" s="672">
        <f t="shared" si="205"/>
        <v>4.5999999999999999E-2</v>
      </c>
      <c r="H1042" s="302">
        <f t="shared" si="196"/>
        <v>247013.69863013699</v>
      </c>
      <c r="I1042" s="253">
        <f t="shared" si="197"/>
        <v>0</v>
      </c>
      <c r="J1042" s="394">
        <f t="shared" si="203"/>
        <v>45942712.420390867</v>
      </c>
      <c r="L1042" s="672">
        <f t="shared" si="200"/>
        <v>5.2999999999999999E-2</v>
      </c>
      <c r="M1042" s="302">
        <f t="shared" si="204"/>
        <v>290410.9589041096</v>
      </c>
      <c r="N1042" s="253">
        <f t="shared" si="201"/>
        <v>0</v>
      </c>
      <c r="O1042" s="394">
        <f t="shared" si="194"/>
        <v>62872311.342465945</v>
      </c>
      <c r="P1042" s="654"/>
    </row>
    <row r="1043" spans="1:16">
      <c r="A1043" s="319" t="str">
        <f t="shared" si="198"/>
        <v>04</v>
      </c>
      <c r="B1043" s="253" t="str">
        <f t="shared" si="199"/>
        <v>2026-02</v>
      </c>
      <c r="C1043" s="253">
        <f t="shared" si="202"/>
        <v>365</v>
      </c>
      <c r="D1043" s="350">
        <v>46056</v>
      </c>
      <c r="E1043" s="674">
        <f t="shared" si="195"/>
        <v>3.3000000000000002E-2</v>
      </c>
      <c r="F1043" s="672">
        <v>1.2999999999999999E-2</v>
      </c>
      <c r="G1043" s="672">
        <f t="shared" si="205"/>
        <v>4.5999999999999999E-2</v>
      </c>
      <c r="H1043" s="302">
        <f t="shared" si="196"/>
        <v>247013.69863013699</v>
      </c>
      <c r="I1043" s="253">
        <f t="shared" si="197"/>
        <v>0</v>
      </c>
      <c r="J1043" s="394">
        <f t="shared" si="203"/>
        <v>46189726.119021006</v>
      </c>
      <c r="L1043" s="672">
        <f t="shared" si="200"/>
        <v>5.2999999999999999E-2</v>
      </c>
      <c r="M1043" s="302">
        <f t="shared" si="204"/>
        <v>290410.9589041096</v>
      </c>
      <c r="N1043" s="253">
        <f t="shared" si="201"/>
        <v>0</v>
      </c>
      <c r="O1043" s="394">
        <f t="shared" si="194"/>
        <v>63162722.301370054</v>
      </c>
      <c r="P1043" s="654"/>
    </row>
    <row r="1044" spans="1:16">
      <c r="A1044" s="319" t="str">
        <f t="shared" si="198"/>
        <v>05</v>
      </c>
      <c r="B1044" s="253" t="str">
        <f t="shared" si="199"/>
        <v>2026-02</v>
      </c>
      <c r="C1044" s="253">
        <f t="shared" si="202"/>
        <v>365</v>
      </c>
      <c r="D1044" s="350">
        <v>46057</v>
      </c>
      <c r="E1044" s="674">
        <f t="shared" si="195"/>
        <v>3.3000000000000002E-2</v>
      </c>
      <c r="F1044" s="672">
        <v>1.2999999999999999E-2</v>
      </c>
      <c r="G1044" s="672">
        <f t="shared" si="205"/>
        <v>4.5999999999999999E-2</v>
      </c>
      <c r="H1044" s="302">
        <f t="shared" si="196"/>
        <v>247013.69863013699</v>
      </c>
      <c r="I1044" s="253">
        <f t="shared" si="197"/>
        <v>0</v>
      </c>
      <c r="J1044" s="394">
        <f t="shared" si="203"/>
        <v>46436739.817651145</v>
      </c>
      <c r="L1044" s="672">
        <f t="shared" si="200"/>
        <v>5.2999999999999999E-2</v>
      </c>
      <c r="M1044" s="302">
        <f t="shared" si="204"/>
        <v>290410.9589041096</v>
      </c>
      <c r="N1044" s="253">
        <f t="shared" si="201"/>
        <v>0</v>
      </c>
      <c r="O1044" s="394">
        <f t="shared" ref="O1044:O1099" si="206">O1043+M1044-N1044</f>
        <v>63453133.260274164</v>
      </c>
      <c r="P1044" s="654"/>
    </row>
    <row r="1045" spans="1:16">
      <c r="A1045" s="319" t="str">
        <f t="shared" si="198"/>
        <v>06</v>
      </c>
      <c r="B1045" s="253" t="str">
        <f t="shared" si="199"/>
        <v>2026-02</v>
      </c>
      <c r="C1045" s="253">
        <f t="shared" si="202"/>
        <v>365</v>
      </c>
      <c r="D1045" s="350">
        <v>46058</v>
      </c>
      <c r="E1045" s="674">
        <f t="shared" si="195"/>
        <v>3.3000000000000002E-2</v>
      </c>
      <c r="F1045" s="672">
        <v>1.2999999999999999E-2</v>
      </c>
      <c r="G1045" s="672">
        <f t="shared" si="205"/>
        <v>4.5999999999999999E-2</v>
      </c>
      <c r="H1045" s="302">
        <f t="shared" si="196"/>
        <v>247013.69863013699</v>
      </c>
      <c r="I1045" s="253">
        <f t="shared" si="197"/>
        <v>0</v>
      </c>
      <c r="J1045" s="394">
        <f t="shared" si="203"/>
        <v>46683753.516281284</v>
      </c>
      <c r="L1045" s="672">
        <f t="shared" si="200"/>
        <v>5.2999999999999999E-2</v>
      </c>
      <c r="M1045" s="302">
        <f t="shared" si="204"/>
        <v>290410.9589041096</v>
      </c>
      <c r="N1045" s="253">
        <f t="shared" si="201"/>
        <v>0</v>
      </c>
      <c r="O1045" s="394">
        <f t="shared" si="206"/>
        <v>63743544.219178274</v>
      </c>
      <c r="P1045" s="654"/>
    </row>
    <row r="1046" spans="1:16">
      <c r="A1046" s="319" t="str">
        <f t="shared" si="198"/>
        <v>07</v>
      </c>
      <c r="B1046" s="253" t="str">
        <f t="shared" si="199"/>
        <v>2026-02</v>
      </c>
      <c r="C1046" s="253">
        <f t="shared" si="202"/>
        <v>365</v>
      </c>
      <c r="D1046" s="350">
        <v>46059</v>
      </c>
      <c r="E1046" s="674">
        <f t="shared" si="195"/>
        <v>3.3000000000000002E-2</v>
      </c>
      <c r="F1046" s="672">
        <v>1.2999999999999999E-2</v>
      </c>
      <c r="G1046" s="672">
        <f t="shared" si="205"/>
        <v>4.5999999999999999E-2</v>
      </c>
      <c r="H1046" s="302">
        <f t="shared" si="196"/>
        <v>247013.69863013699</v>
      </c>
      <c r="I1046" s="253">
        <f t="shared" si="197"/>
        <v>0</v>
      </c>
      <c r="J1046" s="394">
        <f t="shared" si="203"/>
        <v>46930767.214911424</v>
      </c>
      <c r="L1046" s="672">
        <f t="shared" si="200"/>
        <v>5.2999999999999999E-2</v>
      </c>
      <c r="M1046" s="302">
        <f t="shared" si="204"/>
        <v>290410.9589041096</v>
      </c>
      <c r="N1046" s="253">
        <f t="shared" si="201"/>
        <v>0</v>
      </c>
      <c r="O1046" s="394">
        <f t="shared" si="206"/>
        <v>64033955.178082384</v>
      </c>
      <c r="P1046" s="654"/>
    </row>
    <row r="1047" spans="1:16">
      <c r="A1047" s="319" t="str">
        <f t="shared" si="198"/>
        <v>08</v>
      </c>
      <c r="B1047" s="253" t="str">
        <f t="shared" si="199"/>
        <v>2026-02</v>
      </c>
      <c r="C1047" s="253">
        <f t="shared" si="202"/>
        <v>365</v>
      </c>
      <c r="D1047" s="350">
        <v>46060</v>
      </c>
      <c r="E1047" s="674">
        <f t="shared" si="195"/>
        <v>3.3000000000000002E-2</v>
      </c>
      <c r="F1047" s="672">
        <v>1.2999999999999999E-2</v>
      </c>
      <c r="G1047" s="672">
        <f t="shared" si="205"/>
        <v>4.5999999999999999E-2</v>
      </c>
      <c r="H1047" s="302">
        <f t="shared" si="196"/>
        <v>247013.69863013699</v>
      </c>
      <c r="I1047" s="253">
        <f t="shared" si="197"/>
        <v>0</v>
      </c>
      <c r="J1047" s="394">
        <f t="shared" si="203"/>
        <v>47177780.913541563</v>
      </c>
      <c r="L1047" s="672">
        <f t="shared" si="200"/>
        <v>5.2999999999999999E-2</v>
      </c>
      <c r="M1047" s="302">
        <f t="shared" si="204"/>
        <v>290410.9589041096</v>
      </c>
      <c r="N1047" s="253">
        <f t="shared" si="201"/>
        <v>0</v>
      </c>
      <c r="O1047" s="394">
        <f t="shared" si="206"/>
        <v>64324366.136986494</v>
      </c>
      <c r="P1047" s="654"/>
    </row>
    <row r="1048" spans="1:16">
      <c r="A1048" s="319" t="str">
        <f t="shared" si="198"/>
        <v>09</v>
      </c>
      <c r="B1048" s="253" t="str">
        <f t="shared" si="199"/>
        <v>2026-02</v>
      </c>
      <c r="C1048" s="253">
        <f t="shared" si="202"/>
        <v>365</v>
      </c>
      <c r="D1048" s="350">
        <v>46061</v>
      </c>
      <c r="E1048" s="674">
        <f t="shared" si="195"/>
        <v>3.3000000000000002E-2</v>
      </c>
      <c r="F1048" s="672">
        <v>1.2999999999999999E-2</v>
      </c>
      <c r="G1048" s="672">
        <f t="shared" si="205"/>
        <v>4.5999999999999999E-2</v>
      </c>
      <c r="H1048" s="302">
        <f t="shared" si="196"/>
        <v>247013.69863013699</v>
      </c>
      <c r="I1048" s="253">
        <f t="shared" si="197"/>
        <v>0</v>
      </c>
      <c r="J1048" s="394">
        <f t="shared" si="203"/>
        <v>47424794.612171702</v>
      </c>
      <c r="L1048" s="672">
        <f t="shared" si="200"/>
        <v>5.2999999999999999E-2</v>
      </c>
      <c r="M1048" s="302">
        <f t="shared" si="204"/>
        <v>290410.9589041096</v>
      </c>
      <c r="N1048" s="253">
        <f t="shared" si="201"/>
        <v>0</v>
      </c>
      <c r="O1048" s="394">
        <f t="shared" si="206"/>
        <v>64614777.095890604</v>
      </c>
      <c r="P1048" s="654"/>
    </row>
    <row r="1049" spans="1:16">
      <c r="A1049" s="319" t="str">
        <f t="shared" si="198"/>
        <v>10</v>
      </c>
      <c r="B1049" s="253" t="str">
        <f t="shared" si="199"/>
        <v>2026-02</v>
      </c>
      <c r="C1049" s="253">
        <f t="shared" si="202"/>
        <v>365</v>
      </c>
      <c r="D1049" s="350">
        <v>46062</v>
      </c>
      <c r="E1049" s="674">
        <f t="shared" si="195"/>
        <v>3.3000000000000002E-2</v>
      </c>
      <c r="F1049" s="672">
        <v>1.2999999999999999E-2</v>
      </c>
      <c r="G1049" s="672">
        <f t="shared" si="205"/>
        <v>4.5999999999999999E-2</v>
      </c>
      <c r="H1049" s="302">
        <f t="shared" si="196"/>
        <v>247013.69863013699</v>
      </c>
      <c r="I1049" s="253">
        <f t="shared" si="197"/>
        <v>0</v>
      </c>
      <c r="J1049" s="394">
        <f t="shared" si="203"/>
        <v>47671808.310801841</v>
      </c>
      <c r="L1049" s="672">
        <f t="shared" si="200"/>
        <v>5.2999999999999999E-2</v>
      </c>
      <c r="M1049" s="302">
        <f t="shared" si="204"/>
        <v>290410.9589041096</v>
      </c>
      <c r="N1049" s="253">
        <f t="shared" si="201"/>
        <v>0</v>
      </c>
      <c r="O1049" s="394">
        <f t="shared" si="206"/>
        <v>64905188.054794714</v>
      </c>
      <c r="P1049" s="654"/>
    </row>
    <row r="1050" spans="1:16">
      <c r="A1050" s="319" t="str">
        <f t="shared" si="198"/>
        <v>11</v>
      </c>
      <c r="B1050" s="253" t="str">
        <f t="shared" si="199"/>
        <v>2026-02</v>
      </c>
      <c r="C1050" s="253">
        <f t="shared" si="202"/>
        <v>365</v>
      </c>
      <c r="D1050" s="350">
        <v>46063</v>
      </c>
      <c r="E1050" s="674">
        <f t="shared" si="195"/>
        <v>3.3000000000000002E-2</v>
      </c>
      <c r="F1050" s="672">
        <v>1.2999999999999999E-2</v>
      </c>
      <c r="G1050" s="672">
        <f t="shared" si="205"/>
        <v>4.5999999999999999E-2</v>
      </c>
      <c r="H1050" s="302">
        <f t="shared" si="196"/>
        <v>247013.69863013699</v>
      </c>
      <c r="I1050" s="253">
        <f t="shared" si="197"/>
        <v>0</v>
      </c>
      <c r="J1050" s="394">
        <f t="shared" si="203"/>
        <v>47918822.009431981</v>
      </c>
      <c r="L1050" s="672">
        <f t="shared" si="200"/>
        <v>5.2999999999999999E-2</v>
      </c>
      <c r="M1050" s="302">
        <f t="shared" si="204"/>
        <v>290410.9589041096</v>
      </c>
      <c r="N1050" s="253">
        <f t="shared" si="201"/>
        <v>0</v>
      </c>
      <c r="O1050" s="394">
        <f t="shared" si="206"/>
        <v>65195599.013698824</v>
      </c>
      <c r="P1050" s="654"/>
    </row>
    <row r="1051" spans="1:16">
      <c r="A1051" s="319" t="str">
        <f t="shared" si="198"/>
        <v>12</v>
      </c>
      <c r="B1051" s="253" t="str">
        <f t="shared" si="199"/>
        <v>2026-02</v>
      </c>
      <c r="C1051" s="253">
        <f t="shared" si="202"/>
        <v>365</v>
      </c>
      <c r="D1051" s="350">
        <v>46064</v>
      </c>
      <c r="E1051" s="674">
        <f t="shared" si="195"/>
        <v>3.3000000000000002E-2</v>
      </c>
      <c r="F1051" s="672">
        <v>1.2999999999999999E-2</v>
      </c>
      <c r="G1051" s="672">
        <f t="shared" si="205"/>
        <v>4.5999999999999999E-2</v>
      </c>
      <c r="H1051" s="302">
        <f t="shared" si="196"/>
        <v>247013.69863013699</v>
      </c>
      <c r="I1051" s="253">
        <f t="shared" si="197"/>
        <v>0</v>
      </c>
      <c r="J1051" s="394">
        <f t="shared" si="203"/>
        <v>48165835.70806212</v>
      </c>
      <c r="L1051" s="672">
        <f t="shared" si="200"/>
        <v>5.2999999999999999E-2</v>
      </c>
      <c r="M1051" s="302">
        <f t="shared" si="204"/>
        <v>290410.9589041096</v>
      </c>
      <c r="N1051" s="253">
        <f t="shared" si="201"/>
        <v>0</v>
      </c>
      <c r="O1051" s="394">
        <f t="shared" si="206"/>
        <v>65486009.972602934</v>
      </c>
      <c r="P1051" s="654"/>
    </row>
    <row r="1052" spans="1:16">
      <c r="A1052" s="319" t="str">
        <f t="shared" si="198"/>
        <v>13</v>
      </c>
      <c r="B1052" s="253" t="str">
        <f t="shared" si="199"/>
        <v>2026-02</v>
      </c>
      <c r="C1052" s="253">
        <f t="shared" si="202"/>
        <v>365</v>
      </c>
      <c r="D1052" s="350">
        <v>46065</v>
      </c>
      <c r="E1052" s="674">
        <f t="shared" si="195"/>
        <v>3.3000000000000002E-2</v>
      </c>
      <c r="F1052" s="672">
        <v>1.2999999999999999E-2</v>
      </c>
      <c r="G1052" s="672">
        <f t="shared" si="205"/>
        <v>4.5999999999999999E-2</v>
      </c>
      <c r="H1052" s="302">
        <f t="shared" si="196"/>
        <v>247013.69863013699</v>
      </c>
      <c r="I1052" s="253">
        <f t="shared" si="197"/>
        <v>0</v>
      </c>
      <c r="J1052" s="394">
        <f t="shared" si="203"/>
        <v>48412849.406692259</v>
      </c>
      <c r="L1052" s="672">
        <f t="shared" si="200"/>
        <v>5.2999999999999999E-2</v>
      </c>
      <c r="M1052" s="302">
        <f t="shared" si="204"/>
        <v>290410.9589041096</v>
      </c>
      <c r="N1052" s="253">
        <f t="shared" si="201"/>
        <v>0</v>
      </c>
      <c r="O1052" s="394">
        <f t="shared" si="206"/>
        <v>65776420.931507044</v>
      </c>
      <c r="P1052" s="654"/>
    </row>
    <row r="1053" spans="1:16">
      <c r="A1053" s="319" t="str">
        <f t="shared" si="198"/>
        <v>14</v>
      </c>
      <c r="B1053" s="253" t="str">
        <f t="shared" si="199"/>
        <v>2026-02</v>
      </c>
      <c r="C1053" s="253">
        <f t="shared" si="202"/>
        <v>365</v>
      </c>
      <c r="D1053" s="350">
        <v>46066</v>
      </c>
      <c r="E1053" s="674">
        <f t="shared" si="195"/>
        <v>3.3000000000000002E-2</v>
      </c>
      <c r="F1053" s="672">
        <v>1.2999999999999999E-2</v>
      </c>
      <c r="G1053" s="672">
        <f t="shared" si="205"/>
        <v>4.5999999999999999E-2</v>
      </c>
      <c r="H1053" s="302">
        <f t="shared" si="196"/>
        <v>247013.69863013699</v>
      </c>
      <c r="I1053" s="253">
        <f t="shared" si="197"/>
        <v>0</v>
      </c>
      <c r="J1053" s="394">
        <f t="shared" si="203"/>
        <v>48659863.105322398</v>
      </c>
      <c r="L1053" s="672">
        <f t="shared" si="200"/>
        <v>5.2999999999999999E-2</v>
      </c>
      <c r="M1053" s="302">
        <f t="shared" si="204"/>
        <v>290410.9589041096</v>
      </c>
      <c r="N1053" s="253">
        <f t="shared" si="201"/>
        <v>0</v>
      </c>
      <c r="O1053" s="394">
        <f t="shared" si="206"/>
        <v>66066831.890411153</v>
      </c>
      <c r="P1053" s="654"/>
    </row>
    <row r="1054" spans="1:16">
      <c r="A1054" s="319" t="str">
        <f t="shared" si="198"/>
        <v>15</v>
      </c>
      <c r="B1054" s="253" t="str">
        <f t="shared" si="199"/>
        <v>2026-02</v>
      </c>
      <c r="C1054" s="253">
        <f t="shared" si="202"/>
        <v>365</v>
      </c>
      <c r="D1054" s="350">
        <v>46067</v>
      </c>
      <c r="E1054" s="674">
        <f t="shared" si="195"/>
        <v>3.3000000000000002E-2</v>
      </c>
      <c r="F1054" s="672">
        <v>1.2999999999999999E-2</v>
      </c>
      <c r="G1054" s="672">
        <f t="shared" si="205"/>
        <v>4.5999999999999999E-2</v>
      </c>
      <c r="H1054" s="302">
        <f t="shared" si="196"/>
        <v>247013.69863013699</v>
      </c>
      <c r="I1054" s="253">
        <f t="shared" si="197"/>
        <v>0</v>
      </c>
      <c r="J1054" s="394">
        <f t="shared" si="203"/>
        <v>48906876.803952537</v>
      </c>
      <c r="L1054" s="672">
        <f t="shared" si="200"/>
        <v>5.2999999999999999E-2</v>
      </c>
      <c r="M1054" s="302">
        <f t="shared" si="204"/>
        <v>290410.9589041096</v>
      </c>
      <c r="N1054" s="253">
        <f t="shared" si="201"/>
        <v>0</v>
      </c>
      <c r="O1054" s="394">
        <f t="shared" si="206"/>
        <v>66357242.849315263</v>
      </c>
      <c r="P1054" s="654"/>
    </row>
    <row r="1055" spans="1:16">
      <c r="A1055" s="319" t="str">
        <f t="shared" si="198"/>
        <v>16</v>
      </c>
      <c r="B1055" s="253" t="str">
        <f t="shared" si="199"/>
        <v>2026-02</v>
      </c>
      <c r="C1055" s="253">
        <f t="shared" si="202"/>
        <v>365</v>
      </c>
      <c r="D1055" s="350">
        <v>46068</v>
      </c>
      <c r="E1055" s="674">
        <f t="shared" si="195"/>
        <v>3.3000000000000002E-2</v>
      </c>
      <c r="F1055" s="672">
        <v>1.2999999999999999E-2</v>
      </c>
      <c r="G1055" s="672">
        <f t="shared" si="205"/>
        <v>4.5999999999999999E-2</v>
      </c>
      <c r="H1055" s="302">
        <f t="shared" si="196"/>
        <v>247013.69863013699</v>
      </c>
      <c r="I1055" s="253">
        <f t="shared" si="197"/>
        <v>0</v>
      </c>
      <c r="J1055" s="394">
        <f t="shared" si="203"/>
        <v>49153890.502582677</v>
      </c>
      <c r="L1055" s="672">
        <f t="shared" si="200"/>
        <v>5.2999999999999999E-2</v>
      </c>
      <c r="M1055" s="302">
        <f t="shared" si="204"/>
        <v>290410.9589041096</v>
      </c>
      <c r="N1055" s="253">
        <f t="shared" si="201"/>
        <v>0</v>
      </c>
      <c r="O1055" s="394">
        <f t="shared" si="206"/>
        <v>66647653.808219373</v>
      </c>
      <c r="P1055" s="654"/>
    </row>
    <row r="1056" spans="1:16">
      <c r="A1056" s="319" t="str">
        <f t="shared" si="198"/>
        <v>17</v>
      </c>
      <c r="B1056" s="253" t="str">
        <f t="shared" si="199"/>
        <v>2026-02</v>
      </c>
      <c r="C1056" s="253">
        <f t="shared" si="202"/>
        <v>365</v>
      </c>
      <c r="D1056" s="350">
        <v>46069</v>
      </c>
      <c r="E1056" s="674">
        <f t="shared" si="195"/>
        <v>3.3000000000000002E-2</v>
      </c>
      <c r="F1056" s="672">
        <v>1.2999999999999999E-2</v>
      </c>
      <c r="G1056" s="672">
        <f t="shared" si="205"/>
        <v>4.5999999999999999E-2</v>
      </c>
      <c r="H1056" s="302">
        <f t="shared" si="196"/>
        <v>247013.69863013699</v>
      </c>
      <c r="I1056" s="253">
        <f t="shared" si="197"/>
        <v>0</v>
      </c>
      <c r="J1056" s="394">
        <f t="shared" si="203"/>
        <v>49400904.201212816</v>
      </c>
      <c r="L1056" s="672">
        <f t="shared" si="200"/>
        <v>5.2999999999999999E-2</v>
      </c>
      <c r="M1056" s="302">
        <f t="shared" si="204"/>
        <v>290410.9589041096</v>
      </c>
      <c r="N1056" s="253">
        <f t="shared" si="201"/>
        <v>0</v>
      </c>
      <c r="O1056" s="394">
        <f t="shared" si="206"/>
        <v>66938064.767123483</v>
      </c>
      <c r="P1056" s="654"/>
    </row>
    <row r="1057" spans="1:16">
      <c r="A1057" s="319" t="str">
        <f t="shared" si="198"/>
        <v>18</v>
      </c>
      <c r="B1057" s="253" t="str">
        <f t="shared" si="199"/>
        <v>2026-02</v>
      </c>
      <c r="C1057" s="253">
        <f t="shared" si="202"/>
        <v>365</v>
      </c>
      <c r="D1057" s="350">
        <v>46070</v>
      </c>
      <c r="E1057" s="674">
        <f t="shared" si="195"/>
        <v>3.3000000000000002E-2</v>
      </c>
      <c r="F1057" s="672">
        <v>1.2999999999999999E-2</v>
      </c>
      <c r="G1057" s="672">
        <f t="shared" si="205"/>
        <v>4.5999999999999999E-2</v>
      </c>
      <c r="H1057" s="302">
        <f t="shared" si="196"/>
        <v>247013.69863013699</v>
      </c>
      <c r="I1057" s="253">
        <f t="shared" si="197"/>
        <v>0</v>
      </c>
      <c r="J1057" s="394">
        <f t="shared" si="203"/>
        <v>49647917.899842955</v>
      </c>
      <c r="L1057" s="672">
        <f t="shared" si="200"/>
        <v>5.2999999999999999E-2</v>
      </c>
      <c r="M1057" s="302">
        <f t="shared" si="204"/>
        <v>290410.9589041096</v>
      </c>
      <c r="N1057" s="253">
        <f t="shared" si="201"/>
        <v>0</v>
      </c>
      <c r="O1057" s="394">
        <f t="shared" si="206"/>
        <v>67228475.726027593</v>
      </c>
      <c r="P1057" s="654"/>
    </row>
    <row r="1058" spans="1:16">
      <c r="A1058" s="319" t="str">
        <f t="shared" si="198"/>
        <v>19</v>
      </c>
      <c r="B1058" s="253" t="str">
        <f t="shared" si="199"/>
        <v>2026-02</v>
      </c>
      <c r="C1058" s="253">
        <f t="shared" si="202"/>
        <v>365</v>
      </c>
      <c r="D1058" s="350">
        <v>46071</v>
      </c>
      <c r="E1058" s="674">
        <f t="shared" si="195"/>
        <v>3.3000000000000002E-2</v>
      </c>
      <c r="F1058" s="672">
        <v>1.2999999999999999E-2</v>
      </c>
      <c r="G1058" s="672">
        <f t="shared" si="205"/>
        <v>4.5999999999999999E-2</v>
      </c>
      <c r="H1058" s="302">
        <f t="shared" si="196"/>
        <v>247013.69863013699</v>
      </c>
      <c r="I1058" s="253">
        <f t="shared" si="197"/>
        <v>0</v>
      </c>
      <c r="J1058" s="394">
        <f t="shared" si="203"/>
        <v>49894931.598473094</v>
      </c>
      <c r="L1058" s="672">
        <f t="shared" si="200"/>
        <v>5.2999999999999999E-2</v>
      </c>
      <c r="M1058" s="302">
        <f t="shared" si="204"/>
        <v>290410.9589041096</v>
      </c>
      <c r="N1058" s="253">
        <f t="shared" si="201"/>
        <v>0</v>
      </c>
      <c r="O1058" s="394">
        <f t="shared" si="206"/>
        <v>67518886.684931695</v>
      </c>
      <c r="P1058" s="654"/>
    </row>
    <row r="1059" spans="1:16">
      <c r="A1059" s="319" t="str">
        <f t="shared" si="198"/>
        <v>20</v>
      </c>
      <c r="B1059" s="253" t="str">
        <f t="shared" si="199"/>
        <v>2026-02</v>
      </c>
      <c r="C1059" s="253">
        <f t="shared" si="202"/>
        <v>365</v>
      </c>
      <c r="D1059" s="350">
        <v>46072</v>
      </c>
      <c r="E1059" s="674">
        <f t="shared" si="195"/>
        <v>3.3000000000000002E-2</v>
      </c>
      <c r="F1059" s="672">
        <v>1.2999999999999999E-2</v>
      </c>
      <c r="G1059" s="672">
        <f t="shared" si="205"/>
        <v>4.5999999999999999E-2</v>
      </c>
      <c r="H1059" s="302">
        <f t="shared" si="196"/>
        <v>247013.69863013699</v>
      </c>
      <c r="I1059" s="253">
        <f t="shared" si="197"/>
        <v>0</v>
      </c>
      <c r="J1059" s="394">
        <f t="shared" si="203"/>
        <v>50141945.297103234</v>
      </c>
      <c r="L1059" s="672">
        <f t="shared" si="200"/>
        <v>5.2999999999999999E-2</v>
      </c>
      <c r="M1059" s="302">
        <f t="shared" si="204"/>
        <v>290410.9589041096</v>
      </c>
      <c r="N1059" s="253">
        <f t="shared" si="201"/>
        <v>0</v>
      </c>
      <c r="O1059" s="394">
        <f t="shared" si="206"/>
        <v>67809297.643835798</v>
      </c>
      <c r="P1059" s="654"/>
    </row>
    <row r="1060" spans="1:16">
      <c r="A1060" s="319" t="str">
        <f t="shared" si="198"/>
        <v>21</v>
      </c>
      <c r="B1060" s="253" t="str">
        <f t="shared" si="199"/>
        <v>2026-02</v>
      </c>
      <c r="C1060" s="253">
        <f t="shared" si="202"/>
        <v>365</v>
      </c>
      <c r="D1060" s="350">
        <v>46073</v>
      </c>
      <c r="E1060" s="674">
        <f t="shared" si="195"/>
        <v>3.3000000000000002E-2</v>
      </c>
      <c r="F1060" s="672">
        <v>1.2999999999999999E-2</v>
      </c>
      <c r="G1060" s="672">
        <f t="shared" si="205"/>
        <v>4.5999999999999999E-2</v>
      </c>
      <c r="H1060" s="302">
        <f t="shared" si="196"/>
        <v>247013.69863013699</v>
      </c>
      <c r="I1060" s="253">
        <f t="shared" si="197"/>
        <v>0</v>
      </c>
      <c r="J1060" s="394">
        <f t="shared" si="203"/>
        <v>50388958.995733373</v>
      </c>
      <c r="L1060" s="672">
        <f t="shared" si="200"/>
        <v>5.2999999999999999E-2</v>
      </c>
      <c r="M1060" s="302">
        <f t="shared" si="204"/>
        <v>290410.9589041096</v>
      </c>
      <c r="N1060" s="253">
        <f t="shared" si="201"/>
        <v>0</v>
      </c>
      <c r="O1060" s="394">
        <f t="shared" si="206"/>
        <v>68099708.6027399</v>
      </c>
      <c r="P1060" s="654"/>
    </row>
    <row r="1061" spans="1:16">
      <c r="A1061" s="319" t="str">
        <f t="shared" si="198"/>
        <v>22</v>
      </c>
      <c r="B1061" s="253" t="str">
        <f t="shared" si="199"/>
        <v>2026-02</v>
      </c>
      <c r="C1061" s="253">
        <f t="shared" si="202"/>
        <v>365</v>
      </c>
      <c r="D1061" s="350">
        <v>46074</v>
      </c>
      <c r="E1061" s="674">
        <f t="shared" si="195"/>
        <v>3.3000000000000002E-2</v>
      </c>
      <c r="F1061" s="672">
        <v>1.2999999999999999E-2</v>
      </c>
      <c r="G1061" s="672">
        <f t="shared" si="205"/>
        <v>4.5999999999999999E-2</v>
      </c>
      <c r="H1061" s="302">
        <f t="shared" si="196"/>
        <v>247013.69863013699</v>
      </c>
      <c r="I1061" s="253">
        <f t="shared" si="197"/>
        <v>0</v>
      </c>
      <c r="J1061" s="394">
        <f t="shared" si="203"/>
        <v>50635972.694363512</v>
      </c>
      <c r="L1061" s="672">
        <f t="shared" si="200"/>
        <v>5.2999999999999999E-2</v>
      </c>
      <c r="M1061" s="302">
        <f t="shared" si="204"/>
        <v>290410.9589041096</v>
      </c>
      <c r="N1061" s="253">
        <f t="shared" si="201"/>
        <v>0</v>
      </c>
      <c r="O1061" s="394">
        <f t="shared" si="206"/>
        <v>68390119.561644003</v>
      </c>
      <c r="P1061" s="654"/>
    </row>
    <row r="1062" spans="1:16">
      <c r="A1062" s="319" t="str">
        <f t="shared" si="198"/>
        <v>23</v>
      </c>
      <c r="B1062" s="253" t="str">
        <f t="shared" si="199"/>
        <v>2026-02</v>
      </c>
      <c r="C1062" s="253">
        <f t="shared" si="202"/>
        <v>365</v>
      </c>
      <c r="D1062" s="350">
        <v>46075</v>
      </c>
      <c r="E1062" s="674">
        <f t="shared" si="195"/>
        <v>3.3000000000000002E-2</v>
      </c>
      <c r="F1062" s="672">
        <v>1.2999999999999999E-2</v>
      </c>
      <c r="G1062" s="672">
        <f t="shared" si="205"/>
        <v>4.5999999999999999E-2</v>
      </c>
      <c r="H1062" s="302">
        <f t="shared" si="196"/>
        <v>247013.69863013699</v>
      </c>
      <c r="I1062" s="253">
        <f t="shared" si="197"/>
        <v>0</v>
      </c>
      <c r="J1062" s="394">
        <f t="shared" si="203"/>
        <v>50882986.392993651</v>
      </c>
      <c r="L1062" s="672">
        <f t="shared" si="200"/>
        <v>5.2999999999999999E-2</v>
      </c>
      <c r="M1062" s="302">
        <f t="shared" si="204"/>
        <v>290410.9589041096</v>
      </c>
      <c r="N1062" s="253">
        <f t="shared" si="201"/>
        <v>0</v>
      </c>
      <c r="O1062" s="394">
        <f t="shared" si="206"/>
        <v>68680530.520548105</v>
      </c>
      <c r="P1062" s="654"/>
    </row>
    <row r="1063" spans="1:16">
      <c r="A1063" s="319" t="str">
        <f t="shared" si="198"/>
        <v>24</v>
      </c>
      <c r="B1063" s="253" t="str">
        <f t="shared" si="199"/>
        <v>2026-02</v>
      </c>
      <c r="C1063" s="253">
        <f t="shared" si="202"/>
        <v>365</v>
      </c>
      <c r="D1063" s="350">
        <v>46076</v>
      </c>
      <c r="E1063" s="674">
        <f t="shared" si="195"/>
        <v>3.3000000000000002E-2</v>
      </c>
      <c r="F1063" s="672">
        <v>1.2999999999999999E-2</v>
      </c>
      <c r="G1063" s="672">
        <f t="shared" si="205"/>
        <v>4.5999999999999999E-2</v>
      </c>
      <c r="H1063" s="302">
        <f t="shared" si="196"/>
        <v>247013.69863013699</v>
      </c>
      <c r="I1063" s="253">
        <f t="shared" si="197"/>
        <v>0</v>
      </c>
      <c r="J1063" s="394">
        <f t="shared" si="203"/>
        <v>51130000.091623791</v>
      </c>
      <c r="L1063" s="672">
        <f t="shared" si="200"/>
        <v>5.2999999999999999E-2</v>
      </c>
      <c r="M1063" s="302">
        <f t="shared" si="204"/>
        <v>290410.9589041096</v>
      </c>
      <c r="N1063" s="253">
        <f t="shared" si="201"/>
        <v>0</v>
      </c>
      <c r="O1063" s="394">
        <f t="shared" si="206"/>
        <v>68970941.479452208</v>
      </c>
      <c r="P1063" s="654"/>
    </row>
    <row r="1064" spans="1:16">
      <c r="A1064" s="319" t="str">
        <f t="shared" si="198"/>
        <v>25</v>
      </c>
      <c r="B1064" s="253" t="str">
        <f t="shared" si="199"/>
        <v>2026-02</v>
      </c>
      <c r="C1064" s="253">
        <f t="shared" si="202"/>
        <v>365</v>
      </c>
      <c r="D1064" s="350">
        <v>46077</v>
      </c>
      <c r="E1064" s="674">
        <f t="shared" si="195"/>
        <v>3.3000000000000002E-2</v>
      </c>
      <c r="F1064" s="672">
        <v>1.2999999999999999E-2</v>
      </c>
      <c r="G1064" s="672">
        <f t="shared" si="205"/>
        <v>4.5999999999999999E-2</v>
      </c>
      <c r="H1064" s="302">
        <f t="shared" si="196"/>
        <v>247013.69863013699</v>
      </c>
      <c r="I1064" s="253">
        <f t="shared" si="197"/>
        <v>0</v>
      </c>
      <c r="J1064" s="394">
        <f t="shared" si="203"/>
        <v>51377013.79025393</v>
      </c>
      <c r="L1064" s="672">
        <f t="shared" si="200"/>
        <v>5.2999999999999999E-2</v>
      </c>
      <c r="M1064" s="302">
        <f t="shared" si="204"/>
        <v>290410.9589041096</v>
      </c>
      <c r="N1064" s="253">
        <f t="shared" si="201"/>
        <v>0</v>
      </c>
      <c r="O1064" s="394">
        <f t="shared" si="206"/>
        <v>69261352.43835631</v>
      </c>
      <c r="P1064" s="654"/>
    </row>
    <row r="1065" spans="1:16">
      <c r="A1065" s="319" t="str">
        <f t="shared" si="198"/>
        <v>26</v>
      </c>
      <c r="B1065" s="253" t="str">
        <f t="shared" si="199"/>
        <v>2026-02</v>
      </c>
      <c r="C1065" s="253">
        <f t="shared" si="202"/>
        <v>365</v>
      </c>
      <c r="D1065" s="350">
        <v>46078</v>
      </c>
      <c r="E1065" s="674">
        <f t="shared" si="195"/>
        <v>3.3000000000000002E-2</v>
      </c>
      <c r="F1065" s="672">
        <v>1.2999999999999999E-2</v>
      </c>
      <c r="G1065" s="672">
        <f t="shared" si="205"/>
        <v>4.5999999999999999E-2</v>
      </c>
      <c r="H1065" s="302">
        <f t="shared" si="196"/>
        <v>247013.69863013699</v>
      </c>
      <c r="I1065" s="253">
        <f t="shared" si="197"/>
        <v>0</v>
      </c>
      <c r="J1065" s="394">
        <f t="shared" si="203"/>
        <v>51624027.488884069</v>
      </c>
      <c r="L1065" s="672">
        <f t="shared" si="200"/>
        <v>5.2999999999999999E-2</v>
      </c>
      <c r="M1065" s="302">
        <f t="shared" si="204"/>
        <v>290410.9589041096</v>
      </c>
      <c r="N1065" s="253">
        <f t="shared" si="201"/>
        <v>0</v>
      </c>
      <c r="O1065" s="394">
        <f t="shared" si="206"/>
        <v>69551763.397260413</v>
      </c>
      <c r="P1065" s="654"/>
    </row>
    <row r="1066" spans="1:16">
      <c r="A1066" s="319" t="str">
        <f t="shared" si="198"/>
        <v>27</v>
      </c>
      <c r="B1066" s="253" t="str">
        <f t="shared" si="199"/>
        <v>2026-02</v>
      </c>
      <c r="C1066" s="253">
        <f t="shared" si="202"/>
        <v>365</v>
      </c>
      <c r="D1066" s="350">
        <v>46079</v>
      </c>
      <c r="E1066" s="674">
        <f t="shared" si="195"/>
        <v>3.3000000000000002E-2</v>
      </c>
      <c r="F1066" s="672">
        <v>1.2999999999999999E-2</v>
      </c>
      <c r="G1066" s="672">
        <f t="shared" si="205"/>
        <v>4.5999999999999999E-2</v>
      </c>
      <c r="H1066" s="302">
        <f t="shared" si="196"/>
        <v>247013.69863013699</v>
      </c>
      <c r="I1066" s="253">
        <f t="shared" si="197"/>
        <v>0</v>
      </c>
      <c r="J1066" s="394">
        <f t="shared" si="203"/>
        <v>51871041.187514208</v>
      </c>
      <c r="L1066" s="672">
        <f t="shared" si="200"/>
        <v>5.2999999999999999E-2</v>
      </c>
      <c r="M1066" s="302">
        <f t="shared" si="204"/>
        <v>290410.9589041096</v>
      </c>
      <c r="N1066" s="253">
        <f t="shared" si="201"/>
        <v>0</v>
      </c>
      <c r="O1066" s="394">
        <f t="shared" si="206"/>
        <v>69842174.356164515</v>
      </c>
      <c r="P1066" s="654"/>
    </row>
    <row r="1067" spans="1:16">
      <c r="A1067" s="319" t="str">
        <f t="shared" si="198"/>
        <v>28</v>
      </c>
      <c r="B1067" s="253" t="str">
        <f t="shared" si="199"/>
        <v>2026-02</v>
      </c>
      <c r="C1067" s="253">
        <f t="shared" si="202"/>
        <v>365</v>
      </c>
      <c r="D1067" s="350">
        <v>46080</v>
      </c>
      <c r="E1067" s="674">
        <f t="shared" si="195"/>
        <v>3.3000000000000002E-2</v>
      </c>
      <c r="F1067" s="672">
        <v>1.2999999999999999E-2</v>
      </c>
      <c r="G1067" s="672">
        <f t="shared" si="205"/>
        <v>4.5999999999999999E-2</v>
      </c>
      <c r="H1067" s="302">
        <f t="shared" si="196"/>
        <v>247013.69863013699</v>
      </c>
      <c r="I1067" s="253">
        <f t="shared" si="197"/>
        <v>0</v>
      </c>
      <c r="J1067" s="394">
        <f t="shared" si="203"/>
        <v>52118054.886144347</v>
      </c>
      <c r="L1067" s="672">
        <f t="shared" si="200"/>
        <v>5.2999999999999999E-2</v>
      </c>
      <c r="M1067" s="302">
        <f t="shared" si="204"/>
        <v>290410.9589041096</v>
      </c>
      <c r="N1067" s="253">
        <f t="shared" si="201"/>
        <v>0</v>
      </c>
      <c r="O1067" s="394">
        <f t="shared" si="206"/>
        <v>70132585.315068617</v>
      </c>
      <c r="P1067" s="654"/>
    </row>
    <row r="1068" spans="1:16">
      <c r="A1068" s="319" t="str">
        <f t="shared" si="198"/>
        <v>01</v>
      </c>
      <c r="B1068" s="253" t="str">
        <f t="shared" si="199"/>
        <v>2026-02</v>
      </c>
      <c r="C1068" s="253">
        <f t="shared" si="202"/>
        <v>365</v>
      </c>
      <c r="D1068" s="350">
        <v>46081</v>
      </c>
      <c r="E1068" s="674">
        <f t="shared" si="195"/>
        <v>3.3000000000000002E-2</v>
      </c>
      <c r="F1068" s="672">
        <v>1.2999999999999999E-2</v>
      </c>
      <c r="G1068" s="672">
        <f t="shared" si="205"/>
        <v>4.5999999999999999E-2</v>
      </c>
      <c r="H1068" s="302">
        <f t="shared" si="196"/>
        <v>247013.69863013699</v>
      </c>
      <c r="I1068" s="253">
        <f t="shared" si="197"/>
        <v>0</v>
      </c>
      <c r="J1068" s="394">
        <f t="shared" si="203"/>
        <v>52365068.584774487</v>
      </c>
      <c r="L1068" s="672">
        <f t="shared" si="200"/>
        <v>5.2999999999999999E-2</v>
      </c>
      <c r="M1068" s="302">
        <f t="shared" si="204"/>
        <v>290410.9589041096</v>
      </c>
      <c r="N1068" s="253">
        <f t="shared" si="201"/>
        <v>0</v>
      </c>
      <c r="O1068" s="394">
        <f t="shared" si="206"/>
        <v>70422996.27397272</v>
      </c>
      <c r="P1068" s="654"/>
    </row>
    <row r="1069" spans="1:16">
      <c r="A1069" s="319" t="str">
        <f t="shared" si="198"/>
        <v>02</v>
      </c>
      <c r="B1069" s="253" t="str">
        <f t="shared" si="199"/>
        <v>2026-03</v>
      </c>
      <c r="C1069" s="253">
        <f t="shared" si="202"/>
        <v>365</v>
      </c>
      <c r="D1069" s="350">
        <v>46082</v>
      </c>
      <c r="E1069" s="674">
        <f t="shared" si="195"/>
        <v>3.3000000000000002E-2</v>
      </c>
      <c r="F1069" s="672">
        <v>1.2999999999999999E-2</v>
      </c>
      <c r="G1069" s="672">
        <f t="shared" si="205"/>
        <v>4.5999999999999999E-2</v>
      </c>
      <c r="H1069" s="302">
        <f t="shared" si="196"/>
        <v>247013.69863013699</v>
      </c>
      <c r="I1069" s="253">
        <f t="shared" si="197"/>
        <v>0</v>
      </c>
      <c r="J1069" s="394">
        <f t="shared" si="203"/>
        <v>52612082.283404626</v>
      </c>
      <c r="L1069" s="672">
        <f t="shared" si="200"/>
        <v>5.2999999999999999E-2</v>
      </c>
      <c r="M1069" s="302">
        <f t="shared" si="204"/>
        <v>290410.9589041096</v>
      </c>
      <c r="N1069" s="253">
        <f t="shared" si="201"/>
        <v>0</v>
      </c>
      <c r="O1069" s="394">
        <f t="shared" si="206"/>
        <v>70713407.232876822</v>
      </c>
      <c r="P1069" s="654"/>
    </row>
    <row r="1070" spans="1:16">
      <c r="A1070" s="319" t="str">
        <f t="shared" si="198"/>
        <v>03</v>
      </c>
      <c r="B1070" s="253" t="str">
        <f t="shared" si="199"/>
        <v>2026-03</v>
      </c>
      <c r="C1070" s="253">
        <f t="shared" si="202"/>
        <v>365</v>
      </c>
      <c r="D1070" s="350">
        <v>46083</v>
      </c>
      <c r="E1070" s="674">
        <f t="shared" si="195"/>
        <v>3.3000000000000002E-2</v>
      </c>
      <c r="F1070" s="672">
        <v>1.2999999999999999E-2</v>
      </c>
      <c r="G1070" s="672">
        <f t="shared" si="205"/>
        <v>4.5999999999999999E-2</v>
      </c>
      <c r="H1070" s="302">
        <f t="shared" si="196"/>
        <v>247013.69863013699</v>
      </c>
      <c r="I1070" s="253">
        <f t="shared" si="197"/>
        <v>0</v>
      </c>
      <c r="J1070" s="394">
        <f t="shared" si="203"/>
        <v>52859095.982034765</v>
      </c>
      <c r="L1070" s="672">
        <f t="shared" si="200"/>
        <v>5.2999999999999999E-2</v>
      </c>
      <c r="M1070" s="302">
        <f t="shared" si="204"/>
        <v>290410.9589041096</v>
      </c>
      <c r="N1070" s="253">
        <f t="shared" si="201"/>
        <v>0</v>
      </c>
      <c r="O1070" s="394">
        <f t="shared" si="206"/>
        <v>71003818.191780925</v>
      </c>
      <c r="P1070" s="654"/>
    </row>
    <row r="1071" spans="1:16">
      <c r="A1071" s="319" t="str">
        <f t="shared" si="198"/>
        <v>04</v>
      </c>
      <c r="B1071" s="253" t="str">
        <f t="shared" si="199"/>
        <v>2026-03</v>
      </c>
      <c r="C1071" s="253">
        <f t="shared" si="202"/>
        <v>365</v>
      </c>
      <c r="D1071" s="350">
        <v>46084</v>
      </c>
      <c r="E1071" s="674">
        <f t="shared" si="195"/>
        <v>3.3000000000000002E-2</v>
      </c>
      <c r="F1071" s="672">
        <v>1.2999999999999999E-2</v>
      </c>
      <c r="G1071" s="672">
        <f t="shared" si="205"/>
        <v>4.5999999999999999E-2</v>
      </c>
      <c r="H1071" s="302">
        <f t="shared" si="196"/>
        <v>247013.69863013699</v>
      </c>
      <c r="I1071" s="253">
        <f t="shared" si="197"/>
        <v>0</v>
      </c>
      <c r="J1071" s="394">
        <f t="shared" si="203"/>
        <v>53106109.680664904</v>
      </c>
      <c r="L1071" s="672">
        <f t="shared" si="200"/>
        <v>5.2999999999999999E-2</v>
      </c>
      <c r="M1071" s="302">
        <f t="shared" si="204"/>
        <v>290410.9589041096</v>
      </c>
      <c r="N1071" s="253">
        <f t="shared" si="201"/>
        <v>0</v>
      </c>
      <c r="O1071" s="394">
        <f t="shared" si="206"/>
        <v>71294229.150685027</v>
      </c>
      <c r="P1071" s="654"/>
    </row>
    <row r="1072" spans="1:16">
      <c r="A1072" s="319" t="str">
        <f t="shared" si="198"/>
        <v>05</v>
      </c>
      <c r="B1072" s="253" t="str">
        <f t="shared" si="199"/>
        <v>2026-03</v>
      </c>
      <c r="C1072" s="253">
        <f t="shared" si="202"/>
        <v>365</v>
      </c>
      <c r="D1072" s="350">
        <v>46085</v>
      </c>
      <c r="E1072" s="674">
        <f t="shared" si="195"/>
        <v>3.3000000000000002E-2</v>
      </c>
      <c r="F1072" s="672">
        <v>1.2999999999999999E-2</v>
      </c>
      <c r="G1072" s="672">
        <f t="shared" si="205"/>
        <v>4.5999999999999999E-2</v>
      </c>
      <c r="H1072" s="302">
        <f t="shared" si="196"/>
        <v>247013.69863013699</v>
      </c>
      <c r="I1072" s="253">
        <f t="shared" si="197"/>
        <v>0</v>
      </c>
      <c r="J1072" s="394">
        <f t="shared" si="203"/>
        <v>53353123.379295044</v>
      </c>
      <c r="L1072" s="672">
        <f t="shared" si="200"/>
        <v>5.2999999999999999E-2</v>
      </c>
      <c r="M1072" s="302">
        <f t="shared" si="204"/>
        <v>290410.9589041096</v>
      </c>
      <c r="N1072" s="253">
        <f t="shared" si="201"/>
        <v>0</v>
      </c>
      <c r="O1072" s="394">
        <f t="shared" si="206"/>
        <v>71584640.10958913</v>
      </c>
      <c r="P1072" s="654"/>
    </row>
    <row r="1073" spans="1:16">
      <c r="A1073" s="319" t="str">
        <f t="shared" si="198"/>
        <v>06</v>
      </c>
      <c r="B1073" s="253" t="str">
        <f t="shared" si="199"/>
        <v>2026-03</v>
      </c>
      <c r="C1073" s="253">
        <f t="shared" si="202"/>
        <v>365</v>
      </c>
      <c r="D1073" s="350">
        <v>46086</v>
      </c>
      <c r="E1073" s="674">
        <f t="shared" si="195"/>
        <v>3.3000000000000002E-2</v>
      </c>
      <c r="F1073" s="672">
        <v>1.2999999999999999E-2</v>
      </c>
      <c r="G1073" s="672">
        <f t="shared" si="205"/>
        <v>4.5999999999999999E-2</v>
      </c>
      <c r="H1073" s="302">
        <f t="shared" si="196"/>
        <v>247013.69863013699</v>
      </c>
      <c r="I1073" s="253">
        <f t="shared" si="197"/>
        <v>0</v>
      </c>
      <c r="J1073" s="394">
        <f t="shared" si="203"/>
        <v>53600137.077925183</v>
      </c>
      <c r="L1073" s="672">
        <f t="shared" si="200"/>
        <v>5.2999999999999999E-2</v>
      </c>
      <c r="M1073" s="302">
        <f t="shared" si="204"/>
        <v>290410.9589041096</v>
      </c>
      <c r="N1073" s="253">
        <f t="shared" si="201"/>
        <v>0</v>
      </c>
      <c r="O1073" s="394">
        <f t="shared" si="206"/>
        <v>71875051.068493232</v>
      </c>
      <c r="P1073" s="654"/>
    </row>
    <row r="1074" spans="1:16">
      <c r="A1074" s="319" t="str">
        <f t="shared" si="198"/>
        <v>07</v>
      </c>
      <c r="B1074" s="253" t="str">
        <f t="shared" si="199"/>
        <v>2026-03</v>
      </c>
      <c r="C1074" s="253">
        <f t="shared" si="202"/>
        <v>365</v>
      </c>
      <c r="D1074" s="350">
        <v>46087</v>
      </c>
      <c r="E1074" s="674">
        <f t="shared" si="195"/>
        <v>3.3000000000000002E-2</v>
      </c>
      <c r="F1074" s="672">
        <v>1.2999999999999999E-2</v>
      </c>
      <c r="G1074" s="672">
        <f t="shared" si="205"/>
        <v>4.5999999999999999E-2</v>
      </c>
      <c r="H1074" s="302">
        <f t="shared" si="196"/>
        <v>247013.69863013699</v>
      </c>
      <c r="I1074" s="253">
        <f t="shared" si="197"/>
        <v>0</v>
      </c>
      <c r="J1074" s="394">
        <f t="shared" si="203"/>
        <v>53847150.776555322</v>
      </c>
      <c r="L1074" s="672">
        <f t="shared" si="200"/>
        <v>5.2999999999999999E-2</v>
      </c>
      <c r="M1074" s="302">
        <f t="shared" si="204"/>
        <v>290410.9589041096</v>
      </c>
      <c r="N1074" s="253">
        <f t="shared" si="201"/>
        <v>0</v>
      </c>
      <c r="O1074" s="394">
        <f t="shared" si="206"/>
        <v>72165462.027397335</v>
      </c>
      <c r="P1074" s="654"/>
    </row>
    <row r="1075" spans="1:16">
      <c r="A1075" s="319" t="str">
        <f t="shared" si="198"/>
        <v>08</v>
      </c>
      <c r="B1075" s="253" t="str">
        <f t="shared" si="199"/>
        <v>2026-03</v>
      </c>
      <c r="C1075" s="253">
        <f t="shared" si="202"/>
        <v>365</v>
      </c>
      <c r="D1075" s="350">
        <v>46088</v>
      </c>
      <c r="E1075" s="674">
        <f t="shared" si="195"/>
        <v>3.3000000000000002E-2</v>
      </c>
      <c r="F1075" s="672">
        <v>1.2999999999999999E-2</v>
      </c>
      <c r="G1075" s="672">
        <f t="shared" si="205"/>
        <v>4.5999999999999999E-2</v>
      </c>
      <c r="H1075" s="302">
        <f t="shared" si="196"/>
        <v>247013.69863013699</v>
      </c>
      <c r="I1075" s="253">
        <f t="shared" si="197"/>
        <v>0</v>
      </c>
      <c r="J1075" s="394">
        <f t="shared" si="203"/>
        <v>54094164.475185461</v>
      </c>
      <c r="L1075" s="672">
        <f t="shared" si="200"/>
        <v>5.2999999999999999E-2</v>
      </c>
      <c r="M1075" s="302">
        <f t="shared" si="204"/>
        <v>290410.9589041096</v>
      </c>
      <c r="N1075" s="253">
        <f t="shared" si="201"/>
        <v>0</v>
      </c>
      <c r="O1075" s="394">
        <f t="shared" si="206"/>
        <v>72455872.986301437</v>
      </c>
      <c r="P1075" s="654"/>
    </row>
    <row r="1076" spans="1:16">
      <c r="A1076" s="319" t="str">
        <f t="shared" si="198"/>
        <v>09</v>
      </c>
      <c r="B1076" s="253" t="str">
        <f t="shared" si="199"/>
        <v>2026-03</v>
      </c>
      <c r="C1076" s="253">
        <f t="shared" si="202"/>
        <v>365</v>
      </c>
      <c r="D1076" s="350">
        <v>46089</v>
      </c>
      <c r="E1076" s="674">
        <f t="shared" ref="E1076:E1099" si="207">+E1075</f>
        <v>3.3000000000000002E-2</v>
      </c>
      <c r="F1076" s="672">
        <v>1.2999999999999999E-2</v>
      </c>
      <c r="G1076" s="672">
        <f t="shared" si="205"/>
        <v>4.5999999999999999E-2</v>
      </c>
      <c r="H1076" s="302">
        <f t="shared" si="196"/>
        <v>247013.69863013699</v>
      </c>
      <c r="I1076" s="253">
        <f t="shared" si="197"/>
        <v>0</v>
      </c>
      <c r="J1076" s="394">
        <f t="shared" si="203"/>
        <v>54341178.173815601</v>
      </c>
      <c r="L1076" s="672">
        <f t="shared" si="200"/>
        <v>5.2999999999999999E-2</v>
      </c>
      <c r="M1076" s="302">
        <f t="shared" si="204"/>
        <v>290410.9589041096</v>
      </c>
      <c r="N1076" s="253">
        <f t="shared" si="201"/>
        <v>0</v>
      </c>
      <c r="O1076" s="394">
        <f t="shared" si="206"/>
        <v>72746283.945205539</v>
      </c>
      <c r="P1076" s="654"/>
    </row>
    <row r="1077" spans="1:16">
      <c r="A1077" s="319" t="str">
        <f t="shared" si="198"/>
        <v>10</v>
      </c>
      <c r="B1077" s="253" t="str">
        <f t="shared" si="199"/>
        <v>2026-03</v>
      </c>
      <c r="C1077" s="253">
        <f t="shared" si="202"/>
        <v>365</v>
      </c>
      <c r="D1077" s="350">
        <v>46090</v>
      </c>
      <c r="E1077" s="674">
        <f t="shared" si="207"/>
        <v>3.3000000000000002E-2</v>
      </c>
      <c r="F1077" s="672">
        <v>1.2999999999999999E-2</v>
      </c>
      <c r="G1077" s="672">
        <f t="shared" si="205"/>
        <v>4.5999999999999999E-2</v>
      </c>
      <c r="H1077" s="302">
        <f t="shared" ref="H1077:H1099" si="208">$P$819*$G1077/C1077*(D1077-D1076)</f>
        <v>247013.69863013699</v>
      </c>
      <c r="I1077" s="253">
        <f t="shared" si="197"/>
        <v>0</v>
      </c>
      <c r="J1077" s="394">
        <f t="shared" si="203"/>
        <v>54588191.87244574</v>
      </c>
      <c r="L1077" s="672">
        <f t="shared" si="200"/>
        <v>5.2999999999999999E-2</v>
      </c>
      <c r="M1077" s="302">
        <f t="shared" si="204"/>
        <v>290410.9589041096</v>
      </c>
      <c r="N1077" s="253">
        <f t="shared" si="201"/>
        <v>0</v>
      </c>
      <c r="O1077" s="394">
        <f t="shared" si="206"/>
        <v>73036694.904109642</v>
      </c>
      <c r="P1077" s="654"/>
    </row>
    <row r="1078" spans="1:16">
      <c r="A1078" s="319" t="str">
        <f t="shared" si="198"/>
        <v>11</v>
      </c>
      <c r="B1078" s="253" t="str">
        <f t="shared" si="199"/>
        <v>2026-03</v>
      </c>
      <c r="C1078" s="253">
        <f t="shared" si="202"/>
        <v>365</v>
      </c>
      <c r="D1078" s="350">
        <v>46091</v>
      </c>
      <c r="E1078" s="674">
        <f t="shared" si="207"/>
        <v>3.3000000000000002E-2</v>
      </c>
      <c r="F1078" s="672">
        <v>1.2999999999999999E-2</v>
      </c>
      <c r="G1078" s="672">
        <f t="shared" si="205"/>
        <v>4.5999999999999999E-2</v>
      </c>
      <c r="H1078" s="302">
        <f t="shared" si="208"/>
        <v>247013.69863013699</v>
      </c>
      <c r="I1078" s="253">
        <f t="shared" si="197"/>
        <v>0</v>
      </c>
      <c r="J1078" s="394">
        <f t="shared" si="203"/>
        <v>54835205.571075879</v>
      </c>
      <c r="L1078" s="672">
        <f t="shared" si="200"/>
        <v>5.2999999999999999E-2</v>
      </c>
      <c r="M1078" s="302">
        <f t="shared" si="204"/>
        <v>290410.9589041096</v>
      </c>
      <c r="N1078" s="253">
        <f t="shared" si="201"/>
        <v>0</v>
      </c>
      <c r="O1078" s="394">
        <f t="shared" si="206"/>
        <v>73327105.863013744</v>
      </c>
      <c r="P1078" s="654"/>
    </row>
    <row r="1079" spans="1:16">
      <c r="A1079" s="319" t="str">
        <f t="shared" si="198"/>
        <v>12</v>
      </c>
      <c r="B1079" s="253" t="str">
        <f t="shared" si="199"/>
        <v>2026-03</v>
      </c>
      <c r="C1079" s="253">
        <f t="shared" si="202"/>
        <v>365</v>
      </c>
      <c r="D1079" s="350">
        <v>46092</v>
      </c>
      <c r="E1079" s="674">
        <f t="shared" si="207"/>
        <v>3.3000000000000002E-2</v>
      </c>
      <c r="F1079" s="672">
        <v>1.2999999999999999E-2</v>
      </c>
      <c r="G1079" s="672">
        <f t="shared" si="205"/>
        <v>4.5999999999999999E-2</v>
      </c>
      <c r="H1079" s="302">
        <f t="shared" si="208"/>
        <v>247013.69863013699</v>
      </c>
      <c r="I1079" s="253">
        <f t="shared" si="197"/>
        <v>0</v>
      </c>
      <c r="J1079" s="394">
        <f t="shared" si="203"/>
        <v>55082219.269706018</v>
      </c>
      <c r="L1079" s="672">
        <f t="shared" si="200"/>
        <v>5.2999999999999999E-2</v>
      </c>
      <c r="M1079" s="302">
        <f t="shared" si="204"/>
        <v>290410.9589041096</v>
      </c>
      <c r="N1079" s="253">
        <f t="shared" si="201"/>
        <v>0</v>
      </c>
      <c r="O1079" s="394">
        <f t="shared" si="206"/>
        <v>73617516.821917847</v>
      </c>
      <c r="P1079" s="654"/>
    </row>
    <row r="1080" spans="1:16">
      <c r="A1080" s="319" t="str">
        <f t="shared" si="198"/>
        <v>13</v>
      </c>
      <c r="B1080" s="253" t="str">
        <f t="shared" si="199"/>
        <v>2026-03</v>
      </c>
      <c r="C1080" s="253">
        <f t="shared" si="202"/>
        <v>365</v>
      </c>
      <c r="D1080" s="350">
        <v>46093</v>
      </c>
      <c r="E1080" s="674">
        <f t="shared" si="207"/>
        <v>3.3000000000000002E-2</v>
      </c>
      <c r="F1080" s="672">
        <v>1.2999999999999999E-2</v>
      </c>
      <c r="G1080" s="672">
        <f t="shared" si="205"/>
        <v>4.5999999999999999E-2</v>
      </c>
      <c r="H1080" s="302">
        <f t="shared" si="208"/>
        <v>247013.69863013699</v>
      </c>
      <c r="I1080" s="253">
        <f t="shared" si="197"/>
        <v>0</v>
      </c>
      <c r="J1080" s="394">
        <f t="shared" si="203"/>
        <v>55329232.968336158</v>
      </c>
      <c r="L1080" s="672">
        <f t="shared" si="200"/>
        <v>5.2999999999999999E-2</v>
      </c>
      <c r="M1080" s="302">
        <f t="shared" si="204"/>
        <v>290410.9589041096</v>
      </c>
      <c r="N1080" s="253">
        <f t="shared" si="201"/>
        <v>0</v>
      </c>
      <c r="O1080" s="394">
        <f t="shared" si="206"/>
        <v>73907927.780821949</v>
      </c>
      <c r="P1080" s="654"/>
    </row>
    <row r="1081" spans="1:16">
      <c r="A1081" s="319" t="str">
        <f t="shared" si="198"/>
        <v>14</v>
      </c>
      <c r="B1081" s="253" t="str">
        <f t="shared" si="199"/>
        <v>2026-03</v>
      </c>
      <c r="C1081" s="253">
        <f t="shared" si="202"/>
        <v>365</v>
      </c>
      <c r="D1081" s="350">
        <v>46094</v>
      </c>
      <c r="E1081" s="674">
        <f t="shared" si="207"/>
        <v>3.3000000000000002E-2</v>
      </c>
      <c r="F1081" s="672">
        <v>1.2999999999999999E-2</v>
      </c>
      <c r="G1081" s="672">
        <f t="shared" si="205"/>
        <v>4.5999999999999999E-2</v>
      </c>
      <c r="H1081" s="302">
        <f t="shared" si="208"/>
        <v>247013.69863013699</v>
      </c>
      <c r="I1081" s="253">
        <f t="shared" si="197"/>
        <v>0</v>
      </c>
      <c r="J1081" s="394">
        <f t="shared" si="203"/>
        <v>55576246.666966297</v>
      </c>
      <c r="L1081" s="672">
        <f t="shared" si="200"/>
        <v>5.2999999999999999E-2</v>
      </c>
      <c r="M1081" s="302">
        <f t="shared" si="204"/>
        <v>290410.9589041096</v>
      </c>
      <c r="N1081" s="253">
        <f t="shared" si="201"/>
        <v>0</v>
      </c>
      <c r="O1081" s="394">
        <f t="shared" si="206"/>
        <v>74198338.739726052</v>
      </c>
      <c r="P1081" s="654"/>
    </row>
    <row r="1082" spans="1:16">
      <c r="A1082" s="319" t="str">
        <f t="shared" si="198"/>
        <v>15</v>
      </c>
      <c r="B1082" s="253" t="str">
        <f t="shared" si="199"/>
        <v>2026-03</v>
      </c>
      <c r="C1082" s="253">
        <f t="shared" si="202"/>
        <v>365</v>
      </c>
      <c r="D1082" s="350">
        <v>46095</v>
      </c>
      <c r="E1082" s="674">
        <f t="shared" si="207"/>
        <v>3.3000000000000002E-2</v>
      </c>
      <c r="F1082" s="672">
        <v>1.2999999999999999E-2</v>
      </c>
      <c r="G1082" s="672">
        <f t="shared" si="205"/>
        <v>4.5999999999999999E-2</v>
      </c>
      <c r="H1082" s="302">
        <f t="shared" si="208"/>
        <v>247013.69863013699</v>
      </c>
      <c r="I1082" s="253">
        <f t="shared" si="197"/>
        <v>0</v>
      </c>
      <c r="J1082" s="394">
        <f t="shared" si="203"/>
        <v>55823260.365596436</v>
      </c>
      <c r="L1082" s="672">
        <f t="shared" si="200"/>
        <v>5.2999999999999999E-2</v>
      </c>
      <c r="M1082" s="302">
        <f t="shared" si="204"/>
        <v>290410.9589041096</v>
      </c>
      <c r="N1082" s="253">
        <f t="shared" si="201"/>
        <v>0</v>
      </c>
      <c r="O1082" s="394">
        <f t="shared" si="206"/>
        <v>74488749.698630154</v>
      </c>
      <c r="P1082" s="654"/>
    </row>
    <row r="1083" spans="1:16">
      <c r="A1083" s="319" t="str">
        <f t="shared" si="198"/>
        <v>16</v>
      </c>
      <c r="B1083" s="253" t="str">
        <f t="shared" si="199"/>
        <v>2026-03</v>
      </c>
      <c r="C1083" s="253">
        <f t="shared" si="202"/>
        <v>365</v>
      </c>
      <c r="D1083" s="350">
        <v>46096</v>
      </c>
      <c r="E1083" s="674">
        <f t="shared" si="207"/>
        <v>3.3000000000000002E-2</v>
      </c>
      <c r="F1083" s="672">
        <v>1.2999999999999999E-2</v>
      </c>
      <c r="G1083" s="672">
        <f t="shared" si="205"/>
        <v>4.5999999999999999E-2</v>
      </c>
      <c r="H1083" s="302">
        <f t="shared" si="208"/>
        <v>247013.69863013699</v>
      </c>
      <c r="I1083" s="253">
        <f t="shared" si="197"/>
        <v>0</v>
      </c>
      <c r="J1083" s="394">
        <f t="shared" si="203"/>
        <v>56070274.064226575</v>
      </c>
      <c r="L1083" s="672">
        <f t="shared" si="200"/>
        <v>5.2999999999999999E-2</v>
      </c>
      <c r="M1083" s="302">
        <f t="shared" si="204"/>
        <v>290410.9589041096</v>
      </c>
      <c r="N1083" s="253">
        <f t="shared" si="201"/>
        <v>0</v>
      </c>
      <c r="O1083" s="394">
        <f t="shared" si="206"/>
        <v>74779160.657534257</v>
      </c>
      <c r="P1083" s="654"/>
    </row>
    <row r="1084" spans="1:16">
      <c r="A1084" s="319" t="str">
        <f t="shared" si="198"/>
        <v>17</v>
      </c>
      <c r="B1084" s="253" t="str">
        <f t="shared" si="199"/>
        <v>2026-03</v>
      </c>
      <c r="C1084" s="253">
        <f t="shared" si="202"/>
        <v>365</v>
      </c>
      <c r="D1084" s="350">
        <v>46097</v>
      </c>
      <c r="E1084" s="674">
        <f t="shared" si="207"/>
        <v>3.3000000000000002E-2</v>
      </c>
      <c r="F1084" s="672">
        <v>1.2999999999999999E-2</v>
      </c>
      <c r="G1084" s="672">
        <f t="shared" si="205"/>
        <v>4.5999999999999999E-2</v>
      </c>
      <c r="H1084" s="302">
        <f t="shared" si="208"/>
        <v>247013.69863013699</v>
      </c>
      <c r="I1084" s="253">
        <f t="shared" si="197"/>
        <v>0</v>
      </c>
      <c r="J1084" s="394">
        <f t="shared" si="203"/>
        <v>56317287.762856714</v>
      </c>
      <c r="L1084" s="672">
        <f t="shared" si="200"/>
        <v>5.2999999999999999E-2</v>
      </c>
      <c r="M1084" s="302">
        <f t="shared" si="204"/>
        <v>290410.9589041096</v>
      </c>
      <c r="N1084" s="253">
        <f t="shared" si="201"/>
        <v>0</v>
      </c>
      <c r="O1084" s="394">
        <f t="shared" si="206"/>
        <v>75069571.616438359</v>
      </c>
      <c r="P1084" s="654"/>
    </row>
    <row r="1085" spans="1:16">
      <c r="A1085" s="319" t="str">
        <f t="shared" si="198"/>
        <v>18</v>
      </c>
      <c r="B1085" s="253" t="str">
        <f t="shared" si="199"/>
        <v>2026-03</v>
      </c>
      <c r="C1085" s="253">
        <f t="shared" si="202"/>
        <v>365</v>
      </c>
      <c r="D1085" s="350">
        <v>46098</v>
      </c>
      <c r="E1085" s="674">
        <f t="shared" si="207"/>
        <v>3.3000000000000002E-2</v>
      </c>
      <c r="F1085" s="672">
        <v>1.2999999999999999E-2</v>
      </c>
      <c r="G1085" s="672">
        <f t="shared" si="205"/>
        <v>4.5999999999999999E-2</v>
      </c>
      <c r="H1085" s="302">
        <f t="shared" si="208"/>
        <v>247013.69863013699</v>
      </c>
      <c r="I1085" s="253">
        <f t="shared" si="197"/>
        <v>0</v>
      </c>
      <c r="J1085" s="394">
        <f t="shared" si="203"/>
        <v>56564301.461486854</v>
      </c>
      <c r="L1085" s="672">
        <f t="shared" si="200"/>
        <v>5.2999999999999999E-2</v>
      </c>
      <c r="M1085" s="302">
        <f t="shared" si="204"/>
        <v>290410.9589041096</v>
      </c>
      <c r="N1085" s="253">
        <f t="shared" si="201"/>
        <v>0</v>
      </c>
      <c r="O1085" s="394">
        <f t="shared" si="206"/>
        <v>75359982.575342461</v>
      </c>
      <c r="P1085" s="654"/>
    </row>
    <row r="1086" spans="1:16">
      <c r="A1086" s="319" t="str">
        <f t="shared" si="198"/>
        <v>19</v>
      </c>
      <c r="B1086" s="253" t="str">
        <f t="shared" si="199"/>
        <v>2026-03</v>
      </c>
      <c r="C1086" s="253">
        <f t="shared" si="202"/>
        <v>365</v>
      </c>
      <c r="D1086" s="350">
        <v>46099</v>
      </c>
      <c r="E1086" s="674">
        <f t="shared" si="207"/>
        <v>3.3000000000000002E-2</v>
      </c>
      <c r="F1086" s="672">
        <v>1.2999999999999999E-2</v>
      </c>
      <c r="G1086" s="672">
        <f t="shared" si="205"/>
        <v>4.5999999999999999E-2</v>
      </c>
      <c r="H1086" s="302">
        <f t="shared" si="208"/>
        <v>247013.69863013699</v>
      </c>
      <c r="I1086" s="253">
        <f t="shared" si="197"/>
        <v>0</v>
      </c>
      <c r="J1086" s="394">
        <f t="shared" si="203"/>
        <v>56811315.160116993</v>
      </c>
      <c r="L1086" s="672">
        <f t="shared" si="200"/>
        <v>5.2999999999999999E-2</v>
      </c>
      <c r="M1086" s="302">
        <f t="shared" si="204"/>
        <v>290410.9589041096</v>
      </c>
      <c r="N1086" s="253">
        <f t="shared" si="201"/>
        <v>0</v>
      </c>
      <c r="O1086" s="394">
        <f t="shared" si="206"/>
        <v>75650393.534246564</v>
      </c>
      <c r="P1086" s="654"/>
    </row>
    <row r="1087" spans="1:16">
      <c r="A1087" s="319" t="str">
        <f t="shared" si="198"/>
        <v>20</v>
      </c>
      <c r="B1087" s="253" t="str">
        <f t="shared" si="199"/>
        <v>2026-03</v>
      </c>
      <c r="C1087" s="253">
        <f t="shared" si="202"/>
        <v>365</v>
      </c>
      <c r="D1087" s="350">
        <v>46100</v>
      </c>
      <c r="E1087" s="674">
        <f t="shared" si="207"/>
        <v>3.3000000000000002E-2</v>
      </c>
      <c r="F1087" s="672">
        <v>1.2999999999999999E-2</v>
      </c>
      <c r="G1087" s="672">
        <f t="shared" si="205"/>
        <v>4.5999999999999999E-2</v>
      </c>
      <c r="H1087" s="302">
        <f t="shared" si="208"/>
        <v>247013.69863013699</v>
      </c>
      <c r="I1087" s="253">
        <f t="shared" si="197"/>
        <v>0</v>
      </c>
      <c r="J1087" s="394">
        <f t="shared" si="203"/>
        <v>57058328.858747132</v>
      </c>
      <c r="L1087" s="672">
        <f t="shared" si="200"/>
        <v>5.2999999999999999E-2</v>
      </c>
      <c r="M1087" s="302">
        <f t="shared" si="204"/>
        <v>290410.9589041096</v>
      </c>
      <c r="N1087" s="253">
        <f t="shared" si="201"/>
        <v>0</v>
      </c>
      <c r="O1087" s="394">
        <f t="shared" si="206"/>
        <v>75940804.493150666</v>
      </c>
      <c r="P1087" s="654"/>
    </row>
    <row r="1088" spans="1:16">
      <c r="A1088" s="319" t="str">
        <f t="shared" si="198"/>
        <v>21</v>
      </c>
      <c r="B1088" s="253" t="str">
        <f t="shared" si="199"/>
        <v>2026-03</v>
      </c>
      <c r="C1088" s="253">
        <f t="shared" si="202"/>
        <v>365</v>
      </c>
      <c r="D1088" s="350">
        <v>46101</v>
      </c>
      <c r="E1088" s="674">
        <f t="shared" si="207"/>
        <v>3.3000000000000002E-2</v>
      </c>
      <c r="F1088" s="672">
        <v>1.2999999999999999E-2</v>
      </c>
      <c r="G1088" s="672">
        <f t="shared" si="205"/>
        <v>4.5999999999999999E-2</v>
      </c>
      <c r="H1088" s="302">
        <f t="shared" si="208"/>
        <v>247013.69863013699</v>
      </c>
      <c r="I1088" s="253">
        <f t="shared" si="197"/>
        <v>0</v>
      </c>
      <c r="J1088" s="394">
        <f t="shared" si="203"/>
        <v>57305342.557377271</v>
      </c>
      <c r="L1088" s="672">
        <f t="shared" si="200"/>
        <v>5.2999999999999999E-2</v>
      </c>
      <c r="M1088" s="302">
        <f t="shared" si="204"/>
        <v>290410.9589041096</v>
      </c>
      <c r="N1088" s="253">
        <f t="shared" si="201"/>
        <v>0</v>
      </c>
      <c r="O1088" s="394">
        <f t="shared" si="206"/>
        <v>76231215.452054769</v>
      </c>
      <c r="P1088" s="654"/>
    </row>
    <row r="1089" spans="1:16">
      <c r="A1089" s="319" t="str">
        <f t="shared" si="198"/>
        <v>22</v>
      </c>
      <c r="B1089" s="253" t="str">
        <f t="shared" si="199"/>
        <v>2026-03</v>
      </c>
      <c r="C1089" s="253">
        <f t="shared" si="202"/>
        <v>365</v>
      </c>
      <c r="D1089" s="350">
        <v>46102</v>
      </c>
      <c r="E1089" s="674">
        <f t="shared" si="207"/>
        <v>3.3000000000000002E-2</v>
      </c>
      <c r="F1089" s="672">
        <v>1.2999999999999999E-2</v>
      </c>
      <c r="G1089" s="672">
        <f t="shared" si="205"/>
        <v>4.5999999999999999E-2</v>
      </c>
      <c r="H1089" s="302">
        <f t="shared" si="208"/>
        <v>247013.69863013699</v>
      </c>
      <c r="I1089" s="253">
        <f t="shared" si="197"/>
        <v>0</v>
      </c>
      <c r="J1089" s="394">
        <f t="shared" si="203"/>
        <v>57552356.256007411</v>
      </c>
      <c r="L1089" s="672">
        <f t="shared" si="200"/>
        <v>5.2999999999999999E-2</v>
      </c>
      <c r="M1089" s="302">
        <f t="shared" si="204"/>
        <v>290410.9589041096</v>
      </c>
      <c r="N1089" s="253">
        <f t="shared" si="201"/>
        <v>0</v>
      </c>
      <c r="O1089" s="394">
        <f t="shared" si="206"/>
        <v>76521626.410958871</v>
      </c>
      <c r="P1089" s="654"/>
    </row>
    <row r="1090" spans="1:16">
      <c r="A1090" s="319" t="str">
        <f t="shared" si="198"/>
        <v>23</v>
      </c>
      <c r="B1090" s="253" t="str">
        <f t="shared" si="199"/>
        <v>2026-03</v>
      </c>
      <c r="C1090" s="253">
        <f t="shared" si="202"/>
        <v>365</v>
      </c>
      <c r="D1090" s="350">
        <v>46103</v>
      </c>
      <c r="E1090" s="674">
        <f t="shared" si="207"/>
        <v>3.3000000000000002E-2</v>
      </c>
      <c r="F1090" s="672">
        <v>1.2999999999999999E-2</v>
      </c>
      <c r="G1090" s="672">
        <f t="shared" si="205"/>
        <v>4.5999999999999999E-2</v>
      </c>
      <c r="H1090" s="302">
        <f t="shared" si="208"/>
        <v>247013.69863013699</v>
      </c>
      <c r="I1090" s="253">
        <f t="shared" si="197"/>
        <v>0</v>
      </c>
      <c r="J1090" s="394">
        <f t="shared" si="203"/>
        <v>57799369.95463755</v>
      </c>
      <c r="L1090" s="672">
        <f t="shared" si="200"/>
        <v>5.2999999999999999E-2</v>
      </c>
      <c r="M1090" s="302">
        <f t="shared" si="204"/>
        <v>290410.9589041096</v>
      </c>
      <c r="N1090" s="253">
        <f t="shared" si="201"/>
        <v>0</v>
      </c>
      <c r="O1090" s="394">
        <f t="shared" si="206"/>
        <v>76812037.369862974</v>
      </c>
      <c r="P1090" s="654"/>
    </row>
    <row r="1091" spans="1:16">
      <c r="A1091" s="319" t="str">
        <f t="shared" si="198"/>
        <v>24</v>
      </c>
      <c r="B1091" s="253" t="str">
        <f t="shared" si="199"/>
        <v>2026-03</v>
      </c>
      <c r="C1091" s="253">
        <f t="shared" si="202"/>
        <v>365</v>
      </c>
      <c r="D1091" s="350">
        <v>46104</v>
      </c>
      <c r="E1091" s="674">
        <f t="shared" si="207"/>
        <v>3.3000000000000002E-2</v>
      </c>
      <c r="F1091" s="672">
        <v>1.2999999999999999E-2</v>
      </c>
      <c r="G1091" s="672">
        <f t="shared" si="205"/>
        <v>4.5999999999999999E-2</v>
      </c>
      <c r="H1091" s="302">
        <f t="shared" si="208"/>
        <v>247013.69863013699</v>
      </c>
      <c r="I1091" s="253">
        <f t="shared" ref="I1091:I1099" si="209">IFERROR(VLOOKUP(D1091*1,R:U,4,0),0)</f>
        <v>0</v>
      </c>
      <c r="J1091" s="394">
        <f t="shared" si="203"/>
        <v>58046383.653267689</v>
      </c>
      <c r="L1091" s="672">
        <f t="shared" si="200"/>
        <v>5.2999999999999999E-2</v>
      </c>
      <c r="M1091" s="302">
        <f t="shared" si="204"/>
        <v>290410.9589041096</v>
      </c>
      <c r="N1091" s="253">
        <f t="shared" si="201"/>
        <v>0</v>
      </c>
      <c r="O1091" s="394">
        <f t="shared" si="206"/>
        <v>77102448.328767076</v>
      </c>
      <c r="P1091" s="654"/>
    </row>
    <row r="1092" spans="1:16">
      <c r="A1092" s="319" t="str">
        <f t="shared" ref="A1092:A1099" si="210">TEXT(D1092+1,"dd")</f>
        <v>25</v>
      </c>
      <c r="B1092" s="253" t="str">
        <f t="shared" ref="B1092:B1099" si="211">TEXT(D1092,"yyyy-mm")</f>
        <v>2026-03</v>
      </c>
      <c r="C1092" s="253">
        <f t="shared" si="202"/>
        <v>365</v>
      </c>
      <c r="D1092" s="350">
        <v>46105</v>
      </c>
      <c r="E1092" s="674">
        <f t="shared" si="207"/>
        <v>3.3000000000000002E-2</v>
      </c>
      <c r="F1092" s="672">
        <v>1.2999999999999999E-2</v>
      </c>
      <c r="G1092" s="672">
        <f t="shared" si="205"/>
        <v>4.5999999999999999E-2</v>
      </c>
      <c r="H1092" s="302">
        <f t="shared" si="208"/>
        <v>247013.69863013699</v>
      </c>
      <c r="I1092" s="253">
        <f t="shared" si="209"/>
        <v>0</v>
      </c>
      <c r="J1092" s="394">
        <f t="shared" si="203"/>
        <v>58293397.351897828</v>
      </c>
      <c r="L1092" s="672">
        <f t="shared" ref="L1092:L1099" si="212">$C$1</f>
        <v>5.2999999999999999E-2</v>
      </c>
      <c r="M1092" s="302">
        <f t="shared" si="204"/>
        <v>290410.9589041096</v>
      </c>
      <c r="N1092" s="253">
        <f t="shared" ref="N1092:N1099" si="213">I1092</f>
        <v>0</v>
      </c>
      <c r="O1092" s="394">
        <f t="shared" si="206"/>
        <v>77392859.287671179</v>
      </c>
      <c r="P1092" s="654"/>
    </row>
    <row r="1093" spans="1:16">
      <c r="A1093" s="319" t="str">
        <f t="shared" si="210"/>
        <v>26</v>
      </c>
      <c r="B1093" s="253" t="str">
        <f t="shared" si="211"/>
        <v>2026-03</v>
      </c>
      <c r="C1093" s="253">
        <f t="shared" ref="C1093:C1099" si="214">TEXT(YEAR(D1093)&amp;"-12-31","yyyy-mm-dd")-TEXT(YEAR(D1093)-1&amp;"-12-31","yyyy-mm-dd")</f>
        <v>365</v>
      </c>
      <c r="D1093" s="350">
        <v>46106</v>
      </c>
      <c r="E1093" s="674">
        <f t="shared" si="207"/>
        <v>3.3000000000000002E-2</v>
      </c>
      <c r="F1093" s="672">
        <v>1.2999999999999999E-2</v>
      </c>
      <c r="G1093" s="672">
        <f t="shared" si="205"/>
        <v>4.5999999999999999E-2</v>
      </c>
      <c r="H1093" s="302">
        <f t="shared" si="208"/>
        <v>247013.69863013699</v>
      </c>
      <c r="I1093" s="253">
        <f t="shared" si="209"/>
        <v>0</v>
      </c>
      <c r="J1093" s="394">
        <f t="shared" ref="J1093:J1099" si="215">J1092+H1093-I1093</f>
        <v>58540411.050527968</v>
      </c>
      <c r="L1093" s="672">
        <f t="shared" si="212"/>
        <v>5.2999999999999999E-2</v>
      </c>
      <c r="M1093" s="302">
        <f t="shared" ref="M1093:M1099" si="216">$B$1*$L1093/C1093*(D1093-D1092)</f>
        <v>290410.9589041096</v>
      </c>
      <c r="N1093" s="253">
        <f t="shared" si="213"/>
        <v>0</v>
      </c>
      <c r="O1093" s="394">
        <f t="shared" si="206"/>
        <v>77683270.246575281</v>
      </c>
      <c r="P1093" s="654"/>
    </row>
    <row r="1094" spans="1:16">
      <c r="A1094" s="319" t="str">
        <f t="shared" si="210"/>
        <v>27</v>
      </c>
      <c r="B1094" s="253" t="str">
        <f t="shared" si="211"/>
        <v>2026-03</v>
      </c>
      <c r="C1094" s="253">
        <f t="shared" si="214"/>
        <v>365</v>
      </c>
      <c r="D1094" s="350">
        <v>46107</v>
      </c>
      <c r="E1094" s="674">
        <f t="shared" si="207"/>
        <v>3.3000000000000002E-2</v>
      </c>
      <c r="F1094" s="672">
        <v>1.2999999999999999E-2</v>
      </c>
      <c r="G1094" s="672">
        <f t="shared" si="205"/>
        <v>4.5999999999999999E-2</v>
      </c>
      <c r="H1094" s="302">
        <f t="shared" si="208"/>
        <v>247013.69863013699</v>
      </c>
      <c r="I1094" s="253">
        <f t="shared" si="209"/>
        <v>0</v>
      </c>
      <c r="J1094" s="394">
        <f t="shared" si="215"/>
        <v>58787424.749158107</v>
      </c>
      <c r="L1094" s="672">
        <f t="shared" si="212"/>
        <v>5.2999999999999999E-2</v>
      </c>
      <c r="M1094" s="302">
        <f t="shared" si="216"/>
        <v>290410.9589041096</v>
      </c>
      <c r="N1094" s="253">
        <f t="shared" si="213"/>
        <v>0</v>
      </c>
      <c r="O1094" s="394">
        <f t="shared" si="206"/>
        <v>77973681.205479383</v>
      </c>
      <c r="P1094" s="654"/>
    </row>
    <row r="1095" spans="1:16">
      <c r="A1095" s="319" t="str">
        <f t="shared" si="210"/>
        <v>28</v>
      </c>
      <c r="B1095" s="253" t="str">
        <f t="shared" si="211"/>
        <v>2026-03</v>
      </c>
      <c r="C1095" s="253">
        <f t="shared" si="214"/>
        <v>365</v>
      </c>
      <c r="D1095" s="350">
        <v>46108</v>
      </c>
      <c r="E1095" s="674">
        <f t="shared" si="207"/>
        <v>3.3000000000000002E-2</v>
      </c>
      <c r="F1095" s="672">
        <v>1.2999999999999999E-2</v>
      </c>
      <c r="G1095" s="672">
        <f t="shared" si="205"/>
        <v>4.5999999999999999E-2</v>
      </c>
      <c r="H1095" s="302">
        <f t="shared" si="208"/>
        <v>247013.69863013699</v>
      </c>
      <c r="I1095" s="253">
        <f t="shared" si="209"/>
        <v>0</v>
      </c>
      <c r="J1095" s="394">
        <f t="shared" si="215"/>
        <v>59034438.447788246</v>
      </c>
      <c r="L1095" s="672">
        <f t="shared" si="212"/>
        <v>5.2999999999999999E-2</v>
      </c>
      <c r="M1095" s="302">
        <f t="shared" si="216"/>
        <v>290410.9589041096</v>
      </c>
      <c r="N1095" s="253">
        <f t="shared" si="213"/>
        <v>0</v>
      </c>
      <c r="O1095" s="394">
        <f t="shared" si="206"/>
        <v>78264092.164383486</v>
      </c>
      <c r="P1095" s="654"/>
    </row>
    <row r="1096" spans="1:16">
      <c r="A1096" s="319" t="str">
        <f t="shared" si="210"/>
        <v>29</v>
      </c>
      <c r="B1096" s="253" t="str">
        <f t="shared" si="211"/>
        <v>2026-03</v>
      </c>
      <c r="C1096" s="253">
        <f t="shared" si="214"/>
        <v>365</v>
      </c>
      <c r="D1096" s="350">
        <v>46109</v>
      </c>
      <c r="E1096" s="674">
        <f t="shared" si="207"/>
        <v>3.3000000000000002E-2</v>
      </c>
      <c r="F1096" s="672">
        <v>1.2999999999999999E-2</v>
      </c>
      <c r="G1096" s="672">
        <f t="shared" ref="G1096:G1099" si="217">+E1096+F1096</f>
        <v>4.5999999999999999E-2</v>
      </c>
      <c r="H1096" s="302">
        <f t="shared" si="208"/>
        <v>247013.69863013699</v>
      </c>
      <c r="I1096" s="253">
        <f t="shared" si="209"/>
        <v>0</v>
      </c>
      <c r="J1096" s="394">
        <f t="shared" si="215"/>
        <v>59281452.146418385</v>
      </c>
      <c r="L1096" s="672">
        <f t="shared" si="212"/>
        <v>5.2999999999999999E-2</v>
      </c>
      <c r="M1096" s="302">
        <f t="shared" si="216"/>
        <v>290410.9589041096</v>
      </c>
      <c r="N1096" s="253">
        <f t="shared" si="213"/>
        <v>0</v>
      </c>
      <c r="O1096" s="394">
        <f t="shared" si="206"/>
        <v>78554503.123287588</v>
      </c>
      <c r="P1096" s="654"/>
    </row>
    <row r="1097" spans="1:16">
      <c r="A1097" s="319" t="str">
        <f t="shared" si="210"/>
        <v>30</v>
      </c>
      <c r="B1097" s="253" t="str">
        <f t="shared" si="211"/>
        <v>2026-03</v>
      </c>
      <c r="C1097" s="253">
        <f t="shared" si="214"/>
        <v>365</v>
      </c>
      <c r="D1097" s="350">
        <v>46110</v>
      </c>
      <c r="E1097" s="674">
        <f t="shared" si="207"/>
        <v>3.3000000000000002E-2</v>
      </c>
      <c r="F1097" s="672">
        <v>1.2999999999999999E-2</v>
      </c>
      <c r="G1097" s="672">
        <f t="shared" si="217"/>
        <v>4.5999999999999999E-2</v>
      </c>
      <c r="H1097" s="302">
        <f t="shared" si="208"/>
        <v>247013.69863013699</v>
      </c>
      <c r="I1097" s="253">
        <f t="shared" si="209"/>
        <v>0</v>
      </c>
      <c r="J1097" s="394">
        <f t="shared" si="215"/>
        <v>59528465.845048524</v>
      </c>
      <c r="L1097" s="672">
        <f t="shared" si="212"/>
        <v>5.2999999999999999E-2</v>
      </c>
      <c r="M1097" s="302">
        <f t="shared" si="216"/>
        <v>290410.9589041096</v>
      </c>
      <c r="N1097" s="253">
        <f t="shared" si="213"/>
        <v>0</v>
      </c>
      <c r="O1097" s="394">
        <f t="shared" si="206"/>
        <v>78844914.082191691</v>
      </c>
      <c r="P1097" s="654"/>
    </row>
    <row r="1098" spans="1:16">
      <c r="A1098" s="319" t="str">
        <f t="shared" si="210"/>
        <v>31</v>
      </c>
      <c r="B1098" s="253" t="str">
        <f t="shared" si="211"/>
        <v>2026-03</v>
      </c>
      <c r="C1098" s="253">
        <f t="shared" si="214"/>
        <v>365</v>
      </c>
      <c r="D1098" s="350">
        <v>46111</v>
      </c>
      <c r="E1098" s="674">
        <f t="shared" si="207"/>
        <v>3.3000000000000002E-2</v>
      </c>
      <c r="F1098" s="672">
        <v>1.2999999999999999E-2</v>
      </c>
      <c r="G1098" s="672">
        <f t="shared" si="217"/>
        <v>4.5999999999999999E-2</v>
      </c>
      <c r="H1098" s="302">
        <f t="shared" si="208"/>
        <v>247013.69863013699</v>
      </c>
      <c r="I1098" s="253">
        <f t="shared" si="209"/>
        <v>0</v>
      </c>
      <c r="J1098" s="394">
        <f t="shared" si="215"/>
        <v>59775479.543678664</v>
      </c>
      <c r="L1098" s="672">
        <f t="shared" si="212"/>
        <v>5.2999999999999999E-2</v>
      </c>
      <c r="M1098" s="302">
        <f t="shared" si="216"/>
        <v>290410.9589041096</v>
      </c>
      <c r="N1098" s="253">
        <f t="shared" si="213"/>
        <v>0</v>
      </c>
      <c r="O1098" s="394">
        <f t="shared" si="206"/>
        <v>79135325.041095793</v>
      </c>
      <c r="P1098" s="654"/>
    </row>
    <row r="1099" spans="1:16">
      <c r="A1099" s="319" t="str">
        <f t="shared" si="210"/>
        <v>01</v>
      </c>
      <c r="B1099" s="253" t="str">
        <f t="shared" si="211"/>
        <v>2026-03</v>
      </c>
      <c r="C1099" s="253">
        <f t="shared" si="214"/>
        <v>365</v>
      </c>
      <c r="D1099" s="350">
        <v>46112</v>
      </c>
      <c r="E1099" s="674">
        <f t="shared" si="207"/>
        <v>3.3000000000000002E-2</v>
      </c>
      <c r="F1099" s="672">
        <v>1.2999999999999999E-2</v>
      </c>
      <c r="G1099" s="672">
        <f t="shared" si="217"/>
        <v>4.5999999999999999E-2</v>
      </c>
      <c r="H1099" s="302">
        <f t="shared" si="208"/>
        <v>247013.69863013699</v>
      </c>
      <c r="I1099" s="253">
        <f t="shared" si="209"/>
        <v>0</v>
      </c>
      <c r="J1099" s="394">
        <f t="shared" si="215"/>
        <v>60022493.242308803</v>
      </c>
      <c r="L1099" s="672">
        <f t="shared" si="212"/>
        <v>5.2999999999999999E-2</v>
      </c>
      <c r="M1099" s="302">
        <f t="shared" si="216"/>
        <v>290410.9589041096</v>
      </c>
      <c r="N1099" s="253">
        <f t="shared" si="213"/>
        <v>0</v>
      </c>
      <c r="O1099" s="394">
        <f t="shared" si="206"/>
        <v>79425735.999999896</v>
      </c>
      <c r="P1099" s="654"/>
    </row>
  </sheetData>
  <autoFilter ref="A2:U1099" xr:uid="{4925061B-D85F-42A2-ABFF-5754FF675D01}"/>
  <phoneticPr fontId="40"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99F4-AFCD-44C8-86F5-267613D329F4}">
  <sheetPr>
    <tabColor rgb="FF0070C0"/>
    <pageSetUpPr fitToPage="1"/>
  </sheetPr>
  <dimension ref="A1:AJ49"/>
  <sheetViews>
    <sheetView workbookViewId="0"/>
  </sheetViews>
  <sheetFormatPr defaultColWidth="15" defaultRowHeight="17.399999999999999" outlineLevelRow="1"/>
  <cols>
    <col min="1" max="1" width="15.125" style="21" bestFit="1" customWidth="1"/>
    <col min="2" max="2" width="38.125" style="21" hidden="1" customWidth="1"/>
    <col min="3" max="4" width="15.125" style="21" hidden="1" customWidth="1"/>
    <col min="5" max="5" width="50.125" style="23" hidden="1" customWidth="1"/>
    <col min="6" max="6" width="0" style="23" hidden="1" customWidth="1"/>
    <col min="7" max="7" width="57" style="23" hidden="1" customWidth="1"/>
    <col min="8" max="8" width="9.375" style="23" hidden="1" customWidth="1"/>
    <col min="9" max="9" width="70.125" style="23" hidden="1" customWidth="1"/>
    <col min="10" max="10" width="18.125" style="21" bestFit="1" customWidth="1"/>
    <col min="11" max="11" width="0" style="21" hidden="1" customWidth="1"/>
    <col min="12" max="12" width="35.375" style="21" bestFit="1" customWidth="1"/>
    <col min="13" max="13" width="9.375" style="21" hidden="1" customWidth="1"/>
    <col min="14" max="14" width="76.875" style="21" hidden="1" customWidth="1"/>
    <col min="15" max="15" width="21" style="21" bestFit="1" customWidth="1"/>
    <col min="16" max="16" width="20.5" style="21" bestFit="1" customWidth="1"/>
    <col min="17" max="17" width="20.125" style="21" bestFit="1" customWidth="1"/>
    <col min="18" max="18" width="14.125" style="21" hidden="1" customWidth="1"/>
    <col min="19" max="19" width="7" style="21" hidden="1" customWidth="1"/>
    <col min="20" max="20" width="14.125" style="21" hidden="1" customWidth="1"/>
    <col min="21" max="21" width="0" style="21" hidden="1" customWidth="1"/>
    <col min="22" max="22" width="7" style="21" hidden="1" customWidth="1"/>
    <col min="23" max="23" width="27.5" style="21" hidden="1" customWidth="1"/>
    <col min="24" max="24" width="35.375" style="21" hidden="1" customWidth="1"/>
    <col min="25" max="25" width="38.375" style="21" hidden="1" customWidth="1"/>
    <col min="26" max="26" width="15.125" style="21" hidden="1" customWidth="1"/>
    <col min="27" max="27" width="30" style="21" bestFit="1" customWidth="1"/>
    <col min="28" max="28" width="8.5" style="21" hidden="1" customWidth="1"/>
    <col min="29" max="30" width="0" style="21" hidden="1" customWidth="1"/>
    <col min="31" max="31" width="15.125" style="21" hidden="1" customWidth="1"/>
    <col min="32" max="32" width="13.625" style="21" hidden="1" customWidth="1"/>
    <col min="33" max="33" width="21.875" style="21" hidden="1" customWidth="1"/>
    <col min="34" max="34" width="15.125" style="21" bestFit="1" customWidth="1"/>
    <col min="35" max="35" width="15.125" style="21" customWidth="1"/>
    <col min="36" max="36" width="30" style="21" bestFit="1" customWidth="1"/>
    <col min="37" max="16384" width="15" style="21"/>
  </cols>
  <sheetData>
    <row r="1" spans="1:36" ht="21">
      <c r="A1" s="22" t="s">
        <v>2690</v>
      </c>
      <c r="E1" s="22"/>
      <c r="F1" s="22"/>
      <c r="G1" s="21"/>
      <c r="H1" s="21"/>
      <c r="I1" s="21"/>
      <c r="P1" s="23"/>
      <c r="Q1" s="23"/>
      <c r="R1" s="23"/>
      <c r="S1" s="23"/>
      <c r="T1" s="23"/>
      <c r="U1" s="23"/>
      <c r="V1" s="23"/>
      <c r="W1" s="23"/>
      <c r="X1" s="23"/>
      <c r="Y1" s="23"/>
      <c r="Z1" s="23"/>
      <c r="AA1" s="23"/>
      <c r="AB1" s="23"/>
      <c r="AC1" s="23"/>
    </row>
    <row r="2" spans="1:36">
      <c r="A2" s="21" t="s">
        <v>2691</v>
      </c>
      <c r="E2" s="21"/>
      <c r="F2" s="21"/>
      <c r="G2" s="24"/>
      <c r="H2" s="24"/>
      <c r="I2" s="24"/>
      <c r="J2" s="24"/>
      <c r="K2" s="24"/>
      <c r="L2" s="24">
        <f>CONTENTS!C2</f>
        <v>46112</v>
      </c>
      <c r="M2" s="24"/>
      <c r="N2" s="24"/>
      <c r="O2" s="81"/>
      <c r="P2" s="82" t="s">
        <v>4671</v>
      </c>
      <c r="Q2" s="23"/>
      <c r="R2" s="23"/>
      <c r="S2" s="23"/>
      <c r="T2" s="23"/>
      <c r="U2" s="23"/>
      <c r="V2" s="23"/>
      <c r="W2" s="23"/>
      <c r="X2" s="23"/>
      <c r="Y2" s="23"/>
      <c r="Z2" s="23"/>
      <c r="AA2" s="23"/>
      <c r="AB2" s="23"/>
      <c r="AC2" s="23"/>
    </row>
    <row r="3" spans="1:36">
      <c r="A3" s="21" t="s">
        <v>2692</v>
      </c>
      <c r="E3" s="21"/>
      <c r="F3" s="21"/>
      <c r="G3" s="37"/>
      <c r="H3" s="37"/>
      <c r="I3" s="37"/>
      <c r="J3" s="37"/>
      <c r="K3" s="37"/>
      <c r="L3" s="37" t="s">
        <v>1807</v>
      </c>
      <c r="M3" s="37"/>
      <c r="N3" s="37"/>
      <c r="O3" s="123" t="s">
        <v>544</v>
      </c>
      <c r="P3" s="126"/>
      <c r="Q3" s="23"/>
      <c r="R3" s="23"/>
      <c r="S3" s="23"/>
      <c r="T3" s="23"/>
      <c r="U3" s="23"/>
      <c r="V3" s="23"/>
      <c r="W3" s="23"/>
      <c r="X3" s="23"/>
      <c r="Y3" s="23"/>
      <c r="Z3" s="23"/>
      <c r="AA3" s="23"/>
      <c r="AB3" s="23"/>
      <c r="AC3" s="23"/>
    </row>
    <row r="4" spans="1:36">
      <c r="A4" s="21" t="s">
        <v>2694</v>
      </c>
      <c r="E4" s="21"/>
      <c r="F4" s="21"/>
      <c r="G4" s="37"/>
      <c r="H4" s="37"/>
      <c r="I4" s="37"/>
      <c r="J4" s="37"/>
      <c r="K4" s="37"/>
      <c r="L4" s="37" t="e">
        <f>VLOOKUP(L3, COA!$A$2:$C$187,3,0)</f>
        <v>#N/A</v>
      </c>
      <c r="M4" s="37"/>
      <c r="N4" s="37"/>
      <c r="O4" s="123" t="s">
        <v>4672</v>
      </c>
      <c r="P4" s="126"/>
      <c r="Q4" s="23"/>
      <c r="R4" s="23"/>
      <c r="S4" s="23"/>
      <c r="T4" s="23"/>
      <c r="U4" s="23"/>
      <c r="V4" s="23"/>
      <c r="W4" s="23"/>
      <c r="X4" s="23"/>
      <c r="Y4" s="23"/>
      <c r="Z4" s="23"/>
      <c r="AA4" s="23"/>
      <c r="AB4" s="23"/>
      <c r="AC4" s="23"/>
    </row>
    <row r="5" spans="1:36">
      <c r="A5" s="21" t="s">
        <v>290</v>
      </c>
      <c r="E5" s="21"/>
      <c r="F5" s="21"/>
      <c r="G5" s="21"/>
      <c r="H5" s="21"/>
      <c r="I5" s="21"/>
      <c r="O5" s="81"/>
      <c r="P5" s="82">
        <v>1</v>
      </c>
      <c r="Q5" s="23"/>
      <c r="R5" s="23"/>
      <c r="S5" s="23"/>
      <c r="T5" s="23"/>
      <c r="U5" s="23"/>
      <c r="V5" s="23"/>
      <c r="W5" s="23"/>
      <c r="X5" s="23"/>
      <c r="Y5" s="23"/>
      <c r="Z5" s="23"/>
      <c r="AA5" s="23"/>
      <c r="AB5" s="23"/>
      <c r="AC5" s="23"/>
    </row>
    <row r="6" spans="1:36" hidden="1" outlineLevel="1">
      <c r="E6" s="58" t="s">
        <v>4673</v>
      </c>
      <c r="F6" s="58"/>
      <c r="G6" s="59"/>
      <c r="H6" s="59"/>
      <c r="I6" s="59"/>
      <c r="J6" s="59"/>
      <c r="K6" s="59"/>
      <c r="L6" s="59"/>
      <c r="M6" s="59"/>
      <c r="N6" s="59"/>
      <c r="O6" s="60" t="e">
        <f>G6/$G$8</f>
        <v>#DIV/0!</v>
      </c>
      <c r="P6" s="23"/>
      <c r="Q6" s="23"/>
      <c r="R6" s="23"/>
      <c r="S6" s="23"/>
      <c r="T6" s="23"/>
      <c r="U6" s="23"/>
      <c r="V6" s="23"/>
      <c r="W6" s="23"/>
      <c r="X6" s="23"/>
      <c r="Y6" s="23"/>
      <c r="Z6" s="23"/>
      <c r="AA6" s="23"/>
      <c r="AB6" s="23"/>
      <c r="AC6" s="23"/>
    </row>
    <row r="7" spans="1:36" hidden="1" outlineLevel="1">
      <c r="E7" s="61" t="s">
        <v>4674</v>
      </c>
      <c r="F7" s="61"/>
      <c r="G7" s="62"/>
      <c r="H7" s="62"/>
      <c r="I7" s="62"/>
      <c r="J7" s="62"/>
      <c r="K7" s="62"/>
      <c r="L7" s="62"/>
      <c r="M7" s="62"/>
      <c r="N7" s="62"/>
      <c r="O7" s="63" t="e">
        <f>G7/$G$8</f>
        <v>#DIV/0!</v>
      </c>
      <c r="P7" s="23"/>
      <c r="Q7" s="23"/>
      <c r="R7" s="23"/>
      <c r="S7" s="23"/>
      <c r="T7" s="23"/>
      <c r="U7" s="23"/>
      <c r="V7" s="23"/>
      <c r="W7" s="23"/>
      <c r="X7" s="23"/>
      <c r="Y7" s="23"/>
      <c r="Z7" s="23"/>
      <c r="AA7" s="23"/>
      <c r="AB7" s="23"/>
      <c r="AC7" s="23"/>
    </row>
    <row r="8" spans="1:36" hidden="1" outlineLevel="1">
      <c r="E8" s="64"/>
      <c r="F8" s="64"/>
      <c r="G8" s="65">
        <f>SUM(G6:G7)</f>
        <v>0</v>
      </c>
      <c r="H8" s="65"/>
      <c r="I8" s="65"/>
      <c r="J8" s="65"/>
      <c r="K8" s="65"/>
      <c r="L8" s="65"/>
      <c r="M8" s="65"/>
      <c r="N8" s="65"/>
      <c r="O8" s="66" t="e">
        <f>SUM(O6:O7)</f>
        <v>#DIV/0!</v>
      </c>
      <c r="P8" s="23"/>
      <c r="Q8" s="23"/>
      <c r="R8" s="23"/>
      <c r="S8" s="23"/>
      <c r="T8" s="23"/>
      <c r="U8" s="23"/>
      <c r="V8" s="23"/>
      <c r="W8" s="23"/>
      <c r="X8" s="23"/>
      <c r="Y8" s="23"/>
      <c r="Z8" s="23"/>
      <c r="AA8" s="23"/>
      <c r="AB8" s="23"/>
      <c r="AC8" s="23"/>
    </row>
    <row r="9" spans="1:36" collapsed="1">
      <c r="E9" s="21"/>
      <c r="F9" s="21"/>
      <c r="G9" s="21"/>
      <c r="H9" s="21"/>
      <c r="I9" s="21"/>
      <c r="P9" s="23"/>
      <c r="Q9" s="23"/>
      <c r="R9" s="23"/>
      <c r="S9" s="23"/>
      <c r="T9" s="23"/>
      <c r="U9" s="23"/>
      <c r="V9" s="23"/>
      <c r="W9" s="23"/>
      <c r="X9" s="23"/>
      <c r="Y9" s="23"/>
      <c r="Z9" s="23"/>
      <c r="AA9" s="23"/>
      <c r="AB9" s="23"/>
      <c r="AC9" s="23"/>
    </row>
    <row r="10" spans="1:36">
      <c r="E10" s="21"/>
      <c r="F10" s="21"/>
      <c r="G10" s="21"/>
      <c r="H10" s="21"/>
      <c r="I10" s="21"/>
      <c r="O10" s="1091" t="s">
        <v>4675</v>
      </c>
      <c r="P10" s="1091" t="s">
        <v>4676</v>
      </c>
      <c r="Q10" s="1091" t="s">
        <v>4677</v>
      </c>
    </row>
    <row r="11" spans="1:36">
      <c r="E11" s="21"/>
      <c r="F11" s="21"/>
      <c r="G11" s="21"/>
      <c r="H11" s="21"/>
      <c r="I11" s="21"/>
      <c r="O11" s="1092">
        <f>SUMIFS(Q:Q,AH:AH,"sales",AI:AI,"2024.1Q")</f>
        <v>0</v>
      </c>
      <c r="P11" s="1093">
        <f>IFERROR(VLOOKUP("2406-00-000",TB!$A:$F,6,0),0)</f>
        <v>0</v>
      </c>
      <c r="Q11" s="1094" t="b">
        <f>O11=P11</f>
        <v>1</v>
      </c>
    </row>
    <row r="12" spans="1:36">
      <c r="E12" s="21"/>
      <c r="F12" s="21"/>
      <c r="G12" s="21"/>
      <c r="H12" s="21"/>
      <c r="I12" s="21"/>
      <c r="P12" s="23"/>
      <c r="Q12" s="23"/>
      <c r="R12" s="23"/>
      <c r="S12" s="23"/>
      <c r="T12" s="23"/>
      <c r="U12" s="23"/>
      <c r="V12" s="23"/>
      <c r="W12" s="23"/>
      <c r="X12" s="23"/>
      <c r="Y12" s="23"/>
      <c r="Z12" s="23"/>
      <c r="AA12" s="23"/>
      <c r="AB12" s="23"/>
      <c r="AC12" s="23"/>
    </row>
    <row r="13" spans="1:36" s="464" customFormat="1">
      <c r="A13" s="38" t="s">
        <v>129</v>
      </c>
      <c r="B13" s="38"/>
      <c r="C13" s="38"/>
      <c r="D13" s="38"/>
      <c r="E13" s="38" t="s">
        <v>4678</v>
      </c>
      <c r="F13" s="38"/>
      <c r="G13" s="38" t="s">
        <v>130</v>
      </c>
      <c r="H13" s="40"/>
      <c r="I13" s="40"/>
      <c r="J13" s="40" t="s">
        <v>4679</v>
      </c>
      <c r="K13" s="40"/>
      <c r="L13" s="40" t="s">
        <v>4680</v>
      </c>
      <c r="M13" s="40"/>
      <c r="N13" s="40"/>
      <c r="O13" s="47" t="s">
        <v>131</v>
      </c>
      <c r="P13" s="46" t="s">
        <v>132</v>
      </c>
      <c r="Q13" s="157" t="s">
        <v>133</v>
      </c>
      <c r="R13" s="155"/>
      <c r="S13" s="155"/>
      <c r="T13" s="155"/>
      <c r="U13" s="155"/>
      <c r="V13" s="155"/>
      <c r="W13" s="155"/>
      <c r="X13" s="155"/>
      <c r="Y13" s="155"/>
      <c r="Z13" s="155"/>
      <c r="AA13" s="157" t="s">
        <v>11</v>
      </c>
      <c r="AB13" s="1095" t="s">
        <v>4681</v>
      </c>
      <c r="AH13" s="1095" t="s">
        <v>4681</v>
      </c>
      <c r="AI13" s="157" t="s">
        <v>4682</v>
      </c>
      <c r="AJ13" s="141" t="s">
        <v>249</v>
      </c>
    </row>
    <row r="14" spans="1:36" s="464" customFormat="1" ht="15.6">
      <c r="A14" s="1096" t="s">
        <v>72</v>
      </c>
      <c r="B14" s="1096" t="s">
        <v>4683</v>
      </c>
      <c r="C14" s="1096" t="s">
        <v>4684</v>
      </c>
      <c r="D14" s="1096" t="s">
        <v>4685</v>
      </c>
      <c r="E14" s="1096" t="s">
        <v>4686</v>
      </c>
      <c r="F14" s="1096" t="s">
        <v>4687</v>
      </c>
      <c r="G14" s="1096" t="s">
        <v>73</v>
      </c>
      <c r="H14" s="1096" t="s">
        <v>4688</v>
      </c>
      <c r="I14" s="1096" t="s">
        <v>4689</v>
      </c>
      <c r="J14" s="1096" t="s">
        <v>4690</v>
      </c>
      <c r="K14" s="1096" t="s">
        <v>4687</v>
      </c>
      <c r="L14" s="1096" t="s">
        <v>73</v>
      </c>
      <c r="M14" s="1096" t="s">
        <v>4688</v>
      </c>
      <c r="N14" s="1096" t="s">
        <v>4689</v>
      </c>
      <c r="O14" s="1096" t="s">
        <v>74</v>
      </c>
      <c r="P14" s="1096" t="s">
        <v>75</v>
      </c>
      <c r="Q14" s="1096" t="s">
        <v>76</v>
      </c>
      <c r="R14" s="1096" t="s">
        <v>4691</v>
      </c>
      <c r="S14" s="1096" t="s">
        <v>4692</v>
      </c>
      <c r="T14" s="1096" t="s">
        <v>4693</v>
      </c>
      <c r="U14" s="1096" t="s">
        <v>4694</v>
      </c>
      <c r="V14" s="1096" t="s">
        <v>4695</v>
      </c>
      <c r="W14" s="1096" t="s">
        <v>4696</v>
      </c>
      <c r="X14" s="1096" t="s">
        <v>4697</v>
      </c>
      <c r="Y14" s="1096" t="s">
        <v>4698</v>
      </c>
      <c r="Z14" s="1096" t="s">
        <v>4699</v>
      </c>
      <c r="AA14" s="1096" t="s">
        <v>77</v>
      </c>
      <c r="AB14" s="1097" t="s">
        <v>625</v>
      </c>
      <c r="AC14" s="1098" t="s">
        <v>625</v>
      </c>
      <c r="AD14" s="1098" t="s">
        <v>625</v>
      </c>
      <c r="AE14" s="1099">
        <v>595602</v>
      </c>
      <c r="AF14" s="1099">
        <v>59560</v>
      </c>
      <c r="AG14" s="1100" t="s">
        <v>4700</v>
      </c>
      <c r="AH14" s="1096" t="s">
        <v>4701</v>
      </c>
      <c r="AI14" s="1096" t="s">
        <v>4702</v>
      </c>
      <c r="AJ14" s="1096" t="s">
        <v>4703</v>
      </c>
    </row>
    <row r="15" spans="1:36" s="464" customFormat="1" ht="15.6" hidden="1" outlineLevel="1">
      <c r="A15" s="1097" t="s">
        <v>4704</v>
      </c>
      <c r="B15" s="1097" t="s">
        <v>4705</v>
      </c>
      <c r="C15" s="1097" t="s">
        <v>4706</v>
      </c>
      <c r="D15" s="1097" t="s">
        <v>4706</v>
      </c>
      <c r="E15" s="1097" t="s">
        <v>4707</v>
      </c>
      <c r="F15" s="1097" t="s">
        <v>625</v>
      </c>
      <c r="G15" s="1097" t="s">
        <v>2869</v>
      </c>
      <c r="H15" s="1097" t="s">
        <v>3099</v>
      </c>
      <c r="I15" s="1097" t="s">
        <v>4708</v>
      </c>
      <c r="J15" s="1097" t="s">
        <v>4709</v>
      </c>
      <c r="K15" s="1097" t="s">
        <v>4710</v>
      </c>
      <c r="L15" s="1097" t="s">
        <v>33</v>
      </c>
      <c r="M15" s="1097" t="s">
        <v>4711</v>
      </c>
      <c r="N15" s="1097" t="s">
        <v>4712</v>
      </c>
      <c r="O15" s="1099">
        <v>1082774000</v>
      </c>
      <c r="P15" s="1099">
        <v>984340000</v>
      </c>
      <c r="Q15" s="1099">
        <v>98434000</v>
      </c>
      <c r="R15" s="1097" t="s">
        <v>78</v>
      </c>
      <c r="S15" s="1097" t="s">
        <v>4713</v>
      </c>
      <c r="T15" s="1097" t="s">
        <v>4714</v>
      </c>
      <c r="U15" s="1097" t="s">
        <v>4715</v>
      </c>
      <c r="V15" s="1097" t="s">
        <v>4716</v>
      </c>
      <c r="W15" s="1097" t="s">
        <v>4717</v>
      </c>
      <c r="X15" s="1097" t="s">
        <v>4718</v>
      </c>
      <c r="Y15" s="1097" t="s">
        <v>625</v>
      </c>
      <c r="Z15" s="1097" t="s">
        <v>4704</v>
      </c>
      <c r="AA15" s="1097" t="s">
        <v>4719</v>
      </c>
      <c r="AB15" s="1097" t="s">
        <v>625</v>
      </c>
      <c r="AC15" s="1098" t="s">
        <v>625</v>
      </c>
      <c r="AD15" s="1098" t="s">
        <v>625</v>
      </c>
      <c r="AE15" s="1099">
        <v>480900</v>
      </c>
      <c r="AF15" s="1099">
        <v>48090</v>
      </c>
      <c r="AG15" s="1100" t="s">
        <v>4720</v>
      </c>
      <c r="AH15" s="1101" t="s">
        <v>4721</v>
      </c>
      <c r="AI15" s="1101" t="s">
        <v>4722</v>
      </c>
      <c r="AJ15" s="1102" t="s">
        <v>4723</v>
      </c>
    </row>
    <row r="16" spans="1:36" s="464" customFormat="1" ht="15.6" hidden="1" outlineLevel="1">
      <c r="A16" s="1097" t="s">
        <v>79</v>
      </c>
      <c r="B16" s="1097" t="s">
        <v>4724</v>
      </c>
      <c r="C16" s="1097" t="s">
        <v>79</v>
      </c>
      <c r="D16" s="1097" t="s">
        <v>79</v>
      </c>
      <c r="E16" s="1097" t="s">
        <v>4707</v>
      </c>
      <c r="F16" s="1097" t="s">
        <v>625</v>
      </c>
      <c r="G16" s="1097" t="s">
        <v>2869</v>
      </c>
      <c r="H16" s="1097" t="s">
        <v>3099</v>
      </c>
      <c r="I16" s="1097" t="s">
        <v>4708</v>
      </c>
      <c r="J16" s="1097" t="s">
        <v>4725</v>
      </c>
      <c r="K16" s="1097" t="s">
        <v>625</v>
      </c>
      <c r="L16" s="1097" t="s">
        <v>4726</v>
      </c>
      <c r="M16" s="1097" t="s">
        <v>4727</v>
      </c>
      <c r="N16" s="1097" t="s">
        <v>4728</v>
      </c>
      <c r="O16" s="1099">
        <v>206143760</v>
      </c>
      <c r="P16" s="1099">
        <v>187403418</v>
      </c>
      <c r="Q16" s="1099">
        <v>18740342</v>
      </c>
      <c r="R16" s="1097" t="s">
        <v>78</v>
      </c>
      <c r="S16" s="1097" t="s">
        <v>4713</v>
      </c>
      <c r="T16" s="1097" t="s">
        <v>4729</v>
      </c>
      <c r="U16" s="1097" t="s">
        <v>625</v>
      </c>
      <c r="V16" s="1097" t="s">
        <v>4716</v>
      </c>
      <c r="W16" s="1097" t="s">
        <v>4730</v>
      </c>
      <c r="X16" s="1097" t="s">
        <v>4731</v>
      </c>
      <c r="Y16" s="1097" t="s">
        <v>625</v>
      </c>
      <c r="Z16" s="1097" t="s">
        <v>79</v>
      </c>
      <c r="AA16" s="1097" t="s">
        <v>4732</v>
      </c>
      <c r="AB16" s="1097" t="s">
        <v>625</v>
      </c>
      <c r="AC16" s="1098" t="s">
        <v>625</v>
      </c>
      <c r="AD16" s="1098" t="s">
        <v>625</v>
      </c>
      <c r="AE16" s="1099">
        <v>1202250</v>
      </c>
      <c r="AF16" s="1099">
        <v>120225</v>
      </c>
      <c r="AG16" s="1100" t="s">
        <v>4720</v>
      </c>
      <c r="AH16" s="1101" t="s">
        <v>4721</v>
      </c>
      <c r="AI16" s="1101" t="s">
        <v>4722</v>
      </c>
      <c r="AJ16" s="1102" t="s">
        <v>4723</v>
      </c>
    </row>
    <row r="17" spans="1:36" s="464" customFormat="1" ht="15.6" hidden="1" outlineLevel="1">
      <c r="A17" s="1097" t="s">
        <v>4733</v>
      </c>
      <c r="B17" s="1097" t="s">
        <v>4734</v>
      </c>
      <c r="C17" s="1097" t="s">
        <v>4733</v>
      </c>
      <c r="D17" s="1097" t="s">
        <v>4733</v>
      </c>
      <c r="E17" s="1097" t="s">
        <v>4707</v>
      </c>
      <c r="F17" s="1097" t="s">
        <v>625</v>
      </c>
      <c r="G17" s="1097" t="s">
        <v>2869</v>
      </c>
      <c r="H17" s="1097" t="s">
        <v>3099</v>
      </c>
      <c r="I17" s="1097" t="s">
        <v>4708</v>
      </c>
      <c r="J17" s="1097" t="s">
        <v>4725</v>
      </c>
      <c r="K17" s="1097" t="s">
        <v>625</v>
      </c>
      <c r="L17" s="1097" t="s">
        <v>4726</v>
      </c>
      <c r="M17" s="1097" t="s">
        <v>4727</v>
      </c>
      <c r="N17" s="1097" t="s">
        <v>4728</v>
      </c>
      <c r="O17" s="1099">
        <v>-206143760</v>
      </c>
      <c r="P17" s="1099">
        <v>-187403418</v>
      </c>
      <c r="Q17" s="1099">
        <v>-18740342</v>
      </c>
      <c r="R17" s="1097" t="s">
        <v>4735</v>
      </c>
      <c r="S17" s="1097" t="s">
        <v>4736</v>
      </c>
      <c r="T17" s="1097" t="s">
        <v>4729</v>
      </c>
      <c r="U17" s="1097" t="s">
        <v>4737</v>
      </c>
      <c r="V17" s="1097" t="s">
        <v>4716</v>
      </c>
      <c r="W17" s="1097" t="s">
        <v>4730</v>
      </c>
      <c r="X17" s="1097" t="s">
        <v>4731</v>
      </c>
      <c r="Y17" s="1097" t="s">
        <v>625</v>
      </c>
      <c r="Z17" s="1097" t="s">
        <v>4733</v>
      </c>
      <c r="AA17" s="1097" t="s">
        <v>4732</v>
      </c>
      <c r="AB17" s="1097" t="s">
        <v>625</v>
      </c>
      <c r="AC17" s="1098" t="s">
        <v>625</v>
      </c>
      <c r="AD17" s="1098" t="s">
        <v>625</v>
      </c>
      <c r="AE17" s="1099">
        <v>78021720</v>
      </c>
      <c r="AF17" s="1099">
        <v>7802172</v>
      </c>
      <c r="AG17" s="1100" t="s">
        <v>4738</v>
      </c>
      <c r="AH17" s="1101" t="s">
        <v>4721</v>
      </c>
      <c r="AI17" s="1101" t="s">
        <v>4722</v>
      </c>
      <c r="AJ17" s="1102" t="s">
        <v>4723</v>
      </c>
    </row>
    <row r="18" spans="1:36" s="464" customFormat="1" ht="15.6" collapsed="1">
      <c r="A18" s="1097"/>
      <c r="B18" s="1097"/>
      <c r="C18" s="1097"/>
      <c r="D18" s="1097"/>
      <c r="E18" s="1097"/>
      <c r="F18" s="1097"/>
      <c r="G18" s="1097"/>
      <c r="H18" s="1097"/>
      <c r="I18" s="1097"/>
      <c r="J18" s="1097"/>
      <c r="K18" s="1097"/>
      <c r="L18" s="1097"/>
      <c r="M18" s="1097"/>
      <c r="N18" s="1097"/>
      <c r="O18" s="1099"/>
      <c r="P18" s="1099"/>
      <c r="Q18" s="1099"/>
      <c r="R18" s="1097"/>
      <c r="S18" s="1097"/>
      <c r="T18" s="1097"/>
      <c r="U18" s="1097"/>
      <c r="V18" s="1097"/>
      <c r="W18" s="1097"/>
      <c r="X18" s="1097"/>
      <c r="Y18" s="1097"/>
      <c r="Z18" s="1097"/>
      <c r="AA18" s="1097"/>
      <c r="AB18" s="1097" t="s">
        <v>625</v>
      </c>
      <c r="AC18" s="1098" t="s">
        <v>625</v>
      </c>
      <c r="AD18" s="1098" t="s">
        <v>625</v>
      </c>
      <c r="AE18" s="1099">
        <v>8850499</v>
      </c>
      <c r="AF18" s="1099">
        <v>885049</v>
      </c>
      <c r="AG18" s="1100" t="s">
        <v>4720</v>
      </c>
      <c r="AH18" s="1101" t="s">
        <v>4721</v>
      </c>
      <c r="AI18" s="1101"/>
      <c r="AJ18" s="1101"/>
    </row>
    <row r="19" spans="1:36" s="464" customFormat="1" ht="15.6">
      <c r="A19" s="1097"/>
      <c r="B19" s="1097"/>
      <c r="C19" s="1097"/>
      <c r="D19" s="1097"/>
      <c r="E19" s="1097"/>
      <c r="F19" s="1097"/>
      <c r="G19" s="1097"/>
      <c r="H19" s="1097"/>
      <c r="I19" s="1097"/>
      <c r="J19" s="1097"/>
      <c r="K19" s="1097"/>
      <c r="L19" s="1097"/>
      <c r="M19" s="1097"/>
      <c r="N19" s="1097"/>
      <c r="O19" s="1099"/>
      <c r="P19" s="1099"/>
      <c r="Q19" s="1099"/>
      <c r="R19" s="1097"/>
      <c r="S19" s="1097"/>
      <c r="T19" s="1097"/>
      <c r="U19" s="1097"/>
      <c r="V19" s="1097"/>
      <c r="W19" s="1097"/>
      <c r="X19" s="1097"/>
      <c r="Y19" s="1097"/>
      <c r="Z19" s="1097"/>
      <c r="AA19" s="1097"/>
      <c r="AB19" s="1097" t="s">
        <v>625</v>
      </c>
      <c r="AC19" s="1098" t="s">
        <v>625</v>
      </c>
      <c r="AD19" s="1098" t="s">
        <v>625</v>
      </c>
      <c r="AE19" s="1099">
        <v>243388728</v>
      </c>
      <c r="AF19" s="1099">
        <v>24338872</v>
      </c>
      <c r="AG19" s="1100" t="s">
        <v>4720</v>
      </c>
      <c r="AH19" s="1101" t="s">
        <v>4721</v>
      </c>
      <c r="AI19" s="1101"/>
      <c r="AJ19" s="1101"/>
    </row>
    <row r="20" spans="1:36" s="464" customFormat="1" ht="15.6">
      <c r="A20" s="1097"/>
      <c r="B20" s="1097"/>
      <c r="C20" s="1097"/>
      <c r="D20" s="1097"/>
      <c r="E20" s="1097"/>
      <c r="F20" s="1097"/>
      <c r="G20" s="1097"/>
      <c r="H20" s="1097"/>
      <c r="I20" s="1097"/>
      <c r="J20" s="1097"/>
      <c r="K20" s="1097"/>
      <c r="L20" s="1097"/>
      <c r="M20" s="1097"/>
      <c r="N20" s="1097"/>
      <c r="O20" s="1099"/>
      <c r="P20" s="1099"/>
      <c r="Q20" s="1099"/>
      <c r="R20" s="1097"/>
      <c r="S20" s="1097"/>
      <c r="T20" s="1097"/>
      <c r="U20" s="1097"/>
      <c r="V20" s="1097"/>
      <c r="W20" s="1097"/>
      <c r="X20" s="1097"/>
      <c r="Y20" s="1097"/>
      <c r="Z20" s="1097"/>
      <c r="AA20" s="1097"/>
      <c r="AB20" s="1097" t="s">
        <v>625</v>
      </c>
      <c r="AC20" s="1098" t="s">
        <v>625</v>
      </c>
      <c r="AD20" s="1098" t="s">
        <v>625</v>
      </c>
      <c r="AE20" s="1099">
        <v>2993716</v>
      </c>
      <c r="AF20" s="1099">
        <v>299371</v>
      </c>
      <c r="AG20" s="1100" t="s">
        <v>4738</v>
      </c>
      <c r="AH20" s="1101" t="s">
        <v>4721</v>
      </c>
      <c r="AI20" s="1101"/>
      <c r="AJ20" s="1101"/>
    </row>
    <row r="21" spans="1:36" s="464" customFormat="1" ht="15.6">
      <c r="A21" s="1097"/>
      <c r="B21" s="1097"/>
      <c r="C21" s="1097"/>
      <c r="D21" s="1097"/>
      <c r="E21" s="1097"/>
      <c r="F21" s="1097"/>
      <c r="G21" s="1097"/>
      <c r="H21" s="1097"/>
      <c r="I21" s="1097"/>
      <c r="J21" s="1097"/>
      <c r="K21" s="1097"/>
      <c r="L21" s="1097"/>
      <c r="M21" s="1097"/>
      <c r="N21" s="1097"/>
      <c r="O21" s="1099"/>
      <c r="P21" s="1099"/>
      <c r="Q21" s="1099"/>
      <c r="R21" s="1097"/>
      <c r="S21" s="1097"/>
      <c r="T21" s="1097"/>
      <c r="U21" s="1097"/>
      <c r="V21" s="1097"/>
      <c r="W21" s="1097"/>
      <c r="X21" s="1097"/>
      <c r="Y21" s="1097"/>
      <c r="Z21" s="1097"/>
      <c r="AA21" s="1097"/>
      <c r="AB21" s="1097" t="s">
        <v>625</v>
      </c>
      <c r="AC21" s="1098" t="s">
        <v>625</v>
      </c>
      <c r="AD21" s="1098" t="s">
        <v>625</v>
      </c>
      <c r="AE21" s="1099">
        <v>651740</v>
      </c>
      <c r="AF21" s="1099">
        <v>65174</v>
      </c>
      <c r="AG21" s="1100" t="s">
        <v>4739</v>
      </c>
      <c r="AH21" s="1101" t="s">
        <v>4721</v>
      </c>
      <c r="AI21" s="1101"/>
      <c r="AJ21" s="1101"/>
    </row>
    <row r="22" spans="1:36" customFormat="1" ht="15.6">
      <c r="A22" s="1103"/>
      <c r="B22" s="1103"/>
      <c r="C22" s="1103"/>
      <c r="D22" s="1103"/>
      <c r="E22" s="1103"/>
      <c r="F22" s="1103"/>
      <c r="G22" s="1103"/>
      <c r="H22" s="1103"/>
      <c r="I22" s="1103"/>
      <c r="J22" s="1103"/>
      <c r="K22" s="1103"/>
      <c r="L22" s="1103"/>
      <c r="M22" s="1103"/>
      <c r="N22" s="1103"/>
      <c r="O22" s="1104"/>
      <c r="P22" s="1104"/>
      <c r="Q22" s="1104"/>
      <c r="R22" s="1103"/>
      <c r="S22" s="1103"/>
      <c r="T22" s="1103"/>
      <c r="U22" s="1103"/>
      <c r="V22" s="1103"/>
      <c r="W22" s="1103"/>
      <c r="X22" s="1103"/>
      <c r="Y22" s="1103"/>
      <c r="Z22" s="1103"/>
      <c r="AA22" s="1103"/>
      <c r="AB22" s="1103" t="s">
        <v>625</v>
      </c>
      <c r="AC22" s="1105" t="s">
        <v>625</v>
      </c>
      <c r="AD22" s="1105" t="s">
        <v>625</v>
      </c>
      <c r="AE22" s="1104">
        <v>10101970</v>
      </c>
      <c r="AF22" s="1104">
        <v>1010197</v>
      </c>
      <c r="AG22" s="1106" t="s">
        <v>4739</v>
      </c>
      <c r="AH22" s="1101" t="s">
        <v>4721</v>
      </c>
      <c r="AI22" s="1107"/>
      <c r="AJ22" s="1107"/>
    </row>
    <row r="23" spans="1:36" customFormat="1" ht="15.6">
      <c r="A23" s="1103"/>
      <c r="B23" s="1103"/>
      <c r="C23" s="1103"/>
      <c r="D23" s="1103"/>
      <c r="E23" s="1103"/>
      <c r="F23" s="1103"/>
      <c r="G23" s="1103"/>
      <c r="H23" s="1103"/>
      <c r="I23" s="1103"/>
      <c r="J23" s="1103"/>
      <c r="K23" s="1103"/>
      <c r="L23" s="1103"/>
      <c r="M23" s="1103"/>
      <c r="N23" s="1103"/>
      <c r="O23" s="1104"/>
      <c r="P23" s="1104"/>
      <c r="Q23" s="1104"/>
      <c r="R23" s="1103"/>
      <c r="S23" s="1103"/>
      <c r="T23" s="1103"/>
      <c r="U23" s="1103"/>
      <c r="V23" s="1103"/>
      <c r="W23" s="1103"/>
      <c r="X23" s="1103"/>
      <c r="Y23" s="1103"/>
      <c r="Z23" s="1103"/>
      <c r="AA23" s="1103"/>
      <c r="AB23" s="1103" t="s">
        <v>625</v>
      </c>
      <c r="AC23" s="1105" t="s">
        <v>625</v>
      </c>
      <c r="AD23" s="1105" t="s">
        <v>625</v>
      </c>
      <c r="AE23" s="1104">
        <v>2822924</v>
      </c>
      <c r="AF23" s="1104">
        <v>282292</v>
      </c>
      <c r="AG23" s="1106" t="s">
        <v>4738</v>
      </c>
      <c r="AH23" s="1101" t="s">
        <v>4721</v>
      </c>
      <c r="AI23" s="1107"/>
      <c r="AJ23" s="1107"/>
    </row>
    <row r="24" spans="1:36" customFormat="1" ht="15.6">
      <c r="A24" s="1103"/>
      <c r="B24" s="1103"/>
      <c r="C24" s="1103"/>
      <c r="D24" s="1103"/>
      <c r="E24" s="1103"/>
      <c r="F24" s="1103"/>
      <c r="G24" s="1103"/>
      <c r="H24" s="1103"/>
      <c r="I24" s="1103"/>
      <c r="J24" s="1103"/>
      <c r="K24" s="1103"/>
      <c r="L24" s="1103"/>
      <c r="M24" s="1103"/>
      <c r="N24" s="1103"/>
      <c r="O24" s="1104"/>
      <c r="P24" s="1104"/>
      <c r="Q24" s="1104"/>
      <c r="R24" s="1103"/>
      <c r="S24" s="1103"/>
      <c r="T24" s="1103"/>
      <c r="U24" s="1103"/>
      <c r="V24" s="1103"/>
      <c r="W24" s="1103"/>
      <c r="X24" s="1103"/>
      <c r="Y24" s="1103"/>
      <c r="Z24" s="1103"/>
      <c r="AA24" s="1103"/>
      <c r="AB24" s="1103" t="s">
        <v>625</v>
      </c>
      <c r="AC24" s="1105" t="s">
        <v>625</v>
      </c>
      <c r="AD24" s="1105" t="s">
        <v>625</v>
      </c>
      <c r="AE24" s="1104">
        <v>9243080</v>
      </c>
      <c r="AF24" s="1104">
        <v>924308</v>
      </c>
      <c r="AG24" s="1106" t="s">
        <v>4739</v>
      </c>
      <c r="AH24" s="1101" t="s">
        <v>4721</v>
      </c>
      <c r="AI24" s="1107"/>
      <c r="AJ24" s="1107"/>
    </row>
    <row r="25" spans="1:36" customFormat="1" ht="15.6">
      <c r="A25" s="1103"/>
      <c r="B25" s="1103"/>
      <c r="C25" s="1103"/>
      <c r="D25" s="1103"/>
      <c r="E25" s="1103"/>
      <c r="F25" s="1103"/>
      <c r="G25" s="1103"/>
      <c r="H25" s="1103"/>
      <c r="I25" s="1103"/>
      <c r="J25" s="1103"/>
      <c r="K25" s="1103"/>
      <c r="L25" s="1103"/>
      <c r="M25" s="1103"/>
      <c r="N25" s="1103"/>
      <c r="O25" s="1104"/>
      <c r="P25" s="1104"/>
      <c r="Q25" s="1104"/>
      <c r="R25" s="1103"/>
      <c r="S25" s="1103"/>
      <c r="T25" s="1103"/>
      <c r="U25" s="1103"/>
      <c r="V25" s="1103"/>
      <c r="W25" s="1103"/>
      <c r="X25" s="1103"/>
      <c r="Y25" s="1103"/>
      <c r="Z25" s="1103"/>
      <c r="AA25" s="1103"/>
      <c r="AB25" s="1103" t="s">
        <v>625</v>
      </c>
      <c r="AC25" s="1105" t="s">
        <v>625</v>
      </c>
      <c r="AD25" s="1105" t="s">
        <v>625</v>
      </c>
      <c r="AE25" s="1104">
        <v>155745898</v>
      </c>
      <c r="AF25" s="1104">
        <v>15574589</v>
      </c>
      <c r="AG25" s="1106" t="s">
        <v>4739</v>
      </c>
      <c r="AH25" s="1101" t="s">
        <v>4721</v>
      </c>
      <c r="AI25" s="1107"/>
      <c r="AJ25" s="1107"/>
    </row>
    <row r="26" spans="1:36" customFormat="1" ht="15.6">
      <c r="A26" s="1103"/>
      <c r="B26" s="1103"/>
      <c r="C26" s="1103"/>
      <c r="D26" s="1103"/>
      <c r="E26" s="1103"/>
      <c r="F26" s="1103"/>
      <c r="G26" s="1103"/>
      <c r="H26" s="1103"/>
      <c r="I26" s="1103"/>
      <c r="J26" s="1103"/>
      <c r="K26" s="1103"/>
      <c r="L26" s="1103"/>
      <c r="M26" s="1103"/>
      <c r="N26" s="1103"/>
      <c r="O26" s="1104"/>
      <c r="P26" s="1104"/>
      <c r="Q26" s="1104"/>
      <c r="R26" s="1103"/>
      <c r="S26" s="1103"/>
      <c r="T26" s="1103"/>
      <c r="U26" s="1103"/>
      <c r="V26" s="1103"/>
      <c r="W26" s="1103"/>
      <c r="X26" s="1103"/>
      <c r="Y26" s="1103"/>
      <c r="Z26" s="1103"/>
      <c r="AA26" s="1103"/>
      <c r="AB26" s="1103" t="s">
        <v>625</v>
      </c>
      <c r="AC26" s="1105" t="s">
        <v>625</v>
      </c>
      <c r="AD26" s="1105" t="s">
        <v>625</v>
      </c>
      <c r="AE26" s="1104">
        <v>716204</v>
      </c>
      <c r="AF26" s="1104">
        <v>71620</v>
      </c>
      <c r="AG26" s="1106" t="s">
        <v>4740</v>
      </c>
      <c r="AH26" s="1101" t="s">
        <v>4721</v>
      </c>
      <c r="AI26" s="1107"/>
      <c r="AJ26" s="1107"/>
    </row>
    <row r="27" spans="1:36" customFormat="1" ht="15.6">
      <c r="A27" s="1103"/>
      <c r="B27" s="1103"/>
      <c r="C27" s="1103"/>
      <c r="D27" s="1103"/>
      <c r="E27" s="1103"/>
      <c r="F27" s="1103"/>
      <c r="G27" s="1103"/>
      <c r="H27" s="1103"/>
      <c r="I27" s="1103"/>
      <c r="J27" s="1103"/>
      <c r="K27" s="1103"/>
      <c r="L27" s="1103"/>
      <c r="M27" s="1103"/>
      <c r="N27" s="1103"/>
      <c r="O27" s="1104"/>
      <c r="P27" s="1104"/>
      <c r="Q27" s="1104"/>
      <c r="R27" s="1103"/>
      <c r="S27" s="1103"/>
      <c r="T27" s="1103"/>
      <c r="U27" s="1103"/>
      <c r="V27" s="1103"/>
      <c r="W27" s="1103"/>
      <c r="X27" s="1103"/>
      <c r="Y27" s="1103"/>
      <c r="Z27" s="1103"/>
      <c r="AA27" s="1103"/>
      <c r="AB27" s="1103" t="s">
        <v>625</v>
      </c>
      <c r="AC27" s="1105" t="s">
        <v>625</v>
      </c>
      <c r="AD27" s="1105" t="s">
        <v>625</v>
      </c>
      <c r="AE27" s="1104">
        <v>480900</v>
      </c>
      <c r="AF27" s="1104">
        <v>48090</v>
      </c>
      <c r="AG27" s="1106" t="s">
        <v>4741</v>
      </c>
      <c r="AH27" s="1101" t="s">
        <v>4721</v>
      </c>
      <c r="AI27" s="1107"/>
      <c r="AJ27" s="1107"/>
    </row>
    <row r="28" spans="1:36" customFormat="1" ht="15.6">
      <c r="A28" s="1103"/>
      <c r="B28" s="1103"/>
      <c r="C28" s="1103"/>
      <c r="D28" s="1103"/>
      <c r="E28" s="1103"/>
      <c r="F28" s="1103"/>
      <c r="G28" s="1103"/>
      <c r="H28" s="1103"/>
      <c r="I28" s="1103"/>
      <c r="J28" s="1103"/>
      <c r="K28" s="1103"/>
      <c r="L28" s="1103"/>
      <c r="M28" s="1103"/>
      <c r="N28" s="1103"/>
      <c r="O28" s="1104"/>
      <c r="P28" s="1104"/>
      <c r="Q28" s="1104"/>
      <c r="R28" s="1103"/>
      <c r="S28" s="1103"/>
      <c r="T28" s="1103"/>
      <c r="U28" s="1103"/>
      <c r="V28" s="1103"/>
      <c r="W28" s="1103"/>
      <c r="X28" s="1103"/>
      <c r="Y28" s="1103"/>
      <c r="Z28" s="1103"/>
      <c r="AA28" s="1103"/>
      <c r="AB28" s="1103" t="s">
        <v>625</v>
      </c>
      <c r="AC28" s="1105" t="s">
        <v>625</v>
      </c>
      <c r="AD28" s="1105" t="s">
        <v>625</v>
      </c>
      <c r="AE28" s="1104">
        <v>1202250</v>
      </c>
      <c r="AF28" s="1104">
        <v>120225</v>
      </c>
      <c r="AG28" s="1106" t="s">
        <v>4741</v>
      </c>
      <c r="AH28" s="1101" t="s">
        <v>4721</v>
      </c>
      <c r="AI28" s="1107"/>
      <c r="AJ28" s="1107"/>
    </row>
    <row r="29" spans="1:36" customFormat="1" ht="15.6">
      <c r="A29" s="1103"/>
      <c r="B29" s="1103"/>
      <c r="C29" s="1103"/>
      <c r="D29" s="1103"/>
      <c r="E29" s="1103"/>
      <c r="F29" s="1103"/>
      <c r="G29" s="1103"/>
      <c r="H29" s="1103"/>
      <c r="I29" s="1103"/>
      <c r="J29" s="1103"/>
      <c r="K29" s="1103"/>
      <c r="L29" s="1103"/>
      <c r="M29" s="1103"/>
      <c r="N29" s="1103"/>
      <c r="O29" s="1104"/>
      <c r="P29" s="1104"/>
      <c r="Q29" s="1104"/>
      <c r="R29" s="1103"/>
      <c r="S29" s="1103"/>
      <c r="T29" s="1103"/>
      <c r="U29" s="1103"/>
      <c r="V29" s="1103"/>
      <c r="W29" s="1103"/>
      <c r="X29" s="1103"/>
      <c r="Y29" s="1103"/>
      <c r="Z29" s="1103"/>
      <c r="AA29" s="1103"/>
      <c r="AB29" s="1103" t="s">
        <v>625</v>
      </c>
      <c r="AC29" s="1105" t="s">
        <v>625</v>
      </c>
      <c r="AD29" s="1105" t="s">
        <v>625</v>
      </c>
      <c r="AE29" s="1104">
        <v>81610605</v>
      </c>
      <c r="AF29" s="1104">
        <v>8161060</v>
      </c>
      <c r="AG29" s="1106" t="s">
        <v>4742</v>
      </c>
      <c r="AH29" s="1101" t="s">
        <v>4721</v>
      </c>
      <c r="AI29" s="1107"/>
      <c r="AJ29" s="1107"/>
    </row>
    <row r="30" spans="1:36" customFormat="1" ht="15.6">
      <c r="A30" s="1103"/>
      <c r="B30" s="1103"/>
      <c r="C30" s="1103"/>
      <c r="D30" s="1103"/>
      <c r="E30" s="1103"/>
      <c r="F30" s="1103"/>
      <c r="G30" s="1103"/>
      <c r="H30" s="1103"/>
      <c r="I30" s="1103"/>
      <c r="J30" s="1103"/>
      <c r="K30" s="1103"/>
      <c r="L30" s="1103"/>
      <c r="M30" s="1103"/>
      <c r="N30" s="1103"/>
      <c r="O30" s="1104"/>
      <c r="P30" s="1104"/>
      <c r="Q30" s="1104"/>
      <c r="R30" s="1103"/>
      <c r="S30" s="1103"/>
      <c r="T30" s="1103"/>
      <c r="U30" s="1103"/>
      <c r="V30" s="1103"/>
      <c r="W30" s="1103"/>
      <c r="X30" s="1103"/>
      <c r="Y30" s="1103"/>
      <c r="Z30" s="1103"/>
      <c r="AA30" s="1103"/>
      <c r="AB30" s="1103" t="s">
        <v>625</v>
      </c>
      <c r="AC30" s="1105" t="s">
        <v>625</v>
      </c>
      <c r="AD30" s="1105" t="s">
        <v>625</v>
      </c>
      <c r="AE30" s="1104">
        <v>8850499</v>
      </c>
      <c r="AF30" s="1104">
        <v>885049</v>
      </c>
      <c r="AG30" s="1106" t="s">
        <v>4741</v>
      </c>
      <c r="AH30" s="1101" t="s">
        <v>4721</v>
      </c>
      <c r="AI30" s="1107"/>
      <c r="AJ30" s="1107"/>
    </row>
    <row r="31" spans="1:36" customFormat="1" ht="15.6">
      <c r="A31" s="1103"/>
      <c r="B31" s="1103"/>
      <c r="C31" s="1103"/>
      <c r="D31" s="1103"/>
      <c r="E31" s="1103"/>
      <c r="F31" s="1103"/>
      <c r="G31" s="1103"/>
      <c r="H31" s="1103"/>
      <c r="I31" s="1103"/>
      <c r="J31" s="1103"/>
      <c r="K31" s="1103"/>
      <c r="L31" s="1103"/>
      <c r="M31" s="1103"/>
      <c r="N31" s="1103"/>
      <c r="O31" s="1104"/>
      <c r="P31" s="1104"/>
      <c r="Q31" s="1104"/>
      <c r="R31" s="1103"/>
      <c r="S31" s="1103"/>
      <c r="T31" s="1103"/>
      <c r="U31" s="1103"/>
      <c r="V31" s="1103"/>
      <c r="W31" s="1103"/>
      <c r="X31" s="1103"/>
      <c r="Y31" s="1103"/>
      <c r="Z31" s="1103"/>
      <c r="AA31" s="1103"/>
      <c r="AB31" s="1103" t="s">
        <v>625</v>
      </c>
      <c r="AC31" s="1105" t="s">
        <v>625</v>
      </c>
      <c r="AD31" s="1105" t="s">
        <v>625</v>
      </c>
      <c r="AE31" s="1104">
        <v>48767730</v>
      </c>
      <c r="AF31" s="1104">
        <v>4876773</v>
      </c>
      <c r="AG31" s="1106" t="s">
        <v>4741</v>
      </c>
      <c r="AH31" s="1101" t="s">
        <v>4721</v>
      </c>
      <c r="AI31" s="1107"/>
      <c r="AJ31" s="1107"/>
    </row>
    <row r="32" spans="1:36" customFormat="1" ht="15.6">
      <c r="A32" s="1103"/>
      <c r="B32" s="1103"/>
      <c r="C32" s="1103"/>
      <c r="D32" s="1103"/>
      <c r="E32" s="1103"/>
      <c r="F32" s="1103"/>
      <c r="G32" s="1103"/>
      <c r="H32" s="1103"/>
      <c r="I32" s="1103"/>
      <c r="J32" s="1103"/>
      <c r="K32" s="1103"/>
      <c r="L32" s="1103"/>
      <c r="M32" s="1103"/>
      <c r="N32" s="1103"/>
      <c r="O32" s="1104"/>
      <c r="P32" s="1104"/>
      <c r="Q32" s="1104"/>
      <c r="R32" s="1103"/>
      <c r="S32" s="1103"/>
      <c r="T32" s="1103"/>
      <c r="U32" s="1103"/>
      <c r="V32" s="1103"/>
      <c r="W32" s="1103"/>
      <c r="X32" s="1103"/>
      <c r="Y32" s="1103"/>
      <c r="Z32" s="1103"/>
      <c r="AA32" s="1103"/>
      <c r="AB32" s="1103" t="s">
        <v>625</v>
      </c>
      <c r="AC32" s="1105" t="s">
        <v>625</v>
      </c>
      <c r="AD32" s="1105" t="s">
        <v>625</v>
      </c>
      <c r="AE32" s="1104">
        <v>3058551</v>
      </c>
      <c r="AF32" s="1104">
        <v>305855</v>
      </c>
      <c r="AG32" s="1106" t="s">
        <v>4742</v>
      </c>
      <c r="AH32" s="1101" t="s">
        <v>4721</v>
      </c>
      <c r="AI32" s="1107"/>
      <c r="AJ32" s="1107"/>
    </row>
    <row r="33" spans="1:36" customFormat="1" ht="15.6">
      <c r="A33" s="1103"/>
      <c r="B33" s="1103"/>
      <c r="C33" s="1103"/>
      <c r="D33" s="1103"/>
      <c r="E33" s="1103"/>
      <c r="F33" s="1103"/>
      <c r="G33" s="1103"/>
      <c r="H33" s="1103"/>
      <c r="I33" s="1103"/>
      <c r="J33" s="1103"/>
      <c r="K33" s="1103"/>
      <c r="L33" s="1103"/>
      <c r="M33" s="1103"/>
      <c r="N33" s="1103"/>
      <c r="O33" s="1104"/>
      <c r="P33" s="1104"/>
      <c r="Q33" s="1104"/>
      <c r="R33" s="1103"/>
      <c r="S33" s="1103"/>
      <c r="T33" s="1103"/>
      <c r="U33" s="1103"/>
      <c r="V33" s="1103"/>
      <c r="W33" s="1103"/>
      <c r="X33" s="1103"/>
      <c r="Y33" s="1103"/>
      <c r="Z33" s="1103"/>
      <c r="AA33" s="1103"/>
      <c r="AB33" s="1103" t="s">
        <v>625</v>
      </c>
      <c r="AC33" s="1105" t="s">
        <v>625</v>
      </c>
      <c r="AD33" s="1105" t="s">
        <v>625</v>
      </c>
      <c r="AE33" s="1104">
        <v>9243080</v>
      </c>
      <c r="AF33" s="1104">
        <v>924308</v>
      </c>
      <c r="AG33" s="1106" t="s">
        <v>4743</v>
      </c>
      <c r="AH33" s="1101" t="s">
        <v>4721</v>
      </c>
      <c r="AI33" s="1107"/>
      <c r="AJ33" s="1107"/>
    </row>
    <row r="34" spans="1:36" customFormat="1" ht="15.6">
      <c r="A34" s="1103"/>
      <c r="B34" s="1103"/>
      <c r="C34" s="1103"/>
      <c r="D34" s="1103"/>
      <c r="E34" s="1103"/>
      <c r="F34" s="1103"/>
      <c r="G34" s="1103"/>
      <c r="H34" s="1103"/>
      <c r="I34" s="1103"/>
      <c r="J34" s="1103"/>
      <c r="K34" s="1103"/>
      <c r="L34" s="1103"/>
      <c r="M34" s="1103"/>
      <c r="N34" s="1103"/>
      <c r="O34" s="1104"/>
      <c r="P34" s="1104"/>
      <c r="Q34" s="1104"/>
      <c r="R34" s="1103"/>
      <c r="S34" s="1103"/>
      <c r="T34" s="1103"/>
      <c r="U34" s="1103"/>
      <c r="V34" s="1103"/>
      <c r="W34" s="1103"/>
      <c r="X34" s="1103"/>
      <c r="Y34" s="1103"/>
      <c r="Z34" s="1103"/>
      <c r="AA34" s="1103"/>
      <c r="AB34" s="1103" t="s">
        <v>625</v>
      </c>
      <c r="AC34" s="1105" t="s">
        <v>625</v>
      </c>
      <c r="AD34" s="1105" t="s">
        <v>625</v>
      </c>
      <c r="AE34" s="1104">
        <v>155745898</v>
      </c>
      <c r="AF34" s="1104">
        <v>15574589</v>
      </c>
      <c r="AG34" s="1106" t="s">
        <v>4743</v>
      </c>
      <c r="AH34" s="1101" t="s">
        <v>4721</v>
      </c>
      <c r="AI34" s="1107"/>
      <c r="AJ34" s="1107"/>
    </row>
    <row r="35" spans="1:36" customFormat="1" ht="15.6">
      <c r="A35" s="1103"/>
      <c r="B35" s="1103"/>
      <c r="C35" s="1103"/>
      <c r="D35" s="1103"/>
      <c r="E35" s="1103"/>
      <c r="F35" s="1103"/>
      <c r="G35" s="1103"/>
      <c r="H35" s="1103"/>
      <c r="I35" s="1103"/>
      <c r="J35" s="1103"/>
      <c r="K35" s="1103"/>
      <c r="L35" s="1103"/>
      <c r="M35" s="1103"/>
      <c r="N35" s="1103"/>
      <c r="O35" s="1104"/>
      <c r="P35" s="1104"/>
      <c r="Q35" s="1104"/>
      <c r="R35" s="1103"/>
      <c r="S35" s="1103"/>
      <c r="T35" s="1103"/>
      <c r="U35" s="1103"/>
      <c r="V35" s="1103"/>
      <c r="W35" s="1103"/>
      <c r="X35" s="1103"/>
      <c r="Y35" s="1103"/>
      <c r="Z35" s="1103"/>
      <c r="AA35" s="1103"/>
      <c r="AB35" s="1103" t="s">
        <v>625</v>
      </c>
      <c r="AC35" s="1105" t="s">
        <v>625</v>
      </c>
      <c r="AD35" s="1105" t="s">
        <v>625</v>
      </c>
      <c r="AE35" s="1104">
        <v>3257656</v>
      </c>
      <c r="AF35" s="1104">
        <v>325765</v>
      </c>
      <c r="AG35" s="1106" t="s">
        <v>4742</v>
      </c>
      <c r="AH35" s="1101" t="s">
        <v>4721</v>
      </c>
      <c r="AI35" s="1107"/>
      <c r="AJ35" s="1107"/>
    </row>
    <row r="36" spans="1:36" customFormat="1" ht="15.6">
      <c r="A36" s="1103"/>
      <c r="B36" s="1103"/>
      <c r="C36" s="1103"/>
      <c r="D36" s="1103"/>
      <c r="E36" s="1103"/>
      <c r="F36" s="1103"/>
      <c r="G36" s="1103"/>
      <c r="H36" s="1103"/>
      <c r="I36" s="1103"/>
      <c r="J36" s="1103"/>
      <c r="K36" s="1103"/>
      <c r="L36" s="1103"/>
      <c r="M36" s="1103"/>
      <c r="N36" s="1103"/>
      <c r="O36" s="1104"/>
      <c r="P36" s="1104"/>
      <c r="Q36" s="1104"/>
      <c r="R36" s="1103"/>
      <c r="S36" s="1103"/>
      <c r="T36" s="1103"/>
      <c r="U36" s="1103"/>
      <c r="V36" s="1103"/>
      <c r="W36" s="1103"/>
      <c r="X36" s="1103"/>
      <c r="Y36" s="1103"/>
      <c r="Z36" s="1103"/>
      <c r="AA36" s="1103"/>
      <c r="AB36" s="1103" t="s">
        <v>625</v>
      </c>
      <c r="AC36" s="1105" t="s">
        <v>625</v>
      </c>
      <c r="AD36" s="1105" t="s">
        <v>625</v>
      </c>
      <c r="AE36" s="1104">
        <v>651740</v>
      </c>
      <c r="AF36" s="1104">
        <v>65174</v>
      </c>
      <c r="AG36" s="1106" t="s">
        <v>4743</v>
      </c>
      <c r="AH36" s="1101" t="s">
        <v>4721</v>
      </c>
      <c r="AI36" s="1107"/>
      <c r="AJ36" s="1107"/>
    </row>
    <row r="37" spans="1:36" customFormat="1" ht="15.6">
      <c r="A37" s="1103"/>
      <c r="B37" s="1103"/>
      <c r="C37" s="1103"/>
      <c r="D37" s="1103"/>
      <c r="E37" s="1103"/>
      <c r="F37" s="1103"/>
      <c r="G37" s="1103"/>
      <c r="H37" s="1103"/>
      <c r="I37" s="1103"/>
      <c r="J37" s="1103"/>
      <c r="K37" s="1103"/>
      <c r="L37" s="1103"/>
      <c r="M37" s="1103"/>
      <c r="N37" s="1103"/>
      <c r="O37" s="1104"/>
      <c r="P37" s="1104"/>
      <c r="Q37" s="1104"/>
      <c r="R37" s="1103"/>
      <c r="S37" s="1103"/>
      <c r="T37" s="1103"/>
      <c r="U37" s="1103"/>
      <c r="V37" s="1103"/>
      <c r="W37" s="1103"/>
      <c r="X37" s="1103"/>
      <c r="Y37" s="1103"/>
      <c r="Z37" s="1103"/>
      <c r="AA37" s="1103"/>
      <c r="AB37" s="1103" t="s">
        <v>625</v>
      </c>
      <c r="AC37" s="1105" t="s">
        <v>625</v>
      </c>
      <c r="AD37" s="1105" t="s">
        <v>625</v>
      </c>
      <c r="AE37" s="1104">
        <v>10101970</v>
      </c>
      <c r="AF37" s="1104">
        <v>1010197</v>
      </c>
      <c r="AG37" s="1106" t="s">
        <v>4743</v>
      </c>
      <c r="AH37" s="1101" t="s">
        <v>4721</v>
      </c>
      <c r="AI37" s="1107"/>
      <c r="AJ37" s="1107"/>
    </row>
    <row r="38" spans="1:36" customFormat="1" ht="15.6">
      <c r="A38" s="1103"/>
      <c r="B38" s="1103"/>
      <c r="C38" s="1103"/>
      <c r="D38" s="1103"/>
      <c r="E38" s="1103"/>
      <c r="F38" s="1103"/>
      <c r="G38" s="1103"/>
      <c r="H38" s="1103"/>
      <c r="I38" s="1103"/>
      <c r="J38" s="1103"/>
      <c r="K38" s="1103"/>
      <c r="L38" s="1103"/>
      <c r="M38" s="1103"/>
      <c r="N38" s="1103"/>
      <c r="O38" s="1104"/>
      <c r="P38" s="1104"/>
      <c r="Q38" s="1104"/>
      <c r="R38" s="1103"/>
      <c r="S38" s="1103"/>
      <c r="T38" s="1103"/>
      <c r="U38" s="1103"/>
      <c r="V38" s="1103"/>
      <c r="W38" s="1103"/>
      <c r="X38" s="1103"/>
      <c r="Y38" s="1103"/>
      <c r="Z38" s="1103"/>
      <c r="AA38" s="1103"/>
      <c r="AB38" s="1103" t="s">
        <v>625</v>
      </c>
      <c r="AC38" s="1105" t="s">
        <v>625</v>
      </c>
      <c r="AD38" s="1105" t="s">
        <v>625</v>
      </c>
      <c r="AE38" s="1104">
        <v>618045</v>
      </c>
      <c r="AF38" s="1104">
        <v>61804</v>
      </c>
      <c r="AG38" s="1106" t="s">
        <v>4744</v>
      </c>
      <c r="AH38" s="1101" t="s">
        <v>4721</v>
      </c>
      <c r="AI38" s="1107"/>
      <c r="AJ38" s="1107"/>
    </row>
    <row r="39" spans="1:36" customFormat="1" ht="15.6">
      <c r="A39" s="1103"/>
      <c r="B39" s="1103"/>
      <c r="C39" s="1103"/>
      <c r="D39" s="1103"/>
      <c r="E39" s="1103"/>
      <c r="F39" s="1103"/>
      <c r="G39" s="1103"/>
      <c r="H39" s="1103"/>
      <c r="I39" s="1103"/>
      <c r="J39" s="1103"/>
      <c r="K39" s="1103"/>
      <c r="L39" s="1103"/>
      <c r="M39" s="1103"/>
      <c r="N39" s="1103"/>
      <c r="O39" s="1104"/>
      <c r="P39" s="1104"/>
      <c r="Q39" s="1104"/>
      <c r="R39" s="1103"/>
      <c r="S39" s="1103"/>
      <c r="T39" s="1103"/>
      <c r="U39" s="1103"/>
      <c r="V39" s="1103"/>
      <c r="W39" s="1103"/>
      <c r="X39" s="1103"/>
      <c r="Y39" s="1103"/>
      <c r="Z39" s="1103"/>
      <c r="AA39" s="1103"/>
      <c r="AB39" s="1103" t="s">
        <v>625</v>
      </c>
      <c r="AC39" s="1105" t="s">
        <v>625</v>
      </c>
      <c r="AD39" s="1105" t="s">
        <v>625</v>
      </c>
      <c r="AE39" s="1104">
        <v>480900</v>
      </c>
      <c r="AF39" s="1104">
        <v>48090</v>
      </c>
      <c r="AG39" s="1106" t="s">
        <v>4745</v>
      </c>
      <c r="AH39" s="1101" t="s">
        <v>4721</v>
      </c>
      <c r="AI39" s="1107"/>
      <c r="AJ39" s="1107"/>
    </row>
    <row r="40" spans="1:36" customFormat="1" ht="15.6">
      <c r="A40" s="1103"/>
      <c r="B40" s="1103"/>
      <c r="C40" s="1103"/>
      <c r="D40" s="1103"/>
      <c r="E40" s="1103"/>
      <c r="F40" s="1103"/>
      <c r="G40" s="1103"/>
      <c r="H40" s="1103"/>
      <c r="I40" s="1103"/>
      <c r="J40" s="1103"/>
      <c r="K40" s="1103"/>
      <c r="L40" s="1103"/>
      <c r="M40" s="1103"/>
      <c r="N40" s="1103"/>
      <c r="O40" s="1104"/>
      <c r="P40" s="1104"/>
      <c r="Q40" s="1104"/>
      <c r="R40" s="1103"/>
      <c r="S40" s="1103"/>
      <c r="T40" s="1103"/>
      <c r="U40" s="1103"/>
      <c r="V40" s="1103"/>
      <c r="W40" s="1103"/>
      <c r="X40" s="1103"/>
      <c r="Y40" s="1103"/>
      <c r="Z40" s="1103"/>
      <c r="AA40" s="1103"/>
      <c r="AB40" s="1103" t="s">
        <v>625</v>
      </c>
      <c r="AC40" s="1105" t="s">
        <v>625</v>
      </c>
      <c r="AD40" s="1105" t="s">
        <v>625</v>
      </c>
      <c r="AE40" s="1104">
        <v>1202250</v>
      </c>
      <c r="AF40" s="1104">
        <v>120225</v>
      </c>
      <c r="AG40" s="1106" t="s">
        <v>4745</v>
      </c>
      <c r="AH40" s="1101" t="s">
        <v>4721</v>
      </c>
      <c r="AI40" s="1107"/>
      <c r="AJ40" s="1107"/>
    </row>
    <row r="41" spans="1:36" customFormat="1" ht="15.6">
      <c r="A41" s="1103"/>
      <c r="B41" s="1103"/>
      <c r="C41" s="1103"/>
      <c r="D41" s="1103"/>
      <c r="E41" s="1103"/>
      <c r="F41" s="1103"/>
      <c r="G41" s="1103"/>
      <c r="H41" s="1103"/>
      <c r="I41" s="1103"/>
      <c r="J41" s="1103"/>
      <c r="K41" s="1103"/>
      <c r="L41" s="1103"/>
      <c r="M41" s="1103"/>
      <c r="N41" s="1103"/>
      <c r="O41" s="1104"/>
      <c r="P41" s="1104"/>
      <c r="Q41" s="1104"/>
      <c r="R41" s="1103"/>
      <c r="S41" s="1103"/>
      <c r="T41" s="1103"/>
      <c r="U41" s="1103"/>
      <c r="V41" s="1103"/>
      <c r="W41" s="1103"/>
      <c r="X41" s="1103"/>
      <c r="Y41" s="1103"/>
      <c r="Z41" s="1103"/>
      <c r="AA41" s="1103"/>
      <c r="AB41" s="1103" t="s">
        <v>625</v>
      </c>
      <c r="AC41" s="1105" t="s">
        <v>625</v>
      </c>
      <c r="AD41" s="1105" t="s">
        <v>625</v>
      </c>
      <c r="AE41" s="1104">
        <v>68400848</v>
      </c>
      <c r="AF41" s="1104">
        <v>6840084</v>
      </c>
      <c r="AG41" s="1106" t="s">
        <v>4746</v>
      </c>
      <c r="AH41" s="1101" t="s">
        <v>4721</v>
      </c>
      <c r="AI41" s="1107"/>
      <c r="AJ41" s="1107"/>
    </row>
    <row r="42" spans="1:36" customFormat="1" ht="15.6">
      <c r="A42" s="1103"/>
      <c r="B42" s="1103"/>
      <c r="C42" s="1103"/>
      <c r="D42" s="1103"/>
      <c r="E42" s="1103"/>
      <c r="F42" s="1103"/>
      <c r="G42" s="1103"/>
      <c r="H42" s="1103"/>
      <c r="I42" s="1103"/>
      <c r="J42" s="1103"/>
      <c r="K42" s="1103"/>
      <c r="L42" s="1103"/>
      <c r="M42" s="1103"/>
      <c r="N42" s="1103"/>
      <c r="O42" s="1104"/>
      <c r="P42" s="1104"/>
      <c r="Q42" s="1104"/>
      <c r="R42" s="1103"/>
      <c r="S42" s="1103"/>
      <c r="T42" s="1103"/>
      <c r="U42" s="1103"/>
      <c r="V42" s="1103"/>
      <c r="W42" s="1103"/>
      <c r="X42" s="1103"/>
      <c r="Y42" s="1103"/>
      <c r="Z42" s="1103"/>
      <c r="AA42" s="1103"/>
      <c r="AB42" s="1103" t="s">
        <v>625</v>
      </c>
      <c r="AC42" s="1105" t="s">
        <v>625</v>
      </c>
      <c r="AD42" s="1105" t="s">
        <v>625</v>
      </c>
      <c r="AE42" s="1104">
        <v>8850499</v>
      </c>
      <c r="AF42" s="1104">
        <v>885049</v>
      </c>
      <c r="AG42" s="1106" t="s">
        <v>4745</v>
      </c>
      <c r="AH42" s="1101" t="s">
        <v>4721</v>
      </c>
      <c r="AI42" s="1107"/>
      <c r="AJ42" s="1107"/>
    </row>
    <row r="43" spans="1:36" customFormat="1" ht="15.6">
      <c r="A43" s="1103"/>
      <c r="B43" s="1103"/>
      <c r="C43" s="1103"/>
      <c r="D43" s="1103"/>
      <c r="E43" s="1103"/>
      <c r="F43" s="1103"/>
      <c r="G43" s="1103"/>
      <c r="H43" s="1103"/>
      <c r="I43" s="1103"/>
      <c r="J43" s="1103"/>
      <c r="K43" s="1103"/>
      <c r="L43" s="1103"/>
      <c r="M43" s="1103"/>
      <c r="N43" s="1103"/>
      <c r="O43" s="1104"/>
      <c r="P43" s="1104"/>
      <c r="Q43" s="1104"/>
      <c r="R43" s="1103"/>
      <c r="S43" s="1103"/>
      <c r="T43" s="1103"/>
      <c r="U43" s="1103"/>
      <c r="V43" s="1103"/>
      <c r="W43" s="1103"/>
      <c r="X43" s="1103"/>
      <c r="Y43" s="1103"/>
      <c r="Z43" s="1103"/>
      <c r="AA43" s="1103"/>
      <c r="AB43" s="1103" t="s">
        <v>625</v>
      </c>
      <c r="AC43" s="1105" t="s">
        <v>625</v>
      </c>
      <c r="AD43" s="1105" t="s">
        <v>625</v>
      </c>
      <c r="AE43" s="1104">
        <v>48767730</v>
      </c>
      <c r="AF43" s="1104">
        <v>4876773</v>
      </c>
      <c r="AG43" s="1106" t="s">
        <v>4745</v>
      </c>
      <c r="AH43" s="1101" t="s">
        <v>4721</v>
      </c>
      <c r="AI43" s="1107"/>
      <c r="AJ43" s="1107"/>
    </row>
    <row r="44" spans="1:36" customFormat="1" ht="15.6">
      <c r="A44" s="1103"/>
      <c r="B44" s="1103"/>
      <c r="C44" s="1103"/>
      <c r="D44" s="1103"/>
      <c r="E44" s="1103"/>
      <c r="F44" s="1103"/>
      <c r="G44" s="1103"/>
      <c r="H44" s="1103"/>
      <c r="I44" s="1103"/>
      <c r="J44" s="1103"/>
      <c r="K44" s="1103"/>
      <c r="L44" s="1103"/>
      <c r="M44" s="1103"/>
      <c r="N44" s="1103"/>
      <c r="O44" s="1104"/>
      <c r="P44" s="1104"/>
      <c r="Q44" s="1104"/>
      <c r="R44" s="1103"/>
      <c r="S44" s="1103"/>
      <c r="T44" s="1103"/>
      <c r="U44" s="1103"/>
      <c r="V44" s="1103"/>
      <c r="W44" s="1103"/>
      <c r="X44" s="1103"/>
      <c r="Y44" s="1103"/>
      <c r="Z44" s="1103"/>
      <c r="AA44" s="1103"/>
      <c r="AB44" s="1103" t="s">
        <v>625</v>
      </c>
      <c r="AC44" s="1105" t="s">
        <v>625</v>
      </c>
      <c r="AD44" s="1105" t="s">
        <v>625</v>
      </c>
      <c r="AE44" s="1104">
        <v>2749934</v>
      </c>
      <c r="AF44" s="1104">
        <v>274993</v>
      </c>
      <c r="AG44" s="1106" t="s">
        <v>4746</v>
      </c>
      <c r="AH44" s="1101" t="s">
        <v>4721</v>
      </c>
      <c r="AI44" s="1107"/>
      <c r="AJ44" s="1107"/>
    </row>
    <row r="45" spans="1:36" customFormat="1" ht="15.6">
      <c r="A45" s="1103"/>
      <c r="B45" s="1103"/>
      <c r="C45" s="1103"/>
      <c r="D45" s="1103"/>
      <c r="E45" s="1103"/>
      <c r="F45" s="1103"/>
      <c r="G45" s="1103"/>
      <c r="H45" s="1103"/>
      <c r="I45" s="1103"/>
      <c r="J45" s="1103"/>
      <c r="K45" s="1103"/>
      <c r="L45" s="1103"/>
      <c r="M45" s="1103"/>
      <c r="N45" s="1103"/>
      <c r="O45" s="1104"/>
      <c r="P45" s="1104"/>
      <c r="Q45" s="1104"/>
      <c r="R45" s="1103"/>
      <c r="S45" s="1103"/>
      <c r="T45" s="1103"/>
      <c r="U45" s="1103"/>
      <c r="V45" s="1103"/>
      <c r="W45" s="1103"/>
      <c r="X45" s="1103"/>
      <c r="Y45" s="1103"/>
      <c r="Z45" s="1103"/>
      <c r="AA45" s="1103"/>
      <c r="AB45" s="1103" t="s">
        <v>625</v>
      </c>
      <c r="AC45" s="1105" t="s">
        <v>625</v>
      </c>
      <c r="AD45" s="1105" t="s">
        <v>625</v>
      </c>
      <c r="AE45" s="1104">
        <v>651740</v>
      </c>
      <c r="AF45" s="1104">
        <v>65174</v>
      </c>
      <c r="AG45" s="1106" t="s">
        <v>4747</v>
      </c>
      <c r="AH45" s="1101" t="s">
        <v>4721</v>
      </c>
      <c r="AI45" s="1107"/>
      <c r="AJ45" s="1107"/>
    </row>
    <row r="46" spans="1:36" customFormat="1" ht="15.6">
      <c r="A46" s="1103"/>
      <c r="B46" s="1103"/>
      <c r="C46" s="1103"/>
      <c r="D46" s="1103"/>
      <c r="E46" s="1103"/>
      <c r="F46" s="1103"/>
      <c r="G46" s="1103"/>
      <c r="H46" s="1103"/>
      <c r="I46" s="1103"/>
      <c r="J46" s="1103"/>
      <c r="K46" s="1103"/>
      <c r="L46" s="1103"/>
      <c r="M46" s="1103"/>
      <c r="N46" s="1103"/>
      <c r="O46" s="1104"/>
      <c r="P46" s="1104"/>
      <c r="Q46" s="1104"/>
      <c r="R46" s="1103"/>
      <c r="S46" s="1103"/>
      <c r="T46" s="1103"/>
      <c r="U46" s="1103"/>
      <c r="V46" s="1103"/>
      <c r="W46" s="1103"/>
      <c r="X46" s="1103"/>
      <c r="Y46" s="1103"/>
      <c r="Z46" s="1103"/>
      <c r="AA46" s="1103"/>
      <c r="AB46" s="1103" t="s">
        <v>625</v>
      </c>
      <c r="AC46" s="1105" t="s">
        <v>625</v>
      </c>
      <c r="AD46" s="1105" t="s">
        <v>625</v>
      </c>
      <c r="AE46" s="1104">
        <v>10101970</v>
      </c>
      <c r="AF46" s="1104">
        <v>1010197</v>
      </c>
      <c r="AG46" s="1106" t="s">
        <v>4748</v>
      </c>
      <c r="AH46" s="1101" t="s">
        <v>4721</v>
      </c>
      <c r="AI46" s="1107"/>
      <c r="AJ46" s="1107"/>
    </row>
    <row r="47" spans="1:36" customFormat="1" ht="15.6">
      <c r="A47" s="1103"/>
      <c r="B47" s="1103"/>
      <c r="C47" s="1103"/>
      <c r="D47" s="1103"/>
      <c r="E47" s="1103"/>
      <c r="F47" s="1103"/>
      <c r="G47" s="1103"/>
      <c r="H47" s="1103"/>
      <c r="I47" s="1103"/>
      <c r="J47" s="1103"/>
      <c r="K47" s="1103"/>
      <c r="L47" s="1103"/>
      <c r="M47" s="1103"/>
      <c r="N47" s="1103"/>
      <c r="O47" s="1104"/>
      <c r="P47" s="1104"/>
      <c r="Q47" s="1104"/>
      <c r="R47" s="1103"/>
      <c r="S47" s="1103"/>
      <c r="T47" s="1103"/>
      <c r="U47" s="1103"/>
      <c r="V47" s="1103"/>
      <c r="W47" s="1103"/>
      <c r="X47" s="1103"/>
      <c r="Y47" s="1103"/>
      <c r="Z47" s="1103"/>
      <c r="AA47" s="1103"/>
      <c r="AB47" s="1103" t="s">
        <v>625</v>
      </c>
      <c r="AC47" s="1105" t="s">
        <v>625</v>
      </c>
      <c r="AD47" s="1105" t="s">
        <v>625</v>
      </c>
      <c r="AE47" s="1104">
        <v>2320392</v>
      </c>
      <c r="AF47" s="1104">
        <v>232039</v>
      </c>
      <c r="AG47" s="1106" t="s">
        <v>4746</v>
      </c>
      <c r="AH47" s="1101" t="s">
        <v>4721</v>
      </c>
      <c r="AI47" s="1107"/>
      <c r="AJ47" s="1107"/>
    </row>
    <row r="48" spans="1:36" customFormat="1" ht="15.6">
      <c r="A48" s="1103"/>
      <c r="B48" s="1103"/>
      <c r="C48" s="1103"/>
      <c r="D48" s="1103"/>
      <c r="E48" s="1103"/>
      <c r="F48" s="1103"/>
      <c r="G48" s="1103"/>
      <c r="H48" s="1103"/>
      <c r="I48" s="1103"/>
      <c r="J48" s="1103"/>
      <c r="K48" s="1103"/>
      <c r="L48" s="1103"/>
      <c r="M48" s="1103"/>
      <c r="N48" s="1103"/>
      <c r="O48" s="1104"/>
      <c r="P48" s="1104"/>
      <c r="Q48" s="1104"/>
      <c r="R48" s="1103"/>
      <c r="S48" s="1103"/>
      <c r="T48" s="1103"/>
      <c r="U48" s="1103"/>
      <c r="V48" s="1103"/>
      <c r="W48" s="1103"/>
      <c r="X48" s="1103"/>
      <c r="Y48" s="1103"/>
      <c r="Z48" s="1103"/>
      <c r="AA48" s="1103"/>
      <c r="AB48" s="1103" t="s">
        <v>625</v>
      </c>
      <c r="AC48" s="1105" t="s">
        <v>625</v>
      </c>
      <c r="AD48" s="1105" t="s">
        <v>625</v>
      </c>
      <c r="AE48" s="1104">
        <v>9243080</v>
      </c>
      <c r="AF48" s="1104">
        <v>924308</v>
      </c>
      <c r="AG48" s="1106" t="s">
        <v>4747</v>
      </c>
      <c r="AH48" s="1101" t="s">
        <v>4721</v>
      </c>
      <c r="AI48" s="1107"/>
      <c r="AJ48" s="1107"/>
    </row>
    <row r="49" spans="1:36" customFormat="1" ht="15.6">
      <c r="A49" s="1103"/>
      <c r="B49" s="1103"/>
      <c r="C49" s="1103"/>
      <c r="D49" s="1103"/>
      <c r="E49" s="1103"/>
      <c r="F49" s="1103"/>
      <c r="G49" s="1103"/>
      <c r="H49" s="1103"/>
      <c r="I49" s="1103"/>
      <c r="J49" s="1103"/>
      <c r="K49" s="1103"/>
      <c r="L49" s="1103"/>
      <c r="M49" s="1103"/>
      <c r="N49" s="1103"/>
      <c r="O49" s="1104"/>
      <c r="P49" s="1104"/>
      <c r="Q49" s="1104"/>
      <c r="R49" s="1103"/>
      <c r="S49" s="1103"/>
      <c r="T49" s="1103"/>
      <c r="U49" s="1103"/>
      <c r="V49" s="1103"/>
      <c r="W49" s="1103"/>
      <c r="X49" s="1103"/>
      <c r="Y49" s="1103"/>
      <c r="Z49" s="1103"/>
      <c r="AA49" s="1103"/>
      <c r="AB49" s="1103" t="s">
        <v>625</v>
      </c>
      <c r="AC49" s="1105" t="s">
        <v>625</v>
      </c>
      <c r="AD49" s="1105" t="s">
        <v>625</v>
      </c>
      <c r="AE49" s="1104">
        <v>155745898</v>
      </c>
      <c r="AF49" s="1104">
        <v>15574589</v>
      </c>
      <c r="AG49" s="1106" t="s">
        <v>4747</v>
      </c>
      <c r="AH49" s="1101" t="s">
        <v>4721</v>
      </c>
      <c r="AI49" s="1107"/>
      <c r="AJ49" s="1107"/>
    </row>
  </sheetData>
  <phoneticPr fontId="40" type="noConversion"/>
  <conditionalFormatting sqref="O2:P5">
    <cfRule type="containsText" dxfId="12" priority="1" operator="containsText" text="false">
      <formula>NOT(ISERROR(SEARCH("false",O2)))</formula>
    </cfRule>
  </conditionalFormatting>
  <pageMargins left="0.7" right="0.7" top="0.75" bottom="0.75" header="0.3" footer="0.3"/>
  <pageSetup paperSize="9" scale="58"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pageSetUpPr fitToPage="1"/>
  </sheetPr>
  <dimension ref="A1:XFC546"/>
  <sheetViews>
    <sheetView zoomScale="89" zoomScaleNormal="89" workbookViewId="0">
      <selection activeCell="AJ540" sqref="AJ540"/>
    </sheetView>
  </sheetViews>
  <sheetFormatPr defaultColWidth="9.375" defaultRowHeight="17.399999999999999" outlineLevelRow="1" outlineLevelCol="1"/>
  <cols>
    <col min="1" max="1" width="17.125" style="21" bestFit="1" customWidth="1"/>
    <col min="2" max="2" width="38.125" style="21" hidden="1" customWidth="1" outlineLevel="1"/>
    <col min="3" max="4" width="15.125" style="21" hidden="1" customWidth="1" outlineLevel="1"/>
    <col min="5" max="5" width="19.875" style="23" customWidth="1" collapsed="1"/>
    <col min="6" max="6" width="37.625" style="23" hidden="1" customWidth="1" outlineLevel="1"/>
    <col min="7" max="7" width="27" style="23" customWidth="1" collapsed="1"/>
    <col min="8" max="8" width="18.375" style="23" hidden="1" customWidth="1" outlineLevel="1"/>
    <col min="9" max="9" width="80.875" style="23" hidden="1" customWidth="1" outlineLevel="1"/>
    <col min="10" max="10" width="18.125" style="21" hidden="1" customWidth="1" outlineLevel="1"/>
    <col min="11" max="11" width="11.875" style="21" hidden="1" customWidth="1" outlineLevel="1"/>
    <col min="12" max="12" width="33.375" style="21" hidden="1" customWidth="1" outlineLevel="1"/>
    <col min="13" max="13" width="31" style="21" hidden="1" customWidth="1" outlineLevel="1"/>
    <col min="14" max="14" width="69" style="21" hidden="1" customWidth="1" outlineLevel="1"/>
    <col min="15" max="15" width="21.125" style="259" bestFit="1" customWidth="1" collapsed="1"/>
    <col min="16" max="16" width="20.625" style="259" bestFit="1" customWidth="1"/>
    <col min="17" max="17" width="20.375" style="259" bestFit="1" customWidth="1"/>
    <col min="18" max="18" width="14.125" style="21" hidden="1" customWidth="1" outlineLevel="1"/>
    <col min="19" max="19" width="7" style="21" hidden="1" customWidth="1" outlineLevel="1"/>
    <col min="20" max="20" width="14.125" style="21" hidden="1" customWidth="1" outlineLevel="1"/>
    <col min="21" max="21" width="9.375" style="21" hidden="1" customWidth="1" outlineLevel="1"/>
    <col min="22" max="22" width="7" style="21" hidden="1" customWidth="1" outlineLevel="1"/>
    <col min="23" max="23" width="35.875" style="21" hidden="1" customWidth="1" outlineLevel="1"/>
    <col min="24" max="24" width="37.5" style="21" hidden="1" customWidth="1" outlineLevel="1"/>
    <col min="25" max="25" width="9.375" style="21" hidden="1" customWidth="1" outlineLevel="1"/>
    <col min="26" max="26" width="15.125" style="21" hidden="1" customWidth="1" outlineLevel="1"/>
    <col min="27" max="27" width="57.875" style="21" customWidth="1" collapsed="1"/>
    <col min="28" max="33" width="10.375" style="21" hidden="1" customWidth="1" outlineLevel="1"/>
    <col min="34" max="34" width="22.5" style="21" bestFit="1" customWidth="1" collapsed="1"/>
    <col min="35" max="35" width="11.5" style="21" bestFit="1" customWidth="1"/>
    <col min="36" max="36" width="97.5" style="21" bestFit="1" customWidth="1"/>
    <col min="37" max="38" width="9.375" style="21"/>
    <col min="39" max="39" width="14.375" style="21" bestFit="1" customWidth="1"/>
    <col min="40" max="40" width="17" style="21" bestFit="1" customWidth="1"/>
    <col min="41" max="41" width="20" style="21" bestFit="1" customWidth="1"/>
    <col min="42" max="43" width="12.875" style="21" bestFit="1" customWidth="1"/>
    <col min="44" max="44" width="11.625" style="21" bestFit="1" customWidth="1"/>
    <col min="45" max="45" width="59.875" style="21" bestFit="1" customWidth="1"/>
    <col min="46" max="16384" width="9.375" style="21"/>
  </cols>
  <sheetData>
    <row r="1" spans="1:36" ht="21">
      <c r="E1" s="22" t="s">
        <v>2690</v>
      </c>
      <c r="F1" s="22"/>
      <c r="G1" s="21"/>
      <c r="H1" s="21"/>
      <c r="I1" s="21"/>
      <c r="P1" s="417"/>
      <c r="Q1" s="417"/>
      <c r="R1" s="23"/>
      <c r="S1" s="23"/>
      <c r="T1" s="23"/>
      <c r="U1" s="23"/>
      <c r="V1" s="23"/>
      <c r="W1" s="23"/>
      <c r="X1" s="23"/>
      <c r="Y1" s="23"/>
      <c r="Z1" s="23"/>
      <c r="AA1" s="23"/>
      <c r="AB1" s="23"/>
      <c r="AC1" s="23"/>
      <c r="AD1" s="23"/>
      <c r="AE1" s="23"/>
      <c r="AF1" s="23"/>
      <c r="AG1" s="23"/>
      <c r="AH1" s="23"/>
    </row>
    <row r="2" spans="1:36">
      <c r="E2" s="21" t="s">
        <v>2691</v>
      </c>
      <c r="F2" s="21"/>
      <c r="G2" s="24">
        <f>CONTENTS!C2</f>
        <v>46112</v>
      </c>
      <c r="H2" s="24"/>
      <c r="I2" s="24"/>
      <c r="J2" s="24"/>
      <c r="K2" s="24"/>
      <c r="L2" s="24"/>
      <c r="M2" s="24"/>
      <c r="N2" s="24"/>
      <c r="O2" s="418"/>
      <c r="P2" s="419" t="s">
        <v>4671</v>
      </c>
      <c r="Q2" s="417"/>
      <c r="R2" s="23"/>
      <c r="S2" s="23"/>
      <c r="T2" s="23"/>
      <c r="U2" s="23"/>
      <c r="V2" s="23"/>
      <c r="W2" s="23"/>
      <c r="X2" s="23"/>
      <c r="Y2" s="23"/>
      <c r="Z2" s="23"/>
    </row>
    <row r="3" spans="1:36">
      <c r="E3" s="21" t="s">
        <v>2692</v>
      </c>
      <c r="F3" s="21"/>
      <c r="G3" s="37" t="s">
        <v>540</v>
      </c>
      <c r="H3" s="37"/>
      <c r="I3" s="37"/>
      <c r="J3" s="37"/>
      <c r="K3" s="37"/>
      <c r="L3" s="37"/>
      <c r="M3" s="37"/>
      <c r="N3" s="37"/>
      <c r="O3" s="420" t="s">
        <v>544</v>
      </c>
      <c r="P3" s="419"/>
      <c r="Q3" s="417">
        <f>Q11-AA11</f>
        <v>0</v>
      </c>
      <c r="R3" s="23"/>
      <c r="S3" s="23"/>
      <c r="T3" s="23"/>
      <c r="U3" s="23"/>
      <c r="V3" s="23"/>
      <c r="W3" s="23"/>
      <c r="X3" s="23"/>
      <c r="Y3" s="23"/>
      <c r="Z3" s="23"/>
      <c r="AA3" s="1400"/>
    </row>
    <row r="4" spans="1:36">
      <c r="E4" s="21" t="s">
        <v>2694</v>
      </c>
      <c r="F4" s="21"/>
      <c r="G4" s="37" t="str">
        <f>VLOOKUP(G3, COA!$A$2:$C$1187,3,0)</f>
        <v>GST/VAT receivable</v>
      </c>
      <c r="H4" s="37"/>
      <c r="I4" s="37"/>
      <c r="J4" s="37"/>
      <c r="K4" s="37"/>
      <c r="L4" s="37"/>
      <c r="M4" s="37"/>
      <c r="N4" s="37"/>
      <c r="O4" s="420" t="s">
        <v>4672</v>
      </c>
      <c r="P4" s="419"/>
      <c r="Q4" s="417"/>
      <c r="R4" s="23"/>
      <c r="S4" s="23"/>
      <c r="T4" s="23"/>
      <c r="U4" s="23"/>
      <c r="V4" s="23"/>
      <c r="W4" s="23"/>
      <c r="X4" s="23"/>
      <c r="Y4" s="23"/>
      <c r="Z4" s="23"/>
      <c r="AA4" s="1401" t="s">
        <v>7256</v>
      </c>
    </row>
    <row r="5" spans="1:36">
      <c r="A5" s="21" t="s">
        <v>290</v>
      </c>
      <c r="E5" s="21"/>
      <c r="F5" s="21"/>
      <c r="G5" s="21"/>
      <c r="H5" s="21"/>
      <c r="I5" s="21"/>
      <c r="O5" s="418"/>
      <c r="P5" s="419">
        <v>1</v>
      </c>
      <c r="Q5" s="1398"/>
      <c r="R5" s="23"/>
      <c r="S5" s="23"/>
      <c r="T5" s="23"/>
      <c r="U5" s="23"/>
      <c r="V5" s="23"/>
      <c r="W5" s="23"/>
      <c r="X5" s="23"/>
      <c r="Y5" s="23"/>
      <c r="Z5" s="23"/>
      <c r="AA5" s="23"/>
      <c r="AB5" s="23"/>
      <c r="AC5" s="23"/>
      <c r="AD5" s="23"/>
      <c r="AE5" s="23"/>
      <c r="AF5" s="23"/>
      <c r="AG5" s="23"/>
      <c r="AH5" s="23"/>
    </row>
    <row r="6" spans="1:36" hidden="1" outlineLevel="1">
      <c r="E6" s="58" t="s">
        <v>4673</v>
      </c>
      <c r="F6" s="58"/>
      <c r="G6" s="59"/>
      <c r="H6" s="59"/>
      <c r="I6" s="59"/>
      <c r="J6" s="59"/>
      <c r="K6" s="59"/>
      <c r="L6" s="59"/>
      <c r="M6" s="59"/>
      <c r="N6" s="59"/>
      <c r="O6" s="421" t="e">
        <f>G6/$G$8</f>
        <v>#DIV/0!</v>
      </c>
      <c r="P6" s="417"/>
      <c r="Q6" s="417"/>
      <c r="R6" s="23"/>
      <c r="S6" s="23"/>
      <c r="T6" s="23"/>
      <c r="U6" s="23"/>
      <c r="V6" s="23"/>
      <c r="W6" s="23"/>
      <c r="X6" s="23"/>
      <c r="Y6" s="23"/>
      <c r="Z6" s="23"/>
      <c r="AA6" s="23"/>
      <c r="AB6" s="23"/>
      <c r="AC6" s="23"/>
      <c r="AD6" s="23"/>
      <c r="AE6" s="23"/>
      <c r="AF6" s="23"/>
      <c r="AG6" s="23"/>
      <c r="AH6" s="23"/>
    </row>
    <row r="7" spans="1:36" hidden="1" outlineLevel="1">
      <c r="E7" s="61" t="s">
        <v>4674</v>
      </c>
      <c r="F7" s="61"/>
      <c r="G7" s="62"/>
      <c r="H7" s="62"/>
      <c r="I7" s="62"/>
      <c r="J7" s="62"/>
      <c r="K7" s="62"/>
      <c r="L7" s="62"/>
      <c r="M7" s="62"/>
      <c r="N7" s="62"/>
      <c r="O7" s="422" t="e">
        <f>G7/$G$8</f>
        <v>#DIV/0!</v>
      </c>
      <c r="P7" s="417"/>
      <c r="Q7" s="417"/>
      <c r="R7" s="23"/>
      <c r="S7" s="23"/>
      <c r="T7" s="23"/>
      <c r="U7" s="23"/>
      <c r="V7" s="23"/>
      <c r="W7" s="23"/>
      <c r="X7" s="23"/>
      <c r="Y7" s="23"/>
      <c r="Z7" s="23"/>
      <c r="AA7" s="23"/>
      <c r="AB7" s="23"/>
      <c r="AC7" s="23"/>
      <c r="AD7" s="23"/>
      <c r="AE7" s="23"/>
      <c r="AF7" s="23"/>
      <c r="AG7" s="23"/>
      <c r="AH7" s="23"/>
    </row>
    <row r="8" spans="1:36" hidden="1" outlineLevel="1">
      <c r="E8" s="64"/>
      <c r="F8" s="64"/>
      <c r="G8" s="65">
        <f>SUM(G6:G7)</f>
        <v>0</v>
      </c>
      <c r="H8" s="65"/>
      <c r="I8" s="65"/>
      <c r="J8" s="65"/>
      <c r="K8" s="65"/>
      <c r="L8" s="65"/>
      <c r="M8" s="65"/>
      <c r="N8" s="65"/>
      <c r="O8" s="423" t="e">
        <f>SUM(O6:O7)</f>
        <v>#DIV/0!</v>
      </c>
      <c r="P8" s="417"/>
      <c r="Q8" s="417"/>
      <c r="R8" s="23"/>
      <c r="S8" s="23"/>
      <c r="T8" s="23"/>
      <c r="U8" s="23"/>
      <c r="V8" s="23"/>
      <c r="W8" s="23"/>
      <c r="X8" s="23"/>
      <c r="Y8" s="23"/>
      <c r="Z8" s="23"/>
      <c r="AA8" s="23"/>
      <c r="AB8" s="23"/>
      <c r="AC8" s="23"/>
      <c r="AD8" s="23"/>
      <c r="AE8" s="23"/>
      <c r="AF8" s="23"/>
      <c r="AG8" s="23"/>
      <c r="AH8" s="23"/>
    </row>
    <row r="9" spans="1:36" hidden="1" outlineLevel="1">
      <c r="E9" s="21"/>
      <c r="F9" s="21"/>
      <c r="G9" s="21"/>
      <c r="H9" s="21"/>
      <c r="I9" s="21"/>
      <c r="P9" s="417"/>
      <c r="Q9" s="417"/>
      <c r="R9" s="23"/>
      <c r="S9" s="23"/>
      <c r="T9" s="23"/>
      <c r="U9" s="23"/>
      <c r="V9" s="23"/>
      <c r="W9" s="23"/>
      <c r="X9" s="23"/>
      <c r="Y9" s="23"/>
      <c r="Z9" s="23"/>
      <c r="AA9" s="23"/>
      <c r="AB9" s="23"/>
      <c r="AC9" s="23"/>
      <c r="AD9" s="23"/>
      <c r="AE9" s="23"/>
      <c r="AF9" s="23"/>
      <c r="AG9" s="23"/>
      <c r="AH9" s="23"/>
    </row>
    <row r="10" spans="1:36" collapsed="1">
      <c r="E10" s="21"/>
      <c r="F10" s="21"/>
      <c r="G10" s="21"/>
      <c r="H10" s="21"/>
      <c r="I10" s="21"/>
      <c r="P10" s="417"/>
      <c r="Q10" s="1108" t="s">
        <v>4675</v>
      </c>
      <c r="R10" s="1109"/>
      <c r="S10" s="1109"/>
      <c r="T10" s="1109"/>
      <c r="U10" s="1109"/>
      <c r="V10" s="1109"/>
      <c r="W10" s="1109"/>
      <c r="X10" s="1109"/>
      <c r="Y10" s="1109"/>
      <c r="Z10" s="1109"/>
      <c r="AA10" s="1109" t="s">
        <v>4676</v>
      </c>
      <c r="AB10" s="1109"/>
      <c r="AC10" s="1109"/>
      <c r="AD10" s="1109"/>
      <c r="AE10" s="1109"/>
      <c r="AF10" s="1109"/>
      <c r="AG10" s="1109"/>
      <c r="AH10" s="1110" t="s">
        <v>4749</v>
      </c>
      <c r="AI10" s="1819" t="s">
        <v>4750</v>
      </c>
      <c r="AJ10" s="1819"/>
    </row>
    <row r="11" spans="1:36">
      <c r="E11" s="21"/>
      <c r="F11" s="21"/>
      <c r="G11" s="21"/>
      <c r="H11" s="21"/>
      <c r="I11" s="21"/>
      <c r="P11" s="417"/>
      <c r="Q11" s="1108">
        <f>SUMIFS(Q14:Q686,AH14:AH686,"Deductible",AI14:AI686,"2026.1H")</f>
        <v>44865014</v>
      </c>
      <c r="R11" s="1111"/>
      <c r="S11" s="1111"/>
      <c r="T11" s="1111"/>
      <c r="U11" s="1111"/>
      <c r="V11" s="1111"/>
      <c r="W11" s="1111"/>
      <c r="X11" s="1111"/>
      <c r="Y11" s="1111"/>
      <c r="Z11" s="1111"/>
      <c r="AA11" s="1112">
        <f>IFERROR(VLOOKUP("2407-00-000",TB!$A:$F,6,0),0)</f>
        <v>44865014</v>
      </c>
      <c r="AB11" s="1112"/>
      <c r="AC11" s="1112"/>
      <c r="AD11" s="1112"/>
      <c r="AE11" s="1112"/>
      <c r="AF11" s="1112"/>
      <c r="AG11" s="1112"/>
      <c r="AH11" s="1113" t="b">
        <f>Q11=AA11-AH3</f>
        <v>1</v>
      </c>
      <c r="AI11" s="1820"/>
      <c r="AJ11" s="1820"/>
    </row>
    <row r="12" spans="1:36">
      <c r="E12" s="21"/>
      <c r="F12" s="21"/>
      <c r="G12" s="21"/>
      <c r="H12" s="21"/>
      <c r="I12" s="21"/>
      <c r="P12" s="417"/>
      <c r="Q12" s="417"/>
      <c r="R12" s="23"/>
      <c r="S12" s="23"/>
      <c r="T12" s="23"/>
      <c r="U12" s="23"/>
      <c r="V12" s="23"/>
      <c r="W12" s="23"/>
      <c r="X12" s="23"/>
      <c r="Y12" s="23"/>
      <c r="Z12" s="23"/>
      <c r="AA12" s="23"/>
      <c r="AB12" s="23"/>
      <c r="AC12" s="23"/>
      <c r="AD12" s="23"/>
      <c r="AE12" s="23"/>
      <c r="AF12" s="23"/>
      <c r="AG12" s="23"/>
      <c r="AH12" s="23"/>
    </row>
    <row r="13" spans="1:36" s="459" customFormat="1">
      <c r="A13" s="332" t="s">
        <v>129</v>
      </c>
      <c r="B13" s="332"/>
      <c r="C13" s="332"/>
      <c r="D13" s="332"/>
      <c r="E13" s="332" t="s">
        <v>4678</v>
      </c>
      <c r="F13" s="332"/>
      <c r="G13" s="332" t="s">
        <v>130</v>
      </c>
      <c r="H13" s="386"/>
      <c r="I13" s="386"/>
      <c r="J13" s="386"/>
      <c r="K13" s="386"/>
      <c r="L13" s="386"/>
      <c r="M13" s="386"/>
      <c r="N13" s="386"/>
      <c r="O13" s="466" t="s">
        <v>131</v>
      </c>
      <c r="P13" s="424" t="s">
        <v>132</v>
      </c>
      <c r="Q13" s="424" t="s">
        <v>133</v>
      </c>
      <c r="R13" s="467"/>
      <c r="S13" s="467"/>
      <c r="T13" s="467"/>
      <c r="U13" s="467"/>
      <c r="V13" s="467"/>
      <c r="W13" s="467"/>
      <c r="X13" s="467"/>
      <c r="Y13" s="467"/>
      <c r="Z13" s="467"/>
      <c r="AA13" s="1114" t="s">
        <v>77</v>
      </c>
      <c r="AB13" s="616"/>
      <c r="AC13" s="616"/>
      <c r="AD13" s="616"/>
      <c r="AE13" s="616"/>
      <c r="AF13" s="616"/>
      <c r="AG13" s="616"/>
      <c r="AH13" s="1115" t="s">
        <v>4681</v>
      </c>
      <c r="AI13" s="1116" t="s">
        <v>4682</v>
      </c>
      <c r="AJ13" s="1116" t="s">
        <v>249</v>
      </c>
    </row>
    <row r="14" spans="1:36" s="269" customFormat="1" ht="21.75" customHeight="1" outlineLevel="1">
      <c r="A14" s="1117" t="s">
        <v>4751</v>
      </c>
      <c r="B14" s="1117" t="s">
        <v>4752</v>
      </c>
      <c r="C14" s="1117" t="s">
        <v>4751</v>
      </c>
      <c r="D14" s="1117" t="s">
        <v>4751</v>
      </c>
      <c r="E14" s="1117" t="s">
        <v>4753</v>
      </c>
      <c r="F14" s="1117" t="s">
        <v>625</v>
      </c>
      <c r="G14" s="1117" t="s">
        <v>4754</v>
      </c>
      <c r="H14" s="1117" t="s">
        <v>4755</v>
      </c>
      <c r="I14" s="1117" t="s">
        <v>4756</v>
      </c>
      <c r="J14" s="1117" t="s">
        <v>4707</v>
      </c>
      <c r="K14" s="1117" t="s">
        <v>625</v>
      </c>
      <c r="L14" s="1117" t="s">
        <v>2869</v>
      </c>
      <c r="M14" s="1117" t="s">
        <v>3099</v>
      </c>
      <c r="N14" s="1117" t="s">
        <v>4757</v>
      </c>
      <c r="O14" s="1118">
        <v>-4125000</v>
      </c>
      <c r="P14" s="1118">
        <v>-3750000</v>
      </c>
      <c r="Q14" s="1118">
        <v>-375000</v>
      </c>
      <c r="R14" s="1117" t="s">
        <v>4735</v>
      </c>
      <c r="S14" s="1117" t="s">
        <v>4736</v>
      </c>
      <c r="T14" s="1117" t="s">
        <v>4758</v>
      </c>
      <c r="U14" s="1117" t="s">
        <v>4759</v>
      </c>
      <c r="V14" s="1117" t="s">
        <v>4716</v>
      </c>
      <c r="W14" s="1117" t="s">
        <v>4760</v>
      </c>
      <c r="X14" s="1117" t="s">
        <v>4761</v>
      </c>
      <c r="Y14" s="1117" t="s">
        <v>4762</v>
      </c>
      <c r="Z14" s="1117" t="s">
        <v>4751</v>
      </c>
      <c r="AA14" s="1117" t="s">
        <v>4763</v>
      </c>
      <c r="AB14" s="1117" t="s">
        <v>4764</v>
      </c>
      <c r="AC14" s="1119" t="s">
        <v>4765</v>
      </c>
      <c r="AD14" s="1119" t="s">
        <v>625</v>
      </c>
      <c r="AE14" s="1120">
        <v>-3750000</v>
      </c>
      <c r="AF14" s="1120">
        <v>-375000</v>
      </c>
      <c r="AG14" s="1117" t="s">
        <v>625</v>
      </c>
      <c r="AH14" s="1121" t="s">
        <v>4766</v>
      </c>
      <c r="AI14" s="1122" t="s">
        <v>4722</v>
      </c>
      <c r="AJ14" s="1122" t="s">
        <v>4723</v>
      </c>
    </row>
    <row r="15" spans="1:36" s="269" customFormat="1" ht="21.75" customHeight="1" outlineLevel="1">
      <c r="A15" s="1117" t="s">
        <v>4751</v>
      </c>
      <c r="B15" s="1117" t="s">
        <v>4767</v>
      </c>
      <c r="C15" s="1117" t="s">
        <v>4751</v>
      </c>
      <c r="D15" s="1117" t="s">
        <v>4751</v>
      </c>
      <c r="E15" s="1117" t="s">
        <v>4753</v>
      </c>
      <c r="F15" s="1117" t="s">
        <v>625</v>
      </c>
      <c r="G15" s="1117" t="s">
        <v>4754</v>
      </c>
      <c r="H15" s="1117" t="s">
        <v>4755</v>
      </c>
      <c r="I15" s="1117" t="s">
        <v>4756</v>
      </c>
      <c r="J15" s="1117" t="s">
        <v>4707</v>
      </c>
      <c r="K15" s="1117" t="s">
        <v>625</v>
      </c>
      <c r="L15" s="1117" t="s">
        <v>2869</v>
      </c>
      <c r="M15" s="1117" t="s">
        <v>3099</v>
      </c>
      <c r="N15" s="1117" t="s">
        <v>4757</v>
      </c>
      <c r="O15" s="1118">
        <v>4125000</v>
      </c>
      <c r="P15" s="1118">
        <v>3750000</v>
      </c>
      <c r="Q15" s="1118">
        <v>375000</v>
      </c>
      <c r="R15" s="1117" t="s">
        <v>78</v>
      </c>
      <c r="S15" s="1117" t="s">
        <v>4713</v>
      </c>
      <c r="T15" s="1117" t="s">
        <v>4758</v>
      </c>
      <c r="U15" s="1117" t="s">
        <v>625</v>
      </c>
      <c r="V15" s="1117" t="s">
        <v>4716</v>
      </c>
      <c r="W15" s="1117" t="s">
        <v>4760</v>
      </c>
      <c r="X15" s="1117" t="s">
        <v>4761</v>
      </c>
      <c r="Y15" s="1117" t="s">
        <v>4762</v>
      </c>
      <c r="Z15" s="1117" t="s">
        <v>4751</v>
      </c>
      <c r="AA15" s="1117" t="s">
        <v>4763</v>
      </c>
      <c r="AB15" s="1117" t="s">
        <v>4764</v>
      </c>
      <c r="AC15" s="1119" t="s">
        <v>4768</v>
      </c>
      <c r="AD15" s="1119" t="s">
        <v>4769</v>
      </c>
      <c r="AE15" s="1120">
        <v>3750000</v>
      </c>
      <c r="AF15" s="1120">
        <v>375000</v>
      </c>
      <c r="AG15" s="1117" t="s">
        <v>625</v>
      </c>
      <c r="AH15" s="1121" t="s">
        <v>4766</v>
      </c>
      <c r="AI15" s="1122" t="s">
        <v>4722</v>
      </c>
      <c r="AJ15" s="1122" t="s">
        <v>4723</v>
      </c>
    </row>
    <row r="16" spans="1:36" s="269" customFormat="1" ht="21.75" customHeight="1" outlineLevel="1">
      <c r="A16" s="1117" t="s">
        <v>4770</v>
      </c>
      <c r="B16" s="1117" t="s">
        <v>4771</v>
      </c>
      <c r="C16" s="1117" t="s">
        <v>4772</v>
      </c>
      <c r="D16" s="1117" t="s">
        <v>4772</v>
      </c>
      <c r="E16" s="1117" t="s">
        <v>4773</v>
      </c>
      <c r="F16" s="1117" t="s">
        <v>625</v>
      </c>
      <c r="G16" s="1117" t="s">
        <v>4774</v>
      </c>
      <c r="H16" s="1117" t="s">
        <v>4775</v>
      </c>
      <c r="I16" s="1117" t="s">
        <v>4776</v>
      </c>
      <c r="J16" s="1117" t="s">
        <v>4707</v>
      </c>
      <c r="K16" s="1117" t="s">
        <v>625</v>
      </c>
      <c r="L16" s="1117" t="s">
        <v>2869</v>
      </c>
      <c r="M16" s="1117" t="s">
        <v>3099</v>
      </c>
      <c r="N16" s="1117" t="s">
        <v>4757</v>
      </c>
      <c r="O16" s="1118">
        <v>4400</v>
      </c>
      <c r="P16" s="1118">
        <v>4000</v>
      </c>
      <c r="Q16" s="1118">
        <v>400</v>
      </c>
      <c r="R16" s="1117" t="s">
        <v>78</v>
      </c>
      <c r="S16" s="1117" t="s">
        <v>4713</v>
      </c>
      <c r="T16" s="1117" t="s">
        <v>4777</v>
      </c>
      <c r="U16" s="1117" t="s">
        <v>625</v>
      </c>
      <c r="V16" s="1117" t="s">
        <v>4778</v>
      </c>
      <c r="W16" s="1117" t="s">
        <v>625</v>
      </c>
      <c r="X16" s="1117" t="s">
        <v>4730</v>
      </c>
      <c r="Y16" s="1117" t="s">
        <v>625</v>
      </c>
      <c r="Z16" s="1117" t="s">
        <v>4770</v>
      </c>
      <c r="AA16" s="1117" t="s">
        <v>4779</v>
      </c>
      <c r="AB16" s="1117" t="s">
        <v>625</v>
      </c>
      <c r="AC16" s="1119" t="s">
        <v>625</v>
      </c>
      <c r="AD16" s="1119" t="s">
        <v>625</v>
      </c>
      <c r="AE16" s="1120">
        <v>4000</v>
      </c>
      <c r="AF16" s="1120">
        <v>400</v>
      </c>
      <c r="AG16" s="1117" t="s">
        <v>625</v>
      </c>
      <c r="AH16" s="1121" t="s">
        <v>4766</v>
      </c>
      <c r="AI16" s="1122" t="s">
        <v>4722</v>
      </c>
      <c r="AJ16" s="1122" t="s">
        <v>4723</v>
      </c>
    </row>
    <row r="17" spans="1:36" s="269" customFormat="1" ht="21.75" customHeight="1" outlineLevel="1">
      <c r="A17" s="1117" t="s">
        <v>4780</v>
      </c>
      <c r="B17" s="1117" t="s">
        <v>4781</v>
      </c>
      <c r="C17" s="1117" t="s">
        <v>4780</v>
      </c>
      <c r="D17" s="1117" t="s">
        <v>4780</v>
      </c>
      <c r="E17" s="1117" t="s">
        <v>4782</v>
      </c>
      <c r="F17" s="1117" t="s">
        <v>625</v>
      </c>
      <c r="G17" s="1117" t="s">
        <v>4783</v>
      </c>
      <c r="H17" s="1117" t="s">
        <v>4784</v>
      </c>
      <c r="I17" s="1117" t="s">
        <v>4785</v>
      </c>
      <c r="J17" s="1117" t="s">
        <v>4707</v>
      </c>
      <c r="K17" s="1117" t="s">
        <v>625</v>
      </c>
      <c r="L17" s="1117" t="s">
        <v>2869</v>
      </c>
      <c r="M17" s="1117" t="s">
        <v>3099</v>
      </c>
      <c r="N17" s="1117" t="s">
        <v>4786</v>
      </c>
      <c r="O17" s="1118">
        <v>1056000</v>
      </c>
      <c r="P17" s="1118">
        <v>960000</v>
      </c>
      <c r="Q17" s="1118">
        <v>96000</v>
      </c>
      <c r="R17" s="1117" t="s">
        <v>78</v>
      </c>
      <c r="S17" s="1117" t="s">
        <v>4713</v>
      </c>
      <c r="T17" s="1117" t="s">
        <v>4729</v>
      </c>
      <c r="U17" s="1117" t="s">
        <v>625</v>
      </c>
      <c r="V17" s="1117" t="s">
        <v>4716</v>
      </c>
      <c r="W17" s="1117" t="s">
        <v>4787</v>
      </c>
      <c r="X17" s="1117" t="s">
        <v>4730</v>
      </c>
      <c r="Y17" s="1117" t="s">
        <v>4788</v>
      </c>
      <c r="Z17" s="1117" t="s">
        <v>4780</v>
      </c>
      <c r="AA17" s="1117" t="s">
        <v>4789</v>
      </c>
      <c r="AB17" s="1117" t="s">
        <v>625</v>
      </c>
      <c r="AC17" s="1119" t="s">
        <v>625</v>
      </c>
      <c r="AD17" s="1119" t="s">
        <v>625</v>
      </c>
      <c r="AE17" s="1120">
        <v>960000</v>
      </c>
      <c r="AF17" s="1120">
        <v>96000</v>
      </c>
      <c r="AG17" s="1117" t="s">
        <v>625</v>
      </c>
      <c r="AH17" s="1121" t="s">
        <v>4766</v>
      </c>
      <c r="AI17" s="1122" t="s">
        <v>4722</v>
      </c>
      <c r="AJ17" s="1122" t="s">
        <v>4723</v>
      </c>
    </row>
    <row r="18" spans="1:36" s="269" customFormat="1" ht="21.75" customHeight="1" outlineLevel="1">
      <c r="A18" s="1117" t="s">
        <v>4790</v>
      </c>
      <c r="B18" s="1117" t="s">
        <v>4791</v>
      </c>
      <c r="C18" s="1117" t="s">
        <v>4790</v>
      </c>
      <c r="D18" s="1117" t="s">
        <v>4792</v>
      </c>
      <c r="E18" s="1117" t="s">
        <v>4793</v>
      </c>
      <c r="F18" s="1117" t="s">
        <v>625</v>
      </c>
      <c r="G18" s="1117" t="s">
        <v>4794</v>
      </c>
      <c r="H18" s="1117" t="s">
        <v>4795</v>
      </c>
      <c r="I18" s="1117" t="s">
        <v>4796</v>
      </c>
      <c r="J18" s="1117" t="s">
        <v>4707</v>
      </c>
      <c r="K18" s="1117" t="s">
        <v>625</v>
      </c>
      <c r="L18" s="1117" t="s">
        <v>4797</v>
      </c>
      <c r="M18" s="1117" t="s">
        <v>3099</v>
      </c>
      <c r="N18" s="1117" t="s">
        <v>4798</v>
      </c>
      <c r="O18" s="1118">
        <v>121000</v>
      </c>
      <c r="P18" s="1118">
        <v>110000</v>
      </c>
      <c r="Q18" s="1118">
        <v>11000</v>
      </c>
      <c r="R18" s="1117" t="s">
        <v>78</v>
      </c>
      <c r="S18" s="1117" t="s">
        <v>4713</v>
      </c>
      <c r="T18" s="1117" t="s">
        <v>4777</v>
      </c>
      <c r="U18" s="1117" t="s">
        <v>625</v>
      </c>
      <c r="V18" s="1117" t="s">
        <v>4716</v>
      </c>
      <c r="W18" s="1117" t="s">
        <v>625</v>
      </c>
      <c r="X18" s="1117" t="s">
        <v>4730</v>
      </c>
      <c r="Y18" s="1117" t="s">
        <v>625</v>
      </c>
      <c r="Z18" s="1117" t="s">
        <v>4790</v>
      </c>
      <c r="AA18" s="1117" t="s">
        <v>4799</v>
      </c>
      <c r="AB18" s="1117" t="s">
        <v>625</v>
      </c>
      <c r="AC18" s="1119" t="s">
        <v>625</v>
      </c>
      <c r="AD18" s="1119" t="s">
        <v>625</v>
      </c>
      <c r="AE18" s="1120">
        <v>110000</v>
      </c>
      <c r="AF18" s="1120">
        <v>11000</v>
      </c>
      <c r="AG18" s="1117" t="s">
        <v>625</v>
      </c>
      <c r="AH18" s="1121" t="s">
        <v>4766</v>
      </c>
      <c r="AI18" s="1122" t="s">
        <v>4722</v>
      </c>
      <c r="AJ18" s="1122" t="s">
        <v>4723</v>
      </c>
    </row>
    <row r="19" spans="1:36" s="269" customFormat="1" ht="21.75" customHeight="1" outlineLevel="1">
      <c r="A19" s="1117" t="s">
        <v>4790</v>
      </c>
      <c r="B19" s="1117" t="s">
        <v>4800</v>
      </c>
      <c r="C19" s="1117" t="s">
        <v>4801</v>
      </c>
      <c r="D19" s="1117" t="s">
        <v>4802</v>
      </c>
      <c r="E19" s="1117" t="s">
        <v>4803</v>
      </c>
      <c r="F19" s="1117" t="s">
        <v>625</v>
      </c>
      <c r="G19" s="1117" t="s">
        <v>4804</v>
      </c>
      <c r="H19" s="1117" t="s">
        <v>4805</v>
      </c>
      <c r="I19" s="1117" t="s">
        <v>4806</v>
      </c>
      <c r="J19" s="1117" t="s">
        <v>4707</v>
      </c>
      <c r="K19" s="1117" t="s">
        <v>625</v>
      </c>
      <c r="L19" s="1117" t="s">
        <v>4807</v>
      </c>
      <c r="M19" s="1117" t="s">
        <v>3099</v>
      </c>
      <c r="N19" s="1117" t="s">
        <v>4808</v>
      </c>
      <c r="O19" s="1118">
        <v>308000</v>
      </c>
      <c r="P19" s="1118">
        <v>280000</v>
      </c>
      <c r="Q19" s="1118">
        <v>28000</v>
      </c>
      <c r="R19" s="1117" t="s">
        <v>78</v>
      </c>
      <c r="S19" s="1117" t="s">
        <v>4713</v>
      </c>
      <c r="T19" s="1117" t="s">
        <v>4777</v>
      </c>
      <c r="U19" s="1117" t="s">
        <v>4809</v>
      </c>
      <c r="V19" s="1117" t="s">
        <v>4716</v>
      </c>
      <c r="W19" s="1117" t="s">
        <v>4810</v>
      </c>
      <c r="X19" s="1117" t="s">
        <v>4761</v>
      </c>
      <c r="Y19" s="1117" t="s">
        <v>625</v>
      </c>
      <c r="Z19" s="1117" t="s">
        <v>4790</v>
      </c>
      <c r="AA19" s="1117" t="s">
        <v>4811</v>
      </c>
      <c r="AB19" s="1117" t="s">
        <v>625</v>
      </c>
      <c r="AC19" s="1119" t="s">
        <v>625</v>
      </c>
      <c r="AD19" s="1119" t="s">
        <v>625</v>
      </c>
      <c r="AE19" s="1120">
        <v>280000</v>
      </c>
      <c r="AF19" s="1120">
        <v>28000</v>
      </c>
      <c r="AG19" s="1117" t="s">
        <v>625</v>
      </c>
      <c r="AH19" s="1121" t="s">
        <v>4766</v>
      </c>
      <c r="AI19" s="1122" t="s">
        <v>4722</v>
      </c>
      <c r="AJ19" s="1122" t="s">
        <v>4723</v>
      </c>
    </row>
    <row r="20" spans="1:36" s="269" customFormat="1" ht="21.75" customHeight="1" outlineLevel="1">
      <c r="A20" s="1117" t="s">
        <v>4812</v>
      </c>
      <c r="B20" s="1117" t="s">
        <v>4813</v>
      </c>
      <c r="C20" s="1117" t="s">
        <v>4801</v>
      </c>
      <c r="D20" s="1117" t="s">
        <v>4801</v>
      </c>
      <c r="E20" s="1117" t="s">
        <v>4814</v>
      </c>
      <c r="F20" s="1117" t="s">
        <v>625</v>
      </c>
      <c r="G20" s="1117" t="s">
        <v>80</v>
      </c>
      <c r="H20" s="1117" t="s">
        <v>4815</v>
      </c>
      <c r="I20" s="1117" t="s">
        <v>4816</v>
      </c>
      <c r="J20" s="1117" t="s">
        <v>4707</v>
      </c>
      <c r="K20" s="1117" t="s">
        <v>625</v>
      </c>
      <c r="L20" s="1117" t="s">
        <v>2869</v>
      </c>
      <c r="M20" s="1117" t="s">
        <v>3099</v>
      </c>
      <c r="N20" s="1117" t="s">
        <v>4817</v>
      </c>
      <c r="O20" s="1118">
        <v>39600</v>
      </c>
      <c r="P20" s="1118">
        <v>36000</v>
      </c>
      <c r="Q20" s="1118">
        <v>3600</v>
      </c>
      <c r="R20" s="1117" t="s">
        <v>78</v>
      </c>
      <c r="S20" s="1117" t="s">
        <v>4713</v>
      </c>
      <c r="T20" s="1117" t="s">
        <v>4818</v>
      </c>
      <c r="U20" s="1117" t="s">
        <v>4819</v>
      </c>
      <c r="V20" s="1117" t="s">
        <v>4716</v>
      </c>
      <c r="W20" s="1117" t="s">
        <v>625</v>
      </c>
      <c r="X20" s="1117" t="s">
        <v>625</v>
      </c>
      <c r="Y20" s="1117" t="s">
        <v>625</v>
      </c>
      <c r="Z20" s="1117" t="s">
        <v>625</v>
      </c>
      <c r="AA20" s="1117" t="s">
        <v>84</v>
      </c>
      <c r="AB20" s="1117" t="s">
        <v>625</v>
      </c>
      <c r="AC20" s="1119" t="s">
        <v>1082</v>
      </c>
      <c r="AD20" s="1119" t="s">
        <v>4820</v>
      </c>
      <c r="AE20" s="1120">
        <v>36000</v>
      </c>
      <c r="AF20" s="1120">
        <v>3600</v>
      </c>
      <c r="AG20" s="1117" t="s">
        <v>625</v>
      </c>
      <c r="AH20" s="1121" t="s">
        <v>4766</v>
      </c>
      <c r="AI20" s="1122" t="s">
        <v>4722</v>
      </c>
      <c r="AJ20" s="1122" t="s">
        <v>4723</v>
      </c>
    </row>
    <row r="21" spans="1:36" s="269" customFormat="1" ht="21.75" customHeight="1" outlineLevel="1">
      <c r="A21" s="1117" t="s">
        <v>4821</v>
      </c>
      <c r="B21" s="1117" t="s">
        <v>4822</v>
      </c>
      <c r="C21" s="1117" t="s">
        <v>4801</v>
      </c>
      <c r="D21" s="1117" t="s">
        <v>4801</v>
      </c>
      <c r="E21" s="1117" t="s">
        <v>4814</v>
      </c>
      <c r="F21" s="1117" t="s">
        <v>625</v>
      </c>
      <c r="G21" s="1117" t="s">
        <v>80</v>
      </c>
      <c r="H21" s="1117" t="s">
        <v>4815</v>
      </c>
      <c r="I21" s="1117" t="s">
        <v>4816</v>
      </c>
      <c r="J21" s="1117" t="s">
        <v>4707</v>
      </c>
      <c r="K21" s="1117" t="s">
        <v>625</v>
      </c>
      <c r="L21" s="1117" t="s">
        <v>2869</v>
      </c>
      <c r="M21" s="1117" t="s">
        <v>3099</v>
      </c>
      <c r="N21" s="1117" t="s">
        <v>4817</v>
      </c>
      <c r="O21" s="1118">
        <v>54564</v>
      </c>
      <c r="P21" s="1118">
        <v>49604</v>
      </c>
      <c r="Q21" s="1118">
        <v>4960</v>
      </c>
      <c r="R21" s="1117" t="s">
        <v>78</v>
      </c>
      <c r="S21" s="1117" t="s">
        <v>4713</v>
      </c>
      <c r="T21" s="1117" t="s">
        <v>4818</v>
      </c>
      <c r="U21" s="1117" t="s">
        <v>4823</v>
      </c>
      <c r="V21" s="1117" t="s">
        <v>4716</v>
      </c>
      <c r="W21" s="1117" t="s">
        <v>625</v>
      </c>
      <c r="X21" s="1117" t="s">
        <v>625</v>
      </c>
      <c r="Y21" s="1117" t="s">
        <v>625</v>
      </c>
      <c r="Z21" s="1117" t="s">
        <v>625</v>
      </c>
      <c r="AA21" s="1117" t="s">
        <v>81</v>
      </c>
      <c r="AB21" s="1117" t="s">
        <v>625</v>
      </c>
      <c r="AC21" s="1119" t="s">
        <v>1082</v>
      </c>
      <c r="AD21" s="1119" t="s">
        <v>4824</v>
      </c>
      <c r="AE21" s="1120">
        <v>49604</v>
      </c>
      <c r="AF21" s="1120">
        <v>4960</v>
      </c>
      <c r="AG21" s="1117" t="s">
        <v>625</v>
      </c>
      <c r="AH21" s="1121" t="s">
        <v>4766</v>
      </c>
      <c r="AI21" s="1122" t="s">
        <v>4722</v>
      </c>
      <c r="AJ21" s="1122" t="s">
        <v>4723</v>
      </c>
    </row>
    <row r="22" spans="1:36" s="269" customFormat="1" ht="21.75" customHeight="1" outlineLevel="1">
      <c r="A22" s="1117" t="s">
        <v>4704</v>
      </c>
      <c r="B22" s="1117" t="s">
        <v>4825</v>
      </c>
      <c r="C22" s="1117" t="s">
        <v>4826</v>
      </c>
      <c r="D22" s="1117" t="s">
        <v>4827</v>
      </c>
      <c r="E22" s="1117" t="s">
        <v>4709</v>
      </c>
      <c r="F22" s="1117" t="s">
        <v>4828</v>
      </c>
      <c r="G22" s="1117" t="s">
        <v>33</v>
      </c>
      <c r="H22" s="1117" t="s">
        <v>4711</v>
      </c>
      <c r="I22" s="1117" t="s">
        <v>4829</v>
      </c>
      <c r="J22" s="1117" t="s">
        <v>4707</v>
      </c>
      <c r="K22" s="1117" t="s">
        <v>625</v>
      </c>
      <c r="L22" s="1117" t="s">
        <v>4797</v>
      </c>
      <c r="M22" s="1117" t="s">
        <v>4807</v>
      </c>
      <c r="N22" s="1117" t="s">
        <v>4830</v>
      </c>
      <c r="O22" s="1118">
        <v>329467</v>
      </c>
      <c r="P22" s="1118">
        <v>299515</v>
      </c>
      <c r="Q22" s="1118">
        <v>29952</v>
      </c>
      <c r="R22" s="1117" t="s">
        <v>78</v>
      </c>
      <c r="S22" s="1117" t="s">
        <v>4713</v>
      </c>
      <c r="T22" s="1117" t="s">
        <v>4818</v>
      </c>
      <c r="U22" s="1117" t="s">
        <v>625</v>
      </c>
      <c r="V22" s="1117" t="s">
        <v>4716</v>
      </c>
      <c r="W22" s="1117" t="s">
        <v>625</v>
      </c>
      <c r="X22" s="1117" t="s">
        <v>625</v>
      </c>
      <c r="Y22" s="1117" t="s">
        <v>625</v>
      </c>
      <c r="Z22" s="1117" t="s">
        <v>4704</v>
      </c>
      <c r="AA22" s="1117" t="s">
        <v>86</v>
      </c>
      <c r="AB22" s="1117" t="s">
        <v>625</v>
      </c>
      <c r="AC22" s="1119" t="s">
        <v>1082</v>
      </c>
      <c r="AD22" s="1119" t="s">
        <v>4831</v>
      </c>
      <c r="AE22" s="1120">
        <v>299515</v>
      </c>
      <c r="AF22" s="1120">
        <v>29952</v>
      </c>
      <c r="AG22" s="1117" t="s">
        <v>4832</v>
      </c>
      <c r="AH22" s="1121" t="s">
        <v>4766</v>
      </c>
      <c r="AI22" s="1122" t="s">
        <v>4722</v>
      </c>
      <c r="AJ22" s="1122" t="s">
        <v>4723</v>
      </c>
    </row>
    <row r="23" spans="1:36" s="269" customFormat="1" ht="21.75" customHeight="1" outlineLevel="1">
      <c r="A23" s="1117" t="s">
        <v>4704</v>
      </c>
      <c r="B23" s="1117" t="s">
        <v>4833</v>
      </c>
      <c r="C23" s="1117" t="s">
        <v>4826</v>
      </c>
      <c r="D23" s="1117" t="s">
        <v>4827</v>
      </c>
      <c r="E23" s="1117" t="s">
        <v>4709</v>
      </c>
      <c r="F23" s="1117" t="s">
        <v>4834</v>
      </c>
      <c r="G23" s="1117" t="s">
        <v>33</v>
      </c>
      <c r="H23" s="1117" t="s">
        <v>4711</v>
      </c>
      <c r="I23" s="1117" t="s">
        <v>4829</v>
      </c>
      <c r="J23" s="1117" t="s">
        <v>4707</v>
      </c>
      <c r="K23" s="1117" t="s">
        <v>625</v>
      </c>
      <c r="L23" s="1117" t="s">
        <v>4807</v>
      </c>
      <c r="M23" s="1117" t="s">
        <v>4807</v>
      </c>
      <c r="N23" s="1117" t="s">
        <v>4835</v>
      </c>
      <c r="O23" s="1118">
        <v>45203</v>
      </c>
      <c r="P23" s="1118">
        <v>41094</v>
      </c>
      <c r="Q23" s="1118">
        <v>4109</v>
      </c>
      <c r="R23" s="1117" t="s">
        <v>78</v>
      </c>
      <c r="S23" s="1117" t="s">
        <v>4713</v>
      </c>
      <c r="T23" s="1117" t="s">
        <v>4818</v>
      </c>
      <c r="U23" s="1117" t="s">
        <v>625</v>
      </c>
      <c r="V23" s="1117" t="s">
        <v>4716</v>
      </c>
      <c r="W23" s="1117" t="s">
        <v>625</v>
      </c>
      <c r="X23" s="1117" t="s">
        <v>625</v>
      </c>
      <c r="Y23" s="1117" t="s">
        <v>625</v>
      </c>
      <c r="Z23" s="1117" t="s">
        <v>4704</v>
      </c>
      <c r="AA23" s="1117" t="s">
        <v>87</v>
      </c>
      <c r="AB23" s="1117" t="s">
        <v>625</v>
      </c>
      <c r="AC23" s="1119" t="s">
        <v>1082</v>
      </c>
      <c r="AD23" s="1119" t="s">
        <v>4836</v>
      </c>
      <c r="AE23" s="1120">
        <v>41094</v>
      </c>
      <c r="AF23" s="1120">
        <v>4109</v>
      </c>
      <c r="AG23" s="1117" t="s">
        <v>4837</v>
      </c>
      <c r="AH23" s="1121" t="s">
        <v>4766</v>
      </c>
      <c r="AI23" s="1122" t="s">
        <v>4722</v>
      </c>
      <c r="AJ23" s="1122" t="s">
        <v>4723</v>
      </c>
    </row>
    <row r="24" spans="1:36" s="269" customFormat="1" ht="21.75" customHeight="1" outlineLevel="1">
      <c r="A24" s="1117" t="s">
        <v>4838</v>
      </c>
      <c r="B24" s="1117" t="s">
        <v>4839</v>
      </c>
      <c r="C24" s="1117" t="s">
        <v>4840</v>
      </c>
      <c r="D24" s="1117" t="s">
        <v>4840</v>
      </c>
      <c r="E24" s="1117" t="s">
        <v>4841</v>
      </c>
      <c r="F24" s="1117" t="s">
        <v>625</v>
      </c>
      <c r="G24" s="1117" t="s">
        <v>4842</v>
      </c>
      <c r="H24" s="1117" t="s">
        <v>4843</v>
      </c>
      <c r="I24" s="1117" t="s">
        <v>4844</v>
      </c>
      <c r="J24" s="1117" t="s">
        <v>4707</v>
      </c>
      <c r="K24" s="1117" t="s">
        <v>625</v>
      </c>
      <c r="L24" s="1117" t="s">
        <v>2869</v>
      </c>
      <c r="M24" s="1117" t="s">
        <v>3099</v>
      </c>
      <c r="N24" s="1117" t="s">
        <v>4786</v>
      </c>
      <c r="O24" s="1118">
        <v>2420000</v>
      </c>
      <c r="P24" s="1118">
        <v>2200000</v>
      </c>
      <c r="Q24" s="1118">
        <v>220000</v>
      </c>
      <c r="R24" s="1117" t="s">
        <v>78</v>
      </c>
      <c r="S24" s="1117" t="s">
        <v>4713</v>
      </c>
      <c r="T24" s="1117" t="s">
        <v>4758</v>
      </c>
      <c r="U24" s="1117" t="s">
        <v>4845</v>
      </c>
      <c r="V24" s="1117" t="s">
        <v>4716</v>
      </c>
      <c r="W24" s="1117" t="s">
        <v>4846</v>
      </c>
      <c r="X24" s="1117" t="s">
        <v>4730</v>
      </c>
      <c r="Y24" s="1117" t="s">
        <v>625</v>
      </c>
      <c r="Z24" s="1117" t="s">
        <v>4838</v>
      </c>
      <c r="AA24" s="1117" t="s">
        <v>4847</v>
      </c>
      <c r="AB24" s="1117" t="s">
        <v>625</v>
      </c>
      <c r="AC24" s="1119" t="s">
        <v>4769</v>
      </c>
      <c r="AD24" s="1119" t="s">
        <v>4769</v>
      </c>
      <c r="AE24" s="1120">
        <v>2200000</v>
      </c>
      <c r="AF24" s="1120">
        <v>220000</v>
      </c>
      <c r="AG24" s="1117" t="s">
        <v>625</v>
      </c>
      <c r="AH24" s="1121" t="s">
        <v>4766</v>
      </c>
      <c r="AI24" s="1122" t="s">
        <v>4722</v>
      </c>
      <c r="AJ24" s="1122" t="s">
        <v>4723</v>
      </c>
    </row>
    <row r="25" spans="1:36" s="269" customFormat="1" ht="21.75" customHeight="1" outlineLevel="1">
      <c r="A25" s="1117" t="s">
        <v>4838</v>
      </c>
      <c r="B25" s="1117" t="s">
        <v>4848</v>
      </c>
      <c r="C25" s="1117" t="s">
        <v>85</v>
      </c>
      <c r="D25" s="1117" t="s">
        <v>85</v>
      </c>
      <c r="E25" s="1117" t="s">
        <v>4849</v>
      </c>
      <c r="F25" s="1117" t="s">
        <v>625</v>
      </c>
      <c r="G25" s="1117" t="s">
        <v>4850</v>
      </c>
      <c r="H25" s="1117" t="s">
        <v>4851</v>
      </c>
      <c r="I25" s="1117" t="s">
        <v>4852</v>
      </c>
      <c r="J25" s="1117" t="s">
        <v>4707</v>
      </c>
      <c r="K25" s="1117" t="s">
        <v>625</v>
      </c>
      <c r="L25" s="1117" t="s">
        <v>4853</v>
      </c>
      <c r="M25" s="1117" t="s">
        <v>3099</v>
      </c>
      <c r="N25" s="1117" t="s">
        <v>4854</v>
      </c>
      <c r="O25" s="1118">
        <v>4400000</v>
      </c>
      <c r="P25" s="1118">
        <v>4000000</v>
      </c>
      <c r="Q25" s="1118">
        <v>400000</v>
      </c>
      <c r="R25" s="1117" t="s">
        <v>4735</v>
      </c>
      <c r="S25" s="1117" t="s">
        <v>4736</v>
      </c>
      <c r="T25" s="1117" t="s">
        <v>4758</v>
      </c>
      <c r="U25" s="1117" t="s">
        <v>4855</v>
      </c>
      <c r="V25" s="1117" t="s">
        <v>4716</v>
      </c>
      <c r="W25" s="1117" t="s">
        <v>4856</v>
      </c>
      <c r="X25" s="1117" t="s">
        <v>4761</v>
      </c>
      <c r="Y25" s="1117" t="s">
        <v>4762</v>
      </c>
      <c r="Z25" s="1117" t="s">
        <v>4838</v>
      </c>
      <c r="AA25" s="1117" t="s">
        <v>4763</v>
      </c>
      <c r="AB25" s="1117" t="s">
        <v>4857</v>
      </c>
      <c r="AC25" s="1119" t="s">
        <v>1082</v>
      </c>
      <c r="AD25" s="1119" t="s">
        <v>625</v>
      </c>
      <c r="AE25" s="1120">
        <v>4000000</v>
      </c>
      <c r="AF25" s="1120">
        <v>400000</v>
      </c>
      <c r="AG25" s="1117" t="s">
        <v>625</v>
      </c>
      <c r="AH25" s="1121" t="s">
        <v>4766</v>
      </c>
      <c r="AI25" s="1122" t="s">
        <v>4722</v>
      </c>
      <c r="AJ25" s="1122" t="s">
        <v>4723</v>
      </c>
    </row>
    <row r="26" spans="1:36" s="269" customFormat="1" ht="21.75" customHeight="1" outlineLevel="1">
      <c r="A26" s="1117" t="s">
        <v>4838</v>
      </c>
      <c r="B26" s="1117" t="s">
        <v>4858</v>
      </c>
      <c r="C26" s="1117" t="s">
        <v>85</v>
      </c>
      <c r="D26" s="1117" t="s">
        <v>85</v>
      </c>
      <c r="E26" s="1117" t="s">
        <v>4753</v>
      </c>
      <c r="F26" s="1117" t="s">
        <v>625</v>
      </c>
      <c r="G26" s="1117" t="s">
        <v>4754</v>
      </c>
      <c r="H26" s="1117" t="s">
        <v>4755</v>
      </c>
      <c r="I26" s="1117" t="s">
        <v>4756</v>
      </c>
      <c r="J26" s="1117" t="s">
        <v>4707</v>
      </c>
      <c r="K26" s="1117" t="s">
        <v>625</v>
      </c>
      <c r="L26" s="1117" t="s">
        <v>2869</v>
      </c>
      <c r="M26" s="1117" t="s">
        <v>3099</v>
      </c>
      <c r="N26" s="1117" t="s">
        <v>4757</v>
      </c>
      <c r="O26" s="1118">
        <v>275000</v>
      </c>
      <c r="P26" s="1118">
        <v>250000</v>
      </c>
      <c r="Q26" s="1118">
        <v>25000</v>
      </c>
      <c r="R26" s="1117" t="s">
        <v>4735</v>
      </c>
      <c r="S26" s="1117" t="s">
        <v>4736</v>
      </c>
      <c r="T26" s="1117" t="s">
        <v>4758</v>
      </c>
      <c r="U26" s="1117" t="s">
        <v>4859</v>
      </c>
      <c r="V26" s="1117" t="s">
        <v>4716</v>
      </c>
      <c r="W26" s="1117" t="s">
        <v>4760</v>
      </c>
      <c r="X26" s="1117" t="s">
        <v>4761</v>
      </c>
      <c r="Y26" s="1117" t="s">
        <v>4762</v>
      </c>
      <c r="Z26" s="1117" t="s">
        <v>4838</v>
      </c>
      <c r="AA26" s="1117" t="s">
        <v>4763</v>
      </c>
      <c r="AB26" s="1117" t="s">
        <v>625</v>
      </c>
      <c r="AC26" s="1119" t="s">
        <v>625</v>
      </c>
      <c r="AD26" s="1119" t="s">
        <v>625</v>
      </c>
      <c r="AE26" s="1120">
        <v>250000</v>
      </c>
      <c r="AF26" s="1120">
        <v>25000</v>
      </c>
      <c r="AG26" s="1117" t="s">
        <v>625</v>
      </c>
      <c r="AH26" s="1121" t="s">
        <v>4766</v>
      </c>
      <c r="AI26" s="1122" t="s">
        <v>4722</v>
      </c>
      <c r="AJ26" s="1122" t="s">
        <v>4723</v>
      </c>
    </row>
    <row r="27" spans="1:36" s="269" customFormat="1" ht="21.75" customHeight="1" outlineLevel="1">
      <c r="A27" s="1117" t="s">
        <v>4838</v>
      </c>
      <c r="B27" s="1117" t="s">
        <v>4860</v>
      </c>
      <c r="C27" s="1117" t="s">
        <v>85</v>
      </c>
      <c r="D27" s="1117" t="s">
        <v>85</v>
      </c>
      <c r="E27" s="1117" t="s">
        <v>4861</v>
      </c>
      <c r="F27" s="1117" t="s">
        <v>625</v>
      </c>
      <c r="G27" s="1117" t="s">
        <v>4862</v>
      </c>
      <c r="H27" s="1117" t="s">
        <v>4863</v>
      </c>
      <c r="I27" s="1117" t="s">
        <v>4864</v>
      </c>
      <c r="J27" s="1117" t="s">
        <v>4707</v>
      </c>
      <c r="K27" s="1117" t="s">
        <v>625</v>
      </c>
      <c r="L27" s="1117" t="s">
        <v>2869</v>
      </c>
      <c r="M27" s="1117" t="s">
        <v>3099</v>
      </c>
      <c r="N27" s="1117" t="s">
        <v>4757</v>
      </c>
      <c r="O27" s="1118">
        <v>1100000</v>
      </c>
      <c r="P27" s="1118">
        <v>1000000</v>
      </c>
      <c r="Q27" s="1118">
        <v>100000</v>
      </c>
      <c r="R27" s="1117" t="s">
        <v>4735</v>
      </c>
      <c r="S27" s="1117" t="s">
        <v>4736</v>
      </c>
      <c r="T27" s="1117" t="s">
        <v>4758</v>
      </c>
      <c r="U27" s="1117" t="s">
        <v>4865</v>
      </c>
      <c r="V27" s="1117" t="s">
        <v>4716</v>
      </c>
      <c r="W27" s="1117" t="s">
        <v>4866</v>
      </c>
      <c r="X27" s="1117" t="s">
        <v>4761</v>
      </c>
      <c r="Y27" s="1117" t="s">
        <v>4762</v>
      </c>
      <c r="Z27" s="1117" t="s">
        <v>4838</v>
      </c>
      <c r="AA27" s="1117" t="s">
        <v>4867</v>
      </c>
      <c r="AB27" s="1117" t="s">
        <v>625</v>
      </c>
      <c r="AC27" s="1119" t="s">
        <v>625</v>
      </c>
      <c r="AD27" s="1119" t="s">
        <v>625</v>
      </c>
      <c r="AE27" s="1120">
        <v>1000000</v>
      </c>
      <c r="AF27" s="1120">
        <v>100000</v>
      </c>
      <c r="AG27" s="1117" t="s">
        <v>625</v>
      </c>
      <c r="AH27" s="1121" t="s">
        <v>4766</v>
      </c>
      <c r="AI27" s="1122" t="s">
        <v>4722</v>
      </c>
      <c r="AJ27" s="1122" t="s">
        <v>4723</v>
      </c>
    </row>
    <row r="28" spans="1:36" s="269" customFormat="1" ht="21.75" customHeight="1" outlineLevel="1">
      <c r="A28" s="1117" t="s">
        <v>4838</v>
      </c>
      <c r="B28" s="1117" t="s">
        <v>4868</v>
      </c>
      <c r="C28" s="1117" t="s">
        <v>4840</v>
      </c>
      <c r="D28" s="1117" t="s">
        <v>4869</v>
      </c>
      <c r="E28" s="1117" t="s">
        <v>4870</v>
      </c>
      <c r="F28" s="1117" t="s">
        <v>625</v>
      </c>
      <c r="G28" s="1117" t="s">
        <v>4871</v>
      </c>
      <c r="H28" s="1117" t="s">
        <v>4872</v>
      </c>
      <c r="I28" s="1117" t="s">
        <v>4873</v>
      </c>
      <c r="J28" s="1117" t="s">
        <v>4707</v>
      </c>
      <c r="K28" s="1117" t="s">
        <v>625</v>
      </c>
      <c r="L28" s="1117" t="s">
        <v>4874</v>
      </c>
      <c r="M28" s="1117" t="s">
        <v>3099</v>
      </c>
      <c r="N28" s="1117" t="s">
        <v>4875</v>
      </c>
      <c r="O28" s="1118">
        <v>1350000</v>
      </c>
      <c r="P28" s="1118">
        <v>1227273</v>
      </c>
      <c r="Q28" s="1118">
        <v>122727</v>
      </c>
      <c r="R28" s="1117" t="s">
        <v>78</v>
      </c>
      <c r="S28" s="1117" t="s">
        <v>4713</v>
      </c>
      <c r="T28" s="1117" t="s">
        <v>4777</v>
      </c>
      <c r="U28" s="1117" t="s">
        <v>4876</v>
      </c>
      <c r="V28" s="1117" t="s">
        <v>4716</v>
      </c>
      <c r="W28" s="1117" t="s">
        <v>4877</v>
      </c>
      <c r="X28" s="1117" t="s">
        <v>4788</v>
      </c>
      <c r="Y28" s="1117" t="s">
        <v>625</v>
      </c>
      <c r="Z28" s="1117" t="s">
        <v>4838</v>
      </c>
      <c r="AA28" s="1117" t="s">
        <v>4878</v>
      </c>
      <c r="AB28" s="1117" t="s">
        <v>625</v>
      </c>
      <c r="AC28" s="1119" t="s">
        <v>625</v>
      </c>
      <c r="AD28" s="1119" t="s">
        <v>625</v>
      </c>
      <c r="AE28" s="1120">
        <v>392727</v>
      </c>
      <c r="AF28" s="1120">
        <v>39273</v>
      </c>
      <c r="AG28" s="1117" t="s">
        <v>625</v>
      </c>
      <c r="AH28" s="1121" t="s">
        <v>4766</v>
      </c>
      <c r="AI28" s="1122" t="s">
        <v>4722</v>
      </c>
      <c r="AJ28" s="1122" t="s">
        <v>4723</v>
      </c>
    </row>
    <row r="29" spans="1:36" s="269" customFormat="1" ht="21.75" customHeight="1" outlineLevel="1">
      <c r="A29" s="1117" t="s">
        <v>4838</v>
      </c>
      <c r="B29" s="1117" t="s">
        <v>4879</v>
      </c>
      <c r="C29" s="1117" t="s">
        <v>85</v>
      </c>
      <c r="D29" s="1117" t="s">
        <v>4840</v>
      </c>
      <c r="E29" s="1117" t="s">
        <v>4880</v>
      </c>
      <c r="F29" s="1117" t="s">
        <v>625</v>
      </c>
      <c r="G29" s="1117" t="s">
        <v>4881</v>
      </c>
      <c r="H29" s="1117" t="s">
        <v>4882</v>
      </c>
      <c r="I29" s="1117" t="s">
        <v>4883</v>
      </c>
      <c r="J29" s="1117" t="s">
        <v>4707</v>
      </c>
      <c r="K29" s="1117" t="s">
        <v>625</v>
      </c>
      <c r="L29" s="1117" t="s">
        <v>4807</v>
      </c>
      <c r="M29" s="1117" t="s">
        <v>3099</v>
      </c>
      <c r="N29" s="1117" t="s">
        <v>4757</v>
      </c>
      <c r="O29" s="1118">
        <v>2874740</v>
      </c>
      <c r="P29" s="1118">
        <v>2613400</v>
      </c>
      <c r="Q29" s="1118">
        <v>261340</v>
      </c>
      <c r="R29" s="1117" t="s">
        <v>4735</v>
      </c>
      <c r="S29" s="1117" t="s">
        <v>4736</v>
      </c>
      <c r="T29" s="1117" t="s">
        <v>4777</v>
      </c>
      <c r="U29" s="1117" t="s">
        <v>4884</v>
      </c>
      <c r="V29" s="1117" t="s">
        <v>4716</v>
      </c>
      <c r="W29" s="1117" t="s">
        <v>4885</v>
      </c>
      <c r="X29" s="1117" t="s">
        <v>4730</v>
      </c>
      <c r="Y29" s="1117" t="s">
        <v>625</v>
      </c>
      <c r="Z29" s="1117" t="s">
        <v>4838</v>
      </c>
      <c r="AA29" s="1117" t="s">
        <v>4886</v>
      </c>
      <c r="AB29" s="1117" t="s">
        <v>4887</v>
      </c>
      <c r="AC29" s="1119" t="s">
        <v>4769</v>
      </c>
      <c r="AD29" s="1119" t="s">
        <v>4769</v>
      </c>
      <c r="AE29" s="1120">
        <v>2613400</v>
      </c>
      <c r="AF29" s="1120">
        <v>261340</v>
      </c>
      <c r="AG29" s="1117" t="s">
        <v>625</v>
      </c>
      <c r="AH29" s="1121" t="s">
        <v>4766</v>
      </c>
      <c r="AI29" s="1122" t="s">
        <v>4722</v>
      </c>
      <c r="AJ29" s="1122" t="s">
        <v>4723</v>
      </c>
    </row>
    <row r="30" spans="1:36" s="269" customFormat="1" ht="21.75" customHeight="1" outlineLevel="1">
      <c r="A30" s="1117" t="s">
        <v>4838</v>
      </c>
      <c r="B30" s="1117" t="s">
        <v>4888</v>
      </c>
      <c r="C30" s="1117" t="s">
        <v>85</v>
      </c>
      <c r="D30" s="1117" t="s">
        <v>4840</v>
      </c>
      <c r="E30" s="1117" t="s">
        <v>4889</v>
      </c>
      <c r="F30" s="1117" t="s">
        <v>625</v>
      </c>
      <c r="G30" s="1117" t="s">
        <v>4890</v>
      </c>
      <c r="H30" s="1117" t="s">
        <v>4891</v>
      </c>
      <c r="I30" s="1117" t="s">
        <v>4892</v>
      </c>
      <c r="J30" s="1117" t="s">
        <v>4707</v>
      </c>
      <c r="K30" s="1117" t="s">
        <v>625</v>
      </c>
      <c r="L30" s="1117" t="s">
        <v>2869</v>
      </c>
      <c r="M30" s="1117" t="s">
        <v>3099</v>
      </c>
      <c r="N30" s="1117" t="s">
        <v>4893</v>
      </c>
      <c r="O30" s="1118">
        <v>44000</v>
      </c>
      <c r="P30" s="1118">
        <v>40000</v>
      </c>
      <c r="Q30" s="1118">
        <v>4000</v>
      </c>
      <c r="R30" s="1117" t="s">
        <v>78</v>
      </c>
      <c r="S30" s="1117" t="s">
        <v>4713</v>
      </c>
      <c r="T30" s="1117" t="s">
        <v>4777</v>
      </c>
      <c r="U30" s="1117" t="s">
        <v>625</v>
      </c>
      <c r="V30" s="1117" t="s">
        <v>4716</v>
      </c>
      <c r="W30" s="1117" t="s">
        <v>4894</v>
      </c>
      <c r="X30" s="1117" t="s">
        <v>4761</v>
      </c>
      <c r="Y30" s="1117" t="s">
        <v>625</v>
      </c>
      <c r="Z30" s="1117" t="s">
        <v>4838</v>
      </c>
      <c r="AA30" s="1117" t="s">
        <v>4895</v>
      </c>
      <c r="AB30" s="1117" t="s">
        <v>4896</v>
      </c>
      <c r="AC30" s="1119" t="s">
        <v>1082</v>
      </c>
      <c r="AD30" s="1119" t="s">
        <v>4897</v>
      </c>
      <c r="AE30" s="1120">
        <v>5000</v>
      </c>
      <c r="AF30" s="1120">
        <v>500</v>
      </c>
      <c r="AG30" s="1117" t="s">
        <v>625</v>
      </c>
      <c r="AH30" s="1121" t="s">
        <v>4766</v>
      </c>
      <c r="AI30" s="1122" t="s">
        <v>4722</v>
      </c>
      <c r="AJ30" s="1122" t="s">
        <v>4723</v>
      </c>
    </row>
    <row r="31" spans="1:36" s="269" customFormat="1" ht="21.75" customHeight="1" outlineLevel="1">
      <c r="A31" s="1117" t="s">
        <v>4838</v>
      </c>
      <c r="B31" s="1117" t="s">
        <v>4898</v>
      </c>
      <c r="C31" s="1117" t="s">
        <v>4840</v>
      </c>
      <c r="D31" s="1117" t="s">
        <v>4840</v>
      </c>
      <c r="E31" s="1117" t="s">
        <v>4899</v>
      </c>
      <c r="F31" s="1117" t="s">
        <v>625</v>
      </c>
      <c r="G31" s="1117" t="s">
        <v>4900</v>
      </c>
      <c r="H31" s="1117" t="s">
        <v>4901</v>
      </c>
      <c r="I31" s="1117" t="s">
        <v>4902</v>
      </c>
      <c r="J31" s="1117" t="s">
        <v>4707</v>
      </c>
      <c r="K31" s="1117" t="s">
        <v>625</v>
      </c>
      <c r="L31" s="1117" t="s">
        <v>2869</v>
      </c>
      <c r="M31" s="1117" t="s">
        <v>3099</v>
      </c>
      <c r="N31" s="1117" t="s">
        <v>4757</v>
      </c>
      <c r="O31" s="1118">
        <v>1980000</v>
      </c>
      <c r="P31" s="1118">
        <v>1800000</v>
      </c>
      <c r="Q31" s="1118">
        <v>180000</v>
      </c>
      <c r="R31" s="1117" t="s">
        <v>78</v>
      </c>
      <c r="S31" s="1117" t="s">
        <v>4713</v>
      </c>
      <c r="T31" s="1117" t="s">
        <v>4729</v>
      </c>
      <c r="U31" s="1117" t="s">
        <v>4903</v>
      </c>
      <c r="V31" s="1117" t="s">
        <v>4716</v>
      </c>
      <c r="W31" s="1117" t="s">
        <v>4904</v>
      </c>
      <c r="X31" s="1117" t="s">
        <v>4730</v>
      </c>
      <c r="Y31" s="1117" t="s">
        <v>625</v>
      </c>
      <c r="Z31" s="1117" t="s">
        <v>4838</v>
      </c>
      <c r="AA31" s="1117" t="s">
        <v>4905</v>
      </c>
      <c r="AB31" s="1117" t="s">
        <v>625</v>
      </c>
      <c r="AC31" s="1119" t="s">
        <v>625</v>
      </c>
      <c r="AD31" s="1119" t="s">
        <v>625</v>
      </c>
      <c r="AE31" s="1120">
        <v>1800000</v>
      </c>
      <c r="AF31" s="1120">
        <v>180000</v>
      </c>
      <c r="AG31" s="1117" t="s">
        <v>625</v>
      </c>
      <c r="AH31" s="1121" t="s">
        <v>4766</v>
      </c>
      <c r="AI31" s="1122" t="s">
        <v>4722</v>
      </c>
      <c r="AJ31" s="1122" t="s">
        <v>4723</v>
      </c>
    </row>
    <row r="32" spans="1:36" s="269" customFormat="1" ht="21.75" customHeight="1" outlineLevel="1">
      <c r="A32" s="1117" t="s">
        <v>4838</v>
      </c>
      <c r="B32" s="1117" t="s">
        <v>4906</v>
      </c>
      <c r="C32" s="1117" t="s">
        <v>4840</v>
      </c>
      <c r="D32" s="1117" t="s">
        <v>4840</v>
      </c>
      <c r="E32" s="1117" t="s">
        <v>4907</v>
      </c>
      <c r="F32" s="1117" t="s">
        <v>625</v>
      </c>
      <c r="G32" s="1117" t="s">
        <v>4908</v>
      </c>
      <c r="H32" s="1117" t="s">
        <v>4909</v>
      </c>
      <c r="I32" s="1117" t="s">
        <v>4910</v>
      </c>
      <c r="J32" s="1117" t="s">
        <v>4707</v>
      </c>
      <c r="K32" s="1117" t="s">
        <v>625</v>
      </c>
      <c r="L32" s="1117" t="s">
        <v>2869</v>
      </c>
      <c r="M32" s="1117" t="s">
        <v>3099</v>
      </c>
      <c r="N32" s="1117" t="s">
        <v>4757</v>
      </c>
      <c r="O32" s="1118">
        <v>440000</v>
      </c>
      <c r="P32" s="1118">
        <v>400000</v>
      </c>
      <c r="Q32" s="1118">
        <v>40000</v>
      </c>
      <c r="R32" s="1117" t="s">
        <v>4735</v>
      </c>
      <c r="S32" s="1117" t="s">
        <v>4736</v>
      </c>
      <c r="T32" s="1117" t="s">
        <v>4729</v>
      </c>
      <c r="U32" s="1117" t="s">
        <v>4911</v>
      </c>
      <c r="V32" s="1117" t="s">
        <v>4716</v>
      </c>
      <c r="W32" s="1117" t="s">
        <v>4912</v>
      </c>
      <c r="X32" s="1117" t="s">
        <v>4730</v>
      </c>
      <c r="Y32" s="1117" t="s">
        <v>4788</v>
      </c>
      <c r="Z32" s="1117" t="s">
        <v>4838</v>
      </c>
      <c r="AA32" s="1117" t="s">
        <v>4913</v>
      </c>
      <c r="AB32" s="1117" t="s">
        <v>625</v>
      </c>
      <c r="AC32" s="1119" t="s">
        <v>625</v>
      </c>
      <c r="AD32" s="1119" t="s">
        <v>625</v>
      </c>
      <c r="AE32" s="1120">
        <v>400000</v>
      </c>
      <c r="AF32" s="1120">
        <v>40000</v>
      </c>
      <c r="AG32" s="1117" t="s">
        <v>4914</v>
      </c>
      <c r="AH32" s="1121" t="s">
        <v>4766</v>
      </c>
      <c r="AI32" s="1122" t="s">
        <v>4722</v>
      </c>
      <c r="AJ32" s="1122" t="s">
        <v>4723</v>
      </c>
    </row>
    <row r="33" spans="1:36" s="269" customFormat="1" ht="21.75" customHeight="1" outlineLevel="1">
      <c r="A33" s="1117" t="s">
        <v>4838</v>
      </c>
      <c r="B33" s="1117" t="s">
        <v>4915</v>
      </c>
      <c r="C33" s="1117" t="s">
        <v>4840</v>
      </c>
      <c r="D33" s="1117" t="s">
        <v>4840</v>
      </c>
      <c r="E33" s="1117" t="s">
        <v>4916</v>
      </c>
      <c r="F33" s="1117" t="s">
        <v>625</v>
      </c>
      <c r="G33" s="1117" t="s">
        <v>4917</v>
      </c>
      <c r="H33" s="1117" t="s">
        <v>4918</v>
      </c>
      <c r="I33" s="1117" t="s">
        <v>4919</v>
      </c>
      <c r="J33" s="1117" t="s">
        <v>4707</v>
      </c>
      <c r="K33" s="1117" t="s">
        <v>625</v>
      </c>
      <c r="L33" s="1117" t="s">
        <v>2869</v>
      </c>
      <c r="M33" s="1117" t="s">
        <v>3099</v>
      </c>
      <c r="N33" s="1117" t="s">
        <v>4920</v>
      </c>
      <c r="O33" s="1118">
        <v>229504</v>
      </c>
      <c r="P33" s="1118">
        <v>208640</v>
      </c>
      <c r="Q33" s="1118">
        <v>20864</v>
      </c>
      <c r="R33" s="1117" t="s">
        <v>78</v>
      </c>
      <c r="S33" s="1117" t="s">
        <v>4713</v>
      </c>
      <c r="T33" s="1117" t="s">
        <v>4729</v>
      </c>
      <c r="U33" s="1117" t="s">
        <v>4921</v>
      </c>
      <c r="V33" s="1117" t="s">
        <v>4716</v>
      </c>
      <c r="W33" s="1117" t="s">
        <v>4922</v>
      </c>
      <c r="X33" s="1117" t="s">
        <v>4730</v>
      </c>
      <c r="Y33" s="1117" t="s">
        <v>625</v>
      </c>
      <c r="Z33" s="1117" t="s">
        <v>4838</v>
      </c>
      <c r="AA33" s="1117" t="s">
        <v>4923</v>
      </c>
      <c r="AB33" s="1117" t="s">
        <v>4924</v>
      </c>
      <c r="AC33" s="1119" t="s">
        <v>1082</v>
      </c>
      <c r="AD33" s="1119" t="s">
        <v>4925</v>
      </c>
      <c r="AE33" s="1120">
        <v>208640</v>
      </c>
      <c r="AF33" s="1120">
        <v>20864</v>
      </c>
      <c r="AG33" s="1117" t="s">
        <v>625</v>
      </c>
      <c r="AH33" s="1121" t="s">
        <v>4766</v>
      </c>
      <c r="AI33" s="1122" t="s">
        <v>4722</v>
      </c>
      <c r="AJ33" s="1122" t="s">
        <v>4723</v>
      </c>
    </row>
    <row r="34" spans="1:36" s="269" customFormat="1" ht="21.75" customHeight="1" outlineLevel="1">
      <c r="A34" s="1117" t="s">
        <v>4838</v>
      </c>
      <c r="B34" s="1117" t="s">
        <v>4926</v>
      </c>
      <c r="C34" s="1117" t="s">
        <v>4840</v>
      </c>
      <c r="D34" s="1117" t="s">
        <v>4840</v>
      </c>
      <c r="E34" s="1117" t="s">
        <v>4916</v>
      </c>
      <c r="F34" s="1117" t="s">
        <v>625</v>
      </c>
      <c r="G34" s="1117" t="s">
        <v>4917</v>
      </c>
      <c r="H34" s="1117" t="s">
        <v>4918</v>
      </c>
      <c r="I34" s="1117" t="s">
        <v>4919</v>
      </c>
      <c r="J34" s="1117" t="s">
        <v>4707</v>
      </c>
      <c r="K34" s="1117" t="s">
        <v>625</v>
      </c>
      <c r="L34" s="1117" t="s">
        <v>2869</v>
      </c>
      <c r="M34" s="1117" t="s">
        <v>3099</v>
      </c>
      <c r="N34" s="1117" t="s">
        <v>4920</v>
      </c>
      <c r="O34" s="1118">
        <v>200464</v>
      </c>
      <c r="P34" s="1118">
        <v>182240</v>
      </c>
      <c r="Q34" s="1118">
        <v>18224</v>
      </c>
      <c r="R34" s="1117" t="s">
        <v>78</v>
      </c>
      <c r="S34" s="1117" t="s">
        <v>4713</v>
      </c>
      <c r="T34" s="1117" t="s">
        <v>4729</v>
      </c>
      <c r="U34" s="1117" t="s">
        <v>4921</v>
      </c>
      <c r="V34" s="1117" t="s">
        <v>4716</v>
      </c>
      <c r="W34" s="1117" t="s">
        <v>4922</v>
      </c>
      <c r="X34" s="1117" t="s">
        <v>4730</v>
      </c>
      <c r="Y34" s="1117" t="s">
        <v>625</v>
      </c>
      <c r="Z34" s="1117" t="s">
        <v>4838</v>
      </c>
      <c r="AA34" s="1117" t="s">
        <v>4927</v>
      </c>
      <c r="AB34" s="1117" t="s">
        <v>4924</v>
      </c>
      <c r="AC34" s="1119" t="s">
        <v>1082</v>
      </c>
      <c r="AD34" s="1119" t="s">
        <v>4928</v>
      </c>
      <c r="AE34" s="1120">
        <v>182240</v>
      </c>
      <c r="AF34" s="1120">
        <v>18224</v>
      </c>
      <c r="AG34" s="1117" t="s">
        <v>625</v>
      </c>
      <c r="AH34" s="1121" t="s">
        <v>4766</v>
      </c>
      <c r="AI34" s="1122" t="s">
        <v>4722</v>
      </c>
      <c r="AJ34" s="1122" t="s">
        <v>4723</v>
      </c>
    </row>
    <row r="35" spans="1:36" s="269" customFormat="1" ht="21.75" customHeight="1" outlineLevel="1">
      <c r="A35" s="1117" t="s">
        <v>4838</v>
      </c>
      <c r="B35" s="1117" t="s">
        <v>4929</v>
      </c>
      <c r="C35" s="1117" t="s">
        <v>85</v>
      </c>
      <c r="D35" s="1117" t="s">
        <v>85</v>
      </c>
      <c r="E35" s="1117" t="s">
        <v>4930</v>
      </c>
      <c r="F35" s="1117" t="s">
        <v>625</v>
      </c>
      <c r="G35" s="1117" t="s">
        <v>4931</v>
      </c>
      <c r="H35" s="1117" t="s">
        <v>4932</v>
      </c>
      <c r="I35" s="1117" t="s">
        <v>4933</v>
      </c>
      <c r="J35" s="1117" t="s">
        <v>4707</v>
      </c>
      <c r="K35" s="1117" t="s">
        <v>625</v>
      </c>
      <c r="L35" s="1117" t="s">
        <v>4807</v>
      </c>
      <c r="M35" s="1117" t="s">
        <v>3099</v>
      </c>
      <c r="N35" s="1117" t="s">
        <v>4934</v>
      </c>
      <c r="O35" s="1118">
        <v>55000000</v>
      </c>
      <c r="P35" s="1118">
        <v>50000000</v>
      </c>
      <c r="Q35" s="1118">
        <v>5000000</v>
      </c>
      <c r="R35" s="1117" t="s">
        <v>78</v>
      </c>
      <c r="S35" s="1117" t="s">
        <v>4713</v>
      </c>
      <c r="T35" s="1117" t="s">
        <v>4729</v>
      </c>
      <c r="U35" s="1117" t="s">
        <v>625</v>
      </c>
      <c r="V35" s="1117" t="s">
        <v>4716</v>
      </c>
      <c r="W35" s="1117" t="s">
        <v>4935</v>
      </c>
      <c r="X35" s="1117" t="s">
        <v>4936</v>
      </c>
      <c r="Y35" s="1117" t="s">
        <v>4788</v>
      </c>
      <c r="Z35" s="1117" t="s">
        <v>4838</v>
      </c>
      <c r="AA35" s="1117" t="s">
        <v>4937</v>
      </c>
      <c r="AB35" s="1117" t="s">
        <v>4938</v>
      </c>
      <c r="AC35" s="1119" t="s">
        <v>1082</v>
      </c>
      <c r="AD35" s="1119" t="s">
        <v>625</v>
      </c>
      <c r="AE35" s="1120">
        <v>50000000</v>
      </c>
      <c r="AF35" s="1120">
        <v>5000000</v>
      </c>
      <c r="AG35" s="1117" t="s">
        <v>625</v>
      </c>
      <c r="AH35" s="1121" t="s">
        <v>4766</v>
      </c>
      <c r="AI35" s="1122" t="s">
        <v>4722</v>
      </c>
      <c r="AJ35" s="1122" t="s">
        <v>4723</v>
      </c>
    </row>
    <row r="36" spans="1:36" s="269" customFormat="1" ht="21.75" customHeight="1" outlineLevel="1">
      <c r="A36" s="1117" t="s">
        <v>4838</v>
      </c>
      <c r="B36" s="1117" t="s">
        <v>4939</v>
      </c>
      <c r="C36" s="1117" t="s">
        <v>85</v>
      </c>
      <c r="D36" s="1117" t="s">
        <v>85</v>
      </c>
      <c r="E36" s="1117" t="s">
        <v>4940</v>
      </c>
      <c r="F36" s="1117" t="s">
        <v>625</v>
      </c>
      <c r="G36" s="1117" t="s">
        <v>4941</v>
      </c>
      <c r="H36" s="1117" t="s">
        <v>4942</v>
      </c>
      <c r="I36" s="1117" t="s">
        <v>4943</v>
      </c>
      <c r="J36" s="1117" t="s">
        <v>4707</v>
      </c>
      <c r="K36" s="1117" t="s">
        <v>625</v>
      </c>
      <c r="L36" s="1117" t="s">
        <v>4807</v>
      </c>
      <c r="M36" s="1117" t="s">
        <v>3099</v>
      </c>
      <c r="N36" s="1117" t="s">
        <v>4757</v>
      </c>
      <c r="O36" s="1118">
        <v>440000</v>
      </c>
      <c r="P36" s="1118">
        <v>400000</v>
      </c>
      <c r="Q36" s="1118">
        <v>40000</v>
      </c>
      <c r="R36" s="1117" t="s">
        <v>4735</v>
      </c>
      <c r="S36" s="1117" t="s">
        <v>4736</v>
      </c>
      <c r="T36" s="1117" t="s">
        <v>4729</v>
      </c>
      <c r="U36" s="1117" t="s">
        <v>4944</v>
      </c>
      <c r="V36" s="1117" t="s">
        <v>4716</v>
      </c>
      <c r="W36" s="1117" t="s">
        <v>4945</v>
      </c>
      <c r="X36" s="1117" t="s">
        <v>4730</v>
      </c>
      <c r="Y36" s="1117" t="s">
        <v>625</v>
      </c>
      <c r="Z36" s="1117" t="s">
        <v>4838</v>
      </c>
      <c r="AA36" s="1117" t="s">
        <v>4946</v>
      </c>
      <c r="AB36" s="1117" t="s">
        <v>4947</v>
      </c>
      <c r="AC36" s="1119" t="s">
        <v>1082</v>
      </c>
      <c r="AD36" s="1119" t="s">
        <v>625</v>
      </c>
      <c r="AE36" s="1120">
        <v>200000</v>
      </c>
      <c r="AF36" s="1120">
        <v>20000</v>
      </c>
      <c r="AG36" s="1117" t="s">
        <v>625</v>
      </c>
      <c r="AH36" s="1121" t="s">
        <v>4766</v>
      </c>
      <c r="AI36" s="1122" t="s">
        <v>4722</v>
      </c>
      <c r="AJ36" s="1122" t="s">
        <v>4723</v>
      </c>
    </row>
    <row r="37" spans="1:36" s="269" customFormat="1" ht="21.75" customHeight="1" outlineLevel="1">
      <c r="A37" s="1123" t="s">
        <v>4838</v>
      </c>
      <c r="B37" s="1123" t="s">
        <v>4948</v>
      </c>
      <c r="C37" s="1123" t="s">
        <v>85</v>
      </c>
      <c r="D37" s="1123" t="s">
        <v>85</v>
      </c>
      <c r="E37" s="1123" t="s">
        <v>4949</v>
      </c>
      <c r="F37" s="1123" t="s">
        <v>625</v>
      </c>
      <c r="G37" s="1123" t="s">
        <v>4950</v>
      </c>
      <c r="H37" s="1123" t="s">
        <v>4951</v>
      </c>
      <c r="I37" s="1123" t="s">
        <v>4952</v>
      </c>
      <c r="J37" s="1123" t="s">
        <v>4707</v>
      </c>
      <c r="K37" s="1123" t="s">
        <v>625</v>
      </c>
      <c r="L37" s="1123" t="s">
        <v>2869</v>
      </c>
      <c r="M37" s="1123" t="s">
        <v>3099</v>
      </c>
      <c r="N37" s="1123" t="s">
        <v>4953</v>
      </c>
      <c r="O37" s="1124">
        <v>220000</v>
      </c>
      <c r="P37" s="1124">
        <v>200000</v>
      </c>
      <c r="Q37" s="1124">
        <v>20000</v>
      </c>
      <c r="R37" s="1123" t="s">
        <v>4735</v>
      </c>
      <c r="S37" s="1123" t="s">
        <v>4736</v>
      </c>
      <c r="T37" s="1123" t="s">
        <v>4729</v>
      </c>
      <c r="U37" s="1123" t="s">
        <v>4954</v>
      </c>
      <c r="V37" s="1123" t="s">
        <v>4716</v>
      </c>
      <c r="W37" s="1123" t="s">
        <v>4955</v>
      </c>
      <c r="X37" s="1123" t="s">
        <v>4730</v>
      </c>
      <c r="Y37" s="1123" t="s">
        <v>625</v>
      </c>
      <c r="Z37" s="1123" t="s">
        <v>4838</v>
      </c>
      <c r="AA37" s="1123" t="s">
        <v>4956</v>
      </c>
      <c r="AB37" s="1123" t="s">
        <v>625</v>
      </c>
      <c r="AC37" s="1125" t="s">
        <v>1082</v>
      </c>
      <c r="AD37" s="1125" t="s">
        <v>625</v>
      </c>
      <c r="AE37" s="1126">
        <v>200000</v>
      </c>
      <c r="AF37" s="1126">
        <v>20000</v>
      </c>
      <c r="AG37" s="1123" t="s">
        <v>625</v>
      </c>
      <c r="AH37" s="1127" t="s">
        <v>4957</v>
      </c>
      <c r="AI37" s="1128" t="s">
        <v>4722</v>
      </c>
      <c r="AJ37" s="1128" t="s">
        <v>4958</v>
      </c>
    </row>
    <row r="38" spans="1:36" s="269" customFormat="1" ht="21.75" customHeight="1" outlineLevel="1">
      <c r="A38" s="1117" t="s">
        <v>4838</v>
      </c>
      <c r="B38" s="1117" t="s">
        <v>4959</v>
      </c>
      <c r="C38" s="1117" t="s">
        <v>85</v>
      </c>
      <c r="D38" s="1117" t="s">
        <v>85</v>
      </c>
      <c r="E38" s="1117" t="s">
        <v>4960</v>
      </c>
      <c r="F38" s="1117" t="s">
        <v>625</v>
      </c>
      <c r="G38" s="1117" t="s">
        <v>4961</v>
      </c>
      <c r="H38" s="1117" t="s">
        <v>4962</v>
      </c>
      <c r="I38" s="1117" t="s">
        <v>4963</v>
      </c>
      <c r="J38" s="1117" t="s">
        <v>4707</v>
      </c>
      <c r="K38" s="1117" t="s">
        <v>625</v>
      </c>
      <c r="L38" s="1117" t="s">
        <v>4807</v>
      </c>
      <c r="M38" s="1117" t="s">
        <v>3099</v>
      </c>
      <c r="N38" s="1117" t="s">
        <v>4934</v>
      </c>
      <c r="O38" s="1118">
        <v>11000000</v>
      </c>
      <c r="P38" s="1118">
        <v>10000000</v>
      </c>
      <c r="Q38" s="1118">
        <v>1000000</v>
      </c>
      <c r="R38" s="1117" t="s">
        <v>78</v>
      </c>
      <c r="S38" s="1117" t="s">
        <v>4713</v>
      </c>
      <c r="T38" s="1117" t="s">
        <v>4729</v>
      </c>
      <c r="U38" s="1117" t="s">
        <v>4964</v>
      </c>
      <c r="V38" s="1117" t="s">
        <v>4716</v>
      </c>
      <c r="W38" s="1117" t="s">
        <v>625</v>
      </c>
      <c r="X38" s="1117" t="s">
        <v>4730</v>
      </c>
      <c r="Y38" s="1117" t="s">
        <v>625</v>
      </c>
      <c r="Z38" s="1117" t="s">
        <v>4838</v>
      </c>
      <c r="AA38" s="1117" t="s">
        <v>4913</v>
      </c>
      <c r="AB38" s="1117" t="s">
        <v>625</v>
      </c>
      <c r="AC38" s="1119" t="s">
        <v>625</v>
      </c>
      <c r="AD38" s="1119" t="s">
        <v>625</v>
      </c>
      <c r="AE38" s="1120">
        <v>10000000</v>
      </c>
      <c r="AF38" s="1120">
        <v>1000000</v>
      </c>
      <c r="AG38" s="1117" t="s">
        <v>625</v>
      </c>
      <c r="AH38" s="1121" t="s">
        <v>4766</v>
      </c>
      <c r="AI38" s="1122" t="s">
        <v>4722</v>
      </c>
      <c r="AJ38" s="1122" t="s">
        <v>4723</v>
      </c>
    </row>
    <row r="39" spans="1:36" s="269" customFormat="1" ht="21.75" customHeight="1" outlineLevel="1">
      <c r="A39" s="1117" t="s">
        <v>4838</v>
      </c>
      <c r="B39" s="1117" t="s">
        <v>4965</v>
      </c>
      <c r="C39" s="1117" t="s">
        <v>85</v>
      </c>
      <c r="D39" s="1117" t="s">
        <v>85</v>
      </c>
      <c r="E39" s="1117" t="s">
        <v>4966</v>
      </c>
      <c r="F39" s="1117" t="s">
        <v>625</v>
      </c>
      <c r="G39" s="1117" t="s">
        <v>4967</v>
      </c>
      <c r="H39" s="1117" t="s">
        <v>4968</v>
      </c>
      <c r="I39" s="1117" t="s">
        <v>4969</v>
      </c>
      <c r="J39" s="1117" t="s">
        <v>4707</v>
      </c>
      <c r="K39" s="1117" t="s">
        <v>625</v>
      </c>
      <c r="L39" s="1117" t="s">
        <v>2869</v>
      </c>
      <c r="M39" s="1117" t="s">
        <v>3099</v>
      </c>
      <c r="N39" s="1117" t="s">
        <v>4757</v>
      </c>
      <c r="O39" s="1118">
        <v>231000</v>
      </c>
      <c r="P39" s="1118">
        <v>210000</v>
      </c>
      <c r="Q39" s="1118">
        <v>21000</v>
      </c>
      <c r="R39" s="1117" t="s">
        <v>78</v>
      </c>
      <c r="S39" s="1117" t="s">
        <v>4713</v>
      </c>
      <c r="T39" s="1117" t="s">
        <v>4729</v>
      </c>
      <c r="U39" s="1117" t="s">
        <v>4970</v>
      </c>
      <c r="V39" s="1117" t="s">
        <v>4716</v>
      </c>
      <c r="W39" s="1117" t="s">
        <v>4971</v>
      </c>
      <c r="X39" s="1117" t="s">
        <v>4730</v>
      </c>
      <c r="Y39" s="1117" t="s">
        <v>625</v>
      </c>
      <c r="Z39" s="1117" t="s">
        <v>4838</v>
      </c>
      <c r="AA39" s="1117" t="s">
        <v>4972</v>
      </c>
      <c r="AB39" s="1117" t="s">
        <v>4973</v>
      </c>
      <c r="AC39" s="1119" t="s">
        <v>1082</v>
      </c>
      <c r="AD39" s="1119" t="s">
        <v>4974</v>
      </c>
      <c r="AE39" s="1120">
        <v>210000</v>
      </c>
      <c r="AF39" s="1120">
        <v>21000</v>
      </c>
      <c r="AG39" s="1117" t="s">
        <v>625</v>
      </c>
      <c r="AH39" s="1121" t="s">
        <v>4766</v>
      </c>
      <c r="AI39" s="1122" t="s">
        <v>4722</v>
      </c>
      <c r="AJ39" s="1122" t="s">
        <v>4723</v>
      </c>
    </row>
    <row r="40" spans="1:36" s="269" customFormat="1" ht="21.75" customHeight="1" outlineLevel="1">
      <c r="A40" s="1117" t="s">
        <v>4838</v>
      </c>
      <c r="B40" s="1117" t="s">
        <v>4975</v>
      </c>
      <c r="C40" s="1117" t="s">
        <v>85</v>
      </c>
      <c r="D40" s="1117" t="s">
        <v>85</v>
      </c>
      <c r="E40" s="1117" t="s">
        <v>4976</v>
      </c>
      <c r="F40" s="1117" t="s">
        <v>625</v>
      </c>
      <c r="G40" s="1117" t="s">
        <v>4977</v>
      </c>
      <c r="H40" s="1117" t="s">
        <v>4978</v>
      </c>
      <c r="I40" s="1117" t="s">
        <v>4979</v>
      </c>
      <c r="J40" s="1117" t="s">
        <v>4707</v>
      </c>
      <c r="K40" s="1117" t="s">
        <v>625</v>
      </c>
      <c r="L40" s="1117" t="s">
        <v>4980</v>
      </c>
      <c r="M40" s="1117" t="s">
        <v>3099</v>
      </c>
      <c r="N40" s="1117" t="s">
        <v>4757</v>
      </c>
      <c r="O40" s="1118">
        <v>14561800</v>
      </c>
      <c r="P40" s="1118">
        <v>13238000</v>
      </c>
      <c r="Q40" s="1118">
        <v>1323800</v>
      </c>
      <c r="R40" s="1117" t="s">
        <v>4735</v>
      </c>
      <c r="S40" s="1117" t="s">
        <v>4736</v>
      </c>
      <c r="T40" s="1117" t="s">
        <v>4729</v>
      </c>
      <c r="U40" s="1117" t="s">
        <v>4981</v>
      </c>
      <c r="V40" s="1117" t="s">
        <v>4716</v>
      </c>
      <c r="W40" s="1117" t="s">
        <v>4982</v>
      </c>
      <c r="X40" s="1117" t="s">
        <v>4761</v>
      </c>
      <c r="Y40" s="1117" t="s">
        <v>4762</v>
      </c>
      <c r="Z40" s="1117" t="s">
        <v>4838</v>
      </c>
      <c r="AA40" s="1117" t="s">
        <v>4983</v>
      </c>
      <c r="AB40" s="1117" t="s">
        <v>625</v>
      </c>
      <c r="AC40" s="1119" t="s">
        <v>625</v>
      </c>
      <c r="AD40" s="1119" t="s">
        <v>625</v>
      </c>
      <c r="AE40" s="1120">
        <v>13238000</v>
      </c>
      <c r="AF40" s="1120">
        <v>1323800</v>
      </c>
      <c r="AG40" s="1117" t="s">
        <v>625</v>
      </c>
      <c r="AH40" s="1121" t="s">
        <v>4766</v>
      </c>
      <c r="AI40" s="1122" t="s">
        <v>4722</v>
      </c>
      <c r="AJ40" s="1122" t="s">
        <v>4723</v>
      </c>
    </row>
    <row r="41" spans="1:36" s="269" customFormat="1" ht="21.75" customHeight="1" outlineLevel="1">
      <c r="A41" s="1117" t="s">
        <v>4838</v>
      </c>
      <c r="B41" s="1117" t="s">
        <v>4984</v>
      </c>
      <c r="C41" s="1117" t="s">
        <v>85</v>
      </c>
      <c r="D41" s="1117" t="s">
        <v>85</v>
      </c>
      <c r="E41" s="1117" t="s">
        <v>4985</v>
      </c>
      <c r="F41" s="1117" t="s">
        <v>625</v>
      </c>
      <c r="G41" s="1117" t="s">
        <v>4986</v>
      </c>
      <c r="H41" s="1117" t="s">
        <v>4987</v>
      </c>
      <c r="I41" s="1117" t="s">
        <v>4988</v>
      </c>
      <c r="J41" s="1117" t="s">
        <v>4707</v>
      </c>
      <c r="K41" s="1117" t="s">
        <v>625</v>
      </c>
      <c r="L41" s="1117" t="s">
        <v>4874</v>
      </c>
      <c r="M41" s="1117" t="s">
        <v>3099</v>
      </c>
      <c r="N41" s="1117" t="s">
        <v>4953</v>
      </c>
      <c r="O41" s="1118">
        <v>440000</v>
      </c>
      <c r="P41" s="1118">
        <v>400000</v>
      </c>
      <c r="Q41" s="1118">
        <v>40000</v>
      </c>
      <c r="R41" s="1117" t="s">
        <v>4735</v>
      </c>
      <c r="S41" s="1117" t="s">
        <v>4736</v>
      </c>
      <c r="T41" s="1117" t="s">
        <v>4729</v>
      </c>
      <c r="U41" s="1117" t="s">
        <v>4989</v>
      </c>
      <c r="V41" s="1117" t="s">
        <v>4716</v>
      </c>
      <c r="W41" s="1117" t="s">
        <v>4990</v>
      </c>
      <c r="X41" s="1117" t="s">
        <v>4730</v>
      </c>
      <c r="Y41" s="1117" t="s">
        <v>4788</v>
      </c>
      <c r="Z41" s="1117" t="s">
        <v>4838</v>
      </c>
      <c r="AA41" s="1117" t="s">
        <v>4991</v>
      </c>
      <c r="AB41" s="1117" t="s">
        <v>625</v>
      </c>
      <c r="AC41" s="1119" t="s">
        <v>625</v>
      </c>
      <c r="AD41" s="1119" t="s">
        <v>625</v>
      </c>
      <c r="AE41" s="1120">
        <v>400000</v>
      </c>
      <c r="AF41" s="1120">
        <v>40000</v>
      </c>
      <c r="AG41" s="1117" t="s">
        <v>4992</v>
      </c>
      <c r="AH41" s="1121" t="s">
        <v>4766</v>
      </c>
      <c r="AI41" s="1122" t="s">
        <v>4722</v>
      </c>
      <c r="AJ41" s="1122" t="s">
        <v>4723</v>
      </c>
    </row>
    <row r="42" spans="1:36" s="269" customFormat="1" ht="21.75" customHeight="1" outlineLevel="1">
      <c r="A42" s="1117" t="s">
        <v>4838</v>
      </c>
      <c r="B42" s="1117" t="s">
        <v>4993</v>
      </c>
      <c r="C42" s="1117" t="s">
        <v>85</v>
      </c>
      <c r="D42" s="1117" t="s">
        <v>85</v>
      </c>
      <c r="E42" s="1117" t="s">
        <v>4994</v>
      </c>
      <c r="F42" s="1117" t="s">
        <v>625</v>
      </c>
      <c r="G42" s="1117" t="s">
        <v>4995</v>
      </c>
      <c r="H42" s="1117" t="s">
        <v>4996</v>
      </c>
      <c r="I42" s="1117" t="s">
        <v>4997</v>
      </c>
      <c r="J42" s="1117" t="s">
        <v>4707</v>
      </c>
      <c r="K42" s="1117" t="s">
        <v>625</v>
      </c>
      <c r="L42" s="1117" t="s">
        <v>2869</v>
      </c>
      <c r="M42" s="1117" t="s">
        <v>3099</v>
      </c>
      <c r="N42" s="1117" t="s">
        <v>4808</v>
      </c>
      <c r="O42" s="1118">
        <v>440000</v>
      </c>
      <c r="P42" s="1118">
        <v>400000</v>
      </c>
      <c r="Q42" s="1118">
        <v>40000</v>
      </c>
      <c r="R42" s="1117" t="s">
        <v>78</v>
      </c>
      <c r="S42" s="1117" t="s">
        <v>4713</v>
      </c>
      <c r="T42" s="1117" t="s">
        <v>4729</v>
      </c>
      <c r="U42" s="1117" t="s">
        <v>4998</v>
      </c>
      <c r="V42" s="1117" t="s">
        <v>4716</v>
      </c>
      <c r="W42" s="1117" t="s">
        <v>4999</v>
      </c>
      <c r="X42" s="1117" t="s">
        <v>4730</v>
      </c>
      <c r="Y42" s="1117" t="s">
        <v>4788</v>
      </c>
      <c r="Z42" s="1117" t="s">
        <v>4838</v>
      </c>
      <c r="AA42" s="1117" t="s">
        <v>4913</v>
      </c>
      <c r="AB42" s="1117" t="s">
        <v>625</v>
      </c>
      <c r="AC42" s="1119" t="s">
        <v>625</v>
      </c>
      <c r="AD42" s="1119" t="s">
        <v>625</v>
      </c>
      <c r="AE42" s="1120">
        <v>400000</v>
      </c>
      <c r="AF42" s="1120">
        <v>40000</v>
      </c>
      <c r="AG42" s="1117" t="s">
        <v>5000</v>
      </c>
      <c r="AH42" s="1121" t="s">
        <v>4766</v>
      </c>
      <c r="AI42" s="1122" t="s">
        <v>4722</v>
      </c>
      <c r="AJ42" s="1122" t="s">
        <v>4723</v>
      </c>
    </row>
    <row r="43" spans="1:36" s="269" customFormat="1" ht="21.75" customHeight="1" outlineLevel="1">
      <c r="A43" s="1117" t="s">
        <v>4838</v>
      </c>
      <c r="B43" s="1117" t="s">
        <v>5001</v>
      </c>
      <c r="C43" s="1117" t="s">
        <v>85</v>
      </c>
      <c r="D43" s="1117" t="s">
        <v>85</v>
      </c>
      <c r="E43" s="1117" t="s">
        <v>5002</v>
      </c>
      <c r="F43" s="1117" t="s">
        <v>625</v>
      </c>
      <c r="G43" s="1117" t="s">
        <v>5003</v>
      </c>
      <c r="H43" s="1117" t="s">
        <v>5004</v>
      </c>
      <c r="I43" s="1117" t="s">
        <v>5005</v>
      </c>
      <c r="J43" s="1117" t="s">
        <v>4707</v>
      </c>
      <c r="K43" s="1117" t="s">
        <v>625</v>
      </c>
      <c r="L43" s="1117" t="s">
        <v>2869</v>
      </c>
      <c r="M43" s="1117" t="s">
        <v>3099</v>
      </c>
      <c r="N43" s="1117" t="s">
        <v>5006</v>
      </c>
      <c r="O43" s="1118">
        <v>311600</v>
      </c>
      <c r="P43" s="1118">
        <v>283272</v>
      </c>
      <c r="Q43" s="1118">
        <v>28328</v>
      </c>
      <c r="R43" s="1117" t="s">
        <v>78</v>
      </c>
      <c r="S43" s="1117" t="s">
        <v>4713</v>
      </c>
      <c r="T43" s="1117" t="s">
        <v>4729</v>
      </c>
      <c r="U43" s="1117" t="s">
        <v>5007</v>
      </c>
      <c r="V43" s="1117" t="s">
        <v>4716</v>
      </c>
      <c r="W43" s="1117" t="s">
        <v>5008</v>
      </c>
      <c r="X43" s="1117" t="s">
        <v>4762</v>
      </c>
      <c r="Y43" s="1117" t="s">
        <v>4761</v>
      </c>
      <c r="Z43" s="1117" t="s">
        <v>4838</v>
      </c>
      <c r="AA43" s="1117" t="s">
        <v>5009</v>
      </c>
      <c r="AB43" s="1117" t="s">
        <v>625</v>
      </c>
      <c r="AC43" s="1119" t="s">
        <v>625</v>
      </c>
      <c r="AD43" s="1119" t="s">
        <v>625</v>
      </c>
      <c r="AE43" s="1120">
        <v>283272</v>
      </c>
      <c r="AF43" s="1120">
        <v>28328</v>
      </c>
      <c r="AG43" s="1117" t="s">
        <v>625</v>
      </c>
      <c r="AH43" s="1121" t="s">
        <v>4766</v>
      </c>
      <c r="AI43" s="1122" t="s">
        <v>4722</v>
      </c>
      <c r="AJ43" s="1122" t="s">
        <v>4723</v>
      </c>
    </row>
    <row r="44" spans="1:36" s="269" customFormat="1" ht="21.75" customHeight="1" outlineLevel="1">
      <c r="A44" s="1117" t="s">
        <v>4838</v>
      </c>
      <c r="B44" s="1117" t="s">
        <v>5010</v>
      </c>
      <c r="C44" s="1117" t="s">
        <v>85</v>
      </c>
      <c r="D44" s="1117" t="s">
        <v>85</v>
      </c>
      <c r="E44" s="1117" t="s">
        <v>5011</v>
      </c>
      <c r="F44" s="1117" t="s">
        <v>625</v>
      </c>
      <c r="G44" s="1117" t="s">
        <v>4908</v>
      </c>
      <c r="H44" s="1117" t="s">
        <v>5012</v>
      </c>
      <c r="I44" s="1117" t="s">
        <v>5013</v>
      </c>
      <c r="J44" s="1117" t="s">
        <v>4707</v>
      </c>
      <c r="K44" s="1117" t="s">
        <v>625</v>
      </c>
      <c r="L44" s="1117" t="s">
        <v>4807</v>
      </c>
      <c r="M44" s="1117" t="s">
        <v>3099</v>
      </c>
      <c r="N44" s="1117" t="s">
        <v>4934</v>
      </c>
      <c r="O44" s="1118">
        <v>3850000</v>
      </c>
      <c r="P44" s="1118">
        <v>3500000</v>
      </c>
      <c r="Q44" s="1118">
        <v>350000</v>
      </c>
      <c r="R44" s="1117" t="s">
        <v>4735</v>
      </c>
      <c r="S44" s="1117" t="s">
        <v>4736</v>
      </c>
      <c r="T44" s="1117" t="s">
        <v>4729</v>
      </c>
      <c r="U44" s="1117" t="s">
        <v>5014</v>
      </c>
      <c r="V44" s="1117" t="s">
        <v>4716</v>
      </c>
      <c r="W44" s="1117" t="s">
        <v>5015</v>
      </c>
      <c r="X44" s="1117" t="s">
        <v>4730</v>
      </c>
      <c r="Y44" s="1117" t="s">
        <v>4788</v>
      </c>
      <c r="Z44" s="1117" t="s">
        <v>4838</v>
      </c>
      <c r="AA44" s="1117" t="s">
        <v>4913</v>
      </c>
      <c r="AB44" s="1117" t="s">
        <v>625</v>
      </c>
      <c r="AC44" s="1119" t="s">
        <v>625</v>
      </c>
      <c r="AD44" s="1119" t="s">
        <v>625</v>
      </c>
      <c r="AE44" s="1120">
        <v>3500000</v>
      </c>
      <c r="AF44" s="1120">
        <v>350000</v>
      </c>
      <c r="AG44" s="1117" t="s">
        <v>625</v>
      </c>
      <c r="AH44" s="1121" t="s">
        <v>4766</v>
      </c>
      <c r="AI44" s="1122" t="s">
        <v>4722</v>
      </c>
      <c r="AJ44" s="1122" t="s">
        <v>4723</v>
      </c>
    </row>
    <row r="45" spans="1:36" s="269" customFormat="1" ht="21.75" customHeight="1" outlineLevel="1">
      <c r="A45" s="1117" t="s">
        <v>4838</v>
      </c>
      <c r="B45" s="1117" t="s">
        <v>5016</v>
      </c>
      <c r="C45" s="1117" t="s">
        <v>85</v>
      </c>
      <c r="D45" s="1117" t="s">
        <v>85</v>
      </c>
      <c r="E45" s="1117" t="s">
        <v>5017</v>
      </c>
      <c r="F45" s="1117" t="s">
        <v>625</v>
      </c>
      <c r="G45" s="1117" t="s">
        <v>5018</v>
      </c>
      <c r="H45" s="1117" t="s">
        <v>5019</v>
      </c>
      <c r="I45" s="1117" t="s">
        <v>5020</v>
      </c>
      <c r="J45" s="1117" t="s">
        <v>4707</v>
      </c>
      <c r="K45" s="1117" t="s">
        <v>625</v>
      </c>
      <c r="L45" s="1117" t="s">
        <v>2869</v>
      </c>
      <c r="M45" s="1117" t="s">
        <v>3099</v>
      </c>
      <c r="N45" s="1117" t="s">
        <v>5021</v>
      </c>
      <c r="O45" s="1118">
        <v>231000</v>
      </c>
      <c r="P45" s="1118">
        <v>210000</v>
      </c>
      <c r="Q45" s="1118">
        <v>21000</v>
      </c>
      <c r="R45" s="1117" t="s">
        <v>78</v>
      </c>
      <c r="S45" s="1117" t="s">
        <v>4713</v>
      </c>
      <c r="T45" s="1117" t="s">
        <v>4729</v>
      </c>
      <c r="U45" s="1117" t="s">
        <v>5022</v>
      </c>
      <c r="V45" s="1117" t="s">
        <v>4716</v>
      </c>
      <c r="W45" s="1117" t="s">
        <v>5023</v>
      </c>
      <c r="X45" s="1117" t="s">
        <v>4730</v>
      </c>
      <c r="Y45" s="1117" t="s">
        <v>625</v>
      </c>
      <c r="Z45" s="1117" t="s">
        <v>4704</v>
      </c>
      <c r="AA45" s="1117" t="s">
        <v>5024</v>
      </c>
      <c r="AB45" s="1117" t="s">
        <v>625</v>
      </c>
      <c r="AC45" s="1119" t="s">
        <v>1104</v>
      </c>
      <c r="AD45" s="1119" t="s">
        <v>5025</v>
      </c>
      <c r="AE45" s="1120">
        <v>210000</v>
      </c>
      <c r="AF45" s="1120">
        <v>21000</v>
      </c>
      <c r="AG45" s="1117" t="s">
        <v>625</v>
      </c>
      <c r="AH45" s="1121" t="s">
        <v>4766</v>
      </c>
      <c r="AI45" s="1122" t="s">
        <v>4722</v>
      </c>
      <c r="AJ45" s="1122" t="s">
        <v>4723</v>
      </c>
    </row>
    <row r="46" spans="1:36" s="269" customFormat="1" ht="21.75" customHeight="1" outlineLevel="1">
      <c r="A46" s="1117" t="s">
        <v>4838</v>
      </c>
      <c r="B46" s="1117" t="s">
        <v>5026</v>
      </c>
      <c r="C46" s="1117" t="s">
        <v>85</v>
      </c>
      <c r="D46" s="1117" t="s">
        <v>85</v>
      </c>
      <c r="E46" s="1117" t="s">
        <v>5027</v>
      </c>
      <c r="F46" s="1117" t="s">
        <v>625</v>
      </c>
      <c r="G46" s="1117" t="s">
        <v>5028</v>
      </c>
      <c r="H46" s="1117" t="s">
        <v>5029</v>
      </c>
      <c r="I46" s="1117" t="s">
        <v>5030</v>
      </c>
      <c r="J46" s="1117" t="s">
        <v>4707</v>
      </c>
      <c r="K46" s="1117" t="s">
        <v>625</v>
      </c>
      <c r="L46" s="1117" t="s">
        <v>4874</v>
      </c>
      <c r="M46" s="1117" t="s">
        <v>3099</v>
      </c>
      <c r="N46" s="1117" t="s">
        <v>4708</v>
      </c>
      <c r="O46" s="1118">
        <v>858000</v>
      </c>
      <c r="P46" s="1118">
        <v>780000</v>
      </c>
      <c r="Q46" s="1118">
        <v>78000</v>
      </c>
      <c r="R46" s="1117" t="s">
        <v>4735</v>
      </c>
      <c r="S46" s="1117" t="s">
        <v>4736</v>
      </c>
      <c r="T46" s="1117" t="s">
        <v>4729</v>
      </c>
      <c r="U46" s="1117" t="s">
        <v>5031</v>
      </c>
      <c r="V46" s="1117" t="s">
        <v>4716</v>
      </c>
      <c r="W46" s="1117" t="s">
        <v>5032</v>
      </c>
      <c r="X46" s="1117" t="s">
        <v>4761</v>
      </c>
      <c r="Y46" s="1117" t="s">
        <v>4762</v>
      </c>
      <c r="Z46" s="1117" t="s">
        <v>4838</v>
      </c>
      <c r="AA46" s="1117" t="s">
        <v>5033</v>
      </c>
      <c r="AB46" s="1117" t="s">
        <v>625</v>
      </c>
      <c r="AC46" s="1119" t="s">
        <v>625</v>
      </c>
      <c r="AD46" s="1119" t="s">
        <v>625</v>
      </c>
      <c r="AE46" s="1120">
        <v>780000</v>
      </c>
      <c r="AF46" s="1120">
        <v>78000</v>
      </c>
      <c r="AG46" s="1117" t="s">
        <v>625</v>
      </c>
      <c r="AH46" s="1121" t="s">
        <v>4766</v>
      </c>
      <c r="AI46" s="1122" t="s">
        <v>4722</v>
      </c>
      <c r="AJ46" s="1122" t="s">
        <v>4723</v>
      </c>
    </row>
    <row r="47" spans="1:36" s="269" customFormat="1" ht="21.75" customHeight="1" outlineLevel="1">
      <c r="A47" s="1117" t="s">
        <v>4838</v>
      </c>
      <c r="B47" s="1117" t="s">
        <v>5034</v>
      </c>
      <c r="C47" s="1117" t="s">
        <v>85</v>
      </c>
      <c r="D47" s="1117" t="s">
        <v>85</v>
      </c>
      <c r="E47" s="1117" t="s">
        <v>5035</v>
      </c>
      <c r="F47" s="1117" t="s">
        <v>625</v>
      </c>
      <c r="G47" s="1117" t="s">
        <v>5036</v>
      </c>
      <c r="H47" s="1117" t="s">
        <v>5037</v>
      </c>
      <c r="I47" s="1117" t="s">
        <v>5038</v>
      </c>
      <c r="J47" s="1117" t="s">
        <v>4707</v>
      </c>
      <c r="K47" s="1117" t="s">
        <v>625</v>
      </c>
      <c r="L47" s="1117" t="s">
        <v>5039</v>
      </c>
      <c r="M47" s="1117" t="s">
        <v>3099</v>
      </c>
      <c r="N47" s="1117" t="s">
        <v>4854</v>
      </c>
      <c r="O47" s="1118">
        <v>1760000</v>
      </c>
      <c r="P47" s="1118">
        <v>1600000</v>
      </c>
      <c r="Q47" s="1118">
        <v>160000</v>
      </c>
      <c r="R47" s="1117" t="s">
        <v>4735</v>
      </c>
      <c r="S47" s="1117" t="s">
        <v>4736</v>
      </c>
      <c r="T47" s="1117" t="s">
        <v>4729</v>
      </c>
      <c r="U47" s="1117" t="s">
        <v>5040</v>
      </c>
      <c r="V47" s="1117" t="s">
        <v>4716</v>
      </c>
      <c r="W47" s="1117" t="s">
        <v>5041</v>
      </c>
      <c r="X47" s="1117" t="s">
        <v>4761</v>
      </c>
      <c r="Y47" s="1117" t="s">
        <v>4762</v>
      </c>
      <c r="Z47" s="1117" t="s">
        <v>4838</v>
      </c>
      <c r="AA47" s="1117" t="s">
        <v>4763</v>
      </c>
      <c r="AB47" s="1117" t="s">
        <v>625</v>
      </c>
      <c r="AC47" s="1119" t="s">
        <v>625</v>
      </c>
      <c r="AD47" s="1119" t="s">
        <v>625</v>
      </c>
      <c r="AE47" s="1120">
        <v>1600000</v>
      </c>
      <c r="AF47" s="1120">
        <v>160000</v>
      </c>
      <c r="AG47" s="1117" t="s">
        <v>625</v>
      </c>
      <c r="AH47" s="1121" t="s">
        <v>4766</v>
      </c>
      <c r="AI47" s="1122" t="s">
        <v>4722</v>
      </c>
      <c r="AJ47" s="1122" t="s">
        <v>4723</v>
      </c>
    </row>
    <row r="48" spans="1:36" s="269" customFormat="1" ht="21.75" customHeight="1" outlineLevel="1">
      <c r="A48" s="1117" t="s">
        <v>5042</v>
      </c>
      <c r="B48" s="1117" t="s">
        <v>5043</v>
      </c>
      <c r="C48" s="1117" t="s">
        <v>5042</v>
      </c>
      <c r="D48" s="1117" t="s">
        <v>5042</v>
      </c>
      <c r="E48" s="1117" t="s">
        <v>5044</v>
      </c>
      <c r="F48" s="1117" t="s">
        <v>625</v>
      </c>
      <c r="G48" s="1117" t="s">
        <v>5045</v>
      </c>
      <c r="H48" s="1117" t="s">
        <v>5046</v>
      </c>
      <c r="I48" s="1117" t="s">
        <v>5047</v>
      </c>
      <c r="J48" s="1117" t="s">
        <v>4707</v>
      </c>
      <c r="K48" s="1117" t="s">
        <v>625</v>
      </c>
      <c r="L48" s="1117" t="s">
        <v>2869</v>
      </c>
      <c r="M48" s="1117" t="s">
        <v>3099</v>
      </c>
      <c r="N48" s="1117" t="s">
        <v>5048</v>
      </c>
      <c r="O48" s="1118">
        <v>44000000</v>
      </c>
      <c r="P48" s="1118">
        <v>40000000</v>
      </c>
      <c r="Q48" s="1118">
        <v>4000000</v>
      </c>
      <c r="R48" s="1117" t="s">
        <v>78</v>
      </c>
      <c r="S48" s="1117" t="s">
        <v>4713</v>
      </c>
      <c r="T48" s="1117" t="s">
        <v>4729</v>
      </c>
      <c r="U48" s="1117" t="s">
        <v>5049</v>
      </c>
      <c r="V48" s="1117" t="s">
        <v>4716</v>
      </c>
      <c r="W48" s="1117" t="s">
        <v>5050</v>
      </c>
      <c r="X48" s="1117" t="s">
        <v>4936</v>
      </c>
      <c r="Y48" s="1117" t="s">
        <v>625</v>
      </c>
      <c r="Z48" s="1117" t="s">
        <v>5042</v>
      </c>
      <c r="AA48" s="1117" t="s">
        <v>5051</v>
      </c>
      <c r="AB48" s="1117" t="s">
        <v>625</v>
      </c>
      <c r="AC48" s="1119" t="s">
        <v>1082</v>
      </c>
      <c r="AD48" s="1119" t="s">
        <v>5052</v>
      </c>
      <c r="AE48" s="1120">
        <v>40000000</v>
      </c>
      <c r="AF48" s="1120">
        <v>4000000</v>
      </c>
      <c r="AG48" s="1117" t="s">
        <v>625</v>
      </c>
      <c r="AH48" s="1121" t="s">
        <v>4766</v>
      </c>
      <c r="AI48" s="1122" t="s">
        <v>4722</v>
      </c>
      <c r="AJ48" s="1122" t="s">
        <v>4723</v>
      </c>
    </row>
    <row r="49" spans="1:36" s="269" customFormat="1" ht="21.75" customHeight="1" outlineLevel="1">
      <c r="A49" s="1117" t="s">
        <v>5042</v>
      </c>
      <c r="B49" s="1117" t="s">
        <v>5053</v>
      </c>
      <c r="C49" s="1117" t="s">
        <v>5042</v>
      </c>
      <c r="D49" s="1117" t="s">
        <v>5042</v>
      </c>
      <c r="E49" s="1117" t="s">
        <v>5054</v>
      </c>
      <c r="F49" s="1117" t="s">
        <v>625</v>
      </c>
      <c r="G49" s="1117" t="s">
        <v>5055</v>
      </c>
      <c r="H49" s="1117" t="s">
        <v>5056</v>
      </c>
      <c r="I49" s="1117" t="s">
        <v>5057</v>
      </c>
      <c r="J49" s="1117" t="s">
        <v>4707</v>
      </c>
      <c r="K49" s="1117" t="s">
        <v>625</v>
      </c>
      <c r="L49" s="1117" t="s">
        <v>4807</v>
      </c>
      <c r="M49" s="1117" t="s">
        <v>3099</v>
      </c>
      <c r="N49" s="1117" t="s">
        <v>4920</v>
      </c>
      <c r="O49" s="1118">
        <v>12650000</v>
      </c>
      <c r="P49" s="1118">
        <v>11500000</v>
      </c>
      <c r="Q49" s="1118">
        <v>1150000</v>
      </c>
      <c r="R49" s="1117" t="s">
        <v>78</v>
      </c>
      <c r="S49" s="1117" t="s">
        <v>4713</v>
      </c>
      <c r="T49" s="1117" t="s">
        <v>4729</v>
      </c>
      <c r="U49" s="1117" t="s">
        <v>5058</v>
      </c>
      <c r="V49" s="1117" t="s">
        <v>4716</v>
      </c>
      <c r="W49" s="1117" t="s">
        <v>5059</v>
      </c>
      <c r="X49" s="1117" t="s">
        <v>4730</v>
      </c>
      <c r="Y49" s="1117" t="s">
        <v>625</v>
      </c>
      <c r="Z49" s="1117" t="s">
        <v>5042</v>
      </c>
      <c r="AA49" s="1117" t="s">
        <v>5060</v>
      </c>
      <c r="AB49" s="1117" t="s">
        <v>625</v>
      </c>
      <c r="AC49" s="1119" t="s">
        <v>625</v>
      </c>
      <c r="AD49" s="1119" t="s">
        <v>625</v>
      </c>
      <c r="AE49" s="1120">
        <v>11500000</v>
      </c>
      <c r="AF49" s="1120">
        <v>1150000</v>
      </c>
      <c r="AG49" s="1117" t="s">
        <v>625</v>
      </c>
      <c r="AH49" s="1121" t="s">
        <v>4766</v>
      </c>
      <c r="AI49" s="1122" t="s">
        <v>4722</v>
      </c>
      <c r="AJ49" s="1122" t="s">
        <v>4723</v>
      </c>
    </row>
    <row r="50" spans="1:36" s="269" customFormat="1" ht="21.75" customHeight="1" outlineLevel="1">
      <c r="A50" s="1123" t="s">
        <v>138</v>
      </c>
      <c r="B50" s="1117" t="s">
        <v>5061</v>
      </c>
      <c r="C50" s="1117" t="s">
        <v>5062</v>
      </c>
      <c r="D50" s="1117" t="s">
        <v>5063</v>
      </c>
      <c r="E50" s="1123" t="s">
        <v>5064</v>
      </c>
      <c r="F50" s="1117" t="s">
        <v>625</v>
      </c>
      <c r="G50" s="1123" t="s">
        <v>139</v>
      </c>
      <c r="H50" s="1117" t="s">
        <v>5065</v>
      </c>
      <c r="I50" s="1117" t="s">
        <v>5066</v>
      </c>
      <c r="J50" s="1117" t="s">
        <v>4707</v>
      </c>
      <c r="K50" s="1117" t="s">
        <v>625</v>
      </c>
      <c r="L50" s="1117" t="s">
        <v>4807</v>
      </c>
      <c r="M50" s="1117" t="s">
        <v>3099</v>
      </c>
      <c r="N50" s="1117" t="s">
        <v>5067</v>
      </c>
      <c r="O50" s="1124">
        <v>2420000</v>
      </c>
      <c r="P50" s="1124">
        <v>2200000</v>
      </c>
      <c r="Q50" s="1124">
        <v>220000</v>
      </c>
      <c r="R50" s="1117" t="s">
        <v>78</v>
      </c>
      <c r="S50" s="1117" t="s">
        <v>4713</v>
      </c>
      <c r="T50" s="1117" t="s">
        <v>4777</v>
      </c>
      <c r="U50" s="1117" t="s">
        <v>625</v>
      </c>
      <c r="V50" s="1117" t="s">
        <v>4716</v>
      </c>
      <c r="W50" s="1117" t="s">
        <v>5068</v>
      </c>
      <c r="X50" s="1117" t="s">
        <v>5069</v>
      </c>
      <c r="Y50" s="1117" t="s">
        <v>625</v>
      </c>
      <c r="Z50" s="1117" t="s">
        <v>138</v>
      </c>
      <c r="AA50" s="1123" t="s">
        <v>140</v>
      </c>
      <c r="AB50" s="1117" t="s">
        <v>625</v>
      </c>
      <c r="AC50" s="1119" t="s">
        <v>625</v>
      </c>
      <c r="AD50" s="1119" t="s">
        <v>625</v>
      </c>
      <c r="AE50" s="1120">
        <v>2200000</v>
      </c>
      <c r="AF50" s="1120">
        <v>220000</v>
      </c>
      <c r="AG50" s="1117" t="s">
        <v>625</v>
      </c>
      <c r="AH50" s="1127" t="s">
        <v>4766</v>
      </c>
      <c r="AI50" s="1128" t="s">
        <v>4722</v>
      </c>
      <c r="AJ50" s="1128" t="s">
        <v>5070</v>
      </c>
    </row>
    <row r="51" spans="1:36" s="269" customFormat="1" ht="21.75" customHeight="1" outlineLevel="1">
      <c r="A51" s="1117" t="s">
        <v>138</v>
      </c>
      <c r="B51" s="1117" t="s">
        <v>5071</v>
      </c>
      <c r="C51" s="1117" t="s">
        <v>4840</v>
      </c>
      <c r="D51" s="1117" t="s">
        <v>4840</v>
      </c>
      <c r="E51" s="1117" t="s">
        <v>5072</v>
      </c>
      <c r="F51" s="1117" t="s">
        <v>625</v>
      </c>
      <c r="G51" s="1117" t="s">
        <v>5073</v>
      </c>
      <c r="H51" s="1117" t="s">
        <v>5074</v>
      </c>
      <c r="I51" s="1117" t="s">
        <v>5075</v>
      </c>
      <c r="J51" s="1117" t="s">
        <v>4707</v>
      </c>
      <c r="K51" s="1117" t="s">
        <v>625</v>
      </c>
      <c r="L51" s="1117" t="s">
        <v>5076</v>
      </c>
      <c r="M51" s="1117" t="s">
        <v>3099</v>
      </c>
      <c r="N51" s="1117" t="s">
        <v>5077</v>
      </c>
      <c r="O51" s="1118">
        <v>55000</v>
      </c>
      <c r="P51" s="1118">
        <v>50000</v>
      </c>
      <c r="Q51" s="1118">
        <v>5000</v>
      </c>
      <c r="R51" s="1117" t="s">
        <v>78</v>
      </c>
      <c r="S51" s="1117" t="s">
        <v>4713</v>
      </c>
      <c r="T51" s="1117" t="s">
        <v>4729</v>
      </c>
      <c r="U51" s="1117" t="s">
        <v>625</v>
      </c>
      <c r="V51" s="1117" t="s">
        <v>4716</v>
      </c>
      <c r="W51" s="1117" t="s">
        <v>5078</v>
      </c>
      <c r="X51" s="1117" t="s">
        <v>625</v>
      </c>
      <c r="Y51" s="1117" t="s">
        <v>625</v>
      </c>
      <c r="Z51" s="1117" t="s">
        <v>138</v>
      </c>
      <c r="AA51" s="1117" t="s">
        <v>5079</v>
      </c>
      <c r="AB51" s="1117" t="s">
        <v>625</v>
      </c>
      <c r="AC51" s="1119" t="s">
        <v>625</v>
      </c>
      <c r="AD51" s="1119" t="s">
        <v>625</v>
      </c>
      <c r="AE51" s="1120">
        <v>50000</v>
      </c>
      <c r="AF51" s="1120">
        <v>5000</v>
      </c>
      <c r="AG51" s="1117" t="s">
        <v>625</v>
      </c>
      <c r="AH51" s="1121" t="s">
        <v>4766</v>
      </c>
      <c r="AI51" s="1122" t="s">
        <v>4722</v>
      </c>
      <c r="AJ51" s="1122" t="s">
        <v>4723</v>
      </c>
    </row>
    <row r="52" spans="1:36" s="269" customFormat="1" ht="21.75" customHeight="1" outlineLevel="1">
      <c r="A52" s="1117" t="s">
        <v>138</v>
      </c>
      <c r="B52" s="1117" t="s">
        <v>5080</v>
      </c>
      <c r="C52" s="1117" t="s">
        <v>4840</v>
      </c>
      <c r="D52" s="1117" t="s">
        <v>4840</v>
      </c>
      <c r="E52" s="1117" t="s">
        <v>5072</v>
      </c>
      <c r="F52" s="1117" t="s">
        <v>625</v>
      </c>
      <c r="G52" s="1117" t="s">
        <v>5073</v>
      </c>
      <c r="H52" s="1117" t="s">
        <v>5074</v>
      </c>
      <c r="I52" s="1117" t="s">
        <v>5075</v>
      </c>
      <c r="J52" s="1117" t="s">
        <v>4707</v>
      </c>
      <c r="K52" s="1117" t="s">
        <v>625</v>
      </c>
      <c r="L52" s="1117" t="s">
        <v>5076</v>
      </c>
      <c r="M52" s="1117" t="s">
        <v>3099</v>
      </c>
      <c r="N52" s="1117" t="s">
        <v>5077</v>
      </c>
      <c r="O52" s="1118">
        <v>132000</v>
      </c>
      <c r="P52" s="1118">
        <v>120000</v>
      </c>
      <c r="Q52" s="1118">
        <v>12000</v>
      </c>
      <c r="R52" s="1117" t="s">
        <v>78</v>
      </c>
      <c r="S52" s="1117" t="s">
        <v>4713</v>
      </c>
      <c r="T52" s="1117" t="s">
        <v>4729</v>
      </c>
      <c r="U52" s="1117" t="s">
        <v>625</v>
      </c>
      <c r="V52" s="1117" t="s">
        <v>4716</v>
      </c>
      <c r="W52" s="1117" t="s">
        <v>5078</v>
      </c>
      <c r="X52" s="1117" t="s">
        <v>625</v>
      </c>
      <c r="Y52" s="1117" t="s">
        <v>625</v>
      </c>
      <c r="Z52" s="1117" t="s">
        <v>138</v>
      </c>
      <c r="AA52" s="1117" t="s">
        <v>5081</v>
      </c>
      <c r="AB52" s="1117" t="s">
        <v>625</v>
      </c>
      <c r="AC52" s="1119" t="s">
        <v>625</v>
      </c>
      <c r="AD52" s="1119" t="s">
        <v>625</v>
      </c>
      <c r="AE52" s="1120">
        <v>120000</v>
      </c>
      <c r="AF52" s="1120">
        <v>12000</v>
      </c>
      <c r="AG52" s="1117" t="s">
        <v>625</v>
      </c>
      <c r="AH52" s="1121" t="s">
        <v>4766</v>
      </c>
      <c r="AI52" s="1122" t="s">
        <v>4722</v>
      </c>
      <c r="AJ52" s="1122" t="s">
        <v>4723</v>
      </c>
    </row>
    <row r="53" spans="1:36" s="269" customFormat="1" ht="21.75" customHeight="1" outlineLevel="1">
      <c r="A53" s="1123" t="s">
        <v>138</v>
      </c>
      <c r="B53" s="1123" t="s">
        <v>5082</v>
      </c>
      <c r="C53" s="1123" t="s">
        <v>4826</v>
      </c>
      <c r="D53" s="1123" t="s">
        <v>4826</v>
      </c>
      <c r="E53" s="1123" t="s">
        <v>5083</v>
      </c>
      <c r="F53" s="1123" t="s">
        <v>625</v>
      </c>
      <c r="G53" s="1123" t="s">
        <v>5084</v>
      </c>
      <c r="H53" s="1123" t="s">
        <v>5085</v>
      </c>
      <c r="I53" s="1123" t="s">
        <v>5086</v>
      </c>
      <c r="J53" s="1123" t="s">
        <v>4707</v>
      </c>
      <c r="K53" s="1123" t="s">
        <v>625</v>
      </c>
      <c r="L53" s="1123" t="s">
        <v>4980</v>
      </c>
      <c r="M53" s="1123" t="s">
        <v>3099</v>
      </c>
      <c r="N53" s="1123" t="s">
        <v>5087</v>
      </c>
      <c r="O53" s="1124">
        <v>675642</v>
      </c>
      <c r="P53" s="1124">
        <v>614220</v>
      </c>
      <c r="Q53" s="1124">
        <v>61422</v>
      </c>
      <c r="R53" s="1123" t="s">
        <v>78</v>
      </c>
      <c r="S53" s="1123" t="s">
        <v>4713</v>
      </c>
      <c r="T53" s="1123" t="s">
        <v>4729</v>
      </c>
      <c r="U53" s="1123" t="s">
        <v>625</v>
      </c>
      <c r="V53" s="1123" t="s">
        <v>4716</v>
      </c>
      <c r="W53" s="1123" t="s">
        <v>5088</v>
      </c>
      <c r="X53" s="1123" t="s">
        <v>5089</v>
      </c>
      <c r="Y53" s="1123" t="s">
        <v>625</v>
      </c>
      <c r="Z53" s="1123" t="s">
        <v>138</v>
      </c>
      <c r="AA53" s="1123" t="s">
        <v>5090</v>
      </c>
      <c r="AB53" s="1123" t="s">
        <v>625</v>
      </c>
      <c r="AC53" s="1125" t="s">
        <v>625</v>
      </c>
      <c r="AD53" s="1125" t="s">
        <v>625</v>
      </c>
      <c r="AE53" s="1126">
        <v>614220</v>
      </c>
      <c r="AF53" s="1126">
        <v>61422</v>
      </c>
      <c r="AG53" s="1123" t="s">
        <v>625</v>
      </c>
      <c r="AH53" s="1127" t="s">
        <v>4957</v>
      </c>
      <c r="AI53" s="1128" t="s">
        <v>4722</v>
      </c>
      <c r="AJ53" s="1128" t="s">
        <v>4958</v>
      </c>
    </row>
    <row r="54" spans="1:36" s="269" customFormat="1" ht="21.75" customHeight="1" outlineLevel="1">
      <c r="A54" s="1117" t="s">
        <v>5062</v>
      </c>
      <c r="B54" s="1117" t="s">
        <v>5091</v>
      </c>
      <c r="C54" s="1117" t="s">
        <v>85</v>
      </c>
      <c r="D54" s="1117" t="s">
        <v>85</v>
      </c>
      <c r="E54" s="1117" t="s">
        <v>4994</v>
      </c>
      <c r="F54" s="1117" t="s">
        <v>625</v>
      </c>
      <c r="G54" s="1117" t="s">
        <v>4995</v>
      </c>
      <c r="H54" s="1117" t="s">
        <v>4996</v>
      </c>
      <c r="I54" s="1117" t="s">
        <v>4997</v>
      </c>
      <c r="J54" s="1117" t="s">
        <v>4707</v>
      </c>
      <c r="K54" s="1117" t="s">
        <v>625</v>
      </c>
      <c r="L54" s="1117" t="s">
        <v>2869</v>
      </c>
      <c r="M54" s="1117" t="s">
        <v>3099</v>
      </c>
      <c r="N54" s="1117" t="s">
        <v>4808</v>
      </c>
      <c r="O54" s="1118">
        <v>-440000</v>
      </c>
      <c r="P54" s="1118">
        <v>-400000</v>
      </c>
      <c r="Q54" s="1118">
        <v>-40000</v>
      </c>
      <c r="R54" s="1117" t="s">
        <v>4735</v>
      </c>
      <c r="S54" s="1117" t="s">
        <v>4736</v>
      </c>
      <c r="T54" s="1117" t="s">
        <v>4729</v>
      </c>
      <c r="U54" s="1117" t="s">
        <v>5092</v>
      </c>
      <c r="V54" s="1117" t="s">
        <v>4716</v>
      </c>
      <c r="W54" s="1117" t="s">
        <v>4999</v>
      </c>
      <c r="X54" s="1117" t="s">
        <v>4730</v>
      </c>
      <c r="Y54" s="1117" t="s">
        <v>4788</v>
      </c>
      <c r="Z54" s="1117" t="s">
        <v>5062</v>
      </c>
      <c r="AA54" s="1117" t="s">
        <v>4913</v>
      </c>
      <c r="AB54" s="1117" t="s">
        <v>625</v>
      </c>
      <c r="AC54" s="1119" t="s">
        <v>625</v>
      </c>
      <c r="AD54" s="1119" t="s">
        <v>625</v>
      </c>
      <c r="AE54" s="1120">
        <v>-400000</v>
      </c>
      <c r="AF54" s="1120">
        <v>-40000</v>
      </c>
      <c r="AG54" s="1117" t="s">
        <v>5000</v>
      </c>
      <c r="AH54" s="1121" t="s">
        <v>4766</v>
      </c>
      <c r="AI54" s="1122" t="s">
        <v>4722</v>
      </c>
      <c r="AJ54" s="1122" t="s">
        <v>5093</v>
      </c>
    </row>
    <row r="55" spans="1:36" s="269" customFormat="1" ht="21.75" customHeight="1" outlineLevel="1">
      <c r="A55" s="1117" t="s">
        <v>5062</v>
      </c>
      <c r="B55" s="1117" t="s">
        <v>5094</v>
      </c>
      <c r="C55" s="1117" t="s">
        <v>5063</v>
      </c>
      <c r="D55" s="1117" t="s">
        <v>5063</v>
      </c>
      <c r="E55" s="1117" t="s">
        <v>4994</v>
      </c>
      <c r="F55" s="1117" t="s">
        <v>625</v>
      </c>
      <c r="G55" s="1117" t="s">
        <v>4995</v>
      </c>
      <c r="H55" s="1117" t="s">
        <v>4996</v>
      </c>
      <c r="I55" s="1117" t="s">
        <v>4997</v>
      </c>
      <c r="J55" s="1117" t="s">
        <v>4707</v>
      </c>
      <c r="K55" s="1117" t="s">
        <v>625</v>
      </c>
      <c r="L55" s="1117" t="s">
        <v>2869</v>
      </c>
      <c r="M55" s="1117" t="s">
        <v>3099</v>
      </c>
      <c r="N55" s="1117" t="s">
        <v>4808</v>
      </c>
      <c r="O55" s="1118">
        <v>440000</v>
      </c>
      <c r="P55" s="1118">
        <v>400000</v>
      </c>
      <c r="Q55" s="1118">
        <v>40000</v>
      </c>
      <c r="R55" s="1117" t="s">
        <v>78</v>
      </c>
      <c r="S55" s="1117" t="s">
        <v>4713</v>
      </c>
      <c r="T55" s="1117" t="s">
        <v>4729</v>
      </c>
      <c r="U55" s="1117" t="s">
        <v>4998</v>
      </c>
      <c r="V55" s="1117" t="s">
        <v>4716</v>
      </c>
      <c r="W55" s="1117" t="s">
        <v>4999</v>
      </c>
      <c r="X55" s="1117" t="s">
        <v>4730</v>
      </c>
      <c r="Y55" s="1117" t="s">
        <v>4788</v>
      </c>
      <c r="Z55" s="1117" t="s">
        <v>5062</v>
      </c>
      <c r="AA55" s="1117" t="s">
        <v>4913</v>
      </c>
      <c r="AB55" s="1117" t="s">
        <v>625</v>
      </c>
      <c r="AC55" s="1119" t="s">
        <v>625</v>
      </c>
      <c r="AD55" s="1119" t="s">
        <v>625</v>
      </c>
      <c r="AE55" s="1120">
        <v>400000</v>
      </c>
      <c r="AF55" s="1120">
        <v>40000</v>
      </c>
      <c r="AG55" s="1117" t="s">
        <v>5000</v>
      </c>
      <c r="AH55" s="1121" t="s">
        <v>4766</v>
      </c>
      <c r="AI55" s="1122" t="s">
        <v>4722</v>
      </c>
      <c r="AJ55" s="1122" t="s">
        <v>5093</v>
      </c>
    </row>
    <row r="56" spans="1:36" s="269" customFormat="1" ht="21.75" customHeight="1" outlineLevel="1">
      <c r="A56" s="1117" t="s">
        <v>5063</v>
      </c>
      <c r="B56" s="1117" t="s">
        <v>5095</v>
      </c>
      <c r="C56" s="1117" t="s">
        <v>85</v>
      </c>
      <c r="D56" s="1117" t="s">
        <v>85</v>
      </c>
      <c r="E56" s="1117" t="s">
        <v>4861</v>
      </c>
      <c r="F56" s="1117" t="s">
        <v>625</v>
      </c>
      <c r="G56" s="1117" t="s">
        <v>4862</v>
      </c>
      <c r="H56" s="1117" t="s">
        <v>4863</v>
      </c>
      <c r="I56" s="1117" t="s">
        <v>4864</v>
      </c>
      <c r="J56" s="1117" t="s">
        <v>4707</v>
      </c>
      <c r="K56" s="1117" t="s">
        <v>625</v>
      </c>
      <c r="L56" s="1117" t="s">
        <v>2869</v>
      </c>
      <c r="M56" s="1117" t="s">
        <v>3099</v>
      </c>
      <c r="N56" s="1117" t="s">
        <v>4757</v>
      </c>
      <c r="O56" s="1118">
        <v>-1100000</v>
      </c>
      <c r="P56" s="1118">
        <v>-1000000</v>
      </c>
      <c r="Q56" s="1118">
        <v>-100000</v>
      </c>
      <c r="R56" s="1117" t="s">
        <v>4735</v>
      </c>
      <c r="S56" s="1117" t="s">
        <v>4736</v>
      </c>
      <c r="T56" s="1117" t="s">
        <v>4758</v>
      </c>
      <c r="U56" s="1117" t="s">
        <v>5096</v>
      </c>
      <c r="V56" s="1117" t="s">
        <v>4716</v>
      </c>
      <c r="W56" s="1117" t="s">
        <v>4866</v>
      </c>
      <c r="X56" s="1117" t="s">
        <v>4761</v>
      </c>
      <c r="Y56" s="1117" t="s">
        <v>4762</v>
      </c>
      <c r="Z56" s="1117" t="s">
        <v>4770</v>
      </c>
      <c r="AA56" s="1117" t="s">
        <v>5097</v>
      </c>
      <c r="AB56" s="1117" t="s">
        <v>5098</v>
      </c>
      <c r="AC56" s="1119" t="s">
        <v>4769</v>
      </c>
      <c r="AD56" s="1119" t="s">
        <v>625</v>
      </c>
      <c r="AE56" s="1120">
        <v>-1000000</v>
      </c>
      <c r="AF56" s="1120">
        <v>-100000</v>
      </c>
      <c r="AG56" s="1117" t="s">
        <v>625</v>
      </c>
      <c r="AH56" s="1121" t="s">
        <v>4766</v>
      </c>
      <c r="AI56" s="1122" t="s">
        <v>4722</v>
      </c>
      <c r="AJ56" s="1122" t="s">
        <v>5093</v>
      </c>
    </row>
    <row r="57" spans="1:36" s="269" customFormat="1" ht="21.75" customHeight="1" outlineLevel="1">
      <c r="A57" s="1117" t="s">
        <v>5063</v>
      </c>
      <c r="B57" s="1117" t="s">
        <v>5099</v>
      </c>
      <c r="C57" s="1117" t="s">
        <v>5063</v>
      </c>
      <c r="D57" s="1117" t="s">
        <v>5063</v>
      </c>
      <c r="E57" s="1117" t="s">
        <v>4861</v>
      </c>
      <c r="F57" s="1117" t="s">
        <v>625</v>
      </c>
      <c r="G57" s="1117" t="s">
        <v>4862</v>
      </c>
      <c r="H57" s="1117" t="s">
        <v>4863</v>
      </c>
      <c r="I57" s="1117" t="s">
        <v>4864</v>
      </c>
      <c r="J57" s="1117" t="s">
        <v>4707</v>
      </c>
      <c r="K57" s="1117" t="s">
        <v>625</v>
      </c>
      <c r="L57" s="1117" t="s">
        <v>2869</v>
      </c>
      <c r="M57" s="1117" t="s">
        <v>3099</v>
      </c>
      <c r="N57" s="1117" t="s">
        <v>4757</v>
      </c>
      <c r="O57" s="1118">
        <v>1100000</v>
      </c>
      <c r="P57" s="1118">
        <v>1000000</v>
      </c>
      <c r="Q57" s="1118">
        <v>100000</v>
      </c>
      <c r="R57" s="1117" t="s">
        <v>78</v>
      </c>
      <c r="S57" s="1117" t="s">
        <v>4713</v>
      </c>
      <c r="T57" s="1117" t="s">
        <v>4758</v>
      </c>
      <c r="U57" s="1117" t="s">
        <v>5100</v>
      </c>
      <c r="V57" s="1117" t="s">
        <v>4716</v>
      </c>
      <c r="W57" s="1117" t="s">
        <v>4866</v>
      </c>
      <c r="X57" s="1117" t="s">
        <v>4761</v>
      </c>
      <c r="Y57" s="1117" t="s">
        <v>4762</v>
      </c>
      <c r="Z57" s="1117" t="s">
        <v>4770</v>
      </c>
      <c r="AA57" s="1117" t="s">
        <v>5097</v>
      </c>
      <c r="AB57" s="1117" t="s">
        <v>5098</v>
      </c>
      <c r="AC57" s="1119" t="s">
        <v>4769</v>
      </c>
      <c r="AD57" s="1119" t="s">
        <v>4769</v>
      </c>
      <c r="AE57" s="1120">
        <v>1000000</v>
      </c>
      <c r="AF57" s="1120">
        <v>100000</v>
      </c>
      <c r="AG57" s="1117" t="s">
        <v>625</v>
      </c>
      <c r="AH57" s="1121" t="s">
        <v>4766</v>
      </c>
      <c r="AI57" s="1122" t="s">
        <v>4722</v>
      </c>
      <c r="AJ57" s="1122" t="s">
        <v>5093</v>
      </c>
    </row>
    <row r="58" spans="1:36" s="269" customFormat="1" ht="21.75" customHeight="1" outlineLevel="1">
      <c r="A58" s="1117" t="s">
        <v>5063</v>
      </c>
      <c r="B58" s="1117" t="s">
        <v>5101</v>
      </c>
      <c r="C58" s="1117" t="s">
        <v>5102</v>
      </c>
      <c r="D58" s="1117" t="s">
        <v>5102</v>
      </c>
      <c r="E58" s="1117" t="s">
        <v>5103</v>
      </c>
      <c r="F58" s="1117" t="s">
        <v>625</v>
      </c>
      <c r="G58" s="1117" t="s">
        <v>2683</v>
      </c>
      <c r="H58" s="1117" t="s">
        <v>5104</v>
      </c>
      <c r="I58" s="1117" t="s">
        <v>5105</v>
      </c>
      <c r="J58" s="1117" t="s">
        <v>4707</v>
      </c>
      <c r="K58" s="1117" t="s">
        <v>625</v>
      </c>
      <c r="L58" s="1117" t="s">
        <v>2869</v>
      </c>
      <c r="M58" s="1117" t="s">
        <v>3099</v>
      </c>
      <c r="N58" s="1117" t="s">
        <v>5106</v>
      </c>
      <c r="O58" s="1118">
        <v>165000</v>
      </c>
      <c r="P58" s="1118">
        <v>150000</v>
      </c>
      <c r="Q58" s="1118">
        <v>15000</v>
      </c>
      <c r="R58" s="1117" t="s">
        <v>78</v>
      </c>
      <c r="S58" s="1117" t="s">
        <v>4713</v>
      </c>
      <c r="T58" s="1117" t="s">
        <v>4729</v>
      </c>
      <c r="U58" s="1117" t="s">
        <v>625</v>
      </c>
      <c r="V58" s="1117" t="s">
        <v>4716</v>
      </c>
      <c r="W58" s="1117" t="s">
        <v>5107</v>
      </c>
      <c r="X58" s="1117" t="s">
        <v>625</v>
      </c>
      <c r="Y58" s="1117" t="s">
        <v>625</v>
      </c>
      <c r="Z58" s="1117" t="s">
        <v>5063</v>
      </c>
      <c r="AA58" s="1117" t="s">
        <v>5108</v>
      </c>
      <c r="AB58" s="1117" t="s">
        <v>625</v>
      </c>
      <c r="AC58" s="1119" t="s">
        <v>625</v>
      </c>
      <c r="AD58" s="1119" t="s">
        <v>625</v>
      </c>
      <c r="AE58" s="1120">
        <v>150000</v>
      </c>
      <c r="AF58" s="1120">
        <v>15000</v>
      </c>
      <c r="AG58" s="1117" t="s">
        <v>625</v>
      </c>
      <c r="AH58" s="1121" t="s">
        <v>4957</v>
      </c>
      <c r="AI58" s="1122" t="s">
        <v>4722</v>
      </c>
      <c r="AJ58" s="1122"/>
    </row>
    <row r="59" spans="1:36" s="269" customFormat="1" ht="21.75" customHeight="1" outlineLevel="1">
      <c r="A59" s="1117" t="s">
        <v>5109</v>
      </c>
      <c r="B59" s="1117" t="s">
        <v>5110</v>
      </c>
      <c r="C59" s="1117" t="s">
        <v>5109</v>
      </c>
      <c r="D59" s="1117" t="s">
        <v>5109</v>
      </c>
      <c r="E59" s="1117" t="s">
        <v>5035</v>
      </c>
      <c r="F59" s="1117" t="s">
        <v>625</v>
      </c>
      <c r="G59" s="1117" t="s">
        <v>5036</v>
      </c>
      <c r="H59" s="1117" t="s">
        <v>5037</v>
      </c>
      <c r="I59" s="1117" t="s">
        <v>5038</v>
      </c>
      <c r="J59" s="1117" t="s">
        <v>4707</v>
      </c>
      <c r="K59" s="1117" t="s">
        <v>625</v>
      </c>
      <c r="L59" s="1117" t="s">
        <v>5039</v>
      </c>
      <c r="M59" s="1117" t="s">
        <v>3099</v>
      </c>
      <c r="N59" s="1117" t="s">
        <v>4854</v>
      </c>
      <c r="O59" s="1118">
        <v>2090000</v>
      </c>
      <c r="P59" s="1118">
        <v>1900000</v>
      </c>
      <c r="Q59" s="1118">
        <v>190000</v>
      </c>
      <c r="R59" s="1117" t="s">
        <v>78</v>
      </c>
      <c r="S59" s="1117" t="s">
        <v>4713</v>
      </c>
      <c r="T59" s="1117" t="s">
        <v>4758</v>
      </c>
      <c r="U59" s="1117" t="s">
        <v>5111</v>
      </c>
      <c r="V59" s="1117" t="s">
        <v>4716</v>
      </c>
      <c r="W59" s="1117" t="s">
        <v>5041</v>
      </c>
      <c r="X59" s="1117" t="s">
        <v>4761</v>
      </c>
      <c r="Y59" s="1117" t="s">
        <v>4762</v>
      </c>
      <c r="Z59" s="1117" t="s">
        <v>5109</v>
      </c>
      <c r="AA59" s="1117" t="s">
        <v>4763</v>
      </c>
      <c r="AB59" s="1117" t="s">
        <v>625</v>
      </c>
      <c r="AC59" s="1119" t="s">
        <v>4769</v>
      </c>
      <c r="AD59" s="1119" t="s">
        <v>4769</v>
      </c>
      <c r="AE59" s="1120">
        <v>1900000</v>
      </c>
      <c r="AF59" s="1120">
        <v>190000</v>
      </c>
      <c r="AG59" s="1117" t="s">
        <v>625</v>
      </c>
      <c r="AH59" s="1121" t="s">
        <v>4766</v>
      </c>
      <c r="AI59" s="1122" t="s">
        <v>4722</v>
      </c>
      <c r="AJ59" s="1122" t="s">
        <v>5093</v>
      </c>
    </row>
    <row r="60" spans="1:36" s="269" customFormat="1" ht="21.75" customHeight="1" outlineLevel="1">
      <c r="A60" s="1117" t="s">
        <v>5109</v>
      </c>
      <c r="B60" s="1117" t="s">
        <v>5112</v>
      </c>
      <c r="C60" s="1117" t="s">
        <v>5109</v>
      </c>
      <c r="D60" s="1117" t="s">
        <v>5109</v>
      </c>
      <c r="E60" s="1117" t="s">
        <v>5113</v>
      </c>
      <c r="F60" s="1117" t="s">
        <v>625</v>
      </c>
      <c r="G60" s="1117" t="s">
        <v>5114</v>
      </c>
      <c r="H60" s="1117" t="s">
        <v>5115</v>
      </c>
      <c r="I60" s="1117" t="s">
        <v>5116</v>
      </c>
      <c r="J60" s="1117" t="s">
        <v>4707</v>
      </c>
      <c r="K60" s="1117" t="s">
        <v>625</v>
      </c>
      <c r="L60" s="1117" t="s">
        <v>2869</v>
      </c>
      <c r="M60" s="1117" t="s">
        <v>3099</v>
      </c>
      <c r="N60" s="1117" t="s">
        <v>5117</v>
      </c>
      <c r="O60" s="1118">
        <v>4400</v>
      </c>
      <c r="P60" s="1118">
        <v>4000</v>
      </c>
      <c r="Q60" s="1118">
        <v>400</v>
      </c>
      <c r="R60" s="1117" t="s">
        <v>78</v>
      </c>
      <c r="S60" s="1117" t="s">
        <v>4713</v>
      </c>
      <c r="T60" s="1117" t="s">
        <v>4777</v>
      </c>
      <c r="U60" s="1117" t="s">
        <v>625</v>
      </c>
      <c r="V60" s="1117" t="s">
        <v>4778</v>
      </c>
      <c r="W60" s="1117" t="s">
        <v>5118</v>
      </c>
      <c r="X60" s="1117" t="s">
        <v>5119</v>
      </c>
      <c r="Y60" s="1117" t="s">
        <v>625</v>
      </c>
      <c r="Z60" s="1117" t="s">
        <v>5109</v>
      </c>
      <c r="AA60" s="1117" t="s">
        <v>5120</v>
      </c>
      <c r="AB60" s="1117" t="s">
        <v>5121</v>
      </c>
      <c r="AC60" s="1119" t="s">
        <v>1082</v>
      </c>
      <c r="AD60" s="1119" t="s">
        <v>5122</v>
      </c>
      <c r="AE60" s="1120">
        <v>4000</v>
      </c>
      <c r="AF60" s="1120">
        <v>400</v>
      </c>
      <c r="AG60" s="1117" t="s">
        <v>625</v>
      </c>
      <c r="AH60" s="1121" t="s">
        <v>4766</v>
      </c>
      <c r="AI60" s="1122" t="s">
        <v>4722</v>
      </c>
      <c r="AJ60" s="1122"/>
    </row>
    <row r="61" spans="1:36" s="269" customFormat="1" ht="21.75" customHeight="1" outlineLevel="1">
      <c r="A61" s="1117" t="s">
        <v>5109</v>
      </c>
      <c r="B61" s="1117" t="s">
        <v>5123</v>
      </c>
      <c r="C61" s="1117" t="s">
        <v>5109</v>
      </c>
      <c r="D61" s="1117" t="s">
        <v>5109</v>
      </c>
      <c r="E61" s="1117" t="s">
        <v>5113</v>
      </c>
      <c r="F61" s="1117" t="s">
        <v>625</v>
      </c>
      <c r="G61" s="1117" t="s">
        <v>5114</v>
      </c>
      <c r="H61" s="1117" t="s">
        <v>5115</v>
      </c>
      <c r="I61" s="1117" t="s">
        <v>5116</v>
      </c>
      <c r="J61" s="1117" t="s">
        <v>4707</v>
      </c>
      <c r="K61" s="1117" t="s">
        <v>625</v>
      </c>
      <c r="L61" s="1117" t="s">
        <v>2869</v>
      </c>
      <c r="M61" s="1117" t="s">
        <v>3099</v>
      </c>
      <c r="N61" s="1117" t="s">
        <v>5117</v>
      </c>
      <c r="O61" s="1118">
        <v>4400</v>
      </c>
      <c r="P61" s="1118">
        <v>4000</v>
      </c>
      <c r="Q61" s="1118">
        <v>400</v>
      </c>
      <c r="R61" s="1117" t="s">
        <v>78</v>
      </c>
      <c r="S61" s="1117" t="s">
        <v>4713</v>
      </c>
      <c r="T61" s="1117" t="s">
        <v>4777</v>
      </c>
      <c r="U61" s="1117" t="s">
        <v>625</v>
      </c>
      <c r="V61" s="1117" t="s">
        <v>4778</v>
      </c>
      <c r="W61" s="1117" t="s">
        <v>5118</v>
      </c>
      <c r="X61" s="1117" t="s">
        <v>5119</v>
      </c>
      <c r="Y61" s="1117" t="s">
        <v>625</v>
      </c>
      <c r="Z61" s="1117" t="s">
        <v>5109</v>
      </c>
      <c r="AA61" s="1117" t="s">
        <v>5120</v>
      </c>
      <c r="AB61" s="1117" t="s">
        <v>5121</v>
      </c>
      <c r="AC61" s="1119" t="s">
        <v>1082</v>
      </c>
      <c r="AD61" s="1119" t="s">
        <v>5122</v>
      </c>
      <c r="AE61" s="1120">
        <v>4000</v>
      </c>
      <c r="AF61" s="1120">
        <v>400</v>
      </c>
      <c r="AG61" s="1117" t="s">
        <v>625</v>
      </c>
      <c r="AH61" s="1121" t="s">
        <v>4766</v>
      </c>
      <c r="AI61" s="1122" t="s">
        <v>4722</v>
      </c>
      <c r="AJ61" s="1122"/>
    </row>
    <row r="62" spans="1:36" s="269" customFormat="1" ht="21.75" customHeight="1" outlineLevel="1">
      <c r="A62" s="1117" t="s">
        <v>5109</v>
      </c>
      <c r="B62" s="1117" t="s">
        <v>5124</v>
      </c>
      <c r="C62" s="1117" t="s">
        <v>85</v>
      </c>
      <c r="D62" s="1117" t="s">
        <v>85</v>
      </c>
      <c r="E62" s="1117" t="s">
        <v>4949</v>
      </c>
      <c r="F62" s="1117" t="s">
        <v>625</v>
      </c>
      <c r="G62" s="1117" t="s">
        <v>4950</v>
      </c>
      <c r="H62" s="1117" t="s">
        <v>4951</v>
      </c>
      <c r="I62" s="1117" t="s">
        <v>4952</v>
      </c>
      <c r="J62" s="1117" t="s">
        <v>4707</v>
      </c>
      <c r="K62" s="1117" t="s">
        <v>625</v>
      </c>
      <c r="L62" s="1117" t="s">
        <v>2869</v>
      </c>
      <c r="M62" s="1117" t="s">
        <v>3099</v>
      </c>
      <c r="N62" s="1117" t="s">
        <v>4953</v>
      </c>
      <c r="O62" s="1118">
        <v>-220000</v>
      </c>
      <c r="P62" s="1118">
        <v>-200000</v>
      </c>
      <c r="Q62" s="1118">
        <v>-20000</v>
      </c>
      <c r="R62" s="1117" t="s">
        <v>4735</v>
      </c>
      <c r="S62" s="1117" t="s">
        <v>4736</v>
      </c>
      <c r="T62" s="1117" t="s">
        <v>4729</v>
      </c>
      <c r="U62" s="1117" t="s">
        <v>4954</v>
      </c>
      <c r="V62" s="1117" t="s">
        <v>4778</v>
      </c>
      <c r="W62" s="1117" t="s">
        <v>4955</v>
      </c>
      <c r="X62" s="1117" t="s">
        <v>4730</v>
      </c>
      <c r="Y62" s="1117" t="s">
        <v>625</v>
      </c>
      <c r="Z62" s="1117" t="s">
        <v>5109</v>
      </c>
      <c r="AA62" s="1117" t="s">
        <v>4956</v>
      </c>
      <c r="AB62" s="1117" t="s">
        <v>625</v>
      </c>
      <c r="AC62" s="1119" t="s">
        <v>5125</v>
      </c>
      <c r="AD62" s="1119" t="s">
        <v>625</v>
      </c>
      <c r="AE62" s="1120">
        <v>-200000</v>
      </c>
      <c r="AF62" s="1120">
        <v>-20000</v>
      </c>
      <c r="AG62" s="1117" t="s">
        <v>625</v>
      </c>
      <c r="AH62" s="1121" t="s">
        <v>4766</v>
      </c>
      <c r="AI62" s="1122" t="s">
        <v>4722</v>
      </c>
      <c r="AJ62" s="1122" t="s">
        <v>5093</v>
      </c>
    </row>
    <row r="63" spans="1:36" s="269" customFormat="1" ht="21.75" customHeight="1" outlineLevel="1">
      <c r="A63" s="1117" t="s">
        <v>5109</v>
      </c>
      <c r="B63" s="1117" t="s">
        <v>5126</v>
      </c>
      <c r="C63" s="1117" t="s">
        <v>5109</v>
      </c>
      <c r="D63" s="1117" t="s">
        <v>5109</v>
      </c>
      <c r="E63" s="1117" t="s">
        <v>4949</v>
      </c>
      <c r="F63" s="1117" t="s">
        <v>625</v>
      </c>
      <c r="G63" s="1117" t="s">
        <v>4950</v>
      </c>
      <c r="H63" s="1117" t="s">
        <v>4951</v>
      </c>
      <c r="I63" s="1117" t="s">
        <v>4952</v>
      </c>
      <c r="J63" s="1117" t="s">
        <v>4707</v>
      </c>
      <c r="K63" s="1117" t="s">
        <v>625</v>
      </c>
      <c r="L63" s="1117" t="s">
        <v>2869</v>
      </c>
      <c r="M63" s="1117" t="s">
        <v>3099</v>
      </c>
      <c r="N63" s="1117" t="s">
        <v>4953</v>
      </c>
      <c r="O63" s="1118">
        <v>220000</v>
      </c>
      <c r="P63" s="1118">
        <v>200000</v>
      </c>
      <c r="Q63" s="1118">
        <v>20000</v>
      </c>
      <c r="R63" s="1117" t="s">
        <v>78</v>
      </c>
      <c r="S63" s="1117" t="s">
        <v>4713</v>
      </c>
      <c r="T63" s="1117" t="s">
        <v>4729</v>
      </c>
      <c r="U63" s="1117" t="s">
        <v>625</v>
      </c>
      <c r="V63" s="1117" t="s">
        <v>4778</v>
      </c>
      <c r="W63" s="1117" t="s">
        <v>4955</v>
      </c>
      <c r="X63" s="1117" t="s">
        <v>4730</v>
      </c>
      <c r="Y63" s="1117" t="s">
        <v>625</v>
      </c>
      <c r="Z63" s="1117" t="s">
        <v>5109</v>
      </c>
      <c r="AA63" s="1117" t="s">
        <v>4956</v>
      </c>
      <c r="AB63" s="1117" t="s">
        <v>625</v>
      </c>
      <c r="AC63" s="1119" t="s">
        <v>1082</v>
      </c>
      <c r="AD63" s="1119" t="s">
        <v>625</v>
      </c>
      <c r="AE63" s="1120">
        <v>200000</v>
      </c>
      <c r="AF63" s="1120">
        <v>20000</v>
      </c>
      <c r="AG63" s="1117" t="s">
        <v>625</v>
      </c>
      <c r="AH63" s="1121" t="s">
        <v>4766</v>
      </c>
      <c r="AI63" s="1122" t="s">
        <v>4722</v>
      </c>
      <c r="AJ63" s="1122" t="s">
        <v>5093</v>
      </c>
    </row>
    <row r="64" spans="1:36" s="269" customFormat="1" ht="21.75" customHeight="1" outlineLevel="1">
      <c r="A64" s="1117" t="s">
        <v>4706</v>
      </c>
      <c r="B64" s="1117" t="s">
        <v>5127</v>
      </c>
      <c r="C64" s="1117" t="s">
        <v>85</v>
      </c>
      <c r="D64" s="1117" t="s">
        <v>85</v>
      </c>
      <c r="E64" s="1117" t="s">
        <v>4753</v>
      </c>
      <c r="F64" s="1117" t="s">
        <v>625</v>
      </c>
      <c r="G64" s="1117" t="s">
        <v>4754</v>
      </c>
      <c r="H64" s="1117" t="s">
        <v>4755</v>
      </c>
      <c r="I64" s="1117" t="s">
        <v>4756</v>
      </c>
      <c r="J64" s="1117" t="s">
        <v>4707</v>
      </c>
      <c r="K64" s="1117" t="s">
        <v>625</v>
      </c>
      <c r="L64" s="1117" t="s">
        <v>2869</v>
      </c>
      <c r="M64" s="1117" t="s">
        <v>3099</v>
      </c>
      <c r="N64" s="1117" t="s">
        <v>4757</v>
      </c>
      <c r="O64" s="1118">
        <v>-275000</v>
      </c>
      <c r="P64" s="1118">
        <v>-250000</v>
      </c>
      <c r="Q64" s="1118">
        <v>-25000</v>
      </c>
      <c r="R64" s="1117" t="s">
        <v>4735</v>
      </c>
      <c r="S64" s="1117" t="s">
        <v>4736</v>
      </c>
      <c r="T64" s="1117" t="s">
        <v>4758</v>
      </c>
      <c r="U64" s="1117" t="s">
        <v>4859</v>
      </c>
      <c r="V64" s="1117" t="s">
        <v>4716</v>
      </c>
      <c r="W64" s="1117" t="s">
        <v>4760</v>
      </c>
      <c r="X64" s="1117" t="s">
        <v>4761</v>
      </c>
      <c r="Y64" s="1117" t="s">
        <v>4762</v>
      </c>
      <c r="Z64" s="1117" t="s">
        <v>4706</v>
      </c>
      <c r="AA64" s="1117" t="s">
        <v>4763</v>
      </c>
      <c r="AB64" s="1117" t="s">
        <v>4764</v>
      </c>
      <c r="AC64" s="1119" t="s">
        <v>4769</v>
      </c>
      <c r="AD64" s="1119" t="s">
        <v>625</v>
      </c>
      <c r="AE64" s="1120">
        <v>-250000</v>
      </c>
      <c r="AF64" s="1120">
        <v>-25000</v>
      </c>
      <c r="AG64" s="1117" t="s">
        <v>625</v>
      </c>
      <c r="AH64" s="1121" t="s">
        <v>4766</v>
      </c>
      <c r="AI64" s="1122" t="s">
        <v>4722</v>
      </c>
      <c r="AJ64" s="1122" t="s">
        <v>5093</v>
      </c>
    </row>
    <row r="65" spans="1:36" s="269" customFormat="1" ht="21.75" customHeight="1" outlineLevel="1">
      <c r="A65" s="1117" t="s">
        <v>4706</v>
      </c>
      <c r="B65" s="1117" t="s">
        <v>5128</v>
      </c>
      <c r="C65" s="1117" t="s">
        <v>4706</v>
      </c>
      <c r="D65" s="1117" t="s">
        <v>4706</v>
      </c>
      <c r="E65" s="1117" t="s">
        <v>4753</v>
      </c>
      <c r="F65" s="1117" t="s">
        <v>625</v>
      </c>
      <c r="G65" s="1117" t="s">
        <v>4754</v>
      </c>
      <c r="H65" s="1117" t="s">
        <v>4755</v>
      </c>
      <c r="I65" s="1117" t="s">
        <v>4756</v>
      </c>
      <c r="J65" s="1117" t="s">
        <v>4707</v>
      </c>
      <c r="K65" s="1117" t="s">
        <v>625</v>
      </c>
      <c r="L65" s="1117" t="s">
        <v>2869</v>
      </c>
      <c r="M65" s="1117" t="s">
        <v>3099</v>
      </c>
      <c r="N65" s="1117" t="s">
        <v>4757</v>
      </c>
      <c r="O65" s="1118">
        <v>275000</v>
      </c>
      <c r="P65" s="1118">
        <v>250000</v>
      </c>
      <c r="Q65" s="1118">
        <v>25000</v>
      </c>
      <c r="R65" s="1117" t="s">
        <v>78</v>
      </c>
      <c r="S65" s="1117" t="s">
        <v>4713</v>
      </c>
      <c r="T65" s="1117" t="s">
        <v>4758</v>
      </c>
      <c r="U65" s="1117" t="s">
        <v>625</v>
      </c>
      <c r="V65" s="1117" t="s">
        <v>4716</v>
      </c>
      <c r="W65" s="1117" t="s">
        <v>4760</v>
      </c>
      <c r="X65" s="1117" t="s">
        <v>4761</v>
      </c>
      <c r="Y65" s="1117" t="s">
        <v>4762</v>
      </c>
      <c r="Z65" s="1117" t="s">
        <v>4706</v>
      </c>
      <c r="AA65" s="1117" t="s">
        <v>4763</v>
      </c>
      <c r="AB65" s="1117" t="s">
        <v>4764</v>
      </c>
      <c r="AC65" s="1119" t="s">
        <v>4896</v>
      </c>
      <c r="AD65" s="1119" t="s">
        <v>4769</v>
      </c>
      <c r="AE65" s="1120">
        <v>250000</v>
      </c>
      <c r="AF65" s="1120">
        <v>25000</v>
      </c>
      <c r="AG65" s="1117" t="s">
        <v>625</v>
      </c>
      <c r="AH65" s="1121" t="s">
        <v>4766</v>
      </c>
      <c r="AI65" s="1122" t="s">
        <v>4722</v>
      </c>
      <c r="AJ65" s="1122" t="s">
        <v>5093</v>
      </c>
    </row>
    <row r="66" spans="1:36" s="269" customFormat="1" ht="21.75" customHeight="1" outlineLevel="1">
      <c r="A66" s="1117" t="s">
        <v>4706</v>
      </c>
      <c r="B66" s="1117" t="s">
        <v>5129</v>
      </c>
      <c r="C66" s="1117" t="s">
        <v>4706</v>
      </c>
      <c r="D66" s="1117" t="s">
        <v>4706</v>
      </c>
      <c r="E66" s="1117" t="s">
        <v>5035</v>
      </c>
      <c r="F66" s="1117" t="s">
        <v>625</v>
      </c>
      <c r="G66" s="1117" t="s">
        <v>5036</v>
      </c>
      <c r="H66" s="1117" t="s">
        <v>5037</v>
      </c>
      <c r="I66" s="1117" t="s">
        <v>5038</v>
      </c>
      <c r="J66" s="1117" t="s">
        <v>4707</v>
      </c>
      <c r="K66" s="1117" t="s">
        <v>625</v>
      </c>
      <c r="L66" s="1117" t="s">
        <v>5039</v>
      </c>
      <c r="M66" s="1117" t="s">
        <v>3099</v>
      </c>
      <c r="N66" s="1117" t="s">
        <v>4854</v>
      </c>
      <c r="O66" s="1118">
        <v>-2090000</v>
      </c>
      <c r="P66" s="1118">
        <v>-1900000</v>
      </c>
      <c r="Q66" s="1118">
        <v>-190000</v>
      </c>
      <c r="R66" s="1117" t="s">
        <v>4735</v>
      </c>
      <c r="S66" s="1117" t="s">
        <v>4736</v>
      </c>
      <c r="T66" s="1117" t="s">
        <v>4758</v>
      </c>
      <c r="U66" s="1117" t="s">
        <v>5130</v>
      </c>
      <c r="V66" s="1117" t="s">
        <v>4716</v>
      </c>
      <c r="W66" s="1117" t="s">
        <v>5041</v>
      </c>
      <c r="X66" s="1117" t="s">
        <v>4761</v>
      </c>
      <c r="Y66" s="1117" t="s">
        <v>4762</v>
      </c>
      <c r="Z66" s="1117" t="s">
        <v>5109</v>
      </c>
      <c r="AA66" s="1117" t="s">
        <v>4763</v>
      </c>
      <c r="AB66" s="1117" t="s">
        <v>625</v>
      </c>
      <c r="AC66" s="1119" t="s">
        <v>625</v>
      </c>
      <c r="AD66" s="1119" t="s">
        <v>625</v>
      </c>
      <c r="AE66" s="1120">
        <v>-1900000</v>
      </c>
      <c r="AF66" s="1120">
        <v>-190000</v>
      </c>
      <c r="AG66" s="1117" t="s">
        <v>625</v>
      </c>
      <c r="AH66" s="1121" t="s">
        <v>4766</v>
      </c>
      <c r="AI66" s="1122" t="s">
        <v>4722</v>
      </c>
      <c r="AJ66" s="1122" t="s">
        <v>5093</v>
      </c>
    </row>
    <row r="67" spans="1:36" s="269" customFormat="1" ht="21.75" customHeight="1" outlineLevel="1">
      <c r="A67" s="1117" t="s">
        <v>4706</v>
      </c>
      <c r="B67" s="1117" t="s">
        <v>5131</v>
      </c>
      <c r="C67" s="1117" t="s">
        <v>4706</v>
      </c>
      <c r="D67" s="1117" t="s">
        <v>4706</v>
      </c>
      <c r="E67" s="1117" t="s">
        <v>5035</v>
      </c>
      <c r="F67" s="1117" t="s">
        <v>625</v>
      </c>
      <c r="G67" s="1117" t="s">
        <v>5036</v>
      </c>
      <c r="H67" s="1117" t="s">
        <v>5037</v>
      </c>
      <c r="I67" s="1117" t="s">
        <v>5038</v>
      </c>
      <c r="J67" s="1117" t="s">
        <v>4707</v>
      </c>
      <c r="K67" s="1117" t="s">
        <v>625</v>
      </c>
      <c r="L67" s="1117" t="s">
        <v>5039</v>
      </c>
      <c r="M67" s="1117" t="s">
        <v>3099</v>
      </c>
      <c r="N67" s="1117" t="s">
        <v>4854</v>
      </c>
      <c r="O67" s="1118">
        <v>1760000</v>
      </c>
      <c r="P67" s="1118">
        <v>1600000</v>
      </c>
      <c r="Q67" s="1118">
        <v>160000</v>
      </c>
      <c r="R67" s="1117" t="s">
        <v>4735</v>
      </c>
      <c r="S67" s="1117" t="s">
        <v>4736</v>
      </c>
      <c r="T67" s="1117" t="s">
        <v>4758</v>
      </c>
      <c r="U67" s="1117" t="s">
        <v>5130</v>
      </c>
      <c r="V67" s="1117" t="s">
        <v>4716</v>
      </c>
      <c r="W67" s="1117" t="s">
        <v>5041</v>
      </c>
      <c r="X67" s="1117" t="s">
        <v>4761</v>
      </c>
      <c r="Y67" s="1117" t="s">
        <v>4762</v>
      </c>
      <c r="Z67" s="1117" t="s">
        <v>4706</v>
      </c>
      <c r="AA67" s="1117" t="s">
        <v>4763</v>
      </c>
      <c r="AB67" s="1117" t="s">
        <v>625</v>
      </c>
      <c r="AC67" s="1119" t="s">
        <v>625</v>
      </c>
      <c r="AD67" s="1119" t="s">
        <v>625</v>
      </c>
      <c r="AE67" s="1120">
        <v>1600000</v>
      </c>
      <c r="AF67" s="1120">
        <v>160000</v>
      </c>
      <c r="AG67" s="1117" t="s">
        <v>625</v>
      </c>
      <c r="AH67" s="1121" t="s">
        <v>4766</v>
      </c>
      <c r="AI67" s="1122" t="s">
        <v>4722</v>
      </c>
      <c r="AJ67" s="1122" t="s">
        <v>5093</v>
      </c>
    </row>
    <row r="68" spans="1:36" s="269" customFormat="1" ht="21.75" customHeight="1" outlineLevel="1">
      <c r="A68" s="1117" t="s">
        <v>4706</v>
      </c>
      <c r="B68" s="1117" t="s">
        <v>5132</v>
      </c>
      <c r="C68" s="1117" t="s">
        <v>4840</v>
      </c>
      <c r="D68" s="1117" t="s">
        <v>4840</v>
      </c>
      <c r="E68" s="1117" t="s">
        <v>4907</v>
      </c>
      <c r="F68" s="1117" t="s">
        <v>625</v>
      </c>
      <c r="G68" s="1117" t="s">
        <v>4908</v>
      </c>
      <c r="H68" s="1117" t="s">
        <v>4909</v>
      </c>
      <c r="I68" s="1117" t="s">
        <v>4910</v>
      </c>
      <c r="J68" s="1117" t="s">
        <v>4707</v>
      </c>
      <c r="K68" s="1117" t="s">
        <v>625</v>
      </c>
      <c r="L68" s="1117" t="s">
        <v>2869</v>
      </c>
      <c r="M68" s="1117" t="s">
        <v>3099</v>
      </c>
      <c r="N68" s="1117" t="s">
        <v>4757</v>
      </c>
      <c r="O68" s="1118">
        <v>-440000</v>
      </c>
      <c r="P68" s="1118">
        <v>-400000</v>
      </c>
      <c r="Q68" s="1118">
        <v>-40000</v>
      </c>
      <c r="R68" s="1117" t="s">
        <v>4735</v>
      </c>
      <c r="S68" s="1117" t="s">
        <v>4736</v>
      </c>
      <c r="T68" s="1117" t="s">
        <v>4729</v>
      </c>
      <c r="U68" s="1117" t="s">
        <v>4911</v>
      </c>
      <c r="V68" s="1117" t="s">
        <v>4716</v>
      </c>
      <c r="W68" s="1117" t="s">
        <v>4912</v>
      </c>
      <c r="X68" s="1117" t="s">
        <v>4730</v>
      </c>
      <c r="Y68" s="1117" t="s">
        <v>4788</v>
      </c>
      <c r="Z68" s="1117" t="s">
        <v>4706</v>
      </c>
      <c r="AA68" s="1117" t="s">
        <v>4913</v>
      </c>
      <c r="AB68" s="1117" t="s">
        <v>625</v>
      </c>
      <c r="AC68" s="1119" t="s">
        <v>625</v>
      </c>
      <c r="AD68" s="1119" t="s">
        <v>625</v>
      </c>
      <c r="AE68" s="1120">
        <v>-400000</v>
      </c>
      <c r="AF68" s="1120">
        <v>-40000</v>
      </c>
      <c r="AG68" s="1117" t="s">
        <v>4914</v>
      </c>
      <c r="AH68" s="1121" t="s">
        <v>4766</v>
      </c>
      <c r="AI68" s="1122" t="s">
        <v>4722</v>
      </c>
      <c r="AJ68" s="1122" t="s">
        <v>5093</v>
      </c>
    </row>
    <row r="69" spans="1:36" s="269" customFormat="1" ht="21.75" customHeight="1" outlineLevel="1">
      <c r="A69" s="1117" t="s">
        <v>4706</v>
      </c>
      <c r="B69" s="1117" t="s">
        <v>5133</v>
      </c>
      <c r="C69" s="1117" t="s">
        <v>85</v>
      </c>
      <c r="D69" s="1117" t="s">
        <v>85</v>
      </c>
      <c r="E69" s="1117" t="s">
        <v>5035</v>
      </c>
      <c r="F69" s="1117" t="s">
        <v>625</v>
      </c>
      <c r="G69" s="1117" t="s">
        <v>5036</v>
      </c>
      <c r="H69" s="1117" t="s">
        <v>5037</v>
      </c>
      <c r="I69" s="1117" t="s">
        <v>5038</v>
      </c>
      <c r="J69" s="1117" t="s">
        <v>4707</v>
      </c>
      <c r="K69" s="1117" t="s">
        <v>625</v>
      </c>
      <c r="L69" s="1117" t="s">
        <v>5039</v>
      </c>
      <c r="M69" s="1117" t="s">
        <v>3099</v>
      </c>
      <c r="N69" s="1117" t="s">
        <v>4854</v>
      </c>
      <c r="O69" s="1118">
        <v>-1760000</v>
      </c>
      <c r="P69" s="1118">
        <v>-1600000</v>
      </c>
      <c r="Q69" s="1118">
        <v>-160000</v>
      </c>
      <c r="R69" s="1117" t="s">
        <v>4735</v>
      </c>
      <c r="S69" s="1117" t="s">
        <v>4736</v>
      </c>
      <c r="T69" s="1117" t="s">
        <v>4729</v>
      </c>
      <c r="U69" s="1117" t="s">
        <v>5040</v>
      </c>
      <c r="V69" s="1117" t="s">
        <v>4716</v>
      </c>
      <c r="W69" s="1117" t="s">
        <v>5041</v>
      </c>
      <c r="X69" s="1117" t="s">
        <v>4761</v>
      </c>
      <c r="Y69" s="1117" t="s">
        <v>4762</v>
      </c>
      <c r="Z69" s="1117" t="s">
        <v>4706</v>
      </c>
      <c r="AA69" s="1117" t="s">
        <v>4763</v>
      </c>
      <c r="AB69" s="1117" t="s">
        <v>625</v>
      </c>
      <c r="AC69" s="1119" t="s">
        <v>625</v>
      </c>
      <c r="AD69" s="1119" t="s">
        <v>625</v>
      </c>
      <c r="AE69" s="1120">
        <v>-1600000</v>
      </c>
      <c r="AF69" s="1120">
        <v>-160000</v>
      </c>
      <c r="AG69" s="1117" t="s">
        <v>625</v>
      </c>
      <c r="AH69" s="1121" t="s">
        <v>4766</v>
      </c>
      <c r="AI69" s="1122" t="s">
        <v>4722</v>
      </c>
      <c r="AJ69" s="1122" t="s">
        <v>5093</v>
      </c>
    </row>
    <row r="70" spans="1:36" s="269" customFormat="1" ht="21.75" customHeight="1" outlineLevel="1">
      <c r="A70" s="1117" t="s">
        <v>4706</v>
      </c>
      <c r="B70" s="1117" t="s">
        <v>5134</v>
      </c>
      <c r="C70" s="1117" t="s">
        <v>4826</v>
      </c>
      <c r="D70" s="1117" t="s">
        <v>4826</v>
      </c>
      <c r="E70" s="1117" t="s">
        <v>5135</v>
      </c>
      <c r="F70" s="1117" t="s">
        <v>625</v>
      </c>
      <c r="G70" s="1117" t="s">
        <v>5136</v>
      </c>
      <c r="H70" s="1117" t="s">
        <v>5137</v>
      </c>
      <c r="I70" s="1117" t="s">
        <v>5138</v>
      </c>
      <c r="J70" s="1117" t="s">
        <v>4707</v>
      </c>
      <c r="K70" s="1117" t="s">
        <v>625</v>
      </c>
      <c r="L70" s="1117" t="s">
        <v>4797</v>
      </c>
      <c r="M70" s="1117" t="s">
        <v>3099</v>
      </c>
      <c r="N70" s="1117" t="s">
        <v>4757</v>
      </c>
      <c r="O70" s="1118">
        <v>275000</v>
      </c>
      <c r="P70" s="1118">
        <v>250000</v>
      </c>
      <c r="Q70" s="1118">
        <v>25000</v>
      </c>
      <c r="R70" s="1117" t="s">
        <v>4735</v>
      </c>
      <c r="S70" s="1117" t="s">
        <v>4736</v>
      </c>
      <c r="T70" s="1117" t="s">
        <v>4729</v>
      </c>
      <c r="U70" s="1117" t="s">
        <v>5139</v>
      </c>
      <c r="V70" s="1117" t="s">
        <v>4716</v>
      </c>
      <c r="W70" s="1117" t="s">
        <v>5140</v>
      </c>
      <c r="X70" s="1117" t="s">
        <v>5141</v>
      </c>
      <c r="Y70" s="1117" t="s">
        <v>5142</v>
      </c>
      <c r="Z70" s="1117" t="s">
        <v>4706</v>
      </c>
      <c r="AA70" s="1117" t="s">
        <v>5143</v>
      </c>
      <c r="AB70" s="1117" t="s">
        <v>625</v>
      </c>
      <c r="AC70" s="1119" t="s">
        <v>625</v>
      </c>
      <c r="AD70" s="1119" t="s">
        <v>625</v>
      </c>
      <c r="AE70" s="1120">
        <v>250000</v>
      </c>
      <c r="AF70" s="1120">
        <v>25000</v>
      </c>
      <c r="AG70" s="1117" t="s">
        <v>5144</v>
      </c>
      <c r="AH70" s="1121" t="s">
        <v>4766</v>
      </c>
      <c r="AI70" s="1122" t="s">
        <v>4722</v>
      </c>
      <c r="AJ70" s="1122" t="s">
        <v>5145</v>
      </c>
    </row>
    <row r="71" spans="1:36" s="269" customFormat="1" ht="21.75" customHeight="1" outlineLevel="1">
      <c r="A71" s="1117" t="s">
        <v>4706</v>
      </c>
      <c r="B71" s="1117" t="s">
        <v>5146</v>
      </c>
      <c r="C71" s="1117" t="s">
        <v>4826</v>
      </c>
      <c r="D71" s="1117" t="s">
        <v>4826</v>
      </c>
      <c r="E71" s="1117" t="s">
        <v>5135</v>
      </c>
      <c r="F71" s="1117" t="s">
        <v>625</v>
      </c>
      <c r="G71" s="1117" t="s">
        <v>5136</v>
      </c>
      <c r="H71" s="1117" t="s">
        <v>5137</v>
      </c>
      <c r="I71" s="1117" t="s">
        <v>5138</v>
      </c>
      <c r="J71" s="1117" t="s">
        <v>4707</v>
      </c>
      <c r="K71" s="1117" t="s">
        <v>625</v>
      </c>
      <c r="L71" s="1117" t="s">
        <v>5147</v>
      </c>
      <c r="M71" s="1117" t="s">
        <v>3099</v>
      </c>
      <c r="N71" s="1117" t="s">
        <v>4757</v>
      </c>
      <c r="O71" s="1118">
        <v>-275000</v>
      </c>
      <c r="P71" s="1118">
        <v>-250000</v>
      </c>
      <c r="Q71" s="1118">
        <v>-25000</v>
      </c>
      <c r="R71" s="1117" t="s">
        <v>4735</v>
      </c>
      <c r="S71" s="1117" t="s">
        <v>4736</v>
      </c>
      <c r="T71" s="1117" t="s">
        <v>4729</v>
      </c>
      <c r="U71" s="1117" t="s">
        <v>5139</v>
      </c>
      <c r="V71" s="1117" t="s">
        <v>4716</v>
      </c>
      <c r="W71" s="1117" t="s">
        <v>5140</v>
      </c>
      <c r="X71" s="1117" t="s">
        <v>5141</v>
      </c>
      <c r="Y71" s="1117" t="s">
        <v>5142</v>
      </c>
      <c r="Z71" s="1117" t="s">
        <v>4706</v>
      </c>
      <c r="AA71" s="1117" t="s">
        <v>5143</v>
      </c>
      <c r="AB71" s="1117" t="s">
        <v>625</v>
      </c>
      <c r="AC71" s="1119" t="s">
        <v>625</v>
      </c>
      <c r="AD71" s="1119" t="s">
        <v>625</v>
      </c>
      <c r="AE71" s="1120">
        <v>-250000</v>
      </c>
      <c r="AF71" s="1120">
        <v>-25000</v>
      </c>
      <c r="AG71" s="1117" t="s">
        <v>5144</v>
      </c>
      <c r="AH71" s="1121" t="s">
        <v>4766</v>
      </c>
      <c r="AI71" s="1122" t="s">
        <v>4722</v>
      </c>
      <c r="AJ71" s="1122" t="s">
        <v>5145</v>
      </c>
    </row>
    <row r="72" spans="1:36" s="269" customFormat="1" ht="21.75" customHeight="1" outlineLevel="1">
      <c r="A72" s="1117" t="s">
        <v>4706</v>
      </c>
      <c r="B72" s="1117" t="s">
        <v>5148</v>
      </c>
      <c r="C72" s="1117" t="s">
        <v>4826</v>
      </c>
      <c r="D72" s="1117" t="s">
        <v>4826</v>
      </c>
      <c r="E72" s="1117" t="s">
        <v>5135</v>
      </c>
      <c r="F72" s="1117" t="s">
        <v>625</v>
      </c>
      <c r="G72" s="1117" t="s">
        <v>5136</v>
      </c>
      <c r="H72" s="1117" t="s">
        <v>5137</v>
      </c>
      <c r="I72" s="1117" t="s">
        <v>5138</v>
      </c>
      <c r="J72" s="1117" t="s">
        <v>4707</v>
      </c>
      <c r="K72" s="1117" t="s">
        <v>625</v>
      </c>
      <c r="L72" s="1117" t="s">
        <v>4797</v>
      </c>
      <c r="M72" s="1117" t="s">
        <v>3099</v>
      </c>
      <c r="N72" s="1117" t="s">
        <v>4757</v>
      </c>
      <c r="O72" s="1118">
        <v>275000</v>
      </c>
      <c r="P72" s="1118">
        <v>250000</v>
      </c>
      <c r="Q72" s="1118">
        <v>25000</v>
      </c>
      <c r="R72" s="1117" t="s">
        <v>4735</v>
      </c>
      <c r="S72" s="1117" t="s">
        <v>4736</v>
      </c>
      <c r="T72" s="1117" t="s">
        <v>4729</v>
      </c>
      <c r="U72" s="1117" t="s">
        <v>5149</v>
      </c>
      <c r="V72" s="1117" t="s">
        <v>4716</v>
      </c>
      <c r="W72" s="1117" t="s">
        <v>5140</v>
      </c>
      <c r="X72" s="1117" t="s">
        <v>5141</v>
      </c>
      <c r="Y72" s="1117" t="s">
        <v>5142</v>
      </c>
      <c r="Z72" s="1117" t="s">
        <v>4706</v>
      </c>
      <c r="AA72" s="1117" t="s">
        <v>5150</v>
      </c>
      <c r="AB72" s="1117" t="s">
        <v>625</v>
      </c>
      <c r="AC72" s="1119" t="s">
        <v>625</v>
      </c>
      <c r="AD72" s="1119" t="s">
        <v>625</v>
      </c>
      <c r="AE72" s="1120">
        <v>250000</v>
      </c>
      <c r="AF72" s="1120">
        <v>25000</v>
      </c>
      <c r="AG72" s="1117" t="s">
        <v>5151</v>
      </c>
      <c r="AH72" s="1121" t="s">
        <v>4766</v>
      </c>
      <c r="AI72" s="1122" t="s">
        <v>4722</v>
      </c>
      <c r="AJ72" s="1122" t="s">
        <v>5145</v>
      </c>
    </row>
    <row r="73" spans="1:36" s="269" customFormat="1" ht="21.75" customHeight="1" outlineLevel="1">
      <c r="A73" s="1117" t="s">
        <v>4706</v>
      </c>
      <c r="B73" s="1117" t="s">
        <v>5152</v>
      </c>
      <c r="C73" s="1117" t="s">
        <v>4826</v>
      </c>
      <c r="D73" s="1117" t="s">
        <v>4826</v>
      </c>
      <c r="E73" s="1117" t="s">
        <v>5135</v>
      </c>
      <c r="F73" s="1117" t="s">
        <v>625</v>
      </c>
      <c r="G73" s="1117" t="s">
        <v>5136</v>
      </c>
      <c r="H73" s="1117" t="s">
        <v>5137</v>
      </c>
      <c r="I73" s="1117" t="s">
        <v>5138</v>
      </c>
      <c r="J73" s="1117" t="s">
        <v>4707</v>
      </c>
      <c r="K73" s="1117" t="s">
        <v>625</v>
      </c>
      <c r="L73" s="1117" t="s">
        <v>5147</v>
      </c>
      <c r="M73" s="1117" t="s">
        <v>3099</v>
      </c>
      <c r="N73" s="1117" t="s">
        <v>4757</v>
      </c>
      <c r="O73" s="1118">
        <v>-275000</v>
      </c>
      <c r="P73" s="1118">
        <v>-250000</v>
      </c>
      <c r="Q73" s="1118">
        <v>-25000</v>
      </c>
      <c r="R73" s="1117" t="s">
        <v>4735</v>
      </c>
      <c r="S73" s="1117" t="s">
        <v>4736</v>
      </c>
      <c r="T73" s="1117" t="s">
        <v>4729</v>
      </c>
      <c r="U73" s="1117" t="s">
        <v>5149</v>
      </c>
      <c r="V73" s="1117" t="s">
        <v>4716</v>
      </c>
      <c r="W73" s="1117" t="s">
        <v>5140</v>
      </c>
      <c r="X73" s="1117" t="s">
        <v>5141</v>
      </c>
      <c r="Y73" s="1117" t="s">
        <v>5142</v>
      </c>
      <c r="Z73" s="1117" t="s">
        <v>4706</v>
      </c>
      <c r="AA73" s="1117" t="s">
        <v>5150</v>
      </c>
      <c r="AB73" s="1117" t="s">
        <v>625</v>
      </c>
      <c r="AC73" s="1119" t="s">
        <v>625</v>
      </c>
      <c r="AD73" s="1119" t="s">
        <v>625</v>
      </c>
      <c r="AE73" s="1120">
        <v>-250000</v>
      </c>
      <c r="AF73" s="1120">
        <v>-25000</v>
      </c>
      <c r="AG73" s="1117" t="s">
        <v>5151</v>
      </c>
      <c r="AH73" s="1121" t="s">
        <v>4766</v>
      </c>
      <c r="AI73" s="1122" t="s">
        <v>4722</v>
      </c>
      <c r="AJ73" s="1122" t="s">
        <v>5145</v>
      </c>
    </row>
    <row r="74" spans="1:36" s="269" customFormat="1" ht="21.75" customHeight="1" outlineLevel="1">
      <c r="A74" s="1117" t="s">
        <v>4706</v>
      </c>
      <c r="B74" s="1117" t="s">
        <v>5153</v>
      </c>
      <c r="C74" s="1117" t="s">
        <v>5154</v>
      </c>
      <c r="D74" s="1117" t="s">
        <v>5154</v>
      </c>
      <c r="E74" s="1117" t="s">
        <v>4907</v>
      </c>
      <c r="F74" s="1117" t="s">
        <v>625</v>
      </c>
      <c r="G74" s="1117" t="s">
        <v>4908</v>
      </c>
      <c r="H74" s="1117" t="s">
        <v>4909</v>
      </c>
      <c r="I74" s="1117" t="s">
        <v>4910</v>
      </c>
      <c r="J74" s="1117" t="s">
        <v>4707</v>
      </c>
      <c r="K74" s="1117" t="s">
        <v>625</v>
      </c>
      <c r="L74" s="1117" t="s">
        <v>2869</v>
      </c>
      <c r="M74" s="1117" t="s">
        <v>3099</v>
      </c>
      <c r="N74" s="1117" t="s">
        <v>4757</v>
      </c>
      <c r="O74" s="1118">
        <v>440000</v>
      </c>
      <c r="P74" s="1118">
        <v>400000</v>
      </c>
      <c r="Q74" s="1118">
        <v>40000</v>
      </c>
      <c r="R74" s="1117" t="s">
        <v>78</v>
      </c>
      <c r="S74" s="1117" t="s">
        <v>4713</v>
      </c>
      <c r="T74" s="1117" t="s">
        <v>4729</v>
      </c>
      <c r="U74" s="1117" t="s">
        <v>5155</v>
      </c>
      <c r="V74" s="1117" t="s">
        <v>4716</v>
      </c>
      <c r="W74" s="1117" t="s">
        <v>4912</v>
      </c>
      <c r="X74" s="1117" t="s">
        <v>4730</v>
      </c>
      <c r="Y74" s="1117" t="s">
        <v>4788</v>
      </c>
      <c r="Z74" s="1117" t="s">
        <v>4706</v>
      </c>
      <c r="AA74" s="1117" t="s">
        <v>4913</v>
      </c>
      <c r="AB74" s="1117" t="s">
        <v>625</v>
      </c>
      <c r="AC74" s="1119" t="s">
        <v>625</v>
      </c>
      <c r="AD74" s="1119" t="s">
        <v>625</v>
      </c>
      <c r="AE74" s="1120">
        <v>400000</v>
      </c>
      <c r="AF74" s="1120">
        <v>40000</v>
      </c>
      <c r="AG74" s="1117" t="s">
        <v>4914</v>
      </c>
      <c r="AH74" s="1121" t="s">
        <v>4766</v>
      </c>
      <c r="AI74" s="1122" t="s">
        <v>4722</v>
      </c>
      <c r="AJ74" s="1122" t="s">
        <v>5093</v>
      </c>
    </row>
    <row r="75" spans="1:36" s="269" customFormat="1" ht="21.75" customHeight="1" outlineLevel="1">
      <c r="A75" s="1117" t="s">
        <v>4706</v>
      </c>
      <c r="B75" s="1117" t="s">
        <v>5156</v>
      </c>
      <c r="C75" s="1117" t="s">
        <v>5154</v>
      </c>
      <c r="D75" s="1117" t="s">
        <v>5154</v>
      </c>
      <c r="E75" s="1117" t="s">
        <v>5103</v>
      </c>
      <c r="F75" s="1117" t="s">
        <v>625</v>
      </c>
      <c r="G75" s="1117" t="s">
        <v>2683</v>
      </c>
      <c r="H75" s="1117" t="s">
        <v>5104</v>
      </c>
      <c r="I75" s="1117" t="s">
        <v>5105</v>
      </c>
      <c r="J75" s="1117" t="s">
        <v>4707</v>
      </c>
      <c r="K75" s="1117" t="s">
        <v>625</v>
      </c>
      <c r="L75" s="1117" t="s">
        <v>2869</v>
      </c>
      <c r="M75" s="1117" t="s">
        <v>3099</v>
      </c>
      <c r="N75" s="1117" t="s">
        <v>5106</v>
      </c>
      <c r="O75" s="1118">
        <v>385000</v>
      </c>
      <c r="P75" s="1118">
        <v>350000</v>
      </c>
      <c r="Q75" s="1118">
        <v>35000</v>
      </c>
      <c r="R75" s="1117" t="s">
        <v>78</v>
      </c>
      <c r="S75" s="1117" t="s">
        <v>4713</v>
      </c>
      <c r="T75" s="1117" t="s">
        <v>4729</v>
      </c>
      <c r="U75" s="1117" t="s">
        <v>625</v>
      </c>
      <c r="V75" s="1117" t="s">
        <v>4716</v>
      </c>
      <c r="W75" s="1117" t="s">
        <v>5107</v>
      </c>
      <c r="X75" s="1117" t="s">
        <v>625</v>
      </c>
      <c r="Y75" s="1117" t="s">
        <v>625</v>
      </c>
      <c r="Z75" s="1117" t="s">
        <v>4706</v>
      </c>
      <c r="AA75" s="1117" t="s">
        <v>5108</v>
      </c>
      <c r="AB75" s="1117" t="s">
        <v>625</v>
      </c>
      <c r="AC75" s="1119" t="s">
        <v>625</v>
      </c>
      <c r="AD75" s="1119" t="s">
        <v>625</v>
      </c>
      <c r="AE75" s="1120">
        <v>350000</v>
      </c>
      <c r="AF75" s="1120">
        <v>35000</v>
      </c>
      <c r="AG75" s="1117" t="s">
        <v>625</v>
      </c>
      <c r="AH75" s="1121" t="s">
        <v>4957</v>
      </c>
      <c r="AI75" s="1122" t="s">
        <v>4722</v>
      </c>
      <c r="AJ75" s="1122"/>
    </row>
    <row r="76" spans="1:36" s="269" customFormat="1" ht="21.75" customHeight="1" outlineLevel="1">
      <c r="A76" s="1117" t="s">
        <v>4706</v>
      </c>
      <c r="B76" s="1117" t="s">
        <v>5157</v>
      </c>
      <c r="C76" s="1117" t="s">
        <v>4801</v>
      </c>
      <c r="D76" s="1117" t="s">
        <v>4801</v>
      </c>
      <c r="E76" s="1117" t="s">
        <v>5135</v>
      </c>
      <c r="F76" s="1117" t="s">
        <v>625</v>
      </c>
      <c r="G76" s="1117" t="s">
        <v>5136</v>
      </c>
      <c r="H76" s="1117" t="s">
        <v>5137</v>
      </c>
      <c r="I76" s="1117" t="s">
        <v>5138</v>
      </c>
      <c r="J76" s="1117" t="s">
        <v>4707</v>
      </c>
      <c r="K76" s="1117" t="s">
        <v>625</v>
      </c>
      <c r="L76" s="1117" t="s">
        <v>5147</v>
      </c>
      <c r="M76" s="1117" t="s">
        <v>3099</v>
      </c>
      <c r="N76" s="1117" t="s">
        <v>4757</v>
      </c>
      <c r="O76" s="1118">
        <v>275000</v>
      </c>
      <c r="P76" s="1118">
        <v>250000</v>
      </c>
      <c r="Q76" s="1118">
        <v>25000</v>
      </c>
      <c r="R76" s="1117" t="s">
        <v>78</v>
      </c>
      <c r="S76" s="1117" t="s">
        <v>4713</v>
      </c>
      <c r="T76" s="1117" t="s">
        <v>4729</v>
      </c>
      <c r="U76" s="1117" t="s">
        <v>625</v>
      </c>
      <c r="V76" s="1117" t="s">
        <v>4716</v>
      </c>
      <c r="W76" s="1117" t="s">
        <v>5140</v>
      </c>
      <c r="X76" s="1117" t="s">
        <v>5141</v>
      </c>
      <c r="Y76" s="1117" t="s">
        <v>5142</v>
      </c>
      <c r="Z76" s="1117" t="s">
        <v>4706</v>
      </c>
      <c r="AA76" s="1117" t="s">
        <v>5150</v>
      </c>
      <c r="AB76" s="1117" t="s">
        <v>625</v>
      </c>
      <c r="AC76" s="1119" t="s">
        <v>625</v>
      </c>
      <c r="AD76" s="1119" t="s">
        <v>625</v>
      </c>
      <c r="AE76" s="1120">
        <v>250000</v>
      </c>
      <c r="AF76" s="1120">
        <v>25000</v>
      </c>
      <c r="AG76" s="1117" t="s">
        <v>5151</v>
      </c>
      <c r="AH76" s="1121" t="s">
        <v>4957</v>
      </c>
      <c r="AI76" s="1122" t="s">
        <v>4722</v>
      </c>
      <c r="AJ76" s="1122"/>
    </row>
    <row r="77" spans="1:36" s="269" customFormat="1" ht="21.75" customHeight="1" outlineLevel="1">
      <c r="A77" s="1117" t="s">
        <v>4706</v>
      </c>
      <c r="B77" s="1117" t="s">
        <v>5158</v>
      </c>
      <c r="C77" s="1117" t="s">
        <v>4801</v>
      </c>
      <c r="D77" s="1117" t="s">
        <v>4801</v>
      </c>
      <c r="E77" s="1117" t="s">
        <v>5135</v>
      </c>
      <c r="F77" s="1117" t="s">
        <v>625</v>
      </c>
      <c r="G77" s="1117" t="s">
        <v>5136</v>
      </c>
      <c r="H77" s="1117" t="s">
        <v>5137</v>
      </c>
      <c r="I77" s="1117" t="s">
        <v>5138</v>
      </c>
      <c r="J77" s="1117" t="s">
        <v>4707</v>
      </c>
      <c r="K77" s="1117" t="s">
        <v>625</v>
      </c>
      <c r="L77" s="1117" t="s">
        <v>5147</v>
      </c>
      <c r="M77" s="1117" t="s">
        <v>3099</v>
      </c>
      <c r="N77" s="1117" t="s">
        <v>4757</v>
      </c>
      <c r="O77" s="1118">
        <v>275000</v>
      </c>
      <c r="P77" s="1118">
        <v>250000</v>
      </c>
      <c r="Q77" s="1118">
        <v>25000</v>
      </c>
      <c r="R77" s="1117" t="s">
        <v>78</v>
      </c>
      <c r="S77" s="1117" t="s">
        <v>4713</v>
      </c>
      <c r="T77" s="1117" t="s">
        <v>4729</v>
      </c>
      <c r="U77" s="1117" t="s">
        <v>625</v>
      </c>
      <c r="V77" s="1117" t="s">
        <v>4716</v>
      </c>
      <c r="W77" s="1117" t="s">
        <v>5140</v>
      </c>
      <c r="X77" s="1117" t="s">
        <v>5141</v>
      </c>
      <c r="Y77" s="1117" t="s">
        <v>5142</v>
      </c>
      <c r="Z77" s="1117" t="s">
        <v>4706</v>
      </c>
      <c r="AA77" s="1117" t="s">
        <v>5143</v>
      </c>
      <c r="AB77" s="1117" t="s">
        <v>625</v>
      </c>
      <c r="AC77" s="1119" t="s">
        <v>625</v>
      </c>
      <c r="AD77" s="1119" t="s">
        <v>625</v>
      </c>
      <c r="AE77" s="1120">
        <v>250000</v>
      </c>
      <c r="AF77" s="1120">
        <v>25000</v>
      </c>
      <c r="AG77" s="1117" t="s">
        <v>5144</v>
      </c>
      <c r="AH77" s="1121" t="s">
        <v>4957</v>
      </c>
      <c r="AI77" s="1122" t="s">
        <v>4722</v>
      </c>
      <c r="AJ77" s="1122"/>
    </row>
    <row r="78" spans="1:36" s="269" customFormat="1" ht="21.75" customHeight="1" outlineLevel="1">
      <c r="A78" s="1117" t="s">
        <v>5159</v>
      </c>
      <c r="B78" s="1117" t="s">
        <v>5160</v>
      </c>
      <c r="C78" s="1117" t="s">
        <v>4840</v>
      </c>
      <c r="D78" s="1117" t="s">
        <v>4840</v>
      </c>
      <c r="E78" s="1117" t="s">
        <v>5072</v>
      </c>
      <c r="F78" s="1117" t="s">
        <v>625</v>
      </c>
      <c r="G78" s="1117" t="s">
        <v>5073</v>
      </c>
      <c r="H78" s="1117" t="s">
        <v>5074</v>
      </c>
      <c r="I78" s="1117" t="s">
        <v>5075</v>
      </c>
      <c r="J78" s="1117" t="s">
        <v>4707</v>
      </c>
      <c r="K78" s="1117" t="s">
        <v>625</v>
      </c>
      <c r="L78" s="1117" t="s">
        <v>5076</v>
      </c>
      <c r="M78" s="1117" t="s">
        <v>3099</v>
      </c>
      <c r="N78" s="1117" t="s">
        <v>5077</v>
      </c>
      <c r="O78" s="1118">
        <v>-55000</v>
      </c>
      <c r="P78" s="1118">
        <v>-50000</v>
      </c>
      <c r="Q78" s="1118">
        <v>-5000</v>
      </c>
      <c r="R78" s="1117" t="s">
        <v>78</v>
      </c>
      <c r="S78" s="1117" t="s">
        <v>4713</v>
      </c>
      <c r="T78" s="1117" t="s">
        <v>4729</v>
      </c>
      <c r="U78" s="1117" t="s">
        <v>625</v>
      </c>
      <c r="V78" s="1117" t="s">
        <v>4716</v>
      </c>
      <c r="W78" s="1117" t="s">
        <v>5078</v>
      </c>
      <c r="X78" s="1117" t="s">
        <v>625</v>
      </c>
      <c r="Y78" s="1117" t="s">
        <v>625</v>
      </c>
      <c r="Z78" s="1117" t="s">
        <v>5159</v>
      </c>
      <c r="AA78" s="1117" t="s">
        <v>5079</v>
      </c>
      <c r="AB78" s="1117" t="s">
        <v>625</v>
      </c>
      <c r="AC78" s="1119" t="s">
        <v>625</v>
      </c>
      <c r="AD78" s="1119" t="s">
        <v>625</v>
      </c>
      <c r="AE78" s="1120">
        <v>-50000</v>
      </c>
      <c r="AF78" s="1120">
        <v>-5000</v>
      </c>
      <c r="AG78" s="1117" t="s">
        <v>625</v>
      </c>
      <c r="AH78" s="1121" t="s">
        <v>4766</v>
      </c>
      <c r="AI78" s="1122" t="s">
        <v>4722</v>
      </c>
      <c r="AJ78" s="1122" t="s">
        <v>5093</v>
      </c>
    </row>
    <row r="79" spans="1:36" s="269" customFormat="1" ht="21.75" customHeight="1" outlineLevel="1">
      <c r="A79" s="1117" t="s">
        <v>5159</v>
      </c>
      <c r="B79" s="1117" t="s">
        <v>5161</v>
      </c>
      <c r="C79" s="1117" t="s">
        <v>4840</v>
      </c>
      <c r="D79" s="1117" t="s">
        <v>4840</v>
      </c>
      <c r="E79" s="1117" t="s">
        <v>5072</v>
      </c>
      <c r="F79" s="1117" t="s">
        <v>625</v>
      </c>
      <c r="G79" s="1117" t="s">
        <v>5073</v>
      </c>
      <c r="H79" s="1117" t="s">
        <v>5074</v>
      </c>
      <c r="I79" s="1117" t="s">
        <v>5075</v>
      </c>
      <c r="J79" s="1117" t="s">
        <v>4707</v>
      </c>
      <c r="K79" s="1117" t="s">
        <v>625</v>
      </c>
      <c r="L79" s="1117" t="s">
        <v>5076</v>
      </c>
      <c r="M79" s="1117" t="s">
        <v>3099</v>
      </c>
      <c r="N79" s="1117" t="s">
        <v>5162</v>
      </c>
      <c r="O79" s="1118">
        <v>-132000</v>
      </c>
      <c r="P79" s="1118">
        <v>-120000</v>
      </c>
      <c r="Q79" s="1118">
        <v>-12000</v>
      </c>
      <c r="R79" s="1117" t="s">
        <v>78</v>
      </c>
      <c r="S79" s="1117" t="s">
        <v>4713</v>
      </c>
      <c r="T79" s="1117" t="s">
        <v>4729</v>
      </c>
      <c r="U79" s="1117" t="s">
        <v>625</v>
      </c>
      <c r="V79" s="1117" t="s">
        <v>4716</v>
      </c>
      <c r="W79" s="1117" t="s">
        <v>5078</v>
      </c>
      <c r="X79" s="1117" t="s">
        <v>625</v>
      </c>
      <c r="Y79" s="1117" t="s">
        <v>625</v>
      </c>
      <c r="Z79" s="1117" t="s">
        <v>5159</v>
      </c>
      <c r="AA79" s="1117" t="s">
        <v>5081</v>
      </c>
      <c r="AB79" s="1117" t="s">
        <v>625</v>
      </c>
      <c r="AC79" s="1119" t="s">
        <v>625</v>
      </c>
      <c r="AD79" s="1119" t="s">
        <v>625</v>
      </c>
      <c r="AE79" s="1120">
        <v>-120000</v>
      </c>
      <c r="AF79" s="1120">
        <v>-12000</v>
      </c>
      <c r="AG79" s="1117" t="s">
        <v>625</v>
      </c>
      <c r="AH79" s="1121" t="s">
        <v>4766</v>
      </c>
      <c r="AI79" s="1122" t="s">
        <v>4722</v>
      </c>
      <c r="AJ79" s="1122" t="s">
        <v>5093</v>
      </c>
    </row>
    <row r="80" spans="1:36" s="269" customFormat="1" ht="21.75" customHeight="1" outlineLevel="1">
      <c r="A80" s="1117" t="s">
        <v>5159</v>
      </c>
      <c r="B80" s="1117" t="s">
        <v>5163</v>
      </c>
      <c r="C80" s="1117" t="s">
        <v>4840</v>
      </c>
      <c r="D80" s="1117" t="s">
        <v>4840</v>
      </c>
      <c r="E80" s="1117" t="s">
        <v>4916</v>
      </c>
      <c r="F80" s="1117" t="s">
        <v>625</v>
      </c>
      <c r="G80" s="1117" t="s">
        <v>4917</v>
      </c>
      <c r="H80" s="1117" t="s">
        <v>4918</v>
      </c>
      <c r="I80" s="1117" t="s">
        <v>4919</v>
      </c>
      <c r="J80" s="1117" t="s">
        <v>4707</v>
      </c>
      <c r="K80" s="1117" t="s">
        <v>625</v>
      </c>
      <c r="L80" s="1117" t="s">
        <v>2869</v>
      </c>
      <c r="M80" s="1117" t="s">
        <v>3099</v>
      </c>
      <c r="N80" s="1117" t="s">
        <v>4920</v>
      </c>
      <c r="O80" s="1118">
        <v>-229504</v>
      </c>
      <c r="P80" s="1118">
        <v>-208640</v>
      </c>
      <c r="Q80" s="1118">
        <v>-20864</v>
      </c>
      <c r="R80" s="1117" t="s">
        <v>4735</v>
      </c>
      <c r="S80" s="1117" t="s">
        <v>4736</v>
      </c>
      <c r="T80" s="1117" t="s">
        <v>4729</v>
      </c>
      <c r="U80" s="1117" t="s">
        <v>5164</v>
      </c>
      <c r="V80" s="1117" t="s">
        <v>4716</v>
      </c>
      <c r="W80" s="1117" t="s">
        <v>4922</v>
      </c>
      <c r="X80" s="1117" t="s">
        <v>4730</v>
      </c>
      <c r="Y80" s="1117" t="s">
        <v>625</v>
      </c>
      <c r="Z80" s="1117" t="s">
        <v>5159</v>
      </c>
      <c r="AA80" s="1117" t="s">
        <v>4923</v>
      </c>
      <c r="AB80" s="1117" t="s">
        <v>4924</v>
      </c>
      <c r="AC80" s="1119" t="s">
        <v>5125</v>
      </c>
      <c r="AD80" s="1119" t="s">
        <v>4925</v>
      </c>
      <c r="AE80" s="1120">
        <v>-208640</v>
      </c>
      <c r="AF80" s="1120">
        <v>-20864</v>
      </c>
      <c r="AG80" s="1117" t="s">
        <v>625</v>
      </c>
      <c r="AH80" s="1121" t="s">
        <v>4766</v>
      </c>
      <c r="AI80" s="1122" t="s">
        <v>4722</v>
      </c>
      <c r="AJ80" s="1122" t="s">
        <v>5093</v>
      </c>
    </row>
    <row r="81" spans="1:36" s="269" customFormat="1" ht="21.75" customHeight="1" outlineLevel="1">
      <c r="A81" s="1117" t="s">
        <v>5159</v>
      </c>
      <c r="B81" s="1117" t="s">
        <v>5165</v>
      </c>
      <c r="C81" s="1117" t="s">
        <v>4840</v>
      </c>
      <c r="D81" s="1117" t="s">
        <v>4840</v>
      </c>
      <c r="E81" s="1117" t="s">
        <v>4916</v>
      </c>
      <c r="F81" s="1117" t="s">
        <v>625</v>
      </c>
      <c r="G81" s="1117" t="s">
        <v>4917</v>
      </c>
      <c r="H81" s="1117" t="s">
        <v>4918</v>
      </c>
      <c r="I81" s="1117" t="s">
        <v>4919</v>
      </c>
      <c r="J81" s="1117" t="s">
        <v>4707</v>
      </c>
      <c r="K81" s="1117" t="s">
        <v>625</v>
      </c>
      <c r="L81" s="1117" t="s">
        <v>2869</v>
      </c>
      <c r="M81" s="1117" t="s">
        <v>3099</v>
      </c>
      <c r="N81" s="1117" t="s">
        <v>4920</v>
      </c>
      <c r="O81" s="1118">
        <v>-200464</v>
      </c>
      <c r="P81" s="1118">
        <v>-182240</v>
      </c>
      <c r="Q81" s="1118">
        <v>-18224</v>
      </c>
      <c r="R81" s="1117" t="s">
        <v>4735</v>
      </c>
      <c r="S81" s="1117" t="s">
        <v>4736</v>
      </c>
      <c r="T81" s="1117" t="s">
        <v>4729</v>
      </c>
      <c r="U81" s="1117" t="s">
        <v>5166</v>
      </c>
      <c r="V81" s="1117" t="s">
        <v>4716</v>
      </c>
      <c r="W81" s="1117" t="s">
        <v>4922</v>
      </c>
      <c r="X81" s="1117" t="s">
        <v>4730</v>
      </c>
      <c r="Y81" s="1117" t="s">
        <v>625</v>
      </c>
      <c r="Z81" s="1117" t="s">
        <v>5159</v>
      </c>
      <c r="AA81" s="1117" t="s">
        <v>4927</v>
      </c>
      <c r="AB81" s="1117" t="s">
        <v>4924</v>
      </c>
      <c r="AC81" s="1119" t="s">
        <v>5125</v>
      </c>
      <c r="AD81" s="1119" t="s">
        <v>4928</v>
      </c>
      <c r="AE81" s="1120">
        <v>-182240</v>
      </c>
      <c r="AF81" s="1120">
        <v>-18224</v>
      </c>
      <c r="AG81" s="1117" t="s">
        <v>625</v>
      </c>
      <c r="AH81" s="1121" t="s">
        <v>4766</v>
      </c>
      <c r="AI81" s="1122" t="s">
        <v>4722</v>
      </c>
      <c r="AJ81" s="1122" t="s">
        <v>5093</v>
      </c>
    </row>
    <row r="82" spans="1:36" s="269" customFormat="1" ht="21.75" customHeight="1" outlineLevel="1">
      <c r="A82" s="1117" t="s">
        <v>5159</v>
      </c>
      <c r="B82" s="1117" t="s">
        <v>5167</v>
      </c>
      <c r="C82" s="1117" t="s">
        <v>5154</v>
      </c>
      <c r="D82" s="1117" t="s">
        <v>5154</v>
      </c>
      <c r="E82" s="1117" t="s">
        <v>5072</v>
      </c>
      <c r="F82" s="1117" t="s">
        <v>625</v>
      </c>
      <c r="G82" s="1117" t="s">
        <v>5073</v>
      </c>
      <c r="H82" s="1117" t="s">
        <v>5074</v>
      </c>
      <c r="I82" s="1117" t="s">
        <v>625</v>
      </c>
      <c r="J82" s="1117" t="s">
        <v>4707</v>
      </c>
      <c r="K82" s="1117" t="s">
        <v>625</v>
      </c>
      <c r="L82" s="1117" t="s">
        <v>5076</v>
      </c>
      <c r="M82" s="1117" t="s">
        <v>3099</v>
      </c>
      <c r="N82" s="1117" t="s">
        <v>625</v>
      </c>
      <c r="O82" s="1118">
        <v>55000</v>
      </c>
      <c r="P82" s="1118">
        <v>50000</v>
      </c>
      <c r="Q82" s="1118">
        <v>5000</v>
      </c>
      <c r="R82" s="1117" t="s">
        <v>78</v>
      </c>
      <c r="S82" s="1117" t="s">
        <v>4713</v>
      </c>
      <c r="T82" s="1117" t="s">
        <v>4729</v>
      </c>
      <c r="U82" s="1117" t="s">
        <v>625</v>
      </c>
      <c r="V82" s="1117" t="s">
        <v>4716</v>
      </c>
      <c r="W82" s="1117" t="s">
        <v>625</v>
      </c>
      <c r="X82" s="1117" t="s">
        <v>625</v>
      </c>
      <c r="Y82" s="1117" t="s">
        <v>625</v>
      </c>
      <c r="Z82" s="1117" t="s">
        <v>5159</v>
      </c>
      <c r="AA82" s="1117" t="s">
        <v>5079</v>
      </c>
      <c r="AB82" s="1117" t="s">
        <v>625</v>
      </c>
      <c r="AC82" s="1119" t="s">
        <v>625</v>
      </c>
      <c r="AD82" s="1119" t="s">
        <v>625</v>
      </c>
      <c r="AE82" s="1120">
        <v>50000</v>
      </c>
      <c r="AF82" s="1120">
        <v>5000</v>
      </c>
      <c r="AG82" s="1117" t="s">
        <v>625</v>
      </c>
      <c r="AH82" s="1121" t="s">
        <v>4766</v>
      </c>
      <c r="AI82" s="1122" t="s">
        <v>4722</v>
      </c>
      <c r="AJ82" s="1122" t="s">
        <v>5093</v>
      </c>
    </row>
    <row r="83" spans="1:36" s="269" customFormat="1" ht="21.75" customHeight="1" outlineLevel="1">
      <c r="A83" s="1117" t="s">
        <v>5159</v>
      </c>
      <c r="B83" s="1117" t="s">
        <v>5168</v>
      </c>
      <c r="C83" s="1117" t="s">
        <v>5154</v>
      </c>
      <c r="D83" s="1117" t="s">
        <v>5154</v>
      </c>
      <c r="E83" s="1117" t="s">
        <v>5072</v>
      </c>
      <c r="F83" s="1117" t="s">
        <v>625</v>
      </c>
      <c r="G83" s="1117" t="s">
        <v>5073</v>
      </c>
      <c r="H83" s="1117" t="s">
        <v>5074</v>
      </c>
      <c r="I83" s="1117" t="s">
        <v>625</v>
      </c>
      <c r="J83" s="1117" t="s">
        <v>4707</v>
      </c>
      <c r="K83" s="1117" t="s">
        <v>625</v>
      </c>
      <c r="L83" s="1117" t="s">
        <v>5076</v>
      </c>
      <c r="M83" s="1117" t="s">
        <v>3099</v>
      </c>
      <c r="N83" s="1117" t="s">
        <v>625</v>
      </c>
      <c r="O83" s="1118">
        <v>132000</v>
      </c>
      <c r="P83" s="1118">
        <v>120000</v>
      </c>
      <c r="Q83" s="1118">
        <v>12000</v>
      </c>
      <c r="R83" s="1117" t="s">
        <v>78</v>
      </c>
      <c r="S83" s="1117" t="s">
        <v>4713</v>
      </c>
      <c r="T83" s="1117" t="s">
        <v>4729</v>
      </c>
      <c r="U83" s="1117" t="s">
        <v>625</v>
      </c>
      <c r="V83" s="1117" t="s">
        <v>4716</v>
      </c>
      <c r="W83" s="1117" t="s">
        <v>625</v>
      </c>
      <c r="X83" s="1117" t="s">
        <v>625</v>
      </c>
      <c r="Y83" s="1117" t="s">
        <v>625</v>
      </c>
      <c r="Z83" s="1117" t="s">
        <v>5159</v>
      </c>
      <c r="AA83" s="1117" t="s">
        <v>5081</v>
      </c>
      <c r="AB83" s="1117" t="s">
        <v>625</v>
      </c>
      <c r="AC83" s="1119" t="s">
        <v>625</v>
      </c>
      <c r="AD83" s="1119" t="s">
        <v>625</v>
      </c>
      <c r="AE83" s="1120">
        <v>120000</v>
      </c>
      <c r="AF83" s="1120">
        <v>12000</v>
      </c>
      <c r="AG83" s="1117" t="s">
        <v>625</v>
      </c>
      <c r="AH83" s="1121" t="s">
        <v>4766</v>
      </c>
      <c r="AI83" s="1122" t="s">
        <v>4722</v>
      </c>
      <c r="AJ83" s="1122" t="s">
        <v>5093</v>
      </c>
    </row>
    <row r="84" spans="1:36" s="269" customFormat="1" ht="21.75" customHeight="1" outlineLevel="1">
      <c r="A84" s="1117" t="s">
        <v>5159</v>
      </c>
      <c r="B84" s="1117" t="s">
        <v>5169</v>
      </c>
      <c r="C84" s="1117" t="s">
        <v>5170</v>
      </c>
      <c r="D84" s="1117" t="s">
        <v>5170</v>
      </c>
      <c r="E84" s="1117" t="s">
        <v>4916</v>
      </c>
      <c r="F84" s="1117" t="s">
        <v>625</v>
      </c>
      <c r="G84" s="1117" t="s">
        <v>4917</v>
      </c>
      <c r="H84" s="1117" t="s">
        <v>4918</v>
      </c>
      <c r="I84" s="1117" t="s">
        <v>4919</v>
      </c>
      <c r="J84" s="1117" t="s">
        <v>4707</v>
      </c>
      <c r="K84" s="1117" t="s">
        <v>625</v>
      </c>
      <c r="L84" s="1117" t="s">
        <v>2869</v>
      </c>
      <c r="M84" s="1117" t="s">
        <v>3099</v>
      </c>
      <c r="N84" s="1117" t="s">
        <v>4920</v>
      </c>
      <c r="O84" s="1118">
        <v>229504</v>
      </c>
      <c r="P84" s="1118">
        <v>208640</v>
      </c>
      <c r="Q84" s="1118">
        <v>20864</v>
      </c>
      <c r="R84" s="1117" t="s">
        <v>78</v>
      </c>
      <c r="S84" s="1117" t="s">
        <v>4713</v>
      </c>
      <c r="T84" s="1117" t="s">
        <v>4729</v>
      </c>
      <c r="U84" s="1117" t="s">
        <v>4921</v>
      </c>
      <c r="V84" s="1117" t="s">
        <v>4716</v>
      </c>
      <c r="W84" s="1117" t="s">
        <v>4922</v>
      </c>
      <c r="X84" s="1117" t="s">
        <v>4730</v>
      </c>
      <c r="Y84" s="1117" t="s">
        <v>625</v>
      </c>
      <c r="Z84" s="1117" t="s">
        <v>5159</v>
      </c>
      <c r="AA84" s="1117" t="s">
        <v>4923</v>
      </c>
      <c r="AB84" s="1117" t="s">
        <v>4924</v>
      </c>
      <c r="AC84" s="1119" t="s">
        <v>1082</v>
      </c>
      <c r="AD84" s="1119" t="s">
        <v>4925</v>
      </c>
      <c r="AE84" s="1120">
        <v>208640</v>
      </c>
      <c r="AF84" s="1120">
        <v>20864</v>
      </c>
      <c r="AG84" s="1117" t="s">
        <v>625</v>
      </c>
      <c r="AH84" s="1121" t="s">
        <v>4766</v>
      </c>
      <c r="AI84" s="1122" t="s">
        <v>4722</v>
      </c>
      <c r="AJ84" s="1122" t="s">
        <v>5093</v>
      </c>
    </row>
    <row r="85" spans="1:36" s="269" customFormat="1" ht="21.75" customHeight="1" outlineLevel="1">
      <c r="A85" s="1117" t="s">
        <v>5159</v>
      </c>
      <c r="B85" s="1117" t="s">
        <v>5171</v>
      </c>
      <c r="C85" s="1117" t="s">
        <v>5170</v>
      </c>
      <c r="D85" s="1117" t="s">
        <v>5170</v>
      </c>
      <c r="E85" s="1117" t="s">
        <v>4916</v>
      </c>
      <c r="F85" s="1117" t="s">
        <v>625</v>
      </c>
      <c r="G85" s="1117" t="s">
        <v>4917</v>
      </c>
      <c r="H85" s="1117" t="s">
        <v>4918</v>
      </c>
      <c r="I85" s="1117" t="s">
        <v>4919</v>
      </c>
      <c r="J85" s="1117" t="s">
        <v>4707</v>
      </c>
      <c r="K85" s="1117" t="s">
        <v>625</v>
      </c>
      <c r="L85" s="1117" t="s">
        <v>2869</v>
      </c>
      <c r="M85" s="1117" t="s">
        <v>3099</v>
      </c>
      <c r="N85" s="1117" t="s">
        <v>4920</v>
      </c>
      <c r="O85" s="1118">
        <v>200464</v>
      </c>
      <c r="P85" s="1118">
        <v>182240</v>
      </c>
      <c r="Q85" s="1118">
        <v>18224</v>
      </c>
      <c r="R85" s="1117" t="s">
        <v>78</v>
      </c>
      <c r="S85" s="1117" t="s">
        <v>4713</v>
      </c>
      <c r="T85" s="1117" t="s">
        <v>4729</v>
      </c>
      <c r="U85" s="1117" t="s">
        <v>4921</v>
      </c>
      <c r="V85" s="1117" t="s">
        <v>4716</v>
      </c>
      <c r="W85" s="1117" t="s">
        <v>4922</v>
      </c>
      <c r="X85" s="1117" t="s">
        <v>4730</v>
      </c>
      <c r="Y85" s="1117" t="s">
        <v>625</v>
      </c>
      <c r="Z85" s="1117" t="s">
        <v>5159</v>
      </c>
      <c r="AA85" s="1117" t="s">
        <v>4927</v>
      </c>
      <c r="AB85" s="1117" t="s">
        <v>4924</v>
      </c>
      <c r="AC85" s="1119" t="s">
        <v>1082</v>
      </c>
      <c r="AD85" s="1119" t="s">
        <v>4928</v>
      </c>
      <c r="AE85" s="1120">
        <v>182240</v>
      </c>
      <c r="AF85" s="1120">
        <v>18224</v>
      </c>
      <c r="AG85" s="1117" t="s">
        <v>625</v>
      </c>
      <c r="AH85" s="1121" t="s">
        <v>4766</v>
      </c>
      <c r="AI85" s="1122" t="s">
        <v>4722</v>
      </c>
      <c r="AJ85" s="1122" t="s">
        <v>5093</v>
      </c>
    </row>
    <row r="86" spans="1:36" s="269" customFormat="1" ht="21.75" customHeight="1" outlineLevel="1">
      <c r="A86" s="1117" t="s">
        <v>5159</v>
      </c>
      <c r="B86" s="1117" t="s">
        <v>5172</v>
      </c>
      <c r="C86" s="1117" t="s">
        <v>5159</v>
      </c>
      <c r="D86" s="1117" t="s">
        <v>5159</v>
      </c>
      <c r="E86" s="1117" t="s">
        <v>5173</v>
      </c>
      <c r="F86" s="1117" t="s">
        <v>625</v>
      </c>
      <c r="G86" s="1117" t="s">
        <v>5174</v>
      </c>
      <c r="H86" s="1117" t="s">
        <v>5175</v>
      </c>
      <c r="I86" s="1117" t="s">
        <v>5176</v>
      </c>
      <c r="J86" s="1117" t="s">
        <v>4707</v>
      </c>
      <c r="K86" s="1117" t="s">
        <v>625</v>
      </c>
      <c r="L86" s="1117" t="s">
        <v>4797</v>
      </c>
      <c r="M86" s="1117" t="s">
        <v>3099</v>
      </c>
      <c r="N86" s="1117" t="s">
        <v>5177</v>
      </c>
      <c r="O86" s="1118">
        <v>1650000</v>
      </c>
      <c r="P86" s="1118">
        <v>1500000</v>
      </c>
      <c r="Q86" s="1118">
        <v>150000</v>
      </c>
      <c r="R86" s="1117" t="s">
        <v>78</v>
      </c>
      <c r="S86" s="1117" t="s">
        <v>4713</v>
      </c>
      <c r="T86" s="1117" t="s">
        <v>4729</v>
      </c>
      <c r="U86" s="1117" t="s">
        <v>625</v>
      </c>
      <c r="V86" s="1117" t="s">
        <v>4716</v>
      </c>
      <c r="W86" s="1117" t="s">
        <v>5178</v>
      </c>
      <c r="X86" s="1117" t="s">
        <v>5141</v>
      </c>
      <c r="Y86" s="1117" t="s">
        <v>625</v>
      </c>
      <c r="Z86" s="1117" t="s">
        <v>5159</v>
      </c>
      <c r="AA86" s="1117" t="s">
        <v>5179</v>
      </c>
      <c r="AB86" s="1117" t="s">
        <v>625</v>
      </c>
      <c r="AC86" s="1119" t="s">
        <v>625</v>
      </c>
      <c r="AD86" s="1119" t="s">
        <v>625</v>
      </c>
      <c r="AE86" s="1120">
        <v>1500000</v>
      </c>
      <c r="AF86" s="1120">
        <v>150000</v>
      </c>
      <c r="AG86" s="1117" t="s">
        <v>625</v>
      </c>
      <c r="AH86" s="1121" t="s">
        <v>4957</v>
      </c>
      <c r="AI86" s="1122" t="s">
        <v>4722</v>
      </c>
      <c r="AJ86" s="1122"/>
    </row>
    <row r="87" spans="1:36" s="269" customFormat="1" ht="21.75" customHeight="1" outlineLevel="1">
      <c r="A87" s="1117" t="s">
        <v>4801</v>
      </c>
      <c r="B87" s="1117" t="s">
        <v>5180</v>
      </c>
      <c r="C87" s="1117" t="s">
        <v>4801</v>
      </c>
      <c r="D87" s="1117" t="s">
        <v>4801</v>
      </c>
      <c r="E87" s="1117" t="s">
        <v>5113</v>
      </c>
      <c r="F87" s="1117" t="s">
        <v>625</v>
      </c>
      <c r="G87" s="1117" t="s">
        <v>5114</v>
      </c>
      <c r="H87" s="1117" t="s">
        <v>5181</v>
      </c>
      <c r="I87" s="1117" t="s">
        <v>5116</v>
      </c>
      <c r="J87" s="1117" t="s">
        <v>4707</v>
      </c>
      <c r="K87" s="1117" t="s">
        <v>625</v>
      </c>
      <c r="L87" s="1117" t="s">
        <v>2869</v>
      </c>
      <c r="M87" s="1117" t="s">
        <v>3099</v>
      </c>
      <c r="N87" s="1117" t="s">
        <v>5117</v>
      </c>
      <c r="O87" s="1118">
        <v>4400</v>
      </c>
      <c r="P87" s="1118">
        <v>4000</v>
      </c>
      <c r="Q87" s="1118">
        <v>400</v>
      </c>
      <c r="R87" s="1117" t="s">
        <v>78</v>
      </c>
      <c r="S87" s="1117" t="s">
        <v>4713</v>
      </c>
      <c r="T87" s="1117" t="s">
        <v>4777</v>
      </c>
      <c r="U87" s="1117" t="s">
        <v>625</v>
      </c>
      <c r="V87" s="1117" t="s">
        <v>4778</v>
      </c>
      <c r="W87" s="1117" t="s">
        <v>5118</v>
      </c>
      <c r="X87" s="1117" t="s">
        <v>5119</v>
      </c>
      <c r="Y87" s="1117" t="s">
        <v>625</v>
      </c>
      <c r="Z87" s="1117" t="s">
        <v>4801</v>
      </c>
      <c r="AA87" s="1117" t="s">
        <v>5120</v>
      </c>
      <c r="AB87" s="1117" t="s">
        <v>5121</v>
      </c>
      <c r="AC87" s="1119" t="s">
        <v>1082</v>
      </c>
      <c r="AD87" s="1119" t="s">
        <v>5122</v>
      </c>
      <c r="AE87" s="1120">
        <v>4000</v>
      </c>
      <c r="AF87" s="1120">
        <v>400</v>
      </c>
      <c r="AG87" s="1117" t="s">
        <v>625</v>
      </c>
      <c r="AH87" s="1121" t="s">
        <v>4766</v>
      </c>
      <c r="AI87" s="1122" t="s">
        <v>4722</v>
      </c>
      <c r="AJ87" s="1122"/>
    </row>
    <row r="88" spans="1:36" s="269" customFormat="1" ht="21.75" customHeight="1" outlineLevel="1">
      <c r="A88" s="1117" t="s">
        <v>4801</v>
      </c>
      <c r="B88" s="1117" t="s">
        <v>5182</v>
      </c>
      <c r="C88" s="1117" t="s">
        <v>4801</v>
      </c>
      <c r="D88" s="1117" t="s">
        <v>4801</v>
      </c>
      <c r="E88" s="1117" t="s">
        <v>5113</v>
      </c>
      <c r="F88" s="1117" t="s">
        <v>625</v>
      </c>
      <c r="G88" s="1117" t="s">
        <v>5114</v>
      </c>
      <c r="H88" s="1117" t="s">
        <v>5181</v>
      </c>
      <c r="I88" s="1117" t="s">
        <v>5116</v>
      </c>
      <c r="J88" s="1117" t="s">
        <v>4707</v>
      </c>
      <c r="K88" s="1117" t="s">
        <v>625</v>
      </c>
      <c r="L88" s="1117" t="s">
        <v>2869</v>
      </c>
      <c r="M88" s="1117" t="s">
        <v>3099</v>
      </c>
      <c r="N88" s="1117" t="s">
        <v>5117</v>
      </c>
      <c r="O88" s="1118">
        <v>4400</v>
      </c>
      <c r="P88" s="1118">
        <v>4000</v>
      </c>
      <c r="Q88" s="1118">
        <v>400</v>
      </c>
      <c r="R88" s="1117" t="s">
        <v>78</v>
      </c>
      <c r="S88" s="1117" t="s">
        <v>4713</v>
      </c>
      <c r="T88" s="1117" t="s">
        <v>4777</v>
      </c>
      <c r="U88" s="1117" t="s">
        <v>625</v>
      </c>
      <c r="V88" s="1117" t="s">
        <v>4778</v>
      </c>
      <c r="W88" s="1117" t="s">
        <v>5118</v>
      </c>
      <c r="X88" s="1117" t="s">
        <v>5119</v>
      </c>
      <c r="Y88" s="1117" t="s">
        <v>625</v>
      </c>
      <c r="Z88" s="1117" t="s">
        <v>4801</v>
      </c>
      <c r="AA88" s="1117" t="s">
        <v>5120</v>
      </c>
      <c r="AB88" s="1117" t="s">
        <v>5121</v>
      </c>
      <c r="AC88" s="1119" t="s">
        <v>1082</v>
      </c>
      <c r="AD88" s="1119" t="s">
        <v>5122</v>
      </c>
      <c r="AE88" s="1120">
        <v>4000</v>
      </c>
      <c r="AF88" s="1120">
        <v>400</v>
      </c>
      <c r="AG88" s="1117" t="s">
        <v>625</v>
      </c>
      <c r="AH88" s="1121" t="s">
        <v>4766</v>
      </c>
      <c r="AI88" s="1122" t="s">
        <v>4722</v>
      </c>
      <c r="AJ88" s="1122"/>
    </row>
    <row r="89" spans="1:36" s="269" customFormat="1" ht="21.75" customHeight="1" outlineLevel="1">
      <c r="A89" s="1117" t="s">
        <v>4801</v>
      </c>
      <c r="B89" s="1117" t="s">
        <v>5183</v>
      </c>
      <c r="C89" s="1117" t="s">
        <v>85</v>
      </c>
      <c r="D89" s="1117" t="s">
        <v>85</v>
      </c>
      <c r="E89" s="1117" t="s">
        <v>4976</v>
      </c>
      <c r="F89" s="1117" t="s">
        <v>625</v>
      </c>
      <c r="G89" s="1117" t="s">
        <v>4977</v>
      </c>
      <c r="H89" s="1117" t="s">
        <v>4978</v>
      </c>
      <c r="I89" s="1117" t="s">
        <v>4979</v>
      </c>
      <c r="J89" s="1117" t="s">
        <v>4707</v>
      </c>
      <c r="K89" s="1117" t="s">
        <v>625</v>
      </c>
      <c r="L89" s="1117" t="s">
        <v>4980</v>
      </c>
      <c r="M89" s="1117" t="s">
        <v>3099</v>
      </c>
      <c r="N89" s="1117" t="s">
        <v>4757</v>
      </c>
      <c r="O89" s="1118">
        <v>-14561800</v>
      </c>
      <c r="P89" s="1118">
        <v>-13238000</v>
      </c>
      <c r="Q89" s="1118">
        <v>-1323800</v>
      </c>
      <c r="R89" s="1117" t="s">
        <v>4735</v>
      </c>
      <c r="S89" s="1117" t="s">
        <v>4736</v>
      </c>
      <c r="T89" s="1117" t="s">
        <v>4729</v>
      </c>
      <c r="U89" s="1117" t="s">
        <v>4981</v>
      </c>
      <c r="V89" s="1117" t="s">
        <v>4716</v>
      </c>
      <c r="W89" s="1117" t="s">
        <v>4982</v>
      </c>
      <c r="X89" s="1117" t="s">
        <v>4761</v>
      </c>
      <c r="Y89" s="1117" t="s">
        <v>4762</v>
      </c>
      <c r="Z89" s="1117" t="s">
        <v>4801</v>
      </c>
      <c r="AA89" s="1117" t="s">
        <v>4983</v>
      </c>
      <c r="AB89" s="1117" t="s">
        <v>625</v>
      </c>
      <c r="AC89" s="1119" t="s">
        <v>625</v>
      </c>
      <c r="AD89" s="1119" t="s">
        <v>625</v>
      </c>
      <c r="AE89" s="1120">
        <v>-13238000</v>
      </c>
      <c r="AF89" s="1120">
        <v>-1323800</v>
      </c>
      <c r="AG89" s="1117" t="s">
        <v>625</v>
      </c>
      <c r="AH89" s="1121" t="s">
        <v>4766</v>
      </c>
      <c r="AI89" s="1122" t="s">
        <v>4722</v>
      </c>
      <c r="AJ89" s="1122" t="s">
        <v>5093</v>
      </c>
    </row>
    <row r="90" spans="1:36" s="269" customFormat="1" ht="21.75" customHeight="1" outlineLevel="1">
      <c r="A90" s="1117" t="s">
        <v>4801</v>
      </c>
      <c r="B90" s="1117" t="s">
        <v>5184</v>
      </c>
      <c r="C90" s="1117" t="s">
        <v>85</v>
      </c>
      <c r="D90" s="1117" t="s">
        <v>85</v>
      </c>
      <c r="E90" s="1117" t="s">
        <v>5002</v>
      </c>
      <c r="F90" s="1117" t="s">
        <v>625</v>
      </c>
      <c r="G90" s="1117" t="s">
        <v>5003</v>
      </c>
      <c r="H90" s="1117" t="s">
        <v>5004</v>
      </c>
      <c r="I90" s="1117" t="s">
        <v>5005</v>
      </c>
      <c r="J90" s="1117" t="s">
        <v>4707</v>
      </c>
      <c r="K90" s="1117" t="s">
        <v>625</v>
      </c>
      <c r="L90" s="1117" t="s">
        <v>2869</v>
      </c>
      <c r="M90" s="1117" t="s">
        <v>3099</v>
      </c>
      <c r="N90" s="1117" t="s">
        <v>5006</v>
      </c>
      <c r="O90" s="1118">
        <v>-311600</v>
      </c>
      <c r="P90" s="1118">
        <v>-283272</v>
      </c>
      <c r="Q90" s="1118">
        <v>-28328</v>
      </c>
      <c r="R90" s="1117" t="s">
        <v>4735</v>
      </c>
      <c r="S90" s="1117" t="s">
        <v>4736</v>
      </c>
      <c r="T90" s="1117" t="s">
        <v>4729</v>
      </c>
      <c r="U90" s="1117" t="s">
        <v>5185</v>
      </c>
      <c r="V90" s="1117" t="s">
        <v>4716</v>
      </c>
      <c r="W90" s="1117" t="s">
        <v>5008</v>
      </c>
      <c r="X90" s="1117" t="s">
        <v>4762</v>
      </c>
      <c r="Y90" s="1117" t="s">
        <v>4761</v>
      </c>
      <c r="Z90" s="1117" t="s">
        <v>4801</v>
      </c>
      <c r="AA90" s="1117" t="s">
        <v>5009</v>
      </c>
      <c r="AB90" s="1117" t="s">
        <v>625</v>
      </c>
      <c r="AC90" s="1119" t="s">
        <v>625</v>
      </c>
      <c r="AD90" s="1119" t="s">
        <v>625</v>
      </c>
      <c r="AE90" s="1120">
        <v>-283272</v>
      </c>
      <c r="AF90" s="1120">
        <v>-28328</v>
      </c>
      <c r="AG90" s="1117" t="s">
        <v>625</v>
      </c>
      <c r="AH90" s="1121" t="s">
        <v>4766</v>
      </c>
      <c r="AI90" s="1122" t="s">
        <v>4722</v>
      </c>
      <c r="AJ90" s="1122" t="s">
        <v>5093</v>
      </c>
    </row>
    <row r="91" spans="1:36" s="269" customFormat="1" ht="21.75" customHeight="1" outlineLevel="1">
      <c r="A91" s="1117" t="s">
        <v>4801</v>
      </c>
      <c r="B91" s="1117" t="s">
        <v>5186</v>
      </c>
      <c r="C91" s="1117" t="s">
        <v>4801</v>
      </c>
      <c r="D91" s="1117" t="s">
        <v>4801</v>
      </c>
      <c r="E91" s="1117" t="s">
        <v>4976</v>
      </c>
      <c r="F91" s="1117" t="s">
        <v>625</v>
      </c>
      <c r="G91" s="1117" t="s">
        <v>4977</v>
      </c>
      <c r="H91" s="1117" t="s">
        <v>4978</v>
      </c>
      <c r="I91" s="1117" t="s">
        <v>4979</v>
      </c>
      <c r="J91" s="1117" t="s">
        <v>4707</v>
      </c>
      <c r="K91" s="1117" t="s">
        <v>625</v>
      </c>
      <c r="L91" s="1117" t="s">
        <v>4980</v>
      </c>
      <c r="M91" s="1117" t="s">
        <v>3099</v>
      </c>
      <c r="N91" s="1117" t="s">
        <v>4757</v>
      </c>
      <c r="O91" s="1118">
        <v>14561800</v>
      </c>
      <c r="P91" s="1118">
        <v>13238000</v>
      </c>
      <c r="Q91" s="1118">
        <v>1323800</v>
      </c>
      <c r="R91" s="1117" t="s">
        <v>78</v>
      </c>
      <c r="S91" s="1117" t="s">
        <v>4713</v>
      </c>
      <c r="T91" s="1117" t="s">
        <v>4729</v>
      </c>
      <c r="U91" s="1117" t="s">
        <v>625</v>
      </c>
      <c r="V91" s="1117" t="s">
        <v>4716</v>
      </c>
      <c r="W91" s="1117" t="s">
        <v>4982</v>
      </c>
      <c r="X91" s="1117" t="s">
        <v>4761</v>
      </c>
      <c r="Y91" s="1117" t="s">
        <v>4762</v>
      </c>
      <c r="Z91" s="1117" t="s">
        <v>4801</v>
      </c>
      <c r="AA91" s="1117" t="s">
        <v>4983</v>
      </c>
      <c r="AB91" s="1117" t="s">
        <v>625</v>
      </c>
      <c r="AC91" s="1119" t="s">
        <v>625</v>
      </c>
      <c r="AD91" s="1119" t="s">
        <v>625</v>
      </c>
      <c r="AE91" s="1120">
        <v>13238000</v>
      </c>
      <c r="AF91" s="1120">
        <v>1323800</v>
      </c>
      <c r="AG91" s="1117" t="s">
        <v>625</v>
      </c>
      <c r="AH91" s="1121" t="s">
        <v>4766</v>
      </c>
      <c r="AI91" s="1122" t="s">
        <v>4722</v>
      </c>
      <c r="AJ91" s="1122" t="s">
        <v>5093</v>
      </c>
    </row>
    <row r="92" spans="1:36" s="269" customFormat="1" ht="21.75" customHeight="1" outlineLevel="1">
      <c r="A92" s="1117" t="s">
        <v>4801</v>
      </c>
      <c r="B92" s="1117" t="s">
        <v>5187</v>
      </c>
      <c r="C92" s="1117" t="s">
        <v>4801</v>
      </c>
      <c r="D92" s="1117" t="s">
        <v>4801</v>
      </c>
      <c r="E92" s="1117" t="s">
        <v>5002</v>
      </c>
      <c r="F92" s="1117" t="s">
        <v>625</v>
      </c>
      <c r="G92" s="1117" t="s">
        <v>5003</v>
      </c>
      <c r="H92" s="1117" t="s">
        <v>5004</v>
      </c>
      <c r="I92" s="1117" t="s">
        <v>5005</v>
      </c>
      <c r="J92" s="1117" t="s">
        <v>4707</v>
      </c>
      <c r="K92" s="1117" t="s">
        <v>625</v>
      </c>
      <c r="L92" s="1117" t="s">
        <v>2869</v>
      </c>
      <c r="M92" s="1117" t="s">
        <v>3099</v>
      </c>
      <c r="N92" s="1117" t="s">
        <v>5006</v>
      </c>
      <c r="O92" s="1118">
        <v>311600</v>
      </c>
      <c r="P92" s="1118">
        <v>283272</v>
      </c>
      <c r="Q92" s="1118">
        <v>28328</v>
      </c>
      <c r="R92" s="1117" t="s">
        <v>78</v>
      </c>
      <c r="S92" s="1117" t="s">
        <v>4713</v>
      </c>
      <c r="T92" s="1117" t="s">
        <v>4729</v>
      </c>
      <c r="U92" s="1117" t="s">
        <v>5007</v>
      </c>
      <c r="V92" s="1117" t="s">
        <v>4716</v>
      </c>
      <c r="W92" s="1117" t="s">
        <v>5008</v>
      </c>
      <c r="X92" s="1117" t="s">
        <v>4762</v>
      </c>
      <c r="Y92" s="1117" t="s">
        <v>4761</v>
      </c>
      <c r="Z92" s="1117" t="s">
        <v>4801</v>
      </c>
      <c r="AA92" s="1117" t="s">
        <v>5009</v>
      </c>
      <c r="AB92" s="1117" t="s">
        <v>625</v>
      </c>
      <c r="AC92" s="1119" t="s">
        <v>625</v>
      </c>
      <c r="AD92" s="1119" t="s">
        <v>625</v>
      </c>
      <c r="AE92" s="1120">
        <v>283272</v>
      </c>
      <c r="AF92" s="1120">
        <v>28328</v>
      </c>
      <c r="AG92" s="1117" t="s">
        <v>625</v>
      </c>
      <c r="AH92" s="1121" t="s">
        <v>4766</v>
      </c>
      <c r="AI92" s="1122" t="s">
        <v>4722</v>
      </c>
      <c r="AJ92" s="1122" t="s">
        <v>5093</v>
      </c>
    </row>
    <row r="93" spans="1:36" s="269" customFormat="1" ht="21.75" customHeight="1" outlineLevel="1">
      <c r="A93" s="1117" t="s">
        <v>4802</v>
      </c>
      <c r="B93" s="1117" t="s">
        <v>5188</v>
      </c>
      <c r="C93" s="1117" t="s">
        <v>85</v>
      </c>
      <c r="D93" s="1117" t="s">
        <v>85</v>
      </c>
      <c r="E93" s="1117" t="s">
        <v>4940</v>
      </c>
      <c r="F93" s="1117" t="s">
        <v>625</v>
      </c>
      <c r="G93" s="1117" t="s">
        <v>4941</v>
      </c>
      <c r="H93" s="1117" t="s">
        <v>4942</v>
      </c>
      <c r="I93" s="1117" t="s">
        <v>4943</v>
      </c>
      <c r="J93" s="1117" t="s">
        <v>4707</v>
      </c>
      <c r="K93" s="1117" t="s">
        <v>625</v>
      </c>
      <c r="L93" s="1117" t="s">
        <v>4807</v>
      </c>
      <c r="M93" s="1117" t="s">
        <v>3099</v>
      </c>
      <c r="N93" s="1117" t="s">
        <v>4757</v>
      </c>
      <c r="O93" s="1118">
        <v>-440000</v>
      </c>
      <c r="P93" s="1118">
        <v>-400000</v>
      </c>
      <c r="Q93" s="1118">
        <v>-40000</v>
      </c>
      <c r="R93" s="1117" t="s">
        <v>4735</v>
      </c>
      <c r="S93" s="1117" t="s">
        <v>4736</v>
      </c>
      <c r="T93" s="1117" t="s">
        <v>4729</v>
      </c>
      <c r="U93" s="1117" t="s">
        <v>5189</v>
      </c>
      <c r="V93" s="1117" t="s">
        <v>4716</v>
      </c>
      <c r="W93" s="1117" t="s">
        <v>4945</v>
      </c>
      <c r="X93" s="1117" t="s">
        <v>4730</v>
      </c>
      <c r="Y93" s="1117" t="s">
        <v>625</v>
      </c>
      <c r="Z93" s="1117" t="s">
        <v>4802</v>
      </c>
      <c r="AA93" s="1117" t="s">
        <v>4946</v>
      </c>
      <c r="AB93" s="1117" t="s">
        <v>4947</v>
      </c>
      <c r="AC93" s="1119" t="s">
        <v>5125</v>
      </c>
      <c r="AD93" s="1119" t="s">
        <v>625</v>
      </c>
      <c r="AE93" s="1120">
        <v>-200000</v>
      </c>
      <c r="AF93" s="1120">
        <v>-20000</v>
      </c>
      <c r="AG93" s="1117" t="s">
        <v>625</v>
      </c>
      <c r="AH93" s="1121" t="s">
        <v>4766</v>
      </c>
      <c r="AI93" s="1122" t="s">
        <v>4722</v>
      </c>
      <c r="AJ93" s="1122" t="s">
        <v>5093</v>
      </c>
    </row>
    <row r="94" spans="1:36" s="269" customFormat="1" ht="21.75" customHeight="1" outlineLevel="1">
      <c r="A94" s="1117" t="s">
        <v>4802</v>
      </c>
      <c r="B94" s="1117" t="s">
        <v>5190</v>
      </c>
      <c r="C94" s="1117" t="s">
        <v>85</v>
      </c>
      <c r="D94" s="1117" t="s">
        <v>85</v>
      </c>
      <c r="E94" s="1117" t="s">
        <v>4985</v>
      </c>
      <c r="F94" s="1117" t="s">
        <v>625</v>
      </c>
      <c r="G94" s="1117" t="s">
        <v>4986</v>
      </c>
      <c r="H94" s="1117" t="s">
        <v>4987</v>
      </c>
      <c r="I94" s="1117" t="s">
        <v>4988</v>
      </c>
      <c r="J94" s="1117" t="s">
        <v>4707</v>
      </c>
      <c r="K94" s="1117" t="s">
        <v>625</v>
      </c>
      <c r="L94" s="1117" t="s">
        <v>4874</v>
      </c>
      <c r="M94" s="1117" t="s">
        <v>3099</v>
      </c>
      <c r="N94" s="1117" t="s">
        <v>4953</v>
      </c>
      <c r="O94" s="1118">
        <v>-440000</v>
      </c>
      <c r="P94" s="1118">
        <v>-400000</v>
      </c>
      <c r="Q94" s="1118">
        <v>-40000</v>
      </c>
      <c r="R94" s="1117" t="s">
        <v>4735</v>
      </c>
      <c r="S94" s="1117" t="s">
        <v>4736</v>
      </c>
      <c r="T94" s="1117" t="s">
        <v>4729</v>
      </c>
      <c r="U94" s="1117" t="s">
        <v>4989</v>
      </c>
      <c r="V94" s="1117" t="s">
        <v>4716</v>
      </c>
      <c r="W94" s="1117" t="s">
        <v>4990</v>
      </c>
      <c r="X94" s="1117" t="s">
        <v>4730</v>
      </c>
      <c r="Y94" s="1117" t="s">
        <v>4788</v>
      </c>
      <c r="Z94" s="1117" t="s">
        <v>4704</v>
      </c>
      <c r="AA94" s="1117" t="s">
        <v>4991</v>
      </c>
      <c r="AB94" s="1117" t="s">
        <v>625</v>
      </c>
      <c r="AC94" s="1119" t="s">
        <v>625</v>
      </c>
      <c r="AD94" s="1119" t="s">
        <v>625</v>
      </c>
      <c r="AE94" s="1120">
        <v>-400000</v>
      </c>
      <c r="AF94" s="1120">
        <v>-40000</v>
      </c>
      <c r="AG94" s="1117" t="s">
        <v>4992</v>
      </c>
      <c r="AH94" s="1121" t="s">
        <v>4766</v>
      </c>
      <c r="AI94" s="1122" t="s">
        <v>4722</v>
      </c>
      <c r="AJ94" s="1122" t="s">
        <v>5093</v>
      </c>
    </row>
    <row r="95" spans="1:36" s="269" customFormat="1" ht="21.75" customHeight="1" outlineLevel="1">
      <c r="A95" s="1117" t="s">
        <v>4802</v>
      </c>
      <c r="B95" s="1117" t="s">
        <v>5191</v>
      </c>
      <c r="C95" s="1117" t="s">
        <v>85</v>
      </c>
      <c r="D95" s="1117" t="s">
        <v>85</v>
      </c>
      <c r="E95" s="1117" t="s">
        <v>5027</v>
      </c>
      <c r="F95" s="1117" t="s">
        <v>625</v>
      </c>
      <c r="G95" s="1117" t="s">
        <v>5028</v>
      </c>
      <c r="H95" s="1117" t="s">
        <v>5029</v>
      </c>
      <c r="I95" s="1117" t="s">
        <v>5030</v>
      </c>
      <c r="J95" s="1117" t="s">
        <v>4707</v>
      </c>
      <c r="K95" s="1117" t="s">
        <v>625</v>
      </c>
      <c r="L95" s="1117" t="s">
        <v>4874</v>
      </c>
      <c r="M95" s="1117" t="s">
        <v>3099</v>
      </c>
      <c r="N95" s="1117" t="s">
        <v>4708</v>
      </c>
      <c r="O95" s="1118">
        <v>-858000</v>
      </c>
      <c r="P95" s="1118">
        <v>-780000</v>
      </c>
      <c r="Q95" s="1118">
        <v>-78000</v>
      </c>
      <c r="R95" s="1117" t="s">
        <v>4735</v>
      </c>
      <c r="S95" s="1117" t="s">
        <v>4736</v>
      </c>
      <c r="T95" s="1117" t="s">
        <v>4729</v>
      </c>
      <c r="U95" s="1117" t="s">
        <v>5031</v>
      </c>
      <c r="V95" s="1117" t="s">
        <v>4716</v>
      </c>
      <c r="W95" s="1117" t="s">
        <v>5032</v>
      </c>
      <c r="X95" s="1117" t="s">
        <v>4761</v>
      </c>
      <c r="Y95" s="1117" t="s">
        <v>4762</v>
      </c>
      <c r="Z95" s="1117" t="s">
        <v>4802</v>
      </c>
      <c r="AA95" s="1117" t="s">
        <v>5033</v>
      </c>
      <c r="AB95" s="1117" t="s">
        <v>625</v>
      </c>
      <c r="AC95" s="1119" t="s">
        <v>625</v>
      </c>
      <c r="AD95" s="1119" t="s">
        <v>625</v>
      </c>
      <c r="AE95" s="1120">
        <v>-780000</v>
      </c>
      <c r="AF95" s="1120">
        <v>-78000</v>
      </c>
      <c r="AG95" s="1117" t="s">
        <v>625</v>
      </c>
      <c r="AH95" s="1121" t="s">
        <v>4766</v>
      </c>
      <c r="AI95" s="1122" t="s">
        <v>4722</v>
      </c>
      <c r="AJ95" s="1122" t="s">
        <v>5093</v>
      </c>
    </row>
    <row r="96" spans="1:36" s="269" customFormat="1" ht="21.75" customHeight="1" outlineLevel="1">
      <c r="A96" s="1117" t="s">
        <v>4802</v>
      </c>
      <c r="B96" s="1117" t="s">
        <v>5192</v>
      </c>
      <c r="C96" s="1117" t="s">
        <v>4802</v>
      </c>
      <c r="D96" s="1117" t="s">
        <v>4802</v>
      </c>
      <c r="E96" s="1117" t="s">
        <v>4985</v>
      </c>
      <c r="F96" s="1117" t="s">
        <v>625</v>
      </c>
      <c r="G96" s="1117" t="s">
        <v>4986</v>
      </c>
      <c r="H96" s="1117" t="s">
        <v>4987</v>
      </c>
      <c r="I96" s="1117" t="s">
        <v>4988</v>
      </c>
      <c r="J96" s="1117" t="s">
        <v>4707</v>
      </c>
      <c r="K96" s="1117" t="s">
        <v>625</v>
      </c>
      <c r="L96" s="1117" t="s">
        <v>4874</v>
      </c>
      <c r="M96" s="1117" t="s">
        <v>3099</v>
      </c>
      <c r="N96" s="1117" t="s">
        <v>4953</v>
      </c>
      <c r="O96" s="1118">
        <v>440000</v>
      </c>
      <c r="P96" s="1118">
        <v>400000</v>
      </c>
      <c r="Q96" s="1118">
        <v>40000</v>
      </c>
      <c r="R96" s="1117" t="s">
        <v>78</v>
      </c>
      <c r="S96" s="1117" t="s">
        <v>4713</v>
      </c>
      <c r="T96" s="1117" t="s">
        <v>4729</v>
      </c>
      <c r="U96" s="1117" t="s">
        <v>5193</v>
      </c>
      <c r="V96" s="1117" t="s">
        <v>4716</v>
      </c>
      <c r="W96" s="1117" t="s">
        <v>4990</v>
      </c>
      <c r="X96" s="1117" t="s">
        <v>4730</v>
      </c>
      <c r="Y96" s="1117" t="s">
        <v>4788</v>
      </c>
      <c r="Z96" s="1117" t="s">
        <v>4704</v>
      </c>
      <c r="AA96" s="1117" t="s">
        <v>4991</v>
      </c>
      <c r="AB96" s="1117" t="s">
        <v>625</v>
      </c>
      <c r="AC96" s="1119" t="s">
        <v>625</v>
      </c>
      <c r="AD96" s="1119" t="s">
        <v>625</v>
      </c>
      <c r="AE96" s="1120">
        <v>400000</v>
      </c>
      <c r="AF96" s="1120">
        <v>40000</v>
      </c>
      <c r="AG96" s="1117" t="s">
        <v>4992</v>
      </c>
      <c r="AH96" s="1121" t="s">
        <v>4766</v>
      </c>
      <c r="AI96" s="1122" t="s">
        <v>4722</v>
      </c>
      <c r="AJ96" s="1122" t="s">
        <v>5093</v>
      </c>
    </row>
    <row r="97" spans="1:36" s="269" customFormat="1" ht="21.75" customHeight="1" outlineLevel="1">
      <c r="A97" s="1117" t="s">
        <v>4802</v>
      </c>
      <c r="B97" s="1117" t="s">
        <v>5194</v>
      </c>
      <c r="C97" s="1117" t="s">
        <v>4802</v>
      </c>
      <c r="D97" s="1117" t="s">
        <v>4802</v>
      </c>
      <c r="E97" s="1117" t="s">
        <v>5027</v>
      </c>
      <c r="F97" s="1117" t="s">
        <v>625</v>
      </c>
      <c r="G97" s="1117" t="s">
        <v>5028</v>
      </c>
      <c r="H97" s="1117" t="s">
        <v>5029</v>
      </c>
      <c r="I97" s="1117" t="s">
        <v>5030</v>
      </c>
      <c r="J97" s="1117" t="s">
        <v>4707</v>
      </c>
      <c r="K97" s="1117" t="s">
        <v>625</v>
      </c>
      <c r="L97" s="1117" t="s">
        <v>4874</v>
      </c>
      <c r="M97" s="1117" t="s">
        <v>3099</v>
      </c>
      <c r="N97" s="1117" t="s">
        <v>4708</v>
      </c>
      <c r="O97" s="1118">
        <v>858000</v>
      </c>
      <c r="P97" s="1118">
        <v>780000</v>
      </c>
      <c r="Q97" s="1118">
        <v>78000</v>
      </c>
      <c r="R97" s="1117" t="s">
        <v>78</v>
      </c>
      <c r="S97" s="1117" t="s">
        <v>4713</v>
      </c>
      <c r="T97" s="1117" t="s">
        <v>4729</v>
      </c>
      <c r="U97" s="1117" t="s">
        <v>625</v>
      </c>
      <c r="V97" s="1117" t="s">
        <v>4716</v>
      </c>
      <c r="W97" s="1117" t="s">
        <v>5032</v>
      </c>
      <c r="X97" s="1117" t="s">
        <v>4761</v>
      </c>
      <c r="Y97" s="1117" t="s">
        <v>4762</v>
      </c>
      <c r="Z97" s="1117" t="s">
        <v>4802</v>
      </c>
      <c r="AA97" s="1117" t="s">
        <v>5033</v>
      </c>
      <c r="AB97" s="1117" t="s">
        <v>625</v>
      </c>
      <c r="AC97" s="1119" t="s">
        <v>625</v>
      </c>
      <c r="AD97" s="1119" t="s">
        <v>625</v>
      </c>
      <c r="AE97" s="1120">
        <v>780000</v>
      </c>
      <c r="AF97" s="1120">
        <v>78000</v>
      </c>
      <c r="AG97" s="1117" t="s">
        <v>625</v>
      </c>
      <c r="AH97" s="1121" t="s">
        <v>4766</v>
      </c>
      <c r="AI97" s="1122" t="s">
        <v>4722</v>
      </c>
      <c r="AJ97" s="1122" t="s">
        <v>5093</v>
      </c>
    </row>
    <row r="98" spans="1:36" s="269" customFormat="1" ht="21.75" customHeight="1" outlineLevel="1">
      <c r="A98" s="1117" t="s">
        <v>4802</v>
      </c>
      <c r="B98" s="1117" t="s">
        <v>5195</v>
      </c>
      <c r="C98" s="1117" t="s">
        <v>4802</v>
      </c>
      <c r="D98" s="1117" t="s">
        <v>4802</v>
      </c>
      <c r="E98" s="1117" t="s">
        <v>4940</v>
      </c>
      <c r="F98" s="1117" t="s">
        <v>625</v>
      </c>
      <c r="G98" s="1117" t="s">
        <v>4941</v>
      </c>
      <c r="H98" s="1117" t="s">
        <v>4942</v>
      </c>
      <c r="I98" s="1117" t="s">
        <v>4943</v>
      </c>
      <c r="J98" s="1117" t="s">
        <v>4707</v>
      </c>
      <c r="K98" s="1117" t="s">
        <v>625</v>
      </c>
      <c r="L98" s="1117" t="s">
        <v>4807</v>
      </c>
      <c r="M98" s="1117" t="s">
        <v>3099</v>
      </c>
      <c r="N98" s="1117" t="s">
        <v>4757</v>
      </c>
      <c r="O98" s="1118">
        <v>440000</v>
      </c>
      <c r="P98" s="1118">
        <v>400000</v>
      </c>
      <c r="Q98" s="1118">
        <v>40000</v>
      </c>
      <c r="R98" s="1117" t="s">
        <v>78</v>
      </c>
      <c r="S98" s="1117" t="s">
        <v>4713</v>
      </c>
      <c r="T98" s="1117" t="s">
        <v>4729</v>
      </c>
      <c r="U98" s="1117" t="s">
        <v>4944</v>
      </c>
      <c r="V98" s="1117" t="s">
        <v>4716</v>
      </c>
      <c r="W98" s="1117" t="s">
        <v>4945</v>
      </c>
      <c r="X98" s="1117" t="s">
        <v>4730</v>
      </c>
      <c r="Y98" s="1117" t="s">
        <v>625</v>
      </c>
      <c r="Z98" s="1117" t="s">
        <v>4802</v>
      </c>
      <c r="AA98" s="1117" t="s">
        <v>4946</v>
      </c>
      <c r="AB98" s="1117" t="s">
        <v>4947</v>
      </c>
      <c r="AC98" s="1119" t="s">
        <v>1082</v>
      </c>
      <c r="AD98" s="1119" t="s">
        <v>625</v>
      </c>
      <c r="AE98" s="1120">
        <v>200000</v>
      </c>
      <c r="AF98" s="1120">
        <v>20000</v>
      </c>
      <c r="AG98" s="1117" t="s">
        <v>625</v>
      </c>
      <c r="AH98" s="1121" t="s">
        <v>4766</v>
      </c>
      <c r="AI98" s="1122" t="s">
        <v>4722</v>
      </c>
      <c r="AJ98" s="1122" t="s">
        <v>5093</v>
      </c>
    </row>
    <row r="99" spans="1:36" s="269" customFormat="1" ht="21.75" customHeight="1" outlineLevel="1">
      <c r="A99" s="1117" t="s">
        <v>5102</v>
      </c>
      <c r="B99" s="1117" t="s">
        <v>5196</v>
      </c>
      <c r="C99" s="1117" t="s">
        <v>4840</v>
      </c>
      <c r="D99" s="1117" t="s">
        <v>4840</v>
      </c>
      <c r="E99" s="1117" t="s">
        <v>4841</v>
      </c>
      <c r="F99" s="1117" t="s">
        <v>625</v>
      </c>
      <c r="G99" s="1117" t="s">
        <v>4842</v>
      </c>
      <c r="H99" s="1117" t="s">
        <v>4843</v>
      </c>
      <c r="I99" s="1117" t="s">
        <v>4844</v>
      </c>
      <c r="J99" s="1117" t="s">
        <v>4707</v>
      </c>
      <c r="K99" s="1117" t="s">
        <v>625</v>
      </c>
      <c r="L99" s="1117" t="s">
        <v>2869</v>
      </c>
      <c r="M99" s="1117" t="s">
        <v>3099</v>
      </c>
      <c r="N99" s="1117" t="s">
        <v>4786</v>
      </c>
      <c r="O99" s="1118">
        <v>-2420000</v>
      </c>
      <c r="P99" s="1118">
        <v>-2200000</v>
      </c>
      <c r="Q99" s="1118">
        <v>-220000</v>
      </c>
      <c r="R99" s="1117" t="s">
        <v>78</v>
      </c>
      <c r="S99" s="1117" t="s">
        <v>4713</v>
      </c>
      <c r="T99" s="1117" t="s">
        <v>4758</v>
      </c>
      <c r="U99" s="1117" t="s">
        <v>5197</v>
      </c>
      <c r="V99" s="1117" t="s">
        <v>4716</v>
      </c>
      <c r="W99" s="1117" t="s">
        <v>4846</v>
      </c>
      <c r="X99" s="1117" t="s">
        <v>4730</v>
      </c>
      <c r="Y99" s="1117" t="s">
        <v>625</v>
      </c>
      <c r="Z99" s="1117" t="s">
        <v>5102</v>
      </c>
      <c r="AA99" s="1117" t="s">
        <v>4847</v>
      </c>
      <c r="AB99" s="1117" t="s">
        <v>625</v>
      </c>
      <c r="AC99" s="1119" t="s">
        <v>4769</v>
      </c>
      <c r="AD99" s="1119" t="s">
        <v>4769</v>
      </c>
      <c r="AE99" s="1120">
        <v>-2200000</v>
      </c>
      <c r="AF99" s="1120">
        <v>-220000</v>
      </c>
      <c r="AG99" s="1117" t="s">
        <v>625</v>
      </c>
      <c r="AH99" s="1121" t="s">
        <v>4766</v>
      </c>
      <c r="AI99" s="1122" t="s">
        <v>4722</v>
      </c>
      <c r="AJ99" s="1122" t="s">
        <v>5093</v>
      </c>
    </row>
    <row r="100" spans="1:36" s="269" customFormat="1" ht="21.75" customHeight="1" outlineLevel="1">
      <c r="A100" s="1117" t="s">
        <v>5102</v>
      </c>
      <c r="B100" s="1117" t="s">
        <v>5198</v>
      </c>
      <c r="C100" s="1117" t="s">
        <v>5102</v>
      </c>
      <c r="D100" s="1117" t="s">
        <v>5102</v>
      </c>
      <c r="E100" s="1117" t="s">
        <v>4841</v>
      </c>
      <c r="F100" s="1117" t="s">
        <v>625</v>
      </c>
      <c r="G100" s="1117" t="s">
        <v>4842</v>
      </c>
      <c r="H100" s="1117" t="s">
        <v>4843</v>
      </c>
      <c r="I100" s="1117" t="s">
        <v>4844</v>
      </c>
      <c r="J100" s="1117" t="s">
        <v>4707</v>
      </c>
      <c r="K100" s="1117" t="s">
        <v>625</v>
      </c>
      <c r="L100" s="1117" t="s">
        <v>2869</v>
      </c>
      <c r="M100" s="1117" t="s">
        <v>3099</v>
      </c>
      <c r="N100" s="1117" t="s">
        <v>4786</v>
      </c>
      <c r="O100" s="1118">
        <v>2420000</v>
      </c>
      <c r="P100" s="1118">
        <v>2200000</v>
      </c>
      <c r="Q100" s="1118">
        <v>220000</v>
      </c>
      <c r="R100" s="1117" t="s">
        <v>78</v>
      </c>
      <c r="S100" s="1117" t="s">
        <v>4713</v>
      </c>
      <c r="T100" s="1117" t="s">
        <v>4758</v>
      </c>
      <c r="U100" s="1117" t="s">
        <v>5199</v>
      </c>
      <c r="V100" s="1117" t="s">
        <v>4716</v>
      </c>
      <c r="W100" s="1117" t="s">
        <v>4846</v>
      </c>
      <c r="X100" s="1117" t="s">
        <v>4730</v>
      </c>
      <c r="Y100" s="1117" t="s">
        <v>625</v>
      </c>
      <c r="Z100" s="1117" t="s">
        <v>5102</v>
      </c>
      <c r="AA100" s="1117" t="s">
        <v>4847</v>
      </c>
      <c r="AB100" s="1117" t="s">
        <v>625</v>
      </c>
      <c r="AC100" s="1119" t="s">
        <v>4769</v>
      </c>
      <c r="AD100" s="1119" t="s">
        <v>4769</v>
      </c>
      <c r="AE100" s="1120">
        <v>2200000</v>
      </c>
      <c r="AF100" s="1120">
        <v>220000</v>
      </c>
      <c r="AG100" s="1117" t="s">
        <v>625</v>
      </c>
      <c r="AH100" s="1121" t="s">
        <v>4766</v>
      </c>
      <c r="AI100" s="1122" t="s">
        <v>4722</v>
      </c>
      <c r="AJ100" s="1122" t="s">
        <v>5093</v>
      </c>
    </row>
    <row r="101" spans="1:36" s="269" customFormat="1" ht="21.75" customHeight="1" outlineLevel="1">
      <c r="A101" s="1117" t="s">
        <v>5200</v>
      </c>
      <c r="B101" s="1117" t="s">
        <v>5201</v>
      </c>
      <c r="C101" s="1117" t="s">
        <v>85</v>
      </c>
      <c r="D101" s="1117" t="s">
        <v>85</v>
      </c>
      <c r="E101" s="1117" t="s">
        <v>4849</v>
      </c>
      <c r="F101" s="1117" t="s">
        <v>625</v>
      </c>
      <c r="G101" s="1117" t="s">
        <v>4850</v>
      </c>
      <c r="H101" s="1117" t="s">
        <v>4851</v>
      </c>
      <c r="I101" s="1117" t="s">
        <v>4852</v>
      </c>
      <c r="J101" s="1117" t="s">
        <v>4707</v>
      </c>
      <c r="K101" s="1117" t="s">
        <v>625</v>
      </c>
      <c r="L101" s="1117" t="s">
        <v>4853</v>
      </c>
      <c r="M101" s="1117" t="s">
        <v>3099</v>
      </c>
      <c r="N101" s="1117" t="s">
        <v>4854</v>
      </c>
      <c r="O101" s="1118">
        <v>-4400000</v>
      </c>
      <c r="P101" s="1118">
        <v>-4000000</v>
      </c>
      <c r="Q101" s="1118">
        <v>-400000</v>
      </c>
      <c r="R101" s="1117" t="s">
        <v>4735</v>
      </c>
      <c r="S101" s="1117" t="s">
        <v>4736</v>
      </c>
      <c r="T101" s="1117" t="s">
        <v>4758</v>
      </c>
      <c r="U101" s="1117" t="s">
        <v>4855</v>
      </c>
      <c r="V101" s="1117" t="s">
        <v>4716</v>
      </c>
      <c r="W101" s="1117" t="s">
        <v>4856</v>
      </c>
      <c r="X101" s="1117" t="s">
        <v>4761</v>
      </c>
      <c r="Y101" s="1117" t="s">
        <v>4762</v>
      </c>
      <c r="Z101" s="1117" t="s">
        <v>5200</v>
      </c>
      <c r="AA101" s="1117" t="s">
        <v>4763</v>
      </c>
      <c r="AB101" s="1117" t="s">
        <v>4857</v>
      </c>
      <c r="AC101" s="1119" t="s">
        <v>5125</v>
      </c>
      <c r="AD101" s="1119" t="s">
        <v>625</v>
      </c>
      <c r="AE101" s="1120">
        <v>-4000000</v>
      </c>
      <c r="AF101" s="1120">
        <v>-400000</v>
      </c>
      <c r="AG101" s="1117" t="s">
        <v>625</v>
      </c>
      <c r="AH101" s="1121" t="s">
        <v>4766</v>
      </c>
      <c r="AI101" s="1122" t="s">
        <v>4722</v>
      </c>
      <c r="AJ101" s="1122" t="s">
        <v>5093</v>
      </c>
    </row>
    <row r="102" spans="1:36" s="269" customFormat="1" ht="21.75" customHeight="1" outlineLevel="1">
      <c r="A102" s="1117" t="s">
        <v>5200</v>
      </c>
      <c r="B102" s="1117" t="s">
        <v>5202</v>
      </c>
      <c r="C102" s="1117" t="s">
        <v>5200</v>
      </c>
      <c r="D102" s="1117" t="s">
        <v>5200</v>
      </c>
      <c r="E102" s="1117" t="s">
        <v>4849</v>
      </c>
      <c r="F102" s="1117" t="s">
        <v>625</v>
      </c>
      <c r="G102" s="1117" t="s">
        <v>4850</v>
      </c>
      <c r="H102" s="1117" t="s">
        <v>4851</v>
      </c>
      <c r="I102" s="1117" t="s">
        <v>4852</v>
      </c>
      <c r="J102" s="1117" t="s">
        <v>4707</v>
      </c>
      <c r="K102" s="1117" t="s">
        <v>625</v>
      </c>
      <c r="L102" s="1117" t="s">
        <v>4853</v>
      </c>
      <c r="M102" s="1117" t="s">
        <v>3099</v>
      </c>
      <c r="N102" s="1117" t="s">
        <v>4854</v>
      </c>
      <c r="O102" s="1118">
        <v>4400000</v>
      </c>
      <c r="P102" s="1118">
        <v>4000000</v>
      </c>
      <c r="Q102" s="1118">
        <v>400000</v>
      </c>
      <c r="R102" s="1117" t="s">
        <v>78</v>
      </c>
      <c r="S102" s="1117" t="s">
        <v>4713</v>
      </c>
      <c r="T102" s="1117" t="s">
        <v>4758</v>
      </c>
      <c r="U102" s="1117" t="s">
        <v>625</v>
      </c>
      <c r="V102" s="1117" t="s">
        <v>4716</v>
      </c>
      <c r="W102" s="1117" t="s">
        <v>4856</v>
      </c>
      <c r="X102" s="1117" t="s">
        <v>4761</v>
      </c>
      <c r="Y102" s="1117" t="s">
        <v>4762</v>
      </c>
      <c r="Z102" s="1117" t="s">
        <v>5200</v>
      </c>
      <c r="AA102" s="1117" t="s">
        <v>4763</v>
      </c>
      <c r="AB102" s="1117" t="s">
        <v>4857</v>
      </c>
      <c r="AC102" s="1119" t="s">
        <v>1082</v>
      </c>
      <c r="AD102" s="1119" t="s">
        <v>4769</v>
      </c>
      <c r="AE102" s="1120">
        <v>4000000</v>
      </c>
      <c r="AF102" s="1120">
        <v>400000</v>
      </c>
      <c r="AG102" s="1117" t="s">
        <v>625</v>
      </c>
      <c r="AH102" s="1121" t="s">
        <v>4766</v>
      </c>
      <c r="AI102" s="1122" t="s">
        <v>4722</v>
      </c>
      <c r="AJ102" s="1122" t="s">
        <v>5093</v>
      </c>
    </row>
    <row r="103" spans="1:36" s="269" customFormat="1" ht="21.75" customHeight="1" outlineLevel="1">
      <c r="A103" s="1117" t="s">
        <v>5200</v>
      </c>
      <c r="B103" s="1117" t="s">
        <v>5203</v>
      </c>
      <c r="C103" s="1117" t="s">
        <v>85</v>
      </c>
      <c r="D103" s="1117" t="s">
        <v>4840</v>
      </c>
      <c r="E103" s="1117" t="s">
        <v>4880</v>
      </c>
      <c r="F103" s="1117" t="s">
        <v>625</v>
      </c>
      <c r="G103" s="1117" t="s">
        <v>4881</v>
      </c>
      <c r="H103" s="1117" t="s">
        <v>4882</v>
      </c>
      <c r="I103" s="1117" t="s">
        <v>4883</v>
      </c>
      <c r="J103" s="1117" t="s">
        <v>4707</v>
      </c>
      <c r="K103" s="1117" t="s">
        <v>625</v>
      </c>
      <c r="L103" s="1117" t="s">
        <v>4807</v>
      </c>
      <c r="M103" s="1117" t="s">
        <v>3099</v>
      </c>
      <c r="N103" s="1117" t="s">
        <v>4757</v>
      </c>
      <c r="O103" s="1118">
        <v>-2874740</v>
      </c>
      <c r="P103" s="1118">
        <v>-2613400</v>
      </c>
      <c r="Q103" s="1118">
        <v>-261340</v>
      </c>
      <c r="R103" s="1117" t="s">
        <v>4735</v>
      </c>
      <c r="S103" s="1117" t="s">
        <v>4736</v>
      </c>
      <c r="T103" s="1117" t="s">
        <v>4777</v>
      </c>
      <c r="U103" s="1117" t="s">
        <v>4884</v>
      </c>
      <c r="V103" s="1117" t="s">
        <v>4716</v>
      </c>
      <c r="W103" s="1117" t="s">
        <v>4885</v>
      </c>
      <c r="X103" s="1117" t="s">
        <v>4730</v>
      </c>
      <c r="Y103" s="1117" t="s">
        <v>625</v>
      </c>
      <c r="Z103" s="1117" t="s">
        <v>5200</v>
      </c>
      <c r="AA103" s="1117" t="s">
        <v>4886</v>
      </c>
      <c r="AB103" s="1117" t="s">
        <v>4887</v>
      </c>
      <c r="AC103" s="1119" t="s">
        <v>4769</v>
      </c>
      <c r="AD103" s="1119" t="s">
        <v>4769</v>
      </c>
      <c r="AE103" s="1120">
        <v>-2613400</v>
      </c>
      <c r="AF103" s="1120">
        <v>-261340</v>
      </c>
      <c r="AG103" s="1117" t="s">
        <v>625</v>
      </c>
      <c r="AH103" s="1121" t="s">
        <v>4766</v>
      </c>
      <c r="AI103" s="1122" t="s">
        <v>4722</v>
      </c>
      <c r="AJ103" s="1122" t="s">
        <v>5093</v>
      </c>
    </row>
    <row r="104" spans="1:36" s="269" customFormat="1" ht="21.75" customHeight="1" outlineLevel="1">
      <c r="A104" s="1117" t="s">
        <v>5200</v>
      </c>
      <c r="B104" s="1117" t="s">
        <v>5204</v>
      </c>
      <c r="C104" s="1117" t="s">
        <v>5154</v>
      </c>
      <c r="D104" s="1117" t="s">
        <v>4826</v>
      </c>
      <c r="E104" s="1117" t="s">
        <v>4880</v>
      </c>
      <c r="F104" s="1117" t="s">
        <v>625</v>
      </c>
      <c r="G104" s="1117" t="s">
        <v>4881</v>
      </c>
      <c r="H104" s="1117" t="s">
        <v>4882</v>
      </c>
      <c r="I104" s="1117" t="s">
        <v>4883</v>
      </c>
      <c r="J104" s="1117" t="s">
        <v>4707</v>
      </c>
      <c r="K104" s="1117" t="s">
        <v>625</v>
      </c>
      <c r="L104" s="1117" t="s">
        <v>4807</v>
      </c>
      <c r="M104" s="1117" t="s">
        <v>3099</v>
      </c>
      <c r="N104" s="1117" t="s">
        <v>4757</v>
      </c>
      <c r="O104" s="1118">
        <v>2874740</v>
      </c>
      <c r="P104" s="1118">
        <v>2613400</v>
      </c>
      <c r="Q104" s="1118">
        <v>261340</v>
      </c>
      <c r="R104" s="1117" t="s">
        <v>78</v>
      </c>
      <c r="S104" s="1117" t="s">
        <v>4713</v>
      </c>
      <c r="T104" s="1117" t="s">
        <v>4777</v>
      </c>
      <c r="U104" s="1117" t="s">
        <v>625</v>
      </c>
      <c r="V104" s="1117" t="s">
        <v>4716</v>
      </c>
      <c r="W104" s="1117" t="s">
        <v>4885</v>
      </c>
      <c r="X104" s="1117" t="s">
        <v>4730</v>
      </c>
      <c r="Y104" s="1117" t="s">
        <v>625</v>
      </c>
      <c r="Z104" s="1117" t="s">
        <v>5200</v>
      </c>
      <c r="AA104" s="1117" t="s">
        <v>4886</v>
      </c>
      <c r="AB104" s="1117" t="s">
        <v>4887</v>
      </c>
      <c r="AC104" s="1119" t="s">
        <v>4769</v>
      </c>
      <c r="AD104" s="1119" t="s">
        <v>4769</v>
      </c>
      <c r="AE104" s="1120">
        <v>2613400</v>
      </c>
      <c r="AF104" s="1120">
        <v>261340</v>
      </c>
      <c r="AG104" s="1117" t="s">
        <v>625</v>
      </c>
      <c r="AH104" s="1121" t="s">
        <v>4766</v>
      </c>
      <c r="AI104" s="1122" t="s">
        <v>4722</v>
      </c>
      <c r="AJ104" s="1122" t="s">
        <v>5093</v>
      </c>
    </row>
    <row r="105" spans="1:36" s="269" customFormat="1" ht="21.75" customHeight="1" outlineLevel="1">
      <c r="A105" s="1117" t="s">
        <v>5200</v>
      </c>
      <c r="B105" s="1117" t="s">
        <v>5205</v>
      </c>
      <c r="C105" s="1117" t="s">
        <v>85</v>
      </c>
      <c r="D105" s="1117" t="s">
        <v>4840</v>
      </c>
      <c r="E105" s="1117" t="s">
        <v>4889</v>
      </c>
      <c r="F105" s="1117" t="s">
        <v>625</v>
      </c>
      <c r="G105" s="1117" t="s">
        <v>4890</v>
      </c>
      <c r="H105" s="1117" t="s">
        <v>4891</v>
      </c>
      <c r="I105" s="1117" t="s">
        <v>4892</v>
      </c>
      <c r="J105" s="1117" t="s">
        <v>4707</v>
      </c>
      <c r="K105" s="1117" t="s">
        <v>625</v>
      </c>
      <c r="L105" s="1117" t="s">
        <v>2869</v>
      </c>
      <c r="M105" s="1117" t="s">
        <v>3099</v>
      </c>
      <c r="N105" s="1117" t="s">
        <v>4893</v>
      </c>
      <c r="O105" s="1118">
        <v>-44000</v>
      </c>
      <c r="P105" s="1118">
        <v>-40000</v>
      </c>
      <c r="Q105" s="1118">
        <v>-4000</v>
      </c>
      <c r="R105" s="1117" t="s">
        <v>4735</v>
      </c>
      <c r="S105" s="1117" t="s">
        <v>4736</v>
      </c>
      <c r="T105" s="1117" t="s">
        <v>4777</v>
      </c>
      <c r="U105" s="1117" t="s">
        <v>625</v>
      </c>
      <c r="V105" s="1117" t="s">
        <v>4716</v>
      </c>
      <c r="W105" s="1117" t="s">
        <v>4894</v>
      </c>
      <c r="X105" s="1117" t="s">
        <v>4761</v>
      </c>
      <c r="Y105" s="1117" t="s">
        <v>625</v>
      </c>
      <c r="Z105" s="1117" t="s">
        <v>625</v>
      </c>
      <c r="AA105" s="1117" t="s">
        <v>5206</v>
      </c>
      <c r="AB105" s="1117" t="s">
        <v>625</v>
      </c>
      <c r="AC105" s="1119" t="s">
        <v>625</v>
      </c>
      <c r="AD105" s="1119" t="s">
        <v>4769</v>
      </c>
      <c r="AE105" s="1120">
        <v>-40000</v>
      </c>
      <c r="AF105" s="1120">
        <v>-4000</v>
      </c>
      <c r="AG105" s="1117" t="s">
        <v>625</v>
      </c>
      <c r="AH105" s="1121" t="s">
        <v>4766</v>
      </c>
      <c r="AI105" s="1122" t="s">
        <v>4722</v>
      </c>
      <c r="AJ105" s="1122" t="s">
        <v>5093</v>
      </c>
    </row>
    <row r="106" spans="1:36" s="269" customFormat="1" ht="21.75" customHeight="1" outlineLevel="1">
      <c r="A106" s="1117" t="s">
        <v>5200</v>
      </c>
      <c r="B106" s="1117" t="s">
        <v>5207</v>
      </c>
      <c r="C106" s="1117" t="s">
        <v>5200</v>
      </c>
      <c r="D106" s="1117" t="s">
        <v>5154</v>
      </c>
      <c r="E106" s="1117" t="s">
        <v>4889</v>
      </c>
      <c r="F106" s="1117" t="s">
        <v>625</v>
      </c>
      <c r="G106" s="1117" t="s">
        <v>4890</v>
      </c>
      <c r="H106" s="1117" t="s">
        <v>4891</v>
      </c>
      <c r="I106" s="1117" t="s">
        <v>4892</v>
      </c>
      <c r="J106" s="1117" t="s">
        <v>4707</v>
      </c>
      <c r="K106" s="1117" t="s">
        <v>625</v>
      </c>
      <c r="L106" s="1117" t="s">
        <v>2869</v>
      </c>
      <c r="M106" s="1117" t="s">
        <v>3099</v>
      </c>
      <c r="N106" s="1117" t="s">
        <v>4893</v>
      </c>
      <c r="O106" s="1118">
        <v>44000</v>
      </c>
      <c r="P106" s="1118">
        <v>40000</v>
      </c>
      <c r="Q106" s="1118">
        <v>4000</v>
      </c>
      <c r="R106" s="1117" t="s">
        <v>78</v>
      </c>
      <c r="S106" s="1117" t="s">
        <v>4713</v>
      </c>
      <c r="T106" s="1117" t="s">
        <v>4777</v>
      </c>
      <c r="U106" s="1117" t="s">
        <v>625</v>
      </c>
      <c r="V106" s="1117" t="s">
        <v>4716</v>
      </c>
      <c r="W106" s="1117" t="s">
        <v>4894</v>
      </c>
      <c r="X106" s="1117" t="s">
        <v>4761</v>
      </c>
      <c r="Y106" s="1117" t="s">
        <v>625</v>
      </c>
      <c r="Z106" s="1117" t="s">
        <v>625</v>
      </c>
      <c r="AA106" s="1117" t="s">
        <v>5206</v>
      </c>
      <c r="AB106" s="1117" t="s">
        <v>625</v>
      </c>
      <c r="AC106" s="1119" t="s">
        <v>625</v>
      </c>
      <c r="AD106" s="1119" t="s">
        <v>4769</v>
      </c>
      <c r="AE106" s="1120">
        <v>40000</v>
      </c>
      <c r="AF106" s="1120">
        <v>4000</v>
      </c>
      <c r="AG106" s="1117" t="s">
        <v>625</v>
      </c>
      <c r="AH106" s="1121" t="s">
        <v>4766</v>
      </c>
      <c r="AI106" s="1122" t="s">
        <v>4722</v>
      </c>
      <c r="AJ106" s="1122" t="s">
        <v>5093</v>
      </c>
    </row>
    <row r="107" spans="1:36" s="269" customFormat="1" ht="21.75" customHeight="1" outlineLevel="1">
      <c r="A107" s="1117" t="s">
        <v>5200</v>
      </c>
      <c r="B107" s="1117" t="s">
        <v>5208</v>
      </c>
      <c r="C107" s="1117" t="s">
        <v>4840</v>
      </c>
      <c r="D107" s="1117" t="s">
        <v>4840</v>
      </c>
      <c r="E107" s="1117" t="s">
        <v>4899</v>
      </c>
      <c r="F107" s="1117" t="s">
        <v>625</v>
      </c>
      <c r="G107" s="1117" t="s">
        <v>4900</v>
      </c>
      <c r="H107" s="1117" t="s">
        <v>4901</v>
      </c>
      <c r="I107" s="1117" t="s">
        <v>4902</v>
      </c>
      <c r="J107" s="1117" t="s">
        <v>4707</v>
      </c>
      <c r="K107" s="1117" t="s">
        <v>625</v>
      </c>
      <c r="L107" s="1117" t="s">
        <v>2869</v>
      </c>
      <c r="M107" s="1117" t="s">
        <v>3099</v>
      </c>
      <c r="N107" s="1117" t="s">
        <v>4757</v>
      </c>
      <c r="O107" s="1118">
        <v>-1980000</v>
      </c>
      <c r="P107" s="1118">
        <v>-1800000</v>
      </c>
      <c r="Q107" s="1118">
        <v>-180000</v>
      </c>
      <c r="R107" s="1117" t="s">
        <v>4735</v>
      </c>
      <c r="S107" s="1117" t="s">
        <v>4736</v>
      </c>
      <c r="T107" s="1117" t="s">
        <v>4729</v>
      </c>
      <c r="U107" s="1117" t="s">
        <v>5209</v>
      </c>
      <c r="V107" s="1117" t="s">
        <v>4716</v>
      </c>
      <c r="W107" s="1117" t="s">
        <v>4904</v>
      </c>
      <c r="X107" s="1117" t="s">
        <v>4730</v>
      </c>
      <c r="Y107" s="1117" t="s">
        <v>625</v>
      </c>
      <c r="Z107" s="1117" t="s">
        <v>5200</v>
      </c>
      <c r="AA107" s="1117" t="s">
        <v>4905</v>
      </c>
      <c r="AB107" s="1117" t="s">
        <v>625</v>
      </c>
      <c r="AC107" s="1119" t="s">
        <v>625</v>
      </c>
      <c r="AD107" s="1119" t="s">
        <v>625</v>
      </c>
      <c r="AE107" s="1120">
        <v>-1800000</v>
      </c>
      <c r="AF107" s="1120">
        <v>-180000</v>
      </c>
      <c r="AG107" s="1117" t="s">
        <v>625</v>
      </c>
      <c r="AH107" s="1121" t="s">
        <v>4766</v>
      </c>
      <c r="AI107" s="1122" t="s">
        <v>4722</v>
      </c>
      <c r="AJ107" s="1122" t="s">
        <v>5093</v>
      </c>
    </row>
    <row r="108" spans="1:36" s="269" customFormat="1" ht="21.75" customHeight="1" outlineLevel="1">
      <c r="A108" s="1117" t="s">
        <v>5200</v>
      </c>
      <c r="B108" s="1117" t="s">
        <v>5210</v>
      </c>
      <c r="C108" s="1117" t="s">
        <v>85</v>
      </c>
      <c r="D108" s="1117" t="s">
        <v>85</v>
      </c>
      <c r="E108" s="1117" t="s">
        <v>4960</v>
      </c>
      <c r="F108" s="1117" t="s">
        <v>625</v>
      </c>
      <c r="G108" s="1117" t="s">
        <v>4961</v>
      </c>
      <c r="H108" s="1117" t="s">
        <v>4962</v>
      </c>
      <c r="I108" s="1117" t="s">
        <v>4963</v>
      </c>
      <c r="J108" s="1117" t="s">
        <v>4707</v>
      </c>
      <c r="K108" s="1117" t="s">
        <v>625</v>
      </c>
      <c r="L108" s="1117" t="s">
        <v>4807</v>
      </c>
      <c r="M108" s="1117" t="s">
        <v>3099</v>
      </c>
      <c r="N108" s="1117" t="s">
        <v>4934</v>
      </c>
      <c r="O108" s="1118">
        <v>-11000000</v>
      </c>
      <c r="P108" s="1118">
        <v>-10000000</v>
      </c>
      <c r="Q108" s="1118">
        <v>-1000000</v>
      </c>
      <c r="R108" s="1117" t="s">
        <v>4735</v>
      </c>
      <c r="S108" s="1117" t="s">
        <v>4736</v>
      </c>
      <c r="T108" s="1117" t="s">
        <v>4729</v>
      </c>
      <c r="U108" s="1117" t="s">
        <v>5211</v>
      </c>
      <c r="V108" s="1117" t="s">
        <v>4716</v>
      </c>
      <c r="W108" s="1117" t="s">
        <v>625</v>
      </c>
      <c r="X108" s="1117" t="s">
        <v>4730</v>
      </c>
      <c r="Y108" s="1117" t="s">
        <v>625</v>
      </c>
      <c r="Z108" s="1117" t="s">
        <v>5200</v>
      </c>
      <c r="AA108" s="1117" t="s">
        <v>4913</v>
      </c>
      <c r="AB108" s="1117" t="s">
        <v>625</v>
      </c>
      <c r="AC108" s="1119" t="s">
        <v>625</v>
      </c>
      <c r="AD108" s="1119" t="s">
        <v>625</v>
      </c>
      <c r="AE108" s="1120">
        <v>-10000000</v>
      </c>
      <c r="AF108" s="1120">
        <v>-1000000</v>
      </c>
      <c r="AG108" s="1117" t="s">
        <v>625</v>
      </c>
      <c r="AH108" s="1121" t="s">
        <v>4766</v>
      </c>
      <c r="AI108" s="1122" t="s">
        <v>4722</v>
      </c>
      <c r="AJ108" s="1122" t="s">
        <v>5093</v>
      </c>
    </row>
    <row r="109" spans="1:36" s="269" customFormat="1" ht="21.75" customHeight="1" outlineLevel="1">
      <c r="A109" s="1117" t="s">
        <v>5200</v>
      </c>
      <c r="B109" s="1117" t="s">
        <v>5212</v>
      </c>
      <c r="C109" s="1117" t="s">
        <v>85</v>
      </c>
      <c r="D109" s="1117" t="s">
        <v>85</v>
      </c>
      <c r="E109" s="1117" t="s">
        <v>5011</v>
      </c>
      <c r="F109" s="1117" t="s">
        <v>625</v>
      </c>
      <c r="G109" s="1117" t="s">
        <v>4908</v>
      </c>
      <c r="H109" s="1117" t="s">
        <v>5012</v>
      </c>
      <c r="I109" s="1117" t="s">
        <v>5013</v>
      </c>
      <c r="J109" s="1117" t="s">
        <v>4707</v>
      </c>
      <c r="K109" s="1117" t="s">
        <v>625</v>
      </c>
      <c r="L109" s="1117" t="s">
        <v>4807</v>
      </c>
      <c r="M109" s="1117" t="s">
        <v>3099</v>
      </c>
      <c r="N109" s="1117" t="s">
        <v>4934</v>
      </c>
      <c r="O109" s="1118">
        <v>-3850000</v>
      </c>
      <c r="P109" s="1118">
        <v>-3500000</v>
      </c>
      <c r="Q109" s="1118">
        <v>-350000</v>
      </c>
      <c r="R109" s="1117" t="s">
        <v>4735</v>
      </c>
      <c r="S109" s="1117" t="s">
        <v>4736</v>
      </c>
      <c r="T109" s="1117" t="s">
        <v>4729</v>
      </c>
      <c r="U109" s="1117" t="s">
        <v>5213</v>
      </c>
      <c r="V109" s="1117" t="s">
        <v>4716</v>
      </c>
      <c r="W109" s="1117" t="s">
        <v>5015</v>
      </c>
      <c r="X109" s="1117" t="s">
        <v>4730</v>
      </c>
      <c r="Y109" s="1117" t="s">
        <v>4788</v>
      </c>
      <c r="Z109" s="1117" t="s">
        <v>5200</v>
      </c>
      <c r="AA109" s="1117" t="s">
        <v>4913</v>
      </c>
      <c r="AB109" s="1117" t="s">
        <v>625</v>
      </c>
      <c r="AC109" s="1119" t="s">
        <v>625</v>
      </c>
      <c r="AD109" s="1119" t="s">
        <v>625</v>
      </c>
      <c r="AE109" s="1120">
        <v>-3500000</v>
      </c>
      <c r="AF109" s="1120">
        <v>-350000</v>
      </c>
      <c r="AG109" s="1117" t="s">
        <v>625</v>
      </c>
      <c r="AH109" s="1121" t="s">
        <v>4766</v>
      </c>
      <c r="AI109" s="1122" t="s">
        <v>4722</v>
      </c>
      <c r="AJ109" s="1122" t="s">
        <v>5093</v>
      </c>
    </row>
    <row r="110" spans="1:36" s="269" customFormat="1" ht="21.75" customHeight="1" outlineLevel="1">
      <c r="A110" s="1117" t="s">
        <v>5200</v>
      </c>
      <c r="B110" s="1117" t="s">
        <v>5214</v>
      </c>
      <c r="C110" s="1117" t="s">
        <v>85</v>
      </c>
      <c r="D110" s="1117" t="s">
        <v>85</v>
      </c>
      <c r="E110" s="1117" t="s">
        <v>5017</v>
      </c>
      <c r="F110" s="1117" t="s">
        <v>625</v>
      </c>
      <c r="G110" s="1117" t="s">
        <v>5018</v>
      </c>
      <c r="H110" s="1117" t="s">
        <v>5019</v>
      </c>
      <c r="I110" s="1117" t="s">
        <v>5020</v>
      </c>
      <c r="J110" s="1117" t="s">
        <v>4707</v>
      </c>
      <c r="K110" s="1117" t="s">
        <v>625</v>
      </c>
      <c r="L110" s="1117" t="s">
        <v>2869</v>
      </c>
      <c r="M110" s="1117" t="s">
        <v>3099</v>
      </c>
      <c r="N110" s="1117" t="s">
        <v>5021</v>
      </c>
      <c r="O110" s="1118">
        <v>-231000</v>
      </c>
      <c r="P110" s="1118">
        <v>-210000</v>
      </c>
      <c r="Q110" s="1118">
        <v>-21000</v>
      </c>
      <c r="R110" s="1117" t="s">
        <v>4735</v>
      </c>
      <c r="S110" s="1117" t="s">
        <v>4736</v>
      </c>
      <c r="T110" s="1117" t="s">
        <v>4729</v>
      </c>
      <c r="U110" s="1117" t="s">
        <v>5215</v>
      </c>
      <c r="V110" s="1117" t="s">
        <v>4716</v>
      </c>
      <c r="W110" s="1117" t="s">
        <v>5023</v>
      </c>
      <c r="X110" s="1117" t="s">
        <v>4730</v>
      </c>
      <c r="Y110" s="1117" t="s">
        <v>625</v>
      </c>
      <c r="Z110" s="1117" t="s">
        <v>4704</v>
      </c>
      <c r="AA110" s="1117" t="s">
        <v>5024</v>
      </c>
      <c r="AB110" s="1117" t="s">
        <v>625</v>
      </c>
      <c r="AC110" s="1119" t="s">
        <v>5216</v>
      </c>
      <c r="AD110" s="1119" t="s">
        <v>5025</v>
      </c>
      <c r="AE110" s="1120">
        <v>-210000</v>
      </c>
      <c r="AF110" s="1120">
        <v>-21000</v>
      </c>
      <c r="AG110" s="1117" t="s">
        <v>625</v>
      </c>
      <c r="AH110" s="1121" t="s">
        <v>4766</v>
      </c>
      <c r="AI110" s="1122" t="s">
        <v>4722</v>
      </c>
      <c r="AJ110" s="1122" t="s">
        <v>5093</v>
      </c>
    </row>
    <row r="111" spans="1:36" s="269" customFormat="1" ht="21.75" customHeight="1" outlineLevel="1">
      <c r="A111" s="1117" t="s">
        <v>5200</v>
      </c>
      <c r="B111" s="1117" t="s">
        <v>5217</v>
      </c>
      <c r="C111" s="1117" t="s">
        <v>5218</v>
      </c>
      <c r="D111" s="1117" t="s">
        <v>5218</v>
      </c>
      <c r="E111" s="1117" t="s">
        <v>4930</v>
      </c>
      <c r="F111" s="1117" t="s">
        <v>625</v>
      </c>
      <c r="G111" s="1117" t="s">
        <v>4931</v>
      </c>
      <c r="H111" s="1117" t="s">
        <v>4932</v>
      </c>
      <c r="I111" s="1117" t="s">
        <v>4933</v>
      </c>
      <c r="J111" s="1117" t="s">
        <v>4707</v>
      </c>
      <c r="K111" s="1117" t="s">
        <v>625</v>
      </c>
      <c r="L111" s="1117" t="s">
        <v>4807</v>
      </c>
      <c r="M111" s="1117" t="s">
        <v>3099</v>
      </c>
      <c r="N111" s="1117" t="s">
        <v>4934</v>
      </c>
      <c r="O111" s="1118">
        <v>55000000</v>
      </c>
      <c r="P111" s="1118">
        <v>50000000</v>
      </c>
      <c r="Q111" s="1118">
        <v>5000000</v>
      </c>
      <c r="R111" s="1117" t="s">
        <v>78</v>
      </c>
      <c r="S111" s="1117" t="s">
        <v>4713</v>
      </c>
      <c r="T111" s="1117" t="s">
        <v>4729</v>
      </c>
      <c r="U111" s="1117" t="s">
        <v>625</v>
      </c>
      <c r="V111" s="1117" t="s">
        <v>4716</v>
      </c>
      <c r="W111" s="1117" t="s">
        <v>4935</v>
      </c>
      <c r="X111" s="1117" t="s">
        <v>4936</v>
      </c>
      <c r="Y111" s="1117" t="s">
        <v>4788</v>
      </c>
      <c r="Z111" s="1117" t="s">
        <v>5200</v>
      </c>
      <c r="AA111" s="1117" t="s">
        <v>4937</v>
      </c>
      <c r="AB111" s="1117" t="s">
        <v>4938</v>
      </c>
      <c r="AC111" s="1119" t="s">
        <v>1082</v>
      </c>
      <c r="AD111" s="1119" t="s">
        <v>625</v>
      </c>
      <c r="AE111" s="1120">
        <v>50000000</v>
      </c>
      <c r="AF111" s="1120">
        <v>5000000</v>
      </c>
      <c r="AG111" s="1117" t="s">
        <v>625</v>
      </c>
      <c r="AH111" s="1121" t="s">
        <v>4766</v>
      </c>
      <c r="AI111" s="1122" t="s">
        <v>4722</v>
      </c>
      <c r="AJ111" s="1122" t="s">
        <v>5093</v>
      </c>
    </row>
    <row r="112" spans="1:36" s="269" customFormat="1" ht="21.75" customHeight="1" outlineLevel="1">
      <c r="A112" s="1117" t="s">
        <v>5200</v>
      </c>
      <c r="B112" s="1117" t="s">
        <v>5219</v>
      </c>
      <c r="C112" s="1117" t="s">
        <v>5154</v>
      </c>
      <c r="D112" s="1117" t="s">
        <v>5154</v>
      </c>
      <c r="E112" s="1117" t="s">
        <v>4899</v>
      </c>
      <c r="F112" s="1117" t="s">
        <v>625</v>
      </c>
      <c r="G112" s="1117" t="s">
        <v>4900</v>
      </c>
      <c r="H112" s="1117" t="s">
        <v>4901</v>
      </c>
      <c r="I112" s="1117" t="s">
        <v>4902</v>
      </c>
      <c r="J112" s="1117" t="s">
        <v>4707</v>
      </c>
      <c r="K112" s="1117" t="s">
        <v>625</v>
      </c>
      <c r="L112" s="1117" t="s">
        <v>2869</v>
      </c>
      <c r="M112" s="1117" t="s">
        <v>3099</v>
      </c>
      <c r="N112" s="1117" t="s">
        <v>4757</v>
      </c>
      <c r="O112" s="1118">
        <v>1980000</v>
      </c>
      <c r="P112" s="1118">
        <v>1800000</v>
      </c>
      <c r="Q112" s="1118">
        <v>180000</v>
      </c>
      <c r="R112" s="1117" t="s">
        <v>78</v>
      </c>
      <c r="S112" s="1117" t="s">
        <v>4713</v>
      </c>
      <c r="T112" s="1117" t="s">
        <v>4729</v>
      </c>
      <c r="U112" s="1117" t="s">
        <v>4903</v>
      </c>
      <c r="V112" s="1117" t="s">
        <v>4716</v>
      </c>
      <c r="W112" s="1117" t="s">
        <v>4904</v>
      </c>
      <c r="X112" s="1117" t="s">
        <v>4730</v>
      </c>
      <c r="Y112" s="1117" t="s">
        <v>625</v>
      </c>
      <c r="Z112" s="1117" t="s">
        <v>5200</v>
      </c>
      <c r="AA112" s="1117" t="s">
        <v>4905</v>
      </c>
      <c r="AB112" s="1117" t="s">
        <v>625</v>
      </c>
      <c r="AC112" s="1119" t="s">
        <v>625</v>
      </c>
      <c r="AD112" s="1119" t="s">
        <v>625</v>
      </c>
      <c r="AE112" s="1120">
        <v>1800000</v>
      </c>
      <c r="AF112" s="1120">
        <v>180000</v>
      </c>
      <c r="AG112" s="1117" t="s">
        <v>625</v>
      </c>
      <c r="AH112" s="1121" t="s">
        <v>4766</v>
      </c>
      <c r="AI112" s="1122" t="s">
        <v>4722</v>
      </c>
      <c r="AJ112" s="1122" t="s">
        <v>5093</v>
      </c>
    </row>
    <row r="113" spans="1:36" s="269" customFormat="1" ht="21.75" customHeight="1" outlineLevel="1">
      <c r="A113" s="1117" t="s">
        <v>5200</v>
      </c>
      <c r="B113" s="1117" t="s">
        <v>5220</v>
      </c>
      <c r="C113" s="1117" t="s">
        <v>5154</v>
      </c>
      <c r="D113" s="1117" t="s">
        <v>5154</v>
      </c>
      <c r="E113" s="1117" t="s">
        <v>4960</v>
      </c>
      <c r="F113" s="1117" t="s">
        <v>625</v>
      </c>
      <c r="G113" s="1117" t="s">
        <v>4961</v>
      </c>
      <c r="H113" s="1117" t="s">
        <v>4962</v>
      </c>
      <c r="I113" s="1117" t="s">
        <v>4963</v>
      </c>
      <c r="J113" s="1117" t="s">
        <v>4707</v>
      </c>
      <c r="K113" s="1117" t="s">
        <v>625</v>
      </c>
      <c r="L113" s="1117" t="s">
        <v>4807</v>
      </c>
      <c r="M113" s="1117" t="s">
        <v>3099</v>
      </c>
      <c r="N113" s="1117" t="s">
        <v>4934</v>
      </c>
      <c r="O113" s="1118">
        <v>11000000</v>
      </c>
      <c r="P113" s="1118">
        <v>10000000</v>
      </c>
      <c r="Q113" s="1118">
        <v>1000000</v>
      </c>
      <c r="R113" s="1117" t="s">
        <v>78</v>
      </c>
      <c r="S113" s="1117" t="s">
        <v>4713</v>
      </c>
      <c r="T113" s="1117" t="s">
        <v>4729</v>
      </c>
      <c r="U113" s="1117" t="s">
        <v>4964</v>
      </c>
      <c r="V113" s="1117" t="s">
        <v>4716</v>
      </c>
      <c r="W113" s="1117" t="s">
        <v>625</v>
      </c>
      <c r="X113" s="1117" t="s">
        <v>4730</v>
      </c>
      <c r="Y113" s="1117" t="s">
        <v>625</v>
      </c>
      <c r="Z113" s="1117" t="s">
        <v>5200</v>
      </c>
      <c r="AA113" s="1117" t="s">
        <v>4913</v>
      </c>
      <c r="AB113" s="1117" t="s">
        <v>625</v>
      </c>
      <c r="AC113" s="1119" t="s">
        <v>625</v>
      </c>
      <c r="AD113" s="1119" t="s">
        <v>625</v>
      </c>
      <c r="AE113" s="1120">
        <v>10000000</v>
      </c>
      <c r="AF113" s="1120">
        <v>1000000</v>
      </c>
      <c r="AG113" s="1117" t="s">
        <v>625</v>
      </c>
      <c r="AH113" s="1121" t="s">
        <v>4766</v>
      </c>
      <c r="AI113" s="1122" t="s">
        <v>4722</v>
      </c>
      <c r="AJ113" s="1122" t="s">
        <v>5093</v>
      </c>
    </row>
    <row r="114" spans="1:36" s="269" customFormat="1" ht="21.75" customHeight="1" outlineLevel="1">
      <c r="A114" s="1117" t="s">
        <v>5200</v>
      </c>
      <c r="B114" s="1117" t="s">
        <v>5221</v>
      </c>
      <c r="C114" s="1117" t="s">
        <v>5154</v>
      </c>
      <c r="D114" s="1117" t="s">
        <v>5154</v>
      </c>
      <c r="E114" s="1117" t="s">
        <v>5017</v>
      </c>
      <c r="F114" s="1117" t="s">
        <v>625</v>
      </c>
      <c r="G114" s="1117" t="s">
        <v>5018</v>
      </c>
      <c r="H114" s="1117" t="s">
        <v>5019</v>
      </c>
      <c r="I114" s="1117" t="s">
        <v>5020</v>
      </c>
      <c r="J114" s="1117" t="s">
        <v>4707</v>
      </c>
      <c r="K114" s="1117" t="s">
        <v>625</v>
      </c>
      <c r="L114" s="1117" t="s">
        <v>2869</v>
      </c>
      <c r="M114" s="1117" t="s">
        <v>3099</v>
      </c>
      <c r="N114" s="1117" t="s">
        <v>5021</v>
      </c>
      <c r="O114" s="1118">
        <v>231000</v>
      </c>
      <c r="P114" s="1118">
        <v>210000</v>
      </c>
      <c r="Q114" s="1118">
        <v>21000</v>
      </c>
      <c r="R114" s="1117" t="s">
        <v>78</v>
      </c>
      <c r="S114" s="1117" t="s">
        <v>4713</v>
      </c>
      <c r="T114" s="1117" t="s">
        <v>4729</v>
      </c>
      <c r="U114" s="1117" t="s">
        <v>5022</v>
      </c>
      <c r="V114" s="1117" t="s">
        <v>4716</v>
      </c>
      <c r="W114" s="1117" t="s">
        <v>5023</v>
      </c>
      <c r="X114" s="1117" t="s">
        <v>4730</v>
      </c>
      <c r="Y114" s="1117" t="s">
        <v>625</v>
      </c>
      <c r="Z114" s="1117" t="s">
        <v>5200</v>
      </c>
      <c r="AA114" s="1117" t="s">
        <v>5024</v>
      </c>
      <c r="AB114" s="1117" t="s">
        <v>625</v>
      </c>
      <c r="AC114" s="1119" t="s">
        <v>1104</v>
      </c>
      <c r="AD114" s="1119" t="s">
        <v>5025</v>
      </c>
      <c r="AE114" s="1120">
        <v>210000</v>
      </c>
      <c r="AF114" s="1120">
        <v>21000</v>
      </c>
      <c r="AG114" s="1117" t="s">
        <v>625</v>
      </c>
      <c r="AH114" s="1121" t="s">
        <v>4766</v>
      </c>
      <c r="AI114" s="1122" t="s">
        <v>4722</v>
      </c>
      <c r="AJ114" s="1122" t="s">
        <v>5093</v>
      </c>
    </row>
    <row r="115" spans="1:36" s="269" customFormat="1" ht="21.75" customHeight="1" outlineLevel="1">
      <c r="A115" s="1117" t="s">
        <v>5200</v>
      </c>
      <c r="B115" s="1117" t="s">
        <v>5222</v>
      </c>
      <c r="C115" s="1117" t="s">
        <v>5200</v>
      </c>
      <c r="D115" s="1117" t="s">
        <v>5200</v>
      </c>
      <c r="E115" s="1117" t="s">
        <v>5011</v>
      </c>
      <c r="F115" s="1117" t="s">
        <v>625</v>
      </c>
      <c r="G115" s="1117" t="s">
        <v>4908</v>
      </c>
      <c r="H115" s="1117" t="s">
        <v>5012</v>
      </c>
      <c r="I115" s="1117" t="s">
        <v>5013</v>
      </c>
      <c r="J115" s="1117" t="s">
        <v>4707</v>
      </c>
      <c r="K115" s="1117" t="s">
        <v>625</v>
      </c>
      <c r="L115" s="1117" t="s">
        <v>4807</v>
      </c>
      <c r="M115" s="1117" t="s">
        <v>3099</v>
      </c>
      <c r="N115" s="1117" t="s">
        <v>4934</v>
      </c>
      <c r="O115" s="1118">
        <v>3850000</v>
      </c>
      <c r="P115" s="1118">
        <v>3500000</v>
      </c>
      <c r="Q115" s="1118">
        <v>350000</v>
      </c>
      <c r="R115" s="1117" t="s">
        <v>78</v>
      </c>
      <c r="S115" s="1117" t="s">
        <v>4713</v>
      </c>
      <c r="T115" s="1117" t="s">
        <v>4729</v>
      </c>
      <c r="U115" s="1117" t="s">
        <v>5223</v>
      </c>
      <c r="V115" s="1117" t="s">
        <v>4716</v>
      </c>
      <c r="W115" s="1117" t="s">
        <v>5015</v>
      </c>
      <c r="X115" s="1117" t="s">
        <v>4730</v>
      </c>
      <c r="Y115" s="1117" t="s">
        <v>4788</v>
      </c>
      <c r="Z115" s="1117" t="s">
        <v>5200</v>
      </c>
      <c r="AA115" s="1117" t="s">
        <v>4913</v>
      </c>
      <c r="AB115" s="1117" t="s">
        <v>625</v>
      </c>
      <c r="AC115" s="1119" t="s">
        <v>625</v>
      </c>
      <c r="AD115" s="1119" t="s">
        <v>625</v>
      </c>
      <c r="AE115" s="1120">
        <v>3500000</v>
      </c>
      <c r="AF115" s="1120">
        <v>350000</v>
      </c>
      <c r="AG115" s="1117" t="s">
        <v>625</v>
      </c>
      <c r="AH115" s="1121" t="s">
        <v>4766</v>
      </c>
      <c r="AI115" s="1122" t="s">
        <v>4722</v>
      </c>
      <c r="AJ115" s="1122" t="s">
        <v>5093</v>
      </c>
    </row>
    <row r="116" spans="1:36" s="269" customFormat="1" ht="21.75" customHeight="1" outlineLevel="1">
      <c r="A116" s="1117" t="s">
        <v>4826</v>
      </c>
      <c r="B116" s="1117" t="s">
        <v>5224</v>
      </c>
      <c r="C116" s="1117" t="s">
        <v>4840</v>
      </c>
      <c r="D116" s="1117" t="s">
        <v>4869</v>
      </c>
      <c r="E116" s="1117" t="s">
        <v>4870</v>
      </c>
      <c r="F116" s="1117" t="s">
        <v>625</v>
      </c>
      <c r="G116" s="1117" t="s">
        <v>4871</v>
      </c>
      <c r="H116" s="1117" t="s">
        <v>4872</v>
      </c>
      <c r="I116" s="1117" t="s">
        <v>4873</v>
      </c>
      <c r="J116" s="1117" t="s">
        <v>4707</v>
      </c>
      <c r="K116" s="1117" t="s">
        <v>625</v>
      </c>
      <c r="L116" s="1117" t="s">
        <v>4874</v>
      </c>
      <c r="M116" s="1117" t="s">
        <v>3099</v>
      </c>
      <c r="N116" s="1117" t="s">
        <v>4875</v>
      </c>
      <c r="O116" s="1118">
        <v>-1350000</v>
      </c>
      <c r="P116" s="1118">
        <v>-1227273</v>
      </c>
      <c r="Q116" s="1118">
        <v>-122727</v>
      </c>
      <c r="R116" s="1117" t="s">
        <v>4735</v>
      </c>
      <c r="S116" s="1117" t="s">
        <v>4736</v>
      </c>
      <c r="T116" s="1117" t="s">
        <v>4777</v>
      </c>
      <c r="U116" s="1117" t="s">
        <v>5225</v>
      </c>
      <c r="V116" s="1117" t="s">
        <v>4716</v>
      </c>
      <c r="W116" s="1117" t="s">
        <v>4877</v>
      </c>
      <c r="X116" s="1117" t="s">
        <v>4788</v>
      </c>
      <c r="Y116" s="1117" t="s">
        <v>625</v>
      </c>
      <c r="Z116" s="1117" t="s">
        <v>4826</v>
      </c>
      <c r="AA116" s="1117" t="s">
        <v>4878</v>
      </c>
      <c r="AB116" s="1117" t="s">
        <v>625</v>
      </c>
      <c r="AC116" s="1119" t="s">
        <v>625</v>
      </c>
      <c r="AD116" s="1119" t="s">
        <v>625</v>
      </c>
      <c r="AE116" s="1120">
        <v>-392727</v>
      </c>
      <c r="AF116" s="1120">
        <v>-39273</v>
      </c>
      <c r="AG116" s="1117" t="s">
        <v>625</v>
      </c>
      <c r="AH116" s="1121" t="s">
        <v>4766</v>
      </c>
      <c r="AI116" s="1122" t="s">
        <v>4722</v>
      </c>
      <c r="AJ116" s="1122" t="s">
        <v>5093</v>
      </c>
    </row>
    <row r="117" spans="1:36" s="269" customFormat="1" ht="21.75" customHeight="1" outlineLevel="1">
      <c r="A117" s="1117" t="s">
        <v>4826</v>
      </c>
      <c r="B117" s="1117" t="s">
        <v>5226</v>
      </c>
      <c r="C117" s="1117" t="s">
        <v>4826</v>
      </c>
      <c r="D117" s="1117" t="s">
        <v>5227</v>
      </c>
      <c r="E117" s="1117" t="s">
        <v>4870</v>
      </c>
      <c r="F117" s="1117" t="s">
        <v>625</v>
      </c>
      <c r="G117" s="1117" t="s">
        <v>4871</v>
      </c>
      <c r="H117" s="1117" t="s">
        <v>4872</v>
      </c>
      <c r="I117" s="1117" t="s">
        <v>4873</v>
      </c>
      <c r="J117" s="1117" t="s">
        <v>4707</v>
      </c>
      <c r="K117" s="1117" t="s">
        <v>625</v>
      </c>
      <c r="L117" s="1117" t="s">
        <v>4874</v>
      </c>
      <c r="M117" s="1117" t="s">
        <v>3099</v>
      </c>
      <c r="N117" s="1117" t="s">
        <v>4875</v>
      </c>
      <c r="O117" s="1118">
        <v>1350000</v>
      </c>
      <c r="P117" s="1118">
        <v>1227273</v>
      </c>
      <c r="Q117" s="1118">
        <v>122727</v>
      </c>
      <c r="R117" s="1117" t="s">
        <v>78</v>
      </c>
      <c r="S117" s="1117" t="s">
        <v>4713</v>
      </c>
      <c r="T117" s="1117" t="s">
        <v>4777</v>
      </c>
      <c r="U117" s="1117" t="s">
        <v>4876</v>
      </c>
      <c r="V117" s="1117" t="s">
        <v>4716</v>
      </c>
      <c r="W117" s="1117" t="s">
        <v>4877</v>
      </c>
      <c r="X117" s="1117" t="s">
        <v>4788</v>
      </c>
      <c r="Y117" s="1117" t="s">
        <v>625</v>
      </c>
      <c r="Z117" s="1117" t="s">
        <v>4826</v>
      </c>
      <c r="AA117" s="1117" t="s">
        <v>4878</v>
      </c>
      <c r="AB117" s="1117" t="s">
        <v>625</v>
      </c>
      <c r="AC117" s="1119" t="s">
        <v>625</v>
      </c>
      <c r="AD117" s="1119" t="s">
        <v>625</v>
      </c>
      <c r="AE117" s="1120">
        <v>392727</v>
      </c>
      <c r="AF117" s="1120">
        <v>39273</v>
      </c>
      <c r="AG117" s="1117" t="s">
        <v>625</v>
      </c>
      <c r="AH117" s="1121" t="s">
        <v>4766</v>
      </c>
      <c r="AI117" s="1122" t="s">
        <v>4722</v>
      </c>
      <c r="AJ117" s="1122" t="s">
        <v>5093</v>
      </c>
    </row>
    <row r="118" spans="1:36" s="269" customFormat="1" ht="21.75" customHeight="1" outlineLevel="1">
      <c r="A118" s="1117" t="s">
        <v>4826</v>
      </c>
      <c r="B118" s="1117" t="s">
        <v>5228</v>
      </c>
      <c r="C118" s="1117" t="s">
        <v>4826</v>
      </c>
      <c r="D118" s="1117" t="s">
        <v>4826</v>
      </c>
      <c r="E118" s="1117" t="s">
        <v>5135</v>
      </c>
      <c r="F118" s="1117" t="s">
        <v>625</v>
      </c>
      <c r="G118" s="1117" t="s">
        <v>5136</v>
      </c>
      <c r="H118" s="1117" t="s">
        <v>5137</v>
      </c>
      <c r="I118" s="1117" t="s">
        <v>5138</v>
      </c>
      <c r="J118" s="1117" t="s">
        <v>4707</v>
      </c>
      <c r="K118" s="1117" t="s">
        <v>625</v>
      </c>
      <c r="L118" s="1117" t="s">
        <v>4797</v>
      </c>
      <c r="M118" s="1117" t="s">
        <v>3099</v>
      </c>
      <c r="N118" s="1117" t="s">
        <v>4757</v>
      </c>
      <c r="O118" s="1118">
        <v>187000</v>
      </c>
      <c r="P118" s="1118">
        <v>170000</v>
      </c>
      <c r="Q118" s="1118">
        <v>17000</v>
      </c>
      <c r="R118" s="1117" t="s">
        <v>78</v>
      </c>
      <c r="S118" s="1117" t="s">
        <v>4713</v>
      </c>
      <c r="T118" s="1117" t="s">
        <v>4729</v>
      </c>
      <c r="U118" s="1117" t="s">
        <v>625</v>
      </c>
      <c r="V118" s="1117" t="s">
        <v>4716</v>
      </c>
      <c r="W118" s="1117" t="s">
        <v>5140</v>
      </c>
      <c r="X118" s="1117" t="s">
        <v>5141</v>
      </c>
      <c r="Y118" s="1117" t="s">
        <v>5142</v>
      </c>
      <c r="Z118" s="1117" t="s">
        <v>4826</v>
      </c>
      <c r="AA118" s="1117" t="s">
        <v>5229</v>
      </c>
      <c r="AB118" s="1117" t="s">
        <v>625</v>
      </c>
      <c r="AC118" s="1119" t="s">
        <v>625</v>
      </c>
      <c r="AD118" s="1119" t="s">
        <v>625</v>
      </c>
      <c r="AE118" s="1120">
        <v>170000</v>
      </c>
      <c r="AF118" s="1120">
        <v>17000</v>
      </c>
      <c r="AG118" s="1117" t="s">
        <v>5230</v>
      </c>
      <c r="AH118" s="1121" t="s">
        <v>4957</v>
      </c>
      <c r="AI118" s="1122" t="s">
        <v>4722</v>
      </c>
      <c r="AJ118" s="1122"/>
    </row>
    <row r="119" spans="1:36" s="269" customFormat="1" ht="21.75" customHeight="1" outlineLevel="1">
      <c r="A119" s="1117" t="s">
        <v>4826</v>
      </c>
      <c r="B119" s="1117" t="s">
        <v>5231</v>
      </c>
      <c r="C119" s="1117" t="s">
        <v>4826</v>
      </c>
      <c r="D119" s="1117" t="s">
        <v>4826</v>
      </c>
      <c r="E119" s="1117" t="s">
        <v>5083</v>
      </c>
      <c r="F119" s="1117" t="s">
        <v>625</v>
      </c>
      <c r="G119" s="1117" t="s">
        <v>5084</v>
      </c>
      <c r="H119" s="1117" t="s">
        <v>5085</v>
      </c>
      <c r="I119" s="1117" t="s">
        <v>5086</v>
      </c>
      <c r="J119" s="1117" t="s">
        <v>4707</v>
      </c>
      <c r="K119" s="1117" t="s">
        <v>625</v>
      </c>
      <c r="L119" s="1117" t="s">
        <v>4980</v>
      </c>
      <c r="M119" s="1117" t="s">
        <v>3099</v>
      </c>
      <c r="N119" s="1117" t="s">
        <v>5087</v>
      </c>
      <c r="O119" s="1118">
        <v>330000</v>
      </c>
      <c r="P119" s="1118">
        <v>300000</v>
      </c>
      <c r="Q119" s="1118">
        <v>30000</v>
      </c>
      <c r="R119" s="1117" t="s">
        <v>78</v>
      </c>
      <c r="S119" s="1117" t="s">
        <v>4713</v>
      </c>
      <c r="T119" s="1117" t="s">
        <v>4729</v>
      </c>
      <c r="U119" s="1117" t="s">
        <v>625</v>
      </c>
      <c r="V119" s="1117" t="s">
        <v>4716</v>
      </c>
      <c r="W119" s="1117" t="s">
        <v>5088</v>
      </c>
      <c r="X119" s="1117" t="s">
        <v>5089</v>
      </c>
      <c r="Y119" s="1117" t="s">
        <v>625</v>
      </c>
      <c r="Z119" s="1117" t="s">
        <v>4826</v>
      </c>
      <c r="AA119" s="1117" t="s">
        <v>5232</v>
      </c>
      <c r="AB119" s="1117" t="s">
        <v>625</v>
      </c>
      <c r="AC119" s="1119" t="s">
        <v>625</v>
      </c>
      <c r="AD119" s="1119" t="s">
        <v>625</v>
      </c>
      <c r="AE119" s="1120">
        <v>300000</v>
      </c>
      <c r="AF119" s="1120">
        <v>30000</v>
      </c>
      <c r="AG119" s="1117" t="s">
        <v>625</v>
      </c>
      <c r="AH119" s="1121" t="s">
        <v>4766</v>
      </c>
      <c r="AI119" s="1122" t="s">
        <v>4722</v>
      </c>
      <c r="AJ119" s="1122" t="s">
        <v>5093</v>
      </c>
    </row>
    <row r="120" spans="1:36" s="269" customFormat="1" ht="21.75" customHeight="1" outlineLevel="1">
      <c r="A120" s="1117" t="s">
        <v>5218</v>
      </c>
      <c r="B120" s="1117" t="s">
        <v>5233</v>
      </c>
      <c r="C120" s="1117" t="s">
        <v>4827</v>
      </c>
      <c r="D120" s="1117" t="s">
        <v>79</v>
      </c>
      <c r="E120" s="1117" t="s">
        <v>4793</v>
      </c>
      <c r="F120" s="1117" t="s">
        <v>625</v>
      </c>
      <c r="G120" s="1117" t="s">
        <v>4794</v>
      </c>
      <c r="H120" s="1117" t="s">
        <v>4795</v>
      </c>
      <c r="I120" s="1117" t="s">
        <v>4796</v>
      </c>
      <c r="J120" s="1117" t="s">
        <v>4707</v>
      </c>
      <c r="K120" s="1117" t="s">
        <v>625</v>
      </c>
      <c r="L120" s="1117" t="s">
        <v>4797</v>
      </c>
      <c r="M120" s="1117" t="s">
        <v>3099</v>
      </c>
      <c r="N120" s="1117" t="s">
        <v>4798</v>
      </c>
      <c r="O120" s="1118">
        <v>121000</v>
      </c>
      <c r="P120" s="1118">
        <v>110000</v>
      </c>
      <c r="Q120" s="1118">
        <v>11000</v>
      </c>
      <c r="R120" s="1117" t="s">
        <v>78</v>
      </c>
      <c r="S120" s="1117" t="s">
        <v>4713</v>
      </c>
      <c r="T120" s="1117" t="s">
        <v>4777</v>
      </c>
      <c r="U120" s="1117" t="s">
        <v>625</v>
      </c>
      <c r="V120" s="1117" t="s">
        <v>4716</v>
      </c>
      <c r="W120" s="1117" t="s">
        <v>625</v>
      </c>
      <c r="X120" s="1117" t="s">
        <v>4730</v>
      </c>
      <c r="Y120" s="1117" t="s">
        <v>625</v>
      </c>
      <c r="Z120" s="1117" t="s">
        <v>5218</v>
      </c>
      <c r="AA120" s="1117" t="s">
        <v>4799</v>
      </c>
      <c r="AB120" s="1117" t="s">
        <v>625</v>
      </c>
      <c r="AC120" s="1119" t="s">
        <v>625</v>
      </c>
      <c r="AD120" s="1119" t="s">
        <v>625</v>
      </c>
      <c r="AE120" s="1120">
        <v>110000</v>
      </c>
      <c r="AF120" s="1120">
        <v>11000</v>
      </c>
      <c r="AG120" s="1117" t="s">
        <v>625</v>
      </c>
      <c r="AH120" s="1121" t="s">
        <v>4766</v>
      </c>
      <c r="AI120" s="1122" t="s">
        <v>4722</v>
      </c>
      <c r="AJ120" s="1122" t="s">
        <v>5093</v>
      </c>
    </row>
    <row r="121" spans="1:36" s="269" customFormat="1" ht="21.75" customHeight="1" outlineLevel="1">
      <c r="A121" s="1123" t="s">
        <v>79</v>
      </c>
      <c r="B121" s="1123" t="s">
        <v>5234</v>
      </c>
      <c r="C121" s="1123" t="s">
        <v>5235</v>
      </c>
      <c r="D121" s="1123" t="s">
        <v>5236</v>
      </c>
      <c r="E121" s="1123" t="s">
        <v>4814</v>
      </c>
      <c r="F121" s="1123" t="s">
        <v>625</v>
      </c>
      <c r="G121" s="1123" t="s">
        <v>80</v>
      </c>
      <c r="H121" s="1123" t="s">
        <v>4815</v>
      </c>
      <c r="I121" s="1123" t="s">
        <v>4816</v>
      </c>
      <c r="J121" s="1123" t="s">
        <v>4707</v>
      </c>
      <c r="K121" s="1123" t="s">
        <v>625</v>
      </c>
      <c r="L121" s="1123" t="s">
        <v>2869</v>
      </c>
      <c r="M121" s="1123" t="s">
        <v>3099</v>
      </c>
      <c r="N121" s="1123" t="s">
        <v>4817</v>
      </c>
      <c r="O121" s="1124">
        <v>54516</v>
      </c>
      <c r="P121" s="1124">
        <v>49560</v>
      </c>
      <c r="Q121" s="1124">
        <v>4956</v>
      </c>
      <c r="R121" s="1123" t="s">
        <v>78</v>
      </c>
      <c r="S121" s="1123" t="s">
        <v>4713</v>
      </c>
      <c r="T121" s="1123" t="s">
        <v>4818</v>
      </c>
      <c r="U121" s="1123" t="s">
        <v>4823</v>
      </c>
      <c r="V121" s="1123" t="s">
        <v>4716</v>
      </c>
      <c r="W121" s="1123" t="s">
        <v>625</v>
      </c>
      <c r="X121" s="1123" t="s">
        <v>625</v>
      </c>
      <c r="Y121" s="1123" t="s">
        <v>625</v>
      </c>
      <c r="Z121" s="1123" t="s">
        <v>625</v>
      </c>
      <c r="AA121" s="1123" t="s">
        <v>81</v>
      </c>
      <c r="AB121" s="1123" t="s">
        <v>625</v>
      </c>
      <c r="AC121" s="1125" t="s">
        <v>1082</v>
      </c>
      <c r="AD121" s="1125" t="s">
        <v>5237</v>
      </c>
      <c r="AE121" s="1126">
        <v>49560</v>
      </c>
      <c r="AF121" s="1126">
        <v>4956</v>
      </c>
      <c r="AG121" s="1123" t="s">
        <v>625</v>
      </c>
      <c r="AH121" s="1127" t="s">
        <v>4766</v>
      </c>
      <c r="AI121" s="1128" t="s">
        <v>4722</v>
      </c>
      <c r="AJ121" s="1129" t="s">
        <v>5238</v>
      </c>
    </row>
    <row r="122" spans="1:36" s="269" customFormat="1" ht="21.75" customHeight="1" outlineLevel="1">
      <c r="A122" s="1123" t="s">
        <v>79</v>
      </c>
      <c r="B122" s="1123" t="s">
        <v>5239</v>
      </c>
      <c r="C122" s="1123" t="s">
        <v>5235</v>
      </c>
      <c r="D122" s="1123" t="s">
        <v>5236</v>
      </c>
      <c r="E122" s="1123" t="s">
        <v>4814</v>
      </c>
      <c r="F122" s="1123" t="s">
        <v>625</v>
      </c>
      <c r="G122" s="1123" t="s">
        <v>80</v>
      </c>
      <c r="H122" s="1123" t="s">
        <v>4815</v>
      </c>
      <c r="I122" s="1123" t="s">
        <v>4816</v>
      </c>
      <c r="J122" s="1123" t="s">
        <v>4707</v>
      </c>
      <c r="K122" s="1123" t="s">
        <v>625</v>
      </c>
      <c r="L122" s="1123" t="s">
        <v>2869</v>
      </c>
      <c r="M122" s="1123" t="s">
        <v>3099</v>
      </c>
      <c r="N122" s="1123" t="s">
        <v>4817</v>
      </c>
      <c r="O122" s="1124">
        <v>39600</v>
      </c>
      <c r="P122" s="1124">
        <v>36000</v>
      </c>
      <c r="Q122" s="1124">
        <v>3600</v>
      </c>
      <c r="R122" s="1123" t="s">
        <v>78</v>
      </c>
      <c r="S122" s="1123" t="s">
        <v>4713</v>
      </c>
      <c r="T122" s="1123" t="s">
        <v>4818</v>
      </c>
      <c r="U122" s="1123" t="s">
        <v>4819</v>
      </c>
      <c r="V122" s="1123" t="s">
        <v>4716</v>
      </c>
      <c r="W122" s="1123" t="s">
        <v>625</v>
      </c>
      <c r="X122" s="1123" t="s">
        <v>625</v>
      </c>
      <c r="Y122" s="1123" t="s">
        <v>625</v>
      </c>
      <c r="Z122" s="1123" t="s">
        <v>625</v>
      </c>
      <c r="AA122" s="1123" t="s">
        <v>84</v>
      </c>
      <c r="AB122" s="1123" t="s">
        <v>625</v>
      </c>
      <c r="AC122" s="1125" t="s">
        <v>1082</v>
      </c>
      <c r="AD122" s="1125" t="s">
        <v>4820</v>
      </c>
      <c r="AE122" s="1126">
        <v>36000</v>
      </c>
      <c r="AF122" s="1126">
        <v>3600</v>
      </c>
      <c r="AG122" s="1123" t="s">
        <v>625</v>
      </c>
      <c r="AH122" s="1127" t="s">
        <v>4766</v>
      </c>
      <c r="AI122" s="1128" t="s">
        <v>4722</v>
      </c>
      <c r="AJ122" s="1129" t="s">
        <v>5238</v>
      </c>
    </row>
    <row r="123" spans="1:36" s="269" customFormat="1" ht="21.75" customHeight="1" outlineLevel="1">
      <c r="A123" s="1117" t="s">
        <v>79</v>
      </c>
      <c r="B123" s="1117" t="s">
        <v>5240</v>
      </c>
      <c r="C123" s="1117" t="s">
        <v>5241</v>
      </c>
      <c r="D123" s="1117" t="s">
        <v>5241</v>
      </c>
      <c r="E123" s="1117" t="s">
        <v>5242</v>
      </c>
      <c r="F123" s="1117" t="s">
        <v>625</v>
      </c>
      <c r="G123" s="1117" t="s">
        <v>5243</v>
      </c>
      <c r="H123" s="1117" t="s">
        <v>5244</v>
      </c>
      <c r="I123" s="1117" t="s">
        <v>5245</v>
      </c>
      <c r="J123" s="1117" t="s">
        <v>4707</v>
      </c>
      <c r="K123" s="1117" t="s">
        <v>625</v>
      </c>
      <c r="L123" s="1117" t="s">
        <v>2869</v>
      </c>
      <c r="M123" s="1117" t="s">
        <v>3099</v>
      </c>
      <c r="N123" s="1117" t="s">
        <v>4757</v>
      </c>
      <c r="O123" s="1118">
        <v>-2035000</v>
      </c>
      <c r="P123" s="1118">
        <v>-1850000</v>
      </c>
      <c r="Q123" s="1118">
        <v>-185000</v>
      </c>
      <c r="R123" s="1117" t="s">
        <v>4735</v>
      </c>
      <c r="S123" s="1117" t="s">
        <v>4736</v>
      </c>
      <c r="T123" s="1117" t="s">
        <v>4777</v>
      </c>
      <c r="U123" s="1117" t="s">
        <v>5246</v>
      </c>
      <c r="V123" s="1117" t="s">
        <v>4716</v>
      </c>
      <c r="W123" s="1117" t="s">
        <v>5247</v>
      </c>
      <c r="X123" s="1117" t="s">
        <v>4761</v>
      </c>
      <c r="Y123" s="1117" t="s">
        <v>4762</v>
      </c>
      <c r="Z123" s="1117" t="s">
        <v>79</v>
      </c>
      <c r="AA123" s="1117" t="s">
        <v>5248</v>
      </c>
      <c r="AB123" s="1117" t="s">
        <v>5249</v>
      </c>
      <c r="AC123" s="1119" t="s">
        <v>5125</v>
      </c>
      <c r="AD123" s="1119" t="s">
        <v>5250</v>
      </c>
      <c r="AE123" s="1120">
        <v>-1850000</v>
      </c>
      <c r="AF123" s="1120">
        <v>-185000</v>
      </c>
      <c r="AG123" s="1117" t="s">
        <v>625</v>
      </c>
      <c r="AH123" s="1121" t="s">
        <v>4766</v>
      </c>
      <c r="AI123" s="1122" t="s">
        <v>4722</v>
      </c>
      <c r="AJ123" s="1122" t="s">
        <v>5093</v>
      </c>
    </row>
    <row r="124" spans="1:36" s="269" customFormat="1" ht="21.75" customHeight="1" outlineLevel="1">
      <c r="A124" s="1117" t="s">
        <v>79</v>
      </c>
      <c r="B124" s="1117" t="s">
        <v>5251</v>
      </c>
      <c r="C124" s="1117" t="s">
        <v>79</v>
      </c>
      <c r="D124" s="1117" t="s">
        <v>79</v>
      </c>
      <c r="E124" s="1117" t="s">
        <v>5242</v>
      </c>
      <c r="F124" s="1117" t="s">
        <v>625</v>
      </c>
      <c r="G124" s="1117" t="s">
        <v>5243</v>
      </c>
      <c r="H124" s="1117" t="s">
        <v>5244</v>
      </c>
      <c r="I124" s="1117" t="s">
        <v>5245</v>
      </c>
      <c r="J124" s="1117" t="s">
        <v>4707</v>
      </c>
      <c r="K124" s="1117" t="s">
        <v>625</v>
      </c>
      <c r="L124" s="1117" t="s">
        <v>2869</v>
      </c>
      <c r="M124" s="1117" t="s">
        <v>3099</v>
      </c>
      <c r="N124" s="1117" t="s">
        <v>4757</v>
      </c>
      <c r="O124" s="1118">
        <v>2035000</v>
      </c>
      <c r="P124" s="1118">
        <v>1850000</v>
      </c>
      <c r="Q124" s="1118">
        <v>185000</v>
      </c>
      <c r="R124" s="1117" t="s">
        <v>78</v>
      </c>
      <c r="S124" s="1117" t="s">
        <v>4713</v>
      </c>
      <c r="T124" s="1117" t="s">
        <v>4777</v>
      </c>
      <c r="U124" s="1117" t="s">
        <v>5252</v>
      </c>
      <c r="V124" s="1117" t="s">
        <v>4716</v>
      </c>
      <c r="W124" s="1117" t="s">
        <v>5247</v>
      </c>
      <c r="X124" s="1117" t="s">
        <v>4761</v>
      </c>
      <c r="Y124" s="1117" t="s">
        <v>4762</v>
      </c>
      <c r="Z124" s="1117" t="s">
        <v>79</v>
      </c>
      <c r="AA124" s="1117" t="s">
        <v>5248</v>
      </c>
      <c r="AB124" s="1117" t="s">
        <v>5249</v>
      </c>
      <c r="AC124" s="1119" t="s">
        <v>1082</v>
      </c>
      <c r="AD124" s="1119" t="s">
        <v>5250</v>
      </c>
      <c r="AE124" s="1120">
        <v>1850000</v>
      </c>
      <c r="AF124" s="1120">
        <v>185000</v>
      </c>
      <c r="AG124" s="1117" t="s">
        <v>625</v>
      </c>
      <c r="AH124" s="1121" t="s">
        <v>4766</v>
      </c>
      <c r="AI124" s="1122" t="s">
        <v>4722</v>
      </c>
      <c r="AJ124" s="1122" t="s">
        <v>5093</v>
      </c>
    </row>
    <row r="125" spans="1:36" s="269" customFormat="1" ht="21.75" customHeight="1" outlineLevel="1">
      <c r="A125" s="1117" t="s">
        <v>4733</v>
      </c>
      <c r="B125" s="1117" t="s">
        <v>5253</v>
      </c>
      <c r="C125" s="1117" t="s">
        <v>4733</v>
      </c>
      <c r="D125" s="1117" t="s">
        <v>4733</v>
      </c>
      <c r="E125" s="1117" t="s">
        <v>5113</v>
      </c>
      <c r="F125" s="1117" t="s">
        <v>625</v>
      </c>
      <c r="G125" s="1117" t="s">
        <v>5114</v>
      </c>
      <c r="H125" s="1117" t="s">
        <v>5181</v>
      </c>
      <c r="I125" s="1117" t="s">
        <v>5116</v>
      </c>
      <c r="J125" s="1117" t="s">
        <v>4707</v>
      </c>
      <c r="K125" s="1117" t="s">
        <v>625</v>
      </c>
      <c r="L125" s="1117" t="s">
        <v>2869</v>
      </c>
      <c r="M125" s="1117" t="s">
        <v>3099</v>
      </c>
      <c r="N125" s="1117" t="s">
        <v>5117</v>
      </c>
      <c r="O125" s="1118">
        <v>4400</v>
      </c>
      <c r="P125" s="1118">
        <v>4000</v>
      </c>
      <c r="Q125" s="1118">
        <v>400</v>
      </c>
      <c r="R125" s="1117" t="s">
        <v>78</v>
      </c>
      <c r="S125" s="1117" t="s">
        <v>4713</v>
      </c>
      <c r="T125" s="1117" t="s">
        <v>4777</v>
      </c>
      <c r="U125" s="1117" t="s">
        <v>625</v>
      </c>
      <c r="V125" s="1117" t="s">
        <v>4778</v>
      </c>
      <c r="W125" s="1117" t="s">
        <v>5118</v>
      </c>
      <c r="X125" s="1117" t="s">
        <v>5119</v>
      </c>
      <c r="Y125" s="1117" t="s">
        <v>625</v>
      </c>
      <c r="Z125" s="1117" t="s">
        <v>4733</v>
      </c>
      <c r="AA125" s="1117" t="s">
        <v>5120</v>
      </c>
      <c r="AB125" s="1117" t="s">
        <v>5121</v>
      </c>
      <c r="AC125" s="1119" t="s">
        <v>1082</v>
      </c>
      <c r="AD125" s="1119" t="s">
        <v>5122</v>
      </c>
      <c r="AE125" s="1120">
        <v>4000</v>
      </c>
      <c r="AF125" s="1120">
        <v>400</v>
      </c>
      <c r="AG125" s="1117" t="s">
        <v>625</v>
      </c>
      <c r="AH125" s="1121" t="s">
        <v>4766</v>
      </c>
      <c r="AI125" s="1122" t="s">
        <v>4722</v>
      </c>
      <c r="AJ125" s="1122"/>
    </row>
    <row r="126" spans="1:36" s="269" customFormat="1" ht="21.75" customHeight="1" outlineLevel="1">
      <c r="A126" s="1117" t="s">
        <v>4733</v>
      </c>
      <c r="B126" s="1117" t="s">
        <v>5254</v>
      </c>
      <c r="C126" s="1117" t="s">
        <v>4733</v>
      </c>
      <c r="D126" s="1117" t="s">
        <v>4733</v>
      </c>
      <c r="E126" s="1117" t="s">
        <v>5113</v>
      </c>
      <c r="F126" s="1117" t="s">
        <v>625</v>
      </c>
      <c r="G126" s="1117" t="s">
        <v>5114</v>
      </c>
      <c r="H126" s="1117" t="s">
        <v>5181</v>
      </c>
      <c r="I126" s="1117" t="s">
        <v>5116</v>
      </c>
      <c r="J126" s="1117" t="s">
        <v>4707</v>
      </c>
      <c r="K126" s="1117" t="s">
        <v>625</v>
      </c>
      <c r="L126" s="1117" t="s">
        <v>2869</v>
      </c>
      <c r="M126" s="1117" t="s">
        <v>3099</v>
      </c>
      <c r="N126" s="1117" t="s">
        <v>5117</v>
      </c>
      <c r="O126" s="1118">
        <v>4400</v>
      </c>
      <c r="P126" s="1118">
        <v>4000</v>
      </c>
      <c r="Q126" s="1118">
        <v>400</v>
      </c>
      <c r="R126" s="1117" t="s">
        <v>78</v>
      </c>
      <c r="S126" s="1117" t="s">
        <v>4713</v>
      </c>
      <c r="T126" s="1117" t="s">
        <v>4777</v>
      </c>
      <c r="U126" s="1117" t="s">
        <v>625</v>
      </c>
      <c r="V126" s="1117" t="s">
        <v>4778</v>
      </c>
      <c r="W126" s="1117" t="s">
        <v>5118</v>
      </c>
      <c r="X126" s="1117" t="s">
        <v>5119</v>
      </c>
      <c r="Y126" s="1117" t="s">
        <v>625</v>
      </c>
      <c r="Z126" s="1117" t="s">
        <v>4733</v>
      </c>
      <c r="AA126" s="1117" t="s">
        <v>5120</v>
      </c>
      <c r="AB126" s="1117" t="s">
        <v>5121</v>
      </c>
      <c r="AC126" s="1119" t="s">
        <v>1082</v>
      </c>
      <c r="AD126" s="1119" t="s">
        <v>5122</v>
      </c>
      <c r="AE126" s="1120">
        <v>4000</v>
      </c>
      <c r="AF126" s="1120">
        <v>400</v>
      </c>
      <c r="AG126" s="1117" t="s">
        <v>625</v>
      </c>
      <c r="AH126" s="1121" t="s">
        <v>4766</v>
      </c>
      <c r="AI126" s="1122" t="s">
        <v>4722</v>
      </c>
      <c r="AJ126" s="1122"/>
    </row>
    <row r="127" spans="1:36" s="269" customFormat="1" ht="21.75" customHeight="1" outlineLevel="1">
      <c r="A127" s="1117" t="s">
        <v>4733</v>
      </c>
      <c r="B127" s="1117" t="s">
        <v>5255</v>
      </c>
      <c r="C127" s="1117" t="s">
        <v>4733</v>
      </c>
      <c r="D127" s="1117" t="s">
        <v>4733</v>
      </c>
      <c r="E127" s="1117" t="s">
        <v>5113</v>
      </c>
      <c r="F127" s="1117" t="s">
        <v>625</v>
      </c>
      <c r="G127" s="1117" t="s">
        <v>5114</v>
      </c>
      <c r="H127" s="1117" t="s">
        <v>5181</v>
      </c>
      <c r="I127" s="1117" t="s">
        <v>5116</v>
      </c>
      <c r="J127" s="1117" t="s">
        <v>4707</v>
      </c>
      <c r="K127" s="1117" t="s">
        <v>625</v>
      </c>
      <c r="L127" s="1117" t="s">
        <v>2869</v>
      </c>
      <c r="M127" s="1117" t="s">
        <v>3099</v>
      </c>
      <c r="N127" s="1117" t="s">
        <v>5117</v>
      </c>
      <c r="O127" s="1118">
        <v>4400</v>
      </c>
      <c r="P127" s="1118">
        <v>4000</v>
      </c>
      <c r="Q127" s="1118">
        <v>400</v>
      </c>
      <c r="R127" s="1117" t="s">
        <v>78</v>
      </c>
      <c r="S127" s="1117" t="s">
        <v>4713</v>
      </c>
      <c r="T127" s="1117" t="s">
        <v>4777</v>
      </c>
      <c r="U127" s="1117" t="s">
        <v>625</v>
      </c>
      <c r="V127" s="1117" t="s">
        <v>4778</v>
      </c>
      <c r="W127" s="1117" t="s">
        <v>5118</v>
      </c>
      <c r="X127" s="1117" t="s">
        <v>5119</v>
      </c>
      <c r="Y127" s="1117" t="s">
        <v>625</v>
      </c>
      <c r="Z127" s="1117" t="s">
        <v>4733</v>
      </c>
      <c r="AA127" s="1117" t="s">
        <v>5120</v>
      </c>
      <c r="AB127" s="1117" t="s">
        <v>5121</v>
      </c>
      <c r="AC127" s="1119" t="s">
        <v>1082</v>
      </c>
      <c r="AD127" s="1119" t="s">
        <v>5122</v>
      </c>
      <c r="AE127" s="1120">
        <v>4000</v>
      </c>
      <c r="AF127" s="1120">
        <v>400</v>
      </c>
      <c r="AG127" s="1117" t="s">
        <v>625</v>
      </c>
      <c r="AH127" s="1121" t="s">
        <v>4766</v>
      </c>
      <c r="AI127" s="1122" t="s">
        <v>4722</v>
      </c>
      <c r="AJ127" s="1122"/>
    </row>
    <row r="128" spans="1:36" s="269" customFormat="1" ht="21.75" customHeight="1" outlineLevel="1">
      <c r="A128" s="1123" t="s">
        <v>85</v>
      </c>
      <c r="B128" s="1123" t="s">
        <v>5256</v>
      </c>
      <c r="C128" s="1123" t="s">
        <v>5257</v>
      </c>
      <c r="D128" s="1123" t="s">
        <v>5258</v>
      </c>
      <c r="E128" s="1123" t="s">
        <v>4709</v>
      </c>
      <c r="F128" s="1123" t="s">
        <v>4828</v>
      </c>
      <c r="G128" s="1123" t="s">
        <v>33</v>
      </c>
      <c r="H128" s="1123" t="s">
        <v>4711</v>
      </c>
      <c r="I128" s="1123" t="s">
        <v>4829</v>
      </c>
      <c r="J128" s="1123" t="s">
        <v>4707</v>
      </c>
      <c r="K128" s="1123" t="s">
        <v>625</v>
      </c>
      <c r="L128" s="1123" t="s">
        <v>4797</v>
      </c>
      <c r="M128" s="1123" t="s">
        <v>4807</v>
      </c>
      <c r="N128" s="1123" t="s">
        <v>4830</v>
      </c>
      <c r="O128" s="1124">
        <v>334749</v>
      </c>
      <c r="P128" s="1124">
        <v>304317</v>
      </c>
      <c r="Q128" s="1124">
        <v>30432</v>
      </c>
      <c r="R128" s="1123" t="s">
        <v>78</v>
      </c>
      <c r="S128" s="1123" t="s">
        <v>4713</v>
      </c>
      <c r="T128" s="1123" t="s">
        <v>4818</v>
      </c>
      <c r="U128" s="1123" t="s">
        <v>625</v>
      </c>
      <c r="V128" s="1123" t="s">
        <v>4716</v>
      </c>
      <c r="W128" s="1123" t="s">
        <v>625</v>
      </c>
      <c r="X128" s="1123" t="s">
        <v>625</v>
      </c>
      <c r="Y128" s="1123" t="s">
        <v>625</v>
      </c>
      <c r="Z128" s="1123" t="s">
        <v>85</v>
      </c>
      <c r="AA128" s="1123" t="s">
        <v>86</v>
      </c>
      <c r="AB128" s="1123" t="s">
        <v>625</v>
      </c>
      <c r="AC128" s="1125" t="s">
        <v>1082</v>
      </c>
      <c r="AD128" s="1125" t="s">
        <v>5259</v>
      </c>
      <c r="AE128" s="1126">
        <v>304317</v>
      </c>
      <c r="AF128" s="1126">
        <v>30432</v>
      </c>
      <c r="AG128" s="1123" t="s">
        <v>4832</v>
      </c>
      <c r="AH128" s="1127" t="s">
        <v>4766</v>
      </c>
      <c r="AI128" s="1128" t="s">
        <v>4722</v>
      </c>
      <c r="AJ128" s="1129" t="s">
        <v>5238</v>
      </c>
    </row>
    <row r="129" spans="1:36" s="269" customFormat="1" ht="21.75" customHeight="1" outlineLevel="1">
      <c r="A129" s="1123" t="s">
        <v>85</v>
      </c>
      <c r="B129" s="1123" t="s">
        <v>5260</v>
      </c>
      <c r="C129" s="1123" t="s">
        <v>5257</v>
      </c>
      <c r="D129" s="1123" t="s">
        <v>5258</v>
      </c>
      <c r="E129" s="1123" t="s">
        <v>4709</v>
      </c>
      <c r="F129" s="1123" t="s">
        <v>4834</v>
      </c>
      <c r="G129" s="1123" t="s">
        <v>33</v>
      </c>
      <c r="H129" s="1123" t="s">
        <v>4711</v>
      </c>
      <c r="I129" s="1123" t="s">
        <v>4829</v>
      </c>
      <c r="J129" s="1123" t="s">
        <v>4707</v>
      </c>
      <c r="K129" s="1123" t="s">
        <v>625</v>
      </c>
      <c r="L129" s="1123" t="s">
        <v>4807</v>
      </c>
      <c r="M129" s="1123" t="s">
        <v>4807</v>
      </c>
      <c r="N129" s="1123" t="s">
        <v>4835</v>
      </c>
      <c r="O129" s="1124">
        <v>77123</v>
      </c>
      <c r="P129" s="1124">
        <v>70112</v>
      </c>
      <c r="Q129" s="1124">
        <v>7011</v>
      </c>
      <c r="R129" s="1123" t="s">
        <v>78</v>
      </c>
      <c r="S129" s="1123" t="s">
        <v>4713</v>
      </c>
      <c r="T129" s="1123" t="s">
        <v>4818</v>
      </c>
      <c r="U129" s="1123" t="s">
        <v>625</v>
      </c>
      <c r="V129" s="1123" t="s">
        <v>4716</v>
      </c>
      <c r="W129" s="1123" t="s">
        <v>625</v>
      </c>
      <c r="X129" s="1123" t="s">
        <v>625</v>
      </c>
      <c r="Y129" s="1123" t="s">
        <v>625</v>
      </c>
      <c r="Z129" s="1123" t="s">
        <v>85</v>
      </c>
      <c r="AA129" s="1123" t="s">
        <v>87</v>
      </c>
      <c r="AB129" s="1123" t="s">
        <v>625</v>
      </c>
      <c r="AC129" s="1125" t="s">
        <v>1082</v>
      </c>
      <c r="AD129" s="1125" t="s">
        <v>5261</v>
      </c>
      <c r="AE129" s="1126">
        <v>70112</v>
      </c>
      <c r="AF129" s="1126">
        <v>7011</v>
      </c>
      <c r="AG129" s="1123" t="s">
        <v>4837</v>
      </c>
      <c r="AH129" s="1127" t="s">
        <v>4766</v>
      </c>
      <c r="AI129" s="1128" t="s">
        <v>4722</v>
      </c>
      <c r="AJ129" s="1129" t="s">
        <v>5238</v>
      </c>
    </row>
    <row r="130" spans="1:36" s="269" customFormat="1" ht="21.75" customHeight="1" outlineLevel="1">
      <c r="A130" s="1117" t="s">
        <v>85</v>
      </c>
      <c r="B130" s="1117" t="s">
        <v>5262</v>
      </c>
      <c r="C130" s="1117" t="s">
        <v>85</v>
      </c>
      <c r="D130" s="1117" t="s">
        <v>85</v>
      </c>
      <c r="E130" s="1117" t="s">
        <v>4930</v>
      </c>
      <c r="F130" s="1117" t="s">
        <v>625</v>
      </c>
      <c r="G130" s="1117" t="s">
        <v>4931</v>
      </c>
      <c r="H130" s="1117" t="s">
        <v>4932</v>
      </c>
      <c r="I130" s="1117" t="s">
        <v>4933</v>
      </c>
      <c r="J130" s="1117" t="s">
        <v>4707</v>
      </c>
      <c r="K130" s="1117" t="s">
        <v>625</v>
      </c>
      <c r="L130" s="1117" t="s">
        <v>4807</v>
      </c>
      <c r="M130" s="1117" t="s">
        <v>3099</v>
      </c>
      <c r="N130" s="1117" t="s">
        <v>4934</v>
      </c>
      <c r="O130" s="1118">
        <v>-55000000</v>
      </c>
      <c r="P130" s="1118">
        <v>-50000000</v>
      </c>
      <c r="Q130" s="1118">
        <v>-5000000</v>
      </c>
      <c r="R130" s="1117" t="s">
        <v>4735</v>
      </c>
      <c r="S130" s="1117" t="s">
        <v>4736</v>
      </c>
      <c r="T130" s="1117" t="s">
        <v>4729</v>
      </c>
      <c r="U130" s="1117" t="s">
        <v>5263</v>
      </c>
      <c r="V130" s="1117" t="s">
        <v>4716</v>
      </c>
      <c r="W130" s="1117" t="s">
        <v>4935</v>
      </c>
      <c r="X130" s="1117" t="s">
        <v>4936</v>
      </c>
      <c r="Y130" s="1117" t="s">
        <v>4788</v>
      </c>
      <c r="Z130" s="1117" t="s">
        <v>85</v>
      </c>
      <c r="AA130" s="1117" t="s">
        <v>4937</v>
      </c>
      <c r="AB130" s="1117" t="s">
        <v>4938</v>
      </c>
      <c r="AC130" s="1119" t="s">
        <v>5125</v>
      </c>
      <c r="AD130" s="1119" t="s">
        <v>625</v>
      </c>
      <c r="AE130" s="1120">
        <v>-50000000</v>
      </c>
      <c r="AF130" s="1120">
        <v>-5000000</v>
      </c>
      <c r="AG130" s="1117" t="s">
        <v>625</v>
      </c>
      <c r="AH130" s="1121" t="s">
        <v>4766</v>
      </c>
      <c r="AI130" s="1122" t="s">
        <v>4722</v>
      </c>
      <c r="AJ130" s="1122" t="s">
        <v>5093</v>
      </c>
    </row>
    <row r="131" spans="1:36" s="269" customFormat="1" ht="21.75" customHeight="1" outlineLevel="1">
      <c r="A131" s="1117" t="s">
        <v>4840</v>
      </c>
      <c r="B131" s="1117" t="s">
        <v>5264</v>
      </c>
      <c r="C131" s="1117" t="s">
        <v>5241</v>
      </c>
      <c r="D131" s="1117" t="s">
        <v>5265</v>
      </c>
      <c r="E131" s="1117" t="s">
        <v>4793</v>
      </c>
      <c r="F131" s="1117" t="s">
        <v>625</v>
      </c>
      <c r="G131" s="1117" t="s">
        <v>4794</v>
      </c>
      <c r="H131" s="1117" t="s">
        <v>4795</v>
      </c>
      <c r="I131" s="1117" t="s">
        <v>4796</v>
      </c>
      <c r="J131" s="1117" t="s">
        <v>4707</v>
      </c>
      <c r="K131" s="1117" t="s">
        <v>625</v>
      </c>
      <c r="L131" s="1117" t="s">
        <v>4797</v>
      </c>
      <c r="M131" s="1117" t="s">
        <v>3099</v>
      </c>
      <c r="N131" s="1117" t="s">
        <v>4798</v>
      </c>
      <c r="O131" s="1118">
        <v>-121000</v>
      </c>
      <c r="P131" s="1118">
        <v>-110000</v>
      </c>
      <c r="Q131" s="1118">
        <v>-11000</v>
      </c>
      <c r="R131" s="1117" t="s">
        <v>4735</v>
      </c>
      <c r="S131" s="1117" t="s">
        <v>4736</v>
      </c>
      <c r="T131" s="1117" t="s">
        <v>4777</v>
      </c>
      <c r="U131" s="1117" t="s">
        <v>5266</v>
      </c>
      <c r="V131" s="1117" t="s">
        <v>4716</v>
      </c>
      <c r="W131" s="1117" t="s">
        <v>625</v>
      </c>
      <c r="X131" s="1117" t="s">
        <v>4730</v>
      </c>
      <c r="Y131" s="1117" t="s">
        <v>625</v>
      </c>
      <c r="Z131" s="1117" t="s">
        <v>4840</v>
      </c>
      <c r="AA131" s="1117" t="s">
        <v>4799</v>
      </c>
      <c r="AB131" s="1117" t="s">
        <v>625</v>
      </c>
      <c r="AC131" s="1119" t="s">
        <v>625</v>
      </c>
      <c r="AD131" s="1119" t="s">
        <v>625</v>
      </c>
      <c r="AE131" s="1120">
        <v>-110000</v>
      </c>
      <c r="AF131" s="1120">
        <v>-11000</v>
      </c>
      <c r="AG131" s="1117" t="s">
        <v>625</v>
      </c>
      <c r="AH131" s="1121" t="s">
        <v>4766</v>
      </c>
      <c r="AI131" s="1122" t="s">
        <v>4722</v>
      </c>
      <c r="AJ131" s="1122" t="s">
        <v>5093</v>
      </c>
    </row>
    <row r="132" spans="1:36" s="269" customFormat="1" ht="21.75" customHeight="1" outlineLevel="1">
      <c r="A132" s="1117" t="s">
        <v>4840</v>
      </c>
      <c r="B132" s="1117" t="s">
        <v>5267</v>
      </c>
      <c r="C132" s="1117" t="s">
        <v>5268</v>
      </c>
      <c r="D132" s="1117" t="s">
        <v>5268</v>
      </c>
      <c r="E132" s="1117" t="s">
        <v>5269</v>
      </c>
      <c r="F132" s="1117" t="s">
        <v>625</v>
      </c>
      <c r="G132" s="1117" t="s">
        <v>5270</v>
      </c>
      <c r="H132" s="1117" t="s">
        <v>5271</v>
      </c>
      <c r="I132" s="1117" t="s">
        <v>5272</v>
      </c>
      <c r="J132" s="1117" t="s">
        <v>4707</v>
      </c>
      <c r="K132" s="1117" t="s">
        <v>625</v>
      </c>
      <c r="L132" s="1117" t="s">
        <v>2869</v>
      </c>
      <c r="M132" s="1117" t="s">
        <v>3099</v>
      </c>
      <c r="N132" s="1117" t="s">
        <v>4953</v>
      </c>
      <c r="O132" s="1118">
        <v>-132000</v>
      </c>
      <c r="P132" s="1118">
        <v>-120000</v>
      </c>
      <c r="Q132" s="1118">
        <v>-12000</v>
      </c>
      <c r="R132" s="1117" t="s">
        <v>4735</v>
      </c>
      <c r="S132" s="1117" t="s">
        <v>4736</v>
      </c>
      <c r="T132" s="1117" t="s">
        <v>4729</v>
      </c>
      <c r="U132" s="1117" t="s">
        <v>5273</v>
      </c>
      <c r="V132" s="1117" t="s">
        <v>4716</v>
      </c>
      <c r="W132" s="1117" t="s">
        <v>625</v>
      </c>
      <c r="X132" s="1117" t="s">
        <v>4730</v>
      </c>
      <c r="Y132" s="1117" t="s">
        <v>625</v>
      </c>
      <c r="Z132" s="1117" t="s">
        <v>4840</v>
      </c>
      <c r="AA132" s="1117" t="s">
        <v>5024</v>
      </c>
      <c r="AB132" s="1117" t="s">
        <v>625</v>
      </c>
      <c r="AC132" s="1119" t="s">
        <v>625</v>
      </c>
      <c r="AD132" s="1119" t="s">
        <v>625</v>
      </c>
      <c r="AE132" s="1120">
        <v>-120000</v>
      </c>
      <c r="AF132" s="1120">
        <v>-12000</v>
      </c>
      <c r="AG132" s="1117" t="s">
        <v>625</v>
      </c>
      <c r="AH132" s="1121" t="s">
        <v>4766</v>
      </c>
      <c r="AI132" s="1122" t="s">
        <v>4722</v>
      </c>
      <c r="AJ132" s="1122" t="s">
        <v>5093</v>
      </c>
    </row>
    <row r="133" spans="1:36" s="269" customFormat="1" ht="21.75" customHeight="1" outlineLevel="1">
      <c r="A133" s="1117" t="s">
        <v>4840</v>
      </c>
      <c r="B133" s="1117" t="s">
        <v>5274</v>
      </c>
      <c r="C133" s="1117" t="s">
        <v>4840</v>
      </c>
      <c r="D133" s="1117" t="s">
        <v>4840</v>
      </c>
      <c r="E133" s="1117" t="s">
        <v>5269</v>
      </c>
      <c r="F133" s="1117" t="s">
        <v>625</v>
      </c>
      <c r="G133" s="1117" t="s">
        <v>5270</v>
      </c>
      <c r="H133" s="1117" t="s">
        <v>5271</v>
      </c>
      <c r="I133" s="1117" t="s">
        <v>5272</v>
      </c>
      <c r="J133" s="1117" t="s">
        <v>4707</v>
      </c>
      <c r="K133" s="1117" t="s">
        <v>625</v>
      </c>
      <c r="L133" s="1117" t="s">
        <v>2869</v>
      </c>
      <c r="M133" s="1117" t="s">
        <v>3099</v>
      </c>
      <c r="N133" s="1117" t="s">
        <v>4953</v>
      </c>
      <c r="O133" s="1118">
        <v>132000</v>
      </c>
      <c r="P133" s="1118">
        <v>120000</v>
      </c>
      <c r="Q133" s="1118">
        <v>12000</v>
      </c>
      <c r="R133" s="1117" t="s">
        <v>78</v>
      </c>
      <c r="S133" s="1117" t="s">
        <v>4713</v>
      </c>
      <c r="T133" s="1117" t="s">
        <v>4729</v>
      </c>
      <c r="U133" s="1117" t="s">
        <v>5275</v>
      </c>
      <c r="V133" s="1117" t="s">
        <v>4716</v>
      </c>
      <c r="W133" s="1117" t="s">
        <v>625</v>
      </c>
      <c r="X133" s="1117" t="s">
        <v>4730</v>
      </c>
      <c r="Y133" s="1117" t="s">
        <v>625</v>
      </c>
      <c r="Z133" s="1117" t="s">
        <v>4840</v>
      </c>
      <c r="AA133" s="1117" t="s">
        <v>5024</v>
      </c>
      <c r="AB133" s="1117" t="s">
        <v>625</v>
      </c>
      <c r="AC133" s="1119" t="s">
        <v>625</v>
      </c>
      <c r="AD133" s="1119" t="s">
        <v>625</v>
      </c>
      <c r="AE133" s="1120">
        <v>120000</v>
      </c>
      <c r="AF133" s="1120">
        <v>12000</v>
      </c>
      <c r="AG133" s="1117" t="s">
        <v>625</v>
      </c>
      <c r="AH133" s="1121" t="s">
        <v>4766</v>
      </c>
      <c r="AI133" s="1122" t="s">
        <v>4722</v>
      </c>
      <c r="AJ133" s="1122" t="s">
        <v>5093</v>
      </c>
    </row>
    <row r="134" spans="1:36" s="269" customFormat="1" ht="21.75" customHeight="1" outlineLevel="1">
      <c r="A134" s="1117" t="s">
        <v>5276</v>
      </c>
      <c r="B134" s="1117" t="s">
        <v>5277</v>
      </c>
      <c r="C134" s="1117" t="s">
        <v>5276</v>
      </c>
      <c r="D134" s="1117" t="s">
        <v>5276</v>
      </c>
      <c r="E134" s="1117" t="s">
        <v>5113</v>
      </c>
      <c r="F134" s="1117" t="s">
        <v>625</v>
      </c>
      <c r="G134" s="1117" t="s">
        <v>5114</v>
      </c>
      <c r="H134" s="1117" t="s">
        <v>5181</v>
      </c>
      <c r="I134" s="1117" t="s">
        <v>5116</v>
      </c>
      <c r="J134" s="1117" t="s">
        <v>4707</v>
      </c>
      <c r="K134" s="1117" t="s">
        <v>625</v>
      </c>
      <c r="L134" s="1117" t="s">
        <v>2869</v>
      </c>
      <c r="M134" s="1117" t="s">
        <v>3099</v>
      </c>
      <c r="N134" s="1117" t="s">
        <v>5117</v>
      </c>
      <c r="O134" s="1118">
        <v>4400</v>
      </c>
      <c r="P134" s="1118">
        <v>4000</v>
      </c>
      <c r="Q134" s="1118">
        <v>400</v>
      </c>
      <c r="R134" s="1117" t="s">
        <v>78</v>
      </c>
      <c r="S134" s="1117" t="s">
        <v>4713</v>
      </c>
      <c r="T134" s="1117" t="s">
        <v>4777</v>
      </c>
      <c r="U134" s="1117" t="s">
        <v>625</v>
      </c>
      <c r="V134" s="1117" t="s">
        <v>4778</v>
      </c>
      <c r="W134" s="1117" t="s">
        <v>5118</v>
      </c>
      <c r="X134" s="1117" t="s">
        <v>5119</v>
      </c>
      <c r="Y134" s="1117" t="s">
        <v>625</v>
      </c>
      <c r="Z134" s="1117" t="s">
        <v>5276</v>
      </c>
      <c r="AA134" s="1117" t="s">
        <v>5120</v>
      </c>
      <c r="AB134" s="1117" t="s">
        <v>5121</v>
      </c>
      <c r="AC134" s="1119" t="s">
        <v>1082</v>
      </c>
      <c r="AD134" s="1119" t="s">
        <v>5122</v>
      </c>
      <c r="AE134" s="1120">
        <v>4000</v>
      </c>
      <c r="AF134" s="1120">
        <v>400</v>
      </c>
      <c r="AG134" s="1117" t="s">
        <v>625</v>
      </c>
      <c r="AH134" s="1121" t="s">
        <v>4766</v>
      </c>
      <c r="AI134" s="1122" t="s">
        <v>4722</v>
      </c>
      <c r="AJ134" s="1122"/>
    </row>
    <row r="135" spans="1:36" s="269" customFormat="1" ht="21.75" customHeight="1" outlineLevel="1">
      <c r="A135" s="1117" t="s">
        <v>114</v>
      </c>
      <c r="B135" s="1117" t="s">
        <v>5278</v>
      </c>
      <c r="C135" s="1117" t="s">
        <v>5279</v>
      </c>
      <c r="D135" s="1117" t="s">
        <v>5279</v>
      </c>
      <c r="E135" s="1117" t="s">
        <v>5280</v>
      </c>
      <c r="F135" s="1117" t="s">
        <v>625</v>
      </c>
      <c r="G135" s="1117" t="s">
        <v>5281</v>
      </c>
      <c r="H135" s="1117" t="s">
        <v>5282</v>
      </c>
      <c r="I135" s="1117" t="s">
        <v>5283</v>
      </c>
      <c r="J135" s="1117" t="s">
        <v>4707</v>
      </c>
      <c r="K135" s="1117" t="s">
        <v>625</v>
      </c>
      <c r="L135" s="1117" t="s">
        <v>2869</v>
      </c>
      <c r="M135" s="1117" t="s">
        <v>3099</v>
      </c>
      <c r="N135" s="1117" t="s">
        <v>4708</v>
      </c>
      <c r="O135" s="1118">
        <v>-13236300</v>
      </c>
      <c r="P135" s="1118">
        <v>-12033000</v>
      </c>
      <c r="Q135" s="1118">
        <v>-1203300</v>
      </c>
      <c r="R135" s="1117" t="s">
        <v>4735</v>
      </c>
      <c r="S135" s="1117" t="s">
        <v>4736</v>
      </c>
      <c r="T135" s="1117" t="s">
        <v>4729</v>
      </c>
      <c r="U135" s="1117" t="s">
        <v>5284</v>
      </c>
      <c r="V135" s="1117" t="s">
        <v>4716</v>
      </c>
      <c r="W135" s="1117" t="s">
        <v>5285</v>
      </c>
      <c r="X135" s="1117" t="s">
        <v>4730</v>
      </c>
      <c r="Y135" s="1117" t="s">
        <v>4788</v>
      </c>
      <c r="Z135" s="1117" t="s">
        <v>114</v>
      </c>
      <c r="AA135" s="1117" t="s">
        <v>5286</v>
      </c>
      <c r="AB135" s="1117" t="s">
        <v>625</v>
      </c>
      <c r="AC135" s="1119" t="s">
        <v>5287</v>
      </c>
      <c r="AD135" s="1119" t="s">
        <v>5288</v>
      </c>
      <c r="AE135" s="1120">
        <v>-12033000</v>
      </c>
      <c r="AF135" s="1120">
        <v>-1203300</v>
      </c>
      <c r="AG135" s="1117" t="s">
        <v>625</v>
      </c>
      <c r="AH135" s="1121" t="s">
        <v>4766</v>
      </c>
      <c r="AI135" s="1122" t="s">
        <v>4722</v>
      </c>
      <c r="AJ135" s="1122" t="s">
        <v>5093</v>
      </c>
    </row>
    <row r="136" spans="1:36" s="269" customFormat="1" ht="21.75" customHeight="1" outlineLevel="1">
      <c r="A136" s="1117" t="s">
        <v>114</v>
      </c>
      <c r="B136" s="1117" t="s">
        <v>5289</v>
      </c>
      <c r="C136" s="1117" t="s">
        <v>114</v>
      </c>
      <c r="D136" s="1117" t="s">
        <v>114</v>
      </c>
      <c r="E136" s="1117" t="s">
        <v>5083</v>
      </c>
      <c r="F136" s="1117" t="s">
        <v>625</v>
      </c>
      <c r="G136" s="1117" t="s">
        <v>5084</v>
      </c>
      <c r="H136" s="1117" t="s">
        <v>5085</v>
      </c>
      <c r="I136" s="1117" t="s">
        <v>5086</v>
      </c>
      <c r="J136" s="1117" t="s">
        <v>4707</v>
      </c>
      <c r="K136" s="1117" t="s">
        <v>625</v>
      </c>
      <c r="L136" s="1117" t="s">
        <v>4980</v>
      </c>
      <c r="M136" s="1117" t="s">
        <v>3099</v>
      </c>
      <c r="N136" s="1117" t="s">
        <v>5087</v>
      </c>
      <c r="O136" s="1118">
        <v>-330000</v>
      </c>
      <c r="P136" s="1118">
        <v>-300000</v>
      </c>
      <c r="Q136" s="1118">
        <v>-30000</v>
      </c>
      <c r="R136" s="1117" t="s">
        <v>4735</v>
      </c>
      <c r="S136" s="1117" t="s">
        <v>4736</v>
      </c>
      <c r="T136" s="1117" t="s">
        <v>4729</v>
      </c>
      <c r="U136" s="1117" t="s">
        <v>5290</v>
      </c>
      <c r="V136" s="1117" t="s">
        <v>4716</v>
      </c>
      <c r="W136" s="1117" t="s">
        <v>5088</v>
      </c>
      <c r="X136" s="1117" t="s">
        <v>5089</v>
      </c>
      <c r="Y136" s="1117" t="s">
        <v>625</v>
      </c>
      <c r="Z136" s="1117" t="s">
        <v>114</v>
      </c>
      <c r="AA136" s="1117" t="s">
        <v>5232</v>
      </c>
      <c r="AB136" s="1117" t="s">
        <v>625</v>
      </c>
      <c r="AC136" s="1119" t="s">
        <v>625</v>
      </c>
      <c r="AD136" s="1119" t="s">
        <v>625</v>
      </c>
      <c r="AE136" s="1120">
        <v>-300000</v>
      </c>
      <c r="AF136" s="1120">
        <v>-30000</v>
      </c>
      <c r="AG136" s="1117" t="s">
        <v>625</v>
      </c>
      <c r="AH136" s="1121" t="s">
        <v>4766</v>
      </c>
      <c r="AI136" s="1122" t="s">
        <v>4722</v>
      </c>
      <c r="AJ136" s="1122" t="s">
        <v>5093</v>
      </c>
    </row>
    <row r="137" spans="1:36" s="269" customFormat="1" ht="21.75" customHeight="1" outlineLevel="1">
      <c r="A137" s="1117" t="s">
        <v>114</v>
      </c>
      <c r="B137" s="1117" t="s">
        <v>5291</v>
      </c>
      <c r="C137" s="1117" t="s">
        <v>114</v>
      </c>
      <c r="D137" s="1117" t="s">
        <v>114</v>
      </c>
      <c r="E137" s="1117" t="s">
        <v>5292</v>
      </c>
      <c r="F137" s="1117" t="s">
        <v>625</v>
      </c>
      <c r="G137" s="1117" t="s">
        <v>115</v>
      </c>
      <c r="H137" s="1117" t="s">
        <v>5293</v>
      </c>
      <c r="I137" s="1117" t="s">
        <v>5294</v>
      </c>
      <c r="J137" s="1117" t="s">
        <v>4707</v>
      </c>
      <c r="K137" s="1117" t="s">
        <v>625</v>
      </c>
      <c r="L137" s="1117" t="s">
        <v>2869</v>
      </c>
      <c r="M137" s="1117" t="s">
        <v>3099</v>
      </c>
      <c r="N137" s="1117" t="s">
        <v>4757</v>
      </c>
      <c r="O137" s="1118">
        <v>38280000</v>
      </c>
      <c r="P137" s="1118">
        <v>34800000</v>
      </c>
      <c r="Q137" s="1118">
        <v>3480000</v>
      </c>
      <c r="R137" s="1117" t="s">
        <v>78</v>
      </c>
      <c r="S137" s="1117" t="s">
        <v>4713</v>
      </c>
      <c r="T137" s="1117" t="s">
        <v>4729</v>
      </c>
      <c r="U137" s="1117" t="s">
        <v>625</v>
      </c>
      <c r="V137" s="1117" t="s">
        <v>4716</v>
      </c>
      <c r="W137" s="1117" t="s">
        <v>5295</v>
      </c>
      <c r="X137" s="1117" t="s">
        <v>5141</v>
      </c>
      <c r="Y137" s="1117" t="s">
        <v>625</v>
      </c>
      <c r="Z137" s="1117" t="s">
        <v>114</v>
      </c>
      <c r="AA137" s="1117" t="s">
        <v>116</v>
      </c>
      <c r="AB137" s="1117" t="s">
        <v>625</v>
      </c>
      <c r="AC137" s="1119" t="s">
        <v>625</v>
      </c>
      <c r="AD137" s="1119" t="s">
        <v>625</v>
      </c>
      <c r="AE137" s="1120">
        <v>34800000</v>
      </c>
      <c r="AF137" s="1120">
        <v>3480000</v>
      </c>
      <c r="AG137" s="1117" t="s">
        <v>625</v>
      </c>
      <c r="AH137" s="1121" t="s">
        <v>4957</v>
      </c>
      <c r="AI137" s="1122" t="s">
        <v>4722</v>
      </c>
      <c r="AJ137" s="1122"/>
    </row>
    <row r="138" spans="1:36" s="269" customFormat="1" ht="21.75" customHeight="1" outlineLevel="1">
      <c r="A138" s="1117" t="s">
        <v>114</v>
      </c>
      <c r="B138" s="1117" t="s">
        <v>5296</v>
      </c>
      <c r="C138" s="1117" t="s">
        <v>114</v>
      </c>
      <c r="D138" s="1117" t="s">
        <v>114</v>
      </c>
      <c r="E138" s="1117" t="s">
        <v>5280</v>
      </c>
      <c r="F138" s="1117" t="s">
        <v>625</v>
      </c>
      <c r="G138" s="1117" t="s">
        <v>5281</v>
      </c>
      <c r="H138" s="1117" t="s">
        <v>5282</v>
      </c>
      <c r="I138" s="1117" t="s">
        <v>5283</v>
      </c>
      <c r="J138" s="1117" t="s">
        <v>4707</v>
      </c>
      <c r="K138" s="1117" t="s">
        <v>625</v>
      </c>
      <c r="L138" s="1117" t="s">
        <v>2869</v>
      </c>
      <c r="M138" s="1117" t="s">
        <v>3099</v>
      </c>
      <c r="N138" s="1117" t="s">
        <v>4708</v>
      </c>
      <c r="O138" s="1118">
        <v>13236300</v>
      </c>
      <c r="P138" s="1118">
        <v>12033000</v>
      </c>
      <c r="Q138" s="1118">
        <v>1203300</v>
      </c>
      <c r="R138" s="1117" t="s">
        <v>78</v>
      </c>
      <c r="S138" s="1117" t="s">
        <v>4713</v>
      </c>
      <c r="T138" s="1117" t="s">
        <v>4729</v>
      </c>
      <c r="U138" s="1117" t="s">
        <v>625</v>
      </c>
      <c r="V138" s="1117" t="s">
        <v>4716</v>
      </c>
      <c r="W138" s="1117" t="s">
        <v>5285</v>
      </c>
      <c r="X138" s="1117" t="s">
        <v>4730</v>
      </c>
      <c r="Y138" s="1117" t="s">
        <v>4788</v>
      </c>
      <c r="Z138" s="1117" t="s">
        <v>114</v>
      </c>
      <c r="AA138" s="1117" t="s">
        <v>5286</v>
      </c>
      <c r="AB138" s="1117" t="s">
        <v>625</v>
      </c>
      <c r="AC138" s="1119" t="s">
        <v>5297</v>
      </c>
      <c r="AD138" s="1119" t="s">
        <v>5288</v>
      </c>
      <c r="AE138" s="1120">
        <v>12033000</v>
      </c>
      <c r="AF138" s="1120">
        <v>1203300</v>
      </c>
      <c r="AG138" s="1117" t="s">
        <v>625</v>
      </c>
      <c r="AH138" s="1121" t="s">
        <v>4766</v>
      </c>
      <c r="AI138" s="1122" t="s">
        <v>4722</v>
      </c>
      <c r="AJ138" s="1122" t="s">
        <v>5093</v>
      </c>
    </row>
    <row r="139" spans="1:36" s="269" customFormat="1" ht="21.75" customHeight="1" outlineLevel="1">
      <c r="A139" s="1117" t="s">
        <v>5298</v>
      </c>
      <c r="B139" s="1117" t="s">
        <v>5299</v>
      </c>
      <c r="C139" s="1117" t="s">
        <v>88</v>
      </c>
      <c r="D139" s="1117" t="s">
        <v>88</v>
      </c>
      <c r="E139" s="1117" t="s">
        <v>5103</v>
      </c>
      <c r="F139" s="1117" t="s">
        <v>625</v>
      </c>
      <c r="G139" s="1117" t="s">
        <v>2683</v>
      </c>
      <c r="H139" s="1117" t="s">
        <v>5104</v>
      </c>
      <c r="I139" s="1117" t="s">
        <v>5105</v>
      </c>
      <c r="J139" s="1117" t="s">
        <v>4707</v>
      </c>
      <c r="K139" s="1117" t="s">
        <v>625</v>
      </c>
      <c r="L139" s="1117" t="s">
        <v>2869</v>
      </c>
      <c r="M139" s="1117" t="s">
        <v>3099</v>
      </c>
      <c r="N139" s="1117" t="s">
        <v>5106</v>
      </c>
      <c r="O139" s="1118">
        <v>-165000</v>
      </c>
      <c r="P139" s="1118">
        <v>-150000</v>
      </c>
      <c r="Q139" s="1118">
        <v>-15000</v>
      </c>
      <c r="R139" s="1117" t="s">
        <v>4735</v>
      </c>
      <c r="S139" s="1117" t="s">
        <v>4736</v>
      </c>
      <c r="T139" s="1117" t="s">
        <v>4729</v>
      </c>
      <c r="U139" s="1117" t="s">
        <v>5300</v>
      </c>
      <c r="V139" s="1117" t="s">
        <v>4716</v>
      </c>
      <c r="W139" s="1117" t="s">
        <v>5107</v>
      </c>
      <c r="X139" s="1117" t="s">
        <v>625</v>
      </c>
      <c r="Y139" s="1117" t="s">
        <v>625</v>
      </c>
      <c r="Z139" s="1117" t="s">
        <v>5298</v>
      </c>
      <c r="AA139" s="1117" t="s">
        <v>5108</v>
      </c>
      <c r="AB139" s="1117" t="s">
        <v>625</v>
      </c>
      <c r="AC139" s="1119" t="s">
        <v>625</v>
      </c>
      <c r="AD139" s="1119" t="s">
        <v>625</v>
      </c>
      <c r="AE139" s="1120">
        <v>-150000</v>
      </c>
      <c r="AF139" s="1120">
        <v>-15000</v>
      </c>
      <c r="AG139" s="1117" t="s">
        <v>625</v>
      </c>
      <c r="AH139" s="1121" t="s">
        <v>4766</v>
      </c>
      <c r="AI139" s="1122" t="s">
        <v>4722</v>
      </c>
      <c r="AJ139" s="1122" t="s">
        <v>5145</v>
      </c>
    </row>
    <row r="140" spans="1:36" s="269" customFormat="1" ht="21.75" customHeight="1" outlineLevel="1">
      <c r="A140" s="1117" t="s">
        <v>5298</v>
      </c>
      <c r="B140" s="1117" t="s">
        <v>5301</v>
      </c>
      <c r="C140" s="1117" t="s">
        <v>88</v>
      </c>
      <c r="D140" s="1117" t="s">
        <v>88</v>
      </c>
      <c r="E140" s="1117" t="s">
        <v>5103</v>
      </c>
      <c r="F140" s="1117" t="s">
        <v>625</v>
      </c>
      <c r="G140" s="1117" t="s">
        <v>2683</v>
      </c>
      <c r="H140" s="1117" t="s">
        <v>5104</v>
      </c>
      <c r="I140" s="1117" t="s">
        <v>5105</v>
      </c>
      <c r="J140" s="1117" t="s">
        <v>4707</v>
      </c>
      <c r="K140" s="1117" t="s">
        <v>625</v>
      </c>
      <c r="L140" s="1117" t="s">
        <v>2869</v>
      </c>
      <c r="M140" s="1117" t="s">
        <v>3099</v>
      </c>
      <c r="N140" s="1117" t="s">
        <v>5106</v>
      </c>
      <c r="O140" s="1118">
        <v>-165000</v>
      </c>
      <c r="P140" s="1118">
        <v>-150000</v>
      </c>
      <c r="Q140" s="1118">
        <v>-15000</v>
      </c>
      <c r="R140" s="1117" t="s">
        <v>4735</v>
      </c>
      <c r="S140" s="1117" t="s">
        <v>4736</v>
      </c>
      <c r="T140" s="1117" t="s">
        <v>4729</v>
      </c>
      <c r="U140" s="1117" t="s">
        <v>5302</v>
      </c>
      <c r="V140" s="1117" t="s">
        <v>4716</v>
      </c>
      <c r="W140" s="1117" t="s">
        <v>5107</v>
      </c>
      <c r="X140" s="1117" t="s">
        <v>625</v>
      </c>
      <c r="Y140" s="1117" t="s">
        <v>625</v>
      </c>
      <c r="Z140" s="1117" t="s">
        <v>5298</v>
      </c>
      <c r="AA140" s="1117" t="s">
        <v>5108</v>
      </c>
      <c r="AB140" s="1117" t="s">
        <v>625</v>
      </c>
      <c r="AC140" s="1119" t="s">
        <v>625</v>
      </c>
      <c r="AD140" s="1119" t="s">
        <v>625</v>
      </c>
      <c r="AE140" s="1120">
        <v>-150000</v>
      </c>
      <c r="AF140" s="1120">
        <v>-15000</v>
      </c>
      <c r="AG140" s="1117" t="s">
        <v>625</v>
      </c>
      <c r="AH140" s="1121" t="s">
        <v>4766</v>
      </c>
      <c r="AI140" s="1122" t="s">
        <v>4722</v>
      </c>
      <c r="AJ140" s="1122" t="s">
        <v>5145</v>
      </c>
    </row>
    <row r="141" spans="1:36" s="269" customFormat="1" ht="21.75" customHeight="1" outlineLevel="1">
      <c r="A141" s="1117" t="s">
        <v>5298</v>
      </c>
      <c r="B141" s="1117" t="s">
        <v>5303</v>
      </c>
      <c r="C141" s="1117" t="s">
        <v>88</v>
      </c>
      <c r="D141" s="1117" t="s">
        <v>88</v>
      </c>
      <c r="E141" s="1117" t="s">
        <v>5103</v>
      </c>
      <c r="F141" s="1117" t="s">
        <v>625</v>
      </c>
      <c r="G141" s="1117" t="s">
        <v>2683</v>
      </c>
      <c r="H141" s="1117" t="s">
        <v>5104</v>
      </c>
      <c r="I141" s="1117" t="s">
        <v>5105</v>
      </c>
      <c r="J141" s="1117" t="s">
        <v>4707</v>
      </c>
      <c r="K141" s="1117" t="s">
        <v>625</v>
      </c>
      <c r="L141" s="1117" t="s">
        <v>2869</v>
      </c>
      <c r="M141" s="1117" t="s">
        <v>3099</v>
      </c>
      <c r="N141" s="1117" t="s">
        <v>5106</v>
      </c>
      <c r="O141" s="1118">
        <v>-165000</v>
      </c>
      <c r="P141" s="1118">
        <v>-150000</v>
      </c>
      <c r="Q141" s="1118">
        <v>-15000</v>
      </c>
      <c r="R141" s="1117" t="s">
        <v>4735</v>
      </c>
      <c r="S141" s="1117" t="s">
        <v>4736</v>
      </c>
      <c r="T141" s="1117" t="s">
        <v>4729</v>
      </c>
      <c r="U141" s="1117" t="s">
        <v>5304</v>
      </c>
      <c r="V141" s="1117" t="s">
        <v>4716</v>
      </c>
      <c r="W141" s="1117" t="s">
        <v>5107</v>
      </c>
      <c r="X141" s="1117" t="s">
        <v>625</v>
      </c>
      <c r="Y141" s="1117" t="s">
        <v>625</v>
      </c>
      <c r="Z141" s="1117" t="s">
        <v>5298</v>
      </c>
      <c r="AA141" s="1117" t="s">
        <v>5108</v>
      </c>
      <c r="AB141" s="1117" t="s">
        <v>625</v>
      </c>
      <c r="AC141" s="1119" t="s">
        <v>625</v>
      </c>
      <c r="AD141" s="1119" t="s">
        <v>625</v>
      </c>
      <c r="AE141" s="1120">
        <v>-150000</v>
      </c>
      <c r="AF141" s="1120">
        <v>-15000</v>
      </c>
      <c r="AG141" s="1117" t="s">
        <v>625</v>
      </c>
      <c r="AH141" s="1121" t="s">
        <v>4766</v>
      </c>
      <c r="AI141" s="1122" t="s">
        <v>4722</v>
      </c>
      <c r="AJ141" s="1122" t="s">
        <v>5145</v>
      </c>
    </row>
    <row r="142" spans="1:36" s="269" customFormat="1" ht="21.75" customHeight="1" outlineLevel="1">
      <c r="A142" s="1117" t="s">
        <v>5298</v>
      </c>
      <c r="B142" s="1117" t="s">
        <v>5305</v>
      </c>
      <c r="C142" s="1117" t="s">
        <v>2882</v>
      </c>
      <c r="D142" s="1117" t="s">
        <v>2882</v>
      </c>
      <c r="E142" s="1117" t="s">
        <v>5103</v>
      </c>
      <c r="F142" s="1117" t="s">
        <v>625</v>
      </c>
      <c r="G142" s="1117" t="s">
        <v>2683</v>
      </c>
      <c r="H142" s="1117" t="s">
        <v>5104</v>
      </c>
      <c r="I142" s="1117" t="s">
        <v>5105</v>
      </c>
      <c r="J142" s="1117" t="s">
        <v>4707</v>
      </c>
      <c r="K142" s="1117" t="s">
        <v>625</v>
      </c>
      <c r="L142" s="1117" t="s">
        <v>2869</v>
      </c>
      <c r="M142" s="1117" t="s">
        <v>3099</v>
      </c>
      <c r="N142" s="1117" t="s">
        <v>5106</v>
      </c>
      <c r="O142" s="1118">
        <v>165000</v>
      </c>
      <c r="P142" s="1118">
        <v>150000</v>
      </c>
      <c r="Q142" s="1118">
        <v>15000</v>
      </c>
      <c r="R142" s="1117" t="s">
        <v>78</v>
      </c>
      <c r="S142" s="1117" t="s">
        <v>4713</v>
      </c>
      <c r="T142" s="1117" t="s">
        <v>4729</v>
      </c>
      <c r="U142" s="1117" t="s">
        <v>625</v>
      </c>
      <c r="V142" s="1117" t="s">
        <v>4716</v>
      </c>
      <c r="W142" s="1117" t="s">
        <v>5107</v>
      </c>
      <c r="X142" s="1117" t="s">
        <v>625</v>
      </c>
      <c r="Y142" s="1117" t="s">
        <v>625</v>
      </c>
      <c r="Z142" s="1117" t="s">
        <v>5298</v>
      </c>
      <c r="AA142" s="1117" t="s">
        <v>5108</v>
      </c>
      <c r="AB142" s="1117" t="s">
        <v>625</v>
      </c>
      <c r="AC142" s="1119" t="s">
        <v>625</v>
      </c>
      <c r="AD142" s="1119" t="s">
        <v>625</v>
      </c>
      <c r="AE142" s="1120">
        <v>150000</v>
      </c>
      <c r="AF142" s="1120">
        <v>15000</v>
      </c>
      <c r="AG142" s="1117" t="s">
        <v>625</v>
      </c>
      <c r="AH142" s="1121" t="s">
        <v>4766</v>
      </c>
      <c r="AI142" s="1122" t="s">
        <v>4722</v>
      </c>
      <c r="AJ142" s="1122" t="s">
        <v>5145</v>
      </c>
    </row>
    <row r="143" spans="1:36" s="269" customFormat="1" ht="21.75" customHeight="1" outlineLevel="1">
      <c r="A143" s="1117" t="s">
        <v>5298</v>
      </c>
      <c r="B143" s="1117" t="s">
        <v>5306</v>
      </c>
      <c r="C143" s="1117" t="s">
        <v>2882</v>
      </c>
      <c r="D143" s="1117" t="s">
        <v>2882</v>
      </c>
      <c r="E143" s="1117" t="s">
        <v>5103</v>
      </c>
      <c r="F143" s="1117" t="s">
        <v>625</v>
      </c>
      <c r="G143" s="1117" t="s">
        <v>2683</v>
      </c>
      <c r="H143" s="1117" t="s">
        <v>5104</v>
      </c>
      <c r="I143" s="1117" t="s">
        <v>5105</v>
      </c>
      <c r="J143" s="1117" t="s">
        <v>4707</v>
      </c>
      <c r="K143" s="1117" t="s">
        <v>625</v>
      </c>
      <c r="L143" s="1117" t="s">
        <v>2869</v>
      </c>
      <c r="M143" s="1117" t="s">
        <v>3099</v>
      </c>
      <c r="N143" s="1117" t="s">
        <v>5106</v>
      </c>
      <c r="O143" s="1118">
        <v>165000</v>
      </c>
      <c r="P143" s="1118">
        <v>150000</v>
      </c>
      <c r="Q143" s="1118">
        <v>15000</v>
      </c>
      <c r="R143" s="1117" t="s">
        <v>78</v>
      </c>
      <c r="S143" s="1117" t="s">
        <v>4713</v>
      </c>
      <c r="T143" s="1117" t="s">
        <v>4729</v>
      </c>
      <c r="U143" s="1117" t="s">
        <v>625</v>
      </c>
      <c r="V143" s="1117" t="s">
        <v>4716</v>
      </c>
      <c r="W143" s="1117" t="s">
        <v>5107</v>
      </c>
      <c r="X143" s="1117" t="s">
        <v>625</v>
      </c>
      <c r="Y143" s="1117" t="s">
        <v>625</v>
      </c>
      <c r="Z143" s="1117" t="s">
        <v>5298</v>
      </c>
      <c r="AA143" s="1117" t="s">
        <v>5108</v>
      </c>
      <c r="AB143" s="1117" t="s">
        <v>625</v>
      </c>
      <c r="AC143" s="1119" t="s">
        <v>625</v>
      </c>
      <c r="AD143" s="1119" t="s">
        <v>625</v>
      </c>
      <c r="AE143" s="1120">
        <v>150000</v>
      </c>
      <c r="AF143" s="1120">
        <v>15000</v>
      </c>
      <c r="AG143" s="1117" t="s">
        <v>625</v>
      </c>
      <c r="AH143" s="1121" t="s">
        <v>4766</v>
      </c>
      <c r="AI143" s="1122" t="s">
        <v>4722</v>
      </c>
      <c r="AJ143" s="1122" t="s">
        <v>5145</v>
      </c>
    </row>
    <row r="144" spans="1:36" s="269" customFormat="1" ht="21.75" customHeight="1" outlineLevel="1">
      <c r="A144" s="1117" t="s">
        <v>5298</v>
      </c>
      <c r="B144" s="1117" t="s">
        <v>5307</v>
      </c>
      <c r="C144" s="1117" t="s">
        <v>2882</v>
      </c>
      <c r="D144" s="1117" t="s">
        <v>2882</v>
      </c>
      <c r="E144" s="1117" t="s">
        <v>5103</v>
      </c>
      <c r="F144" s="1117" t="s">
        <v>625</v>
      </c>
      <c r="G144" s="1117" t="s">
        <v>2683</v>
      </c>
      <c r="H144" s="1117" t="s">
        <v>5104</v>
      </c>
      <c r="I144" s="1117" t="s">
        <v>5105</v>
      </c>
      <c r="J144" s="1117" t="s">
        <v>4707</v>
      </c>
      <c r="K144" s="1117" t="s">
        <v>625</v>
      </c>
      <c r="L144" s="1117" t="s">
        <v>2869</v>
      </c>
      <c r="M144" s="1117" t="s">
        <v>3099</v>
      </c>
      <c r="N144" s="1117" t="s">
        <v>5106</v>
      </c>
      <c r="O144" s="1118">
        <v>165000</v>
      </c>
      <c r="P144" s="1118">
        <v>150000</v>
      </c>
      <c r="Q144" s="1118">
        <v>15000</v>
      </c>
      <c r="R144" s="1117" t="s">
        <v>78</v>
      </c>
      <c r="S144" s="1117" t="s">
        <v>4713</v>
      </c>
      <c r="T144" s="1117" t="s">
        <v>4729</v>
      </c>
      <c r="U144" s="1117" t="s">
        <v>625</v>
      </c>
      <c r="V144" s="1117" t="s">
        <v>4716</v>
      </c>
      <c r="W144" s="1117" t="s">
        <v>5107</v>
      </c>
      <c r="X144" s="1117" t="s">
        <v>625</v>
      </c>
      <c r="Y144" s="1117" t="s">
        <v>625</v>
      </c>
      <c r="Z144" s="1117" t="s">
        <v>5298</v>
      </c>
      <c r="AA144" s="1117" t="s">
        <v>5108</v>
      </c>
      <c r="AB144" s="1117" t="s">
        <v>625</v>
      </c>
      <c r="AC144" s="1119" t="s">
        <v>625</v>
      </c>
      <c r="AD144" s="1119" t="s">
        <v>625</v>
      </c>
      <c r="AE144" s="1120">
        <v>150000</v>
      </c>
      <c r="AF144" s="1120">
        <v>15000</v>
      </c>
      <c r="AG144" s="1117" t="s">
        <v>625</v>
      </c>
      <c r="AH144" s="1121" t="s">
        <v>4766</v>
      </c>
      <c r="AI144" s="1122" t="s">
        <v>4722</v>
      </c>
      <c r="AJ144" s="1122" t="s">
        <v>5145</v>
      </c>
    </row>
    <row r="145" spans="1:36" s="269" customFormat="1" ht="21.75" customHeight="1" outlineLevel="1">
      <c r="A145" s="1117" t="s">
        <v>5279</v>
      </c>
      <c r="B145" s="1117" t="s">
        <v>5308</v>
      </c>
      <c r="C145" s="1117" t="s">
        <v>5279</v>
      </c>
      <c r="D145" s="1117" t="s">
        <v>5279</v>
      </c>
      <c r="E145" s="1117" t="s">
        <v>5309</v>
      </c>
      <c r="F145" s="1117" t="s">
        <v>625</v>
      </c>
      <c r="G145" s="1117" t="s">
        <v>5310</v>
      </c>
      <c r="H145" s="1117" t="s">
        <v>5311</v>
      </c>
      <c r="I145" s="1117" t="s">
        <v>5312</v>
      </c>
      <c r="J145" s="1117" t="s">
        <v>4707</v>
      </c>
      <c r="K145" s="1117" t="s">
        <v>625</v>
      </c>
      <c r="L145" s="1117" t="s">
        <v>2869</v>
      </c>
      <c r="M145" s="1117" t="s">
        <v>3099</v>
      </c>
      <c r="N145" s="1117" t="s">
        <v>4808</v>
      </c>
      <c r="O145" s="1118">
        <v>715000</v>
      </c>
      <c r="P145" s="1118">
        <v>650000</v>
      </c>
      <c r="Q145" s="1118">
        <v>65000</v>
      </c>
      <c r="R145" s="1117" t="s">
        <v>78</v>
      </c>
      <c r="S145" s="1117" t="s">
        <v>4713</v>
      </c>
      <c r="T145" s="1117" t="s">
        <v>4758</v>
      </c>
      <c r="U145" s="1117" t="s">
        <v>5313</v>
      </c>
      <c r="V145" s="1117" t="s">
        <v>4716</v>
      </c>
      <c r="W145" s="1117" t="s">
        <v>5314</v>
      </c>
      <c r="X145" s="1117" t="s">
        <v>4730</v>
      </c>
      <c r="Y145" s="1117" t="s">
        <v>5315</v>
      </c>
      <c r="Z145" s="1117" t="s">
        <v>5279</v>
      </c>
      <c r="AA145" s="1117" t="s">
        <v>5316</v>
      </c>
      <c r="AB145" s="1117" t="s">
        <v>625</v>
      </c>
      <c r="AC145" s="1119" t="s">
        <v>4769</v>
      </c>
      <c r="AD145" s="1119" t="s">
        <v>4769</v>
      </c>
      <c r="AE145" s="1120">
        <v>650000</v>
      </c>
      <c r="AF145" s="1120">
        <v>65000</v>
      </c>
      <c r="AG145" s="1117" t="s">
        <v>625</v>
      </c>
      <c r="AH145" s="1121" t="s">
        <v>4766</v>
      </c>
      <c r="AI145" s="1122" t="s">
        <v>4722</v>
      </c>
      <c r="AJ145" s="1122" t="s">
        <v>5093</v>
      </c>
    </row>
    <row r="146" spans="1:36" s="269" customFormat="1" ht="21.75" customHeight="1" outlineLevel="1">
      <c r="A146" s="1117" t="s">
        <v>5241</v>
      </c>
      <c r="B146" s="1117" t="s">
        <v>5317</v>
      </c>
      <c r="C146" s="1117" t="s">
        <v>5241</v>
      </c>
      <c r="D146" s="1117" t="s">
        <v>5241</v>
      </c>
      <c r="E146" s="1117" t="s">
        <v>5318</v>
      </c>
      <c r="F146" s="1117" t="s">
        <v>625</v>
      </c>
      <c r="G146" s="1117" t="s">
        <v>2894</v>
      </c>
      <c r="H146" s="1117" t="s">
        <v>5319</v>
      </c>
      <c r="I146" s="1117" t="s">
        <v>5320</v>
      </c>
      <c r="J146" s="1117" t="s">
        <v>4707</v>
      </c>
      <c r="K146" s="1117" t="s">
        <v>625</v>
      </c>
      <c r="L146" s="1117" t="s">
        <v>2869</v>
      </c>
      <c r="M146" s="1117" t="s">
        <v>5321</v>
      </c>
      <c r="N146" s="1117" t="s">
        <v>625</v>
      </c>
      <c r="O146" s="1118">
        <v>289016417</v>
      </c>
      <c r="P146" s="1118">
        <v>262742198</v>
      </c>
      <c r="Q146" s="1118">
        <v>26274219</v>
      </c>
      <c r="R146" s="1117" t="s">
        <v>78</v>
      </c>
      <c r="S146" s="1117" t="s">
        <v>4713</v>
      </c>
      <c r="T146" s="1117" t="s">
        <v>4729</v>
      </c>
      <c r="U146" s="1117" t="s">
        <v>625</v>
      </c>
      <c r="V146" s="1117" t="s">
        <v>4716</v>
      </c>
      <c r="W146" s="1117" t="s">
        <v>5322</v>
      </c>
      <c r="X146" s="1117" t="s">
        <v>5069</v>
      </c>
      <c r="Y146" s="1117" t="s">
        <v>625</v>
      </c>
      <c r="Z146" s="1117" t="s">
        <v>5241</v>
      </c>
      <c r="AA146" s="1117" t="s">
        <v>2893</v>
      </c>
      <c r="AB146" s="1117" t="s">
        <v>625</v>
      </c>
      <c r="AC146" s="1119" t="s">
        <v>625</v>
      </c>
      <c r="AD146" s="1119" t="s">
        <v>625</v>
      </c>
      <c r="AE146" s="1120">
        <v>262742198</v>
      </c>
      <c r="AF146" s="1120">
        <v>26274219</v>
      </c>
      <c r="AG146" s="1117" t="s">
        <v>625</v>
      </c>
      <c r="AH146" s="1121" t="s">
        <v>4766</v>
      </c>
      <c r="AI146" s="1122" t="s">
        <v>4722</v>
      </c>
      <c r="AJ146" s="1122"/>
    </row>
    <row r="147" spans="1:36" s="269" customFormat="1" ht="21.75" customHeight="1" outlineLevel="1">
      <c r="A147" s="1117" t="s">
        <v>5323</v>
      </c>
      <c r="B147" s="1117" t="s">
        <v>5324</v>
      </c>
      <c r="C147" s="1117" t="s">
        <v>2882</v>
      </c>
      <c r="D147" s="1117" t="s">
        <v>2882</v>
      </c>
      <c r="E147" s="1117" t="s">
        <v>5072</v>
      </c>
      <c r="F147" s="1117" t="s">
        <v>625</v>
      </c>
      <c r="G147" s="1117" t="s">
        <v>5073</v>
      </c>
      <c r="H147" s="1117" t="s">
        <v>5074</v>
      </c>
      <c r="I147" s="1117" t="s">
        <v>625</v>
      </c>
      <c r="J147" s="1117" t="s">
        <v>4707</v>
      </c>
      <c r="K147" s="1117" t="s">
        <v>625</v>
      </c>
      <c r="L147" s="1117" t="s">
        <v>5076</v>
      </c>
      <c r="M147" s="1117" t="s">
        <v>3099</v>
      </c>
      <c r="N147" s="1117" t="s">
        <v>625</v>
      </c>
      <c r="O147" s="1118">
        <v>-132000</v>
      </c>
      <c r="P147" s="1118">
        <v>-120000</v>
      </c>
      <c r="Q147" s="1118">
        <v>-12000</v>
      </c>
      <c r="R147" s="1117" t="s">
        <v>4735</v>
      </c>
      <c r="S147" s="1117" t="s">
        <v>4736</v>
      </c>
      <c r="T147" s="1117" t="s">
        <v>4729</v>
      </c>
      <c r="U147" s="1117" t="s">
        <v>5325</v>
      </c>
      <c r="V147" s="1117" t="s">
        <v>4716</v>
      </c>
      <c r="W147" s="1117" t="s">
        <v>625</v>
      </c>
      <c r="X147" s="1117" t="s">
        <v>625</v>
      </c>
      <c r="Y147" s="1117" t="s">
        <v>625</v>
      </c>
      <c r="Z147" s="1117" t="s">
        <v>5323</v>
      </c>
      <c r="AA147" s="1117" t="s">
        <v>5326</v>
      </c>
      <c r="AB147" s="1117" t="s">
        <v>625</v>
      </c>
      <c r="AC147" s="1119" t="s">
        <v>625</v>
      </c>
      <c r="AD147" s="1119" t="s">
        <v>625</v>
      </c>
      <c r="AE147" s="1120">
        <v>-120000</v>
      </c>
      <c r="AF147" s="1120">
        <v>-12000</v>
      </c>
      <c r="AG147" s="1117" t="s">
        <v>625</v>
      </c>
      <c r="AH147" s="1121" t="s">
        <v>4766</v>
      </c>
      <c r="AI147" s="1122" t="s">
        <v>4722</v>
      </c>
      <c r="AJ147" s="1122" t="s">
        <v>5093</v>
      </c>
    </row>
    <row r="148" spans="1:36" s="269" customFormat="1" ht="21.75" customHeight="1" outlineLevel="1">
      <c r="A148" s="1117" t="s">
        <v>5323</v>
      </c>
      <c r="B148" s="1117" t="s">
        <v>5327</v>
      </c>
      <c r="C148" s="1117" t="s">
        <v>5258</v>
      </c>
      <c r="D148" s="1117" t="s">
        <v>5258</v>
      </c>
      <c r="E148" s="1117" t="s">
        <v>5072</v>
      </c>
      <c r="F148" s="1117" t="s">
        <v>625</v>
      </c>
      <c r="G148" s="1117" t="s">
        <v>5073</v>
      </c>
      <c r="H148" s="1117" t="s">
        <v>5074</v>
      </c>
      <c r="I148" s="1117" t="s">
        <v>625</v>
      </c>
      <c r="J148" s="1117" t="s">
        <v>4707</v>
      </c>
      <c r="K148" s="1117" t="s">
        <v>625</v>
      </c>
      <c r="L148" s="1117" t="s">
        <v>5076</v>
      </c>
      <c r="M148" s="1117" t="s">
        <v>3099</v>
      </c>
      <c r="N148" s="1117" t="s">
        <v>625</v>
      </c>
      <c r="O148" s="1118">
        <v>132000</v>
      </c>
      <c r="P148" s="1118">
        <v>120000</v>
      </c>
      <c r="Q148" s="1118">
        <v>12000</v>
      </c>
      <c r="R148" s="1117" t="s">
        <v>78</v>
      </c>
      <c r="S148" s="1117" t="s">
        <v>4713</v>
      </c>
      <c r="T148" s="1117" t="s">
        <v>4729</v>
      </c>
      <c r="U148" s="1117" t="s">
        <v>625</v>
      </c>
      <c r="V148" s="1117" t="s">
        <v>4716</v>
      </c>
      <c r="W148" s="1117" t="s">
        <v>625</v>
      </c>
      <c r="X148" s="1117" t="s">
        <v>625</v>
      </c>
      <c r="Y148" s="1117" t="s">
        <v>625</v>
      </c>
      <c r="Z148" s="1117" t="s">
        <v>5323</v>
      </c>
      <c r="AA148" s="1117" t="s">
        <v>5326</v>
      </c>
      <c r="AB148" s="1117" t="s">
        <v>625</v>
      </c>
      <c r="AC148" s="1119" t="s">
        <v>625</v>
      </c>
      <c r="AD148" s="1119" t="s">
        <v>625</v>
      </c>
      <c r="AE148" s="1120">
        <v>120000</v>
      </c>
      <c r="AF148" s="1120">
        <v>12000</v>
      </c>
      <c r="AG148" s="1117" t="s">
        <v>625</v>
      </c>
      <c r="AH148" s="1121" t="s">
        <v>4766</v>
      </c>
      <c r="AI148" s="1122" t="s">
        <v>4722</v>
      </c>
      <c r="AJ148" s="1122" t="s">
        <v>5093</v>
      </c>
    </row>
    <row r="149" spans="1:36" s="269" customFormat="1" ht="21.75" customHeight="1" outlineLevel="1">
      <c r="A149" s="1117" t="s">
        <v>5323</v>
      </c>
      <c r="B149" s="1117" t="s">
        <v>5328</v>
      </c>
      <c r="C149" s="1117" t="s">
        <v>5235</v>
      </c>
      <c r="D149" s="1117" t="s">
        <v>5235</v>
      </c>
      <c r="E149" s="1117" t="s">
        <v>4916</v>
      </c>
      <c r="F149" s="1117" t="s">
        <v>625</v>
      </c>
      <c r="G149" s="1117" t="s">
        <v>4917</v>
      </c>
      <c r="H149" s="1117" t="s">
        <v>4918</v>
      </c>
      <c r="I149" s="1117" t="s">
        <v>4919</v>
      </c>
      <c r="J149" s="1117" t="s">
        <v>4707</v>
      </c>
      <c r="K149" s="1117" t="s">
        <v>625</v>
      </c>
      <c r="L149" s="1117" t="s">
        <v>2869</v>
      </c>
      <c r="M149" s="1117" t="s">
        <v>3099</v>
      </c>
      <c r="N149" s="1117" t="s">
        <v>4920</v>
      </c>
      <c r="O149" s="1118">
        <v>-154000</v>
      </c>
      <c r="P149" s="1118">
        <v>-140000</v>
      </c>
      <c r="Q149" s="1118">
        <v>-14000</v>
      </c>
      <c r="R149" s="1117" t="s">
        <v>4735</v>
      </c>
      <c r="S149" s="1117" t="s">
        <v>4736</v>
      </c>
      <c r="T149" s="1117" t="s">
        <v>4729</v>
      </c>
      <c r="U149" s="1117" t="s">
        <v>5329</v>
      </c>
      <c r="V149" s="1117" t="s">
        <v>4716</v>
      </c>
      <c r="W149" s="1117" t="s">
        <v>4922</v>
      </c>
      <c r="X149" s="1117" t="s">
        <v>4730</v>
      </c>
      <c r="Y149" s="1117" t="s">
        <v>625</v>
      </c>
      <c r="Z149" s="1117" t="s">
        <v>5323</v>
      </c>
      <c r="AA149" s="1117" t="s">
        <v>5330</v>
      </c>
      <c r="AB149" s="1117" t="s">
        <v>4924</v>
      </c>
      <c r="AC149" s="1119" t="s">
        <v>5125</v>
      </c>
      <c r="AD149" s="1119" t="s">
        <v>5331</v>
      </c>
      <c r="AE149" s="1120">
        <v>-140000</v>
      </c>
      <c r="AF149" s="1120">
        <v>-14000</v>
      </c>
      <c r="AG149" s="1117" t="s">
        <v>625</v>
      </c>
      <c r="AH149" s="1121" t="s">
        <v>4766</v>
      </c>
      <c r="AI149" s="1122" t="s">
        <v>4722</v>
      </c>
      <c r="AJ149" s="1122" t="s">
        <v>5093</v>
      </c>
    </row>
    <row r="150" spans="1:36" s="269" customFormat="1" ht="21.75" customHeight="1" outlineLevel="1">
      <c r="A150" s="1117" t="s">
        <v>5323</v>
      </c>
      <c r="B150" s="1117" t="s">
        <v>5332</v>
      </c>
      <c r="C150" s="1117" t="s">
        <v>5235</v>
      </c>
      <c r="D150" s="1117" t="s">
        <v>5235</v>
      </c>
      <c r="E150" s="1117" t="s">
        <v>4916</v>
      </c>
      <c r="F150" s="1117" t="s">
        <v>625</v>
      </c>
      <c r="G150" s="1117" t="s">
        <v>4917</v>
      </c>
      <c r="H150" s="1117" t="s">
        <v>4918</v>
      </c>
      <c r="I150" s="1117" t="s">
        <v>4919</v>
      </c>
      <c r="J150" s="1117" t="s">
        <v>4707</v>
      </c>
      <c r="K150" s="1117" t="s">
        <v>625</v>
      </c>
      <c r="L150" s="1117" t="s">
        <v>2869</v>
      </c>
      <c r="M150" s="1117" t="s">
        <v>3099</v>
      </c>
      <c r="N150" s="1117" t="s">
        <v>4920</v>
      </c>
      <c r="O150" s="1118">
        <v>-293568</v>
      </c>
      <c r="P150" s="1118">
        <v>-266880</v>
      </c>
      <c r="Q150" s="1118">
        <v>-26688</v>
      </c>
      <c r="R150" s="1117" t="s">
        <v>4735</v>
      </c>
      <c r="S150" s="1117" t="s">
        <v>4736</v>
      </c>
      <c r="T150" s="1117" t="s">
        <v>4729</v>
      </c>
      <c r="U150" s="1117" t="s">
        <v>5333</v>
      </c>
      <c r="V150" s="1117" t="s">
        <v>4716</v>
      </c>
      <c r="W150" s="1117" t="s">
        <v>4922</v>
      </c>
      <c r="X150" s="1117" t="s">
        <v>4730</v>
      </c>
      <c r="Y150" s="1117" t="s">
        <v>625</v>
      </c>
      <c r="Z150" s="1117" t="s">
        <v>5323</v>
      </c>
      <c r="AA150" s="1117" t="s">
        <v>5334</v>
      </c>
      <c r="AB150" s="1117" t="s">
        <v>4924</v>
      </c>
      <c r="AC150" s="1119" t="s">
        <v>5125</v>
      </c>
      <c r="AD150" s="1119" t="s">
        <v>5335</v>
      </c>
      <c r="AE150" s="1120">
        <v>-266880</v>
      </c>
      <c r="AF150" s="1120">
        <v>-26688</v>
      </c>
      <c r="AG150" s="1117" t="s">
        <v>625</v>
      </c>
      <c r="AH150" s="1121" t="s">
        <v>4766</v>
      </c>
      <c r="AI150" s="1122" t="s">
        <v>4722</v>
      </c>
      <c r="AJ150" s="1122" t="s">
        <v>5093</v>
      </c>
    </row>
    <row r="151" spans="1:36" s="269" customFormat="1" ht="21.75" customHeight="1" outlineLevel="1">
      <c r="A151" s="1117" t="s">
        <v>5323</v>
      </c>
      <c r="B151" s="1117" t="s">
        <v>5336</v>
      </c>
      <c r="C151" s="1117" t="s">
        <v>5337</v>
      </c>
      <c r="D151" s="1117" t="s">
        <v>5337</v>
      </c>
      <c r="E151" s="1117" t="s">
        <v>4916</v>
      </c>
      <c r="F151" s="1117" t="s">
        <v>625</v>
      </c>
      <c r="G151" s="1117" t="s">
        <v>4917</v>
      </c>
      <c r="H151" s="1117" t="s">
        <v>4918</v>
      </c>
      <c r="I151" s="1117" t="s">
        <v>4919</v>
      </c>
      <c r="J151" s="1117" t="s">
        <v>4707</v>
      </c>
      <c r="K151" s="1117" t="s">
        <v>625</v>
      </c>
      <c r="L151" s="1117" t="s">
        <v>2869</v>
      </c>
      <c r="M151" s="1117" t="s">
        <v>3099</v>
      </c>
      <c r="N151" s="1117" t="s">
        <v>4920</v>
      </c>
      <c r="O151" s="1118">
        <v>154000</v>
      </c>
      <c r="P151" s="1118">
        <v>140000</v>
      </c>
      <c r="Q151" s="1118">
        <v>14000</v>
      </c>
      <c r="R151" s="1117" t="s">
        <v>78</v>
      </c>
      <c r="S151" s="1117" t="s">
        <v>4713</v>
      </c>
      <c r="T151" s="1117" t="s">
        <v>4729</v>
      </c>
      <c r="U151" s="1117" t="s">
        <v>4921</v>
      </c>
      <c r="V151" s="1117" t="s">
        <v>4716</v>
      </c>
      <c r="W151" s="1117" t="s">
        <v>4922</v>
      </c>
      <c r="X151" s="1117" t="s">
        <v>4730</v>
      </c>
      <c r="Y151" s="1117" t="s">
        <v>625</v>
      </c>
      <c r="Z151" s="1117" t="s">
        <v>5323</v>
      </c>
      <c r="AA151" s="1117" t="s">
        <v>5330</v>
      </c>
      <c r="AB151" s="1117" t="s">
        <v>4924</v>
      </c>
      <c r="AC151" s="1119" t="s">
        <v>1082</v>
      </c>
      <c r="AD151" s="1119" t="s">
        <v>5331</v>
      </c>
      <c r="AE151" s="1120">
        <v>140000</v>
      </c>
      <c r="AF151" s="1120">
        <v>14000</v>
      </c>
      <c r="AG151" s="1117" t="s">
        <v>625</v>
      </c>
      <c r="AH151" s="1121" t="s">
        <v>4766</v>
      </c>
      <c r="AI151" s="1122" t="s">
        <v>4722</v>
      </c>
      <c r="AJ151" s="1122" t="s">
        <v>5093</v>
      </c>
    </row>
    <row r="152" spans="1:36" s="269" customFormat="1" ht="21.75" customHeight="1" outlineLevel="1">
      <c r="A152" s="1117" t="s">
        <v>5323</v>
      </c>
      <c r="B152" s="1117" t="s">
        <v>5338</v>
      </c>
      <c r="C152" s="1117" t="s">
        <v>5337</v>
      </c>
      <c r="D152" s="1117" t="s">
        <v>5337</v>
      </c>
      <c r="E152" s="1117" t="s">
        <v>4916</v>
      </c>
      <c r="F152" s="1117" t="s">
        <v>625</v>
      </c>
      <c r="G152" s="1117" t="s">
        <v>4917</v>
      </c>
      <c r="H152" s="1117" t="s">
        <v>4918</v>
      </c>
      <c r="I152" s="1117" t="s">
        <v>4919</v>
      </c>
      <c r="J152" s="1117" t="s">
        <v>4707</v>
      </c>
      <c r="K152" s="1117" t="s">
        <v>625</v>
      </c>
      <c r="L152" s="1117" t="s">
        <v>2869</v>
      </c>
      <c r="M152" s="1117" t="s">
        <v>3099</v>
      </c>
      <c r="N152" s="1117" t="s">
        <v>4920</v>
      </c>
      <c r="O152" s="1118">
        <v>293568</v>
      </c>
      <c r="P152" s="1118">
        <v>266880</v>
      </c>
      <c r="Q152" s="1118">
        <v>26688</v>
      </c>
      <c r="R152" s="1117" t="s">
        <v>78</v>
      </c>
      <c r="S152" s="1117" t="s">
        <v>4713</v>
      </c>
      <c r="T152" s="1117" t="s">
        <v>4729</v>
      </c>
      <c r="U152" s="1117" t="s">
        <v>4921</v>
      </c>
      <c r="V152" s="1117" t="s">
        <v>4716</v>
      </c>
      <c r="W152" s="1117" t="s">
        <v>4922</v>
      </c>
      <c r="X152" s="1117" t="s">
        <v>4730</v>
      </c>
      <c r="Y152" s="1117" t="s">
        <v>625</v>
      </c>
      <c r="Z152" s="1117" t="s">
        <v>5323</v>
      </c>
      <c r="AA152" s="1117" t="s">
        <v>5334</v>
      </c>
      <c r="AB152" s="1117" t="s">
        <v>4924</v>
      </c>
      <c r="AC152" s="1119" t="s">
        <v>1082</v>
      </c>
      <c r="AD152" s="1119" t="s">
        <v>5335</v>
      </c>
      <c r="AE152" s="1120">
        <v>266880</v>
      </c>
      <c r="AF152" s="1120">
        <v>26688</v>
      </c>
      <c r="AG152" s="1117" t="s">
        <v>625</v>
      </c>
      <c r="AH152" s="1121" t="s">
        <v>4766</v>
      </c>
      <c r="AI152" s="1122" t="s">
        <v>4722</v>
      </c>
      <c r="AJ152" s="1122" t="s">
        <v>5093</v>
      </c>
    </row>
    <row r="153" spans="1:36" s="269" customFormat="1" ht="21.75" customHeight="1" outlineLevel="1">
      <c r="A153" s="1117" t="s">
        <v>5236</v>
      </c>
      <c r="B153" s="1117" t="s">
        <v>5339</v>
      </c>
      <c r="C153" s="1117" t="s">
        <v>5340</v>
      </c>
      <c r="D153" s="1117" t="s">
        <v>5340</v>
      </c>
      <c r="E153" s="1117" t="s">
        <v>5017</v>
      </c>
      <c r="F153" s="1117" t="s">
        <v>625</v>
      </c>
      <c r="G153" s="1117" t="s">
        <v>5018</v>
      </c>
      <c r="H153" s="1117" t="s">
        <v>5019</v>
      </c>
      <c r="I153" s="1117" t="s">
        <v>5020</v>
      </c>
      <c r="J153" s="1117" t="s">
        <v>4707</v>
      </c>
      <c r="K153" s="1117" t="s">
        <v>625</v>
      </c>
      <c r="L153" s="1117" t="s">
        <v>2869</v>
      </c>
      <c r="M153" s="1117" t="s">
        <v>3099</v>
      </c>
      <c r="N153" s="1117" t="s">
        <v>5021</v>
      </c>
      <c r="O153" s="1118">
        <v>-539000</v>
      </c>
      <c r="P153" s="1118">
        <v>-490000</v>
      </c>
      <c r="Q153" s="1118">
        <v>-49000</v>
      </c>
      <c r="R153" s="1117" t="s">
        <v>4735</v>
      </c>
      <c r="S153" s="1117" t="s">
        <v>4736</v>
      </c>
      <c r="T153" s="1117" t="s">
        <v>4729</v>
      </c>
      <c r="U153" s="1117" t="s">
        <v>5341</v>
      </c>
      <c r="V153" s="1117" t="s">
        <v>4716</v>
      </c>
      <c r="W153" s="1117" t="s">
        <v>5023</v>
      </c>
      <c r="X153" s="1117" t="s">
        <v>4730</v>
      </c>
      <c r="Y153" s="1117" t="s">
        <v>625</v>
      </c>
      <c r="Z153" s="1117" t="s">
        <v>5218</v>
      </c>
      <c r="AA153" s="1117" t="s">
        <v>5024</v>
      </c>
      <c r="AB153" s="1117" t="s">
        <v>625</v>
      </c>
      <c r="AC153" s="1119" t="s">
        <v>5342</v>
      </c>
      <c r="AD153" s="1119" t="s">
        <v>5025</v>
      </c>
      <c r="AE153" s="1120">
        <v>-490000</v>
      </c>
      <c r="AF153" s="1120">
        <v>-49000</v>
      </c>
      <c r="AG153" s="1117" t="s">
        <v>625</v>
      </c>
      <c r="AH153" s="1121" t="s">
        <v>4766</v>
      </c>
      <c r="AI153" s="1122" t="s">
        <v>4722</v>
      </c>
      <c r="AJ153" s="1122" t="s">
        <v>5093</v>
      </c>
    </row>
    <row r="154" spans="1:36" s="269" customFormat="1" ht="21.75" customHeight="1" outlineLevel="1">
      <c r="A154" s="1117" t="s">
        <v>5236</v>
      </c>
      <c r="B154" s="1117" t="s">
        <v>5343</v>
      </c>
      <c r="C154" s="1117" t="s">
        <v>5236</v>
      </c>
      <c r="D154" s="1117" t="s">
        <v>5236</v>
      </c>
      <c r="E154" s="1117" t="s">
        <v>5017</v>
      </c>
      <c r="F154" s="1117" t="s">
        <v>625</v>
      </c>
      <c r="G154" s="1117" t="s">
        <v>5018</v>
      </c>
      <c r="H154" s="1117" t="s">
        <v>5019</v>
      </c>
      <c r="I154" s="1117" t="s">
        <v>5020</v>
      </c>
      <c r="J154" s="1117" t="s">
        <v>4707</v>
      </c>
      <c r="K154" s="1117" t="s">
        <v>625</v>
      </c>
      <c r="L154" s="1117" t="s">
        <v>2869</v>
      </c>
      <c r="M154" s="1117" t="s">
        <v>3099</v>
      </c>
      <c r="N154" s="1117" t="s">
        <v>5021</v>
      </c>
      <c r="O154" s="1118">
        <v>539000</v>
      </c>
      <c r="P154" s="1118">
        <v>490000</v>
      </c>
      <c r="Q154" s="1118">
        <v>49000</v>
      </c>
      <c r="R154" s="1117" t="s">
        <v>78</v>
      </c>
      <c r="S154" s="1117" t="s">
        <v>4713</v>
      </c>
      <c r="T154" s="1117" t="s">
        <v>4729</v>
      </c>
      <c r="U154" s="1117" t="s">
        <v>5344</v>
      </c>
      <c r="V154" s="1117" t="s">
        <v>4716</v>
      </c>
      <c r="W154" s="1117" t="s">
        <v>5023</v>
      </c>
      <c r="X154" s="1117" t="s">
        <v>4730</v>
      </c>
      <c r="Y154" s="1117" t="s">
        <v>625</v>
      </c>
      <c r="Z154" s="1117" t="s">
        <v>5236</v>
      </c>
      <c r="AA154" s="1117" t="s">
        <v>5024</v>
      </c>
      <c r="AB154" s="1117" t="s">
        <v>625</v>
      </c>
      <c r="AC154" s="1119" t="s">
        <v>1075</v>
      </c>
      <c r="AD154" s="1119" t="s">
        <v>5025</v>
      </c>
      <c r="AE154" s="1120">
        <v>490000</v>
      </c>
      <c r="AF154" s="1120">
        <v>49000</v>
      </c>
      <c r="AG154" s="1117" t="s">
        <v>625</v>
      </c>
      <c r="AH154" s="1121" t="s">
        <v>4766</v>
      </c>
      <c r="AI154" s="1122" t="s">
        <v>4722</v>
      </c>
      <c r="AJ154" s="1122" t="s">
        <v>5093</v>
      </c>
    </row>
    <row r="155" spans="1:36" s="269" customFormat="1" ht="21.75" customHeight="1" outlineLevel="1">
      <c r="A155" s="1117" t="s">
        <v>5345</v>
      </c>
      <c r="B155" s="1117" t="s">
        <v>5346</v>
      </c>
      <c r="C155" s="1117" t="s">
        <v>5347</v>
      </c>
      <c r="D155" s="1117" t="s">
        <v>5347</v>
      </c>
      <c r="E155" s="1117" t="s">
        <v>5103</v>
      </c>
      <c r="F155" s="1117" t="s">
        <v>625</v>
      </c>
      <c r="G155" s="1117" t="s">
        <v>2683</v>
      </c>
      <c r="H155" s="1117" t="s">
        <v>5104</v>
      </c>
      <c r="I155" s="1117" t="s">
        <v>5105</v>
      </c>
      <c r="J155" s="1117" t="s">
        <v>4707</v>
      </c>
      <c r="K155" s="1117" t="s">
        <v>625</v>
      </c>
      <c r="L155" s="1117" t="s">
        <v>2869</v>
      </c>
      <c r="M155" s="1117" t="s">
        <v>5321</v>
      </c>
      <c r="N155" s="1117" t="s">
        <v>5106</v>
      </c>
      <c r="O155" s="1118">
        <v>165000</v>
      </c>
      <c r="P155" s="1118">
        <v>150000</v>
      </c>
      <c r="Q155" s="1118">
        <v>15000</v>
      </c>
      <c r="R155" s="1117" t="s">
        <v>78</v>
      </c>
      <c r="S155" s="1117" t="s">
        <v>4713</v>
      </c>
      <c r="T155" s="1117" t="s">
        <v>4729</v>
      </c>
      <c r="U155" s="1117" t="s">
        <v>625</v>
      </c>
      <c r="V155" s="1117" t="s">
        <v>4716</v>
      </c>
      <c r="W155" s="1117" t="s">
        <v>5107</v>
      </c>
      <c r="X155" s="1117" t="s">
        <v>5348</v>
      </c>
      <c r="Y155" s="1117" t="s">
        <v>5349</v>
      </c>
      <c r="Z155" s="1117" t="s">
        <v>5345</v>
      </c>
      <c r="AA155" s="1117" t="s">
        <v>5108</v>
      </c>
      <c r="AB155" s="1117" t="s">
        <v>625</v>
      </c>
      <c r="AC155" s="1119" t="s">
        <v>625</v>
      </c>
      <c r="AD155" s="1119" t="s">
        <v>625</v>
      </c>
      <c r="AE155" s="1120">
        <v>150000</v>
      </c>
      <c r="AF155" s="1120">
        <v>15000</v>
      </c>
      <c r="AG155" s="1117" t="s">
        <v>625</v>
      </c>
      <c r="AH155" s="1121" t="s">
        <v>4957</v>
      </c>
      <c r="AI155" s="1122" t="s">
        <v>4722</v>
      </c>
      <c r="AJ155" s="1122"/>
    </row>
    <row r="156" spans="1:36" s="269" customFormat="1" ht="21.75" customHeight="1" outlineLevel="1">
      <c r="A156" s="1117" t="s">
        <v>5345</v>
      </c>
      <c r="B156" s="1117" t="s">
        <v>5350</v>
      </c>
      <c r="C156" s="1117" t="s">
        <v>5347</v>
      </c>
      <c r="D156" s="1117" t="s">
        <v>5347</v>
      </c>
      <c r="E156" s="1117" t="s">
        <v>5103</v>
      </c>
      <c r="F156" s="1117" t="s">
        <v>625</v>
      </c>
      <c r="G156" s="1117" t="s">
        <v>2683</v>
      </c>
      <c r="H156" s="1117" t="s">
        <v>5104</v>
      </c>
      <c r="I156" s="1117" t="s">
        <v>5105</v>
      </c>
      <c r="J156" s="1117" t="s">
        <v>4707</v>
      </c>
      <c r="K156" s="1117" t="s">
        <v>625</v>
      </c>
      <c r="L156" s="1117" t="s">
        <v>2869</v>
      </c>
      <c r="M156" s="1117" t="s">
        <v>5321</v>
      </c>
      <c r="N156" s="1117" t="s">
        <v>5106</v>
      </c>
      <c r="O156" s="1118">
        <v>165000</v>
      </c>
      <c r="P156" s="1118">
        <v>150000</v>
      </c>
      <c r="Q156" s="1118">
        <v>15000</v>
      </c>
      <c r="R156" s="1117" t="s">
        <v>78</v>
      </c>
      <c r="S156" s="1117" t="s">
        <v>4713</v>
      </c>
      <c r="T156" s="1117" t="s">
        <v>4729</v>
      </c>
      <c r="U156" s="1117" t="s">
        <v>625</v>
      </c>
      <c r="V156" s="1117" t="s">
        <v>4716</v>
      </c>
      <c r="W156" s="1117" t="s">
        <v>5107</v>
      </c>
      <c r="X156" s="1117" t="s">
        <v>5348</v>
      </c>
      <c r="Y156" s="1117" t="s">
        <v>5349</v>
      </c>
      <c r="Z156" s="1117" t="s">
        <v>5345</v>
      </c>
      <c r="AA156" s="1117" t="s">
        <v>5108</v>
      </c>
      <c r="AB156" s="1117" t="s">
        <v>625</v>
      </c>
      <c r="AC156" s="1119" t="s">
        <v>625</v>
      </c>
      <c r="AD156" s="1119" t="s">
        <v>625</v>
      </c>
      <c r="AE156" s="1120">
        <v>150000</v>
      </c>
      <c r="AF156" s="1120">
        <v>15000</v>
      </c>
      <c r="AG156" s="1117" t="s">
        <v>625</v>
      </c>
      <c r="AH156" s="1121" t="s">
        <v>4957</v>
      </c>
      <c r="AI156" s="1122" t="s">
        <v>4722</v>
      </c>
      <c r="AJ156" s="1122"/>
    </row>
    <row r="157" spans="1:36" s="269" customFormat="1" ht="21.75" customHeight="1" outlineLevel="1">
      <c r="A157" s="1117" t="s">
        <v>5345</v>
      </c>
      <c r="B157" s="1117" t="s">
        <v>5351</v>
      </c>
      <c r="C157" s="1117" t="s">
        <v>5347</v>
      </c>
      <c r="D157" s="1117" t="s">
        <v>5347</v>
      </c>
      <c r="E157" s="1117" t="s">
        <v>5103</v>
      </c>
      <c r="F157" s="1117" t="s">
        <v>625</v>
      </c>
      <c r="G157" s="1117" t="s">
        <v>2683</v>
      </c>
      <c r="H157" s="1117" t="s">
        <v>5104</v>
      </c>
      <c r="I157" s="1117" t="s">
        <v>5105</v>
      </c>
      <c r="J157" s="1117" t="s">
        <v>4707</v>
      </c>
      <c r="K157" s="1117" t="s">
        <v>625</v>
      </c>
      <c r="L157" s="1117" t="s">
        <v>2869</v>
      </c>
      <c r="M157" s="1117" t="s">
        <v>5321</v>
      </c>
      <c r="N157" s="1117" t="s">
        <v>5106</v>
      </c>
      <c r="O157" s="1118">
        <v>220000</v>
      </c>
      <c r="P157" s="1118">
        <v>200000</v>
      </c>
      <c r="Q157" s="1118">
        <v>20000</v>
      </c>
      <c r="R157" s="1117" t="s">
        <v>78</v>
      </c>
      <c r="S157" s="1117" t="s">
        <v>4713</v>
      </c>
      <c r="T157" s="1117" t="s">
        <v>4729</v>
      </c>
      <c r="U157" s="1117" t="s">
        <v>625</v>
      </c>
      <c r="V157" s="1117" t="s">
        <v>4716</v>
      </c>
      <c r="W157" s="1117" t="s">
        <v>5107</v>
      </c>
      <c r="X157" s="1117" t="s">
        <v>5348</v>
      </c>
      <c r="Y157" s="1117" t="s">
        <v>5349</v>
      </c>
      <c r="Z157" s="1117" t="s">
        <v>5345</v>
      </c>
      <c r="AA157" s="1117" t="s">
        <v>5108</v>
      </c>
      <c r="AB157" s="1117" t="s">
        <v>625</v>
      </c>
      <c r="AC157" s="1119" t="s">
        <v>625</v>
      </c>
      <c r="AD157" s="1119" t="s">
        <v>625</v>
      </c>
      <c r="AE157" s="1120">
        <v>200000</v>
      </c>
      <c r="AF157" s="1120">
        <v>20000</v>
      </c>
      <c r="AG157" s="1117" t="s">
        <v>625</v>
      </c>
      <c r="AH157" s="1121" t="s">
        <v>4957</v>
      </c>
      <c r="AI157" s="1122" t="s">
        <v>4722</v>
      </c>
      <c r="AJ157" s="1122"/>
    </row>
    <row r="158" spans="1:36" s="269" customFormat="1" ht="21.75" customHeight="1" outlineLevel="1">
      <c r="A158" s="1117" t="s">
        <v>5345</v>
      </c>
      <c r="B158" s="1117" t="s">
        <v>5352</v>
      </c>
      <c r="C158" s="1117" t="s">
        <v>5347</v>
      </c>
      <c r="D158" s="1117" t="s">
        <v>5347</v>
      </c>
      <c r="E158" s="1117" t="s">
        <v>5103</v>
      </c>
      <c r="F158" s="1117" t="s">
        <v>625</v>
      </c>
      <c r="G158" s="1117" t="s">
        <v>2683</v>
      </c>
      <c r="H158" s="1117" t="s">
        <v>5104</v>
      </c>
      <c r="I158" s="1117" t="s">
        <v>5105</v>
      </c>
      <c r="J158" s="1117" t="s">
        <v>4707</v>
      </c>
      <c r="K158" s="1117" t="s">
        <v>625</v>
      </c>
      <c r="L158" s="1117" t="s">
        <v>2869</v>
      </c>
      <c r="M158" s="1117" t="s">
        <v>5321</v>
      </c>
      <c r="N158" s="1117" t="s">
        <v>5106</v>
      </c>
      <c r="O158" s="1118">
        <v>165000</v>
      </c>
      <c r="P158" s="1118">
        <v>150000</v>
      </c>
      <c r="Q158" s="1118">
        <v>15000</v>
      </c>
      <c r="R158" s="1117" t="s">
        <v>78</v>
      </c>
      <c r="S158" s="1117" t="s">
        <v>4713</v>
      </c>
      <c r="T158" s="1117" t="s">
        <v>4729</v>
      </c>
      <c r="U158" s="1117" t="s">
        <v>625</v>
      </c>
      <c r="V158" s="1117" t="s">
        <v>4716</v>
      </c>
      <c r="W158" s="1117" t="s">
        <v>5107</v>
      </c>
      <c r="X158" s="1117" t="s">
        <v>5348</v>
      </c>
      <c r="Y158" s="1117" t="s">
        <v>5349</v>
      </c>
      <c r="Z158" s="1117" t="s">
        <v>5345</v>
      </c>
      <c r="AA158" s="1117" t="s">
        <v>5108</v>
      </c>
      <c r="AB158" s="1117" t="s">
        <v>625</v>
      </c>
      <c r="AC158" s="1119" t="s">
        <v>625</v>
      </c>
      <c r="AD158" s="1119" t="s">
        <v>625</v>
      </c>
      <c r="AE158" s="1120">
        <v>150000</v>
      </c>
      <c r="AF158" s="1120">
        <v>15000</v>
      </c>
      <c r="AG158" s="1117" t="s">
        <v>625</v>
      </c>
      <c r="AH158" s="1121" t="s">
        <v>4957</v>
      </c>
      <c r="AI158" s="1122" t="s">
        <v>4722</v>
      </c>
      <c r="AJ158" s="1122"/>
    </row>
    <row r="159" spans="1:36" s="269" customFormat="1" ht="21.75" customHeight="1" outlineLevel="1">
      <c r="A159" s="1117" t="s">
        <v>5345</v>
      </c>
      <c r="B159" s="1117" t="s">
        <v>5353</v>
      </c>
      <c r="C159" s="1117" t="s">
        <v>5347</v>
      </c>
      <c r="D159" s="1117" t="s">
        <v>5347</v>
      </c>
      <c r="E159" s="1117" t="s">
        <v>5103</v>
      </c>
      <c r="F159" s="1117" t="s">
        <v>625</v>
      </c>
      <c r="G159" s="1117" t="s">
        <v>2683</v>
      </c>
      <c r="H159" s="1117" t="s">
        <v>5104</v>
      </c>
      <c r="I159" s="1117" t="s">
        <v>5105</v>
      </c>
      <c r="J159" s="1117" t="s">
        <v>4707</v>
      </c>
      <c r="K159" s="1117" t="s">
        <v>625</v>
      </c>
      <c r="L159" s="1117" t="s">
        <v>2869</v>
      </c>
      <c r="M159" s="1117" t="s">
        <v>5321</v>
      </c>
      <c r="N159" s="1117" t="s">
        <v>5106</v>
      </c>
      <c r="O159" s="1118">
        <v>165000</v>
      </c>
      <c r="P159" s="1118">
        <v>150000</v>
      </c>
      <c r="Q159" s="1118">
        <v>15000</v>
      </c>
      <c r="R159" s="1117" t="s">
        <v>78</v>
      </c>
      <c r="S159" s="1117" t="s">
        <v>4713</v>
      </c>
      <c r="T159" s="1117" t="s">
        <v>4729</v>
      </c>
      <c r="U159" s="1117" t="s">
        <v>625</v>
      </c>
      <c r="V159" s="1117" t="s">
        <v>4716</v>
      </c>
      <c r="W159" s="1117" t="s">
        <v>5107</v>
      </c>
      <c r="X159" s="1117" t="s">
        <v>5348</v>
      </c>
      <c r="Y159" s="1117" t="s">
        <v>5349</v>
      </c>
      <c r="Z159" s="1117" t="s">
        <v>5345</v>
      </c>
      <c r="AA159" s="1117" t="s">
        <v>5108</v>
      </c>
      <c r="AB159" s="1117" t="s">
        <v>625</v>
      </c>
      <c r="AC159" s="1119" t="s">
        <v>625</v>
      </c>
      <c r="AD159" s="1119" t="s">
        <v>625</v>
      </c>
      <c r="AE159" s="1120">
        <v>150000</v>
      </c>
      <c r="AF159" s="1120">
        <v>15000</v>
      </c>
      <c r="AG159" s="1117" t="s">
        <v>625</v>
      </c>
      <c r="AH159" s="1121" t="s">
        <v>4957</v>
      </c>
      <c r="AI159" s="1122" t="s">
        <v>4722</v>
      </c>
      <c r="AJ159" s="1122"/>
    </row>
    <row r="160" spans="1:36" s="269" customFormat="1" ht="21.75" customHeight="1" outlineLevel="1">
      <c r="A160" s="1117" t="s">
        <v>5345</v>
      </c>
      <c r="B160" s="1117" t="s">
        <v>5354</v>
      </c>
      <c r="C160" s="1117" t="s">
        <v>5347</v>
      </c>
      <c r="D160" s="1117" t="s">
        <v>5347</v>
      </c>
      <c r="E160" s="1117" t="s">
        <v>5103</v>
      </c>
      <c r="F160" s="1117" t="s">
        <v>625</v>
      </c>
      <c r="G160" s="1117" t="s">
        <v>2683</v>
      </c>
      <c r="H160" s="1117" t="s">
        <v>5104</v>
      </c>
      <c r="I160" s="1117" t="s">
        <v>5105</v>
      </c>
      <c r="J160" s="1117" t="s">
        <v>4707</v>
      </c>
      <c r="K160" s="1117" t="s">
        <v>625</v>
      </c>
      <c r="L160" s="1117" t="s">
        <v>2869</v>
      </c>
      <c r="M160" s="1117" t="s">
        <v>5321</v>
      </c>
      <c r="N160" s="1117" t="s">
        <v>5106</v>
      </c>
      <c r="O160" s="1118">
        <v>165000</v>
      </c>
      <c r="P160" s="1118">
        <v>150000</v>
      </c>
      <c r="Q160" s="1118">
        <v>15000</v>
      </c>
      <c r="R160" s="1117" t="s">
        <v>78</v>
      </c>
      <c r="S160" s="1117" t="s">
        <v>4713</v>
      </c>
      <c r="T160" s="1117" t="s">
        <v>4729</v>
      </c>
      <c r="U160" s="1117" t="s">
        <v>625</v>
      </c>
      <c r="V160" s="1117" t="s">
        <v>4716</v>
      </c>
      <c r="W160" s="1117" t="s">
        <v>5107</v>
      </c>
      <c r="X160" s="1117" t="s">
        <v>5348</v>
      </c>
      <c r="Y160" s="1117" t="s">
        <v>5349</v>
      </c>
      <c r="Z160" s="1117" t="s">
        <v>5345</v>
      </c>
      <c r="AA160" s="1117" t="s">
        <v>5108</v>
      </c>
      <c r="AB160" s="1117" t="s">
        <v>625</v>
      </c>
      <c r="AC160" s="1119" t="s">
        <v>625</v>
      </c>
      <c r="AD160" s="1119" t="s">
        <v>625</v>
      </c>
      <c r="AE160" s="1120">
        <v>150000</v>
      </c>
      <c r="AF160" s="1120">
        <v>15000</v>
      </c>
      <c r="AG160" s="1117" t="s">
        <v>625</v>
      </c>
      <c r="AH160" s="1121" t="s">
        <v>4957</v>
      </c>
      <c r="AI160" s="1122" t="s">
        <v>4722</v>
      </c>
      <c r="AJ160" s="1122"/>
    </row>
    <row r="161" spans="1:36" s="269" customFormat="1" ht="21.75" customHeight="1" outlineLevel="1">
      <c r="A161" s="1117" t="s">
        <v>5345</v>
      </c>
      <c r="B161" s="1117" t="s">
        <v>5355</v>
      </c>
      <c r="C161" s="1117" t="s">
        <v>5258</v>
      </c>
      <c r="D161" s="1117" t="s">
        <v>5258</v>
      </c>
      <c r="E161" s="1117" t="s">
        <v>5135</v>
      </c>
      <c r="F161" s="1117" t="s">
        <v>625</v>
      </c>
      <c r="G161" s="1117" t="s">
        <v>5136</v>
      </c>
      <c r="H161" s="1117" t="s">
        <v>5137</v>
      </c>
      <c r="I161" s="1117" t="s">
        <v>5138</v>
      </c>
      <c r="J161" s="1117" t="s">
        <v>4707</v>
      </c>
      <c r="K161" s="1117" t="s">
        <v>625</v>
      </c>
      <c r="L161" s="1117" t="s">
        <v>4797</v>
      </c>
      <c r="M161" s="1117" t="s">
        <v>3099</v>
      </c>
      <c r="N161" s="1117" t="s">
        <v>4757</v>
      </c>
      <c r="O161" s="1118">
        <v>-165000</v>
      </c>
      <c r="P161" s="1118">
        <v>-150000</v>
      </c>
      <c r="Q161" s="1118">
        <v>-15000</v>
      </c>
      <c r="R161" s="1117" t="s">
        <v>4735</v>
      </c>
      <c r="S161" s="1117" t="s">
        <v>4736</v>
      </c>
      <c r="T161" s="1117" t="s">
        <v>4729</v>
      </c>
      <c r="U161" s="1117" t="s">
        <v>5356</v>
      </c>
      <c r="V161" s="1117" t="s">
        <v>4716</v>
      </c>
      <c r="W161" s="1117" t="s">
        <v>5140</v>
      </c>
      <c r="X161" s="1117" t="s">
        <v>5141</v>
      </c>
      <c r="Y161" s="1117" t="s">
        <v>5349</v>
      </c>
      <c r="Z161" s="1117" t="s">
        <v>5345</v>
      </c>
      <c r="AA161" s="1117" t="s">
        <v>5357</v>
      </c>
      <c r="AB161" s="1117" t="s">
        <v>625</v>
      </c>
      <c r="AC161" s="1119" t="s">
        <v>625</v>
      </c>
      <c r="AD161" s="1119" t="s">
        <v>625</v>
      </c>
      <c r="AE161" s="1120">
        <v>-150000</v>
      </c>
      <c r="AF161" s="1120">
        <v>-15000</v>
      </c>
      <c r="AG161" s="1117" t="s">
        <v>5358</v>
      </c>
      <c r="AH161" s="1121" t="s">
        <v>4766</v>
      </c>
      <c r="AI161" s="1122" t="s">
        <v>4722</v>
      </c>
      <c r="AJ161" s="1122" t="s">
        <v>5145</v>
      </c>
    </row>
    <row r="162" spans="1:36" s="269" customFormat="1" ht="21.75" customHeight="1" outlineLevel="1">
      <c r="A162" s="1117" t="s">
        <v>5345</v>
      </c>
      <c r="B162" s="1117" t="s">
        <v>5359</v>
      </c>
      <c r="C162" s="1117" t="s">
        <v>5258</v>
      </c>
      <c r="D162" s="1117" t="s">
        <v>5258</v>
      </c>
      <c r="E162" s="1117" t="s">
        <v>5135</v>
      </c>
      <c r="F162" s="1117" t="s">
        <v>625</v>
      </c>
      <c r="G162" s="1117" t="s">
        <v>5136</v>
      </c>
      <c r="H162" s="1117" t="s">
        <v>5137</v>
      </c>
      <c r="I162" s="1117" t="s">
        <v>5138</v>
      </c>
      <c r="J162" s="1117" t="s">
        <v>4707</v>
      </c>
      <c r="K162" s="1117" t="s">
        <v>625</v>
      </c>
      <c r="L162" s="1117" t="s">
        <v>4797</v>
      </c>
      <c r="M162" s="1117" t="s">
        <v>3099</v>
      </c>
      <c r="N162" s="1117" t="s">
        <v>4757</v>
      </c>
      <c r="O162" s="1118">
        <v>-165000</v>
      </c>
      <c r="P162" s="1118">
        <v>-150000</v>
      </c>
      <c r="Q162" s="1118">
        <v>-15000</v>
      </c>
      <c r="R162" s="1117" t="s">
        <v>4735</v>
      </c>
      <c r="S162" s="1117" t="s">
        <v>4736</v>
      </c>
      <c r="T162" s="1117" t="s">
        <v>4729</v>
      </c>
      <c r="U162" s="1117" t="s">
        <v>5360</v>
      </c>
      <c r="V162" s="1117" t="s">
        <v>4716</v>
      </c>
      <c r="W162" s="1117" t="s">
        <v>5140</v>
      </c>
      <c r="X162" s="1117" t="s">
        <v>5141</v>
      </c>
      <c r="Y162" s="1117" t="s">
        <v>5349</v>
      </c>
      <c r="Z162" s="1117" t="s">
        <v>5345</v>
      </c>
      <c r="AA162" s="1117" t="s">
        <v>5361</v>
      </c>
      <c r="AB162" s="1117" t="s">
        <v>625</v>
      </c>
      <c r="AC162" s="1119" t="s">
        <v>625</v>
      </c>
      <c r="AD162" s="1119" t="s">
        <v>625</v>
      </c>
      <c r="AE162" s="1120">
        <v>-150000</v>
      </c>
      <c r="AF162" s="1120">
        <v>-15000</v>
      </c>
      <c r="AG162" s="1117" t="s">
        <v>5362</v>
      </c>
      <c r="AH162" s="1121" t="s">
        <v>4766</v>
      </c>
      <c r="AI162" s="1122" t="s">
        <v>4722</v>
      </c>
      <c r="AJ162" s="1122" t="s">
        <v>5145</v>
      </c>
    </row>
    <row r="163" spans="1:36" s="269" customFormat="1" ht="21.75" customHeight="1" outlineLevel="1">
      <c r="A163" s="1117" t="s">
        <v>5345</v>
      </c>
      <c r="B163" s="1117" t="s">
        <v>5363</v>
      </c>
      <c r="C163" s="1117" t="s">
        <v>5258</v>
      </c>
      <c r="D163" s="1117" t="s">
        <v>5258</v>
      </c>
      <c r="E163" s="1117" t="s">
        <v>5135</v>
      </c>
      <c r="F163" s="1117" t="s">
        <v>625</v>
      </c>
      <c r="G163" s="1117" t="s">
        <v>5136</v>
      </c>
      <c r="H163" s="1117" t="s">
        <v>5137</v>
      </c>
      <c r="I163" s="1117" t="s">
        <v>5138</v>
      </c>
      <c r="J163" s="1117" t="s">
        <v>4707</v>
      </c>
      <c r="K163" s="1117" t="s">
        <v>625</v>
      </c>
      <c r="L163" s="1117" t="s">
        <v>4797</v>
      </c>
      <c r="M163" s="1117" t="s">
        <v>3099</v>
      </c>
      <c r="N163" s="1117" t="s">
        <v>4757</v>
      </c>
      <c r="O163" s="1118">
        <v>-165000</v>
      </c>
      <c r="P163" s="1118">
        <v>-150000</v>
      </c>
      <c r="Q163" s="1118">
        <v>-15000</v>
      </c>
      <c r="R163" s="1117" t="s">
        <v>4735</v>
      </c>
      <c r="S163" s="1117" t="s">
        <v>4736</v>
      </c>
      <c r="T163" s="1117" t="s">
        <v>4729</v>
      </c>
      <c r="U163" s="1117" t="s">
        <v>5364</v>
      </c>
      <c r="V163" s="1117" t="s">
        <v>4716</v>
      </c>
      <c r="W163" s="1117" t="s">
        <v>5140</v>
      </c>
      <c r="X163" s="1117" t="s">
        <v>5141</v>
      </c>
      <c r="Y163" s="1117" t="s">
        <v>5349</v>
      </c>
      <c r="Z163" s="1117" t="s">
        <v>5345</v>
      </c>
      <c r="AA163" s="1117" t="s">
        <v>5365</v>
      </c>
      <c r="AB163" s="1117" t="s">
        <v>625</v>
      </c>
      <c r="AC163" s="1119" t="s">
        <v>625</v>
      </c>
      <c r="AD163" s="1119" t="s">
        <v>625</v>
      </c>
      <c r="AE163" s="1120">
        <v>-150000</v>
      </c>
      <c r="AF163" s="1120">
        <v>-15000</v>
      </c>
      <c r="AG163" s="1117" t="s">
        <v>5366</v>
      </c>
      <c r="AH163" s="1121" t="s">
        <v>4766</v>
      </c>
      <c r="AI163" s="1122" t="s">
        <v>4722</v>
      </c>
      <c r="AJ163" s="1122" t="s">
        <v>5145</v>
      </c>
    </row>
    <row r="164" spans="1:36" s="269" customFormat="1" ht="21.75" customHeight="1" outlineLevel="1">
      <c r="A164" s="1117" t="s">
        <v>5345</v>
      </c>
      <c r="B164" s="1117" t="s">
        <v>5367</v>
      </c>
      <c r="C164" s="1117" t="s">
        <v>5258</v>
      </c>
      <c r="D164" s="1117" t="s">
        <v>5258</v>
      </c>
      <c r="E164" s="1117" t="s">
        <v>5135</v>
      </c>
      <c r="F164" s="1117" t="s">
        <v>625</v>
      </c>
      <c r="G164" s="1117" t="s">
        <v>5136</v>
      </c>
      <c r="H164" s="1117" t="s">
        <v>5137</v>
      </c>
      <c r="I164" s="1117" t="s">
        <v>5138</v>
      </c>
      <c r="J164" s="1117" t="s">
        <v>4707</v>
      </c>
      <c r="K164" s="1117" t="s">
        <v>625</v>
      </c>
      <c r="L164" s="1117" t="s">
        <v>4797</v>
      </c>
      <c r="M164" s="1117" t="s">
        <v>3099</v>
      </c>
      <c r="N164" s="1117" t="s">
        <v>4757</v>
      </c>
      <c r="O164" s="1118">
        <v>-165000</v>
      </c>
      <c r="P164" s="1118">
        <v>-150000</v>
      </c>
      <c r="Q164" s="1118">
        <v>-15000</v>
      </c>
      <c r="R164" s="1117" t="s">
        <v>4735</v>
      </c>
      <c r="S164" s="1117" t="s">
        <v>4736</v>
      </c>
      <c r="T164" s="1117" t="s">
        <v>4729</v>
      </c>
      <c r="U164" s="1117" t="s">
        <v>5368</v>
      </c>
      <c r="V164" s="1117" t="s">
        <v>4716</v>
      </c>
      <c r="W164" s="1117" t="s">
        <v>5140</v>
      </c>
      <c r="X164" s="1117" t="s">
        <v>5141</v>
      </c>
      <c r="Y164" s="1117" t="s">
        <v>5349</v>
      </c>
      <c r="Z164" s="1117" t="s">
        <v>5345</v>
      </c>
      <c r="AA164" s="1117" t="s">
        <v>5369</v>
      </c>
      <c r="AB164" s="1117" t="s">
        <v>625</v>
      </c>
      <c r="AC164" s="1119" t="s">
        <v>625</v>
      </c>
      <c r="AD164" s="1119" t="s">
        <v>625</v>
      </c>
      <c r="AE164" s="1120">
        <v>-150000</v>
      </c>
      <c r="AF164" s="1120">
        <v>-15000</v>
      </c>
      <c r="AG164" s="1117" t="s">
        <v>5370</v>
      </c>
      <c r="AH164" s="1121" t="s">
        <v>4766</v>
      </c>
      <c r="AI164" s="1122" t="s">
        <v>4722</v>
      </c>
      <c r="AJ164" s="1122" t="s">
        <v>5145</v>
      </c>
    </row>
    <row r="165" spans="1:36" s="269" customFormat="1" ht="21.75" customHeight="1" outlineLevel="1">
      <c r="A165" s="1117" t="s">
        <v>5345</v>
      </c>
      <c r="B165" s="1117" t="s">
        <v>5371</v>
      </c>
      <c r="C165" s="1117" t="s">
        <v>5258</v>
      </c>
      <c r="D165" s="1117" t="s">
        <v>5258</v>
      </c>
      <c r="E165" s="1117" t="s">
        <v>5135</v>
      </c>
      <c r="F165" s="1117" t="s">
        <v>625</v>
      </c>
      <c r="G165" s="1117" t="s">
        <v>5136</v>
      </c>
      <c r="H165" s="1117" t="s">
        <v>5137</v>
      </c>
      <c r="I165" s="1117" t="s">
        <v>5138</v>
      </c>
      <c r="J165" s="1117" t="s">
        <v>4707</v>
      </c>
      <c r="K165" s="1117" t="s">
        <v>625</v>
      </c>
      <c r="L165" s="1117" t="s">
        <v>4797</v>
      </c>
      <c r="M165" s="1117" t="s">
        <v>5321</v>
      </c>
      <c r="N165" s="1117" t="s">
        <v>4757</v>
      </c>
      <c r="O165" s="1118">
        <v>165000</v>
      </c>
      <c r="P165" s="1118">
        <v>150000</v>
      </c>
      <c r="Q165" s="1118">
        <v>15000</v>
      </c>
      <c r="R165" s="1117" t="s">
        <v>78</v>
      </c>
      <c r="S165" s="1117" t="s">
        <v>4713</v>
      </c>
      <c r="T165" s="1117" t="s">
        <v>4729</v>
      </c>
      <c r="U165" s="1117" t="s">
        <v>625</v>
      </c>
      <c r="V165" s="1117" t="s">
        <v>4716</v>
      </c>
      <c r="W165" s="1117" t="s">
        <v>5140</v>
      </c>
      <c r="X165" s="1117" t="s">
        <v>5141</v>
      </c>
      <c r="Y165" s="1117" t="s">
        <v>5349</v>
      </c>
      <c r="Z165" s="1117" t="s">
        <v>5345</v>
      </c>
      <c r="AA165" s="1117" t="s">
        <v>5369</v>
      </c>
      <c r="AB165" s="1117" t="s">
        <v>625</v>
      </c>
      <c r="AC165" s="1119" t="s">
        <v>625</v>
      </c>
      <c r="AD165" s="1119" t="s">
        <v>625</v>
      </c>
      <c r="AE165" s="1120">
        <v>150000</v>
      </c>
      <c r="AF165" s="1120">
        <v>15000</v>
      </c>
      <c r="AG165" s="1117" t="s">
        <v>5370</v>
      </c>
      <c r="AH165" s="1121" t="s">
        <v>4766</v>
      </c>
      <c r="AI165" s="1122" t="s">
        <v>4722</v>
      </c>
      <c r="AJ165" s="1122" t="s">
        <v>5145</v>
      </c>
    </row>
    <row r="166" spans="1:36" s="269" customFormat="1" ht="21.75" customHeight="1" outlineLevel="1">
      <c r="A166" s="1117" t="s">
        <v>5345</v>
      </c>
      <c r="B166" s="1117" t="s">
        <v>5372</v>
      </c>
      <c r="C166" s="1117" t="s">
        <v>5258</v>
      </c>
      <c r="D166" s="1117" t="s">
        <v>5258</v>
      </c>
      <c r="E166" s="1117" t="s">
        <v>5135</v>
      </c>
      <c r="F166" s="1117" t="s">
        <v>625</v>
      </c>
      <c r="G166" s="1117" t="s">
        <v>5136</v>
      </c>
      <c r="H166" s="1117" t="s">
        <v>5137</v>
      </c>
      <c r="I166" s="1117" t="s">
        <v>5138</v>
      </c>
      <c r="J166" s="1117" t="s">
        <v>4707</v>
      </c>
      <c r="K166" s="1117" t="s">
        <v>625</v>
      </c>
      <c r="L166" s="1117" t="s">
        <v>4797</v>
      </c>
      <c r="M166" s="1117" t="s">
        <v>5321</v>
      </c>
      <c r="N166" s="1117" t="s">
        <v>4757</v>
      </c>
      <c r="O166" s="1118">
        <v>165000</v>
      </c>
      <c r="P166" s="1118">
        <v>150000</v>
      </c>
      <c r="Q166" s="1118">
        <v>15000</v>
      </c>
      <c r="R166" s="1117" t="s">
        <v>78</v>
      </c>
      <c r="S166" s="1117" t="s">
        <v>4713</v>
      </c>
      <c r="T166" s="1117" t="s">
        <v>4729</v>
      </c>
      <c r="U166" s="1117" t="s">
        <v>625</v>
      </c>
      <c r="V166" s="1117" t="s">
        <v>4716</v>
      </c>
      <c r="W166" s="1117" t="s">
        <v>5140</v>
      </c>
      <c r="X166" s="1117" t="s">
        <v>5141</v>
      </c>
      <c r="Y166" s="1117" t="s">
        <v>5349</v>
      </c>
      <c r="Z166" s="1117" t="s">
        <v>5345</v>
      </c>
      <c r="AA166" s="1117" t="s">
        <v>5365</v>
      </c>
      <c r="AB166" s="1117" t="s">
        <v>625</v>
      </c>
      <c r="AC166" s="1119" t="s">
        <v>625</v>
      </c>
      <c r="AD166" s="1119" t="s">
        <v>625</v>
      </c>
      <c r="AE166" s="1120">
        <v>150000</v>
      </c>
      <c r="AF166" s="1120">
        <v>15000</v>
      </c>
      <c r="AG166" s="1117" t="s">
        <v>5366</v>
      </c>
      <c r="AH166" s="1121" t="s">
        <v>4766</v>
      </c>
      <c r="AI166" s="1122" t="s">
        <v>4722</v>
      </c>
      <c r="AJ166" s="1122" t="s">
        <v>5145</v>
      </c>
    </row>
    <row r="167" spans="1:36" s="269" customFormat="1" ht="21.75" customHeight="1" outlineLevel="1">
      <c r="A167" s="1117" t="s">
        <v>5345</v>
      </c>
      <c r="B167" s="1117" t="s">
        <v>5373</v>
      </c>
      <c r="C167" s="1117" t="s">
        <v>5258</v>
      </c>
      <c r="D167" s="1117" t="s">
        <v>5258</v>
      </c>
      <c r="E167" s="1117" t="s">
        <v>5135</v>
      </c>
      <c r="F167" s="1117" t="s">
        <v>625</v>
      </c>
      <c r="G167" s="1117" t="s">
        <v>5136</v>
      </c>
      <c r="H167" s="1117" t="s">
        <v>5137</v>
      </c>
      <c r="I167" s="1117" t="s">
        <v>5138</v>
      </c>
      <c r="J167" s="1117" t="s">
        <v>4707</v>
      </c>
      <c r="K167" s="1117" t="s">
        <v>625</v>
      </c>
      <c r="L167" s="1117" t="s">
        <v>4797</v>
      </c>
      <c r="M167" s="1117" t="s">
        <v>5321</v>
      </c>
      <c r="N167" s="1117" t="s">
        <v>4757</v>
      </c>
      <c r="O167" s="1118">
        <v>165000</v>
      </c>
      <c r="P167" s="1118">
        <v>150000</v>
      </c>
      <c r="Q167" s="1118">
        <v>15000</v>
      </c>
      <c r="R167" s="1117" t="s">
        <v>78</v>
      </c>
      <c r="S167" s="1117" t="s">
        <v>4713</v>
      </c>
      <c r="T167" s="1117" t="s">
        <v>4729</v>
      </c>
      <c r="U167" s="1117" t="s">
        <v>625</v>
      </c>
      <c r="V167" s="1117" t="s">
        <v>4716</v>
      </c>
      <c r="W167" s="1117" t="s">
        <v>5140</v>
      </c>
      <c r="X167" s="1117" t="s">
        <v>5141</v>
      </c>
      <c r="Y167" s="1117" t="s">
        <v>5349</v>
      </c>
      <c r="Z167" s="1117" t="s">
        <v>5345</v>
      </c>
      <c r="AA167" s="1117" t="s">
        <v>5361</v>
      </c>
      <c r="AB167" s="1117" t="s">
        <v>625</v>
      </c>
      <c r="AC167" s="1119" t="s">
        <v>625</v>
      </c>
      <c r="AD167" s="1119" t="s">
        <v>625</v>
      </c>
      <c r="AE167" s="1120">
        <v>150000</v>
      </c>
      <c r="AF167" s="1120">
        <v>15000</v>
      </c>
      <c r="AG167" s="1117" t="s">
        <v>5362</v>
      </c>
      <c r="AH167" s="1121" t="s">
        <v>4766</v>
      </c>
      <c r="AI167" s="1122" t="s">
        <v>4722</v>
      </c>
      <c r="AJ167" s="1122" t="s">
        <v>5145</v>
      </c>
    </row>
    <row r="168" spans="1:36" s="269" customFormat="1" ht="21.75" customHeight="1" outlineLevel="1">
      <c r="A168" s="1117" t="s">
        <v>5345</v>
      </c>
      <c r="B168" s="1117" t="s">
        <v>5374</v>
      </c>
      <c r="C168" s="1117" t="s">
        <v>5258</v>
      </c>
      <c r="D168" s="1117" t="s">
        <v>5258</v>
      </c>
      <c r="E168" s="1117" t="s">
        <v>5135</v>
      </c>
      <c r="F168" s="1117" t="s">
        <v>625</v>
      </c>
      <c r="G168" s="1117" t="s">
        <v>5136</v>
      </c>
      <c r="H168" s="1117" t="s">
        <v>5137</v>
      </c>
      <c r="I168" s="1117" t="s">
        <v>5138</v>
      </c>
      <c r="J168" s="1117" t="s">
        <v>4707</v>
      </c>
      <c r="K168" s="1117" t="s">
        <v>625</v>
      </c>
      <c r="L168" s="1117" t="s">
        <v>4797</v>
      </c>
      <c r="M168" s="1117" t="s">
        <v>5321</v>
      </c>
      <c r="N168" s="1117" t="s">
        <v>4757</v>
      </c>
      <c r="O168" s="1118">
        <v>165000</v>
      </c>
      <c r="P168" s="1118">
        <v>150000</v>
      </c>
      <c r="Q168" s="1118">
        <v>15000</v>
      </c>
      <c r="R168" s="1117" t="s">
        <v>78</v>
      </c>
      <c r="S168" s="1117" t="s">
        <v>4713</v>
      </c>
      <c r="T168" s="1117" t="s">
        <v>4729</v>
      </c>
      <c r="U168" s="1117" t="s">
        <v>625</v>
      </c>
      <c r="V168" s="1117" t="s">
        <v>4716</v>
      </c>
      <c r="W168" s="1117" t="s">
        <v>5140</v>
      </c>
      <c r="X168" s="1117" t="s">
        <v>5141</v>
      </c>
      <c r="Y168" s="1117" t="s">
        <v>5349</v>
      </c>
      <c r="Z168" s="1117" t="s">
        <v>5345</v>
      </c>
      <c r="AA168" s="1117" t="s">
        <v>5357</v>
      </c>
      <c r="AB168" s="1117" t="s">
        <v>625</v>
      </c>
      <c r="AC168" s="1119" t="s">
        <v>625</v>
      </c>
      <c r="AD168" s="1119" t="s">
        <v>625</v>
      </c>
      <c r="AE168" s="1120">
        <v>150000</v>
      </c>
      <c r="AF168" s="1120">
        <v>15000</v>
      </c>
      <c r="AG168" s="1117" t="s">
        <v>5358</v>
      </c>
      <c r="AH168" s="1121" t="s">
        <v>4766</v>
      </c>
      <c r="AI168" s="1122" t="s">
        <v>4722</v>
      </c>
      <c r="AJ168" s="1122" t="s">
        <v>5145</v>
      </c>
    </row>
    <row r="169" spans="1:36" s="269" customFormat="1" ht="21.75" customHeight="1" outlineLevel="1">
      <c r="A169" s="1117" t="s">
        <v>5345</v>
      </c>
      <c r="B169" s="1117" t="s">
        <v>5375</v>
      </c>
      <c r="C169" s="1117" t="s">
        <v>5258</v>
      </c>
      <c r="D169" s="1117" t="s">
        <v>5258</v>
      </c>
      <c r="E169" s="1117" t="s">
        <v>5135</v>
      </c>
      <c r="F169" s="1117" t="s">
        <v>625</v>
      </c>
      <c r="G169" s="1117" t="s">
        <v>5136</v>
      </c>
      <c r="H169" s="1117" t="s">
        <v>5137</v>
      </c>
      <c r="I169" s="1117" t="s">
        <v>5138</v>
      </c>
      <c r="J169" s="1117" t="s">
        <v>4707</v>
      </c>
      <c r="K169" s="1117" t="s">
        <v>625</v>
      </c>
      <c r="L169" s="1117" t="s">
        <v>4797</v>
      </c>
      <c r="M169" s="1117" t="s">
        <v>3099</v>
      </c>
      <c r="N169" s="1117" t="s">
        <v>4757</v>
      </c>
      <c r="O169" s="1118">
        <v>165000</v>
      </c>
      <c r="P169" s="1118">
        <v>150000</v>
      </c>
      <c r="Q169" s="1118">
        <v>15000</v>
      </c>
      <c r="R169" s="1117" t="s">
        <v>4735</v>
      </c>
      <c r="S169" s="1117" t="s">
        <v>4736</v>
      </c>
      <c r="T169" s="1117" t="s">
        <v>4729</v>
      </c>
      <c r="U169" s="1117" t="s">
        <v>5376</v>
      </c>
      <c r="V169" s="1117" t="s">
        <v>4716</v>
      </c>
      <c r="W169" s="1117" t="s">
        <v>5140</v>
      </c>
      <c r="X169" s="1117" t="s">
        <v>5141</v>
      </c>
      <c r="Y169" s="1117" t="s">
        <v>5349</v>
      </c>
      <c r="Z169" s="1117" t="s">
        <v>5345</v>
      </c>
      <c r="AA169" s="1117" t="s">
        <v>5369</v>
      </c>
      <c r="AB169" s="1117" t="s">
        <v>625</v>
      </c>
      <c r="AC169" s="1119" t="s">
        <v>625</v>
      </c>
      <c r="AD169" s="1119" t="s">
        <v>625</v>
      </c>
      <c r="AE169" s="1120">
        <v>150000</v>
      </c>
      <c r="AF169" s="1120">
        <v>15000</v>
      </c>
      <c r="AG169" s="1117" t="s">
        <v>5370</v>
      </c>
      <c r="AH169" s="1121" t="s">
        <v>4766</v>
      </c>
      <c r="AI169" s="1122" t="s">
        <v>4722</v>
      </c>
      <c r="AJ169" s="1122" t="s">
        <v>5145</v>
      </c>
    </row>
    <row r="170" spans="1:36" s="269" customFormat="1" ht="21.75" customHeight="1" outlineLevel="1">
      <c r="A170" s="1117" t="s">
        <v>5345</v>
      </c>
      <c r="B170" s="1117" t="s">
        <v>5377</v>
      </c>
      <c r="C170" s="1117" t="s">
        <v>5258</v>
      </c>
      <c r="D170" s="1117" t="s">
        <v>5258</v>
      </c>
      <c r="E170" s="1117" t="s">
        <v>5135</v>
      </c>
      <c r="F170" s="1117" t="s">
        <v>625</v>
      </c>
      <c r="G170" s="1117" t="s">
        <v>5136</v>
      </c>
      <c r="H170" s="1117" t="s">
        <v>5137</v>
      </c>
      <c r="I170" s="1117" t="s">
        <v>5138</v>
      </c>
      <c r="J170" s="1117" t="s">
        <v>4707</v>
      </c>
      <c r="K170" s="1117" t="s">
        <v>625</v>
      </c>
      <c r="L170" s="1117" t="s">
        <v>4797</v>
      </c>
      <c r="M170" s="1117" t="s">
        <v>3099</v>
      </c>
      <c r="N170" s="1117" t="s">
        <v>4757</v>
      </c>
      <c r="O170" s="1118">
        <v>-165000</v>
      </c>
      <c r="P170" s="1118">
        <v>-150000</v>
      </c>
      <c r="Q170" s="1118">
        <v>-15000</v>
      </c>
      <c r="R170" s="1117" t="s">
        <v>4735</v>
      </c>
      <c r="S170" s="1117" t="s">
        <v>4736</v>
      </c>
      <c r="T170" s="1117" t="s">
        <v>4729</v>
      </c>
      <c r="U170" s="1117" t="s">
        <v>5376</v>
      </c>
      <c r="V170" s="1117" t="s">
        <v>4716</v>
      </c>
      <c r="W170" s="1117" t="s">
        <v>5140</v>
      </c>
      <c r="X170" s="1117" t="s">
        <v>5141</v>
      </c>
      <c r="Y170" s="1117" t="s">
        <v>5349</v>
      </c>
      <c r="Z170" s="1117" t="s">
        <v>5345</v>
      </c>
      <c r="AA170" s="1117" t="s">
        <v>5369</v>
      </c>
      <c r="AB170" s="1117" t="s">
        <v>625</v>
      </c>
      <c r="AC170" s="1119" t="s">
        <v>625</v>
      </c>
      <c r="AD170" s="1119" t="s">
        <v>625</v>
      </c>
      <c r="AE170" s="1120">
        <v>-150000</v>
      </c>
      <c r="AF170" s="1120">
        <v>-15000</v>
      </c>
      <c r="AG170" s="1117" t="s">
        <v>5370</v>
      </c>
      <c r="AH170" s="1121" t="s">
        <v>4766</v>
      </c>
      <c r="AI170" s="1122" t="s">
        <v>4722</v>
      </c>
      <c r="AJ170" s="1122" t="s">
        <v>5145</v>
      </c>
    </row>
    <row r="171" spans="1:36" s="269" customFormat="1" ht="21.75" customHeight="1" outlineLevel="1">
      <c r="A171" s="1117" t="s">
        <v>5345</v>
      </c>
      <c r="B171" s="1117" t="s">
        <v>5378</v>
      </c>
      <c r="C171" s="1117" t="s">
        <v>5258</v>
      </c>
      <c r="D171" s="1117" t="s">
        <v>5258</v>
      </c>
      <c r="E171" s="1117" t="s">
        <v>5135</v>
      </c>
      <c r="F171" s="1117" t="s">
        <v>625</v>
      </c>
      <c r="G171" s="1117" t="s">
        <v>5136</v>
      </c>
      <c r="H171" s="1117" t="s">
        <v>5137</v>
      </c>
      <c r="I171" s="1117" t="s">
        <v>5138</v>
      </c>
      <c r="J171" s="1117" t="s">
        <v>4707</v>
      </c>
      <c r="K171" s="1117" t="s">
        <v>625</v>
      </c>
      <c r="L171" s="1117" t="s">
        <v>4797</v>
      </c>
      <c r="M171" s="1117" t="s">
        <v>3099</v>
      </c>
      <c r="N171" s="1117" t="s">
        <v>4757</v>
      </c>
      <c r="O171" s="1118">
        <v>165000</v>
      </c>
      <c r="P171" s="1118">
        <v>150000</v>
      </c>
      <c r="Q171" s="1118">
        <v>15000</v>
      </c>
      <c r="R171" s="1117" t="s">
        <v>4735</v>
      </c>
      <c r="S171" s="1117" t="s">
        <v>4736</v>
      </c>
      <c r="T171" s="1117" t="s">
        <v>4729</v>
      </c>
      <c r="U171" s="1117" t="s">
        <v>5379</v>
      </c>
      <c r="V171" s="1117" t="s">
        <v>4716</v>
      </c>
      <c r="W171" s="1117" t="s">
        <v>5140</v>
      </c>
      <c r="X171" s="1117" t="s">
        <v>5141</v>
      </c>
      <c r="Y171" s="1117" t="s">
        <v>5349</v>
      </c>
      <c r="Z171" s="1117" t="s">
        <v>5345</v>
      </c>
      <c r="AA171" s="1117" t="s">
        <v>5365</v>
      </c>
      <c r="AB171" s="1117" t="s">
        <v>625</v>
      </c>
      <c r="AC171" s="1119" t="s">
        <v>625</v>
      </c>
      <c r="AD171" s="1119" t="s">
        <v>625</v>
      </c>
      <c r="AE171" s="1120">
        <v>150000</v>
      </c>
      <c r="AF171" s="1120">
        <v>15000</v>
      </c>
      <c r="AG171" s="1117" t="s">
        <v>5366</v>
      </c>
      <c r="AH171" s="1121" t="s">
        <v>4766</v>
      </c>
      <c r="AI171" s="1122" t="s">
        <v>4722</v>
      </c>
      <c r="AJ171" s="1122" t="s">
        <v>5145</v>
      </c>
    </row>
    <row r="172" spans="1:36" s="269" customFormat="1" ht="21.75" customHeight="1" outlineLevel="1">
      <c r="A172" s="1117" t="s">
        <v>5345</v>
      </c>
      <c r="B172" s="1117" t="s">
        <v>5380</v>
      </c>
      <c r="C172" s="1117" t="s">
        <v>5258</v>
      </c>
      <c r="D172" s="1117" t="s">
        <v>5258</v>
      </c>
      <c r="E172" s="1117" t="s">
        <v>5135</v>
      </c>
      <c r="F172" s="1117" t="s">
        <v>625</v>
      </c>
      <c r="G172" s="1117" t="s">
        <v>5136</v>
      </c>
      <c r="H172" s="1117" t="s">
        <v>5137</v>
      </c>
      <c r="I172" s="1117" t="s">
        <v>5138</v>
      </c>
      <c r="J172" s="1117" t="s">
        <v>4707</v>
      </c>
      <c r="K172" s="1117" t="s">
        <v>625</v>
      </c>
      <c r="L172" s="1117" t="s">
        <v>4797</v>
      </c>
      <c r="M172" s="1117" t="s">
        <v>3099</v>
      </c>
      <c r="N172" s="1117" t="s">
        <v>4757</v>
      </c>
      <c r="O172" s="1118">
        <v>-165000</v>
      </c>
      <c r="P172" s="1118">
        <v>-150000</v>
      </c>
      <c r="Q172" s="1118">
        <v>-15000</v>
      </c>
      <c r="R172" s="1117" t="s">
        <v>4735</v>
      </c>
      <c r="S172" s="1117" t="s">
        <v>4736</v>
      </c>
      <c r="T172" s="1117" t="s">
        <v>4729</v>
      </c>
      <c r="U172" s="1117" t="s">
        <v>5379</v>
      </c>
      <c r="V172" s="1117" t="s">
        <v>4716</v>
      </c>
      <c r="W172" s="1117" t="s">
        <v>5140</v>
      </c>
      <c r="X172" s="1117" t="s">
        <v>5141</v>
      </c>
      <c r="Y172" s="1117" t="s">
        <v>5349</v>
      </c>
      <c r="Z172" s="1117" t="s">
        <v>5345</v>
      </c>
      <c r="AA172" s="1117" t="s">
        <v>5365</v>
      </c>
      <c r="AB172" s="1117" t="s">
        <v>625</v>
      </c>
      <c r="AC172" s="1119" t="s">
        <v>625</v>
      </c>
      <c r="AD172" s="1119" t="s">
        <v>625</v>
      </c>
      <c r="AE172" s="1120">
        <v>-150000</v>
      </c>
      <c r="AF172" s="1120">
        <v>-15000</v>
      </c>
      <c r="AG172" s="1117" t="s">
        <v>5366</v>
      </c>
      <c r="AH172" s="1121" t="s">
        <v>4766</v>
      </c>
      <c r="AI172" s="1122" t="s">
        <v>4722</v>
      </c>
      <c r="AJ172" s="1122" t="s">
        <v>5145</v>
      </c>
    </row>
    <row r="173" spans="1:36" s="269" customFormat="1" ht="21.75" customHeight="1" outlineLevel="1">
      <c r="A173" s="1117" t="s">
        <v>5345</v>
      </c>
      <c r="B173" s="1117" t="s">
        <v>5381</v>
      </c>
      <c r="C173" s="1117" t="s">
        <v>5258</v>
      </c>
      <c r="D173" s="1117" t="s">
        <v>5258</v>
      </c>
      <c r="E173" s="1117" t="s">
        <v>5135</v>
      </c>
      <c r="F173" s="1117" t="s">
        <v>625</v>
      </c>
      <c r="G173" s="1117" t="s">
        <v>5136</v>
      </c>
      <c r="H173" s="1117" t="s">
        <v>5137</v>
      </c>
      <c r="I173" s="1117" t="s">
        <v>5138</v>
      </c>
      <c r="J173" s="1117" t="s">
        <v>4707</v>
      </c>
      <c r="K173" s="1117" t="s">
        <v>625</v>
      </c>
      <c r="L173" s="1117" t="s">
        <v>4797</v>
      </c>
      <c r="M173" s="1117" t="s">
        <v>3099</v>
      </c>
      <c r="N173" s="1117" t="s">
        <v>4757</v>
      </c>
      <c r="O173" s="1118">
        <v>165000</v>
      </c>
      <c r="P173" s="1118">
        <v>150000</v>
      </c>
      <c r="Q173" s="1118">
        <v>15000</v>
      </c>
      <c r="R173" s="1117" t="s">
        <v>4735</v>
      </c>
      <c r="S173" s="1117" t="s">
        <v>4736</v>
      </c>
      <c r="T173" s="1117" t="s">
        <v>4729</v>
      </c>
      <c r="U173" s="1117" t="s">
        <v>5382</v>
      </c>
      <c r="V173" s="1117" t="s">
        <v>4716</v>
      </c>
      <c r="W173" s="1117" t="s">
        <v>5140</v>
      </c>
      <c r="X173" s="1117" t="s">
        <v>5141</v>
      </c>
      <c r="Y173" s="1117" t="s">
        <v>5349</v>
      </c>
      <c r="Z173" s="1117" t="s">
        <v>5345</v>
      </c>
      <c r="AA173" s="1117" t="s">
        <v>5361</v>
      </c>
      <c r="AB173" s="1117" t="s">
        <v>625</v>
      </c>
      <c r="AC173" s="1119" t="s">
        <v>625</v>
      </c>
      <c r="AD173" s="1119" t="s">
        <v>625</v>
      </c>
      <c r="AE173" s="1120">
        <v>150000</v>
      </c>
      <c r="AF173" s="1120">
        <v>15000</v>
      </c>
      <c r="AG173" s="1117" t="s">
        <v>5362</v>
      </c>
      <c r="AH173" s="1121" t="s">
        <v>4766</v>
      </c>
      <c r="AI173" s="1122" t="s">
        <v>4722</v>
      </c>
      <c r="AJ173" s="1122" t="s">
        <v>5145</v>
      </c>
    </row>
    <row r="174" spans="1:36" s="269" customFormat="1" ht="21.75" customHeight="1" outlineLevel="1">
      <c r="A174" s="1117" t="s">
        <v>5345</v>
      </c>
      <c r="B174" s="1117" t="s">
        <v>5383</v>
      </c>
      <c r="C174" s="1117" t="s">
        <v>5258</v>
      </c>
      <c r="D174" s="1117" t="s">
        <v>5258</v>
      </c>
      <c r="E174" s="1117" t="s">
        <v>5135</v>
      </c>
      <c r="F174" s="1117" t="s">
        <v>625</v>
      </c>
      <c r="G174" s="1117" t="s">
        <v>5136</v>
      </c>
      <c r="H174" s="1117" t="s">
        <v>5137</v>
      </c>
      <c r="I174" s="1117" t="s">
        <v>5138</v>
      </c>
      <c r="J174" s="1117" t="s">
        <v>4707</v>
      </c>
      <c r="K174" s="1117" t="s">
        <v>625</v>
      </c>
      <c r="L174" s="1117" t="s">
        <v>4797</v>
      </c>
      <c r="M174" s="1117" t="s">
        <v>3099</v>
      </c>
      <c r="N174" s="1117" t="s">
        <v>4757</v>
      </c>
      <c r="O174" s="1118">
        <v>-165000</v>
      </c>
      <c r="P174" s="1118">
        <v>-150000</v>
      </c>
      <c r="Q174" s="1118">
        <v>-15000</v>
      </c>
      <c r="R174" s="1117" t="s">
        <v>4735</v>
      </c>
      <c r="S174" s="1117" t="s">
        <v>4736</v>
      </c>
      <c r="T174" s="1117" t="s">
        <v>4729</v>
      </c>
      <c r="U174" s="1117" t="s">
        <v>5382</v>
      </c>
      <c r="V174" s="1117" t="s">
        <v>4716</v>
      </c>
      <c r="W174" s="1117" t="s">
        <v>5140</v>
      </c>
      <c r="X174" s="1117" t="s">
        <v>5141</v>
      </c>
      <c r="Y174" s="1117" t="s">
        <v>5349</v>
      </c>
      <c r="Z174" s="1117" t="s">
        <v>5345</v>
      </c>
      <c r="AA174" s="1117" t="s">
        <v>5361</v>
      </c>
      <c r="AB174" s="1117" t="s">
        <v>625</v>
      </c>
      <c r="AC174" s="1119" t="s">
        <v>625</v>
      </c>
      <c r="AD174" s="1119" t="s">
        <v>625</v>
      </c>
      <c r="AE174" s="1120">
        <v>-150000</v>
      </c>
      <c r="AF174" s="1120">
        <v>-15000</v>
      </c>
      <c r="AG174" s="1117" t="s">
        <v>5362</v>
      </c>
      <c r="AH174" s="1121" t="s">
        <v>4766</v>
      </c>
      <c r="AI174" s="1122" t="s">
        <v>4722</v>
      </c>
      <c r="AJ174" s="1122" t="s">
        <v>5145</v>
      </c>
    </row>
    <row r="175" spans="1:36" s="269" customFormat="1" ht="21.75" customHeight="1" outlineLevel="1">
      <c r="A175" s="1117" t="s">
        <v>5345</v>
      </c>
      <c r="B175" s="1117" t="s">
        <v>5384</v>
      </c>
      <c r="C175" s="1117" t="s">
        <v>5258</v>
      </c>
      <c r="D175" s="1117" t="s">
        <v>5258</v>
      </c>
      <c r="E175" s="1117" t="s">
        <v>5135</v>
      </c>
      <c r="F175" s="1117" t="s">
        <v>625</v>
      </c>
      <c r="G175" s="1117" t="s">
        <v>5136</v>
      </c>
      <c r="H175" s="1117" t="s">
        <v>5137</v>
      </c>
      <c r="I175" s="1117" t="s">
        <v>5138</v>
      </c>
      <c r="J175" s="1117" t="s">
        <v>4707</v>
      </c>
      <c r="K175" s="1117" t="s">
        <v>625</v>
      </c>
      <c r="L175" s="1117" t="s">
        <v>4797</v>
      </c>
      <c r="M175" s="1117" t="s">
        <v>3099</v>
      </c>
      <c r="N175" s="1117" t="s">
        <v>4757</v>
      </c>
      <c r="O175" s="1118">
        <v>165000</v>
      </c>
      <c r="P175" s="1118">
        <v>150000</v>
      </c>
      <c r="Q175" s="1118">
        <v>15000</v>
      </c>
      <c r="R175" s="1117" t="s">
        <v>4735</v>
      </c>
      <c r="S175" s="1117" t="s">
        <v>4736</v>
      </c>
      <c r="T175" s="1117" t="s">
        <v>4729</v>
      </c>
      <c r="U175" s="1117" t="s">
        <v>5385</v>
      </c>
      <c r="V175" s="1117" t="s">
        <v>4716</v>
      </c>
      <c r="W175" s="1117" t="s">
        <v>5140</v>
      </c>
      <c r="X175" s="1117" t="s">
        <v>5141</v>
      </c>
      <c r="Y175" s="1117" t="s">
        <v>5349</v>
      </c>
      <c r="Z175" s="1117" t="s">
        <v>5345</v>
      </c>
      <c r="AA175" s="1117" t="s">
        <v>5357</v>
      </c>
      <c r="AB175" s="1117" t="s">
        <v>625</v>
      </c>
      <c r="AC175" s="1119" t="s">
        <v>625</v>
      </c>
      <c r="AD175" s="1119" t="s">
        <v>625</v>
      </c>
      <c r="AE175" s="1120">
        <v>150000</v>
      </c>
      <c r="AF175" s="1120">
        <v>15000</v>
      </c>
      <c r="AG175" s="1117" t="s">
        <v>5358</v>
      </c>
      <c r="AH175" s="1121" t="s">
        <v>4766</v>
      </c>
      <c r="AI175" s="1122" t="s">
        <v>4722</v>
      </c>
      <c r="AJ175" s="1122" t="s">
        <v>5145</v>
      </c>
    </row>
    <row r="176" spans="1:36" s="269" customFormat="1" ht="21.75" customHeight="1" outlineLevel="1">
      <c r="A176" s="1117" t="s">
        <v>5345</v>
      </c>
      <c r="B176" s="1117" t="s">
        <v>5386</v>
      </c>
      <c r="C176" s="1117" t="s">
        <v>5258</v>
      </c>
      <c r="D176" s="1117" t="s">
        <v>5258</v>
      </c>
      <c r="E176" s="1117" t="s">
        <v>5135</v>
      </c>
      <c r="F176" s="1117" t="s">
        <v>625</v>
      </c>
      <c r="G176" s="1117" t="s">
        <v>5136</v>
      </c>
      <c r="H176" s="1117" t="s">
        <v>5137</v>
      </c>
      <c r="I176" s="1117" t="s">
        <v>5138</v>
      </c>
      <c r="J176" s="1117" t="s">
        <v>4707</v>
      </c>
      <c r="K176" s="1117" t="s">
        <v>625</v>
      </c>
      <c r="L176" s="1117" t="s">
        <v>4797</v>
      </c>
      <c r="M176" s="1117" t="s">
        <v>3099</v>
      </c>
      <c r="N176" s="1117" t="s">
        <v>4757</v>
      </c>
      <c r="O176" s="1118">
        <v>-165000</v>
      </c>
      <c r="P176" s="1118">
        <v>-150000</v>
      </c>
      <c r="Q176" s="1118">
        <v>-15000</v>
      </c>
      <c r="R176" s="1117" t="s">
        <v>4735</v>
      </c>
      <c r="S176" s="1117" t="s">
        <v>4736</v>
      </c>
      <c r="T176" s="1117" t="s">
        <v>4729</v>
      </c>
      <c r="U176" s="1117" t="s">
        <v>5385</v>
      </c>
      <c r="V176" s="1117" t="s">
        <v>4716</v>
      </c>
      <c r="W176" s="1117" t="s">
        <v>5140</v>
      </c>
      <c r="X176" s="1117" t="s">
        <v>5141</v>
      </c>
      <c r="Y176" s="1117" t="s">
        <v>5349</v>
      </c>
      <c r="Z176" s="1117" t="s">
        <v>5345</v>
      </c>
      <c r="AA176" s="1117" t="s">
        <v>5357</v>
      </c>
      <c r="AB176" s="1117" t="s">
        <v>625</v>
      </c>
      <c r="AC176" s="1119" t="s">
        <v>625</v>
      </c>
      <c r="AD176" s="1119" t="s">
        <v>625</v>
      </c>
      <c r="AE176" s="1120">
        <v>-150000</v>
      </c>
      <c r="AF176" s="1120">
        <v>-15000</v>
      </c>
      <c r="AG176" s="1117" t="s">
        <v>5358</v>
      </c>
      <c r="AH176" s="1121" t="s">
        <v>4766</v>
      </c>
      <c r="AI176" s="1122" t="s">
        <v>4722</v>
      </c>
      <c r="AJ176" s="1122" t="s">
        <v>5145</v>
      </c>
    </row>
    <row r="177" spans="1:36" s="269" customFormat="1" ht="21.75" customHeight="1" outlineLevel="1">
      <c r="A177" s="1117" t="s">
        <v>5345</v>
      </c>
      <c r="B177" s="1117" t="s">
        <v>5387</v>
      </c>
      <c r="C177" s="1117" t="s">
        <v>5258</v>
      </c>
      <c r="D177" s="1117" t="s">
        <v>5258</v>
      </c>
      <c r="E177" s="1117" t="s">
        <v>5135</v>
      </c>
      <c r="F177" s="1117" t="s">
        <v>625</v>
      </c>
      <c r="G177" s="1117" t="s">
        <v>5136</v>
      </c>
      <c r="H177" s="1117" t="s">
        <v>5137</v>
      </c>
      <c r="I177" s="1117" t="s">
        <v>5138</v>
      </c>
      <c r="J177" s="1117" t="s">
        <v>4707</v>
      </c>
      <c r="K177" s="1117" t="s">
        <v>625</v>
      </c>
      <c r="L177" s="1117" t="s">
        <v>4797</v>
      </c>
      <c r="M177" s="1117" t="s">
        <v>3099</v>
      </c>
      <c r="N177" s="1117" t="s">
        <v>4757</v>
      </c>
      <c r="O177" s="1118">
        <v>165000</v>
      </c>
      <c r="P177" s="1118">
        <v>150000</v>
      </c>
      <c r="Q177" s="1118">
        <v>15000</v>
      </c>
      <c r="R177" s="1117" t="s">
        <v>78</v>
      </c>
      <c r="S177" s="1117" t="s">
        <v>4713</v>
      </c>
      <c r="T177" s="1117" t="s">
        <v>4729</v>
      </c>
      <c r="U177" s="1117" t="s">
        <v>625</v>
      </c>
      <c r="V177" s="1117" t="s">
        <v>4716</v>
      </c>
      <c r="W177" s="1117" t="s">
        <v>5140</v>
      </c>
      <c r="X177" s="1117" t="s">
        <v>5141</v>
      </c>
      <c r="Y177" s="1117" t="s">
        <v>5349</v>
      </c>
      <c r="Z177" s="1117" t="s">
        <v>5345</v>
      </c>
      <c r="AA177" s="1117" t="s">
        <v>5357</v>
      </c>
      <c r="AB177" s="1117" t="s">
        <v>625</v>
      </c>
      <c r="AC177" s="1119" t="s">
        <v>625</v>
      </c>
      <c r="AD177" s="1119" t="s">
        <v>625</v>
      </c>
      <c r="AE177" s="1120">
        <v>150000</v>
      </c>
      <c r="AF177" s="1120">
        <v>15000</v>
      </c>
      <c r="AG177" s="1117" t="s">
        <v>5358</v>
      </c>
      <c r="AH177" s="1121" t="s">
        <v>4957</v>
      </c>
      <c r="AI177" s="1122" t="s">
        <v>4722</v>
      </c>
      <c r="AJ177" s="1122"/>
    </row>
    <row r="178" spans="1:36" s="269" customFormat="1" ht="21.75" customHeight="1" outlineLevel="1">
      <c r="A178" s="1117" t="s">
        <v>5345</v>
      </c>
      <c r="B178" s="1117" t="s">
        <v>5388</v>
      </c>
      <c r="C178" s="1117" t="s">
        <v>5258</v>
      </c>
      <c r="D178" s="1117" t="s">
        <v>5258</v>
      </c>
      <c r="E178" s="1117" t="s">
        <v>5135</v>
      </c>
      <c r="F178" s="1117" t="s">
        <v>625</v>
      </c>
      <c r="G178" s="1117" t="s">
        <v>5136</v>
      </c>
      <c r="H178" s="1117" t="s">
        <v>5137</v>
      </c>
      <c r="I178" s="1117" t="s">
        <v>5138</v>
      </c>
      <c r="J178" s="1117" t="s">
        <v>4707</v>
      </c>
      <c r="K178" s="1117" t="s">
        <v>625</v>
      </c>
      <c r="L178" s="1117" t="s">
        <v>4797</v>
      </c>
      <c r="M178" s="1117" t="s">
        <v>3099</v>
      </c>
      <c r="N178" s="1117" t="s">
        <v>4757</v>
      </c>
      <c r="O178" s="1118">
        <v>165000</v>
      </c>
      <c r="P178" s="1118">
        <v>150000</v>
      </c>
      <c r="Q178" s="1118">
        <v>15000</v>
      </c>
      <c r="R178" s="1117" t="s">
        <v>78</v>
      </c>
      <c r="S178" s="1117" t="s">
        <v>4713</v>
      </c>
      <c r="T178" s="1117" t="s">
        <v>4729</v>
      </c>
      <c r="U178" s="1117" t="s">
        <v>625</v>
      </c>
      <c r="V178" s="1117" t="s">
        <v>4716</v>
      </c>
      <c r="W178" s="1117" t="s">
        <v>5140</v>
      </c>
      <c r="X178" s="1117" t="s">
        <v>5141</v>
      </c>
      <c r="Y178" s="1117" t="s">
        <v>5349</v>
      </c>
      <c r="Z178" s="1117" t="s">
        <v>5345</v>
      </c>
      <c r="AA178" s="1117" t="s">
        <v>5361</v>
      </c>
      <c r="AB178" s="1117" t="s">
        <v>625</v>
      </c>
      <c r="AC178" s="1119" t="s">
        <v>625</v>
      </c>
      <c r="AD178" s="1119" t="s">
        <v>625</v>
      </c>
      <c r="AE178" s="1120">
        <v>150000</v>
      </c>
      <c r="AF178" s="1120">
        <v>15000</v>
      </c>
      <c r="AG178" s="1117" t="s">
        <v>5362</v>
      </c>
      <c r="AH178" s="1121" t="s">
        <v>4957</v>
      </c>
      <c r="AI178" s="1122" t="s">
        <v>4722</v>
      </c>
      <c r="AJ178" s="1122"/>
    </row>
    <row r="179" spans="1:36" s="269" customFormat="1" ht="21.75" customHeight="1" outlineLevel="1">
      <c r="A179" s="1117" t="s">
        <v>5345</v>
      </c>
      <c r="B179" s="1117" t="s">
        <v>5389</v>
      </c>
      <c r="C179" s="1117" t="s">
        <v>5258</v>
      </c>
      <c r="D179" s="1117" t="s">
        <v>5258</v>
      </c>
      <c r="E179" s="1117" t="s">
        <v>5135</v>
      </c>
      <c r="F179" s="1117" t="s">
        <v>625</v>
      </c>
      <c r="G179" s="1117" t="s">
        <v>5136</v>
      </c>
      <c r="H179" s="1117" t="s">
        <v>5137</v>
      </c>
      <c r="I179" s="1117" t="s">
        <v>5138</v>
      </c>
      <c r="J179" s="1117" t="s">
        <v>4707</v>
      </c>
      <c r="K179" s="1117" t="s">
        <v>625</v>
      </c>
      <c r="L179" s="1117" t="s">
        <v>4797</v>
      </c>
      <c r="M179" s="1117" t="s">
        <v>3099</v>
      </c>
      <c r="N179" s="1117" t="s">
        <v>4757</v>
      </c>
      <c r="O179" s="1118">
        <v>165000</v>
      </c>
      <c r="P179" s="1118">
        <v>150000</v>
      </c>
      <c r="Q179" s="1118">
        <v>15000</v>
      </c>
      <c r="R179" s="1117" t="s">
        <v>78</v>
      </c>
      <c r="S179" s="1117" t="s">
        <v>4713</v>
      </c>
      <c r="T179" s="1117" t="s">
        <v>4729</v>
      </c>
      <c r="U179" s="1117" t="s">
        <v>625</v>
      </c>
      <c r="V179" s="1117" t="s">
        <v>4716</v>
      </c>
      <c r="W179" s="1117" t="s">
        <v>5140</v>
      </c>
      <c r="X179" s="1117" t="s">
        <v>5141</v>
      </c>
      <c r="Y179" s="1117" t="s">
        <v>5349</v>
      </c>
      <c r="Z179" s="1117" t="s">
        <v>5345</v>
      </c>
      <c r="AA179" s="1117" t="s">
        <v>5365</v>
      </c>
      <c r="AB179" s="1117" t="s">
        <v>625</v>
      </c>
      <c r="AC179" s="1119" t="s">
        <v>625</v>
      </c>
      <c r="AD179" s="1119" t="s">
        <v>625</v>
      </c>
      <c r="AE179" s="1120">
        <v>150000</v>
      </c>
      <c r="AF179" s="1120">
        <v>15000</v>
      </c>
      <c r="AG179" s="1117" t="s">
        <v>5366</v>
      </c>
      <c r="AH179" s="1121" t="s">
        <v>4957</v>
      </c>
      <c r="AI179" s="1122" t="s">
        <v>4722</v>
      </c>
      <c r="AJ179" s="1122"/>
    </row>
    <row r="180" spans="1:36" s="269" customFormat="1" ht="21.75" customHeight="1" outlineLevel="1">
      <c r="A180" s="1117" t="s">
        <v>5345</v>
      </c>
      <c r="B180" s="1117" t="s">
        <v>5390</v>
      </c>
      <c r="C180" s="1117" t="s">
        <v>5258</v>
      </c>
      <c r="D180" s="1117" t="s">
        <v>5258</v>
      </c>
      <c r="E180" s="1117" t="s">
        <v>5135</v>
      </c>
      <c r="F180" s="1117" t="s">
        <v>625</v>
      </c>
      <c r="G180" s="1117" t="s">
        <v>5136</v>
      </c>
      <c r="H180" s="1117" t="s">
        <v>5137</v>
      </c>
      <c r="I180" s="1117" t="s">
        <v>5138</v>
      </c>
      <c r="J180" s="1117" t="s">
        <v>4707</v>
      </c>
      <c r="K180" s="1117" t="s">
        <v>625</v>
      </c>
      <c r="L180" s="1117" t="s">
        <v>4797</v>
      </c>
      <c r="M180" s="1117" t="s">
        <v>3099</v>
      </c>
      <c r="N180" s="1117" t="s">
        <v>4757</v>
      </c>
      <c r="O180" s="1118">
        <v>165000</v>
      </c>
      <c r="P180" s="1118">
        <v>150000</v>
      </c>
      <c r="Q180" s="1118">
        <v>15000</v>
      </c>
      <c r="R180" s="1117" t="s">
        <v>78</v>
      </c>
      <c r="S180" s="1117" t="s">
        <v>4713</v>
      </c>
      <c r="T180" s="1117" t="s">
        <v>4729</v>
      </c>
      <c r="U180" s="1117" t="s">
        <v>625</v>
      </c>
      <c r="V180" s="1117" t="s">
        <v>4716</v>
      </c>
      <c r="W180" s="1117" t="s">
        <v>5140</v>
      </c>
      <c r="X180" s="1117" t="s">
        <v>5141</v>
      </c>
      <c r="Y180" s="1117" t="s">
        <v>5349</v>
      </c>
      <c r="Z180" s="1117" t="s">
        <v>5345</v>
      </c>
      <c r="AA180" s="1117" t="s">
        <v>5369</v>
      </c>
      <c r="AB180" s="1117" t="s">
        <v>625</v>
      </c>
      <c r="AC180" s="1119" t="s">
        <v>625</v>
      </c>
      <c r="AD180" s="1119" t="s">
        <v>625</v>
      </c>
      <c r="AE180" s="1120">
        <v>150000</v>
      </c>
      <c r="AF180" s="1120">
        <v>15000</v>
      </c>
      <c r="AG180" s="1117" t="s">
        <v>5370</v>
      </c>
      <c r="AH180" s="1121" t="s">
        <v>4957</v>
      </c>
      <c r="AI180" s="1122" t="s">
        <v>4722</v>
      </c>
      <c r="AJ180" s="1122"/>
    </row>
    <row r="181" spans="1:36" s="269" customFormat="1" ht="21.75" customHeight="1" outlineLevel="1">
      <c r="A181" s="1117" t="s">
        <v>5345</v>
      </c>
      <c r="B181" s="1117" t="s">
        <v>5391</v>
      </c>
      <c r="C181" s="1117" t="s">
        <v>5345</v>
      </c>
      <c r="D181" s="1117" t="s">
        <v>5345</v>
      </c>
      <c r="E181" s="1117" t="s">
        <v>5173</v>
      </c>
      <c r="F181" s="1117" t="s">
        <v>625</v>
      </c>
      <c r="G181" s="1117" t="s">
        <v>5174</v>
      </c>
      <c r="H181" s="1117" t="s">
        <v>5175</v>
      </c>
      <c r="I181" s="1117" t="s">
        <v>5176</v>
      </c>
      <c r="J181" s="1117" t="s">
        <v>4707</v>
      </c>
      <c r="K181" s="1117" t="s">
        <v>625</v>
      </c>
      <c r="L181" s="1117" t="s">
        <v>4797</v>
      </c>
      <c r="M181" s="1117" t="s">
        <v>5321</v>
      </c>
      <c r="N181" s="1117" t="s">
        <v>5177</v>
      </c>
      <c r="O181" s="1118">
        <v>220000</v>
      </c>
      <c r="P181" s="1118">
        <v>200000</v>
      </c>
      <c r="Q181" s="1118">
        <v>20000</v>
      </c>
      <c r="R181" s="1117" t="s">
        <v>4735</v>
      </c>
      <c r="S181" s="1117" t="s">
        <v>4736</v>
      </c>
      <c r="T181" s="1117" t="s">
        <v>4729</v>
      </c>
      <c r="U181" s="1117" t="s">
        <v>5392</v>
      </c>
      <c r="V181" s="1117" t="s">
        <v>4716</v>
      </c>
      <c r="W181" s="1117" t="s">
        <v>5178</v>
      </c>
      <c r="X181" s="1117" t="s">
        <v>5141</v>
      </c>
      <c r="Y181" s="1117" t="s">
        <v>5349</v>
      </c>
      <c r="Z181" s="1117" t="s">
        <v>5345</v>
      </c>
      <c r="AA181" s="1117" t="s">
        <v>5393</v>
      </c>
      <c r="AB181" s="1117" t="s">
        <v>625</v>
      </c>
      <c r="AC181" s="1119" t="s">
        <v>625</v>
      </c>
      <c r="AD181" s="1119" t="s">
        <v>625</v>
      </c>
      <c r="AE181" s="1120">
        <v>200000</v>
      </c>
      <c r="AF181" s="1120">
        <v>20000</v>
      </c>
      <c r="AG181" s="1117" t="s">
        <v>625</v>
      </c>
      <c r="AH181" s="1121" t="s">
        <v>4766</v>
      </c>
      <c r="AI181" s="1122" t="s">
        <v>4722</v>
      </c>
      <c r="AJ181" s="1122" t="s">
        <v>5145</v>
      </c>
    </row>
    <row r="182" spans="1:36" s="269" customFormat="1" ht="21.75" customHeight="1" outlineLevel="1">
      <c r="A182" s="1117" t="s">
        <v>5345</v>
      </c>
      <c r="B182" s="1117" t="s">
        <v>5394</v>
      </c>
      <c r="C182" s="1117" t="s">
        <v>5345</v>
      </c>
      <c r="D182" s="1117" t="s">
        <v>5345</v>
      </c>
      <c r="E182" s="1117" t="s">
        <v>5173</v>
      </c>
      <c r="F182" s="1117" t="s">
        <v>625</v>
      </c>
      <c r="G182" s="1117" t="s">
        <v>5174</v>
      </c>
      <c r="H182" s="1117" t="s">
        <v>5175</v>
      </c>
      <c r="I182" s="1117" t="s">
        <v>5176</v>
      </c>
      <c r="J182" s="1117" t="s">
        <v>4707</v>
      </c>
      <c r="K182" s="1117" t="s">
        <v>625</v>
      </c>
      <c r="L182" s="1117" t="s">
        <v>4797</v>
      </c>
      <c r="M182" s="1117" t="s">
        <v>3099</v>
      </c>
      <c r="N182" s="1117" t="s">
        <v>5177</v>
      </c>
      <c r="O182" s="1118">
        <v>-220000</v>
      </c>
      <c r="P182" s="1118">
        <v>-200000</v>
      </c>
      <c r="Q182" s="1118">
        <v>-20000</v>
      </c>
      <c r="R182" s="1117" t="s">
        <v>4735</v>
      </c>
      <c r="S182" s="1117" t="s">
        <v>4736</v>
      </c>
      <c r="T182" s="1117" t="s">
        <v>4729</v>
      </c>
      <c r="U182" s="1117" t="s">
        <v>5392</v>
      </c>
      <c r="V182" s="1117" t="s">
        <v>4716</v>
      </c>
      <c r="W182" s="1117" t="s">
        <v>5178</v>
      </c>
      <c r="X182" s="1117" t="s">
        <v>5141</v>
      </c>
      <c r="Y182" s="1117" t="s">
        <v>5349</v>
      </c>
      <c r="Z182" s="1117" t="s">
        <v>5345</v>
      </c>
      <c r="AA182" s="1117" t="s">
        <v>5393</v>
      </c>
      <c r="AB182" s="1117" t="s">
        <v>625</v>
      </c>
      <c r="AC182" s="1119" t="s">
        <v>625</v>
      </c>
      <c r="AD182" s="1119" t="s">
        <v>625</v>
      </c>
      <c r="AE182" s="1120">
        <v>-200000</v>
      </c>
      <c r="AF182" s="1120">
        <v>-20000</v>
      </c>
      <c r="AG182" s="1117" t="s">
        <v>625</v>
      </c>
      <c r="AH182" s="1121" t="s">
        <v>4766</v>
      </c>
      <c r="AI182" s="1122" t="s">
        <v>4722</v>
      </c>
      <c r="AJ182" s="1122" t="s">
        <v>5145</v>
      </c>
    </row>
    <row r="183" spans="1:36" s="269" customFormat="1" ht="21.75" customHeight="1" outlineLevel="1">
      <c r="A183" s="1117" t="s">
        <v>5345</v>
      </c>
      <c r="B183" s="1117" t="s">
        <v>5395</v>
      </c>
      <c r="C183" s="1117" t="s">
        <v>5345</v>
      </c>
      <c r="D183" s="1117" t="s">
        <v>5345</v>
      </c>
      <c r="E183" s="1117" t="s">
        <v>5173</v>
      </c>
      <c r="F183" s="1117" t="s">
        <v>625</v>
      </c>
      <c r="G183" s="1117" t="s">
        <v>5174</v>
      </c>
      <c r="H183" s="1117" t="s">
        <v>5175</v>
      </c>
      <c r="I183" s="1117" t="s">
        <v>5176</v>
      </c>
      <c r="J183" s="1117" t="s">
        <v>4707</v>
      </c>
      <c r="K183" s="1117" t="s">
        <v>625</v>
      </c>
      <c r="L183" s="1117" t="s">
        <v>4797</v>
      </c>
      <c r="M183" s="1117" t="s">
        <v>5321</v>
      </c>
      <c r="N183" s="1117" t="s">
        <v>5177</v>
      </c>
      <c r="O183" s="1118">
        <v>275000</v>
      </c>
      <c r="P183" s="1118">
        <v>250000</v>
      </c>
      <c r="Q183" s="1118">
        <v>25000</v>
      </c>
      <c r="R183" s="1117" t="s">
        <v>4735</v>
      </c>
      <c r="S183" s="1117" t="s">
        <v>4736</v>
      </c>
      <c r="T183" s="1117" t="s">
        <v>4729</v>
      </c>
      <c r="U183" s="1117" t="s">
        <v>5396</v>
      </c>
      <c r="V183" s="1117" t="s">
        <v>4716</v>
      </c>
      <c r="W183" s="1117" t="s">
        <v>5178</v>
      </c>
      <c r="X183" s="1117" t="s">
        <v>5141</v>
      </c>
      <c r="Y183" s="1117" t="s">
        <v>5349</v>
      </c>
      <c r="Z183" s="1117" t="s">
        <v>5345</v>
      </c>
      <c r="AA183" s="1117" t="s">
        <v>5397</v>
      </c>
      <c r="AB183" s="1117" t="s">
        <v>625</v>
      </c>
      <c r="AC183" s="1119" t="s">
        <v>625</v>
      </c>
      <c r="AD183" s="1119" t="s">
        <v>625</v>
      </c>
      <c r="AE183" s="1120">
        <v>250000</v>
      </c>
      <c r="AF183" s="1120">
        <v>25000</v>
      </c>
      <c r="AG183" s="1117" t="s">
        <v>625</v>
      </c>
      <c r="AH183" s="1121" t="s">
        <v>4766</v>
      </c>
      <c r="AI183" s="1122" t="s">
        <v>4722</v>
      </c>
      <c r="AJ183" s="1122" t="s">
        <v>5145</v>
      </c>
    </row>
    <row r="184" spans="1:36" s="269" customFormat="1" ht="21.75" customHeight="1" outlineLevel="1">
      <c r="A184" s="1117" t="s">
        <v>5345</v>
      </c>
      <c r="B184" s="1117" t="s">
        <v>5398</v>
      </c>
      <c r="C184" s="1117" t="s">
        <v>5345</v>
      </c>
      <c r="D184" s="1117" t="s">
        <v>5345</v>
      </c>
      <c r="E184" s="1117" t="s">
        <v>5173</v>
      </c>
      <c r="F184" s="1117" t="s">
        <v>625</v>
      </c>
      <c r="G184" s="1117" t="s">
        <v>5174</v>
      </c>
      <c r="H184" s="1117" t="s">
        <v>5175</v>
      </c>
      <c r="I184" s="1117" t="s">
        <v>5176</v>
      </c>
      <c r="J184" s="1117" t="s">
        <v>4707</v>
      </c>
      <c r="K184" s="1117" t="s">
        <v>625</v>
      </c>
      <c r="L184" s="1117" t="s">
        <v>4797</v>
      </c>
      <c r="M184" s="1117" t="s">
        <v>3099</v>
      </c>
      <c r="N184" s="1117" t="s">
        <v>5177</v>
      </c>
      <c r="O184" s="1118">
        <v>-275000</v>
      </c>
      <c r="P184" s="1118">
        <v>-250000</v>
      </c>
      <c r="Q184" s="1118">
        <v>-25000</v>
      </c>
      <c r="R184" s="1117" t="s">
        <v>4735</v>
      </c>
      <c r="S184" s="1117" t="s">
        <v>4736</v>
      </c>
      <c r="T184" s="1117" t="s">
        <v>4729</v>
      </c>
      <c r="U184" s="1117" t="s">
        <v>5396</v>
      </c>
      <c r="V184" s="1117" t="s">
        <v>4716</v>
      </c>
      <c r="W184" s="1117" t="s">
        <v>5178</v>
      </c>
      <c r="X184" s="1117" t="s">
        <v>5141</v>
      </c>
      <c r="Y184" s="1117" t="s">
        <v>5349</v>
      </c>
      <c r="Z184" s="1117" t="s">
        <v>5345</v>
      </c>
      <c r="AA184" s="1117" t="s">
        <v>5397</v>
      </c>
      <c r="AB184" s="1117" t="s">
        <v>625</v>
      </c>
      <c r="AC184" s="1119" t="s">
        <v>625</v>
      </c>
      <c r="AD184" s="1119" t="s">
        <v>625</v>
      </c>
      <c r="AE184" s="1120">
        <v>-250000</v>
      </c>
      <c r="AF184" s="1120">
        <v>-25000</v>
      </c>
      <c r="AG184" s="1117" t="s">
        <v>625</v>
      </c>
      <c r="AH184" s="1121" t="s">
        <v>4766</v>
      </c>
      <c r="AI184" s="1122" t="s">
        <v>4722</v>
      </c>
      <c r="AJ184" s="1122" t="s">
        <v>5145</v>
      </c>
    </row>
    <row r="185" spans="1:36" s="269" customFormat="1" ht="21.75" customHeight="1" outlineLevel="1">
      <c r="A185" s="1117" t="s">
        <v>5345</v>
      </c>
      <c r="B185" s="1117" t="s">
        <v>5399</v>
      </c>
      <c r="C185" s="1117" t="s">
        <v>5345</v>
      </c>
      <c r="D185" s="1117" t="s">
        <v>5345</v>
      </c>
      <c r="E185" s="1117" t="s">
        <v>5173</v>
      </c>
      <c r="F185" s="1117" t="s">
        <v>625</v>
      </c>
      <c r="G185" s="1117" t="s">
        <v>5174</v>
      </c>
      <c r="H185" s="1117" t="s">
        <v>5175</v>
      </c>
      <c r="I185" s="1117" t="s">
        <v>5176</v>
      </c>
      <c r="J185" s="1117" t="s">
        <v>4707</v>
      </c>
      <c r="K185" s="1117" t="s">
        <v>625</v>
      </c>
      <c r="L185" s="1117" t="s">
        <v>4797</v>
      </c>
      <c r="M185" s="1117" t="s">
        <v>3099</v>
      </c>
      <c r="N185" s="1117" t="s">
        <v>5177</v>
      </c>
      <c r="O185" s="1118">
        <v>220000</v>
      </c>
      <c r="P185" s="1118">
        <v>200000</v>
      </c>
      <c r="Q185" s="1118">
        <v>20000</v>
      </c>
      <c r="R185" s="1117" t="s">
        <v>78</v>
      </c>
      <c r="S185" s="1117" t="s">
        <v>4713</v>
      </c>
      <c r="T185" s="1117" t="s">
        <v>4729</v>
      </c>
      <c r="U185" s="1117" t="s">
        <v>625</v>
      </c>
      <c r="V185" s="1117" t="s">
        <v>4716</v>
      </c>
      <c r="W185" s="1117" t="s">
        <v>5178</v>
      </c>
      <c r="X185" s="1117" t="s">
        <v>5141</v>
      </c>
      <c r="Y185" s="1117" t="s">
        <v>5349</v>
      </c>
      <c r="Z185" s="1117" t="s">
        <v>5345</v>
      </c>
      <c r="AA185" s="1117" t="s">
        <v>5393</v>
      </c>
      <c r="AB185" s="1117" t="s">
        <v>625</v>
      </c>
      <c r="AC185" s="1119" t="s">
        <v>625</v>
      </c>
      <c r="AD185" s="1119" t="s">
        <v>625</v>
      </c>
      <c r="AE185" s="1120">
        <v>200000</v>
      </c>
      <c r="AF185" s="1120">
        <v>20000</v>
      </c>
      <c r="AG185" s="1117" t="s">
        <v>625</v>
      </c>
      <c r="AH185" s="1121" t="s">
        <v>4957</v>
      </c>
      <c r="AI185" s="1122" t="s">
        <v>4722</v>
      </c>
      <c r="AJ185" s="1122"/>
    </row>
    <row r="186" spans="1:36" s="269" customFormat="1" ht="21.75" customHeight="1" outlineLevel="1">
      <c r="A186" s="1117" t="s">
        <v>5345</v>
      </c>
      <c r="B186" s="1117" t="s">
        <v>5400</v>
      </c>
      <c r="C186" s="1117" t="s">
        <v>5345</v>
      </c>
      <c r="D186" s="1117" t="s">
        <v>5345</v>
      </c>
      <c r="E186" s="1117" t="s">
        <v>5173</v>
      </c>
      <c r="F186" s="1117" t="s">
        <v>625</v>
      </c>
      <c r="G186" s="1117" t="s">
        <v>5174</v>
      </c>
      <c r="H186" s="1117" t="s">
        <v>5175</v>
      </c>
      <c r="I186" s="1117" t="s">
        <v>5176</v>
      </c>
      <c r="J186" s="1117" t="s">
        <v>4707</v>
      </c>
      <c r="K186" s="1117" t="s">
        <v>625</v>
      </c>
      <c r="L186" s="1117" t="s">
        <v>4797</v>
      </c>
      <c r="M186" s="1117" t="s">
        <v>3099</v>
      </c>
      <c r="N186" s="1117" t="s">
        <v>5177</v>
      </c>
      <c r="O186" s="1118">
        <v>275000</v>
      </c>
      <c r="P186" s="1118">
        <v>250000</v>
      </c>
      <c r="Q186" s="1118">
        <v>25000</v>
      </c>
      <c r="R186" s="1117" t="s">
        <v>78</v>
      </c>
      <c r="S186" s="1117" t="s">
        <v>4713</v>
      </c>
      <c r="T186" s="1117" t="s">
        <v>4729</v>
      </c>
      <c r="U186" s="1117" t="s">
        <v>625</v>
      </c>
      <c r="V186" s="1117" t="s">
        <v>4716</v>
      </c>
      <c r="W186" s="1117" t="s">
        <v>5178</v>
      </c>
      <c r="X186" s="1117" t="s">
        <v>5141</v>
      </c>
      <c r="Y186" s="1117" t="s">
        <v>5349</v>
      </c>
      <c r="Z186" s="1117" t="s">
        <v>5345</v>
      </c>
      <c r="AA186" s="1117" t="s">
        <v>5397</v>
      </c>
      <c r="AB186" s="1117" t="s">
        <v>625</v>
      </c>
      <c r="AC186" s="1119" t="s">
        <v>625</v>
      </c>
      <c r="AD186" s="1119" t="s">
        <v>625</v>
      </c>
      <c r="AE186" s="1120">
        <v>250000</v>
      </c>
      <c r="AF186" s="1120">
        <v>25000</v>
      </c>
      <c r="AG186" s="1117" t="s">
        <v>625</v>
      </c>
      <c r="AH186" s="1121" t="s">
        <v>4957</v>
      </c>
      <c r="AI186" s="1122" t="s">
        <v>4722</v>
      </c>
      <c r="AJ186" s="1122"/>
    </row>
    <row r="187" spans="1:36" s="269" customFormat="1" ht="21.75" customHeight="1" outlineLevel="1">
      <c r="A187" s="1117" t="s">
        <v>5258</v>
      </c>
      <c r="B187" s="1117" t="s">
        <v>5401</v>
      </c>
      <c r="C187" s="1117" t="s">
        <v>5258</v>
      </c>
      <c r="D187" s="1117" t="s">
        <v>5258</v>
      </c>
      <c r="E187" s="1117" t="s">
        <v>5309</v>
      </c>
      <c r="F187" s="1117" t="s">
        <v>625</v>
      </c>
      <c r="G187" s="1117" t="s">
        <v>5310</v>
      </c>
      <c r="H187" s="1117" t="s">
        <v>5311</v>
      </c>
      <c r="I187" s="1117" t="s">
        <v>5312</v>
      </c>
      <c r="J187" s="1117" t="s">
        <v>4707</v>
      </c>
      <c r="K187" s="1117" t="s">
        <v>625</v>
      </c>
      <c r="L187" s="1117" t="s">
        <v>2869</v>
      </c>
      <c r="M187" s="1117" t="s">
        <v>3099</v>
      </c>
      <c r="N187" s="1117" t="s">
        <v>4808</v>
      </c>
      <c r="O187" s="1118">
        <v>-715000</v>
      </c>
      <c r="P187" s="1118">
        <v>-650000</v>
      </c>
      <c r="Q187" s="1118">
        <v>-65000</v>
      </c>
      <c r="R187" s="1117" t="s">
        <v>4735</v>
      </c>
      <c r="S187" s="1117" t="s">
        <v>4736</v>
      </c>
      <c r="T187" s="1117" t="s">
        <v>4758</v>
      </c>
      <c r="U187" s="1117" t="s">
        <v>5402</v>
      </c>
      <c r="V187" s="1117" t="s">
        <v>4716</v>
      </c>
      <c r="W187" s="1117" t="s">
        <v>5314</v>
      </c>
      <c r="X187" s="1117" t="s">
        <v>4730</v>
      </c>
      <c r="Y187" s="1117" t="s">
        <v>5315</v>
      </c>
      <c r="Z187" s="1117" t="s">
        <v>5279</v>
      </c>
      <c r="AA187" s="1117" t="s">
        <v>5316</v>
      </c>
      <c r="AB187" s="1117" t="s">
        <v>625</v>
      </c>
      <c r="AC187" s="1119" t="s">
        <v>625</v>
      </c>
      <c r="AD187" s="1119" t="s">
        <v>625</v>
      </c>
      <c r="AE187" s="1120">
        <v>-650000</v>
      </c>
      <c r="AF187" s="1120">
        <v>-65000</v>
      </c>
      <c r="AG187" s="1117" t="s">
        <v>625</v>
      </c>
      <c r="AH187" s="1121" t="s">
        <v>4766</v>
      </c>
      <c r="AI187" s="1122" t="s">
        <v>4722</v>
      </c>
      <c r="AJ187" s="1122" t="s">
        <v>5093</v>
      </c>
    </row>
    <row r="188" spans="1:36" s="269" customFormat="1" ht="21.75" customHeight="1" outlineLevel="1">
      <c r="A188" s="1117" t="s">
        <v>5258</v>
      </c>
      <c r="B188" s="1117" t="s">
        <v>5403</v>
      </c>
      <c r="C188" s="1117" t="s">
        <v>5404</v>
      </c>
      <c r="D188" s="1117" t="s">
        <v>5404</v>
      </c>
      <c r="E188" s="1117" t="s">
        <v>5103</v>
      </c>
      <c r="F188" s="1117" t="s">
        <v>625</v>
      </c>
      <c r="G188" s="1117" t="s">
        <v>2683</v>
      </c>
      <c r="H188" s="1117" t="s">
        <v>5104</v>
      </c>
      <c r="I188" s="1117" t="s">
        <v>5105</v>
      </c>
      <c r="J188" s="1117" t="s">
        <v>4707</v>
      </c>
      <c r="K188" s="1117" t="s">
        <v>625</v>
      </c>
      <c r="L188" s="1117" t="s">
        <v>2869</v>
      </c>
      <c r="M188" s="1117" t="s">
        <v>5321</v>
      </c>
      <c r="N188" s="1117" t="s">
        <v>5106</v>
      </c>
      <c r="O188" s="1118">
        <v>220000</v>
      </c>
      <c r="P188" s="1118">
        <v>200000</v>
      </c>
      <c r="Q188" s="1118">
        <v>20000</v>
      </c>
      <c r="R188" s="1117" t="s">
        <v>78</v>
      </c>
      <c r="S188" s="1117" t="s">
        <v>4713</v>
      </c>
      <c r="T188" s="1117" t="s">
        <v>4729</v>
      </c>
      <c r="U188" s="1117" t="s">
        <v>625</v>
      </c>
      <c r="V188" s="1117" t="s">
        <v>4716</v>
      </c>
      <c r="W188" s="1117" t="s">
        <v>5107</v>
      </c>
      <c r="X188" s="1117" t="s">
        <v>5348</v>
      </c>
      <c r="Y188" s="1117" t="s">
        <v>5349</v>
      </c>
      <c r="Z188" s="1117" t="s">
        <v>5258</v>
      </c>
      <c r="AA188" s="1117" t="s">
        <v>5405</v>
      </c>
      <c r="AB188" s="1117" t="s">
        <v>625</v>
      </c>
      <c r="AC188" s="1119" t="s">
        <v>625</v>
      </c>
      <c r="AD188" s="1119" t="s">
        <v>625</v>
      </c>
      <c r="AE188" s="1120">
        <v>200000</v>
      </c>
      <c r="AF188" s="1120">
        <v>20000</v>
      </c>
      <c r="AG188" s="1117" t="s">
        <v>625</v>
      </c>
      <c r="AH188" s="1121" t="s">
        <v>4957</v>
      </c>
      <c r="AI188" s="1122" t="s">
        <v>4722</v>
      </c>
      <c r="AJ188" s="1122"/>
    </row>
    <row r="189" spans="1:36" s="269" customFormat="1" ht="21.75" customHeight="1" outlineLevel="1">
      <c r="A189" s="1123" t="s">
        <v>88</v>
      </c>
      <c r="B189" s="1123" t="s">
        <v>5406</v>
      </c>
      <c r="C189" s="1123" t="s">
        <v>5407</v>
      </c>
      <c r="D189" s="1123" t="s">
        <v>119</v>
      </c>
      <c r="E189" s="1123" t="s">
        <v>4709</v>
      </c>
      <c r="F189" s="1123" t="s">
        <v>4828</v>
      </c>
      <c r="G189" s="1123" t="s">
        <v>33</v>
      </c>
      <c r="H189" s="1123" t="s">
        <v>4711</v>
      </c>
      <c r="I189" s="1123" t="s">
        <v>4829</v>
      </c>
      <c r="J189" s="1123" t="s">
        <v>4707</v>
      </c>
      <c r="K189" s="1123" t="s">
        <v>625</v>
      </c>
      <c r="L189" s="1123" t="s">
        <v>4797</v>
      </c>
      <c r="M189" s="1123" t="s">
        <v>4807</v>
      </c>
      <c r="N189" s="1123" t="s">
        <v>4830</v>
      </c>
      <c r="O189" s="1124">
        <v>278388</v>
      </c>
      <c r="P189" s="1124">
        <v>253080</v>
      </c>
      <c r="Q189" s="1124">
        <v>25308</v>
      </c>
      <c r="R189" s="1123" t="s">
        <v>78</v>
      </c>
      <c r="S189" s="1123" t="s">
        <v>4713</v>
      </c>
      <c r="T189" s="1123" t="s">
        <v>4818</v>
      </c>
      <c r="U189" s="1123" t="s">
        <v>625</v>
      </c>
      <c r="V189" s="1123" t="s">
        <v>4716</v>
      </c>
      <c r="W189" s="1123" t="s">
        <v>625</v>
      </c>
      <c r="X189" s="1123" t="s">
        <v>625</v>
      </c>
      <c r="Y189" s="1123" t="s">
        <v>625</v>
      </c>
      <c r="Z189" s="1123" t="s">
        <v>88</v>
      </c>
      <c r="AA189" s="1123" t="s">
        <v>86</v>
      </c>
      <c r="AB189" s="1123" t="s">
        <v>625</v>
      </c>
      <c r="AC189" s="1125" t="s">
        <v>1082</v>
      </c>
      <c r="AD189" s="1125" t="s">
        <v>5408</v>
      </c>
      <c r="AE189" s="1126">
        <v>253080</v>
      </c>
      <c r="AF189" s="1126">
        <v>25308</v>
      </c>
      <c r="AG189" s="1123" t="s">
        <v>4832</v>
      </c>
      <c r="AH189" s="1127" t="s">
        <v>4766</v>
      </c>
      <c r="AI189" s="1128" t="s">
        <v>4722</v>
      </c>
      <c r="AJ189" s="1129" t="s">
        <v>5238</v>
      </c>
    </row>
    <row r="190" spans="1:36" s="269" customFormat="1" ht="21.75" customHeight="1" outlineLevel="1">
      <c r="A190" s="1117" t="s">
        <v>5409</v>
      </c>
      <c r="B190" s="1117" t="s">
        <v>5410</v>
      </c>
      <c r="C190" s="1117" t="s">
        <v>5409</v>
      </c>
      <c r="D190" s="1117" t="s">
        <v>5409</v>
      </c>
      <c r="E190" s="1117" t="s">
        <v>5113</v>
      </c>
      <c r="F190" s="1117" t="s">
        <v>625</v>
      </c>
      <c r="G190" s="1117" t="s">
        <v>5114</v>
      </c>
      <c r="H190" s="1117" t="s">
        <v>5181</v>
      </c>
      <c r="I190" s="1117" t="s">
        <v>5116</v>
      </c>
      <c r="J190" s="1117" t="s">
        <v>4707</v>
      </c>
      <c r="K190" s="1117" t="s">
        <v>625</v>
      </c>
      <c r="L190" s="1117" t="s">
        <v>2869</v>
      </c>
      <c r="M190" s="1117" t="s">
        <v>5321</v>
      </c>
      <c r="N190" s="1117" t="s">
        <v>5117</v>
      </c>
      <c r="O190" s="1118">
        <v>4400</v>
      </c>
      <c r="P190" s="1118">
        <v>4000</v>
      </c>
      <c r="Q190" s="1118">
        <v>400</v>
      </c>
      <c r="R190" s="1117" t="s">
        <v>78</v>
      </c>
      <c r="S190" s="1117" t="s">
        <v>4713</v>
      </c>
      <c r="T190" s="1117" t="s">
        <v>4777</v>
      </c>
      <c r="U190" s="1117" t="s">
        <v>625</v>
      </c>
      <c r="V190" s="1117" t="s">
        <v>4778</v>
      </c>
      <c r="W190" s="1117" t="s">
        <v>5118</v>
      </c>
      <c r="X190" s="1117" t="s">
        <v>5411</v>
      </c>
      <c r="Y190" s="1117" t="s">
        <v>625</v>
      </c>
      <c r="Z190" s="1117" t="s">
        <v>5409</v>
      </c>
      <c r="AA190" s="1117" t="s">
        <v>5120</v>
      </c>
      <c r="AB190" s="1117" t="s">
        <v>5121</v>
      </c>
      <c r="AC190" s="1119" t="s">
        <v>1082</v>
      </c>
      <c r="AD190" s="1119" t="s">
        <v>5122</v>
      </c>
      <c r="AE190" s="1120">
        <v>4000</v>
      </c>
      <c r="AF190" s="1120">
        <v>400</v>
      </c>
      <c r="AG190" s="1117" t="s">
        <v>625</v>
      </c>
      <c r="AH190" s="1121" t="s">
        <v>4766</v>
      </c>
      <c r="AI190" s="1122" t="s">
        <v>4722</v>
      </c>
      <c r="AJ190" s="1122"/>
    </row>
    <row r="191" spans="1:36" s="269" customFormat="1" ht="21.75" customHeight="1" outlineLevel="1">
      <c r="A191" s="1117" t="s">
        <v>5409</v>
      </c>
      <c r="B191" s="1117" t="s">
        <v>5412</v>
      </c>
      <c r="C191" s="1117" t="s">
        <v>5413</v>
      </c>
      <c r="D191" s="1117" t="s">
        <v>5413</v>
      </c>
      <c r="E191" s="1117" t="s">
        <v>5103</v>
      </c>
      <c r="F191" s="1117" t="s">
        <v>625</v>
      </c>
      <c r="G191" s="1117" t="s">
        <v>2683</v>
      </c>
      <c r="H191" s="1117" t="s">
        <v>5104</v>
      </c>
      <c r="I191" s="1117" t="s">
        <v>5105</v>
      </c>
      <c r="J191" s="1117" t="s">
        <v>4707</v>
      </c>
      <c r="K191" s="1117" t="s">
        <v>625</v>
      </c>
      <c r="L191" s="1117" t="s">
        <v>2869</v>
      </c>
      <c r="M191" s="1117" t="s">
        <v>5321</v>
      </c>
      <c r="N191" s="1117" t="s">
        <v>5106</v>
      </c>
      <c r="O191" s="1118">
        <v>165000</v>
      </c>
      <c r="P191" s="1118">
        <v>150000</v>
      </c>
      <c r="Q191" s="1118">
        <v>15000</v>
      </c>
      <c r="R191" s="1117" t="s">
        <v>78</v>
      </c>
      <c r="S191" s="1117" t="s">
        <v>4713</v>
      </c>
      <c r="T191" s="1117" t="s">
        <v>4729</v>
      </c>
      <c r="U191" s="1117" t="s">
        <v>625</v>
      </c>
      <c r="V191" s="1117" t="s">
        <v>4716</v>
      </c>
      <c r="W191" s="1117" t="s">
        <v>5107</v>
      </c>
      <c r="X191" s="1117" t="s">
        <v>5348</v>
      </c>
      <c r="Y191" s="1117" t="s">
        <v>5349</v>
      </c>
      <c r="Z191" s="1117" t="s">
        <v>5409</v>
      </c>
      <c r="AA191" s="1117" t="s">
        <v>5414</v>
      </c>
      <c r="AB191" s="1117" t="s">
        <v>625</v>
      </c>
      <c r="AC191" s="1119" t="s">
        <v>625</v>
      </c>
      <c r="AD191" s="1119" t="s">
        <v>625</v>
      </c>
      <c r="AE191" s="1120">
        <v>150000</v>
      </c>
      <c r="AF191" s="1120">
        <v>15000</v>
      </c>
      <c r="AG191" s="1117" t="s">
        <v>625</v>
      </c>
      <c r="AH191" s="1121" t="s">
        <v>4957</v>
      </c>
      <c r="AI191" s="1122" t="s">
        <v>4722</v>
      </c>
      <c r="AJ191" s="1122"/>
    </row>
    <row r="192" spans="1:36" s="269" customFormat="1" ht="21.75" customHeight="1" outlineLevel="1">
      <c r="A192" s="1123" t="s">
        <v>5415</v>
      </c>
      <c r="B192" s="1123" t="s">
        <v>5416</v>
      </c>
      <c r="C192" s="1123" t="s">
        <v>5417</v>
      </c>
      <c r="D192" s="1123" t="s">
        <v>5417</v>
      </c>
      <c r="E192" s="1123" t="s">
        <v>5418</v>
      </c>
      <c r="F192" s="1123" t="s">
        <v>625</v>
      </c>
      <c r="G192" s="1123" t="s">
        <v>5419</v>
      </c>
      <c r="H192" s="1123" t="s">
        <v>5420</v>
      </c>
      <c r="I192" s="1123" t="s">
        <v>5421</v>
      </c>
      <c r="J192" s="1123" t="s">
        <v>4707</v>
      </c>
      <c r="K192" s="1123" t="s">
        <v>625</v>
      </c>
      <c r="L192" s="1123" t="s">
        <v>4807</v>
      </c>
      <c r="M192" s="1123" t="s">
        <v>3099</v>
      </c>
      <c r="N192" s="1123" t="s">
        <v>5422</v>
      </c>
      <c r="O192" s="1124">
        <v>66000</v>
      </c>
      <c r="P192" s="1124">
        <v>60000</v>
      </c>
      <c r="Q192" s="1124">
        <v>6000</v>
      </c>
      <c r="R192" s="1123" t="s">
        <v>78</v>
      </c>
      <c r="S192" s="1123" t="s">
        <v>4713</v>
      </c>
      <c r="T192" s="1123" t="s">
        <v>4714</v>
      </c>
      <c r="U192" s="1123" t="s">
        <v>625</v>
      </c>
      <c r="V192" s="1123" t="s">
        <v>4778</v>
      </c>
      <c r="W192" s="1123" t="s">
        <v>5423</v>
      </c>
      <c r="X192" s="1123" t="s">
        <v>4730</v>
      </c>
      <c r="Y192" s="1123" t="s">
        <v>625</v>
      </c>
      <c r="Z192" s="1123" t="s">
        <v>5415</v>
      </c>
      <c r="AA192" s="1123" t="s">
        <v>5424</v>
      </c>
      <c r="AB192" s="1123" t="s">
        <v>625</v>
      </c>
      <c r="AC192" s="1125" t="s">
        <v>1082</v>
      </c>
      <c r="AD192" s="1125" t="s">
        <v>5425</v>
      </c>
      <c r="AE192" s="1126">
        <v>60000</v>
      </c>
      <c r="AF192" s="1126">
        <v>6000</v>
      </c>
      <c r="AG192" s="1123" t="s">
        <v>625</v>
      </c>
      <c r="AH192" s="1127" t="s">
        <v>4766</v>
      </c>
      <c r="AI192" s="1128" t="s">
        <v>4722</v>
      </c>
      <c r="AJ192" s="1129" t="s">
        <v>5238</v>
      </c>
    </row>
    <row r="193" spans="1:36" s="269" customFormat="1" ht="21.75" customHeight="1" outlineLevel="1">
      <c r="A193" s="1117" t="s">
        <v>5426</v>
      </c>
      <c r="B193" s="1117" t="s">
        <v>5427</v>
      </c>
      <c r="C193" s="1117" t="s">
        <v>2889</v>
      </c>
      <c r="D193" s="1117" t="s">
        <v>2889</v>
      </c>
      <c r="E193" s="1117" t="s">
        <v>5280</v>
      </c>
      <c r="F193" s="1117" t="s">
        <v>625</v>
      </c>
      <c r="G193" s="1117" t="s">
        <v>5281</v>
      </c>
      <c r="H193" s="1117" t="s">
        <v>5282</v>
      </c>
      <c r="I193" s="1117" t="s">
        <v>5283</v>
      </c>
      <c r="J193" s="1117" t="s">
        <v>4707</v>
      </c>
      <c r="K193" s="1117" t="s">
        <v>625</v>
      </c>
      <c r="L193" s="1117" t="s">
        <v>2869</v>
      </c>
      <c r="M193" s="1117" t="s">
        <v>3099</v>
      </c>
      <c r="N193" s="1117" t="s">
        <v>4708</v>
      </c>
      <c r="O193" s="1118">
        <v>-578200</v>
      </c>
      <c r="P193" s="1118">
        <v>-525636</v>
      </c>
      <c r="Q193" s="1118">
        <v>-52564</v>
      </c>
      <c r="R193" s="1117" t="s">
        <v>4735</v>
      </c>
      <c r="S193" s="1117" t="s">
        <v>4736</v>
      </c>
      <c r="T193" s="1117" t="s">
        <v>4729</v>
      </c>
      <c r="U193" s="1117" t="s">
        <v>5428</v>
      </c>
      <c r="V193" s="1117" t="s">
        <v>4716</v>
      </c>
      <c r="W193" s="1117" t="s">
        <v>5285</v>
      </c>
      <c r="X193" s="1117" t="s">
        <v>4730</v>
      </c>
      <c r="Y193" s="1117" t="s">
        <v>4788</v>
      </c>
      <c r="Z193" s="1117" t="s">
        <v>5426</v>
      </c>
      <c r="AA193" s="1117" t="s">
        <v>5429</v>
      </c>
      <c r="AB193" s="1117" t="s">
        <v>5430</v>
      </c>
      <c r="AC193" s="1119" t="s">
        <v>5125</v>
      </c>
      <c r="AD193" s="1119" t="s">
        <v>5431</v>
      </c>
      <c r="AE193" s="1120">
        <v>-525636</v>
      </c>
      <c r="AF193" s="1120">
        <v>-52564</v>
      </c>
      <c r="AG193" s="1117" t="s">
        <v>625</v>
      </c>
      <c r="AH193" s="1121" t="s">
        <v>4766</v>
      </c>
      <c r="AI193" s="1122" t="s">
        <v>4722</v>
      </c>
      <c r="AJ193" s="1122" t="s">
        <v>5093</v>
      </c>
    </row>
    <row r="194" spans="1:36" s="269" customFormat="1" ht="21.75" customHeight="1" outlineLevel="1">
      <c r="A194" s="1117" t="s">
        <v>5426</v>
      </c>
      <c r="B194" s="1117" t="s">
        <v>5432</v>
      </c>
      <c r="C194" s="1117" t="s">
        <v>5426</v>
      </c>
      <c r="D194" s="1117" t="s">
        <v>5426</v>
      </c>
      <c r="E194" s="1117" t="s">
        <v>5280</v>
      </c>
      <c r="F194" s="1117" t="s">
        <v>625</v>
      </c>
      <c r="G194" s="1117" t="s">
        <v>5281</v>
      </c>
      <c r="H194" s="1117" t="s">
        <v>5282</v>
      </c>
      <c r="I194" s="1117" t="s">
        <v>5283</v>
      </c>
      <c r="J194" s="1117" t="s">
        <v>4707</v>
      </c>
      <c r="K194" s="1117" t="s">
        <v>625</v>
      </c>
      <c r="L194" s="1117" t="s">
        <v>2869</v>
      </c>
      <c r="M194" s="1117" t="s">
        <v>3099</v>
      </c>
      <c r="N194" s="1117" t="s">
        <v>4708</v>
      </c>
      <c r="O194" s="1118">
        <v>578200</v>
      </c>
      <c r="P194" s="1118">
        <v>525636</v>
      </c>
      <c r="Q194" s="1118">
        <v>52564</v>
      </c>
      <c r="R194" s="1117" t="s">
        <v>78</v>
      </c>
      <c r="S194" s="1117" t="s">
        <v>4713</v>
      </c>
      <c r="T194" s="1117" t="s">
        <v>4729</v>
      </c>
      <c r="U194" s="1117" t="s">
        <v>5433</v>
      </c>
      <c r="V194" s="1117" t="s">
        <v>4716</v>
      </c>
      <c r="W194" s="1117" t="s">
        <v>5285</v>
      </c>
      <c r="X194" s="1117" t="s">
        <v>4730</v>
      </c>
      <c r="Y194" s="1117" t="s">
        <v>4788</v>
      </c>
      <c r="Z194" s="1117" t="s">
        <v>5426</v>
      </c>
      <c r="AA194" s="1117" t="s">
        <v>5429</v>
      </c>
      <c r="AB194" s="1117" t="s">
        <v>5430</v>
      </c>
      <c r="AC194" s="1119" t="s">
        <v>1082</v>
      </c>
      <c r="AD194" s="1119" t="s">
        <v>5431</v>
      </c>
      <c r="AE194" s="1120">
        <v>525636</v>
      </c>
      <c r="AF194" s="1120">
        <v>52564</v>
      </c>
      <c r="AG194" s="1117" t="s">
        <v>625</v>
      </c>
      <c r="AH194" s="1121" t="s">
        <v>4766</v>
      </c>
      <c r="AI194" s="1122" t="s">
        <v>4722</v>
      </c>
      <c r="AJ194" s="1122" t="s">
        <v>5093</v>
      </c>
    </row>
    <row r="195" spans="1:36" s="269" customFormat="1" ht="21.75" customHeight="1" outlineLevel="1">
      <c r="A195" s="1117" t="s">
        <v>5413</v>
      </c>
      <c r="B195" s="1117" t="s">
        <v>5434</v>
      </c>
      <c r="C195" s="1117" t="s">
        <v>2889</v>
      </c>
      <c r="D195" s="1117" t="s">
        <v>2889</v>
      </c>
      <c r="E195" s="1117" t="s">
        <v>5435</v>
      </c>
      <c r="F195" s="1117" t="s">
        <v>625</v>
      </c>
      <c r="G195" s="1117" t="s">
        <v>5436</v>
      </c>
      <c r="H195" s="1117" t="s">
        <v>5437</v>
      </c>
      <c r="I195" s="1117" t="s">
        <v>5438</v>
      </c>
      <c r="J195" s="1117" t="s">
        <v>4707</v>
      </c>
      <c r="K195" s="1117" t="s">
        <v>625</v>
      </c>
      <c r="L195" s="1117" t="s">
        <v>4807</v>
      </c>
      <c r="M195" s="1117" t="s">
        <v>3099</v>
      </c>
      <c r="N195" s="1117" t="s">
        <v>5439</v>
      </c>
      <c r="O195" s="1118">
        <v>-3129181</v>
      </c>
      <c r="P195" s="1118">
        <v>-2844710</v>
      </c>
      <c r="Q195" s="1118">
        <v>-284471</v>
      </c>
      <c r="R195" s="1117" t="s">
        <v>4735</v>
      </c>
      <c r="S195" s="1117" t="s">
        <v>4736</v>
      </c>
      <c r="T195" s="1117" t="s">
        <v>4729</v>
      </c>
      <c r="U195" s="1117" t="s">
        <v>5440</v>
      </c>
      <c r="V195" s="1117" t="s">
        <v>4716</v>
      </c>
      <c r="W195" s="1117" t="s">
        <v>5441</v>
      </c>
      <c r="X195" s="1117" t="s">
        <v>4761</v>
      </c>
      <c r="Y195" s="1117" t="s">
        <v>4762</v>
      </c>
      <c r="Z195" s="1117" t="s">
        <v>5404</v>
      </c>
      <c r="AA195" s="1117" t="s">
        <v>5442</v>
      </c>
      <c r="AB195" s="1117" t="s">
        <v>625</v>
      </c>
      <c r="AC195" s="1119" t="s">
        <v>625</v>
      </c>
      <c r="AD195" s="1119" t="s">
        <v>625</v>
      </c>
      <c r="AE195" s="1120">
        <v>-2844710</v>
      </c>
      <c r="AF195" s="1120">
        <v>-284471</v>
      </c>
      <c r="AG195" s="1117" t="s">
        <v>625</v>
      </c>
      <c r="AH195" s="1121" t="s">
        <v>4766</v>
      </c>
      <c r="AI195" s="1122" t="s">
        <v>4722</v>
      </c>
      <c r="AJ195" s="1122" t="s">
        <v>5093</v>
      </c>
    </row>
    <row r="196" spans="1:36" s="269" customFormat="1" ht="21.75" customHeight="1" outlineLevel="1">
      <c r="A196" s="1117" t="s">
        <v>5413</v>
      </c>
      <c r="B196" s="1117" t="s">
        <v>5443</v>
      </c>
      <c r="C196" s="1117" t="s">
        <v>48</v>
      </c>
      <c r="D196" s="1117" t="s">
        <v>48</v>
      </c>
      <c r="E196" s="1117" t="s">
        <v>5435</v>
      </c>
      <c r="F196" s="1117" t="s">
        <v>625</v>
      </c>
      <c r="G196" s="1117" t="s">
        <v>5436</v>
      </c>
      <c r="H196" s="1117" t="s">
        <v>5437</v>
      </c>
      <c r="I196" s="1117" t="s">
        <v>5438</v>
      </c>
      <c r="J196" s="1117" t="s">
        <v>4707</v>
      </c>
      <c r="K196" s="1117" t="s">
        <v>625</v>
      </c>
      <c r="L196" s="1117" t="s">
        <v>4807</v>
      </c>
      <c r="M196" s="1117" t="s">
        <v>3099</v>
      </c>
      <c r="N196" s="1117" t="s">
        <v>5439</v>
      </c>
      <c r="O196" s="1118">
        <v>3129181</v>
      </c>
      <c r="P196" s="1118">
        <v>2844710</v>
      </c>
      <c r="Q196" s="1118">
        <v>284471</v>
      </c>
      <c r="R196" s="1117" t="s">
        <v>78</v>
      </c>
      <c r="S196" s="1117" t="s">
        <v>4713</v>
      </c>
      <c r="T196" s="1117" t="s">
        <v>4729</v>
      </c>
      <c r="U196" s="1117" t="s">
        <v>625</v>
      </c>
      <c r="V196" s="1117" t="s">
        <v>4716</v>
      </c>
      <c r="W196" s="1117" t="s">
        <v>5441</v>
      </c>
      <c r="X196" s="1117" t="s">
        <v>4761</v>
      </c>
      <c r="Y196" s="1117" t="s">
        <v>4762</v>
      </c>
      <c r="Z196" s="1117" t="s">
        <v>5404</v>
      </c>
      <c r="AA196" s="1117" t="s">
        <v>5442</v>
      </c>
      <c r="AB196" s="1117" t="s">
        <v>625</v>
      </c>
      <c r="AC196" s="1119" t="s">
        <v>625</v>
      </c>
      <c r="AD196" s="1119" t="s">
        <v>625</v>
      </c>
      <c r="AE196" s="1120">
        <v>2844710</v>
      </c>
      <c r="AF196" s="1120">
        <v>284471</v>
      </c>
      <c r="AG196" s="1117" t="s">
        <v>625</v>
      </c>
      <c r="AH196" s="1121" t="s">
        <v>4766</v>
      </c>
      <c r="AI196" s="1122" t="s">
        <v>4722</v>
      </c>
      <c r="AJ196" s="1122" t="s">
        <v>5093</v>
      </c>
    </row>
    <row r="197" spans="1:36" s="269" customFormat="1" ht="21.75" customHeight="1" outlineLevel="1">
      <c r="A197" s="1117" t="s">
        <v>5444</v>
      </c>
      <c r="B197" s="1117" t="s">
        <v>5445</v>
      </c>
      <c r="C197" s="1117" t="s">
        <v>2889</v>
      </c>
      <c r="D197" s="1117" t="s">
        <v>2889</v>
      </c>
      <c r="E197" s="1117" t="s">
        <v>5446</v>
      </c>
      <c r="F197" s="1117" t="s">
        <v>625</v>
      </c>
      <c r="G197" s="1117" t="s">
        <v>5447</v>
      </c>
      <c r="H197" s="1117" t="s">
        <v>5448</v>
      </c>
      <c r="I197" s="1117" t="s">
        <v>5449</v>
      </c>
      <c r="J197" s="1117" t="s">
        <v>4707</v>
      </c>
      <c r="K197" s="1117" t="s">
        <v>625</v>
      </c>
      <c r="L197" s="1117" t="s">
        <v>2869</v>
      </c>
      <c r="M197" s="1117" t="s">
        <v>5321</v>
      </c>
      <c r="N197" s="1117" t="s">
        <v>4786</v>
      </c>
      <c r="O197" s="1118">
        <v>-1963000</v>
      </c>
      <c r="P197" s="1118">
        <v>-1784545</v>
      </c>
      <c r="Q197" s="1118">
        <v>-178455</v>
      </c>
      <c r="R197" s="1117" t="s">
        <v>4735</v>
      </c>
      <c r="S197" s="1117" t="s">
        <v>4736</v>
      </c>
      <c r="T197" s="1117" t="s">
        <v>4729</v>
      </c>
      <c r="U197" s="1117" t="s">
        <v>5450</v>
      </c>
      <c r="V197" s="1117" t="s">
        <v>4716</v>
      </c>
      <c r="W197" s="1117" t="s">
        <v>5451</v>
      </c>
      <c r="X197" s="1117" t="s">
        <v>5452</v>
      </c>
      <c r="Y197" s="1117" t="s">
        <v>625</v>
      </c>
      <c r="Z197" s="1117" t="s">
        <v>5444</v>
      </c>
      <c r="AA197" s="1117" t="s">
        <v>5453</v>
      </c>
      <c r="AB197" s="1117" t="s">
        <v>625</v>
      </c>
      <c r="AC197" s="1119" t="s">
        <v>625</v>
      </c>
      <c r="AD197" s="1119" t="s">
        <v>625</v>
      </c>
      <c r="AE197" s="1120">
        <v>-1784545</v>
      </c>
      <c r="AF197" s="1120">
        <v>-178455</v>
      </c>
      <c r="AG197" s="1117" t="s">
        <v>625</v>
      </c>
      <c r="AH197" s="1121" t="s">
        <v>4766</v>
      </c>
      <c r="AI197" s="1122" t="s">
        <v>4722</v>
      </c>
      <c r="AJ197" s="1122" t="s">
        <v>5145</v>
      </c>
    </row>
    <row r="198" spans="1:36" s="269" customFormat="1" ht="21.75" customHeight="1" outlineLevel="1">
      <c r="A198" s="1117" t="s">
        <v>5444</v>
      </c>
      <c r="B198" s="1117" t="s">
        <v>5454</v>
      </c>
      <c r="C198" s="1117" t="s">
        <v>5444</v>
      </c>
      <c r="D198" s="1117" t="s">
        <v>5444</v>
      </c>
      <c r="E198" s="1117" t="s">
        <v>5446</v>
      </c>
      <c r="F198" s="1117" t="s">
        <v>625</v>
      </c>
      <c r="G198" s="1117" t="s">
        <v>5447</v>
      </c>
      <c r="H198" s="1117" t="s">
        <v>5448</v>
      </c>
      <c r="I198" s="1117" t="s">
        <v>5449</v>
      </c>
      <c r="J198" s="1117" t="s">
        <v>4707</v>
      </c>
      <c r="K198" s="1117" t="s">
        <v>625</v>
      </c>
      <c r="L198" s="1117" t="s">
        <v>2869</v>
      </c>
      <c r="M198" s="1117" t="s">
        <v>5321</v>
      </c>
      <c r="N198" s="1117" t="s">
        <v>4786</v>
      </c>
      <c r="O198" s="1118">
        <v>1963000</v>
      </c>
      <c r="P198" s="1118">
        <v>1784545</v>
      </c>
      <c r="Q198" s="1118">
        <v>178455</v>
      </c>
      <c r="R198" s="1117" t="s">
        <v>78</v>
      </c>
      <c r="S198" s="1117" t="s">
        <v>4713</v>
      </c>
      <c r="T198" s="1117" t="s">
        <v>4729</v>
      </c>
      <c r="U198" s="1117" t="s">
        <v>625</v>
      </c>
      <c r="V198" s="1117" t="s">
        <v>4716</v>
      </c>
      <c r="W198" s="1117" t="s">
        <v>5451</v>
      </c>
      <c r="X198" s="1117" t="s">
        <v>5452</v>
      </c>
      <c r="Y198" s="1117" t="s">
        <v>625</v>
      </c>
      <c r="Z198" s="1117" t="s">
        <v>5444</v>
      </c>
      <c r="AA198" s="1117" t="s">
        <v>5453</v>
      </c>
      <c r="AB198" s="1117" t="s">
        <v>625</v>
      </c>
      <c r="AC198" s="1119" t="s">
        <v>625</v>
      </c>
      <c r="AD198" s="1119" t="s">
        <v>625</v>
      </c>
      <c r="AE198" s="1120">
        <v>1784545</v>
      </c>
      <c r="AF198" s="1120">
        <v>178455</v>
      </c>
      <c r="AG198" s="1117" t="s">
        <v>625</v>
      </c>
      <c r="AH198" s="1121" t="s">
        <v>4766</v>
      </c>
      <c r="AI198" s="1122" t="s">
        <v>4722</v>
      </c>
      <c r="AJ198" s="1122" t="s">
        <v>5145</v>
      </c>
    </row>
    <row r="199" spans="1:36" s="269" customFormat="1" ht="21.75" customHeight="1" outlineLevel="1">
      <c r="A199" s="1117" t="s">
        <v>2889</v>
      </c>
      <c r="B199" s="1117" t="s">
        <v>5455</v>
      </c>
      <c r="C199" s="1117" t="s">
        <v>119</v>
      </c>
      <c r="D199" s="1117" t="s">
        <v>119</v>
      </c>
      <c r="E199" s="1117" t="s">
        <v>5035</v>
      </c>
      <c r="F199" s="1117" t="s">
        <v>625</v>
      </c>
      <c r="G199" s="1117" t="s">
        <v>5456</v>
      </c>
      <c r="H199" s="1117" t="s">
        <v>5037</v>
      </c>
      <c r="I199" s="1117" t="s">
        <v>5038</v>
      </c>
      <c r="J199" s="1117" t="s">
        <v>4707</v>
      </c>
      <c r="K199" s="1117" t="s">
        <v>625</v>
      </c>
      <c r="L199" s="1117" t="s">
        <v>5457</v>
      </c>
      <c r="M199" s="1117" t="s">
        <v>3099</v>
      </c>
      <c r="N199" s="1117" t="s">
        <v>4854</v>
      </c>
      <c r="O199" s="1118">
        <v>-770000</v>
      </c>
      <c r="P199" s="1118">
        <v>-700000</v>
      </c>
      <c r="Q199" s="1118">
        <v>-70000</v>
      </c>
      <c r="R199" s="1117" t="s">
        <v>4735</v>
      </c>
      <c r="S199" s="1117" t="s">
        <v>4736</v>
      </c>
      <c r="T199" s="1117" t="s">
        <v>4758</v>
      </c>
      <c r="U199" s="1117" t="s">
        <v>5458</v>
      </c>
      <c r="V199" s="1117" t="s">
        <v>4716</v>
      </c>
      <c r="W199" s="1117" t="s">
        <v>5041</v>
      </c>
      <c r="X199" s="1117" t="s">
        <v>4761</v>
      </c>
      <c r="Y199" s="1117" t="s">
        <v>4762</v>
      </c>
      <c r="Z199" s="1117" t="s">
        <v>2889</v>
      </c>
      <c r="AA199" s="1117" t="s">
        <v>4763</v>
      </c>
      <c r="AB199" s="1117" t="s">
        <v>625</v>
      </c>
      <c r="AC199" s="1119" t="s">
        <v>625</v>
      </c>
      <c r="AD199" s="1119" t="s">
        <v>625</v>
      </c>
      <c r="AE199" s="1120">
        <v>-700000</v>
      </c>
      <c r="AF199" s="1120">
        <v>-70000</v>
      </c>
      <c r="AG199" s="1117" t="s">
        <v>625</v>
      </c>
      <c r="AH199" s="1121" t="s">
        <v>4766</v>
      </c>
      <c r="AI199" s="1122" t="s">
        <v>4722</v>
      </c>
      <c r="AJ199" s="1122" t="s">
        <v>5093</v>
      </c>
    </row>
    <row r="200" spans="1:36" s="269" customFormat="1" ht="21.75" customHeight="1" outlineLevel="1">
      <c r="A200" s="1117" t="s">
        <v>2889</v>
      </c>
      <c r="B200" s="1117" t="s">
        <v>5459</v>
      </c>
      <c r="C200" s="1117" t="s">
        <v>2889</v>
      </c>
      <c r="D200" s="1117" t="s">
        <v>2889</v>
      </c>
      <c r="E200" s="1117" t="s">
        <v>5035</v>
      </c>
      <c r="F200" s="1117" t="s">
        <v>625</v>
      </c>
      <c r="G200" s="1117" t="s">
        <v>5456</v>
      </c>
      <c r="H200" s="1117" t="s">
        <v>5037</v>
      </c>
      <c r="I200" s="1117" t="s">
        <v>5038</v>
      </c>
      <c r="J200" s="1117" t="s">
        <v>4707</v>
      </c>
      <c r="K200" s="1117" t="s">
        <v>625</v>
      </c>
      <c r="L200" s="1117" t="s">
        <v>5457</v>
      </c>
      <c r="M200" s="1117" t="s">
        <v>3099</v>
      </c>
      <c r="N200" s="1117" t="s">
        <v>4854</v>
      </c>
      <c r="O200" s="1118">
        <v>770000</v>
      </c>
      <c r="P200" s="1118">
        <v>700000</v>
      </c>
      <c r="Q200" s="1118">
        <v>70000</v>
      </c>
      <c r="R200" s="1117" t="s">
        <v>78</v>
      </c>
      <c r="S200" s="1117" t="s">
        <v>4713</v>
      </c>
      <c r="T200" s="1117" t="s">
        <v>4758</v>
      </c>
      <c r="U200" s="1117" t="s">
        <v>625</v>
      </c>
      <c r="V200" s="1117" t="s">
        <v>4716</v>
      </c>
      <c r="W200" s="1117" t="s">
        <v>5041</v>
      </c>
      <c r="X200" s="1117" t="s">
        <v>4761</v>
      </c>
      <c r="Y200" s="1117" t="s">
        <v>4762</v>
      </c>
      <c r="Z200" s="1117" t="s">
        <v>2889</v>
      </c>
      <c r="AA200" s="1117" t="s">
        <v>4763</v>
      </c>
      <c r="AB200" s="1117" t="s">
        <v>625</v>
      </c>
      <c r="AC200" s="1119" t="s">
        <v>4769</v>
      </c>
      <c r="AD200" s="1119" t="s">
        <v>4769</v>
      </c>
      <c r="AE200" s="1120">
        <v>700000</v>
      </c>
      <c r="AF200" s="1120">
        <v>70000</v>
      </c>
      <c r="AG200" s="1117" t="s">
        <v>625</v>
      </c>
      <c r="AH200" s="1121" t="s">
        <v>4766</v>
      </c>
      <c r="AI200" s="1122" t="s">
        <v>4722</v>
      </c>
      <c r="AJ200" s="1122" t="s">
        <v>5093</v>
      </c>
    </row>
    <row r="201" spans="1:36" s="269" customFormat="1" ht="21.75" customHeight="1" outlineLevel="1">
      <c r="A201" s="1117" t="s">
        <v>2889</v>
      </c>
      <c r="B201" s="1117" t="s">
        <v>5460</v>
      </c>
      <c r="C201" s="1117" t="s">
        <v>5461</v>
      </c>
      <c r="D201" s="1117" t="s">
        <v>5461</v>
      </c>
      <c r="E201" s="1117" t="s">
        <v>5462</v>
      </c>
      <c r="F201" s="1117" t="s">
        <v>625</v>
      </c>
      <c r="G201" s="1117" t="s">
        <v>4908</v>
      </c>
      <c r="H201" s="1117" t="s">
        <v>5463</v>
      </c>
      <c r="I201" s="1117" t="s">
        <v>5013</v>
      </c>
      <c r="J201" s="1117" t="s">
        <v>4707</v>
      </c>
      <c r="K201" s="1117" t="s">
        <v>625</v>
      </c>
      <c r="L201" s="1117" t="s">
        <v>4807</v>
      </c>
      <c r="M201" s="1117" t="s">
        <v>3099</v>
      </c>
      <c r="N201" s="1117" t="s">
        <v>4934</v>
      </c>
      <c r="O201" s="1118">
        <v>-440000</v>
      </c>
      <c r="P201" s="1118">
        <v>-400000</v>
      </c>
      <c r="Q201" s="1118">
        <v>-40000</v>
      </c>
      <c r="R201" s="1117" t="s">
        <v>4735</v>
      </c>
      <c r="S201" s="1117" t="s">
        <v>4736</v>
      </c>
      <c r="T201" s="1117" t="s">
        <v>4729</v>
      </c>
      <c r="U201" s="1117" t="s">
        <v>5464</v>
      </c>
      <c r="V201" s="1117" t="s">
        <v>4716</v>
      </c>
      <c r="W201" s="1117" t="s">
        <v>5465</v>
      </c>
      <c r="X201" s="1117" t="s">
        <v>4730</v>
      </c>
      <c r="Y201" s="1117" t="s">
        <v>4788</v>
      </c>
      <c r="Z201" s="1117" t="s">
        <v>2889</v>
      </c>
      <c r="AA201" s="1117" t="s">
        <v>4913</v>
      </c>
      <c r="AB201" s="1117" t="s">
        <v>625</v>
      </c>
      <c r="AC201" s="1119" t="s">
        <v>625</v>
      </c>
      <c r="AD201" s="1119" t="s">
        <v>625</v>
      </c>
      <c r="AE201" s="1120">
        <v>-400000</v>
      </c>
      <c r="AF201" s="1120">
        <v>-40000</v>
      </c>
      <c r="AG201" s="1117" t="s">
        <v>5466</v>
      </c>
      <c r="AH201" s="1121" t="s">
        <v>4766</v>
      </c>
      <c r="AI201" s="1122" t="s">
        <v>4722</v>
      </c>
      <c r="AJ201" s="1122" t="s">
        <v>5093</v>
      </c>
    </row>
    <row r="202" spans="1:36" s="269" customFormat="1" ht="21.75" customHeight="1" outlineLevel="1">
      <c r="A202" s="1117" t="s">
        <v>2889</v>
      </c>
      <c r="B202" s="1117" t="s">
        <v>5467</v>
      </c>
      <c r="C202" s="1117" t="s">
        <v>2889</v>
      </c>
      <c r="D202" s="1117" t="s">
        <v>2889</v>
      </c>
      <c r="E202" s="1117" t="s">
        <v>5468</v>
      </c>
      <c r="F202" s="1117" t="s">
        <v>625</v>
      </c>
      <c r="G202" s="1117" t="s">
        <v>5469</v>
      </c>
      <c r="H202" s="1117" t="s">
        <v>5470</v>
      </c>
      <c r="I202" s="1117" t="s">
        <v>5471</v>
      </c>
      <c r="J202" s="1117" t="s">
        <v>4707</v>
      </c>
      <c r="K202" s="1117" t="s">
        <v>625</v>
      </c>
      <c r="L202" s="1117" t="s">
        <v>2869</v>
      </c>
      <c r="M202" s="1117" t="s">
        <v>5321</v>
      </c>
      <c r="N202" s="1117" t="s">
        <v>5177</v>
      </c>
      <c r="O202" s="1118">
        <v>416794</v>
      </c>
      <c r="P202" s="1118">
        <v>378904</v>
      </c>
      <c r="Q202" s="1118">
        <v>37890</v>
      </c>
      <c r="R202" s="1117" t="s">
        <v>78</v>
      </c>
      <c r="S202" s="1117" t="s">
        <v>4713</v>
      </c>
      <c r="T202" s="1117" t="s">
        <v>4729</v>
      </c>
      <c r="U202" s="1117" t="s">
        <v>625</v>
      </c>
      <c r="V202" s="1117" t="s">
        <v>4716</v>
      </c>
      <c r="W202" s="1117" t="s">
        <v>5472</v>
      </c>
      <c r="X202" s="1117" t="s">
        <v>5473</v>
      </c>
      <c r="Y202" s="1117" t="s">
        <v>5474</v>
      </c>
      <c r="Z202" s="1117" t="s">
        <v>2889</v>
      </c>
      <c r="AA202" s="1117" t="s">
        <v>5475</v>
      </c>
      <c r="AB202" s="1117" t="s">
        <v>625</v>
      </c>
      <c r="AC202" s="1119" t="s">
        <v>1082</v>
      </c>
      <c r="AD202" s="1119" t="s">
        <v>5476</v>
      </c>
      <c r="AE202" s="1120">
        <v>300000</v>
      </c>
      <c r="AF202" s="1120">
        <v>30000</v>
      </c>
      <c r="AG202" s="1117" t="s">
        <v>5477</v>
      </c>
      <c r="AH202" s="1121" t="s">
        <v>4766</v>
      </c>
      <c r="AI202" s="1122" t="s">
        <v>4722</v>
      </c>
      <c r="AJ202" s="1122"/>
    </row>
    <row r="203" spans="1:36" s="269" customFormat="1" ht="21.75" customHeight="1" outlineLevel="1">
      <c r="A203" s="1117" t="s">
        <v>2889</v>
      </c>
      <c r="B203" s="1117" t="s">
        <v>5478</v>
      </c>
      <c r="C203" s="1117" t="s">
        <v>2889</v>
      </c>
      <c r="D203" s="1117" t="s">
        <v>2889</v>
      </c>
      <c r="E203" s="1117" t="s">
        <v>5462</v>
      </c>
      <c r="F203" s="1117" t="s">
        <v>625</v>
      </c>
      <c r="G203" s="1117" t="s">
        <v>4908</v>
      </c>
      <c r="H203" s="1117" t="s">
        <v>5463</v>
      </c>
      <c r="I203" s="1117" t="s">
        <v>5013</v>
      </c>
      <c r="J203" s="1117" t="s">
        <v>4707</v>
      </c>
      <c r="K203" s="1117" t="s">
        <v>625</v>
      </c>
      <c r="L203" s="1117" t="s">
        <v>4807</v>
      </c>
      <c r="M203" s="1117" t="s">
        <v>3099</v>
      </c>
      <c r="N203" s="1117" t="s">
        <v>4934</v>
      </c>
      <c r="O203" s="1118">
        <v>440000</v>
      </c>
      <c r="P203" s="1118">
        <v>400000</v>
      </c>
      <c r="Q203" s="1118">
        <v>40000</v>
      </c>
      <c r="R203" s="1117" t="s">
        <v>78</v>
      </c>
      <c r="S203" s="1117" t="s">
        <v>4713</v>
      </c>
      <c r="T203" s="1117" t="s">
        <v>4729</v>
      </c>
      <c r="U203" s="1117" t="s">
        <v>5479</v>
      </c>
      <c r="V203" s="1117" t="s">
        <v>4716</v>
      </c>
      <c r="W203" s="1117" t="s">
        <v>5465</v>
      </c>
      <c r="X203" s="1117" t="s">
        <v>4730</v>
      </c>
      <c r="Y203" s="1117" t="s">
        <v>4788</v>
      </c>
      <c r="Z203" s="1117" t="s">
        <v>2889</v>
      </c>
      <c r="AA203" s="1117" t="s">
        <v>4913</v>
      </c>
      <c r="AB203" s="1117" t="s">
        <v>625</v>
      </c>
      <c r="AC203" s="1119" t="s">
        <v>625</v>
      </c>
      <c r="AD203" s="1119" t="s">
        <v>625</v>
      </c>
      <c r="AE203" s="1120">
        <v>400000</v>
      </c>
      <c r="AF203" s="1120">
        <v>40000</v>
      </c>
      <c r="AG203" s="1117" t="s">
        <v>5466</v>
      </c>
      <c r="AH203" s="1121" t="s">
        <v>4766</v>
      </c>
      <c r="AI203" s="1122" t="s">
        <v>4722</v>
      </c>
      <c r="AJ203" s="1122" t="s">
        <v>5093</v>
      </c>
    </row>
    <row r="204" spans="1:36" s="269" customFormat="1" ht="21.75" customHeight="1" outlineLevel="1">
      <c r="A204" s="1117" t="s">
        <v>2889</v>
      </c>
      <c r="B204" s="1117" t="s">
        <v>5480</v>
      </c>
      <c r="C204" s="1117" t="s">
        <v>2889</v>
      </c>
      <c r="D204" s="1117" t="s">
        <v>2889</v>
      </c>
      <c r="E204" s="1117" t="s">
        <v>5446</v>
      </c>
      <c r="F204" s="1117" t="s">
        <v>625</v>
      </c>
      <c r="G204" s="1117" t="s">
        <v>5447</v>
      </c>
      <c r="H204" s="1117" t="s">
        <v>5448</v>
      </c>
      <c r="I204" s="1117" t="s">
        <v>5449</v>
      </c>
      <c r="J204" s="1117" t="s">
        <v>4707</v>
      </c>
      <c r="K204" s="1117" t="s">
        <v>625</v>
      </c>
      <c r="L204" s="1117" t="s">
        <v>2869</v>
      </c>
      <c r="M204" s="1117" t="s">
        <v>5321</v>
      </c>
      <c r="N204" s="1117" t="s">
        <v>4786</v>
      </c>
      <c r="O204" s="1118">
        <v>411400</v>
      </c>
      <c r="P204" s="1118">
        <v>374000</v>
      </c>
      <c r="Q204" s="1118">
        <v>37400</v>
      </c>
      <c r="R204" s="1117" t="s">
        <v>78</v>
      </c>
      <c r="S204" s="1117" t="s">
        <v>4713</v>
      </c>
      <c r="T204" s="1117" t="s">
        <v>4729</v>
      </c>
      <c r="U204" s="1117" t="s">
        <v>625</v>
      </c>
      <c r="V204" s="1117" t="s">
        <v>4716</v>
      </c>
      <c r="W204" s="1117" t="s">
        <v>5451</v>
      </c>
      <c r="X204" s="1117" t="s">
        <v>5452</v>
      </c>
      <c r="Y204" s="1117" t="s">
        <v>625</v>
      </c>
      <c r="Z204" s="1117" t="s">
        <v>2889</v>
      </c>
      <c r="AA204" s="1117" t="s">
        <v>5481</v>
      </c>
      <c r="AB204" s="1117" t="s">
        <v>625</v>
      </c>
      <c r="AC204" s="1119" t="s">
        <v>625</v>
      </c>
      <c r="AD204" s="1119" t="s">
        <v>625</v>
      </c>
      <c r="AE204" s="1120">
        <v>374000</v>
      </c>
      <c r="AF204" s="1120">
        <v>37400</v>
      </c>
      <c r="AG204" s="1117" t="s">
        <v>625</v>
      </c>
      <c r="AH204" s="1121" t="s">
        <v>4766</v>
      </c>
      <c r="AI204" s="1122" t="s">
        <v>4722</v>
      </c>
      <c r="AJ204" s="1122"/>
    </row>
    <row r="205" spans="1:36" s="269" customFormat="1" ht="21.75" customHeight="1" outlineLevel="1">
      <c r="A205" s="1130">
        <v>44936</v>
      </c>
      <c r="B205" s="1131"/>
      <c r="C205" s="1131"/>
      <c r="D205" s="1131"/>
      <c r="E205" s="1132" t="s">
        <v>5482</v>
      </c>
      <c r="F205" s="1131"/>
      <c r="G205" s="1133" t="s">
        <v>5483</v>
      </c>
      <c r="H205" s="1131"/>
      <c r="I205" s="1131"/>
      <c r="J205" s="1131"/>
      <c r="K205" s="1131"/>
      <c r="L205" s="1131"/>
      <c r="M205" s="1131"/>
      <c r="N205" s="1131"/>
      <c r="O205" s="1134">
        <f>P205+Q205</f>
        <v>187000</v>
      </c>
      <c r="P205" s="1134">
        <v>170000</v>
      </c>
      <c r="Q205" s="1134">
        <v>17000</v>
      </c>
      <c r="R205" s="1131"/>
      <c r="S205" s="1131"/>
      <c r="T205" s="1131"/>
      <c r="U205" s="1131"/>
      <c r="V205" s="1131"/>
      <c r="W205" s="1131"/>
      <c r="X205" s="1131"/>
      <c r="Y205" s="1131"/>
      <c r="Z205" s="1131"/>
      <c r="AA205" s="1133" t="s">
        <v>5484</v>
      </c>
      <c r="AB205" s="1131"/>
      <c r="AC205" s="1135"/>
      <c r="AD205" s="1135"/>
      <c r="AE205" s="1136"/>
      <c r="AF205" s="1136"/>
      <c r="AG205" s="1131"/>
      <c r="AH205" s="1137" t="s">
        <v>4766</v>
      </c>
      <c r="AI205" s="1138" t="s">
        <v>4722</v>
      </c>
      <c r="AJ205" s="1133" t="s">
        <v>5485</v>
      </c>
    </row>
    <row r="206" spans="1:36" s="269" customFormat="1" ht="21.75" customHeight="1" outlineLevel="1">
      <c r="A206" s="1117" t="s">
        <v>5486</v>
      </c>
      <c r="B206" s="1117" t="s">
        <v>5487</v>
      </c>
      <c r="C206" s="1117" t="s">
        <v>4840</v>
      </c>
      <c r="D206" s="1117" t="s">
        <v>4840</v>
      </c>
      <c r="E206" s="1117" t="s">
        <v>5488</v>
      </c>
      <c r="F206" s="1117" t="s">
        <v>625</v>
      </c>
      <c r="G206" s="1117" t="s">
        <v>94</v>
      </c>
      <c r="H206" s="1117" t="s">
        <v>5489</v>
      </c>
      <c r="I206" s="1117" t="s">
        <v>5490</v>
      </c>
      <c r="J206" s="1117" t="s">
        <v>4707</v>
      </c>
      <c r="K206" s="1117" t="s">
        <v>625</v>
      </c>
      <c r="L206" s="1117" t="s">
        <v>2869</v>
      </c>
      <c r="M206" s="1117" t="s">
        <v>3099</v>
      </c>
      <c r="N206" s="1117" t="s">
        <v>5491</v>
      </c>
      <c r="O206" s="1118">
        <v>602500</v>
      </c>
      <c r="P206" s="1118">
        <v>602500</v>
      </c>
      <c r="Q206" s="1118"/>
      <c r="R206" s="1117" t="s">
        <v>4713</v>
      </c>
      <c r="S206" s="1117" t="s">
        <v>4777</v>
      </c>
      <c r="T206" s="1117" t="s">
        <v>5492</v>
      </c>
      <c r="U206" s="1117" t="s">
        <v>4716</v>
      </c>
      <c r="V206" s="1117" t="s">
        <v>5493</v>
      </c>
      <c r="W206" s="1117" t="s">
        <v>4730</v>
      </c>
      <c r="X206" s="1117" t="s">
        <v>625</v>
      </c>
      <c r="Y206" s="1117" t="s">
        <v>5486</v>
      </c>
      <c r="Z206" s="1117" t="s">
        <v>95</v>
      </c>
      <c r="AA206" s="1117" t="str">
        <f>Z206</f>
        <v>리스료</v>
      </c>
      <c r="AB206" s="1117"/>
      <c r="AC206" s="1119"/>
      <c r="AD206" s="1119"/>
      <c r="AE206" s="1120"/>
      <c r="AF206" s="1120"/>
      <c r="AG206" s="1117"/>
      <c r="AH206" s="1139" t="s">
        <v>5494</v>
      </c>
      <c r="AI206" s="1122" t="s">
        <v>4722</v>
      </c>
      <c r="AJ206" s="1140" t="s">
        <v>4723</v>
      </c>
    </row>
    <row r="207" spans="1:36" s="269" customFormat="1" ht="21.75" customHeight="1" outlineLevel="1">
      <c r="A207" s="1117" t="s">
        <v>93</v>
      </c>
      <c r="B207" s="1117" t="s">
        <v>5495</v>
      </c>
      <c r="C207" s="1117" t="s">
        <v>5347</v>
      </c>
      <c r="D207" s="1117" t="s">
        <v>5347</v>
      </c>
      <c r="E207" s="1117" t="s">
        <v>5488</v>
      </c>
      <c r="F207" s="1117" t="s">
        <v>625</v>
      </c>
      <c r="G207" s="1117" t="s">
        <v>94</v>
      </c>
      <c r="H207" s="1117" t="s">
        <v>5489</v>
      </c>
      <c r="I207" s="1117" t="s">
        <v>5490</v>
      </c>
      <c r="J207" s="1117" t="s">
        <v>4707</v>
      </c>
      <c r="K207" s="1117" t="s">
        <v>625</v>
      </c>
      <c r="L207" s="1117" t="s">
        <v>2869</v>
      </c>
      <c r="M207" s="1117" t="s">
        <v>3099</v>
      </c>
      <c r="N207" s="1117" t="s">
        <v>5491</v>
      </c>
      <c r="O207" s="1118">
        <v>602500</v>
      </c>
      <c r="P207" s="1118">
        <v>602500</v>
      </c>
      <c r="Q207" s="1118"/>
      <c r="R207" s="1117" t="s">
        <v>4713</v>
      </c>
      <c r="S207" s="1117" t="s">
        <v>4777</v>
      </c>
      <c r="T207" s="1117" t="s">
        <v>5492</v>
      </c>
      <c r="U207" s="1117" t="s">
        <v>4716</v>
      </c>
      <c r="V207" s="1117" t="s">
        <v>5493</v>
      </c>
      <c r="W207" s="1117" t="s">
        <v>4730</v>
      </c>
      <c r="X207" s="1117" t="s">
        <v>625</v>
      </c>
      <c r="Y207" s="1117" t="s">
        <v>93</v>
      </c>
      <c r="Z207" s="1117" t="s">
        <v>95</v>
      </c>
      <c r="AA207" s="1117" t="str">
        <f>Z207</f>
        <v>리스료</v>
      </c>
      <c r="AB207" s="1117"/>
      <c r="AC207" s="1119"/>
      <c r="AD207" s="1119"/>
      <c r="AE207" s="1120"/>
      <c r="AF207" s="1120"/>
      <c r="AG207" s="1117"/>
      <c r="AH207" s="1139" t="s">
        <v>5494</v>
      </c>
      <c r="AI207" s="1122" t="s">
        <v>4722</v>
      </c>
      <c r="AJ207" s="1140" t="s">
        <v>5496</v>
      </c>
    </row>
    <row r="208" spans="1:36" s="269" customFormat="1" ht="21.75" customHeight="1" outlineLevel="1">
      <c r="A208" s="1141" t="s">
        <v>2999</v>
      </c>
      <c r="B208" s="1141" t="s">
        <v>2999</v>
      </c>
      <c r="C208" s="1141" t="s">
        <v>2999</v>
      </c>
      <c r="D208" s="1141" t="s">
        <v>2999</v>
      </c>
      <c r="E208" s="1141" t="s">
        <v>2999</v>
      </c>
      <c r="F208" s="1141" t="s">
        <v>2999</v>
      </c>
      <c r="G208" s="1141" t="s">
        <v>2999</v>
      </c>
      <c r="H208" s="1141" t="s">
        <v>2999</v>
      </c>
      <c r="I208" s="1141" t="s">
        <v>2999</v>
      </c>
      <c r="J208" s="1141" t="s">
        <v>2999</v>
      </c>
      <c r="K208" s="1141" t="s">
        <v>2999</v>
      </c>
      <c r="L208" s="1141" t="s">
        <v>2999</v>
      </c>
      <c r="M208" s="1141" t="s">
        <v>2999</v>
      </c>
      <c r="N208" s="1141" t="s">
        <v>2999</v>
      </c>
      <c r="O208" s="1141" t="s">
        <v>2999</v>
      </c>
      <c r="P208" s="1141" t="s">
        <v>2999</v>
      </c>
      <c r="Q208" s="1141" t="s">
        <v>2999</v>
      </c>
      <c r="R208" s="1141" t="s">
        <v>2999</v>
      </c>
      <c r="S208" s="1141" t="s">
        <v>2999</v>
      </c>
      <c r="T208" s="1141" t="s">
        <v>2999</v>
      </c>
      <c r="U208" s="1141" t="s">
        <v>2999</v>
      </c>
      <c r="V208" s="1141" t="s">
        <v>2999</v>
      </c>
      <c r="W208" s="1141" t="s">
        <v>2999</v>
      </c>
      <c r="X208" s="1141" t="s">
        <v>2999</v>
      </c>
      <c r="Y208" s="1141" t="s">
        <v>2999</v>
      </c>
      <c r="Z208" s="1141" t="s">
        <v>2999</v>
      </c>
      <c r="AA208" s="1141" t="s">
        <v>2999</v>
      </c>
      <c r="AB208" s="1141" t="s">
        <v>2999</v>
      </c>
      <c r="AC208" s="1141" t="s">
        <v>2999</v>
      </c>
      <c r="AD208" s="1141" t="s">
        <v>2999</v>
      </c>
      <c r="AE208" s="1141" t="s">
        <v>2999</v>
      </c>
      <c r="AF208" s="1141" t="s">
        <v>2999</v>
      </c>
      <c r="AG208" s="1141" t="s">
        <v>2999</v>
      </c>
      <c r="AH208" s="1142" t="s">
        <v>2999</v>
      </c>
      <c r="AI208" s="1143" t="s">
        <v>2999</v>
      </c>
      <c r="AJ208" s="1143" t="s">
        <v>2999</v>
      </c>
    </row>
    <row r="209" spans="1:36" s="269" customFormat="1" ht="21.75" customHeight="1" outlineLevel="1">
      <c r="A209" s="1117" t="s">
        <v>5497</v>
      </c>
      <c r="B209" s="1117" t="s">
        <v>5498</v>
      </c>
      <c r="C209" s="1117" t="s">
        <v>119</v>
      </c>
      <c r="D209" s="1117" t="s">
        <v>119</v>
      </c>
      <c r="E209" s="1117" t="s">
        <v>5035</v>
      </c>
      <c r="F209" s="1117" t="s">
        <v>625</v>
      </c>
      <c r="G209" s="1117" t="s">
        <v>5456</v>
      </c>
      <c r="H209" s="1117" t="s">
        <v>5037</v>
      </c>
      <c r="I209" s="1117" t="s">
        <v>5038</v>
      </c>
      <c r="J209" s="1117" t="s">
        <v>4707</v>
      </c>
      <c r="K209" s="1117" t="s">
        <v>625</v>
      </c>
      <c r="L209" s="1117" t="s">
        <v>5457</v>
      </c>
      <c r="M209" s="1117" t="s">
        <v>3099</v>
      </c>
      <c r="N209" s="1117" t="s">
        <v>4854</v>
      </c>
      <c r="O209" s="1118">
        <v>770000</v>
      </c>
      <c r="P209" s="1118">
        <v>700000</v>
      </c>
      <c r="Q209" s="1118">
        <v>70000</v>
      </c>
      <c r="R209" s="1117" t="s">
        <v>4735</v>
      </c>
      <c r="S209" s="1117" t="s">
        <v>4736</v>
      </c>
      <c r="T209" s="1117" t="s">
        <v>4758</v>
      </c>
      <c r="U209" s="1117" t="s">
        <v>5458</v>
      </c>
      <c r="V209" s="1117" t="s">
        <v>4716</v>
      </c>
      <c r="W209" s="1117" t="s">
        <v>5041</v>
      </c>
      <c r="X209" s="1117" t="s">
        <v>4761</v>
      </c>
      <c r="Y209" s="1117" t="s">
        <v>4762</v>
      </c>
      <c r="Z209" s="1117" t="s">
        <v>5497</v>
      </c>
      <c r="AA209" s="1117" t="s">
        <v>4763</v>
      </c>
      <c r="AB209" s="1117" t="s">
        <v>625</v>
      </c>
      <c r="AC209" s="1119" t="s">
        <v>4769</v>
      </c>
      <c r="AD209" s="1119" t="s">
        <v>625</v>
      </c>
      <c r="AE209" s="1120">
        <v>700000</v>
      </c>
      <c r="AF209" s="1120">
        <v>70000</v>
      </c>
      <c r="AG209" s="1117" t="s">
        <v>625</v>
      </c>
      <c r="AH209" s="1121" t="s">
        <v>4766</v>
      </c>
      <c r="AI209" s="1122" t="s">
        <v>5499</v>
      </c>
      <c r="AJ209" s="1140" t="s">
        <v>5093</v>
      </c>
    </row>
    <row r="210" spans="1:36" s="269" customFormat="1" ht="21.75" customHeight="1" outlineLevel="1">
      <c r="A210" s="1117" t="s">
        <v>5497</v>
      </c>
      <c r="B210" s="1117" t="s">
        <v>5500</v>
      </c>
      <c r="C210" s="1117" t="s">
        <v>5497</v>
      </c>
      <c r="D210" s="1117" t="s">
        <v>5497</v>
      </c>
      <c r="E210" s="1117" t="s">
        <v>5035</v>
      </c>
      <c r="F210" s="1117" t="s">
        <v>625</v>
      </c>
      <c r="G210" s="1117" t="s">
        <v>5456</v>
      </c>
      <c r="H210" s="1117" t="s">
        <v>5037</v>
      </c>
      <c r="I210" s="1117" t="s">
        <v>5038</v>
      </c>
      <c r="J210" s="1117" t="s">
        <v>4707</v>
      </c>
      <c r="K210" s="1117" t="s">
        <v>625</v>
      </c>
      <c r="L210" s="1117" t="s">
        <v>5457</v>
      </c>
      <c r="M210" s="1117" t="s">
        <v>3099</v>
      </c>
      <c r="N210" s="1117" t="s">
        <v>4854</v>
      </c>
      <c r="O210" s="1118">
        <v>-770000</v>
      </c>
      <c r="P210" s="1118">
        <v>-700000</v>
      </c>
      <c r="Q210" s="1118">
        <v>-70000</v>
      </c>
      <c r="R210" s="1117" t="s">
        <v>4735</v>
      </c>
      <c r="S210" s="1117" t="s">
        <v>4736</v>
      </c>
      <c r="T210" s="1117" t="s">
        <v>4729</v>
      </c>
      <c r="U210" s="1117" t="s">
        <v>5501</v>
      </c>
      <c r="V210" s="1117" t="s">
        <v>4716</v>
      </c>
      <c r="W210" s="1117" t="s">
        <v>5041</v>
      </c>
      <c r="X210" s="1117" t="s">
        <v>4761</v>
      </c>
      <c r="Y210" s="1117" t="s">
        <v>4762</v>
      </c>
      <c r="Z210" s="1117" t="s">
        <v>5497</v>
      </c>
      <c r="AA210" s="1117" t="s">
        <v>4763</v>
      </c>
      <c r="AB210" s="1117" t="s">
        <v>625</v>
      </c>
      <c r="AC210" s="1119" t="s">
        <v>625</v>
      </c>
      <c r="AD210" s="1119" t="s">
        <v>625</v>
      </c>
      <c r="AE210" s="1120">
        <v>-700000</v>
      </c>
      <c r="AF210" s="1120">
        <v>-70000</v>
      </c>
      <c r="AG210" s="1117" t="s">
        <v>625</v>
      </c>
      <c r="AH210" s="1121" t="s">
        <v>4766</v>
      </c>
      <c r="AI210" s="1122" t="s">
        <v>5499</v>
      </c>
      <c r="AJ210" s="1140" t="s">
        <v>5093</v>
      </c>
    </row>
    <row r="211" spans="1:36" s="269" customFormat="1" ht="21.75" customHeight="1" outlineLevel="1">
      <c r="A211" s="1117" t="s">
        <v>119</v>
      </c>
      <c r="B211" s="1117" t="s">
        <v>5502</v>
      </c>
      <c r="C211" s="1117" t="s">
        <v>119</v>
      </c>
      <c r="D211" s="1117" t="s">
        <v>119</v>
      </c>
      <c r="E211" s="1117" t="s">
        <v>96</v>
      </c>
      <c r="F211" s="1117" t="s">
        <v>625</v>
      </c>
      <c r="G211" s="1117" t="s">
        <v>97</v>
      </c>
      <c r="H211" s="1117" t="s">
        <v>5503</v>
      </c>
      <c r="I211" s="1117" t="s">
        <v>5504</v>
      </c>
      <c r="J211" s="1117" t="s">
        <v>4707</v>
      </c>
      <c r="K211" s="1117" t="s">
        <v>625</v>
      </c>
      <c r="L211" s="1117" t="s">
        <v>2869</v>
      </c>
      <c r="M211" s="1117" t="s">
        <v>5321</v>
      </c>
      <c r="N211" s="1117" t="s">
        <v>4757</v>
      </c>
      <c r="O211" s="1118">
        <v>2115300</v>
      </c>
      <c r="P211" s="1118">
        <v>1923000</v>
      </c>
      <c r="Q211" s="1118">
        <v>192300</v>
      </c>
      <c r="R211" s="1117" t="s">
        <v>78</v>
      </c>
      <c r="S211" s="1117" t="s">
        <v>4713</v>
      </c>
      <c r="T211" s="1117" t="s">
        <v>4729</v>
      </c>
      <c r="U211" s="1117" t="s">
        <v>625</v>
      </c>
      <c r="V211" s="1117" t="s">
        <v>4716</v>
      </c>
      <c r="W211" s="1117" t="s">
        <v>5505</v>
      </c>
      <c r="X211" s="1117" t="s">
        <v>5141</v>
      </c>
      <c r="Y211" s="1117" t="s">
        <v>625</v>
      </c>
      <c r="Z211" s="1117" t="s">
        <v>119</v>
      </c>
      <c r="AA211" s="1117" t="s">
        <v>98</v>
      </c>
      <c r="AB211" s="1117" t="s">
        <v>625</v>
      </c>
      <c r="AC211" s="1119" t="s">
        <v>625</v>
      </c>
      <c r="AD211" s="1119" t="s">
        <v>625</v>
      </c>
      <c r="AE211" s="1120">
        <v>1923000</v>
      </c>
      <c r="AF211" s="1120">
        <v>192300</v>
      </c>
      <c r="AG211" s="1117" t="s">
        <v>625</v>
      </c>
      <c r="AH211" s="1121" t="s">
        <v>4766</v>
      </c>
      <c r="AI211" s="1122" t="s">
        <v>5499</v>
      </c>
      <c r="AJ211" s="1140"/>
    </row>
    <row r="212" spans="1:36" s="269" customFormat="1" ht="21.75" customHeight="1" outlineLevel="1">
      <c r="A212" s="1117" t="s">
        <v>119</v>
      </c>
      <c r="B212" s="1117" t="s">
        <v>5506</v>
      </c>
      <c r="C212" s="1117" t="s">
        <v>119</v>
      </c>
      <c r="D212" s="1117" t="s">
        <v>119</v>
      </c>
      <c r="E212" s="1117" t="s">
        <v>5292</v>
      </c>
      <c r="F212" s="1117" t="s">
        <v>625</v>
      </c>
      <c r="G212" s="1117" t="s">
        <v>115</v>
      </c>
      <c r="H212" s="1117" t="s">
        <v>5293</v>
      </c>
      <c r="I212" s="1117" t="s">
        <v>5294</v>
      </c>
      <c r="J212" s="1117" t="s">
        <v>4707</v>
      </c>
      <c r="K212" s="1117" t="s">
        <v>625</v>
      </c>
      <c r="L212" s="1117" t="s">
        <v>2869</v>
      </c>
      <c r="M212" s="1117" t="s">
        <v>5321</v>
      </c>
      <c r="N212" s="1117" t="s">
        <v>4757</v>
      </c>
      <c r="O212" s="1118">
        <v>-1600</v>
      </c>
      <c r="P212" s="1118">
        <v>-1460</v>
      </c>
      <c r="Q212" s="1118">
        <v>-140</v>
      </c>
      <c r="R212" s="1117" t="s">
        <v>4735</v>
      </c>
      <c r="S212" s="1117" t="s">
        <v>4736</v>
      </c>
      <c r="T212" s="1117" t="s">
        <v>4729</v>
      </c>
      <c r="U212" s="1117" t="s">
        <v>5507</v>
      </c>
      <c r="V212" s="1117" t="s">
        <v>4716</v>
      </c>
      <c r="W212" s="1117" t="s">
        <v>5295</v>
      </c>
      <c r="X212" s="1117" t="s">
        <v>5141</v>
      </c>
      <c r="Y212" s="1117" t="s">
        <v>625</v>
      </c>
      <c r="Z212" s="1117" t="s">
        <v>119</v>
      </c>
      <c r="AA212" s="1117" t="s">
        <v>5508</v>
      </c>
      <c r="AB212" s="1117" t="s">
        <v>625</v>
      </c>
      <c r="AC212" s="1119" t="s">
        <v>625</v>
      </c>
      <c r="AD212" s="1119" t="s">
        <v>625</v>
      </c>
      <c r="AE212" s="1120">
        <v>-1460</v>
      </c>
      <c r="AF212" s="1120">
        <v>-140</v>
      </c>
      <c r="AG212" s="1117" t="s">
        <v>625</v>
      </c>
      <c r="AH212" s="1121" t="s">
        <v>4957</v>
      </c>
      <c r="AI212" s="1122" t="s">
        <v>5499</v>
      </c>
      <c r="AJ212" s="1140"/>
    </row>
    <row r="213" spans="1:36" s="269" customFormat="1" ht="21.75" customHeight="1" outlineLevel="1">
      <c r="A213" s="1117" t="s">
        <v>119</v>
      </c>
      <c r="B213" s="1117" t="s">
        <v>5509</v>
      </c>
      <c r="C213" s="1117" t="s">
        <v>119</v>
      </c>
      <c r="D213" s="1117" t="s">
        <v>119</v>
      </c>
      <c r="E213" s="1117" t="s">
        <v>5292</v>
      </c>
      <c r="F213" s="1117" t="s">
        <v>625</v>
      </c>
      <c r="G213" s="1117" t="s">
        <v>115</v>
      </c>
      <c r="H213" s="1117" t="s">
        <v>5293</v>
      </c>
      <c r="I213" s="1117" t="s">
        <v>5294</v>
      </c>
      <c r="J213" s="1117" t="s">
        <v>4707</v>
      </c>
      <c r="K213" s="1117" t="s">
        <v>625</v>
      </c>
      <c r="L213" s="1117" t="s">
        <v>2869</v>
      </c>
      <c r="M213" s="1117" t="s">
        <v>5321</v>
      </c>
      <c r="N213" s="1117" t="s">
        <v>4757</v>
      </c>
      <c r="O213" s="1118">
        <v>34374400</v>
      </c>
      <c r="P213" s="1118">
        <v>31249460</v>
      </c>
      <c r="Q213" s="1118">
        <v>3124940</v>
      </c>
      <c r="R213" s="1117" t="s">
        <v>78</v>
      </c>
      <c r="S213" s="1117" t="s">
        <v>4713</v>
      </c>
      <c r="T213" s="1117" t="s">
        <v>4729</v>
      </c>
      <c r="U213" s="1117" t="s">
        <v>625</v>
      </c>
      <c r="V213" s="1117" t="s">
        <v>4716</v>
      </c>
      <c r="W213" s="1117" t="s">
        <v>5295</v>
      </c>
      <c r="X213" s="1117" t="s">
        <v>5141</v>
      </c>
      <c r="Y213" s="1117" t="s">
        <v>625</v>
      </c>
      <c r="Z213" s="1117" t="s">
        <v>119</v>
      </c>
      <c r="AA213" s="1117" t="s">
        <v>5508</v>
      </c>
      <c r="AB213" s="1117" t="s">
        <v>625</v>
      </c>
      <c r="AC213" s="1119" t="s">
        <v>625</v>
      </c>
      <c r="AD213" s="1119" t="s">
        <v>625</v>
      </c>
      <c r="AE213" s="1120">
        <v>31249460</v>
      </c>
      <c r="AF213" s="1120">
        <v>3124940</v>
      </c>
      <c r="AG213" s="1117" t="s">
        <v>625</v>
      </c>
      <c r="AH213" s="1121" t="s">
        <v>4957</v>
      </c>
      <c r="AI213" s="1122" t="s">
        <v>5499</v>
      </c>
      <c r="AJ213" s="1140"/>
    </row>
    <row r="214" spans="1:36" s="269" customFormat="1" ht="21.75" customHeight="1" outlineLevel="1">
      <c r="A214" s="1117" t="s">
        <v>5461</v>
      </c>
      <c r="B214" s="1117" t="s">
        <v>5510</v>
      </c>
      <c r="C214" s="1117" t="s">
        <v>5461</v>
      </c>
      <c r="D214" s="1117" t="s">
        <v>5461</v>
      </c>
      <c r="E214" s="1117" t="s">
        <v>101</v>
      </c>
      <c r="F214" s="1117" t="s">
        <v>625</v>
      </c>
      <c r="G214" s="1117" t="s">
        <v>102</v>
      </c>
      <c r="H214" s="1117" t="s">
        <v>2910</v>
      </c>
      <c r="I214" s="1117" t="s">
        <v>5511</v>
      </c>
      <c r="J214" s="1117" t="s">
        <v>4707</v>
      </c>
      <c r="K214" s="1117" t="s">
        <v>625</v>
      </c>
      <c r="L214" s="1117" t="s">
        <v>2869</v>
      </c>
      <c r="M214" s="1117" t="s">
        <v>5321</v>
      </c>
      <c r="N214" s="1117" t="s">
        <v>4786</v>
      </c>
      <c r="O214" s="1118">
        <v>187000</v>
      </c>
      <c r="P214" s="1118">
        <v>170000</v>
      </c>
      <c r="Q214" s="1118">
        <v>17000</v>
      </c>
      <c r="R214" s="1117" t="s">
        <v>78</v>
      </c>
      <c r="S214" s="1117" t="s">
        <v>4713</v>
      </c>
      <c r="T214" s="1117" t="s">
        <v>4758</v>
      </c>
      <c r="U214" s="1117" t="s">
        <v>625</v>
      </c>
      <c r="V214" s="1117" t="s">
        <v>4716</v>
      </c>
      <c r="W214" s="1117" t="s">
        <v>5512</v>
      </c>
      <c r="X214" s="1117" t="s">
        <v>5141</v>
      </c>
      <c r="Y214" s="1117" t="s">
        <v>625</v>
      </c>
      <c r="Z214" s="1117" t="s">
        <v>5461</v>
      </c>
      <c r="AA214" s="1117" t="s">
        <v>103</v>
      </c>
      <c r="AB214" s="1117" t="s">
        <v>625</v>
      </c>
      <c r="AC214" s="1119" t="s">
        <v>1082</v>
      </c>
      <c r="AD214" s="1119" t="s">
        <v>5513</v>
      </c>
      <c r="AE214" s="1120">
        <v>170000</v>
      </c>
      <c r="AF214" s="1120">
        <v>17000</v>
      </c>
      <c r="AG214" s="1117" t="s">
        <v>625</v>
      </c>
      <c r="AH214" s="1121" t="s">
        <v>4766</v>
      </c>
      <c r="AI214" s="1122" t="s">
        <v>5499</v>
      </c>
      <c r="AJ214" s="1140"/>
    </row>
    <row r="215" spans="1:36" s="269" customFormat="1" ht="21.75" customHeight="1" outlineLevel="1">
      <c r="A215" s="1117" t="s">
        <v>5514</v>
      </c>
      <c r="B215" s="1117" t="s">
        <v>5515</v>
      </c>
      <c r="C215" s="1117" t="s">
        <v>5516</v>
      </c>
      <c r="D215" s="1117" t="s">
        <v>5516</v>
      </c>
      <c r="E215" s="1117" t="s">
        <v>104</v>
      </c>
      <c r="F215" s="1117" t="s">
        <v>625</v>
      </c>
      <c r="G215" s="1117" t="s">
        <v>105</v>
      </c>
      <c r="H215" s="1117" t="s">
        <v>5517</v>
      </c>
      <c r="I215" s="1117" t="s">
        <v>5518</v>
      </c>
      <c r="J215" s="1117" t="s">
        <v>4707</v>
      </c>
      <c r="K215" s="1117" t="s">
        <v>625</v>
      </c>
      <c r="L215" s="1117" t="s">
        <v>2869</v>
      </c>
      <c r="M215" s="1117" t="s">
        <v>5321</v>
      </c>
      <c r="N215" s="1117" t="s">
        <v>4875</v>
      </c>
      <c r="O215" s="1118">
        <v>275000</v>
      </c>
      <c r="P215" s="1118">
        <v>250000</v>
      </c>
      <c r="Q215" s="1118">
        <v>25000</v>
      </c>
      <c r="R215" s="1117" t="s">
        <v>4735</v>
      </c>
      <c r="S215" s="1117" t="s">
        <v>4736</v>
      </c>
      <c r="T215" s="1117" t="s">
        <v>4729</v>
      </c>
      <c r="U215" s="1117" t="s">
        <v>5519</v>
      </c>
      <c r="V215" s="1117" t="s">
        <v>4716</v>
      </c>
      <c r="W215" s="1117" t="s">
        <v>5520</v>
      </c>
      <c r="X215" s="1117" t="s">
        <v>5141</v>
      </c>
      <c r="Y215" s="1117" t="s">
        <v>625</v>
      </c>
      <c r="Z215" s="1117" t="s">
        <v>5514</v>
      </c>
      <c r="AA215" s="1117" t="s">
        <v>106</v>
      </c>
      <c r="AB215" s="1117" t="s">
        <v>625</v>
      </c>
      <c r="AC215" s="1119" t="s">
        <v>625</v>
      </c>
      <c r="AD215" s="1119" t="s">
        <v>625</v>
      </c>
      <c r="AE215" s="1120">
        <v>250000</v>
      </c>
      <c r="AF215" s="1120">
        <v>25000</v>
      </c>
      <c r="AG215" s="1117" t="s">
        <v>625</v>
      </c>
      <c r="AH215" s="1121" t="s">
        <v>4766</v>
      </c>
      <c r="AI215" s="1122" t="s">
        <v>5499</v>
      </c>
      <c r="AJ215" s="1140" t="s">
        <v>5145</v>
      </c>
    </row>
    <row r="216" spans="1:36" s="269" customFormat="1" ht="21.75" customHeight="1" outlineLevel="1">
      <c r="A216" s="1117" t="s">
        <v>5514</v>
      </c>
      <c r="B216" s="1117" t="s">
        <v>5521</v>
      </c>
      <c r="C216" s="1117" t="s">
        <v>5516</v>
      </c>
      <c r="D216" s="1117" t="s">
        <v>5516</v>
      </c>
      <c r="E216" s="1117" t="s">
        <v>104</v>
      </c>
      <c r="F216" s="1117" t="s">
        <v>625</v>
      </c>
      <c r="G216" s="1117" t="s">
        <v>105</v>
      </c>
      <c r="H216" s="1117" t="s">
        <v>5517</v>
      </c>
      <c r="I216" s="1117" t="s">
        <v>5518</v>
      </c>
      <c r="J216" s="1117" t="s">
        <v>4707</v>
      </c>
      <c r="K216" s="1117" t="s">
        <v>625</v>
      </c>
      <c r="L216" s="1117" t="s">
        <v>4874</v>
      </c>
      <c r="M216" s="1117" t="s">
        <v>5321</v>
      </c>
      <c r="N216" s="1117" t="s">
        <v>4875</v>
      </c>
      <c r="O216" s="1118">
        <v>-275000</v>
      </c>
      <c r="P216" s="1118">
        <v>-250000</v>
      </c>
      <c r="Q216" s="1118">
        <v>-25000</v>
      </c>
      <c r="R216" s="1117" t="s">
        <v>4735</v>
      </c>
      <c r="S216" s="1117" t="s">
        <v>4736</v>
      </c>
      <c r="T216" s="1117" t="s">
        <v>4729</v>
      </c>
      <c r="U216" s="1117" t="s">
        <v>5519</v>
      </c>
      <c r="V216" s="1117" t="s">
        <v>4716</v>
      </c>
      <c r="W216" s="1117" t="s">
        <v>5520</v>
      </c>
      <c r="X216" s="1117" t="s">
        <v>5141</v>
      </c>
      <c r="Y216" s="1117" t="s">
        <v>625</v>
      </c>
      <c r="Z216" s="1117" t="s">
        <v>5514</v>
      </c>
      <c r="AA216" s="1117" t="s">
        <v>106</v>
      </c>
      <c r="AB216" s="1117" t="s">
        <v>625</v>
      </c>
      <c r="AC216" s="1119" t="s">
        <v>625</v>
      </c>
      <c r="AD216" s="1119" t="s">
        <v>625</v>
      </c>
      <c r="AE216" s="1120">
        <v>-250000</v>
      </c>
      <c r="AF216" s="1120">
        <v>-25000</v>
      </c>
      <c r="AG216" s="1117" t="s">
        <v>625</v>
      </c>
      <c r="AH216" s="1121" t="s">
        <v>4766</v>
      </c>
      <c r="AI216" s="1122" t="s">
        <v>5499</v>
      </c>
      <c r="AJ216" s="1140" t="s">
        <v>5145</v>
      </c>
    </row>
    <row r="217" spans="1:36" s="269" customFormat="1" ht="21.75" customHeight="1" outlineLevel="1">
      <c r="A217" s="1117" t="s">
        <v>5514</v>
      </c>
      <c r="B217" s="1117" t="s">
        <v>5522</v>
      </c>
      <c r="C217" s="1117" t="s">
        <v>5516</v>
      </c>
      <c r="D217" s="1117" t="s">
        <v>5516</v>
      </c>
      <c r="E217" s="1117" t="s">
        <v>104</v>
      </c>
      <c r="F217" s="1117" t="s">
        <v>625</v>
      </c>
      <c r="G217" s="1117" t="s">
        <v>105</v>
      </c>
      <c r="H217" s="1117" t="s">
        <v>5517</v>
      </c>
      <c r="I217" s="1117" t="s">
        <v>5518</v>
      </c>
      <c r="J217" s="1117" t="s">
        <v>4707</v>
      </c>
      <c r="K217" s="1117" t="s">
        <v>625</v>
      </c>
      <c r="L217" s="1117" t="s">
        <v>4874</v>
      </c>
      <c r="M217" s="1117" t="s">
        <v>5321</v>
      </c>
      <c r="N217" s="1117" t="s">
        <v>4875</v>
      </c>
      <c r="O217" s="1118">
        <v>275000</v>
      </c>
      <c r="P217" s="1118">
        <v>250000</v>
      </c>
      <c r="Q217" s="1118">
        <v>25000</v>
      </c>
      <c r="R217" s="1117" t="s">
        <v>4735</v>
      </c>
      <c r="S217" s="1117" t="s">
        <v>4736</v>
      </c>
      <c r="T217" s="1117" t="s">
        <v>4729</v>
      </c>
      <c r="U217" s="1117" t="s">
        <v>5523</v>
      </c>
      <c r="V217" s="1117" t="s">
        <v>4716</v>
      </c>
      <c r="W217" s="1117" t="s">
        <v>5520</v>
      </c>
      <c r="X217" s="1117" t="s">
        <v>5141</v>
      </c>
      <c r="Y217" s="1117" t="s">
        <v>625</v>
      </c>
      <c r="Z217" s="1117" t="s">
        <v>5514</v>
      </c>
      <c r="AA217" s="1117" t="s">
        <v>106</v>
      </c>
      <c r="AB217" s="1117" t="s">
        <v>625</v>
      </c>
      <c r="AC217" s="1119" t="s">
        <v>625</v>
      </c>
      <c r="AD217" s="1119" t="s">
        <v>625</v>
      </c>
      <c r="AE217" s="1120">
        <v>250000</v>
      </c>
      <c r="AF217" s="1120">
        <v>25000</v>
      </c>
      <c r="AG217" s="1117" t="s">
        <v>625</v>
      </c>
      <c r="AH217" s="1121" t="s">
        <v>4766</v>
      </c>
      <c r="AI217" s="1122" t="s">
        <v>5499</v>
      </c>
      <c r="AJ217" s="1140" t="s">
        <v>5145</v>
      </c>
    </row>
    <row r="218" spans="1:36" s="269" customFormat="1" ht="21.75" customHeight="1" outlineLevel="1">
      <c r="A218" s="1117" t="s">
        <v>5514</v>
      </c>
      <c r="B218" s="1117" t="s">
        <v>5524</v>
      </c>
      <c r="C218" s="1117" t="s">
        <v>5516</v>
      </c>
      <c r="D218" s="1117" t="s">
        <v>5516</v>
      </c>
      <c r="E218" s="1117" t="s">
        <v>104</v>
      </c>
      <c r="F218" s="1117" t="s">
        <v>625</v>
      </c>
      <c r="G218" s="1117" t="s">
        <v>105</v>
      </c>
      <c r="H218" s="1117" t="s">
        <v>5517</v>
      </c>
      <c r="I218" s="1117" t="s">
        <v>5518</v>
      </c>
      <c r="J218" s="1117" t="s">
        <v>4707</v>
      </c>
      <c r="K218" s="1117" t="s">
        <v>625</v>
      </c>
      <c r="L218" s="1117" t="s">
        <v>4874</v>
      </c>
      <c r="M218" s="1117" t="s">
        <v>5525</v>
      </c>
      <c r="N218" s="1117" t="s">
        <v>5021</v>
      </c>
      <c r="O218" s="1118">
        <v>-275000</v>
      </c>
      <c r="P218" s="1118">
        <v>-250000</v>
      </c>
      <c r="Q218" s="1118">
        <v>-25000</v>
      </c>
      <c r="R218" s="1117" t="s">
        <v>4735</v>
      </c>
      <c r="S218" s="1117" t="s">
        <v>4736</v>
      </c>
      <c r="T218" s="1117" t="s">
        <v>4729</v>
      </c>
      <c r="U218" s="1117" t="s">
        <v>5523</v>
      </c>
      <c r="V218" s="1117" t="s">
        <v>4716</v>
      </c>
      <c r="W218" s="1117" t="s">
        <v>5520</v>
      </c>
      <c r="X218" s="1117" t="s">
        <v>5526</v>
      </c>
      <c r="Y218" s="1117" t="s">
        <v>625</v>
      </c>
      <c r="Z218" s="1117" t="s">
        <v>5514</v>
      </c>
      <c r="AA218" s="1117" t="s">
        <v>106</v>
      </c>
      <c r="AB218" s="1117" t="s">
        <v>625</v>
      </c>
      <c r="AC218" s="1119" t="s">
        <v>625</v>
      </c>
      <c r="AD218" s="1119" t="s">
        <v>625</v>
      </c>
      <c r="AE218" s="1120">
        <v>-250000</v>
      </c>
      <c r="AF218" s="1120">
        <v>-25000</v>
      </c>
      <c r="AG218" s="1117" t="s">
        <v>625</v>
      </c>
      <c r="AH218" s="1121" t="s">
        <v>4766</v>
      </c>
      <c r="AI218" s="1122" t="s">
        <v>5499</v>
      </c>
      <c r="AJ218" s="1140" t="s">
        <v>5145</v>
      </c>
    </row>
    <row r="219" spans="1:36" s="269" customFormat="1" ht="21.75" customHeight="1" outlineLevel="1">
      <c r="A219" s="1117" t="s">
        <v>5514</v>
      </c>
      <c r="B219" s="1117" t="s">
        <v>5527</v>
      </c>
      <c r="C219" s="1117" t="s">
        <v>5514</v>
      </c>
      <c r="D219" s="1117" t="s">
        <v>5514</v>
      </c>
      <c r="E219" s="1117" t="s">
        <v>104</v>
      </c>
      <c r="F219" s="1117" t="s">
        <v>625</v>
      </c>
      <c r="G219" s="1117" t="s">
        <v>105</v>
      </c>
      <c r="H219" s="1117" t="s">
        <v>5517</v>
      </c>
      <c r="I219" s="1117" t="s">
        <v>5518</v>
      </c>
      <c r="J219" s="1117" t="s">
        <v>4707</v>
      </c>
      <c r="K219" s="1117" t="s">
        <v>625</v>
      </c>
      <c r="L219" s="1117" t="s">
        <v>4874</v>
      </c>
      <c r="M219" s="1117" t="s">
        <v>5525</v>
      </c>
      <c r="N219" s="1117" t="s">
        <v>5021</v>
      </c>
      <c r="O219" s="1118">
        <v>275000</v>
      </c>
      <c r="P219" s="1118">
        <v>250000</v>
      </c>
      <c r="Q219" s="1118">
        <v>25000</v>
      </c>
      <c r="R219" s="1117" t="s">
        <v>78</v>
      </c>
      <c r="S219" s="1117" t="s">
        <v>4713</v>
      </c>
      <c r="T219" s="1117" t="s">
        <v>4729</v>
      </c>
      <c r="U219" s="1117" t="s">
        <v>5528</v>
      </c>
      <c r="V219" s="1117" t="s">
        <v>4716</v>
      </c>
      <c r="W219" s="1117" t="s">
        <v>5520</v>
      </c>
      <c r="X219" s="1117" t="s">
        <v>5526</v>
      </c>
      <c r="Y219" s="1117" t="s">
        <v>625</v>
      </c>
      <c r="Z219" s="1117" t="s">
        <v>5514</v>
      </c>
      <c r="AA219" s="1117" t="s">
        <v>106</v>
      </c>
      <c r="AB219" s="1117" t="s">
        <v>625</v>
      </c>
      <c r="AC219" s="1119" t="s">
        <v>625</v>
      </c>
      <c r="AD219" s="1119" t="s">
        <v>625</v>
      </c>
      <c r="AE219" s="1120">
        <v>250000</v>
      </c>
      <c r="AF219" s="1120">
        <v>25000</v>
      </c>
      <c r="AG219" s="1117" t="s">
        <v>625</v>
      </c>
      <c r="AH219" s="1121" t="s">
        <v>4766</v>
      </c>
      <c r="AI219" s="1122" t="s">
        <v>5499</v>
      </c>
      <c r="AJ219" s="1140"/>
    </row>
    <row r="220" spans="1:36" s="269" customFormat="1" ht="21.75" customHeight="1" outlineLevel="1">
      <c r="A220" s="1117" t="s">
        <v>5516</v>
      </c>
      <c r="B220" s="1117" t="s">
        <v>5529</v>
      </c>
      <c r="C220" s="1117" t="s">
        <v>52</v>
      </c>
      <c r="D220" s="1117" t="s">
        <v>52</v>
      </c>
      <c r="E220" s="1117" t="s">
        <v>107</v>
      </c>
      <c r="F220" s="1117" t="s">
        <v>625</v>
      </c>
      <c r="G220" s="1117" t="s">
        <v>108</v>
      </c>
      <c r="H220" s="1117" t="s">
        <v>5530</v>
      </c>
      <c r="I220" s="1117" t="s">
        <v>5531</v>
      </c>
      <c r="J220" s="1117" t="s">
        <v>4707</v>
      </c>
      <c r="K220" s="1117" t="s">
        <v>625</v>
      </c>
      <c r="L220" s="1117" t="s">
        <v>2869</v>
      </c>
      <c r="M220" s="1117" t="s">
        <v>5321</v>
      </c>
      <c r="N220" s="1117" t="s">
        <v>4953</v>
      </c>
      <c r="O220" s="1118">
        <v>1914000</v>
      </c>
      <c r="P220" s="1118">
        <v>1740000</v>
      </c>
      <c r="Q220" s="1118">
        <v>174000</v>
      </c>
      <c r="R220" s="1117" t="s">
        <v>78</v>
      </c>
      <c r="S220" s="1117" t="s">
        <v>4713</v>
      </c>
      <c r="T220" s="1117" t="s">
        <v>4729</v>
      </c>
      <c r="U220" s="1117" t="s">
        <v>625</v>
      </c>
      <c r="V220" s="1117" t="s">
        <v>4716</v>
      </c>
      <c r="W220" s="1117" t="s">
        <v>5532</v>
      </c>
      <c r="X220" s="1117" t="s">
        <v>5452</v>
      </c>
      <c r="Y220" s="1117" t="s">
        <v>5349</v>
      </c>
      <c r="Z220" s="1117" t="s">
        <v>5516</v>
      </c>
      <c r="AA220" s="1117" t="s">
        <v>109</v>
      </c>
      <c r="AB220" s="1117" t="s">
        <v>625</v>
      </c>
      <c r="AC220" s="1119" t="s">
        <v>625</v>
      </c>
      <c r="AD220" s="1119" t="s">
        <v>625</v>
      </c>
      <c r="AE220" s="1120">
        <v>1740000</v>
      </c>
      <c r="AF220" s="1120">
        <v>174000</v>
      </c>
      <c r="AG220" s="1117" t="s">
        <v>625</v>
      </c>
      <c r="AH220" s="1121" t="s">
        <v>4766</v>
      </c>
      <c r="AI220" s="1122" t="s">
        <v>5499</v>
      </c>
      <c r="AJ220" s="1140"/>
    </row>
    <row r="221" spans="1:36" s="269" customFormat="1" ht="21.75" customHeight="1" outlineLevel="1">
      <c r="A221" s="1117" t="s">
        <v>5516</v>
      </c>
      <c r="B221" s="1117" t="s">
        <v>5533</v>
      </c>
      <c r="C221" s="1117" t="s">
        <v>5516</v>
      </c>
      <c r="D221" s="1117" t="s">
        <v>5516</v>
      </c>
      <c r="E221" s="1117" t="s">
        <v>96</v>
      </c>
      <c r="F221" s="1117" t="s">
        <v>625</v>
      </c>
      <c r="G221" s="1117" t="s">
        <v>97</v>
      </c>
      <c r="H221" s="1117" t="s">
        <v>5503</v>
      </c>
      <c r="I221" s="1117" t="s">
        <v>5504</v>
      </c>
      <c r="J221" s="1117" t="s">
        <v>4707</v>
      </c>
      <c r="K221" s="1117" t="s">
        <v>625</v>
      </c>
      <c r="L221" s="1117" t="s">
        <v>2869</v>
      </c>
      <c r="M221" s="1117" t="s">
        <v>5321</v>
      </c>
      <c r="N221" s="1117" t="s">
        <v>4757</v>
      </c>
      <c r="O221" s="1118">
        <v>542300</v>
      </c>
      <c r="P221" s="1118">
        <v>493000</v>
      </c>
      <c r="Q221" s="1118">
        <v>49300</v>
      </c>
      <c r="R221" s="1117" t="s">
        <v>78</v>
      </c>
      <c r="S221" s="1117" t="s">
        <v>4713</v>
      </c>
      <c r="T221" s="1117" t="s">
        <v>4729</v>
      </c>
      <c r="U221" s="1117" t="s">
        <v>625</v>
      </c>
      <c r="V221" s="1117" t="s">
        <v>4716</v>
      </c>
      <c r="W221" s="1117" t="s">
        <v>5505</v>
      </c>
      <c r="X221" s="1117" t="s">
        <v>5141</v>
      </c>
      <c r="Y221" s="1117" t="s">
        <v>625</v>
      </c>
      <c r="Z221" s="1117" t="s">
        <v>5516</v>
      </c>
      <c r="AA221" s="1117" t="s">
        <v>110</v>
      </c>
      <c r="AB221" s="1117" t="s">
        <v>625</v>
      </c>
      <c r="AC221" s="1119" t="s">
        <v>625</v>
      </c>
      <c r="AD221" s="1119" t="s">
        <v>625</v>
      </c>
      <c r="AE221" s="1120">
        <v>493000</v>
      </c>
      <c r="AF221" s="1120">
        <v>49300</v>
      </c>
      <c r="AG221" s="1117" t="s">
        <v>625</v>
      </c>
      <c r="AH221" s="1121" t="s">
        <v>4766</v>
      </c>
      <c r="AI221" s="1122" t="s">
        <v>5499</v>
      </c>
      <c r="AJ221" s="1140"/>
    </row>
    <row r="222" spans="1:36" s="269" customFormat="1" ht="21.75" customHeight="1" outlineLevel="1">
      <c r="A222" s="1117" t="s">
        <v>5534</v>
      </c>
      <c r="B222" s="1117" t="s">
        <v>5535</v>
      </c>
      <c r="C222" s="1117" t="s">
        <v>5536</v>
      </c>
      <c r="D222" s="1117" t="s">
        <v>2931</v>
      </c>
      <c r="E222" s="1117" t="s">
        <v>5537</v>
      </c>
      <c r="F222" s="1117" t="s">
        <v>625</v>
      </c>
      <c r="G222" s="1117" t="s">
        <v>5538</v>
      </c>
      <c r="H222" s="1117" t="s">
        <v>5539</v>
      </c>
      <c r="I222" s="1117" t="s">
        <v>5540</v>
      </c>
      <c r="J222" s="1117" t="s">
        <v>4707</v>
      </c>
      <c r="K222" s="1117" t="s">
        <v>625</v>
      </c>
      <c r="L222" s="1117" t="s">
        <v>2869</v>
      </c>
      <c r="M222" s="1117" t="s">
        <v>5541</v>
      </c>
      <c r="N222" s="1117" t="s">
        <v>4757</v>
      </c>
      <c r="O222" s="1118">
        <v>187000</v>
      </c>
      <c r="P222" s="1118">
        <v>170000</v>
      </c>
      <c r="Q222" s="1118">
        <v>17000</v>
      </c>
      <c r="R222" s="1117" t="s">
        <v>78</v>
      </c>
      <c r="S222" s="1117" t="s">
        <v>4713</v>
      </c>
      <c r="T222" s="1117" t="s">
        <v>4777</v>
      </c>
      <c r="U222" s="1117" t="s">
        <v>625</v>
      </c>
      <c r="V222" s="1117" t="s">
        <v>4716</v>
      </c>
      <c r="W222" s="1117" t="s">
        <v>5542</v>
      </c>
      <c r="X222" s="1117" t="s">
        <v>4761</v>
      </c>
      <c r="Y222" s="1117" t="s">
        <v>4762</v>
      </c>
      <c r="Z222" s="1117" t="s">
        <v>5534</v>
      </c>
      <c r="AA222" s="1117" t="s">
        <v>5543</v>
      </c>
      <c r="AB222" s="1117" t="s">
        <v>625</v>
      </c>
      <c r="AC222" s="1119" t="s">
        <v>1082</v>
      </c>
      <c r="AD222" s="1119" t="s">
        <v>5025</v>
      </c>
      <c r="AE222" s="1120">
        <v>70000</v>
      </c>
      <c r="AF222" s="1120">
        <v>7000</v>
      </c>
      <c r="AG222" s="1117" t="s">
        <v>625</v>
      </c>
      <c r="AH222" s="1121" t="s">
        <v>4766</v>
      </c>
      <c r="AI222" s="1122" t="s">
        <v>5499</v>
      </c>
      <c r="AJ222" s="1140" t="s">
        <v>5093</v>
      </c>
    </row>
    <row r="223" spans="1:36" s="269" customFormat="1" ht="21.75" customHeight="1" outlineLevel="1">
      <c r="A223" s="1117" t="s">
        <v>5544</v>
      </c>
      <c r="B223" s="1117" t="s">
        <v>5545</v>
      </c>
      <c r="C223" s="1117" t="s">
        <v>5546</v>
      </c>
      <c r="D223" s="1117" t="s">
        <v>5546</v>
      </c>
      <c r="E223" s="1117" t="s">
        <v>5547</v>
      </c>
      <c r="F223" s="1117" t="s">
        <v>625</v>
      </c>
      <c r="G223" s="1117" t="s">
        <v>5548</v>
      </c>
      <c r="H223" s="1117" t="s">
        <v>5549</v>
      </c>
      <c r="I223" s="1117" t="s">
        <v>625</v>
      </c>
      <c r="J223" s="1117" t="s">
        <v>4707</v>
      </c>
      <c r="K223" s="1117" t="s">
        <v>625</v>
      </c>
      <c r="L223" s="1117" t="s">
        <v>2869</v>
      </c>
      <c r="M223" s="1117" t="s">
        <v>5321</v>
      </c>
      <c r="N223" s="1117" t="s">
        <v>4953</v>
      </c>
      <c r="O223" s="1118">
        <v>11810</v>
      </c>
      <c r="P223" s="1118">
        <v>10740</v>
      </c>
      <c r="Q223" s="1118">
        <v>1070</v>
      </c>
      <c r="R223" s="1117" t="s">
        <v>4735</v>
      </c>
      <c r="S223" s="1117" t="s">
        <v>4736</v>
      </c>
      <c r="T223" s="1117" t="s">
        <v>4729</v>
      </c>
      <c r="U223" s="1117" t="s">
        <v>5550</v>
      </c>
      <c r="V223" s="1117" t="s">
        <v>4716</v>
      </c>
      <c r="W223" s="1117" t="s">
        <v>5551</v>
      </c>
      <c r="X223" s="1117" t="s">
        <v>5141</v>
      </c>
      <c r="Y223" s="1117" t="s">
        <v>625</v>
      </c>
      <c r="Z223" s="1117" t="s">
        <v>5544</v>
      </c>
      <c r="AA223" s="1117" t="s">
        <v>5552</v>
      </c>
      <c r="AB223" s="1117" t="s">
        <v>625</v>
      </c>
      <c r="AC223" s="1119" t="s">
        <v>625</v>
      </c>
      <c r="AD223" s="1119" t="s">
        <v>625</v>
      </c>
      <c r="AE223" s="1120">
        <v>10740</v>
      </c>
      <c r="AF223" s="1120">
        <v>1070</v>
      </c>
      <c r="AG223" s="1117" t="s">
        <v>625</v>
      </c>
      <c r="AH223" s="1121" t="s">
        <v>4766</v>
      </c>
      <c r="AI223" s="1122" t="s">
        <v>5499</v>
      </c>
      <c r="AJ223" s="1140" t="s">
        <v>5145</v>
      </c>
    </row>
    <row r="224" spans="1:36" s="269" customFormat="1" ht="21.75" customHeight="1" outlineLevel="1">
      <c r="A224" s="1117" t="s">
        <v>5544</v>
      </c>
      <c r="B224" s="1117" t="s">
        <v>5553</v>
      </c>
      <c r="C224" s="1117" t="s">
        <v>5546</v>
      </c>
      <c r="D224" s="1117" t="s">
        <v>5546</v>
      </c>
      <c r="E224" s="1117" t="s">
        <v>5547</v>
      </c>
      <c r="F224" s="1117" t="s">
        <v>625</v>
      </c>
      <c r="G224" s="1117" t="s">
        <v>5548</v>
      </c>
      <c r="H224" s="1117" t="s">
        <v>5549</v>
      </c>
      <c r="I224" s="1117" t="s">
        <v>625</v>
      </c>
      <c r="J224" s="1117" t="s">
        <v>4707</v>
      </c>
      <c r="K224" s="1117" t="s">
        <v>625</v>
      </c>
      <c r="L224" s="1117" t="s">
        <v>4874</v>
      </c>
      <c r="M224" s="1117" t="s">
        <v>5321</v>
      </c>
      <c r="N224" s="1117" t="s">
        <v>4953</v>
      </c>
      <c r="O224" s="1118">
        <v>-11810</v>
      </c>
      <c r="P224" s="1118">
        <v>-10740</v>
      </c>
      <c r="Q224" s="1118">
        <v>-1070</v>
      </c>
      <c r="R224" s="1117" t="s">
        <v>4735</v>
      </c>
      <c r="S224" s="1117" t="s">
        <v>4736</v>
      </c>
      <c r="T224" s="1117" t="s">
        <v>4729</v>
      </c>
      <c r="U224" s="1117" t="s">
        <v>5550</v>
      </c>
      <c r="V224" s="1117" t="s">
        <v>4716</v>
      </c>
      <c r="W224" s="1117" t="s">
        <v>5551</v>
      </c>
      <c r="X224" s="1117" t="s">
        <v>5141</v>
      </c>
      <c r="Y224" s="1117" t="s">
        <v>625</v>
      </c>
      <c r="Z224" s="1117" t="s">
        <v>5544</v>
      </c>
      <c r="AA224" s="1117" t="s">
        <v>5552</v>
      </c>
      <c r="AB224" s="1117" t="s">
        <v>625</v>
      </c>
      <c r="AC224" s="1119" t="s">
        <v>625</v>
      </c>
      <c r="AD224" s="1119" t="s">
        <v>625</v>
      </c>
      <c r="AE224" s="1120">
        <v>-10740</v>
      </c>
      <c r="AF224" s="1120">
        <v>-1070</v>
      </c>
      <c r="AG224" s="1117" t="s">
        <v>625</v>
      </c>
      <c r="AH224" s="1121" t="s">
        <v>4766</v>
      </c>
      <c r="AI224" s="1122" t="s">
        <v>5499</v>
      </c>
      <c r="AJ224" s="1140" t="s">
        <v>5145</v>
      </c>
    </row>
    <row r="225" spans="1:36" s="269" customFormat="1" ht="21.75" customHeight="1" outlineLevel="1">
      <c r="A225" s="1117" t="s">
        <v>5544</v>
      </c>
      <c r="B225" s="1117" t="s">
        <v>5554</v>
      </c>
      <c r="C225" s="1117" t="s">
        <v>5555</v>
      </c>
      <c r="D225" s="1117" t="s">
        <v>5555</v>
      </c>
      <c r="E225" s="1117" t="s">
        <v>5547</v>
      </c>
      <c r="F225" s="1117" t="s">
        <v>625</v>
      </c>
      <c r="G225" s="1117" t="s">
        <v>5548</v>
      </c>
      <c r="H225" s="1117" t="s">
        <v>5549</v>
      </c>
      <c r="I225" s="1117" t="s">
        <v>625</v>
      </c>
      <c r="J225" s="1117" t="s">
        <v>4707</v>
      </c>
      <c r="K225" s="1117" t="s">
        <v>625</v>
      </c>
      <c r="L225" s="1117" t="s">
        <v>4874</v>
      </c>
      <c r="M225" s="1117" t="s">
        <v>5321</v>
      </c>
      <c r="N225" s="1117" t="s">
        <v>4953</v>
      </c>
      <c r="O225" s="1118">
        <v>11810</v>
      </c>
      <c r="P225" s="1118">
        <v>10740</v>
      </c>
      <c r="Q225" s="1118">
        <v>1070</v>
      </c>
      <c r="R225" s="1117" t="s">
        <v>78</v>
      </c>
      <c r="S225" s="1117" t="s">
        <v>4713</v>
      </c>
      <c r="T225" s="1117" t="s">
        <v>4729</v>
      </c>
      <c r="U225" s="1117" t="s">
        <v>5556</v>
      </c>
      <c r="V225" s="1117" t="s">
        <v>4716</v>
      </c>
      <c r="W225" s="1117" t="s">
        <v>5551</v>
      </c>
      <c r="X225" s="1117" t="s">
        <v>5141</v>
      </c>
      <c r="Y225" s="1117" t="s">
        <v>625</v>
      </c>
      <c r="Z225" s="1117" t="s">
        <v>5544</v>
      </c>
      <c r="AA225" s="1117" t="s">
        <v>5552</v>
      </c>
      <c r="AB225" s="1117" t="s">
        <v>625</v>
      </c>
      <c r="AC225" s="1119" t="s">
        <v>625</v>
      </c>
      <c r="AD225" s="1119" t="s">
        <v>625</v>
      </c>
      <c r="AE225" s="1120">
        <v>10740</v>
      </c>
      <c r="AF225" s="1120">
        <v>1070</v>
      </c>
      <c r="AG225" s="1117" t="s">
        <v>625</v>
      </c>
      <c r="AH225" s="1121" t="s">
        <v>4766</v>
      </c>
      <c r="AI225" s="1122" t="s">
        <v>5499</v>
      </c>
      <c r="AJ225" s="1140"/>
    </row>
    <row r="226" spans="1:36" s="269" customFormat="1" ht="21.75" customHeight="1" outlineLevel="1">
      <c r="A226" s="1117" t="s">
        <v>5557</v>
      </c>
      <c r="B226" s="1117" t="s">
        <v>5558</v>
      </c>
      <c r="C226" s="1117" t="s">
        <v>5557</v>
      </c>
      <c r="D226" s="1117" t="s">
        <v>5555</v>
      </c>
      <c r="E226" s="1117" t="s">
        <v>111</v>
      </c>
      <c r="F226" s="1117" t="s">
        <v>5559</v>
      </c>
      <c r="G226" s="1117" t="s">
        <v>112</v>
      </c>
      <c r="H226" s="1117" t="s">
        <v>5560</v>
      </c>
      <c r="I226" s="1117" t="s">
        <v>5561</v>
      </c>
      <c r="J226" s="1117" t="s">
        <v>4707</v>
      </c>
      <c r="K226" s="1117" t="s">
        <v>625</v>
      </c>
      <c r="L226" s="1117" t="s">
        <v>2869</v>
      </c>
      <c r="M226" s="1117" t="s">
        <v>5321</v>
      </c>
      <c r="N226" s="1117" t="s">
        <v>5562</v>
      </c>
      <c r="O226" s="1118">
        <v>226000</v>
      </c>
      <c r="P226" s="1118">
        <v>205454</v>
      </c>
      <c r="Q226" s="1118">
        <v>20546</v>
      </c>
      <c r="R226" s="1117" t="s">
        <v>78</v>
      </c>
      <c r="S226" s="1117" t="s">
        <v>4713</v>
      </c>
      <c r="T226" s="1117" t="s">
        <v>4777</v>
      </c>
      <c r="U226" s="1117" t="s">
        <v>5563</v>
      </c>
      <c r="V226" s="1117" t="s">
        <v>4778</v>
      </c>
      <c r="W226" s="1117" t="s">
        <v>625</v>
      </c>
      <c r="X226" s="1117" t="s">
        <v>5141</v>
      </c>
      <c r="Y226" s="1117" t="s">
        <v>625</v>
      </c>
      <c r="Z226" s="1117" t="s">
        <v>5557</v>
      </c>
      <c r="AA226" s="1117" t="s">
        <v>113</v>
      </c>
      <c r="AB226" s="1117" t="s">
        <v>625</v>
      </c>
      <c r="AC226" s="1119" t="s">
        <v>4769</v>
      </c>
      <c r="AD226" s="1119" t="s">
        <v>4769</v>
      </c>
      <c r="AE226" s="1120">
        <v>205454</v>
      </c>
      <c r="AF226" s="1120">
        <v>20546</v>
      </c>
      <c r="AG226" s="1117" t="s">
        <v>625</v>
      </c>
      <c r="AH226" s="1121" t="s">
        <v>4766</v>
      </c>
      <c r="AI226" s="1122" t="s">
        <v>5499</v>
      </c>
      <c r="AJ226" s="1140"/>
    </row>
    <row r="227" spans="1:36" s="269" customFormat="1" ht="21.75" customHeight="1" outlineLevel="1">
      <c r="A227" s="1117" t="s">
        <v>53</v>
      </c>
      <c r="B227" s="1117" t="s">
        <v>5564</v>
      </c>
      <c r="C227" s="1117" t="s">
        <v>53</v>
      </c>
      <c r="D227" s="1117" t="s">
        <v>53</v>
      </c>
      <c r="E227" s="1117" t="s">
        <v>5565</v>
      </c>
      <c r="F227" s="1117" t="s">
        <v>625</v>
      </c>
      <c r="G227" s="1117" t="s">
        <v>5566</v>
      </c>
      <c r="H227" s="1117" t="s">
        <v>5567</v>
      </c>
      <c r="I227" s="1117" t="s">
        <v>5568</v>
      </c>
      <c r="J227" s="1117" t="s">
        <v>4707</v>
      </c>
      <c r="K227" s="1117" t="s">
        <v>625</v>
      </c>
      <c r="L227" s="1117" t="s">
        <v>4980</v>
      </c>
      <c r="M227" s="1117" t="s">
        <v>5321</v>
      </c>
      <c r="N227" s="1117" t="s">
        <v>4757</v>
      </c>
      <c r="O227" s="1118">
        <v>165000</v>
      </c>
      <c r="P227" s="1118">
        <v>150000</v>
      </c>
      <c r="Q227" s="1118">
        <v>15000</v>
      </c>
      <c r="R227" s="1117" t="s">
        <v>78</v>
      </c>
      <c r="S227" s="1117" t="s">
        <v>4713</v>
      </c>
      <c r="T227" s="1117" t="s">
        <v>4729</v>
      </c>
      <c r="U227" s="1117" t="s">
        <v>5569</v>
      </c>
      <c r="V227" s="1117" t="s">
        <v>4716</v>
      </c>
      <c r="W227" s="1117" t="s">
        <v>5570</v>
      </c>
      <c r="X227" s="1117" t="s">
        <v>5141</v>
      </c>
      <c r="Y227" s="1117" t="s">
        <v>625</v>
      </c>
      <c r="Z227" s="1117" t="s">
        <v>53</v>
      </c>
      <c r="AA227" s="1117" t="s">
        <v>5571</v>
      </c>
      <c r="AB227" s="1117" t="s">
        <v>5572</v>
      </c>
      <c r="AC227" s="1119" t="s">
        <v>1082</v>
      </c>
      <c r="AD227" s="1119" t="s">
        <v>5573</v>
      </c>
      <c r="AE227" s="1120">
        <v>150000</v>
      </c>
      <c r="AF227" s="1120">
        <v>15000</v>
      </c>
      <c r="AG227" s="1117" t="s">
        <v>625</v>
      </c>
      <c r="AH227" s="1121" t="s">
        <v>4766</v>
      </c>
      <c r="AI227" s="1122" t="s">
        <v>5499</v>
      </c>
      <c r="AJ227" s="1140"/>
    </row>
    <row r="228" spans="1:36" s="269" customFormat="1" ht="21.75" customHeight="1" outlineLevel="1">
      <c r="A228" s="1117" t="s">
        <v>2928</v>
      </c>
      <c r="B228" s="1117" t="s">
        <v>5574</v>
      </c>
      <c r="C228" s="1117" t="s">
        <v>5575</v>
      </c>
      <c r="D228" s="1117" t="s">
        <v>5575</v>
      </c>
      <c r="E228" s="1117" t="s">
        <v>5576</v>
      </c>
      <c r="F228" s="1117" t="s">
        <v>625</v>
      </c>
      <c r="G228" s="1117" t="s">
        <v>2685</v>
      </c>
      <c r="H228" s="1117" t="s">
        <v>5577</v>
      </c>
      <c r="I228" s="1117" t="s">
        <v>5578</v>
      </c>
      <c r="J228" s="1117" t="s">
        <v>4707</v>
      </c>
      <c r="K228" s="1117" t="s">
        <v>625</v>
      </c>
      <c r="L228" s="1117" t="s">
        <v>2869</v>
      </c>
      <c r="M228" s="1117" t="s">
        <v>5321</v>
      </c>
      <c r="N228" s="1117" t="s">
        <v>5579</v>
      </c>
      <c r="O228" s="1118">
        <v>165000</v>
      </c>
      <c r="P228" s="1118">
        <v>150000</v>
      </c>
      <c r="Q228" s="1118">
        <v>15000</v>
      </c>
      <c r="R228" s="1117" t="s">
        <v>78</v>
      </c>
      <c r="S228" s="1117" t="s">
        <v>4713</v>
      </c>
      <c r="T228" s="1117" t="s">
        <v>4729</v>
      </c>
      <c r="U228" s="1117" t="s">
        <v>625</v>
      </c>
      <c r="V228" s="1117" t="s">
        <v>4716</v>
      </c>
      <c r="W228" s="1117" t="s">
        <v>5107</v>
      </c>
      <c r="X228" s="1117" t="s">
        <v>5580</v>
      </c>
      <c r="Y228" s="1117" t="s">
        <v>5349</v>
      </c>
      <c r="Z228" s="1117" t="s">
        <v>2928</v>
      </c>
      <c r="AA228" s="1117" t="s">
        <v>5581</v>
      </c>
      <c r="AB228" s="1117" t="s">
        <v>625</v>
      </c>
      <c r="AC228" s="1119" t="s">
        <v>625</v>
      </c>
      <c r="AD228" s="1119" t="s">
        <v>625</v>
      </c>
      <c r="AE228" s="1120">
        <v>150000</v>
      </c>
      <c r="AF228" s="1120">
        <v>15000</v>
      </c>
      <c r="AG228" s="1117" t="s">
        <v>625</v>
      </c>
      <c r="AH228" s="1121" t="s">
        <v>4957</v>
      </c>
      <c r="AI228" s="1122" t="s">
        <v>5499</v>
      </c>
      <c r="AJ228" s="1140"/>
    </row>
    <row r="229" spans="1:36" s="269" customFormat="1" ht="21.75" customHeight="1" outlineLevel="1">
      <c r="A229" s="1117" t="s">
        <v>2928</v>
      </c>
      <c r="B229" s="1117" t="s">
        <v>5582</v>
      </c>
      <c r="C229" s="1117" t="s">
        <v>5575</v>
      </c>
      <c r="D229" s="1117" t="s">
        <v>5575</v>
      </c>
      <c r="E229" s="1117" t="s">
        <v>5576</v>
      </c>
      <c r="F229" s="1117" t="s">
        <v>625</v>
      </c>
      <c r="G229" s="1117" t="s">
        <v>2685</v>
      </c>
      <c r="H229" s="1117" t="s">
        <v>5577</v>
      </c>
      <c r="I229" s="1117" t="s">
        <v>5578</v>
      </c>
      <c r="J229" s="1117" t="s">
        <v>4707</v>
      </c>
      <c r="K229" s="1117" t="s">
        <v>625</v>
      </c>
      <c r="L229" s="1117" t="s">
        <v>2869</v>
      </c>
      <c r="M229" s="1117" t="s">
        <v>5321</v>
      </c>
      <c r="N229" s="1117" t="s">
        <v>5579</v>
      </c>
      <c r="O229" s="1118">
        <v>165000</v>
      </c>
      <c r="P229" s="1118">
        <v>150000</v>
      </c>
      <c r="Q229" s="1118">
        <v>15000</v>
      </c>
      <c r="R229" s="1117" t="s">
        <v>78</v>
      </c>
      <c r="S229" s="1117" t="s">
        <v>4713</v>
      </c>
      <c r="T229" s="1117" t="s">
        <v>4729</v>
      </c>
      <c r="U229" s="1117" t="s">
        <v>625</v>
      </c>
      <c r="V229" s="1117" t="s">
        <v>4716</v>
      </c>
      <c r="W229" s="1117" t="s">
        <v>5107</v>
      </c>
      <c r="X229" s="1117" t="s">
        <v>5580</v>
      </c>
      <c r="Y229" s="1117" t="s">
        <v>5349</v>
      </c>
      <c r="Z229" s="1117" t="s">
        <v>2928</v>
      </c>
      <c r="AA229" s="1117" t="s">
        <v>5583</v>
      </c>
      <c r="AB229" s="1117" t="s">
        <v>625</v>
      </c>
      <c r="AC229" s="1119" t="s">
        <v>625</v>
      </c>
      <c r="AD229" s="1119" t="s">
        <v>625</v>
      </c>
      <c r="AE229" s="1120">
        <v>150000</v>
      </c>
      <c r="AF229" s="1120">
        <v>15000</v>
      </c>
      <c r="AG229" s="1117" t="s">
        <v>625</v>
      </c>
      <c r="AH229" s="1121" t="s">
        <v>4957</v>
      </c>
      <c r="AI229" s="1122" t="s">
        <v>5499</v>
      </c>
      <c r="AJ229" s="1140"/>
    </row>
    <row r="230" spans="1:36" s="269" customFormat="1" ht="21.75" customHeight="1" outlineLevel="1">
      <c r="A230" s="1117" t="s">
        <v>2928</v>
      </c>
      <c r="B230" s="1117" t="s">
        <v>5584</v>
      </c>
      <c r="C230" s="1117" t="s">
        <v>5575</v>
      </c>
      <c r="D230" s="1117" t="s">
        <v>5575</v>
      </c>
      <c r="E230" s="1117" t="s">
        <v>5576</v>
      </c>
      <c r="F230" s="1117" t="s">
        <v>625</v>
      </c>
      <c r="G230" s="1117" t="s">
        <v>2685</v>
      </c>
      <c r="H230" s="1117" t="s">
        <v>5577</v>
      </c>
      <c r="I230" s="1117" t="s">
        <v>5578</v>
      </c>
      <c r="J230" s="1117" t="s">
        <v>4707</v>
      </c>
      <c r="K230" s="1117" t="s">
        <v>625</v>
      </c>
      <c r="L230" s="1117" t="s">
        <v>2869</v>
      </c>
      <c r="M230" s="1117" t="s">
        <v>5321</v>
      </c>
      <c r="N230" s="1117" t="s">
        <v>5579</v>
      </c>
      <c r="O230" s="1118">
        <v>165000</v>
      </c>
      <c r="P230" s="1118">
        <v>150000</v>
      </c>
      <c r="Q230" s="1118">
        <v>15000</v>
      </c>
      <c r="R230" s="1117" t="s">
        <v>78</v>
      </c>
      <c r="S230" s="1117" t="s">
        <v>4713</v>
      </c>
      <c r="T230" s="1117" t="s">
        <v>4729</v>
      </c>
      <c r="U230" s="1117" t="s">
        <v>625</v>
      </c>
      <c r="V230" s="1117" t="s">
        <v>4716</v>
      </c>
      <c r="W230" s="1117" t="s">
        <v>5107</v>
      </c>
      <c r="X230" s="1117" t="s">
        <v>5580</v>
      </c>
      <c r="Y230" s="1117" t="s">
        <v>5349</v>
      </c>
      <c r="Z230" s="1117" t="s">
        <v>2928</v>
      </c>
      <c r="AA230" s="1117" t="s">
        <v>5585</v>
      </c>
      <c r="AB230" s="1117" t="s">
        <v>625</v>
      </c>
      <c r="AC230" s="1119" t="s">
        <v>625</v>
      </c>
      <c r="AD230" s="1119" t="s">
        <v>625</v>
      </c>
      <c r="AE230" s="1120">
        <v>150000</v>
      </c>
      <c r="AF230" s="1120">
        <v>15000</v>
      </c>
      <c r="AG230" s="1117" t="s">
        <v>625</v>
      </c>
      <c r="AH230" s="1121" t="s">
        <v>4957</v>
      </c>
      <c r="AI230" s="1122" t="s">
        <v>5499</v>
      </c>
      <c r="AJ230" s="1140"/>
    </row>
    <row r="231" spans="1:36" s="269" customFormat="1" ht="21.75" customHeight="1" outlineLevel="1">
      <c r="A231" s="1117" t="s">
        <v>2928</v>
      </c>
      <c r="B231" s="1117" t="s">
        <v>5586</v>
      </c>
      <c r="C231" s="1117" t="s">
        <v>2928</v>
      </c>
      <c r="D231" s="1117" t="s">
        <v>2928</v>
      </c>
      <c r="E231" s="1117" t="s">
        <v>5135</v>
      </c>
      <c r="F231" s="1117" t="s">
        <v>625</v>
      </c>
      <c r="G231" s="1117" t="s">
        <v>5136</v>
      </c>
      <c r="H231" s="1117" t="s">
        <v>5137</v>
      </c>
      <c r="I231" s="1117" t="s">
        <v>5138</v>
      </c>
      <c r="J231" s="1117" t="s">
        <v>4707</v>
      </c>
      <c r="K231" s="1117" t="s">
        <v>625</v>
      </c>
      <c r="L231" s="1117" t="s">
        <v>4797</v>
      </c>
      <c r="M231" s="1117" t="s">
        <v>5321</v>
      </c>
      <c r="N231" s="1117" t="s">
        <v>4757</v>
      </c>
      <c r="O231" s="1118">
        <v>275000</v>
      </c>
      <c r="P231" s="1118">
        <v>250000</v>
      </c>
      <c r="Q231" s="1118">
        <v>25000</v>
      </c>
      <c r="R231" s="1117" t="s">
        <v>78</v>
      </c>
      <c r="S231" s="1117" t="s">
        <v>4713</v>
      </c>
      <c r="T231" s="1117" t="s">
        <v>4729</v>
      </c>
      <c r="U231" s="1117" t="s">
        <v>625</v>
      </c>
      <c r="V231" s="1117" t="s">
        <v>4716</v>
      </c>
      <c r="W231" s="1117" t="s">
        <v>5140</v>
      </c>
      <c r="X231" s="1117" t="s">
        <v>5141</v>
      </c>
      <c r="Y231" s="1117" t="s">
        <v>5349</v>
      </c>
      <c r="Z231" s="1117" t="s">
        <v>2928</v>
      </c>
      <c r="AA231" s="1117" t="s">
        <v>5587</v>
      </c>
      <c r="AB231" s="1117" t="s">
        <v>625</v>
      </c>
      <c r="AC231" s="1119" t="s">
        <v>625</v>
      </c>
      <c r="AD231" s="1119" t="s">
        <v>625</v>
      </c>
      <c r="AE231" s="1120">
        <v>250000</v>
      </c>
      <c r="AF231" s="1120">
        <v>25000</v>
      </c>
      <c r="AG231" s="1117" t="s">
        <v>5588</v>
      </c>
      <c r="AH231" s="1121" t="s">
        <v>4957</v>
      </c>
      <c r="AI231" s="1122" t="s">
        <v>5499</v>
      </c>
      <c r="AJ231" s="1140"/>
    </row>
    <row r="232" spans="1:36" s="269" customFormat="1" ht="21.75" customHeight="1" outlineLevel="1">
      <c r="A232" s="1117" t="s">
        <v>2928</v>
      </c>
      <c r="B232" s="1117" t="s">
        <v>5589</v>
      </c>
      <c r="C232" s="1117" t="s">
        <v>2928</v>
      </c>
      <c r="D232" s="1117" t="s">
        <v>2928</v>
      </c>
      <c r="E232" s="1117" t="s">
        <v>5135</v>
      </c>
      <c r="F232" s="1117" t="s">
        <v>625</v>
      </c>
      <c r="G232" s="1117" t="s">
        <v>5136</v>
      </c>
      <c r="H232" s="1117" t="s">
        <v>5137</v>
      </c>
      <c r="I232" s="1117" t="s">
        <v>5138</v>
      </c>
      <c r="J232" s="1117" t="s">
        <v>4707</v>
      </c>
      <c r="K232" s="1117" t="s">
        <v>625</v>
      </c>
      <c r="L232" s="1117" t="s">
        <v>4797</v>
      </c>
      <c r="M232" s="1117" t="s">
        <v>5321</v>
      </c>
      <c r="N232" s="1117" t="s">
        <v>4757</v>
      </c>
      <c r="O232" s="1118">
        <v>220000</v>
      </c>
      <c r="P232" s="1118">
        <v>200000</v>
      </c>
      <c r="Q232" s="1118">
        <v>20000</v>
      </c>
      <c r="R232" s="1117" t="s">
        <v>78</v>
      </c>
      <c r="S232" s="1117" t="s">
        <v>4713</v>
      </c>
      <c r="T232" s="1117" t="s">
        <v>4729</v>
      </c>
      <c r="U232" s="1117" t="s">
        <v>625</v>
      </c>
      <c r="V232" s="1117" t="s">
        <v>4716</v>
      </c>
      <c r="W232" s="1117" t="s">
        <v>5140</v>
      </c>
      <c r="X232" s="1117" t="s">
        <v>5141</v>
      </c>
      <c r="Y232" s="1117" t="s">
        <v>5349</v>
      </c>
      <c r="Z232" s="1117" t="s">
        <v>2928</v>
      </c>
      <c r="AA232" s="1117" t="s">
        <v>5590</v>
      </c>
      <c r="AB232" s="1117" t="s">
        <v>625</v>
      </c>
      <c r="AC232" s="1119" t="s">
        <v>625</v>
      </c>
      <c r="AD232" s="1119" t="s">
        <v>625</v>
      </c>
      <c r="AE232" s="1120">
        <v>200000</v>
      </c>
      <c r="AF232" s="1120">
        <v>20000</v>
      </c>
      <c r="AG232" s="1117" t="s">
        <v>5591</v>
      </c>
      <c r="AH232" s="1121" t="s">
        <v>4957</v>
      </c>
      <c r="AI232" s="1122" t="s">
        <v>5499</v>
      </c>
      <c r="AJ232" s="1140"/>
    </row>
    <row r="233" spans="1:36" s="269" customFormat="1" ht="21.75" customHeight="1" outlineLevel="1">
      <c r="A233" s="1117" t="s">
        <v>5592</v>
      </c>
      <c r="B233" s="1117" t="s">
        <v>5593</v>
      </c>
      <c r="C233" s="1117" t="s">
        <v>5592</v>
      </c>
      <c r="D233" s="1117" t="s">
        <v>5592</v>
      </c>
      <c r="E233" s="1117" t="s">
        <v>5468</v>
      </c>
      <c r="F233" s="1117" t="s">
        <v>625</v>
      </c>
      <c r="G233" s="1117" t="s">
        <v>5469</v>
      </c>
      <c r="H233" s="1117" t="s">
        <v>5594</v>
      </c>
      <c r="I233" s="1117" t="s">
        <v>5471</v>
      </c>
      <c r="J233" s="1117" t="s">
        <v>4707</v>
      </c>
      <c r="K233" s="1117" t="s">
        <v>625</v>
      </c>
      <c r="L233" s="1117" t="s">
        <v>2869</v>
      </c>
      <c r="M233" s="1117" t="s">
        <v>5321</v>
      </c>
      <c r="N233" s="1117" t="s">
        <v>5177</v>
      </c>
      <c r="O233" s="1118">
        <v>330000</v>
      </c>
      <c r="P233" s="1118">
        <v>300000</v>
      </c>
      <c r="Q233" s="1118">
        <v>30000</v>
      </c>
      <c r="R233" s="1117" t="s">
        <v>78</v>
      </c>
      <c r="S233" s="1117" t="s">
        <v>4713</v>
      </c>
      <c r="T233" s="1117" t="s">
        <v>4758</v>
      </c>
      <c r="U233" s="1117" t="s">
        <v>625</v>
      </c>
      <c r="V233" s="1117" t="s">
        <v>4716</v>
      </c>
      <c r="W233" s="1117" t="s">
        <v>5472</v>
      </c>
      <c r="X233" s="1117" t="s">
        <v>5595</v>
      </c>
      <c r="Y233" s="1117" t="s">
        <v>5141</v>
      </c>
      <c r="Z233" s="1117" t="s">
        <v>5592</v>
      </c>
      <c r="AA233" s="1117" t="s">
        <v>5596</v>
      </c>
      <c r="AB233" s="1117" t="s">
        <v>625</v>
      </c>
      <c r="AC233" s="1119" t="s">
        <v>1082</v>
      </c>
      <c r="AD233" s="1119" t="s">
        <v>4769</v>
      </c>
      <c r="AE233" s="1120">
        <v>300000</v>
      </c>
      <c r="AF233" s="1120">
        <v>30000</v>
      </c>
      <c r="AG233" s="1117" t="s">
        <v>625</v>
      </c>
      <c r="AH233" s="1121" t="s">
        <v>4766</v>
      </c>
      <c r="AI233" s="1122" t="s">
        <v>5499</v>
      </c>
      <c r="AJ233" s="1140"/>
    </row>
    <row r="234" spans="1:36" s="269" customFormat="1" ht="21.75" customHeight="1" outlineLevel="1">
      <c r="A234" s="1117" t="s">
        <v>5536</v>
      </c>
      <c r="B234" s="1117" t="s">
        <v>5597</v>
      </c>
      <c r="C234" s="1117" t="s">
        <v>5598</v>
      </c>
      <c r="D234" s="1117" t="s">
        <v>5598</v>
      </c>
      <c r="E234" s="1117" t="s">
        <v>5576</v>
      </c>
      <c r="F234" s="1117" t="s">
        <v>625</v>
      </c>
      <c r="G234" s="1117" t="s">
        <v>2685</v>
      </c>
      <c r="H234" s="1117" t="s">
        <v>5577</v>
      </c>
      <c r="I234" s="1117" t="s">
        <v>5578</v>
      </c>
      <c r="J234" s="1117" t="s">
        <v>4707</v>
      </c>
      <c r="K234" s="1117" t="s">
        <v>625</v>
      </c>
      <c r="L234" s="1117" t="s">
        <v>2869</v>
      </c>
      <c r="M234" s="1117" t="s">
        <v>5321</v>
      </c>
      <c r="N234" s="1117" t="s">
        <v>5579</v>
      </c>
      <c r="O234" s="1118">
        <v>165000</v>
      </c>
      <c r="P234" s="1118">
        <v>150000</v>
      </c>
      <c r="Q234" s="1118">
        <v>15000</v>
      </c>
      <c r="R234" s="1117" t="s">
        <v>78</v>
      </c>
      <c r="S234" s="1117" t="s">
        <v>4713</v>
      </c>
      <c r="T234" s="1117" t="s">
        <v>4729</v>
      </c>
      <c r="U234" s="1117" t="s">
        <v>625</v>
      </c>
      <c r="V234" s="1117" t="s">
        <v>4716</v>
      </c>
      <c r="W234" s="1117" t="s">
        <v>5107</v>
      </c>
      <c r="X234" s="1117" t="s">
        <v>5580</v>
      </c>
      <c r="Y234" s="1117" t="s">
        <v>5349</v>
      </c>
      <c r="Z234" s="1117" t="s">
        <v>5536</v>
      </c>
      <c r="AA234" s="1117" t="s">
        <v>5599</v>
      </c>
      <c r="AB234" s="1117" t="s">
        <v>625</v>
      </c>
      <c r="AC234" s="1119" t="s">
        <v>625</v>
      </c>
      <c r="AD234" s="1119" t="s">
        <v>625</v>
      </c>
      <c r="AE234" s="1120">
        <v>150000</v>
      </c>
      <c r="AF234" s="1120">
        <v>15000</v>
      </c>
      <c r="AG234" s="1117" t="s">
        <v>625</v>
      </c>
      <c r="AH234" s="1121" t="s">
        <v>4957</v>
      </c>
      <c r="AI234" s="1122" t="s">
        <v>5499</v>
      </c>
      <c r="AJ234" s="1140"/>
    </row>
    <row r="235" spans="1:36" s="269" customFormat="1" ht="21.75" customHeight="1" outlineLevel="1">
      <c r="A235" s="1117" t="s">
        <v>5600</v>
      </c>
      <c r="B235" s="1117" t="s">
        <v>5601</v>
      </c>
      <c r="C235" s="1117" t="s">
        <v>5600</v>
      </c>
      <c r="D235" s="1117" t="s">
        <v>5602</v>
      </c>
      <c r="E235" s="1117" t="s">
        <v>5537</v>
      </c>
      <c r="F235" s="1117" t="s">
        <v>625</v>
      </c>
      <c r="G235" s="1117" t="s">
        <v>5538</v>
      </c>
      <c r="H235" s="1117" t="s">
        <v>5539</v>
      </c>
      <c r="I235" s="1117" t="s">
        <v>5540</v>
      </c>
      <c r="J235" s="1117" t="s">
        <v>4707</v>
      </c>
      <c r="K235" s="1117" t="s">
        <v>625</v>
      </c>
      <c r="L235" s="1117" t="s">
        <v>2869</v>
      </c>
      <c r="M235" s="1117" t="s">
        <v>5541</v>
      </c>
      <c r="N235" s="1117" t="s">
        <v>4757</v>
      </c>
      <c r="O235" s="1118">
        <v>-187000</v>
      </c>
      <c r="P235" s="1118">
        <v>-170000</v>
      </c>
      <c r="Q235" s="1118">
        <v>-17000</v>
      </c>
      <c r="R235" s="1117" t="s">
        <v>4735</v>
      </c>
      <c r="S235" s="1117" t="s">
        <v>4736</v>
      </c>
      <c r="T235" s="1117" t="s">
        <v>4777</v>
      </c>
      <c r="U235" s="1117" t="s">
        <v>5603</v>
      </c>
      <c r="V235" s="1117" t="s">
        <v>4716</v>
      </c>
      <c r="W235" s="1117" t="s">
        <v>5542</v>
      </c>
      <c r="X235" s="1117" t="s">
        <v>4761</v>
      </c>
      <c r="Y235" s="1117" t="s">
        <v>4762</v>
      </c>
      <c r="Z235" s="1117" t="s">
        <v>5534</v>
      </c>
      <c r="AA235" s="1117" t="s">
        <v>5543</v>
      </c>
      <c r="AB235" s="1117" t="s">
        <v>625</v>
      </c>
      <c r="AC235" s="1119" t="s">
        <v>5125</v>
      </c>
      <c r="AD235" s="1119" t="s">
        <v>5025</v>
      </c>
      <c r="AE235" s="1120">
        <v>-70000</v>
      </c>
      <c r="AF235" s="1120">
        <v>-7000</v>
      </c>
      <c r="AG235" s="1117" t="s">
        <v>625</v>
      </c>
      <c r="AH235" s="1121" t="s">
        <v>4766</v>
      </c>
      <c r="AI235" s="1122" t="s">
        <v>5499</v>
      </c>
      <c r="AJ235" s="1140" t="s">
        <v>5093</v>
      </c>
    </row>
    <row r="236" spans="1:36" s="269" customFormat="1" ht="21.75" customHeight="1" outlineLevel="1">
      <c r="A236" s="1117" t="s">
        <v>5602</v>
      </c>
      <c r="B236" s="1117" t="s">
        <v>5604</v>
      </c>
      <c r="C236" s="1117" t="s">
        <v>5605</v>
      </c>
      <c r="D236" s="1117" t="s">
        <v>5605</v>
      </c>
      <c r="E236" s="1117" t="s">
        <v>5035</v>
      </c>
      <c r="F236" s="1117" t="s">
        <v>625</v>
      </c>
      <c r="G236" s="1117" t="s">
        <v>5606</v>
      </c>
      <c r="H236" s="1117" t="s">
        <v>5037</v>
      </c>
      <c r="I236" s="1117" t="s">
        <v>5038</v>
      </c>
      <c r="J236" s="1117" t="s">
        <v>4707</v>
      </c>
      <c r="K236" s="1117" t="s">
        <v>625</v>
      </c>
      <c r="L236" s="1117" t="s">
        <v>5457</v>
      </c>
      <c r="M236" s="1117" t="s">
        <v>3099</v>
      </c>
      <c r="N236" s="1117" t="s">
        <v>4854</v>
      </c>
      <c r="O236" s="1118">
        <v>1210000</v>
      </c>
      <c r="P236" s="1118">
        <v>1100000</v>
      </c>
      <c r="Q236" s="1118">
        <v>110000</v>
      </c>
      <c r="R236" s="1117" t="s">
        <v>78</v>
      </c>
      <c r="S236" s="1117" t="s">
        <v>4713</v>
      </c>
      <c r="T236" s="1117" t="s">
        <v>4758</v>
      </c>
      <c r="U236" s="1117" t="s">
        <v>625</v>
      </c>
      <c r="V236" s="1117" t="s">
        <v>4716</v>
      </c>
      <c r="W236" s="1117" t="s">
        <v>5041</v>
      </c>
      <c r="X236" s="1117" t="s">
        <v>4761</v>
      </c>
      <c r="Y236" s="1117" t="s">
        <v>4762</v>
      </c>
      <c r="Z236" s="1117" t="s">
        <v>5602</v>
      </c>
      <c r="AA236" s="1117" t="s">
        <v>4763</v>
      </c>
      <c r="AB236" s="1117" t="s">
        <v>625</v>
      </c>
      <c r="AC236" s="1119" t="s">
        <v>4769</v>
      </c>
      <c r="AD236" s="1119" t="s">
        <v>4769</v>
      </c>
      <c r="AE236" s="1120">
        <v>1100000</v>
      </c>
      <c r="AF236" s="1120">
        <v>110000</v>
      </c>
      <c r="AG236" s="1117" t="s">
        <v>5111</v>
      </c>
      <c r="AH236" s="1121" t="s">
        <v>4766</v>
      </c>
      <c r="AI236" s="1122" t="s">
        <v>5499</v>
      </c>
      <c r="AJ236" s="1140" t="s">
        <v>5093</v>
      </c>
    </row>
    <row r="237" spans="1:36" s="269" customFormat="1" ht="21.75" customHeight="1" outlineLevel="1">
      <c r="A237" s="1117" t="s">
        <v>5602</v>
      </c>
      <c r="B237" s="1117" t="s">
        <v>5607</v>
      </c>
      <c r="C237" s="1117" t="s">
        <v>54</v>
      </c>
      <c r="D237" s="1117" t="s">
        <v>5608</v>
      </c>
      <c r="E237" s="1117" t="s">
        <v>5609</v>
      </c>
      <c r="F237" s="1117" t="s">
        <v>625</v>
      </c>
      <c r="G237" s="1117" t="s">
        <v>3201</v>
      </c>
      <c r="H237" s="1117" t="s">
        <v>5610</v>
      </c>
      <c r="I237" s="1117" t="s">
        <v>5611</v>
      </c>
      <c r="J237" s="1117" t="s">
        <v>4707</v>
      </c>
      <c r="K237" s="1117" t="s">
        <v>625</v>
      </c>
      <c r="L237" s="1117" t="s">
        <v>2869</v>
      </c>
      <c r="M237" s="1117" t="s">
        <v>5321</v>
      </c>
      <c r="N237" s="1117" t="s">
        <v>4808</v>
      </c>
      <c r="O237" s="1118">
        <v>1320000</v>
      </c>
      <c r="P237" s="1118">
        <v>1200000</v>
      </c>
      <c r="Q237" s="1118">
        <v>120000</v>
      </c>
      <c r="R237" s="1117" t="s">
        <v>78</v>
      </c>
      <c r="S237" s="1117" t="s">
        <v>4713</v>
      </c>
      <c r="T237" s="1117" t="s">
        <v>4777</v>
      </c>
      <c r="U237" s="1117" t="s">
        <v>625</v>
      </c>
      <c r="V237" s="1117" t="s">
        <v>4716</v>
      </c>
      <c r="W237" s="1117" t="s">
        <v>5612</v>
      </c>
      <c r="X237" s="1117" t="s">
        <v>5119</v>
      </c>
      <c r="Y237" s="1117" t="s">
        <v>625</v>
      </c>
      <c r="Z237" s="1117" t="s">
        <v>5602</v>
      </c>
      <c r="AA237" s="1117" t="s">
        <v>5613</v>
      </c>
      <c r="AB237" s="1117" t="s">
        <v>625</v>
      </c>
      <c r="AC237" s="1119" t="s">
        <v>4769</v>
      </c>
      <c r="AD237" s="1119" t="s">
        <v>4769</v>
      </c>
      <c r="AE237" s="1120">
        <v>1200000</v>
      </c>
      <c r="AF237" s="1120">
        <v>120000</v>
      </c>
      <c r="AG237" s="1117" t="s">
        <v>625</v>
      </c>
      <c r="AH237" s="1121" t="s">
        <v>4766</v>
      </c>
      <c r="AI237" s="1122" t="s">
        <v>5499</v>
      </c>
      <c r="AJ237" s="1140"/>
    </row>
    <row r="238" spans="1:36" s="269" customFormat="1" ht="21.75" customHeight="1" outlineLevel="1">
      <c r="A238" s="1117" t="s">
        <v>5605</v>
      </c>
      <c r="B238" s="1117" t="s">
        <v>5614</v>
      </c>
      <c r="C238" s="1117" t="s">
        <v>5605</v>
      </c>
      <c r="D238" s="1117" t="s">
        <v>5605</v>
      </c>
      <c r="E238" s="1117" t="s">
        <v>5035</v>
      </c>
      <c r="F238" s="1117" t="s">
        <v>625</v>
      </c>
      <c r="G238" s="1117" t="s">
        <v>5606</v>
      </c>
      <c r="H238" s="1117" t="s">
        <v>5037</v>
      </c>
      <c r="I238" s="1117" t="s">
        <v>5038</v>
      </c>
      <c r="J238" s="1117" t="s">
        <v>4707</v>
      </c>
      <c r="K238" s="1117" t="s">
        <v>625</v>
      </c>
      <c r="L238" s="1117" t="s">
        <v>5457</v>
      </c>
      <c r="M238" s="1117" t="s">
        <v>3099</v>
      </c>
      <c r="N238" s="1117" t="s">
        <v>4854</v>
      </c>
      <c r="O238" s="1118">
        <v>-1210000</v>
      </c>
      <c r="P238" s="1118">
        <v>-1100000</v>
      </c>
      <c r="Q238" s="1118">
        <v>-110000</v>
      </c>
      <c r="R238" s="1117" t="s">
        <v>4735</v>
      </c>
      <c r="S238" s="1117" t="s">
        <v>4736</v>
      </c>
      <c r="T238" s="1117" t="s">
        <v>4758</v>
      </c>
      <c r="U238" s="1117" t="s">
        <v>5615</v>
      </c>
      <c r="V238" s="1117" t="s">
        <v>4716</v>
      </c>
      <c r="W238" s="1117" t="s">
        <v>5041</v>
      </c>
      <c r="X238" s="1117" t="s">
        <v>4761</v>
      </c>
      <c r="Y238" s="1117" t="s">
        <v>4762</v>
      </c>
      <c r="Z238" s="1117" t="s">
        <v>5602</v>
      </c>
      <c r="AA238" s="1117" t="s">
        <v>4763</v>
      </c>
      <c r="AB238" s="1117" t="s">
        <v>625</v>
      </c>
      <c r="AC238" s="1119" t="s">
        <v>625</v>
      </c>
      <c r="AD238" s="1119" t="s">
        <v>625</v>
      </c>
      <c r="AE238" s="1120">
        <v>-1100000</v>
      </c>
      <c r="AF238" s="1120">
        <v>-110000</v>
      </c>
      <c r="AG238" s="1117" t="s">
        <v>5111</v>
      </c>
      <c r="AH238" s="1121" t="s">
        <v>4766</v>
      </c>
      <c r="AI238" s="1122" t="s">
        <v>5499</v>
      </c>
      <c r="AJ238" s="1140" t="s">
        <v>5093</v>
      </c>
    </row>
    <row r="239" spans="1:36" s="269" customFormat="1" ht="21.75" customHeight="1" outlineLevel="1">
      <c r="A239" s="1117" t="s">
        <v>122</v>
      </c>
      <c r="B239" s="1117" t="s">
        <v>5616</v>
      </c>
      <c r="C239" s="1117" t="s">
        <v>2959</v>
      </c>
      <c r="D239" s="1117" t="s">
        <v>2959</v>
      </c>
      <c r="E239" s="1117" t="s">
        <v>5135</v>
      </c>
      <c r="F239" s="1117" t="s">
        <v>625</v>
      </c>
      <c r="G239" s="1117" t="s">
        <v>5136</v>
      </c>
      <c r="H239" s="1117" t="s">
        <v>5137</v>
      </c>
      <c r="I239" s="1117" t="s">
        <v>5138</v>
      </c>
      <c r="J239" s="1117" t="s">
        <v>4707</v>
      </c>
      <c r="K239" s="1117" t="s">
        <v>625</v>
      </c>
      <c r="L239" s="1117" t="s">
        <v>4797</v>
      </c>
      <c r="M239" s="1117" t="s">
        <v>5321</v>
      </c>
      <c r="N239" s="1117" t="s">
        <v>4757</v>
      </c>
      <c r="O239" s="1118">
        <v>220000</v>
      </c>
      <c r="P239" s="1118">
        <v>200000</v>
      </c>
      <c r="Q239" s="1118">
        <v>20000</v>
      </c>
      <c r="R239" s="1117" t="s">
        <v>78</v>
      </c>
      <c r="S239" s="1117" t="s">
        <v>4713</v>
      </c>
      <c r="T239" s="1117" t="s">
        <v>4729</v>
      </c>
      <c r="U239" s="1117" t="s">
        <v>625</v>
      </c>
      <c r="V239" s="1117" t="s">
        <v>4716</v>
      </c>
      <c r="W239" s="1117" t="s">
        <v>5140</v>
      </c>
      <c r="X239" s="1117" t="s">
        <v>5141</v>
      </c>
      <c r="Y239" s="1117" t="s">
        <v>5349</v>
      </c>
      <c r="Z239" s="1117" t="s">
        <v>122</v>
      </c>
      <c r="AA239" s="1117" t="s">
        <v>5617</v>
      </c>
      <c r="AB239" s="1117" t="s">
        <v>625</v>
      </c>
      <c r="AC239" s="1119" t="s">
        <v>625</v>
      </c>
      <c r="AD239" s="1119" t="s">
        <v>625</v>
      </c>
      <c r="AE239" s="1120">
        <v>200000</v>
      </c>
      <c r="AF239" s="1120">
        <v>20000</v>
      </c>
      <c r="AG239" s="1117" t="s">
        <v>5618</v>
      </c>
      <c r="AH239" s="1121" t="s">
        <v>4957</v>
      </c>
      <c r="AI239" s="1122" t="s">
        <v>5499</v>
      </c>
      <c r="AJ239" s="1140"/>
    </row>
    <row r="240" spans="1:36" s="269" customFormat="1" ht="21.75" customHeight="1" outlineLevel="1">
      <c r="A240" s="1117" t="s">
        <v>122</v>
      </c>
      <c r="B240" s="1117" t="s">
        <v>5619</v>
      </c>
      <c r="C240" s="1117" t="s">
        <v>2959</v>
      </c>
      <c r="D240" s="1117" t="s">
        <v>2959</v>
      </c>
      <c r="E240" s="1117" t="s">
        <v>5135</v>
      </c>
      <c r="F240" s="1117" t="s">
        <v>625</v>
      </c>
      <c r="G240" s="1117" t="s">
        <v>5136</v>
      </c>
      <c r="H240" s="1117" t="s">
        <v>5137</v>
      </c>
      <c r="I240" s="1117" t="s">
        <v>5138</v>
      </c>
      <c r="J240" s="1117" t="s">
        <v>4707</v>
      </c>
      <c r="K240" s="1117" t="s">
        <v>625</v>
      </c>
      <c r="L240" s="1117" t="s">
        <v>4797</v>
      </c>
      <c r="M240" s="1117" t="s">
        <v>5321</v>
      </c>
      <c r="N240" s="1117" t="s">
        <v>4757</v>
      </c>
      <c r="O240" s="1118">
        <v>165000</v>
      </c>
      <c r="P240" s="1118">
        <v>150000</v>
      </c>
      <c r="Q240" s="1118">
        <v>15000</v>
      </c>
      <c r="R240" s="1117" t="s">
        <v>78</v>
      </c>
      <c r="S240" s="1117" t="s">
        <v>4713</v>
      </c>
      <c r="T240" s="1117" t="s">
        <v>4729</v>
      </c>
      <c r="U240" s="1117" t="s">
        <v>625</v>
      </c>
      <c r="V240" s="1117" t="s">
        <v>4716</v>
      </c>
      <c r="W240" s="1117" t="s">
        <v>5140</v>
      </c>
      <c r="X240" s="1117" t="s">
        <v>5141</v>
      </c>
      <c r="Y240" s="1117" t="s">
        <v>5349</v>
      </c>
      <c r="Z240" s="1117" t="s">
        <v>122</v>
      </c>
      <c r="AA240" s="1117" t="s">
        <v>5620</v>
      </c>
      <c r="AB240" s="1117" t="s">
        <v>625</v>
      </c>
      <c r="AC240" s="1119" t="s">
        <v>625</v>
      </c>
      <c r="AD240" s="1119" t="s">
        <v>625</v>
      </c>
      <c r="AE240" s="1120">
        <v>150000</v>
      </c>
      <c r="AF240" s="1120">
        <v>15000</v>
      </c>
      <c r="AG240" s="1117" t="s">
        <v>5621</v>
      </c>
      <c r="AH240" s="1121" t="s">
        <v>4957</v>
      </c>
      <c r="AI240" s="1122" t="s">
        <v>5499</v>
      </c>
      <c r="AJ240" s="1140"/>
    </row>
    <row r="241" spans="1:36" s="269" customFormat="1" ht="21.75" customHeight="1" outlineLevel="1">
      <c r="A241" s="1117" t="s">
        <v>122</v>
      </c>
      <c r="B241" s="1117" t="s">
        <v>5622</v>
      </c>
      <c r="C241" s="1117" t="s">
        <v>2959</v>
      </c>
      <c r="D241" s="1117" t="s">
        <v>2959</v>
      </c>
      <c r="E241" s="1117" t="s">
        <v>5135</v>
      </c>
      <c r="F241" s="1117" t="s">
        <v>625</v>
      </c>
      <c r="G241" s="1117" t="s">
        <v>5136</v>
      </c>
      <c r="H241" s="1117" t="s">
        <v>5137</v>
      </c>
      <c r="I241" s="1117" t="s">
        <v>5138</v>
      </c>
      <c r="J241" s="1117" t="s">
        <v>4707</v>
      </c>
      <c r="K241" s="1117" t="s">
        <v>625</v>
      </c>
      <c r="L241" s="1117" t="s">
        <v>4797</v>
      </c>
      <c r="M241" s="1117" t="s">
        <v>5321</v>
      </c>
      <c r="N241" s="1117" t="s">
        <v>4757</v>
      </c>
      <c r="O241" s="1118">
        <v>165000</v>
      </c>
      <c r="P241" s="1118">
        <v>150000</v>
      </c>
      <c r="Q241" s="1118">
        <v>15000</v>
      </c>
      <c r="R241" s="1117" t="s">
        <v>78</v>
      </c>
      <c r="S241" s="1117" t="s">
        <v>4713</v>
      </c>
      <c r="T241" s="1117" t="s">
        <v>4729</v>
      </c>
      <c r="U241" s="1117" t="s">
        <v>625</v>
      </c>
      <c r="V241" s="1117" t="s">
        <v>4716</v>
      </c>
      <c r="W241" s="1117" t="s">
        <v>5140</v>
      </c>
      <c r="X241" s="1117" t="s">
        <v>5141</v>
      </c>
      <c r="Y241" s="1117" t="s">
        <v>5349</v>
      </c>
      <c r="Z241" s="1117" t="s">
        <v>122</v>
      </c>
      <c r="AA241" s="1117" t="s">
        <v>5623</v>
      </c>
      <c r="AB241" s="1117" t="s">
        <v>625</v>
      </c>
      <c r="AC241" s="1119" t="s">
        <v>625</v>
      </c>
      <c r="AD241" s="1119" t="s">
        <v>625</v>
      </c>
      <c r="AE241" s="1120">
        <v>150000</v>
      </c>
      <c r="AF241" s="1120">
        <v>15000</v>
      </c>
      <c r="AG241" s="1117" t="s">
        <v>5624</v>
      </c>
      <c r="AH241" s="1121" t="s">
        <v>4957</v>
      </c>
      <c r="AI241" s="1122" t="s">
        <v>5499</v>
      </c>
      <c r="AJ241" s="1140"/>
    </row>
    <row r="242" spans="1:36" s="269" customFormat="1" ht="21.75" customHeight="1" outlineLevel="1">
      <c r="A242" s="1117" t="s">
        <v>122</v>
      </c>
      <c r="B242" s="1117" t="s">
        <v>5625</v>
      </c>
      <c r="C242" s="1117" t="s">
        <v>122</v>
      </c>
      <c r="D242" s="1117" t="s">
        <v>122</v>
      </c>
      <c r="E242" s="1117" t="s">
        <v>5292</v>
      </c>
      <c r="F242" s="1117" t="s">
        <v>625</v>
      </c>
      <c r="G242" s="1117" t="s">
        <v>115</v>
      </c>
      <c r="H242" s="1117" t="s">
        <v>5293</v>
      </c>
      <c r="I242" s="1117" t="s">
        <v>5294</v>
      </c>
      <c r="J242" s="1117" t="s">
        <v>4707</v>
      </c>
      <c r="K242" s="1117" t="s">
        <v>625</v>
      </c>
      <c r="L242" s="1117" t="s">
        <v>2869</v>
      </c>
      <c r="M242" s="1117" t="s">
        <v>5321</v>
      </c>
      <c r="N242" s="1117" t="s">
        <v>4757</v>
      </c>
      <c r="O242" s="1118">
        <v>18238000</v>
      </c>
      <c r="P242" s="1118">
        <v>16580000</v>
      </c>
      <c r="Q242" s="1118">
        <v>1658000</v>
      </c>
      <c r="R242" s="1117" t="s">
        <v>78</v>
      </c>
      <c r="S242" s="1117" t="s">
        <v>4713</v>
      </c>
      <c r="T242" s="1117" t="s">
        <v>4729</v>
      </c>
      <c r="U242" s="1117" t="s">
        <v>625</v>
      </c>
      <c r="V242" s="1117" t="s">
        <v>4716</v>
      </c>
      <c r="W242" s="1117" t="s">
        <v>5295</v>
      </c>
      <c r="X242" s="1117" t="s">
        <v>5141</v>
      </c>
      <c r="Y242" s="1117" t="s">
        <v>625</v>
      </c>
      <c r="Z242" s="1117" t="s">
        <v>122</v>
      </c>
      <c r="AA242" s="1117" t="s">
        <v>5508</v>
      </c>
      <c r="AB242" s="1117" t="s">
        <v>625</v>
      </c>
      <c r="AC242" s="1119" t="s">
        <v>625</v>
      </c>
      <c r="AD242" s="1119" t="s">
        <v>625</v>
      </c>
      <c r="AE242" s="1120">
        <v>16580000</v>
      </c>
      <c r="AF242" s="1120">
        <v>1658000</v>
      </c>
      <c r="AG242" s="1117" t="s">
        <v>625</v>
      </c>
      <c r="AH242" s="1121" t="s">
        <v>4957</v>
      </c>
      <c r="AI242" s="1122" t="s">
        <v>5499</v>
      </c>
      <c r="AJ242" s="1140"/>
    </row>
    <row r="243" spans="1:36" s="269" customFormat="1" ht="21.75" customHeight="1" outlineLevel="1">
      <c r="A243" s="1117" t="s">
        <v>2966</v>
      </c>
      <c r="B243" s="1117" t="s">
        <v>5626</v>
      </c>
      <c r="C243" s="1117" t="s">
        <v>5627</v>
      </c>
      <c r="D243" s="1117" t="s">
        <v>5627</v>
      </c>
      <c r="E243" s="1117" t="s">
        <v>5576</v>
      </c>
      <c r="F243" s="1117" t="s">
        <v>625</v>
      </c>
      <c r="G243" s="1117" t="s">
        <v>2685</v>
      </c>
      <c r="H243" s="1117" t="s">
        <v>5577</v>
      </c>
      <c r="I243" s="1117" t="s">
        <v>5578</v>
      </c>
      <c r="J243" s="1117" t="s">
        <v>4707</v>
      </c>
      <c r="K243" s="1117" t="s">
        <v>625</v>
      </c>
      <c r="L243" s="1117" t="s">
        <v>2869</v>
      </c>
      <c r="M243" s="1117" t="s">
        <v>5321</v>
      </c>
      <c r="N243" s="1117" t="s">
        <v>5579</v>
      </c>
      <c r="O243" s="1118">
        <v>220000</v>
      </c>
      <c r="P243" s="1118">
        <v>200000</v>
      </c>
      <c r="Q243" s="1118">
        <v>20000</v>
      </c>
      <c r="R243" s="1117" t="s">
        <v>78</v>
      </c>
      <c r="S243" s="1117" t="s">
        <v>4713</v>
      </c>
      <c r="T243" s="1117" t="s">
        <v>4729</v>
      </c>
      <c r="U243" s="1117" t="s">
        <v>625</v>
      </c>
      <c r="V243" s="1117" t="s">
        <v>4716</v>
      </c>
      <c r="W243" s="1117" t="s">
        <v>5107</v>
      </c>
      <c r="X243" s="1117" t="s">
        <v>5141</v>
      </c>
      <c r="Y243" s="1117" t="s">
        <v>5349</v>
      </c>
      <c r="Z243" s="1117" t="s">
        <v>2966</v>
      </c>
      <c r="AA243" s="1117" t="s">
        <v>5628</v>
      </c>
      <c r="AB243" s="1117" t="s">
        <v>625</v>
      </c>
      <c r="AC243" s="1119" t="s">
        <v>625</v>
      </c>
      <c r="AD243" s="1119" t="s">
        <v>625</v>
      </c>
      <c r="AE243" s="1120">
        <v>200000</v>
      </c>
      <c r="AF243" s="1120">
        <v>20000</v>
      </c>
      <c r="AG243" s="1117" t="s">
        <v>625</v>
      </c>
      <c r="AH243" s="1121" t="s">
        <v>4957</v>
      </c>
      <c r="AI243" s="1122" t="s">
        <v>5499</v>
      </c>
      <c r="AJ243" s="1140"/>
    </row>
    <row r="244" spans="1:36" s="269" customFormat="1" ht="21.75" customHeight="1" outlineLevel="1">
      <c r="A244" s="1117" t="s">
        <v>2966</v>
      </c>
      <c r="B244" s="1117" t="s">
        <v>5629</v>
      </c>
      <c r="C244" s="1117" t="s">
        <v>5627</v>
      </c>
      <c r="D244" s="1117" t="s">
        <v>5627</v>
      </c>
      <c r="E244" s="1117" t="s">
        <v>5576</v>
      </c>
      <c r="F244" s="1117" t="s">
        <v>625</v>
      </c>
      <c r="G244" s="1117" t="s">
        <v>2685</v>
      </c>
      <c r="H244" s="1117" t="s">
        <v>5577</v>
      </c>
      <c r="I244" s="1117" t="s">
        <v>5578</v>
      </c>
      <c r="J244" s="1117" t="s">
        <v>4707</v>
      </c>
      <c r="K244" s="1117" t="s">
        <v>625</v>
      </c>
      <c r="L244" s="1117" t="s">
        <v>2869</v>
      </c>
      <c r="M244" s="1117" t="s">
        <v>5321</v>
      </c>
      <c r="N244" s="1117" t="s">
        <v>5579</v>
      </c>
      <c r="O244" s="1118">
        <v>165000</v>
      </c>
      <c r="P244" s="1118">
        <v>150000</v>
      </c>
      <c r="Q244" s="1118">
        <v>15000</v>
      </c>
      <c r="R244" s="1117" t="s">
        <v>78</v>
      </c>
      <c r="S244" s="1117" t="s">
        <v>4713</v>
      </c>
      <c r="T244" s="1117" t="s">
        <v>4729</v>
      </c>
      <c r="U244" s="1117" t="s">
        <v>625</v>
      </c>
      <c r="V244" s="1117" t="s">
        <v>4716</v>
      </c>
      <c r="W244" s="1117" t="s">
        <v>5107</v>
      </c>
      <c r="X244" s="1117" t="s">
        <v>5141</v>
      </c>
      <c r="Y244" s="1117" t="s">
        <v>5349</v>
      </c>
      <c r="Z244" s="1117" t="s">
        <v>2966</v>
      </c>
      <c r="AA244" s="1117" t="s">
        <v>5630</v>
      </c>
      <c r="AB244" s="1117" t="s">
        <v>625</v>
      </c>
      <c r="AC244" s="1119" t="s">
        <v>625</v>
      </c>
      <c r="AD244" s="1119" t="s">
        <v>625</v>
      </c>
      <c r="AE244" s="1120">
        <v>150000</v>
      </c>
      <c r="AF244" s="1120">
        <v>15000</v>
      </c>
      <c r="AG244" s="1117" t="s">
        <v>625</v>
      </c>
      <c r="AH244" s="1121" t="s">
        <v>4957</v>
      </c>
      <c r="AI244" s="1122" t="s">
        <v>5499</v>
      </c>
      <c r="AJ244" s="1140"/>
    </row>
    <row r="245" spans="1:36" s="269" customFormat="1" ht="21.75" customHeight="1" outlineLevel="1">
      <c r="A245" s="1117" t="s">
        <v>2966</v>
      </c>
      <c r="B245" s="1117" t="s">
        <v>5631</v>
      </c>
      <c r="C245" s="1117" t="s">
        <v>5627</v>
      </c>
      <c r="D245" s="1117" t="s">
        <v>5627</v>
      </c>
      <c r="E245" s="1117" t="s">
        <v>5576</v>
      </c>
      <c r="F245" s="1117" t="s">
        <v>625</v>
      </c>
      <c r="G245" s="1117" t="s">
        <v>2685</v>
      </c>
      <c r="H245" s="1117" t="s">
        <v>5577</v>
      </c>
      <c r="I245" s="1117" t="s">
        <v>5578</v>
      </c>
      <c r="J245" s="1117" t="s">
        <v>4707</v>
      </c>
      <c r="K245" s="1117" t="s">
        <v>625</v>
      </c>
      <c r="L245" s="1117" t="s">
        <v>2869</v>
      </c>
      <c r="M245" s="1117" t="s">
        <v>5321</v>
      </c>
      <c r="N245" s="1117" t="s">
        <v>5579</v>
      </c>
      <c r="O245" s="1118">
        <v>165000</v>
      </c>
      <c r="P245" s="1118">
        <v>150000</v>
      </c>
      <c r="Q245" s="1118">
        <v>15000</v>
      </c>
      <c r="R245" s="1117" t="s">
        <v>78</v>
      </c>
      <c r="S245" s="1117" t="s">
        <v>4713</v>
      </c>
      <c r="T245" s="1117" t="s">
        <v>4729</v>
      </c>
      <c r="U245" s="1117" t="s">
        <v>625</v>
      </c>
      <c r="V245" s="1117" t="s">
        <v>4716</v>
      </c>
      <c r="W245" s="1117" t="s">
        <v>5107</v>
      </c>
      <c r="X245" s="1117" t="s">
        <v>5141</v>
      </c>
      <c r="Y245" s="1117" t="s">
        <v>5349</v>
      </c>
      <c r="Z245" s="1117" t="s">
        <v>2966</v>
      </c>
      <c r="AA245" s="1117" t="s">
        <v>5632</v>
      </c>
      <c r="AB245" s="1117" t="s">
        <v>625</v>
      </c>
      <c r="AC245" s="1119" t="s">
        <v>625</v>
      </c>
      <c r="AD245" s="1119" t="s">
        <v>625</v>
      </c>
      <c r="AE245" s="1120">
        <v>150000</v>
      </c>
      <c r="AF245" s="1120">
        <v>15000</v>
      </c>
      <c r="AG245" s="1117" t="s">
        <v>625</v>
      </c>
      <c r="AH245" s="1121" t="s">
        <v>4957</v>
      </c>
      <c r="AI245" s="1122" t="s">
        <v>5499</v>
      </c>
      <c r="AJ245" s="1140"/>
    </row>
    <row r="246" spans="1:36" s="269" customFormat="1" ht="21.75" customHeight="1" outlineLevel="1">
      <c r="A246" s="1117" t="s">
        <v>2966</v>
      </c>
      <c r="B246" s="1117" t="s">
        <v>5633</v>
      </c>
      <c r="C246" s="1117" t="s">
        <v>2966</v>
      </c>
      <c r="D246" s="1117" t="s">
        <v>2966</v>
      </c>
      <c r="E246" s="1117" t="s">
        <v>5547</v>
      </c>
      <c r="F246" s="1117" t="s">
        <v>625</v>
      </c>
      <c r="G246" s="1117" t="s">
        <v>5548</v>
      </c>
      <c r="H246" s="1117" t="s">
        <v>5549</v>
      </c>
      <c r="I246" s="1117" t="s">
        <v>625</v>
      </c>
      <c r="J246" s="1117" t="s">
        <v>4707</v>
      </c>
      <c r="K246" s="1117" t="s">
        <v>625</v>
      </c>
      <c r="L246" s="1117" t="s">
        <v>2869</v>
      </c>
      <c r="M246" s="1117" t="s">
        <v>5321</v>
      </c>
      <c r="N246" s="1117" t="s">
        <v>5634</v>
      </c>
      <c r="O246" s="1118">
        <v>73070</v>
      </c>
      <c r="P246" s="1118">
        <v>66430</v>
      </c>
      <c r="Q246" s="1118">
        <v>6640</v>
      </c>
      <c r="R246" s="1117" t="s">
        <v>78</v>
      </c>
      <c r="S246" s="1117" t="s">
        <v>4713</v>
      </c>
      <c r="T246" s="1117" t="s">
        <v>4729</v>
      </c>
      <c r="U246" s="1117" t="s">
        <v>5556</v>
      </c>
      <c r="V246" s="1117" t="s">
        <v>4716</v>
      </c>
      <c r="W246" s="1117" t="s">
        <v>5551</v>
      </c>
      <c r="X246" s="1117" t="s">
        <v>5141</v>
      </c>
      <c r="Y246" s="1117" t="s">
        <v>625</v>
      </c>
      <c r="Z246" s="1117" t="s">
        <v>2966</v>
      </c>
      <c r="AA246" s="1117" t="s">
        <v>5552</v>
      </c>
      <c r="AB246" s="1117" t="s">
        <v>625</v>
      </c>
      <c r="AC246" s="1119" t="s">
        <v>625</v>
      </c>
      <c r="AD246" s="1119" t="s">
        <v>625</v>
      </c>
      <c r="AE246" s="1120">
        <v>66430</v>
      </c>
      <c r="AF246" s="1120">
        <v>6640</v>
      </c>
      <c r="AG246" s="1117" t="s">
        <v>625</v>
      </c>
      <c r="AH246" s="1121" t="s">
        <v>4766</v>
      </c>
      <c r="AI246" s="1122" t="s">
        <v>5499</v>
      </c>
      <c r="AJ246" s="1140"/>
    </row>
    <row r="247" spans="1:36" s="269" customFormat="1" ht="21.75" customHeight="1" outlineLevel="1">
      <c r="A247" s="1117" t="s">
        <v>5635</v>
      </c>
      <c r="B247" s="1117" t="s">
        <v>5636</v>
      </c>
      <c r="C247" s="1117" t="s">
        <v>2969</v>
      </c>
      <c r="D247" s="1117" t="s">
        <v>2969</v>
      </c>
      <c r="E247" s="1117" t="s">
        <v>5576</v>
      </c>
      <c r="F247" s="1117" t="s">
        <v>625</v>
      </c>
      <c r="G247" s="1117" t="s">
        <v>2685</v>
      </c>
      <c r="H247" s="1117" t="s">
        <v>5577</v>
      </c>
      <c r="I247" s="1117" t="s">
        <v>5578</v>
      </c>
      <c r="J247" s="1117" t="s">
        <v>4707</v>
      </c>
      <c r="K247" s="1117" t="s">
        <v>625</v>
      </c>
      <c r="L247" s="1117" t="s">
        <v>2869</v>
      </c>
      <c r="M247" s="1117" t="s">
        <v>5321</v>
      </c>
      <c r="N247" s="1117" t="s">
        <v>5579</v>
      </c>
      <c r="O247" s="1118">
        <v>165000</v>
      </c>
      <c r="P247" s="1118">
        <v>150000</v>
      </c>
      <c r="Q247" s="1118">
        <v>15000</v>
      </c>
      <c r="R247" s="1117" t="s">
        <v>78</v>
      </c>
      <c r="S247" s="1117" t="s">
        <v>4713</v>
      </c>
      <c r="T247" s="1117" t="s">
        <v>4729</v>
      </c>
      <c r="U247" s="1117" t="s">
        <v>625</v>
      </c>
      <c r="V247" s="1117" t="s">
        <v>4716</v>
      </c>
      <c r="W247" s="1117" t="s">
        <v>5107</v>
      </c>
      <c r="X247" s="1117" t="s">
        <v>5141</v>
      </c>
      <c r="Y247" s="1117" t="s">
        <v>5349</v>
      </c>
      <c r="Z247" s="1117" t="s">
        <v>5635</v>
      </c>
      <c r="AA247" s="1117" t="s">
        <v>5637</v>
      </c>
      <c r="AB247" s="1117" t="s">
        <v>625</v>
      </c>
      <c r="AC247" s="1119" t="s">
        <v>625</v>
      </c>
      <c r="AD247" s="1119" t="s">
        <v>625</v>
      </c>
      <c r="AE247" s="1120">
        <v>150000</v>
      </c>
      <c r="AF247" s="1120">
        <v>15000</v>
      </c>
      <c r="AG247" s="1117" t="s">
        <v>625</v>
      </c>
      <c r="AH247" s="1121" t="s">
        <v>4957</v>
      </c>
      <c r="AI247" s="1122" t="s">
        <v>5499</v>
      </c>
      <c r="AJ247" s="1140"/>
    </row>
    <row r="248" spans="1:36" s="269" customFormat="1" ht="21.75" customHeight="1" outlineLevel="1">
      <c r="A248" s="1117" t="s">
        <v>5635</v>
      </c>
      <c r="B248" s="1117" t="s">
        <v>5638</v>
      </c>
      <c r="C248" s="1117" t="s">
        <v>2969</v>
      </c>
      <c r="D248" s="1117" t="s">
        <v>2969</v>
      </c>
      <c r="E248" s="1117" t="s">
        <v>5576</v>
      </c>
      <c r="F248" s="1117" t="s">
        <v>625</v>
      </c>
      <c r="G248" s="1117" t="s">
        <v>2685</v>
      </c>
      <c r="H248" s="1117" t="s">
        <v>5577</v>
      </c>
      <c r="I248" s="1117" t="s">
        <v>5578</v>
      </c>
      <c r="J248" s="1117" t="s">
        <v>4707</v>
      </c>
      <c r="K248" s="1117" t="s">
        <v>625</v>
      </c>
      <c r="L248" s="1117" t="s">
        <v>2869</v>
      </c>
      <c r="M248" s="1117" t="s">
        <v>5321</v>
      </c>
      <c r="N248" s="1117" t="s">
        <v>5579</v>
      </c>
      <c r="O248" s="1118">
        <v>165000</v>
      </c>
      <c r="P248" s="1118">
        <v>150000</v>
      </c>
      <c r="Q248" s="1118">
        <v>15000</v>
      </c>
      <c r="R248" s="1117" t="s">
        <v>78</v>
      </c>
      <c r="S248" s="1117" t="s">
        <v>4713</v>
      </c>
      <c r="T248" s="1117" t="s">
        <v>4729</v>
      </c>
      <c r="U248" s="1117" t="s">
        <v>625</v>
      </c>
      <c r="V248" s="1117" t="s">
        <v>4716</v>
      </c>
      <c r="W248" s="1117" t="s">
        <v>5107</v>
      </c>
      <c r="X248" s="1117" t="s">
        <v>5141</v>
      </c>
      <c r="Y248" s="1117" t="s">
        <v>5349</v>
      </c>
      <c r="Z248" s="1117" t="s">
        <v>5635</v>
      </c>
      <c r="AA248" s="1117" t="s">
        <v>5639</v>
      </c>
      <c r="AB248" s="1117" t="s">
        <v>625</v>
      </c>
      <c r="AC248" s="1119" t="s">
        <v>625</v>
      </c>
      <c r="AD248" s="1119" t="s">
        <v>625</v>
      </c>
      <c r="AE248" s="1120">
        <v>150000</v>
      </c>
      <c r="AF248" s="1120">
        <v>15000</v>
      </c>
      <c r="AG248" s="1117" t="s">
        <v>625</v>
      </c>
      <c r="AH248" s="1121" t="s">
        <v>4957</v>
      </c>
      <c r="AI248" s="1122" t="s">
        <v>5499</v>
      </c>
      <c r="AJ248" s="1140"/>
    </row>
    <row r="249" spans="1:36" s="269" customFormat="1" ht="21.75" customHeight="1" outlineLevel="1">
      <c r="A249" s="1117" t="s">
        <v>5640</v>
      </c>
      <c r="B249" s="1117" t="s">
        <v>5641</v>
      </c>
      <c r="C249" s="1117" t="s">
        <v>5640</v>
      </c>
      <c r="D249" s="1117" t="s">
        <v>5640</v>
      </c>
      <c r="E249" s="1117" t="s">
        <v>5565</v>
      </c>
      <c r="F249" s="1117" t="s">
        <v>625</v>
      </c>
      <c r="G249" s="1117" t="s">
        <v>5566</v>
      </c>
      <c r="H249" s="1117" t="s">
        <v>5567</v>
      </c>
      <c r="I249" s="1117" t="s">
        <v>5568</v>
      </c>
      <c r="J249" s="1117" t="s">
        <v>4707</v>
      </c>
      <c r="K249" s="1117" t="s">
        <v>625</v>
      </c>
      <c r="L249" s="1117" t="s">
        <v>4980</v>
      </c>
      <c r="M249" s="1117" t="s">
        <v>5321</v>
      </c>
      <c r="N249" s="1117" t="s">
        <v>4757</v>
      </c>
      <c r="O249" s="1118">
        <v>165000</v>
      </c>
      <c r="P249" s="1118">
        <v>150000</v>
      </c>
      <c r="Q249" s="1118">
        <v>15000</v>
      </c>
      <c r="R249" s="1117" t="s">
        <v>78</v>
      </c>
      <c r="S249" s="1117" t="s">
        <v>4713</v>
      </c>
      <c r="T249" s="1117" t="s">
        <v>4729</v>
      </c>
      <c r="U249" s="1117" t="s">
        <v>5569</v>
      </c>
      <c r="V249" s="1117" t="s">
        <v>4716</v>
      </c>
      <c r="W249" s="1117" t="s">
        <v>5570</v>
      </c>
      <c r="X249" s="1117" t="s">
        <v>5141</v>
      </c>
      <c r="Y249" s="1117" t="s">
        <v>625</v>
      </c>
      <c r="Z249" s="1117" t="s">
        <v>5640</v>
      </c>
      <c r="AA249" s="1117" t="s">
        <v>5642</v>
      </c>
      <c r="AB249" s="1117" t="s">
        <v>625</v>
      </c>
      <c r="AC249" s="1119" t="s">
        <v>625</v>
      </c>
      <c r="AD249" s="1119" t="s">
        <v>625</v>
      </c>
      <c r="AE249" s="1120">
        <v>150000</v>
      </c>
      <c r="AF249" s="1120">
        <v>15000</v>
      </c>
      <c r="AG249" s="1117" t="s">
        <v>625</v>
      </c>
      <c r="AH249" s="1121" t="s">
        <v>4766</v>
      </c>
      <c r="AI249" s="1122" t="s">
        <v>5499</v>
      </c>
      <c r="AJ249" s="1140"/>
    </row>
    <row r="250" spans="1:36" s="269" customFormat="1" ht="21.75" customHeight="1" outlineLevel="1">
      <c r="A250" s="1117" t="s">
        <v>89</v>
      </c>
      <c r="B250" s="1117" t="s">
        <v>5643</v>
      </c>
      <c r="C250" s="1117" t="s">
        <v>5644</v>
      </c>
      <c r="D250" s="1117" t="s">
        <v>5644</v>
      </c>
      <c r="E250" s="1117" t="s">
        <v>4814</v>
      </c>
      <c r="F250" s="1117" t="s">
        <v>625</v>
      </c>
      <c r="G250" s="1117" t="s">
        <v>80</v>
      </c>
      <c r="H250" s="1117" t="s">
        <v>4815</v>
      </c>
      <c r="I250" s="1117" t="s">
        <v>4816</v>
      </c>
      <c r="J250" s="1117" t="s">
        <v>4707</v>
      </c>
      <c r="K250" s="1117" t="s">
        <v>625</v>
      </c>
      <c r="L250" s="1117" t="s">
        <v>2869</v>
      </c>
      <c r="M250" s="1117" t="s">
        <v>5321</v>
      </c>
      <c r="N250" s="1117" t="s">
        <v>4817</v>
      </c>
      <c r="O250" s="1118">
        <v>97572</v>
      </c>
      <c r="P250" s="1118">
        <v>88702</v>
      </c>
      <c r="Q250" s="1118">
        <v>8870</v>
      </c>
      <c r="R250" s="1117" t="s">
        <v>78</v>
      </c>
      <c r="S250" s="1117" t="s">
        <v>4713</v>
      </c>
      <c r="T250" s="1117" t="s">
        <v>4818</v>
      </c>
      <c r="U250" s="1117" t="s">
        <v>5645</v>
      </c>
      <c r="V250" s="1117" t="s">
        <v>4716</v>
      </c>
      <c r="W250" s="1117" t="s">
        <v>625</v>
      </c>
      <c r="X250" s="1117" t="s">
        <v>625</v>
      </c>
      <c r="Y250" s="1117" t="s">
        <v>625</v>
      </c>
      <c r="Z250" s="1117" t="s">
        <v>625</v>
      </c>
      <c r="AA250" s="1117" t="s">
        <v>90</v>
      </c>
      <c r="AB250" s="1117" t="s">
        <v>625</v>
      </c>
      <c r="AC250" s="1119" t="s">
        <v>625</v>
      </c>
      <c r="AD250" s="1119">
        <v>602500</v>
      </c>
      <c r="AE250" s="1120" t="s">
        <v>625</v>
      </c>
      <c r="AF250" s="1120"/>
      <c r="AG250" s="1117"/>
      <c r="AH250" s="1121" t="s">
        <v>4766</v>
      </c>
      <c r="AI250" s="1122" t="s">
        <v>5499</v>
      </c>
      <c r="AJ250" s="1140" t="s">
        <v>5646</v>
      </c>
    </row>
    <row r="251" spans="1:36" s="269" customFormat="1" ht="21.75" customHeight="1" outlineLevel="1">
      <c r="A251" s="1117" t="s">
        <v>2984</v>
      </c>
      <c r="B251" s="1117" t="s">
        <v>5647</v>
      </c>
      <c r="C251" s="1117" t="s">
        <v>2984</v>
      </c>
      <c r="D251" s="1117" t="s">
        <v>2984</v>
      </c>
      <c r="E251" s="1117" t="s">
        <v>5576</v>
      </c>
      <c r="F251" s="1117" t="s">
        <v>625</v>
      </c>
      <c r="G251" s="1117" t="s">
        <v>2685</v>
      </c>
      <c r="H251" s="1117" t="s">
        <v>5577</v>
      </c>
      <c r="I251" s="1117" t="s">
        <v>5578</v>
      </c>
      <c r="J251" s="1117" t="s">
        <v>4707</v>
      </c>
      <c r="K251" s="1117" t="s">
        <v>625</v>
      </c>
      <c r="L251" s="1117" t="s">
        <v>2869</v>
      </c>
      <c r="M251" s="1117" t="s">
        <v>5321</v>
      </c>
      <c r="N251" s="1117" t="s">
        <v>5579</v>
      </c>
      <c r="O251" s="1118">
        <v>220000</v>
      </c>
      <c r="P251" s="1118">
        <v>200000</v>
      </c>
      <c r="Q251" s="1118">
        <v>20000</v>
      </c>
      <c r="R251" s="1117" t="s">
        <v>78</v>
      </c>
      <c r="S251" s="1117" t="s">
        <v>4713</v>
      </c>
      <c r="T251" s="1117" t="s">
        <v>4729</v>
      </c>
      <c r="U251" s="1117" t="s">
        <v>625</v>
      </c>
      <c r="V251" s="1117" t="s">
        <v>4716</v>
      </c>
      <c r="W251" s="1117" t="s">
        <v>5107</v>
      </c>
      <c r="X251" s="1117" t="s">
        <v>5141</v>
      </c>
      <c r="Y251" s="1117" t="s">
        <v>5349</v>
      </c>
      <c r="Z251" s="1117" t="s">
        <v>2984</v>
      </c>
      <c r="AA251" s="1117" t="s">
        <v>5648</v>
      </c>
      <c r="AB251" s="1117" t="s">
        <v>625</v>
      </c>
      <c r="AC251" s="1119" t="s">
        <v>625</v>
      </c>
      <c r="AD251" s="1119">
        <v>602500</v>
      </c>
      <c r="AE251" s="1120" t="s">
        <v>625</v>
      </c>
      <c r="AF251" s="1120"/>
      <c r="AG251" s="1117"/>
      <c r="AH251" s="1121" t="s">
        <v>4957</v>
      </c>
      <c r="AI251" s="1122" t="s">
        <v>5499</v>
      </c>
      <c r="AJ251" s="1140"/>
    </row>
    <row r="252" spans="1:36" s="269" customFormat="1" ht="21.75" customHeight="1" outlineLevel="1">
      <c r="A252" s="1117" t="s">
        <v>2984</v>
      </c>
      <c r="B252" s="1117" t="s">
        <v>5649</v>
      </c>
      <c r="C252" s="1117" t="s">
        <v>2984</v>
      </c>
      <c r="D252" s="1117" t="s">
        <v>2984</v>
      </c>
      <c r="E252" s="1117" t="s">
        <v>5576</v>
      </c>
      <c r="F252" s="1117" t="s">
        <v>625</v>
      </c>
      <c r="G252" s="1117" t="s">
        <v>2685</v>
      </c>
      <c r="H252" s="1117" t="s">
        <v>5577</v>
      </c>
      <c r="I252" s="1117" t="s">
        <v>5578</v>
      </c>
      <c r="J252" s="1117" t="s">
        <v>4707</v>
      </c>
      <c r="K252" s="1117" t="s">
        <v>625</v>
      </c>
      <c r="L252" s="1117" t="s">
        <v>2869</v>
      </c>
      <c r="M252" s="1117" t="s">
        <v>5321</v>
      </c>
      <c r="N252" s="1117" t="s">
        <v>5579</v>
      </c>
      <c r="O252" s="1118">
        <v>220000</v>
      </c>
      <c r="P252" s="1118">
        <v>200000</v>
      </c>
      <c r="Q252" s="1118">
        <v>20000</v>
      </c>
      <c r="R252" s="1117" t="s">
        <v>78</v>
      </c>
      <c r="S252" s="1117" t="s">
        <v>4713</v>
      </c>
      <c r="T252" s="1117" t="s">
        <v>4729</v>
      </c>
      <c r="U252" s="1117" t="s">
        <v>625</v>
      </c>
      <c r="V252" s="1117" t="s">
        <v>4716</v>
      </c>
      <c r="W252" s="1117" t="s">
        <v>5107</v>
      </c>
      <c r="X252" s="1117" t="s">
        <v>5141</v>
      </c>
      <c r="Y252" s="1117" t="s">
        <v>5349</v>
      </c>
      <c r="Z252" s="1117" t="s">
        <v>2984</v>
      </c>
      <c r="AA252" s="1117" t="s">
        <v>5650</v>
      </c>
      <c r="AB252" s="1117" t="s">
        <v>625</v>
      </c>
      <c r="AC252" s="1119" t="s">
        <v>625</v>
      </c>
      <c r="AD252" s="1119">
        <v>1210</v>
      </c>
      <c r="AE252" s="1120" t="s">
        <v>625</v>
      </c>
      <c r="AF252" s="1120"/>
      <c r="AG252" s="1117"/>
      <c r="AH252" s="1121" t="s">
        <v>4957</v>
      </c>
      <c r="AI252" s="1122" t="s">
        <v>5499</v>
      </c>
      <c r="AJ252" s="1140"/>
    </row>
    <row r="253" spans="1:36" s="269" customFormat="1" ht="21.75" customHeight="1" outlineLevel="1">
      <c r="A253" s="1117" t="s">
        <v>2984</v>
      </c>
      <c r="B253" s="1117" t="s">
        <v>5651</v>
      </c>
      <c r="C253" s="1117" t="s">
        <v>2984</v>
      </c>
      <c r="D253" s="1117" t="s">
        <v>2984</v>
      </c>
      <c r="E253" s="1117" t="s">
        <v>5027</v>
      </c>
      <c r="F253" s="1117" t="s">
        <v>625</v>
      </c>
      <c r="G253" s="1117" t="s">
        <v>5028</v>
      </c>
      <c r="H253" s="1117" t="s">
        <v>5029</v>
      </c>
      <c r="I253" s="1117" t="s">
        <v>5030</v>
      </c>
      <c r="J253" s="1117" t="s">
        <v>4707</v>
      </c>
      <c r="K253" s="1117" t="s">
        <v>625</v>
      </c>
      <c r="L253" s="1117" t="s">
        <v>4874</v>
      </c>
      <c r="M253" s="1117" t="s">
        <v>3099</v>
      </c>
      <c r="N253" s="1117" t="s">
        <v>4708</v>
      </c>
      <c r="O253" s="1118">
        <v>262900</v>
      </c>
      <c r="P253" s="1118">
        <v>239000</v>
      </c>
      <c r="Q253" s="1118">
        <v>23900</v>
      </c>
      <c r="R253" s="1117" t="s">
        <v>78</v>
      </c>
      <c r="S253" s="1117" t="s">
        <v>4713</v>
      </c>
      <c r="T253" s="1117" t="s">
        <v>4729</v>
      </c>
      <c r="U253" s="1117" t="s">
        <v>5652</v>
      </c>
      <c r="V253" s="1117" t="s">
        <v>4716</v>
      </c>
      <c r="W253" s="1117" t="s">
        <v>5032</v>
      </c>
      <c r="X253" s="1117" t="s">
        <v>4761</v>
      </c>
      <c r="Y253" s="1117" t="s">
        <v>4762</v>
      </c>
      <c r="Z253" s="1117" t="s">
        <v>2984</v>
      </c>
      <c r="AA253" s="1117" t="s">
        <v>5033</v>
      </c>
      <c r="AB253" s="1117" t="s">
        <v>625</v>
      </c>
      <c r="AC253" s="1119" t="s">
        <v>625</v>
      </c>
      <c r="AD253" s="1119">
        <v>-1210</v>
      </c>
      <c r="AE253" s="1120" t="s">
        <v>625</v>
      </c>
      <c r="AF253" s="1120"/>
      <c r="AG253" s="1117"/>
      <c r="AH253" s="1121" t="s">
        <v>4766</v>
      </c>
      <c r="AI253" s="1122" t="s">
        <v>5499</v>
      </c>
      <c r="AJ253" s="1140" t="s">
        <v>5093</v>
      </c>
    </row>
    <row r="254" spans="1:36" s="269" customFormat="1" ht="21.75" customHeight="1" outlineLevel="1">
      <c r="A254" s="1117" t="s">
        <v>5644</v>
      </c>
      <c r="B254" s="1117" t="s">
        <v>5653</v>
      </c>
      <c r="C254" s="1117" t="s">
        <v>5644</v>
      </c>
      <c r="D254" s="1117" t="s">
        <v>5644</v>
      </c>
      <c r="E254" s="1117" t="s">
        <v>5468</v>
      </c>
      <c r="F254" s="1117" t="s">
        <v>625</v>
      </c>
      <c r="G254" s="1117" t="s">
        <v>5469</v>
      </c>
      <c r="H254" s="1117" t="s">
        <v>5594</v>
      </c>
      <c r="I254" s="1117" t="s">
        <v>5471</v>
      </c>
      <c r="J254" s="1117" t="s">
        <v>4707</v>
      </c>
      <c r="K254" s="1117" t="s">
        <v>625</v>
      </c>
      <c r="L254" s="1117" t="s">
        <v>2869</v>
      </c>
      <c r="M254" s="1117" t="s">
        <v>5321</v>
      </c>
      <c r="N254" s="1117" t="s">
        <v>5177</v>
      </c>
      <c r="O254" s="1118">
        <v>330000</v>
      </c>
      <c r="P254" s="1118">
        <v>300000</v>
      </c>
      <c r="Q254" s="1118">
        <v>30000</v>
      </c>
      <c r="R254" s="1117" t="s">
        <v>78</v>
      </c>
      <c r="S254" s="1117" t="s">
        <v>4713</v>
      </c>
      <c r="T254" s="1117" t="s">
        <v>4758</v>
      </c>
      <c r="U254" s="1117" t="s">
        <v>625</v>
      </c>
      <c r="V254" s="1117" t="s">
        <v>4716</v>
      </c>
      <c r="W254" s="1117" t="s">
        <v>5472</v>
      </c>
      <c r="X254" s="1117" t="s">
        <v>5473</v>
      </c>
      <c r="Y254" s="1117" t="s">
        <v>5141</v>
      </c>
      <c r="Z254" s="1117" t="s">
        <v>5644</v>
      </c>
      <c r="AA254" s="1117" t="s">
        <v>5654</v>
      </c>
      <c r="AB254" s="1117" t="s">
        <v>625</v>
      </c>
      <c r="AC254" s="1119" t="s">
        <v>625</v>
      </c>
      <c r="AD254" s="1119">
        <v>1210</v>
      </c>
      <c r="AE254" s="1120" t="s">
        <v>625</v>
      </c>
      <c r="AF254" s="1120"/>
      <c r="AG254" s="1117"/>
      <c r="AH254" s="1121" t="s">
        <v>4766</v>
      </c>
      <c r="AI254" s="1122" t="s">
        <v>5499</v>
      </c>
      <c r="AJ254" s="1140"/>
    </row>
    <row r="255" spans="1:36" s="269" customFormat="1" ht="21.75" customHeight="1" outlineLevel="1">
      <c r="A255" s="1117" t="s">
        <v>123</v>
      </c>
      <c r="B255" s="1117" t="s">
        <v>5655</v>
      </c>
      <c r="C255" s="1117" t="s">
        <v>123</v>
      </c>
      <c r="D255" s="1117" t="s">
        <v>123</v>
      </c>
      <c r="E255" s="1117" t="s">
        <v>5292</v>
      </c>
      <c r="F255" s="1117" t="s">
        <v>625</v>
      </c>
      <c r="G255" s="1117" t="s">
        <v>115</v>
      </c>
      <c r="H255" s="1117" t="s">
        <v>5293</v>
      </c>
      <c r="I255" s="1117" t="s">
        <v>5294</v>
      </c>
      <c r="J255" s="1117" t="s">
        <v>4707</v>
      </c>
      <c r="K255" s="1117" t="s">
        <v>625</v>
      </c>
      <c r="L255" s="1117" t="s">
        <v>2869</v>
      </c>
      <c r="M255" s="1117" t="s">
        <v>5321</v>
      </c>
      <c r="N255" s="1117" t="s">
        <v>4757</v>
      </c>
      <c r="O255" s="1118">
        <v>23975600</v>
      </c>
      <c r="P255" s="1118">
        <v>21796000</v>
      </c>
      <c r="Q255" s="1118">
        <v>2179600</v>
      </c>
      <c r="R255" s="1117" t="s">
        <v>78</v>
      </c>
      <c r="S255" s="1117" t="s">
        <v>4713</v>
      </c>
      <c r="T255" s="1117" t="s">
        <v>4729</v>
      </c>
      <c r="U255" s="1117" t="s">
        <v>625</v>
      </c>
      <c r="V255" s="1117" t="s">
        <v>4716</v>
      </c>
      <c r="W255" s="1117" t="s">
        <v>5295</v>
      </c>
      <c r="X255" s="1117" t="s">
        <v>5141</v>
      </c>
      <c r="Y255" s="1117" t="s">
        <v>625</v>
      </c>
      <c r="Z255" s="1117" t="s">
        <v>123</v>
      </c>
      <c r="AA255" s="1117" t="s">
        <v>5508</v>
      </c>
      <c r="AB255" s="1117" t="s">
        <v>625</v>
      </c>
      <c r="AC255" s="1119" t="s">
        <v>625</v>
      </c>
      <c r="AD255" s="1119">
        <v>37260</v>
      </c>
      <c r="AE255" s="1120" t="s">
        <v>625</v>
      </c>
      <c r="AF255" s="1120"/>
      <c r="AG255" s="1117"/>
      <c r="AH255" s="1121" t="s">
        <v>4957</v>
      </c>
      <c r="AI255" s="1122" t="s">
        <v>5499</v>
      </c>
      <c r="AJ255" s="1140"/>
    </row>
    <row r="256" spans="1:36" s="269" customFormat="1" ht="21.75" customHeight="1" outlineLevel="1">
      <c r="A256" s="1117" t="s">
        <v>123</v>
      </c>
      <c r="B256" s="1117" t="s">
        <v>5656</v>
      </c>
      <c r="C256" s="1117" t="s">
        <v>123</v>
      </c>
      <c r="D256" s="1117" t="s">
        <v>123</v>
      </c>
      <c r="E256" s="1117" t="s">
        <v>5027</v>
      </c>
      <c r="F256" s="1117" t="s">
        <v>625</v>
      </c>
      <c r="G256" s="1117" t="s">
        <v>5028</v>
      </c>
      <c r="H256" s="1117" t="s">
        <v>5029</v>
      </c>
      <c r="I256" s="1117" t="s">
        <v>5030</v>
      </c>
      <c r="J256" s="1117" t="s">
        <v>4707</v>
      </c>
      <c r="K256" s="1117" t="s">
        <v>625</v>
      </c>
      <c r="L256" s="1117" t="s">
        <v>4874</v>
      </c>
      <c r="M256" s="1117" t="s">
        <v>3099</v>
      </c>
      <c r="N256" s="1117" t="s">
        <v>4708</v>
      </c>
      <c r="O256" s="1118">
        <v>-262900</v>
      </c>
      <c r="P256" s="1118">
        <v>-239000</v>
      </c>
      <c r="Q256" s="1118">
        <v>-23900</v>
      </c>
      <c r="R256" s="1117" t="s">
        <v>4735</v>
      </c>
      <c r="S256" s="1117" t="s">
        <v>4736</v>
      </c>
      <c r="T256" s="1117" t="s">
        <v>4729</v>
      </c>
      <c r="U256" s="1117" t="s">
        <v>5657</v>
      </c>
      <c r="V256" s="1117" t="s">
        <v>4716</v>
      </c>
      <c r="W256" s="1117" t="s">
        <v>5032</v>
      </c>
      <c r="X256" s="1117" t="s">
        <v>4761</v>
      </c>
      <c r="Y256" s="1117" t="s">
        <v>4762</v>
      </c>
      <c r="Z256" s="1117" t="s">
        <v>123</v>
      </c>
      <c r="AA256" s="1117" t="s">
        <v>5033</v>
      </c>
      <c r="AB256" s="1117"/>
      <c r="AC256" s="1119"/>
      <c r="AD256" s="1119"/>
      <c r="AE256" s="1120"/>
      <c r="AF256" s="1120"/>
      <c r="AG256" s="1117"/>
      <c r="AH256" s="1121" t="s">
        <v>4766</v>
      </c>
      <c r="AI256" s="1122" t="s">
        <v>5499</v>
      </c>
      <c r="AJ256" s="1140" t="s">
        <v>5093</v>
      </c>
    </row>
    <row r="257" spans="1:36" s="269" customFormat="1" ht="21.75" customHeight="1" outlineLevel="1">
      <c r="A257" s="1117" t="s">
        <v>5544</v>
      </c>
      <c r="B257" s="1117" t="s">
        <v>5658</v>
      </c>
      <c r="C257" s="1117" t="s">
        <v>5546</v>
      </c>
      <c r="D257" s="1117" t="s">
        <v>5546</v>
      </c>
      <c r="E257" s="1117" t="s">
        <v>5547</v>
      </c>
      <c r="F257" s="1117" t="s">
        <v>625</v>
      </c>
      <c r="G257" s="1117" t="s">
        <v>5548</v>
      </c>
      <c r="H257" s="1117" t="s">
        <v>5549</v>
      </c>
      <c r="I257" s="1117" t="s">
        <v>625</v>
      </c>
      <c r="J257" s="1117" t="s">
        <v>4707</v>
      </c>
      <c r="K257" s="1117" t="s">
        <v>625</v>
      </c>
      <c r="L257" s="1117" t="s">
        <v>2869</v>
      </c>
      <c r="M257" s="1117" t="s">
        <v>5321</v>
      </c>
      <c r="N257" s="1117" t="s">
        <v>5659</v>
      </c>
      <c r="O257" s="1118">
        <v>1210</v>
      </c>
      <c r="P257" s="1118">
        <v>1210</v>
      </c>
      <c r="Q257" s="1118"/>
      <c r="R257" s="1117" t="s">
        <v>4736</v>
      </c>
      <c r="S257" s="1117" t="s">
        <v>4729</v>
      </c>
      <c r="T257" s="1117" t="s">
        <v>5660</v>
      </c>
      <c r="U257" s="1117" t="s">
        <v>4716</v>
      </c>
      <c r="V257" s="1117" t="s">
        <v>5551</v>
      </c>
      <c r="W257" s="1117" t="s">
        <v>5141</v>
      </c>
      <c r="X257" s="1117" t="s">
        <v>625</v>
      </c>
      <c r="Y257" s="1117" t="s">
        <v>5544</v>
      </c>
      <c r="Z257" s="1117" t="s">
        <v>5661</v>
      </c>
      <c r="AA257" s="1117" t="str">
        <f>Z257</f>
        <v>일반관리비 외</v>
      </c>
      <c r="AB257" s="1117"/>
      <c r="AC257" s="1119"/>
      <c r="AD257" s="1119"/>
      <c r="AE257" s="1120"/>
      <c r="AF257" s="1120"/>
      <c r="AG257" s="1117"/>
      <c r="AH257" s="1121" t="s">
        <v>5662</v>
      </c>
      <c r="AI257" s="1122" t="s">
        <v>5499</v>
      </c>
      <c r="AJ257" s="1140"/>
    </row>
    <row r="258" spans="1:36" s="269" customFormat="1" ht="21.75" customHeight="1" outlineLevel="1">
      <c r="A258" s="1117" t="s">
        <v>5544</v>
      </c>
      <c r="B258" s="1117" t="s">
        <v>5663</v>
      </c>
      <c r="C258" s="1117" t="s">
        <v>5546</v>
      </c>
      <c r="D258" s="1117" t="s">
        <v>5546</v>
      </c>
      <c r="E258" s="1117" t="s">
        <v>5547</v>
      </c>
      <c r="F258" s="1117" t="s">
        <v>625</v>
      </c>
      <c r="G258" s="1117" t="s">
        <v>5548</v>
      </c>
      <c r="H258" s="1117" t="s">
        <v>5549</v>
      </c>
      <c r="I258" s="1117" t="s">
        <v>625</v>
      </c>
      <c r="J258" s="1117" t="s">
        <v>4707</v>
      </c>
      <c r="K258" s="1117" t="s">
        <v>625</v>
      </c>
      <c r="L258" s="1117" t="s">
        <v>4874</v>
      </c>
      <c r="M258" s="1117" t="s">
        <v>5321</v>
      </c>
      <c r="N258" s="1117" t="s">
        <v>5659</v>
      </c>
      <c r="O258" s="1118">
        <v>-1210</v>
      </c>
      <c r="P258" s="1118">
        <v>-1210</v>
      </c>
      <c r="Q258" s="1118"/>
      <c r="R258" s="1117" t="s">
        <v>4736</v>
      </c>
      <c r="S258" s="1117" t="s">
        <v>4729</v>
      </c>
      <c r="T258" s="1117" t="s">
        <v>5660</v>
      </c>
      <c r="U258" s="1117" t="s">
        <v>4716</v>
      </c>
      <c r="V258" s="1117" t="s">
        <v>5551</v>
      </c>
      <c r="W258" s="1117" t="s">
        <v>5141</v>
      </c>
      <c r="X258" s="1117" t="s">
        <v>625</v>
      </c>
      <c r="Y258" s="1117" t="s">
        <v>5544</v>
      </c>
      <c r="Z258" s="1117" t="s">
        <v>5661</v>
      </c>
      <c r="AA258" s="1117" t="str">
        <f>Z258</f>
        <v>일반관리비 외</v>
      </c>
      <c r="AB258" s="1117"/>
      <c r="AC258" s="1119"/>
      <c r="AD258" s="1119"/>
      <c r="AE258" s="1120"/>
      <c r="AF258" s="1120"/>
      <c r="AG258" s="1117"/>
      <c r="AH258" s="1121" t="s">
        <v>5662</v>
      </c>
      <c r="AI258" s="1122" t="s">
        <v>5499</v>
      </c>
      <c r="AJ258" s="1140"/>
    </row>
    <row r="259" spans="1:36" s="269" customFormat="1" ht="21.75" customHeight="1" outlineLevel="1">
      <c r="A259" s="1117" t="s">
        <v>5544</v>
      </c>
      <c r="B259" s="1117" t="s">
        <v>5664</v>
      </c>
      <c r="C259" s="1117" t="s">
        <v>5555</v>
      </c>
      <c r="D259" s="1117" t="s">
        <v>5555</v>
      </c>
      <c r="E259" s="1117" t="s">
        <v>5547</v>
      </c>
      <c r="F259" s="1117" t="s">
        <v>625</v>
      </c>
      <c r="G259" s="1117" t="s">
        <v>5548</v>
      </c>
      <c r="H259" s="1117" t="s">
        <v>5549</v>
      </c>
      <c r="I259" s="1117" t="s">
        <v>625</v>
      </c>
      <c r="J259" s="1117" t="s">
        <v>4707</v>
      </c>
      <c r="K259" s="1117" t="s">
        <v>625</v>
      </c>
      <c r="L259" s="1117" t="s">
        <v>4874</v>
      </c>
      <c r="M259" s="1117" t="s">
        <v>5321</v>
      </c>
      <c r="N259" s="1117" t="s">
        <v>5659</v>
      </c>
      <c r="O259" s="1118">
        <v>1210</v>
      </c>
      <c r="P259" s="1118">
        <v>1210</v>
      </c>
      <c r="Q259" s="1118"/>
      <c r="R259" s="1117" t="s">
        <v>4713</v>
      </c>
      <c r="S259" s="1117" t="s">
        <v>4729</v>
      </c>
      <c r="T259" s="1117" t="s">
        <v>5556</v>
      </c>
      <c r="U259" s="1117" t="s">
        <v>4716</v>
      </c>
      <c r="V259" s="1117" t="s">
        <v>5551</v>
      </c>
      <c r="W259" s="1117" t="s">
        <v>5141</v>
      </c>
      <c r="X259" s="1117" t="s">
        <v>625</v>
      </c>
      <c r="Y259" s="1117" t="s">
        <v>5544</v>
      </c>
      <c r="Z259" s="1117" t="s">
        <v>5661</v>
      </c>
      <c r="AA259" s="1117" t="str">
        <f>Z259</f>
        <v>일반관리비 외</v>
      </c>
      <c r="AB259" s="1117"/>
      <c r="AC259" s="1119"/>
      <c r="AD259" s="1119"/>
      <c r="AE259" s="1120"/>
      <c r="AF259" s="1120"/>
      <c r="AG259" s="1117"/>
      <c r="AH259" s="1121" t="s">
        <v>5494</v>
      </c>
      <c r="AI259" s="1122" t="s">
        <v>5499</v>
      </c>
      <c r="AJ259" s="1140"/>
    </row>
    <row r="260" spans="1:36" s="269" customFormat="1" ht="21.75" customHeight="1" outlineLevel="1">
      <c r="A260" s="1117" t="s">
        <v>2966</v>
      </c>
      <c r="B260" s="1117" t="s">
        <v>5665</v>
      </c>
      <c r="C260" s="1117" t="s">
        <v>2966</v>
      </c>
      <c r="D260" s="1117" t="s">
        <v>2966</v>
      </c>
      <c r="E260" s="1117" t="s">
        <v>5547</v>
      </c>
      <c r="F260" s="1117" t="s">
        <v>625</v>
      </c>
      <c r="G260" s="1117" t="s">
        <v>5548</v>
      </c>
      <c r="H260" s="1117" t="s">
        <v>5549</v>
      </c>
      <c r="I260" s="1117" t="s">
        <v>625</v>
      </c>
      <c r="J260" s="1117" t="s">
        <v>4707</v>
      </c>
      <c r="K260" s="1117" t="s">
        <v>625</v>
      </c>
      <c r="L260" s="1117" t="s">
        <v>2869</v>
      </c>
      <c r="M260" s="1117" t="s">
        <v>5321</v>
      </c>
      <c r="N260" s="1117" t="s">
        <v>5634</v>
      </c>
      <c r="O260" s="1118">
        <v>37260</v>
      </c>
      <c r="P260" s="1118">
        <v>37260</v>
      </c>
      <c r="Q260" s="1118"/>
      <c r="R260" s="1117" t="s">
        <v>4713</v>
      </c>
      <c r="S260" s="1117" t="s">
        <v>4729</v>
      </c>
      <c r="T260" s="1117" t="s">
        <v>5556</v>
      </c>
      <c r="U260" s="1117" t="s">
        <v>4716</v>
      </c>
      <c r="V260" s="1117" t="s">
        <v>5551</v>
      </c>
      <c r="W260" s="1117" t="s">
        <v>5141</v>
      </c>
      <c r="X260" s="1117" t="s">
        <v>625</v>
      </c>
      <c r="Y260" s="1117" t="s">
        <v>2966</v>
      </c>
      <c r="Z260" s="1117" t="s">
        <v>5661</v>
      </c>
      <c r="AA260" s="1117" t="str">
        <f>Z260</f>
        <v>일반관리비 외</v>
      </c>
      <c r="AB260" s="1117"/>
      <c r="AC260" s="1119"/>
      <c r="AD260" s="1119"/>
      <c r="AE260" s="1120"/>
      <c r="AF260" s="1120"/>
      <c r="AG260" s="1117"/>
      <c r="AH260" s="1121" t="s">
        <v>5494</v>
      </c>
      <c r="AI260" s="1122" t="s">
        <v>5499</v>
      </c>
      <c r="AJ260" s="1140"/>
    </row>
    <row r="261" spans="1:36" s="269" customFormat="1" ht="21.75" customHeight="1" outlineLevel="1">
      <c r="A261" s="1117" t="s">
        <v>123</v>
      </c>
      <c r="B261" s="1117" t="s">
        <v>5666</v>
      </c>
      <c r="C261" s="1117" t="s">
        <v>5667</v>
      </c>
      <c r="D261" s="1117" t="s">
        <v>5667</v>
      </c>
      <c r="E261" s="1117" t="s">
        <v>5576</v>
      </c>
      <c r="F261" s="1117" t="s">
        <v>625</v>
      </c>
      <c r="G261" s="1117" t="s">
        <v>2685</v>
      </c>
      <c r="H261" s="1117" t="s">
        <v>5577</v>
      </c>
      <c r="I261" s="1117" t="s">
        <v>5578</v>
      </c>
      <c r="J261" s="1117" t="s">
        <v>4707</v>
      </c>
      <c r="K261" s="1117" t="s">
        <v>625</v>
      </c>
      <c r="L261" s="1117" t="s">
        <v>5668</v>
      </c>
      <c r="M261" s="1117" t="s">
        <v>5321</v>
      </c>
      <c r="N261" s="1117" t="s">
        <v>5579</v>
      </c>
      <c r="O261" s="1118">
        <v>165000</v>
      </c>
      <c r="P261" s="1118">
        <v>150000</v>
      </c>
      <c r="Q261" s="1118">
        <v>15000</v>
      </c>
      <c r="R261" s="1117" t="s">
        <v>78</v>
      </c>
      <c r="S261" s="1117" t="s">
        <v>4713</v>
      </c>
      <c r="T261" s="1117" t="s">
        <v>4729</v>
      </c>
      <c r="U261" s="1117" t="s">
        <v>625</v>
      </c>
      <c r="V261" s="1117" t="s">
        <v>4716</v>
      </c>
      <c r="W261" s="1117" t="s">
        <v>5107</v>
      </c>
      <c r="X261" s="1117" t="s">
        <v>5141</v>
      </c>
      <c r="Y261" s="1117" t="s">
        <v>5349</v>
      </c>
      <c r="Z261" s="1117" t="s">
        <v>123</v>
      </c>
      <c r="AA261" s="1117" t="s">
        <v>5669</v>
      </c>
      <c r="AB261" s="1117" t="s">
        <v>625</v>
      </c>
      <c r="AC261" s="1119" t="s">
        <v>625</v>
      </c>
      <c r="AD261" s="1119" t="s">
        <v>625</v>
      </c>
      <c r="AE261" s="1120">
        <v>150000</v>
      </c>
      <c r="AF261" s="1120">
        <v>15000</v>
      </c>
      <c r="AG261" s="1117" t="s">
        <v>625</v>
      </c>
      <c r="AH261" s="1121" t="s">
        <v>4957</v>
      </c>
      <c r="AI261" s="1122" t="s">
        <v>5499</v>
      </c>
      <c r="AJ261" s="1140"/>
    </row>
    <row r="262" spans="1:36" s="269" customFormat="1" ht="21.75" customHeight="1" outlineLevel="1">
      <c r="A262" s="1117" t="s">
        <v>123</v>
      </c>
      <c r="B262" s="1117" t="s">
        <v>5670</v>
      </c>
      <c r="C262" s="1117" t="s">
        <v>5667</v>
      </c>
      <c r="D262" s="1117" t="s">
        <v>5667</v>
      </c>
      <c r="E262" s="1117" t="s">
        <v>5576</v>
      </c>
      <c r="F262" s="1117" t="s">
        <v>625</v>
      </c>
      <c r="G262" s="1117" t="s">
        <v>2685</v>
      </c>
      <c r="H262" s="1117" t="s">
        <v>5577</v>
      </c>
      <c r="I262" s="1117" t="s">
        <v>5578</v>
      </c>
      <c r="J262" s="1117" t="s">
        <v>4707</v>
      </c>
      <c r="K262" s="1117" t="s">
        <v>625</v>
      </c>
      <c r="L262" s="1117" t="s">
        <v>2869</v>
      </c>
      <c r="M262" s="1117" t="s">
        <v>5321</v>
      </c>
      <c r="N262" s="1117" t="s">
        <v>5579</v>
      </c>
      <c r="O262" s="1118">
        <v>165000</v>
      </c>
      <c r="P262" s="1118">
        <v>150000</v>
      </c>
      <c r="Q262" s="1118">
        <v>15000</v>
      </c>
      <c r="R262" s="1117" t="s">
        <v>78</v>
      </c>
      <c r="S262" s="1117" t="s">
        <v>4713</v>
      </c>
      <c r="T262" s="1117" t="s">
        <v>4729</v>
      </c>
      <c r="U262" s="1117" t="s">
        <v>625</v>
      </c>
      <c r="V262" s="1117" t="s">
        <v>4716</v>
      </c>
      <c r="W262" s="1117" t="s">
        <v>5107</v>
      </c>
      <c r="X262" s="1117" t="s">
        <v>5141</v>
      </c>
      <c r="Y262" s="1117" t="s">
        <v>5349</v>
      </c>
      <c r="Z262" s="1117" t="s">
        <v>123</v>
      </c>
      <c r="AA262" s="1117" t="s">
        <v>5671</v>
      </c>
      <c r="AB262" s="1117" t="s">
        <v>625</v>
      </c>
      <c r="AC262" s="1119" t="s">
        <v>625</v>
      </c>
      <c r="AD262" s="1119" t="s">
        <v>625</v>
      </c>
      <c r="AE262" s="1120">
        <v>150000</v>
      </c>
      <c r="AF262" s="1120">
        <v>15000</v>
      </c>
      <c r="AG262" s="1117" t="s">
        <v>625</v>
      </c>
      <c r="AH262" s="1121" t="s">
        <v>4957</v>
      </c>
      <c r="AI262" s="1122" t="s">
        <v>5499</v>
      </c>
      <c r="AJ262" s="1140"/>
    </row>
    <row r="263" spans="1:36" s="269" customFormat="1" ht="21.75" customHeight="1" outlineLevel="1">
      <c r="A263" s="1117" t="s">
        <v>59</v>
      </c>
      <c r="B263" s="1117" t="s">
        <v>5672</v>
      </c>
      <c r="C263" s="1117" t="s">
        <v>5667</v>
      </c>
      <c r="D263" s="1117" t="s">
        <v>5667</v>
      </c>
      <c r="E263" s="1117" t="s">
        <v>5576</v>
      </c>
      <c r="F263" s="1117" t="s">
        <v>625</v>
      </c>
      <c r="G263" s="1117" t="s">
        <v>2685</v>
      </c>
      <c r="H263" s="1117" t="s">
        <v>5577</v>
      </c>
      <c r="I263" s="1117" t="s">
        <v>5578</v>
      </c>
      <c r="J263" s="1117" t="s">
        <v>4707</v>
      </c>
      <c r="K263" s="1117" t="s">
        <v>625</v>
      </c>
      <c r="L263" s="1117" t="s">
        <v>2869</v>
      </c>
      <c r="M263" s="1117" t="s">
        <v>5321</v>
      </c>
      <c r="N263" s="1117" t="s">
        <v>5579</v>
      </c>
      <c r="O263" s="1118">
        <v>165000</v>
      </c>
      <c r="P263" s="1118">
        <v>150000</v>
      </c>
      <c r="Q263" s="1118">
        <v>15000</v>
      </c>
      <c r="R263" s="1117" t="s">
        <v>78</v>
      </c>
      <c r="S263" s="1117" t="s">
        <v>4713</v>
      </c>
      <c r="T263" s="1117" t="s">
        <v>4729</v>
      </c>
      <c r="U263" s="1117" t="s">
        <v>625</v>
      </c>
      <c r="V263" s="1117" t="s">
        <v>4716</v>
      </c>
      <c r="W263" s="1117" t="s">
        <v>5107</v>
      </c>
      <c r="X263" s="1117" t="s">
        <v>5141</v>
      </c>
      <c r="Y263" s="1117" t="s">
        <v>5349</v>
      </c>
      <c r="Z263" s="1117" t="s">
        <v>59</v>
      </c>
      <c r="AA263" s="1117" t="s">
        <v>5673</v>
      </c>
      <c r="AB263" s="1117" t="s">
        <v>625</v>
      </c>
      <c r="AC263" s="1119" t="s">
        <v>625</v>
      </c>
      <c r="AD263" s="1119" t="s">
        <v>625</v>
      </c>
      <c r="AE263" s="1120">
        <v>150000</v>
      </c>
      <c r="AF263" s="1120">
        <v>15000</v>
      </c>
      <c r="AG263" s="1117" t="s">
        <v>625</v>
      </c>
      <c r="AH263" s="1121" t="s">
        <v>4957</v>
      </c>
      <c r="AI263" s="1122" t="s">
        <v>5499</v>
      </c>
      <c r="AJ263" s="1140"/>
    </row>
    <row r="264" spans="1:36" s="269" customFormat="1" ht="21.75" customHeight="1" outlineLevel="1">
      <c r="A264" s="1117" t="s">
        <v>59</v>
      </c>
      <c r="B264" s="1117" t="s">
        <v>5674</v>
      </c>
      <c r="C264" s="1117" t="s">
        <v>5667</v>
      </c>
      <c r="D264" s="1117" t="s">
        <v>5667</v>
      </c>
      <c r="E264" s="1117" t="s">
        <v>5576</v>
      </c>
      <c r="F264" s="1117" t="s">
        <v>625</v>
      </c>
      <c r="G264" s="1117" t="s">
        <v>2685</v>
      </c>
      <c r="H264" s="1117" t="s">
        <v>5577</v>
      </c>
      <c r="I264" s="1117" t="s">
        <v>5578</v>
      </c>
      <c r="J264" s="1117" t="s">
        <v>4707</v>
      </c>
      <c r="K264" s="1117" t="s">
        <v>625</v>
      </c>
      <c r="L264" s="1117" t="s">
        <v>2869</v>
      </c>
      <c r="M264" s="1117" t="s">
        <v>5321</v>
      </c>
      <c r="N264" s="1117" t="s">
        <v>5579</v>
      </c>
      <c r="O264" s="1118">
        <v>165000</v>
      </c>
      <c r="P264" s="1118">
        <v>150000</v>
      </c>
      <c r="Q264" s="1118">
        <v>15000</v>
      </c>
      <c r="R264" s="1117" t="s">
        <v>78</v>
      </c>
      <c r="S264" s="1117" t="s">
        <v>4713</v>
      </c>
      <c r="T264" s="1117" t="s">
        <v>4729</v>
      </c>
      <c r="U264" s="1117" t="s">
        <v>625</v>
      </c>
      <c r="V264" s="1117" t="s">
        <v>4716</v>
      </c>
      <c r="W264" s="1117" t="s">
        <v>5107</v>
      </c>
      <c r="X264" s="1117" t="s">
        <v>5141</v>
      </c>
      <c r="Y264" s="1117" t="s">
        <v>5349</v>
      </c>
      <c r="Z264" s="1117" t="s">
        <v>59</v>
      </c>
      <c r="AA264" s="1117" t="s">
        <v>5675</v>
      </c>
      <c r="AB264" s="1117" t="s">
        <v>625</v>
      </c>
      <c r="AC264" s="1119" t="s">
        <v>625</v>
      </c>
      <c r="AD264" s="1119" t="s">
        <v>625</v>
      </c>
      <c r="AE264" s="1120">
        <v>150000</v>
      </c>
      <c r="AF264" s="1120">
        <v>15000</v>
      </c>
      <c r="AG264" s="1117" t="s">
        <v>625</v>
      </c>
      <c r="AH264" s="1121" t="s">
        <v>4957</v>
      </c>
      <c r="AI264" s="1122" t="s">
        <v>5499</v>
      </c>
      <c r="AJ264" s="1140"/>
    </row>
    <row r="265" spans="1:36" s="269" customFormat="1" ht="21.75" customHeight="1" outlineLevel="1">
      <c r="A265" s="1117" t="s">
        <v>59</v>
      </c>
      <c r="B265" s="1117" t="s">
        <v>5676</v>
      </c>
      <c r="C265" s="1117" t="s">
        <v>5667</v>
      </c>
      <c r="D265" s="1117" t="s">
        <v>5667</v>
      </c>
      <c r="E265" s="1117" t="s">
        <v>5576</v>
      </c>
      <c r="F265" s="1117" t="s">
        <v>625</v>
      </c>
      <c r="G265" s="1117" t="s">
        <v>2685</v>
      </c>
      <c r="H265" s="1117" t="s">
        <v>5577</v>
      </c>
      <c r="I265" s="1117" t="s">
        <v>5578</v>
      </c>
      <c r="J265" s="1117" t="s">
        <v>4707</v>
      </c>
      <c r="K265" s="1117" t="s">
        <v>625</v>
      </c>
      <c r="L265" s="1117" t="s">
        <v>2869</v>
      </c>
      <c r="M265" s="1117" t="s">
        <v>5321</v>
      </c>
      <c r="N265" s="1117" t="s">
        <v>5579</v>
      </c>
      <c r="O265" s="1118">
        <v>165000</v>
      </c>
      <c r="P265" s="1118">
        <v>150000</v>
      </c>
      <c r="Q265" s="1118">
        <v>15000</v>
      </c>
      <c r="R265" s="1117" t="s">
        <v>78</v>
      </c>
      <c r="S265" s="1117" t="s">
        <v>4713</v>
      </c>
      <c r="T265" s="1117" t="s">
        <v>4729</v>
      </c>
      <c r="U265" s="1117" t="s">
        <v>625</v>
      </c>
      <c r="V265" s="1117" t="s">
        <v>4716</v>
      </c>
      <c r="W265" s="1117" t="s">
        <v>5107</v>
      </c>
      <c r="X265" s="1117" t="s">
        <v>5141</v>
      </c>
      <c r="Y265" s="1117" t="s">
        <v>5349</v>
      </c>
      <c r="Z265" s="1117" t="s">
        <v>59</v>
      </c>
      <c r="AA265" s="1117" t="s">
        <v>5677</v>
      </c>
      <c r="AB265" s="1117" t="s">
        <v>625</v>
      </c>
      <c r="AC265" s="1119" t="s">
        <v>625</v>
      </c>
      <c r="AD265" s="1119" t="s">
        <v>625</v>
      </c>
      <c r="AE265" s="1120">
        <v>150000</v>
      </c>
      <c r="AF265" s="1120">
        <v>15000</v>
      </c>
      <c r="AG265" s="1117" t="s">
        <v>625</v>
      </c>
      <c r="AH265" s="1121" t="s">
        <v>4957</v>
      </c>
      <c r="AI265" s="1122" t="s">
        <v>5499</v>
      </c>
      <c r="AJ265" s="1140"/>
    </row>
    <row r="266" spans="1:36" s="269" customFormat="1" ht="21.75" customHeight="1" outlineLevel="1">
      <c r="A266" s="1117" t="s">
        <v>59</v>
      </c>
      <c r="B266" s="1117" t="s">
        <v>5678</v>
      </c>
      <c r="C266" s="1117" t="s">
        <v>5667</v>
      </c>
      <c r="D266" s="1117" t="s">
        <v>5667</v>
      </c>
      <c r="E266" s="1117" t="s">
        <v>5576</v>
      </c>
      <c r="F266" s="1117" t="s">
        <v>625</v>
      </c>
      <c r="G266" s="1117" t="s">
        <v>2685</v>
      </c>
      <c r="H266" s="1117" t="s">
        <v>5577</v>
      </c>
      <c r="I266" s="1117" t="s">
        <v>5578</v>
      </c>
      <c r="J266" s="1117" t="s">
        <v>4707</v>
      </c>
      <c r="K266" s="1117" t="s">
        <v>625</v>
      </c>
      <c r="L266" s="1117" t="s">
        <v>2869</v>
      </c>
      <c r="M266" s="1117" t="s">
        <v>5321</v>
      </c>
      <c r="N266" s="1117" t="s">
        <v>5579</v>
      </c>
      <c r="O266" s="1118">
        <v>165000</v>
      </c>
      <c r="P266" s="1118">
        <v>150000</v>
      </c>
      <c r="Q266" s="1118">
        <v>15000</v>
      </c>
      <c r="R266" s="1117" t="s">
        <v>78</v>
      </c>
      <c r="S266" s="1117" t="s">
        <v>4713</v>
      </c>
      <c r="T266" s="1117" t="s">
        <v>4729</v>
      </c>
      <c r="U266" s="1117" t="s">
        <v>625</v>
      </c>
      <c r="V266" s="1117" t="s">
        <v>4716</v>
      </c>
      <c r="W266" s="1117" t="s">
        <v>5107</v>
      </c>
      <c r="X266" s="1117" t="s">
        <v>5141</v>
      </c>
      <c r="Y266" s="1117" t="s">
        <v>5349</v>
      </c>
      <c r="Z266" s="1117" t="s">
        <v>59</v>
      </c>
      <c r="AA266" s="1117" t="s">
        <v>5679</v>
      </c>
      <c r="AB266" s="1117" t="s">
        <v>625</v>
      </c>
      <c r="AC266" s="1119" t="s">
        <v>625</v>
      </c>
      <c r="AD266" s="1119" t="s">
        <v>625</v>
      </c>
      <c r="AE266" s="1120">
        <v>150000</v>
      </c>
      <c r="AF266" s="1120">
        <v>15000</v>
      </c>
      <c r="AG266" s="1117" t="s">
        <v>625</v>
      </c>
      <c r="AH266" s="1121" t="s">
        <v>4957</v>
      </c>
      <c r="AI266" s="1122" t="s">
        <v>5499</v>
      </c>
      <c r="AJ266" s="1140"/>
    </row>
    <row r="267" spans="1:36" s="269" customFormat="1" ht="21.75" customHeight="1" outlineLevel="1">
      <c r="A267" s="1117" t="s">
        <v>5667</v>
      </c>
      <c r="B267" s="1117" t="s">
        <v>5680</v>
      </c>
      <c r="C267" s="1117" t="s">
        <v>3030</v>
      </c>
      <c r="D267" s="1117" t="s">
        <v>5681</v>
      </c>
      <c r="E267" s="1117" t="s">
        <v>4814</v>
      </c>
      <c r="F267" s="1117" t="s">
        <v>625</v>
      </c>
      <c r="G267" s="1117" t="s">
        <v>80</v>
      </c>
      <c r="H267" s="1117" t="s">
        <v>4815</v>
      </c>
      <c r="I267" s="1117" t="s">
        <v>4816</v>
      </c>
      <c r="J267" s="1117" t="s">
        <v>4707</v>
      </c>
      <c r="K267" s="1117" t="s">
        <v>625</v>
      </c>
      <c r="L267" s="1117" t="s">
        <v>2869</v>
      </c>
      <c r="M267" s="1117" t="s">
        <v>5321</v>
      </c>
      <c r="N267" s="1117" t="s">
        <v>4817</v>
      </c>
      <c r="O267" s="1118">
        <v>36474</v>
      </c>
      <c r="P267" s="1118">
        <v>33159</v>
      </c>
      <c r="Q267" s="1118">
        <v>3315</v>
      </c>
      <c r="R267" s="1117" t="s">
        <v>78</v>
      </c>
      <c r="S267" s="1117" t="s">
        <v>4713</v>
      </c>
      <c r="T267" s="1117" t="s">
        <v>4818</v>
      </c>
      <c r="U267" s="1117" t="s">
        <v>5645</v>
      </c>
      <c r="V267" s="1117" t="s">
        <v>4716</v>
      </c>
      <c r="W267" s="1117" t="s">
        <v>625</v>
      </c>
      <c r="X267" s="1117" t="s">
        <v>625</v>
      </c>
      <c r="Y267" s="1117" t="s">
        <v>625</v>
      </c>
      <c r="Z267" s="1117" t="s">
        <v>625</v>
      </c>
      <c r="AA267" s="1117" t="s">
        <v>90</v>
      </c>
      <c r="AB267" s="1117" t="s">
        <v>625</v>
      </c>
      <c r="AC267" s="1119" t="s">
        <v>1082</v>
      </c>
      <c r="AD267" s="1119" t="s">
        <v>5682</v>
      </c>
      <c r="AE267" s="1120">
        <v>33159</v>
      </c>
      <c r="AF267" s="1120">
        <v>3315</v>
      </c>
      <c r="AG267" s="1117" t="s">
        <v>625</v>
      </c>
      <c r="AH267" s="1121" t="s">
        <v>4766</v>
      </c>
      <c r="AI267" s="1122" t="s">
        <v>5499</v>
      </c>
      <c r="AJ267" s="1140"/>
    </row>
    <row r="268" spans="1:36" s="269" customFormat="1" ht="21.75" customHeight="1" outlineLevel="1">
      <c r="A268" s="1117" t="s">
        <v>5683</v>
      </c>
      <c r="B268" s="1117" t="s">
        <v>5684</v>
      </c>
      <c r="C268" s="1117" t="s">
        <v>5683</v>
      </c>
      <c r="D268" s="1117" t="s">
        <v>5683</v>
      </c>
      <c r="E268" s="1117" t="s">
        <v>5547</v>
      </c>
      <c r="F268" s="1117" t="s">
        <v>625</v>
      </c>
      <c r="G268" s="1117" t="s">
        <v>5548</v>
      </c>
      <c r="H268" s="1117" t="s">
        <v>5549</v>
      </c>
      <c r="I268" s="1117" t="s">
        <v>625</v>
      </c>
      <c r="J268" s="1117" t="s">
        <v>4707</v>
      </c>
      <c r="K268" s="1117" t="s">
        <v>625</v>
      </c>
      <c r="L268" s="1117" t="s">
        <v>2869</v>
      </c>
      <c r="M268" s="1117" t="s">
        <v>5321</v>
      </c>
      <c r="N268" s="1117" t="s">
        <v>5634</v>
      </c>
      <c r="O268" s="1118">
        <v>67560</v>
      </c>
      <c r="P268" s="1118">
        <v>61420</v>
      </c>
      <c r="Q268" s="1118">
        <v>6140</v>
      </c>
      <c r="R268" s="1117" t="s">
        <v>78</v>
      </c>
      <c r="S268" s="1117" t="s">
        <v>4713</v>
      </c>
      <c r="T268" s="1117" t="s">
        <v>4729</v>
      </c>
      <c r="U268" s="1117" t="s">
        <v>5556</v>
      </c>
      <c r="V268" s="1117" t="s">
        <v>4716</v>
      </c>
      <c r="W268" s="1117" t="s">
        <v>5551</v>
      </c>
      <c r="X268" s="1117" t="s">
        <v>5141</v>
      </c>
      <c r="Y268" s="1117" t="s">
        <v>625</v>
      </c>
      <c r="Z268" s="1117" t="s">
        <v>5683</v>
      </c>
      <c r="AA268" s="1117" t="s">
        <v>5552</v>
      </c>
      <c r="AB268" s="1117" t="s">
        <v>625</v>
      </c>
      <c r="AC268" s="1119" t="s">
        <v>625</v>
      </c>
      <c r="AD268" s="1119" t="s">
        <v>625</v>
      </c>
      <c r="AE268" s="1120">
        <v>61420</v>
      </c>
      <c r="AF268" s="1120">
        <v>6140</v>
      </c>
      <c r="AG268" s="1117" t="s">
        <v>625</v>
      </c>
      <c r="AH268" s="1121" t="s">
        <v>4766</v>
      </c>
      <c r="AI268" s="1122" t="s">
        <v>5499</v>
      </c>
      <c r="AJ268" s="1140"/>
    </row>
    <row r="269" spans="1:36" s="269" customFormat="1" ht="21.75" customHeight="1" outlineLevel="1">
      <c r="A269" s="1117" t="s">
        <v>3012</v>
      </c>
      <c r="B269" s="1117" t="s">
        <v>5685</v>
      </c>
      <c r="C269" s="1117" t="s">
        <v>3012</v>
      </c>
      <c r="D269" s="1117" t="s">
        <v>3012</v>
      </c>
      <c r="E269" s="1117" t="s">
        <v>5135</v>
      </c>
      <c r="F269" s="1117" t="s">
        <v>625</v>
      </c>
      <c r="G269" s="1117" t="s">
        <v>5136</v>
      </c>
      <c r="H269" s="1117" t="s">
        <v>5137</v>
      </c>
      <c r="I269" s="1117" t="s">
        <v>5138</v>
      </c>
      <c r="J269" s="1117" t="s">
        <v>4707</v>
      </c>
      <c r="K269" s="1117" t="s">
        <v>625</v>
      </c>
      <c r="L269" s="1117" t="s">
        <v>4797</v>
      </c>
      <c r="M269" s="1117" t="s">
        <v>5321</v>
      </c>
      <c r="N269" s="1117" t="s">
        <v>4757</v>
      </c>
      <c r="O269" s="1118">
        <v>165000</v>
      </c>
      <c r="P269" s="1118">
        <v>150000</v>
      </c>
      <c r="Q269" s="1118">
        <v>15000</v>
      </c>
      <c r="R269" s="1117" t="s">
        <v>78</v>
      </c>
      <c r="S269" s="1117" t="s">
        <v>4713</v>
      </c>
      <c r="T269" s="1117" t="s">
        <v>4729</v>
      </c>
      <c r="U269" s="1117" t="s">
        <v>625</v>
      </c>
      <c r="V269" s="1117" t="s">
        <v>4716</v>
      </c>
      <c r="W269" s="1117" t="s">
        <v>5140</v>
      </c>
      <c r="X269" s="1117" t="s">
        <v>5141</v>
      </c>
      <c r="Y269" s="1117" t="s">
        <v>5349</v>
      </c>
      <c r="Z269" s="1117" t="s">
        <v>3012</v>
      </c>
      <c r="AA269" s="1117" t="s">
        <v>5686</v>
      </c>
      <c r="AB269" s="1117" t="s">
        <v>625</v>
      </c>
      <c r="AC269" s="1119" t="s">
        <v>625</v>
      </c>
      <c r="AD269" s="1119" t="s">
        <v>625</v>
      </c>
      <c r="AE269" s="1120">
        <v>150000</v>
      </c>
      <c r="AF269" s="1120">
        <v>15000</v>
      </c>
      <c r="AG269" s="1117" t="s">
        <v>5687</v>
      </c>
      <c r="AH269" s="1121" t="s">
        <v>4957</v>
      </c>
      <c r="AI269" s="1122" t="s">
        <v>5499</v>
      </c>
      <c r="AJ269" s="1140"/>
    </row>
    <row r="270" spans="1:36" s="269" customFormat="1" ht="21.75" customHeight="1" outlineLevel="1">
      <c r="A270" s="1117" t="s">
        <v>3012</v>
      </c>
      <c r="B270" s="1117" t="s">
        <v>5688</v>
      </c>
      <c r="C270" s="1117" t="s">
        <v>3012</v>
      </c>
      <c r="D270" s="1117" t="s">
        <v>3012</v>
      </c>
      <c r="E270" s="1117" t="s">
        <v>5135</v>
      </c>
      <c r="F270" s="1117" t="s">
        <v>625</v>
      </c>
      <c r="G270" s="1117" t="s">
        <v>5136</v>
      </c>
      <c r="H270" s="1117" t="s">
        <v>5137</v>
      </c>
      <c r="I270" s="1117" t="s">
        <v>5138</v>
      </c>
      <c r="J270" s="1117" t="s">
        <v>4707</v>
      </c>
      <c r="K270" s="1117" t="s">
        <v>625</v>
      </c>
      <c r="L270" s="1117" t="s">
        <v>4797</v>
      </c>
      <c r="M270" s="1117" t="s">
        <v>5321</v>
      </c>
      <c r="N270" s="1117" t="s">
        <v>4757</v>
      </c>
      <c r="O270" s="1118">
        <v>330000</v>
      </c>
      <c r="P270" s="1118">
        <v>300000</v>
      </c>
      <c r="Q270" s="1118">
        <v>30000</v>
      </c>
      <c r="R270" s="1117" t="s">
        <v>78</v>
      </c>
      <c r="S270" s="1117" t="s">
        <v>4713</v>
      </c>
      <c r="T270" s="1117" t="s">
        <v>4729</v>
      </c>
      <c r="U270" s="1117" t="s">
        <v>625</v>
      </c>
      <c r="V270" s="1117" t="s">
        <v>4716</v>
      </c>
      <c r="W270" s="1117" t="s">
        <v>5140</v>
      </c>
      <c r="X270" s="1117" t="s">
        <v>5141</v>
      </c>
      <c r="Y270" s="1117" t="s">
        <v>5349</v>
      </c>
      <c r="Z270" s="1117" t="s">
        <v>3012</v>
      </c>
      <c r="AA270" s="1117" t="s">
        <v>5689</v>
      </c>
      <c r="AB270" s="1117" t="s">
        <v>625</v>
      </c>
      <c r="AC270" s="1119" t="s">
        <v>625</v>
      </c>
      <c r="AD270" s="1119" t="s">
        <v>625</v>
      </c>
      <c r="AE270" s="1120">
        <v>300000</v>
      </c>
      <c r="AF270" s="1120">
        <v>30000</v>
      </c>
      <c r="AG270" s="1117" t="s">
        <v>5690</v>
      </c>
      <c r="AH270" s="1121" t="s">
        <v>4957</v>
      </c>
      <c r="AI270" s="1122" t="s">
        <v>5499</v>
      </c>
      <c r="AJ270" s="1140"/>
    </row>
    <row r="271" spans="1:36" s="269" customFormat="1" ht="21.75" customHeight="1" outlineLevel="1">
      <c r="A271" s="1117" t="s">
        <v>5691</v>
      </c>
      <c r="B271" s="1117" t="s">
        <v>5692</v>
      </c>
      <c r="C271" s="1117" t="s">
        <v>5691</v>
      </c>
      <c r="D271" s="1117" t="s">
        <v>5691</v>
      </c>
      <c r="E271" s="1117" t="s">
        <v>5565</v>
      </c>
      <c r="F271" s="1117" t="s">
        <v>625</v>
      </c>
      <c r="G271" s="1117" t="s">
        <v>5566</v>
      </c>
      <c r="H271" s="1117" t="s">
        <v>5567</v>
      </c>
      <c r="I271" s="1117" t="s">
        <v>5568</v>
      </c>
      <c r="J271" s="1117" t="s">
        <v>4707</v>
      </c>
      <c r="K271" s="1117" t="s">
        <v>625</v>
      </c>
      <c r="L271" s="1117" t="s">
        <v>4980</v>
      </c>
      <c r="M271" s="1117" t="s">
        <v>5321</v>
      </c>
      <c r="N271" s="1117" t="s">
        <v>4757</v>
      </c>
      <c r="O271" s="1118">
        <v>165000</v>
      </c>
      <c r="P271" s="1118">
        <v>150000</v>
      </c>
      <c r="Q271" s="1118">
        <v>15000</v>
      </c>
      <c r="R271" s="1117" t="s">
        <v>78</v>
      </c>
      <c r="S271" s="1117" t="s">
        <v>4713</v>
      </c>
      <c r="T271" s="1117" t="s">
        <v>4729</v>
      </c>
      <c r="U271" s="1117" t="s">
        <v>5569</v>
      </c>
      <c r="V271" s="1117" t="s">
        <v>4716</v>
      </c>
      <c r="W271" s="1117" t="s">
        <v>5570</v>
      </c>
      <c r="X271" s="1117" t="s">
        <v>5141</v>
      </c>
      <c r="Y271" s="1117" t="s">
        <v>625</v>
      </c>
      <c r="Z271" s="1117" t="s">
        <v>5691</v>
      </c>
      <c r="AA271" s="1117" t="s">
        <v>5571</v>
      </c>
      <c r="AB271" s="1117" t="s">
        <v>625</v>
      </c>
      <c r="AC271" s="1119" t="s">
        <v>625</v>
      </c>
      <c r="AD271" s="1119" t="s">
        <v>625</v>
      </c>
      <c r="AE271" s="1120">
        <v>150000</v>
      </c>
      <c r="AF271" s="1120">
        <v>15000</v>
      </c>
      <c r="AG271" s="1117" t="s">
        <v>625</v>
      </c>
      <c r="AH271" s="1121" t="s">
        <v>4766</v>
      </c>
      <c r="AI271" s="1122" t="s">
        <v>5499</v>
      </c>
      <c r="AJ271" s="1140"/>
    </row>
    <row r="272" spans="1:36" s="269" customFormat="1" ht="21.75" customHeight="1" outlineLevel="1">
      <c r="A272" s="1117" t="s">
        <v>5691</v>
      </c>
      <c r="B272" s="1117" t="s">
        <v>5693</v>
      </c>
      <c r="C272" s="1117" t="s">
        <v>5691</v>
      </c>
      <c r="D272" s="1117" t="s">
        <v>5691</v>
      </c>
      <c r="E272" s="1117" t="s">
        <v>5292</v>
      </c>
      <c r="F272" s="1117" t="s">
        <v>625</v>
      </c>
      <c r="G272" s="1117" t="s">
        <v>115</v>
      </c>
      <c r="H272" s="1117" t="s">
        <v>5293</v>
      </c>
      <c r="I272" s="1117" t="s">
        <v>5294</v>
      </c>
      <c r="J272" s="1117" t="s">
        <v>4707</v>
      </c>
      <c r="K272" s="1117" t="s">
        <v>625</v>
      </c>
      <c r="L272" s="1117" t="s">
        <v>2869</v>
      </c>
      <c r="M272" s="1117" t="s">
        <v>5321</v>
      </c>
      <c r="N272" s="1117" t="s">
        <v>4757</v>
      </c>
      <c r="O272" s="1118">
        <v>28124800</v>
      </c>
      <c r="P272" s="1118">
        <v>25568000</v>
      </c>
      <c r="Q272" s="1118">
        <v>2556800</v>
      </c>
      <c r="R272" s="1117" t="s">
        <v>4735</v>
      </c>
      <c r="S272" s="1117" t="s">
        <v>4736</v>
      </c>
      <c r="T272" s="1117" t="s">
        <v>4729</v>
      </c>
      <c r="U272" s="1117" t="s">
        <v>5694</v>
      </c>
      <c r="V272" s="1117" t="s">
        <v>4716</v>
      </c>
      <c r="W272" s="1117" t="s">
        <v>5295</v>
      </c>
      <c r="X272" s="1117" t="s">
        <v>5141</v>
      </c>
      <c r="Y272" s="1117" t="s">
        <v>625</v>
      </c>
      <c r="Z272" s="1117" t="s">
        <v>5691</v>
      </c>
      <c r="AA272" s="1117" t="s">
        <v>5508</v>
      </c>
      <c r="AB272" s="1117" t="s">
        <v>625</v>
      </c>
      <c r="AC272" s="1119" t="s">
        <v>625</v>
      </c>
      <c r="AD272" s="1119" t="s">
        <v>625</v>
      </c>
      <c r="AE272" s="1120">
        <v>25568000</v>
      </c>
      <c r="AF272" s="1120">
        <v>2556800</v>
      </c>
      <c r="AG272" s="1117" t="s">
        <v>625</v>
      </c>
      <c r="AH272" s="1121" t="s">
        <v>4957</v>
      </c>
      <c r="AI272" s="1122" t="s">
        <v>5499</v>
      </c>
      <c r="AJ272" s="1140"/>
    </row>
    <row r="273" spans="1:36" s="269" customFormat="1" ht="21.75" customHeight="1" outlineLevel="1">
      <c r="A273" s="1117" t="s">
        <v>5691</v>
      </c>
      <c r="B273" s="1117" t="s">
        <v>5695</v>
      </c>
      <c r="C273" s="1117" t="s">
        <v>5691</v>
      </c>
      <c r="D273" s="1117" t="s">
        <v>5691</v>
      </c>
      <c r="E273" s="1117" t="s">
        <v>5292</v>
      </c>
      <c r="F273" s="1117" t="s">
        <v>625</v>
      </c>
      <c r="G273" s="1117" t="s">
        <v>115</v>
      </c>
      <c r="H273" s="1117" t="s">
        <v>5293</v>
      </c>
      <c r="I273" s="1117" t="s">
        <v>5294</v>
      </c>
      <c r="J273" s="1117" t="s">
        <v>4707</v>
      </c>
      <c r="K273" s="1117" t="s">
        <v>625</v>
      </c>
      <c r="L273" s="1117" t="s">
        <v>2869</v>
      </c>
      <c r="M273" s="1117" t="s">
        <v>3099</v>
      </c>
      <c r="N273" s="1117" t="s">
        <v>4757</v>
      </c>
      <c r="O273" s="1118">
        <v>-28124800</v>
      </c>
      <c r="P273" s="1118">
        <v>-25568000</v>
      </c>
      <c r="Q273" s="1118">
        <v>-2556800</v>
      </c>
      <c r="R273" s="1117" t="s">
        <v>4735</v>
      </c>
      <c r="S273" s="1117" t="s">
        <v>4736</v>
      </c>
      <c r="T273" s="1117" t="s">
        <v>4729</v>
      </c>
      <c r="U273" s="1117" t="s">
        <v>5694</v>
      </c>
      <c r="V273" s="1117" t="s">
        <v>4716</v>
      </c>
      <c r="W273" s="1117" t="s">
        <v>5295</v>
      </c>
      <c r="X273" s="1117" t="s">
        <v>5141</v>
      </c>
      <c r="Y273" s="1117" t="s">
        <v>625</v>
      </c>
      <c r="Z273" s="1117" t="s">
        <v>5691</v>
      </c>
      <c r="AA273" s="1117" t="s">
        <v>5508</v>
      </c>
      <c r="AB273" s="1117" t="s">
        <v>625</v>
      </c>
      <c r="AC273" s="1119" t="s">
        <v>625</v>
      </c>
      <c r="AD273" s="1119" t="s">
        <v>625</v>
      </c>
      <c r="AE273" s="1120">
        <v>-25568000</v>
      </c>
      <c r="AF273" s="1120">
        <v>-2556800</v>
      </c>
      <c r="AG273" s="1117" t="s">
        <v>625</v>
      </c>
      <c r="AH273" s="1121" t="s">
        <v>4957</v>
      </c>
      <c r="AI273" s="1122" t="s">
        <v>5499</v>
      </c>
      <c r="AJ273" s="1140"/>
    </row>
    <row r="274" spans="1:36" s="269" customFormat="1" ht="21.75" customHeight="1" outlineLevel="1">
      <c r="A274" s="1117" t="s">
        <v>5691</v>
      </c>
      <c r="B274" s="1117" t="s">
        <v>5696</v>
      </c>
      <c r="C274" s="1117" t="s">
        <v>5691</v>
      </c>
      <c r="D274" s="1117" t="s">
        <v>5691</v>
      </c>
      <c r="E274" s="1117" t="s">
        <v>5292</v>
      </c>
      <c r="F274" s="1117" t="s">
        <v>625</v>
      </c>
      <c r="G274" s="1117" t="s">
        <v>115</v>
      </c>
      <c r="H274" s="1117" t="s">
        <v>5293</v>
      </c>
      <c r="I274" s="1117" t="s">
        <v>5294</v>
      </c>
      <c r="J274" s="1117" t="s">
        <v>4707</v>
      </c>
      <c r="K274" s="1117" t="s">
        <v>625</v>
      </c>
      <c r="L274" s="1117" t="s">
        <v>2869</v>
      </c>
      <c r="M274" s="1117" t="s">
        <v>3099</v>
      </c>
      <c r="N274" s="1117" t="s">
        <v>4757</v>
      </c>
      <c r="O274" s="1118">
        <v>28124800</v>
      </c>
      <c r="P274" s="1118">
        <v>25568000</v>
      </c>
      <c r="Q274" s="1118">
        <v>2556800</v>
      </c>
      <c r="R274" s="1117" t="s">
        <v>78</v>
      </c>
      <c r="S274" s="1117" t="s">
        <v>4713</v>
      </c>
      <c r="T274" s="1117" t="s">
        <v>4729</v>
      </c>
      <c r="U274" s="1117" t="s">
        <v>625</v>
      </c>
      <c r="V274" s="1117" t="s">
        <v>4716</v>
      </c>
      <c r="W274" s="1117" t="s">
        <v>5295</v>
      </c>
      <c r="X274" s="1117" t="s">
        <v>5141</v>
      </c>
      <c r="Y274" s="1117" t="s">
        <v>625</v>
      </c>
      <c r="Z274" s="1117" t="s">
        <v>5691</v>
      </c>
      <c r="AA274" s="1117" t="s">
        <v>5508</v>
      </c>
      <c r="AB274" s="1117" t="s">
        <v>625</v>
      </c>
      <c r="AC274" s="1119" t="s">
        <v>625</v>
      </c>
      <c r="AD274" s="1119" t="s">
        <v>625</v>
      </c>
      <c r="AE274" s="1120">
        <v>25568000</v>
      </c>
      <c r="AF274" s="1120">
        <v>2556800</v>
      </c>
      <c r="AG274" s="1117" t="s">
        <v>625</v>
      </c>
      <c r="AH274" s="1121" t="s">
        <v>4957</v>
      </c>
      <c r="AI274" s="1122" t="s">
        <v>5499</v>
      </c>
      <c r="AJ274" s="1140"/>
    </row>
    <row r="275" spans="1:36" s="269" customFormat="1" ht="21.75" customHeight="1" outlineLevel="1">
      <c r="A275" s="1117" t="s">
        <v>3030</v>
      </c>
      <c r="B275" s="1117" t="s">
        <v>5697</v>
      </c>
      <c r="C275" s="1117" t="s">
        <v>3030</v>
      </c>
      <c r="D275" s="1117" t="s">
        <v>3030</v>
      </c>
      <c r="E275" s="1117" t="s">
        <v>5468</v>
      </c>
      <c r="F275" s="1117" t="s">
        <v>625</v>
      </c>
      <c r="G275" s="1117" t="s">
        <v>5469</v>
      </c>
      <c r="H275" s="1117" t="s">
        <v>5594</v>
      </c>
      <c r="I275" s="1117" t="s">
        <v>5471</v>
      </c>
      <c r="J275" s="1117" t="s">
        <v>4707</v>
      </c>
      <c r="K275" s="1117" t="s">
        <v>625</v>
      </c>
      <c r="L275" s="1117" t="s">
        <v>2869</v>
      </c>
      <c r="M275" s="1117" t="s">
        <v>5321</v>
      </c>
      <c r="N275" s="1117" t="s">
        <v>5177</v>
      </c>
      <c r="O275" s="1118">
        <v>330000</v>
      </c>
      <c r="P275" s="1118">
        <v>300000</v>
      </c>
      <c r="Q275" s="1118">
        <v>30000</v>
      </c>
      <c r="R275" s="1117" t="s">
        <v>78</v>
      </c>
      <c r="S275" s="1117" t="s">
        <v>4713</v>
      </c>
      <c r="T275" s="1117" t="s">
        <v>4758</v>
      </c>
      <c r="U275" s="1117" t="s">
        <v>625</v>
      </c>
      <c r="V275" s="1117" t="s">
        <v>4716</v>
      </c>
      <c r="W275" s="1117" t="s">
        <v>5472</v>
      </c>
      <c r="X275" s="1117" t="s">
        <v>5141</v>
      </c>
      <c r="Y275" s="1117" t="s">
        <v>5595</v>
      </c>
      <c r="Z275" s="1117" t="s">
        <v>3030</v>
      </c>
      <c r="AA275" s="1117" t="s">
        <v>5698</v>
      </c>
      <c r="AB275" s="1117" t="s">
        <v>625</v>
      </c>
      <c r="AC275" s="1119" t="s">
        <v>1082</v>
      </c>
      <c r="AD275" s="1119" t="s">
        <v>4769</v>
      </c>
      <c r="AE275" s="1120">
        <v>300000</v>
      </c>
      <c r="AF275" s="1120">
        <v>30000</v>
      </c>
      <c r="AG275" s="1117" t="s">
        <v>625</v>
      </c>
      <c r="AH275" s="1121" t="s">
        <v>4766</v>
      </c>
      <c r="AI275" s="1122" t="s">
        <v>5499</v>
      </c>
      <c r="AJ275" s="1140"/>
    </row>
    <row r="276" spans="1:36" s="269" customFormat="1" ht="21.75" customHeight="1" outlineLevel="1">
      <c r="A276" s="1117" t="s">
        <v>3030</v>
      </c>
      <c r="B276" s="1117" t="s">
        <v>5699</v>
      </c>
      <c r="C276" s="1117" t="s">
        <v>3030</v>
      </c>
      <c r="D276" s="1117" t="s">
        <v>3030</v>
      </c>
      <c r="E276" s="1117" t="s">
        <v>5135</v>
      </c>
      <c r="F276" s="1117" t="s">
        <v>625</v>
      </c>
      <c r="G276" s="1117" t="s">
        <v>5136</v>
      </c>
      <c r="H276" s="1117" t="s">
        <v>5137</v>
      </c>
      <c r="I276" s="1117" t="s">
        <v>5138</v>
      </c>
      <c r="J276" s="1117" t="s">
        <v>4707</v>
      </c>
      <c r="K276" s="1117" t="s">
        <v>625</v>
      </c>
      <c r="L276" s="1117" t="s">
        <v>4797</v>
      </c>
      <c r="M276" s="1117" t="s">
        <v>5321</v>
      </c>
      <c r="N276" s="1117" t="s">
        <v>4757</v>
      </c>
      <c r="O276" s="1118">
        <v>165000</v>
      </c>
      <c r="P276" s="1118">
        <v>150000</v>
      </c>
      <c r="Q276" s="1118">
        <v>15000</v>
      </c>
      <c r="R276" s="1117" t="s">
        <v>78</v>
      </c>
      <c r="S276" s="1117" t="s">
        <v>4713</v>
      </c>
      <c r="T276" s="1117" t="s">
        <v>4729</v>
      </c>
      <c r="U276" s="1117" t="s">
        <v>625</v>
      </c>
      <c r="V276" s="1117" t="s">
        <v>4716</v>
      </c>
      <c r="W276" s="1117" t="s">
        <v>5140</v>
      </c>
      <c r="X276" s="1117" t="s">
        <v>5141</v>
      </c>
      <c r="Y276" s="1117" t="s">
        <v>5349</v>
      </c>
      <c r="Z276" s="1117" t="s">
        <v>3030</v>
      </c>
      <c r="AA276" s="1117" t="s">
        <v>5700</v>
      </c>
      <c r="AB276" s="1117" t="s">
        <v>625</v>
      </c>
      <c r="AC276" s="1119" t="s">
        <v>625</v>
      </c>
      <c r="AD276" s="1119" t="s">
        <v>625</v>
      </c>
      <c r="AE276" s="1120">
        <v>150000</v>
      </c>
      <c r="AF276" s="1120">
        <v>15000</v>
      </c>
      <c r="AG276" s="1117" t="s">
        <v>5701</v>
      </c>
      <c r="AH276" s="1121" t="s">
        <v>4957</v>
      </c>
      <c r="AI276" s="1122" t="s">
        <v>5499</v>
      </c>
      <c r="AJ276" s="1140"/>
    </row>
    <row r="277" spans="1:36" s="269" customFormat="1" ht="21.75" customHeight="1" outlineLevel="1">
      <c r="A277" s="1117" t="s">
        <v>3030</v>
      </c>
      <c r="B277" s="1117" t="s">
        <v>5702</v>
      </c>
      <c r="C277" s="1117" t="s">
        <v>3030</v>
      </c>
      <c r="D277" s="1117" t="s">
        <v>3030</v>
      </c>
      <c r="E277" s="1117" t="s">
        <v>5135</v>
      </c>
      <c r="F277" s="1117" t="s">
        <v>625</v>
      </c>
      <c r="G277" s="1117" t="s">
        <v>5136</v>
      </c>
      <c r="H277" s="1117" t="s">
        <v>5137</v>
      </c>
      <c r="I277" s="1117" t="s">
        <v>5138</v>
      </c>
      <c r="J277" s="1117" t="s">
        <v>4707</v>
      </c>
      <c r="K277" s="1117" t="s">
        <v>625</v>
      </c>
      <c r="L277" s="1117" t="s">
        <v>4797</v>
      </c>
      <c r="M277" s="1117" t="s">
        <v>5321</v>
      </c>
      <c r="N277" s="1117" t="s">
        <v>4757</v>
      </c>
      <c r="O277" s="1118">
        <v>165000</v>
      </c>
      <c r="P277" s="1118">
        <v>150000</v>
      </c>
      <c r="Q277" s="1118">
        <v>15000</v>
      </c>
      <c r="R277" s="1117" t="s">
        <v>78</v>
      </c>
      <c r="S277" s="1117" t="s">
        <v>4713</v>
      </c>
      <c r="T277" s="1117" t="s">
        <v>4729</v>
      </c>
      <c r="U277" s="1117" t="s">
        <v>625</v>
      </c>
      <c r="V277" s="1117" t="s">
        <v>4716</v>
      </c>
      <c r="W277" s="1117" t="s">
        <v>5140</v>
      </c>
      <c r="X277" s="1117" t="s">
        <v>5141</v>
      </c>
      <c r="Y277" s="1117" t="s">
        <v>5349</v>
      </c>
      <c r="Z277" s="1117" t="s">
        <v>3030</v>
      </c>
      <c r="AA277" s="1117" t="s">
        <v>5703</v>
      </c>
      <c r="AB277" s="1117" t="s">
        <v>625</v>
      </c>
      <c r="AC277" s="1119" t="s">
        <v>625</v>
      </c>
      <c r="AD277" s="1119" t="s">
        <v>625</v>
      </c>
      <c r="AE277" s="1120">
        <v>150000</v>
      </c>
      <c r="AF277" s="1120">
        <v>15000</v>
      </c>
      <c r="AG277" s="1117" t="s">
        <v>5704</v>
      </c>
      <c r="AH277" s="1121" t="s">
        <v>4957</v>
      </c>
      <c r="AI277" s="1122" t="s">
        <v>5499</v>
      </c>
      <c r="AJ277" s="1140"/>
    </row>
    <row r="278" spans="1:36" s="269" customFormat="1" ht="21.75" customHeight="1" outlineLevel="1">
      <c r="A278" s="1117" t="s">
        <v>3035</v>
      </c>
      <c r="B278" s="1117" t="s">
        <v>5705</v>
      </c>
      <c r="C278" s="1117" t="s">
        <v>5706</v>
      </c>
      <c r="D278" s="1117" t="s">
        <v>5707</v>
      </c>
      <c r="E278" s="1117" t="s">
        <v>5609</v>
      </c>
      <c r="F278" s="1117" t="s">
        <v>625</v>
      </c>
      <c r="G278" s="1117" t="s">
        <v>3201</v>
      </c>
      <c r="H278" s="1117" t="s">
        <v>5610</v>
      </c>
      <c r="I278" s="1117" t="s">
        <v>5611</v>
      </c>
      <c r="J278" s="1117" t="s">
        <v>4707</v>
      </c>
      <c r="K278" s="1117" t="s">
        <v>625</v>
      </c>
      <c r="L278" s="1117" t="s">
        <v>2869</v>
      </c>
      <c r="M278" s="1117" t="s">
        <v>5321</v>
      </c>
      <c r="N278" s="1117" t="s">
        <v>4808</v>
      </c>
      <c r="O278" s="1118">
        <v>11495000</v>
      </c>
      <c r="P278" s="1118">
        <v>10450000</v>
      </c>
      <c r="Q278" s="1118">
        <v>1045000</v>
      </c>
      <c r="R278" s="1117" t="s">
        <v>78</v>
      </c>
      <c r="S278" s="1117" t="s">
        <v>4713</v>
      </c>
      <c r="T278" s="1117" t="s">
        <v>4777</v>
      </c>
      <c r="U278" s="1117" t="s">
        <v>625</v>
      </c>
      <c r="V278" s="1117" t="s">
        <v>4716</v>
      </c>
      <c r="W278" s="1117" t="s">
        <v>5708</v>
      </c>
      <c r="X278" s="1117" t="s">
        <v>5119</v>
      </c>
      <c r="Y278" s="1117" t="s">
        <v>625</v>
      </c>
      <c r="Z278" s="1117" t="s">
        <v>3035</v>
      </c>
      <c r="AA278" s="1117" t="s">
        <v>5709</v>
      </c>
      <c r="AB278" s="1117" t="s">
        <v>625</v>
      </c>
      <c r="AC278" s="1119" t="s">
        <v>4769</v>
      </c>
      <c r="AD278" s="1119" t="s">
        <v>4769</v>
      </c>
      <c r="AE278" s="1120">
        <v>10450000</v>
      </c>
      <c r="AF278" s="1120">
        <v>1045000</v>
      </c>
      <c r="AG278" s="1117" t="s">
        <v>625</v>
      </c>
      <c r="AH278" s="1121" t="s">
        <v>4766</v>
      </c>
      <c r="AI278" s="1122" t="s">
        <v>5499</v>
      </c>
      <c r="AJ278" s="1140"/>
    </row>
    <row r="279" spans="1:36" s="269" customFormat="1" ht="21.75" customHeight="1" outlineLevel="1">
      <c r="A279" s="1117" t="s">
        <v>3035</v>
      </c>
      <c r="B279" s="1117" t="s">
        <v>5710</v>
      </c>
      <c r="C279" s="1117" t="s">
        <v>3035</v>
      </c>
      <c r="D279" s="1117" t="s">
        <v>3035</v>
      </c>
      <c r="E279" s="1117" t="s">
        <v>5318</v>
      </c>
      <c r="F279" s="1117" t="s">
        <v>625</v>
      </c>
      <c r="G279" s="1117" t="s">
        <v>2894</v>
      </c>
      <c r="H279" s="1117" t="s">
        <v>5319</v>
      </c>
      <c r="I279" s="1117" t="s">
        <v>5320</v>
      </c>
      <c r="J279" s="1117" t="s">
        <v>4707</v>
      </c>
      <c r="K279" s="1117" t="s">
        <v>625</v>
      </c>
      <c r="L279" s="1117" t="s">
        <v>2869</v>
      </c>
      <c r="M279" s="1117" t="s">
        <v>5321</v>
      </c>
      <c r="N279" s="1117" t="s">
        <v>4953</v>
      </c>
      <c r="O279" s="1118">
        <v>133023470</v>
      </c>
      <c r="P279" s="1118">
        <v>120930428</v>
      </c>
      <c r="Q279" s="1118">
        <v>12093042</v>
      </c>
      <c r="R279" s="1117" t="s">
        <v>78</v>
      </c>
      <c r="S279" s="1117" t="s">
        <v>4713</v>
      </c>
      <c r="T279" s="1117" t="s">
        <v>4729</v>
      </c>
      <c r="U279" s="1117" t="s">
        <v>625</v>
      </c>
      <c r="V279" s="1117" t="s">
        <v>4716</v>
      </c>
      <c r="W279" s="1117" t="s">
        <v>5711</v>
      </c>
      <c r="X279" s="1117" t="s">
        <v>5069</v>
      </c>
      <c r="Y279" s="1117" t="s">
        <v>625</v>
      </c>
      <c r="Z279" s="1117" t="s">
        <v>3035</v>
      </c>
      <c r="AA279" s="1117" t="s">
        <v>5712</v>
      </c>
      <c r="AB279" s="1117" t="s">
        <v>625</v>
      </c>
      <c r="AC279" s="1119" t="s">
        <v>625</v>
      </c>
      <c r="AD279" s="1119" t="s">
        <v>625</v>
      </c>
      <c r="AE279" s="1120">
        <v>120930428</v>
      </c>
      <c r="AF279" s="1120">
        <v>12093042</v>
      </c>
      <c r="AG279" s="1117" t="s">
        <v>625</v>
      </c>
      <c r="AH279" s="1121" t="s">
        <v>4766</v>
      </c>
      <c r="AI279" s="1122" t="s">
        <v>5499</v>
      </c>
      <c r="AJ279" s="1140"/>
    </row>
    <row r="280" spans="1:36" s="269" customFormat="1" ht="21.75" customHeight="1" outlineLevel="1">
      <c r="A280" s="1117" t="s">
        <v>5683</v>
      </c>
      <c r="B280" s="1117" t="s">
        <v>5713</v>
      </c>
      <c r="C280" s="1117" t="s">
        <v>5683</v>
      </c>
      <c r="D280" s="1117" t="s">
        <v>5683</v>
      </c>
      <c r="E280" s="1117" t="s">
        <v>5547</v>
      </c>
      <c r="F280" s="1117" t="s">
        <v>625</v>
      </c>
      <c r="G280" s="1117" t="s">
        <v>5548</v>
      </c>
      <c r="H280" s="1117" t="s">
        <v>5549</v>
      </c>
      <c r="I280" s="1117" t="s">
        <v>625</v>
      </c>
      <c r="J280" s="1117" t="s">
        <v>4707</v>
      </c>
      <c r="K280" s="1117" t="s">
        <v>625</v>
      </c>
      <c r="L280" s="1117" t="s">
        <v>2869</v>
      </c>
      <c r="M280" s="1117" t="s">
        <v>5321</v>
      </c>
      <c r="N280" s="1117" t="s">
        <v>5634</v>
      </c>
      <c r="O280" s="1118">
        <v>36820</v>
      </c>
      <c r="P280" s="1118">
        <v>36820</v>
      </c>
      <c r="Q280" s="1118"/>
      <c r="R280" s="1117" t="s">
        <v>4713</v>
      </c>
      <c r="S280" s="1117" t="s">
        <v>4729</v>
      </c>
      <c r="T280" s="1117" t="s">
        <v>5556</v>
      </c>
      <c r="U280" s="1117" t="s">
        <v>4716</v>
      </c>
      <c r="V280" s="1117" t="s">
        <v>5551</v>
      </c>
      <c r="W280" s="1117" t="s">
        <v>5141</v>
      </c>
      <c r="X280" s="1117" t="s">
        <v>625</v>
      </c>
      <c r="Y280" s="1117" t="s">
        <v>5683</v>
      </c>
      <c r="Z280" s="1117" t="s">
        <v>5661</v>
      </c>
      <c r="AA280" s="1117" t="str">
        <f>Z280</f>
        <v>일반관리비 외</v>
      </c>
      <c r="AB280" s="1117"/>
      <c r="AC280" s="1119"/>
      <c r="AD280" s="1119"/>
      <c r="AE280" s="1120"/>
      <c r="AF280" s="1120"/>
      <c r="AG280" s="1117"/>
      <c r="AH280" s="1121" t="s">
        <v>5494</v>
      </c>
      <c r="AI280" s="1122" t="s">
        <v>5499</v>
      </c>
      <c r="AJ280" s="1140"/>
    </row>
    <row r="281" spans="1:36" s="269" customFormat="1" ht="21.75" customHeight="1" outlineLevel="1">
      <c r="A281" s="1117" t="s">
        <v>5706</v>
      </c>
      <c r="B281" s="1117" t="s">
        <v>5714</v>
      </c>
      <c r="C281" s="1117" t="s">
        <v>5706</v>
      </c>
      <c r="D281" s="1117" t="s">
        <v>5706</v>
      </c>
      <c r="E281" s="1117" t="s">
        <v>5135</v>
      </c>
      <c r="F281" s="1117" t="s">
        <v>625</v>
      </c>
      <c r="G281" s="1117" t="s">
        <v>5136</v>
      </c>
      <c r="H281" s="1117" t="s">
        <v>5137</v>
      </c>
      <c r="I281" s="1117" t="s">
        <v>5138</v>
      </c>
      <c r="J281" s="1117" t="s">
        <v>4707</v>
      </c>
      <c r="K281" s="1117" t="s">
        <v>625</v>
      </c>
      <c r="L281" s="1117" t="s">
        <v>4797</v>
      </c>
      <c r="M281" s="1117" t="s">
        <v>5321</v>
      </c>
      <c r="N281" s="1117" t="s">
        <v>4757</v>
      </c>
      <c r="O281" s="1118">
        <v>165000</v>
      </c>
      <c r="P281" s="1118">
        <v>150000</v>
      </c>
      <c r="Q281" s="1118">
        <v>15000</v>
      </c>
      <c r="R281" s="1117" t="s">
        <v>78</v>
      </c>
      <c r="S281" s="1117" t="s">
        <v>4713</v>
      </c>
      <c r="T281" s="1117" t="s">
        <v>4729</v>
      </c>
      <c r="U281" s="1117" t="s">
        <v>625</v>
      </c>
      <c r="V281" s="1117" t="s">
        <v>4716</v>
      </c>
      <c r="W281" s="1117" t="s">
        <v>5140</v>
      </c>
      <c r="X281" s="1117" t="s">
        <v>5141</v>
      </c>
      <c r="Y281" s="1117" t="s">
        <v>5349</v>
      </c>
      <c r="Z281" s="1117" t="s">
        <v>5706</v>
      </c>
      <c r="AA281" s="1117" t="s">
        <v>5715</v>
      </c>
      <c r="AB281" s="1117" t="s">
        <v>625</v>
      </c>
      <c r="AC281" s="1119" t="s">
        <v>625</v>
      </c>
      <c r="AD281" s="1119" t="s">
        <v>625</v>
      </c>
      <c r="AE281" s="1120">
        <v>150000</v>
      </c>
      <c r="AF281" s="1120">
        <v>15000</v>
      </c>
      <c r="AG281" s="1117" t="s">
        <v>5716</v>
      </c>
      <c r="AH281" s="1117" t="s">
        <v>5717</v>
      </c>
      <c r="AI281" s="1122" t="s">
        <v>5718</v>
      </c>
      <c r="AJ281" s="1140"/>
    </row>
    <row r="282" spans="1:36" s="269" customFormat="1" ht="21.75" customHeight="1" outlineLevel="1">
      <c r="A282" s="1117" t="s">
        <v>5706</v>
      </c>
      <c r="B282" s="1117" t="s">
        <v>5719</v>
      </c>
      <c r="C282" s="1117" t="s">
        <v>5706</v>
      </c>
      <c r="D282" s="1117" t="s">
        <v>5706</v>
      </c>
      <c r="E282" s="1117" t="s">
        <v>5135</v>
      </c>
      <c r="F282" s="1117" t="s">
        <v>625</v>
      </c>
      <c r="G282" s="1117" t="s">
        <v>5136</v>
      </c>
      <c r="H282" s="1117" t="s">
        <v>5137</v>
      </c>
      <c r="I282" s="1117" t="s">
        <v>5138</v>
      </c>
      <c r="J282" s="1117" t="s">
        <v>4707</v>
      </c>
      <c r="K282" s="1117" t="s">
        <v>625</v>
      </c>
      <c r="L282" s="1117" t="s">
        <v>4797</v>
      </c>
      <c r="M282" s="1117" t="s">
        <v>5321</v>
      </c>
      <c r="N282" s="1117" t="s">
        <v>4757</v>
      </c>
      <c r="O282" s="1118">
        <v>165000</v>
      </c>
      <c r="P282" s="1118">
        <v>150000</v>
      </c>
      <c r="Q282" s="1118">
        <v>15000</v>
      </c>
      <c r="R282" s="1117" t="s">
        <v>78</v>
      </c>
      <c r="S282" s="1117" t="s">
        <v>4713</v>
      </c>
      <c r="T282" s="1117" t="s">
        <v>4729</v>
      </c>
      <c r="U282" s="1117" t="s">
        <v>625</v>
      </c>
      <c r="V282" s="1117" t="s">
        <v>4716</v>
      </c>
      <c r="W282" s="1117" t="s">
        <v>5140</v>
      </c>
      <c r="X282" s="1117" t="s">
        <v>5141</v>
      </c>
      <c r="Y282" s="1117" t="s">
        <v>5349</v>
      </c>
      <c r="Z282" s="1117" t="s">
        <v>5706</v>
      </c>
      <c r="AA282" s="1117" t="s">
        <v>5720</v>
      </c>
      <c r="AB282" s="1117" t="s">
        <v>625</v>
      </c>
      <c r="AC282" s="1119" t="s">
        <v>625</v>
      </c>
      <c r="AD282" s="1119" t="s">
        <v>625</v>
      </c>
      <c r="AE282" s="1120">
        <v>150000</v>
      </c>
      <c r="AF282" s="1120">
        <v>15000</v>
      </c>
      <c r="AG282" s="1117" t="s">
        <v>5721</v>
      </c>
      <c r="AH282" s="1117" t="s">
        <v>5717</v>
      </c>
      <c r="AI282" s="1122" t="s">
        <v>5718</v>
      </c>
      <c r="AJ282" s="1140"/>
    </row>
    <row r="283" spans="1:36" s="269" customFormat="1" ht="21.75" customHeight="1" outlineLevel="1">
      <c r="A283" s="1117" t="s">
        <v>5722</v>
      </c>
      <c r="B283" s="1117" t="s">
        <v>5723</v>
      </c>
      <c r="C283" s="1117" t="s">
        <v>5724</v>
      </c>
      <c r="D283" s="1117" t="s">
        <v>5724</v>
      </c>
      <c r="E283" s="1117" t="s">
        <v>4814</v>
      </c>
      <c r="F283" s="1117" t="s">
        <v>625</v>
      </c>
      <c r="G283" s="1117" t="s">
        <v>80</v>
      </c>
      <c r="H283" s="1117" t="s">
        <v>4815</v>
      </c>
      <c r="I283" s="1117" t="s">
        <v>4816</v>
      </c>
      <c r="J283" s="1117" t="s">
        <v>4707</v>
      </c>
      <c r="K283" s="1117" t="s">
        <v>625</v>
      </c>
      <c r="L283" s="1117" t="s">
        <v>2869</v>
      </c>
      <c r="M283" s="1117" t="s">
        <v>5321</v>
      </c>
      <c r="N283" s="1117" t="s">
        <v>4817</v>
      </c>
      <c r="O283" s="1118">
        <v>36411</v>
      </c>
      <c r="P283" s="1118">
        <v>33101</v>
      </c>
      <c r="Q283" s="1118">
        <v>3310</v>
      </c>
      <c r="R283" s="1117" t="s">
        <v>78</v>
      </c>
      <c r="S283" s="1117" t="s">
        <v>4713</v>
      </c>
      <c r="T283" s="1117" t="s">
        <v>4818</v>
      </c>
      <c r="U283" s="1117" t="s">
        <v>5645</v>
      </c>
      <c r="V283" s="1117" t="s">
        <v>4716</v>
      </c>
      <c r="W283" s="1117" t="s">
        <v>625</v>
      </c>
      <c r="X283" s="1117" t="s">
        <v>625</v>
      </c>
      <c r="Y283" s="1117" t="s">
        <v>625</v>
      </c>
      <c r="Z283" s="1117" t="s">
        <v>625</v>
      </c>
      <c r="AA283" s="1117" t="s">
        <v>90</v>
      </c>
      <c r="AB283" s="1117" t="s">
        <v>625</v>
      </c>
      <c r="AC283" s="1119" t="s">
        <v>1082</v>
      </c>
      <c r="AD283" s="1119" t="s">
        <v>5725</v>
      </c>
      <c r="AE283" s="1120">
        <v>33101</v>
      </c>
      <c r="AF283" s="1120">
        <v>3310</v>
      </c>
      <c r="AG283" s="1117" t="s">
        <v>625</v>
      </c>
      <c r="AH283" s="1121" t="s">
        <v>4766</v>
      </c>
      <c r="AI283" s="1122" t="s">
        <v>5718</v>
      </c>
      <c r="AJ283" s="1140"/>
    </row>
    <row r="284" spans="1:36" s="269" customFormat="1" ht="21.75" customHeight="1" outlineLevel="1">
      <c r="A284" s="1117" t="s">
        <v>5726</v>
      </c>
      <c r="B284" s="1117" t="s">
        <v>5727</v>
      </c>
      <c r="C284" s="1117" t="s">
        <v>5728</v>
      </c>
      <c r="D284" s="1117" t="s">
        <v>5728</v>
      </c>
      <c r="E284" s="1117" t="s">
        <v>5547</v>
      </c>
      <c r="F284" s="1117" t="s">
        <v>625</v>
      </c>
      <c r="G284" s="1117" t="s">
        <v>5548</v>
      </c>
      <c r="H284" s="1117" t="s">
        <v>5549</v>
      </c>
      <c r="I284" s="1117" t="s">
        <v>625</v>
      </c>
      <c r="J284" s="1117" t="s">
        <v>4707</v>
      </c>
      <c r="K284" s="1117" t="s">
        <v>625</v>
      </c>
      <c r="L284" s="1117" t="s">
        <v>2869</v>
      </c>
      <c r="M284" s="1117" t="s">
        <v>5321</v>
      </c>
      <c r="N284" s="1117" t="s">
        <v>5634</v>
      </c>
      <c r="O284" s="1118">
        <v>73140</v>
      </c>
      <c r="P284" s="1118">
        <v>66490</v>
      </c>
      <c r="Q284" s="1118">
        <v>6650</v>
      </c>
      <c r="R284" s="1117" t="s">
        <v>78</v>
      </c>
      <c r="S284" s="1117" t="s">
        <v>4713</v>
      </c>
      <c r="T284" s="1117" t="s">
        <v>4729</v>
      </c>
      <c r="U284" s="1117" t="s">
        <v>5556</v>
      </c>
      <c r="V284" s="1117" t="s">
        <v>4716</v>
      </c>
      <c r="W284" s="1117" t="s">
        <v>5551</v>
      </c>
      <c r="X284" s="1117" t="s">
        <v>5141</v>
      </c>
      <c r="Y284" s="1117" t="s">
        <v>625</v>
      </c>
      <c r="Z284" s="1117" t="s">
        <v>5726</v>
      </c>
      <c r="AA284" s="1117" t="s">
        <v>5552</v>
      </c>
      <c r="AB284" s="1117" t="s">
        <v>625</v>
      </c>
      <c r="AC284" s="1119" t="s">
        <v>625</v>
      </c>
      <c r="AD284" s="1119" t="s">
        <v>625</v>
      </c>
      <c r="AE284" s="1120">
        <v>66490</v>
      </c>
      <c r="AF284" s="1120">
        <v>6650</v>
      </c>
      <c r="AG284" s="1117" t="s">
        <v>625</v>
      </c>
      <c r="AH284" s="1121" t="s">
        <v>4766</v>
      </c>
      <c r="AI284" s="1122" t="s">
        <v>5718</v>
      </c>
      <c r="AJ284" s="1140"/>
    </row>
    <row r="285" spans="1:36" s="269" customFormat="1" ht="21.75" customHeight="1" outlineLevel="1">
      <c r="A285" s="1117" t="s">
        <v>5728</v>
      </c>
      <c r="B285" s="1117" t="s">
        <v>5729</v>
      </c>
      <c r="C285" s="1117" t="s">
        <v>5728</v>
      </c>
      <c r="D285" s="1117" t="s">
        <v>5730</v>
      </c>
      <c r="E285" s="1117" t="s">
        <v>5064</v>
      </c>
      <c r="F285" s="1117" t="s">
        <v>625</v>
      </c>
      <c r="G285" s="1117" t="s">
        <v>139</v>
      </c>
      <c r="H285" s="1117" t="s">
        <v>5065</v>
      </c>
      <c r="I285" s="1117" t="s">
        <v>5066</v>
      </c>
      <c r="J285" s="1117" t="s">
        <v>4707</v>
      </c>
      <c r="K285" s="1117" t="s">
        <v>625</v>
      </c>
      <c r="L285" s="1117" t="s">
        <v>4807</v>
      </c>
      <c r="M285" s="1117" t="s">
        <v>5321</v>
      </c>
      <c r="N285" s="1117" t="s">
        <v>5067</v>
      </c>
      <c r="O285" s="1118">
        <v>979000</v>
      </c>
      <c r="P285" s="1118">
        <v>890000</v>
      </c>
      <c r="Q285" s="1118">
        <v>89000</v>
      </c>
      <c r="R285" s="1117" t="s">
        <v>78</v>
      </c>
      <c r="S285" s="1117" t="s">
        <v>4713</v>
      </c>
      <c r="T285" s="1117" t="s">
        <v>4777</v>
      </c>
      <c r="U285" s="1117" t="s">
        <v>625</v>
      </c>
      <c r="V285" s="1117" t="s">
        <v>4716</v>
      </c>
      <c r="W285" s="1117" t="s">
        <v>5068</v>
      </c>
      <c r="X285" s="1117" t="s">
        <v>5069</v>
      </c>
      <c r="Y285" s="1117" t="s">
        <v>625</v>
      </c>
      <c r="Z285" s="1117" t="s">
        <v>5728</v>
      </c>
      <c r="AA285" s="1117" t="s">
        <v>140</v>
      </c>
      <c r="AB285" s="1117" t="s">
        <v>625</v>
      </c>
      <c r="AC285" s="1119" t="s">
        <v>625</v>
      </c>
      <c r="AD285" s="1119" t="s">
        <v>625</v>
      </c>
      <c r="AE285" s="1120">
        <v>890000</v>
      </c>
      <c r="AF285" s="1120">
        <v>89000</v>
      </c>
      <c r="AG285" s="1117" t="s">
        <v>625</v>
      </c>
      <c r="AH285" s="1121" t="s">
        <v>4766</v>
      </c>
      <c r="AI285" s="1122" t="s">
        <v>5718</v>
      </c>
      <c r="AJ285" s="1140" t="s">
        <v>5731</v>
      </c>
    </row>
    <row r="286" spans="1:36" s="269" customFormat="1" ht="21.75" customHeight="1" outlineLevel="1">
      <c r="A286" s="1117" t="s">
        <v>5730</v>
      </c>
      <c r="B286" s="1117" t="s">
        <v>5732</v>
      </c>
      <c r="C286" s="1117" t="s">
        <v>5730</v>
      </c>
      <c r="D286" s="1117" t="s">
        <v>5730</v>
      </c>
      <c r="E286" s="1117" t="s">
        <v>5565</v>
      </c>
      <c r="F286" s="1117" t="s">
        <v>625</v>
      </c>
      <c r="G286" s="1117" t="s">
        <v>5566</v>
      </c>
      <c r="H286" s="1117" t="s">
        <v>5567</v>
      </c>
      <c r="I286" s="1117" t="s">
        <v>5568</v>
      </c>
      <c r="J286" s="1117" t="s">
        <v>4707</v>
      </c>
      <c r="K286" s="1117" t="s">
        <v>625</v>
      </c>
      <c r="L286" s="1117" t="s">
        <v>4980</v>
      </c>
      <c r="M286" s="1117" t="s">
        <v>5321</v>
      </c>
      <c r="N286" s="1117" t="s">
        <v>4757</v>
      </c>
      <c r="O286" s="1118">
        <v>165000</v>
      </c>
      <c r="P286" s="1118">
        <v>150000</v>
      </c>
      <c r="Q286" s="1118">
        <v>15000</v>
      </c>
      <c r="R286" s="1117" t="s">
        <v>78</v>
      </c>
      <c r="S286" s="1117" t="s">
        <v>4713</v>
      </c>
      <c r="T286" s="1117" t="s">
        <v>4729</v>
      </c>
      <c r="U286" s="1117" t="s">
        <v>5569</v>
      </c>
      <c r="V286" s="1117" t="s">
        <v>4716</v>
      </c>
      <c r="W286" s="1117" t="s">
        <v>5570</v>
      </c>
      <c r="X286" s="1117" t="s">
        <v>5141</v>
      </c>
      <c r="Y286" s="1117" t="s">
        <v>625</v>
      </c>
      <c r="Z286" s="1117" t="s">
        <v>5730</v>
      </c>
      <c r="AA286" s="1117" t="s">
        <v>5733</v>
      </c>
      <c r="AB286" s="1117" t="s">
        <v>625</v>
      </c>
      <c r="AC286" s="1119" t="s">
        <v>625</v>
      </c>
      <c r="AD286" s="1119" t="s">
        <v>625</v>
      </c>
      <c r="AE286" s="1120">
        <v>150000</v>
      </c>
      <c r="AF286" s="1120">
        <v>15000</v>
      </c>
      <c r="AG286" s="1117" t="s">
        <v>625</v>
      </c>
      <c r="AH286" s="1121" t="s">
        <v>4766</v>
      </c>
      <c r="AI286" s="1122" t="s">
        <v>5718</v>
      </c>
      <c r="AJ286" s="1140"/>
    </row>
    <row r="287" spans="1:36" s="269" customFormat="1" ht="21.75" customHeight="1" outlineLevel="1">
      <c r="A287" s="1117" t="s">
        <v>5734</v>
      </c>
      <c r="B287" s="1117" t="s">
        <v>5735</v>
      </c>
      <c r="C287" s="1117" t="s">
        <v>5734</v>
      </c>
      <c r="D287" s="1117" t="s">
        <v>5734</v>
      </c>
      <c r="E287" s="1117" t="s">
        <v>5135</v>
      </c>
      <c r="F287" s="1117" t="s">
        <v>625</v>
      </c>
      <c r="G287" s="1117" t="s">
        <v>5136</v>
      </c>
      <c r="H287" s="1117" t="s">
        <v>5137</v>
      </c>
      <c r="I287" s="1117" t="s">
        <v>5138</v>
      </c>
      <c r="J287" s="1117" t="s">
        <v>4707</v>
      </c>
      <c r="K287" s="1117" t="s">
        <v>625</v>
      </c>
      <c r="L287" s="1117" t="s">
        <v>4797</v>
      </c>
      <c r="M287" s="1117" t="s">
        <v>5321</v>
      </c>
      <c r="N287" s="1117" t="s">
        <v>4757</v>
      </c>
      <c r="O287" s="1118">
        <v>165000</v>
      </c>
      <c r="P287" s="1118">
        <v>150000</v>
      </c>
      <c r="Q287" s="1118">
        <v>15000</v>
      </c>
      <c r="R287" s="1117" t="s">
        <v>78</v>
      </c>
      <c r="S287" s="1117" t="s">
        <v>4713</v>
      </c>
      <c r="T287" s="1117" t="s">
        <v>4729</v>
      </c>
      <c r="U287" s="1117" t="s">
        <v>625</v>
      </c>
      <c r="V287" s="1117" t="s">
        <v>4716</v>
      </c>
      <c r="W287" s="1117" t="s">
        <v>5140</v>
      </c>
      <c r="X287" s="1117" t="s">
        <v>5141</v>
      </c>
      <c r="Y287" s="1117" t="s">
        <v>5349</v>
      </c>
      <c r="Z287" s="1117" t="s">
        <v>5734</v>
      </c>
      <c r="AA287" s="1117" t="s">
        <v>5736</v>
      </c>
      <c r="AB287" s="1117" t="s">
        <v>625</v>
      </c>
      <c r="AC287" s="1119" t="s">
        <v>625</v>
      </c>
      <c r="AD287" s="1119" t="s">
        <v>625</v>
      </c>
      <c r="AE287" s="1120">
        <v>150000</v>
      </c>
      <c r="AF287" s="1120">
        <v>15000</v>
      </c>
      <c r="AG287" s="1117" t="s">
        <v>5737</v>
      </c>
      <c r="AH287" s="1117" t="s">
        <v>5717</v>
      </c>
      <c r="AI287" s="1122" t="s">
        <v>5718</v>
      </c>
      <c r="AJ287" s="1140"/>
    </row>
    <row r="288" spans="1:36" s="269" customFormat="1" ht="21.75" customHeight="1" outlineLevel="1">
      <c r="A288" s="1117" t="s">
        <v>5734</v>
      </c>
      <c r="B288" s="1117" t="s">
        <v>5738</v>
      </c>
      <c r="C288" s="1117" t="s">
        <v>5734</v>
      </c>
      <c r="D288" s="1117" t="s">
        <v>5734</v>
      </c>
      <c r="E288" s="1117" t="s">
        <v>5135</v>
      </c>
      <c r="F288" s="1117" t="s">
        <v>625</v>
      </c>
      <c r="G288" s="1117" t="s">
        <v>5136</v>
      </c>
      <c r="H288" s="1117" t="s">
        <v>5137</v>
      </c>
      <c r="I288" s="1117" t="s">
        <v>5138</v>
      </c>
      <c r="J288" s="1117" t="s">
        <v>4707</v>
      </c>
      <c r="K288" s="1117" t="s">
        <v>625</v>
      </c>
      <c r="L288" s="1117" t="s">
        <v>4797</v>
      </c>
      <c r="M288" s="1117" t="s">
        <v>5321</v>
      </c>
      <c r="N288" s="1117" t="s">
        <v>4757</v>
      </c>
      <c r="O288" s="1118">
        <v>165000</v>
      </c>
      <c r="P288" s="1118">
        <v>150000</v>
      </c>
      <c r="Q288" s="1118">
        <v>15000</v>
      </c>
      <c r="R288" s="1117" t="s">
        <v>78</v>
      </c>
      <c r="S288" s="1117" t="s">
        <v>4713</v>
      </c>
      <c r="T288" s="1117" t="s">
        <v>4729</v>
      </c>
      <c r="U288" s="1117" t="s">
        <v>625</v>
      </c>
      <c r="V288" s="1117" t="s">
        <v>4716</v>
      </c>
      <c r="W288" s="1117" t="s">
        <v>5140</v>
      </c>
      <c r="X288" s="1117" t="s">
        <v>5141</v>
      </c>
      <c r="Y288" s="1117" t="s">
        <v>5349</v>
      </c>
      <c r="Z288" s="1117" t="s">
        <v>5734</v>
      </c>
      <c r="AA288" s="1117" t="s">
        <v>5736</v>
      </c>
      <c r="AB288" s="1117" t="s">
        <v>625</v>
      </c>
      <c r="AC288" s="1119" t="s">
        <v>625</v>
      </c>
      <c r="AD288" s="1119" t="s">
        <v>625</v>
      </c>
      <c r="AE288" s="1120">
        <v>150000</v>
      </c>
      <c r="AF288" s="1120">
        <v>15000</v>
      </c>
      <c r="AG288" s="1117" t="s">
        <v>5739</v>
      </c>
      <c r="AH288" s="1117" t="s">
        <v>5717</v>
      </c>
      <c r="AI288" s="1122" t="s">
        <v>5718</v>
      </c>
      <c r="AJ288" s="1140"/>
    </row>
    <row r="289" spans="1:36" s="269" customFormat="1" ht="21.75" customHeight="1" outlineLevel="1">
      <c r="A289" s="1117" t="s">
        <v>5734</v>
      </c>
      <c r="B289" s="1117" t="s">
        <v>5740</v>
      </c>
      <c r="C289" s="1117" t="s">
        <v>5734</v>
      </c>
      <c r="D289" s="1117" t="s">
        <v>5734</v>
      </c>
      <c r="E289" s="1117" t="s">
        <v>5135</v>
      </c>
      <c r="F289" s="1117" t="s">
        <v>625</v>
      </c>
      <c r="G289" s="1117" t="s">
        <v>5136</v>
      </c>
      <c r="H289" s="1117" t="s">
        <v>5137</v>
      </c>
      <c r="I289" s="1117" t="s">
        <v>5138</v>
      </c>
      <c r="J289" s="1117" t="s">
        <v>4707</v>
      </c>
      <c r="K289" s="1117" t="s">
        <v>625</v>
      </c>
      <c r="L289" s="1117" t="s">
        <v>4797</v>
      </c>
      <c r="M289" s="1117" t="s">
        <v>5321</v>
      </c>
      <c r="N289" s="1117" t="s">
        <v>4757</v>
      </c>
      <c r="O289" s="1118">
        <v>165000</v>
      </c>
      <c r="P289" s="1118">
        <v>150000</v>
      </c>
      <c r="Q289" s="1118">
        <v>15000</v>
      </c>
      <c r="R289" s="1117" t="s">
        <v>78</v>
      </c>
      <c r="S289" s="1117" t="s">
        <v>4713</v>
      </c>
      <c r="T289" s="1117" t="s">
        <v>4729</v>
      </c>
      <c r="U289" s="1117" t="s">
        <v>625</v>
      </c>
      <c r="V289" s="1117" t="s">
        <v>4716</v>
      </c>
      <c r="W289" s="1117" t="s">
        <v>5140</v>
      </c>
      <c r="X289" s="1117" t="s">
        <v>5141</v>
      </c>
      <c r="Y289" s="1117" t="s">
        <v>5349</v>
      </c>
      <c r="Z289" s="1117" t="s">
        <v>5734</v>
      </c>
      <c r="AA289" s="1117" t="s">
        <v>5741</v>
      </c>
      <c r="AB289" s="1117" t="s">
        <v>625</v>
      </c>
      <c r="AC289" s="1119" t="s">
        <v>625</v>
      </c>
      <c r="AD289" s="1119" t="s">
        <v>625</v>
      </c>
      <c r="AE289" s="1120">
        <v>150000</v>
      </c>
      <c r="AF289" s="1120">
        <v>15000</v>
      </c>
      <c r="AG289" s="1117" t="s">
        <v>5742</v>
      </c>
      <c r="AH289" s="1117" t="s">
        <v>5717</v>
      </c>
      <c r="AI289" s="1122" t="s">
        <v>5718</v>
      </c>
      <c r="AJ289" s="1140"/>
    </row>
    <row r="290" spans="1:36" s="269" customFormat="1" ht="21.75" customHeight="1" outlineLevel="1">
      <c r="A290" s="1117" t="s">
        <v>5734</v>
      </c>
      <c r="B290" s="1117" t="s">
        <v>5743</v>
      </c>
      <c r="C290" s="1117" t="s">
        <v>5734</v>
      </c>
      <c r="D290" s="1117" t="s">
        <v>5734</v>
      </c>
      <c r="E290" s="1117" t="s">
        <v>5135</v>
      </c>
      <c r="F290" s="1117" t="s">
        <v>625</v>
      </c>
      <c r="G290" s="1117" t="s">
        <v>5136</v>
      </c>
      <c r="H290" s="1117" t="s">
        <v>5137</v>
      </c>
      <c r="I290" s="1117" t="s">
        <v>5138</v>
      </c>
      <c r="J290" s="1117" t="s">
        <v>4707</v>
      </c>
      <c r="K290" s="1117" t="s">
        <v>625</v>
      </c>
      <c r="L290" s="1117" t="s">
        <v>4797</v>
      </c>
      <c r="M290" s="1117" t="s">
        <v>5321</v>
      </c>
      <c r="N290" s="1117" t="s">
        <v>4757</v>
      </c>
      <c r="O290" s="1118">
        <v>165000</v>
      </c>
      <c r="P290" s="1118">
        <v>150000</v>
      </c>
      <c r="Q290" s="1118">
        <v>15000</v>
      </c>
      <c r="R290" s="1117" t="s">
        <v>78</v>
      </c>
      <c r="S290" s="1117" t="s">
        <v>4713</v>
      </c>
      <c r="T290" s="1117" t="s">
        <v>4729</v>
      </c>
      <c r="U290" s="1117" t="s">
        <v>625</v>
      </c>
      <c r="V290" s="1117" t="s">
        <v>4716</v>
      </c>
      <c r="W290" s="1117" t="s">
        <v>5140</v>
      </c>
      <c r="X290" s="1117" t="s">
        <v>5141</v>
      </c>
      <c r="Y290" s="1117" t="s">
        <v>5349</v>
      </c>
      <c r="Z290" s="1117" t="s">
        <v>5734</v>
      </c>
      <c r="AA290" s="1117" t="s">
        <v>5744</v>
      </c>
      <c r="AB290" s="1117" t="s">
        <v>625</v>
      </c>
      <c r="AC290" s="1119" t="s">
        <v>625</v>
      </c>
      <c r="AD290" s="1119" t="s">
        <v>625</v>
      </c>
      <c r="AE290" s="1120">
        <v>150000</v>
      </c>
      <c r="AF290" s="1120">
        <v>15000</v>
      </c>
      <c r="AG290" s="1117" t="s">
        <v>5745</v>
      </c>
      <c r="AH290" s="1117" t="s">
        <v>5717</v>
      </c>
      <c r="AI290" s="1122" t="s">
        <v>5718</v>
      </c>
      <c r="AJ290" s="1140"/>
    </row>
    <row r="291" spans="1:36" s="269" customFormat="1" ht="21.75" customHeight="1" outlineLevel="1">
      <c r="A291" s="1117" t="s">
        <v>5746</v>
      </c>
      <c r="B291" s="1117" t="s">
        <v>5747</v>
      </c>
      <c r="C291" s="1117" t="s">
        <v>5746</v>
      </c>
      <c r="D291" s="1117" t="s">
        <v>5746</v>
      </c>
      <c r="E291" s="1117" t="s">
        <v>5468</v>
      </c>
      <c r="F291" s="1117" t="s">
        <v>625</v>
      </c>
      <c r="G291" s="1117" t="s">
        <v>5469</v>
      </c>
      <c r="H291" s="1117" t="s">
        <v>5594</v>
      </c>
      <c r="I291" s="1117" t="s">
        <v>5471</v>
      </c>
      <c r="J291" s="1117" t="s">
        <v>4707</v>
      </c>
      <c r="K291" s="1117" t="s">
        <v>625</v>
      </c>
      <c r="L291" s="1117" t="s">
        <v>2869</v>
      </c>
      <c r="M291" s="1117" t="s">
        <v>5321</v>
      </c>
      <c r="N291" s="1117" t="s">
        <v>5177</v>
      </c>
      <c r="O291" s="1118">
        <v>330000</v>
      </c>
      <c r="P291" s="1118">
        <v>300000</v>
      </c>
      <c r="Q291" s="1118">
        <v>30000</v>
      </c>
      <c r="R291" s="1117" t="s">
        <v>78</v>
      </c>
      <c r="S291" s="1117" t="s">
        <v>4713</v>
      </c>
      <c r="T291" s="1117" t="s">
        <v>4758</v>
      </c>
      <c r="U291" s="1117" t="s">
        <v>625</v>
      </c>
      <c r="V291" s="1117" t="s">
        <v>4716</v>
      </c>
      <c r="W291" s="1117" t="s">
        <v>5472</v>
      </c>
      <c r="X291" s="1117" t="s">
        <v>5141</v>
      </c>
      <c r="Y291" s="1117" t="s">
        <v>5595</v>
      </c>
      <c r="Z291" s="1117" t="s">
        <v>5746</v>
      </c>
      <c r="AA291" s="1117" t="s">
        <v>5698</v>
      </c>
      <c r="AB291" s="1117" t="s">
        <v>625</v>
      </c>
      <c r="AC291" s="1119" t="s">
        <v>1082</v>
      </c>
      <c r="AD291" s="1119" t="s">
        <v>4769</v>
      </c>
      <c r="AE291" s="1120">
        <v>300000</v>
      </c>
      <c r="AF291" s="1120">
        <v>30000</v>
      </c>
      <c r="AG291" s="1117" t="s">
        <v>625</v>
      </c>
      <c r="AH291" s="1121" t="s">
        <v>4766</v>
      </c>
      <c r="AI291" s="1122" t="s">
        <v>5718</v>
      </c>
      <c r="AJ291" s="1140"/>
    </row>
    <row r="292" spans="1:36" s="269" customFormat="1" ht="21.75" customHeight="1" outlineLevel="1">
      <c r="A292" s="1117" t="s">
        <v>5748</v>
      </c>
      <c r="B292" s="1117" t="s">
        <v>5749</v>
      </c>
      <c r="C292" s="1117" t="s">
        <v>5748</v>
      </c>
      <c r="D292" s="1117" t="s">
        <v>5748</v>
      </c>
      <c r="E292" s="1117" t="s">
        <v>4861</v>
      </c>
      <c r="F292" s="1117" t="s">
        <v>625</v>
      </c>
      <c r="G292" s="1117" t="s">
        <v>4862</v>
      </c>
      <c r="H292" s="1117" t="s">
        <v>4863</v>
      </c>
      <c r="I292" s="1117" t="s">
        <v>4864</v>
      </c>
      <c r="J292" s="1117" t="s">
        <v>4707</v>
      </c>
      <c r="K292" s="1117" t="s">
        <v>625</v>
      </c>
      <c r="L292" s="1117" t="s">
        <v>2869</v>
      </c>
      <c r="M292" s="1117" t="s">
        <v>3099</v>
      </c>
      <c r="N292" s="1117" t="s">
        <v>4757</v>
      </c>
      <c r="O292" s="1118">
        <v>-4070000</v>
      </c>
      <c r="P292" s="1118">
        <v>-3700000</v>
      </c>
      <c r="Q292" s="1118">
        <v>-370000</v>
      </c>
      <c r="R292" s="1117" t="s">
        <v>78</v>
      </c>
      <c r="S292" s="1117" t="s">
        <v>4713</v>
      </c>
      <c r="T292" s="1117" t="s">
        <v>4729</v>
      </c>
      <c r="U292" s="1117" t="s">
        <v>5750</v>
      </c>
      <c r="V292" s="1117" t="s">
        <v>4716</v>
      </c>
      <c r="W292" s="1117" t="s">
        <v>4866</v>
      </c>
      <c r="X292" s="1117" t="s">
        <v>4761</v>
      </c>
      <c r="Y292" s="1117" t="s">
        <v>4762</v>
      </c>
      <c r="Z292" s="1117" t="s">
        <v>5748</v>
      </c>
      <c r="AA292" s="1117" t="s">
        <v>5097</v>
      </c>
      <c r="AB292" s="1117" t="s">
        <v>5751</v>
      </c>
      <c r="AC292" s="1119" t="s">
        <v>5752</v>
      </c>
      <c r="AD292" s="1119" t="s">
        <v>625</v>
      </c>
      <c r="AE292" s="1120">
        <v>-3700000</v>
      </c>
      <c r="AF292" s="1120">
        <v>-370000</v>
      </c>
      <c r="AG292" s="1117" t="s">
        <v>625</v>
      </c>
      <c r="AH292" s="1117" t="s">
        <v>5717</v>
      </c>
      <c r="AI292" s="1122" t="s">
        <v>5718</v>
      </c>
      <c r="AJ292" s="1140"/>
    </row>
    <row r="293" spans="1:36" s="269" customFormat="1" ht="21.75" customHeight="1" outlineLevel="1">
      <c r="A293" s="1117" t="s">
        <v>5748</v>
      </c>
      <c r="B293" s="1117" t="s">
        <v>5753</v>
      </c>
      <c r="C293" s="1117" t="s">
        <v>5748</v>
      </c>
      <c r="D293" s="1117" t="s">
        <v>5748</v>
      </c>
      <c r="E293" s="1117" t="s">
        <v>4861</v>
      </c>
      <c r="F293" s="1117" t="s">
        <v>625</v>
      </c>
      <c r="G293" s="1117" t="s">
        <v>4862</v>
      </c>
      <c r="H293" s="1117" t="s">
        <v>4863</v>
      </c>
      <c r="I293" s="1117" t="s">
        <v>4864</v>
      </c>
      <c r="J293" s="1117" t="s">
        <v>4707</v>
      </c>
      <c r="K293" s="1117" t="s">
        <v>625</v>
      </c>
      <c r="L293" s="1117" t="s">
        <v>2869</v>
      </c>
      <c r="M293" s="1117" t="s">
        <v>3099</v>
      </c>
      <c r="N293" s="1117" t="s">
        <v>4757</v>
      </c>
      <c r="O293" s="1118">
        <v>4070000</v>
      </c>
      <c r="P293" s="1118">
        <v>3700000</v>
      </c>
      <c r="Q293" s="1118">
        <v>370000</v>
      </c>
      <c r="R293" s="1117" t="s">
        <v>78</v>
      </c>
      <c r="S293" s="1117" t="s">
        <v>4713</v>
      </c>
      <c r="T293" s="1117" t="s">
        <v>4729</v>
      </c>
      <c r="U293" s="1117" t="s">
        <v>5750</v>
      </c>
      <c r="V293" s="1117" t="s">
        <v>4716</v>
      </c>
      <c r="W293" s="1117" t="s">
        <v>4866</v>
      </c>
      <c r="X293" s="1117" t="s">
        <v>4761</v>
      </c>
      <c r="Y293" s="1117" t="s">
        <v>4762</v>
      </c>
      <c r="Z293" s="1117" t="s">
        <v>5748</v>
      </c>
      <c r="AA293" s="1117" t="s">
        <v>5097</v>
      </c>
      <c r="AB293" s="1117" t="s">
        <v>5754</v>
      </c>
      <c r="AC293" s="1119" t="s">
        <v>5752</v>
      </c>
      <c r="AD293" s="1119" t="s">
        <v>625</v>
      </c>
      <c r="AE293" s="1120">
        <v>3700000</v>
      </c>
      <c r="AF293" s="1120">
        <v>370000</v>
      </c>
      <c r="AG293" s="1117" t="s">
        <v>625</v>
      </c>
      <c r="AH293" s="1117" t="s">
        <v>5717</v>
      </c>
      <c r="AI293" s="1122" t="s">
        <v>5718</v>
      </c>
      <c r="AJ293" s="1140"/>
    </row>
    <row r="294" spans="1:36" s="269" customFormat="1" ht="21.75" customHeight="1" outlineLevel="1">
      <c r="A294" s="1144"/>
      <c r="B294" s="1144"/>
      <c r="C294" s="1144"/>
      <c r="D294" s="1144"/>
      <c r="E294" s="1144"/>
      <c r="F294" s="1144"/>
      <c r="G294" s="1144"/>
      <c r="H294" s="1144"/>
      <c r="I294" s="1144"/>
      <c r="J294" s="1144"/>
      <c r="K294" s="1144"/>
      <c r="L294" s="1144"/>
      <c r="M294" s="1144"/>
      <c r="N294" s="1144"/>
      <c r="O294" s="1145"/>
      <c r="P294" s="1145"/>
      <c r="Q294" s="1145"/>
      <c r="R294" s="1144"/>
      <c r="S294" s="1144"/>
      <c r="T294" s="1144"/>
      <c r="U294" s="1144"/>
      <c r="V294" s="1144"/>
      <c r="W294" s="1144"/>
      <c r="X294" s="1144"/>
      <c r="Y294" s="1144"/>
      <c r="Z294" s="1144"/>
      <c r="AA294" s="1144"/>
      <c r="AB294" s="1144"/>
      <c r="AC294" s="1146"/>
      <c r="AD294" s="1146"/>
      <c r="AE294" s="1147"/>
      <c r="AF294" s="1147"/>
      <c r="AG294" s="1144"/>
      <c r="AH294" s="1148"/>
      <c r="AI294" s="1149"/>
      <c r="AJ294" s="1150" t="s">
        <v>5755</v>
      </c>
    </row>
    <row r="295" spans="1:36" s="269" customFormat="1" ht="21.75" customHeight="1" outlineLevel="1">
      <c r="A295" s="1117" t="s">
        <v>5756</v>
      </c>
      <c r="B295" s="1117" t="s">
        <v>5757</v>
      </c>
      <c r="C295" s="1117" t="s">
        <v>5758</v>
      </c>
      <c r="D295" s="1117" t="s">
        <v>5759</v>
      </c>
      <c r="E295" s="1117" t="s">
        <v>4814</v>
      </c>
      <c r="F295" s="1117" t="s">
        <v>625</v>
      </c>
      <c r="G295" s="1117" t="s">
        <v>80</v>
      </c>
      <c r="H295" s="1117" t="s">
        <v>4815</v>
      </c>
      <c r="I295" s="1117" t="s">
        <v>4816</v>
      </c>
      <c r="J295" s="1117" t="s">
        <v>4707</v>
      </c>
      <c r="K295" s="1117" t="s">
        <v>625</v>
      </c>
      <c r="L295" s="1117" t="s">
        <v>2869</v>
      </c>
      <c r="M295" s="1117" t="s">
        <v>5321</v>
      </c>
      <c r="N295" s="1117" t="s">
        <v>4817</v>
      </c>
      <c r="O295" s="1118">
        <v>36300</v>
      </c>
      <c r="P295" s="1118">
        <v>33000</v>
      </c>
      <c r="Q295" s="1118">
        <v>3300</v>
      </c>
      <c r="R295" s="1117" t="s">
        <v>78</v>
      </c>
      <c r="S295" s="1117" t="s">
        <v>4713</v>
      </c>
      <c r="T295" s="1117" t="s">
        <v>4818</v>
      </c>
      <c r="U295" s="1117" t="s">
        <v>5645</v>
      </c>
      <c r="V295" s="1117" t="s">
        <v>4716</v>
      </c>
      <c r="W295" s="1117" t="s">
        <v>625</v>
      </c>
      <c r="X295" s="1117" t="s">
        <v>625</v>
      </c>
      <c r="Y295" s="1117" t="s">
        <v>625</v>
      </c>
      <c r="Z295" s="1117" t="s">
        <v>625</v>
      </c>
      <c r="AA295" s="1117" t="s">
        <v>90</v>
      </c>
      <c r="AB295" s="1117" t="s">
        <v>625</v>
      </c>
      <c r="AC295" s="1119" t="s">
        <v>1082</v>
      </c>
      <c r="AD295" s="1119" t="s">
        <v>5760</v>
      </c>
      <c r="AE295" s="1120">
        <v>33000</v>
      </c>
      <c r="AF295" s="1120">
        <v>3300</v>
      </c>
      <c r="AG295" s="1117" t="s">
        <v>625</v>
      </c>
      <c r="AH295" s="1121" t="s">
        <v>4766</v>
      </c>
      <c r="AI295" s="1122" t="s">
        <v>5718</v>
      </c>
      <c r="AJ295" s="1140"/>
    </row>
    <row r="296" spans="1:36" s="269" customFormat="1" ht="21.75" customHeight="1" outlineLevel="1">
      <c r="A296" s="1117" t="s">
        <v>5761</v>
      </c>
      <c r="B296" s="1117" t="s">
        <v>5762</v>
      </c>
      <c r="C296" s="1117" t="s">
        <v>5761</v>
      </c>
      <c r="D296" s="1117" t="s">
        <v>5761</v>
      </c>
      <c r="E296" s="1117" t="s">
        <v>5135</v>
      </c>
      <c r="F296" s="1117" t="s">
        <v>625</v>
      </c>
      <c r="G296" s="1117" t="s">
        <v>5136</v>
      </c>
      <c r="H296" s="1117" t="s">
        <v>5137</v>
      </c>
      <c r="I296" s="1117" t="s">
        <v>5138</v>
      </c>
      <c r="J296" s="1117" t="s">
        <v>4707</v>
      </c>
      <c r="K296" s="1117" t="s">
        <v>625</v>
      </c>
      <c r="L296" s="1117" t="s">
        <v>4797</v>
      </c>
      <c r="M296" s="1117" t="s">
        <v>5321</v>
      </c>
      <c r="N296" s="1117" t="s">
        <v>4757</v>
      </c>
      <c r="O296" s="1118">
        <v>165000</v>
      </c>
      <c r="P296" s="1118">
        <v>150000</v>
      </c>
      <c r="Q296" s="1118">
        <v>15000</v>
      </c>
      <c r="R296" s="1117" t="s">
        <v>78</v>
      </c>
      <c r="S296" s="1117" t="s">
        <v>4713</v>
      </c>
      <c r="T296" s="1117" t="s">
        <v>4729</v>
      </c>
      <c r="U296" s="1117" t="s">
        <v>625</v>
      </c>
      <c r="V296" s="1117" t="s">
        <v>4716</v>
      </c>
      <c r="W296" s="1117" t="s">
        <v>5140</v>
      </c>
      <c r="X296" s="1117" t="s">
        <v>5141</v>
      </c>
      <c r="Y296" s="1117" t="s">
        <v>5349</v>
      </c>
      <c r="Z296" s="1117" t="s">
        <v>5761</v>
      </c>
      <c r="AA296" s="1117" t="s">
        <v>5763</v>
      </c>
      <c r="AB296" s="1117" t="s">
        <v>625</v>
      </c>
      <c r="AC296" s="1119" t="s">
        <v>625</v>
      </c>
      <c r="AD296" s="1119" t="s">
        <v>625</v>
      </c>
      <c r="AE296" s="1120">
        <v>150000</v>
      </c>
      <c r="AF296" s="1120">
        <v>15000</v>
      </c>
      <c r="AG296" s="1117" t="s">
        <v>5764</v>
      </c>
      <c r="AH296" s="1117" t="s">
        <v>5717</v>
      </c>
      <c r="AI296" s="1122" t="s">
        <v>5718</v>
      </c>
      <c r="AJ296" s="1140"/>
    </row>
    <row r="297" spans="1:36" s="269" customFormat="1" ht="21.75" customHeight="1" outlineLevel="1">
      <c r="A297" s="1117" t="s">
        <v>5761</v>
      </c>
      <c r="B297" s="1117" t="s">
        <v>5765</v>
      </c>
      <c r="C297" s="1117" t="s">
        <v>5761</v>
      </c>
      <c r="D297" s="1117" t="s">
        <v>5761</v>
      </c>
      <c r="E297" s="1117" t="s">
        <v>5135</v>
      </c>
      <c r="F297" s="1117" t="s">
        <v>625</v>
      </c>
      <c r="G297" s="1117" t="s">
        <v>5136</v>
      </c>
      <c r="H297" s="1117" t="s">
        <v>5137</v>
      </c>
      <c r="I297" s="1117" t="s">
        <v>5138</v>
      </c>
      <c r="J297" s="1117" t="s">
        <v>4707</v>
      </c>
      <c r="K297" s="1117" t="s">
        <v>625</v>
      </c>
      <c r="L297" s="1117" t="s">
        <v>4797</v>
      </c>
      <c r="M297" s="1117" t="s">
        <v>5321</v>
      </c>
      <c r="N297" s="1117" t="s">
        <v>4757</v>
      </c>
      <c r="O297" s="1118">
        <v>165000</v>
      </c>
      <c r="P297" s="1118">
        <v>150000</v>
      </c>
      <c r="Q297" s="1118">
        <v>15000</v>
      </c>
      <c r="R297" s="1117" t="s">
        <v>78</v>
      </c>
      <c r="S297" s="1117" t="s">
        <v>4713</v>
      </c>
      <c r="T297" s="1117" t="s">
        <v>4729</v>
      </c>
      <c r="U297" s="1117" t="s">
        <v>625</v>
      </c>
      <c r="V297" s="1117" t="s">
        <v>4716</v>
      </c>
      <c r="W297" s="1117" t="s">
        <v>5140</v>
      </c>
      <c r="X297" s="1117" t="s">
        <v>5141</v>
      </c>
      <c r="Y297" s="1117" t="s">
        <v>5349</v>
      </c>
      <c r="Z297" s="1117" t="s">
        <v>5761</v>
      </c>
      <c r="AA297" s="1117" t="s">
        <v>5766</v>
      </c>
      <c r="AB297" s="1117" t="s">
        <v>625</v>
      </c>
      <c r="AC297" s="1119" t="s">
        <v>625</v>
      </c>
      <c r="AD297" s="1119" t="s">
        <v>625</v>
      </c>
      <c r="AE297" s="1120">
        <v>150000</v>
      </c>
      <c r="AF297" s="1120">
        <v>15000</v>
      </c>
      <c r="AG297" s="1117" t="s">
        <v>5767</v>
      </c>
      <c r="AH297" s="1117" t="s">
        <v>5717</v>
      </c>
      <c r="AI297" s="1122" t="s">
        <v>5718</v>
      </c>
      <c r="AJ297" s="1140"/>
    </row>
    <row r="298" spans="1:36" s="269" customFormat="1" ht="21.75" customHeight="1" outlineLevel="1">
      <c r="A298" s="1117" t="s">
        <v>5761</v>
      </c>
      <c r="B298" s="1117" t="s">
        <v>5768</v>
      </c>
      <c r="C298" s="1117" t="s">
        <v>5761</v>
      </c>
      <c r="D298" s="1117" t="s">
        <v>5761</v>
      </c>
      <c r="E298" s="1117" t="s">
        <v>5135</v>
      </c>
      <c r="F298" s="1117" t="s">
        <v>625</v>
      </c>
      <c r="G298" s="1117" t="s">
        <v>5136</v>
      </c>
      <c r="H298" s="1117" t="s">
        <v>5137</v>
      </c>
      <c r="I298" s="1117" t="s">
        <v>5138</v>
      </c>
      <c r="J298" s="1117" t="s">
        <v>4707</v>
      </c>
      <c r="K298" s="1117" t="s">
        <v>625</v>
      </c>
      <c r="L298" s="1117" t="s">
        <v>4797</v>
      </c>
      <c r="M298" s="1117" t="s">
        <v>5321</v>
      </c>
      <c r="N298" s="1117" t="s">
        <v>4757</v>
      </c>
      <c r="O298" s="1118">
        <v>165000</v>
      </c>
      <c r="P298" s="1118">
        <v>150000</v>
      </c>
      <c r="Q298" s="1118">
        <v>15000</v>
      </c>
      <c r="R298" s="1117" t="s">
        <v>78</v>
      </c>
      <c r="S298" s="1117" t="s">
        <v>4713</v>
      </c>
      <c r="T298" s="1117" t="s">
        <v>4729</v>
      </c>
      <c r="U298" s="1117" t="s">
        <v>625</v>
      </c>
      <c r="V298" s="1117" t="s">
        <v>4716</v>
      </c>
      <c r="W298" s="1117" t="s">
        <v>5140</v>
      </c>
      <c r="X298" s="1117" t="s">
        <v>5141</v>
      </c>
      <c r="Y298" s="1117" t="s">
        <v>5349</v>
      </c>
      <c r="Z298" s="1117" t="s">
        <v>5761</v>
      </c>
      <c r="AA298" s="1117" t="s">
        <v>5720</v>
      </c>
      <c r="AB298" s="1117" t="s">
        <v>625</v>
      </c>
      <c r="AC298" s="1119" t="s">
        <v>625</v>
      </c>
      <c r="AD298" s="1119" t="s">
        <v>625</v>
      </c>
      <c r="AE298" s="1120">
        <v>150000</v>
      </c>
      <c r="AF298" s="1120">
        <v>15000</v>
      </c>
      <c r="AG298" s="1117" t="s">
        <v>5769</v>
      </c>
      <c r="AH298" s="1117" t="s">
        <v>5717</v>
      </c>
      <c r="AI298" s="1122" t="s">
        <v>5718</v>
      </c>
      <c r="AJ298" s="1140"/>
    </row>
    <row r="299" spans="1:36" s="269" customFormat="1" ht="21.75" customHeight="1" outlineLevel="1">
      <c r="A299" s="1151" t="s">
        <v>5770</v>
      </c>
      <c r="B299" s="1151" t="s">
        <v>5771</v>
      </c>
      <c r="C299" s="1151" t="s">
        <v>5770</v>
      </c>
      <c r="D299" s="1151" t="s">
        <v>5770</v>
      </c>
      <c r="E299" s="1151" t="s">
        <v>5772</v>
      </c>
      <c r="F299" s="1151" t="s">
        <v>625</v>
      </c>
      <c r="G299" s="1151" t="s">
        <v>220</v>
      </c>
      <c r="H299" s="1151" t="s">
        <v>5773</v>
      </c>
      <c r="I299" s="1151" t="s">
        <v>5774</v>
      </c>
      <c r="J299" s="1151" t="s">
        <v>4707</v>
      </c>
      <c r="K299" s="1151" t="s">
        <v>625</v>
      </c>
      <c r="L299" s="1151" t="s">
        <v>2869</v>
      </c>
      <c r="M299" s="1151" t="s">
        <v>5321</v>
      </c>
      <c r="N299" s="1151" t="s">
        <v>4757</v>
      </c>
      <c r="O299" s="1152">
        <v>220000</v>
      </c>
      <c r="P299" s="1152">
        <v>200000</v>
      </c>
      <c r="Q299" s="1152">
        <v>20000</v>
      </c>
      <c r="R299" s="1151" t="s">
        <v>78</v>
      </c>
      <c r="S299" s="1151" t="s">
        <v>4713</v>
      </c>
      <c r="T299" s="1151" t="s">
        <v>4729</v>
      </c>
      <c r="U299" s="1151" t="s">
        <v>625</v>
      </c>
      <c r="V299" s="1151" t="s">
        <v>4716</v>
      </c>
      <c r="W299" s="1151" t="s">
        <v>5775</v>
      </c>
      <c r="X299" s="1151" t="s">
        <v>5776</v>
      </c>
      <c r="Y299" s="1151" t="s">
        <v>625</v>
      </c>
      <c r="Z299" s="1151" t="s">
        <v>5770</v>
      </c>
      <c r="AA299" s="1151" t="s">
        <v>221</v>
      </c>
      <c r="AB299" s="1151" t="s">
        <v>625</v>
      </c>
      <c r="AC299" s="1153" t="s">
        <v>625</v>
      </c>
      <c r="AD299" s="1153" t="s">
        <v>625</v>
      </c>
      <c r="AE299" s="1154">
        <v>200000</v>
      </c>
      <c r="AF299" s="1154">
        <v>20000</v>
      </c>
      <c r="AG299" s="1151" t="s">
        <v>625</v>
      </c>
      <c r="AH299" s="1151" t="s">
        <v>4766</v>
      </c>
      <c r="AI299" s="1155" t="s">
        <v>5718</v>
      </c>
      <c r="AJ299" s="1156" t="s">
        <v>223</v>
      </c>
    </row>
    <row r="300" spans="1:36" s="269" customFormat="1" ht="21.75" customHeight="1" outlineLevel="1">
      <c r="A300" s="1117" t="s">
        <v>5777</v>
      </c>
      <c r="B300" s="1117" t="s">
        <v>5778</v>
      </c>
      <c r="C300" s="1117" t="s">
        <v>5777</v>
      </c>
      <c r="D300" s="1117" t="s">
        <v>5777</v>
      </c>
      <c r="E300" s="1117" t="s">
        <v>5547</v>
      </c>
      <c r="F300" s="1117" t="s">
        <v>625</v>
      </c>
      <c r="G300" s="1117" t="s">
        <v>5548</v>
      </c>
      <c r="H300" s="1117" t="s">
        <v>5549</v>
      </c>
      <c r="I300" s="1117" t="s">
        <v>625</v>
      </c>
      <c r="J300" s="1117" t="s">
        <v>4707</v>
      </c>
      <c r="K300" s="1117" t="s">
        <v>625</v>
      </c>
      <c r="L300" s="1117" t="s">
        <v>2869</v>
      </c>
      <c r="M300" s="1117" t="s">
        <v>5321</v>
      </c>
      <c r="N300" s="1117" t="s">
        <v>5634</v>
      </c>
      <c r="O300" s="1118">
        <v>87440</v>
      </c>
      <c r="P300" s="1118">
        <v>79490</v>
      </c>
      <c r="Q300" s="1118">
        <v>7950</v>
      </c>
      <c r="R300" s="1117" t="s">
        <v>78</v>
      </c>
      <c r="S300" s="1117" t="s">
        <v>4713</v>
      </c>
      <c r="T300" s="1117" t="s">
        <v>4729</v>
      </c>
      <c r="U300" s="1117" t="s">
        <v>5556</v>
      </c>
      <c r="V300" s="1117" t="s">
        <v>4716</v>
      </c>
      <c r="W300" s="1117" t="s">
        <v>5551</v>
      </c>
      <c r="X300" s="1117" t="s">
        <v>5141</v>
      </c>
      <c r="Y300" s="1117" t="s">
        <v>625</v>
      </c>
      <c r="Z300" s="1117" t="s">
        <v>5777</v>
      </c>
      <c r="AA300" s="1117" t="s">
        <v>5552</v>
      </c>
      <c r="AB300" s="1117" t="s">
        <v>625</v>
      </c>
      <c r="AC300" s="1119" t="s">
        <v>625</v>
      </c>
      <c r="AD300" s="1119" t="s">
        <v>625</v>
      </c>
      <c r="AE300" s="1120">
        <v>79490</v>
      </c>
      <c r="AF300" s="1120">
        <v>7950</v>
      </c>
      <c r="AG300" s="1117" t="s">
        <v>625</v>
      </c>
      <c r="AH300" s="1121" t="s">
        <v>4766</v>
      </c>
      <c r="AI300" s="1122" t="s">
        <v>5718</v>
      </c>
      <c r="AJ300" s="1140"/>
    </row>
    <row r="301" spans="1:36" s="269" customFormat="1" ht="21.75" customHeight="1" outlineLevel="1">
      <c r="A301" s="1151" t="s">
        <v>5777</v>
      </c>
      <c r="B301" s="1151" t="s">
        <v>5779</v>
      </c>
      <c r="C301" s="1151" t="s">
        <v>5777</v>
      </c>
      <c r="D301" s="1151" t="s">
        <v>5777</v>
      </c>
      <c r="E301" s="1151" t="s">
        <v>5780</v>
      </c>
      <c r="F301" s="1151" t="s">
        <v>625</v>
      </c>
      <c r="G301" s="1151" t="s">
        <v>224</v>
      </c>
      <c r="H301" s="1151" t="s">
        <v>5781</v>
      </c>
      <c r="I301" s="1151" t="s">
        <v>5782</v>
      </c>
      <c r="J301" s="1151" t="s">
        <v>4707</v>
      </c>
      <c r="K301" s="1151" t="s">
        <v>625</v>
      </c>
      <c r="L301" s="1151" t="s">
        <v>2869</v>
      </c>
      <c r="M301" s="1151" t="s">
        <v>5321</v>
      </c>
      <c r="N301" s="1151" t="s">
        <v>5783</v>
      </c>
      <c r="O301" s="1152">
        <v>25135000</v>
      </c>
      <c r="P301" s="1152">
        <v>22850000</v>
      </c>
      <c r="Q301" s="1152">
        <v>2285000</v>
      </c>
      <c r="R301" s="1151" t="s">
        <v>78</v>
      </c>
      <c r="S301" s="1151" t="s">
        <v>4713</v>
      </c>
      <c r="T301" s="1151" t="s">
        <v>4729</v>
      </c>
      <c r="U301" s="1151" t="s">
        <v>5784</v>
      </c>
      <c r="V301" s="1151" t="s">
        <v>4716</v>
      </c>
      <c r="W301" s="1151" t="s">
        <v>5785</v>
      </c>
      <c r="X301" s="1151" t="s">
        <v>5786</v>
      </c>
      <c r="Y301" s="1151" t="s">
        <v>5349</v>
      </c>
      <c r="Z301" s="1151" t="s">
        <v>5777</v>
      </c>
      <c r="AA301" s="1151" t="s">
        <v>5787</v>
      </c>
      <c r="AB301" s="1151" t="s">
        <v>625</v>
      </c>
      <c r="AC301" s="1153" t="s">
        <v>625</v>
      </c>
      <c r="AD301" s="1153" t="s">
        <v>625</v>
      </c>
      <c r="AE301" s="1154">
        <v>22850000</v>
      </c>
      <c r="AF301" s="1154">
        <v>2285000</v>
      </c>
      <c r="AG301" s="1151" t="s">
        <v>625</v>
      </c>
      <c r="AH301" s="1151" t="s">
        <v>4766</v>
      </c>
      <c r="AI301" s="1155" t="s">
        <v>5718</v>
      </c>
      <c r="AJ301" s="1155" t="s">
        <v>5788</v>
      </c>
    </row>
    <row r="302" spans="1:36" s="269" customFormat="1" ht="21.75" customHeight="1" outlineLevel="1">
      <c r="A302" s="1117" t="s">
        <v>5777</v>
      </c>
      <c r="B302" s="1117" t="s">
        <v>5789</v>
      </c>
      <c r="C302" s="1117" t="s">
        <v>5777</v>
      </c>
      <c r="D302" s="1117" t="s">
        <v>5777</v>
      </c>
      <c r="E302" s="1117" t="s">
        <v>5292</v>
      </c>
      <c r="F302" s="1117" t="s">
        <v>625</v>
      </c>
      <c r="G302" s="1117" t="s">
        <v>115</v>
      </c>
      <c r="H302" s="1117" t="s">
        <v>5293</v>
      </c>
      <c r="I302" s="1117" t="s">
        <v>5294</v>
      </c>
      <c r="J302" s="1117" t="s">
        <v>4707</v>
      </c>
      <c r="K302" s="1117" t="s">
        <v>625</v>
      </c>
      <c r="L302" s="1117" t="s">
        <v>2869</v>
      </c>
      <c r="M302" s="1117" t="s">
        <v>5321</v>
      </c>
      <c r="N302" s="1117" t="s">
        <v>4757</v>
      </c>
      <c r="O302" s="1118">
        <v>12980000</v>
      </c>
      <c r="P302" s="1118">
        <v>11800000</v>
      </c>
      <c r="Q302" s="1118">
        <v>1180000</v>
      </c>
      <c r="R302" s="1117" t="s">
        <v>78</v>
      </c>
      <c r="S302" s="1117" t="s">
        <v>4713</v>
      </c>
      <c r="T302" s="1117" t="s">
        <v>4729</v>
      </c>
      <c r="U302" s="1117" t="s">
        <v>625</v>
      </c>
      <c r="V302" s="1117" t="s">
        <v>4716</v>
      </c>
      <c r="W302" s="1117" t="s">
        <v>5295</v>
      </c>
      <c r="X302" s="1117" t="s">
        <v>5141</v>
      </c>
      <c r="Y302" s="1117" t="s">
        <v>625</v>
      </c>
      <c r="Z302" s="1117" t="s">
        <v>5777</v>
      </c>
      <c r="AA302" s="1117" t="s">
        <v>5508</v>
      </c>
      <c r="AB302" s="1117" t="s">
        <v>625</v>
      </c>
      <c r="AC302" s="1119" t="s">
        <v>625</v>
      </c>
      <c r="AD302" s="1119" t="s">
        <v>625</v>
      </c>
      <c r="AE302" s="1120">
        <v>11800000</v>
      </c>
      <c r="AF302" s="1120">
        <v>1180000</v>
      </c>
      <c r="AG302" s="1117" t="s">
        <v>625</v>
      </c>
      <c r="AH302" s="1121" t="s">
        <v>4957</v>
      </c>
      <c r="AI302" s="1122" t="s">
        <v>5718</v>
      </c>
      <c r="AJ302" s="1140"/>
    </row>
    <row r="303" spans="1:36" s="269" customFormat="1" ht="21.75" customHeight="1" outlineLevel="1">
      <c r="A303" s="1151" t="s">
        <v>5777</v>
      </c>
      <c r="B303" s="1151" t="s">
        <v>5790</v>
      </c>
      <c r="C303" s="1151" t="s">
        <v>5777</v>
      </c>
      <c r="D303" s="1151" t="s">
        <v>5777</v>
      </c>
      <c r="E303" s="1151" t="s">
        <v>5791</v>
      </c>
      <c r="F303" s="1151" t="s">
        <v>625</v>
      </c>
      <c r="G303" s="1151" t="s">
        <v>228</v>
      </c>
      <c r="H303" s="1151" t="s">
        <v>5792</v>
      </c>
      <c r="I303" s="1151" t="s">
        <v>5793</v>
      </c>
      <c r="J303" s="1151" t="s">
        <v>4707</v>
      </c>
      <c r="K303" s="1151" t="s">
        <v>625</v>
      </c>
      <c r="L303" s="1151" t="s">
        <v>2869</v>
      </c>
      <c r="M303" s="1151" t="s">
        <v>5321</v>
      </c>
      <c r="N303" s="1151" t="s">
        <v>5794</v>
      </c>
      <c r="O303" s="1152">
        <v>38500000</v>
      </c>
      <c r="P303" s="1152">
        <v>35000000</v>
      </c>
      <c r="Q303" s="1152">
        <v>3500000</v>
      </c>
      <c r="R303" s="1151" t="s">
        <v>78</v>
      </c>
      <c r="S303" s="1151" t="s">
        <v>4713</v>
      </c>
      <c r="T303" s="1151" t="s">
        <v>4729</v>
      </c>
      <c r="U303" s="1151" t="s">
        <v>625</v>
      </c>
      <c r="V303" s="1151" t="s">
        <v>4716</v>
      </c>
      <c r="W303" s="1151" t="s">
        <v>5795</v>
      </c>
      <c r="X303" s="1151" t="s">
        <v>5452</v>
      </c>
      <c r="Y303" s="1151" t="s">
        <v>625</v>
      </c>
      <c r="Z303" s="1151" t="s">
        <v>5777</v>
      </c>
      <c r="AA303" s="1151" t="s">
        <v>5796</v>
      </c>
      <c r="AB303" s="1151" t="s">
        <v>625</v>
      </c>
      <c r="AC303" s="1153" t="s">
        <v>625</v>
      </c>
      <c r="AD303" s="1153" t="s">
        <v>625</v>
      </c>
      <c r="AE303" s="1154">
        <v>35000000</v>
      </c>
      <c r="AF303" s="1154">
        <v>3500000</v>
      </c>
      <c r="AG303" s="1151" t="s">
        <v>625</v>
      </c>
      <c r="AH303" s="1151" t="s">
        <v>4766</v>
      </c>
      <c r="AI303" s="1155" t="s">
        <v>5718</v>
      </c>
      <c r="AJ303" s="1155" t="s">
        <v>5797</v>
      </c>
    </row>
    <row r="304" spans="1:36" s="269" customFormat="1" ht="21.75" customHeight="1" outlineLevel="1">
      <c r="A304" s="1117" t="s">
        <v>5798</v>
      </c>
      <c r="B304" s="1117" t="s">
        <v>5799</v>
      </c>
      <c r="C304" s="1117" t="s">
        <v>5798</v>
      </c>
      <c r="D304" s="1117" t="s">
        <v>5798</v>
      </c>
      <c r="E304" s="1117" t="s">
        <v>5565</v>
      </c>
      <c r="F304" s="1117" t="s">
        <v>625</v>
      </c>
      <c r="G304" s="1117" t="s">
        <v>5566</v>
      </c>
      <c r="H304" s="1117" t="s">
        <v>5567</v>
      </c>
      <c r="I304" s="1117" t="s">
        <v>5568</v>
      </c>
      <c r="J304" s="1117" t="s">
        <v>4707</v>
      </c>
      <c r="K304" s="1117" t="s">
        <v>625</v>
      </c>
      <c r="L304" s="1117" t="s">
        <v>4980</v>
      </c>
      <c r="M304" s="1117" t="s">
        <v>5321</v>
      </c>
      <c r="N304" s="1117" t="s">
        <v>4757</v>
      </c>
      <c r="O304" s="1118">
        <v>165000</v>
      </c>
      <c r="P304" s="1118">
        <v>150000</v>
      </c>
      <c r="Q304" s="1118">
        <v>15000</v>
      </c>
      <c r="R304" s="1117" t="s">
        <v>78</v>
      </c>
      <c r="S304" s="1117" t="s">
        <v>4713</v>
      </c>
      <c r="T304" s="1117" t="s">
        <v>4729</v>
      </c>
      <c r="U304" s="1117" t="s">
        <v>5569</v>
      </c>
      <c r="V304" s="1117" t="s">
        <v>4716</v>
      </c>
      <c r="W304" s="1117" t="s">
        <v>5570</v>
      </c>
      <c r="X304" s="1117" t="s">
        <v>5141</v>
      </c>
      <c r="Y304" s="1117" t="s">
        <v>625</v>
      </c>
      <c r="Z304" s="1117" t="s">
        <v>5798</v>
      </c>
      <c r="AA304" s="1117" t="s">
        <v>5733</v>
      </c>
      <c r="AB304" s="1117" t="s">
        <v>625</v>
      </c>
      <c r="AC304" s="1119" t="s">
        <v>625</v>
      </c>
      <c r="AD304" s="1119" t="s">
        <v>625</v>
      </c>
      <c r="AE304" s="1120">
        <v>150000</v>
      </c>
      <c r="AF304" s="1120">
        <v>15000</v>
      </c>
      <c r="AG304" s="1117" t="s">
        <v>625</v>
      </c>
      <c r="AH304" s="1121" t="s">
        <v>4766</v>
      </c>
      <c r="AI304" s="1122" t="s">
        <v>5718</v>
      </c>
      <c r="AJ304" s="1140"/>
    </row>
    <row r="305" spans="1:36" s="269" customFormat="1" ht="21.75" customHeight="1" outlineLevel="1">
      <c r="A305" s="1117" t="s">
        <v>5758</v>
      </c>
      <c r="B305" s="1117" t="s">
        <v>5800</v>
      </c>
      <c r="C305" s="1117" t="s">
        <v>5758</v>
      </c>
      <c r="D305" s="1117" t="s">
        <v>5758</v>
      </c>
      <c r="E305" s="1117" t="s">
        <v>5468</v>
      </c>
      <c r="F305" s="1117" t="s">
        <v>625</v>
      </c>
      <c r="G305" s="1117" t="s">
        <v>5469</v>
      </c>
      <c r="H305" s="1117" t="s">
        <v>5594</v>
      </c>
      <c r="I305" s="1117" t="s">
        <v>5471</v>
      </c>
      <c r="J305" s="1117" t="s">
        <v>4707</v>
      </c>
      <c r="K305" s="1117" t="s">
        <v>625</v>
      </c>
      <c r="L305" s="1117" t="s">
        <v>2869</v>
      </c>
      <c r="M305" s="1117" t="s">
        <v>5321</v>
      </c>
      <c r="N305" s="1117" t="s">
        <v>5177</v>
      </c>
      <c r="O305" s="1118">
        <v>330000</v>
      </c>
      <c r="P305" s="1118">
        <v>300000</v>
      </c>
      <c r="Q305" s="1118">
        <v>30000</v>
      </c>
      <c r="R305" s="1117" t="s">
        <v>78</v>
      </c>
      <c r="S305" s="1117" t="s">
        <v>4713</v>
      </c>
      <c r="T305" s="1117" t="s">
        <v>4758</v>
      </c>
      <c r="U305" s="1117" t="s">
        <v>625</v>
      </c>
      <c r="V305" s="1117" t="s">
        <v>4716</v>
      </c>
      <c r="W305" s="1117" t="s">
        <v>5472</v>
      </c>
      <c r="X305" s="1117" t="s">
        <v>5141</v>
      </c>
      <c r="Y305" s="1117" t="s">
        <v>5595</v>
      </c>
      <c r="Z305" s="1117" t="s">
        <v>5758</v>
      </c>
      <c r="AA305" s="1117" t="s">
        <v>5801</v>
      </c>
      <c r="AB305" s="1117" t="s">
        <v>625</v>
      </c>
      <c r="AC305" s="1119" t="s">
        <v>1082</v>
      </c>
      <c r="AD305" s="1119" t="s">
        <v>4769</v>
      </c>
      <c r="AE305" s="1120">
        <v>300000</v>
      </c>
      <c r="AF305" s="1120">
        <v>30000</v>
      </c>
      <c r="AG305" s="1117" t="s">
        <v>625</v>
      </c>
      <c r="AH305" s="1121" t="s">
        <v>4766</v>
      </c>
      <c r="AI305" s="1122" t="s">
        <v>5718</v>
      </c>
      <c r="AJ305" s="1140"/>
    </row>
    <row r="306" spans="1:36" s="269" customFormat="1" ht="21.75" customHeight="1" outlineLevel="1">
      <c r="A306" s="1117" t="s">
        <v>5802</v>
      </c>
      <c r="B306" s="1117" t="s">
        <v>5803</v>
      </c>
      <c r="C306" s="1117" t="s">
        <v>5804</v>
      </c>
      <c r="D306" s="1117" t="s">
        <v>5805</v>
      </c>
      <c r="E306" s="1117" t="s">
        <v>5609</v>
      </c>
      <c r="F306" s="1117" t="s">
        <v>625</v>
      </c>
      <c r="G306" s="1117" t="s">
        <v>3201</v>
      </c>
      <c r="H306" s="1117" t="s">
        <v>5610</v>
      </c>
      <c r="I306" s="1117" t="s">
        <v>5611</v>
      </c>
      <c r="J306" s="1117" t="s">
        <v>4707</v>
      </c>
      <c r="K306" s="1117" t="s">
        <v>625</v>
      </c>
      <c r="L306" s="1117" t="s">
        <v>2869</v>
      </c>
      <c r="M306" s="1117" t="s">
        <v>5321</v>
      </c>
      <c r="N306" s="1117" t="s">
        <v>4808</v>
      </c>
      <c r="O306" s="1118">
        <v>4625500</v>
      </c>
      <c r="P306" s="1118">
        <v>4205000</v>
      </c>
      <c r="Q306" s="1118">
        <v>420500</v>
      </c>
      <c r="R306" s="1117" t="s">
        <v>78</v>
      </c>
      <c r="S306" s="1117" t="s">
        <v>4713</v>
      </c>
      <c r="T306" s="1117" t="s">
        <v>4777</v>
      </c>
      <c r="U306" s="1117" t="s">
        <v>625</v>
      </c>
      <c r="V306" s="1117" t="s">
        <v>4716</v>
      </c>
      <c r="W306" s="1117" t="s">
        <v>5806</v>
      </c>
      <c r="X306" s="1117" t="s">
        <v>5119</v>
      </c>
      <c r="Y306" s="1117" t="s">
        <v>625</v>
      </c>
      <c r="Z306" s="1117" t="s">
        <v>5802</v>
      </c>
      <c r="AA306" s="1117" t="s">
        <v>5709</v>
      </c>
      <c r="AB306" s="1117" t="s">
        <v>625</v>
      </c>
      <c r="AC306" s="1119" t="s">
        <v>4769</v>
      </c>
      <c r="AD306" s="1119" t="s">
        <v>4769</v>
      </c>
      <c r="AE306" s="1120">
        <v>4205000</v>
      </c>
      <c r="AF306" s="1120">
        <v>420500</v>
      </c>
      <c r="AG306" s="1117" t="s">
        <v>625</v>
      </c>
      <c r="AH306" s="1121" t="s">
        <v>4766</v>
      </c>
      <c r="AI306" s="1122" t="s">
        <v>5718</v>
      </c>
      <c r="AJ306" s="1140"/>
    </row>
    <row r="307" spans="1:36" s="269" customFormat="1" ht="21.75" customHeight="1" outlineLevel="1">
      <c r="A307" s="1117" t="s">
        <v>5807</v>
      </c>
      <c r="B307" s="1117" t="s">
        <v>5808</v>
      </c>
      <c r="C307" s="1117" t="s">
        <v>5809</v>
      </c>
      <c r="D307" s="1117" t="s">
        <v>5809</v>
      </c>
      <c r="E307" s="1117" t="s">
        <v>4814</v>
      </c>
      <c r="F307" s="1117" t="s">
        <v>625</v>
      </c>
      <c r="G307" s="1117" t="s">
        <v>80</v>
      </c>
      <c r="H307" s="1117" t="s">
        <v>5810</v>
      </c>
      <c r="I307" s="1117" t="s">
        <v>4816</v>
      </c>
      <c r="J307" s="1117" t="s">
        <v>4707</v>
      </c>
      <c r="K307" s="1117" t="s">
        <v>625</v>
      </c>
      <c r="L307" s="1117" t="s">
        <v>2869</v>
      </c>
      <c r="M307" s="1117" t="s">
        <v>5321</v>
      </c>
      <c r="N307" s="1117" t="s">
        <v>4817</v>
      </c>
      <c r="O307" s="1118">
        <v>36300</v>
      </c>
      <c r="P307" s="1118">
        <v>33000</v>
      </c>
      <c r="Q307" s="1118">
        <v>3300</v>
      </c>
      <c r="R307" s="1117" t="s">
        <v>78</v>
      </c>
      <c r="S307" s="1117" t="s">
        <v>4713</v>
      </c>
      <c r="T307" s="1117" t="s">
        <v>4818</v>
      </c>
      <c r="U307" s="1117" t="s">
        <v>5645</v>
      </c>
      <c r="V307" s="1117" t="s">
        <v>4716</v>
      </c>
      <c r="W307" s="1117" t="s">
        <v>625</v>
      </c>
      <c r="X307" s="1117" t="s">
        <v>625</v>
      </c>
      <c r="Y307" s="1117" t="s">
        <v>625</v>
      </c>
      <c r="Z307" s="1117" t="s">
        <v>625</v>
      </c>
      <c r="AA307" s="1117" t="s">
        <v>90</v>
      </c>
      <c r="AB307" s="1117" t="s">
        <v>625</v>
      </c>
      <c r="AC307" s="1119" t="s">
        <v>1082</v>
      </c>
      <c r="AD307" s="1119" t="s">
        <v>5760</v>
      </c>
      <c r="AE307" s="1120">
        <v>33000</v>
      </c>
      <c r="AF307" s="1120">
        <v>3300</v>
      </c>
      <c r="AG307" s="1117" t="s">
        <v>625</v>
      </c>
      <c r="AH307" s="1121" t="s">
        <v>4766</v>
      </c>
      <c r="AI307" s="1122" t="s">
        <v>5718</v>
      </c>
      <c r="AJ307" s="1140"/>
    </row>
    <row r="308" spans="1:36" s="269" customFormat="1" ht="21.75" customHeight="1" outlineLevel="1">
      <c r="A308" s="1117" t="s">
        <v>5811</v>
      </c>
      <c r="B308" s="1117" t="s">
        <v>5812</v>
      </c>
      <c r="C308" s="1117" t="s">
        <v>5813</v>
      </c>
      <c r="D308" s="1117" t="s">
        <v>5814</v>
      </c>
      <c r="E308" s="1117" t="s">
        <v>5064</v>
      </c>
      <c r="F308" s="1117" t="s">
        <v>625</v>
      </c>
      <c r="G308" s="1117" t="s">
        <v>139</v>
      </c>
      <c r="H308" s="1117" t="s">
        <v>5065</v>
      </c>
      <c r="I308" s="1117" t="s">
        <v>5066</v>
      </c>
      <c r="J308" s="1117" t="s">
        <v>4707</v>
      </c>
      <c r="K308" s="1117" t="s">
        <v>625</v>
      </c>
      <c r="L308" s="1117" t="s">
        <v>4807</v>
      </c>
      <c r="M308" s="1117" t="s">
        <v>5321</v>
      </c>
      <c r="N308" s="1117" t="s">
        <v>5067</v>
      </c>
      <c r="O308" s="1118">
        <v>880000</v>
      </c>
      <c r="P308" s="1118">
        <v>800000</v>
      </c>
      <c r="Q308" s="1118">
        <v>80000</v>
      </c>
      <c r="R308" s="1117" t="s">
        <v>4735</v>
      </c>
      <c r="S308" s="1117" t="s">
        <v>4736</v>
      </c>
      <c r="T308" s="1117" t="s">
        <v>4777</v>
      </c>
      <c r="U308" s="1117" t="s">
        <v>625</v>
      </c>
      <c r="V308" s="1117" t="s">
        <v>4716</v>
      </c>
      <c r="W308" s="1117" t="s">
        <v>5068</v>
      </c>
      <c r="X308" s="1117" t="s">
        <v>5776</v>
      </c>
      <c r="Y308" s="1117" t="s">
        <v>625</v>
      </c>
      <c r="Z308" s="1117" t="s">
        <v>5811</v>
      </c>
      <c r="AA308" s="1117" t="s">
        <v>140</v>
      </c>
      <c r="AB308" s="1117" t="s">
        <v>625</v>
      </c>
      <c r="AC308" s="1119" t="s">
        <v>625</v>
      </c>
      <c r="AD308" s="1119" t="s">
        <v>625</v>
      </c>
      <c r="AE308" s="1120">
        <v>800000</v>
      </c>
      <c r="AF308" s="1120">
        <v>80000</v>
      </c>
      <c r="AG308" s="1117" t="s">
        <v>625</v>
      </c>
      <c r="AH308" s="1121" t="s">
        <v>4766</v>
      </c>
      <c r="AI308" s="1122" t="s">
        <v>5718</v>
      </c>
      <c r="AJ308" s="1122" t="s">
        <v>5815</v>
      </c>
    </row>
    <row r="309" spans="1:36" s="269" customFormat="1" ht="21.75" customHeight="1" outlineLevel="1">
      <c r="A309" s="1117" t="s">
        <v>5811</v>
      </c>
      <c r="B309" s="1117" t="s">
        <v>5816</v>
      </c>
      <c r="C309" s="1117" t="s">
        <v>5813</v>
      </c>
      <c r="D309" s="1117" t="s">
        <v>5814</v>
      </c>
      <c r="E309" s="1117" t="s">
        <v>5064</v>
      </c>
      <c r="F309" s="1117" t="s">
        <v>625</v>
      </c>
      <c r="G309" s="1117" t="s">
        <v>139</v>
      </c>
      <c r="H309" s="1117" t="s">
        <v>5065</v>
      </c>
      <c r="I309" s="1117" t="s">
        <v>5066</v>
      </c>
      <c r="J309" s="1117" t="s">
        <v>4707</v>
      </c>
      <c r="K309" s="1117" t="s">
        <v>625</v>
      </c>
      <c r="L309" s="1117" t="s">
        <v>4807</v>
      </c>
      <c r="M309" s="1117" t="s">
        <v>5321</v>
      </c>
      <c r="N309" s="1117" t="s">
        <v>5067</v>
      </c>
      <c r="O309" s="1118">
        <v>-1122000</v>
      </c>
      <c r="P309" s="1118">
        <v>-1020000</v>
      </c>
      <c r="Q309" s="1118">
        <v>-102000</v>
      </c>
      <c r="R309" s="1117" t="s">
        <v>4735</v>
      </c>
      <c r="S309" s="1117" t="s">
        <v>4736</v>
      </c>
      <c r="T309" s="1117" t="s">
        <v>4777</v>
      </c>
      <c r="U309" s="1117" t="s">
        <v>625</v>
      </c>
      <c r="V309" s="1117" t="s">
        <v>4716</v>
      </c>
      <c r="W309" s="1117" t="s">
        <v>5068</v>
      </c>
      <c r="X309" s="1117" t="s">
        <v>5776</v>
      </c>
      <c r="Y309" s="1117" t="s">
        <v>625</v>
      </c>
      <c r="Z309" s="1117" t="s">
        <v>5811</v>
      </c>
      <c r="AA309" s="1117" t="s">
        <v>5817</v>
      </c>
      <c r="AB309" s="1117" t="s">
        <v>625</v>
      </c>
      <c r="AC309" s="1119" t="s">
        <v>625</v>
      </c>
      <c r="AD309" s="1119" t="s">
        <v>625</v>
      </c>
      <c r="AE309" s="1120">
        <v>-1020000</v>
      </c>
      <c r="AF309" s="1120">
        <v>-102000</v>
      </c>
      <c r="AG309" s="1117" t="s">
        <v>625</v>
      </c>
      <c r="AH309" s="1121" t="s">
        <v>4766</v>
      </c>
      <c r="AI309" s="1122" t="s">
        <v>5718</v>
      </c>
      <c r="AJ309" s="1122" t="s">
        <v>5815</v>
      </c>
    </row>
    <row r="310" spans="1:36" s="269" customFormat="1" ht="21.75" customHeight="1" outlineLevel="1">
      <c r="A310" s="1117" t="s">
        <v>5811</v>
      </c>
      <c r="B310" s="1117" t="s">
        <v>5818</v>
      </c>
      <c r="C310" s="1117" t="s">
        <v>5811</v>
      </c>
      <c r="D310" s="1117" t="s">
        <v>5819</v>
      </c>
      <c r="E310" s="1117" t="s">
        <v>5064</v>
      </c>
      <c r="F310" s="1117" t="s">
        <v>625</v>
      </c>
      <c r="G310" s="1117" t="s">
        <v>139</v>
      </c>
      <c r="H310" s="1117" t="s">
        <v>5065</v>
      </c>
      <c r="I310" s="1117" t="s">
        <v>5066</v>
      </c>
      <c r="J310" s="1117" t="s">
        <v>4707</v>
      </c>
      <c r="K310" s="1117" t="s">
        <v>625</v>
      </c>
      <c r="L310" s="1117" t="s">
        <v>4807</v>
      </c>
      <c r="M310" s="1117" t="s">
        <v>5321</v>
      </c>
      <c r="N310" s="1117" t="s">
        <v>5067</v>
      </c>
      <c r="O310" s="1118">
        <v>1122000</v>
      </c>
      <c r="P310" s="1118">
        <v>1020000</v>
      </c>
      <c r="Q310" s="1118">
        <v>102000</v>
      </c>
      <c r="R310" s="1117" t="s">
        <v>78</v>
      </c>
      <c r="S310" s="1117" t="s">
        <v>4713</v>
      </c>
      <c r="T310" s="1117" t="s">
        <v>4777</v>
      </c>
      <c r="U310" s="1117" t="s">
        <v>625</v>
      </c>
      <c r="V310" s="1117" t="s">
        <v>4716</v>
      </c>
      <c r="W310" s="1117" t="s">
        <v>5068</v>
      </c>
      <c r="X310" s="1117" t="s">
        <v>5776</v>
      </c>
      <c r="Y310" s="1117" t="s">
        <v>625</v>
      </c>
      <c r="Z310" s="1117" t="s">
        <v>5811</v>
      </c>
      <c r="AA310" s="1117" t="s">
        <v>140</v>
      </c>
      <c r="AB310" s="1117" t="s">
        <v>625</v>
      </c>
      <c r="AC310" s="1119" t="s">
        <v>625</v>
      </c>
      <c r="AD310" s="1119" t="s">
        <v>625</v>
      </c>
      <c r="AE310" s="1120">
        <v>1020000</v>
      </c>
      <c r="AF310" s="1120">
        <v>102000</v>
      </c>
      <c r="AG310" s="1117" t="s">
        <v>625</v>
      </c>
      <c r="AH310" s="1121" t="s">
        <v>4766</v>
      </c>
      <c r="AI310" s="1122" t="s">
        <v>5718</v>
      </c>
      <c r="AJ310" s="1122" t="s">
        <v>5815</v>
      </c>
    </row>
    <row r="311" spans="1:36" s="269" customFormat="1" ht="21.75" customHeight="1" outlineLevel="1">
      <c r="A311" s="1117" t="s">
        <v>5819</v>
      </c>
      <c r="B311" s="1117" t="s">
        <v>5820</v>
      </c>
      <c r="C311" s="1117" t="s">
        <v>5819</v>
      </c>
      <c r="D311" s="1117" t="s">
        <v>5819</v>
      </c>
      <c r="E311" s="1117" t="s">
        <v>5547</v>
      </c>
      <c r="F311" s="1117" t="s">
        <v>625</v>
      </c>
      <c r="G311" s="1117" t="s">
        <v>5548</v>
      </c>
      <c r="H311" s="1117" t="s">
        <v>5549</v>
      </c>
      <c r="I311" s="1117" t="s">
        <v>625</v>
      </c>
      <c r="J311" s="1117" t="s">
        <v>4707</v>
      </c>
      <c r="K311" s="1117" t="s">
        <v>625</v>
      </c>
      <c r="L311" s="1117" t="s">
        <v>2869</v>
      </c>
      <c r="M311" s="1117" t="s">
        <v>5321</v>
      </c>
      <c r="N311" s="1117" t="s">
        <v>5634</v>
      </c>
      <c r="O311" s="1118">
        <v>101720</v>
      </c>
      <c r="P311" s="1118">
        <v>92470</v>
      </c>
      <c r="Q311" s="1118">
        <v>9250</v>
      </c>
      <c r="R311" s="1117" t="s">
        <v>78</v>
      </c>
      <c r="S311" s="1117" t="s">
        <v>4713</v>
      </c>
      <c r="T311" s="1117" t="s">
        <v>4729</v>
      </c>
      <c r="U311" s="1117" t="s">
        <v>5556</v>
      </c>
      <c r="V311" s="1117" t="s">
        <v>4716</v>
      </c>
      <c r="W311" s="1117" t="s">
        <v>5551</v>
      </c>
      <c r="X311" s="1117" t="s">
        <v>5141</v>
      </c>
      <c r="Y311" s="1117" t="s">
        <v>625</v>
      </c>
      <c r="Z311" s="1117" t="s">
        <v>5819</v>
      </c>
      <c r="AA311" s="1117" t="s">
        <v>5552</v>
      </c>
      <c r="AB311" s="1117" t="s">
        <v>625</v>
      </c>
      <c r="AC311" s="1119" t="s">
        <v>625</v>
      </c>
      <c r="AD311" s="1119" t="s">
        <v>625</v>
      </c>
      <c r="AE311" s="1120">
        <v>92470</v>
      </c>
      <c r="AF311" s="1120">
        <v>9250</v>
      </c>
      <c r="AG311" s="1117" t="s">
        <v>625</v>
      </c>
      <c r="AH311" s="1121" t="s">
        <v>4766</v>
      </c>
      <c r="AI311" s="1122" t="s">
        <v>5718</v>
      </c>
      <c r="AJ311" s="1140"/>
    </row>
    <row r="312" spans="1:36" s="269" customFormat="1" ht="21.75" customHeight="1" outlineLevel="1">
      <c r="A312" s="1117" t="s">
        <v>5821</v>
      </c>
      <c r="B312" s="1117" t="s">
        <v>5822</v>
      </c>
      <c r="C312" s="1117" t="s">
        <v>5821</v>
      </c>
      <c r="D312" s="1117" t="s">
        <v>5821</v>
      </c>
      <c r="E312" s="1117" t="s">
        <v>5565</v>
      </c>
      <c r="F312" s="1117" t="s">
        <v>625</v>
      </c>
      <c r="G312" s="1117" t="s">
        <v>5566</v>
      </c>
      <c r="H312" s="1117" t="s">
        <v>5567</v>
      </c>
      <c r="I312" s="1117" t="s">
        <v>5568</v>
      </c>
      <c r="J312" s="1117" t="s">
        <v>4707</v>
      </c>
      <c r="K312" s="1117" t="s">
        <v>625</v>
      </c>
      <c r="L312" s="1117" t="s">
        <v>4980</v>
      </c>
      <c r="M312" s="1117" t="s">
        <v>5321</v>
      </c>
      <c r="N312" s="1117" t="s">
        <v>4757</v>
      </c>
      <c r="O312" s="1118">
        <v>165000</v>
      </c>
      <c r="P312" s="1118">
        <v>150000</v>
      </c>
      <c r="Q312" s="1118">
        <v>15000</v>
      </c>
      <c r="R312" s="1117" t="s">
        <v>78</v>
      </c>
      <c r="S312" s="1117" t="s">
        <v>4713</v>
      </c>
      <c r="T312" s="1117" t="s">
        <v>4729</v>
      </c>
      <c r="U312" s="1117" t="s">
        <v>5569</v>
      </c>
      <c r="V312" s="1117" t="s">
        <v>4716</v>
      </c>
      <c r="W312" s="1117" t="s">
        <v>5570</v>
      </c>
      <c r="X312" s="1117" t="s">
        <v>5141</v>
      </c>
      <c r="Y312" s="1117" t="s">
        <v>625</v>
      </c>
      <c r="Z312" s="1117" t="s">
        <v>5821</v>
      </c>
      <c r="AA312" s="1117" t="s">
        <v>5733</v>
      </c>
      <c r="AB312" s="1117" t="s">
        <v>625</v>
      </c>
      <c r="AC312" s="1119" t="s">
        <v>625</v>
      </c>
      <c r="AD312" s="1119" t="s">
        <v>625</v>
      </c>
      <c r="AE312" s="1120">
        <v>150000</v>
      </c>
      <c r="AF312" s="1120">
        <v>15000</v>
      </c>
      <c r="AG312" s="1117" t="s">
        <v>625</v>
      </c>
      <c r="AH312" s="1121" t="s">
        <v>4766</v>
      </c>
      <c r="AI312" s="1122" t="s">
        <v>5718</v>
      </c>
      <c r="AJ312" s="1140"/>
    </row>
    <row r="313" spans="1:36" s="269" customFormat="1" ht="21.75" customHeight="1" outlineLevel="1">
      <c r="A313" s="1117" t="s">
        <v>5823</v>
      </c>
      <c r="B313" s="1117" t="s">
        <v>5824</v>
      </c>
      <c r="C313" s="1117" t="s">
        <v>5823</v>
      </c>
      <c r="D313" s="1117" t="s">
        <v>5823</v>
      </c>
      <c r="E313" s="1117" t="s">
        <v>5468</v>
      </c>
      <c r="F313" s="1117" t="s">
        <v>625</v>
      </c>
      <c r="G313" s="1117" t="s">
        <v>5469</v>
      </c>
      <c r="H313" s="1117" t="s">
        <v>5594</v>
      </c>
      <c r="I313" s="1117" t="s">
        <v>5471</v>
      </c>
      <c r="J313" s="1117" t="s">
        <v>4707</v>
      </c>
      <c r="K313" s="1117" t="s">
        <v>625</v>
      </c>
      <c r="L313" s="1117" t="s">
        <v>2869</v>
      </c>
      <c r="M313" s="1117" t="s">
        <v>5321</v>
      </c>
      <c r="N313" s="1117" t="s">
        <v>5177</v>
      </c>
      <c r="O313" s="1118">
        <v>330000</v>
      </c>
      <c r="P313" s="1118">
        <v>300000</v>
      </c>
      <c r="Q313" s="1118">
        <v>30000</v>
      </c>
      <c r="R313" s="1117" t="s">
        <v>78</v>
      </c>
      <c r="S313" s="1117" t="s">
        <v>4713</v>
      </c>
      <c r="T313" s="1117" t="s">
        <v>4758</v>
      </c>
      <c r="U313" s="1117" t="s">
        <v>625</v>
      </c>
      <c r="V313" s="1117" t="s">
        <v>4716</v>
      </c>
      <c r="W313" s="1117" t="s">
        <v>5472</v>
      </c>
      <c r="X313" s="1117" t="s">
        <v>5141</v>
      </c>
      <c r="Y313" s="1117" t="s">
        <v>5595</v>
      </c>
      <c r="Z313" s="1117" t="s">
        <v>5823</v>
      </c>
      <c r="AA313" s="1117" t="s">
        <v>5801</v>
      </c>
      <c r="AB313" s="1117" t="s">
        <v>625</v>
      </c>
      <c r="AC313" s="1119" t="s">
        <v>1082</v>
      </c>
      <c r="AD313" s="1119" t="s">
        <v>4769</v>
      </c>
      <c r="AE313" s="1120">
        <v>300000</v>
      </c>
      <c r="AF313" s="1120">
        <v>30000</v>
      </c>
      <c r="AG313" s="1117" t="s">
        <v>625</v>
      </c>
      <c r="AH313" s="1121" t="s">
        <v>4766</v>
      </c>
      <c r="AI313" s="1122" t="s">
        <v>5718</v>
      </c>
      <c r="AJ313" s="1140"/>
    </row>
    <row r="314" spans="1:36" s="269" customFormat="1" ht="21.75" customHeight="1" outlineLevel="1">
      <c r="A314" s="1117" t="s">
        <v>5813</v>
      </c>
      <c r="B314" s="1117" t="s">
        <v>5825</v>
      </c>
      <c r="C314" s="1117" t="s">
        <v>5813</v>
      </c>
      <c r="D314" s="1117" t="s">
        <v>5814</v>
      </c>
      <c r="E314" s="1117" t="s">
        <v>5609</v>
      </c>
      <c r="F314" s="1117" t="s">
        <v>625</v>
      </c>
      <c r="G314" s="1117" t="s">
        <v>3201</v>
      </c>
      <c r="H314" s="1117" t="s">
        <v>5610</v>
      </c>
      <c r="I314" s="1117" t="s">
        <v>5611</v>
      </c>
      <c r="J314" s="1117" t="s">
        <v>4707</v>
      </c>
      <c r="K314" s="1117" t="s">
        <v>625</v>
      </c>
      <c r="L314" s="1117" t="s">
        <v>2869</v>
      </c>
      <c r="M314" s="1117" t="s">
        <v>5321</v>
      </c>
      <c r="N314" s="1117" t="s">
        <v>4808</v>
      </c>
      <c r="O314" s="1118">
        <v>1996500</v>
      </c>
      <c r="P314" s="1118">
        <v>1815000</v>
      </c>
      <c r="Q314" s="1118">
        <v>181500</v>
      </c>
      <c r="R314" s="1117" t="s">
        <v>78</v>
      </c>
      <c r="S314" s="1117" t="s">
        <v>4713</v>
      </c>
      <c r="T314" s="1117" t="s">
        <v>4777</v>
      </c>
      <c r="U314" s="1117" t="s">
        <v>625</v>
      </c>
      <c r="V314" s="1117" t="s">
        <v>4716</v>
      </c>
      <c r="W314" s="1117" t="s">
        <v>5708</v>
      </c>
      <c r="X314" s="1117" t="s">
        <v>5119</v>
      </c>
      <c r="Y314" s="1117" t="s">
        <v>625</v>
      </c>
      <c r="Z314" s="1117" t="s">
        <v>5813</v>
      </c>
      <c r="AA314" s="1117" t="s">
        <v>5709</v>
      </c>
      <c r="AB314" s="1117" t="s">
        <v>625</v>
      </c>
      <c r="AC314" s="1119" t="s">
        <v>4769</v>
      </c>
      <c r="AD314" s="1119" t="s">
        <v>4769</v>
      </c>
      <c r="AE314" s="1120">
        <v>1815000</v>
      </c>
      <c r="AF314" s="1120">
        <v>181500</v>
      </c>
      <c r="AG314" s="1117" t="s">
        <v>625</v>
      </c>
      <c r="AH314" s="1121" t="s">
        <v>4766</v>
      </c>
      <c r="AI314" s="1122" t="s">
        <v>5718</v>
      </c>
      <c r="AJ314" s="1140"/>
    </row>
    <row r="315" spans="1:36" s="269" customFormat="1" ht="21.75" customHeight="1" outlineLevel="1">
      <c r="A315" s="1117" t="s">
        <v>5826</v>
      </c>
      <c r="B315" s="1117" t="s">
        <v>5827</v>
      </c>
      <c r="C315" s="1117" t="s">
        <v>5828</v>
      </c>
      <c r="D315" s="1117" t="s">
        <v>5828</v>
      </c>
      <c r="E315" s="1117" t="s">
        <v>5318</v>
      </c>
      <c r="F315" s="1117" t="s">
        <v>625</v>
      </c>
      <c r="G315" s="1117" t="s">
        <v>2894</v>
      </c>
      <c r="H315" s="1117" t="s">
        <v>5319</v>
      </c>
      <c r="I315" s="1117" t="s">
        <v>5320</v>
      </c>
      <c r="J315" s="1117" t="s">
        <v>4707</v>
      </c>
      <c r="K315" s="1117" t="s">
        <v>625</v>
      </c>
      <c r="L315" s="1117" t="s">
        <v>2869</v>
      </c>
      <c r="M315" s="1117" t="s">
        <v>5321</v>
      </c>
      <c r="N315" s="1117" t="s">
        <v>4953</v>
      </c>
      <c r="O315" s="1118">
        <v>128021577</v>
      </c>
      <c r="P315" s="1118">
        <v>116383252</v>
      </c>
      <c r="Q315" s="1118">
        <v>11638325</v>
      </c>
      <c r="R315" s="1117" t="s">
        <v>78</v>
      </c>
      <c r="S315" s="1117" t="s">
        <v>4713</v>
      </c>
      <c r="T315" s="1117" t="s">
        <v>4729</v>
      </c>
      <c r="U315" s="1117" t="s">
        <v>625</v>
      </c>
      <c r="V315" s="1117" t="s">
        <v>4716</v>
      </c>
      <c r="W315" s="1117" t="s">
        <v>5711</v>
      </c>
      <c r="X315" s="1117" t="s">
        <v>5069</v>
      </c>
      <c r="Y315" s="1117" t="s">
        <v>625</v>
      </c>
      <c r="Z315" s="1117" t="s">
        <v>5826</v>
      </c>
      <c r="AA315" s="1117" t="s">
        <v>5829</v>
      </c>
      <c r="AB315" s="1117" t="s">
        <v>625</v>
      </c>
      <c r="AC315" s="1119" t="s">
        <v>625</v>
      </c>
      <c r="AD315" s="1119" t="s">
        <v>625</v>
      </c>
      <c r="AE315" s="1120">
        <v>116383252</v>
      </c>
      <c r="AF315" s="1120">
        <v>11638325</v>
      </c>
      <c r="AG315" s="1117" t="s">
        <v>625</v>
      </c>
      <c r="AH315" s="1121" t="s">
        <v>4766</v>
      </c>
      <c r="AI315" s="1122" t="s">
        <v>5718</v>
      </c>
      <c r="AJ315" s="1140"/>
    </row>
    <row r="316" spans="1:36" s="269" customFormat="1" ht="21.75" customHeight="1" outlineLevel="1">
      <c r="A316" s="1117" t="s">
        <v>5830</v>
      </c>
      <c r="B316" s="1117" t="s">
        <v>5831</v>
      </c>
      <c r="C316" s="1117" t="s">
        <v>5828</v>
      </c>
      <c r="D316" s="1117" t="s">
        <v>5828</v>
      </c>
      <c r="E316" s="1117" t="s">
        <v>5791</v>
      </c>
      <c r="F316" s="1117" t="s">
        <v>625</v>
      </c>
      <c r="G316" s="1117" t="s">
        <v>228</v>
      </c>
      <c r="H316" s="1117" t="s">
        <v>5792</v>
      </c>
      <c r="I316" s="1117" t="s">
        <v>5793</v>
      </c>
      <c r="J316" s="1117" t="s">
        <v>4707</v>
      </c>
      <c r="K316" s="1117" t="s">
        <v>625</v>
      </c>
      <c r="L316" s="1117" t="s">
        <v>2869</v>
      </c>
      <c r="M316" s="1117" t="s">
        <v>5321</v>
      </c>
      <c r="N316" s="1117" t="s">
        <v>5794</v>
      </c>
      <c r="O316" s="1118">
        <v>38500000</v>
      </c>
      <c r="P316" s="1118">
        <v>35000000</v>
      </c>
      <c r="Q316" s="1118">
        <v>3500000</v>
      </c>
      <c r="R316" s="1117" t="s">
        <v>78</v>
      </c>
      <c r="S316" s="1117" t="s">
        <v>4713</v>
      </c>
      <c r="T316" s="1117" t="s">
        <v>4729</v>
      </c>
      <c r="U316" s="1117" t="s">
        <v>625</v>
      </c>
      <c r="V316" s="1117" t="s">
        <v>4716</v>
      </c>
      <c r="W316" s="1117" t="s">
        <v>5795</v>
      </c>
      <c r="X316" s="1117" t="s">
        <v>5452</v>
      </c>
      <c r="Y316" s="1117" t="s">
        <v>625</v>
      </c>
      <c r="Z316" s="1117" t="s">
        <v>5830</v>
      </c>
      <c r="AA316" s="1117" t="s">
        <v>5796</v>
      </c>
      <c r="AB316" s="1117" t="s">
        <v>625</v>
      </c>
      <c r="AC316" s="1119" t="s">
        <v>625</v>
      </c>
      <c r="AD316" s="1119" t="s">
        <v>625</v>
      </c>
      <c r="AE316" s="1120">
        <v>35000000</v>
      </c>
      <c r="AF316" s="1120">
        <v>3500000</v>
      </c>
      <c r="AG316" s="1117" t="s">
        <v>625</v>
      </c>
      <c r="AH316" s="1121" t="s">
        <v>4766</v>
      </c>
      <c r="AI316" s="1122" t="s">
        <v>5832</v>
      </c>
      <c r="AJ316" s="1140"/>
    </row>
    <row r="317" spans="1:36" s="269" customFormat="1" ht="21.75" customHeight="1" outlineLevel="1">
      <c r="A317" s="1117" t="s">
        <v>5833</v>
      </c>
      <c r="B317" s="1117" t="s">
        <v>5834</v>
      </c>
      <c r="C317" s="1117" t="s">
        <v>5835</v>
      </c>
      <c r="D317" s="1117" t="s">
        <v>5835</v>
      </c>
      <c r="E317" s="1117" t="s">
        <v>4814</v>
      </c>
      <c r="F317" s="1117" t="s">
        <v>625</v>
      </c>
      <c r="G317" s="1117" t="s">
        <v>80</v>
      </c>
      <c r="H317" s="1117" t="s">
        <v>5810</v>
      </c>
      <c r="I317" s="1117" t="s">
        <v>4816</v>
      </c>
      <c r="J317" s="1117" t="s">
        <v>4707</v>
      </c>
      <c r="K317" s="1117" t="s">
        <v>625</v>
      </c>
      <c r="L317" s="1117" t="s">
        <v>2869</v>
      </c>
      <c r="M317" s="1117" t="s">
        <v>5321</v>
      </c>
      <c r="N317" s="1117" t="s">
        <v>4817</v>
      </c>
      <c r="O317" s="1118">
        <v>36300</v>
      </c>
      <c r="P317" s="1118">
        <v>33000</v>
      </c>
      <c r="Q317" s="1118">
        <v>3300</v>
      </c>
      <c r="R317" s="1117" t="s">
        <v>78</v>
      </c>
      <c r="S317" s="1117" t="s">
        <v>4713</v>
      </c>
      <c r="T317" s="1117" t="s">
        <v>4818</v>
      </c>
      <c r="U317" s="1117" t="s">
        <v>5645</v>
      </c>
      <c r="V317" s="1117" t="s">
        <v>4716</v>
      </c>
      <c r="W317" s="1117" t="s">
        <v>625</v>
      </c>
      <c r="X317" s="1117" t="s">
        <v>625</v>
      </c>
      <c r="Y317" s="1117" t="s">
        <v>625</v>
      </c>
      <c r="Z317" s="1117" t="s">
        <v>625</v>
      </c>
      <c r="AA317" s="1117" t="s">
        <v>90</v>
      </c>
      <c r="AB317" s="1117" t="s">
        <v>625</v>
      </c>
      <c r="AC317" s="1119" t="s">
        <v>1082</v>
      </c>
      <c r="AD317" s="1119" t="s">
        <v>5760</v>
      </c>
      <c r="AE317" s="1120">
        <v>33000</v>
      </c>
      <c r="AF317" s="1120">
        <v>3300</v>
      </c>
      <c r="AG317" s="1117" t="s">
        <v>625</v>
      </c>
      <c r="AH317" s="1121" t="s">
        <v>4766</v>
      </c>
      <c r="AI317" s="1122" t="s">
        <v>5832</v>
      </c>
      <c r="AJ317" s="1140"/>
    </row>
    <row r="318" spans="1:36" s="269" customFormat="1" ht="21.75" customHeight="1" outlineLevel="1">
      <c r="A318" s="1117" t="s">
        <v>5836</v>
      </c>
      <c r="B318" s="1117" t="s">
        <v>5837</v>
      </c>
      <c r="C318" s="1117" t="s">
        <v>5838</v>
      </c>
      <c r="D318" s="1117" t="s">
        <v>5838</v>
      </c>
      <c r="E318" s="1117" t="s">
        <v>5547</v>
      </c>
      <c r="F318" s="1117" t="s">
        <v>625</v>
      </c>
      <c r="G318" s="1117" t="s">
        <v>5548</v>
      </c>
      <c r="H318" s="1117" t="s">
        <v>5549</v>
      </c>
      <c r="I318" s="1117" t="s">
        <v>625</v>
      </c>
      <c r="J318" s="1117" t="s">
        <v>4707</v>
      </c>
      <c r="K318" s="1117" t="s">
        <v>625</v>
      </c>
      <c r="L318" s="1117" t="s">
        <v>1058</v>
      </c>
      <c r="M318" s="1117" t="s">
        <v>5321</v>
      </c>
      <c r="N318" s="1117" t="s">
        <v>5634</v>
      </c>
      <c r="O318" s="1118">
        <v>92070</v>
      </c>
      <c r="P318" s="1118">
        <v>83700</v>
      </c>
      <c r="Q318" s="1118">
        <v>8370</v>
      </c>
      <c r="R318" s="1117" t="s">
        <v>4735</v>
      </c>
      <c r="S318" s="1117" t="s">
        <v>4736</v>
      </c>
      <c r="T318" s="1117" t="s">
        <v>4729</v>
      </c>
      <c r="U318" s="1117" t="s">
        <v>5839</v>
      </c>
      <c r="V318" s="1117" t="s">
        <v>4716</v>
      </c>
      <c r="W318" s="1117" t="s">
        <v>5551</v>
      </c>
      <c r="X318" s="1117" t="s">
        <v>5141</v>
      </c>
      <c r="Y318" s="1117" t="s">
        <v>625</v>
      </c>
      <c r="Z318" s="1117" t="s">
        <v>5836</v>
      </c>
      <c r="AA318" s="1117" t="s">
        <v>5552</v>
      </c>
      <c r="AB318" s="1117" t="s">
        <v>625</v>
      </c>
      <c r="AC318" s="1119" t="s">
        <v>625</v>
      </c>
      <c r="AD318" s="1119" t="s">
        <v>625</v>
      </c>
      <c r="AE318" s="1120">
        <v>83700</v>
      </c>
      <c r="AF318" s="1120">
        <v>8370</v>
      </c>
      <c r="AG318" s="1117" t="s">
        <v>625</v>
      </c>
      <c r="AH318" s="1121" t="s">
        <v>4766</v>
      </c>
      <c r="AI318" s="1122" t="s">
        <v>5832</v>
      </c>
      <c r="AJ318" s="1140"/>
    </row>
    <row r="319" spans="1:36" s="269" customFormat="1" ht="21.75" customHeight="1" outlineLevel="1">
      <c r="A319" s="1117" t="s">
        <v>5836</v>
      </c>
      <c r="B319" s="1117" t="s">
        <v>5840</v>
      </c>
      <c r="C319" s="1117" t="s">
        <v>5838</v>
      </c>
      <c r="D319" s="1117" t="s">
        <v>5838</v>
      </c>
      <c r="E319" s="1117" t="s">
        <v>5547</v>
      </c>
      <c r="F319" s="1117" t="s">
        <v>625</v>
      </c>
      <c r="G319" s="1117" t="s">
        <v>5548</v>
      </c>
      <c r="H319" s="1117" t="s">
        <v>5549</v>
      </c>
      <c r="I319" s="1117" t="s">
        <v>625</v>
      </c>
      <c r="J319" s="1117" t="s">
        <v>4707</v>
      </c>
      <c r="K319" s="1117" t="s">
        <v>625</v>
      </c>
      <c r="L319" s="1117" t="s">
        <v>2869</v>
      </c>
      <c r="M319" s="1117" t="s">
        <v>5321</v>
      </c>
      <c r="N319" s="1117" t="s">
        <v>5634</v>
      </c>
      <c r="O319" s="1118">
        <v>-92070</v>
      </c>
      <c r="P319" s="1118">
        <v>-83700</v>
      </c>
      <c r="Q319" s="1118">
        <v>-8370</v>
      </c>
      <c r="R319" s="1117" t="s">
        <v>4735</v>
      </c>
      <c r="S319" s="1117" t="s">
        <v>4736</v>
      </c>
      <c r="T319" s="1117" t="s">
        <v>4729</v>
      </c>
      <c r="U319" s="1117" t="s">
        <v>5839</v>
      </c>
      <c r="V319" s="1117" t="s">
        <v>4716</v>
      </c>
      <c r="W319" s="1117" t="s">
        <v>5551</v>
      </c>
      <c r="X319" s="1117" t="s">
        <v>5141</v>
      </c>
      <c r="Y319" s="1117" t="s">
        <v>625</v>
      </c>
      <c r="Z319" s="1117" t="s">
        <v>5836</v>
      </c>
      <c r="AA319" s="1117" t="s">
        <v>5552</v>
      </c>
      <c r="AB319" s="1117" t="s">
        <v>625</v>
      </c>
      <c r="AC319" s="1119" t="s">
        <v>625</v>
      </c>
      <c r="AD319" s="1119" t="s">
        <v>625</v>
      </c>
      <c r="AE319" s="1120">
        <v>-83700</v>
      </c>
      <c r="AF319" s="1120">
        <v>-8370</v>
      </c>
      <c r="AG319" s="1117" t="s">
        <v>625</v>
      </c>
      <c r="AH319" s="1121" t="s">
        <v>4766</v>
      </c>
      <c r="AI319" s="1122" t="s">
        <v>5832</v>
      </c>
      <c r="AJ319" s="1140"/>
    </row>
    <row r="320" spans="1:36" s="269" customFormat="1" ht="21.75" customHeight="1" outlineLevel="1">
      <c r="A320" s="1157" t="s">
        <v>5836</v>
      </c>
      <c r="B320" s="1117" t="s">
        <v>5841</v>
      </c>
      <c r="C320" s="1117" t="s">
        <v>5836</v>
      </c>
      <c r="D320" s="1117" t="s">
        <v>5836</v>
      </c>
      <c r="E320" s="1157" t="s">
        <v>5547</v>
      </c>
      <c r="F320" s="1117" t="s">
        <v>625</v>
      </c>
      <c r="G320" s="1157" t="s">
        <v>5548</v>
      </c>
      <c r="H320" s="1117" t="s">
        <v>5549</v>
      </c>
      <c r="I320" s="1117" t="s">
        <v>625</v>
      </c>
      <c r="J320" s="1117" t="s">
        <v>4707</v>
      </c>
      <c r="K320" s="1117" t="s">
        <v>625</v>
      </c>
      <c r="L320" s="1117" t="s">
        <v>2869</v>
      </c>
      <c r="M320" s="1117" t="s">
        <v>5321</v>
      </c>
      <c r="N320" s="1117" t="s">
        <v>5634</v>
      </c>
      <c r="O320" s="1158">
        <v>92070</v>
      </c>
      <c r="P320" s="1158">
        <v>83700</v>
      </c>
      <c r="Q320" s="1158">
        <v>8370</v>
      </c>
      <c r="R320" s="1157" t="s">
        <v>78</v>
      </c>
      <c r="S320" s="1157" t="s">
        <v>4713</v>
      </c>
      <c r="T320" s="1157" t="s">
        <v>4729</v>
      </c>
      <c r="U320" s="1157" t="s">
        <v>5556</v>
      </c>
      <c r="V320" s="1157" t="s">
        <v>4716</v>
      </c>
      <c r="W320" s="1157" t="s">
        <v>5551</v>
      </c>
      <c r="X320" s="1157" t="s">
        <v>5141</v>
      </c>
      <c r="Y320" s="1157" t="s">
        <v>625</v>
      </c>
      <c r="Z320" s="1157" t="s">
        <v>5836</v>
      </c>
      <c r="AA320" s="1157" t="s">
        <v>5552</v>
      </c>
      <c r="AB320" s="1117" t="s">
        <v>625</v>
      </c>
      <c r="AC320" s="1119" t="s">
        <v>625</v>
      </c>
      <c r="AD320" s="1119" t="s">
        <v>625</v>
      </c>
      <c r="AE320" s="1120">
        <v>83700</v>
      </c>
      <c r="AF320" s="1120">
        <v>8370</v>
      </c>
      <c r="AG320" s="1117" t="s">
        <v>625</v>
      </c>
      <c r="AH320" s="777" t="s">
        <v>4766</v>
      </c>
      <c r="AI320" s="1159" t="s">
        <v>5832</v>
      </c>
      <c r="AJ320" s="1160"/>
    </row>
    <row r="321" spans="1:36" s="269" customFormat="1" ht="21.75" customHeight="1" outlineLevel="1">
      <c r="A321" s="1122" t="s">
        <v>5842</v>
      </c>
      <c r="B321" s="1161" t="s">
        <v>5843</v>
      </c>
      <c r="C321" s="1117" t="s">
        <v>5842</v>
      </c>
      <c r="D321" s="1117" t="s">
        <v>5842</v>
      </c>
      <c r="E321" s="1122" t="s">
        <v>5565</v>
      </c>
      <c r="F321" s="1161" t="s">
        <v>625</v>
      </c>
      <c r="G321" s="1122" t="s">
        <v>5566</v>
      </c>
      <c r="H321" s="1161" t="s">
        <v>5567</v>
      </c>
      <c r="I321" s="1117" t="s">
        <v>5568</v>
      </c>
      <c r="J321" s="1117" t="s">
        <v>4707</v>
      </c>
      <c r="K321" s="1117" t="s">
        <v>625</v>
      </c>
      <c r="L321" s="1117" t="s">
        <v>1058</v>
      </c>
      <c r="M321" s="1117" t="s">
        <v>5321</v>
      </c>
      <c r="N321" s="1117" t="s">
        <v>4757</v>
      </c>
      <c r="O321" s="1162">
        <v>165000</v>
      </c>
      <c r="P321" s="1162">
        <v>150000</v>
      </c>
      <c r="Q321" s="1162">
        <v>15000</v>
      </c>
      <c r="R321" s="1122" t="s">
        <v>78</v>
      </c>
      <c r="S321" s="1122" t="s">
        <v>4713</v>
      </c>
      <c r="T321" s="1122" t="s">
        <v>4729</v>
      </c>
      <c r="U321" s="1122" t="s">
        <v>5569</v>
      </c>
      <c r="V321" s="1122" t="s">
        <v>4716</v>
      </c>
      <c r="W321" s="1122" t="s">
        <v>5570</v>
      </c>
      <c r="X321" s="1122" t="s">
        <v>5141</v>
      </c>
      <c r="Y321" s="1122" t="s">
        <v>625</v>
      </c>
      <c r="Z321" s="1122" t="s">
        <v>5842</v>
      </c>
      <c r="AA321" s="1122" t="s">
        <v>5733</v>
      </c>
      <c r="AB321" s="1161" t="s">
        <v>625</v>
      </c>
      <c r="AC321" s="1119" t="s">
        <v>625</v>
      </c>
      <c r="AD321" s="1119" t="s">
        <v>625</v>
      </c>
      <c r="AE321" s="1120">
        <v>150000</v>
      </c>
      <c r="AF321" s="1120">
        <v>15000</v>
      </c>
      <c r="AG321" s="1117" t="s">
        <v>625</v>
      </c>
      <c r="AH321" s="1122" t="s">
        <v>4766</v>
      </c>
      <c r="AI321" s="1122" t="s">
        <v>5832</v>
      </c>
      <c r="AJ321" s="1140"/>
    </row>
    <row r="322" spans="1:36" s="269" customFormat="1" ht="21.75" customHeight="1" outlineLevel="1">
      <c r="A322" s="1122" t="s">
        <v>5844</v>
      </c>
      <c r="B322" s="1161" t="s">
        <v>5845</v>
      </c>
      <c r="C322" s="1117" t="s">
        <v>5844</v>
      </c>
      <c r="D322" s="1117" t="s">
        <v>5844</v>
      </c>
      <c r="E322" s="1122" t="s">
        <v>5468</v>
      </c>
      <c r="F322" s="1161" t="s">
        <v>625</v>
      </c>
      <c r="G322" s="1122" t="s">
        <v>5469</v>
      </c>
      <c r="H322" s="1161" t="s">
        <v>5594</v>
      </c>
      <c r="I322" s="1117" t="s">
        <v>5471</v>
      </c>
      <c r="J322" s="1117" t="s">
        <v>4707</v>
      </c>
      <c r="K322" s="1117" t="s">
        <v>625</v>
      </c>
      <c r="L322" s="1117" t="s">
        <v>1058</v>
      </c>
      <c r="M322" s="1117" t="s">
        <v>5321</v>
      </c>
      <c r="N322" s="1117" t="s">
        <v>5177</v>
      </c>
      <c r="O322" s="1162">
        <v>330000</v>
      </c>
      <c r="P322" s="1162">
        <v>300000</v>
      </c>
      <c r="Q322" s="1162">
        <v>30000</v>
      </c>
      <c r="R322" s="1122" t="s">
        <v>78</v>
      </c>
      <c r="S322" s="1122" t="s">
        <v>4713</v>
      </c>
      <c r="T322" s="1122" t="s">
        <v>4758</v>
      </c>
      <c r="U322" s="1122" t="s">
        <v>625</v>
      </c>
      <c r="V322" s="1122" t="s">
        <v>4716</v>
      </c>
      <c r="W322" s="1122" t="s">
        <v>5472</v>
      </c>
      <c r="X322" s="1122" t="s">
        <v>5141</v>
      </c>
      <c r="Y322" s="1122" t="s">
        <v>5595</v>
      </c>
      <c r="Z322" s="1122" t="s">
        <v>5844</v>
      </c>
      <c r="AA322" s="1122" t="s">
        <v>5846</v>
      </c>
      <c r="AB322" s="1161" t="s">
        <v>625</v>
      </c>
      <c r="AC322" s="1119" t="s">
        <v>1082</v>
      </c>
      <c r="AD322" s="1119" t="s">
        <v>4769</v>
      </c>
      <c r="AE322" s="1120">
        <v>300000</v>
      </c>
      <c r="AF322" s="1120">
        <v>30000</v>
      </c>
      <c r="AG322" s="1117" t="s">
        <v>625</v>
      </c>
      <c r="AH322" s="1122" t="s">
        <v>4766</v>
      </c>
      <c r="AI322" s="1122" t="s">
        <v>5832</v>
      </c>
      <c r="AJ322" s="1140"/>
    </row>
    <row r="323" spans="1:36" s="269" customFormat="1" ht="21.75" customHeight="1" outlineLevel="1">
      <c r="A323" s="1122" t="s">
        <v>5847</v>
      </c>
      <c r="B323" s="1161" t="s">
        <v>5848</v>
      </c>
      <c r="C323" s="1117" t="s">
        <v>5847</v>
      </c>
      <c r="D323" s="1117" t="s">
        <v>5847</v>
      </c>
      <c r="E323" s="1122" t="s">
        <v>5849</v>
      </c>
      <c r="F323" s="1161" t="s">
        <v>625</v>
      </c>
      <c r="G323" s="1122" t="s">
        <v>5850</v>
      </c>
      <c r="H323" s="1161" t="s">
        <v>5851</v>
      </c>
      <c r="I323" s="1117" t="s">
        <v>5852</v>
      </c>
      <c r="J323" s="1117" t="s">
        <v>4707</v>
      </c>
      <c r="K323" s="1117" t="s">
        <v>625</v>
      </c>
      <c r="L323" s="1117" t="s">
        <v>5853</v>
      </c>
      <c r="M323" s="1117" t="s">
        <v>3099</v>
      </c>
      <c r="N323" s="1117" t="s">
        <v>5854</v>
      </c>
      <c r="O323" s="1162">
        <v>-994400</v>
      </c>
      <c r="P323" s="1162">
        <v>-904000</v>
      </c>
      <c r="Q323" s="1162">
        <v>-90400</v>
      </c>
      <c r="R323" s="1122" t="s">
        <v>4735</v>
      </c>
      <c r="S323" s="1122" t="s">
        <v>4736</v>
      </c>
      <c r="T323" s="1122" t="s">
        <v>4777</v>
      </c>
      <c r="U323" s="1122" t="s">
        <v>5855</v>
      </c>
      <c r="V323" s="1122" t="s">
        <v>4716</v>
      </c>
      <c r="W323" s="1122" t="s">
        <v>5856</v>
      </c>
      <c r="X323" s="1122" t="s">
        <v>4788</v>
      </c>
      <c r="Y323" s="1122" t="s">
        <v>625</v>
      </c>
      <c r="Z323" s="1122" t="s">
        <v>5847</v>
      </c>
      <c r="AA323" s="1122" t="s">
        <v>5857</v>
      </c>
      <c r="AB323" s="1161" t="s">
        <v>5858</v>
      </c>
      <c r="AC323" s="1119" t="s">
        <v>5859</v>
      </c>
      <c r="AD323" s="1119" t="s">
        <v>5860</v>
      </c>
      <c r="AE323" s="1120">
        <v>-700000</v>
      </c>
      <c r="AF323" s="1120">
        <v>-70000</v>
      </c>
      <c r="AG323" s="1117" t="s">
        <v>625</v>
      </c>
      <c r="AH323" s="1122" t="s">
        <v>4766</v>
      </c>
      <c r="AI323" s="1122" t="s">
        <v>5832</v>
      </c>
      <c r="AJ323" s="1140"/>
    </row>
    <row r="324" spans="1:36" s="269" customFormat="1" ht="21.75" customHeight="1" outlineLevel="1">
      <c r="A324" s="1122" t="s">
        <v>5847</v>
      </c>
      <c r="B324" s="1163" t="s">
        <v>5861</v>
      </c>
      <c r="C324" s="1157" t="s">
        <v>5847</v>
      </c>
      <c r="D324" s="1157" t="s">
        <v>5847</v>
      </c>
      <c r="E324" s="1122" t="s">
        <v>5849</v>
      </c>
      <c r="F324" s="1163" t="s">
        <v>625</v>
      </c>
      <c r="G324" s="1122" t="s">
        <v>5850</v>
      </c>
      <c r="H324" s="1163" t="s">
        <v>5851</v>
      </c>
      <c r="I324" s="1157" t="s">
        <v>5852</v>
      </c>
      <c r="J324" s="1157" t="s">
        <v>4707</v>
      </c>
      <c r="K324" s="1157" t="s">
        <v>625</v>
      </c>
      <c r="L324" s="1157" t="s">
        <v>5853</v>
      </c>
      <c r="M324" s="1157" t="s">
        <v>3099</v>
      </c>
      <c r="N324" s="1157" t="s">
        <v>5854</v>
      </c>
      <c r="O324" s="1162">
        <v>994400</v>
      </c>
      <c r="P324" s="1162">
        <v>904000</v>
      </c>
      <c r="Q324" s="1162">
        <v>90400</v>
      </c>
      <c r="R324" s="1122" t="s">
        <v>78</v>
      </c>
      <c r="S324" s="1122" t="s">
        <v>4713</v>
      </c>
      <c r="T324" s="1122" t="s">
        <v>4777</v>
      </c>
      <c r="U324" s="1122" t="s">
        <v>625</v>
      </c>
      <c r="V324" s="1122" t="s">
        <v>4716</v>
      </c>
      <c r="W324" s="1122" t="s">
        <v>5856</v>
      </c>
      <c r="X324" s="1122" t="s">
        <v>4788</v>
      </c>
      <c r="Y324" s="1122" t="s">
        <v>625</v>
      </c>
      <c r="Z324" s="1122" t="s">
        <v>5847</v>
      </c>
      <c r="AA324" s="1122" t="s">
        <v>5857</v>
      </c>
      <c r="AB324" s="1163" t="s">
        <v>5862</v>
      </c>
      <c r="AC324" s="1164" t="s">
        <v>1083</v>
      </c>
      <c r="AD324" s="1164" t="s">
        <v>5860</v>
      </c>
      <c r="AE324" s="1165">
        <v>700000</v>
      </c>
      <c r="AF324" s="1165">
        <v>70000</v>
      </c>
      <c r="AG324" s="1157" t="s">
        <v>625</v>
      </c>
      <c r="AH324" s="1122" t="s">
        <v>4766</v>
      </c>
      <c r="AI324" s="1122" t="s">
        <v>5832</v>
      </c>
      <c r="AJ324" s="1140"/>
    </row>
    <row r="325" spans="1:36" s="269" customFormat="1" ht="21.75" customHeight="1" outlineLevel="1">
      <c r="A325" s="1122" t="s">
        <v>5847</v>
      </c>
      <c r="B325" s="1166" t="s">
        <v>5863</v>
      </c>
      <c r="C325" s="1122" t="s">
        <v>5847</v>
      </c>
      <c r="D325" s="1122" t="s">
        <v>5864</v>
      </c>
      <c r="E325" s="1122" t="s">
        <v>5609</v>
      </c>
      <c r="F325" s="1166" t="s">
        <v>625</v>
      </c>
      <c r="G325" s="1122" t="s">
        <v>3201</v>
      </c>
      <c r="H325" s="1166" t="s">
        <v>5610</v>
      </c>
      <c r="I325" s="1122" t="s">
        <v>5611</v>
      </c>
      <c r="J325" s="1122" t="s">
        <v>4707</v>
      </c>
      <c r="K325" s="1122" t="s">
        <v>625</v>
      </c>
      <c r="L325" s="1122" t="s">
        <v>2869</v>
      </c>
      <c r="M325" s="1122" t="s">
        <v>5321</v>
      </c>
      <c r="N325" s="1122" t="s">
        <v>4808</v>
      </c>
      <c r="O325" s="1162">
        <v>1485000</v>
      </c>
      <c r="P325" s="1162">
        <v>1350000</v>
      </c>
      <c r="Q325" s="1162">
        <v>135000</v>
      </c>
      <c r="R325" s="1122" t="s">
        <v>78</v>
      </c>
      <c r="S325" s="1122" t="s">
        <v>4713</v>
      </c>
      <c r="T325" s="1122" t="s">
        <v>4777</v>
      </c>
      <c r="U325" s="1122" t="s">
        <v>625</v>
      </c>
      <c r="V325" s="1122" t="s">
        <v>4716</v>
      </c>
      <c r="W325" s="1122" t="s">
        <v>5865</v>
      </c>
      <c r="X325" s="1122" t="s">
        <v>5119</v>
      </c>
      <c r="Y325" s="1122" t="s">
        <v>625</v>
      </c>
      <c r="Z325" s="1122" t="s">
        <v>5847</v>
      </c>
      <c r="AA325" s="1122" t="s">
        <v>5709</v>
      </c>
      <c r="AB325" s="1166" t="s">
        <v>625</v>
      </c>
      <c r="AC325" s="1167" t="s">
        <v>4769</v>
      </c>
      <c r="AD325" s="1167" t="s">
        <v>4769</v>
      </c>
      <c r="AE325" s="1168">
        <v>1350000</v>
      </c>
      <c r="AF325" s="1168">
        <v>135000</v>
      </c>
      <c r="AG325" s="1122" t="s">
        <v>625</v>
      </c>
      <c r="AH325" s="1122" t="s">
        <v>4766</v>
      </c>
      <c r="AI325" s="1122" t="s">
        <v>5832</v>
      </c>
      <c r="AJ325" s="1140"/>
    </row>
    <row r="326" spans="1:36" ht="22.65" customHeight="1" outlineLevel="1">
      <c r="A326" s="1122" t="s">
        <v>5847</v>
      </c>
      <c r="B326" s="1166" t="s">
        <v>5866</v>
      </c>
      <c r="C326" s="1122" t="s">
        <v>5867</v>
      </c>
      <c r="D326" s="1162" t="s">
        <v>5867</v>
      </c>
      <c r="E326" s="1169" t="s">
        <v>5318</v>
      </c>
      <c r="F326" s="1170" t="s">
        <v>625</v>
      </c>
      <c r="G326" s="1122" t="s">
        <v>2894</v>
      </c>
      <c r="H326" s="1166" t="s">
        <v>5319</v>
      </c>
      <c r="I326" s="1122" t="s">
        <v>5868</v>
      </c>
      <c r="J326" s="1140" t="s">
        <v>4707</v>
      </c>
      <c r="K326" s="1122" t="s">
        <v>625</v>
      </c>
      <c r="L326" s="1122" t="s">
        <v>5869</v>
      </c>
      <c r="M326" s="1122" t="s">
        <v>5321</v>
      </c>
      <c r="N326" s="1122" t="s">
        <v>4953</v>
      </c>
      <c r="O326" s="1122">
        <v>96424319</v>
      </c>
      <c r="P326" s="1122">
        <v>87658472</v>
      </c>
      <c r="Q326" s="1122">
        <v>8765847</v>
      </c>
      <c r="R326" s="1122" t="s">
        <v>78</v>
      </c>
      <c r="S326" s="1122" t="s">
        <v>4713</v>
      </c>
      <c r="T326" s="1122" t="s">
        <v>4729</v>
      </c>
      <c r="U326" s="1122" t="s">
        <v>625</v>
      </c>
      <c r="V326" s="1122" t="s">
        <v>4716</v>
      </c>
      <c r="W326" s="1122" t="s">
        <v>5711</v>
      </c>
      <c r="X326" s="1122" t="s">
        <v>5069</v>
      </c>
      <c r="Y326" s="1122" t="s">
        <v>625</v>
      </c>
      <c r="Z326" s="1122" t="s">
        <v>5847</v>
      </c>
      <c r="AA326" s="1122" t="s">
        <v>5870</v>
      </c>
      <c r="AB326" s="1166" t="s">
        <v>625</v>
      </c>
      <c r="AC326" s="1122" t="s">
        <v>625</v>
      </c>
      <c r="AD326" s="1122" t="s">
        <v>625</v>
      </c>
      <c r="AE326" s="1122">
        <v>87658472</v>
      </c>
      <c r="AF326" s="1122">
        <v>8765847</v>
      </c>
      <c r="AG326" s="1122" t="s">
        <v>625</v>
      </c>
      <c r="AH326" s="1122" t="s">
        <v>4766</v>
      </c>
      <c r="AI326" s="1122" t="s">
        <v>5832</v>
      </c>
      <c r="AJ326" s="1122"/>
    </row>
    <row r="327" spans="1:36" ht="22.65" customHeight="1" outlineLevel="1">
      <c r="A327" s="1122" t="s">
        <v>5871</v>
      </c>
      <c r="B327" s="1170" t="s">
        <v>5872</v>
      </c>
      <c r="C327" s="1122" t="s">
        <v>5873</v>
      </c>
      <c r="D327" s="1122" t="s">
        <v>5874</v>
      </c>
      <c r="E327" s="1122" t="s">
        <v>5609</v>
      </c>
      <c r="F327" s="1166" t="s">
        <v>625</v>
      </c>
      <c r="G327" s="1122" t="s">
        <v>3201</v>
      </c>
      <c r="H327" s="1166" t="s">
        <v>5610</v>
      </c>
      <c r="I327" s="1122" t="s">
        <v>5875</v>
      </c>
      <c r="J327" s="1122" t="s">
        <v>4707</v>
      </c>
      <c r="K327" s="1122" t="s">
        <v>625</v>
      </c>
      <c r="L327" s="1122" t="s">
        <v>5668</v>
      </c>
      <c r="M327" s="1122" t="s">
        <v>5321</v>
      </c>
      <c r="N327" s="1122" t="s">
        <v>4808</v>
      </c>
      <c r="O327" s="1122">
        <v>1265000</v>
      </c>
      <c r="P327" s="1122">
        <v>1150000</v>
      </c>
      <c r="Q327" s="1122">
        <v>115000</v>
      </c>
      <c r="R327" s="1122" t="s">
        <v>4016</v>
      </c>
      <c r="S327" s="1122" t="s">
        <v>4713</v>
      </c>
      <c r="T327" s="1171" t="s">
        <v>4777</v>
      </c>
      <c r="U327" s="1171" t="s">
        <v>625</v>
      </c>
      <c r="V327" s="1171" t="s">
        <v>4716</v>
      </c>
      <c r="W327" s="1171" t="s">
        <v>5806</v>
      </c>
      <c r="X327" s="1171" t="s">
        <v>5119</v>
      </c>
      <c r="Y327" s="1171" t="s">
        <v>625</v>
      </c>
      <c r="Z327" s="1171" t="s">
        <v>5871</v>
      </c>
      <c r="AA327" s="1171" t="s">
        <v>5709</v>
      </c>
      <c r="AB327" s="269" t="s">
        <v>625</v>
      </c>
      <c r="AC327" s="269" t="s">
        <v>4769</v>
      </c>
      <c r="AD327" s="269" t="s">
        <v>4769</v>
      </c>
      <c r="AE327" s="269">
        <v>1150000</v>
      </c>
      <c r="AF327" s="269">
        <v>115000</v>
      </c>
      <c r="AG327" s="269" t="s">
        <v>625</v>
      </c>
      <c r="AH327" s="1171" t="s">
        <v>4766</v>
      </c>
      <c r="AI327" s="1171" t="s">
        <v>5832</v>
      </c>
      <c r="AJ327" s="1171"/>
    </row>
    <row r="328" spans="1:36" ht="22.65" customHeight="1" outlineLevel="1">
      <c r="A328" s="1122" t="s">
        <v>5876</v>
      </c>
      <c r="B328" s="1161" t="s">
        <v>5877</v>
      </c>
      <c r="C328" s="1117" t="s">
        <v>5876</v>
      </c>
      <c r="D328" s="1117" t="s">
        <v>5876</v>
      </c>
      <c r="E328" s="1122" t="s">
        <v>5468</v>
      </c>
      <c r="F328" s="1161" t="s">
        <v>625</v>
      </c>
      <c r="G328" s="1169" t="s">
        <v>5469</v>
      </c>
      <c r="H328" s="1172" t="s">
        <v>5594</v>
      </c>
      <c r="I328" s="1118" t="s">
        <v>5471</v>
      </c>
      <c r="J328" s="1117" t="s">
        <v>4707</v>
      </c>
      <c r="K328" s="1121" t="s">
        <v>625</v>
      </c>
      <c r="L328" s="1122" t="s">
        <v>5869</v>
      </c>
      <c r="M328" s="1140" t="s">
        <v>5321</v>
      </c>
      <c r="N328" s="615" t="s">
        <v>5177</v>
      </c>
      <c r="O328" s="1173">
        <v>330000</v>
      </c>
      <c r="P328" s="1173">
        <v>300000</v>
      </c>
      <c r="Q328" s="1173">
        <v>30000</v>
      </c>
      <c r="R328" s="1122" t="s">
        <v>78</v>
      </c>
      <c r="S328" s="1122" t="s">
        <v>4713</v>
      </c>
      <c r="T328" s="1122" t="s">
        <v>4758</v>
      </c>
      <c r="U328" s="1122" t="s">
        <v>625</v>
      </c>
      <c r="V328" s="1122" t="s">
        <v>4716</v>
      </c>
      <c r="W328" s="1122" t="s">
        <v>5472</v>
      </c>
      <c r="X328" s="1122" t="s">
        <v>5141</v>
      </c>
      <c r="Y328" s="1122" t="s">
        <v>5595</v>
      </c>
      <c r="Z328" s="1122" t="s">
        <v>5876</v>
      </c>
      <c r="AA328" s="1122" t="s">
        <v>5801</v>
      </c>
      <c r="AB328" s="615" t="s">
        <v>625</v>
      </c>
      <c r="AC328" s="615" t="s">
        <v>1082</v>
      </c>
      <c r="AD328" s="615" t="s">
        <v>4769</v>
      </c>
      <c r="AE328" s="615">
        <v>300000</v>
      </c>
      <c r="AF328" s="615">
        <v>30000</v>
      </c>
      <c r="AG328" s="615" t="s">
        <v>625</v>
      </c>
      <c r="AH328" s="1122" t="s">
        <v>4766</v>
      </c>
      <c r="AI328" s="1122" t="s">
        <v>5832</v>
      </c>
      <c r="AJ328" s="1122"/>
    </row>
    <row r="329" spans="1:36" ht="22.65" customHeight="1" outlineLevel="1">
      <c r="A329" s="1122" t="s">
        <v>5878</v>
      </c>
      <c r="B329" s="1161" t="s">
        <v>5879</v>
      </c>
      <c r="C329" s="1117" t="s">
        <v>5878</v>
      </c>
      <c r="D329" s="1117" t="s">
        <v>5878</v>
      </c>
      <c r="E329" s="1122" t="s">
        <v>5565</v>
      </c>
      <c r="F329" s="1161" t="s">
        <v>625</v>
      </c>
      <c r="G329" s="1169" t="s">
        <v>5566</v>
      </c>
      <c r="H329" s="1172" t="s">
        <v>5567</v>
      </c>
      <c r="I329" s="1118" t="s">
        <v>5568</v>
      </c>
      <c r="J329" s="1117" t="s">
        <v>4707</v>
      </c>
      <c r="K329" s="1121" t="s">
        <v>625</v>
      </c>
      <c r="L329" s="1122" t="s">
        <v>5869</v>
      </c>
      <c r="M329" s="1140" t="s">
        <v>5321</v>
      </c>
      <c r="N329" s="615" t="s">
        <v>4757</v>
      </c>
      <c r="O329" s="1173">
        <v>165000</v>
      </c>
      <c r="P329" s="1173">
        <v>150000</v>
      </c>
      <c r="Q329" s="1173">
        <v>15000</v>
      </c>
      <c r="R329" s="1122" t="s">
        <v>78</v>
      </c>
      <c r="S329" s="1122" t="s">
        <v>4713</v>
      </c>
      <c r="T329" s="1122" t="s">
        <v>4729</v>
      </c>
      <c r="U329" s="1122" t="s">
        <v>5569</v>
      </c>
      <c r="V329" s="1122" t="s">
        <v>4716</v>
      </c>
      <c r="W329" s="1122" t="s">
        <v>5570</v>
      </c>
      <c r="X329" s="1122" t="s">
        <v>5141</v>
      </c>
      <c r="Y329" s="1122" t="s">
        <v>625</v>
      </c>
      <c r="Z329" s="1122" t="s">
        <v>5878</v>
      </c>
      <c r="AA329" s="1122" t="s">
        <v>5733</v>
      </c>
      <c r="AB329" s="615" t="s">
        <v>625</v>
      </c>
      <c r="AC329" s="615" t="s">
        <v>625</v>
      </c>
      <c r="AD329" s="615" t="s">
        <v>625</v>
      </c>
      <c r="AE329" s="615">
        <v>150000</v>
      </c>
      <c r="AF329" s="615">
        <v>15000</v>
      </c>
      <c r="AG329" s="615" t="s">
        <v>625</v>
      </c>
      <c r="AH329" s="1122" t="s">
        <v>4766</v>
      </c>
      <c r="AI329" s="1122" t="s">
        <v>5832</v>
      </c>
      <c r="AJ329" s="1122"/>
    </row>
    <row r="330" spans="1:36" ht="22.65" customHeight="1" outlineLevel="1">
      <c r="A330" s="1122" t="s">
        <v>5880</v>
      </c>
      <c r="B330" s="1161" t="s">
        <v>5881</v>
      </c>
      <c r="C330" s="1117" t="s">
        <v>5880</v>
      </c>
      <c r="D330" s="1117" t="s">
        <v>5880</v>
      </c>
      <c r="E330" s="1122" t="s">
        <v>5547</v>
      </c>
      <c r="F330" s="1161" t="s">
        <v>625</v>
      </c>
      <c r="G330" s="1169" t="s">
        <v>5548</v>
      </c>
      <c r="H330" s="1172" t="s">
        <v>5549</v>
      </c>
      <c r="I330" s="1118" t="s">
        <v>625</v>
      </c>
      <c r="J330" s="1117" t="s">
        <v>4707</v>
      </c>
      <c r="K330" s="1121" t="s">
        <v>625</v>
      </c>
      <c r="L330" s="1122" t="s">
        <v>5869</v>
      </c>
      <c r="M330" s="1140" t="s">
        <v>5321</v>
      </c>
      <c r="N330" s="615" t="s">
        <v>5634</v>
      </c>
      <c r="O330" s="1173">
        <v>73820</v>
      </c>
      <c r="P330" s="1173">
        <v>67110</v>
      </c>
      <c r="Q330" s="1173">
        <v>6710</v>
      </c>
      <c r="R330" s="1122" t="s">
        <v>78</v>
      </c>
      <c r="S330" s="1122" t="s">
        <v>4713</v>
      </c>
      <c r="T330" s="1122" t="s">
        <v>4729</v>
      </c>
      <c r="U330" s="1122" t="s">
        <v>5556</v>
      </c>
      <c r="V330" s="1122" t="s">
        <v>4716</v>
      </c>
      <c r="W330" s="1122" t="s">
        <v>5551</v>
      </c>
      <c r="X330" s="1122" t="s">
        <v>5141</v>
      </c>
      <c r="Y330" s="1122" t="s">
        <v>625</v>
      </c>
      <c r="Z330" s="1122" t="s">
        <v>5880</v>
      </c>
      <c r="AA330" s="1122" t="s">
        <v>5552</v>
      </c>
      <c r="AB330" s="615" t="s">
        <v>625</v>
      </c>
      <c r="AC330" s="615" t="s">
        <v>625</v>
      </c>
      <c r="AD330" s="615" t="s">
        <v>625</v>
      </c>
      <c r="AE330" s="615">
        <v>67110</v>
      </c>
      <c r="AF330" s="615">
        <v>6710</v>
      </c>
      <c r="AG330" s="615" t="s">
        <v>625</v>
      </c>
      <c r="AH330" s="1122" t="s">
        <v>4766</v>
      </c>
      <c r="AI330" s="1122" t="s">
        <v>5832</v>
      </c>
      <c r="AJ330" s="1122"/>
    </row>
    <row r="331" spans="1:36" ht="22.65" customHeight="1" outlineLevel="1">
      <c r="A331" s="1122" t="s">
        <v>5882</v>
      </c>
      <c r="B331" s="1161" t="s">
        <v>5883</v>
      </c>
      <c r="C331" s="1117" t="s">
        <v>5884</v>
      </c>
      <c r="D331" s="1117" t="s">
        <v>5884</v>
      </c>
      <c r="E331" s="1122" t="s">
        <v>4814</v>
      </c>
      <c r="F331" s="1161" t="s">
        <v>625</v>
      </c>
      <c r="G331" s="1169" t="s">
        <v>80</v>
      </c>
      <c r="H331" s="1172" t="s">
        <v>5810</v>
      </c>
      <c r="I331" s="1118" t="s">
        <v>4816</v>
      </c>
      <c r="J331" s="1117" t="s">
        <v>4707</v>
      </c>
      <c r="K331" s="1121" t="s">
        <v>625</v>
      </c>
      <c r="L331" s="1122" t="s">
        <v>5869</v>
      </c>
      <c r="M331" s="1140" t="s">
        <v>5321</v>
      </c>
      <c r="N331" s="615" t="s">
        <v>4817</v>
      </c>
      <c r="O331" s="1173">
        <v>36300</v>
      </c>
      <c r="P331" s="1173">
        <v>33000</v>
      </c>
      <c r="Q331" s="1173">
        <v>3300</v>
      </c>
      <c r="R331" s="1122" t="s">
        <v>78</v>
      </c>
      <c r="S331" s="1122" t="s">
        <v>4713</v>
      </c>
      <c r="T331" s="1122" t="s">
        <v>4818</v>
      </c>
      <c r="U331" s="1122" t="s">
        <v>5645</v>
      </c>
      <c r="V331" s="1122" t="s">
        <v>4716</v>
      </c>
      <c r="W331" s="1122" t="s">
        <v>625</v>
      </c>
      <c r="X331" s="1122" t="s">
        <v>625</v>
      </c>
      <c r="Y331" s="1122" t="s">
        <v>625</v>
      </c>
      <c r="Z331" s="1122" t="s">
        <v>625</v>
      </c>
      <c r="AA331" s="1122" t="s">
        <v>90</v>
      </c>
      <c r="AB331" s="615" t="s">
        <v>625</v>
      </c>
      <c r="AC331" s="615" t="s">
        <v>1082</v>
      </c>
      <c r="AD331" s="615" t="s">
        <v>5760</v>
      </c>
      <c r="AE331" s="615">
        <v>33000</v>
      </c>
      <c r="AF331" s="615">
        <v>3300</v>
      </c>
      <c r="AG331" s="615" t="s">
        <v>625</v>
      </c>
      <c r="AH331" s="1122" t="s">
        <v>4766</v>
      </c>
      <c r="AI331" s="1122" t="s">
        <v>5832</v>
      </c>
      <c r="AJ331" s="1122"/>
    </row>
    <row r="332" spans="1:36" ht="22.65" customHeight="1" outlineLevel="1">
      <c r="A332" s="1122" t="s">
        <v>5880</v>
      </c>
      <c r="B332" s="1161" t="s">
        <v>5885</v>
      </c>
      <c r="C332" s="1117" t="s">
        <v>5880</v>
      </c>
      <c r="D332" s="1117" t="s">
        <v>5880</v>
      </c>
      <c r="E332" s="1122" t="s">
        <v>5547</v>
      </c>
      <c r="F332" s="1161" t="s">
        <v>625</v>
      </c>
      <c r="G332" s="1169" t="s">
        <v>5548</v>
      </c>
      <c r="H332" s="1172" t="s">
        <v>5549</v>
      </c>
      <c r="I332" s="1118" t="s">
        <v>625</v>
      </c>
      <c r="J332" s="1117" t="s">
        <v>4707</v>
      </c>
      <c r="K332" s="1121" t="s">
        <v>625</v>
      </c>
      <c r="L332" s="1122" t="s">
        <v>5869</v>
      </c>
      <c r="M332" s="1140" t="s">
        <v>5321</v>
      </c>
      <c r="N332" s="615" t="s">
        <v>5634</v>
      </c>
      <c r="O332" s="1173">
        <v>37320</v>
      </c>
      <c r="P332" s="1173">
        <v>37320</v>
      </c>
      <c r="Q332" s="1173"/>
      <c r="R332" s="1122" t="s">
        <v>4713</v>
      </c>
      <c r="S332" s="1122" t="s">
        <v>4729</v>
      </c>
      <c r="T332" s="1122" t="s">
        <v>5556</v>
      </c>
      <c r="U332" s="1122" t="s">
        <v>4716</v>
      </c>
      <c r="V332" s="1122" t="s">
        <v>5551</v>
      </c>
      <c r="W332" s="1122" t="s">
        <v>5141</v>
      </c>
      <c r="X332" s="1122" t="s">
        <v>625</v>
      </c>
      <c r="Y332" s="1122" t="s">
        <v>5880</v>
      </c>
      <c r="Z332" s="1122" t="s">
        <v>5661</v>
      </c>
      <c r="AA332" s="1122" t="str">
        <f>Z332</f>
        <v>일반관리비 외</v>
      </c>
      <c r="AB332" s="615" t="s">
        <v>625</v>
      </c>
      <c r="AC332" s="615" t="s">
        <v>625</v>
      </c>
      <c r="AD332" s="615">
        <v>37320</v>
      </c>
      <c r="AE332" s="615" t="s">
        <v>625</v>
      </c>
      <c r="AF332" s="615"/>
      <c r="AG332" s="615"/>
      <c r="AH332" s="1122" t="s">
        <v>4012</v>
      </c>
      <c r="AI332" s="1122" t="s">
        <v>5832</v>
      </c>
      <c r="AJ332" s="1122"/>
    </row>
    <row r="333" spans="1:36" s="614" customFormat="1" ht="27" customHeight="1" outlineLevel="1">
      <c r="A333" s="1122" t="s">
        <v>5873</v>
      </c>
      <c r="B333" s="1161" t="s">
        <v>5886</v>
      </c>
      <c r="C333" s="1117" t="s">
        <v>5873</v>
      </c>
      <c r="D333" s="1117" t="s">
        <v>5887</v>
      </c>
      <c r="E333" s="1122" t="s">
        <v>5888</v>
      </c>
      <c r="F333" s="1161" t="s">
        <v>625</v>
      </c>
      <c r="G333" s="1122" t="s">
        <v>5889</v>
      </c>
      <c r="H333" s="1161" t="s">
        <v>5890</v>
      </c>
      <c r="I333" s="1117" t="s">
        <v>5891</v>
      </c>
      <c r="J333" s="1117" t="s">
        <v>4707</v>
      </c>
      <c r="K333" s="1117" t="s">
        <v>625</v>
      </c>
      <c r="L333" s="1117" t="s">
        <v>1058</v>
      </c>
      <c r="M333" s="1117" t="s">
        <v>5321</v>
      </c>
      <c r="N333" s="1117" t="s">
        <v>4757</v>
      </c>
      <c r="O333" s="1168">
        <v>550000</v>
      </c>
      <c r="P333" s="1168">
        <v>500000</v>
      </c>
      <c r="Q333" s="1168">
        <v>50000</v>
      </c>
      <c r="R333" s="1122" t="s">
        <v>78</v>
      </c>
      <c r="S333" s="1122" t="s">
        <v>4713</v>
      </c>
      <c r="T333" s="1122" t="s">
        <v>4777</v>
      </c>
      <c r="U333" s="1122" t="s">
        <v>625</v>
      </c>
      <c r="V333" s="1122" t="s">
        <v>4716</v>
      </c>
      <c r="W333" s="1122" t="s">
        <v>5892</v>
      </c>
      <c r="X333" s="1122" t="s">
        <v>5776</v>
      </c>
      <c r="Y333" s="1122" t="s">
        <v>5893</v>
      </c>
      <c r="Z333" s="1122" t="s">
        <v>5873</v>
      </c>
      <c r="AA333" s="1122" t="s">
        <v>5894</v>
      </c>
      <c r="AB333" s="1161" t="s">
        <v>625</v>
      </c>
      <c r="AC333" s="1119" t="s">
        <v>625</v>
      </c>
      <c r="AD333" s="1119" t="s">
        <v>4769</v>
      </c>
      <c r="AE333" s="1120">
        <v>500000</v>
      </c>
      <c r="AF333" s="1120">
        <v>50000</v>
      </c>
      <c r="AG333" s="1117" t="s">
        <v>625</v>
      </c>
      <c r="AH333" s="1122" t="s">
        <v>4766</v>
      </c>
      <c r="AI333" s="1122" t="s">
        <v>5832</v>
      </c>
      <c r="AJ333" s="1122" t="s">
        <v>5895</v>
      </c>
    </row>
    <row r="334" spans="1:36" s="614" customFormat="1" ht="27" customHeight="1" outlineLevel="1">
      <c r="A334" s="627" t="s">
        <v>5896</v>
      </c>
      <c r="B334" s="1117" t="s">
        <v>5897</v>
      </c>
      <c r="C334" s="1117" t="s">
        <v>5896</v>
      </c>
      <c r="D334" s="1117" t="s">
        <v>5896</v>
      </c>
      <c r="E334" s="627" t="s">
        <v>5898</v>
      </c>
      <c r="F334" s="1117" t="s">
        <v>625</v>
      </c>
      <c r="G334" s="627" t="s">
        <v>5899</v>
      </c>
      <c r="H334" s="1117" t="s">
        <v>5900</v>
      </c>
      <c r="I334" s="1117" t="s">
        <v>5901</v>
      </c>
      <c r="J334" s="1117" t="s">
        <v>4707</v>
      </c>
      <c r="K334" s="1117" t="s">
        <v>625</v>
      </c>
      <c r="L334" s="1117" t="s">
        <v>1058</v>
      </c>
      <c r="M334" s="1117" t="s">
        <v>5321</v>
      </c>
      <c r="N334" s="1117" t="s">
        <v>4808</v>
      </c>
      <c r="O334" s="628">
        <v>38326600</v>
      </c>
      <c r="P334" s="628">
        <v>34842370</v>
      </c>
      <c r="Q334" s="628">
        <v>3484230</v>
      </c>
      <c r="R334" s="627" t="s">
        <v>4735</v>
      </c>
      <c r="S334" s="627" t="s">
        <v>4736</v>
      </c>
      <c r="T334" s="627" t="s">
        <v>4729</v>
      </c>
      <c r="U334" s="627" t="s">
        <v>5902</v>
      </c>
      <c r="V334" s="627" t="s">
        <v>4716</v>
      </c>
      <c r="W334" s="627" t="s">
        <v>5903</v>
      </c>
      <c r="X334" s="627" t="s">
        <v>5141</v>
      </c>
      <c r="Y334" s="627" t="s">
        <v>625</v>
      </c>
      <c r="Z334" s="627" t="s">
        <v>5896</v>
      </c>
      <c r="AA334" s="627" t="s">
        <v>3933</v>
      </c>
      <c r="AB334" s="1117" t="s">
        <v>625</v>
      </c>
      <c r="AC334" s="1119" t="s">
        <v>1082</v>
      </c>
      <c r="AD334" s="1119" t="s">
        <v>5904</v>
      </c>
      <c r="AE334" s="1120">
        <v>82170</v>
      </c>
      <c r="AF334" s="1120">
        <v>8210</v>
      </c>
      <c r="AG334" s="1117" t="s">
        <v>625</v>
      </c>
      <c r="AH334" s="617" t="s">
        <v>4766</v>
      </c>
      <c r="AI334" s="617" t="s">
        <v>5832</v>
      </c>
      <c r="AJ334" s="617" t="s">
        <v>5905</v>
      </c>
    </row>
    <row r="335" spans="1:36" s="614" customFormat="1" ht="27" customHeight="1" outlineLevel="1">
      <c r="A335" s="1117" t="s">
        <v>5896</v>
      </c>
      <c r="B335" s="1117" t="s">
        <v>5906</v>
      </c>
      <c r="C335" s="1117" t="s">
        <v>5896</v>
      </c>
      <c r="D335" s="1117" t="s">
        <v>5896</v>
      </c>
      <c r="E335" s="1117" t="s">
        <v>5898</v>
      </c>
      <c r="F335" s="1117" t="s">
        <v>625</v>
      </c>
      <c r="G335" s="1117" t="s">
        <v>5899</v>
      </c>
      <c r="H335" s="1117" t="s">
        <v>5900</v>
      </c>
      <c r="I335" s="1117" t="s">
        <v>5901</v>
      </c>
      <c r="J335" s="1117" t="s">
        <v>4707</v>
      </c>
      <c r="K335" s="1117" t="s">
        <v>625</v>
      </c>
      <c r="L335" s="1117" t="s">
        <v>1058</v>
      </c>
      <c r="M335" s="1117" t="s">
        <v>5321</v>
      </c>
      <c r="N335" s="1117" t="s">
        <v>4808</v>
      </c>
      <c r="O335" s="1120">
        <v>-38326607</v>
      </c>
      <c r="P335" s="1120">
        <v>-34842370</v>
      </c>
      <c r="Q335" s="1120">
        <v>-3484237</v>
      </c>
      <c r="R335" s="1117" t="s">
        <v>4735</v>
      </c>
      <c r="S335" s="1117" t="s">
        <v>4736</v>
      </c>
      <c r="T335" s="1117" t="s">
        <v>4729</v>
      </c>
      <c r="U335" s="1117" t="s">
        <v>5902</v>
      </c>
      <c r="V335" s="1117" t="s">
        <v>4716</v>
      </c>
      <c r="W335" s="1117" t="s">
        <v>5903</v>
      </c>
      <c r="X335" s="1117" t="s">
        <v>5141</v>
      </c>
      <c r="Y335" s="1117" t="s">
        <v>625</v>
      </c>
      <c r="Z335" s="1117" t="s">
        <v>5896</v>
      </c>
      <c r="AA335" s="1117" t="s">
        <v>3933</v>
      </c>
      <c r="AB335" s="1117" t="s">
        <v>625</v>
      </c>
      <c r="AC335" s="1119" t="s">
        <v>5125</v>
      </c>
      <c r="AD335" s="1119" t="s">
        <v>5904</v>
      </c>
      <c r="AE335" s="1120">
        <v>-82170</v>
      </c>
      <c r="AF335" s="1120">
        <v>-8217</v>
      </c>
      <c r="AG335" s="1117" t="s">
        <v>625</v>
      </c>
      <c r="AH335" s="1122" t="s">
        <v>4766</v>
      </c>
      <c r="AI335" s="1122" t="s">
        <v>5832</v>
      </c>
      <c r="AJ335" s="1122" t="s">
        <v>5905</v>
      </c>
    </row>
    <row r="336" spans="1:36" s="614" customFormat="1" ht="27" customHeight="1" outlineLevel="1">
      <c r="A336" s="1117" t="s">
        <v>5896</v>
      </c>
      <c r="B336" s="1117" t="s">
        <v>5907</v>
      </c>
      <c r="C336" s="1117" t="s">
        <v>5896</v>
      </c>
      <c r="D336" s="1117" t="s">
        <v>5896</v>
      </c>
      <c r="E336" s="1117" t="s">
        <v>5898</v>
      </c>
      <c r="F336" s="1117" t="s">
        <v>625</v>
      </c>
      <c r="G336" s="1117" t="s">
        <v>5899</v>
      </c>
      <c r="H336" s="1117" t="s">
        <v>5900</v>
      </c>
      <c r="I336" s="1117" t="s">
        <v>5901</v>
      </c>
      <c r="J336" s="1117" t="s">
        <v>4707</v>
      </c>
      <c r="K336" s="1117" t="s">
        <v>625</v>
      </c>
      <c r="L336" s="1117" t="s">
        <v>1058</v>
      </c>
      <c r="M336" s="1117" t="s">
        <v>5321</v>
      </c>
      <c r="N336" s="1117" t="s">
        <v>4808</v>
      </c>
      <c r="O336" s="1120">
        <v>38326607</v>
      </c>
      <c r="P336" s="1120">
        <v>34842370</v>
      </c>
      <c r="Q336" s="1120">
        <v>3484237</v>
      </c>
      <c r="R336" s="1117" t="s">
        <v>78</v>
      </c>
      <c r="S336" s="1117" t="s">
        <v>4713</v>
      </c>
      <c r="T336" s="1117" t="s">
        <v>4729</v>
      </c>
      <c r="U336" s="1117" t="s">
        <v>625</v>
      </c>
      <c r="V336" s="1117" t="s">
        <v>4716</v>
      </c>
      <c r="W336" s="1117" t="s">
        <v>5903</v>
      </c>
      <c r="X336" s="1117" t="s">
        <v>5141</v>
      </c>
      <c r="Y336" s="1117" t="s">
        <v>625</v>
      </c>
      <c r="Z336" s="1117" t="s">
        <v>5896</v>
      </c>
      <c r="AA336" s="1117" t="s">
        <v>3933</v>
      </c>
      <c r="AB336" s="1117" t="s">
        <v>625</v>
      </c>
      <c r="AC336" s="1119" t="s">
        <v>1082</v>
      </c>
      <c r="AD336" s="1119" t="s">
        <v>5904</v>
      </c>
      <c r="AE336" s="1120">
        <v>82170</v>
      </c>
      <c r="AF336" s="1120">
        <v>8217</v>
      </c>
      <c r="AG336" s="1117" t="s">
        <v>625</v>
      </c>
      <c r="AH336" s="1122" t="s">
        <v>4766</v>
      </c>
      <c r="AI336" s="1122" t="s">
        <v>5832</v>
      </c>
      <c r="AJ336" s="1122" t="s">
        <v>5905</v>
      </c>
    </row>
    <row r="337" spans="1:36" s="614" customFormat="1" ht="27" customHeight="1" outlineLevel="1">
      <c r="A337" s="1117" t="s">
        <v>5908</v>
      </c>
      <c r="B337" s="1117" t="s">
        <v>5909</v>
      </c>
      <c r="C337" s="1117" t="s">
        <v>5910</v>
      </c>
      <c r="D337" s="1117" t="s">
        <v>5911</v>
      </c>
      <c r="E337" s="1117" t="s">
        <v>4814</v>
      </c>
      <c r="F337" s="1117" t="s">
        <v>625</v>
      </c>
      <c r="G337" s="1117" t="s">
        <v>80</v>
      </c>
      <c r="H337" s="1117" t="s">
        <v>5810</v>
      </c>
      <c r="I337" s="1117" t="s">
        <v>4816</v>
      </c>
      <c r="J337" s="1117" t="s">
        <v>4707</v>
      </c>
      <c r="K337" s="1117" t="s">
        <v>625</v>
      </c>
      <c r="L337" s="1117" t="s">
        <v>1058</v>
      </c>
      <c r="M337" s="1117" t="s">
        <v>5321</v>
      </c>
      <c r="N337" s="1117" t="s">
        <v>4817</v>
      </c>
      <c r="O337" s="1120">
        <v>36300</v>
      </c>
      <c r="P337" s="1120">
        <v>33000</v>
      </c>
      <c r="Q337" s="1120">
        <v>3300</v>
      </c>
      <c r="R337" s="1117" t="s">
        <v>78</v>
      </c>
      <c r="S337" s="1117" t="s">
        <v>4713</v>
      </c>
      <c r="T337" s="1117" t="s">
        <v>4818</v>
      </c>
      <c r="U337" s="1117" t="s">
        <v>5645</v>
      </c>
      <c r="V337" s="1117" t="s">
        <v>4716</v>
      </c>
      <c r="W337" s="1117" t="s">
        <v>625</v>
      </c>
      <c r="X337" s="1117" t="s">
        <v>625</v>
      </c>
      <c r="Y337" s="1117" t="s">
        <v>625</v>
      </c>
      <c r="Z337" s="1117" t="s">
        <v>625</v>
      </c>
      <c r="AA337" s="1117" t="s">
        <v>90</v>
      </c>
      <c r="AB337" s="1117" t="s">
        <v>625</v>
      </c>
      <c r="AC337" s="1119" t="s">
        <v>1082</v>
      </c>
      <c r="AD337" s="1119" t="s">
        <v>5760</v>
      </c>
      <c r="AE337" s="1120">
        <v>33000</v>
      </c>
      <c r="AF337" s="1120">
        <v>3300</v>
      </c>
      <c r="AG337" s="1117" t="s">
        <v>625</v>
      </c>
      <c r="AH337" s="1122" t="s">
        <v>4766</v>
      </c>
      <c r="AI337" s="1122" t="s">
        <v>5832</v>
      </c>
      <c r="AJ337" s="1122"/>
    </row>
    <row r="338" spans="1:36" s="614" customFormat="1" ht="27" customHeight="1" outlineLevel="1">
      <c r="A338" s="1117" t="s">
        <v>5912</v>
      </c>
      <c r="B338" s="1117" t="s">
        <v>5913</v>
      </c>
      <c r="C338" s="1117" t="s">
        <v>5912</v>
      </c>
      <c r="D338" s="1117" t="s">
        <v>5912</v>
      </c>
      <c r="E338" s="1117" t="s">
        <v>5547</v>
      </c>
      <c r="F338" s="1117" t="s">
        <v>625</v>
      </c>
      <c r="G338" s="1117" t="s">
        <v>5548</v>
      </c>
      <c r="H338" s="1117" t="s">
        <v>5549</v>
      </c>
      <c r="I338" s="1117" t="s">
        <v>625</v>
      </c>
      <c r="J338" s="1117" t="s">
        <v>4707</v>
      </c>
      <c r="K338" s="1117" t="s">
        <v>625</v>
      </c>
      <c r="L338" s="1117" t="s">
        <v>1058</v>
      </c>
      <c r="M338" s="1117" t="s">
        <v>5321</v>
      </c>
      <c r="N338" s="1117" t="s">
        <v>5634</v>
      </c>
      <c r="O338" s="1120">
        <v>68870</v>
      </c>
      <c r="P338" s="1120">
        <v>62610</v>
      </c>
      <c r="Q338" s="1120">
        <v>6260</v>
      </c>
      <c r="R338" s="1117" t="s">
        <v>78</v>
      </c>
      <c r="S338" s="1117" t="s">
        <v>4713</v>
      </c>
      <c r="T338" s="1117" t="s">
        <v>4729</v>
      </c>
      <c r="U338" s="1117" t="s">
        <v>5556</v>
      </c>
      <c r="V338" s="1117" t="s">
        <v>4716</v>
      </c>
      <c r="W338" s="1117" t="s">
        <v>5551</v>
      </c>
      <c r="X338" s="1117" t="s">
        <v>5141</v>
      </c>
      <c r="Y338" s="1117" t="s">
        <v>625</v>
      </c>
      <c r="Z338" s="1117" t="s">
        <v>5912</v>
      </c>
      <c r="AA338" s="1117" t="s">
        <v>5552</v>
      </c>
      <c r="AB338" s="1117" t="s">
        <v>625</v>
      </c>
      <c r="AC338" s="1119" t="s">
        <v>625</v>
      </c>
      <c r="AD338" s="1119" t="s">
        <v>625</v>
      </c>
      <c r="AE338" s="1120">
        <v>62610</v>
      </c>
      <c r="AF338" s="1120">
        <v>6260</v>
      </c>
      <c r="AG338" s="1117" t="s">
        <v>625</v>
      </c>
      <c r="AH338" s="1122" t="s">
        <v>4766</v>
      </c>
      <c r="AI338" s="1122" t="s">
        <v>5832</v>
      </c>
      <c r="AJ338" s="1122"/>
    </row>
    <row r="339" spans="1:36" s="614" customFormat="1" ht="27" customHeight="1" outlineLevel="1">
      <c r="A339" s="1117" t="s">
        <v>5914</v>
      </c>
      <c r="B339" s="1117" t="s">
        <v>5915</v>
      </c>
      <c r="C339" s="1117" t="s">
        <v>5916</v>
      </c>
      <c r="D339" s="1117" t="s">
        <v>5916</v>
      </c>
      <c r="E339" s="1117" t="s">
        <v>5917</v>
      </c>
      <c r="F339" s="1117" t="s">
        <v>625</v>
      </c>
      <c r="G339" s="1117" t="s">
        <v>3222</v>
      </c>
      <c r="H339" s="1117" t="s">
        <v>5918</v>
      </c>
      <c r="I339" s="1117" t="s">
        <v>5919</v>
      </c>
      <c r="J339" s="1117" t="s">
        <v>4707</v>
      </c>
      <c r="K339" s="1117" t="s">
        <v>625</v>
      </c>
      <c r="L339" s="1117" t="s">
        <v>4797</v>
      </c>
      <c r="M339" s="1117" t="s">
        <v>5321</v>
      </c>
      <c r="N339" s="1117" t="s">
        <v>5021</v>
      </c>
      <c r="O339" s="1120">
        <v>33900</v>
      </c>
      <c r="P339" s="1120">
        <v>30818</v>
      </c>
      <c r="Q339" s="1120">
        <v>3082</v>
      </c>
      <c r="R339" s="1117" t="s">
        <v>78</v>
      </c>
      <c r="S339" s="1117" t="s">
        <v>4713</v>
      </c>
      <c r="T339" s="1117" t="s">
        <v>4777</v>
      </c>
      <c r="U339" s="1117" t="s">
        <v>625</v>
      </c>
      <c r="V339" s="1117" t="s">
        <v>4716</v>
      </c>
      <c r="W339" s="1117" t="s">
        <v>625</v>
      </c>
      <c r="X339" s="1117" t="s">
        <v>5595</v>
      </c>
      <c r="Y339" s="1117" t="s">
        <v>625</v>
      </c>
      <c r="Z339" s="1117" t="s">
        <v>5914</v>
      </c>
      <c r="AA339" s="1117" t="s">
        <v>5920</v>
      </c>
      <c r="AB339" s="1117" t="s">
        <v>625</v>
      </c>
      <c r="AC339" s="1119" t="s">
        <v>1082</v>
      </c>
      <c r="AD339" s="1119" t="s">
        <v>5921</v>
      </c>
      <c r="AE339" s="1120">
        <v>30818</v>
      </c>
      <c r="AF339" s="1120">
        <v>3082</v>
      </c>
      <c r="AG339" s="1117" t="s">
        <v>625</v>
      </c>
      <c r="AH339" s="1122" t="s">
        <v>4766</v>
      </c>
      <c r="AI339" s="1122" t="s">
        <v>5832</v>
      </c>
      <c r="AJ339" s="1122"/>
    </row>
    <row r="340" spans="1:36" s="614" customFormat="1" ht="27" customHeight="1" outlineLevel="1">
      <c r="A340" s="1117" t="s">
        <v>5922</v>
      </c>
      <c r="B340" s="1117" t="s">
        <v>5923</v>
      </c>
      <c r="C340" s="1117" t="s">
        <v>5922</v>
      </c>
      <c r="D340" s="1117" t="s">
        <v>5922</v>
      </c>
      <c r="E340" s="1117" t="s">
        <v>5565</v>
      </c>
      <c r="F340" s="1117" t="s">
        <v>625</v>
      </c>
      <c r="G340" s="1117" t="s">
        <v>5566</v>
      </c>
      <c r="H340" s="1117" t="s">
        <v>5567</v>
      </c>
      <c r="I340" s="1117" t="s">
        <v>5568</v>
      </c>
      <c r="J340" s="1117" t="s">
        <v>4707</v>
      </c>
      <c r="K340" s="1117" t="s">
        <v>625</v>
      </c>
      <c r="L340" s="1117" t="s">
        <v>1058</v>
      </c>
      <c r="M340" s="1117" t="s">
        <v>5321</v>
      </c>
      <c r="N340" s="1117" t="s">
        <v>4757</v>
      </c>
      <c r="O340" s="1120">
        <v>165000</v>
      </c>
      <c r="P340" s="1120">
        <v>150000</v>
      </c>
      <c r="Q340" s="1120">
        <v>15000</v>
      </c>
      <c r="R340" s="1117" t="s">
        <v>78</v>
      </c>
      <c r="S340" s="1117" t="s">
        <v>4713</v>
      </c>
      <c r="T340" s="1117" t="s">
        <v>4729</v>
      </c>
      <c r="U340" s="1117" t="s">
        <v>5569</v>
      </c>
      <c r="V340" s="1117" t="s">
        <v>4716</v>
      </c>
      <c r="W340" s="1117" t="s">
        <v>5570</v>
      </c>
      <c r="X340" s="1117" t="s">
        <v>5141</v>
      </c>
      <c r="Y340" s="1117" t="s">
        <v>625</v>
      </c>
      <c r="Z340" s="1117" t="s">
        <v>5922</v>
      </c>
      <c r="AA340" s="1117" t="s">
        <v>5733</v>
      </c>
      <c r="AB340" s="1117" t="s">
        <v>625</v>
      </c>
      <c r="AC340" s="1119" t="s">
        <v>625</v>
      </c>
      <c r="AD340" s="1119" t="s">
        <v>625</v>
      </c>
      <c r="AE340" s="1120">
        <v>150000</v>
      </c>
      <c r="AF340" s="1120">
        <v>15000</v>
      </c>
      <c r="AG340" s="1117" t="s">
        <v>625</v>
      </c>
      <c r="AH340" s="1122" t="s">
        <v>4766</v>
      </c>
      <c r="AI340" s="1122" t="s">
        <v>5832</v>
      </c>
      <c r="AJ340" s="1122"/>
    </row>
    <row r="341" spans="1:36" s="614" customFormat="1" ht="27" customHeight="1" outlineLevel="1">
      <c r="A341" s="1117" t="s">
        <v>5924</v>
      </c>
      <c r="B341" s="1117" t="s">
        <v>5925</v>
      </c>
      <c r="C341" s="1117" t="s">
        <v>5924</v>
      </c>
      <c r="D341" s="1117" t="s">
        <v>5924</v>
      </c>
      <c r="E341" s="1117" t="s">
        <v>5468</v>
      </c>
      <c r="F341" s="1117" t="s">
        <v>625</v>
      </c>
      <c r="G341" s="1117" t="s">
        <v>5469</v>
      </c>
      <c r="H341" s="1117" t="s">
        <v>5594</v>
      </c>
      <c r="I341" s="1117" t="s">
        <v>5471</v>
      </c>
      <c r="J341" s="1117" t="s">
        <v>4707</v>
      </c>
      <c r="K341" s="1117" t="s">
        <v>625</v>
      </c>
      <c r="L341" s="1117" t="s">
        <v>1058</v>
      </c>
      <c r="M341" s="1117" t="s">
        <v>5321</v>
      </c>
      <c r="N341" s="1117" t="s">
        <v>5177</v>
      </c>
      <c r="O341" s="1120">
        <v>330000</v>
      </c>
      <c r="P341" s="1120">
        <v>300000</v>
      </c>
      <c r="Q341" s="1120">
        <v>30000</v>
      </c>
      <c r="R341" s="1117" t="s">
        <v>78</v>
      </c>
      <c r="S341" s="1117" t="s">
        <v>4713</v>
      </c>
      <c r="T341" s="1117" t="s">
        <v>4758</v>
      </c>
      <c r="U341" s="1117" t="s">
        <v>625</v>
      </c>
      <c r="V341" s="1117" t="s">
        <v>4716</v>
      </c>
      <c r="W341" s="1117" t="s">
        <v>5472</v>
      </c>
      <c r="X341" s="1117" t="s">
        <v>5141</v>
      </c>
      <c r="Y341" s="1117" t="s">
        <v>5595</v>
      </c>
      <c r="Z341" s="1117" t="s">
        <v>5924</v>
      </c>
      <c r="AA341" s="1117" t="s">
        <v>5846</v>
      </c>
      <c r="AB341" s="1117" t="s">
        <v>625</v>
      </c>
      <c r="AC341" s="1119" t="s">
        <v>1082</v>
      </c>
      <c r="AD341" s="1119" t="s">
        <v>4769</v>
      </c>
      <c r="AE341" s="1120">
        <v>300000</v>
      </c>
      <c r="AF341" s="1120">
        <v>30000</v>
      </c>
      <c r="AG341" s="1117" t="s">
        <v>625</v>
      </c>
      <c r="AH341" s="1122" t="s">
        <v>4766</v>
      </c>
      <c r="AI341" s="1122" t="s">
        <v>5832</v>
      </c>
      <c r="AJ341" s="1122"/>
    </row>
    <row r="342" spans="1:36" s="614" customFormat="1" ht="27" customHeight="1" outlineLevel="1">
      <c r="A342" s="1117" t="s">
        <v>5926</v>
      </c>
      <c r="B342" s="1117" t="s">
        <v>5927</v>
      </c>
      <c r="C342" s="1117" t="s">
        <v>5928</v>
      </c>
      <c r="D342" s="1117" t="s">
        <v>5929</v>
      </c>
      <c r="E342" s="1117" t="s">
        <v>5609</v>
      </c>
      <c r="F342" s="1117" t="s">
        <v>625</v>
      </c>
      <c r="G342" s="1117" t="s">
        <v>3201</v>
      </c>
      <c r="H342" s="1117" t="s">
        <v>5610</v>
      </c>
      <c r="I342" s="1117" t="s">
        <v>5611</v>
      </c>
      <c r="J342" s="1117" t="s">
        <v>4707</v>
      </c>
      <c r="K342" s="1117" t="s">
        <v>625</v>
      </c>
      <c r="L342" s="1117" t="s">
        <v>2869</v>
      </c>
      <c r="M342" s="1117" t="s">
        <v>5321</v>
      </c>
      <c r="N342" s="1117" t="s">
        <v>4808</v>
      </c>
      <c r="O342" s="1120">
        <v>715000</v>
      </c>
      <c r="P342" s="1120">
        <v>650000</v>
      </c>
      <c r="Q342" s="1120">
        <v>65000</v>
      </c>
      <c r="R342" s="1117" t="s">
        <v>78</v>
      </c>
      <c r="S342" s="1117" t="s">
        <v>4713</v>
      </c>
      <c r="T342" s="1117" t="s">
        <v>4777</v>
      </c>
      <c r="U342" s="1117" t="s">
        <v>625</v>
      </c>
      <c r="V342" s="1117" t="s">
        <v>4716</v>
      </c>
      <c r="W342" s="1117" t="s">
        <v>5806</v>
      </c>
      <c r="X342" s="1117" t="s">
        <v>5119</v>
      </c>
      <c r="Y342" s="1117" t="s">
        <v>625</v>
      </c>
      <c r="Z342" s="1117" t="s">
        <v>5926</v>
      </c>
      <c r="AA342" s="1117" t="s">
        <v>5709</v>
      </c>
      <c r="AB342" s="1117" t="s">
        <v>625</v>
      </c>
      <c r="AC342" s="1119" t="s">
        <v>4769</v>
      </c>
      <c r="AD342" s="1119" t="s">
        <v>4769</v>
      </c>
      <c r="AE342" s="1120">
        <v>650000</v>
      </c>
      <c r="AF342" s="1120">
        <v>65000</v>
      </c>
      <c r="AG342" s="1117" t="s">
        <v>625</v>
      </c>
      <c r="AH342" s="1122" t="s">
        <v>4766</v>
      </c>
      <c r="AI342" s="1122" t="s">
        <v>5832</v>
      </c>
      <c r="AJ342" s="1122"/>
    </row>
    <row r="343" spans="1:36" s="614" customFormat="1" ht="27" customHeight="1" outlineLevel="1">
      <c r="A343" s="1117" t="s">
        <v>5912</v>
      </c>
      <c r="B343" s="1117" t="s">
        <v>5930</v>
      </c>
      <c r="C343" s="1117" t="s">
        <v>5912</v>
      </c>
      <c r="D343" s="1117" t="s">
        <v>5912</v>
      </c>
      <c r="E343" s="1117" t="s">
        <v>5547</v>
      </c>
      <c r="F343" s="1117" t="s">
        <v>625</v>
      </c>
      <c r="G343" s="1117" t="s">
        <v>5548</v>
      </c>
      <c r="H343" s="1117" t="s">
        <v>5549</v>
      </c>
      <c r="I343" s="1117" t="s">
        <v>625</v>
      </c>
      <c r="J343" s="1117" t="s">
        <v>4707</v>
      </c>
      <c r="K343" s="1117" t="s">
        <v>625</v>
      </c>
      <c r="L343" s="1117" t="s">
        <v>1058</v>
      </c>
      <c r="M343" s="1117" t="s">
        <v>5321</v>
      </c>
      <c r="N343" s="1117" t="s">
        <v>5634</v>
      </c>
      <c r="O343" s="1120">
        <v>67320</v>
      </c>
      <c r="P343" s="1120">
        <v>67320</v>
      </c>
      <c r="Q343" s="1120"/>
      <c r="R343" s="1117" t="s">
        <v>4713</v>
      </c>
      <c r="S343" s="1117" t="s">
        <v>4729</v>
      </c>
      <c r="T343" s="1117" t="s">
        <v>5556</v>
      </c>
      <c r="U343" s="1117" t="s">
        <v>4716</v>
      </c>
      <c r="V343" s="1117" t="s">
        <v>5551</v>
      </c>
      <c r="W343" s="1117" t="s">
        <v>5141</v>
      </c>
      <c r="X343" s="1117" t="s">
        <v>625</v>
      </c>
      <c r="Y343" s="1117" t="s">
        <v>5912</v>
      </c>
      <c r="Z343" s="1117" t="s">
        <v>5661</v>
      </c>
      <c r="AA343" s="1122" t="str">
        <f>Z343</f>
        <v>일반관리비 외</v>
      </c>
      <c r="AB343" s="1117" t="s">
        <v>625</v>
      </c>
      <c r="AC343" s="1119" t="s">
        <v>625</v>
      </c>
      <c r="AD343" s="1119">
        <v>67320</v>
      </c>
      <c r="AE343" s="1120" t="s">
        <v>625</v>
      </c>
      <c r="AF343" s="1120"/>
      <c r="AG343" s="1117"/>
      <c r="AH343" s="1122" t="s">
        <v>4012</v>
      </c>
      <c r="AI343" s="1122" t="s">
        <v>5832</v>
      </c>
      <c r="AJ343" s="1122"/>
    </row>
    <row r="344" spans="1:36" s="614" customFormat="1" ht="27" customHeight="1" outlineLevel="1">
      <c r="A344" s="1117" t="s">
        <v>5912</v>
      </c>
      <c r="B344" s="1117" t="s">
        <v>5931</v>
      </c>
      <c r="C344" s="1117" t="s">
        <v>5932</v>
      </c>
      <c r="D344" s="1117" t="s">
        <v>5932</v>
      </c>
      <c r="E344" s="1117" t="s">
        <v>5898</v>
      </c>
      <c r="F344" s="1117" t="s">
        <v>625</v>
      </c>
      <c r="G344" s="1117" t="s">
        <v>5899</v>
      </c>
      <c r="H344" s="1117" t="s">
        <v>5900</v>
      </c>
      <c r="I344" s="1117" t="s">
        <v>625</v>
      </c>
      <c r="J344" s="1117" t="s">
        <v>4707</v>
      </c>
      <c r="K344" s="1117" t="s">
        <v>625</v>
      </c>
      <c r="L344" s="1117" t="s">
        <v>1058</v>
      </c>
      <c r="M344" s="1117" t="s">
        <v>1058</v>
      </c>
      <c r="N344" s="1117" t="s">
        <v>625</v>
      </c>
      <c r="O344" s="1120">
        <v>38236220</v>
      </c>
      <c r="P344" s="1120">
        <v>34760200</v>
      </c>
      <c r="Q344" s="1120">
        <v>3476020</v>
      </c>
      <c r="R344" s="1117" t="s">
        <v>78</v>
      </c>
      <c r="S344" s="1117" t="s">
        <v>4713</v>
      </c>
      <c r="T344" s="1117" t="s">
        <v>4729</v>
      </c>
      <c r="U344" s="1117" t="s">
        <v>625</v>
      </c>
      <c r="V344" s="1117" t="s">
        <v>4778</v>
      </c>
      <c r="W344" s="1117" t="s">
        <v>625</v>
      </c>
      <c r="X344" s="1117" t="s">
        <v>625</v>
      </c>
      <c r="Y344" s="1117" t="s">
        <v>625</v>
      </c>
      <c r="Z344" s="1117" t="s">
        <v>5912</v>
      </c>
      <c r="AA344" s="1122" t="s">
        <v>625</v>
      </c>
      <c r="AB344" s="1117" t="s">
        <v>625</v>
      </c>
      <c r="AC344" s="1119" t="s">
        <v>625</v>
      </c>
      <c r="AD344" s="1119" t="s">
        <v>625</v>
      </c>
      <c r="AE344" s="1120">
        <v>34760200</v>
      </c>
      <c r="AF344" s="1120">
        <v>3476020</v>
      </c>
      <c r="AG344" s="1117" t="s">
        <v>625</v>
      </c>
      <c r="AH344" s="1122" t="s">
        <v>5933</v>
      </c>
      <c r="AI344" s="1122" t="s">
        <v>5832</v>
      </c>
      <c r="AJ344" s="1122" t="s">
        <v>2252</v>
      </c>
    </row>
    <row r="345" spans="1:36" s="614" customFormat="1" ht="27" customHeight="1" outlineLevel="1">
      <c r="A345" s="1117" t="s">
        <v>5912</v>
      </c>
      <c r="B345" s="1117" t="s">
        <v>5934</v>
      </c>
      <c r="C345" s="1117" t="s">
        <v>5932</v>
      </c>
      <c r="D345" s="1117" t="s">
        <v>5932</v>
      </c>
      <c r="E345" s="1117" t="s">
        <v>5898</v>
      </c>
      <c r="F345" s="1117" t="s">
        <v>625</v>
      </c>
      <c r="G345" s="1117" t="s">
        <v>5899</v>
      </c>
      <c r="H345" s="1117" t="s">
        <v>5900</v>
      </c>
      <c r="I345" s="1117" t="s">
        <v>625</v>
      </c>
      <c r="J345" s="1117" t="s">
        <v>4707</v>
      </c>
      <c r="K345" s="1117" t="s">
        <v>625</v>
      </c>
      <c r="L345" s="1117" t="s">
        <v>1058</v>
      </c>
      <c r="M345" s="1117" t="s">
        <v>1058</v>
      </c>
      <c r="N345" s="1117" t="s">
        <v>625</v>
      </c>
      <c r="O345" s="1120">
        <v>90380</v>
      </c>
      <c r="P345" s="1120">
        <v>82170</v>
      </c>
      <c r="Q345" s="1120">
        <v>8210</v>
      </c>
      <c r="R345" s="1117" t="s">
        <v>78</v>
      </c>
      <c r="S345" s="1117" t="s">
        <v>4713</v>
      </c>
      <c r="T345" s="1117" t="s">
        <v>4729</v>
      </c>
      <c r="U345" s="1117" t="s">
        <v>625</v>
      </c>
      <c r="V345" s="1117" t="s">
        <v>4778</v>
      </c>
      <c r="W345" s="1117" t="s">
        <v>625</v>
      </c>
      <c r="X345" s="1117" t="s">
        <v>625</v>
      </c>
      <c r="Y345" s="1117" t="s">
        <v>625</v>
      </c>
      <c r="Z345" s="1117" t="s">
        <v>5912</v>
      </c>
      <c r="AA345" s="1122" t="s">
        <v>625</v>
      </c>
      <c r="AB345" s="1117" t="s">
        <v>625</v>
      </c>
      <c r="AC345" s="1119" t="s">
        <v>625</v>
      </c>
      <c r="AD345" s="1119" t="s">
        <v>625</v>
      </c>
      <c r="AE345" s="1120">
        <v>82170</v>
      </c>
      <c r="AF345" s="1120">
        <v>8210</v>
      </c>
      <c r="AG345" s="1117" t="s">
        <v>625</v>
      </c>
      <c r="AH345" s="1122" t="s">
        <v>5933</v>
      </c>
      <c r="AI345" s="1122" t="s">
        <v>5832</v>
      </c>
      <c r="AJ345" s="1122" t="s">
        <v>2252</v>
      </c>
    </row>
    <row r="346" spans="1:36" s="650" customFormat="1" ht="23.25" customHeight="1" outlineLevel="1" collapsed="1">
      <c r="A346" s="1174" t="s">
        <v>5896</v>
      </c>
      <c r="B346" s="1174" t="s">
        <v>5935</v>
      </c>
      <c r="C346" s="1174" t="s">
        <v>5936</v>
      </c>
      <c r="D346" s="1174" t="s">
        <v>5936</v>
      </c>
      <c r="E346" s="1174" t="s">
        <v>5898</v>
      </c>
      <c r="F346" s="1174" t="s">
        <v>625</v>
      </c>
      <c r="G346" s="1174" t="s">
        <v>5899</v>
      </c>
      <c r="H346" s="1174" t="s">
        <v>5900</v>
      </c>
      <c r="I346" s="1174" t="s">
        <v>5901</v>
      </c>
      <c r="J346" s="1174" t="s">
        <v>4707</v>
      </c>
      <c r="K346" s="1174" t="s">
        <v>625</v>
      </c>
      <c r="L346" s="1174" t="s">
        <v>1058</v>
      </c>
      <c r="M346" s="1174" t="s">
        <v>5321</v>
      </c>
      <c r="N346" s="1174" t="s">
        <v>4808</v>
      </c>
      <c r="O346" s="1175">
        <v>-38326600</v>
      </c>
      <c r="P346" s="1175">
        <v>-34842370</v>
      </c>
      <c r="Q346" s="1175">
        <v>-3484230</v>
      </c>
      <c r="R346" s="1174" t="s">
        <v>4735</v>
      </c>
      <c r="S346" s="1174" t="s">
        <v>4736</v>
      </c>
      <c r="T346" s="1174" t="s">
        <v>4729</v>
      </c>
      <c r="U346" s="1174" t="s">
        <v>5937</v>
      </c>
      <c r="V346" s="1174" t="s">
        <v>4716</v>
      </c>
      <c r="W346" s="1174" t="s">
        <v>5903</v>
      </c>
      <c r="X346" s="1174" t="s">
        <v>5141</v>
      </c>
      <c r="Y346" s="1174" t="s">
        <v>625</v>
      </c>
      <c r="Z346" s="1174" t="s">
        <v>5896</v>
      </c>
      <c r="AA346" s="1174" t="s">
        <v>3933</v>
      </c>
      <c r="AB346" s="1174" t="s">
        <v>625</v>
      </c>
      <c r="AC346" s="1176" t="s">
        <v>5125</v>
      </c>
      <c r="AD346" s="1176" t="s">
        <v>5904</v>
      </c>
      <c r="AE346" s="1175">
        <v>-82170</v>
      </c>
      <c r="AF346" s="1175">
        <v>-8210</v>
      </c>
      <c r="AG346" s="1177" t="s">
        <v>625</v>
      </c>
      <c r="AH346" s="1178" t="s">
        <v>4766</v>
      </c>
      <c r="AI346" s="1178" t="s">
        <v>5938</v>
      </c>
      <c r="AJ346" s="1178" t="s">
        <v>2252</v>
      </c>
    </row>
    <row r="347" spans="1:36" s="614" customFormat="1" ht="18.75" customHeight="1">
      <c r="A347" s="1117" t="s">
        <v>5939</v>
      </c>
      <c r="B347" s="1117" t="s">
        <v>5940</v>
      </c>
      <c r="C347" s="1117" t="s">
        <v>5939</v>
      </c>
      <c r="D347" s="1117" t="s">
        <v>5939</v>
      </c>
      <c r="E347" s="1117" t="s">
        <v>5113</v>
      </c>
      <c r="F347" s="1117" t="s">
        <v>625</v>
      </c>
      <c r="G347" s="1117" t="s">
        <v>5114</v>
      </c>
      <c r="H347" s="1117" t="s">
        <v>5181</v>
      </c>
      <c r="I347" s="1117" t="s">
        <v>5116</v>
      </c>
      <c r="J347" s="1117" t="s">
        <v>4707</v>
      </c>
      <c r="K347" s="1117" t="s">
        <v>625</v>
      </c>
      <c r="L347" s="1117" t="s">
        <v>2869</v>
      </c>
      <c r="M347" s="1117" t="s">
        <v>5321</v>
      </c>
      <c r="N347" s="1117" t="s">
        <v>5117</v>
      </c>
      <c r="O347" s="1120">
        <v>4400</v>
      </c>
      <c r="P347" s="1120">
        <v>4000</v>
      </c>
      <c r="Q347" s="1120">
        <v>400</v>
      </c>
      <c r="R347" s="1117" t="s">
        <v>78</v>
      </c>
      <c r="S347" s="1117" t="s">
        <v>4713</v>
      </c>
      <c r="T347" s="1117" t="s">
        <v>4777</v>
      </c>
      <c r="U347" s="1117" t="s">
        <v>625</v>
      </c>
      <c r="V347" s="1117" t="s">
        <v>4778</v>
      </c>
      <c r="W347" s="1117" t="s">
        <v>5118</v>
      </c>
      <c r="X347" s="1117" t="s">
        <v>5119</v>
      </c>
      <c r="Y347" s="1117" t="s">
        <v>625</v>
      </c>
      <c r="Z347" s="1117" t="s">
        <v>5939</v>
      </c>
      <c r="AA347" s="1122" t="s">
        <v>5120</v>
      </c>
      <c r="AB347" s="1117" t="s">
        <v>5121</v>
      </c>
      <c r="AC347" s="1119" t="s">
        <v>1082</v>
      </c>
      <c r="AD347" s="1119" t="s">
        <v>5122</v>
      </c>
      <c r="AE347" s="1120">
        <v>4000</v>
      </c>
      <c r="AF347" s="1120">
        <v>400</v>
      </c>
      <c r="AG347" s="1117" t="s">
        <v>625</v>
      </c>
      <c r="AH347" s="1122" t="s">
        <v>5933</v>
      </c>
      <c r="AI347" s="1122" t="s">
        <v>5941</v>
      </c>
      <c r="AJ347" s="1122"/>
    </row>
    <row r="348" spans="1:36" s="614" customFormat="1" ht="18.75" customHeight="1">
      <c r="A348" s="1117" t="s">
        <v>5942</v>
      </c>
      <c r="B348" s="1117" t="s">
        <v>5943</v>
      </c>
      <c r="C348" s="1117" t="s">
        <v>5944</v>
      </c>
      <c r="D348" s="1117" t="s">
        <v>5945</v>
      </c>
      <c r="E348" s="1117" t="s">
        <v>4814</v>
      </c>
      <c r="F348" s="1117" t="s">
        <v>625</v>
      </c>
      <c r="G348" s="1117" t="s">
        <v>80</v>
      </c>
      <c r="H348" s="1117" t="s">
        <v>5810</v>
      </c>
      <c r="I348" s="1117" t="s">
        <v>4816</v>
      </c>
      <c r="J348" s="1117" t="s">
        <v>4707</v>
      </c>
      <c r="K348" s="1117" t="s">
        <v>625</v>
      </c>
      <c r="L348" s="1117" t="s">
        <v>1058</v>
      </c>
      <c r="M348" s="1117" t="s">
        <v>5321</v>
      </c>
      <c r="N348" s="1117" t="s">
        <v>4817</v>
      </c>
      <c r="O348" s="1120">
        <v>36300</v>
      </c>
      <c r="P348" s="1120">
        <v>33000</v>
      </c>
      <c r="Q348" s="1120">
        <v>3300</v>
      </c>
      <c r="R348" s="1117" t="s">
        <v>78</v>
      </c>
      <c r="S348" s="1117" t="s">
        <v>4713</v>
      </c>
      <c r="T348" s="1117" t="s">
        <v>4818</v>
      </c>
      <c r="U348" s="1117" t="s">
        <v>5645</v>
      </c>
      <c r="V348" s="1117" t="s">
        <v>4716</v>
      </c>
      <c r="W348" s="1117" t="s">
        <v>625</v>
      </c>
      <c r="X348" s="1117" t="s">
        <v>625</v>
      </c>
      <c r="Y348" s="1117" t="s">
        <v>625</v>
      </c>
      <c r="Z348" s="1117" t="s">
        <v>625</v>
      </c>
      <c r="AA348" s="1122" t="s">
        <v>90</v>
      </c>
      <c r="AB348" s="1117" t="s">
        <v>625</v>
      </c>
      <c r="AC348" s="1119" t="s">
        <v>1082</v>
      </c>
      <c r="AD348" s="1119" t="s">
        <v>5760</v>
      </c>
      <c r="AE348" s="1120">
        <v>33000</v>
      </c>
      <c r="AF348" s="1120">
        <v>3300</v>
      </c>
      <c r="AG348" s="1117" t="s">
        <v>625</v>
      </c>
      <c r="AH348" s="1122" t="s">
        <v>5933</v>
      </c>
      <c r="AI348" s="1122" t="s">
        <v>5941</v>
      </c>
      <c r="AJ348" s="1122"/>
    </row>
    <row r="349" spans="1:36" s="614" customFormat="1" ht="18.75" customHeight="1">
      <c r="A349" s="1117" t="s">
        <v>5946</v>
      </c>
      <c r="B349" s="1117" t="s">
        <v>5947</v>
      </c>
      <c r="C349" s="1117" t="s">
        <v>5946</v>
      </c>
      <c r="D349" s="1117" t="s">
        <v>5946</v>
      </c>
      <c r="E349" s="1117" t="s">
        <v>5917</v>
      </c>
      <c r="F349" s="1117" t="s">
        <v>625</v>
      </c>
      <c r="G349" s="1117" t="s">
        <v>3222</v>
      </c>
      <c r="H349" s="1117" t="s">
        <v>5918</v>
      </c>
      <c r="I349" s="1117" t="s">
        <v>5919</v>
      </c>
      <c r="J349" s="1117" t="s">
        <v>4707</v>
      </c>
      <c r="K349" s="1117" t="s">
        <v>625</v>
      </c>
      <c r="L349" s="1117" t="s">
        <v>4797</v>
      </c>
      <c r="M349" s="1117" t="s">
        <v>5321</v>
      </c>
      <c r="N349" s="1117" t="s">
        <v>5021</v>
      </c>
      <c r="O349" s="1120">
        <v>33900</v>
      </c>
      <c r="P349" s="1120">
        <v>30818</v>
      </c>
      <c r="Q349" s="1120">
        <v>3082</v>
      </c>
      <c r="R349" s="1117" t="s">
        <v>78</v>
      </c>
      <c r="S349" s="1117" t="s">
        <v>4713</v>
      </c>
      <c r="T349" s="1117" t="s">
        <v>4777</v>
      </c>
      <c r="U349" s="1117" t="s">
        <v>625</v>
      </c>
      <c r="V349" s="1117" t="s">
        <v>4716</v>
      </c>
      <c r="W349" s="1117" t="s">
        <v>625</v>
      </c>
      <c r="X349" s="1117" t="s">
        <v>5595</v>
      </c>
      <c r="Y349" s="1117" t="s">
        <v>5948</v>
      </c>
      <c r="Z349" s="1117" t="s">
        <v>5946</v>
      </c>
      <c r="AA349" s="1122" t="s">
        <v>5920</v>
      </c>
      <c r="AB349" s="1117" t="s">
        <v>625</v>
      </c>
      <c r="AC349" s="1119" t="s">
        <v>1082</v>
      </c>
      <c r="AD349" s="1119" t="s">
        <v>5921</v>
      </c>
      <c r="AE349" s="1120">
        <v>30818</v>
      </c>
      <c r="AF349" s="1120">
        <v>3082</v>
      </c>
      <c r="AG349" s="1117" t="s">
        <v>625</v>
      </c>
      <c r="AH349" s="1122" t="s">
        <v>5933</v>
      </c>
      <c r="AI349" s="1122" t="s">
        <v>5941</v>
      </c>
      <c r="AJ349" s="1122"/>
    </row>
    <row r="350" spans="1:36" s="614" customFormat="1" ht="18.75" customHeight="1">
      <c r="A350" s="1117" t="s">
        <v>5946</v>
      </c>
      <c r="B350" s="1117" t="s">
        <v>5949</v>
      </c>
      <c r="C350" s="1117" t="s">
        <v>5946</v>
      </c>
      <c r="D350" s="1117" t="s">
        <v>5946</v>
      </c>
      <c r="E350" s="1117" t="s">
        <v>5547</v>
      </c>
      <c r="F350" s="1117" t="s">
        <v>625</v>
      </c>
      <c r="G350" s="1117" t="s">
        <v>5548</v>
      </c>
      <c r="H350" s="1117" t="s">
        <v>5549</v>
      </c>
      <c r="I350" s="1117" t="s">
        <v>625</v>
      </c>
      <c r="J350" s="1117" t="s">
        <v>4707</v>
      </c>
      <c r="K350" s="1117" t="s">
        <v>625</v>
      </c>
      <c r="L350" s="1117" t="s">
        <v>1058</v>
      </c>
      <c r="M350" s="1117" t="s">
        <v>5321</v>
      </c>
      <c r="N350" s="1117" t="s">
        <v>5634</v>
      </c>
      <c r="O350" s="1120">
        <v>71180</v>
      </c>
      <c r="P350" s="1120">
        <v>64710</v>
      </c>
      <c r="Q350" s="1120">
        <v>6470</v>
      </c>
      <c r="R350" s="1117" t="s">
        <v>78</v>
      </c>
      <c r="S350" s="1117" t="s">
        <v>4713</v>
      </c>
      <c r="T350" s="1117" t="s">
        <v>4729</v>
      </c>
      <c r="U350" s="1117" t="s">
        <v>5556</v>
      </c>
      <c r="V350" s="1117" t="s">
        <v>4716</v>
      </c>
      <c r="W350" s="1117" t="s">
        <v>5551</v>
      </c>
      <c r="X350" s="1117" t="s">
        <v>5141</v>
      </c>
      <c r="Y350" s="1117" t="s">
        <v>625</v>
      </c>
      <c r="Z350" s="1117" t="s">
        <v>5946</v>
      </c>
      <c r="AA350" s="1122" t="s">
        <v>5552</v>
      </c>
      <c r="AB350" s="1117" t="s">
        <v>625</v>
      </c>
      <c r="AC350" s="1119" t="s">
        <v>625</v>
      </c>
      <c r="AD350" s="1119" t="s">
        <v>625</v>
      </c>
      <c r="AE350" s="1120">
        <v>64710</v>
      </c>
      <c r="AF350" s="1120">
        <v>6470</v>
      </c>
      <c r="AG350" s="1117" t="s">
        <v>625</v>
      </c>
      <c r="AH350" s="1122" t="s">
        <v>5933</v>
      </c>
      <c r="AI350" s="1122" t="s">
        <v>5941</v>
      </c>
      <c r="AJ350" s="1122"/>
    </row>
    <row r="351" spans="1:36" s="614" customFormat="1" ht="18.75" customHeight="1">
      <c r="A351" s="1117" t="s">
        <v>5950</v>
      </c>
      <c r="B351" s="1117" t="s">
        <v>5951</v>
      </c>
      <c r="C351" s="1117" t="s">
        <v>5950</v>
      </c>
      <c r="D351" s="1117" t="s">
        <v>5950</v>
      </c>
      <c r="E351" s="1117" t="s">
        <v>5565</v>
      </c>
      <c r="F351" s="1117" t="s">
        <v>625</v>
      </c>
      <c r="G351" s="1117" t="s">
        <v>5566</v>
      </c>
      <c r="H351" s="1117" t="s">
        <v>5567</v>
      </c>
      <c r="I351" s="1117" t="s">
        <v>5568</v>
      </c>
      <c r="J351" s="1117" t="s">
        <v>4707</v>
      </c>
      <c r="K351" s="1117" t="s">
        <v>625</v>
      </c>
      <c r="L351" s="1117" t="s">
        <v>1058</v>
      </c>
      <c r="M351" s="1117" t="s">
        <v>5321</v>
      </c>
      <c r="N351" s="1117" t="s">
        <v>4757</v>
      </c>
      <c r="O351" s="1120">
        <v>165000</v>
      </c>
      <c r="P351" s="1120">
        <v>150000</v>
      </c>
      <c r="Q351" s="1120">
        <v>15000</v>
      </c>
      <c r="R351" s="1117" t="s">
        <v>78</v>
      </c>
      <c r="S351" s="1117" t="s">
        <v>4713</v>
      </c>
      <c r="T351" s="1117" t="s">
        <v>4729</v>
      </c>
      <c r="U351" s="1117" t="s">
        <v>5569</v>
      </c>
      <c r="V351" s="1117" t="s">
        <v>4716</v>
      </c>
      <c r="W351" s="1117" t="s">
        <v>5570</v>
      </c>
      <c r="X351" s="1117" t="s">
        <v>5141</v>
      </c>
      <c r="Y351" s="1117" t="s">
        <v>625</v>
      </c>
      <c r="Z351" s="1117" t="s">
        <v>5950</v>
      </c>
      <c r="AA351" s="1122" t="s">
        <v>5571</v>
      </c>
      <c r="AB351" s="1117" t="s">
        <v>625</v>
      </c>
      <c r="AC351" s="1119" t="s">
        <v>625</v>
      </c>
      <c r="AD351" s="1119" t="s">
        <v>625</v>
      </c>
      <c r="AE351" s="1120">
        <v>150000</v>
      </c>
      <c r="AF351" s="1120">
        <v>15000</v>
      </c>
      <c r="AG351" s="1117" t="s">
        <v>625</v>
      </c>
      <c r="AH351" s="1122" t="s">
        <v>5933</v>
      </c>
      <c r="AI351" s="1122" t="s">
        <v>5941</v>
      </c>
      <c r="AJ351" s="1122"/>
    </row>
    <row r="352" spans="1:36" s="614" customFormat="1" ht="18.75" customHeight="1">
      <c r="A352" s="1117" t="s">
        <v>5952</v>
      </c>
      <c r="B352" s="1117" t="s">
        <v>5953</v>
      </c>
      <c r="C352" s="1117" t="s">
        <v>5952</v>
      </c>
      <c r="D352" s="1117" t="s">
        <v>5952</v>
      </c>
      <c r="E352" s="1117" t="s">
        <v>5113</v>
      </c>
      <c r="F352" s="1117" t="s">
        <v>625</v>
      </c>
      <c r="G352" s="1117" t="s">
        <v>5114</v>
      </c>
      <c r="H352" s="1117" t="s">
        <v>5181</v>
      </c>
      <c r="I352" s="1117" t="s">
        <v>5116</v>
      </c>
      <c r="J352" s="1117" t="s">
        <v>4707</v>
      </c>
      <c r="K352" s="1117" t="s">
        <v>625</v>
      </c>
      <c r="L352" s="1117" t="s">
        <v>1058</v>
      </c>
      <c r="M352" s="1117" t="s">
        <v>5321</v>
      </c>
      <c r="N352" s="1117" t="s">
        <v>5117</v>
      </c>
      <c r="O352" s="1120">
        <v>4400</v>
      </c>
      <c r="P352" s="1120">
        <v>4000</v>
      </c>
      <c r="Q352" s="1120">
        <v>400</v>
      </c>
      <c r="R352" s="1117" t="s">
        <v>78</v>
      </c>
      <c r="S352" s="1117" t="s">
        <v>4713</v>
      </c>
      <c r="T352" s="1117" t="s">
        <v>4777</v>
      </c>
      <c r="U352" s="1117" t="s">
        <v>625</v>
      </c>
      <c r="V352" s="1117" t="s">
        <v>4778</v>
      </c>
      <c r="W352" s="1117" t="s">
        <v>5118</v>
      </c>
      <c r="X352" s="1117" t="s">
        <v>5119</v>
      </c>
      <c r="Y352" s="1117" t="s">
        <v>625</v>
      </c>
      <c r="Z352" s="1117" t="s">
        <v>5952</v>
      </c>
      <c r="AA352" s="1122" t="s">
        <v>5120</v>
      </c>
      <c r="AB352" s="1117" t="s">
        <v>5121</v>
      </c>
      <c r="AC352" s="1119" t="s">
        <v>1082</v>
      </c>
      <c r="AD352" s="1119" t="s">
        <v>5122</v>
      </c>
      <c r="AE352" s="1120">
        <v>4000</v>
      </c>
      <c r="AF352" s="1120">
        <v>400</v>
      </c>
      <c r="AG352" s="1117" t="s">
        <v>625</v>
      </c>
      <c r="AH352" s="1122" t="s">
        <v>5933</v>
      </c>
      <c r="AI352" s="1122" t="s">
        <v>5941</v>
      </c>
      <c r="AJ352" s="1122"/>
    </row>
    <row r="353" spans="1:36" s="614" customFormat="1" ht="18.75" customHeight="1">
      <c r="A353" s="1117" t="s">
        <v>5954</v>
      </c>
      <c r="B353" s="1117" t="s">
        <v>5955</v>
      </c>
      <c r="C353" s="1117" t="s">
        <v>5954</v>
      </c>
      <c r="D353" s="1117" t="s">
        <v>5954</v>
      </c>
      <c r="E353" s="1117" t="s">
        <v>5468</v>
      </c>
      <c r="F353" s="1117" t="s">
        <v>625</v>
      </c>
      <c r="G353" s="1117" t="s">
        <v>5469</v>
      </c>
      <c r="H353" s="1117" t="s">
        <v>5594</v>
      </c>
      <c r="I353" s="1117" t="s">
        <v>5471</v>
      </c>
      <c r="J353" s="1117" t="s">
        <v>4707</v>
      </c>
      <c r="K353" s="1117" t="s">
        <v>625</v>
      </c>
      <c r="L353" s="1117" t="s">
        <v>1058</v>
      </c>
      <c r="M353" s="1117" t="s">
        <v>5321</v>
      </c>
      <c r="N353" s="1117" t="s">
        <v>5177</v>
      </c>
      <c r="O353" s="1120">
        <v>330000</v>
      </c>
      <c r="P353" s="1120">
        <v>300000</v>
      </c>
      <c r="Q353" s="1120">
        <v>30000</v>
      </c>
      <c r="R353" s="1117" t="s">
        <v>78</v>
      </c>
      <c r="S353" s="1117" t="s">
        <v>4713</v>
      </c>
      <c r="T353" s="1117" t="s">
        <v>4758</v>
      </c>
      <c r="U353" s="1117" t="s">
        <v>625</v>
      </c>
      <c r="V353" s="1117" t="s">
        <v>4716</v>
      </c>
      <c r="W353" s="1117" t="s">
        <v>5472</v>
      </c>
      <c r="X353" s="1117" t="s">
        <v>5141</v>
      </c>
      <c r="Y353" s="1117" t="s">
        <v>5595</v>
      </c>
      <c r="Z353" s="1117" t="s">
        <v>5954</v>
      </c>
      <c r="AA353" s="1122" t="s">
        <v>5801</v>
      </c>
      <c r="AB353" s="1117" t="s">
        <v>625</v>
      </c>
      <c r="AC353" s="1119" t="s">
        <v>1082</v>
      </c>
      <c r="AD353" s="1119" t="s">
        <v>4769</v>
      </c>
      <c r="AE353" s="1120">
        <v>300000</v>
      </c>
      <c r="AF353" s="1120">
        <v>30000</v>
      </c>
      <c r="AG353" s="1117" t="s">
        <v>625</v>
      </c>
      <c r="AH353" s="1122" t="s">
        <v>5933</v>
      </c>
      <c r="AI353" s="1122" t="s">
        <v>5941</v>
      </c>
      <c r="AJ353" s="1122"/>
    </row>
    <row r="354" spans="1:36" s="614" customFormat="1" ht="18.75" customHeight="1">
      <c r="A354" s="1117" t="s">
        <v>5956</v>
      </c>
      <c r="B354" s="1117" t="s">
        <v>5957</v>
      </c>
      <c r="C354" s="1117" t="s">
        <v>5958</v>
      </c>
      <c r="D354" s="1117" t="s">
        <v>5959</v>
      </c>
      <c r="E354" s="1117" t="s">
        <v>5609</v>
      </c>
      <c r="F354" s="1117" t="s">
        <v>625</v>
      </c>
      <c r="G354" s="1117" t="s">
        <v>3201</v>
      </c>
      <c r="H354" s="1117" t="s">
        <v>5610</v>
      </c>
      <c r="I354" s="1117" t="s">
        <v>5611</v>
      </c>
      <c r="J354" s="1117" t="s">
        <v>4707</v>
      </c>
      <c r="K354" s="1117" t="s">
        <v>625</v>
      </c>
      <c r="L354" s="1117" t="s">
        <v>2869</v>
      </c>
      <c r="M354" s="1117" t="s">
        <v>5321</v>
      </c>
      <c r="N354" s="1117" t="s">
        <v>4808</v>
      </c>
      <c r="O354" s="1120">
        <v>1490500</v>
      </c>
      <c r="P354" s="1120">
        <v>1355000</v>
      </c>
      <c r="Q354" s="1120">
        <v>135500</v>
      </c>
      <c r="R354" s="1117" t="s">
        <v>78</v>
      </c>
      <c r="S354" s="1117" t="s">
        <v>4713</v>
      </c>
      <c r="T354" s="1117" t="s">
        <v>4777</v>
      </c>
      <c r="U354" s="1117" t="s">
        <v>625</v>
      </c>
      <c r="V354" s="1117" t="s">
        <v>4716</v>
      </c>
      <c r="W354" s="1117" t="s">
        <v>5865</v>
      </c>
      <c r="X354" s="1117" t="s">
        <v>5119</v>
      </c>
      <c r="Y354" s="1117" t="s">
        <v>625</v>
      </c>
      <c r="Z354" s="1117" t="s">
        <v>5956</v>
      </c>
      <c r="AA354" s="1122" t="s">
        <v>5709</v>
      </c>
      <c r="AB354" s="1117" t="s">
        <v>625</v>
      </c>
      <c r="AC354" s="1119" t="s">
        <v>4769</v>
      </c>
      <c r="AD354" s="1119" t="s">
        <v>4769</v>
      </c>
      <c r="AE354" s="1120">
        <v>1355000</v>
      </c>
      <c r="AF354" s="1120">
        <v>135500</v>
      </c>
      <c r="AG354" s="1117" t="s">
        <v>625</v>
      </c>
      <c r="AH354" s="1122" t="s">
        <v>5933</v>
      </c>
      <c r="AI354" s="1122" t="s">
        <v>5941</v>
      </c>
      <c r="AJ354" s="1122" t="s">
        <v>5960</v>
      </c>
    </row>
    <row r="355" spans="1:36" s="614" customFormat="1" ht="18.75" customHeight="1">
      <c r="A355" s="1117" t="s">
        <v>5946</v>
      </c>
      <c r="B355" s="1117" t="s">
        <v>5961</v>
      </c>
      <c r="C355" s="1117" t="s">
        <v>5946</v>
      </c>
      <c r="D355" s="1117" t="s">
        <v>5946</v>
      </c>
      <c r="E355" s="1117" t="s">
        <v>5547</v>
      </c>
      <c r="F355" s="1117" t="s">
        <v>625</v>
      </c>
      <c r="G355" s="1117" t="s">
        <v>5548</v>
      </c>
      <c r="H355" s="1117" t="s">
        <v>5549</v>
      </c>
      <c r="I355" s="1117" t="s">
        <v>625</v>
      </c>
      <c r="J355" s="1117" t="s">
        <v>4707</v>
      </c>
      <c r="K355" s="1117" t="s">
        <v>625</v>
      </c>
      <c r="L355" s="1117" t="s">
        <v>1058</v>
      </c>
      <c r="M355" s="1117" t="s">
        <v>5321</v>
      </c>
      <c r="N355" s="1117" t="s">
        <v>5634</v>
      </c>
      <c r="O355" s="1120">
        <v>69490</v>
      </c>
      <c r="P355" s="1120">
        <v>69490</v>
      </c>
      <c r="Q355" s="1120"/>
      <c r="R355" s="1117" t="s">
        <v>4713</v>
      </c>
      <c r="S355" s="1117" t="s">
        <v>4729</v>
      </c>
      <c r="T355" s="1117" t="s">
        <v>5556</v>
      </c>
      <c r="U355" s="1117" t="s">
        <v>4716</v>
      </c>
      <c r="V355" s="1117" t="s">
        <v>5551</v>
      </c>
      <c r="W355" s="1117" t="s">
        <v>5141</v>
      </c>
      <c r="X355" s="1117" t="s">
        <v>625</v>
      </c>
      <c r="Y355" s="1117" t="s">
        <v>5946</v>
      </c>
      <c r="Z355" s="1117" t="s">
        <v>5661</v>
      </c>
      <c r="AA355" s="1122" t="str">
        <f>Z355</f>
        <v>일반관리비 외</v>
      </c>
      <c r="AB355" s="1117" t="s">
        <v>625</v>
      </c>
      <c r="AC355" s="1119" t="s">
        <v>625</v>
      </c>
      <c r="AD355" s="1119">
        <v>69490</v>
      </c>
      <c r="AE355" s="1120" t="s">
        <v>625</v>
      </c>
      <c r="AF355" s="1120"/>
      <c r="AG355" s="1117"/>
      <c r="AH355" s="1122" t="s">
        <v>4012</v>
      </c>
      <c r="AI355" s="1122" t="s">
        <v>5941</v>
      </c>
      <c r="AJ355" s="1122"/>
    </row>
    <row r="356" spans="1:36" s="614" customFormat="1" ht="18.75" customHeight="1">
      <c r="A356" s="1117" t="s">
        <v>5962</v>
      </c>
      <c r="B356" s="1117" t="s">
        <v>5963</v>
      </c>
      <c r="C356" s="1117" t="s">
        <v>5964</v>
      </c>
      <c r="D356" s="1117" t="s">
        <v>5964</v>
      </c>
      <c r="E356" s="1117" t="s">
        <v>4814</v>
      </c>
      <c r="F356" s="1117" t="s">
        <v>625</v>
      </c>
      <c r="G356" s="1117" t="s">
        <v>80</v>
      </c>
      <c r="H356" s="1117" t="s">
        <v>5810</v>
      </c>
      <c r="I356" s="1117" t="s">
        <v>4816</v>
      </c>
      <c r="J356" s="1117" t="s">
        <v>4707</v>
      </c>
      <c r="K356" s="1117" t="s">
        <v>625</v>
      </c>
      <c r="L356" s="1117" t="s">
        <v>1058</v>
      </c>
      <c r="M356" s="1117" t="s">
        <v>5321</v>
      </c>
      <c r="N356" s="1117" t="s">
        <v>4817</v>
      </c>
      <c r="O356" s="1120">
        <v>36300</v>
      </c>
      <c r="P356" s="1120">
        <v>33000</v>
      </c>
      <c r="Q356" s="1120">
        <v>3300</v>
      </c>
      <c r="R356" s="1117" t="s">
        <v>78</v>
      </c>
      <c r="S356" s="1117" t="s">
        <v>4713</v>
      </c>
      <c r="T356" s="1117" t="s">
        <v>4818</v>
      </c>
      <c r="U356" s="1117" t="s">
        <v>5965</v>
      </c>
      <c r="V356" s="1117" t="s">
        <v>4716</v>
      </c>
      <c r="W356" s="1117" t="s">
        <v>625</v>
      </c>
      <c r="X356" s="1117" t="s">
        <v>625</v>
      </c>
      <c r="Y356" s="1117" t="s">
        <v>625</v>
      </c>
      <c r="Z356" s="1117" t="s">
        <v>625</v>
      </c>
      <c r="AA356" s="1122" t="s">
        <v>90</v>
      </c>
      <c r="AB356" s="1117" t="s">
        <v>625</v>
      </c>
      <c r="AC356" s="1119" t="s">
        <v>1082</v>
      </c>
      <c r="AD356" s="1119" t="s">
        <v>5760</v>
      </c>
      <c r="AE356" s="1120">
        <v>33000</v>
      </c>
      <c r="AF356" s="1120">
        <v>3300</v>
      </c>
      <c r="AG356" s="1117" t="s">
        <v>625</v>
      </c>
      <c r="AH356" s="1122" t="s">
        <v>5933</v>
      </c>
      <c r="AI356" s="1122" t="s">
        <v>5941</v>
      </c>
      <c r="AJ356" s="1122"/>
    </row>
    <row r="357" spans="1:36" s="614" customFormat="1" ht="18.75" customHeight="1">
      <c r="A357" s="1117" t="s">
        <v>5966</v>
      </c>
      <c r="B357" s="1117" t="s">
        <v>5967</v>
      </c>
      <c r="C357" s="1117" t="s">
        <v>5966</v>
      </c>
      <c r="D357" s="1117" t="s">
        <v>5966</v>
      </c>
      <c r="E357" s="1117" t="s">
        <v>5113</v>
      </c>
      <c r="F357" s="1117" t="s">
        <v>625</v>
      </c>
      <c r="G357" s="1117" t="s">
        <v>5114</v>
      </c>
      <c r="H357" s="1117" t="s">
        <v>5181</v>
      </c>
      <c r="I357" s="1117" t="s">
        <v>5116</v>
      </c>
      <c r="J357" s="1117" t="s">
        <v>4707</v>
      </c>
      <c r="K357" s="1117" t="s">
        <v>625</v>
      </c>
      <c r="L357" s="1117" t="s">
        <v>2869</v>
      </c>
      <c r="M357" s="1117" t="s">
        <v>3099</v>
      </c>
      <c r="N357" s="1117" t="s">
        <v>5117</v>
      </c>
      <c r="O357" s="1120">
        <v>4400</v>
      </c>
      <c r="P357" s="1120">
        <v>4000</v>
      </c>
      <c r="Q357" s="1120">
        <v>400</v>
      </c>
      <c r="R357" s="1117" t="s">
        <v>78</v>
      </c>
      <c r="S357" s="1117" t="s">
        <v>4713</v>
      </c>
      <c r="T357" s="1117" t="s">
        <v>4777</v>
      </c>
      <c r="U357" s="1117" t="s">
        <v>625</v>
      </c>
      <c r="V357" s="1117" t="s">
        <v>4778</v>
      </c>
      <c r="W357" s="1117" t="s">
        <v>5118</v>
      </c>
      <c r="X357" s="1117" t="s">
        <v>5119</v>
      </c>
      <c r="Y357" s="1117" t="s">
        <v>625</v>
      </c>
      <c r="Z357" s="1117" t="s">
        <v>5966</v>
      </c>
      <c r="AA357" s="1122" t="s">
        <v>5120</v>
      </c>
      <c r="AB357" s="1117" t="s">
        <v>5121</v>
      </c>
      <c r="AC357" s="1119" t="s">
        <v>1082</v>
      </c>
      <c r="AD357" s="1119" t="s">
        <v>5122</v>
      </c>
      <c r="AE357" s="1120">
        <v>4000</v>
      </c>
      <c r="AF357" s="1120">
        <v>400</v>
      </c>
      <c r="AG357" s="1117" t="s">
        <v>625</v>
      </c>
      <c r="AH357" s="1122" t="s">
        <v>5933</v>
      </c>
      <c r="AI357" s="1122" t="s">
        <v>5941</v>
      </c>
      <c r="AJ357" s="1122"/>
    </row>
    <row r="358" spans="1:36" s="614" customFormat="1" ht="18.75" customHeight="1">
      <c r="A358" s="1117" t="s">
        <v>5966</v>
      </c>
      <c r="B358" s="1117" t="s">
        <v>5968</v>
      </c>
      <c r="C358" s="1117" t="s">
        <v>5966</v>
      </c>
      <c r="D358" s="1117" t="s">
        <v>5966</v>
      </c>
      <c r="E358" s="1117" t="s">
        <v>5113</v>
      </c>
      <c r="F358" s="1117" t="s">
        <v>625</v>
      </c>
      <c r="G358" s="1117" t="s">
        <v>5114</v>
      </c>
      <c r="H358" s="1117" t="s">
        <v>5181</v>
      </c>
      <c r="I358" s="1117" t="s">
        <v>5116</v>
      </c>
      <c r="J358" s="1117" t="s">
        <v>4707</v>
      </c>
      <c r="K358" s="1117" t="s">
        <v>625</v>
      </c>
      <c r="L358" s="1117" t="s">
        <v>1058</v>
      </c>
      <c r="M358" s="1117" t="s">
        <v>5321</v>
      </c>
      <c r="N358" s="1117" t="s">
        <v>5117</v>
      </c>
      <c r="O358" s="1120">
        <v>4400</v>
      </c>
      <c r="P358" s="1120">
        <v>4000</v>
      </c>
      <c r="Q358" s="1120">
        <v>400</v>
      </c>
      <c r="R358" s="1117" t="s">
        <v>78</v>
      </c>
      <c r="S358" s="1117" t="s">
        <v>4713</v>
      </c>
      <c r="T358" s="1117" t="s">
        <v>4777</v>
      </c>
      <c r="U358" s="1117" t="s">
        <v>625</v>
      </c>
      <c r="V358" s="1117" t="s">
        <v>4778</v>
      </c>
      <c r="W358" s="1117" t="s">
        <v>5118</v>
      </c>
      <c r="X358" s="1117" t="s">
        <v>5119</v>
      </c>
      <c r="Y358" s="1117" t="s">
        <v>625</v>
      </c>
      <c r="Z358" s="1117" t="s">
        <v>5966</v>
      </c>
      <c r="AA358" s="1122" t="s">
        <v>5120</v>
      </c>
      <c r="AB358" s="1117" t="s">
        <v>5121</v>
      </c>
      <c r="AC358" s="1119" t="s">
        <v>1082</v>
      </c>
      <c r="AD358" s="1119" t="s">
        <v>5122</v>
      </c>
      <c r="AE358" s="1120">
        <v>4000</v>
      </c>
      <c r="AF358" s="1120">
        <v>400</v>
      </c>
      <c r="AG358" s="1117" t="s">
        <v>625</v>
      </c>
      <c r="AH358" s="1122" t="s">
        <v>5933</v>
      </c>
      <c r="AI358" s="1122" t="s">
        <v>5941</v>
      </c>
      <c r="AJ358" s="1122"/>
    </row>
    <row r="359" spans="1:36" s="614" customFormat="1" ht="18.75" customHeight="1">
      <c r="A359" s="1117" t="s">
        <v>5969</v>
      </c>
      <c r="B359" s="1117" t="s">
        <v>5970</v>
      </c>
      <c r="C359" s="1117" t="s">
        <v>5969</v>
      </c>
      <c r="D359" s="1117" t="s">
        <v>5969</v>
      </c>
      <c r="E359" s="1117" t="s">
        <v>5917</v>
      </c>
      <c r="F359" s="1117" t="s">
        <v>625</v>
      </c>
      <c r="G359" s="1117" t="s">
        <v>3222</v>
      </c>
      <c r="H359" s="1117" t="s">
        <v>5918</v>
      </c>
      <c r="I359" s="1117" t="s">
        <v>5919</v>
      </c>
      <c r="J359" s="1117" t="s">
        <v>4707</v>
      </c>
      <c r="K359" s="1117" t="s">
        <v>625</v>
      </c>
      <c r="L359" s="1117" t="s">
        <v>4797</v>
      </c>
      <c r="M359" s="1117" t="s">
        <v>5321</v>
      </c>
      <c r="N359" s="1117" t="s">
        <v>5021</v>
      </c>
      <c r="O359" s="1120">
        <v>33900</v>
      </c>
      <c r="P359" s="1120">
        <v>30818</v>
      </c>
      <c r="Q359" s="1120">
        <v>3082</v>
      </c>
      <c r="R359" s="1117" t="s">
        <v>78</v>
      </c>
      <c r="S359" s="1117" t="s">
        <v>4713</v>
      </c>
      <c r="T359" s="1117" t="s">
        <v>4777</v>
      </c>
      <c r="U359" s="1117" t="s">
        <v>625</v>
      </c>
      <c r="V359" s="1117" t="s">
        <v>4716</v>
      </c>
      <c r="W359" s="1117" t="s">
        <v>625</v>
      </c>
      <c r="X359" s="1117" t="s">
        <v>5595</v>
      </c>
      <c r="Y359" s="1117" t="s">
        <v>5948</v>
      </c>
      <c r="Z359" s="1117" t="s">
        <v>5969</v>
      </c>
      <c r="AA359" s="1122" t="s">
        <v>5920</v>
      </c>
      <c r="AB359" s="1117" t="s">
        <v>625</v>
      </c>
      <c r="AC359" s="1119" t="s">
        <v>1082</v>
      </c>
      <c r="AD359" s="1119" t="s">
        <v>5921</v>
      </c>
      <c r="AE359" s="1120">
        <v>30818</v>
      </c>
      <c r="AF359" s="1120">
        <v>3082</v>
      </c>
      <c r="AG359" s="1117" t="s">
        <v>625</v>
      </c>
      <c r="AH359" s="1122" t="s">
        <v>5933</v>
      </c>
      <c r="AI359" s="1122" t="s">
        <v>5941</v>
      </c>
      <c r="AJ359" s="1122"/>
    </row>
    <row r="360" spans="1:36" s="614" customFormat="1" ht="18.75" customHeight="1">
      <c r="A360" s="1117" t="s">
        <v>5969</v>
      </c>
      <c r="B360" s="1117" t="s">
        <v>5971</v>
      </c>
      <c r="C360" s="1117" t="s">
        <v>5969</v>
      </c>
      <c r="D360" s="1117" t="s">
        <v>5969</v>
      </c>
      <c r="E360" s="1117" t="s">
        <v>5547</v>
      </c>
      <c r="F360" s="1117" t="s">
        <v>625</v>
      </c>
      <c r="G360" s="1117" t="s">
        <v>5548</v>
      </c>
      <c r="H360" s="1117" t="s">
        <v>5549</v>
      </c>
      <c r="I360" s="1117" t="s">
        <v>625</v>
      </c>
      <c r="J360" s="1117" t="s">
        <v>4707</v>
      </c>
      <c r="K360" s="1117" t="s">
        <v>625</v>
      </c>
      <c r="L360" s="1117" t="s">
        <v>1058</v>
      </c>
      <c r="M360" s="1117" t="s">
        <v>5321</v>
      </c>
      <c r="N360" s="1117" t="s">
        <v>5634</v>
      </c>
      <c r="O360" s="1120">
        <v>73520</v>
      </c>
      <c r="P360" s="1120">
        <v>66840</v>
      </c>
      <c r="Q360" s="1120">
        <v>6680</v>
      </c>
      <c r="R360" s="1117" t="s">
        <v>78</v>
      </c>
      <c r="S360" s="1117" t="s">
        <v>4713</v>
      </c>
      <c r="T360" s="1117" t="s">
        <v>4729</v>
      </c>
      <c r="U360" s="1117" t="s">
        <v>5556</v>
      </c>
      <c r="V360" s="1117" t="s">
        <v>4716</v>
      </c>
      <c r="W360" s="1117" t="s">
        <v>5551</v>
      </c>
      <c r="X360" s="1117" t="s">
        <v>5141</v>
      </c>
      <c r="Y360" s="1117" t="s">
        <v>625</v>
      </c>
      <c r="Z360" s="1117" t="s">
        <v>5969</v>
      </c>
      <c r="AA360" s="1122" t="s">
        <v>5552</v>
      </c>
      <c r="AB360" s="1117" t="s">
        <v>625</v>
      </c>
      <c r="AC360" s="1119" t="s">
        <v>625</v>
      </c>
      <c r="AD360" s="1119" t="s">
        <v>625</v>
      </c>
      <c r="AE360" s="1120">
        <v>66840</v>
      </c>
      <c r="AF360" s="1120">
        <v>6680</v>
      </c>
      <c r="AG360" s="1117" t="s">
        <v>625</v>
      </c>
      <c r="AH360" s="1122" t="s">
        <v>5933</v>
      </c>
      <c r="AI360" s="1122" t="s">
        <v>5941</v>
      </c>
      <c r="AJ360" s="1122"/>
    </row>
    <row r="361" spans="1:36" s="614" customFormat="1" ht="18.75" customHeight="1">
      <c r="A361" s="1117" t="s">
        <v>5972</v>
      </c>
      <c r="B361" s="1117" t="s">
        <v>5973</v>
      </c>
      <c r="C361" s="1117" t="s">
        <v>5972</v>
      </c>
      <c r="D361" s="1117" t="s">
        <v>5972</v>
      </c>
      <c r="E361" s="1117" t="s">
        <v>5565</v>
      </c>
      <c r="F361" s="1117" t="s">
        <v>625</v>
      </c>
      <c r="G361" s="1117" t="s">
        <v>5566</v>
      </c>
      <c r="H361" s="1117" t="s">
        <v>5567</v>
      </c>
      <c r="I361" s="1117" t="s">
        <v>5568</v>
      </c>
      <c r="J361" s="1117" t="s">
        <v>4707</v>
      </c>
      <c r="K361" s="1117" t="s">
        <v>625</v>
      </c>
      <c r="L361" s="1117" t="s">
        <v>1058</v>
      </c>
      <c r="M361" s="1117" t="s">
        <v>5321</v>
      </c>
      <c r="N361" s="1117" t="s">
        <v>4757</v>
      </c>
      <c r="O361" s="1120">
        <v>165000</v>
      </c>
      <c r="P361" s="1120">
        <v>150000</v>
      </c>
      <c r="Q361" s="1120">
        <v>15000</v>
      </c>
      <c r="R361" s="1117" t="s">
        <v>78</v>
      </c>
      <c r="S361" s="1117" t="s">
        <v>4713</v>
      </c>
      <c r="T361" s="1117" t="s">
        <v>4729</v>
      </c>
      <c r="U361" s="1117" t="s">
        <v>5569</v>
      </c>
      <c r="V361" s="1117" t="s">
        <v>4716</v>
      </c>
      <c r="W361" s="1117" t="s">
        <v>5570</v>
      </c>
      <c r="X361" s="1117" t="s">
        <v>5141</v>
      </c>
      <c r="Y361" s="1117" t="s">
        <v>625</v>
      </c>
      <c r="Z361" s="1117" t="s">
        <v>5972</v>
      </c>
      <c r="AA361" s="1122" t="s">
        <v>5733</v>
      </c>
      <c r="AB361" s="1117" t="s">
        <v>625</v>
      </c>
      <c r="AC361" s="1119" t="s">
        <v>625</v>
      </c>
      <c r="AD361" s="1119" t="s">
        <v>625</v>
      </c>
      <c r="AE361" s="1120">
        <v>150000</v>
      </c>
      <c r="AF361" s="1120">
        <v>15000</v>
      </c>
      <c r="AG361" s="1117" t="s">
        <v>625</v>
      </c>
      <c r="AH361" s="1122" t="s">
        <v>5933</v>
      </c>
      <c r="AI361" s="1122" t="s">
        <v>5941</v>
      </c>
      <c r="AJ361" s="1122"/>
    </row>
    <row r="362" spans="1:36" s="614" customFormat="1" ht="18.75" customHeight="1">
      <c r="A362" s="1117" t="s">
        <v>5974</v>
      </c>
      <c r="B362" s="1117" t="s">
        <v>5975</v>
      </c>
      <c r="C362" s="1117" t="s">
        <v>5974</v>
      </c>
      <c r="D362" s="1117" t="s">
        <v>5974</v>
      </c>
      <c r="E362" s="1117" t="s">
        <v>5113</v>
      </c>
      <c r="F362" s="1117" t="s">
        <v>625</v>
      </c>
      <c r="G362" s="1117" t="s">
        <v>5114</v>
      </c>
      <c r="H362" s="1117" t="s">
        <v>5181</v>
      </c>
      <c r="I362" s="1117" t="s">
        <v>5116</v>
      </c>
      <c r="J362" s="1117" t="s">
        <v>4707</v>
      </c>
      <c r="K362" s="1117" t="s">
        <v>625</v>
      </c>
      <c r="L362" s="1117" t="s">
        <v>1058</v>
      </c>
      <c r="M362" s="1117" t="s">
        <v>5321</v>
      </c>
      <c r="N362" s="1117" t="s">
        <v>5117</v>
      </c>
      <c r="O362" s="1120">
        <v>4400</v>
      </c>
      <c r="P362" s="1120">
        <v>4000</v>
      </c>
      <c r="Q362" s="1120">
        <v>400</v>
      </c>
      <c r="R362" s="1117" t="s">
        <v>78</v>
      </c>
      <c r="S362" s="1117" t="s">
        <v>4713</v>
      </c>
      <c r="T362" s="1117" t="s">
        <v>4777</v>
      </c>
      <c r="U362" s="1117" t="s">
        <v>625</v>
      </c>
      <c r="V362" s="1117" t="s">
        <v>4778</v>
      </c>
      <c r="W362" s="1117" t="s">
        <v>5118</v>
      </c>
      <c r="X362" s="1117" t="s">
        <v>5119</v>
      </c>
      <c r="Y362" s="1117" t="s">
        <v>625</v>
      </c>
      <c r="Z362" s="1117" t="s">
        <v>5974</v>
      </c>
      <c r="AA362" s="1122" t="s">
        <v>5120</v>
      </c>
      <c r="AB362" s="1117" t="s">
        <v>5121</v>
      </c>
      <c r="AC362" s="1119" t="s">
        <v>1082</v>
      </c>
      <c r="AD362" s="1119" t="s">
        <v>5122</v>
      </c>
      <c r="AE362" s="1120">
        <v>4000</v>
      </c>
      <c r="AF362" s="1120">
        <v>400</v>
      </c>
      <c r="AG362" s="1117" t="s">
        <v>625</v>
      </c>
      <c r="AH362" s="1122" t="s">
        <v>5933</v>
      </c>
      <c r="AI362" s="1122" t="s">
        <v>5941</v>
      </c>
      <c r="AJ362" s="1122"/>
    </row>
    <row r="363" spans="1:36" s="614" customFormat="1" ht="18.75" customHeight="1">
      <c r="A363" s="1117" t="s">
        <v>5974</v>
      </c>
      <c r="B363" s="1117" t="s">
        <v>5976</v>
      </c>
      <c r="C363" s="1117" t="s">
        <v>5974</v>
      </c>
      <c r="D363" s="1117" t="s">
        <v>5974</v>
      </c>
      <c r="E363" s="1117" t="s">
        <v>5113</v>
      </c>
      <c r="F363" s="1117" t="s">
        <v>625</v>
      </c>
      <c r="G363" s="1117" t="s">
        <v>5114</v>
      </c>
      <c r="H363" s="1117" t="s">
        <v>5181</v>
      </c>
      <c r="I363" s="1117" t="s">
        <v>5116</v>
      </c>
      <c r="J363" s="1117" t="s">
        <v>4707</v>
      </c>
      <c r="K363" s="1117" t="s">
        <v>625</v>
      </c>
      <c r="L363" s="1117" t="s">
        <v>1058</v>
      </c>
      <c r="M363" s="1117" t="s">
        <v>5321</v>
      </c>
      <c r="N363" s="1117" t="s">
        <v>5117</v>
      </c>
      <c r="O363" s="1120">
        <v>4400</v>
      </c>
      <c r="P363" s="1120">
        <v>4000</v>
      </c>
      <c r="Q363" s="1120">
        <v>400</v>
      </c>
      <c r="R363" s="1117" t="s">
        <v>78</v>
      </c>
      <c r="S363" s="1117" t="s">
        <v>4713</v>
      </c>
      <c r="T363" s="1117" t="s">
        <v>4777</v>
      </c>
      <c r="U363" s="1117" t="s">
        <v>625</v>
      </c>
      <c r="V363" s="1117" t="s">
        <v>4778</v>
      </c>
      <c r="W363" s="1117" t="s">
        <v>5118</v>
      </c>
      <c r="X363" s="1117" t="s">
        <v>5119</v>
      </c>
      <c r="Y363" s="1117" t="s">
        <v>625</v>
      </c>
      <c r="Z363" s="1117" t="s">
        <v>5974</v>
      </c>
      <c r="AA363" s="1122" t="s">
        <v>5120</v>
      </c>
      <c r="AB363" s="1117" t="s">
        <v>5121</v>
      </c>
      <c r="AC363" s="1119" t="s">
        <v>1082</v>
      </c>
      <c r="AD363" s="1119" t="s">
        <v>5122</v>
      </c>
      <c r="AE363" s="1120">
        <v>4000</v>
      </c>
      <c r="AF363" s="1120">
        <v>400</v>
      </c>
      <c r="AG363" s="1117" t="s">
        <v>625</v>
      </c>
      <c r="AH363" s="1122" t="s">
        <v>5933</v>
      </c>
      <c r="AI363" s="1122" t="s">
        <v>5941</v>
      </c>
      <c r="AJ363" s="1122"/>
    </row>
    <row r="364" spans="1:36" s="614" customFormat="1" ht="18.75" customHeight="1">
      <c r="A364" s="1117" t="s">
        <v>5974</v>
      </c>
      <c r="B364" s="1117" t="s">
        <v>5977</v>
      </c>
      <c r="C364" s="1117" t="s">
        <v>5974</v>
      </c>
      <c r="D364" s="1117" t="s">
        <v>5974</v>
      </c>
      <c r="E364" s="1117" t="s">
        <v>5978</v>
      </c>
      <c r="F364" s="1117" t="s">
        <v>625</v>
      </c>
      <c r="G364" s="1117" t="s">
        <v>5979</v>
      </c>
      <c r="H364" s="1117" t="s">
        <v>5980</v>
      </c>
      <c r="I364" s="1117" t="s">
        <v>5981</v>
      </c>
      <c r="J364" s="1117" t="s">
        <v>4707</v>
      </c>
      <c r="K364" s="1117" t="s">
        <v>625</v>
      </c>
      <c r="L364" s="1117" t="s">
        <v>1058</v>
      </c>
      <c r="M364" s="1117" t="s">
        <v>5321</v>
      </c>
      <c r="N364" s="1117" t="s">
        <v>4934</v>
      </c>
      <c r="O364" s="1120">
        <v>-445500</v>
      </c>
      <c r="P364" s="1120">
        <v>-405000</v>
      </c>
      <c r="Q364" s="1120">
        <v>-40500</v>
      </c>
      <c r="R364" s="1117" t="s">
        <v>4735</v>
      </c>
      <c r="S364" s="1117" t="s">
        <v>4736</v>
      </c>
      <c r="T364" s="1117" t="s">
        <v>4729</v>
      </c>
      <c r="U364" s="1117" t="s">
        <v>5982</v>
      </c>
      <c r="V364" s="1117" t="s">
        <v>4716</v>
      </c>
      <c r="W364" s="1117" t="s">
        <v>5983</v>
      </c>
      <c r="X364" s="1117" t="s">
        <v>5984</v>
      </c>
      <c r="Y364" s="1117" t="s">
        <v>625</v>
      </c>
      <c r="Z364" s="1117" t="s">
        <v>5974</v>
      </c>
      <c r="AA364" s="1122" t="s">
        <v>2787</v>
      </c>
      <c r="AB364" s="1117" t="s">
        <v>625</v>
      </c>
      <c r="AC364" s="1119" t="s">
        <v>5985</v>
      </c>
      <c r="AD364" s="1119" t="s">
        <v>5986</v>
      </c>
      <c r="AE364" s="1120">
        <v>-405000</v>
      </c>
      <c r="AF364" s="1120">
        <v>-40500</v>
      </c>
      <c r="AG364" s="1117" t="s">
        <v>625</v>
      </c>
      <c r="AH364" s="1122" t="s">
        <v>5933</v>
      </c>
      <c r="AI364" s="1122" t="s">
        <v>5941</v>
      </c>
      <c r="AJ364" s="1122"/>
    </row>
    <row r="365" spans="1:36" s="614" customFormat="1" ht="18.75" customHeight="1">
      <c r="A365" s="1117" t="s">
        <v>5974</v>
      </c>
      <c r="B365" s="1117" t="s">
        <v>5987</v>
      </c>
      <c r="C365" s="1117" t="s">
        <v>5974</v>
      </c>
      <c r="D365" s="1117" t="s">
        <v>5974</v>
      </c>
      <c r="E365" s="1117" t="s">
        <v>5978</v>
      </c>
      <c r="F365" s="1117" t="s">
        <v>625</v>
      </c>
      <c r="G365" s="1117" t="s">
        <v>5979</v>
      </c>
      <c r="H365" s="1117" t="s">
        <v>5980</v>
      </c>
      <c r="I365" s="1117" t="s">
        <v>5981</v>
      </c>
      <c r="J365" s="1117" t="s">
        <v>4707</v>
      </c>
      <c r="K365" s="1117" t="s">
        <v>625</v>
      </c>
      <c r="L365" s="1117" t="s">
        <v>1058</v>
      </c>
      <c r="M365" s="1117" t="s">
        <v>5321</v>
      </c>
      <c r="N365" s="1117" t="s">
        <v>4934</v>
      </c>
      <c r="O365" s="1120">
        <v>445500</v>
      </c>
      <c r="P365" s="1120">
        <v>405000</v>
      </c>
      <c r="Q365" s="1120">
        <v>40500</v>
      </c>
      <c r="R365" s="1117" t="s">
        <v>78</v>
      </c>
      <c r="S365" s="1117" t="s">
        <v>4713</v>
      </c>
      <c r="T365" s="1117" t="s">
        <v>4729</v>
      </c>
      <c r="U365" s="1117" t="s">
        <v>625</v>
      </c>
      <c r="V365" s="1117" t="s">
        <v>4716</v>
      </c>
      <c r="W365" s="1117" t="s">
        <v>5983</v>
      </c>
      <c r="X365" s="1117" t="s">
        <v>5984</v>
      </c>
      <c r="Y365" s="1117" t="s">
        <v>625</v>
      </c>
      <c r="Z365" s="1117" t="s">
        <v>5974</v>
      </c>
      <c r="AA365" s="1122" t="s">
        <v>2787</v>
      </c>
      <c r="AB365" s="1117" t="s">
        <v>625</v>
      </c>
      <c r="AC365" s="1119" t="s">
        <v>1076</v>
      </c>
      <c r="AD365" s="1119" t="s">
        <v>5986</v>
      </c>
      <c r="AE365" s="1120">
        <v>405000</v>
      </c>
      <c r="AF365" s="1120">
        <v>40500</v>
      </c>
      <c r="AG365" s="1117" t="s">
        <v>625</v>
      </c>
      <c r="AH365" s="1122" t="s">
        <v>5933</v>
      </c>
      <c r="AI365" s="1122" t="s">
        <v>5941</v>
      </c>
      <c r="AJ365" s="1122"/>
    </row>
    <row r="366" spans="1:36" s="614" customFormat="1" ht="18.75" customHeight="1">
      <c r="A366" s="1117" t="s">
        <v>5988</v>
      </c>
      <c r="B366" s="1117" t="s">
        <v>5989</v>
      </c>
      <c r="C366" s="1117" t="s">
        <v>5988</v>
      </c>
      <c r="D366" s="1117" t="s">
        <v>5988</v>
      </c>
      <c r="E366" s="1117" t="s">
        <v>5468</v>
      </c>
      <c r="F366" s="1117" t="s">
        <v>625</v>
      </c>
      <c r="G366" s="1117" t="s">
        <v>5469</v>
      </c>
      <c r="H366" s="1117" t="s">
        <v>5594</v>
      </c>
      <c r="I366" s="1117" t="s">
        <v>5471</v>
      </c>
      <c r="J366" s="1117" t="s">
        <v>4707</v>
      </c>
      <c r="K366" s="1117" t="s">
        <v>625</v>
      </c>
      <c r="L366" s="1117" t="s">
        <v>1058</v>
      </c>
      <c r="M366" s="1117" t="s">
        <v>5321</v>
      </c>
      <c r="N366" s="1117" t="s">
        <v>5177</v>
      </c>
      <c r="O366" s="1120">
        <v>330000</v>
      </c>
      <c r="P366" s="1120">
        <v>300000</v>
      </c>
      <c r="Q366" s="1120">
        <v>30000</v>
      </c>
      <c r="R366" s="1117" t="s">
        <v>78</v>
      </c>
      <c r="S366" s="1117" t="s">
        <v>4713</v>
      </c>
      <c r="T366" s="1117" t="s">
        <v>4758</v>
      </c>
      <c r="U366" s="1117" t="s">
        <v>625</v>
      </c>
      <c r="V366" s="1117" t="s">
        <v>4716</v>
      </c>
      <c r="W366" s="1117" t="s">
        <v>5472</v>
      </c>
      <c r="X366" s="1117" t="s">
        <v>5141</v>
      </c>
      <c r="Y366" s="1117" t="s">
        <v>5595</v>
      </c>
      <c r="Z366" s="1117" t="s">
        <v>5988</v>
      </c>
      <c r="AA366" s="1122" t="s">
        <v>5801</v>
      </c>
      <c r="AB366" s="1117" t="s">
        <v>625</v>
      </c>
      <c r="AC366" s="1119" t="s">
        <v>1082</v>
      </c>
      <c r="AD366" s="1119" t="s">
        <v>4769</v>
      </c>
      <c r="AE366" s="1120">
        <v>300000</v>
      </c>
      <c r="AF366" s="1120">
        <v>30000</v>
      </c>
      <c r="AG366" s="1117" t="s">
        <v>625</v>
      </c>
      <c r="AH366" s="1122" t="s">
        <v>5933</v>
      </c>
      <c r="AI366" s="1122" t="s">
        <v>5941</v>
      </c>
      <c r="AJ366" s="1122"/>
    </row>
    <row r="367" spans="1:36" s="614" customFormat="1" ht="18.75" customHeight="1">
      <c r="A367" s="1117" t="s">
        <v>5990</v>
      </c>
      <c r="B367" s="1117" t="s">
        <v>5991</v>
      </c>
      <c r="C367" s="1117" t="s">
        <v>5992</v>
      </c>
      <c r="D367" s="1117" t="s">
        <v>5993</v>
      </c>
      <c r="E367" s="1117" t="s">
        <v>5609</v>
      </c>
      <c r="F367" s="1117" t="s">
        <v>625</v>
      </c>
      <c r="G367" s="1117" t="s">
        <v>3201</v>
      </c>
      <c r="H367" s="1117" t="s">
        <v>5610</v>
      </c>
      <c r="I367" s="1117" t="s">
        <v>5611</v>
      </c>
      <c r="J367" s="1117" t="s">
        <v>4707</v>
      </c>
      <c r="K367" s="1117" t="s">
        <v>625</v>
      </c>
      <c r="L367" s="1117" t="s">
        <v>2869</v>
      </c>
      <c r="M367" s="1117" t="s">
        <v>5321</v>
      </c>
      <c r="N367" s="1117" t="s">
        <v>4808</v>
      </c>
      <c r="O367" s="1120">
        <v>935000</v>
      </c>
      <c r="P367" s="1120">
        <v>850000</v>
      </c>
      <c r="Q367" s="1120">
        <v>85000</v>
      </c>
      <c r="R367" s="1117" t="s">
        <v>78</v>
      </c>
      <c r="S367" s="1117" t="s">
        <v>4713</v>
      </c>
      <c r="T367" s="1117" t="s">
        <v>4777</v>
      </c>
      <c r="U367" s="1117" t="s">
        <v>625</v>
      </c>
      <c r="V367" s="1117" t="s">
        <v>4716</v>
      </c>
      <c r="W367" s="1117" t="s">
        <v>5806</v>
      </c>
      <c r="X367" s="1117" t="s">
        <v>5119</v>
      </c>
      <c r="Y367" s="1117" t="s">
        <v>625</v>
      </c>
      <c r="Z367" s="1117" t="s">
        <v>5990</v>
      </c>
      <c r="AA367" s="1122" t="s">
        <v>5709</v>
      </c>
      <c r="AB367" s="1117" t="s">
        <v>625</v>
      </c>
      <c r="AC367" s="1119" t="s">
        <v>4769</v>
      </c>
      <c r="AD367" s="1119" t="s">
        <v>4769</v>
      </c>
      <c r="AE367" s="1120">
        <v>850000</v>
      </c>
      <c r="AF367" s="1120">
        <v>85000</v>
      </c>
      <c r="AG367" s="1117" t="s">
        <v>625</v>
      </c>
      <c r="AH367" s="1122" t="s">
        <v>5933</v>
      </c>
      <c r="AI367" s="1122" t="s">
        <v>5941</v>
      </c>
      <c r="AJ367" s="1122" t="s">
        <v>5994</v>
      </c>
    </row>
    <row r="368" spans="1:36" s="614" customFormat="1" ht="18.75" customHeight="1">
      <c r="A368" s="1117" t="s">
        <v>5990</v>
      </c>
      <c r="B368" s="1117" t="s">
        <v>5995</v>
      </c>
      <c r="C368" s="1117" t="s">
        <v>5993</v>
      </c>
      <c r="D368" s="1117" t="s">
        <v>5993</v>
      </c>
      <c r="E368" s="1117" t="s">
        <v>5318</v>
      </c>
      <c r="F368" s="1117" t="s">
        <v>625</v>
      </c>
      <c r="G368" s="1117" t="s">
        <v>2894</v>
      </c>
      <c r="H368" s="1117" t="s">
        <v>5319</v>
      </c>
      <c r="I368" s="1117" t="s">
        <v>5320</v>
      </c>
      <c r="J368" s="1117" t="s">
        <v>4707</v>
      </c>
      <c r="K368" s="1117" t="s">
        <v>625</v>
      </c>
      <c r="L368" s="1117" t="s">
        <v>1058</v>
      </c>
      <c r="M368" s="1117" t="s">
        <v>5321</v>
      </c>
      <c r="N368" s="1117" t="s">
        <v>4953</v>
      </c>
      <c r="O368" s="1120">
        <v>181753531</v>
      </c>
      <c r="P368" s="1120">
        <v>165230483</v>
      </c>
      <c r="Q368" s="1120">
        <v>16523048</v>
      </c>
      <c r="R368" s="1117" t="s">
        <v>78</v>
      </c>
      <c r="S368" s="1117" t="s">
        <v>4713</v>
      </c>
      <c r="T368" s="1117" t="s">
        <v>4729</v>
      </c>
      <c r="U368" s="1117" t="s">
        <v>625</v>
      </c>
      <c r="V368" s="1117" t="s">
        <v>4716</v>
      </c>
      <c r="W368" s="1117" t="s">
        <v>5119</v>
      </c>
      <c r="X368" s="1117" t="s">
        <v>5069</v>
      </c>
      <c r="Y368" s="1117" t="s">
        <v>625</v>
      </c>
      <c r="Z368" s="1117" t="s">
        <v>5990</v>
      </c>
      <c r="AA368" s="1122" t="s">
        <v>5996</v>
      </c>
      <c r="AB368" s="1117" t="s">
        <v>625</v>
      </c>
      <c r="AC368" s="1119" t="s">
        <v>625</v>
      </c>
      <c r="AD368" s="1119" t="s">
        <v>625</v>
      </c>
      <c r="AE368" s="1120">
        <v>165230483</v>
      </c>
      <c r="AF368" s="1120">
        <v>16523048</v>
      </c>
      <c r="AG368" s="1117" t="s">
        <v>625</v>
      </c>
      <c r="AH368" s="1122" t="s">
        <v>5933</v>
      </c>
      <c r="AI368" s="1122" t="s">
        <v>5941</v>
      </c>
      <c r="AJ368" s="1122"/>
    </row>
    <row r="369" spans="1:36" s="614" customFormat="1" ht="18.75" customHeight="1">
      <c r="A369" s="1117" t="s">
        <v>5969</v>
      </c>
      <c r="B369" s="1117" t="s">
        <v>5997</v>
      </c>
      <c r="C369" s="1117" t="s">
        <v>5969</v>
      </c>
      <c r="D369" s="1117" t="s">
        <v>5969</v>
      </c>
      <c r="E369" s="1117" t="s">
        <v>5547</v>
      </c>
      <c r="F369" s="1117" t="s">
        <v>625</v>
      </c>
      <c r="G369" s="1117" t="s">
        <v>5548</v>
      </c>
      <c r="H369" s="1117" t="s">
        <v>5549</v>
      </c>
      <c r="I369" s="1117" t="s">
        <v>625</v>
      </c>
      <c r="J369" s="1117" t="s">
        <v>4707</v>
      </c>
      <c r="K369" s="1117" t="s">
        <v>625</v>
      </c>
      <c r="L369" s="1117" t="s">
        <v>1058</v>
      </c>
      <c r="M369" s="1117" t="s">
        <v>5321</v>
      </c>
      <c r="N369" s="1117" t="s">
        <v>5634</v>
      </c>
      <c r="O369" s="1120">
        <v>67690</v>
      </c>
      <c r="P369" s="1120">
        <v>67690</v>
      </c>
      <c r="Q369" s="1179"/>
      <c r="R369" s="1117" t="s">
        <v>4713</v>
      </c>
      <c r="S369" s="1117" t="s">
        <v>4729</v>
      </c>
      <c r="T369" s="1117" t="s">
        <v>5556</v>
      </c>
      <c r="U369" s="1117" t="s">
        <v>4716</v>
      </c>
      <c r="V369" s="1117" t="s">
        <v>5551</v>
      </c>
      <c r="W369" s="1117" t="s">
        <v>5141</v>
      </c>
      <c r="X369" s="1117" t="s">
        <v>625</v>
      </c>
      <c r="Y369" s="1117" t="s">
        <v>5969</v>
      </c>
      <c r="Z369" s="1117" t="s">
        <v>5661</v>
      </c>
      <c r="AA369" s="1122" t="str">
        <f t="shared" ref="AA369:AA372" si="0">Z369</f>
        <v>일반관리비 외</v>
      </c>
      <c r="AB369" s="1117" t="s">
        <v>625</v>
      </c>
      <c r="AC369" s="1119" t="s">
        <v>625</v>
      </c>
      <c r="AD369" s="1119">
        <v>69490</v>
      </c>
      <c r="AE369" s="1120" t="s">
        <v>625</v>
      </c>
      <c r="AF369" s="1120"/>
      <c r="AG369" s="1117"/>
      <c r="AH369" s="1122" t="s">
        <v>4012</v>
      </c>
      <c r="AI369" s="1122" t="s">
        <v>5941</v>
      </c>
      <c r="AJ369" s="1122"/>
    </row>
    <row r="370" spans="1:36" s="614" customFormat="1" ht="18.75" customHeight="1">
      <c r="A370" s="1117" t="s">
        <v>5974</v>
      </c>
      <c r="B370" s="1117" t="s">
        <v>5998</v>
      </c>
      <c r="C370" s="1117" t="s">
        <v>5974</v>
      </c>
      <c r="D370" s="1117" t="s">
        <v>5974</v>
      </c>
      <c r="E370" s="1117" t="s">
        <v>5978</v>
      </c>
      <c r="F370" s="1117" t="s">
        <v>625</v>
      </c>
      <c r="G370" s="1117" t="s">
        <v>5979</v>
      </c>
      <c r="H370" s="1117" t="s">
        <v>5980</v>
      </c>
      <c r="I370" s="1117" t="s">
        <v>5981</v>
      </c>
      <c r="J370" s="1117" t="s">
        <v>4707</v>
      </c>
      <c r="K370" s="1117" t="s">
        <v>625</v>
      </c>
      <c r="L370" s="1117" t="s">
        <v>1058</v>
      </c>
      <c r="M370" s="1117" t="s">
        <v>5321</v>
      </c>
      <c r="N370" s="1117" t="s">
        <v>4934</v>
      </c>
      <c r="O370" s="1120">
        <v>405000</v>
      </c>
      <c r="P370" s="1120">
        <v>405000</v>
      </c>
      <c r="Q370" s="1179"/>
      <c r="R370" s="1117" t="s">
        <v>4736</v>
      </c>
      <c r="S370" s="1117" t="s">
        <v>4729</v>
      </c>
      <c r="T370" s="1117" t="s">
        <v>5999</v>
      </c>
      <c r="U370" s="1117" t="s">
        <v>4716</v>
      </c>
      <c r="V370" s="1117" t="s">
        <v>5983</v>
      </c>
      <c r="W370" s="1117" t="s">
        <v>5141</v>
      </c>
      <c r="X370" s="1117" t="s">
        <v>625</v>
      </c>
      <c r="Y370" s="1117" t="s">
        <v>5974</v>
      </c>
      <c r="Z370" s="1117" t="s">
        <v>2787</v>
      </c>
      <c r="AA370" s="1122" t="str">
        <f t="shared" si="0"/>
        <v>인증서</v>
      </c>
      <c r="AB370" s="1117" t="s">
        <v>625</v>
      </c>
      <c r="AC370" s="1119" t="s">
        <v>625</v>
      </c>
      <c r="AD370" s="1119">
        <v>69490</v>
      </c>
      <c r="AE370" s="1120" t="s">
        <v>625</v>
      </c>
      <c r="AF370" s="1120"/>
      <c r="AG370" s="1117"/>
      <c r="AH370" s="1122" t="s">
        <v>4012</v>
      </c>
      <c r="AI370" s="1122" t="s">
        <v>5941</v>
      </c>
      <c r="AJ370" s="1122"/>
    </row>
    <row r="371" spans="1:36" s="614" customFormat="1" ht="18.75" customHeight="1">
      <c r="A371" s="1117" t="s">
        <v>5974</v>
      </c>
      <c r="B371" s="1117" t="s">
        <v>6000</v>
      </c>
      <c r="C371" s="1117" t="s">
        <v>5974</v>
      </c>
      <c r="D371" s="1117" t="s">
        <v>5974</v>
      </c>
      <c r="E371" s="1117" t="s">
        <v>5978</v>
      </c>
      <c r="F371" s="1117" t="s">
        <v>625</v>
      </c>
      <c r="G371" s="1117" t="s">
        <v>5979</v>
      </c>
      <c r="H371" s="1117" t="s">
        <v>5980</v>
      </c>
      <c r="I371" s="1117" t="s">
        <v>5981</v>
      </c>
      <c r="J371" s="1117" t="s">
        <v>4707</v>
      </c>
      <c r="K371" s="1117" t="s">
        <v>625</v>
      </c>
      <c r="L371" s="1117" t="s">
        <v>1058</v>
      </c>
      <c r="M371" s="1117" t="s">
        <v>5321</v>
      </c>
      <c r="N371" s="1117" t="s">
        <v>4934</v>
      </c>
      <c r="O371" s="1120">
        <v>-405000</v>
      </c>
      <c r="P371" s="1120">
        <v>-405000</v>
      </c>
      <c r="Q371" s="1179"/>
      <c r="R371" s="1117" t="s">
        <v>4736</v>
      </c>
      <c r="S371" s="1117" t="s">
        <v>4729</v>
      </c>
      <c r="T371" s="1117" t="s">
        <v>5999</v>
      </c>
      <c r="U371" s="1117" t="s">
        <v>4716</v>
      </c>
      <c r="V371" s="1117" t="s">
        <v>5983</v>
      </c>
      <c r="W371" s="1117" t="s">
        <v>5141</v>
      </c>
      <c r="X371" s="1117" t="s">
        <v>625</v>
      </c>
      <c r="Y371" s="1117" t="s">
        <v>5974</v>
      </c>
      <c r="Z371" s="1117" t="s">
        <v>2787</v>
      </c>
      <c r="AA371" s="1122" t="str">
        <f t="shared" si="0"/>
        <v>인증서</v>
      </c>
      <c r="AB371" s="1117" t="s">
        <v>625</v>
      </c>
      <c r="AC371" s="1119" t="s">
        <v>625</v>
      </c>
      <c r="AD371" s="1119">
        <v>69490</v>
      </c>
      <c r="AE371" s="1120" t="s">
        <v>625</v>
      </c>
      <c r="AF371" s="1120"/>
      <c r="AG371" s="1117"/>
      <c r="AH371" s="1122" t="s">
        <v>4012</v>
      </c>
      <c r="AI371" s="1122" t="s">
        <v>5941</v>
      </c>
      <c r="AJ371" s="1122"/>
    </row>
    <row r="372" spans="1:36" s="614" customFormat="1" ht="18.75" customHeight="1">
      <c r="A372" s="1117" t="s">
        <v>5974</v>
      </c>
      <c r="B372" s="1117" t="s">
        <v>6001</v>
      </c>
      <c r="C372" s="1117" t="s">
        <v>5974</v>
      </c>
      <c r="D372" s="1117" t="s">
        <v>5974</v>
      </c>
      <c r="E372" s="1117" t="s">
        <v>5978</v>
      </c>
      <c r="F372" s="1117" t="s">
        <v>625</v>
      </c>
      <c r="G372" s="1117" t="s">
        <v>5979</v>
      </c>
      <c r="H372" s="1117" t="s">
        <v>5980</v>
      </c>
      <c r="I372" s="1117" t="s">
        <v>5981</v>
      </c>
      <c r="J372" s="1117" t="s">
        <v>4707</v>
      </c>
      <c r="K372" s="1117" t="s">
        <v>625</v>
      </c>
      <c r="L372" s="1117" t="s">
        <v>1058</v>
      </c>
      <c r="M372" s="1117" t="s">
        <v>5321</v>
      </c>
      <c r="N372" s="1117" t="s">
        <v>4934</v>
      </c>
      <c r="O372" s="1120">
        <v>405000</v>
      </c>
      <c r="P372" s="1120">
        <v>405000</v>
      </c>
      <c r="Q372" s="1179"/>
      <c r="R372" s="1117" t="s">
        <v>4713</v>
      </c>
      <c r="S372" s="1117" t="s">
        <v>4729</v>
      </c>
      <c r="T372" s="1117" t="s">
        <v>625</v>
      </c>
      <c r="U372" s="1117" t="s">
        <v>4716</v>
      </c>
      <c r="V372" s="1117" t="s">
        <v>5983</v>
      </c>
      <c r="W372" s="1117" t="s">
        <v>5984</v>
      </c>
      <c r="X372" s="1117" t="s">
        <v>625</v>
      </c>
      <c r="Y372" s="1117" t="s">
        <v>5974</v>
      </c>
      <c r="Z372" s="1117" t="s">
        <v>2787</v>
      </c>
      <c r="AA372" s="1122" t="str">
        <f t="shared" si="0"/>
        <v>인증서</v>
      </c>
      <c r="AB372" s="1117" t="s">
        <v>625</v>
      </c>
      <c r="AC372" s="1119" t="s">
        <v>625</v>
      </c>
      <c r="AD372" s="1119">
        <v>69490</v>
      </c>
      <c r="AE372" s="1120" t="s">
        <v>625</v>
      </c>
      <c r="AF372" s="1120"/>
      <c r="AG372" s="1117"/>
      <c r="AH372" s="1122" t="s">
        <v>4012</v>
      </c>
      <c r="AI372" s="1122" t="s">
        <v>5941</v>
      </c>
      <c r="AJ372" s="1122"/>
    </row>
    <row r="373" spans="1:36" s="614" customFormat="1" ht="18.75" customHeight="1">
      <c r="A373" s="1117" t="s">
        <v>6002</v>
      </c>
      <c r="B373" s="1117" t="s">
        <v>6003</v>
      </c>
      <c r="C373" s="1117" t="s">
        <v>6004</v>
      </c>
      <c r="D373" s="1117" t="s">
        <v>6004</v>
      </c>
      <c r="E373" s="1117" t="s">
        <v>4814</v>
      </c>
      <c r="F373" s="1117" t="s">
        <v>625</v>
      </c>
      <c r="G373" s="1117" t="s">
        <v>80</v>
      </c>
      <c r="H373" s="1117" t="s">
        <v>5810</v>
      </c>
      <c r="I373" s="1117" t="s">
        <v>4816</v>
      </c>
      <c r="J373" s="1117" t="s">
        <v>4707</v>
      </c>
      <c r="K373" s="1117" t="s">
        <v>625</v>
      </c>
      <c r="L373" s="1117" t="s">
        <v>1058</v>
      </c>
      <c r="M373" s="1117" t="s">
        <v>5321</v>
      </c>
      <c r="N373" s="1117" t="s">
        <v>4817</v>
      </c>
      <c r="O373" s="1120">
        <v>36300</v>
      </c>
      <c r="P373" s="1120">
        <v>33000</v>
      </c>
      <c r="Q373" s="1120">
        <v>3300</v>
      </c>
      <c r="R373" s="1117" t="s">
        <v>78</v>
      </c>
      <c r="S373" s="1117" t="s">
        <v>4713</v>
      </c>
      <c r="T373" s="1117" t="s">
        <v>4818</v>
      </c>
      <c r="U373" s="1117" t="s">
        <v>5965</v>
      </c>
      <c r="V373" s="1117" t="s">
        <v>4716</v>
      </c>
      <c r="W373" s="1117" t="s">
        <v>625</v>
      </c>
      <c r="X373" s="1117" t="s">
        <v>625</v>
      </c>
      <c r="Y373" s="1117" t="s">
        <v>625</v>
      </c>
      <c r="Z373" s="1117" t="s">
        <v>625</v>
      </c>
      <c r="AA373" s="1122" t="s">
        <v>90</v>
      </c>
      <c r="AB373" s="1117" t="s">
        <v>625</v>
      </c>
      <c r="AC373" s="1119" t="s">
        <v>1082</v>
      </c>
      <c r="AD373" s="1119" t="s">
        <v>5760</v>
      </c>
      <c r="AE373" s="1120">
        <v>33000</v>
      </c>
      <c r="AF373" s="1120">
        <v>3300</v>
      </c>
      <c r="AG373" s="1117" t="s">
        <v>625</v>
      </c>
      <c r="AH373" s="1122" t="s">
        <v>5933</v>
      </c>
      <c r="AI373" s="1122" t="s">
        <v>5941</v>
      </c>
      <c r="AJ373" s="1122"/>
    </row>
    <row r="374" spans="1:36" s="614" customFormat="1" ht="18.75" customHeight="1">
      <c r="A374" s="1117" t="s">
        <v>6005</v>
      </c>
      <c r="B374" s="1117" t="s">
        <v>6006</v>
      </c>
      <c r="C374" s="1117" t="s">
        <v>6005</v>
      </c>
      <c r="D374" s="1117" t="s">
        <v>6005</v>
      </c>
      <c r="E374" s="1117" t="s">
        <v>5547</v>
      </c>
      <c r="F374" s="1117" t="s">
        <v>625</v>
      </c>
      <c r="G374" s="1117" t="s">
        <v>5548</v>
      </c>
      <c r="H374" s="1117" t="s">
        <v>5549</v>
      </c>
      <c r="I374" s="1117" t="s">
        <v>625</v>
      </c>
      <c r="J374" s="1117" t="s">
        <v>4707</v>
      </c>
      <c r="K374" s="1117" t="s">
        <v>625</v>
      </c>
      <c r="L374" s="1117" t="s">
        <v>1058</v>
      </c>
      <c r="M374" s="1117" t="s">
        <v>5321</v>
      </c>
      <c r="N374" s="1117" t="s">
        <v>5634</v>
      </c>
      <c r="O374" s="1120">
        <v>75610</v>
      </c>
      <c r="P374" s="1120">
        <v>68740</v>
      </c>
      <c r="Q374" s="1120">
        <v>6870</v>
      </c>
      <c r="R374" s="1117" t="s">
        <v>78</v>
      </c>
      <c r="S374" s="1117" t="s">
        <v>4713</v>
      </c>
      <c r="T374" s="1117" t="s">
        <v>4729</v>
      </c>
      <c r="U374" s="1117" t="s">
        <v>5556</v>
      </c>
      <c r="V374" s="1117" t="s">
        <v>4716</v>
      </c>
      <c r="W374" s="1117" t="s">
        <v>5551</v>
      </c>
      <c r="X374" s="1117" t="s">
        <v>5141</v>
      </c>
      <c r="Y374" s="1117" t="s">
        <v>625</v>
      </c>
      <c r="Z374" s="1117" t="s">
        <v>6005</v>
      </c>
      <c r="AA374" s="1122" t="s">
        <v>5552</v>
      </c>
      <c r="AB374" s="1117" t="s">
        <v>625</v>
      </c>
      <c r="AC374" s="1119" t="s">
        <v>625</v>
      </c>
      <c r="AD374" s="1119" t="s">
        <v>625</v>
      </c>
      <c r="AE374" s="1120">
        <v>68740</v>
      </c>
      <c r="AF374" s="1120">
        <v>6870</v>
      </c>
      <c r="AG374" s="1117" t="s">
        <v>625</v>
      </c>
      <c r="AH374" s="1122" t="s">
        <v>5933</v>
      </c>
      <c r="AI374" s="1122" t="s">
        <v>5941</v>
      </c>
      <c r="AJ374" s="1122"/>
    </row>
    <row r="375" spans="1:36" s="614" customFormat="1" ht="18.75" customHeight="1">
      <c r="A375" s="1117" t="s">
        <v>6007</v>
      </c>
      <c r="B375" s="1117" t="s">
        <v>6008</v>
      </c>
      <c r="C375" s="1117" t="s">
        <v>6007</v>
      </c>
      <c r="D375" s="1117" t="s">
        <v>6007</v>
      </c>
      <c r="E375" s="1117" t="s">
        <v>5565</v>
      </c>
      <c r="F375" s="1117" t="s">
        <v>625</v>
      </c>
      <c r="G375" s="1117" t="s">
        <v>5566</v>
      </c>
      <c r="H375" s="1117" t="s">
        <v>5567</v>
      </c>
      <c r="I375" s="1117" t="s">
        <v>5568</v>
      </c>
      <c r="J375" s="1117" t="s">
        <v>4707</v>
      </c>
      <c r="K375" s="1117" t="s">
        <v>625</v>
      </c>
      <c r="L375" s="1117" t="s">
        <v>1058</v>
      </c>
      <c r="M375" s="1117" t="s">
        <v>5321</v>
      </c>
      <c r="N375" s="1117" t="s">
        <v>4757</v>
      </c>
      <c r="O375" s="1120">
        <v>165000</v>
      </c>
      <c r="P375" s="1120">
        <v>150000</v>
      </c>
      <c r="Q375" s="1120">
        <v>15000</v>
      </c>
      <c r="R375" s="1117" t="s">
        <v>78</v>
      </c>
      <c r="S375" s="1117" t="s">
        <v>4713</v>
      </c>
      <c r="T375" s="1117" t="s">
        <v>4729</v>
      </c>
      <c r="U375" s="1117" t="s">
        <v>5569</v>
      </c>
      <c r="V375" s="1117" t="s">
        <v>4716</v>
      </c>
      <c r="W375" s="1117" t="s">
        <v>5570</v>
      </c>
      <c r="X375" s="1117" t="s">
        <v>5141</v>
      </c>
      <c r="Y375" s="1117" t="s">
        <v>625</v>
      </c>
      <c r="Z375" s="1117" t="s">
        <v>6007</v>
      </c>
      <c r="AA375" s="1122" t="s">
        <v>5571</v>
      </c>
      <c r="AB375" s="1117" t="s">
        <v>625</v>
      </c>
      <c r="AC375" s="1119" t="s">
        <v>625</v>
      </c>
      <c r="AD375" s="1119" t="s">
        <v>625</v>
      </c>
      <c r="AE375" s="1120">
        <v>150000</v>
      </c>
      <c r="AF375" s="1120">
        <v>15000</v>
      </c>
      <c r="AG375" s="1117" t="s">
        <v>625</v>
      </c>
      <c r="AH375" s="1122" t="s">
        <v>5933</v>
      </c>
      <c r="AI375" s="1122" t="s">
        <v>5941</v>
      </c>
      <c r="AJ375" s="1122"/>
    </row>
    <row r="376" spans="1:36" s="614" customFormat="1" ht="18.75" customHeight="1">
      <c r="A376" s="1117" t="s">
        <v>6009</v>
      </c>
      <c r="B376" s="1117" t="s">
        <v>6010</v>
      </c>
      <c r="C376" s="1117" t="s">
        <v>6009</v>
      </c>
      <c r="D376" s="1117" t="s">
        <v>6009</v>
      </c>
      <c r="E376" s="1117" t="s">
        <v>5113</v>
      </c>
      <c r="F376" s="1117" t="s">
        <v>625</v>
      </c>
      <c r="G376" s="1117" t="s">
        <v>5114</v>
      </c>
      <c r="H376" s="1117" t="s">
        <v>5181</v>
      </c>
      <c r="I376" s="1117" t="s">
        <v>5116</v>
      </c>
      <c r="J376" s="1117" t="s">
        <v>4707</v>
      </c>
      <c r="K376" s="1117" t="s">
        <v>625</v>
      </c>
      <c r="L376" s="1117" t="s">
        <v>1058</v>
      </c>
      <c r="M376" s="1117" t="s">
        <v>5321</v>
      </c>
      <c r="N376" s="1117" t="s">
        <v>5117</v>
      </c>
      <c r="O376" s="1120">
        <v>4400</v>
      </c>
      <c r="P376" s="1120">
        <v>4000</v>
      </c>
      <c r="Q376" s="1120">
        <v>400</v>
      </c>
      <c r="R376" s="1117" t="s">
        <v>78</v>
      </c>
      <c r="S376" s="1117" t="s">
        <v>4713</v>
      </c>
      <c r="T376" s="1117" t="s">
        <v>4777</v>
      </c>
      <c r="U376" s="1117" t="s">
        <v>625</v>
      </c>
      <c r="V376" s="1117" t="s">
        <v>4778</v>
      </c>
      <c r="W376" s="1117" t="s">
        <v>5118</v>
      </c>
      <c r="X376" s="1117" t="s">
        <v>5119</v>
      </c>
      <c r="Y376" s="1117" t="s">
        <v>625</v>
      </c>
      <c r="Z376" s="1117" t="s">
        <v>6009</v>
      </c>
      <c r="AA376" s="1122" t="s">
        <v>5120</v>
      </c>
      <c r="AB376" s="1117" t="s">
        <v>5121</v>
      </c>
      <c r="AC376" s="1119" t="s">
        <v>1082</v>
      </c>
      <c r="AD376" s="1119" t="s">
        <v>5122</v>
      </c>
      <c r="AE376" s="1120">
        <v>4000</v>
      </c>
      <c r="AF376" s="1120">
        <v>400</v>
      </c>
      <c r="AG376" s="1117" t="s">
        <v>625</v>
      </c>
      <c r="AH376" s="1122" t="s">
        <v>5933</v>
      </c>
      <c r="AI376" s="1122" t="s">
        <v>5941</v>
      </c>
      <c r="AJ376" s="1122"/>
    </row>
    <row r="377" spans="1:36" s="614" customFormat="1" ht="18.75" customHeight="1">
      <c r="A377" s="1117" t="s">
        <v>6011</v>
      </c>
      <c r="B377" s="1117" t="s">
        <v>6012</v>
      </c>
      <c r="C377" s="1117" t="s">
        <v>6011</v>
      </c>
      <c r="D377" s="1117" t="s">
        <v>6013</v>
      </c>
      <c r="E377" s="1117" t="s">
        <v>5609</v>
      </c>
      <c r="F377" s="1117" t="s">
        <v>625</v>
      </c>
      <c r="G377" s="1117" t="s">
        <v>3201</v>
      </c>
      <c r="H377" s="1117" t="s">
        <v>5610</v>
      </c>
      <c r="I377" s="1117" t="s">
        <v>5611</v>
      </c>
      <c r="J377" s="1117" t="s">
        <v>4707</v>
      </c>
      <c r="K377" s="1117" t="s">
        <v>625</v>
      </c>
      <c r="L377" s="1117" t="s">
        <v>2869</v>
      </c>
      <c r="M377" s="1117" t="s">
        <v>5321</v>
      </c>
      <c r="N377" s="1117" t="s">
        <v>4808</v>
      </c>
      <c r="O377" s="1120">
        <v>1265000</v>
      </c>
      <c r="P377" s="1120">
        <v>1150000</v>
      </c>
      <c r="Q377" s="1120">
        <v>115000</v>
      </c>
      <c r="R377" s="1117" t="s">
        <v>78</v>
      </c>
      <c r="S377" s="1117" t="s">
        <v>4713</v>
      </c>
      <c r="T377" s="1117" t="s">
        <v>4777</v>
      </c>
      <c r="U377" s="1117" t="s">
        <v>625</v>
      </c>
      <c r="V377" s="1117" t="s">
        <v>4716</v>
      </c>
      <c r="W377" s="1117" t="s">
        <v>5806</v>
      </c>
      <c r="X377" s="1117" t="s">
        <v>5119</v>
      </c>
      <c r="Y377" s="1117" t="s">
        <v>625</v>
      </c>
      <c r="Z377" s="1117" t="s">
        <v>6011</v>
      </c>
      <c r="AA377" s="1122" t="s">
        <v>5709</v>
      </c>
      <c r="AB377" s="1117" t="s">
        <v>625</v>
      </c>
      <c r="AC377" s="1119" t="s">
        <v>4769</v>
      </c>
      <c r="AD377" s="1119" t="s">
        <v>4769</v>
      </c>
      <c r="AE377" s="1120">
        <v>1150000</v>
      </c>
      <c r="AF377" s="1120">
        <v>115000</v>
      </c>
      <c r="AG377" s="1117" t="s">
        <v>625</v>
      </c>
      <c r="AH377" s="1122" t="s">
        <v>5933</v>
      </c>
      <c r="AI377" s="1122" t="s">
        <v>5941</v>
      </c>
      <c r="AJ377" s="1122" t="s">
        <v>5994</v>
      </c>
    </row>
    <row r="378" spans="1:36" s="614" customFormat="1" ht="18.75" customHeight="1">
      <c r="A378" s="1117" t="s">
        <v>6005</v>
      </c>
      <c r="B378" s="1117" t="s">
        <v>6014</v>
      </c>
      <c r="C378" s="1117" t="s">
        <v>6005</v>
      </c>
      <c r="D378" s="1117" t="s">
        <v>6005</v>
      </c>
      <c r="E378" s="1117" t="s">
        <v>5547</v>
      </c>
      <c r="F378" s="1117" t="s">
        <v>625</v>
      </c>
      <c r="G378" s="1117" t="s">
        <v>5548</v>
      </c>
      <c r="H378" s="1117" t="s">
        <v>5549</v>
      </c>
      <c r="I378" s="1117" t="s">
        <v>625</v>
      </c>
      <c r="J378" s="1117" t="s">
        <v>4707</v>
      </c>
      <c r="K378" s="1117" t="s">
        <v>625</v>
      </c>
      <c r="L378" s="1117" t="s">
        <v>1058</v>
      </c>
      <c r="M378" s="1117" t="s">
        <v>5321</v>
      </c>
      <c r="N378" s="1117" t="s">
        <v>5634</v>
      </c>
      <c r="O378" s="1120">
        <v>7480</v>
      </c>
      <c r="P378" s="1120">
        <v>7480</v>
      </c>
      <c r="Q378" s="1179"/>
      <c r="R378" s="1117" t="s">
        <v>4713</v>
      </c>
      <c r="S378" s="1117" t="s">
        <v>4729</v>
      </c>
      <c r="T378" s="1117" t="s">
        <v>5556</v>
      </c>
      <c r="U378" s="1117" t="s">
        <v>4716</v>
      </c>
      <c r="V378" s="1117" t="s">
        <v>5551</v>
      </c>
      <c r="W378" s="1117" t="s">
        <v>5141</v>
      </c>
      <c r="X378" s="1117" t="s">
        <v>625</v>
      </c>
      <c r="Y378" s="1117" t="s">
        <v>6005</v>
      </c>
      <c r="Z378" s="1117" t="s">
        <v>5661</v>
      </c>
      <c r="AA378" s="1122" t="str">
        <f t="shared" ref="AA378:AA381" si="1">Z378</f>
        <v>일반관리비 외</v>
      </c>
      <c r="AB378" s="1117" t="s">
        <v>625</v>
      </c>
      <c r="AC378" s="1119" t="s">
        <v>625</v>
      </c>
      <c r="AD378" s="1119">
        <v>69490</v>
      </c>
      <c r="AE378" s="1120" t="s">
        <v>625</v>
      </c>
      <c r="AF378" s="1120"/>
      <c r="AG378" s="1117"/>
      <c r="AH378" s="1122" t="s">
        <v>4012</v>
      </c>
      <c r="AI378" s="1122" t="s">
        <v>5941</v>
      </c>
      <c r="AJ378" s="1122"/>
    </row>
    <row r="379" spans="1:36" s="614" customFormat="1" ht="18.75" customHeight="1">
      <c r="A379" s="1117" t="s">
        <v>6009</v>
      </c>
      <c r="B379" s="1117" t="s">
        <v>6015</v>
      </c>
      <c r="C379" s="1117" t="s">
        <v>6009</v>
      </c>
      <c r="D379" s="1117" t="s">
        <v>6009</v>
      </c>
      <c r="E379" s="1117" t="s">
        <v>5978</v>
      </c>
      <c r="F379" s="1117" t="s">
        <v>625</v>
      </c>
      <c r="G379" s="1117" t="s">
        <v>5979</v>
      </c>
      <c r="H379" s="1117" t="s">
        <v>5980</v>
      </c>
      <c r="I379" s="1117" t="s">
        <v>5981</v>
      </c>
      <c r="J379" s="1117" t="s">
        <v>4707</v>
      </c>
      <c r="K379" s="1117" t="s">
        <v>625</v>
      </c>
      <c r="L379" s="1117" t="s">
        <v>1058</v>
      </c>
      <c r="M379" s="1117" t="s">
        <v>5321</v>
      </c>
      <c r="N379" s="1117" t="s">
        <v>4934</v>
      </c>
      <c r="O379" s="1120">
        <v>135000</v>
      </c>
      <c r="P379" s="1120">
        <v>135000</v>
      </c>
      <c r="Q379" s="1179"/>
      <c r="R379" s="1117" t="s">
        <v>4736</v>
      </c>
      <c r="S379" s="1117" t="s">
        <v>4729</v>
      </c>
      <c r="T379" s="1117" t="s">
        <v>6016</v>
      </c>
      <c r="U379" s="1117" t="s">
        <v>4716</v>
      </c>
      <c r="V379" s="1117" t="s">
        <v>5983</v>
      </c>
      <c r="W379" s="1117" t="s">
        <v>5141</v>
      </c>
      <c r="X379" s="1117" t="s">
        <v>625</v>
      </c>
      <c r="Y379" s="1117" t="s">
        <v>6017</v>
      </c>
      <c r="Z379" s="1117" t="s">
        <v>2787</v>
      </c>
      <c r="AA379" s="1122" t="str">
        <f>Z379</f>
        <v>인증서</v>
      </c>
      <c r="AB379" s="1117" t="s">
        <v>625</v>
      </c>
      <c r="AC379" s="1119" t="s">
        <v>625</v>
      </c>
      <c r="AD379" s="1119">
        <v>69490</v>
      </c>
      <c r="AE379" s="1120" t="s">
        <v>625</v>
      </c>
      <c r="AF379" s="1120"/>
      <c r="AG379" s="1117"/>
      <c r="AH379" s="1122" t="s">
        <v>4012</v>
      </c>
      <c r="AI379" s="1122" t="s">
        <v>5941</v>
      </c>
      <c r="AJ379" s="1122"/>
    </row>
    <row r="380" spans="1:36" s="614" customFormat="1" ht="18.75" customHeight="1">
      <c r="A380" s="1117" t="s">
        <v>6009</v>
      </c>
      <c r="B380" s="1117" t="s">
        <v>6018</v>
      </c>
      <c r="C380" s="1117" t="s">
        <v>6009</v>
      </c>
      <c r="D380" s="1117" t="s">
        <v>6009</v>
      </c>
      <c r="E380" s="1117" t="s">
        <v>5978</v>
      </c>
      <c r="F380" s="1117" t="s">
        <v>625</v>
      </c>
      <c r="G380" s="1117" t="s">
        <v>5979</v>
      </c>
      <c r="H380" s="1117" t="s">
        <v>5980</v>
      </c>
      <c r="I380" s="1117" t="s">
        <v>5981</v>
      </c>
      <c r="J380" s="1117" t="s">
        <v>4707</v>
      </c>
      <c r="K380" s="1117" t="s">
        <v>625</v>
      </c>
      <c r="L380" s="1117" t="s">
        <v>1058</v>
      </c>
      <c r="M380" s="1117" t="s">
        <v>5321</v>
      </c>
      <c r="N380" s="1117" t="s">
        <v>4934</v>
      </c>
      <c r="O380" s="1120">
        <v>-135000</v>
      </c>
      <c r="P380" s="1120">
        <v>-135000</v>
      </c>
      <c r="Q380" s="1179"/>
      <c r="R380" s="1117" t="s">
        <v>4736</v>
      </c>
      <c r="S380" s="1117" t="s">
        <v>4729</v>
      </c>
      <c r="T380" s="1117" t="s">
        <v>6016</v>
      </c>
      <c r="U380" s="1117" t="s">
        <v>4716</v>
      </c>
      <c r="V380" s="1117" t="s">
        <v>5983</v>
      </c>
      <c r="W380" s="1117" t="s">
        <v>5141</v>
      </c>
      <c r="X380" s="1117" t="s">
        <v>625</v>
      </c>
      <c r="Y380" s="1117" t="s">
        <v>6017</v>
      </c>
      <c r="Z380" s="1117" t="s">
        <v>2787</v>
      </c>
      <c r="AA380" s="1122" t="str">
        <f t="shared" si="1"/>
        <v>인증서</v>
      </c>
      <c r="AB380" s="1117" t="s">
        <v>625</v>
      </c>
      <c r="AC380" s="1119" t="s">
        <v>625</v>
      </c>
      <c r="AD380" s="1119">
        <v>69490</v>
      </c>
      <c r="AE380" s="1120" t="s">
        <v>625</v>
      </c>
      <c r="AF380" s="1120"/>
      <c r="AG380" s="1117"/>
      <c r="AH380" s="1122" t="s">
        <v>4012</v>
      </c>
      <c r="AI380" s="1122" t="s">
        <v>5941</v>
      </c>
      <c r="AJ380" s="1122"/>
    </row>
    <row r="381" spans="1:36" s="614" customFormat="1" ht="18.75" customHeight="1">
      <c r="A381" s="1117" t="s">
        <v>6009</v>
      </c>
      <c r="B381" s="1117" t="s">
        <v>6019</v>
      </c>
      <c r="C381" s="1117" t="s">
        <v>6009</v>
      </c>
      <c r="D381" s="1117" t="s">
        <v>6009</v>
      </c>
      <c r="E381" s="1117" t="s">
        <v>5978</v>
      </c>
      <c r="F381" s="1117" t="s">
        <v>625</v>
      </c>
      <c r="G381" s="1117" t="s">
        <v>5979</v>
      </c>
      <c r="H381" s="1117" t="s">
        <v>5980</v>
      </c>
      <c r="I381" s="1117" t="s">
        <v>5981</v>
      </c>
      <c r="J381" s="1117" t="s">
        <v>4707</v>
      </c>
      <c r="K381" s="1117" t="s">
        <v>625</v>
      </c>
      <c r="L381" s="1117" t="s">
        <v>1058</v>
      </c>
      <c r="M381" s="1117" t="s">
        <v>5321</v>
      </c>
      <c r="N381" s="1117" t="s">
        <v>4934</v>
      </c>
      <c r="O381" s="1120">
        <v>135000</v>
      </c>
      <c r="P381" s="1120">
        <v>135000</v>
      </c>
      <c r="Q381" s="1179"/>
      <c r="R381" s="1117" t="s">
        <v>4713</v>
      </c>
      <c r="S381" s="1117" t="s">
        <v>4729</v>
      </c>
      <c r="T381" s="1117" t="s">
        <v>625</v>
      </c>
      <c r="U381" s="1117" t="s">
        <v>4716</v>
      </c>
      <c r="V381" s="1117" t="s">
        <v>5983</v>
      </c>
      <c r="W381" s="1117" t="s">
        <v>5984</v>
      </c>
      <c r="X381" s="1117" t="s">
        <v>625</v>
      </c>
      <c r="Y381" s="1117" t="s">
        <v>6017</v>
      </c>
      <c r="Z381" s="1117" t="s">
        <v>2787</v>
      </c>
      <c r="AA381" s="1122" t="str">
        <f t="shared" si="1"/>
        <v>인증서</v>
      </c>
      <c r="AB381" s="1117" t="s">
        <v>625</v>
      </c>
      <c r="AC381" s="1119" t="s">
        <v>625</v>
      </c>
      <c r="AD381" s="1119">
        <v>69490</v>
      </c>
      <c r="AE381" s="1120" t="s">
        <v>625</v>
      </c>
      <c r="AF381" s="1120"/>
      <c r="AG381" s="1117"/>
      <c r="AH381" s="1122" t="s">
        <v>4012</v>
      </c>
      <c r="AI381" s="1122" t="s">
        <v>5941</v>
      </c>
      <c r="AJ381" s="1122"/>
    </row>
    <row r="382" spans="1:36" s="614" customFormat="1" ht="18.75" customHeight="1">
      <c r="A382" s="1117" t="s">
        <v>6020</v>
      </c>
      <c r="B382" s="1117" t="s">
        <v>6021</v>
      </c>
      <c r="C382" s="1117" t="s">
        <v>6020</v>
      </c>
      <c r="D382" s="1117" t="s">
        <v>6020</v>
      </c>
      <c r="E382" s="1117" t="s">
        <v>5547</v>
      </c>
      <c r="F382" s="1117" t="s">
        <v>625</v>
      </c>
      <c r="G382" s="1117" t="s">
        <v>5548</v>
      </c>
      <c r="H382" s="1117" t="s">
        <v>5549</v>
      </c>
      <c r="I382" s="1117" t="s">
        <v>625</v>
      </c>
      <c r="J382" s="1117" t="s">
        <v>4707</v>
      </c>
      <c r="K382" s="1117" t="s">
        <v>625</v>
      </c>
      <c r="L382" s="1117" t="s">
        <v>1058</v>
      </c>
      <c r="M382" s="1117" t="s">
        <v>5321</v>
      </c>
      <c r="N382" s="1117" t="s">
        <v>5634</v>
      </c>
      <c r="O382" s="1120">
        <v>59360</v>
      </c>
      <c r="P382" s="1120">
        <v>53960</v>
      </c>
      <c r="Q382" s="1120">
        <v>5400</v>
      </c>
      <c r="R382" s="1117" t="s">
        <v>78</v>
      </c>
      <c r="S382" s="1117" t="s">
        <v>4713</v>
      </c>
      <c r="T382" s="1117" t="s">
        <v>4729</v>
      </c>
      <c r="U382" s="1117" t="s">
        <v>5556</v>
      </c>
      <c r="V382" s="1117" t="s">
        <v>4716</v>
      </c>
      <c r="W382" s="1117" t="s">
        <v>5551</v>
      </c>
      <c r="X382" s="1117" t="s">
        <v>5141</v>
      </c>
      <c r="Y382" s="1117" t="s">
        <v>625</v>
      </c>
      <c r="Z382" s="1117" t="s">
        <v>6020</v>
      </c>
      <c r="AA382" s="1122" t="s">
        <v>5552</v>
      </c>
      <c r="AB382" s="1117" t="s">
        <v>625</v>
      </c>
      <c r="AC382" s="1119" t="s">
        <v>625</v>
      </c>
      <c r="AD382" s="1119" t="s">
        <v>625</v>
      </c>
      <c r="AE382" s="1120">
        <v>53960</v>
      </c>
      <c r="AF382" s="1120">
        <v>5400</v>
      </c>
      <c r="AG382" s="1117" t="s">
        <v>625</v>
      </c>
      <c r="AH382" s="1122" t="s">
        <v>5933</v>
      </c>
      <c r="AI382" s="1122" t="s">
        <v>6022</v>
      </c>
      <c r="AJ382" s="1122"/>
    </row>
    <row r="383" spans="1:36" s="614" customFormat="1" ht="18.75" customHeight="1">
      <c r="A383" s="1117" t="s">
        <v>6023</v>
      </c>
      <c r="B383" s="1117" t="s">
        <v>6024</v>
      </c>
      <c r="C383" s="1117" t="s">
        <v>6025</v>
      </c>
      <c r="D383" s="1117" t="s">
        <v>6026</v>
      </c>
      <c r="E383" s="1117" t="s">
        <v>4814</v>
      </c>
      <c r="F383" s="1117" t="s">
        <v>625</v>
      </c>
      <c r="G383" s="1117" t="s">
        <v>80</v>
      </c>
      <c r="H383" s="1117" t="s">
        <v>5810</v>
      </c>
      <c r="I383" s="1117" t="s">
        <v>4816</v>
      </c>
      <c r="J383" s="1117" t="s">
        <v>4707</v>
      </c>
      <c r="K383" s="1117" t="s">
        <v>625</v>
      </c>
      <c r="L383" s="1117" t="s">
        <v>1058</v>
      </c>
      <c r="M383" s="1117" t="s">
        <v>5321</v>
      </c>
      <c r="N383" s="1117" t="s">
        <v>4817</v>
      </c>
      <c r="O383" s="1120">
        <v>333195</v>
      </c>
      <c r="P383" s="1120">
        <v>302905</v>
      </c>
      <c r="Q383" s="1120">
        <v>30290</v>
      </c>
      <c r="R383" s="1117" t="s">
        <v>78</v>
      </c>
      <c r="S383" s="1117" t="s">
        <v>4713</v>
      </c>
      <c r="T383" s="1117" t="s">
        <v>4818</v>
      </c>
      <c r="U383" s="1117" t="s">
        <v>5965</v>
      </c>
      <c r="V383" s="1117" t="s">
        <v>4716</v>
      </c>
      <c r="W383" s="1117" t="s">
        <v>625</v>
      </c>
      <c r="X383" s="1117" t="s">
        <v>625</v>
      </c>
      <c r="Y383" s="1117" t="s">
        <v>625</v>
      </c>
      <c r="Z383" s="1117" t="s">
        <v>625</v>
      </c>
      <c r="AA383" s="1122" t="s">
        <v>6027</v>
      </c>
      <c r="AB383" s="1117" t="s">
        <v>625</v>
      </c>
      <c r="AC383" s="1119" t="s">
        <v>1082</v>
      </c>
      <c r="AD383" s="1119" t="s">
        <v>6028</v>
      </c>
      <c r="AE383" s="1120">
        <v>302905</v>
      </c>
      <c r="AF383" s="1120">
        <v>30290</v>
      </c>
      <c r="AG383" s="1117" t="s">
        <v>625</v>
      </c>
      <c r="AH383" s="1122" t="s">
        <v>5933</v>
      </c>
      <c r="AI383" s="1122" t="s">
        <v>6022</v>
      </c>
      <c r="AJ383" s="1122"/>
    </row>
    <row r="384" spans="1:36" s="614" customFormat="1" ht="18.75" customHeight="1">
      <c r="A384" s="1117" t="s">
        <v>4628</v>
      </c>
      <c r="B384" s="1117" t="s">
        <v>6029</v>
      </c>
      <c r="C384" s="1117" t="s">
        <v>6030</v>
      </c>
      <c r="D384" s="1117" t="s">
        <v>6031</v>
      </c>
      <c r="E384" s="1117" t="s">
        <v>5609</v>
      </c>
      <c r="F384" s="1117" t="s">
        <v>625</v>
      </c>
      <c r="G384" s="1117" t="s">
        <v>3201</v>
      </c>
      <c r="H384" s="1117" t="s">
        <v>5610</v>
      </c>
      <c r="I384" s="1117" t="s">
        <v>5611</v>
      </c>
      <c r="J384" s="1117" t="s">
        <v>4707</v>
      </c>
      <c r="K384" s="1117" t="s">
        <v>625</v>
      </c>
      <c r="L384" s="1117" t="s">
        <v>2869</v>
      </c>
      <c r="M384" s="1117" t="s">
        <v>5321</v>
      </c>
      <c r="N384" s="1117" t="s">
        <v>4808</v>
      </c>
      <c r="O384" s="1120">
        <v>6548300</v>
      </c>
      <c r="P384" s="1120">
        <v>5953000</v>
      </c>
      <c r="Q384" s="1120">
        <v>595300</v>
      </c>
      <c r="R384" s="1117" t="s">
        <v>78</v>
      </c>
      <c r="S384" s="1117" t="s">
        <v>4713</v>
      </c>
      <c r="T384" s="1117" t="s">
        <v>4777</v>
      </c>
      <c r="U384" s="1117" t="s">
        <v>625</v>
      </c>
      <c r="V384" s="1117" t="s">
        <v>4716</v>
      </c>
      <c r="W384" s="1117" t="s">
        <v>5806</v>
      </c>
      <c r="X384" s="1117" t="s">
        <v>5119</v>
      </c>
      <c r="Y384" s="1117" t="s">
        <v>625</v>
      </c>
      <c r="Z384" s="1117" t="s">
        <v>4628</v>
      </c>
      <c r="AA384" s="1122" t="s">
        <v>5709</v>
      </c>
      <c r="AB384" s="1117" t="s">
        <v>625</v>
      </c>
      <c r="AC384" s="1119" t="s">
        <v>4769</v>
      </c>
      <c r="AD384" s="1119" t="s">
        <v>4769</v>
      </c>
      <c r="AE384" s="1120">
        <v>5953000</v>
      </c>
      <c r="AF384" s="1120">
        <v>595300</v>
      </c>
      <c r="AG384" s="1117" t="s">
        <v>625</v>
      </c>
      <c r="AH384" s="1122" t="s">
        <v>5933</v>
      </c>
      <c r="AI384" s="1122" t="s">
        <v>6022</v>
      </c>
      <c r="AJ384" s="1122" t="s">
        <v>6032</v>
      </c>
    </row>
    <row r="385" spans="1:36" s="614" customFormat="1" ht="18.75" customHeight="1">
      <c r="A385" s="1117" t="s">
        <v>6020</v>
      </c>
      <c r="B385" s="1117" t="s">
        <v>6033</v>
      </c>
      <c r="C385" s="1117" t="s">
        <v>6020</v>
      </c>
      <c r="D385" s="1117" t="s">
        <v>6020</v>
      </c>
      <c r="E385" s="1117" t="s">
        <v>5547</v>
      </c>
      <c r="F385" s="1117" t="s">
        <v>625</v>
      </c>
      <c r="G385" s="1117" t="s">
        <v>5548</v>
      </c>
      <c r="H385" s="1117" t="s">
        <v>5549</v>
      </c>
      <c r="I385" s="1117" t="s">
        <v>625</v>
      </c>
      <c r="J385" s="1117" t="s">
        <v>4707</v>
      </c>
      <c r="K385" s="1117" t="s">
        <v>625</v>
      </c>
      <c r="L385" s="1117" t="s">
        <v>1058</v>
      </c>
      <c r="M385" s="1117" t="s">
        <v>5321</v>
      </c>
      <c r="N385" s="1117" t="s">
        <v>5634</v>
      </c>
      <c r="O385" s="1120">
        <v>5720</v>
      </c>
      <c r="P385" s="1120">
        <v>5720</v>
      </c>
      <c r="Q385" s="1179"/>
      <c r="R385" s="1117" t="s">
        <v>4713</v>
      </c>
      <c r="S385" s="1117" t="s">
        <v>4729</v>
      </c>
      <c r="T385" s="1117" t="s">
        <v>625</v>
      </c>
      <c r="U385" s="1117" t="s">
        <v>4716</v>
      </c>
      <c r="V385" s="1117" t="s">
        <v>5983</v>
      </c>
      <c r="W385" s="1117" t="s">
        <v>5984</v>
      </c>
      <c r="X385" s="1117" t="s">
        <v>625</v>
      </c>
      <c r="Y385" s="1117" t="s">
        <v>6017</v>
      </c>
      <c r="Z385" s="1117" t="s">
        <v>2787</v>
      </c>
      <c r="AA385" s="1122" t="str">
        <f t="shared" ref="AA385" si="2">Z385</f>
        <v>인증서</v>
      </c>
      <c r="AB385" s="1117" t="s">
        <v>625</v>
      </c>
      <c r="AC385" s="1119" t="s">
        <v>625</v>
      </c>
      <c r="AD385" s="1119">
        <v>69490</v>
      </c>
      <c r="AE385" s="1120" t="s">
        <v>625</v>
      </c>
      <c r="AF385" s="1120"/>
      <c r="AG385" s="1117"/>
      <c r="AH385" s="1122" t="s">
        <v>4012</v>
      </c>
      <c r="AI385" s="1122" t="s">
        <v>6022</v>
      </c>
      <c r="AJ385" s="1122"/>
    </row>
    <row r="386" spans="1:36" s="614" customFormat="1" ht="18.75" customHeight="1">
      <c r="A386" s="1117" t="s">
        <v>4629</v>
      </c>
      <c r="B386" s="1117" t="s">
        <v>6034</v>
      </c>
      <c r="C386" s="1117" t="s">
        <v>4629</v>
      </c>
      <c r="D386" s="1117" t="s">
        <v>6035</v>
      </c>
      <c r="E386" s="1117" t="s">
        <v>5609</v>
      </c>
      <c r="F386" s="1117" t="s">
        <v>625</v>
      </c>
      <c r="G386" s="1117" t="s">
        <v>3201</v>
      </c>
      <c r="H386" s="1117" t="s">
        <v>5610</v>
      </c>
      <c r="I386" s="1117" t="s">
        <v>5611</v>
      </c>
      <c r="J386" s="1117" t="s">
        <v>4707</v>
      </c>
      <c r="K386" s="1117" t="s">
        <v>625</v>
      </c>
      <c r="L386" s="1117" t="s">
        <v>2869</v>
      </c>
      <c r="M386" s="1117" t="s">
        <v>5321</v>
      </c>
      <c r="N386" s="1117" t="s">
        <v>4808</v>
      </c>
      <c r="O386" s="1120">
        <v>715000</v>
      </c>
      <c r="P386" s="1120">
        <v>650000</v>
      </c>
      <c r="Q386" s="1120">
        <v>65000</v>
      </c>
      <c r="R386" s="1117" t="s">
        <v>78</v>
      </c>
      <c r="S386" s="1117" t="s">
        <v>4713</v>
      </c>
      <c r="T386" s="1117" t="s">
        <v>4777</v>
      </c>
      <c r="U386" s="1117" t="s">
        <v>625</v>
      </c>
      <c r="V386" s="1117" t="s">
        <v>4716</v>
      </c>
      <c r="W386" s="1117" t="s">
        <v>5806</v>
      </c>
      <c r="X386" s="1117" t="s">
        <v>5119</v>
      </c>
      <c r="Y386" s="1117" t="s">
        <v>625</v>
      </c>
      <c r="Z386" s="1117" t="s">
        <v>4629</v>
      </c>
      <c r="AA386" s="1122" t="s">
        <v>5709</v>
      </c>
      <c r="AB386" s="1117" t="s">
        <v>625</v>
      </c>
      <c r="AC386" s="1119" t="s">
        <v>4769</v>
      </c>
      <c r="AD386" s="1119" t="s">
        <v>4769</v>
      </c>
      <c r="AE386" s="1120">
        <v>650000</v>
      </c>
      <c r="AF386" s="1120">
        <v>65000</v>
      </c>
      <c r="AG386" s="1117" t="s">
        <v>625</v>
      </c>
      <c r="AH386" s="1122" t="s">
        <v>5933</v>
      </c>
      <c r="AI386" s="1122" t="s">
        <v>6022</v>
      </c>
      <c r="AJ386" s="1122" t="s">
        <v>6036</v>
      </c>
    </row>
    <row r="387" spans="1:36" s="614" customFormat="1" ht="18.75" customHeight="1">
      <c r="A387" s="1117" t="s">
        <v>4629</v>
      </c>
      <c r="B387" s="1117" t="s">
        <v>6037</v>
      </c>
      <c r="C387" s="1117" t="s">
        <v>6038</v>
      </c>
      <c r="D387" s="1117" t="s">
        <v>6038</v>
      </c>
      <c r="E387" s="1117" t="s">
        <v>5318</v>
      </c>
      <c r="F387" s="1117" t="s">
        <v>625</v>
      </c>
      <c r="G387" s="1117" t="s">
        <v>2894</v>
      </c>
      <c r="H387" s="1117" t="s">
        <v>5319</v>
      </c>
      <c r="I387" s="1117" t="s">
        <v>6039</v>
      </c>
      <c r="J387" s="1117" t="s">
        <v>4707</v>
      </c>
      <c r="K387" s="1117" t="s">
        <v>625</v>
      </c>
      <c r="L387" s="1117" t="s">
        <v>1058</v>
      </c>
      <c r="M387" s="1117" t="s">
        <v>5321</v>
      </c>
      <c r="N387" s="1117" t="s">
        <v>4953</v>
      </c>
      <c r="O387" s="1120">
        <v>141245630</v>
      </c>
      <c r="P387" s="1120">
        <v>128405118</v>
      </c>
      <c r="Q387" s="1120">
        <v>12840512</v>
      </c>
      <c r="R387" s="1117" t="s">
        <v>78</v>
      </c>
      <c r="S387" s="1117" t="s">
        <v>4713</v>
      </c>
      <c r="T387" s="1117" t="s">
        <v>4729</v>
      </c>
      <c r="U387" s="1117" t="s">
        <v>625</v>
      </c>
      <c r="V387" s="1117" t="s">
        <v>4716</v>
      </c>
      <c r="W387" s="1117" t="s">
        <v>6040</v>
      </c>
      <c r="X387" s="1117" t="s">
        <v>5069</v>
      </c>
      <c r="Y387" s="1117" t="s">
        <v>625</v>
      </c>
      <c r="Z387" s="1117" t="s">
        <v>4629</v>
      </c>
      <c r="AA387" s="1122" t="s">
        <v>6041</v>
      </c>
      <c r="AB387" s="1117" t="s">
        <v>625</v>
      </c>
      <c r="AC387" s="1119" t="s">
        <v>625</v>
      </c>
      <c r="AD387" s="1119" t="s">
        <v>625</v>
      </c>
      <c r="AE387" s="1120">
        <v>128405118</v>
      </c>
      <c r="AF387" s="1120">
        <v>12840512</v>
      </c>
      <c r="AG387" s="1117" t="s">
        <v>625</v>
      </c>
      <c r="AH387" s="1122" t="s">
        <v>5933</v>
      </c>
      <c r="AI387" s="1122" t="s">
        <v>6022</v>
      </c>
      <c r="AJ387" s="1122"/>
    </row>
    <row r="388" spans="1:36" s="296" customFormat="1">
      <c r="A388" s="1180" t="s">
        <v>6042</v>
      </c>
      <c r="B388" s="1180" t="s">
        <v>6043</v>
      </c>
      <c r="C388" s="1180" t="s">
        <v>6042</v>
      </c>
      <c r="D388" s="1180" t="s">
        <v>6042</v>
      </c>
      <c r="E388" s="1180" t="s">
        <v>5113</v>
      </c>
      <c r="F388" s="1180" t="s">
        <v>625</v>
      </c>
      <c r="G388" s="1180" t="s">
        <v>5114</v>
      </c>
      <c r="H388" s="1180" t="s">
        <v>5181</v>
      </c>
      <c r="I388" s="1180" t="s">
        <v>5116</v>
      </c>
      <c r="J388" s="1180" t="s">
        <v>4707</v>
      </c>
      <c r="K388" s="1180" t="s">
        <v>625</v>
      </c>
      <c r="L388" s="1180" t="s">
        <v>1058</v>
      </c>
      <c r="M388" s="1180" t="s">
        <v>5321</v>
      </c>
      <c r="N388" s="1180" t="s">
        <v>5117</v>
      </c>
      <c r="O388" s="1181">
        <v>4400</v>
      </c>
      <c r="P388" s="1181">
        <v>4000</v>
      </c>
      <c r="Q388" s="1181">
        <v>400</v>
      </c>
      <c r="R388" s="1180" t="s">
        <v>78</v>
      </c>
      <c r="S388" s="1180" t="s">
        <v>4713</v>
      </c>
      <c r="T388" s="1180" t="s">
        <v>4777</v>
      </c>
      <c r="U388" s="1180" t="s">
        <v>625</v>
      </c>
      <c r="V388" s="1180" t="s">
        <v>4778</v>
      </c>
      <c r="W388" s="1180" t="s">
        <v>5118</v>
      </c>
      <c r="X388" s="1180" t="s">
        <v>5119</v>
      </c>
      <c r="Y388" s="1180" t="s">
        <v>625</v>
      </c>
      <c r="Z388" s="1180" t="s">
        <v>6042</v>
      </c>
      <c r="AA388" s="1180" t="s">
        <v>5120</v>
      </c>
      <c r="AB388" s="1180" t="s">
        <v>5121</v>
      </c>
      <c r="AC388" s="1182" t="s">
        <v>1082</v>
      </c>
      <c r="AD388" s="1182" t="s">
        <v>5122</v>
      </c>
      <c r="AE388" s="1181">
        <v>4000</v>
      </c>
      <c r="AF388" s="1181">
        <v>400</v>
      </c>
      <c r="AG388" s="1180" t="s">
        <v>625</v>
      </c>
      <c r="AH388" s="1171" t="s">
        <v>5933</v>
      </c>
      <c r="AI388" s="1171" t="s">
        <v>6022</v>
      </c>
      <c r="AJ388" s="1171"/>
    </row>
    <row r="389" spans="1:36" s="296" customFormat="1">
      <c r="A389" s="1180" t="s">
        <v>6044</v>
      </c>
      <c r="B389" s="1180" t="s">
        <v>6045</v>
      </c>
      <c r="C389" s="1180" t="s">
        <v>6046</v>
      </c>
      <c r="D389" s="1180" t="s">
        <v>6046</v>
      </c>
      <c r="E389" s="1180" t="s">
        <v>5135</v>
      </c>
      <c r="F389" s="1180" t="s">
        <v>625</v>
      </c>
      <c r="G389" s="1180" t="s">
        <v>5136</v>
      </c>
      <c r="H389" s="1180" t="s">
        <v>5137</v>
      </c>
      <c r="I389" s="1180" t="s">
        <v>5138</v>
      </c>
      <c r="J389" s="1180" t="s">
        <v>4707</v>
      </c>
      <c r="K389" s="1180" t="s">
        <v>625</v>
      </c>
      <c r="L389" s="1180" t="s">
        <v>6047</v>
      </c>
      <c r="M389" s="1180" t="s">
        <v>5321</v>
      </c>
      <c r="N389" s="1180" t="s">
        <v>4757</v>
      </c>
      <c r="O389" s="1181">
        <v>165000</v>
      </c>
      <c r="P389" s="1181">
        <v>150000</v>
      </c>
      <c r="Q389" s="1181">
        <v>15000</v>
      </c>
      <c r="R389" s="1180" t="s">
        <v>4735</v>
      </c>
      <c r="S389" s="1180" t="s">
        <v>4736</v>
      </c>
      <c r="T389" s="1180" t="s">
        <v>4729</v>
      </c>
      <c r="U389" s="1180" t="s">
        <v>6048</v>
      </c>
      <c r="V389" s="1180" t="s">
        <v>4716</v>
      </c>
      <c r="W389" s="1180" t="s">
        <v>5140</v>
      </c>
      <c r="X389" s="1180" t="s">
        <v>5141</v>
      </c>
      <c r="Y389" s="1180" t="s">
        <v>5349</v>
      </c>
      <c r="Z389" s="1180" t="s">
        <v>6044</v>
      </c>
      <c r="AA389" s="1180" t="s">
        <v>5108</v>
      </c>
      <c r="AB389" s="1180" t="s">
        <v>625</v>
      </c>
      <c r="AC389" s="1182" t="s">
        <v>625</v>
      </c>
      <c r="AD389" s="1182" t="s">
        <v>625</v>
      </c>
      <c r="AE389" s="1181">
        <v>150000</v>
      </c>
      <c r="AF389" s="1181">
        <v>15000</v>
      </c>
      <c r="AG389" s="1180" t="s">
        <v>6049</v>
      </c>
      <c r="AH389" s="1183" t="s">
        <v>4957</v>
      </c>
      <c r="AI389" s="1171" t="s">
        <v>6022</v>
      </c>
      <c r="AJ389" s="1171" t="s">
        <v>6050</v>
      </c>
    </row>
    <row r="390" spans="1:36" s="296" customFormat="1">
      <c r="A390" s="1180" t="s">
        <v>6044</v>
      </c>
      <c r="B390" s="1180" t="s">
        <v>6051</v>
      </c>
      <c r="C390" s="1180" t="s">
        <v>6046</v>
      </c>
      <c r="D390" s="1180" t="s">
        <v>6046</v>
      </c>
      <c r="E390" s="1180" t="s">
        <v>5135</v>
      </c>
      <c r="F390" s="1180" t="s">
        <v>625</v>
      </c>
      <c r="G390" s="1180" t="s">
        <v>5136</v>
      </c>
      <c r="H390" s="1180" t="s">
        <v>5137</v>
      </c>
      <c r="I390" s="1180" t="s">
        <v>5138</v>
      </c>
      <c r="J390" s="1180" t="s">
        <v>4707</v>
      </c>
      <c r="K390" s="1180" t="s">
        <v>625</v>
      </c>
      <c r="L390" s="1180" t="s">
        <v>4797</v>
      </c>
      <c r="M390" s="1180" t="s">
        <v>5321</v>
      </c>
      <c r="N390" s="1180" t="s">
        <v>4757</v>
      </c>
      <c r="O390" s="1181">
        <v>-165000</v>
      </c>
      <c r="P390" s="1181">
        <v>-150000</v>
      </c>
      <c r="Q390" s="1181">
        <v>-15000</v>
      </c>
      <c r="R390" s="1180" t="s">
        <v>4735</v>
      </c>
      <c r="S390" s="1180" t="s">
        <v>4736</v>
      </c>
      <c r="T390" s="1180" t="s">
        <v>4729</v>
      </c>
      <c r="U390" s="1180" t="s">
        <v>6048</v>
      </c>
      <c r="V390" s="1180" t="s">
        <v>4716</v>
      </c>
      <c r="W390" s="1180" t="s">
        <v>5140</v>
      </c>
      <c r="X390" s="1180" t="s">
        <v>5141</v>
      </c>
      <c r="Y390" s="1180" t="s">
        <v>5349</v>
      </c>
      <c r="Z390" s="1180" t="s">
        <v>6044</v>
      </c>
      <c r="AA390" s="1180" t="s">
        <v>5108</v>
      </c>
      <c r="AB390" s="1180" t="s">
        <v>625</v>
      </c>
      <c r="AC390" s="1182" t="s">
        <v>625</v>
      </c>
      <c r="AD390" s="1182" t="s">
        <v>625</v>
      </c>
      <c r="AE390" s="1181">
        <v>-150000</v>
      </c>
      <c r="AF390" s="1181">
        <v>-15000</v>
      </c>
      <c r="AG390" s="1180" t="s">
        <v>6049</v>
      </c>
      <c r="AH390" s="1183" t="s">
        <v>4957</v>
      </c>
      <c r="AI390" s="1171" t="s">
        <v>6022</v>
      </c>
      <c r="AJ390" s="1171" t="s">
        <v>6050</v>
      </c>
    </row>
    <row r="391" spans="1:36" s="296" customFormat="1">
      <c r="A391" s="1180" t="s">
        <v>6044</v>
      </c>
      <c r="B391" s="1180" t="s">
        <v>6052</v>
      </c>
      <c r="C391" s="1180" t="s">
        <v>6044</v>
      </c>
      <c r="D391" s="1180" t="s">
        <v>6044</v>
      </c>
      <c r="E391" s="1180" t="s">
        <v>5135</v>
      </c>
      <c r="F391" s="1180" t="s">
        <v>625</v>
      </c>
      <c r="G391" s="1180" t="s">
        <v>5136</v>
      </c>
      <c r="H391" s="1180" t="s">
        <v>5137</v>
      </c>
      <c r="I391" s="1180" t="s">
        <v>5138</v>
      </c>
      <c r="J391" s="1180" t="s">
        <v>4707</v>
      </c>
      <c r="K391" s="1180" t="s">
        <v>625</v>
      </c>
      <c r="L391" s="1180" t="s">
        <v>4797</v>
      </c>
      <c r="M391" s="1180" t="s">
        <v>5321</v>
      </c>
      <c r="N391" s="1180" t="s">
        <v>4757</v>
      </c>
      <c r="O391" s="1181">
        <v>165000</v>
      </c>
      <c r="P391" s="1181">
        <v>150000</v>
      </c>
      <c r="Q391" s="1181">
        <v>15000</v>
      </c>
      <c r="R391" s="1180" t="s">
        <v>78</v>
      </c>
      <c r="S391" s="1180" t="s">
        <v>4713</v>
      </c>
      <c r="T391" s="1180" t="s">
        <v>4729</v>
      </c>
      <c r="U391" s="1180" t="s">
        <v>625</v>
      </c>
      <c r="V391" s="1180" t="s">
        <v>4716</v>
      </c>
      <c r="W391" s="1180" t="s">
        <v>5140</v>
      </c>
      <c r="X391" s="1180" t="s">
        <v>5141</v>
      </c>
      <c r="Y391" s="1180" t="s">
        <v>5349</v>
      </c>
      <c r="Z391" s="1180" t="s">
        <v>6044</v>
      </c>
      <c r="AA391" s="1180" t="s">
        <v>5108</v>
      </c>
      <c r="AB391" s="1180" t="s">
        <v>625</v>
      </c>
      <c r="AC391" s="1182" t="s">
        <v>625</v>
      </c>
      <c r="AD391" s="1182" t="s">
        <v>625</v>
      </c>
      <c r="AE391" s="1181">
        <v>150000</v>
      </c>
      <c r="AF391" s="1181">
        <v>15000</v>
      </c>
      <c r="AG391" s="1180" t="s">
        <v>6049</v>
      </c>
      <c r="AH391" s="1183" t="s">
        <v>4957</v>
      </c>
      <c r="AI391" s="1171" t="s">
        <v>6022</v>
      </c>
      <c r="AJ391" s="1171" t="s">
        <v>6050</v>
      </c>
    </row>
    <row r="392" spans="1:36" s="296" customFormat="1">
      <c r="A392" s="1180" t="s">
        <v>6053</v>
      </c>
      <c r="B392" s="1180" t="s">
        <v>6054</v>
      </c>
      <c r="C392" s="1180" t="s">
        <v>4630</v>
      </c>
      <c r="D392" s="1180" t="s">
        <v>6055</v>
      </c>
      <c r="E392" s="1180" t="s">
        <v>5609</v>
      </c>
      <c r="F392" s="1180" t="s">
        <v>625</v>
      </c>
      <c r="G392" s="1180" t="s">
        <v>3201</v>
      </c>
      <c r="H392" s="1180" t="s">
        <v>5610</v>
      </c>
      <c r="I392" s="1180" t="s">
        <v>5611</v>
      </c>
      <c r="J392" s="1180" t="s">
        <v>4707</v>
      </c>
      <c r="K392" s="1180" t="s">
        <v>625</v>
      </c>
      <c r="L392" s="1180" t="s">
        <v>2869</v>
      </c>
      <c r="M392" s="1180" t="s">
        <v>5321</v>
      </c>
      <c r="N392" s="1180" t="s">
        <v>4808</v>
      </c>
      <c r="O392" s="1181">
        <v>715000</v>
      </c>
      <c r="P392" s="1181">
        <v>650000</v>
      </c>
      <c r="Q392" s="1181">
        <v>65000</v>
      </c>
      <c r="R392" s="1180" t="s">
        <v>78</v>
      </c>
      <c r="S392" s="1180" t="s">
        <v>4713</v>
      </c>
      <c r="T392" s="1180" t="s">
        <v>4777</v>
      </c>
      <c r="U392" s="1180" t="s">
        <v>625</v>
      </c>
      <c r="V392" s="1180" t="s">
        <v>4716</v>
      </c>
      <c r="W392" s="1180" t="s">
        <v>5806</v>
      </c>
      <c r="X392" s="1180" t="s">
        <v>5119</v>
      </c>
      <c r="Y392" s="1180" t="s">
        <v>625</v>
      </c>
      <c r="Z392" s="1180" t="s">
        <v>6053</v>
      </c>
      <c r="AA392" s="1180" t="s">
        <v>5709</v>
      </c>
      <c r="AB392" s="1180" t="s">
        <v>625</v>
      </c>
      <c r="AC392" s="1182" t="s">
        <v>4769</v>
      </c>
      <c r="AD392" s="1182" t="s">
        <v>4769</v>
      </c>
      <c r="AE392" s="1181">
        <v>650000</v>
      </c>
      <c r="AF392" s="1181">
        <v>65000</v>
      </c>
      <c r="AG392" s="1180" t="s">
        <v>625</v>
      </c>
      <c r="AH392" s="1171" t="s">
        <v>5933</v>
      </c>
      <c r="AI392" s="1171" t="s">
        <v>6022</v>
      </c>
      <c r="AJ392" s="1122" t="s">
        <v>6036</v>
      </c>
    </row>
    <row r="393" spans="1:36" s="614" customFormat="1" ht="18.75" customHeight="1">
      <c r="A393" s="1117" t="s">
        <v>6056</v>
      </c>
      <c r="B393" s="1117" t="s">
        <v>6057</v>
      </c>
      <c r="C393" s="1117" t="s">
        <v>6058</v>
      </c>
      <c r="D393" s="1117" t="s">
        <v>6059</v>
      </c>
      <c r="E393" s="1117" t="s">
        <v>5064</v>
      </c>
      <c r="F393" s="1117" t="s">
        <v>625</v>
      </c>
      <c r="G393" s="1117" t="s">
        <v>139</v>
      </c>
      <c r="H393" s="1117" t="s">
        <v>5065</v>
      </c>
      <c r="I393" s="1117" t="s">
        <v>5066</v>
      </c>
      <c r="J393" s="1117" t="s">
        <v>4707</v>
      </c>
      <c r="K393" s="1117" t="s">
        <v>625</v>
      </c>
      <c r="L393" s="1117" t="s">
        <v>6060</v>
      </c>
      <c r="M393" s="1117" t="s">
        <v>5321</v>
      </c>
      <c r="N393" s="1117" t="s">
        <v>4953</v>
      </c>
      <c r="O393" s="1120">
        <v>1265000</v>
      </c>
      <c r="P393" s="1120">
        <v>1150000</v>
      </c>
      <c r="Q393" s="1120">
        <v>115000</v>
      </c>
      <c r="R393" s="1117" t="s">
        <v>78</v>
      </c>
      <c r="S393" s="1117" t="s">
        <v>4713</v>
      </c>
      <c r="T393" s="1117" t="s">
        <v>4777</v>
      </c>
      <c r="U393" s="1117" t="s">
        <v>625</v>
      </c>
      <c r="V393" s="1117" t="s">
        <v>4716</v>
      </c>
      <c r="W393" s="1117" t="s">
        <v>5068</v>
      </c>
      <c r="X393" s="1117" t="s">
        <v>5069</v>
      </c>
      <c r="Y393" s="1117" t="s">
        <v>625</v>
      </c>
      <c r="Z393" s="1117" t="s">
        <v>6056</v>
      </c>
      <c r="AA393" s="1122" t="s">
        <v>140</v>
      </c>
      <c r="AB393" s="1117" t="s">
        <v>625</v>
      </c>
      <c r="AC393" s="1119" t="s">
        <v>625</v>
      </c>
      <c r="AD393" s="1119" t="s">
        <v>625</v>
      </c>
      <c r="AE393" s="1120">
        <v>1150000</v>
      </c>
      <c r="AF393" s="1120">
        <v>115000</v>
      </c>
      <c r="AG393" s="1117" t="s">
        <v>625</v>
      </c>
      <c r="AH393" s="1122" t="s">
        <v>5933</v>
      </c>
      <c r="AI393" s="1122" t="s">
        <v>6061</v>
      </c>
      <c r="AJ393" s="1122"/>
    </row>
    <row r="394" spans="1:36" s="614" customFormat="1" ht="18.75" customHeight="1">
      <c r="A394" s="1117" t="s">
        <v>6062</v>
      </c>
      <c r="B394" s="1117" t="s">
        <v>6063</v>
      </c>
      <c r="C394" s="1117" t="s">
        <v>6062</v>
      </c>
      <c r="D394" s="1117" t="s">
        <v>6062</v>
      </c>
      <c r="E394" s="1117" t="s">
        <v>5113</v>
      </c>
      <c r="F394" s="1117" t="s">
        <v>625</v>
      </c>
      <c r="G394" s="1117" t="s">
        <v>5114</v>
      </c>
      <c r="H394" s="1117" t="s">
        <v>5181</v>
      </c>
      <c r="I394" s="1117" t="s">
        <v>5116</v>
      </c>
      <c r="J394" s="1117" t="s">
        <v>4707</v>
      </c>
      <c r="K394" s="1117" t="s">
        <v>625</v>
      </c>
      <c r="L394" s="1117" t="s">
        <v>1058</v>
      </c>
      <c r="M394" s="1117" t="s">
        <v>5321</v>
      </c>
      <c r="N394" s="1117" t="s">
        <v>5117</v>
      </c>
      <c r="O394" s="1120">
        <v>4400</v>
      </c>
      <c r="P394" s="1120">
        <v>4000</v>
      </c>
      <c r="Q394" s="1120">
        <v>400</v>
      </c>
      <c r="R394" s="1117" t="s">
        <v>78</v>
      </c>
      <c r="S394" s="1117" t="s">
        <v>4713</v>
      </c>
      <c r="T394" s="1117" t="s">
        <v>4777</v>
      </c>
      <c r="U394" s="1117" t="s">
        <v>625</v>
      </c>
      <c r="V394" s="1117" t="s">
        <v>4778</v>
      </c>
      <c r="W394" s="1117" t="s">
        <v>5118</v>
      </c>
      <c r="X394" s="1117" t="s">
        <v>5119</v>
      </c>
      <c r="Y394" s="1117" t="s">
        <v>625</v>
      </c>
      <c r="Z394" s="1117" t="s">
        <v>6062</v>
      </c>
      <c r="AA394" s="1122" t="s">
        <v>5120</v>
      </c>
      <c r="AB394" s="1117" t="s">
        <v>5121</v>
      </c>
      <c r="AC394" s="1119" t="s">
        <v>1082</v>
      </c>
      <c r="AD394" s="1119" t="s">
        <v>5122</v>
      </c>
      <c r="AE394" s="1120">
        <v>4000</v>
      </c>
      <c r="AF394" s="1120">
        <v>400</v>
      </c>
      <c r="AG394" s="1117" t="s">
        <v>625</v>
      </c>
      <c r="AH394" s="1122" t="s">
        <v>5933</v>
      </c>
      <c r="AI394" s="1122" t="s">
        <v>6061</v>
      </c>
      <c r="AJ394" s="1122"/>
    </row>
    <row r="395" spans="1:36" s="614" customFormat="1" ht="18.75" customHeight="1">
      <c r="A395" s="1117" t="s">
        <v>4631</v>
      </c>
      <c r="B395" s="1117" t="s">
        <v>6064</v>
      </c>
      <c r="C395" s="1117" t="s">
        <v>4631</v>
      </c>
      <c r="D395" s="1117" t="s">
        <v>6065</v>
      </c>
      <c r="E395" s="1117" t="s">
        <v>5609</v>
      </c>
      <c r="F395" s="1117" t="s">
        <v>625</v>
      </c>
      <c r="G395" s="1117" t="s">
        <v>3201</v>
      </c>
      <c r="H395" s="1117" t="s">
        <v>5610</v>
      </c>
      <c r="I395" s="1117" t="s">
        <v>5611</v>
      </c>
      <c r="J395" s="1117" t="s">
        <v>4707</v>
      </c>
      <c r="K395" s="1117" t="s">
        <v>625</v>
      </c>
      <c r="L395" s="1117" t="s">
        <v>2869</v>
      </c>
      <c r="M395" s="1117" t="s">
        <v>5321</v>
      </c>
      <c r="N395" s="1117" t="s">
        <v>4808</v>
      </c>
      <c r="O395" s="1120">
        <v>1540000</v>
      </c>
      <c r="P395" s="1120">
        <v>1400000</v>
      </c>
      <c r="Q395" s="1120">
        <v>140000</v>
      </c>
      <c r="R395" s="1117" t="s">
        <v>78</v>
      </c>
      <c r="S395" s="1117" t="s">
        <v>4713</v>
      </c>
      <c r="T395" s="1117" t="s">
        <v>4777</v>
      </c>
      <c r="U395" s="1117" t="s">
        <v>625</v>
      </c>
      <c r="V395" s="1117" t="s">
        <v>4716</v>
      </c>
      <c r="W395" s="1117" t="s">
        <v>5806</v>
      </c>
      <c r="X395" s="1117" t="s">
        <v>5119</v>
      </c>
      <c r="Y395" s="1117" t="s">
        <v>625</v>
      </c>
      <c r="Z395" s="1117" t="s">
        <v>4631</v>
      </c>
      <c r="AA395" s="1122" t="s">
        <v>5709</v>
      </c>
      <c r="AB395" s="1117" t="s">
        <v>625</v>
      </c>
      <c r="AC395" s="1119" t="s">
        <v>4769</v>
      </c>
      <c r="AD395" s="1119" t="s">
        <v>4769</v>
      </c>
      <c r="AE395" s="1120">
        <v>1400000</v>
      </c>
      <c r="AF395" s="1120">
        <v>140000</v>
      </c>
      <c r="AG395" s="1117" t="s">
        <v>625</v>
      </c>
      <c r="AH395" s="1122" t="s">
        <v>5933</v>
      </c>
      <c r="AI395" s="1122" t="s">
        <v>6061</v>
      </c>
      <c r="AJ395" s="1122" t="s">
        <v>6036</v>
      </c>
    </row>
    <row r="396" spans="1:36" s="614" customFormat="1" ht="18.75" customHeight="1">
      <c r="A396" s="1117" t="s">
        <v>6056</v>
      </c>
      <c r="B396" s="1117" t="s">
        <v>6066</v>
      </c>
      <c r="C396" s="1117" t="s">
        <v>6058</v>
      </c>
      <c r="D396" s="1117" t="s">
        <v>6059</v>
      </c>
      <c r="E396" s="1117" t="s">
        <v>5064</v>
      </c>
      <c r="F396" s="1117" t="s">
        <v>625</v>
      </c>
      <c r="G396" s="1117" t="s">
        <v>139</v>
      </c>
      <c r="H396" s="1117" t="s">
        <v>5065</v>
      </c>
      <c r="I396" s="1117" t="s">
        <v>5066</v>
      </c>
      <c r="J396" s="1117" t="s">
        <v>4707</v>
      </c>
      <c r="K396" s="1117" t="s">
        <v>625</v>
      </c>
      <c r="L396" s="1117" t="s">
        <v>6060</v>
      </c>
      <c r="M396" s="1117" t="s">
        <v>5321</v>
      </c>
      <c r="N396" s="1117" t="s">
        <v>4953</v>
      </c>
      <c r="O396" s="1120">
        <v>180000</v>
      </c>
      <c r="P396" s="1120">
        <v>180000</v>
      </c>
      <c r="Q396" s="1120"/>
      <c r="R396" s="1117" t="s">
        <v>5494</v>
      </c>
      <c r="S396" s="1117" t="s">
        <v>4713</v>
      </c>
      <c r="T396" s="1117" t="s">
        <v>4777</v>
      </c>
      <c r="U396" s="1117" t="s">
        <v>625</v>
      </c>
      <c r="V396" s="1117" t="s">
        <v>4716</v>
      </c>
      <c r="W396" s="1117" t="s">
        <v>5068</v>
      </c>
      <c r="X396" s="1117" t="s">
        <v>5069</v>
      </c>
      <c r="Y396" s="1117" t="s">
        <v>625</v>
      </c>
      <c r="Z396" s="1117" t="s">
        <v>6056</v>
      </c>
      <c r="AA396" s="1122" t="s">
        <v>6067</v>
      </c>
      <c r="AB396" s="1117" t="s">
        <v>625</v>
      </c>
      <c r="AC396" s="1119" t="s">
        <v>625</v>
      </c>
      <c r="AD396" s="1119" t="s">
        <v>625</v>
      </c>
      <c r="AE396" s="1120">
        <v>180000</v>
      </c>
      <c r="AF396" s="1120" t="s">
        <v>625</v>
      </c>
      <c r="AG396" s="1117"/>
      <c r="AH396" s="1122" t="s">
        <v>4012</v>
      </c>
      <c r="AI396" s="1122" t="s">
        <v>6061</v>
      </c>
      <c r="AJ396" s="1122"/>
    </row>
    <row r="397" spans="1:36">
      <c r="A397" s="1117" t="s">
        <v>4630</v>
      </c>
      <c r="B397" s="1117" t="s">
        <v>6068</v>
      </c>
      <c r="C397" s="1117" t="s">
        <v>6069</v>
      </c>
      <c r="D397" s="1120" t="s">
        <v>6069</v>
      </c>
      <c r="E397" s="1117" t="s">
        <v>5318</v>
      </c>
      <c r="F397" s="1120" t="s">
        <v>625</v>
      </c>
      <c r="G397" s="1122" t="s">
        <v>2894</v>
      </c>
      <c r="H397" s="1122" t="s">
        <v>6070</v>
      </c>
      <c r="I397" s="1122" t="s">
        <v>6071</v>
      </c>
      <c r="J397" s="1122" t="s">
        <v>4707</v>
      </c>
      <c r="K397" s="614" t="s">
        <v>625</v>
      </c>
      <c r="L397" s="614" t="s">
        <v>1058</v>
      </c>
      <c r="M397" s="614" t="s">
        <v>5321</v>
      </c>
      <c r="N397" s="614" t="s">
        <v>4757</v>
      </c>
      <c r="O397" s="1120">
        <v>117281772</v>
      </c>
      <c r="P397" s="1120">
        <v>106619793</v>
      </c>
      <c r="Q397" s="1120">
        <v>10661979</v>
      </c>
      <c r="R397" s="614" t="s">
        <v>78</v>
      </c>
      <c r="S397" s="614" t="s">
        <v>4713</v>
      </c>
      <c r="T397" s="614" t="s">
        <v>4729</v>
      </c>
      <c r="U397" s="614" t="s">
        <v>625</v>
      </c>
      <c r="V397" s="614" t="s">
        <v>4716</v>
      </c>
      <c r="W397" s="614" t="s">
        <v>6072</v>
      </c>
      <c r="X397" s="614" t="s">
        <v>6073</v>
      </c>
      <c r="Y397" s="614" t="s">
        <v>625</v>
      </c>
      <c r="Z397" s="614" t="s">
        <v>4630</v>
      </c>
      <c r="AA397" s="1184" t="s">
        <v>6074</v>
      </c>
      <c r="AB397" s="614" t="s">
        <v>625</v>
      </c>
      <c r="AC397" s="614" t="s">
        <v>625</v>
      </c>
      <c r="AD397" s="614" t="s">
        <v>625</v>
      </c>
      <c r="AE397" s="614">
        <v>106619793</v>
      </c>
      <c r="AF397" s="614">
        <v>10661979</v>
      </c>
      <c r="AG397" s="614" t="s">
        <v>625</v>
      </c>
      <c r="AH397" s="1184" t="s">
        <v>5933</v>
      </c>
      <c r="AI397" s="1184" t="s">
        <v>6061</v>
      </c>
      <c r="AJ397" s="1184"/>
    </row>
    <row r="398" spans="1:36" s="614" customFormat="1" ht="18.75" customHeight="1">
      <c r="A398" s="1117" t="s">
        <v>6065</v>
      </c>
      <c r="B398" s="1117" t="s">
        <v>6075</v>
      </c>
      <c r="C398" s="1117" t="s">
        <v>6065</v>
      </c>
      <c r="D398" s="1117" t="s">
        <v>6065</v>
      </c>
      <c r="E398" s="1117" t="s">
        <v>5113</v>
      </c>
      <c r="F398" s="1117" t="s">
        <v>625</v>
      </c>
      <c r="G398" s="1117" t="s">
        <v>5114</v>
      </c>
      <c r="H398" s="1117" t="s">
        <v>5181</v>
      </c>
      <c r="I398" s="1117" t="s">
        <v>5116</v>
      </c>
      <c r="J398" s="1117" t="s">
        <v>4707</v>
      </c>
      <c r="K398" s="1117" t="s">
        <v>625</v>
      </c>
      <c r="L398" s="1117" t="s">
        <v>1058</v>
      </c>
      <c r="M398" s="1117" t="s">
        <v>5321</v>
      </c>
      <c r="N398" s="1117" t="s">
        <v>5117</v>
      </c>
      <c r="O398" s="1120">
        <v>4400</v>
      </c>
      <c r="P398" s="1120">
        <v>4000</v>
      </c>
      <c r="Q398" s="1120">
        <v>400</v>
      </c>
      <c r="R398" s="1117" t="s">
        <v>78</v>
      </c>
      <c r="S398" s="1117" t="s">
        <v>4713</v>
      </c>
      <c r="T398" s="1117" t="s">
        <v>4777</v>
      </c>
      <c r="U398" s="1117" t="s">
        <v>625</v>
      </c>
      <c r="V398" s="1117" t="s">
        <v>4778</v>
      </c>
      <c r="W398" s="1117" t="s">
        <v>5118</v>
      </c>
      <c r="X398" s="1117" t="s">
        <v>5349</v>
      </c>
      <c r="Y398" s="1117" t="s">
        <v>625</v>
      </c>
      <c r="Z398" s="1117" t="s">
        <v>6065</v>
      </c>
      <c r="AA398" s="1122" t="s">
        <v>5120</v>
      </c>
      <c r="AB398" s="1117" t="s">
        <v>5121</v>
      </c>
      <c r="AC398" s="1119" t="s">
        <v>1082</v>
      </c>
      <c r="AD398" s="1119" t="s">
        <v>5122</v>
      </c>
      <c r="AE398" s="1120">
        <v>4000</v>
      </c>
      <c r="AF398" s="1120">
        <v>400</v>
      </c>
      <c r="AG398" s="1117" t="s">
        <v>625</v>
      </c>
      <c r="AH398" s="1122" t="s">
        <v>5933</v>
      </c>
      <c r="AI398" s="1122" t="s">
        <v>6061</v>
      </c>
      <c r="AJ398" s="1122"/>
    </row>
    <row r="399" spans="1:36" s="614" customFormat="1" ht="18.75" customHeight="1">
      <c r="A399" s="1117" t="s">
        <v>6076</v>
      </c>
      <c r="B399" s="1117" t="s">
        <v>6077</v>
      </c>
      <c r="C399" s="1117" t="s">
        <v>4632</v>
      </c>
      <c r="D399" s="1117" t="s">
        <v>6078</v>
      </c>
      <c r="E399" s="1117" t="s">
        <v>5609</v>
      </c>
      <c r="F399" s="1117" t="s">
        <v>625</v>
      </c>
      <c r="G399" s="1117" t="s">
        <v>3201</v>
      </c>
      <c r="H399" s="1117" t="s">
        <v>5610</v>
      </c>
      <c r="I399" s="1117" t="s">
        <v>5611</v>
      </c>
      <c r="J399" s="1117" t="s">
        <v>4707</v>
      </c>
      <c r="K399" s="1117" t="s">
        <v>625</v>
      </c>
      <c r="L399" s="1117" t="s">
        <v>2869</v>
      </c>
      <c r="M399" s="1117" t="s">
        <v>5321</v>
      </c>
      <c r="N399" s="1117" t="s">
        <v>4808</v>
      </c>
      <c r="O399" s="1120">
        <v>715000</v>
      </c>
      <c r="P399" s="1120">
        <v>650000</v>
      </c>
      <c r="Q399" s="1120">
        <v>65000</v>
      </c>
      <c r="R399" s="1117" t="s">
        <v>78</v>
      </c>
      <c r="S399" s="1117" t="s">
        <v>4713</v>
      </c>
      <c r="T399" s="1117" t="s">
        <v>4777</v>
      </c>
      <c r="U399" s="1117" t="s">
        <v>625</v>
      </c>
      <c r="V399" s="1117" t="s">
        <v>4716</v>
      </c>
      <c r="W399" s="1117" t="s">
        <v>6079</v>
      </c>
      <c r="X399" s="1117" t="s">
        <v>5119</v>
      </c>
      <c r="Y399" s="1117" t="s">
        <v>625</v>
      </c>
      <c r="Z399" s="1117" t="s">
        <v>6076</v>
      </c>
      <c r="AA399" s="1122" t="s">
        <v>5709</v>
      </c>
      <c r="AB399" s="1117" t="s">
        <v>625</v>
      </c>
      <c r="AC399" s="1119" t="s">
        <v>4769</v>
      </c>
      <c r="AD399" s="1119" t="s">
        <v>4769</v>
      </c>
      <c r="AE399" s="1120">
        <v>650000</v>
      </c>
      <c r="AF399" s="1120">
        <v>65000</v>
      </c>
      <c r="AG399" s="1117" t="s">
        <v>625</v>
      </c>
      <c r="AH399" s="1122" t="s">
        <v>5933</v>
      </c>
      <c r="AI399" s="1122" t="s">
        <v>6061</v>
      </c>
      <c r="AJ399" s="1122" t="s">
        <v>6036</v>
      </c>
    </row>
    <row r="400" spans="1:36" s="614" customFormat="1" ht="18.75" customHeight="1">
      <c r="A400" s="1117" t="s">
        <v>4633</v>
      </c>
      <c r="B400" s="1117" t="s">
        <v>6080</v>
      </c>
      <c r="C400" s="1117" t="s">
        <v>6081</v>
      </c>
      <c r="D400" s="1117" t="s">
        <v>6082</v>
      </c>
      <c r="E400" s="1117" t="s">
        <v>5609</v>
      </c>
      <c r="F400" s="1117" t="s">
        <v>625</v>
      </c>
      <c r="G400" s="1117" t="s">
        <v>3201</v>
      </c>
      <c r="H400" s="1117" t="s">
        <v>5610</v>
      </c>
      <c r="I400" s="1117" t="s">
        <v>5611</v>
      </c>
      <c r="J400" s="1117" t="s">
        <v>4707</v>
      </c>
      <c r="K400" s="1117" t="s">
        <v>625</v>
      </c>
      <c r="L400" s="1117" t="s">
        <v>2869</v>
      </c>
      <c r="M400" s="1117" t="s">
        <v>5321</v>
      </c>
      <c r="N400" s="1117" t="s">
        <v>4808</v>
      </c>
      <c r="O400" s="1120">
        <v>715000</v>
      </c>
      <c r="P400" s="1120">
        <v>650000</v>
      </c>
      <c r="Q400" s="1120">
        <v>65000</v>
      </c>
      <c r="R400" s="1117" t="s">
        <v>78</v>
      </c>
      <c r="S400" s="1117" t="s">
        <v>4713</v>
      </c>
      <c r="T400" s="1117" t="s">
        <v>4777</v>
      </c>
      <c r="U400" s="1117" t="s">
        <v>625</v>
      </c>
      <c r="V400" s="1117" t="s">
        <v>4716</v>
      </c>
      <c r="W400" s="1117" t="s">
        <v>5806</v>
      </c>
      <c r="X400" s="1117" t="s">
        <v>5119</v>
      </c>
      <c r="Y400" s="1117" t="s">
        <v>625</v>
      </c>
      <c r="Z400" s="1117" t="s">
        <v>4633</v>
      </c>
      <c r="AA400" s="1122" t="s">
        <v>5709</v>
      </c>
      <c r="AB400" s="1117" t="s">
        <v>625</v>
      </c>
      <c r="AC400" s="1119" t="s">
        <v>4769</v>
      </c>
      <c r="AD400" s="1119" t="s">
        <v>4769</v>
      </c>
      <c r="AE400" s="1120">
        <v>650000</v>
      </c>
      <c r="AF400" s="1120">
        <v>65000</v>
      </c>
      <c r="AG400" s="1117" t="s">
        <v>625</v>
      </c>
      <c r="AH400" s="1122" t="s">
        <v>5933</v>
      </c>
      <c r="AI400" s="1122" t="s">
        <v>6061</v>
      </c>
      <c r="AJ400" s="1122" t="s">
        <v>6083</v>
      </c>
    </row>
    <row r="401" spans="1:36" s="614" customFormat="1" ht="18.75" customHeight="1">
      <c r="A401" s="1185" t="s">
        <v>6084</v>
      </c>
      <c r="B401" s="1185" t="s">
        <v>6085</v>
      </c>
      <c r="C401" s="1185" t="s">
        <v>6086</v>
      </c>
      <c r="D401" s="1185" t="s">
        <v>6086</v>
      </c>
      <c r="E401" s="1185" t="s">
        <v>5318</v>
      </c>
      <c r="F401" s="1185" t="s">
        <v>625</v>
      </c>
      <c r="G401" s="1185" t="s">
        <v>2894</v>
      </c>
      <c r="H401" s="1185" t="s">
        <v>5319</v>
      </c>
      <c r="I401" s="1185" t="s">
        <v>6087</v>
      </c>
      <c r="J401" s="1185" t="s">
        <v>4707</v>
      </c>
      <c r="K401" s="1185" t="s">
        <v>625</v>
      </c>
      <c r="L401" s="1185" t="s">
        <v>1058</v>
      </c>
      <c r="M401" s="1185" t="s">
        <v>5321</v>
      </c>
      <c r="N401" s="1185" t="s">
        <v>4757</v>
      </c>
      <c r="O401" s="1186">
        <v>98624962</v>
      </c>
      <c r="P401" s="1186">
        <v>89659056</v>
      </c>
      <c r="Q401" s="1186">
        <v>8965906</v>
      </c>
      <c r="R401" s="1185" t="s">
        <v>78</v>
      </c>
      <c r="S401" s="1185" t="s">
        <v>4713</v>
      </c>
      <c r="T401" s="1185" t="s">
        <v>4729</v>
      </c>
      <c r="U401" s="1185" t="s">
        <v>625</v>
      </c>
      <c r="V401" s="1185" t="s">
        <v>4716</v>
      </c>
      <c r="W401" s="1185" t="s">
        <v>6072</v>
      </c>
      <c r="X401" s="1185" t="s">
        <v>6073</v>
      </c>
      <c r="Y401" s="1185" t="s">
        <v>625</v>
      </c>
      <c r="Z401" s="1185" t="s">
        <v>6084</v>
      </c>
      <c r="AA401" s="1187" t="s">
        <v>6088</v>
      </c>
      <c r="AB401" s="1185" t="s">
        <v>625</v>
      </c>
      <c r="AC401" s="1188" t="s">
        <v>625</v>
      </c>
      <c r="AD401" s="1188" t="s">
        <v>625</v>
      </c>
      <c r="AE401" s="1186">
        <v>89659056</v>
      </c>
      <c r="AF401" s="1186">
        <v>8965906</v>
      </c>
      <c r="AG401" s="1185" t="s">
        <v>625</v>
      </c>
      <c r="AH401" s="1187" t="s">
        <v>5933</v>
      </c>
      <c r="AI401" s="1187" t="s">
        <v>6061</v>
      </c>
      <c r="AJ401" s="1187"/>
    </row>
    <row r="402" spans="1:36" s="614" customFormat="1" ht="18.75" customHeight="1">
      <c r="A402" s="1117" t="s">
        <v>4634</v>
      </c>
      <c r="B402" s="1117" t="s">
        <v>6089</v>
      </c>
      <c r="C402" s="1117" t="s">
        <v>4634</v>
      </c>
      <c r="D402" s="1117" t="s">
        <v>6090</v>
      </c>
      <c r="E402" s="1117" t="s">
        <v>5609</v>
      </c>
      <c r="F402" s="1117" t="s">
        <v>625</v>
      </c>
      <c r="G402" s="1117" t="s">
        <v>3201</v>
      </c>
      <c r="H402" s="1117" t="s">
        <v>5610</v>
      </c>
      <c r="I402" s="1117" t="s">
        <v>5611</v>
      </c>
      <c r="J402" s="1117" t="s">
        <v>4707</v>
      </c>
      <c r="K402" s="1117" t="s">
        <v>625</v>
      </c>
      <c r="L402" s="1117" t="s">
        <v>2869</v>
      </c>
      <c r="M402" s="1117" t="s">
        <v>5321</v>
      </c>
      <c r="N402" s="1117" t="s">
        <v>4808</v>
      </c>
      <c r="O402" s="1120">
        <v>495000</v>
      </c>
      <c r="P402" s="1120">
        <v>450000</v>
      </c>
      <c r="Q402" s="1120">
        <v>45000</v>
      </c>
      <c r="R402" s="1117" t="s">
        <v>78</v>
      </c>
      <c r="S402" s="1117" t="s">
        <v>4713</v>
      </c>
      <c r="T402" s="1117" t="s">
        <v>4777</v>
      </c>
      <c r="U402" s="1117" t="s">
        <v>625</v>
      </c>
      <c r="V402" s="1117" t="s">
        <v>4716</v>
      </c>
      <c r="W402" s="1117" t="s">
        <v>6091</v>
      </c>
      <c r="X402" s="1117" t="s">
        <v>5119</v>
      </c>
      <c r="Y402" s="1117" t="s">
        <v>625</v>
      </c>
      <c r="Z402" s="1117" t="s">
        <v>4634</v>
      </c>
      <c r="AA402" s="1122" t="s">
        <v>5709</v>
      </c>
      <c r="AB402" s="1117" t="s">
        <v>625</v>
      </c>
      <c r="AC402" s="1119" t="s">
        <v>4769</v>
      </c>
      <c r="AD402" s="1119" t="s">
        <v>4769</v>
      </c>
      <c r="AE402" s="1120">
        <v>450000</v>
      </c>
      <c r="AF402" s="1120">
        <v>45000</v>
      </c>
      <c r="AG402" s="1117" t="s">
        <v>625</v>
      </c>
      <c r="AH402" s="1122" t="s">
        <v>5933</v>
      </c>
      <c r="AI402" s="1122" t="s">
        <v>6061</v>
      </c>
      <c r="AJ402" s="1122" t="s">
        <v>6083</v>
      </c>
    </row>
    <row r="403" spans="1:36" s="614" customFormat="1" ht="18.75" customHeight="1">
      <c r="A403" s="1117" t="s">
        <v>6092</v>
      </c>
      <c r="B403" s="1117" t="s">
        <v>6093</v>
      </c>
      <c r="C403" s="1117" t="s">
        <v>6092</v>
      </c>
      <c r="D403" s="1117" t="s">
        <v>6092</v>
      </c>
      <c r="E403" s="1117" t="s">
        <v>6094</v>
      </c>
      <c r="F403" s="1117" t="s">
        <v>625</v>
      </c>
      <c r="G403" s="1117" t="s">
        <v>416</v>
      </c>
      <c r="H403" s="1117" t="s">
        <v>3399</v>
      </c>
      <c r="I403" s="1117" t="s">
        <v>6095</v>
      </c>
      <c r="J403" s="1117" t="s">
        <v>4707</v>
      </c>
      <c r="K403" s="1117" t="s">
        <v>625</v>
      </c>
      <c r="L403" s="1117" t="s">
        <v>1058</v>
      </c>
      <c r="M403" s="1117" t="s">
        <v>5321</v>
      </c>
      <c r="N403" s="1117" t="s">
        <v>625</v>
      </c>
      <c r="O403" s="1120">
        <v>1188000</v>
      </c>
      <c r="P403" s="1120">
        <v>1080000</v>
      </c>
      <c r="Q403" s="1120">
        <v>108000</v>
      </c>
      <c r="R403" s="1117" t="s">
        <v>78</v>
      </c>
      <c r="S403" s="1117" t="s">
        <v>4713</v>
      </c>
      <c r="T403" s="1117" t="s">
        <v>4729</v>
      </c>
      <c r="U403" s="1117" t="s">
        <v>625</v>
      </c>
      <c r="V403" s="1117" t="s">
        <v>4716</v>
      </c>
      <c r="W403" s="1117" t="s">
        <v>6096</v>
      </c>
      <c r="X403" s="1117" t="s">
        <v>6097</v>
      </c>
      <c r="Y403" s="1117" t="s">
        <v>625</v>
      </c>
      <c r="Z403" s="1117" t="s">
        <v>6092</v>
      </c>
      <c r="AA403" s="1122" t="s">
        <v>6098</v>
      </c>
      <c r="AB403" s="1117" t="s">
        <v>625</v>
      </c>
      <c r="AC403" s="1119" t="s">
        <v>625</v>
      </c>
      <c r="AD403" s="1119" t="s">
        <v>625</v>
      </c>
      <c r="AE403" s="1120">
        <v>1080000</v>
      </c>
      <c r="AF403" s="1120">
        <v>108000</v>
      </c>
      <c r="AG403" s="1117" t="s">
        <v>6099</v>
      </c>
      <c r="AH403" s="1122" t="s">
        <v>5933</v>
      </c>
      <c r="AI403" s="1122" t="s">
        <v>6061</v>
      </c>
      <c r="AJ403" s="1122"/>
    </row>
    <row r="404" spans="1:36" s="614" customFormat="1" ht="18.75" customHeight="1">
      <c r="A404" s="1117" t="s">
        <v>6100</v>
      </c>
      <c r="B404" s="1117" t="s">
        <v>6101</v>
      </c>
      <c r="C404" s="1117" t="s">
        <v>6100</v>
      </c>
      <c r="D404" s="1117" t="s">
        <v>6100</v>
      </c>
      <c r="E404" s="1117" t="s">
        <v>6102</v>
      </c>
      <c r="F404" s="1117" t="s">
        <v>625</v>
      </c>
      <c r="G404" s="1117" t="s">
        <v>414</v>
      </c>
      <c r="H404" s="1117" t="s">
        <v>6103</v>
      </c>
      <c r="I404" s="1117" t="s">
        <v>6104</v>
      </c>
      <c r="J404" s="1117" t="s">
        <v>4707</v>
      </c>
      <c r="K404" s="1117" t="s">
        <v>625</v>
      </c>
      <c r="L404" s="1117" t="s">
        <v>1058</v>
      </c>
      <c r="M404" s="1117" t="s">
        <v>5321</v>
      </c>
      <c r="N404" s="1117" t="s">
        <v>5106</v>
      </c>
      <c r="O404" s="1120">
        <v>2200000</v>
      </c>
      <c r="P404" s="1120">
        <v>2000000</v>
      </c>
      <c r="Q404" s="1120">
        <v>200000</v>
      </c>
      <c r="R404" s="1117" t="s">
        <v>78</v>
      </c>
      <c r="S404" s="1117" t="s">
        <v>4713</v>
      </c>
      <c r="T404" s="1117" t="s">
        <v>4729</v>
      </c>
      <c r="U404" s="1117" t="s">
        <v>6105</v>
      </c>
      <c r="V404" s="1117" t="s">
        <v>4716</v>
      </c>
      <c r="W404" s="1117" t="s">
        <v>6106</v>
      </c>
      <c r="X404" s="1117" t="s">
        <v>5141</v>
      </c>
      <c r="Y404" s="1117" t="s">
        <v>625</v>
      </c>
      <c r="Z404" s="1117" t="s">
        <v>6100</v>
      </c>
      <c r="AA404" s="1122" t="s">
        <v>6107</v>
      </c>
      <c r="AB404" s="1117" t="s">
        <v>625</v>
      </c>
      <c r="AC404" s="1119" t="s">
        <v>625</v>
      </c>
      <c r="AD404" s="1119" t="s">
        <v>625</v>
      </c>
      <c r="AE404" s="1120">
        <v>2000000</v>
      </c>
      <c r="AF404" s="1120">
        <v>200000</v>
      </c>
      <c r="AG404" s="1117" t="s">
        <v>625</v>
      </c>
      <c r="AH404" s="1122" t="s">
        <v>5933</v>
      </c>
      <c r="AI404" s="1122" t="s">
        <v>6061</v>
      </c>
      <c r="AJ404" s="1122" t="s">
        <v>6108</v>
      </c>
    </row>
    <row r="405" spans="1:36" s="614" customFormat="1" ht="18.75" customHeight="1">
      <c r="A405" s="1117" t="s">
        <v>6109</v>
      </c>
      <c r="B405" s="1117" t="s">
        <v>6110</v>
      </c>
      <c r="C405" s="1117" t="s">
        <v>6111</v>
      </c>
      <c r="D405" s="1117" t="s">
        <v>6111</v>
      </c>
      <c r="E405" s="1117" t="s">
        <v>6112</v>
      </c>
      <c r="F405" s="1117" t="s">
        <v>625</v>
      </c>
      <c r="G405" s="1117" t="s">
        <v>410</v>
      </c>
      <c r="H405" s="1117" t="s">
        <v>6113</v>
      </c>
      <c r="I405" s="1117" t="s">
        <v>6114</v>
      </c>
      <c r="J405" s="1117" t="s">
        <v>4707</v>
      </c>
      <c r="K405" s="1117" t="s">
        <v>625</v>
      </c>
      <c r="L405" s="1117" t="s">
        <v>1058</v>
      </c>
      <c r="M405" s="1117" t="s">
        <v>6115</v>
      </c>
      <c r="N405" s="1117" t="s">
        <v>625</v>
      </c>
      <c r="O405" s="1120">
        <v>13200000</v>
      </c>
      <c r="P405" s="1120">
        <v>12000000</v>
      </c>
      <c r="Q405" s="1120">
        <v>1200000</v>
      </c>
      <c r="R405" s="1117" t="s">
        <v>78</v>
      </c>
      <c r="S405" s="1117" t="s">
        <v>4713</v>
      </c>
      <c r="T405" s="1117" t="s">
        <v>4729</v>
      </c>
      <c r="U405" s="1117" t="s">
        <v>625</v>
      </c>
      <c r="V405" s="1117" t="s">
        <v>4778</v>
      </c>
      <c r="W405" s="1117" t="s">
        <v>6116</v>
      </c>
      <c r="X405" s="1117" t="s">
        <v>6117</v>
      </c>
      <c r="Y405" s="1117" t="s">
        <v>5786</v>
      </c>
      <c r="Z405" s="1117" t="s">
        <v>6109</v>
      </c>
      <c r="AA405" s="1122" t="s">
        <v>3759</v>
      </c>
      <c r="AB405" s="1117" t="s">
        <v>625</v>
      </c>
      <c r="AC405" s="1119" t="s">
        <v>625</v>
      </c>
      <c r="AD405" s="1119" t="s">
        <v>625</v>
      </c>
      <c r="AE405" s="1120">
        <v>12000000</v>
      </c>
      <c r="AF405" s="1120">
        <v>1200000</v>
      </c>
      <c r="AG405" s="1117" t="s">
        <v>6118</v>
      </c>
      <c r="AH405" s="1122" t="s">
        <v>5933</v>
      </c>
      <c r="AI405" s="1122" t="s">
        <v>6061</v>
      </c>
      <c r="AJ405" s="1122" t="s">
        <v>6119</v>
      </c>
    </row>
    <row r="406" spans="1:36" s="614" customFormat="1" ht="18.75" customHeight="1">
      <c r="A406" s="1117" t="s">
        <v>6120</v>
      </c>
      <c r="B406" s="1117" t="s">
        <v>6121</v>
      </c>
      <c r="C406" s="1117" t="s">
        <v>6120</v>
      </c>
      <c r="D406" s="1117" t="s">
        <v>6111</v>
      </c>
      <c r="E406" s="1117" t="s">
        <v>5609</v>
      </c>
      <c r="F406" s="1117" t="s">
        <v>625</v>
      </c>
      <c r="G406" s="1117" t="s">
        <v>3201</v>
      </c>
      <c r="H406" s="1117" t="s">
        <v>5610</v>
      </c>
      <c r="I406" s="1117" t="s">
        <v>5611</v>
      </c>
      <c r="J406" s="1117" t="s">
        <v>4707</v>
      </c>
      <c r="K406" s="1117" t="s">
        <v>625</v>
      </c>
      <c r="L406" s="1117" t="s">
        <v>2869</v>
      </c>
      <c r="M406" s="1117" t="s">
        <v>5321</v>
      </c>
      <c r="N406" s="1117" t="s">
        <v>4808</v>
      </c>
      <c r="O406" s="1120">
        <v>715000</v>
      </c>
      <c r="P406" s="1120">
        <v>650000</v>
      </c>
      <c r="Q406" s="1120">
        <v>65000</v>
      </c>
      <c r="R406" s="1117" t="s">
        <v>78</v>
      </c>
      <c r="S406" s="1117" t="s">
        <v>4713</v>
      </c>
      <c r="T406" s="1117" t="s">
        <v>4777</v>
      </c>
      <c r="U406" s="1117" t="s">
        <v>625</v>
      </c>
      <c r="V406" s="1117" t="s">
        <v>4716</v>
      </c>
      <c r="W406" s="1117" t="s">
        <v>5708</v>
      </c>
      <c r="X406" s="1117" t="s">
        <v>5119</v>
      </c>
      <c r="Y406" s="1117" t="s">
        <v>625</v>
      </c>
      <c r="Z406" s="1117" t="s">
        <v>6120</v>
      </c>
      <c r="AA406" s="1122" t="s">
        <v>5709</v>
      </c>
      <c r="AB406" s="1117" t="s">
        <v>625</v>
      </c>
      <c r="AC406" s="1119" t="s">
        <v>4769</v>
      </c>
      <c r="AD406" s="1119" t="s">
        <v>4769</v>
      </c>
      <c r="AE406" s="1120">
        <v>650000</v>
      </c>
      <c r="AF406" s="1120">
        <v>65000</v>
      </c>
      <c r="AG406" s="1117" t="s">
        <v>625</v>
      </c>
      <c r="AH406" s="1122" t="s">
        <v>5933</v>
      </c>
      <c r="AI406" s="1122" t="s">
        <v>6061</v>
      </c>
      <c r="AJ406" s="1122"/>
    </row>
    <row r="407" spans="1:36" s="614" customFormat="1" ht="18.75" customHeight="1">
      <c r="A407" s="1117" t="s">
        <v>6122</v>
      </c>
      <c r="B407" s="1117" t="s">
        <v>6123</v>
      </c>
      <c r="C407" s="1117" t="s">
        <v>6122</v>
      </c>
      <c r="D407" s="1117" t="s">
        <v>6124</v>
      </c>
      <c r="E407" s="1117" t="s">
        <v>5888</v>
      </c>
      <c r="F407" s="1117" t="s">
        <v>625</v>
      </c>
      <c r="G407" s="1117" t="s">
        <v>5889</v>
      </c>
      <c r="H407" s="1117" t="s">
        <v>5890</v>
      </c>
      <c r="I407" s="1117" t="s">
        <v>5891</v>
      </c>
      <c r="J407" s="1117" t="s">
        <v>4707</v>
      </c>
      <c r="K407" s="1117" t="s">
        <v>625</v>
      </c>
      <c r="L407" s="1117" t="s">
        <v>1058</v>
      </c>
      <c r="M407" s="1117" t="s">
        <v>5321</v>
      </c>
      <c r="N407" s="1117" t="s">
        <v>4757</v>
      </c>
      <c r="O407" s="1120">
        <v>3850000</v>
      </c>
      <c r="P407" s="1120">
        <v>3500000</v>
      </c>
      <c r="Q407" s="1120">
        <v>350000</v>
      </c>
      <c r="R407" s="1117" t="s">
        <v>78</v>
      </c>
      <c r="S407" s="1117" t="s">
        <v>4713</v>
      </c>
      <c r="T407" s="1117" t="s">
        <v>4777</v>
      </c>
      <c r="U407" s="1117" t="s">
        <v>625</v>
      </c>
      <c r="V407" s="1117" t="s">
        <v>4716</v>
      </c>
      <c r="W407" s="1117" t="s">
        <v>5892</v>
      </c>
      <c r="X407" s="1117" t="s">
        <v>5141</v>
      </c>
      <c r="Y407" s="1117" t="s">
        <v>625</v>
      </c>
      <c r="Z407" s="1117" t="s">
        <v>6122</v>
      </c>
      <c r="AA407" s="1122" t="s">
        <v>5894</v>
      </c>
      <c r="AB407" s="1117" t="s">
        <v>625</v>
      </c>
      <c r="AC407" s="1119" t="s">
        <v>625</v>
      </c>
      <c r="AD407" s="1119" t="s">
        <v>4769</v>
      </c>
      <c r="AE407" s="1120">
        <v>3500000</v>
      </c>
      <c r="AF407" s="1120">
        <v>350000</v>
      </c>
      <c r="AG407" s="1117" t="s">
        <v>625</v>
      </c>
      <c r="AH407" s="1122" t="s">
        <v>5933</v>
      </c>
      <c r="AI407" s="1122" t="s">
        <v>6061</v>
      </c>
      <c r="AJ407" s="1122" t="s">
        <v>6125</v>
      </c>
    </row>
    <row r="408" spans="1:36" s="614" customFormat="1" ht="18.75" customHeight="1">
      <c r="A408" s="1117" t="s">
        <v>6126</v>
      </c>
      <c r="B408" s="1117" t="s">
        <v>6127</v>
      </c>
      <c r="C408" s="1117" t="s">
        <v>6126</v>
      </c>
      <c r="D408" s="1117" t="s">
        <v>6126</v>
      </c>
      <c r="E408" s="1117" t="s">
        <v>6128</v>
      </c>
      <c r="F408" s="1117" t="s">
        <v>625</v>
      </c>
      <c r="G408" s="1117" t="s">
        <v>6129</v>
      </c>
      <c r="H408" s="1117" t="s">
        <v>6130</v>
      </c>
      <c r="I408" s="1117" t="s">
        <v>6131</v>
      </c>
      <c r="J408" s="1117" t="s">
        <v>4707</v>
      </c>
      <c r="K408" s="1117" t="s">
        <v>625</v>
      </c>
      <c r="L408" s="1117" t="s">
        <v>2869</v>
      </c>
      <c r="M408" s="1117" t="s">
        <v>3099</v>
      </c>
      <c r="N408" s="1117" t="s">
        <v>6132</v>
      </c>
      <c r="O408" s="1120">
        <v>15400</v>
      </c>
      <c r="P408" s="1120">
        <v>14000</v>
      </c>
      <c r="Q408" s="1120">
        <v>1400</v>
      </c>
      <c r="R408" s="1117" t="s">
        <v>78</v>
      </c>
      <c r="S408" s="1117" t="s">
        <v>4713</v>
      </c>
      <c r="T408" s="1117" t="s">
        <v>4777</v>
      </c>
      <c r="U408" s="1117" t="s">
        <v>6133</v>
      </c>
      <c r="V408" s="1117" t="s">
        <v>4716</v>
      </c>
      <c r="W408" s="1117" t="s">
        <v>625</v>
      </c>
      <c r="X408" s="1117" t="s">
        <v>5089</v>
      </c>
      <c r="Y408" s="1117" t="s">
        <v>625</v>
      </c>
      <c r="Z408" s="1117" t="s">
        <v>6126</v>
      </c>
      <c r="AA408" s="1122" t="s">
        <v>6134</v>
      </c>
      <c r="AB408" s="1117" t="s">
        <v>625</v>
      </c>
      <c r="AC408" s="1119" t="s">
        <v>1095</v>
      </c>
      <c r="AD408" s="1119" t="s">
        <v>6135</v>
      </c>
      <c r="AE408" s="1120">
        <v>14000</v>
      </c>
      <c r="AF408" s="1120">
        <v>1400</v>
      </c>
      <c r="AG408" s="1117" t="s">
        <v>625</v>
      </c>
      <c r="AH408" s="1122" t="s">
        <v>5933</v>
      </c>
      <c r="AI408" s="1122" t="s">
        <v>6061</v>
      </c>
      <c r="AJ408" s="1122" t="s">
        <v>6136</v>
      </c>
    </row>
    <row r="409" spans="1:36" s="614" customFormat="1" ht="18.75" customHeight="1">
      <c r="A409" s="1117" t="s">
        <v>6137</v>
      </c>
      <c r="B409" s="1117" t="s">
        <v>6138</v>
      </c>
      <c r="C409" s="1117" t="s">
        <v>6137</v>
      </c>
      <c r="D409" s="1117" t="s">
        <v>6139</v>
      </c>
      <c r="E409" s="1117" t="s">
        <v>5609</v>
      </c>
      <c r="F409" s="1117" t="s">
        <v>625</v>
      </c>
      <c r="G409" s="1117" t="s">
        <v>3201</v>
      </c>
      <c r="H409" s="1117" t="s">
        <v>5610</v>
      </c>
      <c r="I409" s="1117" t="s">
        <v>5611</v>
      </c>
      <c r="J409" s="1117" t="s">
        <v>4707</v>
      </c>
      <c r="K409" s="1117" t="s">
        <v>625</v>
      </c>
      <c r="L409" s="1117" t="s">
        <v>2869</v>
      </c>
      <c r="M409" s="1117" t="s">
        <v>5321</v>
      </c>
      <c r="N409" s="1117" t="s">
        <v>4808</v>
      </c>
      <c r="O409" s="1120">
        <v>715000</v>
      </c>
      <c r="P409" s="1120">
        <v>650000</v>
      </c>
      <c r="Q409" s="1120">
        <v>65000</v>
      </c>
      <c r="R409" s="1117" t="s">
        <v>78</v>
      </c>
      <c r="S409" s="1117" t="s">
        <v>4713</v>
      </c>
      <c r="T409" s="1117" t="s">
        <v>4777</v>
      </c>
      <c r="U409" s="1117" t="s">
        <v>625</v>
      </c>
      <c r="V409" s="1117" t="s">
        <v>4716</v>
      </c>
      <c r="W409" s="1117" t="s">
        <v>6140</v>
      </c>
      <c r="X409" s="1117" t="s">
        <v>5119</v>
      </c>
      <c r="Y409" s="1117" t="s">
        <v>625</v>
      </c>
      <c r="Z409" s="1117" t="s">
        <v>6137</v>
      </c>
      <c r="AA409" s="1122" t="s">
        <v>5709</v>
      </c>
      <c r="AB409" s="1117" t="s">
        <v>625</v>
      </c>
      <c r="AC409" s="1119" t="s">
        <v>4769</v>
      </c>
      <c r="AD409" s="1119" t="s">
        <v>4769</v>
      </c>
      <c r="AE409" s="1120">
        <v>650000</v>
      </c>
      <c r="AF409" s="1120">
        <v>65000</v>
      </c>
      <c r="AG409" s="1117" t="s">
        <v>625</v>
      </c>
      <c r="AH409" s="1122" t="s">
        <v>5933</v>
      </c>
      <c r="AI409" s="1122" t="s">
        <v>6061</v>
      </c>
      <c r="AJ409" s="1122"/>
    </row>
    <row r="410" spans="1:36" s="614" customFormat="1" ht="18.75" customHeight="1">
      <c r="A410" s="1117" t="s">
        <v>6126</v>
      </c>
      <c r="B410" s="1117" t="s">
        <v>6141</v>
      </c>
      <c r="C410" s="1117" t="s">
        <v>6142</v>
      </c>
      <c r="D410" s="1117" t="s">
        <v>6142</v>
      </c>
      <c r="E410" s="1117" t="s">
        <v>6128</v>
      </c>
      <c r="F410" s="1117" t="s">
        <v>625</v>
      </c>
      <c r="G410" s="1117" t="s">
        <v>6129</v>
      </c>
      <c r="H410" s="1117" t="s">
        <v>6130</v>
      </c>
      <c r="I410" s="1117" t="s">
        <v>6131</v>
      </c>
      <c r="J410" s="1117" t="s">
        <v>4707</v>
      </c>
      <c r="K410" s="1117" t="s">
        <v>625</v>
      </c>
      <c r="L410" s="1117" t="s">
        <v>2869</v>
      </c>
      <c r="M410" s="1117" t="s">
        <v>3099</v>
      </c>
      <c r="N410" s="1117" t="s">
        <v>6132</v>
      </c>
      <c r="O410" s="1120">
        <v>-15400</v>
      </c>
      <c r="P410" s="1120">
        <v>-14000</v>
      </c>
      <c r="Q410" s="1120">
        <v>-1400</v>
      </c>
      <c r="R410" s="1117" t="s">
        <v>4735</v>
      </c>
      <c r="S410" s="1117" t="s">
        <v>4736</v>
      </c>
      <c r="T410" s="1117" t="s">
        <v>4777</v>
      </c>
      <c r="U410" s="1117" t="s">
        <v>6143</v>
      </c>
      <c r="V410" s="1117" t="s">
        <v>4716</v>
      </c>
      <c r="W410" s="1117" t="s">
        <v>625</v>
      </c>
      <c r="X410" s="1117" t="s">
        <v>5089</v>
      </c>
      <c r="Y410" s="1117" t="s">
        <v>625</v>
      </c>
      <c r="Z410" s="1117" t="s">
        <v>6126</v>
      </c>
      <c r="AA410" s="1122" t="s">
        <v>6134</v>
      </c>
      <c r="AB410" s="1117" t="s">
        <v>625</v>
      </c>
      <c r="AC410" s="1119" t="s">
        <v>6144</v>
      </c>
      <c r="AD410" s="1119" t="s">
        <v>6135</v>
      </c>
      <c r="AE410" s="1120">
        <v>-14000</v>
      </c>
      <c r="AF410" s="1120">
        <v>-1400</v>
      </c>
      <c r="AG410" s="1117" t="s">
        <v>625</v>
      </c>
      <c r="AH410" s="1122" t="s">
        <v>5933</v>
      </c>
      <c r="AI410" s="1122" t="s">
        <v>6061</v>
      </c>
      <c r="AJ410" s="1122" t="s">
        <v>6136</v>
      </c>
    </row>
    <row r="411" spans="1:36" s="614" customFormat="1" ht="18.75" customHeight="1">
      <c r="A411" s="1117" t="s">
        <v>6145</v>
      </c>
      <c r="B411" s="1117" t="s">
        <v>6146</v>
      </c>
      <c r="C411" s="1117" t="s">
        <v>6145</v>
      </c>
      <c r="D411" s="1117" t="s">
        <v>6145</v>
      </c>
      <c r="E411" s="1117" t="s">
        <v>5113</v>
      </c>
      <c r="F411" s="1117" t="s">
        <v>625</v>
      </c>
      <c r="G411" s="1117" t="s">
        <v>5114</v>
      </c>
      <c r="H411" s="1117" t="s">
        <v>5181</v>
      </c>
      <c r="I411" s="1117" t="s">
        <v>5116</v>
      </c>
      <c r="J411" s="1117" t="s">
        <v>4707</v>
      </c>
      <c r="K411" s="1117" t="s">
        <v>625</v>
      </c>
      <c r="L411" s="1117" t="s">
        <v>2869</v>
      </c>
      <c r="M411" s="1117" t="s">
        <v>5321</v>
      </c>
      <c r="N411" s="1117" t="s">
        <v>5117</v>
      </c>
      <c r="O411" s="1120">
        <v>4400</v>
      </c>
      <c r="P411" s="1120">
        <v>4000</v>
      </c>
      <c r="Q411" s="1120">
        <v>400</v>
      </c>
      <c r="R411" s="1117" t="s">
        <v>78</v>
      </c>
      <c r="S411" s="1117" t="s">
        <v>4713</v>
      </c>
      <c r="T411" s="1117" t="s">
        <v>4777</v>
      </c>
      <c r="U411" s="1117" t="s">
        <v>625</v>
      </c>
      <c r="V411" s="1117" t="s">
        <v>4778</v>
      </c>
      <c r="W411" s="1117" t="s">
        <v>5118</v>
      </c>
      <c r="X411" s="1117" t="s">
        <v>6147</v>
      </c>
      <c r="Y411" s="1117" t="s">
        <v>625</v>
      </c>
      <c r="Z411" s="1117" t="s">
        <v>6145</v>
      </c>
      <c r="AA411" s="1122" t="s">
        <v>5120</v>
      </c>
      <c r="AB411" s="1117" t="s">
        <v>5121</v>
      </c>
      <c r="AC411" s="1119" t="s">
        <v>1082</v>
      </c>
      <c r="AD411" s="1119" t="s">
        <v>5122</v>
      </c>
      <c r="AE411" s="1120">
        <v>4000</v>
      </c>
      <c r="AF411" s="1120">
        <v>400</v>
      </c>
      <c r="AG411" s="1117" t="s">
        <v>625</v>
      </c>
      <c r="AH411" s="1122" t="s">
        <v>5933</v>
      </c>
      <c r="AI411" s="1122" t="s">
        <v>6148</v>
      </c>
      <c r="AJ411" s="1122" t="str">
        <f>"VAT Return for "&amp;AI411&amp;"_"&amp;G411</f>
        <v>VAT Return for 2025.1H_(주)하나은행</v>
      </c>
    </row>
    <row r="412" spans="1:36" s="614" customFormat="1" ht="18.75" customHeight="1">
      <c r="A412" s="1117" t="s">
        <v>6149</v>
      </c>
      <c r="B412" s="1117" t="s">
        <v>6150</v>
      </c>
      <c r="C412" s="1117" t="s">
        <v>6149</v>
      </c>
      <c r="D412" s="1117" t="s">
        <v>6149</v>
      </c>
      <c r="E412" s="1117" t="s">
        <v>6151</v>
      </c>
      <c r="F412" s="1117" t="s">
        <v>625</v>
      </c>
      <c r="G412" s="1117" t="s">
        <v>382</v>
      </c>
      <c r="H412" s="1117" t="s">
        <v>6152</v>
      </c>
      <c r="I412" s="1117" t="s">
        <v>6153</v>
      </c>
      <c r="J412" s="1117" t="s">
        <v>4707</v>
      </c>
      <c r="K412" s="1117" t="s">
        <v>625</v>
      </c>
      <c r="L412" s="1117" t="s">
        <v>6047</v>
      </c>
      <c r="M412" s="1117" t="s">
        <v>5321</v>
      </c>
      <c r="N412" s="1117" t="s">
        <v>6154</v>
      </c>
      <c r="O412" s="1120">
        <v>366410</v>
      </c>
      <c r="P412" s="1120">
        <v>333100</v>
      </c>
      <c r="Q412" s="1120">
        <v>33310</v>
      </c>
      <c r="R412" s="1117" t="s">
        <v>78</v>
      </c>
      <c r="S412" s="1117" t="s">
        <v>4713</v>
      </c>
      <c r="T412" s="1117" t="s">
        <v>4729</v>
      </c>
      <c r="U412" s="1117" t="s">
        <v>6155</v>
      </c>
      <c r="V412" s="1117" t="s">
        <v>4716</v>
      </c>
      <c r="W412" s="1117" t="s">
        <v>625</v>
      </c>
      <c r="X412" s="1117" t="s">
        <v>5786</v>
      </c>
      <c r="Y412" s="1117" t="s">
        <v>5349</v>
      </c>
      <c r="Z412" s="1117" t="s">
        <v>6149</v>
      </c>
      <c r="AA412" s="1122" t="s">
        <v>6156</v>
      </c>
      <c r="AB412" s="1117" t="s">
        <v>625</v>
      </c>
      <c r="AC412" s="1119" t="s">
        <v>625</v>
      </c>
      <c r="AD412" s="1119" t="s">
        <v>625</v>
      </c>
      <c r="AE412" s="1120">
        <v>333100</v>
      </c>
      <c r="AF412" s="1120">
        <v>33310</v>
      </c>
      <c r="AG412" s="1117" t="s">
        <v>625</v>
      </c>
      <c r="AH412" s="1122" t="s">
        <v>5933</v>
      </c>
      <c r="AI412" s="1122" t="s">
        <v>6148</v>
      </c>
      <c r="AJ412" s="1122" t="str">
        <f t="shared" ref="AJ412:AJ414" si="3">"VAT Return for "&amp;AI412&amp;"_"&amp;G412</f>
        <v>VAT Return for 2025.1H_세정아울렛 관리단</v>
      </c>
    </row>
    <row r="413" spans="1:36" s="614" customFormat="1" ht="18.75" customHeight="1">
      <c r="A413" s="1117" t="s">
        <v>6157</v>
      </c>
      <c r="B413" s="1117" t="s">
        <v>6158</v>
      </c>
      <c r="C413" s="1117" t="s">
        <v>6157</v>
      </c>
      <c r="D413" s="1117" t="s">
        <v>6159</v>
      </c>
      <c r="E413" s="1117" t="s">
        <v>5609</v>
      </c>
      <c r="F413" s="1117" t="s">
        <v>625</v>
      </c>
      <c r="G413" s="1117" t="s">
        <v>3201</v>
      </c>
      <c r="H413" s="1117" t="s">
        <v>5610</v>
      </c>
      <c r="I413" s="1117" t="s">
        <v>5611</v>
      </c>
      <c r="J413" s="1117" t="s">
        <v>4707</v>
      </c>
      <c r="K413" s="1117" t="s">
        <v>625</v>
      </c>
      <c r="L413" s="1117" t="s">
        <v>2869</v>
      </c>
      <c r="M413" s="1117" t="s">
        <v>5321</v>
      </c>
      <c r="N413" s="1117" t="s">
        <v>4808</v>
      </c>
      <c r="O413" s="1120">
        <v>1540000</v>
      </c>
      <c r="P413" s="1120">
        <v>1400000</v>
      </c>
      <c r="Q413" s="1120">
        <v>140000</v>
      </c>
      <c r="R413" s="1117" t="s">
        <v>78</v>
      </c>
      <c r="S413" s="1117" t="s">
        <v>4713</v>
      </c>
      <c r="T413" s="1117" t="s">
        <v>4777</v>
      </c>
      <c r="U413" s="1117" t="s">
        <v>625</v>
      </c>
      <c r="V413" s="1117" t="s">
        <v>4716</v>
      </c>
      <c r="W413" s="1117" t="s">
        <v>6079</v>
      </c>
      <c r="X413" s="1117" t="s">
        <v>5119</v>
      </c>
      <c r="Y413" s="1117" t="s">
        <v>625</v>
      </c>
      <c r="Z413" s="1117" t="s">
        <v>6157</v>
      </c>
      <c r="AA413" s="1122" t="s">
        <v>5709</v>
      </c>
      <c r="AB413" s="1117" t="s">
        <v>625</v>
      </c>
      <c r="AC413" s="1119" t="s">
        <v>4769</v>
      </c>
      <c r="AD413" s="1119" t="s">
        <v>4769</v>
      </c>
      <c r="AE413" s="1120">
        <v>1400000</v>
      </c>
      <c r="AF413" s="1120">
        <v>140000</v>
      </c>
      <c r="AG413" s="1117" t="s">
        <v>625</v>
      </c>
      <c r="AH413" s="1122" t="s">
        <v>5933</v>
      </c>
      <c r="AI413" s="1122" t="s">
        <v>6148</v>
      </c>
      <c r="AJ413" s="1122" t="str">
        <f t="shared" si="3"/>
        <v>VAT Return for 2025.1H_삼정회계법인</v>
      </c>
    </row>
    <row r="414" spans="1:36" s="614" customFormat="1" ht="18.75" customHeight="1">
      <c r="A414" s="1117" t="s">
        <v>6157</v>
      </c>
      <c r="B414" s="1117" t="s">
        <v>6160</v>
      </c>
      <c r="C414" s="1117" t="s">
        <v>6161</v>
      </c>
      <c r="D414" s="1117" t="s">
        <v>6161</v>
      </c>
      <c r="E414" s="1117" t="s">
        <v>5318</v>
      </c>
      <c r="F414" s="1117" t="s">
        <v>625</v>
      </c>
      <c r="G414" s="1117" t="s">
        <v>2894</v>
      </c>
      <c r="H414" s="1117" t="s">
        <v>5319</v>
      </c>
      <c r="I414" s="1117" t="s">
        <v>6087</v>
      </c>
      <c r="J414" s="1117" t="s">
        <v>4707</v>
      </c>
      <c r="K414" s="1117" t="s">
        <v>625</v>
      </c>
      <c r="L414" s="1117" t="s">
        <v>1058</v>
      </c>
      <c r="M414" s="1117" t="s">
        <v>5321</v>
      </c>
      <c r="N414" s="1117" t="s">
        <v>4757</v>
      </c>
      <c r="O414" s="1120">
        <v>162774893</v>
      </c>
      <c r="P414" s="1120">
        <v>147977176</v>
      </c>
      <c r="Q414" s="1120">
        <v>14797717</v>
      </c>
      <c r="R414" s="1117" t="s">
        <v>78</v>
      </c>
      <c r="S414" s="1117" t="s">
        <v>4713</v>
      </c>
      <c r="T414" s="1117" t="s">
        <v>4729</v>
      </c>
      <c r="U414" s="1117" t="s">
        <v>625</v>
      </c>
      <c r="V414" s="1117" t="s">
        <v>4716</v>
      </c>
      <c r="W414" s="1117" t="s">
        <v>6072</v>
      </c>
      <c r="X414" s="1117" t="s">
        <v>6073</v>
      </c>
      <c r="Y414" s="1117" t="s">
        <v>625</v>
      </c>
      <c r="Z414" s="1117" t="s">
        <v>6157</v>
      </c>
      <c r="AA414" s="1122" t="s">
        <v>6337</v>
      </c>
      <c r="AB414" s="1117" t="s">
        <v>625</v>
      </c>
      <c r="AC414" s="1119" t="s">
        <v>625</v>
      </c>
      <c r="AD414" s="1119" t="s">
        <v>625</v>
      </c>
      <c r="AE414" s="1120">
        <v>147977176</v>
      </c>
      <c r="AF414" s="1120">
        <v>14797717</v>
      </c>
      <c r="AG414" s="1117" t="s">
        <v>625</v>
      </c>
      <c r="AH414" s="1122" t="s">
        <v>5933</v>
      </c>
      <c r="AI414" s="1122" t="s">
        <v>6148</v>
      </c>
      <c r="AJ414" s="1122" t="str">
        <f t="shared" si="3"/>
        <v>VAT Return for 2025.1H_에퀴스센트럴서비스코리아피티이엘티디(영업소)</v>
      </c>
    </row>
    <row r="415" spans="1:36" s="614" customFormat="1" ht="18.75" customHeight="1">
      <c r="A415" s="1334" t="s">
        <v>6157</v>
      </c>
      <c r="B415" s="1117" t="s">
        <v>6162</v>
      </c>
      <c r="C415" s="1117" t="s">
        <v>6163</v>
      </c>
      <c r="D415" s="1117" t="s">
        <v>6163</v>
      </c>
      <c r="E415" s="1334" t="s">
        <v>6151</v>
      </c>
      <c r="F415" s="1117" t="s">
        <v>625</v>
      </c>
      <c r="G415" s="1334" t="s">
        <v>382</v>
      </c>
      <c r="H415" s="1117" t="s">
        <v>6152</v>
      </c>
      <c r="I415" s="1117" t="s">
        <v>6153</v>
      </c>
      <c r="J415" s="1117" t="s">
        <v>4707</v>
      </c>
      <c r="K415" s="1117" t="s">
        <v>625</v>
      </c>
      <c r="L415" s="1117" t="s">
        <v>6047</v>
      </c>
      <c r="M415" s="1117" t="s">
        <v>5321</v>
      </c>
      <c r="N415" s="1117" t="s">
        <v>6154</v>
      </c>
      <c r="O415" s="1335">
        <v>-50000</v>
      </c>
      <c r="P415" s="1335">
        <v>-45454</v>
      </c>
      <c r="Q415" s="1335">
        <v>-4546</v>
      </c>
      <c r="R415" s="1117" t="s">
        <v>4735</v>
      </c>
      <c r="S415" s="1117" t="s">
        <v>4736</v>
      </c>
      <c r="T415" s="1117" t="s">
        <v>4729</v>
      </c>
      <c r="U415" s="1117" t="s">
        <v>625</v>
      </c>
      <c r="V415" s="1117" t="s">
        <v>4778</v>
      </c>
      <c r="W415" s="1117" t="s">
        <v>6164</v>
      </c>
      <c r="X415" s="1117" t="s">
        <v>5786</v>
      </c>
      <c r="Y415" s="1117" t="s">
        <v>5349</v>
      </c>
      <c r="Z415" s="1117" t="s">
        <v>6157</v>
      </c>
      <c r="AA415" s="1336" t="s">
        <v>6165</v>
      </c>
      <c r="AB415" s="1117" t="s">
        <v>625</v>
      </c>
      <c r="AC415" s="1119" t="s">
        <v>625</v>
      </c>
      <c r="AD415" s="1119" t="s">
        <v>625</v>
      </c>
      <c r="AE415" s="1120">
        <v>-45454</v>
      </c>
      <c r="AF415" s="1120">
        <v>-4546</v>
      </c>
      <c r="AG415" s="1117" t="s">
        <v>625</v>
      </c>
      <c r="AH415" s="1336" t="s">
        <v>5933</v>
      </c>
      <c r="AI415" s="1336" t="s">
        <v>6148</v>
      </c>
      <c r="AJ415" s="1336" t="s">
        <v>6136</v>
      </c>
    </row>
    <row r="416" spans="1:36" s="614" customFormat="1" ht="18.75" customHeight="1">
      <c r="A416" s="1334" t="s">
        <v>6157</v>
      </c>
      <c r="B416" s="1117" t="s">
        <v>6166</v>
      </c>
      <c r="C416" s="1117" t="s">
        <v>6163</v>
      </c>
      <c r="D416" s="1117" t="s">
        <v>6163</v>
      </c>
      <c r="E416" s="1334" t="s">
        <v>6151</v>
      </c>
      <c r="F416" s="1117" t="s">
        <v>625</v>
      </c>
      <c r="G416" s="1334" t="s">
        <v>382</v>
      </c>
      <c r="H416" s="1117" t="s">
        <v>6152</v>
      </c>
      <c r="I416" s="1117" t="s">
        <v>6167</v>
      </c>
      <c r="J416" s="1117" t="s">
        <v>4707</v>
      </c>
      <c r="K416" s="1117" t="s">
        <v>625</v>
      </c>
      <c r="L416" s="1117" t="s">
        <v>6047</v>
      </c>
      <c r="M416" s="1117" t="s">
        <v>5321</v>
      </c>
      <c r="N416" s="1117" t="s">
        <v>6154</v>
      </c>
      <c r="O416" s="1335">
        <v>50000</v>
      </c>
      <c r="P416" s="1335">
        <v>45454</v>
      </c>
      <c r="Q416" s="1335">
        <v>4546</v>
      </c>
      <c r="R416" s="1117" t="s">
        <v>78</v>
      </c>
      <c r="S416" s="1117" t="s">
        <v>4713</v>
      </c>
      <c r="T416" s="1117" t="s">
        <v>4729</v>
      </c>
      <c r="U416" s="1117" t="s">
        <v>6168</v>
      </c>
      <c r="V416" s="1117" t="s">
        <v>4778</v>
      </c>
      <c r="W416" s="1117" t="s">
        <v>625</v>
      </c>
      <c r="X416" s="1117" t="s">
        <v>5786</v>
      </c>
      <c r="Y416" s="1117" t="s">
        <v>5349</v>
      </c>
      <c r="Z416" s="1117" t="s">
        <v>6157</v>
      </c>
      <c r="AA416" s="1336" t="s">
        <v>6165</v>
      </c>
      <c r="AB416" s="1117" t="s">
        <v>625</v>
      </c>
      <c r="AC416" s="1119" t="s">
        <v>625</v>
      </c>
      <c r="AD416" s="1119" t="s">
        <v>625</v>
      </c>
      <c r="AE416" s="1120">
        <v>45454</v>
      </c>
      <c r="AF416" s="1120">
        <v>4546</v>
      </c>
      <c r="AG416" s="1117" t="s">
        <v>625</v>
      </c>
      <c r="AH416" s="1336" t="s">
        <v>5933</v>
      </c>
      <c r="AI416" s="1336" t="s">
        <v>6148</v>
      </c>
      <c r="AJ416" s="1336" t="s">
        <v>6136</v>
      </c>
    </row>
    <row r="417" spans="1:36" s="614" customFormat="1" ht="18.75" customHeight="1">
      <c r="A417" s="1334" t="s">
        <v>6157</v>
      </c>
      <c r="B417" s="1117" t="s">
        <v>6169</v>
      </c>
      <c r="C417" s="1117" t="s">
        <v>6163</v>
      </c>
      <c r="D417" s="1117" t="s">
        <v>6163</v>
      </c>
      <c r="E417" s="1334" t="s">
        <v>6170</v>
      </c>
      <c r="F417" s="1117" t="s">
        <v>625</v>
      </c>
      <c r="G417" s="1334" t="s">
        <v>6171</v>
      </c>
      <c r="H417" s="1117" t="s">
        <v>6172</v>
      </c>
      <c r="I417" s="1117" t="s">
        <v>6173</v>
      </c>
      <c r="J417" s="1117" t="s">
        <v>4707</v>
      </c>
      <c r="K417" s="1117" t="s">
        <v>625</v>
      </c>
      <c r="L417" s="1117" t="s">
        <v>2869</v>
      </c>
      <c r="M417" s="1117" t="s">
        <v>3099</v>
      </c>
      <c r="N417" s="1117" t="s">
        <v>4808</v>
      </c>
      <c r="O417" s="1335">
        <v>-6380000</v>
      </c>
      <c r="P417" s="1335">
        <v>-5800000</v>
      </c>
      <c r="Q417" s="1335">
        <v>-580000</v>
      </c>
      <c r="R417" s="1117" t="s">
        <v>4735</v>
      </c>
      <c r="S417" s="1117" t="s">
        <v>4736</v>
      </c>
      <c r="T417" s="1117" t="s">
        <v>4729</v>
      </c>
      <c r="U417" s="1117" t="s">
        <v>6174</v>
      </c>
      <c r="V417" s="1117" t="s">
        <v>4716</v>
      </c>
      <c r="W417" s="1117" t="s">
        <v>6175</v>
      </c>
      <c r="X417" s="1117" t="s">
        <v>4730</v>
      </c>
      <c r="Y417" s="1117" t="s">
        <v>4788</v>
      </c>
      <c r="Z417" s="1117" t="s">
        <v>6157</v>
      </c>
      <c r="AA417" s="1336" t="s">
        <v>4913</v>
      </c>
      <c r="AB417" s="1117" t="s">
        <v>625</v>
      </c>
      <c r="AC417" s="1119" t="s">
        <v>625</v>
      </c>
      <c r="AD417" s="1119" t="s">
        <v>625</v>
      </c>
      <c r="AE417" s="1120">
        <v>-5800000</v>
      </c>
      <c r="AF417" s="1120">
        <v>-580000</v>
      </c>
      <c r="AG417" s="1117" t="s">
        <v>625</v>
      </c>
      <c r="AH417" s="1336" t="s">
        <v>5933</v>
      </c>
      <c r="AI417" s="1336" t="s">
        <v>6148</v>
      </c>
      <c r="AJ417" s="1336" t="s">
        <v>6136</v>
      </c>
    </row>
    <row r="418" spans="1:36" s="614" customFormat="1" ht="18.75" customHeight="1">
      <c r="A418" s="1334" t="s">
        <v>6157</v>
      </c>
      <c r="B418" s="1117" t="s">
        <v>6176</v>
      </c>
      <c r="C418" s="1117" t="s">
        <v>6163</v>
      </c>
      <c r="D418" s="1117" t="s">
        <v>6163</v>
      </c>
      <c r="E418" s="1334" t="s">
        <v>6170</v>
      </c>
      <c r="F418" s="1117" t="s">
        <v>625</v>
      </c>
      <c r="G418" s="1334" t="s">
        <v>6171</v>
      </c>
      <c r="H418" s="1117" t="s">
        <v>6172</v>
      </c>
      <c r="I418" s="1117" t="s">
        <v>6173</v>
      </c>
      <c r="J418" s="1117" t="s">
        <v>4707</v>
      </c>
      <c r="K418" s="1117" t="s">
        <v>625</v>
      </c>
      <c r="L418" s="1117" t="s">
        <v>2869</v>
      </c>
      <c r="M418" s="1117" t="s">
        <v>3099</v>
      </c>
      <c r="N418" s="1117" t="s">
        <v>4808</v>
      </c>
      <c r="O418" s="1335">
        <v>6380000</v>
      </c>
      <c r="P418" s="1335">
        <v>5800000</v>
      </c>
      <c r="Q418" s="1335">
        <v>580000</v>
      </c>
      <c r="R418" s="1117" t="s">
        <v>78</v>
      </c>
      <c r="S418" s="1117" t="s">
        <v>4713</v>
      </c>
      <c r="T418" s="1117" t="s">
        <v>4729</v>
      </c>
      <c r="U418" s="1117" t="s">
        <v>6177</v>
      </c>
      <c r="V418" s="1117" t="s">
        <v>4716</v>
      </c>
      <c r="W418" s="1117" t="s">
        <v>6175</v>
      </c>
      <c r="X418" s="1117" t="s">
        <v>4730</v>
      </c>
      <c r="Y418" s="1117" t="s">
        <v>4788</v>
      </c>
      <c r="Z418" s="1117" t="s">
        <v>6157</v>
      </c>
      <c r="AA418" s="1336" t="s">
        <v>4913</v>
      </c>
      <c r="AB418" s="1117" t="s">
        <v>625</v>
      </c>
      <c r="AC418" s="1119" t="s">
        <v>625</v>
      </c>
      <c r="AD418" s="1119" t="s">
        <v>625</v>
      </c>
      <c r="AE418" s="1120">
        <v>5800000</v>
      </c>
      <c r="AF418" s="1120">
        <v>580000</v>
      </c>
      <c r="AG418" s="1117" t="s">
        <v>625</v>
      </c>
      <c r="AH418" s="1336" t="s">
        <v>5933</v>
      </c>
      <c r="AI418" s="1336" t="s">
        <v>6148</v>
      </c>
      <c r="AJ418" s="1336" t="s">
        <v>6136</v>
      </c>
    </row>
    <row r="419" spans="1:36" s="614" customFormat="1" ht="18.75" customHeight="1">
      <c r="A419" s="1117" t="s">
        <v>6178</v>
      </c>
      <c r="B419" s="1117" t="s">
        <v>6179</v>
      </c>
      <c r="C419" s="1117" t="s">
        <v>6180</v>
      </c>
      <c r="D419" s="1117" t="s">
        <v>6181</v>
      </c>
      <c r="E419" s="1117" t="s">
        <v>5609</v>
      </c>
      <c r="F419" s="1117" t="s">
        <v>625</v>
      </c>
      <c r="G419" s="1117" t="s">
        <v>3201</v>
      </c>
      <c r="H419" s="1117" t="s">
        <v>5610</v>
      </c>
      <c r="I419" s="1117" t="s">
        <v>5611</v>
      </c>
      <c r="J419" s="1117" t="s">
        <v>4707</v>
      </c>
      <c r="K419" s="1117" t="s">
        <v>625</v>
      </c>
      <c r="L419" s="1117" t="s">
        <v>2869</v>
      </c>
      <c r="M419" s="1117" t="s">
        <v>5321</v>
      </c>
      <c r="N419" s="1117" t="s">
        <v>4808</v>
      </c>
      <c r="O419" s="1120">
        <v>715000</v>
      </c>
      <c r="P419" s="1120">
        <v>650000</v>
      </c>
      <c r="Q419" s="1120">
        <v>65000</v>
      </c>
      <c r="R419" s="1117" t="s">
        <v>78</v>
      </c>
      <c r="S419" s="1117" t="s">
        <v>4713</v>
      </c>
      <c r="T419" s="1117" t="s">
        <v>4777</v>
      </c>
      <c r="U419" s="1117" t="s">
        <v>625</v>
      </c>
      <c r="V419" s="1117" t="s">
        <v>4716</v>
      </c>
      <c r="W419" s="1117" t="s">
        <v>5708</v>
      </c>
      <c r="X419" s="1117" t="s">
        <v>5119</v>
      </c>
      <c r="Y419" s="1117" t="s">
        <v>625</v>
      </c>
      <c r="Z419" s="1117" t="s">
        <v>6178</v>
      </c>
      <c r="AA419" s="1122" t="s">
        <v>5709</v>
      </c>
      <c r="AB419" s="1117" t="s">
        <v>625</v>
      </c>
      <c r="AC419" s="1119" t="s">
        <v>4769</v>
      </c>
      <c r="AD419" s="1119" t="s">
        <v>4769</v>
      </c>
      <c r="AE419" s="1120">
        <v>650000</v>
      </c>
      <c r="AF419" s="1120">
        <v>65000</v>
      </c>
      <c r="AG419" s="1117" t="s">
        <v>625</v>
      </c>
      <c r="AH419" s="1122" t="s">
        <v>5933</v>
      </c>
      <c r="AI419" s="1122" t="s">
        <v>6148</v>
      </c>
      <c r="AJ419" s="1122" t="str">
        <f t="shared" ref="AJ419:AJ425" si="4">"VAT Return for "&amp;AI419&amp;"_"&amp;G419</f>
        <v>VAT Return for 2025.1H_삼정회계법인</v>
      </c>
    </row>
    <row r="420" spans="1:36" s="614" customFormat="1" ht="18.75" customHeight="1">
      <c r="A420" s="1117" t="s">
        <v>6182</v>
      </c>
      <c r="B420" s="1117" t="s">
        <v>6183</v>
      </c>
      <c r="C420" s="1117" t="s">
        <v>6182</v>
      </c>
      <c r="D420" s="1117" t="s">
        <v>6182</v>
      </c>
      <c r="E420" s="1117" t="s">
        <v>5113</v>
      </c>
      <c r="F420" s="1117" t="s">
        <v>625</v>
      </c>
      <c r="G420" s="1117" t="s">
        <v>5114</v>
      </c>
      <c r="H420" s="1117" t="s">
        <v>6184</v>
      </c>
      <c r="I420" s="1117" t="s">
        <v>5116</v>
      </c>
      <c r="J420" s="1117" t="s">
        <v>4707</v>
      </c>
      <c r="K420" s="1117" t="s">
        <v>625</v>
      </c>
      <c r="L420" s="1117" t="s">
        <v>1058</v>
      </c>
      <c r="M420" s="1117" t="s">
        <v>5321</v>
      </c>
      <c r="N420" s="1117" t="s">
        <v>5117</v>
      </c>
      <c r="O420" s="1120">
        <v>4400</v>
      </c>
      <c r="P420" s="1120">
        <v>4000</v>
      </c>
      <c r="Q420" s="1120">
        <v>400</v>
      </c>
      <c r="R420" s="1117" t="s">
        <v>78</v>
      </c>
      <c r="S420" s="1117" t="s">
        <v>4713</v>
      </c>
      <c r="T420" s="1117" t="s">
        <v>4777</v>
      </c>
      <c r="U420" s="1117" t="s">
        <v>625</v>
      </c>
      <c r="V420" s="1117" t="s">
        <v>4778</v>
      </c>
      <c r="W420" s="1117" t="s">
        <v>5118</v>
      </c>
      <c r="X420" s="1117" t="s">
        <v>5119</v>
      </c>
      <c r="Y420" s="1117" t="s">
        <v>625</v>
      </c>
      <c r="Z420" s="1117" t="s">
        <v>6182</v>
      </c>
      <c r="AA420" s="1122" t="s">
        <v>5120</v>
      </c>
      <c r="AB420" s="1117" t="s">
        <v>5121</v>
      </c>
      <c r="AC420" s="1119" t="s">
        <v>1082</v>
      </c>
      <c r="AD420" s="1119" t="s">
        <v>5122</v>
      </c>
      <c r="AE420" s="1120">
        <v>4000</v>
      </c>
      <c r="AF420" s="1120">
        <v>400</v>
      </c>
      <c r="AG420" s="1117" t="s">
        <v>625</v>
      </c>
      <c r="AH420" s="1122" t="s">
        <v>5933</v>
      </c>
      <c r="AI420" s="1122" t="s">
        <v>6148</v>
      </c>
      <c r="AJ420" s="1122" t="str">
        <f t="shared" si="4"/>
        <v>VAT Return for 2025.1H_(주)하나은행</v>
      </c>
    </row>
    <row r="421" spans="1:36" s="614" customFormat="1" ht="18.75" customHeight="1">
      <c r="A421" s="1117" t="s">
        <v>6182</v>
      </c>
      <c r="B421" s="1117" t="s">
        <v>6185</v>
      </c>
      <c r="C421" s="1117" t="s">
        <v>6182</v>
      </c>
      <c r="D421" s="1117" t="s">
        <v>6182</v>
      </c>
      <c r="E421" s="1117" t="s">
        <v>5113</v>
      </c>
      <c r="F421" s="1117" t="s">
        <v>625</v>
      </c>
      <c r="G421" s="1117" t="s">
        <v>5114</v>
      </c>
      <c r="H421" s="1117" t="s">
        <v>6184</v>
      </c>
      <c r="I421" s="1117" t="s">
        <v>5116</v>
      </c>
      <c r="J421" s="1117" t="s">
        <v>4707</v>
      </c>
      <c r="K421" s="1117" t="s">
        <v>625</v>
      </c>
      <c r="L421" s="1117" t="s">
        <v>1058</v>
      </c>
      <c r="M421" s="1117" t="s">
        <v>5321</v>
      </c>
      <c r="N421" s="1117" t="s">
        <v>5117</v>
      </c>
      <c r="O421" s="1120">
        <v>4400</v>
      </c>
      <c r="P421" s="1120">
        <v>4000</v>
      </c>
      <c r="Q421" s="1120">
        <v>400</v>
      </c>
      <c r="R421" s="1117" t="s">
        <v>78</v>
      </c>
      <c r="S421" s="1117" t="s">
        <v>4713</v>
      </c>
      <c r="T421" s="1117" t="s">
        <v>4777</v>
      </c>
      <c r="U421" s="1117" t="s">
        <v>625</v>
      </c>
      <c r="V421" s="1117" t="s">
        <v>4778</v>
      </c>
      <c r="W421" s="1117" t="s">
        <v>5118</v>
      </c>
      <c r="X421" s="1117" t="s">
        <v>5119</v>
      </c>
      <c r="Y421" s="1117" t="s">
        <v>625</v>
      </c>
      <c r="Z421" s="1117" t="s">
        <v>6182</v>
      </c>
      <c r="AA421" s="1122" t="s">
        <v>5120</v>
      </c>
      <c r="AB421" s="1117" t="s">
        <v>5121</v>
      </c>
      <c r="AC421" s="1119" t="s">
        <v>1082</v>
      </c>
      <c r="AD421" s="1119" t="s">
        <v>5122</v>
      </c>
      <c r="AE421" s="1120">
        <v>4000</v>
      </c>
      <c r="AF421" s="1120">
        <v>400</v>
      </c>
      <c r="AG421" s="1117" t="s">
        <v>625</v>
      </c>
      <c r="AH421" s="1122" t="s">
        <v>5933</v>
      </c>
      <c r="AI421" s="1122" t="s">
        <v>6148</v>
      </c>
      <c r="AJ421" s="1122" t="str">
        <f t="shared" si="4"/>
        <v>VAT Return for 2025.1H_(주)하나은행</v>
      </c>
    </row>
    <row r="422" spans="1:36" s="614" customFormat="1" ht="18.75" customHeight="1">
      <c r="A422" s="1117" t="s">
        <v>6186</v>
      </c>
      <c r="B422" s="1117" t="s">
        <v>6187</v>
      </c>
      <c r="C422" s="1117" t="s">
        <v>6186</v>
      </c>
      <c r="D422" s="1117" t="s">
        <v>6186</v>
      </c>
      <c r="E422" s="1117" t="s">
        <v>5113</v>
      </c>
      <c r="F422" s="1117" t="s">
        <v>625</v>
      </c>
      <c r="G422" s="1117" t="s">
        <v>5114</v>
      </c>
      <c r="H422" s="1117" t="s">
        <v>6184</v>
      </c>
      <c r="I422" s="1117" t="s">
        <v>5116</v>
      </c>
      <c r="J422" s="1117" t="s">
        <v>4707</v>
      </c>
      <c r="K422" s="1117" t="s">
        <v>625</v>
      </c>
      <c r="L422" s="1117" t="s">
        <v>2869</v>
      </c>
      <c r="M422" s="1117" t="s">
        <v>3099</v>
      </c>
      <c r="N422" s="1117" t="s">
        <v>5117</v>
      </c>
      <c r="O422" s="1120">
        <v>4400</v>
      </c>
      <c r="P422" s="1120">
        <v>4000</v>
      </c>
      <c r="Q422" s="1120">
        <v>400</v>
      </c>
      <c r="R422" s="1117" t="s">
        <v>78</v>
      </c>
      <c r="S422" s="1117" t="s">
        <v>4713</v>
      </c>
      <c r="T422" s="1117" t="s">
        <v>4777</v>
      </c>
      <c r="U422" s="1117" t="s">
        <v>625</v>
      </c>
      <c r="V422" s="1117" t="s">
        <v>4778</v>
      </c>
      <c r="W422" s="1117" t="s">
        <v>5118</v>
      </c>
      <c r="X422" s="1117" t="s">
        <v>5119</v>
      </c>
      <c r="Y422" s="1117" t="s">
        <v>625</v>
      </c>
      <c r="Z422" s="1117" t="s">
        <v>6186</v>
      </c>
      <c r="AA422" s="1122" t="s">
        <v>5120</v>
      </c>
      <c r="AB422" s="1117" t="s">
        <v>5121</v>
      </c>
      <c r="AC422" s="1119" t="s">
        <v>1082</v>
      </c>
      <c r="AD422" s="1119" t="s">
        <v>5122</v>
      </c>
      <c r="AE422" s="1120">
        <v>4000</v>
      </c>
      <c r="AF422" s="1120">
        <v>400</v>
      </c>
      <c r="AG422" s="1117" t="s">
        <v>625</v>
      </c>
      <c r="AH422" s="1122" t="s">
        <v>5933</v>
      </c>
      <c r="AI422" s="1122" t="s">
        <v>6148</v>
      </c>
      <c r="AJ422" s="1122" t="str">
        <f t="shared" si="4"/>
        <v>VAT Return for 2025.1H_(주)하나은행</v>
      </c>
    </row>
    <row r="423" spans="1:36" s="614" customFormat="1" ht="18.75" customHeight="1">
      <c r="A423" s="1117" t="s">
        <v>6188</v>
      </c>
      <c r="B423" s="1117" t="s">
        <v>6189</v>
      </c>
      <c r="C423" s="1117" t="s">
        <v>6188</v>
      </c>
      <c r="D423" s="1117" t="s">
        <v>6188</v>
      </c>
      <c r="E423" s="1117" t="s">
        <v>6151</v>
      </c>
      <c r="F423" s="1117" t="s">
        <v>625</v>
      </c>
      <c r="G423" s="1117" t="s">
        <v>382</v>
      </c>
      <c r="H423" s="1117" t="s">
        <v>6152</v>
      </c>
      <c r="I423" s="1117" t="s">
        <v>6153</v>
      </c>
      <c r="J423" s="1117" t="s">
        <v>4707</v>
      </c>
      <c r="K423" s="1117" t="s">
        <v>625</v>
      </c>
      <c r="L423" s="1117" t="s">
        <v>6047</v>
      </c>
      <c r="M423" s="1117" t="s">
        <v>5321</v>
      </c>
      <c r="N423" s="1117" t="s">
        <v>6154</v>
      </c>
      <c r="O423" s="1120">
        <v>365780</v>
      </c>
      <c r="P423" s="1120">
        <v>332530</v>
      </c>
      <c r="Q423" s="1120">
        <v>33250</v>
      </c>
      <c r="R423" s="1117" t="s">
        <v>78</v>
      </c>
      <c r="S423" s="1117" t="s">
        <v>4713</v>
      </c>
      <c r="T423" s="1117" t="s">
        <v>4729</v>
      </c>
      <c r="U423" s="1117" t="s">
        <v>6155</v>
      </c>
      <c r="V423" s="1117" t="s">
        <v>4716</v>
      </c>
      <c r="W423" s="1117" t="s">
        <v>625</v>
      </c>
      <c r="X423" s="1117" t="s">
        <v>5786</v>
      </c>
      <c r="Y423" s="1117" t="s">
        <v>5349</v>
      </c>
      <c r="Z423" s="1117" t="s">
        <v>6188</v>
      </c>
      <c r="AA423" s="1122" t="s">
        <v>6190</v>
      </c>
      <c r="AB423" s="1117" t="s">
        <v>625</v>
      </c>
      <c r="AC423" s="1119" t="s">
        <v>625</v>
      </c>
      <c r="AD423" s="1119" t="s">
        <v>625</v>
      </c>
      <c r="AE423" s="1120">
        <v>332530</v>
      </c>
      <c r="AF423" s="1120">
        <v>33250</v>
      </c>
      <c r="AG423" s="1117" t="s">
        <v>625</v>
      </c>
      <c r="AH423" s="1122" t="s">
        <v>5933</v>
      </c>
      <c r="AI423" s="1122" t="s">
        <v>6148</v>
      </c>
      <c r="AJ423" s="1122" t="str">
        <f t="shared" si="4"/>
        <v>VAT Return for 2025.1H_세정아울렛 관리단</v>
      </c>
    </row>
    <row r="424" spans="1:36" s="614" customFormat="1" ht="18.75" customHeight="1">
      <c r="A424" s="1117" t="s">
        <v>6191</v>
      </c>
      <c r="B424" s="1117" t="s">
        <v>6192</v>
      </c>
      <c r="C424" s="1117" t="s">
        <v>6191</v>
      </c>
      <c r="D424" s="1117" t="s">
        <v>6191</v>
      </c>
      <c r="E424" s="1117" t="s">
        <v>5113</v>
      </c>
      <c r="F424" s="1117" t="s">
        <v>625</v>
      </c>
      <c r="G424" s="1117" t="s">
        <v>5114</v>
      </c>
      <c r="H424" s="1117" t="s">
        <v>6184</v>
      </c>
      <c r="I424" s="1117" t="s">
        <v>5116</v>
      </c>
      <c r="J424" s="1117" t="s">
        <v>4707</v>
      </c>
      <c r="K424" s="1117" t="s">
        <v>625</v>
      </c>
      <c r="L424" s="1117" t="s">
        <v>1058</v>
      </c>
      <c r="M424" s="1117" t="s">
        <v>5321</v>
      </c>
      <c r="N424" s="1117" t="s">
        <v>5117</v>
      </c>
      <c r="O424" s="1120">
        <v>4400</v>
      </c>
      <c r="P424" s="1120">
        <v>4000</v>
      </c>
      <c r="Q424" s="1120">
        <v>400</v>
      </c>
      <c r="R424" s="1117" t="s">
        <v>78</v>
      </c>
      <c r="S424" s="1117" t="s">
        <v>4713</v>
      </c>
      <c r="T424" s="1117" t="s">
        <v>4777</v>
      </c>
      <c r="U424" s="1117" t="s">
        <v>625</v>
      </c>
      <c r="V424" s="1117" t="s">
        <v>4778</v>
      </c>
      <c r="W424" s="1117" t="s">
        <v>5118</v>
      </c>
      <c r="X424" s="1117" t="s">
        <v>6193</v>
      </c>
      <c r="Y424" s="1117" t="s">
        <v>625</v>
      </c>
      <c r="Z424" s="1117" t="s">
        <v>6191</v>
      </c>
      <c r="AA424" s="1122" t="s">
        <v>5120</v>
      </c>
      <c r="AB424" s="1117" t="s">
        <v>5121</v>
      </c>
      <c r="AC424" s="1119" t="s">
        <v>1082</v>
      </c>
      <c r="AD424" s="1119" t="s">
        <v>5122</v>
      </c>
      <c r="AE424" s="1120">
        <v>4000</v>
      </c>
      <c r="AF424" s="1120">
        <v>400</v>
      </c>
      <c r="AG424" s="1117" t="s">
        <v>625</v>
      </c>
      <c r="AH424" s="1122" t="s">
        <v>5933</v>
      </c>
      <c r="AI424" s="1122" t="s">
        <v>6148</v>
      </c>
      <c r="AJ424" s="1122" t="str">
        <f t="shared" si="4"/>
        <v>VAT Return for 2025.1H_(주)하나은행</v>
      </c>
    </row>
    <row r="425" spans="1:36" customFormat="1">
      <c r="A425" s="1189" t="s">
        <v>6194</v>
      </c>
      <c r="B425" s="1189" t="s">
        <v>6195</v>
      </c>
      <c r="C425" s="1189" t="s">
        <v>6194</v>
      </c>
      <c r="D425" s="1189" t="s">
        <v>6196</v>
      </c>
      <c r="E425" s="1189" t="s">
        <v>5609</v>
      </c>
      <c r="F425" s="1189" t="s">
        <v>625</v>
      </c>
      <c r="G425" s="937" t="s">
        <v>3201</v>
      </c>
      <c r="H425" s="1189" t="s">
        <v>5610</v>
      </c>
      <c r="I425" s="1189" t="s">
        <v>5611</v>
      </c>
      <c r="J425" s="1189" t="s">
        <v>4707</v>
      </c>
      <c r="K425" s="1189" t="s">
        <v>625</v>
      </c>
      <c r="L425" s="1189" t="s">
        <v>2869</v>
      </c>
      <c r="M425" s="1189" t="s">
        <v>5321</v>
      </c>
      <c r="N425" s="1189" t="s">
        <v>4808</v>
      </c>
      <c r="O425" s="1191">
        <v>935000</v>
      </c>
      <c r="P425" s="1191">
        <v>850000</v>
      </c>
      <c r="Q425" s="1191">
        <v>85000</v>
      </c>
      <c r="R425" s="21" t="s">
        <v>78</v>
      </c>
      <c r="S425" s="21" t="s">
        <v>4713</v>
      </c>
      <c r="T425" s="21" t="s">
        <v>4777</v>
      </c>
      <c r="U425" s="21" t="s">
        <v>625</v>
      </c>
      <c r="V425" s="21" t="s">
        <v>4716</v>
      </c>
      <c r="W425" s="21" t="s">
        <v>6140</v>
      </c>
      <c r="X425" s="21" t="s">
        <v>5119</v>
      </c>
      <c r="Y425" s="21" t="s">
        <v>625</v>
      </c>
      <c r="Z425" s="21" t="s">
        <v>6194</v>
      </c>
      <c r="AA425" s="937" t="s">
        <v>5709</v>
      </c>
      <c r="AB425" s="1189" t="s">
        <v>625</v>
      </c>
      <c r="AC425" s="1190" t="s">
        <v>4769</v>
      </c>
      <c r="AD425" s="1190" t="s">
        <v>4769</v>
      </c>
      <c r="AE425" s="996">
        <v>850000</v>
      </c>
      <c r="AF425" s="996">
        <v>85000</v>
      </c>
      <c r="AG425" s="1189" t="s">
        <v>625</v>
      </c>
      <c r="AH425" s="1122" t="s">
        <v>5933</v>
      </c>
      <c r="AI425" s="1122" t="s">
        <v>6148</v>
      </c>
      <c r="AJ425" s="1122" t="str">
        <f t="shared" si="4"/>
        <v>VAT Return for 2025.1H_삼정회계법인</v>
      </c>
    </row>
    <row r="426" spans="1:36" customFormat="1">
      <c r="A426" s="1189" t="s">
        <v>6197</v>
      </c>
      <c r="B426" s="1189" t="s">
        <v>6198</v>
      </c>
      <c r="C426" s="1189" t="s">
        <v>6197</v>
      </c>
      <c r="D426" s="1189" t="s">
        <v>6197</v>
      </c>
      <c r="E426" s="1189" t="s">
        <v>5135</v>
      </c>
      <c r="F426" s="1189" t="s">
        <v>625</v>
      </c>
      <c r="G426" s="937" t="s">
        <v>5136</v>
      </c>
      <c r="H426" s="1189" t="s">
        <v>5137</v>
      </c>
      <c r="I426" s="1189" t="s">
        <v>5138</v>
      </c>
      <c r="J426" s="1189" t="s">
        <v>4707</v>
      </c>
      <c r="K426" s="1189" t="s">
        <v>625</v>
      </c>
      <c r="L426" s="1189" t="s">
        <v>6047</v>
      </c>
      <c r="M426" s="1189" t="s">
        <v>5321</v>
      </c>
      <c r="N426" s="1189" t="s">
        <v>4757</v>
      </c>
      <c r="O426" s="1191">
        <v>330000</v>
      </c>
      <c r="P426" s="1191">
        <v>300000</v>
      </c>
      <c r="Q426" s="1191">
        <v>30000</v>
      </c>
      <c r="R426" s="21" t="s">
        <v>78</v>
      </c>
      <c r="S426" s="21" t="s">
        <v>4713</v>
      </c>
      <c r="T426" s="21" t="s">
        <v>4729</v>
      </c>
      <c r="U426" s="21" t="s">
        <v>625</v>
      </c>
      <c r="V426" s="21" t="s">
        <v>4716</v>
      </c>
      <c r="W426" s="21" t="s">
        <v>5140</v>
      </c>
      <c r="X426" s="21" t="s">
        <v>5141</v>
      </c>
      <c r="Y426" s="21" t="s">
        <v>5349</v>
      </c>
      <c r="Z426" s="21" t="s">
        <v>6197</v>
      </c>
      <c r="AA426" s="937" t="s">
        <v>5108</v>
      </c>
      <c r="AB426" s="1189" t="s">
        <v>625</v>
      </c>
      <c r="AC426" s="1190" t="s">
        <v>625</v>
      </c>
      <c r="AD426" s="1190" t="s">
        <v>625</v>
      </c>
      <c r="AE426" s="996">
        <v>300000</v>
      </c>
      <c r="AF426" s="996">
        <v>30000</v>
      </c>
      <c r="AG426" s="1189" t="s">
        <v>6199</v>
      </c>
      <c r="AH426" s="1183" t="s">
        <v>4957</v>
      </c>
      <c r="AI426" s="1122" t="s">
        <v>6148</v>
      </c>
      <c r="AJ426" s="1171" t="s">
        <v>6050</v>
      </c>
    </row>
    <row r="427" spans="1:36" customFormat="1">
      <c r="A427" s="1189" t="s">
        <v>6200</v>
      </c>
      <c r="B427" s="1189" t="s">
        <v>6201</v>
      </c>
      <c r="C427" s="1189" t="s">
        <v>6200</v>
      </c>
      <c r="D427" s="1189" t="s">
        <v>6200</v>
      </c>
      <c r="E427" s="1189" t="s">
        <v>6202</v>
      </c>
      <c r="F427" s="1189" t="s">
        <v>625</v>
      </c>
      <c r="G427" s="937" t="s">
        <v>6203</v>
      </c>
      <c r="H427" s="1189" t="s">
        <v>3474</v>
      </c>
      <c r="I427" s="1189" t="s">
        <v>6204</v>
      </c>
      <c r="J427" s="1189" t="s">
        <v>4707</v>
      </c>
      <c r="K427" s="1189" t="s">
        <v>625</v>
      </c>
      <c r="L427" s="1189" t="s">
        <v>1058</v>
      </c>
      <c r="M427" s="1189" t="s">
        <v>5321</v>
      </c>
      <c r="N427" s="1189" t="s">
        <v>4786</v>
      </c>
      <c r="O427" s="1191">
        <v>905000</v>
      </c>
      <c r="P427" s="1191">
        <v>822727</v>
      </c>
      <c r="Q427" s="1191">
        <v>82273</v>
      </c>
      <c r="R427" s="21" t="s">
        <v>78</v>
      </c>
      <c r="S427" s="21" t="s">
        <v>4713</v>
      </c>
      <c r="T427" s="21" t="s">
        <v>4758</v>
      </c>
      <c r="U427" s="21" t="s">
        <v>625</v>
      </c>
      <c r="V427" s="21" t="s">
        <v>4716</v>
      </c>
      <c r="W427" s="21" t="s">
        <v>6205</v>
      </c>
      <c r="X427" s="21" t="s">
        <v>5141</v>
      </c>
      <c r="Y427" s="21" t="s">
        <v>625</v>
      </c>
      <c r="Z427" s="21" t="s">
        <v>6200</v>
      </c>
      <c r="AA427" s="937" t="s">
        <v>6206</v>
      </c>
      <c r="AB427" s="1189" t="s">
        <v>625</v>
      </c>
      <c r="AC427" s="1190" t="s">
        <v>4769</v>
      </c>
      <c r="AD427" s="1190" t="s">
        <v>4769</v>
      </c>
      <c r="AE427" s="996">
        <v>822727</v>
      </c>
      <c r="AF427" s="996">
        <v>82273</v>
      </c>
      <c r="AG427" s="1189" t="s">
        <v>625</v>
      </c>
      <c r="AH427" s="1183" t="s">
        <v>4957</v>
      </c>
      <c r="AI427" s="1122" t="s">
        <v>6148</v>
      </c>
      <c r="AJ427" s="21" t="s">
        <v>2294</v>
      </c>
    </row>
    <row r="428" spans="1:36" customFormat="1">
      <c r="A428" s="1189" t="s">
        <v>6207</v>
      </c>
      <c r="B428" s="1189" t="s">
        <v>6208</v>
      </c>
      <c r="C428" s="1189" t="s">
        <v>6207</v>
      </c>
      <c r="D428" s="1189" t="s">
        <v>6207</v>
      </c>
      <c r="E428" s="1189" t="s">
        <v>6209</v>
      </c>
      <c r="F428" s="1189" t="s">
        <v>625</v>
      </c>
      <c r="G428" s="937" t="s">
        <v>6210</v>
      </c>
      <c r="H428" s="1189" t="s">
        <v>6211</v>
      </c>
      <c r="I428" s="1189" t="s">
        <v>6212</v>
      </c>
      <c r="J428" s="1189" t="s">
        <v>4707</v>
      </c>
      <c r="K428" s="1189" t="s">
        <v>625</v>
      </c>
      <c r="L428" s="1189" t="s">
        <v>6213</v>
      </c>
      <c r="M428" s="1189" t="s">
        <v>5321</v>
      </c>
      <c r="N428" s="1189" t="s">
        <v>6214</v>
      </c>
      <c r="O428" s="1191">
        <v>3000000</v>
      </c>
      <c r="P428" s="1191">
        <v>2727273</v>
      </c>
      <c r="Q428" s="1191">
        <v>272727</v>
      </c>
      <c r="R428" s="21" t="s">
        <v>78</v>
      </c>
      <c r="S428" s="21" t="s">
        <v>4713</v>
      </c>
      <c r="T428" s="21" t="s">
        <v>4729</v>
      </c>
      <c r="U428" s="21" t="s">
        <v>625</v>
      </c>
      <c r="V428" s="21" t="s">
        <v>4716</v>
      </c>
      <c r="W428" s="21" t="s">
        <v>6215</v>
      </c>
      <c r="X428" s="21" t="s">
        <v>5141</v>
      </c>
      <c r="Y428" s="21" t="s">
        <v>625</v>
      </c>
      <c r="Z428" s="21" t="s">
        <v>6207</v>
      </c>
      <c r="AA428" s="937" t="s">
        <v>6216</v>
      </c>
      <c r="AB428" s="1189" t="s">
        <v>625</v>
      </c>
      <c r="AC428" s="1190" t="s">
        <v>625</v>
      </c>
      <c r="AD428" s="1190" t="s">
        <v>625</v>
      </c>
      <c r="AE428" s="996">
        <v>2727273</v>
      </c>
      <c r="AF428" s="996">
        <v>272727</v>
      </c>
      <c r="AG428" s="1189" t="s">
        <v>625</v>
      </c>
      <c r="AH428" s="1183" t="s">
        <v>4957</v>
      </c>
      <c r="AI428" s="1122" t="s">
        <v>6148</v>
      </c>
      <c r="AJ428" s="1122" t="s">
        <v>2294</v>
      </c>
    </row>
    <row r="429" spans="1:36" customFormat="1">
      <c r="A429" s="1189" t="s">
        <v>6217</v>
      </c>
      <c r="B429" s="1189" t="s">
        <v>6218</v>
      </c>
      <c r="C429" s="1189" t="s">
        <v>6217</v>
      </c>
      <c r="D429" s="1189" t="s">
        <v>6217</v>
      </c>
      <c r="E429" s="1189" t="s">
        <v>6151</v>
      </c>
      <c r="F429" s="1189" t="s">
        <v>625</v>
      </c>
      <c r="G429" s="937" t="s">
        <v>382</v>
      </c>
      <c r="H429" s="1189" t="s">
        <v>6152</v>
      </c>
      <c r="I429" s="1189" t="s">
        <v>6153</v>
      </c>
      <c r="J429" s="1189" t="s">
        <v>4707</v>
      </c>
      <c r="K429" s="1189" t="s">
        <v>625</v>
      </c>
      <c r="L429" s="1189" t="s">
        <v>6047</v>
      </c>
      <c r="M429" s="1189" t="s">
        <v>5321</v>
      </c>
      <c r="N429" s="1189" t="s">
        <v>6154</v>
      </c>
      <c r="O429" s="1191">
        <v>421320</v>
      </c>
      <c r="P429" s="1191">
        <v>383020</v>
      </c>
      <c r="Q429" s="1191">
        <v>38300</v>
      </c>
      <c r="R429" s="21" t="s">
        <v>78</v>
      </c>
      <c r="S429" s="21" t="s">
        <v>4713</v>
      </c>
      <c r="T429" s="21" t="s">
        <v>4729</v>
      </c>
      <c r="U429" s="21" t="s">
        <v>6155</v>
      </c>
      <c r="V429" s="21" t="s">
        <v>4716</v>
      </c>
      <c r="W429" s="21" t="s">
        <v>625</v>
      </c>
      <c r="X429" s="21" t="s">
        <v>5786</v>
      </c>
      <c r="Y429" s="21" t="s">
        <v>5349</v>
      </c>
      <c r="Z429" s="21" t="s">
        <v>6217</v>
      </c>
      <c r="AA429" s="937" t="s">
        <v>6190</v>
      </c>
      <c r="AB429" s="1189" t="s">
        <v>625</v>
      </c>
      <c r="AC429" s="1190" t="s">
        <v>625</v>
      </c>
      <c r="AD429" s="1190" t="s">
        <v>625</v>
      </c>
      <c r="AE429" s="996">
        <v>383020</v>
      </c>
      <c r="AF429" s="996">
        <v>38300</v>
      </c>
      <c r="AG429" s="1189" t="s">
        <v>625</v>
      </c>
      <c r="AH429" s="1122" t="s">
        <v>5933</v>
      </c>
      <c r="AI429" s="1122" t="s">
        <v>6148</v>
      </c>
      <c r="AJ429" s="1122" t="str">
        <f t="shared" ref="AJ429:AJ440" si="5">"VAT Return for "&amp;AI429&amp;"_"&amp;G429</f>
        <v>VAT Return for 2025.1H_세정아울렛 관리단</v>
      </c>
    </row>
    <row r="430" spans="1:36" customFormat="1">
      <c r="A430" s="1189" t="s">
        <v>6219</v>
      </c>
      <c r="B430" s="1189" t="s">
        <v>6220</v>
      </c>
      <c r="C430" s="1189" t="s">
        <v>6219</v>
      </c>
      <c r="D430" s="1189" t="s">
        <v>6219</v>
      </c>
      <c r="E430" s="1189" t="s">
        <v>5113</v>
      </c>
      <c r="F430" s="1189" t="s">
        <v>625</v>
      </c>
      <c r="G430" s="937" t="s">
        <v>5114</v>
      </c>
      <c r="H430" s="1189" t="s">
        <v>6184</v>
      </c>
      <c r="I430" s="1189" t="s">
        <v>5116</v>
      </c>
      <c r="J430" s="1189" t="s">
        <v>4707</v>
      </c>
      <c r="K430" s="1189" t="s">
        <v>625</v>
      </c>
      <c r="L430" s="1189" t="s">
        <v>1058</v>
      </c>
      <c r="M430" s="1189" t="s">
        <v>5321</v>
      </c>
      <c r="N430" s="1189" t="s">
        <v>5117</v>
      </c>
      <c r="O430" s="1191">
        <v>4400</v>
      </c>
      <c r="P430" s="1191">
        <v>4000</v>
      </c>
      <c r="Q430" s="1191">
        <v>400</v>
      </c>
      <c r="R430" s="21" t="s">
        <v>78</v>
      </c>
      <c r="S430" s="21" t="s">
        <v>4713</v>
      </c>
      <c r="T430" s="21" t="s">
        <v>4777</v>
      </c>
      <c r="U430" s="21" t="s">
        <v>625</v>
      </c>
      <c r="V430" s="21" t="s">
        <v>4778</v>
      </c>
      <c r="W430" s="21" t="s">
        <v>5118</v>
      </c>
      <c r="X430" s="21" t="s">
        <v>6193</v>
      </c>
      <c r="Y430" s="21" t="s">
        <v>625</v>
      </c>
      <c r="Z430" s="21" t="s">
        <v>6219</v>
      </c>
      <c r="AA430" s="937" t="s">
        <v>5120</v>
      </c>
      <c r="AB430" s="1189" t="s">
        <v>5121</v>
      </c>
      <c r="AC430" s="1190" t="s">
        <v>1082</v>
      </c>
      <c r="AD430" s="1190" t="s">
        <v>5122</v>
      </c>
      <c r="AE430" s="996">
        <v>4000</v>
      </c>
      <c r="AF430" s="996">
        <v>400</v>
      </c>
      <c r="AG430" s="1189" t="s">
        <v>625</v>
      </c>
      <c r="AH430" s="1122" t="s">
        <v>5933</v>
      </c>
      <c r="AI430" s="1122" t="s">
        <v>6148</v>
      </c>
      <c r="AJ430" s="1122" t="str">
        <f t="shared" si="5"/>
        <v>VAT Return for 2025.1H_(주)하나은행</v>
      </c>
    </row>
    <row r="431" spans="1:36">
      <c r="A431" s="937" t="s">
        <v>6221</v>
      </c>
      <c r="B431" s="937" t="s">
        <v>6222</v>
      </c>
      <c r="C431" s="937" t="s">
        <v>6223</v>
      </c>
      <c r="D431" s="937" t="s">
        <v>6224</v>
      </c>
      <c r="E431" s="937" t="s">
        <v>5609</v>
      </c>
      <c r="F431" s="937" t="s">
        <v>625</v>
      </c>
      <c r="G431" s="937" t="s">
        <v>3201</v>
      </c>
      <c r="H431" s="937" t="s">
        <v>5610</v>
      </c>
      <c r="I431" s="937" t="s">
        <v>5611</v>
      </c>
      <c r="J431" s="937" t="s">
        <v>4707</v>
      </c>
      <c r="K431" s="937" t="s">
        <v>625</v>
      </c>
      <c r="L431" s="937" t="s">
        <v>2869</v>
      </c>
      <c r="M431" s="937" t="s">
        <v>5321</v>
      </c>
      <c r="N431" s="937" t="s">
        <v>4808</v>
      </c>
      <c r="O431" s="1191">
        <v>5556100</v>
      </c>
      <c r="P431" s="1191">
        <v>5051000</v>
      </c>
      <c r="Q431" s="1191">
        <v>505100</v>
      </c>
      <c r="AA431" s="937" t="s">
        <v>5709</v>
      </c>
      <c r="AH431" s="1122" t="s">
        <v>5933</v>
      </c>
      <c r="AI431" s="1122" t="s">
        <v>6148</v>
      </c>
      <c r="AJ431" s="1122" t="str">
        <f t="shared" si="5"/>
        <v>VAT Return for 2025.1H_삼정회계법인</v>
      </c>
    </row>
    <row r="432" spans="1:36">
      <c r="A432" s="937" t="s">
        <v>6221</v>
      </c>
      <c r="B432" s="937" t="s">
        <v>6225</v>
      </c>
      <c r="C432" s="937" t="s">
        <v>6221</v>
      </c>
      <c r="D432" s="937" t="s">
        <v>6221</v>
      </c>
      <c r="E432" s="937" t="s">
        <v>6226</v>
      </c>
      <c r="F432" s="937" t="s">
        <v>625</v>
      </c>
      <c r="G432" s="937" t="s">
        <v>588</v>
      </c>
      <c r="H432" s="937" t="s">
        <v>6227</v>
      </c>
      <c r="I432" s="937" t="s">
        <v>6228</v>
      </c>
      <c r="J432" s="937" t="s">
        <v>4707</v>
      </c>
      <c r="K432" s="937" t="s">
        <v>625</v>
      </c>
      <c r="L432" s="937" t="s">
        <v>1058</v>
      </c>
      <c r="M432" s="937" t="s">
        <v>5321</v>
      </c>
      <c r="N432" s="937" t="s">
        <v>4934</v>
      </c>
      <c r="O432" s="1191">
        <v>22000000</v>
      </c>
      <c r="P432" s="1191">
        <v>20000000</v>
      </c>
      <c r="Q432" s="1191">
        <v>2000000</v>
      </c>
      <c r="AA432" s="937" t="s">
        <v>6229</v>
      </c>
      <c r="AH432" s="1122" t="s">
        <v>5933</v>
      </c>
      <c r="AI432" s="1122" t="s">
        <v>6148</v>
      </c>
      <c r="AJ432" s="1122" t="str">
        <f t="shared" si="5"/>
        <v>VAT Return for 2025.1H_늘샘그린에너지 주식회사</v>
      </c>
    </row>
    <row r="433" spans="1:36">
      <c r="A433" s="937" t="s">
        <v>6230</v>
      </c>
      <c r="B433" s="937" t="s">
        <v>6231</v>
      </c>
      <c r="C433" s="937" t="s">
        <v>6230</v>
      </c>
      <c r="D433" s="937" t="s">
        <v>6230</v>
      </c>
      <c r="E433" s="937" t="s">
        <v>5113</v>
      </c>
      <c r="F433" s="937" t="s">
        <v>625</v>
      </c>
      <c r="G433" s="937" t="s">
        <v>5114</v>
      </c>
      <c r="H433" s="937" t="s">
        <v>6184</v>
      </c>
      <c r="I433" s="937" t="s">
        <v>5116</v>
      </c>
      <c r="J433" s="937" t="s">
        <v>4707</v>
      </c>
      <c r="K433" s="937" t="s">
        <v>625</v>
      </c>
      <c r="L433" s="937" t="s">
        <v>1058</v>
      </c>
      <c r="M433" s="937" t="s">
        <v>5321</v>
      </c>
      <c r="N433" s="937" t="s">
        <v>5117</v>
      </c>
      <c r="O433" s="1191">
        <v>4400</v>
      </c>
      <c r="P433" s="1191">
        <v>4000</v>
      </c>
      <c r="Q433" s="1191">
        <v>400</v>
      </c>
      <c r="AA433" s="937" t="s">
        <v>5120</v>
      </c>
      <c r="AH433" s="1122" t="s">
        <v>5933</v>
      </c>
      <c r="AI433" s="1122" t="s">
        <v>6148</v>
      </c>
      <c r="AJ433" s="1122" t="str">
        <f t="shared" si="5"/>
        <v>VAT Return for 2025.1H_(주)하나은행</v>
      </c>
    </row>
    <row r="434" spans="1:36">
      <c r="A434" s="937" t="s">
        <v>6232</v>
      </c>
      <c r="B434" s="937" t="s">
        <v>6233</v>
      </c>
      <c r="C434" s="937" t="s">
        <v>6232</v>
      </c>
      <c r="D434" s="937" t="s">
        <v>6232</v>
      </c>
      <c r="E434" s="937" t="s">
        <v>6151</v>
      </c>
      <c r="F434" s="937" t="s">
        <v>625</v>
      </c>
      <c r="G434" s="937" t="s">
        <v>382</v>
      </c>
      <c r="H434" s="937" t="s">
        <v>6152</v>
      </c>
      <c r="I434" s="937" t="s">
        <v>6153</v>
      </c>
      <c r="J434" s="937" t="s">
        <v>4707</v>
      </c>
      <c r="K434" s="937" t="s">
        <v>625</v>
      </c>
      <c r="L434" s="937" t="s">
        <v>6047</v>
      </c>
      <c r="M434" s="937" t="s">
        <v>5321</v>
      </c>
      <c r="N434" s="937" t="s">
        <v>6154</v>
      </c>
      <c r="O434" s="1191">
        <v>382530</v>
      </c>
      <c r="P434" s="1191">
        <v>347750</v>
      </c>
      <c r="Q434" s="1191">
        <v>34780</v>
      </c>
      <c r="AA434" s="937" t="s">
        <v>6190</v>
      </c>
      <c r="AH434" s="1122" t="s">
        <v>5933</v>
      </c>
      <c r="AI434" s="1122" t="s">
        <v>6148</v>
      </c>
      <c r="AJ434" s="1122" t="str">
        <f t="shared" si="5"/>
        <v>VAT Return for 2025.1H_세정아울렛 관리단</v>
      </c>
    </row>
    <row r="435" spans="1:36">
      <c r="A435" s="1233" t="s">
        <v>6355</v>
      </c>
      <c r="B435" s="1233" t="s">
        <v>6356</v>
      </c>
      <c r="C435" s="1233" t="s">
        <v>6355</v>
      </c>
      <c r="D435" s="1233" t="s">
        <v>6355</v>
      </c>
      <c r="E435" s="1233" t="s">
        <v>5113</v>
      </c>
      <c r="F435" s="1233" t="s">
        <v>625</v>
      </c>
      <c r="G435" s="937" t="s">
        <v>5114</v>
      </c>
      <c r="H435" s="1233" t="s">
        <v>6184</v>
      </c>
      <c r="I435" s="1233" t="s">
        <v>5116</v>
      </c>
      <c r="J435" s="1233" t="s">
        <v>4707</v>
      </c>
      <c r="K435" s="1233" t="s">
        <v>625</v>
      </c>
      <c r="L435" s="1233" t="s">
        <v>1058</v>
      </c>
      <c r="M435" s="1233" t="s">
        <v>5321</v>
      </c>
      <c r="N435" s="1233" t="s">
        <v>5117</v>
      </c>
      <c r="O435" s="1191">
        <v>4400</v>
      </c>
      <c r="P435" s="1191">
        <v>4000</v>
      </c>
      <c r="Q435" s="1191">
        <v>400</v>
      </c>
      <c r="R435" s="21" t="s">
        <v>78</v>
      </c>
      <c r="S435" s="21" t="s">
        <v>4713</v>
      </c>
      <c r="T435" s="21" t="s">
        <v>4777</v>
      </c>
      <c r="U435" s="21" t="s">
        <v>625</v>
      </c>
      <c r="V435" s="21" t="s">
        <v>4778</v>
      </c>
      <c r="W435" s="21" t="s">
        <v>5118</v>
      </c>
      <c r="X435" s="21" t="s">
        <v>5142</v>
      </c>
      <c r="Y435" s="21" t="s">
        <v>625</v>
      </c>
      <c r="Z435" s="21" t="s">
        <v>625</v>
      </c>
      <c r="AA435" s="937" t="s">
        <v>6369</v>
      </c>
      <c r="AB435" s="1233" t="s">
        <v>6355</v>
      </c>
      <c r="AC435" s="1233" t="s">
        <v>5120</v>
      </c>
      <c r="AD435" s="1233" t="s">
        <v>5121</v>
      </c>
      <c r="AE435" s="1235" t="s">
        <v>1082</v>
      </c>
      <c r="AF435" s="1235" t="s">
        <v>5122</v>
      </c>
      <c r="AG435" s="1234">
        <v>4000</v>
      </c>
      <c r="AH435" s="1122" t="s">
        <v>5933</v>
      </c>
      <c r="AI435" s="1122" t="s">
        <v>6148</v>
      </c>
      <c r="AJ435" s="1122" t="str">
        <f t="shared" si="5"/>
        <v>VAT Return for 2025.1H_(주)하나은행</v>
      </c>
    </row>
    <row r="436" spans="1:36">
      <c r="A436" s="1233" t="s">
        <v>6357</v>
      </c>
      <c r="B436" s="1233" t="s">
        <v>6358</v>
      </c>
      <c r="C436" s="1233" t="s">
        <v>6357</v>
      </c>
      <c r="D436" s="1233" t="s">
        <v>6357</v>
      </c>
      <c r="E436" s="1233" t="s">
        <v>6151</v>
      </c>
      <c r="F436" s="1233" t="s">
        <v>625</v>
      </c>
      <c r="G436" s="937" t="s">
        <v>382</v>
      </c>
      <c r="H436" s="1233" t="s">
        <v>6152</v>
      </c>
      <c r="I436" s="1233" t="s">
        <v>6153</v>
      </c>
      <c r="J436" s="1233" t="s">
        <v>4707</v>
      </c>
      <c r="K436" s="1233" t="s">
        <v>625</v>
      </c>
      <c r="L436" s="1233" t="s">
        <v>6047</v>
      </c>
      <c r="M436" s="1233" t="s">
        <v>5321</v>
      </c>
      <c r="N436" s="1233" t="s">
        <v>6154</v>
      </c>
      <c r="O436" s="1191">
        <v>395080</v>
      </c>
      <c r="P436" s="1191">
        <v>359160</v>
      </c>
      <c r="Q436" s="1191">
        <v>35920</v>
      </c>
      <c r="R436" s="21" t="s">
        <v>78</v>
      </c>
      <c r="S436" s="21" t="s">
        <v>4713</v>
      </c>
      <c r="T436" s="21" t="s">
        <v>4729</v>
      </c>
      <c r="U436" s="21" t="s">
        <v>6155</v>
      </c>
      <c r="V436" s="21" t="s">
        <v>4716</v>
      </c>
      <c r="W436" s="21" t="s">
        <v>625</v>
      </c>
      <c r="X436" s="21" t="s">
        <v>6359</v>
      </c>
      <c r="Y436" s="21" t="s">
        <v>625</v>
      </c>
      <c r="Z436" s="21" t="s">
        <v>625</v>
      </c>
      <c r="AA436" s="937" t="s">
        <v>6190</v>
      </c>
      <c r="AB436" s="1233" t="s">
        <v>6357</v>
      </c>
      <c r="AC436" s="1233" t="s">
        <v>6190</v>
      </c>
      <c r="AD436" s="1233" t="s">
        <v>625</v>
      </c>
      <c r="AE436" s="1235" t="s">
        <v>625</v>
      </c>
      <c r="AF436" s="1235" t="s">
        <v>625</v>
      </c>
      <c r="AG436" s="1234">
        <v>359160</v>
      </c>
      <c r="AH436" s="1122" t="s">
        <v>5933</v>
      </c>
      <c r="AI436" s="1122" t="s">
        <v>6148</v>
      </c>
      <c r="AJ436" s="1122" t="str">
        <f t="shared" si="5"/>
        <v>VAT Return for 2025.1H_세정아울렛 관리단</v>
      </c>
    </row>
    <row r="437" spans="1:36">
      <c r="A437" s="1233" t="s">
        <v>6360</v>
      </c>
      <c r="B437" s="1233" t="s">
        <v>6361</v>
      </c>
      <c r="C437" s="1233" t="s">
        <v>6360</v>
      </c>
      <c r="D437" s="1233" t="s">
        <v>6360</v>
      </c>
      <c r="E437" s="1233" t="s">
        <v>6226</v>
      </c>
      <c r="F437" s="1233" t="s">
        <v>625</v>
      </c>
      <c r="G437" s="937" t="s">
        <v>588</v>
      </c>
      <c r="H437" s="1233" t="s">
        <v>6227</v>
      </c>
      <c r="I437" s="1233" t="s">
        <v>6228</v>
      </c>
      <c r="J437" s="1233" t="s">
        <v>4707</v>
      </c>
      <c r="K437" s="1233" t="s">
        <v>625</v>
      </c>
      <c r="L437" s="1233" t="s">
        <v>1058</v>
      </c>
      <c r="M437" s="1233" t="s">
        <v>5321</v>
      </c>
      <c r="N437" s="1233" t="s">
        <v>4934</v>
      </c>
      <c r="O437" s="1191">
        <v>22000000</v>
      </c>
      <c r="P437" s="1191">
        <v>20000000</v>
      </c>
      <c r="Q437" s="1191">
        <v>2000000</v>
      </c>
      <c r="R437" s="21" t="s">
        <v>78</v>
      </c>
      <c r="S437" s="21" t="s">
        <v>4713</v>
      </c>
      <c r="T437" s="21" t="s">
        <v>4729</v>
      </c>
      <c r="U437" s="21" t="s">
        <v>625</v>
      </c>
      <c r="V437" s="21" t="s">
        <v>4716</v>
      </c>
      <c r="W437" s="21" t="s">
        <v>6362</v>
      </c>
      <c r="X437" s="21" t="s">
        <v>6363</v>
      </c>
      <c r="Y437" s="21" t="s">
        <v>5349</v>
      </c>
      <c r="Z437" s="21" t="s">
        <v>625</v>
      </c>
      <c r="AA437" s="937" t="s">
        <v>6364</v>
      </c>
      <c r="AB437" s="1233" t="s">
        <v>6360</v>
      </c>
      <c r="AC437" s="1233" t="s">
        <v>6364</v>
      </c>
      <c r="AD437" s="1233" t="s">
        <v>625</v>
      </c>
      <c r="AE437" s="1235" t="s">
        <v>625</v>
      </c>
      <c r="AF437" s="1235" t="s">
        <v>625</v>
      </c>
      <c r="AG437" s="1234">
        <v>20000000</v>
      </c>
      <c r="AH437" s="1122" t="s">
        <v>5933</v>
      </c>
      <c r="AI437" s="1122" t="s">
        <v>6148</v>
      </c>
      <c r="AJ437" s="1122" t="str">
        <f t="shared" si="5"/>
        <v>VAT Return for 2025.1H_늘샘그린에너지 주식회사</v>
      </c>
    </row>
    <row r="438" spans="1:36">
      <c r="A438" s="1233" t="s">
        <v>6365</v>
      </c>
      <c r="B438" s="1233" t="s">
        <v>6366</v>
      </c>
      <c r="C438" s="1233" t="s">
        <v>6367</v>
      </c>
      <c r="D438" s="1233" t="s">
        <v>6367</v>
      </c>
      <c r="E438" s="1233" t="s">
        <v>5318</v>
      </c>
      <c r="F438" s="1233" t="s">
        <v>625</v>
      </c>
      <c r="G438" s="937" t="s">
        <v>2894</v>
      </c>
      <c r="H438" s="1233" t="s">
        <v>5319</v>
      </c>
      <c r="I438" s="1233" t="s">
        <v>6087</v>
      </c>
      <c r="J438" s="1233" t="s">
        <v>4707</v>
      </c>
      <c r="K438" s="1233" t="s">
        <v>625</v>
      </c>
      <c r="L438" s="1233" t="s">
        <v>1058</v>
      </c>
      <c r="M438" s="1233" t="s">
        <v>5321</v>
      </c>
      <c r="N438" s="1233" t="s">
        <v>4757</v>
      </c>
      <c r="O438" s="1191">
        <v>147549755</v>
      </c>
      <c r="P438" s="1191">
        <v>134136141</v>
      </c>
      <c r="Q438" s="1191">
        <v>13413614</v>
      </c>
      <c r="R438" s="21" t="s">
        <v>78</v>
      </c>
      <c r="S438" s="21" t="s">
        <v>4713</v>
      </c>
      <c r="T438" s="21" t="s">
        <v>4729</v>
      </c>
      <c r="U438" s="21" t="s">
        <v>625</v>
      </c>
      <c r="V438" s="21" t="s">
        <v>4716</v>
      </c>
      <c r="W438" s="21" t="s">
        <v>6072</v>
      </c>
      <c r="X438" s="21" t="s">
        <v>5069</v>
      </c>
      <c r="Y438" s="21" t="s">
        <v>625</v>
      </c>
      <c r="Z438" s="21" t="s">
        <v>625</v>
      </c>
      <c r="AA438" s="937" t="s">
        <v>6368</v>
      </c>
      <c r="AB438" s="1233" t="s">
        <v>6365</v>
      </c>
      <c r="AC438" s="1233" t="s">
        <v>6368</v>
      </c>
      <c r="AD438" s="1233" t="s">
        <v>625</v>
      </c>
      <c r="AE438" s="1235" t="s">
        <v>625</v>
      </c>
      <c r="AF438" s="1235" t="s">
        <v>625</v>
      </c>
      <c r="AG438" s="1234">
        <v>134136141</v>
      </c>
      <c r="AH438" s="1122" t="s">
        <v>5933</v>
      </c>
      <c r="AI438" s="1122" t="s">
        <v>6148</v>
      </c>
      <c r="AJ438" s="1122" t="str">
        <f t="shared" si="5"/>
        <v>VAT Return for 2025.1H_에퀴스센트럴서비스코리아피티이엘티디(영업소)</v>
      </c>
    </row>
    <row r="439" spans="1:36" customFormat="1">
      <c r="A439" s="1233" t="s">
        <v>6456</v>
      </c>
      <c r="B439" s="1233" t="s">
        <v>6457</v>
      </c>
      <c r="C439" s="1233" t="s">
        <v>6456</v>
      </c>
      <c r="D439" s="1233" t="s">
        <v>6456</v>
      </c>
      <c r="E439" s="1233" t="s">
        <v>6226</v>
      </c>
      <c r="F439" s="1233" t="s">
        <v>625</v>
      </c>
      <c r="G439" s="1233" t="s">
        <v>588</v>
      </c>
      <c r="H439" s="1233" t="s">
        <v>6227</v>
      </c>
      <c r="I439" s="1233" t="s">
        <v>6228</v>
      </c>
      <c r="J439" s="1233" t="s">
        <v>4707</v>
      </c>
      <c r="K439" s="1233" t="s">
        <v>625</v>
      </c>
      <c r="L439" s="1233" t="s">
        <v>1058</v>
      </c>
      <c r="M439" s="1233" t="s">
        <v>5321</v>
      </c>
      <c r="N439" s="1233" t="s">
        <v>4934</v>
      </c>
      <c r="O439" s="1234">
        <v>22000000</v>
      </c>
      <c r="P439" s="1234">
        <v>20000000</v>
      </c>
      <c r="Q439" s="1234">
        <v>2000000</v>
      </c>
      <c r="R439" s="1233" t="s">
        <v>78</v>
      </c>
      <c r="S439" s="1233" t="s">
        <v>4713</v>
      </c>
      <c r="T439" s="1233" t="s">
        <v>4729</v>
      </c>
      <c r="U439" s="1233" t="s">
        <v>625</v>
      </c>
      <c r="V439" s="1233" t="s">
        <v>4716</v>
      </c>
      <c r="W439" s="1233" t="s">
        <v>6362</v>
      </c>
      <c r="X439" s="1233" t="s">
        <v>6363</v>
      </c>
      <c r="Y439" s="1233" t="s">
        <v>5349</v>
      </c>
      <c r="Z439" s="1233" t="s">
        <v>625</v>
      </c>
      <c r="AA439" s="1233" t="s">
        <v>625</v>
      </c>
      <c r="AB439" s="1233" t="s">
        <v>6456</v>
      </c>
      <c r="AC439" s="1233" t="s">
        <v>6445</v>
      </c>
      <c r="AD439" s="1233" t="s">
        <v>625</v>
      </c>
      <c r="AE439" s="1235" t="s">
        <v>625</v>
      </c>
      <c r="AF439" s="1235" t="s">
        <v>625</v>
      </c>
      <c r="AG439" s="1234">
        <v>20000000</v>
      </c>
      <c r="AH439" s="1122" t="s">
        <v>5933</v>
      </c>
      <c r="AI439" s="1122" t="s">
        <v>6148</v>
      </c>
      <c r="AJ439" s="1122" t="str">
        <f t="shared" si="5"/>
        <v>VAT Return for 2025.1H_늘샘그린에너지 주식회사</v>
      </c>
    </row>
    <row r="440" spans="1:36" customFormat="1">
      <c r="A440" s="1233" t="s">
        <v>6420</v>
      </c>
      <c r="B440" s="1233" t="s">
        <v>6458</v>
      </c>
      <c r="C440" s="1233" t="s">
        <v>6420</v>
      </c>
      <c r="D440" s="1233" t="s">
        <v>6420</v>
      </c>
      <c r="E440" s="1233" t="s">
        <v>6151</v>
      </c>
      <c r="F440" s="1233" t="s">
        <v>625</v>
      </c>
      <c r="G440" s="1233" t="s">
        <v>382</v>
      </c>
      <c r="H440" s="1233" t="s">
        <v>6152</v>
      </c>
      <c r="I440" s="1233" t="s">
        <v>6153</v>
      </c>
      <c r="J440" s="1233" t="s">
        <v>4707</v>
      </c>
      <c r="K440" s="1233" t="s">
        <v>625</v>
      </c>
      <c r="L440" s="1233" t="s">
        <v>6047</v>
      </c>
      <c r="M440" s="1233" t="s">
        <v>5321</v>
      </c>
      <c r="N440" s="1233" t="s">
        <v>6154</v>
      </c>
      <c r="O440" s="1234">
        <v>360000</v>
      </c>
      <c r="P440" s="1234">
        <v>327270</v>
      </c>
      <c r="Q440" s="1234">
        <v>32730</v>
      </c>
      <c r="R440" s="1233" t="s">
        <v>78</v>
      </c>
      <c r="S440" s="1233" t="s">
        <v>4713</v>
      </c>
      <c r="T440" s="1233" t="s">
        <v>4729</v>
      </c>
      <c r="U440" s="1233" t="s">
        <v>6155</v>
      </c>
      <c r="V440" s="1233" t="s">
        <v>4716</v>
      </c>
      <c r="W440" s="1233" t="s">
        <v>625</v>
      </c>
      <c r="X440" s="1233" t="s">
        <v>6359</v>
      </c>
      <c r="Y440" s="1233" t="s">
        <v>625</v>
      </c>
      <c r="Z440" s="1233" t="s">
        <v>625</v>
      </c>
      <c r="AA440" s="1233" t="s">
        <v>625</v>
      </c>
      <c r="AB440" s="1233" t="s">
        <v>6420</v>
      </c>
      <c r="AC440" s="1233" t="s">
        <v>6190</v>
      </c>
      <c r="AD440" s="1233" t="s">
        <v>625</v>
      </c>
      <c r="AE440" s="1235" t="s">
        <v>625</v>
      </c>
      <c r="AF440" s="1235" t="s">
        <v>625</v>
      </c>
      <c r="AG440" s="1234">
        <v>327270</v>
      </c>
      <c r="AH440" s="1122" t="s">
        <v>5933</v>
      </c>
      <c r="AI440" s="1122" t="s">
        <v>6148</v>
      </c>
      <c r="AJ440" s="1122" t="str">
        <f t="shared" si="5"/>
        <v>VAT Return for 2025.1H_세정아울렛 관리단</v>
      </c>
    </row>
    <row r="441" spans="1:36" customFormat="1">
      <c r="A441" s="1233" t="s">
        <v>6421</v>
      </c>
      <c r="B441" s="1233" t="s">
        <v>6459</v>
      </c>
      <c r="C441" s="1233" t="s">
        <v>6421</v>
      </c>
      <c r="D441" s="1233" t="s">
        <v>6421</v>
      </c>
      <c r="E441" s="1233" t="s">
        <v>5576</v>
      </c>
      <c r="F441" s="1233" t="s">
        <v>625</v>
      </c>
      <c r="G441" s="1233" t="s">
        <v>2685</v>
      </c>
      <c r="H441" s="1233" t="s">
        <v>5577</v>
      </c>
      <c r="I441" s="1233" t="s">
        <v>5578</v>
      </c>
      <c r="J441" s="1233" t="s">
        <v>4707</v>
      </c>
      <c r="K441" s="1233" t="s">
        <v>625</v>
      </c>
      <c r="L441" s="1233" t="s">
        <v>1058</v>
      </c>
      <c r="M441" s="1233" t="s">
        <v>5321</v>
      </c>
      <c r="N441" s="1233" t="s">
        <v>5579</v>
      </c>
      <c r="O441" s="1234">
        <v>330000</v>
      </c>
      <c r="P441" s="1234">
        <v>300000</v>
      </c>
      <c r="Q441" s="1234">
        <v>30000</v>
      </c>
      <c r="R441" s="1233" t="s">
        <v>78</v>
      </c>
      <c r="S441" s="1233" t="s">
        <v>4713</v>
      </c>
      <c r="T441" s="1233" t="s">
        <v>4729</v>
      </c>
      <c r="U441" s="1233" t="s">
        <v>6460</v>
      </c>
      <c r="V441" s="1233" t="s">
        <v>4716</v>
      </c>
      <c r="W441" s="1233" t="s">
        <v>5107</v>
      </c>
      <c r="X441" s="1233" t="s">
        <v>6461</v>
      </c>
      <c r="Y441" s="1233" t="s">
        <v>625</v>
      </c>
      <c r="Z441" s="1233" t="s">
        <v>625</v>
      </c>
      <c r="AA441" s="1233" t="s">
        <v>625</v>
      </c>
      <c r="AB441" s="1233" t="s">
        <v>6421</v>
      </c>
      <c r="AC441" s="1233" t="s">
        <v>6462</v>
      </c>
      <c r="AD441" s="1233" t="s">
        <v>625</v>
      </c>
      <c r="AE441" s="1235" t="s">
        <v>625</v>
      </c>
      <c r="AF441" s="1235" t="s">
        <v>625</v>
      </c>
      <c r="AG441" s="1234">
        <v>300000</v>
      </c>
      <c r="AH441" s="1183" t="s">
        <v>4957</v>
      </c>
      <c r="AI441" s="1122" t="s">
        <v>6148</v>
      </c>
      <c r="AJ441" s="1171" t="s">
        <v>6050</v>
      </c>
    </row>
    <row r="442" spans="1:36" s="1298" customFormat="1">
      <c r="A442" s="1233" t="s">
        <v>6421</v>
      </c>
      <c r="B442" s="1233" t="s">
        <v>6463</v>
      </c>
      <c r="C442" s="1233" t="s">
        <v>6421</v>
      </c>
      <c r="D442" s="1233" t="s">
        <v>6421</v>
      </c>
      <c r="E442" s="1233" t="s">
        <v>5576</v>
      </c>
      <c r="F442" s="1233" t="s">
        <v>625</v>
      </c>
      <c r="G442" s="1233" t="s">
        <v>2685</v>
      </c>
      <c r="H442" s="1233" t="s">
        <v>5577</v>
      </c>
      <c r="I442" s="1233" t="s">
        <v>5578</v>
      </c>
      <c r="J442" s="1233" t="s">
        <v>4707</v>
      </c>
      <c r="K442" s="1233" t="s">
        <v>625</v>
      </c>
      <c r="L442" s="1233" t="s">
        <v>1058</v>
      </c>
      <c r="M442" s="1233" t="s">
        <v>5321</v>
      </c>
      <c r="N442" s="1233" t="s">
        <v>5579</v>
      </c>
      <c r="O442" s="1234">
        <v>330000</v>
      </c>
      <c r="P442" s="1234">
        <v>300000</v>
      </c>
      <c r="Q442" s="1234">
        <v>30000</v>
      </c>
      <c r="R442" s="1233" t="s">
        <v>78</v>
      </c>
      <c r="S442" s="1233" t="s">
        <v>4713</v>
      </c>
      <c r="T442" s="1233" t="s">
        <v>4729</v>
      </c>
      <c r="U442" s="1233" t="s">
        <v>6460</v>
      </c>
      <c r="V442" s="1233" t="s">
        <v>4716</v>
      </c>
      <c r="W442" s="1233" t="s">
        <v>5107</v>
      </c>
      <c r="X442" s="1233" t="s">
        <v>6461</v>
      </c>
      <c r="Y442" s="1233" t="s">
        <v>625</v>
      </c>
      <c r="Z442" s="1233" t="s">
        <v>625</v>
      </c>
      <c r="AA442" s="1233" t="s">
        <v>625</v>
      </c>
      <c r="AB442" s="1233" t="s">
        <v>6421</v>
      </c>
      <c r="AC442" s="1233" t="s">
        <v>6464</v>
      </c>
      <c r="AD442" s="1233" t="s">
        <v>625</v>
      </c>
      <c r="AE442" s="1235" t="s">
        <v>625</v>
      </c>
      <c r="AF442" s="1235" t="s">
        <v>625</v>
      </c>
      <c r="AG442" s="1234">
        <v>300000</v>
      </c>
      <c r="AH442" s="1183" t="s">
        <v>4957</v>
      </c>
      <c r="AI442" s="1122" t="s">
        <v>6148</v>
      </c>
      <c r="AJ442" s="1171" t="s">
        <v>6050</v>
      </c>
    </row>
    <row r="443" spans="1:36" s="1298" customFormat="1">
      <c r="A443" s="1233" t="s">
        <v>6421</v>
      </c>
      <c r="B443" s="1233" t="s">
        <v>6465</v>
      </c>
      <c r="C443" s="1233" t="s">
        <v>6421</v>
      </c>
      <c r="D443" s="1233" t="s">
        <v>6421</v>
      </c>
      <c r="E443" s="1233" t="s">
        <v>5576</v>
      </c>
      <c r="F443" s="1233" t="s">
        <v>625</v>
      </c>
      <c r="G443" s="1233" t="s">
        <v>2685</v>
      </c>
      <c r="H443" s="1233" t="s">
        <v>5577</v>
      </c>
      <c r="I443" s="1233" t="s">
        <v>5578</v>
      </c>
      <c r="J443" s="1233" t="s">
        <v>4707</v>
      </c>
      <c r="K443" s="1233" t="s">
        <v>625</v>
      </c>
      <c r="L443" s="1233" t="s">
        <v>1058</v>
      </c>
      <c r="M443" s="1233" t="s">
        <v>5321</v>
      </c>
      <c r="N443" s="1233" t="s">
        <v>5579</v>
      </c>
      <c r="O443" s="1234">
        <v>330000</v>
      </c>
      <c r="P443" s="1234">
        <v>300000</v>
      </c>
      <c r="Q443" s="1234">
        <v>30000</v>
      </c>
      <c r="R443" s="1233" t="s">
        <v>78</v>
      </c>
      <c r="S443" s="1233" t="s">
        <v>4713</v>
      </c>
      <c r="T443" s="1233" t="s">
        <v>4729</v>
      </c>
      <c r="U443" s="1233" t="s">
        <v>6460</v>
      </c>
      <c r="V443" s="1233" t="s">
        <v>4716</v>
      </c>
      <c r="W443" s="1233" t="s">
        <v>5107</v>
      </c>
      <c r="X443" s="1233" t="s">
        <v>6461</v>
      </c>
      <c r="Y443" s="1233" t="s">
        <v>625</v>
      </c>
      <c r="Z443" s="1233" t="s">
        <v>625</v>
      </c>
      <c r="AA443" s="1233" t="s">
        <v>625</v>
      </c>
      <c r="AB443" s="1233" t="s">
        <v>6421</v>
      </c>
      <c r="AC443" s="1233" t="s">
        <v>6466</v>
      </c>
      <c r="AD443" s="1233" t="s">
        <v>625</v>
      </c>
      <c r="AE443" s="1235" t="s">
        <v>625</v>
      </c>
      <c r="AF443" s="1235" t="s">
        <v>625</v>
      </c>
      <c r="AG443" s="1234">
        <v>300000</v>
      </c>
      <c r="AH443" s="1183" t="s">
        <v>4957</v>
      </c>
      <c r="AI443" s="1122" t="s">
        <v>6148</v>
      </c>
      <c r="AJ443" s="1171" t="s">
        <v>6050</v>
      </c>
    </row>
    <row r="444" spans="1:36" customFormat="1">
      <c r="A444" s="1233" t="s">
        <v>6452</v>
      </c>
      <c r="B444" s="1233" t="s">
        <v>6467</v>
      </c>
      <c r="C444" s="1233" t="s">
        <v>6421</v>
      </c>
      <c r="D444" s="1233" t="s">
        <v>6421</v>
      </c>
      <c r="E444" s="1233" t="s">
        <v>5576</v>
      </c>
      <c r="F444" s="1233" t="s">
        <v>625</v>
      </c>
      <c r="G444" s="1233" t="s">
        <v>2685</v>
      </c>
      <c r="H444" s="1233" t="s">
        <v>5577</v>
      </c>
      <c r="I444" s="1233" t="s">
        <v>5578</v>
      </c>
      <c r="J444" s="1233" t="s">
        <v>4707</v>
      </c>
      <c r="K444" s="1233" t="s">
        <v>625</v>
      </c>
      <c r="L444" s="1233" t="s">
        <v>1058</v>
      </c>
      <c r="M444" s="1233" t="s">
        <v>5321</v>
      </c>
      <c r="N444" s="1233" t="s">
        <v>5579</v>
      </c>
      <c r="O444" s="1234">
        <v>330000</v>
      </c>
      <c r="P444" s="1234">
        <v>300000</v>
      </c>
      <c r="Q444" s="1234">
        <v>30000</v>
      </c>
      <c r="R444" s="1233" t="s">
        <v>78</v>
      </c>
      <c r="S444" s="1233" t="s">
        <v>4713</v>
      </c>
      <c r="T444" s="1233" t="s">
        <v>4729</v>
      </c>
      <c r="U444" s="1233" t="s">
        <v>6460</v>
      </c>
      <c r="V444" s="1233" t="s">
        <v>4716</v>
      </c>
      <c r="W444" s="1233" t="s">
        <v>5107</v>
      </c>
      <c r="X444" s="1233" t="s">
        <v>6461</v>
      </c>
      <c r="Y444" s="1233" t="s">
        <v>625</v>
      </c>
      <c r="Z444" s="1233" t="s">
        <v>625</v>
      </c>
      <c r="AA444" s="1233" t="s">
        <v>625</v>
      </c>
      <c r="AB444" s="1233" t="s">
        <v>6452</v>
      </c>
      <c r="AC444" s="1233" t="s">
        <v>6468</v>
      </c>
      <c r="AD444" s="1233" t="s">
        <v>625</v>
      </c>
      <c r="AE444" s="1235" t="s">
        <v>625</v>
      </c>
      <c r="AF444" s="1235" t="s">
        <v>625</v>
      </c>
      <c r="AG444" s="1234">
        <v>300000</v>
      </c>
      <c r="AH444" s="1183" t="s">
        <v>4957</v>
      </c>
      <c r="AI444" s="1122" t="s">
        <v>6148</v>
      </c>
      <c r="AJ444" s="1171" t="s">
        <v>6050</v>
      </c>
    </row>
    <row r="445" spans="1:36" s="1298" customFormat="1">
      <c r="A445" s="1233" t="s">
        <v>6453</v>
      </c>
      <c r="B445" s="1233" t="s">
        <v>6469</v>
      </c>
      <c r="C445" s="1233" t="s">
        <v>6426</v>
      </c>
      <c r="D445" s="1233" t="s">
        <v>6426</v>
      </c>
      <c r="E445" s="1233" t="s">
        <v>6470</v>
      </c>
      <c r="F445" s="1233" t="s">
        <v>625</v>
      </c>
      <c r="G445" s="1550" t="s">
        <v>6427</v>
      </c>
      <c r="H445" s="1233" t="s">
        <v>6471</v>
      </c>
      <c r="I445" s="1233" t="s">
        <v>6472</v>
      </c>
      <c r="J445" s="1233" t="s">
        <v>4707</v>
      </c>
      <c r="K445" s="1233" t="s">
        <v>625</v>
      </c>
      <c r="L445" s="1233" t="s">
        <v>1058</v>
      </c>
      <c r="M445" s="1233" t="s">
        <v>5321</v>
      </c>
      <c r="N445" s="1233" t="s">
        <v>4808</v>
      </c>
      <c r="O445" s="1551">
        <v>6600000</v>
      </c>
      <c r="P445" s="1234">
        <v>6000000</v>
      </c>
      <c r="Q445" s="1234">
        <v>600000</v>
      </c>
      <c r="R445" s="1233" t="s">
        <v>78</v>
      </c>
      <c r="S445" s="1233" t="s">
        <v>4713</v>
      </c>
      <c r="T445" s="1233" t="s">
        <v>4729</v>
      </c>
      <c r="U445" s="1233" t="s">
        <v>625</v>
      </c>
      <c r="V445" s="1233" t="s">
        <v>4716</v>
      </c>
      <c r="W445" s="1233" t="s">
        <v>6473</v>
      </c>
      <c r="X445" s="1233" t="s">
        <v>6474</v>
      </c>
      <c r="Y445" s="1233" t="s">
        <v>625</v>
      </c>
      <c r="Z445" s="1233" t="s">
        <v>625</v>
      </c>
      <c r="AA445" s="1233" t="s">
        <v>625</v>
      </c>
      <c r="AB445" s="1233" t="s">
        <v>6453</v>
      </c>
      <c r="AC445" s="1552" t="s">
        <v>6475</v>
      </c>
      <c r="AD445" s="1233" t="s">
        <v>625</v>
      </c>
      <c r="AE445" s="1235" t="s">
        <v>625</v>
      </c>
      <c r="AF445" s="1235" t="s">
        <v>625</v>
      </c>
      <c r="AG445" s="1234">
        <v>6000000</v>
      </c>
      <c r="AH445" s="1122" t="s">
        <v>5933</v>
      </c>
      <c r="AI445" s="1122" t="s">
        <v>6148</v>
      </c>
      <c r="AJ445" s="1122" t="str">
        <f>"VAT Return for "&amp;AI445&amp;"_"&amp;G445</f>
        <v>VAT Return for 2025.1H_한빛디엔에스（주）</v>
      </c>
    </row>
    <row r="446" spans="1:36" s="1298" customFormat="1">
      <c r="A446" s="1233" t="s">
        <v>6429</v>
      </c>
      <c r="B446" s="1233" t="s">
        <v>6476</v>
      </c>
      <c r="C446" s="1233" t="s">
        <v>6429</v>
      </c>
      <c r="D446" s="1233" t="s">
        <v>6429</v>
      </c>
      <c r="E446" s="1233" t="s">
        <v>6477</v>
      </c>
      <c r="F446" s="1233" t="s">
        <v>625</v>
      </c>
      <c r="G446" s="1233" t="s">
        <v>6430</v>
      </c>
      <c r="H446" s="1233" t="s">
        <v>6478</v>
      </c>
      <c r="I446" s="1233" t="s">
        <v>6479</v>
      </c>
      <c r="J446" s="1233" t="s">
        <v>4707</v>
      </c>
      <c r="K446" s="1233" t="s">
        <v>625</v>
      </c>
      <c r="L446" s="1233" t="s">
        <v>6060</v>
      </c>
      <c r="M446" s="1233" t="s">
        <v>5321</v>
      </c>
      <c r="N446" s="1233" t="s">
        <v>4934</v>
      </c>
      <c r="O446" s="1234">
        <v>55000</v>
      </c>
      <c r="P446" s="1234">
        <v>50000</v>
      </c>
      <c r="Q446" s="1234">
        <v>5000</v>
      </c>
      <c r="R446" s="1233" t="s">
        <v>78</v>
      </c>
      <c r="S446" s="1233" t="s">
        <v>4713</v>
      </c>
      <c r="T446" s="1233" t="s">
        <v>4729</v>
      </c>
      <c r="U446" s="1233" t="s">
        <v>625</v>
      </c>
      <c r="V446" s="1233" t="s">
        <v>4716</v>
      </c>
      <c r="W446" s="1233" t="s">
        <v>6480</v>
      </c>
      <c r="X446" s="1233" t="s">
        <v>625</v>
      </c>
      <c r="Y446" s="1233" t="s">
        <v>625</v>
      </c>
      <c r="Z446" s="1233" t="s">
        <v>625</v>
      </c>
      <c r="AA446" s="1233" t="s">
        <v>625</v>
      </c>
      <c r="AB446" s="1233" t="s">
        <v>6429</v>
      </c>
      <c r="AC446" s="1552" t="s">
        <v>6481</v>
      </c>
      <c r="AD446" s="1233" t="s">
        <v>625</v>
      </c>
      <c r="AE446" s="1235" t="s">
        <v>625</v>
      </c>
      <c r="AF446" s="1235" t="s">
        <v>625</v>
      </c>
      <c r="AG446" s="1234">
        <v>50000</v>
      </c>
      <c r="AH446" s="1183" t="s">
        <v>4957</v>
      </c>
      <c r="AI446" s="1122" t="s">
        <v>6148</v>
      </c>
      <c r="AJ446" s="1171" t="s">
        <v>6050</v>
      </c>
    </row>
    <row r="447" spans="1:36" customFormat="1">
      <c r="A447" s="1233" t="s">
        <v>6432</v>
      </c>
      <c r="B447" s="1233" t="s">
        <v>6482</v>
      </c>
      <c r="C447" s="1233" t="s">
        <v>6432</v>
      </c>
      <c r="D447" s="1233" t="s">
        <v>6432</v>
      </c>
      <c r="E447" s="1233" t="s">
        <v>6477</v>
      </c>
      <c r="F447" s="1233" t="s">
        <v>625</v>
      </c>
      <c r="G447" s="1233" t="s">
        <v>6430</v>
      </c>
      <c r="H447" s="1233" t="s">
        <v>6478</v>
      </c>
      <c r="I447" s="1233" t="s">
        <v>6479</v>
      </c>
      <c r="J447" s="1233" t="s">
        <v>4707</v>
      </c>
      <c r="K447" s="1233" t="s">
        <v>625</v>
      </c>
      <c r="L447" s="1233" t="s">
        <v>6060</v>
      </c>
      <c r="M447" s="1233" t="s">
        <v>5321</v>
      </c>
      <c r="N447" s="1233" t="s">
        <v>4934</v>
      </c>
      <c r="O447" s="1234">
        <v>55000</v>
      </c>
      <c r="P447" s="1234">
        <v>50000</v>
      </c>
      <c r="Q447" s="1234">
        <v>5000</v>
      </c>
      <c r="R447" s="1233" t="s">
        <v>78</v>
      </c>
      <c r="S447" s="1233" t="s">
        <v>4713</v>
      </c>
      <c r="T447" s="1233" t="s">
        <v>4729</v>
      </c>
      <c r="U447" s="1233" t="s">
        <v>625</v>
      </c>
      <c r="V447" s="1233" t="s">
        <v>4716</v>
      </c>
      <c r="W447" s="1233" t="s">
        <v>6480</v>
      </c>
      <c r="X447" s="1233" t="s">
        <v>625</v>
      </c>
      <c r="Y447" s="1233" t="s">
        <v>625</v>
      </c>
      <c r="Z447" s="1233" t="s">
        <v>625</v>
      </c>
      <c r="AA447" s="1233" t="s">
        <v>625</v>
      </c>
      <c r="AB447" s="1233" t="s">
        <v>6429</v>
      </c>
      <c r="AC447" s="1552" t="s">
        <v>6483</v>
      </c>
      <c r="AD447" s="1233" t="s">
        <v>625</v>
      </c>
      <c r="AE447" s="1235" t="s">
        <v>625</v>
      </c>
      <c r="AF447" s="1235" t="s">
        <v>625</v>
      </c>
      <c r="AG447" s="1234">
        <v>50000</v>
      </c>
      <c r="AH447" s="1183" t="s">
        <v>4957</v>
      </c>
      <c r="AI447" s="1122" t="s">
        <v>6148</v>
      </c>
      <c r="AJ447" s="1171" t="s">
        <v>6050</v>
      </c>
    </row>
    <row r="448" spans="1:36" s="1299" customFormat="1">
      <c r="A448" s="1233" t="s">
        <v>6454</v>
      </c>
      <c r="B448" s="1233" t="s">
        <v>6484</v>
      </c>
      <c r="C448" s="1233" t="s">
        <v>6429</v>
      </c>
      <c r="D448" s="1233" t="s">
        <v>6432</v>
      </c>
      <c r="E448" s="1233" t="s">
        <v>6485</v>
      </c>
      <c r="F448" s="1233" t="s">
        <v>625</v>
      </c>
      <c r="G448" s="1233" t="s">
        <v>6434</v>
      </c>
      <c r="H448" s="1233" t="s">
        <v>6486</v>
      </c>
      <c r="I448" s="1233" t="s">
        <v>6487</v>
      </c>
      <c r="J448" s="1233" t="s">
        <v>4707</v>
      </c>
      <c r="K448" s="1233" t="s">
        <v>625</v>
      </c>
      <c r="L448" s="1233" t="s">
        <v>6060</v>
      </c>
      <c r="M448" s="1233" t="s">
        <v>5321</v>
      </c>
      <c r="N448" s="1233" t="s">
        <v>5439</v>
      </c>
      <c r="O448" s="1234">
        <v>1870000</v>
      </c>
      <c r="P448" s="1234">
        <v>1700000</v>
      </c>
      <c r="Q448" s="1234">
        <v>170000</v>
      </c>
      <c r="R448" s="1233" t="s">
        <v>78</v>
      </c>
      <c r="S448" s="1233" t="s">
        <v>4713</v>
      </c>
      <c r="T448" s="1233" t="s">
        <v>4714</v>
      </c>
      <c r="U448" s="1233" t="s">
        <v>625</v>
      </c>
      <c r="V448" s="1233" t="s">
        <v>4716</v>
      </c>
      <c r="W448" s="1233" t="s">
        <v>6488</v>
      </c>
      <c r="X448" s="1233" t="s">
        <v>5142</v>
      </c>
      <c r="Y448" s="1233" t="s">
        <v>625</v>
      </c>
      <c r="Z448" s="1233" t="s">
        <v>625</v>
      </c>
      <c r="AA448" s="1233" t="s">
        <v>625</v>
      </c>
      <c r="AB448" s="1233" t="s">
        <v>6454</v>
      </c>
      <c r="AC448" s="1553" t="s">
        <v>6436</v>
      </c>
      <c r="AD448" s="1233" t="s">
        <v>625</v>
      </c>
      <c r="AE448" s="1235" t="s">
        <v>4769</v>
      </c>
      <c r="AF448" s="1235" t="s">
        <v>4769</v>
      </c>
      <c r="AG448" s="1234">
        <v>1700000</v>
      </c>
      <c r="AH448" s="1122" t="s">
        <v>5933</v>
      </c>
      <c r="AI448" s="1122" t="s">
        <v>6148</v>
      </c>
      <c r="AJ448" s="1122" t="str">
        <f>"VAT Return for "&amp;AI448&amp;"_"&amp;G448</f>
        <v>VAT Return for 2025.1H_한영회계법인</v>
      </c>
    </row>
    <row r="449" spans="1:36" customFormat="1">
      <c r="A449" s="1233" t="s">
        <v>6617</v>
      </c>
      <c r="B449" s="1233" t="s">
        <v>6618</v>
      </c>
      <c r="C449" s="1233" t="s">
        <v>6617</v>
      </c>
      <c r="D449" s="1233" t="s">
        <v>6617</v>
      </c>
      <c r="E449" s="1233" t="s">
        <v>6619</v>
      </c>
      <c r="F449" s="1233" t="s">
        <v>625</v>
      </c>
      <c r="G449" s="1233" t="s">
        <v>6620</v>
      </c>
      <c r="H449" s="1233" t="s">
        <v>6621</v>
      </c>
      <c r="I449" s="1233" t="s">
        <v>6622</v>
      </c>
      <c r="J449" s="1233" t="s">
        <v>4707</v>
      </c>
      <c r="K449" s="1233" t="s">
        <v>625</v>
      </c>
      <c r="L449" s="1233" t="s">
        <v>6060</v>
      </c>
      <c r="M449" s="1233" t="s">
        <v>5321</v>
      </c>
      <c r="N449" s="1233" t="s">
        <v>6623</v>
      </c>
      <c r="O449" s="1234">
        <v>385000</v>
      </c>
      <c r="P449" s="1234">
        <v>350000</v>
      </c>
      <c r="Q449" s="1234">
        <v>35000</v>
      </c>
      <c r="R449" s="1233" t="s">
        <v>78</v>
      </c>
      <c r="S449" s="1233" t="s">
        <v>4713</v>
      </c>
      <c r="T449" s="1233" t="s">
        <v>4777</v>
      </c>
      <c r="U449" s="1233" t="s">
        <v>625</v>
      </c>
      <c r="V449" s="1233" t="s">
        <v>4778</v>
      </c>
      <c r="W449" s="1233" t="s">
        <v>6624</v>
      </c>
      <c r="X449" s="1233" t="s">
        <v>6461</v>
      </c>
      <c r="Y449" s="1233" t="s">
        <v>625</v>
      </c>
      <c r="Z449" s="1233" t="s">
        <v>625</v>
      </c>
      <c r="AA449" s="1233" t="s">
        <v>6625</v>
      </c>
      <c r="AB449" s="1233" t="s">
        <v>6617</v>
      </c>
      <c r="AC449" s="1233" t="s">
        <v>6625</v>
      </c>
      <c r="AD449" s="1233" t="s">
        <v>625</v>
      </c>
      <c r="AE449" s="1235" t="s">
        <v>4769</v>
      </c>
      <c r="AF449" s="1235" t="s">
        <v>5860</v>
      </c>
      <c r="AG449" s="1234">
        <v>350000</v>
      </c>
      <c r="AH449" s="1122" t="s">
        <v>5933</v>
      </c>
      <c r="AI449" s="1122" t="s">
        <v>7254</v>
      </c>
    </row>
    <row r="450" spans="1:36" customFormat="1">
      <c r="A450" s="1233" t="s">
        <v>6626</v>
      </c>
      <c r="B450" s="1233" t="s">
        <v>6627</v>
      </c>
      <c r="C450" s="1233" t="s">
        <v>6626</v>
      </c>
      <c r="D450" s="1233" t="s">
        <v>6626</v>
      </c>
      <c r="E450" s="1233" t="s">
        <v>6628</v>
      </c>
      <c r="F450" s="1233" t="s">
        <v>625</v>
      </c>
      <c r="G450" s="1233" t="s">
        <v>6629</v>
      </c>
      <c r="H450" s="1233" t="s">
        <v>6630</v>
      </c>
      <c r="I450" s="1233" t="s">
        <v>6631</v>
      </c>
      <c r="J450" s="1233" t="s">
        <v>4707</v>
      </c>
      <c r="K450" s="1233" t="s">
        <v>625</v>
      </c>
      <c r="L450" s="1233" t="s">
        <v>1058</v>
      </c>
      <c r="M450" s="1233" t="s">
        <v>5321</v>
      </c>
      <c r="N450" s="1233" t="s">
        <v>4757</v>
      </c>
      <c r="O450" s="1234">
        <v>660000</v>
      </c>
      <c r="P450" s="1234">
        <v>600000</v>
      </c>
      <c r="Q450" s="1234">
        <v>60000</v>
      </c>
      <c r="R450" s="1233" t="s">
        <v>78</v>
      </c>
      <c r="S450" s="1233" t="s">
        <v>4713</v>
      </c>
      <c r="T450" s="1233" t="s">
        <v>4729</v>
      </c>
      <c r="U450" s="1233" t="s">
        <v>625</v>
      </c>
      <c r="V450" s="1233" t="s">
        <v>4716</v>
      </c>
      <c r="W450" s="1233" t="s">
        <v>6632</v>
      </c>
      <c r="X450" s="1233" t="s">
        <v>6633</v>
      </c>
      <c r="Y450" s="1233" t="s">
        <v>625</v>
      </c>
      <c r="Z450" s="1233" t="s">
        <v>625</v>
      </c>
      <c r="AA450" s="1233" t="s">
        <v>6634</v>
      </c>
      <c r="AB450" s="1233" t="s">
        <v>6626</v>
      </c>
      <c r="AC450" s="1233" t="s">
        <v>6634</v>
      </c>
      <c r="AD450" s="1233" t="s">
        <v>625</v>
      </c>
      <c r="AE450" s="1235" t="s">
        <v>1082</v>
      </c>
      <c r="AF450" s="1235" t="s">
        <v>5476</v>
      </c>
      <c r="AG450" s="1234">
        <v>300000</v>
      </c>
      <c r="AH450" s="1122" t="s">
        <v>5933</v>
      </c>
      <c r="AI450" s="1122" t="s">
        <v>7254</v>
      </c>
      <c r="AJ450" s="1233" t="s">
        <v>625</v>
      </c>
    </row>
    <row r="451" spans="1:36" customFormat="1">
      <c r="A451" s="1233" t="s">
        <v>6635</v>
      </c>
      <c r="B451" s="1233" t="s">
        <v>6636</v>
      </c>
      <c r="C451" s="1233" t="s">
        <v>6635</v>
      </c>
      <c r="D451" s="1233" t="s">
        <v>6635</v>
      </c>
      <c r="E451" s="1233" t="s">
        <v>5576</v>
      </c>
      <c r="F451" s="1233" t="s">
        <v>625</v>
      </c>
      <c r="G451" s="1233" t="s">
        <v>2685</v>
      </c>
      <c r="H451" s="1233" t="s">
        <v>5577</v>
      </c>
      <c r="I451" s="1233" t="s">
        <v>5578</v>
      </c>
      <c r="J451" s="1233" t="s">
        <v>4707</v>
      </c>
      <c r="K451" s="1233" t="s">
        <v>625</v>
      </c>
      <c r="L451" s="1233" t="s">
        <v>1058</v>
      </c>
      <c r="M451" s="1233" t="s">
        <v>5321</v>
      </c>
      <c r="N451" s="1233" t="s">
        <v>5579</v>
      </c>
      <c r="O451" s="1234">
        <v>330000</v>
      </c>
      <c r="P451" s="1234">
        <v>300000</v>
      </c>
      <c r="Q451" s="1234">
        <v>30000</v>
      </c>
      <c r="R451" s="1233" t="s">
        <v>78</v>
      </c>
      <c r="S451" s="1233" t="s">
        <v>4713</v>
      </c>
      <c r="T451" s="1233" t="s">
        <v>4729</v>
      </c>
      <c r="U451" s="1233" t="s">
        <v>6460</v>
      </c>
      <c r="V451" s="1233" t="s">
        <v>4716</v>
      </c>
      <c r="W451" s="1233" t="s">
        <v>5107</v>
      </c>
      <c r="X451" s="1233" t="s">
        <v>6461</v>
      </c>
      <c r="Y451" s="1233" t="s">
        <v>625</v>
      </c>
      <c r="Z451" s="1233" t="s">
        <v>625</v>
      </c>
      <c r="AA451" s="1233" t="s">
        <v>6637</v>
      </c>
      <c r="AB451" s="1233" t="s">
        <v>6635</v>
      </c>
      <c r="AC451" s="1233" t="s">
        <v>6637</v>
      </c>
      <c r="AD451" s="1233" t="s">
        <v>625</v>
      </c>
      <c r="AE451" s="1235" t="s">
        <v>625</v>
      </c>
      <c r="AF451" s="1235" t="s">
        <v>625</v>
      </c>
      <c r="AG451" s="1234">
        <v>300000</v>
      </c>
      <c r="AH451" s="1183" t="s">
        <v>4957</v>
      </c>
      <c r="AI451" s="1122" t="s">
        <v>7254</v>
      </c>
      <c r="AJ451" s="1233" t="s">
        <v>6638</v>
      </c>
    </row>
    <row r="452" spans="1:36" customFormat="1">
      <c r="A452" s="1233" t="s">
        <v>6639</v>
      </c>
      <c r="B452" s="1233" t="s">
        <v>6640</v>
      </c>
      <c r="C452" s="1233" t="s">
        <v>6639</v>
      </c>
      <c r="D452" s="1233" t="s">
        <v>6639</v>
      </c>
      <c r="E452" s="1233" t="s">
        <v>6151</v>
      </c>
      <c r="F452" s="1233" t="s">
        <v>625</v>
      </c>
      <c r="G452" s="1233" t="s">
        <v>382</v>
      </c>
      <c r="H452" s="1233" t="s">
        <v>6152</v>
      </c>
      <c r="I452" s="1233" t="s">
        <v>6153</v>
      </c>
      <c r="J452" s="1233" t="s">
        <v>4707</v>
      </c>
      <c r="K452" s="1233" t="s">
        <v>625</v>
      </c>
      <c r="L452" s="1233" t="s">
        <v>6047</v>
      </c>
      <c r="M452" s="1233" t="s">
        <v>5321</v>
      </c>
      <c r="N452" s="1233" t="s">
        <v>6154</v>
      </c>
      <c r="O452" s="1234">
        <v>374740</v>
      </c>
      <c r="P452" s="1234">
        <v>340670</v>
      </c>
      <c r="Q452" s="1234">
        <v>34070</v>
      </c>
      <c r="R452" s="1233" t="s">
        <v>78</v>
      </c>
      <c r="S452" s="1233" t="s">
        <v>4713</v>
      </c>
      <c r="T452" s="1233" t="s">
        <v>4729</v>
      </c>
      <c r="U452" s="1233" t="s">
        <v>6155</v>
      </c>
      <c r="V452" s="1233" t="s">
        <v>4716</v>
      </c>
      <c r="W452" s="1233" t="s">
        <v>625</v>
      </c>
      <c r="X452" s="1233" t="s">
        <v>6359</v>
      </c>
      <c r="Y452" s="1233" t="s">
        <v>625</v>
      </c>
      <c r="Z452" s="1233" t="s">
        <v>625</v>
      </c>
      <c r="AA452" s="1233" t="s">
        <v>6641</v>
      </c>
      <c r="AB452" s="1233" t="s">
        <v>6639</v>
      </c>
      <c r="AC452" s="1233" t="s">
        <v>6641</v>
      </c>
      <c r="AD452" s="1233" t="s">
        <v>625</v>
      </c>
      <c r="AE452" s="1235" t="s">
        <v>625</v>
      </c>
      <c r="AF452" s="1235" t="s">
        <v>625</v>
      </c>
      <c r="AG452" s="1234">
        <v>340670</v>
      </c>
      <c r="AH452" s="1122" t="s">
        <v>5933</v>
      </c>
      <c r="AI452" s="1122" t="s">
        <v>7254</v>
      </c>
      <c r="AJ452" s="1233" t="s">
        <v>625</v>
      </c>
    </row>
    <row r="453" spans="1:36" customFormat="1">
      <c r="A453" s="1233" t="s">
        <v>6642</v>
      </c>
      <c r="B453" s="1233" t="s">
        <v>6643</v>
      </c>
      <c r="C453" s="1233" t="s">
        <v>6642</v>
      </c>
      <c r="D453" s="1233" t="s">
        <v>6642</v>
      </c>
      <c r="E453" s="1233" t="s">
        <v>6226</v>
      </c>
      <c r="F453" s="1233" t="s">
        <v>625</v>
      </c>
      <c r="G453" s="1233" t="s">
        <v>588</v>
      </c>
      <c r="H453" s="1233" t="s">
        <v>6227</v>
      </c>
      <c r="I453" s="1233" t="s">
        <v>6228</v>
      </c>
      <c r="J453" s="1233" t="s">
        <v>4707</v>
      </c>
      <c r="K453" s="1233" t="s">
        <v>625</v>
      </c>
      <c r="L453" s="1233" t="s">
        <v>1058</v>
      </c>
      <c r="M453" s="1233" t="s">
        <v>5321</v>
      </c>
      <c r="N453" s="1233" t="s">
        <v>4934</v>
      </c>
      <c r="O453" s="1234">
        <v>22000000</v>
      </c>
      <c r="P453" s="1234">
        <v>20000000</v>
      </c>
      <c r="Q453" s="1234">
        <v>2000000</v>
      </c>
      <c r="R453" s="1233" t="s">
        <v>78</v>
      </c>
      <c r="S453" s="1233" t="s">
        <v>4713</v>
      </c>
      <c r="T453" s="1233" t="s">
        <v>4729</v>
      </c>
      <c r="U453" s="1233" t="s">
        <v>625</v>
      </c>
      <c r="V453" s="1233" t="s">
        <v>4716</v>
      </c>
      <c r="W453" s="1233" t="s">
        <v>6362</v>
      </c>
      <c r="X453" s="1233" t="s">
        <v>6363</v>
      </c>
      <c r="Y453" s="1233" t="s">
        <v>5349</v>
      </c>
      <c r="Z453" s="1233" t="s">
        <v>625</v>
      </c>
      <c r="AA453" s="1233" t="s">
        <v>6644</v>
      </c>
      <c r="AB453" s="1233" t="s">
        <v>6642</v>
      </c>
      <c r="AC453" s="1233" t="s">
        <v>6644</v>
      </c>
      <c r="AD453" s="1233" t="s">
        <v>625</v>
      </c>
      <c r="AE453" s="1235" t="s">
        <v>625</v>
      </c>
      <c r="AF453" s="1235" t="s">
        <v>625</v>
      </c>
      <c r="AG453" s="1234">
        <v>20000000</v>
      </c>
      <c r="AH453" s="1122" t="s">
        <v>5933</v>
      </c>
      <c r="AI453" s="1122" t="s">
        <v>7254</v>
      </c>
      <c r="AJ453" s="1233" t="s">
        <v>625</v>
      </c>
    </row>
    <row r="454" spans="1:36" customFormat="1">
      <c r="A454" s="1233" t="s">
        <v>6645</v>
      </c>
      <c r="B454" s="1233" t="s">
        <v>6646</v>
      </c>
      <c r="C454" s="1233" t="s">
        <v>6647</v>
      </c>
      <c r="D454" s="1233" t="s">
        <v>6647</v>
      </c>
      <c r="E454" s="1233" t="s">
        <v>5576</v>
      </c>
      <c r="F454" s="1233" t="s">
        <v>625</v>
      </c>
      <c r="G454" s="1233" t="s">
        <v>2685</v>
      </c>
      <c r="H454" s="1233" t="s">
        <v>5577</v>
      </c>
      <c r="I454" s="1233" t="s">
        <v>5578</v>
      </c>
      <c r="J454" s="1233" t="s">
        <v>4707</v>
      </c>
      <c r="K454" s="1233" t="s">
        <v>625</v>
      </c>
      <c r="L454" s="1233" t="s">
        <v>1058</v>
      </c>
      <c r="M454" s="1233" t="s">
        <v>5321</v>
      </c>
      <c r="N454" s="1233" t="s">
        <v>5579</v>
      </c>
      <c r="O454" s="1234">
        <v>253000</v>
      </c>
      <c r="P454" s="1234">
        <v>230000</v>
      </c>
      <c r="Q454" s="1234">
        <v>23000</v>
      </c>
      <c r="R454" s="1233" t="s">
        <v>78</v>
      </c>
      <c r="S454" s="1233" t="s">
        <v>4713</v>
      </c>
      <c r="T454" s="1233" t="s">
        <v>4729</v>
      </c>
      <c r="U454" s="1233" t="s">
        <v>6460</v>
      </c>
      <c r="V454" s="1233" t="s">
        <v>4716</v>
      </c>
      <c r="W454" s="1233" t="s">
        <v>5107</v>
      </c>
      <c r="X454" s="1233" t="s">
        <v>6461</v>
      </c>
      <c r="Y454" s="1233" t="s">
        <v>625</v>
      </c>
      <c r="Z454" s="1233" t="s">
        <v>625</v>
      </c>
      <c r="AA454" s="1233" t="s">
        <v>6648</v>
      </c>
      <c r="AB454" s="1233" t="s">
        <v>6645</v>
      </c>
      <c r="AC454" s="1233" t="s">
        <v>6648</v>
      </c>
      <c r="AD454" s="1233" t="s">
        <v>625</v>
      </c>
      <c r="AE454" s="1235" t="s">
        <v>625</v>
      </c>
      <c r="AF454" s="1235" t="s">
        <v>625</v>
      </c>
      <c r="AG454" s="1234">
        <v>230000</v>
      </c>
      <c r="AH454" s="1183" t="s">
        <v>4957</v>
      </c>
      <c r="AI454" s="1122" t="s">
        <v>7254</v>
      </c>
      <c r="AJ454" s="1233" t="s">
        <v>6649</v>
      </c>
    </row>
    <row r="455" spans="1:36" customFormat="1" ht="19.2" customHeight="1">
      <c r="A455" s="1233" t="s">
        <v>6650</v>
      </c>
      <c r="B455" s="1233" t="s">
        <v>6651</v>
      </c>
      <c r="C455" s="1233" t="s">
        <v>6652</v>
      </c>
      <c r="D455" s="1233" t="s">
        <v>6652</v>
      </c>
      <c r="E455" s="1233" t="s">
        <v>5318</v>
      </c>
      <c r="F455" s="1233" t="s">
        <v>625</v>
      </c>
      <c r="G455" s="1233" t="s">
        <v>2894</v>
      </c>
      <c r="H455" s="1233" t="s">
        <v>5319</v>
      </c>
      <c r="I455" s="1233" t="s">
        <v>6087</v>
      </c>
      <c r="J455" s="1233" t="s">
        <v>4707</v>
      </c>
      <c r="K455" s="1233" t="s">
        <v>625</v>
      </c>
      <c r="L455" s="1233" t="s">
        <v>1058</v>
      </c>
      <c r="M455" s="1233" t="s">
        <v>5321</v>
      </c>
      <c r="N455" s="1233" t="s">
        <v>4757</v>
      </c>
      <c r="O455" s="1234">
        <v>167132593</v>
      </c>
      <c r="P455" s="1234">
        <v>151938721</v>
      </c>
      <c r="Q455" s="1234">
        <v>15193872</v>
      </c>
      <c r="R455" s="1233" t="s">
        <v>78</v>
      </c>
      <c r="S455" s="1233" t="s">
        <v>4713</v>
      </c>
      <c r="T455" s="1233" t="s">
        <v>4729</v>
      </c>
      <c r="U455" s="1233" t="s">
        <v>625</v>
      </c>
      <c r="V455" s="1233" t="s">
        <v>4716</v>
      </c>
      <c r="W455" s="1233" t="s">
        <v>6072</v>
      </c>
      <c r="X455" s="1233" t="s">
        <v>6073</v>
      </c>
      <c r="Y455" s="1233" t="s">
        <v>625</v>
      </c>
      <c r="Z455" s="1233" t="s">
        <v>625</v>
      </c>
      <c r="AA455" s="1233" t="s">
        <v>6653</v>
      </c>
      <c r="AB455" s="1233" t="s">
        <v>6650</v>
      </c>
      <c r="AC455" s="1233" t="s">
        <v>6653</v>
      </c>
      <c r="AD455" s="1233" t="s">
        <v>625</v>
      </c>
      <c r="AE455" s="1235" t="s">
        <v>625</v>
      </c>
      <c r="AF455" s="1235" t="s">
        <v>625</v>
      </c>
      <c r="AG455" s="1234">
        <v>151938721</v>
      </c>
      <c r="AH455" s="1122" t="s">
        <v>5933</v>
      </c>
      <c r="AI455" s="1122" t="s">
        <v>7254</v>
      </c>
      <c r="AJ455" s="1233" t="s">
        <v>625</v>
      </c>
    </row>
    <row r="456" spans="1:36" customFormat="1">
      <c r="A456" s="1233" t="s">
        <v>6953</v>
      </c>
      <c r="B456" s="1233"/>
      <c r="C456" s="1233"/>
      <c r="D456" s="1233"/>
      <c r="E456" s="1233" t="s">
        <v>6485</v>
      </c>
      <c r="F456" s="1233"/>
      <c r="G456" s="1233" t="s">
        <v>6434</v>
      </c>
      <c r="H456" s="1233"/>
      <c r="I456" s="1233"/>
      <c r="J456" s="1233"/>
      <c r="K456" s="1233"/>
      <c r="L456" s="1233"/>
      <c r="M456" s="1233"/>
      <c r="N456" s="1233"/>
      <c r="O456" s="1234">
        <v>2420000</v>
      </c>
      <c r="P456" s="1234">
        <v>2200000</v>
      </c>
      <c r="Q456" s="1234">
        <v>220000</v>
      </c>
      <c r="R456" s="1233"/>
      <c r="S456" s="1233"/>
      <c r="T456" s="1233"/>
      <c r="U456" s="1233"/>
      <c r="V456" s="1233"/>
      <c r="W456" s="1233"/>
      <c r="X456" s="1233"/>
      <c r="Y456" s="1233"/>
      <c r="Z456" s="1233"/>
      <c r="AA456" s="1233" t="s">
        <v>6894</v>
      </c>
      <c r="AB456" s="1233"/>
      <c r="AC456" s="1233"/>
      <c r="AD456" s="1233"/>
      <c r="AE456" s="1235"/>
      <c r="AF456" s="1235"/>
      <c r="AG456" s="1234"/>
      <c r="AH456" s="1122" t="s">
        <v>5933</v>
      </c>
      <c r="AI456" s="1122" t="s">
        <v>7254</v>
      </c>
      <c r="AJ456" s="1233"/>
    </row>
    <row r="457" spans="1:36" customFormat="1">
      <c r="A457" s="1233" t="s">
        <v>6954</v>
      </c>
      <c r="B457" s="1233"/>
      <c r="C457" s="1233"/>
      <c r="D457" s="1233"/>
      <c r="E457" s="1233" t="s">
        <v>5576</v>
      </c>
      <c r="F457" s="1233"/>
      <c r="G457" s="1233" t="s">
        <v>2685</v>
      </c>
      <c r="H457" s="1233"/>
      <c r="I457" s="1233"/>
      <c r="J457" s="1233"/>
      <c r="K457" s="1233"/>
      <c r="L457" s="1233"/>
      <c r="M457" s="1233"/>
      <c r="N457" s="1233"/>
      <c r="O457" s="1234">
        <v>330000</v>
      </c>
      <c r="P457" s="1234">
        <v>300000</v>
      </c>
      <c r="Q457" s="1234">
        <v>30000</v>
      </c>
      <c r="R457" s="1233"/>
      <c r="S457" s="1233"/>
      <c r="T457" s="1233"/>
      <c r="U457" s="1233"/>
      <c r="V457" s="1233"/>
      <c r="W457" s="1233"/>
      <c r="X457" s="1233"/>
      <c r="Y457" s="1233"/>
      <c r="Z457" s="1233"/>
      <c r="AA457" s="1233" t="s">
        <v>6957</v>
      </c>
      <c r="AB457" s="1233"/>
      <c r="AC457" s="1233"/>
      <c r="AD457" s="1233"/>
      <c r="AE457" s="1235"/>
      <c r="AF457" s="1235"/>
      <c r="AG457" s="1234"/>
      <c r="AH457" s="1183" t="s">
        <v>4957</v>
      </c>
      <c r="AI457" s="1122" t="s">
        <v>7254</v>
      </c>
      <c r="AJ457" s="1233"/>
    </row>
    <row r="458" spans="1:36" customFormat="1">
      <c r="A458" s="1233" t="s">
        <v>6954</v>
      </c>
      <c r="B458" s="1233"/>
      <c r="C458" s="1233"/>
      <c r="D458" s="1233"/>
      <c r="E458" s="1233" t="s">
        <v>5576</v>
      </c>
      <c r="F458" s="1233"/>
      <c r="G458" s="1233" t="s">
        <v>2685</v>
      </c>
      <c r="H458" s="1233"/>
      <c r="I458" s="1233"/>
      <c r="J458" s="1233"/>
      <c r="K458" s="1233"/>
      <c r="L458" s="1233"/>
      <c r="M458" s="1233"/>
      <c r="N458" s="1233"/>
      <c r="O458" s="1234">
        <v>-330000</v>
      </c>
      <c r="P458" s="1234">
        <v>-300000</v>
      </c>
      <c r="Q458" s="1234">
        <v>-30000</v>
      </c>
      <c r="R458" s="1233"/>
      <c r="S458" s="1233"/>
      <c r="T458" s="1233"/>
      <c r="U458" s="1233"/>
      <c r="V458" s="1233"/>
      <c r="W458" s="1233"/>
      <c r="X458" s="1233"/>
      <c r="Y458" s="1233"/>
      <c r="Z458" s="1233"/>
      <c r="AA458" s="1233" t="s">
        <v>6958</v>
      </c>
      <c r="AB458" s="1233"/>
      <c r="AC458" s="1233"/>
      <c r="AD458" s="1233"/>
      <c r="AE458" s="1235"/>
      <c r="AF458" s="1235"/>
      <c r="AG458" s="1234"/>
      <c r="AH458" s="1183" t="s">
        <v>4957</v>
      </c>
      <c r="AI458" s="1122" t="s">
        <v>7254</v>
      </c>
      <c r="AJ458" s="1233"/>
    </row>
    <row r="459" spans="1:36" customFormat="1">
      <c r="A459" s="1233" t="s">
        <v>6954</v>
      </c>
      <c r="B459" s="1233"/>
      <c r="C459" s="1233"/>
      <c r="D459" s="1233"/>
      <c r="E459" s="1233" t="s">
        <v>5576</v>
      </c>
      <c r="F459" s="1233"/>
      <c r="G459" s="1233" t="s">
        <v>2685</v>
      </c>
      <c r="H459" s="1233"/>
      <c r="I459" s="1233"/>
      <c r="J459" s="1233"/>
      <c r="K459" s="1233"/>
      <c r="L459" s="1233"/>
      <c r="M459" s="1233"/>
      <c r="N459" s="1233"/>
      <c r="O459" s="1234">
        <v>330000</v>
      </c>
      <c r="P459" s="1234">
        <v>300000</v>
      </c>
      <c r="Q459" s="1234">
        <v>30000</v>
      </c>
      <c r="R459" s="1233"/>
      <c r="S459" s="1233"/>
      <c r="T459" s="1233"/>
      <c r="U459" s="1233"/>
      <c r="V459" s="1233"/>
      <c r="W459" s="1233"/>
      <c r="X459" s="1233"/>
      <c r="Y459" s="1233"/>
      <c r="Z459" s="1233"/>
      <c r="AA459" s="1233" t="s">
        <v>6958</v>
      </c>
      <c r="AB459" s="1233"/>
      <c r="AC459" s="1233"/>
      <c r="AD459" s="1233"/>
      <c r="AE459" s="1235"/>
      <c r="AF459" s="1235"/>
      <c r="AG459" s="1234"/>
      <c r="AH459" s="1183" t="s">
        <v>4957</v>
      </c>
      <c r="AI459" s="1122" t="s">
        <v>7254</v>
      </c>
      <c r="AJ459" s="1233"/>
    </row>
    <row r="460" spans="1:36" customFormat="1">
      <c r="A460" s="1233" t="s">
        <v>6954</v>
      </c>
      <c r="B460" s="1233"/>
      <c r="C460" s="1233"/>
      <c r="D460" s="1233"/>
      <c r="E460" s="1233" t="s">
        <v>5576</v>
      </c>
      <c r="F460" s="1233"/>
      <c r="G460" s="1233" t="s">
        <v>2685</v>
      </c>
      <c r="H460" s="1233"/>
      <c r="I460" s="1233"/>
      <c r="J460" s="1233"/>
      <c r="K460" s="1233"/>
      <c r="L460" s="1233"/>
      <c r="M460" s="1233"/>
      <c r="N460" s="1233"/>
      <c r="O460" s="1234">
        <v>-330000</v>
      </c>
      <c r="P460" s="1234">
        <v>-300000</v>
      </c>
      <c r="Q460" s="1234">
        <v>-30000</v>
      </c>
      <c r="R460" s="1233"/>
      <c r="S460" s="1233"/>
      <c r="T460" s="1233"/>
      <c r="U460" s="1233"/>
      <c r="V460" s="1233"/>
      <c r="W460" s="1233"/>
      <c r="X460" s="1233"/>
      <c r="Y460" s="1233"/>
      <c r="Z460" s="1233"/>
      <c r="AA460" s="1233" t="s">
        <v>6959</v>
      </c>
      <c r="AB460" s="1233"/>
      <c r="AC460" s="1233"/>
      <c r="AD460" s="1233"/>
      <c r="AE460" s="1235"/>
      <c r="AF460" s="1235"/>
      <c r="AG460" s="1234"/>
      <c r="AH460" s="1183" t="s">
        <v>4957</v>
      </c>
      <c r="AI460" s="1122" t="s">
        <v>7254</v>
      </c>
      <c r="AJ460" s="1233"/>
    </row>
    <row r="461" spans="1:36" customFormat="1">
      <c r="A461" s="1233" t="s">
        <v>6954</v>
      </c>
      <c r="B461" s="1233"/>
      <c r="C461" s="1233"/>
      <c r="D461" s="1233"/>
      <c r="E461" s="1233" t="s">
        <v>5576</v>
      </c>
      <c r="F461" s="1233"/>
      <c r="G461" s="1233" t="s">
        <v>2685</v>
      </c>
      <c r="H461" s="1233"/>
      <c r="I461" s="1233"/>
      <c r="J461" s="1233"/>
      <c r="K461" s="1233"/>
      <c r="L461" s="1233"/>
      <c r="M461" s="1233"/>
      <c r="N461" s="1233"/>
      <c r="O461" s="1234">
        <v>330000</v>
      </c>
      <c r="P461" s="1234">
        <v>300000</v>
      </c>
      <c r="Q461" s="1234">
        <v>30000</v>
      </c>
      <c r="R461" s="1233"/>
      <c r="S461" s="1233"/>
      <c r="T461" s="1233"/>
      <c r="U461" s="1233"/>
      <c r="V461" s="1233"/>
      <c r="W461" s="1233"/>
      <c r="X461" s="1233"/>
      <c r="Y461" s="1233"/>
      <c r="Z461" s="1233"/>
      <c r="AA461" s="1233" t="s">
        <v>6960</v>
      </c>
      <c r="AB461" s="1233"/>
      <c r="AC461" s="1233"/>
      <c r="AD461" s="1233"/>
      <c r="AE461" s="1235"/>
      <c r="AF461" s="1235"/>
      <c r="AG461" s="1234"/>
      <c r="AH461" s="1183" t="s">
        <v>4957</v>
      </c>
      <c r="AI461" s="1122" t="s">
        <v>7254</v>
      </c>
      <c r="AJ461" s="1233"/>
    </row>
    <row r="462" spans="1:36" customFormat="1">
      <c r="A462" s="1233" t="s">
        <v>6954</v>
      </c>
      <c r="B462" s="1233"/>
      <c r="C462" s="1233"/>
      <c r="D462" s="1233"/>
      <c r="E462" s="1233" t="s">
        <v>5576</v>
      </c>
      <c r="F462" s="1233"/>
      <c r="G462" s="1233" t="s">
        <v>2685</v>
      </c>
      <c r="H462" s="1233"/>
      <c r="I462" s="1233"/>
      <c r="J462" s="1233"/>
      <c r="K462" s="1233"/>
      <c r="L462" s="1233"/>
      <c r="M462" s="1233"/>
      <c r="N462" s="1233"/>
      <c r="O462" s="1234">
        <v>330000</v>
      </c>
      <c r="P462" s="1234">
        <v>300000</v>
      </c>
      <c r="Q462" s="1234">
        <v>30000</v>
      </c>
      <c r="R462" s="1233"/>
      <c r="S462" s="1233"/>
      <c r="T462" s="1233"/>
      <c r="U462" s="1233"/>
      <c r="V462" s="1233"/>
      <c r="W462" s="1233"/>
      <c r="X462" s="1233"/>
      <c r="Y462" s="1233"/>
      <c r="Z462" s="1233"/>
      <c r="AA462" s="1233" t="s">
        <v>6961</v>
      </c>
      <c r="AB462" s="1233"/>
      <c r="AC462" s="1233"/>
      <c r="AD462" s="1233"/>
      <c r="AE462" s="1235"/>
      <c r="AF462" s="1235"/>
      <c r="AG462" s="1234"/>
      <c r="AH462" s="1183" t="s">
        <v>4957</v>
      </c>
      <c r="AI462" s="1122" t="s">
        <v>7254</v>
      </c>
      <c r="AJ462" s="1233"/>
    </row>
    <row r="463" spans="1:36" customFormat="1">
      <c r="A463" s="1233" t="s">
        <v>6954</v>
      </c>
      <c r="B463" s="1233"/>
      <c r="C463" s="1233"/>
      <c r="D463" s="1233"/>
      <c r="E463" s="1233" t="s">
        <v>5576</v>
      </c>
      <c r="F463" s="1233"/>
      <c r="G463" s="1233" t="s">
        <v>2685</v>
      </c>
      <c r="H463" s="1233"/>
      <c r="I463" s="1233"/>
      <c r="J463" s="1233"/>
      <c r="K463" s="1233"/>
      <c r="L463" s="1233"/>
      <c r="M463" s="1233"/>
      <c r="N463" s="1233"/>
      <c r="O463" s="1234">
        <v>330000</v>
      </c>
      <c r="P463" s="1234">
        <v>300000</v>
      </c>
      <c r="Q463" s="1234">
        <v>30000</v>
      </c>
      <c r="R463" s="1233"/>
      <c r="S463" s="1233"/>
      <c r="T463" s="1233"/>
      <c r="U463" s="1233"/>
      <c r="V463" s="1233"/>
      <c r="W463" s="1233"/>
      <c r="X463" s="1233"/>
      <c r="Y463" s="1233"/>
      <c r="Z463" s="1233"/>
      <c r="AA463" s="1233" t="s">
        <v>6962</v>
      </c>
      <c r="AB463" s="1233"/>
      <c r="AC463" s="1233"/>
      <c r="AD463" s="1233"/>
      <c r="AE463" s="1235"/>
      <c r="AF463" s="1235"/>
      <c r="AG463" s="1234"/>
      <c r="AH463" s="1183" t="s">
        <v>4957</v>
      </c>
      <c r="AI463" s="1122" t="s">
        <v>7254</v>
      </c>
      <c r="AJ463" s="1233"/>
    </row>
    <row r="464" spans="1:36" customFormat="1">
      <c r="A464" s="1233" t="s">
        <v>6954</v>
      </c>
      <c r="B464" s="1233"/>
      <c r="C464" s="1233"/>
      <c r="D464" s="1233"/>
      <c r="E464" s="1233" t="s">
        <v>5576</v>
      </c>
      <c r="F464" s="1233"/>
      <c r="G464" s="1233" t="s">
        <v>2685</v>
      </c>
      <c r="H464" s="1233"/>
      <c r="I464" s="1233"/>
      <c r="J464" s="1233"/>
      <c r="K464" s="1233"/>
      <c r="L464" s="1233"/>
      <c r="M464" s="1233"/>
      <c r="N464" s="1233"/>
      <c r="O464" s="1234">
        <v>330000</v>
      </c>
      <c r="P464" s="1234">
        <v>300000</v>
      </c>
      <c r="Q464" s="1234">
        <v>30000</v>
      </c>
      <c r="R464" s="1233"/>
      <c r="S464" s="1233"/>
      <c r="T464" s="1233"/>
      <c r="U464" s="1233"/>
      <c r="V464" s="1233"/>
      <c r="W464" s="1233"/>
      <c r="X464" s="1233"/>
      <c r="Y464" s="1233"/>
      <c r="Z464" s="1233"/>
      <c r="AA464" s="1233" t="s">
        <v>6963</v>
      </c>
      <c r="AB464" s="1233"/>
      <c r="AC464" s="1233"/>
      <c r="AD464" s="1233"/>
      <c r="AE464" s="1235"/>
      <c r="AF464" s="1235"/>
      <c r="AG464" s="1234"/>
      <c r="AH464" s="1183" t="s">
        <v>4957</v>
      </c>
      <c r="AI464" s="1122" t="s">
        <v>7254</v>
      </c>
      <c r="AJ464" s="1233"/>
    </row>
    <row r="465" spans="1:36" customFormat="1">
      <c r="A465" s="1233" t="s">
        <v>6954</v>
      </c>
      <c r="B465" s="1233"/>
      <c r="C465" s="1233"/>
      <c r="D465" s="1233"/>
      <c r="E465" s="1233" t="s">
        <v>5576</v>
      </c>
      <c r="F465" s="1233"/>
      <c r="G465" s="1233" t="s">
        <v>2685</v>
      </c>
      <c r="H465" s="1233"/>
      <c r="I465" s="1233"/>
      <c r="J465" s="1233"/>
      <c r="K465" s="1233"/>
      <c r="L465" s="1233"/>
      <c r="M465" s="1233"/>
      <c r="N465" s="1233"/>
      <c r="O465" s="1234">
        <v>330000</v>
      </c>
      <c r="P465" s="1234">
        <v>300000</v>
      </c>
      <c r="Q465" s="1234">
        <v>30000</v>
      </c>
      <c r="R465" s="1233"/>
      <c r="S465" s="1233"/>
      <c r="T465" s="1233"/>
      <c r="U465" s="1233"/>
      <c r="V465" s="1233"/>
      <c r="W465" s="1233"/>
      <c r="X465" s="1233"/>
      <c r="Y465" s="1233"/>
      <c r="Z465" s="1233"/>
      <c r="AA465" s="1233" t="s">
        <v>6959</v>
      </c>
      <c r="AB465" s="1233"/>
      <c r="AC465" s="1233"/>
      <c r="AD465" s="1233"/>
      <c r="AE465" s="1235"/>
      <c r="AF465" s="1235"/>
      <c r="AG465" s="1234"/>
      <c r="AH465" s="1183" t="s">
        <v>4957</v>
      </c>
      <c r="AI465" s="1122" t="s">
        <v>7254</v>
      </c>
      <c r="AJ465" s="1233"/>
    </row>
    <row r="466" spans="1:36" customFormat="1">
      <c r="A466" s="1233" t="s">
        <v>6954</v>
      </c>
      <c r="B466" s="1233"/>
      <c r="C466" s="1233"/>
      <c r="D466" s="1233"/>
      <c r="E466" s="1233" t="s">
        <v>5576</v>
      </c>
      <c r="F466" s="1233"/>
      <c r="G466" s="1233" t="s">
        <v>2685</v>
      </c>
      <c r="H466" s="1233"/>
      <c r="I466" s="1233"/>
      <c r="J466" s="1233"/>
      <c r="K466" s="1233"/>
      <c r="L466" s="1233"/>
      <c r="M466" s="1233"/>
      <c r="N466" s="1233"/>
      <c r="O466" s="1234">
        <v>330000</v>
      </c>
      <c r="P466" s="1234">
        <v>300000</v>
      </c>
      <c r="Q466" s="1234">
        <v>30000</v>
      </c>
      <c r="R466" s="1233"/>
      <c r="S466" s="1233"/>
      <c r="T466" s="1233"/>
      <c r="U466" s="1233"/>
      <c r="V466" s="1233"/>
      <c r="W466" s="1233"/>
      <c r="X466" s="1233"/>
      <c r="Y466" s="1233"/>
      <c r="Z466" s="1233"/>
      <c r="AA466" s="1233" t="s">
        <v>6959</v>
      </c>
      <c r="AB466" s="1233"/>
      <c r="AC466" s="1233"/>
      <c r="AD466" s="1233"/>
      <c r="AE466" s="1235"/>
      <c r="AF466" s="1235"/>
      <c r="AG466" s="1234"/>
      <c r="AH466" s="1183" t="s">
        <v>4957</v>
      </c>
      <c r="AI466" s="1122" t="s">
        <v>7254</v>
      </c>
      <c r="AJ466" s="1233"/>
    </row>
    <row r="467" spans="1:36" customFormat="1">
      <c r="A467" s="1233" t="s">
        <v>6955</v>
      </c>
      <c r="B467" s="1233"/>
      <c r="C467" s="1233"/>
      <c r="D467" s="1233"/>
      <c r="E467" s="1233" t="s">
        <v>6151</v>
      </c>
      <c r="F467" s="1233"/>
      <c r="G467" s="1233" t="s">
        <v>382</v>
      </c>
      <c r="H467" s="1233"/>
      <c r="I467" s="1233"/>
      <c r="J467" s="1233"/>
      <c r="K467" s="1233"/>
      <c r="L467" s="1233"/>
      <c r="M467" s="1233"/>
      <c r="N467" s="1233"/>
      <c r="O467" s="1234">
        <v>390890</v>
      </c>
      <c r="P467" s="1234">
        <v>355350</v>
      </c>
      <c r="Q467" s="1234">
        <v>35540</v>
      </c>
      <c r="R467" s="1233"/>
      <c r="S467" s="1233"/>
      <c r="T467" s="1233"/>
      <c r="U467" s="1233"/>
      <c r="V467" s="1233"/>
      <c r="W467" s="1233"/>
      <c r="X467" s="1233"/>
      <c r="Y467" s="1233"/>
      <c r="Z467" s="1233"/>
      <c r="AA467" s="1233" t="s">
        <v>6964</v>
      </c>
      <c r="AB467" s="1233"/>
      <c r="AC467" s="1233"/>
      <c r="AD467" s="1233"/>
      <c r="AE467" s="1235"/>
      <c r="AF467" s="1235"/>
      <c r="AG467" s="1234"/>
      <c r="AH467" s="1122" t="s">
        <v>5933</v>
      </c>
      <c r="AI467" s="1122" t="s">
        <v>7254</v>
      </c>
      <c r="AJ467" s="1233"/>
    </row>
    <row r="468" spans="1:36" customFormat="1">
      <c r="A468" s="1233" t="s">
        <v>6956</v>
      </c>
      <c r="B468" s="1233"/>
      <c r="C468" s="1233"/>
      <c r="D468" s="1233"/>
      <c r="E468" s="1233" t="s">
        <v>6226</v>
      </c>
      <c r="F468" s="1233"/>
      <c r="G468" s="1233" t="s">
        <v>588</v>
      </c>
      <c r="H468" s="1233"/>
      <c r="I468" s="1233"/>
      <c r="J468" s="1233"/>
      <c r="K468" s="1233"/>
      <c r="L468" s="1233"/>
      <c r="M468" s="1233"/>
      <c r="N468" s="1233"/>
      <c r="O468" s="1234">
        <v>22000000</v>
      </c>
      <c r="P468" s="1234">
        <v>20000000</v>
      </c>
      <c r="Q468" s="1234">
        <v>2000000</v>
      </c>
      <c r="R468" s="1233"/>
      <c r="S468" s="1233"/>
      <c r="T468" s="1233"/>
      <c r="U468" s="1233"/>
      <c r="V468" s="1233"/>
      <c r="W468" s="1233"/>
      <c r="X468" s="1233"/>
      <c r="Y468" s="1233"/>
      <c r="Z468" s="1233"/>
      <c r="AA468" s="1233" t="s">
        <v>6885</v>
      </c>
      <c r="AB468" s="1233"/>
      <c r="AC468" s="1233"/>
      <c r="AD468" s="1233"/>
      <c r="AE468" s="1235"/>
      <c r="AF468" s="1235"/>
      <c r="AG468" s="1234"/>
      <c r="AH468" s="1122" t="s">
        <v>5933</v>
      </c>
      <c r="AI468" s="1122" t="s">
        <v>7254</v>
      </c>
      <c r="AJ468" s="1233"/>
    </row>
    <row r="469" spans="1:36" customFormat="1">
      <c r="A469" s="1413" t="s">
        <v>7006</v>
      </c>
      <c r="B469" s="1413"/>
      <c r="C469" s="1413"/>
      <c r="D469" s="1413"/>
      <c r="E469" s="1413" t="s">
        <v>6485</v>
      </c>
      <c r="F469" s="1413"/>
      <c r="G469" s="1413" t="s">
        <v>6434</v>
      </c>
      <c r="H469" s="1413"/>
      <c r="I469" s="1413"/>
      <c r="J469" s="1413"/>
      <c r="K469" s="115"/>
      <c r="L469" s="115"/>
      <c r="M469" s="115"/>
      <c r="N469" s="115"/>
      <c r="O469" s="1414">
        <v>2310000</v>
      </c>
      <c r="P469" s="1414">
        <v>2100000</v>
      </c>
      <c r="Q469" s="1414">
        <v>210000</v>
      </c>
      <c r="R469" s="115"/>
      <c r="S469" s="115"/>
      <c r="T469" s="115"/>
      <c r="U469" s="115"/>
      <c r="V469" s="115"/>
      <c r="W469" s="115"/>
      <c r="X469" s="115"/>
      <c r="Y469" s="115"/>
      <c r="Z469" s="115"/>
      <c r="AA469" s="1233" t="s">
        <v>7281</v>
      </c>
      <c r="AB469" s="115"/>
      <c r="AC469" s="115"/>
      <c r="AD469" s="1413"/>
      <c r="AE469" s="1373"/>
      <c r="AF469" s="1373"/>
      <c r="AG469" s="1415"/>
      <c r="AH469" s="1122" t="s">
        <v>5933</v>
      </c>
      <c r="AI469" s="1122" t="s">
        <v>7254</v>
      </c>
      <c r="AJ469" s="1413"/>
    </row>
    <row r="470" spans="1:36">
      <c r="A470" s="1233" t="s">
        <v>7006</v>
      </c>
      <c r="B470" s="1233" t="s">
        <v>7007</v>
      </c>
      <c r="C470" s="1233" t="s">
        <v>7008</v>
      </c>
      <c r="D470" s="1234">
        <v>13200000</v>
      </c>
      <c r="E470" s="1233" t="s">
        <v>7007</v>
      </c>
      <c r="F470" s="1233" t="s">
        <v>7008</v>
      </c>
      <c r="G470" s="1233" t="s">
        <v>7008</v>
      </c>
      <c r="H470" s="1234">
        <v>12000000</v>
      </c>
      <c r="I470" s="1234">
        <v>1200000</v>
      </c>
      <c r="J470" s="1233"/>
      <c r="O470" s="1234">
        <v>13200000</v>
      </c>
      <c r="P470" s="1234">
        <v>12000000</v>
      </c>
      <c r="Q470" s="1234">
        <v>1200000</v>
      </c>
      <c r="AA470" s="1233" t="s">
        <v>7009</v>
      </c>
      <c r="AB470" s="1122" t="s">
        <v>5933</v>
      </c>
      <c r="AC470" s="1122" t="s">
        <v>6930</v>
      </c>
      <c r="AD470" s="1233"/>
      <c r="AH470" s="1122" t="s">
        <v>5933</v>
      </c>
      <c r="AI470" s="1122" t="s">
        <v>7254</v>
      </c>
      <c r="AJ470" s="1233"/>
    </row>
    <row r="471" spans="1:36">
      <c r="A471" s="1233" t="s">
        <v>7006</v>
      </c>
      <c r="B471" s="1233" t="s">
        <v>7007</v>
      </c>
      <c r="C471" s="1233" t="s">
        <v>7008</v>
      </c>
      <c r="D471" s="1234">
        <v>7700000</v>
      </c>
      <c r="E471" s="1233" t="s">
        <v>7007</v>
      </c>
      <c r="F471" s="1233" t="s">
        <v>7008</v>
      </c>
      <c r="G471" s="1233" t="s">
        <v>7008</v>
      </c>
      <c r="H471" s="1234">
        <v>7000000</v>
      </c>
      <c r="I471" s="1234">
        <v>700000</v>
      </c>
      <c r="J471" s="1233"/>
      <c r="O471" s="1234">
        <v>7700000</v>
      </c>
      <c r="P471" s="1234">
        <v>7000000</v>
      </c>
      <c r="Q471" s="1234">
        <v>700000</v>
      </c>
      <c r="AA471" s="1233" t="s">
        <v>7010</v>
      </c>
      <c r="AB471" s="1122" t="s">
        <v>5933</v>
      </c>
      <c r="AC471" s="1122" t="s">
        <v>6930</v>
      </c>
      <c r="AD471" s="1233"/>
      <c r="AH471" s="1122" t="s">
        <v>5933</v>
      </c>
      <c r="AI471" s="1122" t="s">
        <v>7254</v>
      </c>
      <c r="AJ471" s="1233"/>
    </row>
    <row r="472" spans="1:36">
      <c r="A472" s="1233" t="s">
        <v>7006</v>
      </c>
      <c r="B472" s="1233" t="s">
        <v>7011</v>
      </c>
      <c r="C472" s="1233" t="s">
        <v>7012</v>
      </c>
      <c r="D472" s="1234">
        <v>19800000</v>
      </c>
      <c r="E472" s="1233" t="s">
        <v>7011</v>
      </c>
      <c r="F472" s="1233" t="s">
        <v>7012</v>
      </c>
      <c r="G472" s="1233" t="s">
        <v>7012</v>
      </c>
      <c r="H472" s="1234">
        <v>18000000</v>
      </c>
      <c r="I472" s="1234">
        <v>1800000</v>
      </c>
      <c r="J472" s="1233"/>
      <c r="O472" s="1234">
        <v>19800000</v>
      </c>
      <c r="P472" s="1234">
        <v>18000000</v>
      </c>
      <c r="Q472" s="1234">
        <v>1800000</v>
      </c>
      <c r="AA472" s="1233" t="s">
        <v>7013</v>
      </c>
      <c r="AB472" s="1122" t="s">
        <v>5933</v>
      </c>
      <c r="AC472" s="1122" t="s">
        <v>6930</v>
      </c>
      <c r="AD472" s="1233"/>
      <c r="AH472" s="1122" t="s">
        <v>5933</v>
      </c>
      <c r="AI472" s="1122" t="s">
        <v>7254</v>
      </c>
      <c r="AJ472" s="1233"/>
    </row>
    <row r="473" spans="1:36">
      <c r="A473" s="1233" t="s">
        <v>7014</v>
      </c>
      <c r="B473" s="1233" t="s">
        <v>7015</v>
      </c>
      <c r="C473" s="1233" t="s">
        <v>7016</v>
      </c>
      <c r="D473" s="1234">
        <v>20900000</v>
      </c>
      <c r="E473" s="1233" t="s">
        <v>7015</v>
      </c>
      <c r="F473" s="1233" t="s">
        <v>7016</v>
      </c>
      <c r="G473" s="1233" t="s">
        <v>7016</v>
      </c>
      <c r="H473" s="1234">
        <v>19000000</v>
      </c>
      <c r="I473" s="1234">
        <v>1900000</v>
      </c>
      <c r="J473" s="1233"/>
      <c r="O473" s="1234">
        <v>20900000</v>
      </c>
      <c r="P473" s="1234">
        <v>19000000</v>
      </c>
      <c r="Q473" s="1234">
        <v>1900000</v>
      </c>
      <c r="AA473" s="1233" t="s">
        <v>7112</v>
      </c>
      <c r="AB473" s="1122" t="s">
        <v>5933</v>
      </c>
      <c r="AC473" s="1122" t="s">
        <v>6930</v>
      </c>
      <c r="AD473" s="1233"/>
      <c r="AH473" s="1122" t="s">
        <v>5933</v>
      </c>
      <c r="AI473" s="1122" t="s">
        <v>7254</v>
      </c>
      <c r="AJ473" s="1233"/>
    </row>
    <row r="474" spans="1:36">
      <c r="A474" s="1233" t="s">
        <v>7014</v>
      </c>
      <c r="B474" s="1233" t="s">
        <v>7015</v>
      </c>
      <c r="C474" s="1233" t="s">
        <v>7016</v>
      </c>
      <c r="D474" s="1234">
        <v>3850000</v>
      </c>
      <c r="E474" s="1233" t="s">
        <v>7015</v>
      </c>
      <c r="F474" s="1233" t="s">
        <v>7016</v>
      </c>
      <c r="G474" s="1233" t="s">
        <v>7016</v>
      </c>
      <c r="H474" s="1234">
        <v>3500000</v>
      </c>
      <c r="I474" s="1234">
        <v>350000</v>
      </c>
      <c r="J474" s="1233"/>
      <c r="O474" s="1234">
        <v>3850000</v>
      </c>
      <c r="P474" s="1234">
        <v>3500000</v>
      </c>
      <c r="Q474" s="1234">
        <v>350000</v>
      </c>
      <c r="AA474" s="1233" t="s">
        <v>7017</v>
      </c>
      <c r="AB474" s="1122" t="s">
        <v>5933</v>
      </c>
      <c r="AC474" s="1122" t="s">
        <v>6930</v>
      </c>
      <c r="AD474" s="1233"/>
      <c r="AH474" s="1122" t="s">
        <v>5933</v>
      </c>
      <c r="AI474" s="1122" t="s">
        <v>7254</v>
      </c>
      <c r="AJ474" s="1233"/>
    </row>
    <row r="475" spans="1:36">
      <c r="A475" s="1233" t="s">
        <v>7014</v>
      </c>
      <c r="B475" s="1233" t="s">
        <v>7007</v>
      </c>
      <c r="C475" s="1233" t="s">
        <v>7008</v>
      </c>
      <c r="D475" s="1234">
        <v>3850000</v>
      </c>
      <c r="E475" s="1233" t="s">
        <v>7007</v>
      </c>
      <c r="F475" s="1233" t="s">
        <v>7008</v>
      </c>
      <c r="G475" s="1233" t="s">
        <v>7008</v>
      </c>
      <c r="H475" s="1234">
        <v>3500000</v>
      </c>
      <c r="I475" s="1234">
        <v>350000</v>
      </c>
      <c r="J475" s="1233"/>
      <c r="O475" s="1234">
        <v>3850000</v>
      </c>
      <c r="P475" s="1234">
        <v>3500000</v>
      </c>
      <c r="Q475" s="1234">
        <v>350000</v>
      </c>
      <c r="AA475" s="1233" t="s">
        <v>7018</v>
      </c>
      <c r="AB475" s="1122" t="s">
        <v>5933</v>
      </c>
      <c r="AC475" s="1122" t="s">
        <v>6930</v>
      </c>
      <c r="AD475" s="1233"/>
      <c r="AH475" s="1122" t="s">
        <v>5933</v>
      </c>
      <c r="AI475" s="1122" t="s">
        <v>7254</v>
      </c>
      <c r="AJ475" s="1233"/>
    </row>
    <row r="476" spans="1:36">
      <c r="A476" s="1233" t="s">
        <v>7014</v>
      </c>
      <c r="B476" s="1233" t="s">
        <v>7007</v>
      </c>
      <c r="C476" s="1233" t="s">
        <v>7008</v>
      </c>
      <c r="D476" s="1234">
        <v>22000000</v>
      </c>
      <c r="E476" s="1233" t="s">
        <v>7007</v>
      </c>
      <c r="F476" s="1233" t="s">
        <v>7008</v>
      </c>
      <c r="G476" s="1233" t="s">
        <v>7008</v>
      </c>
      <c r="H476" s="1234">
        <v>20000000</v>
      </c>
      <c r="I476" s="1234">
        <v>2000000</v>
      </c>
      <c r="J476" s="1233"/>
      <c r="O476" s="1234">
        <v>22000000</v>
      </c>
      <c r="P476" s="1234">
        <v>20000000</v>
      </c>
      <c r="Q476" s="1234">
        <v>2000000</v>
      </c>
      <c r="AA476" s="1233" t="s">
        <v>7019</v>
      </c>
      <c r="AB476" s="1122" t="s">
        <v>5933</v>
      </c>
      <c r="AC476" s="1122" t="s">
        <v>6930</v>
      </c>
      <c r="AD476" s="1233"/>
      <c r="AH476" s="1122" t="s">
        <v>5933</v>
      </c>
      <c r="AI476" s="1122" t="s">
        <v>7254</v>
      </c>
      <c r="AJ476" s="1233"/>
    </row>
    <row r="477" spans="1:36">
      <c r="A477" s="1233" t="s">
        <v>7014</v>
      </c>
      <c r="B477" s="1233" t="s">
        <v>7007</v>
      </c>
      <c r="C477" s="1233" t="s">
        <v>7008</v>
      </c>
      <c r="D477" s="1234">
        <v>4400000</v>
      </c>
      <c r="E477" s="1233" t="s">
        <v>7007</v>
      </c>
      <c r="F477" s="1233" t="s">
        <v>7008</v>
      </c>
      <c r="G477" s="1233" t="s">
        <v>7008</v>
      </c>
      <c r="H477" s="1234">
        <v>4000000</v>
      </c>
      <c r="I477" s="1234">
        <v>400000</v>
      </c>
      <c r="J477" s="1233"/>
      <c r="O477" s="1234">
        <v>4400000</v>
      </c>
      <c r="P477" s="1234">
        <v>4000000</v>
      </c>
      <c r="Q477" s="1234">
        <v>400000</v>
      </c>
      <c r="AA477" s="1233" t="s">
        <v>7020</v>
      </c>
      <c r="AB477" s="1122" t="s">
        <v>5933</v>
      </c>
      <c r="AC477" s="1122" t="s">
        <v>6930</v>
      </c>
      <c r="AD477" s="1233"/>
      <c r="AH477" s="1122" t="s">
        <v>5933</v>
      </c>
      <c r="AI477" s="1122" t="s">
        <v>7254</v>
      </c>
      <c r="AJ477" s="1233"/>
    </row>
    <row r="478" spans="1:36">
      <c r="A478" s="1233" t="s">
        <v>7014</v>
      </c>
      <c r="B478" s="1233" t="s">
        <v>7007</v>
      </c>
      <c r="C478" s="1233" t="s">
        <v>7008</v>
      </c>
      <c r="D478" s="1234">
        <v>33000000</v>
      </c>
      <c r="E478" s="1233" t="s">
        <v>7007</v>
      </c>
      <c r="F478" s="1233" t="s">
        <v>7008</v>
      </c>
      <c r="G478" s="1233" t="s">
        <v>7008</v>
      </c>
      <c r="H478" s="1234">
        <v>30000000</v>
      </c>
      <c r="I478" s="1234">
        <v>3000000</v>
      </c>
      <c r="J478" s="1233"/>
      <c r="O478" s="1234">
        <v>33000000</v>
      </c>
      <c r="P478" s="1234">
        <v>30000000</v>
      </c>
      <c r="Q478" s="1234">
        <v>3000000</v>
      </c>
      <c r="AA478" s="1233" t="s">
        <v>7021</v>
      </c>
      <c r="AB478" s="1122" t="s">
        <v>5933</v>
      </c>
      <c r="AC478" s="1122" t="s">
        <v>6930</v>
      </c>
      <c r="AD478" s="1233"/>
      <c r="AH478" s="1122" t="s">
        <v>5933</v>
      </c>
      <c r="AI478" s="1122" t="s">
        <v>7254</v>
      </c>
      <c r="AJ478" s="1233"/>
    </row>
    <row r="479" spans="1:36">
      <c r="A479" s="1233" t="s">
        <v>7022</v>
      </c>
      <c r="B479" s="1233" t="s">
        <v>6485</v>
      </c>
      <c r="C479" s="1233" t="s">
        <v>6434</v>
      </c>
      <c r="D479" s="1234">
        <v>550000</v>
      </c>
      <c r="E479" s="1233" t="s">
        <v>6485</v>
      </c>
      <c r="F479" s="1233" t="s">
        <v>6434</v>
      </c>
      <c r="G479" s="1233" t="s">
        <v>6434</v>
      </c>
      <c r="H479" s="1234">
        <v>500000</v>
      </c>
      <c r="I479" s="1234">
        <v>50000</v>
      </c>
      <c r="J479" s="1233"/>
      <c r="O479" s="1234">
        <v>550000</v>
      </c>
      <c r="P479" s="1234">
        <v>500000</v>
      </c>
      <c r="Q479" s="1234">
        <v>50000</v>
      </c>
      <c r="AA479" s="1233" t="s">
        <v>7023</v>
      </c>
      <c r="AB479" s="1122" t="s">
        <v>5933</v>
      </c>
      <c r="AC479" s="1122" t="s">
        <v>6930</v>
      </c>
      <c r="AD479" s="1233"/>
      <c r="AH479" s="1122" t="s">
        <v>5933</v>
      </c>
      <c r="AI479" s="1122" t="s">
        <v>7254</v>
      </c>
      <c r="AJ479" s="1233"/>
    </row>
    <row r="480" spans="1:36">
      <c r="A480" s="1233" t="s">
        <v>7022</v>
      </c>
      <c r="B480" s="1233" t="s">
        <v>6485</v>
      </c>
      <c r="C480" s="1233" t="s">
        <v>6434</v>
      </c>
      <c r="D480" s="1234">
        <v>550000</v>
      </c>
      <c r="E480" s="1233" t="s">
        <v>6485</v>
      </c>
      <c r="F480" s="1233" t="s">
        <v>6434</v>
      </c>
      <c r="G480" s="1233" t="s">
        <v>6434</v>
      </c>
      <c r="H480" s="1234">
        <v>500000</v>
      </c>
      <c r="I480" s="1234">
        <v>50000</v>
      </c>
      <c r="J480" s="1233"/>
      <c r="O480" s="1234">
        <v>550000</v>
      </c>
      <c r="P480" s="1234">
        <v>500000</v>
      </c>
      <c r="Q480" s="1234">
        <v>50000</v>
      </c>
      <c r="AA480" s="1233" t="s">
        <v>7024</v>
      </c>
      <c r="AB480" s="1122" t="s">
        <v>5933</v>
      </c>
      <c r="AC480" s="1122" t="s">
        <v>6930</v>
      </c>
      <c r="AD480" s="1233"/>
      <c r="AH480" s="1122" t="s">
        <v>5933</v>
      </c>
      <c r="AI480" s="1122" t="s">
        <v>7254</v>
      </c>
      <c r="AJ480" s="1233"/>
    </row>
    <row r="481" spans="1:16383">
      <c r="A481" s="1233" t="s">
        <v>7025</v>
      </c>
      <c r="B481" s="1233" t="s">
        <v>7026</v>
      </c>
      <c r="C481" s="1233" t="s">
        <v>7027</v>
      </c>
      <c r="D481" s="1234">
        <v>80850000</v>
      </c>
      <c r="E481" s="1233" t="s">
        <v>7026</v>
      </c>
      <c r="F481" s="1233" t="s">
        <v>7027</v>
      </c>
      <c r="G481" s="1233" t="s">
        <v>7027</v>
      </c>
      <c r="H481" s="1234">
        <v>73500000</v>
      </c>
      <c r="I481" s="1234">
        <v>7350000</v>
      </c>
      <c r="J481" s="1233"/>
      <c r="O481" s="1234">
        <v>80850000</v>
      </c>
      <c r="P481" s="1234">
        <v>73500000</v>
      </c>
      <c r="Q481" s="1234">
        <v>7350000</v>
      </c>
      <c r="AA481" s="1233" t="s">
        <v>7028</v>
      </c>
      <c r="AB481" s="1122" t="s">
        <v>5933</v>
      </c>
      <c r="AC481" s="1122" t="s">
        <v>6930</v>
      </c>
      <c r="AD481" s="1233"/>
      <c r="AH481" s="1122" t="s">
        <v>5933</v>
      </c>
      <c r="AI481" s="1122" t="s">
        <v>7254</v>
      </c>
      <c r="AJ481" s="1233"/>
    </row>
    <row r="482" spans="1:16383">
      <c r="A482" s="1233" t="s">
        <v>7025</v>
      </c>
      <c r="B482" s="1233" t="s">
        <v>7026</v>
      </c>
      <c r="C482" s="1233" t="s">
        <v>7027</v>
      </c>
      <c r="D482" s="1234">
        <v>-80850000</v>
      </c>
      <c r="E482" s="1233" t="s">
        <v>7026</v>
      </c>
      <c r="F482" s="1233" t="s">
        <v>7027</v>
      </c>
      <c r="G482" s="1233" t="s">
        <v>7027</v>
      </c>
      <c r="H482" s="1234">
        <v>-73500000</v>
      </c>
      <c r="I482" s="1234">
        <v>-7350000</v>
      </c>
      <c r="J482" s="1233"/>
      <c r="O482" s="1234">
        <v>-80850000</v>
      </c>
      <c r="P482" s="1234">
        <v>-73500000</v>
      </c>
      <c r="Q482" s="1234">
        <v>-7350000</v>
      </c>
      <c r="AA482" s="1233" t="s">
        <v>7028</v>
      </c>
      <c r="AB482" s="1122" t="s">
        <v>5933</v>
      </c>
      <c r="AC482" s="1122" t="s">
        <v>6930</v>
      </c>
      <c r="AD482" s="1233"/>
      <c r="AH482" s="1122" t="s">
        <v>5933</v>
      </c>
      <c r="AI482" s="1122" t="s">
        <v>7254</v>
      </c>
      <c r="AJ482" s="1233"/>
    </row>
    <row r="483" spans="1:16383">
      <c r="A483" s="1233" t="s">
        <v>7025</v>
      </c>
      <c r="B483" s="1233" t="s">
        <v>7011</v>
      </c>
      <c r="C483" s="1233" t="s">
        <v>7012</v>
      </c>
      <c r="D483" s="1234">
        <v>9900000</v>
      </c>
      <c r="E483" s="1233" t="s">
        <v>7011</v>
      </c>
      <c r="F483" s="1233" t="s">
        <v>7012</v>
      </c>
      <c r="G483" s="1233" t="s">
        <v>7012</v>
      </c>
      <c r="H483" s="1234">
        <v>9000000</v>
      </c>
      <c r="I483" s="1234">
        <v>900000</v>
      </c>
      <c r="J483" s="1233"/>
      <c r="O483" s="1234">
        <v>9900000</v>
      </c>
      <c r="P483" s="1234">
        <v>9000000</v>
      </c>
      <c r="Q483" s="1234">
        <v>900000</v>
      </c>
      <c r="AA483" s="1233" t="s">
        <v>7029</v>
      </c>
      <c r="AB483" s="1122" t="s">
        <v>5933</v>
      </c>
      <c r="AC483" s="1122" t="s">
        <v>6930</v>
      </c>
      <c r="AD483" s="1233"/>
      <c r="AH483" s="1122" t="s">
        <v>5933</v>
      </c>
      <c r="AI483" s="1122" t="s">
        <v>7254</v>
      </c>
      <c r="AJ483" s="1233"/>
    </row>
    <row r="484" spans="1:16383">
      <c r="A484" s="1233" t="s">
        <v>7025</v>
      </c>
      <c r="B484" s="1233" t="s">
        <v>7011</v>
      </c>
      <c r="C484" s="1233" t="s">
        <v>7012</v>
      </c>
      <c r="D484" s="1234">
        <v>19800000</v>
      </c>
      <c r="E484" s="1233" t="s">
        <v>7011</v>
      </c>
      <c r="F484" s="1233" t="s">
        <v>7012</v>
      </c>
      <c r="G484" s="1233" t="s">
        <v>7012</v>
      </c>
      <c r="H484" s="1234">
        <v>18000000</v>
      </c>
      <c r="I484" s="1234">
        <v>1800000</v>
      </c>
      <c r="J484" s="1233"/>
      <c r="O484" s="1234">
        <v>19800000</v>
      </c>
      <c r="P484" s="1234">
        <v>18000000</v>
      </c>
      <c r="Q484" s="1234">
        <v>1800000</v>
      </c>
      <c r="AA484" s="1233" t="s">
        <v>7029</v>
      </c>
      <c r="AB484" s="1122" t="s">
        <v>5933</v>
      </c>
      <c r="AC484" s="1122" t="s">
        <v>6930</v>
      </c>
      <c r="AD484" s="1233"/>
      <c r="AH484" s="1122" t="s">
        <v>5933</v>
      </c>
      <c r="AI484" s="1122" t="s">
        <v>7254</v>
      </c>
      <c r="AJ484" s="1233"/>
    </row>
    <row r="485" spans="1:16383">
      <c r="A485" s="1233" t="s">
        <v>7025</v>
      </c>
      <c r="B485" s="1233" t="s">
        <v>7026</v>
      </c>
      <c r="C485" s="1233" t="s">
        <v>7027</v>
      </c>
      <c r="D485" s="1234">
        <v>80850000</v>
      </c>
      <c r="E485" s="1233" t="s">
        <v>7026</v>
      </c>
      <c r="F485" s="1233" t="s">
        <v>7027</v>
      </c>
      <c r="G485" s="1233" t="s">
        <v>7027</v>
      </c>
      <c r="H485" s="1234">
        <v>73500000</v>
      </c>
      <c r="I485" s="1234">
        <v>7350000</v>
      </c>
      <c r="J485" s="1233"/>
      <c r="O485" s="1234">
        <v>80850000</v>
      </c>
      <c r="P485" s="1234">
        <v>73500000</v>
      </c>
      <c r="Q485" s="1234">
        <v>7350000</v>
      </c>
      <c r="AA485" s="1233" t="s">
        <v>7028</v>
      </c>
      <c r="AB485" s="1122" t="s">
        <v>5933</v>
      </c>
      <c r="AC485" s="1122" t="s">
        <v>6930</v>
      </c>
      <c r="AD485" s="1233"/>
      <c r="AH485" s="1122" t="s">
        <v>5933</v>
      </c>
      <c r="AI485" s="1122" t="s">
        <v>7254</v>
      </c>
      <c r="AJ485" s="1233"/>
    </row>
    <row r="486" spans="1:16383">
      <c r="A486" s="1233" t="s">
        <v>7025</v>
      </c>
      <c r="B486" s="1233" t="s">
        <v>7030</v>
      </c>
      <c r="C486" s="1233" t="s">
        <v>7031</v>
      </c>
      <c r="D486" s="1234">
        <v>28050000</v>
      </c>
      <c r="E486" s="1233" t="s">
        <v>7030</v>
      </c>
      <c r="F486" s="1233" t="s">
        <v>7031</v>
      </c>
      <c r="G486" s="1233" t="s">
        <v>7031</v>
      </c>
      <c r="H486" s="1234">
        <v>25500000</v>
      </c>
      <c r="I486" s="1234">
        <v>2550000</v>
      </c>
      <c r="J486" s="1233"/>
      <c r="O486" s="1234">
        <v>28050000</v>
      </c>
      <c r="P486" s="1234">
        <v>25500000</v>
      </c>
      <c r="Q486" s="1234">
        <v>2550000</v>
      </c>
      <c r="AA486" s="1233" t="s">
        <v>7032</v>
      </c>
      <c r="AB486" s="1122" t="s">
        <v>5933</v>
      </c>
      <c r="AC486" s="1122" t="s">
        <v>6930</v>
      </c>
      <c r="AD486" s="1233"/>
      <c r="AH486" s="1122" t="s">
        <v>5933</v>
      </c>
      <c r="AI486" s="1122" t="s">
        <v>7254</v>
      </c>
      <c r="AJ486" s="1233"/>
    </row>
    <row r="487" spans="1:16383">
      <c r="A487" s="1233" t="s">
        <v>7025</v>
      </c>
      <c r="B487" s="1233" t="s">
        <v>7030</v>
      </c>
      <c r="C487" s="1233" t="s">
        <v>7031</v>
      </c>
      <c r="D487" s="1234">
        <v>28050000</v>
      </c>
      <c r="E487" s="1233" t="s">
        <v>7030</v>
      </c>
      <c r="F487" s="1233" t="s">
        <v>7031</v>
      </c>
      <c r="G487" s="1233" t="s">
        <v>7031</v>
      </c>
      <c r="H487" s="1234">
        <v>25500000</v>
      </c>
      <c r="I487" s="1234">
        <v>2550000</v>
      </c>
      <c r="J487" s="1233"/>
      <c r="O487" s="1234">
        <v>28050000</v>
      </c>
      <c r="P487" s="1234">
        <v>25500000</v>
      </c>
      <c r="Q487" s="1234">
        <v>2550000</v>
      </c>
      <c r="AA487" s="1233" t="s">
        <v>7033</v>
      </c>
      <c r="AB487" s="1122" t="s">
        <v>5933</v>
      </c>
      <c r="AC487" s="1122" t="s">
        <v>6930</v>
      </c>
      <c r="AD487" s="1233"/>
      <c r="AH487" s="1122" t="s">
        <v>5933</v>
      </c>
      <c r="AI487" s="1122" t="s">
        <v>7254</v>
      </c>
      <c r="AJ487" s="1233"/>
    </row>
    <row r="488" spans="1:16383">
      <c r="A488" s="1233" t="s">
        <v>7025</v>
      </c>
      <c r="B488" s="1233" t="s">
        <v>7034</v>
      </c>
      <c r="C488" s="1233" t="s">
        <v>7035</v>
      </c>
      <c r="D488" s="1234">
        <v>14850000</v>
      </c>
      <c r="E488" s="1233" t="s">
        <v>7034</v>
      </c>
      <c r="F488" s="1233" t="s">
        <v>7035</v>
      </c>
      <c r="G488" s="1233" t="s">
        <v>7035</v>
      </c>
      <c r="H488" s="1234">
        <v>13500000</v>
      </c>
      <c r="I488" s="1234">
        <v>1350000</v>
      </c>
      <c r="J488" s="1233"/>
      <c r="O488" s="1234">
        <v>14850000</v>
      </c>
      <c r="P488" s="1234">
        <v>13500000</v>
      </c>
      <c r="Q488" s="1234">
        <v>1350000</v>
      </c>
      <c r="AA488" s="1233" t="s">
        <v>7036</v>
      </c>
      <c r="AB488" s="1122" t="s">
        <v>5933</v>
      </c>
      <c r="AC488" s="1122" t="s">
        <v>6930</v>
      </c>
      <c r="AD488" s="1233"/>
      <c r="AH488" s="1122" t="s">
        <v>5933</v>
      </c>
      <c r="AI488" s="1122" t="s">
        <v>7254</v>
      </c>
      <c r="AJ488" s="1233"/>
    </row>
    <row r="489" spans="1:16383">
      <c r="A489" s="1233" t="s">
        <v>7037</v>
      </c>
      <c r="B489" s="1233" t="s">
        <v>6151</v>
      </c>
      <c r="C489" s="1233" t="s">
        <v>382</v>
      </c>
      <c r="D489" s="1234">
        <v>412530</v>
      </c>
      <c r="E489" s="1233" t="s">
        <v>6151</v>
      </c>
      <c r="F489" s="1233" t="s">
        <v>382</v>
      </c>
      <c r="G489" s="1233" t="s">
        <v>382</v>
      </c>
      <c r="H489" s="1234">
        <v>375030</v>
      </c>
      <c r="I489" s="1234">
        <v>37500</v>
      </c>
      <c r="J489" s="1233"/>
      <c r="O489" s="1234">
        <v>412530</v>
      </c>
      <c r="P489" s="1234">
        <v>375030</v>
      </c>
      <c r="Q489" s="1234">
        <v>37500</v>
      </c>
      <c r="AA489" s="1233" t="s">
        <v>7038</v>
      </c>
      <c r="AB489" s="1122" t="s">
        <v>5933</v>
      </c>
      <c r="AC489" s="1122" t="s">
        <v>6930</v>
      </c>
      <c r="AD489" s="1233"/>
      <c r="AH489" s="1122" t="s">
        <v>5933</v>
      </c>
      <c r="AI489" s="1122" t="s">
        <v>7254</v>
      </c>
      <c r="AJ489" s="1233"/>
    </row>
    <row r="490" spans="1:16383" s="329" customFormat="1">
      <c r="A490" s="1564" t="s">
        <v>7039</v>
      </c>
      <c r="B490" s="1564" t="s">
        <v>5292</v>
      </c>
      <c r="C490" s="1564" t="s">
        <v>115</v>
      </c>
      <c r="D490" s="1565">
        <v>37083200</v>
      </c>
      <c r="E490" s="1564" t="s">
        <v>5292</v>
      </c>
      <c r="F490" s="1564" t="s">
        <v>115</v>
      </c>
      <c r="G490" s="1564" t="s">
        <v>115</v>
      </c>
      <c r="H490" s="1565">
        <v>33712000</v>
      </c>
      <c r="I490" s="1565">
        <v>3371200</v>
      </c>
      <c r="J490" s="1564"/>
      <c r="O490" s="1565">
        <v>37083200</v>
      </c>
      <c r="P490" s="1565">
        <v>33712000</v>
      </c>
      <c r="Q490" s="1565">
        <v>3371200</v>
      </c>
      <c r="AA490" s="1564" t="s">
        <v>7040</v>
      </c>
      <c r="AB490" s="1187" t="s">
        <v>5933</v>
      </c>
      <c r="AC490" s="1187" t="s">
        <v>6930</v>
      </c>
      <c r="AD490" s="1564"/>
      <c r="AH490" s="1554" t="s">
        <v>4957</v>
      </c>
      <c r="AI490" s="1187" t="s">
        <v>7254</v>
      </c>
      <c r="AJ490" s="1564"/>
    </row>
    <row r="491" spans="1:16383">
      <c r="A491" s="1233" t="s">
        <v>7041</v>
      </c>
      <c r="B491" s="1233" t="s">
        <v>6226</v>
      </c>
      <c r="C491" s="1233" t="s">
        <v>588</v>
      </c>
      <c r="D491" s="1234">
        <v>22000000</v>
      </c>
      <c r="E491" s="1233" t="s">
        <v>6226</v>
      </c>
      <c r="F491" s="1233" t="s">
        <v>588</v>
      </c>
      <c r="G491" s="1233" t="s">
        <v>588</v>
      </c>
      <c r="H491" s="1234">
        <v>20000000</v>
      </c>
      <c r="I491" s="1234">
        <v>2000000</v>
      </c>
      <c r="J491" s="1233"/>
      <c r="O491" s="1234">
        <v>22000000</v>
      </c>
      <c r="P491" s="1234">
        <v>20000000</v>
      </c>
      <c r="Q491" s="1234">
        <v>2000000</v>
      </c>
      <c r="AA491" s="1233" t="s">
        <v>7042</v>
      </c>
      <c r="AB491" s="1122" t="s">
        <v>5933</v>
      </c>
      <c r="AC491" s="1122" t="s">
        <v>6930</v>
      </c>
      <c r="AD491" s="1233"/>
      <c r="AH491" s="1122" t="s">
        <v>5933</v>
      </c>
      <c r="AI491" s="1122" t="s">
        <v>7254</v>
      </c>
      <c r="AJ491" s="1233"/>
    </row>
    <row r="492" spans="1:16383">
      <c r="A492" s="1233" t="s">
        <v>7185</v>
      </c>
      <c r="B492" s="1233" t="s">
        <v>7186</v>
      </c>
      <c r="C492" s="1233" t="s">
        <v>7185</v>
      </c>
      <c r="D492" s="1234" t="s">
        <v>7185</v>
      </c>
      <c r="E492" s="1391" t="s">
        <v>6628</v>
      </c>
      <c r="F492" s="1234"/>
      <c r="G492" s="1233" t="s">
        <v>6629</v>
      </c>
      <c r="H492" s="1233"/>
      <c r="I492" s="1233"/>
      <c r="J492" s="1233"/>
      <c r="K492" s="1234"/>
      <c r="L492" s="1234"/>
      <c r="M492" s="1234"/>
      <c r="N492" s="1233"/>
      <c r="O492" s="1233">
        <v>660000</v>
      </c>
      <c r="P492" s="1233">
        <v>600000</v>
      </c>
      <c r="Q492" s="1233">
        <v>60000</v>
      </c>
      <c r="R492" s="1234"/>
      <c r="S492" s="1234"/>
      <c r="T492" s="1234"/>
      <c r="U492" s="1233"/>
      <c r="V492" s="1233"/>
      <c r="W492" s="1233"/>
      <c r="X492" s="1233"/>
      <c r="Y492" s="1234"/>
      <c r="Z492" s="1234"/>
      <c r="AA492" s="1392" t="s">
        <v>7187</v>
      </c>
      <c r="AB492" s="1233"/>
      <c r="AC492" s="1233"/>
      <c r="AD492" s="1233"/>
      <c r="AE492" s="1233"/>
      <c r="AF492" s="1234"/>
      <c r="AG492" s="1234"/>
      <c r="AH492" s="1122" t="s">
        <v>5933</v>
      </c>
      <c r="AI492" s="1122" t="s">
        <v>7255</v>
      </c>
      <c r="AJ492" s="1233"/>
      <c r="AK492" s="1233"/>
      <c r="AL492" s="1233"/>
      <c r="AM492" s="1234"/>
      <c r="AN492" s="1234"/>
      <c r="AO492" s="1234"/>
      <c r="AP492" s="1233"/>
      <c r="AQ492" s="1233"/>
      <c r="AR492" s="1233"/>
      <c r="AS492" s="1233"/>
      <c r="AT492" s="1234"/>
      <c r="AU492" s="1234"/>
      <c r="AV492" s="1234"/>
      <c r="AW492" s="1233"/>
      <c r="AX492" s="1233"/>
      <c r="AY492" s="1233"/>
      <c r="AZ492" s="1233"/>
      <c r="BA492" s="1234"/>
      <c r="BB492" s="1234"/>
      <c r="BC492" s="1234"/>
      <c r="BD492" s="1233"/>
      <c r="BE492" s="1233"/>
      <c r="BF492" s="1233"/>
      <c r="BG492" s="1233"/>
      <c r="BH492" s="1234"/>
      <c r="BI492" s="1234"/>
      <c r="BJ492" s="1234"/>
      <c r="BK492" s="1233"/>
      <c r="BL492" s="1233"/>
      <c r="BM492" s="1233"/>
      <c r="BN492" s="1233"/>
      <c r="BO492" s="1234"/>
      <c r="BP492" s="1234"/>
      <c r="BQ492" s="1234"/>
      <c r="BR492" s="1233"/>
      <c r="BS492" s="1233"/>
      <c r="BT492" s="1233"/>
      <c r="BU492" s="1233"/>
      <c r="BV492" s="1234"/>
      <c r="BW492" s="1234"/>
      <c r="BX492" s="1234"/>
      <c r="BY492" s="1233"/>
      <c r="BZ492" s="1233"/>
      <c r="CA492" s="1233"/>
      <c r="CB492" s="1233"/>
      <c r="CC492" s="1234"/>
      <c r="CD492" s="1234"/>
      <c r="CE492" s="1234"/>
      <c r="CF492" s="1233"/>
      <c r="CG492" s="1233"/>
      <c r="CH492" s="1233"/>
      <c r="CI492" s="1233"/>
      <c r="CJ492" s="1234"/>
      <c r="CK492" s="1234"/>
      <c r="CL492" s="1234"/>
      <c r="CM492" s="1233"/>
      <c r="CN492" s="1233"/>
      <c r="CO492" s="1233"/>
      <c r="CP492" s="1233"/>
      <c r="CQ492" s="1234"/>
      <c r="CR492" s="1234"/>
      <c r="CS492" s="1234"/>
      <c r="CT492" s="1233"/>
      <c r="CU492" s="1233"/>
      <c r="CV492" s="1233"/>
      <c r="CW492" s="1233"/>
      <c r="CX492" s="1234"/>
      <c r="CY492" s="1234"/>
      <c r="CZ492" s="1234"/>
      <c r="DA492" s="1233"/>
      <c r="DB492" s="1233"/>
      <c r="DC492" s="1233"/>
      <c r="DD492" s="1233"/>
      <c r="DE492" s="1234"/>
      <c r="DF492" s="1234"/>
      <c r="DG492" s="1234"/>
      <c r="DH492" s="1233"/>
      <c r="DI492" s="1233"/>
      <c r="DJ492" s="1233"/>
      <c r="DK492" s="1233"/>
      <c r="DL492" s="1234"/>
      <c r="DM492" s="1234"/>
      <c r="DN492" s="1234"/>
      <c r="DO492" s="1233"/>
      <c r="DP492" s="1233"/>
      <c r="DQ492" s="1233"/>
      <c r="DR492" s="1233"/>
      <c r="DS492" s="1234"/>
      <c r="DT492" s="1234"/>
      <c r="DU492" s="1234"/>
      <c r="DV492" s="1233"/>
      <c r="DW492" s="1233"/>
      <c r="DX492" s="1233"/>
      <c r="DY492" s="1233"/>
      <c r="DZ492" s="1234"/>
      <c r="EA492" s="1234"/>
      <c r="EB492" s="1234"/>
      <c r="EC492" s="1233"/>
      <c r="ED492" s="1233"/>
      <c r="EE492" s="1233"/>
      <c r="EF492" s="1233"/>
      <c r="EG492" s="1234"/>
      <c r="EH492" s="1234"/>
      <c r="EI492" s="1234"/>
      <c r="EJ492" s="1233"/>
      <c r="EK492" s="1233"/>
      <c r="EL492" s="1233"/>
      <c r="EM492" s="1233"/>
      <c r="EN492" s="1234"/>
      <c r="EO492" s="1234"/>
      <c r="EP492" s="1234"/>
      <c r="EQ492" s="1233"/>
      <c r="ER492" s="1233"/>
      <c r="ES492" s="1233"/>
      <c r="ET492" s="1233"/>
      <c r="EU492" s="1234"/>
      <c r="EV492" s="1234"/>
      <c r="EW492" s="1234"/>
      <c r="EX492" s="1233"/>
      <c r="EY492" s="1233"/>
      <c r="EZ492" s="1233"/>
      <c r="FA492" s="1233"/>
      <c r="FB492" s="1234"/>
      <c r="FC492" s="1234"/>
      <c r="FD492" s="1234"/>
      <c r="FE492" s="1233"/>
      <c r="FF492" s="1233"/>
      <c r="FG492" s="1233"/>
      <c r="FH492" s="1233"/>
      <c r="FI492" s="1234"/>
      <c r="FJ492" s="1234"/>
      <c r="FK492" s="1234"/>
      <c r="FL492" s="1233"/>
      <c r="FM492" s="1233"/>
      <c r="FN492" s="1233"/>
      <c r="FO492" s="1233"/>
      <c r="FP492" s="1234"/>
      <c r="FQ492" s="1234"/>
      <c r="FR492" s="1234"/>
      <c r="FS492" s="1233"/>
      <c r="FT492" s="1233"/>
      <c r="FU492" s="1233"/>
      <c r="FV492" s="1233"/>
      <c r="FW492" s="1234"/>
      <c r="FX492" s="1234"/>
      <c r="FY492" s="1234"/>
      <c r="FZ492" s="1233"/>
      <c r="GA492" s="1233"/>
      <c r="GB492" s="1233"/>
      <c r="GC492" s="1233"/>
      <c r="GD492" s="1234"/>
      <c r="GE492" s="1234"/>
      <c r="GF492" s="1234"/>
      <c r="GG492" s="1233"/>
      <c r="GH492" s="1233"/>
      <c r="GI492" s="1233"/>
      <c r="GJ492" s="1233"/>
      <c r="GK492" s="1234"/>
      <c r="GL492" s="1234"/>
      <c r="GM492" s="1234"/>
      <c r="GN492" s="1233"/>
      <c r="GO492" s="1233"/>
      <c r="GP492" s="1233"/>
      <c r="GQ492" s="1233"/>
      <c r="GR492" s="1234"/>
      <c r="GS492" s="1234"/>
      <c r="GT492" s="1234"/>
      <c r="GU492" s="1233"/>
      <c r="GV492" s="1233"/>
      <c r="GW492" s="1233"/>
      <c r="GX492" s="1233"/>
      <c r="GY492" s="1234"/>
      <c r="GZ492" s="1234"/>
      <c r="HA492" s="1234"/>
      <c r="HB492" s="1233"/>
      <c r="HC492" s="1233"/>
      <c r="HD492" s="1233"/>
      <c r="HE492" s="1233"/>
      <c r="HF492" s="1234"/>
      <c r="HG492" s="1234"/>
      <c r="HH492" s="1234"/>
      <c r="HI492" s="1233"/>
      <c r="HJ492" s="1233"/>
      <c r="HK492" s="1233"/>
      <c r="HL492" s="1233"/>
      <c r="HM492" s="1234"/>
      <c r="HN492" s="1234"/>
      <c r="HO492" s="1234"/>
      <c r="HP492" s="1233"/>
      <c r="HQ492" s="1233"/>
      <c r="HR492" s="1233"/>
      <c r="HS492" s="1233"/>
      <c r="HT492" s="1234"/>
      <c r="HU492" s="1234"/>
      <c r="HV492" s="1234"/>
      <c r="HW492" s="1233"/>
      <c r="HX492" s="1233"/>
      <c r="HY492" s="1233"/>
      <c r="HZ492" s="1233"/>
      <c r="IA492" s="1234"/>
      <c r="IB492" s="1234"/>
      <c r="IC492" s="1234"/>
      <c r="ID492" s="1233"/>
      <c r="IE492" s="1233"/>
      <c r="IF492" s="1233"/>
      <c r="IG492" s="1233"/>
      <c r="IH492" s="1234"/>
      <c r="II492" s="1234"/>
      <c r="IJ492" s="1234"/>
      <c r="IK492" s="1233"/>
      <c r="IL492" s="1233"/>
      <c r="IM492" s="1233"/>
      <c r="IN492" s="1233"/>
      <c r="IO492" s="1234"/>
      <c r="IP492" s="1234"/>
      <c r="IQ492" s="1234"/>
      <c r="IR492" s="1233"/>
      <c r="IS492" s="1233"/>
      <c r="IT492" s="1233"/>
      <c r="IU492" s="1233"/>
      <c r="IV492" s="1234"/>
      <c r="IW492" s="1234"/>
      <c r="IX492" s="1234"/>
      <c r="IY492" s="1233"/>
      <c r="IZ492" s="1233"/>
      <c r="JA492" s="1233"/>
      <c r="JB492" s="1233"/>
      <c r="JC492" s="1234"/>
      <c r="JD492" s="1234"/>
      <c r="JE492" s="1234"/>
      <c r="JF492" s="1233"/>
      <c r="JG492" s="1233"/>
      <c r="JH492" s="1233"/>
      <c r="JI492" s="1233"/>
      <c r="JJ492" s="1234"/>
      <c r="JK492" s="1234"/>
      <c r="JL492" s="1234"/>
      <c r="JM492" s="1233"/>
      <c r="JN492" s="1233"/>
      <c r="JO492" s="1233"/>
      <c r="JP492" s="1233"/>
      <c r="JQ492" s="1234"/>
      <c r="JR492" s="1234"/>
      <c r="JS492" s="1234"/>
      <c r="JT492" s="1233"/>
      <c r="JU492" s="1233"/>
      <c r="JV492" s="1233"/>
      <c r="JW492" s="1233"/>
      <c r="JX492" s="1234"/>
      <c r="JY492" s="1234"/>
      <c r="JZ492" s="1234"/>
      <c r="KA492" s="1233"/>
      <c r="KB492" s="1233"/>
      <c r="KC492" s="1233"/>
      <c r="KD492" s="1233"/>
      <c r="KE492" s="1234"/>
      <c r="KF492" s="1234"/>
      <c r="KG492" s="1234"/>
      <c r="KH492" s="1233"/>
      <c r="KI492" s="1233"/>
      <c r="KJ492" s="1233"/>
      <c r="KK492" s="1233"/>
      <c r="KL492" s="1234"/>
      <c r="KM492" s="1234"/>
      <c r="KN492" s="1234"/>
      <c r="KO492" s="1233"/>
      <c r="KP492" s="1233"/>
      <c r="KQ492" s="1233"/>
      <c r="KR492" s="1233"/>
      <c r="KS492" s="1234"/>
      <c r="KT492" s="1234"/>
      <c r="KU492" s="1234"/>
      <c r="KV492" s="1233"/>
      <c r="KW492" s="1233"/>
      <c r="KX492" s="1233"/>
      <c r="KY492" s="1233"/>
      <c r="KZ492" s="1234"/>
      <c r="LA492" s="1234"/>
      <c r="LB492" s="1234"/>
      <c r="LC492" s="1233"/>
      <c r="LD492" s="1233"/>
      <c r="LE492" s="1233"/>
      <c r="LF492" s="1233"/>
      <c r="LG492" s="1234"/>
      <c r="LH492" s="1234"/>
      <c r="LI492" s="1234"/>
      <c r="LJ492" s="1233"/>
      <c r="LK492" s="1233"/>
      <c r="LL492" s="1233"/>
      <c r="LM492" s="1233"/>
      <c r="LN492" s="1234"/>
      <c r="LO492" s="1234"/>
      <c r="LP492" s="1234"/>
      <c r="LQ492" s="1233"/>
      <c r="LR492" s="1233"/>
      <c r="LS492" s="1233"/>
      <c r="LT492" s="1233"/>
      <c r="LU492" s="1234"/>
      <c r="LV492" s="1234"/>
      <c r="LW492" s="1234"/>
      <c r="LX492" s="1233"/>
      <c r="LY492" s="1233"/>
      <c r="LZ492" s="1233"/>
      <c r="MA492" s="1233"/>
      <c r="MB492" s="1234"/>
      <c r="MC492" s="1234"/>
      <c r="MD492" s="1234"/>
      <c r="ME492" s="1233"/>
      <c r="MF492" s="1233"/>
      <c r="MG492" s="1233"/>
      <c r="MH492" s="1233"/>
      <c r="MI492" s="1234"/>
      <c r="MJ492" s="1234"/>
      <c r="MK492" s="1234"/>
      <c r="ML492" s="1233"/>
      <c r="MM492" s="1233"/>
      <c r="MN492" s="1233"/>
      <c r="MO492" s="1233"/>
      <c r="MP492" s="1234"/>
      <c r="MQ492" s="1234"/>
      <c r="MR492" s="1234"/>
      <c r="MS492" s="1233"/>
      <c r="MT492" s="1233"/>
      <c r="MU492" s="1233"/>
      <c r="MV492" s="1233"/>
      <c r="MW492" s="1234"/>
      <c r="MX492" s="1234"/>
      <c r="MY492" s="1234"/>
      <c r="MZ492" s="1233"/>
      <c r="NA492" s="1233"/>
      <c r="NB492" s="1233"/>
      <c r="NC492" s="1233"/>
      <c r="ND492" s="1234"/>
      <c r="NE492" s="1234"/>
      <c r="NF492" s="1234"/>
      <c r="NG492" s="1233"/>
      <c r="NH492" s="1233"/>
      <c r="NI492" s="1233"/>
      <c r="NJ492" s="1233"/>
      <c r="NK492" s="1234"/>
      <c r="NL492" s="1234"/>
      <c r="NM492" s="1234"/>
      <c r="NN492" s="1233"/>
      <c r="NO492" s="1233"/>
      <c r="NP492" s="1233"/>
      <c r="NQ492" s="1233"/>
      <c r="NR492" s="1234"/>
      <c r="NS492" s="1234"/>
      <c r="NT492" s="1234"/>
      <c r="NU492" s="1233"/>
      <c r="NV492" s="1233"/>
      <c r="NW492" s="1233"/>
      <c r="NX492" s="1233"/>
      <c r="NY492" s="1234"/>
      <c r="NZ492" s="1234"/>
      <c r="OA492" s="1234"/>
      <c r="OB492" s="1233"/>
      <c r="OC492" s="1233"/>
      <c r="OD492" s="1233"/>
      <c r="OE492" s="1233"/>
      <c r="OF492" s="1234"/>
      <c r="OG492" s="1234"/>
      <c r="OH492" s="1234"/>
      <c r="OI492" s="1233"/>
      <c r="OJ492" s="1233"/>
      <c r="OK492" s="1233"/>
      <c r="OL492" s="1233"/>
      <c r="OM492" s="1234"/>
      <c r="ON492" s="1234"/>
      <c r="OO492" s="1234"/>
      <c r="OP492" s="1233"/>
      <c r="OQ492" s="1233"/>
      <c r="OR492" s="1233"/>
      <c r="OS492" s="1233"/>
      <c r="OT492" s="1234"/>
      <c r="OU492" s="1234"/>
      <c r="OV492" s="1234"/>
      <c r="OW492" s="1233"/>
      <c r="OX492" s="1233"/>
      <c r="OY492" s="1233"/>
      <c r="OZ492" s="1233"/>
      <c r="PA492" s="1234"/>
      <c r="PB492" s="1234"/>
      <c r="PC492" s="1234"/>
      <c r="PD492" s="1233"/>
      <c r="PE492" s="1233"/>
      <c r="PF492" s="1233"/>
      <c r="PG492" s="1233"/>
      <c r="PH492" s="1234"/>
      <c r="PI492" s="1234"/>
      <c r="PJ492" s="1234"/>
      <c r="PK492" s="1233"/>
      <c r="PL492" s="1233"/>
      <c r="PM492" s="1233"/>
      <c r="PN492" s="1233"/>
      <c r="PO492" s="1234"/>
      <c r="PP492" s="1234"/>
      <c r="PQ492" s="1234"/>
      <c r="PR492" s="1233"/>
      <c r="PS492" s="1233"/>
      <c r="PT492" s="1233"/>
      <c r="PU492" s="1233"/>
      <c r="PV492" s="1234"/>
      <c r="PW492" s="1234"/>
      <c r="PX492" s="1234"/>
      <c r="PY492" s="1233"/>
      <c r="PZ492" s="1233"/>
      <c r="QA492" s="1233"/>
      <c r="QB492" s="1233"/>
      <c r="QC492" s="1234"/>
      <c r="QD492" s="1234"/>
      <c r="QE492" s="1234"/>
      <c r="QF492" s="1233"/>
      <c r="QG492" s="1233"/>
      <c r="QH492" s="1233"/>
      <c r="QI492" s="1233"/>
      <c r="QJ492" s="1234"/>
      <c r="QK492" s="1234"/>
      <c r="QL492" s="1234"/>
      <c r="QM492" s="1233"/>
      <c r="QN492" s="1233"/>
      <c r="QO492" s="1233"/>
      <c r="QP492" s="1233"/>
      <c r="QQ492" s="1234"/>
      <c r="QR492" s="1234"/>
      <c r="QS492" s="1234"/>
      <c r="QT492" s="1233"/>
      <c r="QU492" s="1233"/>
      <c r="QV492" s="1233"/>
      <c r="QW492" s="1233"/>
      <c r="QX492" s="1234"/>
      <c r="QY492" s="1234"/>
      <c r="QZ492" s="1234"/>
      <c r="RA492" s="1233"/>
      <c r="RB492" s="1233"/>
      <c r="RC492" s="1233"/>
      <c r="RD492" s="1233"/>
      <c r="RE492" s="1234"/>
      <c r="RF492" s="1234"/>
      <c r="RG492" s="1234"/>
      <c r="RH492" s="1233"/>
      <c r="RI492" s="1233"/>
      <c r="RJ492" s="1233"/>
      <c r="RK492" s="1233"/>
      <c r="RL492" s="1234"/>
      <c r="RM492" s="1234"/>
      <c r="RN492" s="1234"/>
      <c r="RO492" s="1233"/>
      <c r="RP492" s="1233"/>
      <c r="RQ492" s="1233"/>
      <c r="RR492" s="1233"/>
      <c r="RS492" s="1234"/>
      <c r="RT492" s="1234"/>
      <c r="RU492" s="1234"/>
      <c r="RV492" s="1233"/>
      <c r="RW492" s="1233"/>
      <c r="RX492" s="1233"/>
      <c r="RY492" s="1233"/>
      <c r="RZ492" s="1234"/>
      <c r="SA492" s="1234"/>
      <c r="SB492" s="1234"/>
      <c r="SC492" s="1233"/>
      <c r="SD492" s="1233"/>
      <c r="SE492" s="1233"/>
      <c r="SF492" s="1233"/>
      <c r="SG492" s="1234"/>
      <c r="SH492" s="1234"/>
      <c r="SI492" s="1234"/>
      <c r="SJ492" s="1233"/>
      <c r="SK492" s="1233"/>
      <c r="SL492" s="1233"/>
      <c r="SM492" s="1233"/>
      <c r="SN492" s="1234"/>
      <c r="SO492" s="1234"/>
      <c r="SP492" s="1234"/>
      <c r="SQ492" s="1233"/>
      <c r="SR492" s="1233"/>
      <c r="SS492" s="1233"/>
      <c r="ST492" s="1233"/>
      <c r="SU492" s="1234"/>
      <c r="SV492" s="1234"/>
      <c r="SW492" s="1234"/>
      <c r="SX492" s="1233"/>
      <c r="SY492" s="1233"/>
      <c r="SZ492" s="1233"/>
      <c r="TA492" s="1233"/>
      <c r="TB492" s="1234"/>
      <c r="TC492" s="1234"/>
      <c r="TD492" s="1234"/>
      <c r="TE492" s="1233"/>
      <c r="TF492" s="1233"/>
      <c r="TG492" s="1233"/>
      <c r="TH492" s="1233"/>
      <c r="TI492" s="1234"/>
      <c r="TJ492" s="1234"/>
      <c r="TK492" s="1234"/>
      <c r="TL492" s="1233"/>
      <c r="TM492" s="1233"/>
      <c r="TN492" s="1233"/>
      <c r="TO492" s="1233"/>
      <c r="TP492" s="1234"/>
      <c r="TQ492" s="1234"/>
      <c r="TR492" s="1234"/>
      <c r="TS492" s="1233"/>
      <c r="TT492" s="1233"/>
      <c r="TU492" s="1233"/>
      <c r="TV492" s="1233"/>
      <c r="TW492" s="1234"/>
      <c r="TX492" s="1234"/>
      <c r="TY492" s="1234"/>
      <c r="TZ492" s="1233"/>
      <c r="UA492" s="1233"/>
      <c r="UB492" s="1233"/>
      <c r="UC492" s="1233"/>
      <c r="UD492" s="1234"/>
      <c r="UE492" s="1234"/>
      <c r="UF492" s="1234"/>
      <c r="UG492" s="1233"/>
      <c r="UH492" s="1233"/>
      <c r="UI492" s="1233"/>
      <c r="UJ492" s="1233"/>
      <c r="UK492" s="1234"/>
      <c r="UL492" s="1234"/>
      <c r="UM492" s="1234"/>
      <c r="UN492" s="1233"/>
      <c r="UO492" s="1233"/>
      <c r="UP492" s="1233"/>
      <c r="UQ492" s="1233"/>
      <c r="UR492" s="1234"/>
      <c r="US492" s="1234"/>
      <c r="UT492" s="1234"/>
      <c r="UU492" s="1233"/>
      <c r="UV492" s="1233"/>
      <c r="UW492" s="1233"/>
      <c r="UX492" s="1233"/>
      <c r="UY492" s="1234"/>
      <c r="UZ492" s="1234"/>
      <c r="VA492" s="1234"/>
      <c r="VB492" s="1233"/>
      <c r="VC492" s="1233"/>
      <c r="VD492" s="1233"/>
      <c r="VE492" s="1233"/>
      <c r="VF492" s="1234"/>
      <c r="VG492" s="1234"/>
      <c r="VH492" s="1234"/>
      <c r="VI492" s="1233"/>
      <c r="VJ492" s="1233"/>
      <c r="VK492" s="1233"/>
      <c r="VL492" s="1233"/>
      <c r="VM492" s="1234"/>
      <c r="VN492" s="1234"/>
      <c r="VO492" s="1234"/>
      <c r="VP492" s="1233"/>
      <c r="VQ492" s="1233"/>
      <c r="VR492" s="1233"/>
      <c r="VS492" s="1233"/>
      <c r="VT492" s="1234"/>
      <c r="VU492" s="1234"/>
      <c r="VV492" s="1234"/>
      <c r="VW492" s="1233"/>
      <c r="VX492" s="1233"/>
      <c r="VY492" s="1233"/>
      <c r="VZ492" s="1233"/>
      <c r="WA492" s="1234"/>
      <c r="WB492" s="1234"/>
      <c r="WC492" s="1234"/>
      <c r="WD492" s="1233"/>
      <c r="WE492" s="1233"/>
      <c r="WF492" s="1233"/>
      <c r="WG492" s="1233"/>
      <c r="WH492" s="1234"/>
      <c r="WI492" s="1234"/>
      <c r="WJ492" s="1234"/>
      <c r="WK492" s="1233"/>
      <c r="WL492" s="1233"/>
      <c r="WM492" s="1233"/>
      <c r="WN492" s="1233"/>
      <c r="WO492" s="1234"/>
      <c r="WP492" s="1234"/>
      <c r="WQ492" s="1234"/>
      <c r="WR492" s="1233"/>
      <c r="WS492" s="1233"/>
      <c r="WT492" s="1233"/>
      <c r="WU492" s="1233"/>
      <c r="WV492" s="1234"/>
      <c r="WW492" s="1234"/>
      <c r="WX492" s="1234"/>
      <c r="WY492" s="1233"/>
      <c r="WZ492" s="1233"/>
      <c r="XA492" s="1233"/>
      <c r="XB492" s="1233"/>
      <c r="XC492" s="1234"/>
      <c r="XD492" s="1234"/>
      <c r="XE492" s="1234"/>
      <c r="XF492" s="1233"/>
      <c r="XG492" s="1233"/>
      <c r="XH492" s="1233"/>
      <c r="XI492" s="1233"/>
      <c r="XJ492" s="1234"/>
      <c r="XK492" s="1234"/>
      <c r="XL492" s="1234"/>
      <c r="XM492" s="1233"/>
      <c r="XN492" s="1233"/>
      <c r="XO492" s="1233"/>
      <c r="XP492" s="1233"/>
      <c r="XQ492" s="1234"/>
      <c r="XR492" s="1234"/>
      <c r="XS492" s="1234"/>
      <c r="XT492" s="1233"/>
      <c r="XU492" s="1233"/>
      <c r="XV492" s="1233"/>
      <c r="XW492" s="1233"/>
      <c r="XX492" s="1234"/>
      <c r="XY492" s="1234"/>
      <c r="XZ492" s="1234"/>
      <c r="YA492" s="1233"/>
      <c r="YB492" s="1233"/>
      <c r="YC492" s="1233"/>
      <c r="YD492" s="1233"/>
      <c r="YE492" s="1234"/>
      <c r="YF492" s="1234"/>
      <c r="YG492" s="1234"/>
      <c r="YH492" s="1233"/>
      <c r="YI492" s="1233"/>
      <c r="YJ492" s="1233"/>
      <c r="YK492" s="1233"/>
      <c r="YL492" s="1234"/>
      <c r="YM492" s="1234"/>
      <c r="YN492" s="1234"/>
      <c r="YO492" s="1233"/>
      <c r="YP492" s="1233"/>
      <c r="YQ492" s="1233"/>
      <c r="YR492" s="1233"/>
      <c r="YS492" s="1234"/>
      <c r="YT492" s="1234"/>
      <c r="YU492" s="1234"/>
      <c r="YV492" s="1233"/>
      <c r="YW492" s="1233"/>
      <c r="YX492" s="1233"/>
      <c r="YY492" s="1233"/>
      <c r="YZ492" s="1234"/>
      <c r="ZA492" s="1234"/>
      <c r="ZB492" s="1234"/>
      <c r="ZC492" s="1233"/>
      <c r="ZD492" s="1233"/>
      <c r="ZE492" s="1233"/>
      <c r="ZF492" s="1233"/>
      <c r="ZG492" s="1234"/>
      <c r="ZH492" s="1234"/>
      <c r="ZI492" s="1234"/>
      <c r="ZJ492" s="1233"/>
      <c r="ZK492" s="1233"/>
      <c r="ZL492" s="1233"/>
      <c r="ZM492" s="1233"/>
      <c r="ZN492" s="1234"/>
      <c r="ZO492" s="1234"/>
      <c r="ZP492" s="1234"/>
      <c r="ZQ492" s="1233"/>
      <c r="ZR492" s="1233"/>
      <c r="ZS492" s="1233"/>
      <c r="ZT492" s="1233"/>
      <c r="ZU492" s="1234"/>
      <c r="ZV492" s="1234"/>
      <c r="ZW492" s="1234"/>
      <c r="ZX492" s="1233"/>
      <c r="ZY492" s="1233"/>
      <c r="ZZ492" s="1233"/>
      <c r="AAA492" s="1233"/>
      <c r="AAB492" s="1234"/>
      <c r="AAC492" s="1234"/>
      <c r="AAD492" s="1234"/>
      <c r="AAE492" s="1233"/>
      <c r="AAF492" s="1233"/>
      <c r="AAG492" s="1233"/>
      <c r="AAH492" s="1233"/>
      <c r="AAI492" s="1234"/>
      <c r="AAJ492" s="1234"/>
      <c r="AAK492" s="1234"/>
      <c r="AAL492" s="1233"/>
      <c r="AAM492" s="1233"/>
      <c r="AAN492" s="1233"/>
      <c r="AAO492" s="1233"/>
      <c r="AAP492" s="1234"/>
      <c r="AAQ492" s="1234"/>
      <c r="AAR492" s="1234"/>
      <c r="AAS492" s="1233"/>
      <c r="AAT492" s="1233"/>
      <c r="AAU492" s="1233"/>
      <c r="AAV492" s="1233"/>
      <c r="AAW492" s="1234"/>
      <c r="AAX492" s="1234"/>
      <c r="AAY492" s="1234"/>
      <c r="AAZ492" s="1233"/>
      <c r="ABA492" s="1233"/>
      <c r="ABB492" s="1233"/>
      <c r="ABC492" s="1233"/>
      <c r="ABD492" s="1234"/>
      <c r="ABE492" s="1234"/>
      <c r="ABF492" s="1234"/>
      <c r="ABG492" s="1233"/>
      <c r="ABH492" s="1233"/>
      <c r="ABI492" s="1233"/>
      <c r="ABJ492" s="1233"/>
      <c r="ABK492" s="1234"/>
      <c r="ABL492" s="1234"/>
      <c r="ABM492" s="1234"/>
      <c r="ABN492" s="1233"/>
      <c r="ABO492" s="1233"/>
      <c r="ABP492" s="1233"/>
      <c r="ABQ492" s="1233"/>
      <c r="ABR492" s="1234"/>
      <c r="ABS492" s="1234"/>
      <c r="ABT492" s="1234"/>
      <c r="ABU492" s="1233"/>
      <c r="ABV492" s="1233"/>
      <c r="ABW492" s="1233"/>
      <c r="ABX492" s="1233"/>
      <c r="ABY492" s="1234"/>
      <c r="ABZ492" s="1234"/>
      <c r="ACA492" s="1234"/>
      <c r="ACB492" s="1233"/>
      <c r="ACC492" s="1233"/>
      <c r="ACD492" s="1233"/>
      <c r="ACE492" s="1233"/>
      <c r="ACF492" s="1234"/>
      <c r="ACG492" s="1234"/>
      <c r="ACH492" s="1234"/>
      <c r="ACI492" s="1233"/>
      <c r="ACJ492" s="1233"/>
      <c r="ACK492" s="1233"/>
      <c r="ACL492" s="1233"/>
      <c r="ACM492" s="1234"/>
      <c r="ACN492" s="1234"/>
      <c r="ACO492" s="1234"/>
      <c r="ACP492" s="1233"/>
      <c r="ACQ492" s="1233"/>
      <c r="ACR492" s="1233"/>
      <c r="ACS492" s="1233"/>
      <c r="ACT492" s="1234"/>
      <c r="ACU492" s="1234"/>
      <c r="ACV492" s="1234"/>
      <c r="ACW492" s="1233"/>
      <c r="ACX492" s="1233"/>
      <c r="ACY492" s="1233"/>
      <c r="ACZ492" s="1233"/>
      <c r="ADA492" s="1234"/>
      <c r="ADB492" s="1234"/>
      <c r="ADC492" s="1234"/>
      <c r="ADD492" s="1233"/>
      <c r="ADE492" s="1233"/>
      <c r="ADF492" s="1233"/>
      <c r="ADG492" s="1233"/>
      <c r="ADH492" s="1234"/>
      <c r="ADI492" s="1234"/>
      <c r="ADJ492" s="1234"/>
      <c r="ADK492" s="1233"/>
      <c r="ADL492" s="1233"/>
      <c r="ADM492" s="1233"/>
      <c r="ADN492" s="1233"/>
      <c r="ADO492" s="1234"/>
      <c r="ADP492" s="1234"/>
      <c r="ADQ492" s="1234"/>
      <c r="ADR492" s="1233"/>
      <c r="ADS492" s="1233"/>
      <c r="ADT492" s="1233"/>
      <c r="ADU492" s="1233"/>
      <c r="ADV492" s="1234"/>
      <c r="ADW492" s="1234"/>
      <c r="ADX492" s="1234"/>
      <c r="ADY492" s="1233"/>
      <c r="ADZ492" s="1233"/>
      <c r="AEA492" s="1233"/>
      <c r="AEB492" s="1233"/>
      <c r="AEC492" s="1234"/>
      <c r="AED492" s="1234"/>
      <c r="AEE492" s="1234"/>
      <c r="AEF492" s="1233"/>
      <c r="AEG492" s="1233"/>
      <c r="AEH492" s="1233"/>
      <c r="AEI492" s="1233"/>
      <c r="AEJ492" s="1234"/>
      <c r="AEK492" s="1234"/>
      <c r="AEL492" s="1234"/>
      <c r="AEM492" s="1233"/>
      <c r="AEN492" s="1233"/>
      <c r="AEO492" s="1233"/>
      <c r="AEP492" s="1233"/>
      <c r="AEQ492" s="1234"/>
      <c r="AER492" s="1234"/>
      <c r="AES492" s="1234"/>
      <c r="AET492" s="1233"/>
      <c r="AEU492" s="1233"/>
      <c r="AEV492" s="1233"/>
      <c r="AEW492" s="1233"/>
      <c r="AEX492" s="1234"/>
      <c r="AEY492" s="1234"/>
      <c r="AEZ492" s="1234"/>
      <c r="AFA492" s="1233"/>
      <c r="AFB492" s="1233"/>
      <c r="AFC492" s="1233"/>
      <c r="AFD492" s="1233"/>
      <c r="AFE492" s="1234"/>
      <c r="AFF492" s="1234"/>
      <c r="AFG492" s="1234"/>
      <c r="AFH492" s="1233"/>
      <c r="AFI492" s="1233"/>
      <c r="AFJ492" s="1233"/>
      <c r="AFK492" s="1233"/>
      <c r="AFL492" s="1234"/>
      <c r="AFM492" s="1234"/>
      <c r="AFN492" s="1234"/>
      <c r="AFO492" s="1233"/>
      <c r="AFP492" s="1233"/>
      <c r="AFQ492" s="1233"/>
      <c r="AFR492" s="1233"/>
      <c r="AFS492" s="1234"/>
      <c r="AFT492" s="1234"/>
      <c r="AFU492" s="1234"/>
      <c r="AFV492" s="1233"/>
      <c r="AFW492" s="1233"/>
      <c r="AFX492" s="1233"/>
      <c r="AFY492" s="1233"/>
      <c r="AFZ492" s="1234"/>
      <c r="AGA492" s="1234"/>
      <c r="AGB492" s="1234"/>
      <c r="AGC492" s="1233"/>
      <c r="AGD492" s="1233"/>
      <c r="AGE492" s="1233"/>
      <c r="AGF492" s="1233"/>
      <c r="AGG492" s="1234"/>
      <c r="AGH492" s="1234"/>
      <c r="AGI492" s="1234"/>
      <c r="AGJ492" s="1233"/>
      <c r="AGK492" s="1233"/>
      <c r="AGL492" s="1233"/>
      <c r="AGM492" s="1233"/>
      <c r="AGN492" s="1234"/>
      <c r="AGO492" s="1234"/>
      <c r="AGP492" s="1234"/>
      <c r="AGQ492" s="1233"/>
      <c r="AGR492" s="1233"/>
      <c r="AGS492" s="1233"/>
      <c r="AGT492" s="1233"/>
      <c r="AGU492" s="1234"/>
      <c r="AGV492" s="1234"/>
      <c r="AGW492" s="1234"/>
      <c r="AGX492" s="1233"/>
      <c r="AGY492" s="1233"/>
      <c r="AGZ492" s="1233"/>
      <c r="AHA492" s="1233"/>
      <c r="AHB492" s="1234"/>
      <c r="AHC492" s="1234"/>
      <c r="AHD492" s="1234"/>
      <c r="AHE492" s="1233"/>
      <c r="AHF492" s="1233"/>
      <c r="AHG492" s="1233"/>
      <c r="AHH492" s="1233"/>
      <c r="AHI492" s="1234"/>
      <c r="AHJ492" s="1234"/>
      <c r="AHK492" s="1234"/>
      <c r="AHL492" s="1233"/>
      <c r="AHM492" s="1233"/>
      <c r="AHN492" s="1233"/>
      <c r="AHO492" s="1233"/>
      <c r="AHP492" s="1234"/>
      <c r="AHQ492" s="1234"/>
      <c r="AHR492" s="1234"/>
      <c r="AHS492" s="1233"/>
      <c r="AHT492" s="1233"/>
      <c r="AHU492" s="1233"/>
      <c r="AHV492" s="1233"/>
      <c r="AHW492" s="1234"/>
      <c r="AHX492" s="1234"/>
      <c r="AHY492" s="1234"/>
      <c r="AHZ492" s="1233"/>
      <c r="AIA492" s="1233"/>
      <c r="AIB492" s="1233"/>
      <c r="AIC492" s="1233"/>
      <c r="AID492" s="1234"/>
      <c r="AIE492" s="1234"/>
      <c r="AIF492" s="1234"/>
      <c r="AIG492" s="1233"/>
      <c r="AIH492" s="1233"/>
      <c r="AII492" s="1233"/>
      <c r="AIJ492" s="1233"/>
      <c r="AIK492" s="1234"/>
      <c r="AIL492" s="1234"/>
      <c r="AIM492" s="1234"/>
      <c r="AIN492" s="1233"/>
      <c r="AIO492" s="1233"/>
      <c r="AIP492" s="1233"/>
      <c r="AIQ492" s="1233"/>
      <c r="AIR492" s="1234"/>
      <c r="AIS492" s="1234"/>
      <c r="AIT492" s="1234"/>
      <c r="AIU492" s="1233"/>
      <c r="AIV492" s="1233"/>
      <c r="AIW492" s="1233"/>
      <c r="AIX492" s="1233"/>
      <c r="AIY492" s="1234"/>
      <c r="AIZ492" s="1234"/>
      <c r="AJA492" s="1234"/>
      <c r="AJB492" s="1233"/>
      <c r="AJC492" s="1233"/>
      <c r="AJD492" s="1233"/>
      <c r="AJE492" s="1233"/>
      <c r="AJF492" s="1234"/>
      <c r="AJG492" s="1234"/>
      <c r="AJH492" s="1234"/>
      <c r="AJI492" s="1233"/>
      <c r="AJJ492" s="1233"/>
      <c r="AJK492" s="1233"/>
      <c r="AJL492" s="1233"/>
      <c r="AJM492" s="1234"/>
      <c r="AJN492" s="1234"/>
      <c r="AJO492" s="1234"/>
      <c r="AJP492" s="1233"/>
      <c r="AJQ492" s="1233"/>
      <c r="AJR492" s="1233"/>
      <c r="AJS492" s="1233"/>
      <c r="AJT492" s="1234"/>
      <c r="AJU492" s="1234"/>
      <c r="AJV492" s="1234"/>
      <c r="AJW492" s="1233"/>
      <c r="AJX492" s="1233"/>
      <c r="AJY492" s="1233"/>
      <c r="AJZ492" s="1233"/>
      <c r="AKA492" s="1234"/>
      <c r="AKB492" s="1234"/>
      <c r="AKC492" s="1234"/>
      <c r="AKD492" s="1233"/>
      <c r="AKE492" s="1233"/>
      <c r="AKF492" s="1233"/>
      <c r="AKG492" s="1233"/>
      <c r="AKH492" s="1234"/>
      <c r="AKI492" s="1234"/>
      <c r="AKJ492" s="1234"/>
      <c r="AKK492" s="1233"/>
      <c r="AKL492" s="1233"/>
      <c r="AKM492" s="1233"/>
      <c r="AKN492" s="1233"/>
      <c r="AKO492" s="1234"/>
      <c r="AKP492" s="1234"/>
      <c r="AKQ492" s="1234"/>
      <c r="AKR492" s="1233"/>
      <c r="AKS492" s="1233"/>
      <c r="AKT492" s="1233"/>
      <c r="AKU492" s="1233"/>
      <c r="AKV492" s="1234"/>
      <c r="AKW492" s="1234"/>
      <c r="AKX492" s="1234"/>
      <c r="AKY492" s="1233"/>
      <c r="AKZ492" s="1233"/>
      <c r="ALA492" s="1233"/>
      <c r="ALB492" s="1233"/>
      <c r="ALC492" s="1234"/>
      <c r="ALD492" s="1234"/>
      <c r="ALE492" s="1234"/>
      <c r="ALF492" s="1233"/>
      <c r="ALG492" s="1233"/>
      <c r="ALH492" s="1233"/>
      <c r="ALI492" s="1233"/>
      <c r="ALJ492" s="1234"/>
      <c r="ALK492" s="1234"/>
      <c r="ALL492" s="1234"/>
      <c r="ALM492" s="1233"/>
      <c r="ALN492" s="1233"/>
      <c r="ALO492" s="1233"/>
      <c r="ALP492" s="1233"/>
      <c r="ALQ492" s="1234"/>
      <c r="ALR492" s="1234"/>
      <c r="ALS492" s="1234"/>
      <c r="ALT492" s="1233"/>
      <c r="ALU492" s="1233"/>
      <c r="ALV492" s="1233"/>
      <c r="ALW492" s="1233"/>
      <c r="ALX492" s="1234"/>
      <c r="ALY492" s="1234"/>
      <c r="ALZ492" s="1234"/>
      <c r="AMA492" s="1233"/>
      <c r="AMB492" s="1233"/>
      <c r="AMC492" s="1233"/>
      <c r="AMD492" s="1233"/>
      <c r="AME492" s="1234"/>
      <c r="AMF492" s="1234"/>
      <c r="AMG492" s="1234"/>
      <c r="AMH492" s="1233"/>
      <c r="AMI492" s="1233"/>
      <c r="AMJ492" s="1233"/>
      <c r="AMK492" s="1233"/>
      <c r="AML492" s="1234"/>
      <c r="AMM492" s="1234"/>
      <c r="AMN492" s="1234"/>
      <c r="AMO492" s="1233"/>
      <c r="AMP492" s="1233"/>
      <c r="AMQ492" s="1233"/>
      <c r="AMR492" s="1233"/>
      <c r="AMS492" s="1234"/>
      <c r="AMT492" s="1234"/>
      <c r="AMU492" s="1234"/>
      <c r="AMV492" s="1233"/>
      <c r="AMW492" s="1233"/>
      <c r="AMX492" s="1233"/>
      <c r="AMY492" s="1233"/>
      <c r="AMZ492" s="1234"/>
      <c r="ANA492" s="1234"/>
      <c r="ANB492" s="1234"/>
      <c r="ANC492" s="1233"/>
      <c r="AND492" s="1233"/>
      <c r="ANE492" s="1233"/>
      <c r="ANF492" s="1233"/>
      <c r="ANG492" s="1234"/>
      <c r="ANH492" s="1234"/>
      <c r="ANI492" s="1234"/>
      <c r="ANJ492" s="1233"/>
      <c r="ANK492" s="1233"/>
      <c r="ANL492" s="1233"/>
      <c r="ANM492" s="1233"/>
      <c r="ANN492" s="1234"/>
      <c r="ANO492" s="1234"/>
      <c r="ANP492" s="1234"/>
      <c r="ANQ492" s="1233"/>
      <c r="ANR492" s="1233"/>
      <c r="ANS492" s="1233"/>
      <c r="ANT492" s="1233"/>
      <c r="ANU492" s="1234"/>
      <c r="ANV492" s="1234"/>
      <c r="ANW492" s="1234"/>
      <c r="ANX492" s="1233"/>
      <c r="ANY492" s="1233"/>
      <c r="ANZ492" s="1233"/>
      <c r="AOA492" s="1233"/>
      <c r="AOB492" s="1234"/>
      <c r="AOC492" s="1234"/>
      <c r="AOD492" s="1234"/>
      <c r="AOE492" s="1233"/>
      <c r="AOF492" s="1233"/>
      <c r="AOG492" s="1233"/>
      <c r="AOH492" s="1233"/>
      <c r="AOI492" s="1234"/>
      <c r="AOJ492" s="1234"/>
      <c r="AOK492" s="1234"/>
      <c r="AOL492" s="1233"/>
      <c r="AOM492" s="1233"/>
      <c r="AON492" s="1233"/>
      <c r="AOO492" s="1233"/>
      <c r="AOP492" s="1234"/>
      <c r="AOQ492" s="1234"/>
      <c r="AOR492" s="1234"/>
      <c r="AOS492" s="1233"/>
      <c r="AOT492" s="1233"/>
      <c r="AOU492" s="1233"/>
      <c r="AOV492" s="1233"/>
      <c r="AOW492" s="1234"/>
      <c r="AOX492" s="1234"/>
      <c r="AOY492" s="1234"/>
      <c r="AOZ492" s="1233"/>
      <c r="APA492" s="1233"/>
      <c r="APB492" s="1233"/>
      <c r="APC492" s="1233"/>
      <c r="APD492" s="1234"/>
      <c r="APE492" s="1234"/>
      <c r="APF492" s="1234"/>
      <c r="APG492" s="1233"/>
      <c r="APH492" s="1233"/>
      <c r="API492" s="1233"/>
      <c r="APJ492" s="1233"/>
      <c r="APK492" s="1234"/>
      <c r="APL492" s="1234"/>
      <c r="APM492" s="1234"/>
      <c r="APN492" s="1233"/>
      <c r="APO492" s="1233"/>
      <c r="APP492" s="1233"/>
      <c r="APQ492" s="1233"/>
      <c r="APR492" s="1234"/>
      <c r="APS492" s="1234"/>
      <c r="APT492" s="1234"/>
      <c r="APU492" s="1233"/>
      <c r="APV492" s="1233"/>
      <c r="APW492" s="1233"/>
      <c r="APX492" s="1233"/>
      <c r="APY492" s="1234"/>
      <c r="APZ492" s="1234"/>
      <c r="AQA492" s="1234"/>
      <c r="AQB492" s="1233"/>
      <c r="AQC492" s="1233"/>
      <c r="AQD492" s="1233"/>
      <c r="AQE492" s="1233"/>
      <c r="AQF492" s="1234"/>
      <c r="AQG492" s="1234"/>
      <c r="AQH492" s="1234"/>
      <c r="AQI492" s="1233"/>
      <c r="AQJ492" s="1233"/>
      <c r="AQK492" s="1233"/>
      <c r="AQL492" s="1233"/>
      <c r="AQM492" s="1234"/>
      <c r="AQN492" s="1234"/>
      <c r="AQO492" s="1234"/>
      <c r="AQP492" s="1233"/>
      <c r="AQQ492" s="1233"/>
      <c r="AQR492" s="1233"/>
      <c r="AQS492" s="1233"/>
      <c r="AQT492" s="1234"/>
      <c r="AQU492" s="1234"/>
      <c r="AQV492" s="1234"/>
      <c r="AQW492" s="1233"/>
      <c r="AQX492" s="1233"/>
      <c r="AQY492" s="1233"/>
      <c r="AQZ492" s="1233"/>
      <c r="ARA492" s="1234"/>
      <c r="ARB492" s="1234"/>
      <c r="ARC492" s="1234"/>
      <c r="ARD492" s="1233"/>
      <c r="ARE492" s="1233"/>
      <c r="ARF492" s="1233"/>
      <c r="ARG492" s="1233"/>
      <c r="ARH492" s="1234"/>
      <c r="ARI492" s="1234"/>
      <c r="ARJ492" s="1234"/>
      <c r="ARK492" s="1233"/>
      <c r="ARL492" s="1233"/>
      <c r="ARM492" s="1233"/>
      <c r="ARN492" s="1233"/>
      <c r="ARO492" s="1234"/>
      <c r="ARP492" s="1234"/>
      <c r="ARQ492" s="1234"/>
      <c r="ARR492" s="1233"/>
      <c r="ARS492" s="1233"/>
      <c r="ART492" s="1233"/>
      <c r="ARU492" s="1233"/>
      <c r="ARV492" s="1234"/>
      <c r="ARW492" s="1234"/>
      <c r="ARX492" s="1234"/>
      <c r="ARY492" s="1233"/>
      <c r="ARZ492" s="1233"/>
      <c r="ASA492" s="1233"/>
      <c r="ASB492" s="1233"/>
      <c r="ASC492" s="1234"/>
      <c r="ASD492" s="1234"/>
      <c r="ASE492" s="1234"/>
      <c r="ASF492" s="1233"/>
      <c r="ASG492" s="1233"/>
      <c r="ASH492" s="1233"/>
      <c r="ASI492" s="1233"/>
      <c r="ASJ492" s="1234"/>
      <c r="ASK492" s="1234"/>
      <c r="ASL492" s="1234"/>
      <c r="ASM492" s="1233"/>
      <c r="ASN492" s="1233"/>
      <c r="ASO492" s="1233"/>
      <c r="ASP492" s="1233"/>
      <c r="ASQ492" s="1234"/>
      <c r="ASR492" s="1234"/>
      <c r="ASS492" s="1234"/>
      <c r="AST492" s="1233"/>
      <c r="ASU492" s="1233"/>
      <c r="ASV492" s="1233"/>
      <c r="ASW492" s="1233"/>
      <c r="ASX492" s="1234"/>
      <c r="ASY492" s="1234"/>
      <c r="ASZ492" s="1234"/>
      <c r="ATA492" s="1233"/>
      <c r="ATB492" s="1233"/>
      <c r="ATC492" s="1233"/>
      <c r="ATD492" s="1233"/>
      <c r="ATE492" s="1234"/>
      <c r="ATF492" s="1234"/>
      <c r="ATG492" s="1234"/>
      <c r="ATH492" s="1233"/>
      <c r="ATI492" s="1233"/>
      <c r="ATJ492" s="1233"/>
      <c r="ATK492" s="1233"/>
      <c r="ATL492" s="1234"/>
      <c r="ATM492" s="1234"/>
      <c r="ATN492" s="1234"/>
      <c r="ATO492" s="1233"/>
      <c r="ATP492" s="1233"/>
      <c r="ATQ492" s="1233"/>
      <c r="ATR492" s="1233"/>
      <c r="ATS492" s="1234"/>
      <c r="ATT492" s="1234"/>
      <c r="ATU492" s="1234"/>
      <c r="ATV492" s="1233"/>
      <c r="ATW492" s="1233"/>
      <c r="ATX492" s="1233"/>
      <c r="ATY492" s="1233"/>
      <c r="ATZ492" s="1234"/>
      <c r="AUA492" s="1234"/>
      <c r="AUB492" s="1234"/>
      <c r="AUC492" s="1233"/>
      <c r="AUD492" s="1233"/>
      <c r="AUE492" s="1233"/>
      <c r="AUF492" s="1233"/>
      <c r="AUG492" s="1234"/>
      <c r="AUH492" s="1234"/>
      <c r="AUI492" s="1234"/>
      <c r="AUJ492" s="1233"/>
      <c r="AUK492" s="1233"/>
      <c r="AUL492" s="1233"/>
      <c r="AUM492" s="1233"/>
      <c r="AUN492" s="1234"/>
      <c r="AUO492" s="1234"/>
      <c r="AUP492" s="1234"/>
      <c r="AUQ492" s="1233"/>
      <c r="AUR492" s="1233"/>
      <c r="AUS492" s="1233"/>
      <c r="AUT492" s="1233"/>
      <c r="AUU492" s="1234"/>
      <c r="AUV492" s="1234"/>
      <c r="AUW492" s="1234"/>
      <c r="AUX492" s="1233"/>
      <c r="AUY492" s="1233"/>
      <c r="AUZ492" s="1233"/>
      <c r="AVA492" s="1233"/>
      <c r="AVB492" s="1234"/>
      <c r="AVC492" s="1234"/>
      <c r="AVD492" s="1234"/>
      <c r="AVE492" s="1233"/>
      <c r="AVF492" s="1233"/>
      <c r="AVG492" s="1233"/>
      <c r="AVH492" s="1233"/>
      <c r="AVI492" s="1234"/>
      <c r="AVJ492" s="1234"/>
      <c r="AVK492" s="1234"/>
      <c r="AVL492" s="1233"/>
      <c r="AVM492" s="1233"/>
      <c r="AVN492" s="1233"/>
      <c r="AVO492" s="1233"/>
      <c r="AVP492" s="1234"/>
      <c r="AVQ492" s="1234"/>
      <c r="AVR492" s="1234"/>
      <c r="AVS492" s="1233"/>
      <c r="AVT492" s="1233"/>
      <c r="AVU492" s="1233"/>
      <c r="AVV492" s="1233"/>
      <c r="AVW492" s="1234"/>
      <c r="AVX492" s="1234"/>
      <c r="AVY492" s="1234"/>
      <c r="AVZ492" s="1233"/>
      <c r="AWA492" s="1233"/>
      <c r="AWB492" s="1233"/>
      <c r="AWC492" s="1233"/>
      <c r="AWD492" s="1234"/>
      <c r="AWE492" s="1234"/>
      <c r="AWF492" s="1234"/>
      <c r="AWG492" s="1233"/>
      <c r="AWH492" s="1233"/>
      <c r="AWI492" s="1233"/>
      <c r="AWJ492" s="1233"/>
      <c r="AWK492" s="1234"/>
      <c r="AWL492" s="1234"/>
      <c r="AWM492" s="1234"/>
      <c r="AWN492" s="1233"/>
      <c r="AWO492" s="1233"/>
      <c r="AWP492" s="1233"/>
      <c r="AWQ492" s="1233"/>
      <c r="AWR492" s="1234"/>
      <c r="AWS492" s="1234"/>
      <c r="AWT492" s="1234"/>
      <c r="AWU492" s="1233"/>
      <c r="AWV492" s="1233"/>
      <c r="AWW492" s="1233"/>
      <c r="AWX492" s="1233"/>
      <c r="AWY492" s="1234"/>
      <c r="AWZ492" s="1234"/>
      <c r="AXA492" s="1234"/>
      <c r="AXB492" s="1233"/>
      <c r="AXC492" s="1233"/>
      <c r="AXD492" s="1233"/>
      <c r="AXE492" s="1233"/>
      <c r="AXF492" s="1234"/>
      <c r="AXG492" s="1234"/>
      <c r="AXH492" s="1234"/>
      <c r="AXI492" s="1233"/>
      <c r="AXJ492" s="1233"/>
      <c r="AXK492" s="1233"/>
      <c r="AXL492" s="1233"/>
      <c r="AXM492" s="1234"/>
      <c r="AXN492" s="1234"/>
      <c r="AXO492" s="1234"/>
      <c r="AXP492" s="1233"/>
      <c r="AXQ492" s="1233"/>
      <c r="AXR492" s="1233"/>
      <c r="AXS492" s="1233"/>
      <c r="AXT492" s="1234"/>
      <c r="AXU492" s="1234"/>
      <c r="AXV492" s="1234"/>
      <c r="AXW492" s="1233"/>
      <c r="AXX492" s="1233"/>
      <c r="AXY492" s="1233"/>
      <c r="AXZ492" s="1233"/>
      <c r="AYA492" s="1234"/>
      <c r="AYB492" s="1234"/>
      <c r="AYC492" s="1234"/>
      <c r="AYD492" s="1233"/>
      <c r="AYE492" s="1233"/>
      <c r="AYF492" s="1233"/>
      <c r="AYG492" s="1233"/>
      <c r="AYH492" s="1234"/>
      <c r="AYI492" s="1234"/>
      <c r="AYJ492" s="1234"/>
      <c r="AYK492" s="1233"/>
      <c r="AYL492" s="1233"/>
      <c r="AYM492" s="1233"/>
      <c r="AYN492" s="1233"/>
      <c r="AYO492" s="1234"/>
      <c r="AYP492" s="1234"/>
      <c r="AYQ492" s="1234"/>
      <c r="AYR492" s="1233"/>
      <c r="AYS492" s="1233"/>
      <c r="AYT492" s="1233"/>
      <c r="AYU492" s="1233"/>
      <c r="AYV492" s="1234"/>
      <c r="AYW492" s="1234"/>
      <c r="AYX492" s="1234"/>
      <c r="AYY492" s="1233"/>
      <c r="AYZ492" s="1233"/>
      <c r="AZA492" s="1233"/>
      <c r="AZB492" s="1233"/>
      <c r="AZC492" s="1234"/>
      <c r="AZD492" s="1234"/>
      <c r="AZE492" s="1234"/>
      <c r="AZF492" s="1233"/>
      <c r="AZG492" s="1233"/>
      <c r="AZH492" s="1233"/>
      <c r="AZI492" s="1233"/>
      <c r="AZJ492" s="1234"/>
      <c r="AZK492" s="1234"/>
      <c r="AZL492" s="1234"/>
      <c r="AZM492" s="1233"/>
      <c r="AZN492" s="1233"/>
      <c r="AZO492" s="1233"/>
      <c r="AZP492" s="1233"/>
      <c r="AZQ492" s="1234"/>
      <c r="AZR492" s="1234"/>
      <c r="AZS492" s="1234"/>
      <c r="AZT492" s="1233"/>
      <c r="AZU492" s="1233"/>
      <c r="AZV492" s="1233"/>
      <c r="AZW492" s="1233"/>
      <c r="AZX492" s="1234"/>
      <c r="AZY492" s="1234"/>
      <c r="AZZ492" s="1234"/>
      <c r="BAA492" s="1233"/>
      <c r="BAB492" s="1233"/>
      <c r="BAC492" s="1233"/>
      <c r="BAD492" s="1233"/>
      <c r="BAE492" s="1234"/>
      <c r="BAF492" s="1234"/>
      <c r="BAG492" s="1234"/>
      <c r="BAH492" s="1233"/>
      <c r="BAI492" s="1233"/>
      <c r="BAJ492" s="1233"/>
      <c r="BAK492" s="1233"/>
      <c r="BAL492" s="1234"/>
      <c r="BAM492" s="1234"/>
      <c r="BAN492" s="1234"/>
      <c r="BAO492" s="1233"/>
      <c r="BAP492" s="1233"/>
      <c r="BAQ492" s="1233"/>
      <c r="BAR492" s="1233"/>
      <c r="BAS492" s="1234"/>
      <c r="BAT492" s="1234"/>
      <c r="BAU492" s="1234"/>
      <c r="BAV492" s="1233"/>
      <c r="BAW492" s="1233"/>
      <c r="BAX492" s="1233"/>
      <c r="BAY492" s="1233"/>
      <c r="BAZ492" s="1234"/>
      <c r="BBA492" s="1234"/>
      <c r="BBB492" s="1234"/>
      <c r="BBC492" s="1233"/>
      <c r="BBD492" s="1233"/>
      <c r="BBE492" s="1233"/>
      <c r="BBF492" s="1233"/>
      <c r="BBG492" s="1234"/>
      <c r="BBH492" s="1234"/>
      <c r="BBI492" s="1234"/>
      <c r="BBJ492" s="1233"/>
      <c r="BBK492" s="1233"/>
      <c r="BBL492" s="1233"/>
      <c r="BBM492" s="1233"/>
      <c r="BBN492" s="1234"/>
      <c r="BBO492" s="1234"/>
      <c r="BBP492" s="1234"/>
      <c r="BBQ492" s="1233"/>
      <c r="BBR492" s="1233"/>
      <c r="BBS492" s="1233"/>
      <c r="BBT492" s="1233"/>
      <c r="BBU492" s="1234"/>
      <c r="BBV492" s="1234"/>
      <c r="BBW492" s="1234"/>
      <c r="BBX492" s="1233"/>
      <c r="BBY492" s="1233"/>
      <c r="BBZ492" s="1233"/>
      <c r="BCA492" s="1233"/>
      <c r="BCB492" s="1234"/>
      <c r="BCC492" s="1234"/>
      <c r="BCD492" s="1234"/>
      <c r="BCE492" s="1233"/>
      <c r="BCF492" s="1233"/>
      <c r="BCG492" s="1233"/>
      <c r="BCH492" s="1233"/>
      <c r="BCI492" s="1234"/>
      <c r="BCJ492" s="1234"/>
      <c r="BCK492" s="1234"/>
      <c r="BCL492" s="1233"/>
      <c r="BCM492" s="1233"/>
      <c r="BCN492" s="1233"/>
      <c r="BCO492" s="1233"/>
      <c r="BCP492" s="1234"/>
      <c r="BCQ492" s="1234"/>
      <c r="BCR492" s="1234"/>
      <c r="BCS492" s="1233"/>
      <c r="BCT492" s="1233"/>
      <c r="BCU492" s="1233"/>
      <c r="BCV492" s="1233"/>
      <c r="BCW492" s="1234"/>
      <c r="BCX492" s="1234"/>
      <c r="BCY492" s="1234"/>
      <c r="BCZ492" s="1233"/>
      <c r="BDA492" s="1233"/>
      <c r="BDB492" s="1233"/>
      <c r="BDC492" s="1233"/>
      <c r="BDD492" s="1234"/>
      <c r="BDE492" s="1234"/>
      <c r="BDF492" s="1234"/>
      <c r="BDG492" s="1233"/>
      <c r="BDH492" s="1233"/>
      <c r="BDI492" s="1233"/>
      <c r="BDJ492" s="1233"/>
      <c r="BDK492" s="1234"/>
      <c r="BDL492" s="1234"/>
      <c r="BDM492" s="1234"/>
      <c r="BDN492" s="1233"/>
      <c r="BDO492" s="1233"/>
      <c r="BDP492" s="1233"/>
      <c r="BDQ492" s="1233"/>
      <c r="BDR492" s="1234"/>
      <c r="BDS492" s="1234"/>
      <c r="BDT492" s="1234"/>
      <c r="BDU492" s="1233"/>
      <c r="BDV492" s="1233"/>
      <c r="BDW492" s="1233"/>
      <c r="BDX492" s="1233"/>
      <c r="BDY492" s="1234"/>
      <c r="BDZ492" s="1234"/>
      <c r="BEA492" s="1234"/>
      <c r="BEB492" s="1233"/>
      <c r="BEC492" s="1233"/>
      <c r="BED492" s="1233"/>
      <c r="BEE492" s="1233"/>
      <c r="BEF492" s="1234"/>
      <c r="BEG492" s="1234"/>
      <c r="BEH492" s="1234"/>
      <c r="BEI492" s="1233"/>
      <c r="BEJ492" s="1233"/>
      <c r="BEK492" s="1233"/>
      <c r="BEL492" s="1233"/>
      <c r="BEM492" s="1234"/>
      <c r="BEN492" s="1234"/>
      <c r="BEO492" s="1234"/>
      <c r="BEP492" s="1233"/>
      <c r="BEQ492" s="1233"/>
      <c r="BER492" s="1233"/>
      <c r="BES492" s="1233"/>
      <c r="BET492" s="1234"/>
      <c r="BEU492" s="1234"/>
      <c r="BEV492" s="1234"/>
      <c r="BEW492" s="1233"/>
      <c r="BEX492" s="1233"/>
      <c r="BEY492" s="1233"/>
      <c r="BEZ492" s="1233"/>
      <c r="BFA492" s="1234"/>
      <c r="BFB492" s="1234"/>
      <c r="BFC492" s="1234"/>
      <c r="BFD492" s="1233"/>
      <c r="BFE492" s="1233"/>
      <c r="BFF492" s="1233"/>
      <c r="BFG492" s="1233"/>
      <c r="BFH492" s="1234"/>
      <c r="BFI492" s="1234"/>
      <c r="BFJ492" s="1234"/>
      <c r="BFK492" s="1233"/>
      <c r="BFL492" s="1233"/>
      <c r="BFM492" s="1233"/>
      <c r="BFN492" s="1233"/>
      <c r="BFO492" s="1234"/>
      <c r="BFP492" s="1234"/>
      <c r="BFQ492" s="1234"/>
      <c r="BFR492" s="1233"/>
      <c r="BFS492" s="1233"/>
      <c r="BFT492" s="1233"/>
      <c r="BFU492" s="1233"/>
      <c r="BFV492" s="1234"/>
      <c r="BFW492" s="1234"/>
      <c r="BFX492" s="1234"/>
      <c r="BFY492" s="1233"/>
      <c r="BFZ492" s="1233"/>
      <c r="BGA492" s="1233"/>
      <c r="BGB492" s="1233"/>
      <c r="BGC492" s="1234"/>
      <c r="BGD492" s="1234"/>
      <c r="BGE492" s="1234"/>
      <c r="BGF492" s="1233"/>
      <c r="BGG492" s="1233"/>
      <c r="BGH492" s="1233"/>
      <c r="BGI492" s="1233"/>
      <c r="BGJ492" s="1234"/>
      <c r="BGK492" s="1234"/>
      <c r="BGL492" s="1234"/>
      <c r="BGM492" s="1233"/>
      <c r="BGN492" s="1233"/>
      <c r="BGO492" s="1233"/>
      <c r="BGP492" s="1233"/>
      <c r="BGQ492" s="1234"/>
      <c r="BGR492" s="1234"/>
      <c r="BGS492" s="1234"/>
      <c r="BGT492" s="1233"/>
      <c r="BGU492" s="1233"/>
      <c r="BGV492" s="1233"/>
      <c r="BGW492" s="1233"/>
      <c r="BGX492" s="1234"/>
      <c r="BGY492" s="1234"/>
      <c r="BGZ492" s="1234"/>
      <c r="BHA492" s="1233"/>
      <c r="BHB492" s="1233"/>
      <c r="BHC492" s="1233"/>
      <c r="BHD492" s="1233"/>
      <c r="BHE492" s="1234"/>
      <c r="BHF492" s="1234"/>
      <c r="BHG492" s="1234"/>
      <c r="BHH492" s="1233"/>
      <c r="BHI492" s="1233"/>
      <c r="BHJ492" s="1233"/>
      <c r="BHK492" s="1233"/>
      <c r="BHL492" s="1234"/>
      <c r="BHM492" s="1234"/>
      <c r="BHN492" s="1234"/>
      <c r="BHO492" s="1233"/>
      <c r="BHP492" s="1233"/>
      <c r="BHQ492" s="1233"/>
      <c r="BHR492" s="1233"/>
      <c r="BHS492" s="1234"/>
      <c r="BHT492" s="1234"/>
      <c r="BHU492" s="1234"/>
      <c r="BHV492" s="1233"/>
      <c r="BHW492" s="1233"/>
      <c r="BHX492" s="1233"/>
      <c r="BHY492" s="1233"/>
      <c r="BHZ492" s="1234"/>
      <c r="BIA492" s="1234"/>
      <c r="BIB492" s="1234"/>
      <c r="BIC492" s="1233"/>
      <c r="BID492" s="1233"/>
      <c r="BIE492" s="1233"/>
      <c r="BIF492" s="1233"/>
      <c r="BIG492" s="1234"/>
      <c r="BIH492" s="1234"/>
      <c r="BII492" s="1234"/>
      <c r="BIJ492" s="1233"/>
      <c r="BIK492" s="1233"/>
      <c r="BIL492" s="1233"/>
      <c r="BIM492" s="1233"/>
      <c r="BIN492" s="1234"/>
      <c r="BIO492" s="1234"/>
      <c r="BIP492" s="1234"/>
      <c r="BIQ492" s="1233"/>
      <c r="BIR492" s="1233"/>
      <c r="BIS492" s="1233"/>
      <c r="BIT492" s="1233"/>
      <c r="BIU492" s="1234"/>
      <c r="BIV492" s="1234"/>
      <c r="BIW492" s="1234"/>
      <c r="BIX492" s="1233"/>
      <c r="BIY492" s="1233"/>
      <c r="BIZ492" s="1233"/>
      <c r="BJA492" s="1233"/>
      <c r="BJB492" s="1234"/>
      <c r="BJC492" s="1234"/>
      <c r="BJD492" s="1234"/>
      <c r="BJE492" s="1233"/>
      <c r="BJF492" s="1233"/>
      <c r="BJG492" s="1233"/>
      <c r="BJH492" s="1233"/>
      <c r="BJI492" s="1234"/>
      <c r="BJJ492" s="1234"/>
      <c r="BJK492" s="1234"/>
      <c r="BJL492" s="1233"/>
      <c r="BJM492" s="1233"/>
      <c r="BJN492" s="1233"/>
      <c r="BJO492" s="1233"/>
      <c r="BJP492" s="1234"/>
      <c r="BJQ492" s="1234"/>
      <c r="BJR492" s="1234"/>
      <c r="BJS492" s="1233"/>
      <c r="BJT492" s="1233"/>
      <c r="BJU492" s="1233"/>
      <c r="BJV492" s="1233"/>
      <c r="BJW492" s="1234"/>
      <c r="BJX492" s="1234"/>
      <c r="BJY492" s="1234"/>
      <c r="BJZ492" s="1233"/>
      <c r="BKA492" s="1233"/>
      <c r="BKB492" s="1233"/>
      <c r="BKC492" s="1233"/>
      <c r="BKD492" s="1234"/>
      <c r="BKE492" s="1234"/>
      <c r="BKF492" s="1234"/>
      <c r="BKG492" s="1233"/>
      <c r="BKH492" s="1233"/>
      <c r="BKI492" s="1233"/>
      <c r="BKJ492" s="1233"/>
      <c r="BKK492" s="1234"/>
      <c r="BKL492" s="1234"/>
      <c r="BKM492" s="1234"/>
      <c r="BKN492" s="1233"/>
      <c r="BKO492" s="1233"/>
      <c r="BKP492" s="1233"/>
      <c r="BKQ492" s="1233"/>
      <c r="BKR492" s="1234"/>
      <c r="BKS492" s="1234"/>
      <c r="BKT492" s="1234"/>
      <c r="BKU492" s="1233"/>
      <c r="BKV492" s="1233"/>
      <c r="BKW492" s="1233"/>
      <c r="BKX492" s="1233"/>
      <c r="BKY492" s="1234"/>
      <c r="BKZ492" s="1234"/>
      <c r="BLA492" s="1234"/>
      <c r="BLB492" s="1233"/>
      <c r="BLC492" s="1233"/>
      <c r="BLD492" s="1233"/>
      <c r="BLE492" s="1233"/>
      <c r="BLF492" s="1234"/>
      <c r="BLG492" s="1234"/>
      <c r="BLH492" s="1234"/>
      <c r="BLI492" s="1233"/>
      <c r="BLJ492" s="1233"/>
      <c r="BLK492" s="1233"/>
      <c r="BLL492" s="1233"/>
      <c r="BLM492" s="1234"/>
      <c r="BLN492" s="1234"/>
      <c r="BLO492" s="1234"/>
      <c r="BLP492" s="1233"/>
      <c r="BLQ492" s="1233"/>
      <c r="BLR492" s="1233"/>
      <c r="BLS492" s="1233"/>
      <c r="BLT492" s="1234"/>
      <c r="BLU492" s="1234"/>
      <c r="BLV492" s="1234"/>
      <c r="BLW492" s="1233"/>
      <c r="BLX492" s="1233"/>
      <c r="BLY492" s="1233"/>
      <c r="BLZ492" s="1233"/>
      <c r="BMA492" s="1234"/>
      <c r="BMB492" s="1234"/>
      <c r="BMC492" s="1234"/>
      <c r="BMD492" s="1233"/>
      <c r="BME492" s="1233"/>
      <c r="BMF492" s="1233"/>
      <c r="BMG492" s="1233"/>
      <c r="BMH492" s="1234"/>
      <c r="BMI492" s="1234"/>
      <c r="BMJ492" s="1234"/>
      <c r="BMK492" s="1233"/>
      <c r="BML492" s="1233"/>
      <c r="BMM492" s="1233"/>
      <c r="BMN492" s="1233"/>
      <c r="BMO492" s="1234"/>
      <c r="BMP492" s="1234"/>
      <c r="BMQ492" s="1234"/>
      <c r="BMR492" s="1233"/>
      <c r="BMS492" s="1233"/>
      <c r="BMT492" s="1233"/>
      <c r="BMU492" s="1233"/>
      <c r="BMV492" s="1234"/>
      <c r="BMW492" s="1234"/>
      <c r="BMX492" s="1234"/>
      <c r="BMY492" s="1233"/>
      <c r="BMZ492" s="1233"/>
      <c r="BNA492" s="1233"/>
      <c r="BNB492" s="1233"/>
      <c r="BNC492" s="1234"/>
      <c r="BND492" s="1234"/>
      <c r="BNE492" s="1234"/>
      <c r="BNF492" s="1233"/>
      <c r="BNG492" s="1233"/>
      <c r="BNH492" s="1233"/>
      <c r="BNI492" s="1233"/>
      <c r="BNJ492" s="1234"/>
      <c r="BNK492" s="1234"/>
      <c r="BNL492" s="1234"/>
      <c r="BNM492" s="1233"/>
      <c r="BNN492" s="1233"/>
      <c r="BNO492" s="1233"/>
      <c r="BNP492" s="1233"/>
      <c r="BNQ492" s="1234"/>
      <c r="BNR492" s="1234"/>
      <c r="BNS492" s="1234"/>
      <c r="BNT492" s="1233"/>
      <c r="BNU492" s="1233"/>
      <c r="BNV492" s="1233"/>
      <c r="BNW492" s="1233"/>
      <c r="BNX492" s="1234"/>
      <c r="BNY492" s="1234"/>
      <c r="BNZ492" s="1234"/>
      <c r="BOA492" s="1233"/>
      <c r="BOB492" s="1233"/>
      <c r="BOC492" s="1233"/>
      <c r="BOD492" s="1233"/>
      <c r="BOE492" s="1234"/>
      <c r="BOF492" s="1234"/>
      <c r="BOG492" s="1234"/>
      <c r="BOH492" s="1233"/>
      <c r="BOI492" s="1233"/>
      <c r="BOJ492" s="1233"/>
      <c r="BOK492" s="1233"/>
      <c r="BOL492" s="1234"/>
      <c r="BOM492" s="1234"/>
      <c r="BON492" s="1234"/>
      <c r="BOO492" s="1233"/>
      <c r="BOP492" s="1233"/>
      <c r="BOQ492" s="1233"/>
      <c r="BOR492" s="1233"/>
      <c r="BOS492" s="1234"/>
      <c r="BOT492" s="1234"/>
      <c r="BOU492" s="1234"/>
      <c r="BOV492" s="1233"/>
      <c r="BOW492" s="1233"/>
      <c r="BOX492" s="1233"/>
      <c r="BOY492" s="1233"/>
      <c r="BOZ492" s="1234"/>
      <c r="BPA492" s="1234"/>
      <c r="BPB492" s="1234"/>
      <c r="BPC492" s="1233"/>
      <c r="BPD492" s="1233"/>
      <c r="BPE492" s="1233"/>
      <c r="BPF492" s="1233"/>
      <c r="BPG492" s="1234"/>
      <c r="BPH492" s="1234"/>
      <c r="BPI492" s="1234"/>
      <c r="BPJ492" s="1233"/>
      <c r="BPK492" s="1233"/>
      <c r="BPL492" s="1233"/>
      <c r="BPM492" s="1233"/>
      <c r="BPN492" s="1234"/>
      <c r="BPO492" s="1234"/>
      <c r="BPP492" s="1234"/>
      <c r="BPQ492" s="1233"/>
      <c r="BPR492" s="1233"/>
      <c r="BPS492" s="1233"/>
      <c r="BPT492" s="1233"/>
      <c r="BPU492" s="1234"/>
      <c r="BPV492" s="1234"/>
      <c r="BPW492" s="1234"/>
      <c r="BPX492" s="1233"/>
      <c r="BPY492" s="1233"/>
      <c r="BPZ492" s="1233"/>
      <c r="BQA492" s="1233"/>
      <c r="BQB492" s="1234"/>
      <c r="BQC492" s="1234"/>
      <c r="BQD492" s="1234"/>
      <c r="BQE492" s="1233"/>
      <c r="BQF492" s="1233"/>
      <c r="BQG492" s="1233"/>
      <c r="BQH492" s="1233"/>
      <c r="BQI492" s="1234"/>
      <c r="BQJ492" s="1234"/>
      <c r="BQK492" s="1234"/>
      <c r="BQL492" s="1233"/>
      <c r="BQM492" s="1233"/>
      <c r="BQN492" s="1233"/>
      <c r="BQO492" s="1233"/>
      <c r="BQP492" s="1234"/>
      <c r="BQQ492" s="1234"/>
      <c r="BQR492" s="1234"/>
      <c r="BQS492" s="1233"/>
      <c r="BQT492" s="1233"/>
      <c r="BQU492" s="1233"/>
      <c r="BQV492" s="1233"/>
      <c r="BQW492" s="1234"/>
      <c r="BQX492" s="1234"/>
      <c r="BQY492" s="1234"/>
      <c r="BQZ492" s="1233"/>
      <c r="BRA492" s="1233"/>
      <c r="BRB492" s="1233"/>
      <c r="BRC492" s="1233"/>
      <c r="BRD492" s="1234"/>
      <c r="BRE492" s="1234"/>
      <c r="BRF492" s="1234"/>
      <c r="BRG492" s="1233"/>
      <c r="BRH492" s="1233"/>
      <c r="BRI492" s="1233"/>
      <c r="BRJ492" s="1233"/>
      <c r="BRK492" s="1234"/>
      <c r="BRL492" s="1234"/>
      <c r="BRM492" s="1234"/>
      <c r="BRN492" s="1233"/>
      <c r="BRO492" s="1233"/>
      <c r="BRP492" s="1233"/>
      <c r="BRQ492" s="1233"/>
      <c r="BRR492" s="1234"/>
      <c r="BRS492" s="1234"/>
      <c r="BRT492" s="1234"/>
      <c r="BRU492" s="1233"/>
      <c r="BRV492" s="1233"/>
      <c r="BRW492" s="1233"/>
      <c r="BRX492" s="1233"/>
      <c r="BRY492" s="1234"/>
      <c r="BRZ492" s="1234"/>
      <c r="BSA492" s="1234"/>
      <c r="BSB492" s="1233"/>
      <c r="BSC492" s="1233"/>
      <c r="BSD492" s="1233"/>
      <c r="BSE492" s="1233"/>
      <c r="BSF492" s="1234"/>
      <c r="BSG492" s="1234"/>
      <c r="BSH492" s="1234"/>
      <c r="BSI492" s="1233"/>
      <c r="BSJ492" s="1233"/>
      <c r="BSK492" s="1233"/>
      <c r="BSL492" s="1233"/>
      <c r="BSM492" s="1234"/>
      <c r="BSN492" s="1234"/>
      <c r="BSO492" s="1234"/>
      <c r="BSP492" s="1233"/>
      <c r="BSQ492" s="1233"/>
      <c r="BSR492" s="1233"/>
      <c r="BSS492" s="1233"/>
      <c r="BST492" s="1234"/>
      <c r="BSU492" s="1234"/>
      <c r="BSV492" s="1234"/>
      <c r="BSW492" s="1233"/>
      <c r="BSX492" s="1233"/>
      <c r="BSY492" s="1233"/>
      <c r="BSZ492" s="1233"/>
      <c r="BTA492" s="1234"/>
      <c r="BTB492" s="1234"/>
      <c r="BTC492" s="1234"/>
      <c r="BTD492" s="1233"/>
      <c r="BTE492" s="1233"/>
      <c r="BTF492" s="1233"/>
      <c r="BTG492" s="1233"/>
      <c r="BTH492" s="1234"/>
      <c r="BTI492" s="1234"/>
      <c r="BTJ492" s="1234"/>
      <c r="BTK492" s="1233"/>
      <c r="BTL492" s="1233"/>
      <c r="BTM492" s="1233"/>
      <c r="BTN492" s="1233"/>
      <c r="BTO492" s="1234"/>
      <c r="BTP492" s="1234"/>
      <c r="BTQ492" s="1234"/>
      <c r="BTR492" s="1233"/>
      <c r="BTS492" s="1233"/>
      <c r="BTT492" s="1233"/>
      <c r="BTU492" s="1233"/>
      <c r="BTV492" s="1234"/>
      <c r="BTW492" s="1234"/>
      <c r="BTX492" s="1234"/>
      <c r="BTY492" s="1233"/>
      <c r="BTZ492" s="1233"/>
      <c r="BUA492" s="1233"/>
      <c r="BUB492" s="1233"/>
      <c r="BUC492" s="1234"/>
      <c r="BUD492" s="1234"/>
      <c r="BUE492" s="1234"/>
      <c r="BUF492" s="1233"/>
      <c r="BUG492" s="1233"/>
      <c r="BUH492" s="1233"/>
      <c r="BUI492" s="1233"/>
      <c r="BUJ492" s="1234"/>
      <c r="BUK492" s="1234"/>
      <c r="BUL492" s="1234"/>
      <c r="BUM492" s="1233"/>
      <c r="BUN492" s="1233"/>
      <c r="BUO492" s="1233"/>
      <c r="BUP492" s="1233"/>
      <c r="BUQ492" s="1234"/>
      <c r="BUR492" s="1234"/>
      <c r="BUS492" s="1234"/>
      <c r="BUT492" s="1233"/>
      <c r="BUU492" s="1233"/>
      <c r="BUV492" s="1233"/>
      <c r="BUW492" s="1233"/>
      <c r="BUX492" s="1234"/>
      <c r="BUY492" s="1234"/>
      <c r="BUZ492" s="1234"/>
      <c r="BVA492" s="1233"/>
      <c r="BVB492" s="1233"/>
      <c r="BVC492" s="1233"/>
      <c r="BVD492" s="1233"/>
      <c r="BVE492" s="1234"/>
      <c r="BVF492" s="1234"/>
      <c r="BVG492" s="1234"/>
      <c r="BVH492" s="1233"/>
      <c r="BVI492" s="1233"/>
      <c r="BVJ492" s="1233"/>
      <c r="BVK492" s="1233"/>
      <c r="BVL492" s="1234"/>
      <c r="BVM492" s="1234"/>
      <c r="BVN492" s="1234"/>
      <c r="BVO492" s="1233"/>
      <c r="BVP492" s="1233"/>
      <c r="BVQ492" s="1233"/>
      <c r="BVR492" s="1233"/>
      <c r="BVS492" s="1234"/>
      <c r="BVT492" s="1234"/>
      <c r="BVU492" s="1234"/>
      <c r="BVV492" s="1233"/>
      <c r="BVW492" s="1233"/>
      <c r="BVX492" s="1233"/>
      <c r="BVY492" s="1233"/>
      <c r="BVZ492" s="1234"/>
      <c r="BWA492" s="1234"/>
      <c r="BWB492" s="1234"/>
      <c r="BWC492" s="1233"/>
      <c r="BWD492" s="1233"/>
      <c r="BWE492" s="1233"/>
      <c r="BWF492" s="1233"/>
      <c r="BWG492" s="1234"/>
      <c r="BWH492" s="1234"/>
      <c r="BWI492" s="1234"/>
      <c r="BWJ492" s="1233"/>
      <c r="BWK492" s="1233"/>
      <c r="BWL492" s="1233"/>
      <c r="BWM492" s="1233"/>
      <c r="BWN492" s="1234"/>
      <c r="BWO492" s="1234"/>
      <c r="BWP492" s="1234"/>
      <c r="BWQ492" s="1233"/>
      <c r="BWR492" s="1233"/>
      <c r="BWS492" s="1233"/>
      <c r="BWT492" s="1233"/>
      <c r="BWU492" s="1234"/>
      <c r="BWV492" s="1234"/>
      <c r="BWW492" s="1234"/>
      <c r="BWX492" s="1233"/>
      <c r="BWY492" s="1233"/>
      <c r="BWZ492" s="1233"/>
      <c r="BXA492" s="1233"/>
      <c r="BXB492" s="1234"/>
      <c r="BXC492" s="1234"/>
      <c r="BXD492" s="1234"/>
      <c r="BXE492" s="1233"/>
      <c r="BXF492" s="1233"/>
      <c r="BXG492" s="1233"/>
      <c r="BXH492" s="1233"/>
      <c r="BXI492" s="1234"/>
      <c r="BXJ492" s="1234"/>
      <c r="BXK492" s="1234"/>
      <c r="BXL492" s="1233"/>
      <c r="BXM492" s="1233"/>
      <c r="BXN492" s="1233"/>
      <c r="BXO492" s="1233"/>
      <c r="BXP492" s="1234"/>
      <c r="BXQ492" s="1234"/>
      <c r="BXR492" s="1234"/>
      <c r="BXS492" s="1233"/>
      <c r="BXT492" s="1233"/>
      <c r="BXU492" s="1233"/>
      <c r="BXV492" s="1233"/>
      <c r="BXW492" s="1234"/>
      <c r="BXX492" s="1234"/>
      <c r="BXY492" s="1234"/>
      <c r="BXZ492" s="1233"/>
      <c r="BYA492" s="1233"/>
      <c r="BYB492" s="1233"/>
      <c r="BYC492" s="1233"/>
      <c r="BYD492" s="1234"/>
      <c r="BYE492" s="1234"/>
      <c r="BYF492" s="1234"/>
      <c r="BYG492" s="1233"/>
      <c r="BYH492" s="1233"/>
      <c r="BYI492" s="1233"/>
      <c r="BYJ492" s="1233"/>
      <c r="BYK492" s="1234"/>
      <c r="BYL492" s="1234"/>
      <c r="BYM492" s="1234"/>
      <c r="BYN492" s="1233"/>
      <c r="BYO492" s="1233"/>
      <c r="BYP492" s="1233"/>
      <c r="BYQ492" s="1233"/>
      <c r="BYR492" s="1234"/>
      <c r="BYS492" s="1234"/>
      <c r="BYT492" s="1234"/>
      <c r="BYU492" s="1233"/>
      <c r="BYV492" s="1233"/>
      <c r="BYW492" s="1233"/>
      <c r="BYX492" s="1233"/>
      <c r="BYY492" s="1234"/>
      <c r="BYZ492" s="1234"/>
      <c r="BZA492" s="1234"/>
      <c r="BZB492" s="1233"/>
      <c r="BZC492" s="1233"/>
      <c r="BZD492" s="1233"/>
      <c r="BZE492" s="1233"/>
      <c r="BZF492" s="1234"/>
      <c r="BZG492" s="1234"/>
      <c r="BZH492" s="1234"/>
      <c r="BZI492" s="1233"/>
      <c r="BZJ492" s="1233"/>
      <c r="BZK492" s="1233"/>
      <c r="BZL492" s="1233"/>
      <c r="BZM492" s="1234"/>
      <c r="BZN492" s="1234"/>
      <c r="BZO492" s="1234"/>
      <c r="BZP492" s="1233"/>
      <c r="BZQ492" s="1233"/>
      <c r="BZR492" s="1233"/>
      <c r="BZS492" s="1233"/>
      <c r="BZT492" s="1234"/>
      <c r="BZU492" s="1234"/>
      <c r="BZV492" s="1234"/>
      <c r="BZW492" s="1233"/>
      <c r="BZX492" s="1233"/>
      <c r="BZY492" s="1233"/>
      <c r="BZZ492" s="1233"/>
      <c r="CAA492" s="1234"/>
      <c r="CAB492" s="1234"/>
      <c r="CAC492" s="1234"/>
      <c r="CAD492" s="1233"/>
      <c r="CAE492" s="1233"/>
      <c r="CAF492" s="1233"/>
      <c r="CAG492" s="1233"/>
      <c r="CAH492" s="1234"/>
      <c r="CAI492" s="1234"/>
      <c r="CAJ492" s="1234"/>
      <c r="CAK492" s="1233"/>
      <c r="CAL492" s="1233"/>
      <c r="CAM492" s="1233"/>
      <c r="CAN492" s="1233"/>
      <c r="CAO492" s="1234"/>
      <c r="CAP492" s="1234"/>
      <c r="CAQ492" s="1234"/>
      <c r="CAR492" s="1233"/>
      <c r="CAS492" s="1233"/>
      <c r="CAT492" s="1233"/>
      <c r="CAU492" s="1233"/>
      <c r="CAV492" s="1234"/>
      <c r="CAW492" s="1234"/>
      <c r="CAX492" s="1234"/>
      <c r="CAY492" s="1233"/>
      <c r="CAZ492" s="1233"/>
      <c r="CBA492" s="1233"/>
      <c r="CBB492" s="1233"/>
      <c r="CBC492" s="1234"/>
      <c r="CBD492" s="1234"/>
      <c r="CBE492" s="1234"/>
      <c r="CBF492" s="1233"/>
      <c r="CBG492" s="1233"/>
      <c r="CBH492" s="1233"/>
      <c r="CBI492" s="1233"/>
      <c r="CBJ492" s="1234"/>
      <c r="CBK492" s="1234"/>
      <c r="CBL492" s="1234"/>
      <c r="CBM492" s="1233"/>
      <c r="CBN492" s="1233"/>
      <c r="CBO492" s="1233"/>
      <c r="CBP492" s="1233"/>
      <c r="CBQ492" s="1234"/>
      <c r="CBR492" s="1234"/>
      <c r="CBS492" s="1234"/>
      <c r="CBT492" s="1233"/>
      <c r="CBU492" s="1233"/>
      <c r="CBV492" s="1233"/>
      <c r="CBW492" s="1233"/>
      <c r="CBX492" s="1234"/>
      <c r="CBY492" s="1234"/>
      <c r="CBZ492" s="1234"/>
      <c r="CCA492" s="1233"/>
      <c r="CCB492" s="1233"/>
      <c r="CCC492" s="1233"/>
      <c r="CCD492" s="1233"/>
      <c r="CCE492" s="1234"/>
      <c r="CCF492" s="1234"/>
      <c r="CCG492" s="1234"/>
      <c r="CCH492" s="1233"/>
      <c r="CCI492" s="1233"/>
      <c r="CCJ492" s="1233"/>
      <c r="CCK492" s="1233"/>
      <c r="CCL492" s="1234"/>
      <c r="CCM492" s="1234"/>
      <c r="CCN492" s="1234"/>
      <c r="CCO492" s="1233"/>
      <c r="CCP492" s="1233"/>
      <c r="CCQ492" s="1233"/>
      <c r="CCR492" s="1233"/>
      <c r="CCS492" s="1234"/>
      <c r="CCT492" s="1234"/>
      <c r="CCU492" s="1234"/>
      <c r="CCV492" s="1233"/>
      <c r="CCW492" s="1233"/>
      <c r="CCX492" s="1233"/>
      <c r="CCY492" s="1233"/>
      <c r="CCZ492" s="1234"/>
      <c r="CDA492" s="1234"/>
      <c r="CDB492" s="1234"/>
      <c r="CDC492" s="1233"/>
      <c r="CDD492" s="1233"/>
      <c r="CDE492" s="1233"/>
      <c r="CDF492" s="1233"/>
      <c r="CDG492" s="1234"/>
      <c r="CDH492" s="1234"/>
      <c r="CDI492" s="1234"/>
      <c r="CDJ492" s="1233"/>
      <c r="CDK492" s="1233"/>
      <c r="CDL492" s="1233"/>
      <c r="CDM492" s="1233"/>
      <c r="CDN492" s="1234"/>
      <c r="CDO492" s="1234"/>
      <c r="CDP492" s="1234"/>
      <c r="CDQ492" s="1233"/>
      <c r="CDR492" s="1233"/>
      <c r="CDS492" s="1233"/>
      <c r="CDT492" s="1233"/>
      <c r="CDU492" s="1234"/>
      <c r="CDV492" s="1234"/>
      <c r="CDW492" s="1234"/>
      <c r="CDX492" s="1233"/>
      <c r="CDY492" s="1233"/>
      <c r="CDZ492" s="1233"/>
      <c r="CEA492" s="1233"/>
      <c r="CEB492" s="1234"/>
      <c r="CEC492" s="1234"/>
      <c r="CED492" s="1234"/>
      <c r="CEE492" s="1233"/>
      <c r="CEF492" s="1233"/>
      <c r="CEG492" s="1233"/>
      <c r="CEH492" s="1233"/>
      <c r="CEI492" s="1234"/>
      <c r="CEJ492" s="1234"/>
      <c r="CEK492" s="1234"/>
      <c r="CEL492" s="1233"/>
      <c r="CEM492" s="1233"/>
      <c r="CEN492" s="1233"/>
      <c r="CEO492" s="1233"/>
      <c r="CEP492" s="1234"/>
      <c r="CEQ492" s="1234"/>
      <c r="CER492" s="1234"/>
      <c r="CES492" s="1233"/>
      <c r="CET492" s="1233"/>
      <c r="CEU492" s="1233"/>
      <c r="CEV492" s="1233"/>
      <c r="CEW492" s="1234"/>
      <c r="CEX492" s="1234"/>
      <c r="CEY492" s="1234"/>
      <c r="CEZ492" s="1233"/>
      <c r="CFA492" s="1233"/>
      <c r="CFB492" s="1233"/>
      <c r="CFC492" s="1233"/>
      <c r="CFD492" s="1234"/>
      <c r="CFE492" s="1234"/>
      <c r="CFF492" s="1234"/>
      <c r="CFG492" s="1233"/>
      <c r="CFH492" s="1233"/>
      <c r="CFI492" s="1233"/>
      <c r="CFJ492" s="1233"/>
      <c r="CFK492" s="1234"/>
      <c r="CFL492" s="1234"/>
      <c r="CFM492" s="1234"/>
      <c r="CFN492" s="1233"/>
      <c r="CFO492" s="1233"/>
      <c r="CFP492" s="1233"/>
      <c r="CFQ492" s="1233"/>
      <c r="CFR492" s="1234"/>
      <c r="CFS492" s="1234"/>
      <c r="CFT492" s="1234"/>
      <c r="CFU492" s="1233"/>
      <c r="CFV492" s="1233"/>
      <c r="CFW492" s="1233"/>
      <c r="CFX492" s="1233"/>
      <c r="CFY492" s="1234"/>
      <c r="CFZ492" s="1234"/>
      <c r="CGA492" s="1234"/>
      <c r="CGB492" s="1233"/>
      <c r="CGC492" s="1233"/>
      <c r="CGD492" s="1233"/>
      <c r="CGE492" s="1233"/>
      <c r="CGF492" s="1234"/>
      <c r="CGG492" s="1234"/>
      <c r="CGH492" s="1234"/>
      <c r="CGI492" s="1233"/>
      <c r="CGJ492" s="1233"/>
      <c r="CGK492" s="1233"/>
      <c r="CGL492" s="1233"/>
      <c r="CGM492" s="1234"/>
      <c r="CGN492" s="1234"/>
      <c r="CGO492" s="1234"/>
      <c r="CGP492" s="1233"/>
      <c r="CGQ492" s="1233"/>
      <c r="CGR492" s="1233"/>
      <c r="CGS492" s="1233"/>
      <c r="CGT492" s="1234"/>
      <c r="CGU492" s="1234"/>
      <c r="CGV492" s="1234"/>
      <c r="CGW492" s="1233"/>
      <c r="CGX492" s="1233"/>
      <c r="CGY492" s="1233"/>
      <c r="CGZ492" s="1233"/>
      <c r="CHA492" s="1234"/>
      <c r="CHB492" s="1234"/>
      <c r="CHC492" s="1234"/>
      <c r="CHD492" s="1233"/>
      <c r="CHE492" s="1233"/>
      <c r="CHF492" s="1233"/>
      <c r="CHG492" s="1233"/>
      <c r="CHH492" s="1234"/>
      <c r="CHI492" s="1234"/>
      <c r="CHJ492" s="1234"/>
      <c r="CHK492" s="1233"/>
      <c r="CHL492" s="1233"/>
      <c r="CHM492" s="1233"/>
      <c r="CHN492" s="1233"/>
      <c r="CHO492" s="1234"/>
      <c r="CHP492" s="1234"/>
      <c r="CHQ492" s="1234"/>
      <c r="CHR492" s="1233"/>
      <c r="CHS492" s="1233"/>
      <c r="CHT492" s="1233"/>
      <c r="CHU492" s="1233"/>
      <c r="CHV492" s="1234"/>
      <c r="CHW492" s="1234"/>
      <c r="CHX492" s="1234"/>
      <c r="CHY492" s="1233"/>
      <c r="CHZ492" s="1233"/>
      <c r="CIA492" s="1233"/>
      <c r="CIB492" s="1233"/>
      <c r="CIC492" s="1234"/>
      <c r="CID492" s="1234"/>
      <c r="CIE492" s="1234"/>
      <c r="CIF492" s="1233"/>
      <c r="CIG492" s="1233"/>
      <c r="CIH492" s="1233"/>
      <c r="CII492" s="1233"/>
      <c r="CIJ492" s="1234"/>
      <c r="CIK492" s="1234"/>
      <c r="CIL492" s="1234"/>
      <c r="CIM492" s="1233"/>
      <c r="CIN492" s="1233"/>
      <c r="CIO492" s="1233"/>
      <c r="CIP492" s="1233"/>
      <c r="CIQ492" s="1234"/>
      <c r="CIR492" s="1234"/>
      <c r="CIS492" s="1234"/>
      <c r="CIT492" s="1233"/>
      <c r="CIU492" s="1233"/>
      <c r="CIV492" s="1233"/>
      <c r="CIW492" s="1233"/>
      <c r="CIX492" s="1234"/>
      <c r="CIY492" s="1234"/>
      <c r="CIZ492" s="1234"/>
      <c r="CJA492" s="1233"/>
      <c r="CJB492" s="1233"/>
      <c r="CJC492" s="1233"/>
      <c r="CJD492" s="1233"/>
      <c r="CJE492" s="1234"/>
      <c r="CJF492" s="1234"/>
      <c r="CJG492" s="1234"/>
      <c r="CJH492" s="1233"/>
      <c r="CJI492" s="1233"/>
      <c r="CJJ492" s="1233"/>
      <c r="CJK492" s="1233"/>
      <c r="CJL492" s="1234"/>
      <c r="CJM492" s="1234"/>
      <c r="CJN492" s="1234"/>
      <c r="CJO492" s="1233"/>
      <c r="CJP492" s="1233"/>
      <c r="CJQ492" s="1233"/>
      <c r="CJR492" s="1233"/>
      <c r="CJS492" s="1234"/>
      <c r="CJT492" s="1234"/>
      <c r="CJU492" s="1234"/>
      <c r="CJV492" s="1233"/>
      <c r="CJW492" s="1233"/>
      <c r="CJX492" s="1233"/>
      <c r="CJY492" s="1233"/>
      <c r="CJZ492" s="1234"/>
      <c r="CKA492" s="1234"/>
      <c r="CKB492" s="1234"/>
      <c r="CKC492" s="1233"/>
      <c r="CKD492" s="1233"/>
      <c r="CKE492" s="1233"/>
      <c r="CKF492" s="1233"/>
      <c r="CKG492" s="1234"/>
      <c r="CKH492" s="1234"/>
      <c r="CKI492" s="1234"/>
      <c r="CKJ492" s="1233"/>
      <c r="CKK492" s="1233"/>
      <c r="CKL492" s="1233"/>
      <c r="CKM492" s="1233"/>
      <c r="CKN492" s="1234"/>
      <c r="CKO492" s="1234"/>
      <c r="CKP492" s="1234"/>
      <c r="CKQ492" s="1233"/>
      <c r="CKR492" s="1233"/>
      <c r="CKS492" s="1233"/>
      <c r="CKT492" s="1233"/>
      <c r="CKU492" s="1234"/>
      <c r="CKV492" s="1234"/>
      <c r="CKW492" s="1234"/>
      <c r="CKX492" s="1233"/>
      <c r="CKY492" s="1233"/>
      <c r="CKZ492" s="1233"/>
      <c r="CLA492" s="1233"/>
      <c r="CLB492" s="1234"/>
      <c r="CLC492" s="1234"/>
      <c r="CLD492" s="1234"/>
      <c r="CLE492" s="1233"/>
      <c r="CLF492" s="1233"/>
      <c r="CLG492" s="1233"/>
      <c r="CLH492" s="1233"/>
      <c r="CLI492" s="1234"/>
      <c r="CLJ492" s="1234"/>
      <c r="CLK492" s="1234"/>
      <c r="CLL492" s="1233"/>
      <c r="CLM492" s="1233"/>
      <c r="CLN492" s="1233"/>
      <c r="CLO492" s="1233"/>
      <c r="CLP492" s="1234"/>
      <c r="CLQ492" s="1234"/>
      <c r="CLR492" s="1234"/>
      <c r="CLS492" s="1233"/>
      <c r="CLT492" s="1233"/>
      <c r="CLU492" s="1233"/>
      <c r="CLV492" s="1233"/>
      <c r="CLW492" s="1234"/>
      <c r="CLX492" s="1234"/>
      <c r="CLY492" s="1234"/>
      <c r="CLZ492" s="1233"/>
      <c r="CMA492" s="1233"/>
      <c r="CMB492" s="1233"/>
      <c r="CMC492" s="1233"/>
      <c r="CMD492" s="1234"/>
      <c r="CME492" s="1234"/>
      <c r="CMF492" s="1234"/>
      <c r="CMG492" s="1233"/>
      <c r="CMH492" s="1233"/>
      <c r="CMI492" s="1233"/>
      <c r="CMJ492" s="1233"/>
      <c r="CMK492" s="1234"/>
      <c r="CML492" s="1234"/>
      <c r="CMM492" s="1234"/>
      <c r="CMN492" s="1233"/>
      <c r="CMO492" s="1233"/>
      <c r="CMP492" s="1233"/>
      <c r="CMQ492" s="1233"/>
      <c r="CMR492" s="1234"/>
      <c r="CMS492" s="1234"/>
      <c r="CMT492" s="1234"/>
      <c r="CMU492" s="1233"/>
      <c r="CMV492" s="1233"/>
      <c r="CMW492" s="1233"/>
      <c r="CMX492" s="1233"/>
      <c r="CMY492" s="1234"/>
      <c r="CMZ492" s="1234"/>
      <c r="CNA492" s="1234"/>
      <c r="CNB492" s="1233"/>
      <c r="CNC492" s="1233"/>
      <c r="CND492" s="1233"/>
      <c r="CNE492" s="1233"/>
      <c r="CNF492" s="1234"/>
      <c r="CNG492" s="1234"/>
      <c r="CNH492" s="1234"/>
      <c r="CNI492" s="1233"/>
      <c r="CNJ492" s="1233"/>
      <c r="CNK492" s="1233"/>
      <c r="CNL492" s="1233"/>
      <c r="CNM492" s="1234"/>
      <c r="CNN492" s="1234"/>
      <c r="CNO492" s="1234"/>
      <c r="CNP492" s="1233"/>
      <c r="CNQ492" s="1233"/>
      <c r="CNR492" s="1233"/>
      <c r="CNS492" s="1233"/>
      <c r="CNT492" s="1234"/>
      <c r="CNU492" s="1234"/>
      <c r="CNV492" s="1234"/>
      <c r="CNW492" s="1233"/>
      <c r="CNX492" s="1233"/>
      <c r="CNY492" s="1233"/>
      <c r="CNZ492" s="1233"/>
      <c r="COA492" s="1234"/>
      <c r="COB492" s="1234"/>
      <c r="COC492" s="1234"/>
      <c r="COD492" s="1233"/>
      <c r="COE492" s="1233"/>
      <c r="COF492" s="1233"/>
      <c r="COG492" s="1233"/>
      <c r="COH492" s="1234"/>
      <c r="COI492" s="1234"/>
      <c r="COJ492" s="1234"/>
      <c r="COK492" s="1233"/>
      <c r="COL492" s="1233"/>
      <c r="COM492" s="1233"/>
      <c r="CON492" s="1233"/>
      <c r="COO492" s="1234"/>
      <c r="COP492" s="1234"/>
      <c r="COQ492" s="1234"/>
      <c r="COR492" s="1233"/>
      <c r="COS492" s="1233"/>
      <c r="COT492" s="1233"/>
      <c r="COU492" s="1233"/>
      <c r="COV492" s="1234"/>
      <c r="COW492" s="1234"/>
      <c r="COX492" s="1234"/>
      <c r="COY492" s="1233"/>
      <c r="COZ492" s="1233"/>
      <c r="CPA492" s="1233"/>
      <c r="CPB492" s="1233"/>
      <c r="CPC492" s="1234"/>
      <c r="CPD492" s="1234"/>
      <c r="CPE492" s="1234"/>
      <c r="CPF492" s="1233"/>
      <c r="CPG492" s="1233"/>
      <c r="CPH492" s="1233"/>
      <c r="CPI492" s="1233"/>
      <c r="CPJ492" s="1234"/>
      <c r="CPK492" s="1234"/>
      <c r="CPL492" s="1234"/>
      <c r="CPM492" s="1233"/>
      <c r="CPN492" s="1233"/>
      <c r="CPO492" s="1233"/>
      <c r="CPP492" s="1233"/>
      <c r="CPQ492" s="1234"/>
      <c r="CPR492" s="1234"/>
      <c r="CPS492" s="1234"/>
      <c r="CPT492" s="1233"/>
      <c r="CPU492" s="1233"/>
      <c r="CPV492" s="1233"/>
      <c r="CPW492" s="1233"/>
      <c r="CPX492" s="1234"/>
      <c r="CPY492" s="1234"/>
      <c r="CPZ492" s="1234"/>
      <c r="CQA492" s="1233"/>
      <c r="CQB492" s="1233"/>
      <c r="CQC492" s="1233"/>
      <c r="CQD492" s="1233"/>
      <c r="CQE492" s="1234"/>
      <c r="CQF492" s="1234"/>
      <c r="CQG492" s="1234"/>
      <c r="CQH492" s="1233"/>
      <c r="CQI492" s="1233"/>
      <c r="CQJ492" s="1233"/>
      <c r="CQK492" s="1233"/>
      <c r="CQL492" s="1234"/>
      <c r="CQM492" s="1234"/>
      <c r="CQN492" s="1234"/>
      <c r="CQO492" s="1233"/>
      <c r="CQP492" s="1233"/>
      <c r="CQQ492" s="1233"/>
      <c r="CQR492" s="1233"/>
      <c r="CQS492" s="1234"/>
      <c r="CQT492" s="1234"/>
      <c r="CQU492" s="1234"/>
      <c r="CQV492" s="1233"/>
      <c r="CQW492" s="1233"/>
      <c r="CQX492" s="1233"/>
      <c r="CQY492" s="1233"/>
      <c r="CQZ492" s="1234"/>
      <c r="CRA492" s="1234"/>
      <c r="CRB492" s="1234"/>
      <c r="CRC492" s="1233"/>
      <c r="CRD492" s="1233"/>
      <c r="CRE492" s="1233"/>
      <c r="CRF492" s="1233"/>
      <c r="CRG492" s="1234"/>
      <c r="CRH492" s="1234"/>
      <c r="CRI492" s="1234"/>
      <c r="CRJ492" s="1233"/>
      <c r="CRK492" s="1233"/>
      <c r="CRL492" s="1233"/>
      <c r="CRM492" s="1233"/>
      <c r="CRN492" s="1234"/>
      <c r="CRO492" s="1234"/>
      <c r="CRP492" s="1234"/>
      <c r="CRQ492" s="1233"/>
      <c r="CRR492" s="1233"/>
      <c r="CRS492" s="1233"/>
      <c r="CRT492" s="1233"/>
      <c r="CRU492" s="1234"/>
      <c r="CRV492" s="1234"/>
      <c r="CRW492" s="1234"/>
      <c r="CRX492" s="1233"/>
      <c r="CRY492" s="1233"/>
      <c r="CRZ492" s="1233"/>
      <c r="CSA492" s="1233"/>
      <c r="CSB492" s="1234"/>
      <c r="CSC492" s="1234"/>
      <c r="CSD492" s="1234"/>
      <c r="CSE492" s="1233"/>
      <c r="CSF492" s="1233"/>
      <c r="CSG492" s="1233"/>
      <c r="CSH492" s="1233"/>
      <c r="CSI492" s="1234"/>
      <c r="CSJ492" s="1234"/>
      <c r="CSK492" s="1234"/>
      <c r="CSL492" s="1233"/>
      <c r="CSM492" s="1233"/>
      <c r="CSN492" s="1233"/>
      <c r="CSO492" s="1233"/>
      <c r="CSP492" s="1234"/>
      <c r="CSQ492" s="1234"/>
      <c r="CSR492" s="1234"/>
      <c r="CSS492" s="1233"/>
      <c r="CST492" s="1233"/>
      <c r="CSU492" s="1233"/>
      <c r="CSV492" s="1233"/>
      <c r="CSW492" s="1234"/>
      <c r="CSX492" s="1234"/>
      <c r="CSY492" s="1234"/>
      <c r="CSZ492" s="1233"/>
      <c r="CTA492" s="1233"/>
      <c r="CTB492" s="1233"/>
      <c r="CTC492" s="1233"/>
      <c r="CTD492" s="1234"/>
      <c r="CTE492" s="1234"/>
      <c r="CTF492" s="1234"/>
      <c r="CTG492" s="1233"/>
      <c r="CTH492" s="1233"/>
      <c r="CTI492" s="1233"/>
      <c r="CTJ492" s="1233"/>
      <c r="CTK492" s="1234"/>
      <c r="CTL492" s="1234"/>
      <c r="CTM492" s="1234"/>
      <c r="CTN492" s="1233"/>
      <c r="CTO492" s="1233"/>
      <c r="CTP492" s="1233"/>
      <c r="CTQ492" s="1233"/>
      <c r="CTR492" s="1234"/>
      <c r="CTS492" s="1234"/>
      <c r="CTT492" s="1234"/>
      <c r="CTU492" s="1233"/>
      <c r="CTV492" s="1233"/>
      <c r="CTW492" s="1233"/>
      <c r="CTX492" s="1233"/>
      <c r="CTY492" s="1234"/>
      <c r="CTZ492" s="1234"/>
      <c r="CUA492" s="1234"/>
      <c r="CUB492" s="1233"/>
      <c r="CUC492" s="1233"/>
      <c r="CUD492" s="1233"/>
      <c r="CUE492" s="1233"/>
      <c r="CUF492" s="1234"/>
      <c r="CUG492" s="1234"/>
      <c r="CUH492" s="1234"/>
      <c r="CUI492" s="1233"/>
      <c r="CUJ492" s="1233"/>
      <c r="CUK492" s="1233"/>
      <c r="CUL492" s="1233"/>
      <c r="CUM492" s="1234"/>
      <c r="CUN492" s="1234"/>
      <c r="CUO492" s="1234"/>
      <c r="CUP492" s="1233"/>
      <c r="CUQ492" s="1233"/>
      <c r="CUR492" s="1233"/>
      <c r="CUS492" s="1233"/>
      <c r="CUT492" s="1234"/>
      <c r="CUU492" s="1234"/>
      <c r="CUV492" s="1234"/>
      <c r="CUW492" s="1233"/>
      <c r="CUX492" s="1233"/>
      <c r="CUY492" s="1233"/>
      <c r="CUZ492" s="1233"/>
      <c r="CVA492" s="1234"/>
      <c r="CVB492" s="1234"/>
      <c r="CVC492" s="1234"/>
      <c r="CVD492" s="1233"/>
      <c r="CVE492" s="1233"/>
      <c r="CVF492" s="1233"/>
      <c r="CVG492" s="1233"/>
      <c r="CVH492" s="1234"/>
      <c r="CVI492" s="1234"/>
      <c r="CVJ492" s="1234"/>
      <c r="CVK492" s="1233"/>
      <c r="CVL492" s="1233"/>
      <c r="CVM492" s="1233"/>
      <c r="CVN492" s="1233"/>
      <c r="CVO492" s="1234"/>
      <c r="CVP492" s="1234"/>
      <c r="CVQ492" s="1234"/>
      <c r="CVR492" s="1233"/>
      <c r="CVS492" s="1233"/>
      <c r="CVT492" s="1233"/>
      <c r="CVU492" s="1233"/>
      <c r="CVV492" s="1234"/>
      <c r="CVW492" s="1234"/>
      <c r="CVX492" s="1234"/>
      <c r="CVY492" s="1233"/>
      <c r="CVZ492" s="1233"/>
      <c r="CWA492" s="1233"/>
      <c r="CWB492" s="1233"/>
      <c r="CWC492" s="1234"/>
      <c r="CWD492" s="1234"/>
      <c r="CWE492" s="1234"/>
      <c r="CWF492" s="1233"/>
      <c r="CWG492" s="1233"/>
      <c r="CWH492" s="1233"/>
      <c r="CWI492" s="1233"/>
      <c r="CWJ492" s="1234"/>
      <c r="CWK492" s="1234"/>
      <c r="CWL492" s="1234"/>
      <c r="CWM492" s="1233"/>
      <c r="CWN492" s="1233"/>
      <c r="CWO492" s="1233"/>
      <c r="CWP492" s="1233"/>
      <c r="CWQ492" s="1234"/>
      <c r="CWR492" s="1234"/>
      <c r="CWS492" s="1234"/>
      <c r="CWT492" s="1233"/>
      <c r="CWU492" s="1233"/>
      <c r="CWV492" s="1233"/>
      <c r="CWW492" s="1233"/>
      <c r="CWX492" s="1234"/>
      <c r="CWY492" s="1234"/>
      <c r="CWZ492" s="1234"/>
      <c r="CXA492" s="1233"/>
      <c r="CXB492" s="1233"/>
      <c r="CXC492" s="1233"/>
      <c r="CXD492" s="1233"/>
      <c r="CXE492" s="1234"/>
      <c r="CXF492" s="1234"/>
      <c r="CXG492" s="1234"/>
      <c r="CXH492" s="1233"/>
      <c r="CXI492" s="1233"/>
      <c r="CXJ492" s="1233"/>
      <c r="CXK492" s="1233"/>
      <c r="CXL492" s="1234"/>
      <c r="CXM492" s="1234"/>
      <c r="CXN492" s="1234"/>
      <c r="CXO492" s="1233"/>
      <c r="CXP492" s="1233"/>
      <c r="CXQ492" s="1233"/>
      <c r="CXR492" s="1233"/>
      <c r="CXS492" s="1234"/>
      <c r="CXT492" s="1234"/>
      <c r="CXU492" s="1234"/>
      <c r="CXV492" s="1233"/>
      <c r="CXW492" s="1233"/>
      <c r="CXX492" s="1233"/>
      <c r="CXY492" s="1233"/>
      <c r="CXZ492" s="1234"/>
      <c r="CYA492" s="1234"/>
      <c r="CYB492" s="1234"/>
      <c r="CYC492" s="1233"/>
      <c r="CYD492" s="1233"/>
      <c r="CYE492" s="1233"/>
      <c r="CYF492" s="1233"/>
      <c r="CYG492" s="1234"/>
      <c r="CYH492" s="1234"/>
      <c r="CYI492" s="1234"/>
      <c r="CYJ492" s="1233"/>
      <c r="CYK492" s="1233"/>
      <c r="CYL492" s="1233"/>
      <c r="CYM492" s="1233"/>
      <c r="CYN492" s="1234"/>
      <c r="CYO492" s="1234"/>
      <c r="CYP492" s="1234"/>
      <c r="CYQ492" s="1233"/>
      <c r="CYR492" s="1233"/>
      <c r="CYS492" s="1233"/>
      <c r="CYT492" s="1233"/>
      <c r="CYU492" s="1234"/>
      <c r="CYV492" s="1234"/>
      <c r="CYW492" s="1234"/>
      <c r="CYX492" s="1233"/>
      <c r="CYY492" s="1233"/>
      <c r="CYZ492" s="1233"/>
      <c r="CZA492" s="1233"/>
      <c r="CZB492" s="1234"/>
      <c r="CZC492" s="1234"/>
      <c r="CZD492" s="1234"/>
      <c r="CZE492" s="1233"/>
      <c r="CZF492" s="1233"/>
      <c r="CZG492" s="1233"/>
      <c r="CZH492" s="1233"/>
      <c r="CZI492" s="1234"/>
      <c r="CZJ492" s="1234"/>
      <c r="CZK492" s="1234"/>
      <c r="CZL492" s="1233"/>
      <c r="CZM492" s="1233"/>
      <c r="CZN492" s="1233"/>
      <c r="CZO492" s="1233"/>
      <c r="CZP492" s="1234"/>
      <c r="CZQ492" s="1234"/>
      <c r="CZR492" s="1234"/>
      <c r="CZS492" s="1233"/>
      <c r="CZT492" s="1233"/>
      <c r="CZU492" s="1233"/>
      <c r="CZV492" s="1233"/>
      <c r="CZW492" s="1234"/>
      <c r="CZX492" s="1234"/>
      <c r="CZY492" s="1234"/>
      <c r="CZZ492" s="1233"/>
      <c r="DAA492" s="1233"/>
      <c r="DAB492" s="1233"/>
      <c r="DAC492" s="1233"/>
      <c r="DAD492" s="1234"/>
      <c r="DAE492" s="1234"/>
      <c r="DAF492" s="1234"/>
      <c r="DAG492" s="1233"/>
      <c r="DAH492" s="1233"/>
      <c r="DAI492" s="1233"/>
      <c r="DAJ492" s="1233"/>
      <c r="DAK492" s="1234"/>
      <c r="DAL492" s="1234"/>
      <c r="DAM492" s="1234"/>
      <c r="DAN492" s="1233"/>
      <c r="DAO492" s="1233"/>
      <c r="DAP492" s="1233"/>
      <c r="DAQ492" s="1233"/>
      <c r="DAR492" s="1234"/>
      <c r="DAS492" s="1234"/>
      <c r="DAT492" s="1234"/>
      <c r="DAU492" s="1233"/>
      <c r="DAV492" s="1233"/>
      <c r="DAW492" s="1233"/>
      <c r="DAX492" s="1233"/>
      <c r="DAY492" s="1234"/>
      <c r="DAZ492" s="1234"/>
      <c r="DBA492" s="1234"/>
      <c r="DBB492" s="1233"/>
      <c r="DBC492" s="1233"/>
      <c r="DBD492" s="1233"/>
      <c r="DBE492" s="1233"/>
      <c r="DBF492" s="1234"/>
      <c r="DBG492" s="1234"/>
      <c r="DBH492" s="1234"/>
      <c r="DBI492" s="1233"/>
      <c r="DBJ492" s="1233"/>
      <c r="DBK492" s="1233"/>
      <c r="DBL492" s="1233"/>
      <c r="DBM492" s="1234"/>
      <c r="DBN492" s="1234"/>
      <c r="DBO492" s="1234"/>
      <c r="DBP492" s="1233"/>
      <c r="DBQ492" s="1233"/>
      <c r="DBR492" s="1233"/>
      <c r="DBS492" s="1233"/>
      <c r="DBT492" s="1234"/>
      <c r="DBU492" s="1234"/>
      <c r="DBV492" s="1234"/>
      <c r="DBW492" s="1233"/>
      <c r="DBX492" s="1233"/>
      <c r="DBY492" s="1233"/>
      <c r="DBZ492" s="1233"/>
      <c r="DCA492" s="1234"/>
      <c r="DCB492" s="1234"/>
      <c r="DCC492" s="1234"/>
      <c r="DCD492" s="1233"/>
      <c r="DCE492" s="1233"/>
      <c r="DCF492" s="1233"/>
      <c r="DCG492" s="1233"/>
      <c r="DCH492" s="1234"/>
      <c r="DCI492" s="1234"/>
      <c r="DCJ492" s="1234"/>
      <c r="DCK492" s="1233"/>
      <c r="DCL492" s="1233"/>
      <c r="DCM492" s="1233"/>
      <c r="DCN492" s="1233"/>
      <c r="DCO492" s="1234"/>
      <c r="DCP492" s="1234"/>
      <c r="DCQ492" s="1234"/>
      <c r="DCR492" s="1233"/>
      <c r="DCS492" s="1233"/>
      <c r="DCT492" s="1233"/>
      <c r="DCU492" s="1233"/>
      <c r="DCV492" s="1234"/>
      <c r="DCW492" s="1234"/>
      <c r="DCX492" s="1234"/>
      <c r="DCY492" s="1233"/>
      <c r="DCZ492" s="1233"/>
      <c r="DDA492" s="1233"/>
      <c r="DDB492" s="1233"/>
      <c r="DDC492" s="1234"/>
      <c r="DDD492" s="1234"/>
      <c r="DDE492" s="1234"/>
      <c r="DDF492" s="1233"/>
      <c r="DDG492" s="1233"/>
      <c r="DDH492" s="1233"/>
      <c r="DDI492" s="1233"/>
      <c r="DDJ492" s="1234"/>
      <c r="DDK492" s="1234"/>
      <c r="DDL492" s="1234"/>
      <c r="DDM492" s="1233"/>
      <c r="DDN492" s="1233"/>
      <c r="DDO492" s="1233"/>
      <c r="DDP492" s="1233"/>
      <c r="DDQ492" s="1234"/>
      <c r="DDR492" s="1234"/>
      <c r="DDS492" s="1234"/>
      <c r="DDT492" s="1233"/>
      <c r="DDU492" s="1233"/>
      <c r="DDV492" s="1233"/>
      <c r="DDW492" s="1233"/>
      <c r="DDX492" s="1234"/>
      <c r="DDY492" s="1234"/>
      <c r="DDZ492" s="1234"/>
      <c r="DEA492" s="1233"/>
      <c r="DEB492" s="1233"/>
      <c r="DEC492" s="1233"/>
      <c r="DED492" s="1233"/>
      <c r="DEE492" s="1234"/>
      <c r="DEF492" s="1234"/>
      <c r="DEG492" s="1234"/>
      <c r="DEH492" s="1233"/>
      <c r="DEI492" s="1233"/>
      <c r="DEJ492" s="1233"/>
      <c r="DEK492" s="1233"/>
      <c r="DEL492" s="1234"/>
      <c r="DEM492" s="1234"/>
      <c r="DEN492" s="1234"/>
      <c r="DEO492" s="1233"/>
      <c r="DEP492" s="1233"/>
      <c r="DEQ492" s="1233"/>
      <c r="DER492" s="1233"/>
      <c r="DES492" s="1234"/>
      <c r="DET492" s="1234"/>
      <c r="DEU492" s="1234"/>
      <c r="DEV492" s="1233"/>
      <c r="DEW492" s="1233"/>
      <c r="DEX492" s="1233"/>
      <c r="DEY492" s="1233"/>
      <c r="DEZ492" s="1234"/>
      <c r="DFA492" s="1234"/>
      <c r="DFB492" s="1234"/>
      <c r="DFC492" s="1233"/>
      <c r="DFD492" s="1233"/>
      <c r="DFE492" s="1233"/>
      <c r="DFF492" s="1233"/>
      <c r="DFG492" s="1234"/>
      <c r="DFH492" s="1234"/>
      <c r="DFI492" s="1234"/>
      <c r="DFJ492" s="1233"/>
      <c r="DFK492" s="1233"/>
      <c r="DFL492" s="1233"/>
      <c r="DFM492" s="1233"/>
      <c r="DFN492" s="1234"/>
      <c r="DFO492" s="1234"/>
      <c r="DFP492" s="1234"/>
      <c r="DFQ492" s="1233"/>
      <c r="DFR492" s="1233"/>
      <c r="DFS492" s="1233"/>
      <c r="DFT492" s="1233"/>
      <c r="DFU492" s="1234"/>
      <c r="DFV492" s="1234"/>
      <c r="DFW492" s="1234"/>
      <c r="DFX492" s="1233"/>
      <c r="DFY492" s="1233"/>
      <c r="DFZ492" s="1233"/>
      <c r="DGA492" s="1233"/>
      <c r="DGB492" s="1234"/>
      <c r="DGC492" s="1234"/>
      <c r="DGD492" s="1234"/>
      <c r="DGE492" s="1233"/>
      <c r="DGF492" s="1233"/>
      <c r="DGG492" s="1233"/>
      <c r="DGH492" s="1233"/>
      <c r="DGI492" s="1234"/>
      <c r="DGJ492" s="1234"/>
      <c r="DGK492" s="1234"/>
      <c r="DGL492" s="1233"/>
      <c r="DGM492" s="1233"/>
      <c r="DGN492" s="1233"/>
      <c r="DGO492" s="1233"/>
      <c r="DGP492" s="1234"/>
      <c r="DGQ492" s="1234"/>
      <c r="DGR492" s="1234"/>
      <c r="DGS492" s="1233"/>
      <c r="DGT492" s="1233"/>
      <c r="DGU492" s="1233"/>
      <c r="DGV492" s="1233"/>
      <c r="DGW492" s="1234"/>
      <c r="DGX492" s="1234"/>
      <c r="DGY492" s="1234"/>
      <c r="DGZ492" s="1233"/>
      <c r="DHA492" s="1233"/>
      <c r="DHB492" s="1233"/>
      <c r="DHC492" s="1233"/>
      <c r="DHD492" s="1234"/>
      <c r="DHE492" s="1234"/>
      <c r="DHF492" s="1234"/>
      <c r="DHG492" s="1233"/>
      <c r="DHH492" s="1233"/>
      <c r="DHI492" s="1233"/>
      <c r="DHJ492" s="1233"/>
      <c r="DHK492" s="1234"/>
      <c r="DHL492" s="1234"/>
      <c r="DHM492" s="1234"/>
      <c r="DHN492" s="1233"/>
      <c r="DHO492" s="1233"/>
      <c r="DHP492" s="1233"/>
      <c r="DHQ492" s="1233"/>
      <c r="DHR492" s="1234"/>
      <c r="DHS492" s="1234"/>
      <c r="DHT492" s="1234"/>
      <c r="DHU492" s="1233"/>
      <c r="DHV492" s="1233"/>
      <c r="DHW492" s="1233"/>
      <c r="DHX492" s="1233"/>
      <c r="DHY492" s="1234"/>
      <c r="DHZ492" s="1234"/>
      <c r="DIA492" s="1234"/>
      <c r="DIB492" s="1233"/>
      <c r="DIC492" s="1233"/>
      <c r="DID492" s="1233"/>
      <c r="DIE492" s="1233"/>
      <c r="DIF492" s="1234"/>
      <c r="DIG492" s="1234"/>
      <c r="DIH492" s="1234"/>
      <c r="DII492" s="1233"/>
      <c r="DIJ492" s="1233"/>
      <c r="DIK492" s="1233"/>
      <c r="DIL492" s="1233"/>
      <c r="DIM492" s="1234"/>
      <c r="DIN492" s="1234"/>
      <c r="DIO492" s="1234"/>
      <c r="DIP492" s="1233"/>
      <c r="DIQ492" s="1233"/>
      <c r="DIR492" s="1233"/>
      <c r="DIS492" s="1233"/>
      <c r="DIT492" s="1234"/>
      <c r="DIU492" s="1234"/>
      <c r="DIV492" s="1234"/>
      <c r="DIW492" s="1233"/>
      <c r="DIX492" s="1233"/>
      <c r="DIY492" s="1233"/>
      <c r="DIZ492" s="1233"/>
      <c r="DJA492" s="1234"/>
      <c r="DJB492" s="1234"/>
      <c r="DJC492" s="1234"/>
      <c r="DJD492" s="1233"/>
      <c r="DJE492" s="1233"/>
      <c r="DJF492" s="1233"/>
      <c r="DJG492" s="1233"/>
      <c r="DJH492" s="1234"/>
      <c r="DJI492" s="1234"/>
      <c r="DJJ492" s="1234"/>
      <c r="DJK492" s="1233"/>
      <c r="DJL492" s="1233"/>
      <c r="DJM492" s="1233"/>
      <c r="DJN492" s="1233"/>
      <c r="DJO492" s="1234"/>
      <c r="DJP492" s="1234"/>
      <c r="DJQ492" s="1234"/>
      <c r="DJR492" s="1233"/>
      <c r="DJS492" s="1233"/>
      <c r="DJT492" s="1233"/>
      <c r="DJU492" s="1233"/>
      <c r="DJV492" s="1234"/>
      <c r="DJW492" s="1234"/>
      <c r="DJX492" s="1234"/>
      <c r="DJY492" s="1233"/>
      <c r="DJZ492" s="1233"/>
      <c r="DKA492" s="1233"/>
      <c r="DKB492" s="1233"/>
      <c r="DKC492" s="1234"/>
      <c r="DKD492" s="1234"/>
      <c r="DKE492" s="1234"/>
      <c r="DKF492" s="1233"/>
      <c r="DKG492" s="1233"/>
      <c r="DKH492" s="1233"/>
      <c r="DKI492" s="1233"/>
      <c r="DKJ492" s="1234"/>
      <c r="DKK492" s="1234"/>
      <c r="DKL492" s="1234"/>
      <c r="DKM492" s="1233"/>
      <c r="DKN492" s="1233"/>
      <c r="DKO492" s="1233"/>
      <c r="DKP492" s="1233"/>
      <c r="DKQ492" s="1234"/>
      <c r="DKR492" s="1234"/>
      <c r="DKS492" s="1234"/>
      <c r="DKT492" s="1233"/>
      <c r="DKU492" s="1233"/>
      <c r="DKV492" s="1233"/>
      <c r="DKW492" s="1233"/>
      <c r="DKX492" s="1234"/>
      <c r="DKY492" s="1234"/>
      <c r="DKZ492" s="1234"/>
      <c r="DLA492" s="1233"/>
      <c r="DLB492" s="1233"/>
      <c r="DLC492" s="1233"/>
      <c r="DLD492" s="1233"/>
      <c r="DLE492" s="1234"/>
      <c r="DLF492" s="1234"/>
      <c r="DLG492" s="1234"/>
      <c r="DLH492" s="1233"/>
      <c r="DLI492" s="1233"/>
      <c r="DLJ492" s="1233"/>
      <c r="DLK492" s="1233"/>
      <c r="DLL492" s="1234"/>
      <c r="DLM492" s="1234"/>
      <c r="DLN492" s="1234"/>
      <c r="DLO492" s="1233"/>
      <c r="DLP492" s="1233"/>
      <c r="DLQ492" s="1233"/>
      <c r="DLR492" s="1233"/>
      <c r="DLS492" s="1234"/>
      <c r="DLT492" s="1234"/>
      <c r="DLU492" s="1234"/>
      <c r="DLV492" s="1233"/>
      <c r="DLW492" s="1233"/>
      <c r="DLX492" s="1233"/>
      <c r="DLY492" s="1233"/>
      <c r="DLZ492" s="1234"/>
      <c r="DMA492" s="1234"/>
      <c r="DMB492" s="1234"/>
      <c r="DMC492" s="1233"/>
      <c r="DMD492" s="1233"/>
      <c r="DME492" s="1233"/>
      <c r="DMF492" s="1233"/>
      <c r="DMG492" s="1234"/>
      <c r="DMH492" s="1234"/>
      <c r="DMI492" s="1234"/>
      <c r="DMJ492" s="1233"/>
      <c r="DMK492" s="1233"/>
      <c r="DML492" s="1233"/>
      <c r="DMM492" s="1233"/>
      <c r="DMN492" s="1234"/>
      <c r="DMO492" s="1234"/>
      <c r="DMP492" s="1234"/>
      <c r="DMQ492" s="1233"/>
      <c r="DMR492" s="1233"/>
      <c r="DMS492" s="1233"/>
      <c r="DMT492" s="1233"/>
      <c r="DMU492" s="1234"/>
      <c r="DMV492" s="1234"/>
      <c r="DMW492" s="1234"/>
      <c r="DMX492" s="1233"/>
      <c r="DMY492" s="1233"/>
      <c r="DMZ492" s="1233"/>
      <c r="DNA492" s="1233"/>
      <c r="DNB492" s="1234"/>
      <c r="DNC492" s="1234"/>
      <c r="DND492" s="1234"/>
      <c r="DNE492" s="1233"/>
      <c r="DNF492" s="1233"/>
      <c r="DNG492" s="1233"/>
      <c r="DNH492" s="1233"/>
      <c r="DNI492" s="1234"/>
      <c r="DNJ492" s="1234"/>
      <c r="DNK492" s="1234"/>
      <c r="DNL492" s="1233"/>
      <c r="DNM492" s="1233"/>
      <c r="DNN492" s="1233"/>
      <c r="DNO492" s="1233"/>
      <c r="DNP492" s="1234"/>
      <c r="DNQ492" s="1234"/>
      <c r="DNR492" s="1234"/>
      <c r="DNS492" s="1233"/>
      <c r="DNT492" s="1233"/>
      <c r="DNU492" s="1233"/>
      <c r="DNV492" s="1233"/>
      <c r="DNW492" s="1234"/>
      <c r="DNX492" s="1234"/>
      <c r="DNY492" s="1234"/>
      <c r="DNZ492" s="1233"/>
      <c r="DOA492" s="1233"/>
      <c r="DOB492" s="1233"/>
      <c r="DOC492" s="1233"/>
      <c r="DOD492" s="1234"/>
      <c r="DOE492" s="1234"/>
      <c r="DOF492" s="1234"/>
      <c r="DOG492" s="1233"/>
      <c r="DOH492" s="1233"/>
      <c r="DOI492" s="1233"/>
      <c r="DOJ492" s="1233"/>
      <c r="DOK492" s="1234"/>
      <c r="DOL492" s="1234"/>
      <c r="DOM492" s="1234"/>
      <c r="DON492" s="1233"/>
      <c r="DOO492" s="1233"/>
      <c r="DOP492" s="1233"/>
      <c r="DOQ492" s="1233"/>
      <c r="DOR492" s="1234"/>
      <c r="DOS492" s="1234"/>
      <c r="DOT492" s="1234"/>
      <c r="DOU492" s="1233"/>
      <c r="DOV492" s="1233"/>
      <c r="DOW492" s="1233"/>
      <c r="DOX492" s="1233"/>
      <c r="DOY492" s="1234"/>
      <c r="DOZ492" s="1234"/>
      <c r="DPA492" s="1234"/>
      <c r="DPB492" s="1233"/>
      <c r="DPC492" s="1233"/>
      <c r="DPD492" s="1233"/>
      <c r="DPE492" s="1233"/>
      <c r="DPF492" s="1234"/>
      <c r="DPG492" s="1234"/>
      <c r="DPH492" s="1234"/>
      <c r="DPI492" s="1233"/>
      <c r="DPJ492" s="1233"/>
      <c r="DPK492" s="1233"/>
      <c r="DPL492" s="1233"/>
      <c r="DPM492" s="1234"/>
      <c r="DPN492" s="1234"/>
      <c r="DPO492" s="1234"/>
      <c r="DPP492" s="1233"/>
      <c r="DPQ492" s="1233"/>
      <c r="DPR492" s="1233"/>
      <c r="DPS492" s="1233"/>
      <c r="DPT492" s="1234"/>
      <c r="DPU492" s="1234"/>
      <c r="DPV492" s="1234"/>
      <c r="DPW492" s="1233"/>
      <c r="DPX492" s="1233"/>
      <c r="DPY492" s="1233"/>
      <c r="DPZ492" s="1233"/>
      <c r="DQA492" s="1234"/>
      <c r="DQB492" s="1234"/>
      <c r="DQC492" s="1234"/>
      <c r="DQD492" s="1233"/>
      <c r="DQE492" s="1233"/>
      <c r="DQF492" s="1233"/>
      <c r="DQG492" s="1233"/>
      <c r="DQH492" s="1234"/>
      <c r="DQI492" s="1234"/>
      <c r="DQJ492" s="1234"/>
      <c r="DQK492" s="1233"/>
      <c r="DQL492" s="1233"/>
      <c r="DQM492" s="1233"/>
      <c r="DQN492" s="1233"/>
      <c r="DQO492" s="1234"/>
      <c r="DQP492" s="1234"/>
      <c r="DQQ492" s="1234"/>
      <c r="DQR492" s="1233"/>
      <c r="DQS492" s="1233"/>
      <c r="DQT492" s="1233"/>
      <c r="DQU492" s="1233"/>
      <c r="DQV492" s="1234"/>
      <c r="DQW492" s="1234"/>
      <c r="DQX492" s="1234"/>
      <c r="DQY492" s="1233"/>
      <c r="DQZ492" s="1233"/>
      <c r="DRA492" s="1233"/>
      <c r="DRB492" s="1233"/>
      <c r="DRC492" s="1234"/>
      <c r="DRD492" s="1234"/>
      <c r="DRE492" s="1234"/>
      <c r="DRF492" s="1233"/>
      <c r="DRG492" s="1233"/>
      <c r="DRH492" s="1233"/>
      <c r="DRI492" s="1233"/>
      <c r="DRJ492" s="1234"/>
      <c r="DRK492" s="1234"/>
      <c r="DRL492" s="1234"/>
      <c r="DRM492" s="1233"/>
      <c r="DRN492" s="1233"/>
      <c r="DRO492" s="1233"/>
      <c r="DRP492" s="1233"/>
      <c r="DRQ492" s="1234"/>
      <c r="DRR492" s="1234"/>
      <c r="DRS492" s="1234"/>
      <c r="DRT492" s="1233"/>
      <c r="DRU492" s="1233"/>
      <c r="DRV492" s="1233"/>
      <c r="DRW492" s="1233"/>
      <c r="DRX492" s="1234"/>
      <c r="DRY492" s="1234"/>
      <c r="DRZ492" s="1234"/>
      <c r="DSA492" s="1233"/>
      <c r="DSB492" s="1233"/>
      <c r="DSC492" s="1233"/>
      <c r="DSD492" s="1233"/>
      <c r="DSE492" s="1234"/>
      <c r="DSF492" s="1234"/>
      <c r="DSG492" s="1234"/>
      <c r="DSH492" s="1233"/>
      <c r="DSI492" s="1233"/>
      <c r="DSJ492" s="1233"/>
      <c r="DSK492" s="1233"/>
      <c r="DSL492" s="1234"/>
      <c r="DSM492" s="1234"/>
      <c r="DSN492" s="1234"/>
      <c r="DSO492" s="1233"/>
      <c r="DSP492" s="1233"/>
      <c r="DSQ492" s="1233"/>
      <c r="DSR492" s="1233"/>
      <c r="DSS492" s="1234"/>
      <c r="DST492" s="1234"/>
      <c r="DSU492" s="1234"/>
      <c r="DSV492" s="1233"/>
      <c r="DSW492" s="1233"/>
      <c r="DSX492" s="1233"/>
      <c r="DSY492" s="1233"/>
      <c r="DSZ492" s="1234"/>
      <c r="DTA492" s="1234"/>
      <c r="DTB492" s="1234"/>
      <c r="DTC492" s="1233"/>
      <c r="DTD492" s="1233"/>
      <c r="DTE492" s="1233"/>
      <c r="DTF492" s="1233"/>
      <c r="DTG492" s="1234"/>
      <c r="DTH492" s="1234"/>
      <c r="DTI492" s="1234"/>
      <c r="DTJ492" s="1233"/>
      <c r="DTK492" s="1233"/>
      <c r="DTL492" s="1233"/>
      <c r="DTM492" s="1233"/>
      <c r="DTN492" s="1234"/>
      <c r="DTO492" s="1234"/>
      <c r="DTP492" s="1234"/>
      <c r="DTQ492" s="1233"/>
      <c r="DTR492" s="1233"/>
      <c r="DTS492" s="1233"/>
      <c r="DTT492" s="1233"/>
      <c r="DTU492" s="1234"/>
      <c r="DTV492" s="1234"/>
      <c r="DTW492" s="1234"/>
      <c r="DTX492" s="1233"/>
      <c r="DTY492" s="1233"/>
      <c r="DTZ492" s="1233"/>
      <c r="DUA492" s="1233"/>
      <c r="DUB492" s="1234"/>
      <c r="DUC492" s="1234"/>
      <c r="DUD492" s="1234"/>
      <c r="DUE492" s="1233"/>
      <c r="DUF492" s="1233"/>
      <c r="DUG492" s="1233"/>
      <c r="DUH492" s="1233"/>
      <c r="DUI492" s="1234"/>
      <c r="DUJ492" s="1234"/>
      <c r="DUK492" s="1234"/>
      <c r="DUL492" s="1233"/>
      <c r="DUM492" s="1233"/>
      <c r="DUN492" s="1233"/>
      <c r="DUO492" s="1233"/>
      <c r="DUP492" s="1234"/>
      <c r="DUQ492" s="1234"/>
      <c r="DUR492" s="1234"/>
      <c r="DUS492" s="1233"/>
      <c r="DUT492" s="1233"/>
      <c r="DUU492" s="1233"/>
      <c r="DUV492" s="1233"/>
      <c r="DUW492" s="1234"/>
      <c r="DUX492" s="1234"/>
      <c r="DUY492" s="1234"/>
      <c r="DUZ492" s="1233"/>
      <c r="DVA492" s="1233"/>
      <c r="DVB492" s="1233"/>
      <c r="DVC492" s="1233"/>
      <c r="DVD492" s="1234"/>
      <c r="DVE492" s="1234"/>
      <c r="DVF492" s="1234"/>
      <c r="DVG492" s="1233"/>
      <c r="DVH492" s="1233"/>
      <c r="DVI492" s="1233"/>
      <c r="DVJ492" s="1233"/>
      <c r="DVK492" s="1234"/>
      <c r="DVL492" s="1234"/>
      <c r="DVM492" s="1234"/>
      <c r="DVN492" s="1233"/>
      <c r="DVO492" s="1233"/>
      <c r="DVP492" s="1233"/>
      <c r="DVQ492" s="1233"/>
      <c r="DVR492" s="1234"/>
      <c r="DVS492" s="1234"/>
      <c r="DVT492" s="1234"/>
      <c r="DVU492" s="1233"/>
      <c r="DVV492" s="1233"/>
      <c r="DVW492" s="1233"/>
      <c r="DVX492" s="1233"/>
      <c r="DVY492" s="1234"/>
      <c r="DVZ492" s="1234"/>
      <c r="DWA492" s="1234"/>
      <c r="DWB492" s="1233"/>
      <c r="DWC492" s="1233"/>
      <c r="DWD492" s="1233"/>
      <c r="DWE492" s="1233"/>
      <c r="DWF492" s="1234"/>
      <c r="DWG492" s="1234"/>
      <c r="DWH492" s="1234"/>
      <c r="DWI492" s="1233"/>
      <c r="DWJ492" s="1233"/>
      <c r="DWK492" s="1233"/>
      <c r="DWL492" s="1233"/>
      <c r="DWM492" s="1234"/>
      <c r="DWN492" s="1234"/>
      <c r="DWO492" s="1234"/>
      <c r="DWP492" s="1233"/>
      <c r="DWQ492" s="1233"/>
      <c r="DWR492" s="1233"/>
      <c r="DWS492" s="1233"/>
      <c r="DWT492" s="1234"/>
      <c r="DWU492" s="1234"/>
      <c r="DWV492" s="1234"/>
      <c r="DWW492" s="1233"/>
      <c r="DWX492" s="1233"/>
      <c r="DWY492" s="1233"/>
      <c r="DWZ492" s="1233"/>
      <c r="DXA492" s="1234"/>
      <c r="DXB492" s="1234"/>
      <c r="DXC492" s="1234"/>
      <c r="DXD492" s="1233"/>
      <c r="DXE492" s="1233"/>
      <c r="DXF492" s="1233"/>
      <c r="DXG492" s="1233"/>
      <c r="DXH492" s="1234"/>
      <c r="DXI492" s="1234"/>
      <c r="DXJ492" s="1234"/>
      <c r="DXK492" s="1233"/>
      <c r="DXL492" s="1233"/>
      <c r="DXM492" s="1233"/>
      <c r="DXN492" s="1233"/>
      <c r="DXO492" s="1234"/>
      <c r="DXP492" s="1234"/>
      <c r="DXQ492" s="1234"/>
      <c r="DXR492" s="1233"/>
      <c r="DXS492" s="1233"/>
      <c r="DXT492" s="1233"/>
      <c r="DXU492" s="1233"/>
      <c r="DXV492" s="1234"/>
      <c r="DXW492" s="1234"/>
      <c r="DXX492" s="1234"/>
      <c r="DXY492" s="1233"/>
      <c r="DXZ492" s="1233"/>
      <c r="DYA492" s="1233"/>
      <c r="DYB492" s="1233"/>
      <c r="DYC492" s="1234"/>
      <c r="DYD492" s="1234"/>
      <c r="DYE492" s="1234"/>
      <c r="DYF492" s="1233"/>
      <c r="DYG492" s="1233"/>
      <c r="DYH492" s="1233"/>
      <c r="DYI492" s="1233"/>
      <c r="DYJ492" s="1234"/>
      <c r="DYK492" s="1234"/>
      <c r="DYL492" s="1234"/>
      <c r="DYM492" s="1233"/>
      <c r="DYN492" s="1233"/>
      <c r="DYO492" s="1233"/>
      <c r="DYP492" s="1233"/>
      <c r="DYQ492" s="1234"/>
      <c r="DYR492" s="1234"/>
      <c r="DYS492" s="1234"/>
      <c r="DYT492" s="1233"/>
      <c r="DYU492" s="1233"/>
      <c r="DYV492" s="1233"/>
      <c r="DYW492" s="1233"/>
      <c r="DYX492" s="1234"/>
      <c r="DYY492" s="1234"/>
      <c r="DYZ492" s="1234"/>
      <c r="DZA492" s="1233"/>
      <c r="DZB492" s="1233"/>
      <c r="DZC492" s="1233"/>
      <c r="DZD492" s="1233"/>
      <c r="DZE492" s="1234"/>
      <c r="DZF492" s="1234"/>
      <c r="DZG492" s="1234"/>
      <c r="DZH492" s="1233"/>
      <c r="DZI492" s="1233"/>
      <c r="DZJ492" s="1233"/>
      <c r="DZK492" s="1233"/>
      <c r="DZL492" s="1234"/>
      <c r="DZM492" s="1234"/>
      <c r="DZN492" s="1234"/>
      <c r="DZO492" s="1233"/>
      <c r="DZP492" s="1233"/>
      <c r="DZQ492" s="1233"/>
      <c r="DZR492" s="1233"/>
      <c r="DZS492" s="1234"/>
      <c r="DZT492" s="1234"/>
      <c r="DZU492" s="1234"/>
      <c r="DZV492" s="1233"/>
      <c r="DZW492" s="1233"/>
      <c r="DZX492" s="1233"/>
      <c r="DZY492" s="1233"/>
      <c r="DZZ492" s="1234"/>
      <c r="EAA492" s="1234"/>
      <c r="EAB492" s="1234"/>
      <c r="EAC492" s="1233"/>
      <c r="EAD492" s="1233"/>
      <c r="EAE492" s="1233"/>
      <c r="EAF492" s="1233"/>
      <c r="EAG492" s="1234"/>
      <c r="EAH492" s="1234"/>
      <c r="EAI492" s="1234"/>
      <c r="EAJ492" s="1233"/>
      <c r="EAK492" s="1233"/>
      <c r="EAL492" s="1233"/>
      <c r="EAM492" s="1233"/>
      <c r="EAN492" s="1234"/>
      <c r="EAO492" s="1234"/>
      <c r="EAP492" s="1234"/>
      <c r="EAQ492" s="1233"/>
      <c r="EAR492" s="1233"/>
      <c r="EAS492" s="1233"/>
      <c r="EAT492" s="1233"/>
      <c r="EAU492" s="1234"/>
      <c r="EAV492" s="1234"/>
      <c r="EAW492" s="1234"/>
      <c r="EAX492" s="1233"/>
      <c r="EAY492" s="1233"/>
      <c r="EAZ492" s="1233"/>
      <c r="EBA492" s="1233"/>
      <c r="EBB492" s="1234"/>
      <c r="EBC492" s="1234"/>
      <c r="EBD492" s="1234"/>
      <c r="EBE492" s="1233"/>
      <c r="EBF492" s="1233"/>
      <c r="EBG492" s="1233"/>
      <c r="EBH492" s="1233"/>
      <c r="EBI492" s="1234"/>
      <c r="EBJ492" s="1234"/>
      <c r="EBK492" s="1234"/>
      <c r="EBL492" s="1233"/>
      <c r="EBM492" s="1233"/>
      <c r="EBN492" s="1233"/>
      <c r="EBO492" s="1233"/>
      <c r="EBP492" s="1234"/>
      <c r="EBQ492" s="1234"/>
      <c r="EBR492" s="1234"/>
      <c r="EBS492" s="1233"/>
      <c r="EBT492" s="1233"/>
      <c r="EBU492" s="1233"/>
      <c r="EBV492" s="1233"/>
      <c r="EBW492" s="1234"/>
      <c r="EBX492" s="1234"/>
      <c r="EBY492" s="1234"/>
      <c r="EBZ492" s="1233"/>
      <c r="ECA492" s="1233"/>
      <c r="ECB492" s="1233"/>
      <c r="ECC492" s="1233"/>
      <c r="ECD492" s="1234"/>
      <c r="ECE492" s="1234"/>
      <c r="ECF492" s="1234"/>
      <c r="ECG492" s="1233"/>
      <c r="ECH492" s="1233"/>
      <c r="ECI492" s="1233"/>
      <c r="ECJ492" s="1233"/>
      <c r="ECK492" s="1234"/>
      <c r="ECL492" s="1234"/>
      <c r="ECM492" s="1234"/>
      <c r="ECN492" s="1233"/>
      <c r="ECO492" s="1233"/>
      <c r="ECP492" s="1233"/>
      <c r="ECQ492" s="1233"/>
      <c r="ECR492" s="1234"/>
      <c r="ECS492" s="1234"/>
      <c r="ECT492" s="1234"/>
      <c r="ECU492" s="1233"/>
      <c r="ECV492" s="1233"/>
      <c r="ECW492" s="1233"/>
      <c r="ECX492" s="1233"/>
      <c r="ECY492" s="1234"/>
      <c r="ECZ492" s="1234"/>
      <c r="EDA492" s="1234"/>
      <c r="EDB492" s="1233"/>
      <c r="EDC492" s="1233"/>
      <c r="EDD492" s="1233"/>
      <c r="EDE492" s="1233"/>
      <c r="EDF492" s="1234"/>
      <c r="EDG492" s="1234"/>
      <c r="EDH492" s="1234"/>
      <c r="EDI492" s="1233"/>
      <c r="EDJ492" s="1233"/>
      <c r="EDK492" s="1233"/>
      <c r="EDL492" s="1233"/>
      <c r="EDM492" s="1234"/>
      <c r="EDN492" s="1234"/>
      <c r="EDO492" s="1234"/>
      <c r="EDP492" s="1233"/>
      <c r="EDQ492" s="1233"/>
      <c r="EDR492" s="1233"/>
      <c r="EDS492" s="1233"/>
      <c r="EDT492" s="1234"/>
      <c r="EDU492" s="1234"/>
      <c r="EDV492" s="1234"/>
      <c r="EDW492" s="1233"/>
      <c r="EDX492" s="1233"/>
      <c r="EDY492" s="1233"/>
      <c r="EDZ492" s="1233"/>
      <c r="EEA492" s="1234"/>
      <c r="EEB492" s="1234"/>
      <c r="EEC492" s="1234"/>
      <c r="EED492" s="1233"/>
      <c r="EEE492" s="1233"/>
      <c r="EEF492" s="1233"/>
      <c r="EEG492" s="1233"/>
      <c r="EEH492" s="1234"/>
      <c r="EEI492" s="1234"/>
      <c r="EEJ492" s="1234"/>
      <c r="EEK492" s="1233"/>
      <c r="EEL492" s="1233"/>
      <c r="EEM492" s="1233"/>
      <c r="EEN492" s="1233"/>
      <c r="EEO492" s="1234"/>
      <c r="EEP492" s="1234"/>
      <c r="EEQ492" s="1234"/>
      <c r="EER492" s="1233"/>
      <c r="EES492" s="1233"/>
      <c r="EET492" s="1233"/>
      <c r="EEU492" s="1233"/>
      <c r="EEV492" s="1234"/>
      <c r="EEW492" s="1234"/>
      <c r="EEX492" s="1234"/>
      <c r="EEY492" s="1233"/>
      <c r="EEZ492" s="1233"/>
      <c r="EFA492" s="1233"/>
      <c r="EFB492" s="1233"/>
      <c r="EFC492" s="1234"/>
      <c r="EFD492" s="1234"/>
      <c r="EFE492" s="1234"/>
      <c r="EFF492" s="1233"/>
      <c r="EFG492" s="1233"/>
      <c r="EFH492" s="1233"/>
      <c r="EFI492" s="1233"/>
      <c r="EFJ492" s="1234"/>
      <c r="EFK492" s="1234"/>
      <c r="EFL492" s="1234"/>
      <c r="EFM492" s="1233"/>
      <c r="EFN492" s="1233"/>
      <c r="EFO492" s="1233"/>
      <c r="EFP492" s="1233"/>
      <c r="EFQ492" s="1234"/>
      <c r="EFR492" s="1234"/>
      <c r="EFS492" s="1234"/>
      <c r="EFT492" s="1233"/>
      <c r="EFU492" s="1233"/>
      <c r="EFV492" s="1233"/>
      <c r="EFW492" s="1233"/>
      <c r="EFX492" s="1234"/>
      <c r="EFY492" s="1234"/>
      <c r="EFZ492" s="1234"/>
      <c r="EGA492" s="1233"/>
      <c r="EGB492" s="1233"/>
      <c r="EGC492" s="1233"/>
      <c r="EGD492" s="1233"/>
      <c r="EGE492" s="1234"/>
      <c r="EGF492" s="1234"/>
      <c r="EGG492" s="1234"/>
      <c r="EGH492" s="1233"/>
      <c r="EGI492" s="1233"/>
      <c r="EGJ492" s="1233"/>
      <c r="EGK492" s="1233"/>
      <c r="EGL492" s="1234"/>
      <c r="EGM492" s="1234"/>
      <c r="EGN492" s="1234"/>
      <c r="EGO492" s="1233"/>
      <c r="EGP492" s="1233"/>
      <c r="EGQ492" s="1233"/>
      <c r="EGR492" s="1233"/>
      <c r="EGS492" s="1234"/>
      <c r="EGT492" s="1234"/>
      <c r="EGU492" s="1234"/>
      <c r="EGV492" s="1233"/>
      <c r="EGW492" s="1233"/>
      <c r="EGX492" s="1233"/>
      <c r="EGY492" s="1233"/>
      <c r="EGZ492" s="1234"/>
      <c r="EHA492" s="1234"/>
      <c r="EHB492" s="1234"/>
      <c r="EHC492" s="1233"/>
      <c r="EHD492" s="1233"/>
      <c r="EHE492" s="1233"/>
      <c r="EHF492" s="1233"/>
      <c r="EHG492" s="1234"/>
      <c r="EHH492" s="1234"/>
      <c r="EHI492" s="1234"/>
      <c r="EHJ492" s="1233"/>
      <c r="EHK492" s="1233"/>
      <c r="EHL492" s="1233"/>
      <c r="EHM492" s="1233"/>
      <c r="EHN492" s="1234"/>
      <c r="EHO492" s="1234"/>
      <c r="EHP492" s="1234"/>
      <c r="EHQ492" s="1233"/>
      <c r="EHR492" s="1233"/>
      <c r="EHS492" s="1233"/>
      <c r="EHT492" s="1233"/>
      <c r="EHU492" s="1234"/>
      <c r="EHV492" s="1234"/>
      <c r="EHW492" s="1234"/>
      <c r="EHX492" s="1233"/>
      <c r="EHY492" s="1233"/>
      <c r="EHZ492" s="1233"/>
      <c r="EIA492" s="1233"/>
      <c r="EIB492" s="1234"/>
      <c r="EIC492" s="1234"/>
      <c r="EID492" s="1234"/>
      <c r="EIE492" s="1233"/>
      <c r="EIF492" s="1233"/>
      <c r="EIG492" s="1233"/>
      <c r="EIH492" s="1233"/>
      <c r="EII492" s="1234"/>
      <c r="EIJ492" s="1234"/>
      <c r="EIK492" s="1234"/>
      <c r="EIL492" s="1233"/>
      <c r="EIM492" s="1233"/>
      <c r="EIN492" s="1233"/>
      <c r="EIO492" s="1233"/>
      <c r="EIP492" s="1234"/>
      <c r="EIQ492" s="1234"/>
      <c r="EIR492" s="1234"/>
      <c r="EIS492" s="1233"/>
      <c r="EIT492" s="1233"/>
      <c r="EIU492" s="1233"/>
      <c r="EIV492" s="1233"/>
      <c r="EIW492" s="1234"/>
      <c r="EIX492" s="1234"/>
      <c r="EIY492" s="1234"/>
      <c r="EIZ492" s="1233"/>
      <c r="EJA492" s="1233"/>
      <c r="EJB492" s="1233"/>
      <c r="EJC492" s="1233"/>
      <c r="EJD492" s="1234"/>
      <c r="EJE492" s="1234"/>
      <c r="EJF492" s="1234"/>
      <c r="EJG492" s="1233"/>
      <c r="EJH492" s="1233"/>
      <c r="EJI492" s="1233"/>
      <c r="EJJ492" s="1233"/>
      <c r="EJK492" s="1234"/>
      <c r="EJL492" s="1234"/>
      <c r="EJM492" s="1234"/>
      <c r="EJN492" s="1233"/>
      <c r="EJO492" s="1233"/>
      <c r="EJP492" s="1233"/>
      <c r="EJQ492" s="1233"/>
      <c r="EJR492" s="1234"/>
      <c r="EJS492" s="1234"/>
      <c r="EJT492" s="1234"/>
      <c r="EJU492" s="1233"/>
      <c r="EJV492" s="1233"/>
      <c r="EJW492" s="1233"/>
      <c r="EJX492" s="1233"/>
      <c r="EJY492" s="1234"/>
      <c r="EJZ492" s="1234"/>
      <c r="EKA492" s="1234"/>
      <c r="EKB492" s="1233"/>
      <c r="EKC492" s="1233"/>
      <c r="EKD492" s="1233"/>
      <c r="EKE492" s="1233"/>
      <c r="EKF492" s="1234"/>
      <c r="EKG492" s="1234"/>
      <c r="EKH492" s="1234"/>
      <c r="EKI492" s="1233"/>
      <c r="EKJ492" s="1233"/>
      <c r="EKK492" s="1233"/>
      <c r="EKL492" s="1233"/>
      <c r="EKM492" s="1234"/>
      <c r="EKN492" s="1234"/>
      <c r="EKO492" s="1234"/>
      <c r="EKP492" s="1233"/>
      <c r="EKQ492" s="1233"/>
      <c r="EKR492" s="1233"/>
      <c r="EKS492" s="1233"/>
      <c r="EKT492" s="1234"/>
      <c r="EKU492" s="1234"/>
      <c r="EKV492" s="1234"/>
      <c r="EKW492" s="1233"/>
      <c r="EKX492" s="1233"/>
      <c r="EKY492" s="1233"/>
      <c r="EKZ492" s="1233"/>
      <c r="ELA492" s="1234"/>
      <c r="ELB492" s="1234"/>
      <c r="ELC492" s="1234"/>
      <c r="ELD492" s="1233"/>
      <c r="ELE492" s="1233"/>
      <c r="ELF492" s="1233"/>
      <c r="ELG492" s="1233"/>
      <c r="ELH492" s="1234"/>
      <c r="ELI492" s="1234"/>
      <c r="ELJ492" s="1234"/>
      <c r="ELK492" s="1233"/>
      <c r="ELL492" s="1233"/>
      <c r="ELM492" s="1233"/>
      <c r="ELN492" s="1233"/>
      <c r="ELO492" s="1234"/>
      <c r="ELP492" s="1234"/>
      <c r="ELQ492" s="1234"/>
      <c r="ELR492" s="1233"/>
      <c r="ELS492" s="1233"/>
      <c r="ELT492" s="1233"/>
      <c r="ELU492" s="1233"/>
      <c r="ELV492" s="1234"/>
      <c r="ELW492" s="1234"/>
      <c r="ELX492" s="1234"/>
      <c r="ELY492" s="1233"/>
      <c r="ELZ492" s="1233"/>
      <c r="EMA492" s="1233"/>
      <c r="EMB492" s="1233"/>
      <c r="EMC492" s="1234"/>
      <c r="EMD492" s="1234"/>
      <c r="EME492" s="1234"/>
      <c r="EMF492" s="1233"/>
      <c r="EMG492" s="1233"/>
      <c r="EMH492" s="1233"/>
      <c r="EMI492" s="1233"/>
      <c r="EMJ492" s="1234"/>
      <c r="EMK492" s="1234"/>
      <c r="EML492" s="1234"/>
      <c r="EMM492" s="1233"/>
      <c r="EMN492" s="1233"/>
      <c r="EMO492" s="1233"/>
      <c r="EMP492" s="1233"/>
      <c r="EMQ492" s="1234"/>
      <c r="EMR492" s="1234"/>
      <c r="EMS492" s="1234"/>
      <c r="EMT492" s="1233"/>
      <c r="EMU492" s="1233"/>
      <c r="EMV492" s="1233"/>
      <c r="EMW492" s="1233"/>
      <c r="EMX492" s="1234"/>
      <c r="EMY492" s="1234"/>
      <c r="EMZ492" s="1234"/>
      <c r="ENA492" s="1233"/>
      <c r="ENB492" s="1233"/>
      <c r="ENC492" s="1233"/>
      <c r="END492" s="1233"/>
      <c r="ENE492" s="1234"/>
      <c r="ENF492" s="1234"/>
      <c r="ENG492" s="1234"/>
      <c r="ENH492" s="1233"/>
      <c r="ENI492" s="1233"/>
      <c r="ENJ492" s="1233"/>
      <c r="ENK492" s="1233"/>
      <c r="ENL492" s="1234"/>
      <c r="ENM492" s="1234"/>
      <c r="ENN492" s="1234"/>
      <c r="ENO492" s="1233"/>
      <c r="ENP492" s="1233"/>
      <c r="ENQ492" s="1233"/>
      <c r="ENR492" s="1233"/>
      <c r="ENS492" s="1234"/>
      <c r="ENT492" s="1234"/>
      <c r="ENU492" s="1234"/>
      <c r="ENV492" s="1233"/>
      <c r="ENW492" s="1233"/>
      <c r="ENX492" s="1233"/>
      <c r="ENY492" s="1233"/>
      <c r="ENZ492" s="1234"/>
      <c r="EOA492" s="1234"/>
      <c r="EOB492" s="1234"/>
      <c r="EOC492" s="1233"/>
      <c r="EOD492" s="1233"/>
      <c r="EOE492" s="1233"/>
      <c r="EOF492" s="1233"/>
      <c r="EOG492" s="1234"/>
      <c r="EOH492" s="1234"/>
      <c r="EOI492" s="1234"/>
      <c r="EOJ492" s="1233"/>
      <c r="EOK492" s="1233"/>
      <c r="EOL492" s="1233"/>
      <c r="EOM492" s="1233"/>
      <c r="EON492" s="1234"/>
      <c r="EOO492" s="1234"/>
      <c r="EOP492" s="1234"/>
      <c r="EOQ492" s="1233"/>
      <c r="EOR492" s="1233"/>
      <c r="EOS492" s="1233"/>
      <c r="EOT492" s="1233"/>
      <c r="EOU492" s="1234"/>
      <c r="EOV492" s="1234"/>
      <c r="EOW492" s="1234"/>
      <c r="EOX492" s="1233"/>
      <c r="EOY492" s="1233"/>
      <c r="EOZ492" s="1233"/>
      <c r="EPA492" s="1233"/>
      <c r="EPB492" s="1234"/>
      <c r="EPC492" s="1234"/>
      <c r="EPD492" s="1234"/>
      <c r="EPE492" s="1233"/>
      <c r="EPF492" s="1233"/>
      <c r="EPG492" s="1233"/>
      <c r="EPH492" s="1233"/>
      <c r="EPI492" s="1234"/>
      <c r="EPJ492" s="1234"/>
      <c r="EPK492" s="1234"/>
      <c r="EPL492" s="1233"/>
      <c r="EPM492" s="1233"/>
      <c r="EPN492" s="1233"/>
      <c r="EPO492" s="1233"/>
      <c r="EPP492" s="1234"/>
      <c r="EPQ492" s="1234"/>
      <c r="EPR492" s="1234"/>
      <c r="EPS492" s="1233"/>
      <c r="EPT492" s="1233"/>
      <c r="EPU492" s="1233"/>
      <c r="EPV492" s="1233"/>
      <c r="EPW492" s="1234"/>
      <c r="EPX492" s="1234"/>
      <c r="EPY492" s="1234"/>
      <c r="EPZ492" s="1233"/>
      <c r="EQA492" s="1233"/>
      <c r="EQB492" s="1233"/>
      <c r="EQC492" s="1233"/>
      <c r="EQD492" s="1234"/>
      <c r="EQE492" s="1234"/>
      <c r="EQF492" s="1234"/>
      <c r="EQG492" s="1233"/>
      <c r="EQH492" s="1233"/>
      <c r="EQI492" s="1233"/>
      <c r="EQJ492" s="1233"/>
      <c r="EQK492" s="1234"/>
      <c r="EQL492" s="1234"/>
      <c r="EQM492" s="1234"/>
      <c r="EQN492" s="1233"/>
      <c r="EQO492" s="1233"/>
      <c r="EQP492" s="1233"/>
      <c r="EQQ492" s="1233"/>
      <c r="EQR492" s="1234"/>
      <c r="EQS492" s="1234"/>
      <c r="EQT492" s="1234"/>
      <c r="EQU492" s="1233"/>
      <c r="EQV492" s="1233"/>
      <c r="EQW492" s="1233"/>
      <c r="EQX492" s="1233"/>
      <c r="EQY492" s="1234"/>
      <c r="EQZ492" s="1234"/>
      <c r="ERA492" s="1234"/>
      <c r="ERB492" s="1233"/>
      <c r="ERC492" s="1233"/>
      <c r="ERD492" s="1233"/>
      <c r="ERE492" s="1233"/>
      <c r="ERF492" s="1234"/>
      <c r="ERG492" s="1234"/>
      <c r="ERH492" s="1234"/>
      <c r="ERI492" s="1233"/>
      <c r="ERJ492" s="1233"/>
      <c r="ERK492" s="1233"/>
      <c r="ERL492" s="1233"/>
      <c r="ERM492" s="1234"/>
      <c r="ERN492" s="1234"/>
      <c r="ERO492" s="1234"/>
      <c r="ERP492" s="1233"/>
      <c r="ERQ492" s="1233"/>
      <c r="ERR492" s="1233"/>
      <c r="ERS492" s="1233"/>
      <c r="ERT492" s="1234"/>
      <c r="ERU492" s="1234"/>
      <c r="ERV492" s="1234"/>
      <c r="ERW492" s="1233"/>
      <c r="ERX492" s="1233"/>
      <c r="ERY492" s="1233"/>
      <c r="ERZ492" s="1233"/>
      <c r="ESA492" s="1234"/>
      <c r="ESB492" s="1234"/>
      <c r="ESC492" s="1234"/>
      <c r="ESD492" s="1233"/>
      <c r="ESE492" s="1233"/>
      <c r="ESF492" s="1233"/>
      <c r="ESG492" s="1233"/>
      <c r="ESH492" s="1234"/>
      <c r="ESI492" s="1234"/>
      <c r="ESJ492" s="1234"/>
      <c r="ESK492" s="1233"/>
      <c r="ESL492" s="1233"/>
      <c r="ESM492" s="1233"/>
      <c r="ESN492" s="1233"/>
      <c r="ESO492" s="1234"/>
      <c r="ESP492" s="1234"/>
      <c r="ESQ492" s="1234"/>
      <c r="ESR492" s="1233"/>
      <c r="ESS492" s="1233"/>
      <c r="EST492" s="1233"/>
      <c r="ESU492" s="1233"/>
      <c r="ESV492" s="1234"/>
      <c r="ESW492" s="1234"/>
      <c r="ESX492" s="1234"/>
      <c r="ESY492" s="1233"/>
      <c r="ESZ492" s="1233"/>
      <c r="ETA492" s="1233"/>
      <c r="ETB492" s="1233"/>
      <c r="ETC492" s="1234"/>
      <c r="ETD492" s="1234"/>
      <c r="ETE492" s="1234"/>
      <c r="ETF492" s="1233"/>
      <c r="ETG492" s="1233"/>
      <c r="ETH492" s="1233"/>
      <c r="ETI492" s="1233"/>
      <c r="ETJ492" s="1234"/>
      <c r="ETK492" s="1234"/>
      <c r="ETL492" s="1234"/>
      <c r="ETM492" s="1233"/>
      <c r="ETN492" s="1233"/>
      <c r="ETO492" s="1233"/>
      <c r="ETP492" s="1233"/>
      <c r="ETQ492" s="1234"/>
      <c r="ETR492" s="1234"/>
      <c r="ETS492" s="1234"/>
      <c r="ETT492" s="1233"/>
      <c r="ETU492" s="1233"/>
      <c r="ETV492" s="1233"/>
      <c r="ETW492" s="1233"/>
      <c r="ETX492" s="1234"/>
      <c r="ETY492" s="1234"/>
      <c r="ETZ492" s="1234"/>
      <c r="EUA492" s="1233"/>
      <c r="EUB492" s="1233"/>
      <c r="EUC492" s="1233"/>
      <c r="EUD492" s="1233"/>
      <c r="EUE492" s="1234"/>
      <c r="EUF492" s="1234"/>
      <c r="EUG492" s="1234"/>
      <c r="EUH492" s="1233"/>
      <c r="EUI492" s="1233"/>
      <c r="EUJ492" s="1233"/>
      <c r="EUK492" s="1233"/>
      <c r="EUL492" s="1234"/>
      <c r="EUM492" s="1234"/>
      <c r="EUN492" s="1234"/>
      <c r="EUO492" s="1233"/>
      <c r="EUP492" s="1233"/>
      <c r="EUQ492" s="1233"/>
      <c r="EUR492" s="1233"/>
      <c r="EUS492" s="1234"/>
      <c r="EUT492" s="1234"/>
      <c r="EUU492" s="1234"/>
      <c r="EUV492" s="1233"/>
      <c r="EUW492" s="1233"/>
      <c r="EUX492" s="1233"/>
      <c r="EUY492" s="1233"/>
      <c r="EUZ492" s="1234"/>
      <c r="EVA492" s="1234"/>
      <c r="EVB492" s="1234"/>
      <c r="EVC492" s="1233"/>
      <c r="EVD492" s="1233"/>
      <c r="EVE492" s="1233"/>
      <c r="EVF492" s="1233"/>
      <c r="EVG492" s="1234"/>
      <c r="EVH492" s="1234"/>
      <c r="EVI492" s="1234"/>
      <c r="EVJ492" s="1233"/>
      <c r="EVK492" s="1233"/>
      <c r="EVL492" s="1233"/>
      <c r="EVM492" s="1233"/>
      <c r="EVN492" s="1234"/>
      <c r="EVO492" s="1234"/>
      <c r="EVP492" s="1234"/>
      <c r="EVQ492" s="1233"/>
      <c r="EVR492" s="1233"/>
      <c r="EVS492" s="1233"/>
      <c r="EVT492" s="1233"/>
      <c r="EVU492" s="1234"/>
      <c r="EVV492" s="1234"/>
      <c r="EVW492" s="1234"/>
      <c r="EVX492" s="1233"/>
      <c r="EVY492" s="1233"/>
      <c r="EVZ492" s="1233"/>
      <c r="EWA492" s="1233"/>
      <c r="EWB492" s="1234"/>
      <c r="EWC492" s="1234"/>
      <c r="EWD492" s="1234"/>
      <c r="EWE492" s="1233"/>
      <c r="EWF492" s="1233"/>
      <c r="EWG492" s="1233"/>
      <c r="EWH492" s="1233"/>
      <c r="EWI492" s="1234"/>
      <c r="EWJ492" s="1234"/>
      <c r="EWK492" s="1234"/>
      <c r="EWL492" s="1233"/>
      <c r="EWM492" s="1233"/>
      <c r="EWN492" s="1233"/>
      <c r="EWO492" s="1233"/>
      <c r="EWP492" s="1234"/>
      <c r="EWQ492" s="1234"/>
      <c r="EWR492" s="1234"/>
      <c r="EWS492" s="1233"/>
      <c r="EWT492" s="1233"/>
      <c r="EWU492" s="1233"/>
      <c r="EWV492" s="1233"/>
      <c r="EWW492" s="1234"/>
      <c r="EWX492" s="1234"/>
      <c r="EWY492" s="1234"/>
      <c r="EWZ492" s="1233"/>
      <c r="EXA492" s="1233"/>
      <c r="EXB492" s="1233"/>
      <c r="EXC492" s="1233"/>
      <c r="EXD492" s="1234"/>
      <c r="EXE492" s="1234"/>
      <c r="EXF492" s="1234"/>
      <c r="EXG492" s="1233"/>
      <c r="EXH492" s="1233"/>
      <c r="EXI492" s="1233"/>
      <c r="EXJ492" s="1233"/>
      <c r="EXK492" s="1234"/>
      <c r="EXL492" s="1234"/>
      <c r="EXM492" s="1234"/>
      <c r="EXN492" s="1233"/>
      <c r="EXO492" s="1233"/>
      <c r="EXP492" s="1233"/>
      <c r="EXQ492" s="1233"/>
      <c r="EXR492" s="1234"/>
      <c r="EXS492" s="1234"/>
      <c r="EXT492" s="1234"/>
      <c r="EXU492" s="1233"/>
      <c r="EXV492" s="1233"/>
      <c r="EXW492" s="1233"/>
      <c r="EXX492" s="1233"/>
      <c r="EXY492" s="1234"/>
      <c r="EXZ492" s="1234"/>
      <c r="EYA492" s="1234"/>
      <c r="EYB492" s="1233"/>
      <c r="EYC492" s="1233"/>
      <c r="EYD492" s="1233"/>
      <c r="EYE492" s="1233"/>
      <c r="EYF492" s="1234"/>
      <c r="EYG492" s="1234"/>
      <c r="EYH492" s="1234"/>
      <c r="EYI492" s="1233"/>
      <c r="EYJ492" s="1233"/>
      <c r="EYK492" s="1233"/>
      <c r="EYL492" s="1233"/>
      <c r="EYM492" s="1234"/>
      <c r="EYN492" s="1234"/>
      <c r="EYO492" s="1234"/>
      <c r="EYP492" s="1233"/>
      <c r="EYQ492" s="1233"/>
      <c r="EYR492" s="1233"/>
      <c r="EYS492" s="1233"/>
      <c r="EYT492" s="1234"/>
      <c r="EYU492" s="1234"/>
      <c r="EYV492" s="1234"/>
      <c r="EYW492" s="1233"/>
      <c r="EYX492" s="1233"/>
      <c r="EYY492" s="1233"/>
      <c r="EYZ492" s="1233"/>
      <c r="EZA492" s="1234"/>
      <c r="EZB492" s="1234"/>
      <c r="EZC492" s="1234"/>
      <c r="EZD492" s="1233"/>
      <c r="EZE492" s="1233"/>
      <c r="EZF492" s="1233"/>
      <c r="EZG492" s="1233"/>
      <c r="EZH492" s="1234"/>
      <c r="EZI492" s="1234"/>
      <c r="EZJ492" s="1234"/>
      <c r="EZK492" s="1233"/>
      <c r="EZL492" s="1233"/>
      <c r="EZM492" s="1233"/>
      <c r="EZN492" s="1233"/>
      <c r="EZO492" s="1234"/>
      <c r="EZP492" s="1234"/>
      <c r="EZQ492" s="1234"/>
      <c r="EZR492" s="1233"/>
      <c r="EZS492" s="1233"/>
      <c r="EZT492" s="1233"/>
      <c r="EZU492" s="1233"/>
      <c r="EZV492" s="1234"/>
      <c r="EZW492" s="1234"/>
      <c r="EZX492" s="1234"/>
      <c r="EZY492" s="1233"/>
      <c r="EZZ492" s="1233"/>
      <c r="FAA492" s="1233"/>
      <c r="FAB492" s="1233"/>
      <c r="FAC492" s="1234"/>
      <c r="FAD492" s="1234"/>
      <c r="FAE492" s="1234"/>
      <c r="FAF492" s="1233"/>
      <c r="FAG492" s="1233"/>
      <c r="FAH492" s="1233"/>
      <c r="FAI492" s="1233"/>
      <c r="FAJ492" s="1234"/>
      <c r="FAK492" s="1234"/>
      <c r="FAL492" s="1234"/>
      <c r="FAM492" s="1233"/>
      <c r="FAN492" s="1233"/>
      <c r="FAO492" s="1233"/>
      <c r="FAP492" s="1233"/>
      <c r="FAQ492" s="1234"/>
      <c r="FAR492" s="1234"/>
      <c r="FAS492" s="1234"/>
      <c r="FAT492" s="1233"/>
      <c r="FAU492" s="1233"/>
      <c r="FAV492" s="1233"/>
      <c r="FAW492" s="1233"/>
      <c r="FAX492" s="1234"/>
      <c r="FAY492" s="1234"/>
      <c r="FAZ492" s="1234"/>
      <c r="FBA492" s="1233"/>
      <c r="FBB492" s="1233"/>
      <c r="FBC492" s="1233"/>
      <c r="FBD492" s="1233"/>
      <c r="FBE492" s="1234"/>
      <c r="FBF492" s="1234"/>
      <c r="FBG492" s="1234"/>
      <c r="FBH492" s="1233"/>
      <c r="FBI492" s="1233"/>
      <c r="FBJ492" s="1233"/>
      <c r="FBK492" s="1233"/>
      <c r="FBL492" s="1234"/>
      <c r="FBM492" s="1234"/>
      <c r="FBN492" s="1234"/>
      <c r="FBO492" s="1233"/>
      <c r="FBP492" s="1233"/>
      <c r="FBQ492" s="1233"/>
      <c r="FBR492" s="1233"/>
      <c r="FBS492" s="1234"/>
      <c r="FBT492" s="1234"/>
      <c r="FBU492" s="1234"/>
      <c r="FBV492" s="1233"/>
      <c r="FBW492" s="1233"/>
      <c r="FBX492" s="1233"/>
      <c r="FBY492" s="1233"/>
      <c r="FBZ492" s="1234"/>
      <c r="FCA492" s="1234"/>
      <c r="FCB492" s="1234"/>
      <c r="FCC492" s="1233"/>
      <c r="FCD492" s="1233"/>
      <c r="FCE492" s="1233"/>
      <c r="FCF492" s="1233"/>
      <c r="FCG492" s="1234"/>
      <c r="FCH492" s="1234"/>
      <c r="FCI492" s="1234"/>
      <c r="FCJ492" s="1233"/>
      <c r="FCK492" s="1233"/>
      <c r="FCL492" s="1233"/>
      <c r="FCM492" s="1233"/>
      <c r="FCN492" s="1234"/>
      <c r="FCO492" s="1234"/>
      <c r="FCP492" s="1234"/>
      <c r="FCQ492" s="1233"/>
      <c r="FCR492" s="1233"/>
      <c r="FCS492" s="1233"/>
      <c r="FCT492" s="1233"/>
      <c r="FCU492" s="1234"/>
      <c r="FCV492" s="1234"/>
      <c r="FCW492" s="1234"/>
      <c r="FCX492" s="1233"/>
      <c r="FCY492" s="1233"/>
      <c r="FCZ492" s="1233"/>
      <c r="FDA492" s="1233"/>
      <c r="FDB492" s="1234"/>
      <c r="FDC492" s="1234"/>
      <c r="FDD492" s="1234"/>
      <c r="FDE492" s="1233"/>
      <c r="FDF492" s="1233"/>
      <c r="FDG492" s="1233"/>
      <c r="FDH492" s="1233"/>
      <c r="FDI492" s="1234"/>
      <c r="FDJ492" s="1234"/>
      <c r="FDK492" s="1234"/>
      <c r="FDL492" s="1233"/>
      <c r="FDM492" s="1233"/>
      <c r="FDN492" s="1233"/>
      <c r="FDO492" s="1233"/>
      <c r="FDP492" s="1234"/>
      <c r="FDQ492" s="1234"/>
      <c r="FDR492" s="1234"/>
      <c r="FDS492" s="1233"/>
      <c r="FDT492" s="1233"/>
      <c r="FDU492" s="1233"/>
      <c r="FDV492" s="1233"/>
      <c r="FDW492" s="1234"/>
      <c r="FDX492" s="1234"/>
      <c r="FDY492" s="1234"/>
      <c r="FDZ492" s="1233"/>
      <c r="FEA492" s="1233"/>
      <c r="FEB492" s="1233"/>
      <c r="FEC492" s="1233"/>
      <c r="FED492" s="1234"/>
      <c r="FEE492" s="1234"/>
      <c r="FEF492" s="1234"/>
      <c r="FEG492" s="1233"/>
      <c r="FEH492" s="1233"/>
      <c r="FEI492" s="1233"/>
      <c r="FEJ492" s="1233"/>
      <c r="FEK492" s="1234"/>
      <c r="FEL492" s="1234"/>
      <c r="FEM492" s="1234"/>
      <c r="FEN492" s="1233"/>
      <c r="FEO492" s="1233"/>
      <c r="FEP492" s="1233"/>
      <c r="FEQ492" s="1233"/>
      <c r="FER492" s="1234"/>
      <c r="FES492" s="1234"/>
      <c r="FET492" s="1234"/>
      <c r="FEU492" s="1233"/>
      <c r="FEV492" s="1233"/>
      <c r="FEW492" s="1233"/>
      <c r="FEX492" s="1233"/>
      <c r="FEY492" s="1234"/>
      <c r="FEZ492" s="1234"/>
      <c r="FFA492" s="1234"/>
      <c r="FFB492" s="1233"/>
      <c r="FFC492" s="1233"/>
      <c r="FFD492" s="1233"/>
      <c r="FFE492" s="1233"/>
      <c r="FFF492" s="1234"/>
      <c r="FFG492" s="1234"/>
      <c r="FFH492" s="1234"/>
      <c r="FFI492" s="1233"/>
      <c r="FFJ492" s="1233"/>
      <c r="FFK492" s="1233"/>
      <c r="FFL492" s="1233"/>
      <c r="FFM492" s="1234"/>
      <c r="FFN492" s="1234"/>
      <c r="FFO492" s="1234"/>
      <c r="FFP492" s="1233"/>
      <c r="FFQ492" s="1233"/>
      <c r="FFR492" s="1233"/>
      <c r="FFS492" s="1233"/>
      <c r="FFT492" s="1234"/>
      <c r="FFU492" s="1234"/>
      <c r="FFV492" s="1234"/>
      <c r="FFW492" s="1233"/>
      <c r="FFX492" s="1233"/>
      <c r="FFY492" s="1233"/>
      <c r="FFZ492" s="1233"/>
      <c r="FGA492" s="1234"/>
      <c r="FGB492" s="1234"/>
      <c r="FGC492" s="1234"/>
      <c r="FGD492" s="1233"/>
      <c r="FGE492" s="1233"/>
      <c r="FGF492" s="1233"/>
      <c r="FGG492" s="1233"/>
      <c r="FGH492" s="1234"/>
      <c r="FGI492" s="1234"/>
      <c r="FGJ492" s="1234"/>
      <c r="FGK492" s="1233"/>
      <c r="FGL492" s="1233"/>
      <c r="FGM492" s="1233"/>
      <c r="FGN492" s="1233"/>
      <c r="FGO492" s="1234"/>
      <c r="FGP492" s="1234"/>
      <c r="FGQ492" s="1234"/>
      <c r="FGR492" s="1233"/>
      <c r="FGS492" s="1233"/>
      <c r="FGT492" s="1233"/>
      <c r="FGU492" s="1233"/>
      <c r="FGV492" s="1234"/>
      <c r="FGW492" s="1234"/>
      <c r="FGX492" s="1234"/>
      <c r="FGY492" s="1233"/>
      <c r="FGZ492" s="1233"/>
      <c r="FHA492" s="1233"/>
      <c r="FHB492" s="1233"/>
      <c r="FHC492" s="1234"/>
      <c r="FHD492" s="1234"/>
      <c r="FHE492" s="1234"/>
      <c r="FHF492" s="1233"/>
      <c r="FHG492" s="1233"/>
      <c r="FHH492" s="1233"/>
      <c r="FHI492" s="1233"/>
      <c r="FHJ492" s="1234"/>
      <c r="FHK492" s="1234"/>
      <c r="FHL492" s="1234"/>
      <c r="FHM492" s="1233"/>
      <c r="FHN492" s="1233"/>
      <c r="FHO492" s="1233"/>
      <c r="FHP492" s="1233"/>
      <c r="FHQ492" s="1234"/>
      <c r="FHR492" s="1234"/>
      <c r="FHS492" s="1234"/>
      <c r="FHT492" s="1233"/>
      <c r="FHU492" s="1233"/>
      <c r="FHV492" s="1233"/>
      <c r="FHW492" s="1233"/>
      <c r="FHX492" s="1234"/>
      <c r="FHY492" s="1234"/>
      <c r="FHZ492" s="1234"/>
      <c r="FIA492" s="1233"/>
      <c r="FIB492" s="1233"/>
      <c r="FIC492" s="1233"/>
      <c r="FID492" s="1233"/>
      <c r="FIE492" s="1234"/>
      <c r="FIF492" s="1234"/>
      <c r="FIG492" s="1234"/>
      <c r="FIH492" s="1233"/>
      <c r="FII492" s="1233"/>
      <c r="FIJ492" s="1233"/>
      <c r="FIK492" s="1233"/>
      <c r="FIL492" s="1234"/>
      <c r="FIM492" s="1234"/>
      <c r="FIN492" s="1234"/>
      <c r="FIO492" s="1233"/>
      <c r="FIP492" s="1233"/>
      <c r="FIQ492" s="1233"/>
      <c r="FIR492" s="1233"/>
      <c r="FIS492" s="1234"/>
      <c r="FIT492" s="1234"/>
      <c r="FIU492" s="1234"/>
      <c r="FIV492" s="1233"/>
      <c r="FIW492" s="1233"/>
      <c r="FIX492" s="1233"/>
      <c r="FIY492" s="1233"/>
      <c r="FIZ492" s="1234"/>
      <c r="FJA492" s="1234"/>
      <c r="FJB492" s="1234"/>
      <c r="FJC492" s="1233"/>
      <c r="FJD492" s="1233"/>
      <c r="FJE492" s="1233"/>
      <c r="FJF492" s="1233"/>
      <c r="FJG492" s="1234"/>
      <c r="FJH492" s="1234"/>
      <c r="FJI492" s="1234"/>
      <c r="FJJ492" s="1233"/>
      <c r="FJK492" s="1233"/>
      <c r="FJL492" s="1233"/>
      <c r="FJM492" s="1233"/>
      <c r="FJN492" s="1234"/>
      <c r="FJO492" s="1234"/>
      <c r="FJP492" s="1234"/>
      <c r="FJQ492" s="1233"/>
      <c r="FJR492" s="1233"/>
      <c r="FJS492" s="1233"/>
      <c r="FJT492" s="1233"/>
      <c r="FJU492" s="1234"/>
      <c r="FJV492" s="1234"/>
      <c r="FJW492" s="1234"/>
      <c r="FJX492" s="1233"/>
      <c r="FJY492" s="1233"/>
      <c r="FJZ492" s="1233"/>
      <c r="FKA492" s="1233"/>
      <c r="FKB492" s="1234"/>
      <c r="FKC492" s="1234"/>
      <c r="FKD492" s="1234"/>
      <c r="FKE492" s="1233"/>
      <c r="FKF492" s="1233"/>
      <c r="FKG492" s="1233"/>
      <c r="FKH492" s="1233"/>
      <c r="FKI492" s="1234"/>
      <c r="FKJ492" s="1234"/>
      <c r="FKK492" s="1234"/>
      <c r="FKL492" s="1233"/>
      <c r="FKM492" s="1233"/>
      <c r="FKN492" s="1233"/>
      <c r="FKO492" s="1233"/>
      <c r="FKP492" s="1234"/>
      <c r="FKQ492" s="1234"/>
      <c r="FKR492" s="1234"/>
      <c r="FKS492" s="1233"/>
      <c r="FKT492" s="1233"/>
      <c r="FKU492" s="1233"/>
      <c r="FKV492" s="1233"/>
      <c r="FKW492" s="1234"/>
      <c r="FKX492" s="1234"/>
      <c r="FKY492" s="1234"/>
      <c r="FKZ492" s="1233"/>
      <c r="FLA492" s="1233"/>
      <c r="FLB492" s="1233"/>
      <c r="FLC492" s="1233"/>
      <c r="FLD492" s="1234"/>
      <c r="FLE492" s="1234"/>
      <c r="FLF492" s="1234"/>
      <c r="FLG492" s="1233"/>
      <c r="FLH492" s="1233"/>
      <c r="FLI492" s="1233"/>
      <c r="FLJ492" s="1233"/>
      <c r="FLK492" s="1234"/>
      <c r="FLL492" s="1234"/>
      <c r="FLM492" s="1234"/>
      <c r="FLN492" s="1233"/>
      <c r="FLO492" s="1233"/>
      <c r="FLP492" s="1233"/>
      <c r="FLQ492" s="1233"/>
      <c r="FLR492" s="1234"/>
      <c r="FLS492" s="1234"/>
      <c r="FLT492" s="1234"/>
      <c r="FLU492" s="1233"/>
      <c r="FLV492" s="1233"/>
      <c r="FLW492" s="1233"/>
      <c r="FLX492" s="1233"/>
      <c r="FLY492" s="1234"/>
      <c r="FLZ492" s="1234"/>
      <c r="FMA492" s="1234"/>
      <c r="FMB492" s="1233"/>
      <c r="FMC492" s="1233"/>
      <c r="FMD492" s="1233"/>
      <c r="FME492" s="1233"/>
      <c r="FMF492" s="1234"/>
      <c r="FMG492" s="1234"/>
      <c r="FMH492" s="1234"/>
      <c r="FMI492" s="1233"/>
      <c r="FMJ492" s="1233"/>
      <c r="FMK492" s="1233"/>
      <c r="FML492" s="1233"/>
      <c r="FMM492" s="1234"/>
      <c r="FMN492" s="1234"/>
      <c r="FMO492" s="1234"/>
      <c r="FMP492" s="1233"/>
      <c r="FMQ492" s="1233"/>
      <c r="FMR492" s="1233"/>
      <c r="FMS492" s="1233"/>
      <c r="FMT492" s="1234"/>
      <c r="FMU492" s="1234"/>
      <c r="FMV492" s="1234"/>
      <c r="FMW492" s="1233"/>
      <c r="FMX492" s="1233"/>
      <c r="FMY492" s="1233"/>
      <c r="FMZ492" s="1233"/>
      <c r="FNA492" s="1234"/>
      <c r="FNB492" s="1234"/>
      <c r="FNC492" s="1234"/>
      <c r="FND492" s="1233"/>
      <c r="FNE492" s="1233"/>
      <c r="FNF492" s="1233"/>
      <c r="FNG492" s="1233"/>
      <c r="FNH492" s="1234"/>
      <c r="FNI492" s="1234"/>
      <c r="FNJ492" s="1234"/>
      <c r="FNK492" s="1233"/>
      <c r="FNL492" s="1233"/>
      <c r="FNM492" s="1233"/>
      <c r="FNN492" s="1233"/>
      <c r="FNO492" s="1234"/>
      <c r="FNP492" s="1234"/>
      <c r="FNQ492" s="1234"/>
      <c r="FNR492" s="1233"/>
      <c r="FNS492" s="1233"/>
      <c r="FNT492" s="1233"/>
      <c r="FNU492" s="1233"/>
      <c r="FNV492" s="1234"/>
      <c r="FNW492" s="1234"/>
      <c r="FNX492" s="1234"/>
      <c r="FNY492" s="1233"/>
      <c r="FNZ492" s="1233"/>
      <c r="FOA492" s="1233"/>
      <c r="FOB492" s="1233"/>
      <c r="FOC492" s="1234"/>
      <c r="FOD492" s="1234"/>
      <c r="FOE492" s="1234"/>
      <c r="FOF492" s="1233"/>
      <c r="FOG492" s="1233"/>
      <c r="FOH492" s="1233"/>
      <c r="FOI492" s="1233"/>
      <c r="FOJ492" s="1234"/>
      <c r="FOK492" s="1234"/>
      <c r="FOL492" s="1234"/>
      <c r="FOM492" s="1233"/>
      <c r="FON492" s="1233"/>
      <c r="FOO492" s="1233"/>
      <c r="FOP492" s="1233"/>
      <c r="FOQ492" s="1234"/>
      <c r="FOR492" s="1234"/>
      <c r="FOS492" s="1234"/>
      <c r="FOT492" s="1233"/>
      <c r="FOU492" s="1233"/>
      <c r="FOV492" s="1233"/>
      <c r="FOW492" s="1233"/>
      <c r="FOX492" s="1234"/>
      <c r="FOY492" s="1234"/>
      <c r="FOZ492" s="1234"/>
      <c r="FPA492" s="1233"/>
      <c r="FPB492" s="1233"/>
      <c r="FPC492" s="1233"/>
      <c r="FPD492" s="1233"/>
      <c r="FPE492" s="1234"/>
      <c r="FPF492" s="1234"/>
      <c r="FPG492" s="1234"/>
      <c r="FPH492" s="1233"/>
      <c r="FPI492" s="1233"/>
      <c r="FPJ492" s="1233"/>
      <c r="FPK492" s="1233"/>
      <c r="FPL492" s="1234"/>
      <c r="FPM492" s="1234"/>
      <c r="FPN492" s="1234"/>
      <c r="FPO492" s="1233"/>
      <c r="FPP492" s="1233"/>
      <c r="FPQ492" s="1233"/>
      <c r="FPR492" s="1233"/>
      <c r="FPS492" s="1234"/>
      <c r="FPT492" s="1234"/>
      <c r="FPU492" s="1234"/>
      <c r="FPV492" s="1233"/>
      <c r="FPW492" s="1233"/>
      <c r="FPX492" s="1233"/>
      <c r="FPY492" s="1233"/>
      <c r="FPZ492" s="1234"/>
      <c r="FQA492" s="1234"/>
      <c r="FQB492" s="1234"/>
      <c r="FQC492" s="1233"/>
      <c r="FQD492" s="1233"/>
      <c r="FQE492" s="1233"/>
      <c r="FQF492" s="1233"/>
      <c r="FQG492" s="1234"/>
      <c r="FQH492" s="1234"/>
      <c r="FQI492" s="1234"/>
      <c r="FQJ492" s="1233"/>
      <c r="FQK492" s="1233"/>
      <c r="FQL492" s="1233"/>
      <c r="FQM492" s="1233"/>
      <c r="FQN492" s="1234"/>
      <c r="FQO492" s="1234"/>
      <c r="FQP492" s="1234"/>
      <c r="FQQ492" s="1233"/>
      <c r="FQR492" s="1233"/>
      <c r="FQS492" s="1233"/>
      <c r="FQT492" s="1233"/>
      <c r="FQU492" s="1234"/>
      <c r="FQV492" s="1234"/>
      <c r="FQW492" s="1234"/>
      <c r="FQX492" s="1233"/>
      <c r="FQY492" s="1233"/>
      <c r="FQZ492" s="1233"/>
      <c r="FRA492" s="1233"/>
      <c r="FRB492" s="1234"/>
      <c r="FRC492" s="1234"/>
      <c r="FRD492" s="1234"/>
      <c r="FRE492" s="1233"/>
      <c r="FRF492" s="1233"/>
      <c r="FRG492" s="1233"/>
      <c r="FRH492" s="1233"/>
      <c r="FRI492" s="1234"/>
      <c r="FRJ492" s="1234"/>
      <c r="FRK492" s="1234"/>
      <c r="FRL492" s="1233"/>
      <c r="FRM492" s="1233"/>
      <c r="FRN492" s="1233"/>
      <c r="FRO492" s="1233"/>
      <c r="FRP492" s="1234"/>
      <c r="FRQ492" s="1234"/>
      <c r="FRR492" s="1234"/>
      <c r="FRS492" s="1233"/>
      <c r="FRT492" s="1233"/>
      <c r="FRU492" s="1233"/>
      <c r="FRV492" s="1233"/>
      <c r="FRW492" s="1234"/>
      <c r="FRX492" s="1234"/>
      <c r="FRY492" s="1234"/>
      <c r="FRZ492" s="1233"/>
      <c r="FSA492" s="1233"/>
      <c r="FSB492" s="1233"/>
      <c r="FSC492" s="1233"/>
      <c r="FSD492" s="1234"/>
      <c r="FSE492" s="1234"/>
      <c r="FSF492" s="1234"/>
      <c r="FSG492" s="1233"/>
      <c r="FSH492" s="1233"/>
      <c r="FSI492" s="1233"/>
      <c r="FSJ492" s="1233"/>
      <c r="FSK492" s="1234"/>
      <c r="FSL492" s="1234"/>
      <c r="FSM492" s="1234"/>
      <c r="FSN492" s="1233"/>
      <c r="FSO492" s="1233"/>
      <c r="FSP492" s="1233"/>
      <c r="FSQ492" s="1233"/>
      <c r="FSR492" s="1234"/>
      <c r="FSS492" s="1234"/>
      <c r="FST492" s="1234"/>
      <c r="FSU492" s="1233"/>
      <c r="FSV492" s="1233"/>
      <c r="FSW492" s="1233"/>
      <c r="FSX492" s="1233"/>
      <c r="FSY492" s="1234"/>
      <c r="FSZ492" s="1234"/>
      <c r="FTA492" s="1234"/>
      <c r="FTB492" s="1233"/>
      <c r="FTC492" s="1233"/>
      <c r="FTD492" s="1233"/>
      <c r="FTE492" s="1233"/>
      <c r="FTF492" s="1234"/>
      <c r="FTG492" s="1234"/>
      <c r="FTH492" s="1234"/>
      <c r="FTI492" s="1233"/>
      <c r="FTJ492" s="1233"/>
      <c r="FTK492" s="1233"/>
      <c r="FTL492" s="1233"/>
      <c r="FTM492" s="1234"/>
      <c r="FTN492" s="1234"/>
      <c r="FTO492" s="1234"/>
      <c r="FTP492" s="1233"/>
      <c r="FTQ492" s="1233"/>
      <c r="FTR492" s="1233"/>
      <c r="FTS492" s="1233"/>
      <c r="FTT492" s="1234"/>
      <c r="FTU492" s="1234"/>
      <c r="FTV492" s="1234"/>
      <c r="FTW492" s="1233"/>
      <c r="FTX492" s="1233"/>
      <c r="FTY492" s="1233"/>
      <c r="FTZ492" s="1233"/>
      <c r="FUA492" s="1234"/>
      <c r="FUB492" s="1234"/>
      <c r="FUC492" s="1234"/>
      <c r="FUD492" s="1233"/>
      <c r="FUE492" s="1233"/>
      <c r="FUF492" s="1233"/>
      <c r="FUG492" s="1233"/>
      <c r="FUH492" s="1234"/>
      <c r="FUI492" s="1234"/>
      <c r="FUJ492" s="1234"/>
      <c r="FUK492" s="1233"/>
      <c r="FUL492" s="1233"/>
      <c r="FUM492" s="1233"/>
      <c r="FUN492" s="1233"/>
      <c r="FUO492" s="1234"/>
      <c r="FUP492" s="1234"/>
      <c r="FUQ492" s="1234"/>
      <c r="FUR492" s="1233"/>
      <c r="FUS492" s="1233"/>
      <c r="FUT492" s="1233"/>
      <c r="FUU492" s="1233"/>
      <c r="FUV492" s="1234"/>
      <c r="FUW492" s="1234"/>
      <c r="FUX492" s="1234"/>
      <c r="FUY492" s="1233"/>
      <c r="FUZ492" s="1233"/>
      <c r="FVA492" s="1233"/>
      <c r="FVB492" s="1233"/>
      <c r="FVC492" s="1234"/>
      <c r="FVD492" s="1234"/>
      <c r="FVE492" s="1234"/>
      <c r="FVF492" s="1233"/>
      <c r="FVG492" s="1233"/>
      <c r="FVH492" s="1233"/>
      <c r="FVI492" s="1233"/>
      <c r="FVJ492" s="1234"/>
      <c r="FVK492" s="1234"/>
      <c r="FVL492" s="1234"/>
      <c r="FVM492" s="1233"/>
      <c r="FVN492" s="1233"/>
      <c r="FVO492" s="1233"/>
      <c r="FVP492" s="1233"/>
      <c r="FVQ492" s="1234"/>
      <c r="FVR492" s="1234"/>
      <c r="FVS492" s="1234"/>
      <c r="FVT492" s="1233"/>
      <c r="FVU492" s="1233"/>
      <c r="FVV492" s="1233"/>
      <c r="FVW492" s="1233"/>
      <c r="FVX492" s="1234"/>
      <c r="FVY492" s="1234"/>
      <c r="FVZ492" s="1234"/>
      <c r="FWA492" s="1233"/>
      <c r="FWB492" s="1233"/>
      <c r="FWC492" s="1233"/>
      <c r="FWD492" s="1233"/>
      <c r="FWE492" s="1234"/>
      <c r="FWF492" s="1234"/>
      <c r="FWG492" s="1234"/>
      <c r="FWH492" s="1233"/>
      <c r="FWI492" s="1233"/>
      <c r="FWJ492" s="1233"/>
      <c r="FWK492" s="1233"/>
      <c r="FWL492" s="1234"/>
      <c r="FWM492" s="1234"/>
      <c r="FWN492" s="1234"/>
      <c r="FWO492" s="1233"/>
      <c r="FWP492" s="1233"/>
      <c r="FWQ492" s="1233"/>
      <c r="FWR492" s="1233"/>
      <c r="FWS492" s="1234"/>
      <c r="FWT492" s="1234"/>
      <c r="FWU492" s="1234"/>
      <c r="FWV492" s="1233"/>
      <c r="FWW492" s="1233"/>
      <c r="FWX492" s="1233"/>
      <c r="FWY492" s="1233"/>
      <c r="FWZ492" s="1234"/>
      <c r="FXA492" s="1234"/>
      <c r="FXB492" s="1234"/>
      <c r="FXC492" s="1233"/>
      <c r="FXD492" s="1233"/>
      <c r="FXE492" s="1233"/>
      <c r="FXF492" s="1233"/>
      <c r="FXG492" s="1234"/>
      <c r="FXH492" s="1234"/>
      <c r="FXI492" s="1234"/>
      <c r="FXJ492" s="1233"/>
      <c r="FXK492" s="1233"/>
      <c r="FXL492" s="1233"/>
      <c r="FXM492" s="1233"/>
      <c r="FXN492" s="1234"/>
      <c r="FXO492" s="1234"/>
      <c r="FXP492" s="1234"/>
      <c r="FXQ492" s="1233"/>
      <c r="FXR492" s="1233"/>
      <c r="FXS492" s="1233"/>
      <c r="FXT492" s="1233"/>
      <c r="FXU492" s="1234"/>
      <c r="FXV492" s="1234"/>
      <c r="FXW492" s="1234"/>
      <c r="FXX492" s="1233"/>
      <c r="FXY492" s="1233"/>
      <c r="FXZ492" s="1233"/>
      <c r="FYA492" s="1233"/>
      <c r="FYB492" s="1234"/>
      <c r="FYC492" s="1234"/>
      <c r="FYD492" s="1234"/>
      <c r="FYE492" s="1233"/>
      <c r="FYF492" s="1233"/>
      <c r="FYG492" s="1233"/>
      <c r="FYH492" s="1233"/>
      <c r="FYI492" s="1234"/>
      <c r="FYJ492" s="1234"/>
      <c r="FYK492" s="1234"/>
      <c r="FYL492" s="1233"/>
      <c r="FYM492" s="1233"/>
      <c r="FYN492" s="1233"/>
      <c r="FYO492" s="1233"/>
      <c r="FYP492" s="1234"/>
      <c r="FYQ492" s="1234"/>
      <c r="FYR492" s="1234"/>
      <c r="FYS492" s="1233"/>
      <c r="FYT492" s="1233"/>
      <c r="FYU492" s="1233"/>
      <c r="FYV492" s="1233"/>
      <c r="FYW492" s="1234"/>
      <c r="FYX492" s="1234"/>
      <c r="FYY492" s="1234"/>
      <c r="FYZ492" s="1233"/>
      <c r="FZA492" s="1233"/>
      <c r="FZB492" s="1233"/>
      <c r="FZC492" s="1233"/>
      <c r="FZD492" s="1234"/>
      <c r="FZE492" s="1234"/>
      <c r="FZF492" s="1234"/>
      <c r="FZG492" s="1233"/>
      <c r="FZH492" s="1233"/>
      <c r="FZI492" s="1233"/>
      <c r="FZJ492" s="1233"/>
      <c r="FZK492" s="1234"/>
      <c r="FZL492" s="1234"/>
      <c r="FZM492" s="1234"/>
      <c r="FZN492" s="1233"/>
      <c r="FZO492" s="1233"/>
      <c r="FZP492" s="1233"/>
      <c r="FZQ492" s="1233"/>
      <c r="FZR492" s="1234"/>
      <c r="FZS492" s="1234"/>
      <c r="FZT492" s="1234"/>
      <c r="FZU492" s="1233"/>
      <c r="FZV492" s="1233"/>
      <c r="FZW492" s="1233"/>
      <c r="FZX492" s="1233"/>
      <c r="FZY492" s="1234"/>
      <c r="FZZ492" s="1234"/>
      <c r="GAA492" s="1234"/>
      <c r="GAB492" s="1233"/>
      <c r="GAC492" s="1233"/>
      <c r="GAD492" s="1233"/>
      <c r="GAE492" s="1233"/>
      <c r="GAF492" s="1234"/>
      <c r="GAG492" s="1234"/>
      <c r="GAH492" s="1234"/>
      <c r="GAI492" s="1233"/>
      <c r="GAJ492" s="1233"/>
      <c r="GAK492" s="1233"/>
      <c r="GAL492" s="1233"/>
      <c r="GAM492" s="1234"/>
      <c r="GAN492" s="1234"/>
      <c r="GAO492" s="1234"/>
      <c r="GAP492" s="1233"/>
      <c r="GAQ492" s="1233"/>
      <c r="GAR492" s="1233"/>
      <c r="GAS492" s="1233"/>
      <c r="GAT492" s="1234"/>
      <c r="GAU492" s="1234"/>
      <c r="GAV492" s="1234"/>
      <c r="GAW492" s="1233"/>
      <c r="GAX492" s="1233"/>
      <c r="GAY492" s="1233"/>
      <c r="GAZ492" s="1233"/>
      <c r="GBA492" s="1234"/>
      <c r="GBB492" s="1234"/>
      <c r="GBC492" s="1234"/>
      <c r="GBD492" s="1233"/>
      <c r="GBE492" s="1233"/>
      <c r="GBF492" s="1233"/>
      <c r="GBG492" s="1233"/>
      <c r="GBH492" s="1234"/>
      <c r="GBI492" s="1234"/>
      <c r="GBJ492" s="1234"/>
      <c r="GBK492" s="1233"/>
      <c r="GBL492" s="1233"/>
      <c r="GBM492" s="1233"/>
      <c r="GBN492" s="1233"/>
      <c r="GBO492" s="1234"/>
      <c r="GBP492" s="1234"/>
      <c r="GBQ492" s="1234"/>
      <c r="GBR492" s="1233"/>
      <c r="GBS492" s="1233"/>
      <c r="GBT492" s="1233"/>
      <c r="GBU492" s="1233"/>
      <c r="GBV492" s="1234"/>
      <c r="GBW492" s="1234"/>
      <c r="GBX492" s="1234"/>
      <c r="GBY492" s="1233"/>
      <c r="GBZ492" s="1233"/>
      <c r="GCA492" s="1233"/>
      <c r="GCB492" s="1233"/>
      <c r="GCC492" s="1234"/>
      <c r="GCD492" s="1234"/>
      <c r="GCE492" s="1234"/>
      <c r="GCF492" s="1233"/>
      <c r="GCG492" s="1233"/>
      <c r="GCH492" s="1233"/>
      <c r="GCI492" s="1233"/>
      <c r="GCJ492" s="1234"/>
      <c r="GCK492" s="1234"/>
      <c r="GCL492" s="1234"/>
      <c r="GCM492" s="1233"/>
      <c r="GCN492" s="1233"/>
      <c r="GCO492" s="1233"/>
      <c r="GCP492" s="1233"/>
      <c r="GCQ492" s="1234"/>
      <c r="GCR492" s="1234"/>
      <c r="GCS492" s="1234"/>
      <c r="GCT492" s="1233"/>
      <c r="GCU492" s="1233"/>
      <c r="GCV492" s="1233"/>
      <c r="GCW492" s="1233"/>
      <c r="GCX492" s="1234"/>
      <c r="GCY492" s="1234"/>
      <c r="GCZ492" s="1234"/>
      <c r="GDA492" s="1233"/>
      <c r="GDB492" s="1233"/>
      <c r="GDC492" s="1233"/>
      <c r="GDD492" s="1233"/>
      <c r="GDE492" s="1234"/>
      <c r="GDF492" s="1234"/>
      <c r="GDG492" s="1234"/>
      <c r="GDH492" s="1233"/>
      <c r="GDI492" s="1233"/>
      <c r="GDJ492" s="1233"/>
      <c r="GDK492" s="1233"/>
      <c r="GDL492" s="1234"/>
      <c r="GDM492" s="1234"/>
      <c r="GDN492" s="1234"/>
      <c r="GDO492" s="1233"/>
      <c r="GDP492" s="1233"/>
      <c r="GDQ492" s="1233"/>
      <c r="GDR492" s="1233"/>
      <c r="GDS492" s="1234"/>
      <c r="GDT492" s="1234"/>
      <c r="GDU492" s="1234"/>
      <c r="GDV492" s="1233"/>
      <c r="GDW492" s="1233"/>
      <c r="GDX492" s="1233"/>
      <c r="GDY492" s="1233"/>
      <c r="GDZ492" s="1234"/>
      <c r="GEA492" s="1234"/>
      <c r="GEB492" s="1234"/>
      <c r="GEC492" s="1233"/>
      <c r="GED492" s="1233"/>
      <c r="GEE492" s="1233"/>
      <c r="GEF492" s="1233"/>
      <c r="GEG492" s="1234"/>
      <c r="GEH492" s="1234"/>
      <c r="GEI492" s="1234"/>
      <c r="GEJ492" s="1233"/>
      <c r="GEK492" s="1233"/>
      <c r="GEL492" s="1233"/>
      <c r="GEM492" s="1233"/>
      <c r="GEN492" s="1234"/>
      <c r="GEO492" s="1234"/>
      <c r="GEP492" s="1234"/>
      <c r="GEQ492" s="1233"/>
      <c r="GER492" s="1233"/>
      <c r="GES492" s="1233"/>
      <c r="GET492" s="1233"/>
      <c r="GEU492" s="1234"/>
      <c r="GEV492" s="1234"/>
      <c r="GEW492" s="1234"/>
      <c r="GEX492" s="1233"/>
      <c r="GEY492" s="1233"/>
      <c r="GEZ492" s="1233"/>
      <c r="GFA492" s="1233"/>
      <c r="GFB492" s="1234"/>
      <c r="GFC492" s="1234"/>
      <c r="GFD492" s="1234"/>
      <c r="GFE492" s="1233"/>
      <c r="GFF492" s="1233"/>
      <c r="GFG492" s="1233"/>
      <c r="GFH492" s="1233"/>
      <c r="GFI492" s="1234"/>
      <c r="GFJ492" s="1234"/>
      <c r="GFK492" s="1234"/>
      <c r="GFL492" s="1233"/>
      <c r="GFM492" s="1233"/>
      <c r="GFN492" s="1233"/>
      <c r="GFO492" s="1233"/>
      <c r="GFP492" s="1234"/>
      <c r="GFQ492" s="1234"/>
      <c r="GFR492" s="1234"/>
      <c r="GFS492" s="1233"/>
      <c r="GFT492" s="1233"/>
      <c r="GFU492" s="1233"/>
      <c r="GFV492" s="1233"/>
      <c r="GFW492" s="1234"/>
      <c r="GFX492" s="1234"/>
      <c r="GFY492" s="1234"/>
      <c r="GFZ492" s="1233"/>
      <c r="GGA492" s="1233"/>
      <c r="GGB492" s="1233"/>
      <c r="GGC492" s="1233"/>
      <c r="GGD492" s="1234"/>
      <c r="GGE492" s="1234"/>
      <c r="GGF492" s="1234"/>
      <c r="GGG492" s="1233"/>
      <c r="GGH492" s="1233"/>
      <c r="GGI492" s="1233"/>
      <c r="GGJ492" s="1233"/>
      <c r="GGK492" s="1234"/>
      <c r="GGL492" s="1234"/>
      <c r="GGM492" s="1234"/>
      <c r="GGN492" s="1233"/>
      <c r="GGO492" s="1233"/>
      <c r="GGP492" s="1233"/>
      <c r="GGQ492" s="1233"/>
      <c r="GGR492" s="1234"/>
      <c r="GGS492" s="1234"/>
      <c r="GGT492" s="1234"/>
      <c r="GGU492" s="1233"/>
      <c r="GGV492" s="1233"/>
      <c r="GGW492" s="1233"/>
      <c r="GGX492" s="1233"/>
      <c r="GGY492" s="1234"/>
      <c r="GGZ492" s="1234"/>
      <c r="GHA492" s="1234"/>
      <c r="GHB492" s="1233"/>
      <c r="GHC492" s="1233"/>
      <c r="GHD492" s="1233"/>
      <c r="GHE492" s="1233"/>
      <c r="GHF492" s="1234"/>
      <c r="GHG492" s="1234"/>
      <c r="GHH492" s="1234"/>
      <c r="GHI492" s="1233"/>
      <c r="GHJ492" s="1233"/>
      <c r="GHK492" s="1233"/>
      <c r="GHL492" s="1233"/>
      <c r="GHM492" s="1234"/>
      <c r="GHN492" s="1234"/>
      <c r="GHO492" s="1234"/>
      <c r="GHP492" s="1233"/>
      <c r="GHQ492" s="1233"/>
      <c r="GHR492" s="1233"/>
      <c r="GHS492" s="1233"/>
      <c r="GHT492" s="1234"/>
      <c r="GHU492" s="1234"/>
      <c r="GHV492" s="1234"/>
      <c r="GHW492" s="1233"/>
      <c r="GHX492" s="1233"/>
      <c r="GHY492" s="1233"/>
      <c r="GHZ492" s="1233"/>
      <c r="GIA492" s="1234"/>
      <c r="GIB492" s="1234"/>
      <c r="GIC492" s="1234"/>
      <c r="GID492" s="1233"/>
      <c r="GIE492" s="1233"/>
      <c r="GIF492" s="1233"/>
      <c r="GIG492" s="1233"/>
      <c r="GIH492" s="1234"/>
      <c r="GII492" s="1234"/>
      <c r="GIJ492" s="1234"/>
      <c r="GIK492" s="1233"/>
      <c r="GIL492" s="1233"/>
      <c r="GIM492" s="1233"/>
      <c r="GIN492" s="1233"/>
      <c r="GIO492" s="1234"/>
      <c r="GIP492" s="1234"/>
      <c r="GIQ492" s="1234"/>
      <c r="GIR492" s="1233"/>
      <c r="GIS492" s="1233"/>
      <c r="GIT492" s="1233"/>
      <c r="GIU492" s="1233"/>
      <c r="GIV492" s="1234"/>
      <c r="GIW492" s="1234"/>
      <c r="GIX492" s="1234"/>
      <c r="GIY492" s="1233"/>
      <c r="GIZ492" s="1233"/>
      <c r="GJA492" s="1233"/>
      <c r="GJB492" s="1233"/>
      <c r="GJC492" s="1234"/>
      <c r="GJD492" s="1234"/>
      <c r="GJE492" s="1234"/>
      <c r="GJF492" s="1233"/>
      <c r="GJG492" s="1233"/>
      <c r="GJH492" s="1233"/>
      <c r="GJI492" s="1233"/>
      <c r="GJJ492" s="1234"/>
      <c r="GJK492" s="1234"/>
      <c r="GJL492" s="1234"/>
      <c r="GJM492" s="1233"/>
      <c r="GJN492" s="1233"/>
      <c r="GJO492" s="1233"/>
      <c r="GJP492" s="1233"/>
      <c r="GJQ492" s="1234"/>
      <c r="GJR492" s="1234"/>
      <c r="GJS492" s="1234"/>
      <c r="GJT492" s="1233"/>
      <c r="GJU492" s="1233"/>
      <c r="GJV492" s="1233"/>
      <c r="GJW492" s="1233"/>
      <c r="GJX492" s="1234"/>
      <c r="GJY492" s="1234"/>
      <c r="GJZ492" s="1234"/>
      <c r="GKA492" s="1233"/>
      <c r="GKB492" s="1233"/>
      <c r="GKC492" s="1233"/>
      <c r="GKD492" s="1233"/>
      <c r="GKE492" s="1234"/>
      <c r="GKF492" s="1234"/>
      <c r="GKG492" s="1234"/>
      <c r="GKH492" s="1233"/>
      <c r="GKI492" s="1233"/>
      <c r="GKJ492" s="1233"/>
      <c r="GKK492" s="1233"/>
      <c r="GKL492" s="1234"/>
      <c r="GKM492" s="1234"/>
      <c r="GKN492" s="1234"/>
      <c r="GKO492" s="1233"/>
      <c r="GKP492" s="1233"/>
      <c r="GKQ492" s="1233"/>
      <c r="GKR492" s="1233"/>
      <c r="GKS492" s="1234"/>
      <c r="GKT492" s="1234"/>
      <c r="GKU492" s="1234"/>
      <c r="GKV492" s="1233"/>
      <c r="GKW492" s="1233"/>
      <c r="GKX492" s="1233"/>
      <c r="GKY492" s="1233"/>
      <c r="GKZ492" s="1234"/>
      <c r="GLA492" s="1234"/>
      <c r="GLB492" s="1234"/>
      <c r="GLC492" s="1233"/>
      <c r="GLD492" s="1233"/>
      <c r="GLE492" s="1233"/>
      <c r="GLF492" s="1233"/>
      <c r="GLG492" s="1234"/>
      <c r="GLH492" s="1234"/>
      <c r="GLI492" s="1234"/>
      <c r="GLJ492" s="1233"/>
      <c r="GLK492" s="1233"/>
      <c r="GLL492" s="1233"/>
      <c r="GLM492" s="1233"/>
      <c r="GLN492" s="1234"/>
      <c r="GLO492" s="1234"/>
      <c r="GLP492" s="1234"/>
      <c r="GLQ492" s="1233"/>
      <c r="GLR492" s="1233"/>
      <c r="GLS492" s="1233"/>
      <c r="GLT492" s="1233"/>
      <c r="GLU492" s="1234"/>
      <c r="GLV492" s="1234"/>
      <c r="GLW492" s="1234"/>
      <c r="GLX492" s="1233"/>
      <c r="GLY492" s="1233"/>
      <c r="GLZ492" s="1233"/>
      <c r="GMA492" s="1233"/>
      <c r="GMB492" s="1234"/>
      <c r="GMC492" s="1234"/>
      <c r="GMD492" s="1234"/>
      <c r="GME492" s="1233"/>
      <c r="GMF492" s="1233"/>
      <c r="GMG492" s="1233"/>
      <c r="GMH492" s="1233"/>
      <c r="GMI492" s="1234"/>
      <c r="GMJ492" s="1234"/>
      <c r="GMK492" s="1234"/>
      <c r="GML492" s="1233"/>
      <c r="GMM492" s="1233"/>
      <c r="GMN492" s="1233"/>
      <c r="GMO492" s="1233"/>
      <c r="GMP492" s="1234"/>
      <c r="GMQ492" s="1234"/>
      <c r="GMR492" s="1234"/>
      <c r="GMS492" s="1233"/>
      <c r="GMT492" s="1233"/>
      <c r="GMU492" s="1233"/>
      <c r="GMV492" s="1233"/>
      <c r="GMW492" s="1234"/>
      <c r="GMX492" s="1234"/>
      <c r="GMY492" s="1234"/>
      <c r="GMZ492" s="1233"/>
      <c r="GNA492" s="1233"/>
      <c r="GNB492" s="1233"/>
      <c r="GNC492" s="1233"/>
      <c r="GND492" s="1234"/>
      <c r="GNE492" s="1234"/>
      <c r="GNF492" s="1234"/>
      <c r="GNG492" s="1233"/>
      <c r="GNH492" s="1233"/>
      <c r="GNI492" s="1233"/>
      <c r="GNJ492" s="1233"/>
      <c r="GNK492" s="1234"/>
      <c r="GNL492" s="1234"/>
      <c r="GNM492" s="1234"/>
      <c r="GNN492" s="1233"/>
      <c r="GNO492" s="1233"/>
      <c r="GNP492" s="1233"/>
      <c r="GNQ492" s="1233"/>
      <c r="GNR492" s="1234"/>
      <c r="GNS492" s="1234"/>
      <c r="GNT492" s="1234"/>
      <c r="GNU492" s="1233"/>
      <c r="GNV492" s="1233"/>
      <c r="GNW492" s="1233"/>
      <c r="GNX492" s="1233"/>
      <c r="GNY492" s="1234"/>
      <c r="GNZ492" s="1234"/>
      <c r="GOA492" s="1234"/>
      <c r="GOB492" s="1233"/>
      <c r="GOC492" s="1233"/>
      <c r="GOD492" s="1233"/>
      <c r="GOE492" s="1233"/>
      <c r="GOF492" s="1234"/>
      <c r="GOG492" s="1234"/>
      <c r="GOH492" s="1234"/>
      <c r="GOI492" s="1233"/>
      <c r="GOJ492" s="1233"/>
      <c r="GOK492" s="1233"/>
      <c r="GOL492" s="1233"/>
      <c r="GOM492" s="1234"/>
      <c r="GON492" s="1234"/>
      <c r="GOO492" s="1234"/>
      <c r="GOP492" s="1233"/>
      <c r="GOQ492" s="1233"/>
      <c r="GOR492" s="1233"/>
      <c r="GOS492" s="1233"/>
      <c r="GOT492" s="1234"/>
      <c r="GOU492" s="1234"/>
      <c r="GOV492" s="1234"/>
      <c r="GOW492" s="1233"/>
      <c r="GOX492" s="1233"/>
      <c r="GOY492" s="1233"/>
      <c r="GOZ492" s="1233"/>
      <c r="GPA492" s="1234"/>
      <c r="GPB492" s="1234"/>
      <c r="GPC492" s="1234"/>
      <c r="GPD492" s="1233"/>
      <c r="GPE492" s="1233"/>
      <c r="GPF492" s="1233"/>
      <c r="GPG492" s="1233"/>
      <c r="GPH492" s="1234"/>
      <c r="GPI492" s="1234"/>
      <c r="GPJ492" s="1234"/>
      <c r="GPK492" s="1233"/>
      <c r="GPL492" s="1233"/>
      <c r="GPM492" s="1233"/>
      <c r="GPN492" s="1233"/>
      <c r="GPO492" s="1234"/>
      <c r="GPP492" s="1234"/>
      <c r="GPQ492" s="1234"/>
      <c r="GPR492" s="1233"/>
      <c r="GPS492" s="1233"/>
      <c r="GPT492" s="1233"/>
      <c r="GPU492" s="1233"/>
      <c r="GPV492" s="1234"/>
      <c r="GPW492" s="1234"/>
      <c r="GPX492" s="1234"/>
      <c r="GPY492" s="1233"/>
      <c r="GPZ492" s="1233"/>
      <c r="GQA492" s="1233"/>
      <c r="GQB492" s="1233"/>
      <c r="GQC492" s="1234"/>
      <c r="GQD492" s="1234"/>
      <c r="GQE492" s="1234"/>
      <c r="GQF492" s="1233"/>
      <c r="GQG492" s="1233"/>
      <c r="GQH492" s="1233"/>
      <c r="GQI492" s="1233"/>
      <c r="GQJ492" s="1234"/>
      <c r="GQK492" s="1234"/>
      <c r="GQL492" s="1234"/>
      <c r="GQM492" s="1233"/>
      <c r="GQN492" s="1233"/>
      <c r="GQO492" s="1233"/>
      <c r="GQP492" s="1233"/>
      <c r="GQQ492" s="1234"/>
      <c r="GQR492" s="1234"/>
      <c r="GQS492" s="1234"/>
      <c r="GQT492" s="1233"/>
      <c r="GQU492" s="1233"/>
      <c r="GQV492" s="1233"/>
      <c r="GQW492" s="1233"/>
      <c r="GQX492" s="1234"/>
      <c r="GQY492" s="1234"/>
      <c r="GQZ492" s="1234"/>
      <c r="GRA492" s="1233"/>
      <c r="GRB492" s="1233"/>
      <c r="GRC492" s="1233"/>
      <c r="GRD492" s="1233"/>
      <c r="GRE492" s="1234"/>
      <c r="GRF492" s="1234"/>
      <c r="GRG492" s="1234"/>
      <c r="GRH492" s="1233"/>
      <c r="GRI492" s="1233"/>
      <c r="GRJ492" s="1233"/>
      <c r="GRK492" s="1233"/>
      <c r="GRL492" s="1234"/>
      <c r="GRM492" s="1234"/>
      <c r="GRN492" s="1234"/>
      <c r="GRO492" s="1233"/>
      <c r="GRP492" s="1233"/>
      <c r="GRQ492" s="1233"/>
      <c r="GRR492" s="1233"/>
      <c r="GRS492" s="1234"/>
      <c r="GRT492" s="1234"/>
      <c r="GRU492" s="1234"/>
      <c r="GRV492" s="1233"/>
      <c r="GRW492" s="1233"/>
      <c r="GRX492" s="1233"/>
      <c r="GRY492" s="1233"/>
      <c r="GRZ492" s="1234"/>
      <c r="GSA492" s="1234"/>
      <c r="GSB492" s="1234"/>
      <c r="GSC492" s="1233"/>
      <c r="GSD492" s="1233"/>
      <c r="GSE492" s="1233"/>
      <c r="GSF492" s="1233"/>
      <c r="GSG492" s="1234"/>
      <c r="GSH492" s="1234"/>
      <c r="GSI492" s="1234"/>
      <c r="GSJ492" s="1233"/>
      <c r="GSK492" s="1233"/>
      <c r="GSL492" s="1233"/>
      <c r="GSM492" s="1233"/>
      <c r="GSN492" s="1234"/>
      <c r="GSO492" s="1234"/>
      <c r="GSP492" s="1234"/>
      <c r="GSQ492" s="1233"/>
      <c r="GSR492" s="1233"/>
      <c r="GSS492" s="1233"/>
      <c r="GST492" s="1233"/>
      <c r="GSU492" s="1234"/>
      <c r="GSV492" s="1234"/>
      <c r="GSW492" s="1234"/>
      <c r="GSX492" s="1233"/>
      <c r="GSY492" s="1233"/>
      <c r="GSZ492" s="1233"/>
      <c r="GTA492" s="1233"/>
      <c r="GTB492" s="1234"/>
      <c r="GTC492" s="1234"/>
      <c r="GTD492" s="1234"/>
      <c r="GTE492" s="1233"/>
      <c r="GTF492" s="1233"/>
      <c r="GTG492" s="1233"/>
      <c r="GTH492" s="1233"/>
      <c r="GTI492" s="1234"/>
      <c r="GTJ492" s="1234"/>
      <c r="GTK492" s="1234"/>
      <c r="GTL492" s="1233"/>
      <c r="GTM492" s="1233"/>
      <c r="GTN492" s="1233"/>
      <c r="GTO492" s="1233"/>
      <c r="GTP492" s="1234"/>
      <c r="GTQ492" s="1234"/>
      <c r="GTR492" s="1234"/>
      <c r="GTS492" s="1233"/>
      <c r="GTT492" s="1233"/>
      <c r="GTU492" s="1233"/>
      <c r="GTV492" s="1233"/>
      <c r="GTW492" s="1234"/>
      <c r="GTX492" s="1234"/>
      <c r="GTY492" s="1234"/>
      <c r="GTZ492" s="1233"/>
      <c r="GUA492" s="1233"/>
      <c r="GUB492" s="1233"/>
      <c r="GUC492" s="1233"/>
      <c r="GUD492" s="1234"/>
      <c r="GUE492" s="1234"/>
      <c r="GUF492" s="1234"/>
      <c r="GUG492" s="1233"/>
      <c r="GUH492" s="1233"/>
      <c r="GUI492" s="1233"/>
      <c r="GUJ492" s="1233"/>
      <c r="GUK492" s="1234"/>
      <c r="GUL492" s="1234"/>
      <c r="GUM492" s="1234"/>
      <c r="GUN492" s="1233"/>
      <c r="GUO492" s="1233"/>
      <c r="GUP492" s="1233"/>
      <c r="GUQ492" s="1233"/>
      <c r="GUR492" s="1234"/>
      <c r="GUS492" s="1234"/>
      <c r="GUT492" s="1234"/>
      <c r="GUU492" s="1233"/>
      <c r="GUV492" s="1233"/>
      <c r="GUW492" s="1233"/>
      <c r="GUX492" s="1233"/>
      <c r="GUY492" s="1234"/>
      <c r="GUZ492" s="1234"/>
      <c r="GVA492" s="1234"/>
      <c r="GVB492" s="1233"/>
      <c r="GVC492" s="1233"/>
      <c r="GVD492" s="1233"/>
      <c r="GVE492" s="1233"/>
      <c r="GVF492" s="1234"/>
      <c r="GVG492" s="1234"/>
      <c r="GVH492" s="1234"/>
      <c r="GVI492" s="1233"/>
      <c r="GVJ492" s="1233"/>
      <c r="GVK492" s="1233"/>
      <c r="GVL492" s="1233"/>
      <c r="GVM492" s="1234"/>
      <c r="GVN492" s="1234"/>
      <c r="GVO492" s="1234"/>
      <c r="GVP492" s="1233"/>
      <c r="GVQ492" s="1233"/>
      <c r="GVR492" s="1233"/>
      <c r="GVS492" s="1233"/>
      <c r="GVT492" s="1234"/>
      <c r="GVU492" s="1234"/>
      <c r="GVV492" s="1234"/>
      <c r="GVW492" s="1233"/>
      <c r="GVX492" s="1233"/>
      <c r="GVY492" s="1233"/>
      <c r="GVZ492" s="1233"/>
      <c r="GWA492" s="1234"/>
      <c r="GWB492" s="1234"/>
      <c r="GWC492" s="1234"/>
      <c r="GWD492" s="1233"/>
      <c r="GWE492" s="1233"/>
      <c r="GWF492" s="1233"/>
      <c r="GWG492" s="1233"/>
      <c r="GWH492" s="1234"/>
      <c r="GWI492" s="1234"/>
      <c r="GWJ492" s="1234"/>
      <c r="GWK492" s="1233"/>
      <c r="GWL492" s="1233"/>
      <c r="GWM492" s="1233"/>
      <c r="GWN492" s="1233"/>
      <c r="GWO492" s="1234"/>
      <c r="GWP492" s="1234"/>
      <c r="GWQ492" s="1234"/>
      <c r="GWR492" s="1233"/>
      <c r="GWS492" s="1233"/>
      <c r="GWT492" s="1233"/>
      <c r="GWU492" s="1233"/>
      <c r="GWV492" s="1234"/>
      <c r="GWW492" s="1234"/>
      <c r="GWX492" s="1234"/>
      <c r="GWY492" s="1233"/>
      <c r="GWZ492" s="1233"/>
      <c r="GXA492" s="1233"/>
      <c r="GXB492" s="1233"/>
      <c r="GXC492" s="1234"/>
      <c r="GXD492" s="1234"/>
      <c r="GXE492" s="1234"/>
      <c r="GXF492" s="1233"/>
      <c r="GXG492" s="1233"/>
      <c r="GXH492" s="1233"/>
      <c r="GXI492" s="1233"/>
      <c r="GXJ492" s="1234"/>
      <c r="GXK492" s="1234"/>
      <c r="GXL492" s="1234"/>
      <c r="GXM492" s="1233"/>
      <c r="GXN492" s="1233"/>
      <c r="GXO492" s="1233"/>
      <c r="GXP492" s="1233"/>
      <c r="GXQ492" s="1234"/>
      <c r="GXR492" s="1234"/>
      <c r="GXS492" s="1234"/>
      <c r="GXT492" s="1233"/>
      <c r="GXU492" s="1233"/>
      <c r="GXV492" s="1233"/>
      <c r="GXW492" s="1233"/>
      <c r="GXX492" s="1234"/>
      <c r="GXY492" s="1234"/>
      <c r="GXZ492" s="1234"/>
      <c r="GYA492" s="1233"/>
      <c r="GYB492" s="1233"/>
      <c r="GYC492" s="1233"/>
      <c r="GYD492" s="1233"/>
      <c r="GYE492" s="1234"/>
      <c r="GYF492" s="1234"/>
      <c r="GYG492" s="1234"/>
      <c r="GYH492" s="1233"/>
      <c r="GYI492" s="1233"/>
      <c r="GYJ492" s="1233"/>
      <c r="GYK492" s="1233"/>
      <c r="GYL492" s="1234"/>
      <c r="GYM492" s="1234"/>
      <c r="GYN492" s="1234"/>
      <c r="GYO492" s="1233"/>
      <c r="GYP492" s="1233"/>
      <c r="GYQ492" s="1233"/>
      <c r="GYR492" s="1233"/>
      <c r="GYS492" s="1234"/>
      <c r="GYT492" s="1234"/>
      <c r="GYU492" s="1234"/>
      <c r="GYV492" s="1233"/>
      <c r="GYW492" s="1233"/>
      <c r="GYX492" s="1233"/>
      <c r="GYY492" s="1233"/>
      <c r="GYZ492" s="1234"/>
      <c r="GZA492" s="1234"/>
      <c r="GZB492" s="1234"/>
      <c r="GZC492" s="1233"/>
      <c r="GZD492" s="1233"/>
      <c r="GZE492" s="1233"/>
      <c r="GZF492" s="1233"/>
      <c r="GZG492" s="1234"/>
      <c r="GZH492" s="1234"/>
      <c r="GZI492" s="1234"/>
      <c r="GZJ492" s="1233"/>
      <c r="GZK492" s="1233"/>
      <c r="GZL492" s="1233"/>
      <c r="GZM492" s="1233"/>
      <c r="GZN492" s="1234"/>
      <c r="GZO492" s="1234"/>
      <c r="GZP492" s="1234"/>
      <c r="GZQ492" s="1233"/>
      <c r="GZR492" s="1233"/>
      <c r="GZS492" s="1233"/>
      <c r="GZT492" s="1233"/>
      <c r="GZU492" s="1234"/>
      <c r="GZV492" s="1234"/>
      <c r="GZW492" s="1234"/>
      <c r="GZX492" s="1233"/>
      <c r="GZY492" s="1233"/>
      <c r="GZZ492" s="1233"/>
      <c r="HAA492" s="1233"/>
      <c r="HAB492" s="1234"/>
      <c r="HAC492" s="1234"/>
      <c r="HAD492" s="1234"/>
      <c r="HAE492" s="1233"/>
      <c r="HAF492" s="1233"/>
      <c r="HAG492" s="1233"/>
      <c r="HAH492" s="1233"/>
      <c r="HAI492" s="1234"/>
      <c r="HAJ492" s="1234"/>
      <c r="HAK492" s="1234"/>
      <c r="HAL492" s="1233"/>
      <c r="HAM492" s="1233"/>
      <c r="HAN492" s="1233"/>
      <c r="HAO492" s="1233"/>
      <c r="HAP492" s="1234"/>
      <c r="HAQ492" s="1234"/>
      <c r="HAR492" s="1234"/>
      <c r="HAS492" s="1233"/>
      <c r="HAT492" s="1233"/>
      <c r="HAU492" s="1233"/>
      <c r="HAV492" s="1233"/>
      <c r="HAW492" s="1234"/>
      <c r="HAX492" s="1234"/>
      <c r="HAY492" s="1234"/>
      <c r="HAZ492" s="1233"/>
      <c r="HBA492" s="1233"/>
      <c r="HBB492" s="1233"/>
      <c r="HBC492" s="1233"/>
      <c r="HBD492" s="1234"/>
      <c r="HBE492" s="1234"/>
      <c r="HBF492" s="1234"/>
      <c r="HBG492" s="1233"/>
      <c r="HBH492" s="1233"/>
      <c r="HBI492" s="1233"/>
      <c r="HBJ492" s="1233"/>
      <c r="HBK492" s="1234"/>
      <c r="HBL492" s="1234"/>
      <c r="HBM492" s="1234"/>
      <c r="HBN492" s="1233"/>
      <c r="HBO492" s="1233"/>
      <c r="HBP492" s="1233"/>
      <c r="HBQ492" s="1233"/>
      <c r="HBR492" s="1234"/>
      <c r="HBS492" s="1234"/>
      <c r="HBT492" s="1234"/>
      <c r="HBU492" s="1233"/>
      <c r="HBV492" s="1233"/>
      <c r="HBW492" s="1233"/>
      <c r="HBX492" s="1233"/>
      <c r="HBY492" s="1234"/>
      <c r="HBZ492" s="1234"/>
      <c r="HCA492" s="1234"/>
      <c r="HCB492" s="1233"/>
      <c r="HCC492" s="1233"/>
      <c r="HCD492" s="1233"/>
      <c r="HCE492" s="1233"/>
      <c r="HCF492" s="1234"/>
      <c r="HCG492" s="1234"/>
      <c r="HCH492" s="1234"/>
      <c r="HCI492" s="1233"/>
      <c r="HCJ492" s="1233"/>
      <c r="HCK492" s="1233"/>
      <c r="HCL492" s="1233"/>
      <c r="HCM492" s="1234"/>
      <c r="HCN492" s="1234"/>
      <c r="HCO492" s="1234"/>
      <c r="HCP492" s="1233"/>
      <c r="HCQ492" s="1233"/>
      <c r="HCR492" s="1233"/>
      <c r="HCS492" s="1233"/>
      <c r="HCT492" s="1234"/>
      <c r="HCU492" s="1234"/>
      <c r="HCV492" s="1234"/>
      <c r="HCW492" s="1233"/>
      <c r="HCX492" s="1233"/>
      <c r="HCY492" s="1233"/>
      <c r="HCZ492" s="1233"/>
      <c r="HDA492" s="1234"/>
      <c r="HDB492" s="1234"/>
      <c r="HDC492" s="1234"/>
      <c r="HDD492" s="1233"/>
      <c r="HDE492" s="1233"/>
      <c r="HDF492" s="1233"/>
      <c r="HDG492" s="1233"/>
      <c r="HDH492" s="1234"/>
      <c r="HDI492" s="1234"/>
      <c r="HDJ492" s="1234"/>
      <c r="HDK492" s="1233"/>
      <c r="HDL492" s="1233"/>
      <c r="HDM492" s="1233"/>
      <c r="HDN492" s="1233"/>
      <c r="HDO492" s="1234"/>
      <c r="HDP492" s="1234"/>
      <c r="HDQ492" s="1234"/>
      <c r="HDR492" s="1233"/>
      <c r="HDS492" s="1233"/>
      <c r="HDT492" s="1233"/>
      <c r="HDU492" s="1233"/>
      <c r="HDV492" s="1234"/>
      <c r="HDW492" s="1234"/>
      <c r="HDX492" s="1234"/>
      <c r="HDY492" s="1233"/>
      <c r="HDZ492" s="1233"/>
      <c r="HEA492" s="1233"/>
      <c r="HEB492" s="1233"/>
      <c r="HEC492" s="1234"/>
      <c r="HED492" s="1234"/>
      <c r="HEE492" s="1234"/>
      <c r="HEF492" s="1233"/>
      <c r="HEG492" s="1233"/>
      <c r="HEH492" s="1233"/>
      <c r="HEI492" s="1233"/>
      <c r="HEJ492" s="1234"/>
      <c r="HEK492" s="1234"/>
      <c r="HEL492" s="1234"/>
      <c r="HEM492" s="1233"/>
      <c r="HEN492" s="1233"/>
      <c r="HEO492" s="1233"/>
      <c r="HEP492" s="1233"/>
      <c r="HEQ492" s="1234"/>
      <c r="HER492" s="1234"/>
      <c r="HES492" s="1234"/>
      <c r="HET492" s="1233"/>
      <c r="HEU492" s="1233"/>
      <c r="HEV492" s="1233"/>
      <c r="HEW492" s="1233"/>
      <c r="HEX492" s="1234"/>
      <c r="HEY492" s="1234"/>
      <c r="HEZ492" s="1234"/>
      <c r="HFA492" s="1233"/>
      <c r="HFB492" s="1233"/>
      <c r="HFC492" s="1233"/>
      <c r="HFD492" s="1233"/>
      <c r="HFE492" s="1234"/>
      <c r="HFF492" s="1234"/>
      <c r="HFG492" s="1234"/>
      <c r="HFH492" s="1233"/>
      <c r="HFI492" s="1233"/>
      <c r="HFJ492" s="1233"/>
      <c r="HFK492" s="1233"/>
      <c r="HFL492" s="1234"/>
      <c r="HFM492" s="1234"/>
      <c r="HFN492" s="1234"/>
      <c r="HFO492" s="1233"/>
      <c r="HFP492" s="1233"/>
      <c r="HFQ492" s="1233"/>
      <c r="HFR492" s="1233"/>
      <c r="HFS492" s="1234"/>
      <c r="HFT492" s="1234"/>
      <c r="HFU492" s="1234"/>
      <c r="HFV492" s="1233"/>
      <c r="HFW492" s="1233"/>
      <c r="HFX492" s="1233"/>
      <c r="HFY492" s="1233"/>
      <c r="HFZ492" s="1234"/>
      <c r="HGA492" s="1234"/>
      <c r="HGB492" s="1234"/>
      <c r="HGC492" s="1233"/>
      <c r="HGD492" s="1233"/>
      <c r="HGE492" s="1233"/>
      <c r="HGF492" s="1233"/>
      <c r="HGG492" s="1234"/>
      <c r="HGH492" s="1234"/>
      <c r="HGI492" s="1234"/>
      <c r="HGJ492" s="1233"/>
      <c r="HGK492" s="1233"/>
      <c r="HGL492" s="1233"/>
      <c r="HGM492" s="1233"/>
      <c r="HGN492" s="1234"/>
      <c r="HGO492" s="1234"/>
      <c r="HGP492" s="1234"/>
      <c r="HGQ492" s="1233"/>
      <c r="HGR492" s="1233"/>
      <c r="HGS492" s="1233"/>
      <c r="HGT492" s="1233"/>
      <c r="HGU492" s="1234"/>
      <c r="HGV492" s="1234"/>
      <c r="HGW492" s="1234"/>
      <c r="HGX492" s="1233"/>
      <c r="HGY492" s="1233"/>
      <c r="HGZ492" s="1233"/>
      <c r="HHA492" s="1233"/>
      <c r="HHB492" s="1234"/>
      <c r="HHC492" s="1234"/>
      <c r="HHD492" s="1234"/>
      <c r="HHE492" s="1233"/>
      <c r="HHF492" s="1233"/>
      <c r="HHG492" s="1233"/>
      <c r="HHH492" s="1233"/>
      <c r="HHI492" s="1234"/>
      <c r="HHJ492" s="1234"/>
      <c r="HHK492" s="1234"/>
      <c r="HHL492" s="1233"/>
      <c r="HHM492" s="1233"/>
      <c r="HHN492" s="1233"/>
      <c r="HHO492" s="1233"/>
      <c r="HHP492" s="1234"/>
      <c r="HHQ492" s="1234"/>
      <c r="HHR492" s="1234"/>
      <c r="HHS492" s="1233"/>
      <c r="HHT492" s="1233"/>
      <c r="HHU492" s="1233"/>
      <c r="HHV492" s="1233"/>
      <c r="HHW492" s="1234"/>
      <c r="HHX492" s="1234"/>
      <c r="HHY492" s="1234"/>
      <c r="HHZ492" s="1233"/>
      <c r="HIA492" s="1233"/>
      <c r="HIB492" s="1233"/>
      <c r="HIC492" s="1233"/>
      <c r="HID492" s="1234"/>
      <c r="HIE492" s="1234"/>
      <c r="HIF492" s="1234"/>
      <c r="HIG492" s="1233"/>
      <c r="HIH492" s="1233"/>
      <c r="HII492" s="1233"/>
      <c r="HIJ492" s="1233"/>
      <c r="HIK492" s="1234"/>
      <c r="HIL492" s="1234"/>
      <c r="HIM492" s="1234"/>
      <c r="HIN492" s="1233"/>
      <c r="HIO492" s="1233"/>
      <c r="HIP492" s="1233"/>
      <c r="HIQ492" s="1233"/>
      <c r="HIR492" s="1234"/>
      <c r="HIS492" s="1234"/>
      <c r="HIT492" s="1234"/>
      <c r="HIU492" s="1233"/>
      <c r="HIV492" s="1233"/>
      <c r="HIW492" s="1233"/>
      <c r="HIX492" s="1233"/>
      <c r="HIY492" s="1234"/>
      <c r="HIZ492" s="1234"/>
      <c r="HJA492" s="1234"/>
      <c r="HJB492" s="1233"/>
      <c r="HJC492" s="1233"/>
      <c r="HJD492" s="1233"/>
      <c r="HJE492" s="1233"/>
      <c r="HJF492" s="1234"/>
      <c r="HJG492" s="1234"/>
      <c r="HJH492" s="1234"/>
      <c r="HJI492" s="1233"/>
      <c r="HJJ492" s="1233"/>
      <c r="HJK492" s="1233"/>
      <c r="HJL492" s="1233"/>
      <c r="HJM492" s="1234"/>
      <c r="HJN492" s="1234"/>
      <c r="HJO492" s="1234"/>
      <c r="HJP492" s="1233"/>
      <c r="HJQ492" s="1233"/>
      <c r="HJR492" s="1233"/>
      <c r="HJS492" s="1233"/>
      <c r="HJT492" s="1234"/>
      <c r="HJU492" s="1234"/>
      <c r="HJV492" s="1234"/>
      <c r="HJW492" s="1233"/>
      <c r="HJX492" s="1233"/>
      <c r="HJY492" s="1233"/>
      <c r="HJZ492" s="1233"/>
      <c r="HKA492" s="1234"/>
      <c r="HKB492" s="1234"/>
      <c r="HKC492" s="1234"/>
      <c r="HKD492" s="1233"/>
      <c r="HKE492" s="1233"/>
      <c r="HKF492" s="1233"/>
      <c r="HKG492" s="1233"/>
      <c r="HKH492" s="1234"/>
      <c r="HKI492" s="1234"/>
      <c r="HKJ492" s="1234"/>
      <c r="HKK492" s="1233"/>
      <c r="HKL492" s="1233"/>
      <c r="HKM492" s="1233"/>
      <c r="HKN492" s="1233"/>
      <c r="HKO492" s="1234"/>
      <c r="HKP492" s="1234"/>
      <c r="HKQ492" s="1234"/>
      <c r="HKR492" s="1233"/>
      <c r="HKS492" s="1233"/>
      <c r="HKT492" s="1233"/>
      <c r="HKU492" s="1233"/>
      <c r="HKV492" s="1234"/>
      <c r="HKW492" s="1234"/>
      <c r="HKX492" s="1234"/>
      <c r="HKY492" s="1233"/>
      <c r="HKZ492" s="1233"/>
      <c r="HLA492" s="1233"/>
      <c r="HLB492" s="1233"/>
      <c r="HLC492" s="1234"/>
      <c r="HLD492" s="1234"/>
      <c r="HLE492" s="1234"/>
      <c r="HLF492" s="1233"/>
      <c r="HLG492" s="1233"/>
      <c r="HLH492" s="1233"/>
      <c r="HLI492" s="1233"/>
      <c r="HLJ492" s="1234"/>
      <c r="HLK492" s="1234"/>
      <c r="HLL492" s="1234"/>
      <c r="HLM492" s="1233"/>
      <c r="HLN492" s="1233"/>
      <c r="HLO492" s="1233"/>
      <c r="HLP492" s="1233"/>
      <c r="HLQ492" s="1234"/>
      <c r="HLR492" s="1234"/>
      <c r="HLS492" s="1234"/>
      <c r="HLT492" s="1233"/>
      <c r="HLU492" s="1233"/>
      <c r="HLV492" s="1233"/>
      <c r="HLW492" s="1233"/>
      <c r="HLX492" s="1234"/>
      <c r="HLY492" s="1234"/>
      <c r="HLZ492" s="1234"/>
      <c r="HMA492" s="1233"/>
      <c r="HMB492" s="1233"/>
      <c r="HMC492" s="1233"/>
      <c r="HMD492" s="1233"/>
      <c r="HME492" s="1234"/>
      <c r="HMF492" s="1234"/>
      <c r="HMG492" s="1234"/>
      <c r="HMH492" s="1233"/>
      <c r="HMI492" s="1233"/>
      <c r="HMJ492" s="1233"/>
      <c r="HMK492" s="1233"/>
      <c r="HML492" s="1234"/>
      <c r="HMM492" s="1234"/>
      <c r="HMN492" s="1234"/>
      <c r="HMO492" s="1233"/>
      <c r="HMP492" s="1233"/>
      <c r="HMQ492" s="1233"/>
      <c r="HMR492" s="1233"/>
      <c r="HMS492" s="1234"/>
      <c r="HMT492" s="1234"/>
      <c r="HMU492" s="1234"/>
      <c r="HMV492" s="1233"/>
      <c r="HMW492" s="1233"/>
      <c r="HMX492" s="1233"/>
      <c r="HMY492" s="1233"/>
      <c r="HMZ492" s="1234"/>
      <c r="HNA492" s="1234"/>
      <c r="HNB492" s="1234"/>
      <c r="HNC492" s="1233"/>
      <c r="HND492" s="1233"/>
      <c r="HNE492" s="1233"/>
      <c r="HNF492" s="1233"/>
      <c r="HNG492" s="1234"/>
      <c r="HNH492" s="1234"/>
      <c r="HNI492" s="1234"/>
      <c r="HNJ492" s="1233"/>
      <c r="HNK492" s="1233"/>
      <c r="HNL492" s="1233"/>
      <c r="HNM492" s="1233"/>
      <c r="HNN492" s="1234"/>
      <c r="HNO492" s="1234"/>
      <c r="HNP492" s="1234"/>
      <c r="HNQ492" s="1233"/>
      <c r="HNR492" s="1233"/>
      <c r="HNS492" s="1233"/>
      <c r="HNT492" s="1233"/>
      <c r="HNU492" s="1234"/>
      <c r="HNV492" s="1234"/>
      <c r="HNW492" s="1234"/>
      <c r="HNX492" s="1233"/>
      <c r="HNY492" s="1233"/>
      <c r="HNZ492" s="1233"/>
      <c r="HOA492" s="1233"/>
      <c r="HOB492" s="1234"/>
      <c r="HOC492" s="1234"/>
      <c r="HOD492" s="1234"/>
      <c r="HOE492" s="1233"/>
      <c r="HOF492" s="1233"/>
      <c r="HOG492" s="1233"/>
      <c r="HOH492" s="1233"/>
      <c r="HOI492" s="1234"/>
      <c r="HOJ492" s="1234"/>
      <c r="HOK492" s="1234"/>
      <c r="HOL492" s="1233"/>
      <c r="HOM492" s="1233"/>
      <c r="HON492" s="1233"/>
      <c r="HOO492" s="1233"/>
      <c r="HOP492" s="1234"/>
      <c r="HOQ492" s="1234"/>
      <c r="HOR492" s="1234"/>
      <c r="HOS492" s="1233"/>
      <c r="HOT492" s="1233"/>
      <c r="HOU492" s="1233"/>
      <c r="HOV492" s="1233"/>
      <c r="HOW492" s="1234"/>
      <c r="HOX492" s="1234"/>
      <c r="HOY492" s="1234"/>
      <c r="HOZ492" s="1233"/>
      <c r="HPA492" s="1233"/>
      <c r="HPB492" s="1233"/>
      <c r="HPC492" s="1233"/>
      <c r="HPD492" s="1234"/>
      <c r="HPE492" s="1234"/>
      <c r="HPF492" s="1234"/>
      <c r="HPG492" s="1233"/>
      <c r="HPH492" s="1233"/>
      <c r="HPI492" s="1233"/>
      <c r="HPJ492" s="1233"/>
      <c r="HPK492" s="1234"/>
      <c r="HPL492" s="1234"/>
      <c r="HPM492" s="1234"/>
      <c r="HPN492" s="1233"/>
      <c r="HPO492" s="1233"/>
      <c r="HPP492" s="1233"/>
      <c r="HPQ492" s="1233"/>
      <c r="HPR492" s="1234"/>
      <c r="HPS492" s="1234"/>
      <c r="HPT492" s="1234"/>
      <c r="HPU492" s="1233"/>
      <c r="HPV492" s="1233"/>
      <c r="HPW492" s="1233"/>
      <c r="HPX492" s="1233"/>
      <c r="HPY492" s="1234"/>
      <c r="HPZ492" s="1234"/>
      <c r="HQA492" s="1234"/>
      <c r="HQB492" s="1233"/>
      <c r="HQC492" s="1233"/>
      <c r="HQD492" s="1233"/>
      <c r="HQE492" s="1233"/>
      <c r="HQF492" s="1234"/>
      <c r="HQG492" s="1234"/>
      <c r="HQH492" s="1234"/>
      <c r="HQI492" s="1233"/>
      <c r="HQJ492" s="1233"/>
      <c r="HQK492" s="1233"/>
      <c r="HQL492" s="1233"/>
      <c r="HQM492" s="1234"/>
      <c r="HQN492" s="1234"/>
      <c r="HQO492" s="1234"/>
      <c r="HQP492" s="1233"/>
      <c r="HQQ492" s="1233"/>
      <c r="HQR492" s="1233"/>
      <c r="HQS492" s="1233"/>
      <c r="HQT492" s="1234"/>
      <c r="HQU492" s="1234"/>
      <c r="HQV492" s="1234"/>
      <c r="HQW492" s="1233"/>
      <c r="HQX492" s="1233"/>
      <c r="HQY492" s="1233"/>
      <c r="HQZ492" s="1233"/>
      <c r="HRA492" s="1234"/>
      <c r="HRB492" s="1234"/>
      <c r="HRC492" s="1234"/>
      <c r="HRD492" s="1233"/>
      <c r="HRE492" s="1233"/>
      <c r="HRF492" s="1233"/>
      <c r="HRG492" s="1233"/>
      <c r="HRH492" s="1234"/>
      <c r="HRI492" s="1234"/>
      <c r="HRJ492" s="1234"/>
      <c r="HRK492" s="1233"/>
      <c r="HRL492" s="1233"/>
      <c r="HRM492" s="1233"/>
      <c r="HRN492" s="1233"/>
      <c r="HRO492" s="1234"/>
      <c r="HRP492" s="1234"/>
      <c r="HRQ492" s="1234"/>
      <c r="HRR492" s="1233"/>
      <c r="HRS492" s="1233"/>
      <c r="HRT492" s="1233"/>
      <c r="HRU492" s="1233"/>
      <c r="HRV492" s="1234"/>
      <c r="HRW492" s="1234"/>
      <c r="HRX492" s="1234"/>
      <c r="HRY492" s="1233"/>
      <c r="HRZ492" s="1233"/>
      <c r="HSA492" s="1233"/>
      <c r="HSB492" s="1233"/>
      <c r="HSC492" s="1234"/>
      <c r="HSD492" s="1234"/>
      <c r="HSE492" s="1234"/>
      <c r="HSF492" s="1233"/>
      <c r="HSG492" s="1233"/>
      <c r="HSH492" s="1233"/>
      <c r="HSI492" s="1233"/>
      <c r="HSJ492" s="1234"/>
      <c r="HSK492" s="1234"/>
      <c r="HSL492" s="1234"/>
      <c r="HSM492" s="1233"/>
      <c r="HSN492" s="1233"/>
      <c r="HSO492" s="1233"/>
      <c r="HSP492" s="1233"/>
      <c r="HSQ492" s="1234"/>
      <c r="HSR492" s="1234"/>
      <c r="HSS492" s="1234"/>
      <c r="HST492" s="1233"/>
      <c r="HSU492" s="1233"/>
      <c r="HSV492" s="1233"/>
      <c r="HSW492" s="1233"/>
      <c r="HSX492" s="1234"/>
      <c r="HSY492" s="1234"/>
      <c r="HSZ492" s="1234"/>
      <c r="HTA492" s="1233"/>
      <c r="HTB492" s="1233"/>
      <c r="HTC492" s="1233"/>
      <c r="HTD492" s="1233"/>
      <c r="HTE492" s="1234"/>
      <c r="HTF492" s="1234"/>
      <c r="HTG492" s="1234"/>
      <c r="HTH492" s="1233"/>
      <c r="HTI492" s="1233"/>
      <c r="HTJ492" s="1233"/>
      <c r="HTK492" s="1233"/>
      <c r="HTL492" s="1234"/>
      <c r="HTM492" s="1234"/>
      <c r="HTN492" s="1234"/>
      <c r="HTO492" s="1233"/>
      <c r="HTP492" s="1233"/>
      <c r="HTQ492" s="1233"/>
      <c r="HTR492" s="1233"/>
      <c r="HTS492" s="1234"/>
      <c r="HTT492" s="1234"/>
      <c r="HTU492" s="1234"/>
      <c r="HTV492" s="1233"/>
      <c r="HTW492" s="1233"/>
      <c r="HTX492" s="1233"/>
      <c r="HTY492" s="1233"/>
      <c r="HTZ492" s="1234"/>
      <c r="HUA492" s="1234"/>
      <c r="HUB492" s="1234"/>
      <c r="HUC492" s="1233"/>
      <c r="HUD492" s="1233"/>
      <c r="HUE492" s="1233"/>
      <c r="HUF492" s="1233"/>
      <c r="HUG492" s="1234"/>
      <c r="HUH492" s="1234"/>
      <c r="HUI492" s="1234"/>
      <c r="HUJ492" s="1233"/>
      <c r="HUK492" s="1233"/>
      <c r="HUL492" s="1233"/>
      <c r="HUM492" s="1233"/>
      <c r="HUN492" s="1234"/>
      <c r="HUO492" s="1234"/>
      <c r="HUP492" s="1234"/>
      <c r="HUQ492" s="1233"/>
      <c r="HUR492" s="1233"/>
      <c r="HUS492" s="1233"/>
      <c r="HUT492" s="1233"/>
      <c r="HUU492" s="1234"/>
      <c r="HUV492" s="1234"/>
      <c r="HUW492" s="1234"/>
      <c r="HUX492" s="1233"/>
      <c r="HUY492" s="1233"/>
      <c r="HUZ492" s="1233"/>
      <c r="HVA492" s="1233"/>
      <c r="HVB492" s="1234"/>
      <c r="HVC492" s="1234"/>
      <c r="HVD492" s="1234"/>
      <c r="HVE492" s="1233"/>
      <c r="HVF492" s="1233"/>
      <c r="HVG492" s="1233"/>
      <c r="HVH492" s="1233"/>
      <c r="HVI492" s="1234"/>
      <c r="HVJ492" s="1234"/>
      <c r="HVK492" s="1234"/>
      <c r="HVL492" s="1233"/>
      <c r="HVM492" s="1233"/>
      <c r="HVN492" s="1233"/>
      <c r="HVO492" s="1233"/>
      <c r="HVP492" s="1234"/>
      <c r="HVQ492" s="1234"/>
      <c r="HVR492" s="1234"/>
      <c r="HVS492" s="1233"/>
      <c r="HVT492" s="1233"/>
      <c r="HVU492" s="1233"/>
      <c r="HVV492" s="1233"/>
      <c r="HVW492" s="1234"/>
      <c r="HVX492" s="1234"/>
      <c r="HVY492" s="1234"/>
      <c r="HVZ492" s="1233"/>
      <c r="HWA492" s="1233"/>
      <c r="HWB492" s="1233"/>
      <c r="HWC492" s="1233"/>
      <c r="HWD492" s="1234"/>
      <c r="HWE492" s="1234"/>
      <c r="HWF492" s="1234"/>
      <c r="HWG492" s="1233"/>
      <c r="HWH492" s="1233"/>
      <c r="HWI492" s="1233"/>
      <c r="HWJ492" s="1233"/>
      <c r="HWK492" s="1234"/>
      <c r="HWL492" s="1234"/>
      <c r="HWM492" s="1234"/>
      <c r="HWN492" s="1233"/>
      <c r="HWO492" s="1233"/>
      <c r="HWP492" s="1233"/>
      <c r="HWQ492" s="1233"/>
      <c r="HWR492" s="1234"/>
      <c r="HWS492" s="1234"/>
      <c r="HWT492" s="1234"/>
      <c r="HWU492" s="1233"/>
      <c r="HWV492" s="1233"/>
      <c r="HWW492" s="1233"/>
      <c r="HWX492" s="1233"/>
      <c r="HWY492" s="1234"/>
      <c r="HWZ492" s="1234"/>
      <c r="HXA492" s="1234"/>
      <c r="HXB492" s="1233"/>
      <c r="HXC492" s="1233"/>
      <c r="HXD492" s="1233"/>
      <c r="HXE492" s="1233"/>
      <c r="HXF492" s="1234"/>
      <c r="HXG492" s="1234"/>
      <c r="HXH492" s="1234"/>
      <c r="HXI492" s="1233"/>
      <c r="HXJ492" s="1233"/>
      <c r="HXK492" s="1233"/>
      <c r="HXL492" s="1233"/>
      <c r="HXM492" s="1234"/>
      <c r="HXN492" s="1234"/>
      <c r="HXO492" s="1234"/>
      <c r="HXP492" s="1233"/>
      <c r="HXQ492" s="1233"/>
      <c r="HXR492" s="1233"/>
      <c r="HXS492" s="1233"/>
      <c r="HXT492" s="1234"/>
      <c r="HXU492" s="1234"/>
      <c r="HXV492" s="1234"/>
      <c r="HXW492" s="1233"/>
      <c r="HXX492" s="1233"/>
      <c r="HXY492" s="1233"/>
      <c r="HXZ492" s="1233"/>
      <c r="HYA492" s="1234"/>
      <c r="HYB492" s="1234"/>
      <c r="HYC492" s="1234"/>
      <c r="HYD492" s="1233"/>
      <c r="HYE492" s="1233"/>
      <c r="HYF492" s="1233"/>
      <c r="HYG492" s="1233"/>
      <c r="HYH492" s="1234"/>
      <c r="HYI492" s="1234"/>
      <c r="HYJ492" s="1234"/>
      <c r="HYK492" s="1233"/>
      <c r="HYL492" s="1233"/>
      <c r="HYM492" s="1233"/>
      <c r="HYN492" s="1233"/>
      <c r="HYO492" s="1234"/>
      <c r="HYP492" s="1234"/>
      <c r="HYQ492" s="1234"/>
      <c r="HYR492" s="1233"/>
      <c r="HYS492" s="1233"/>
      <c r="HYT492" s="1233"/>
      <c r="HYU492" s="1233"/>
      <c r="HYV492" s="1234"/>
      <c r="HYW492" s="1234"/>
      <c r="HYX492" s="1234"/>
      <c r="HYY492" s="1233"/>
      <c r="HYZ492" s="1233"/>
      <c r="HZA492" s="1233"/>
      <c r="HZB492" s="1233"/>
      <c r="HZC492" s="1234"/>
      <c r="HZD492" s="1234"/>
      <c r="HZE492" s="1234"/>
      <c r="HZF492" s="1233"/>
      <c r="HZG492" s="1233"/>
      <c r="HZH492" s="1233"/>
      <c r="HZI492" s="1233"/>
      <c r="HZJ492" s="1234"/>
      <c r="HZK492" s="1234"/>
      <c r="HZL492" s="1234"/>
      <c r="HZM492" s="1233"/>
      <c r="HZN492" s="1233"/>
      <c r="HZO492" s="1233"/>
      <c r="HZP492" s="1233"/>
      <c r="HZQ492" s="1234"/>
      <c r="HZR492" s="1234"/>
      <c r="HZS492" s="1234"/>
      <c r="HZT492" s="1233"/>
      <c r="HZU492" s="1233"/>
      <c r="HZV492" s="1233"/>
      <c r="HZW492" s="1233"/>
      <c r="HZX492" s="1234"/>
      <c r="HZY492" s="1234"/>
      <c r="HZZ492" s="1234"/>
      <c r="IAA492" s="1233"/>
      <c r="IAB492" s="1233"/>
      <c r="IAC492" s="1233"/>
      <c r="IAD492" s="1233"/>
      <c r="IAE492" s="1234"/>
      <c r="IAF492" s="1234"/>
      <c r="IAG492" s="1234"/>
      <c r="IAH492" s="1233"/>
      <c r="IAI492" s="1233"/>
      <c r="IAJ492" s="1233"/>
      <c r="IAK492" s="1233"/>
      <c r="IAL492" s="1234"/>
      <c r="IAM492" s="1234"/>
      <c r="IAN492" s="1234"/>
      <c r="IAO492" s="1233"/>
      <c r="IAP492" s="1233"/>
      <c r="IAQ492" s="1233"/>
      <c r="IAR492" s="1233"/>
      <c r="IAS492" s="1234"/>
      <c r="IAT492" s="1234"/>
      <c r="IAU492" s="1234"/>
      <c r="IAV492" s="1233"/>
      <c r="IAW492" s="1233"/>
      <c r="IAX492" s="1233"/>
      <c r="IAY492" s="1233"/>
      <c r="IAZ492" s="1234"/>
      <c r="IBA492" s="1234"/>
      <c r="IBB492" s="1234"/>
      <c r="IBC492" s="1233"/>
      <c r="IBD492" s="1233"/>
      <c r="IBE492" s="1233"/>
      <c r="IBF492" s="1233"/>
      <c r="IBG492" s="1234"/>
      <c r="IBH492" s="1234"/>
      <c r="IBI492" s="1234"/>
      <c r="IBJ492" s="1233"/>
      <c r="IBK492" s="1233"/>
      <c r="IBL492" s="1233"/>
      <c r="IBM492" s="1233"/>
      <c r="IBN492" s="1234"/>
      <c r="IBO492" s="1234"/>
      <c r="IBP492" s="1234"/>
      <c r="IBQ492" s="1233"/>
      <c r="IBR492" s="1233"/>
      <c r="IBS492" s="1233"/>
      <c r="IBT492" s="1233"/>
      <c r="IBU492" s="1234"/>
      <c r="IBV492" s="1234"/>
      <c r="IBW492" s="1234"/>
      <c r="IBX492" s="1233"/>
      <c r="IBY492" s="1233"/>
      <c r="IBZ492" s="1233"/>
      <c r="ICA492" s="1233"/>
      <c r="ICB492" s="1234"/>
      <c r="ICC492" s="1234"/>
      <c r="ICD492" s="1234"/>
      <c r="ICE492" s="1233"/>
      <c r="ICF492" s="1233"/>
      <c r="ICG492" s="1233"/>
      <c r="ICH492" s="1233"/>
      <c r="ICI492" s="1234"/>
      <c r="ICJ492" s="1234"/>
      <c r="ICK492" s="1234"/>
      <c r="ICL492" s="1233"/>
      <c r="ICM492" s="1233"/>
      <c r="ICN492" s="1233"/>
      <c r="ICO492" s="1233"/>
      <c r="ICP492" s="1234"/>
      <c r="ICQ492" s="1234"/>
      <c r="ICR492" s="1234"/>
      <c r="ICS492" s="1233"/>
      <c r="ICT492" s="1233"/>
      <c r="ICU492" s="1233"/>
      <c r="ICV492" s="1233"/>
      <c r="ICW492" s="1234"/>
      <c r="ICX492" s="1234"/>
      <c r="ICY492" s="1234"/>
      <c r="ICZ492" s="1233"/>
      <c r="IDA492" s="1233"/>
      <c r="IDB492" s="1233"/>
      <c r="IDC492" s="1233"/>
      <c r="IDD492" s="1234"/>
      <c r="IDE492" s="1234"/>
      <c r="IDF492" s="1234"/>
      <c r="IDG492" s="1233"/>
      <c r="IDH492" s="1233"/>
      <c r="IDI492" s="1233"/>
      <c r="IDJ492" s="1233"/>
      <c r="IDK492" s="1234"/>
      <c r="IDL492" s="1234"/>
      <c r="IDM492" s="1234"/>
      <c r="IDN492" s="1233"/>
      <c r="IDO492" s="1233"/>
      <c r="IDP492" s="1233"/>
      <c r="IDQ492" s="1233"/>
      <c r="IDR492" s="1234"/>
      <c r="IDS492" s="1234"/>
      <c r="IDT492" s="1234"/>
      <c r="IDU492" s="1233"/>
      <c r="IDV492" s="1233"/>
      <c r="IDW492" s="1233"/>
      <c r="IDX492" s="1233"/>
      <c r="IDY492" s="1234"/>
      <c r="IDZ492" s="1234"/>
      <c r="IEA492" s="1234"/>
      <c r="IEB492" s="1233"/>
      <c r="IEC492" s="1233"/>
      <c r="IED492" s="1233"/>
      <c r="IEE492" s="1233"/>
      <c r="IEF492" s="1234"/>
      <c r="IEG492" s="1234"/>
      <c r="IEH492" s="1234"/>
      <c r="IEI492" s="1233"/>
      <c r="IEJ492" s="1233"/>
      <c r="IEK492" s="1233"/>
      <c r="IEL492" s="1233"/>
      <c r="IEM492" s="1234"/>
      <c r="IEN492" s="1234"/>
      <c r="IEO492" s="1234"/>
      <c r="IEP492" s="1233"/>
      <c r="IEQ492" s="1233"/>
      <c r="IER492" s="1233"/>
      <c r="IES492" s="1233"/>
      <c r="IET492" s="1234"/>
      <c r="IEU492" s="1234"/>
      <c r="IEV492" s="1234"/>
      <c r="IEW492" s="1233"/>
      <c r="IEX492" s="1233"/>
      <c r="IEY492" s="1233"/>
      <c r="IEZ492" s="1233"/>
      <c r="IFA492" s="1234"/>
      <c r="IFB492" s="1234"/>
      <c r="IFC492" s="1234"/>
      <c r="IFD492" s="1233"/>
      <c r="IFE492" s="1233"/>
      <c r="IFF492" s="1233"/>
      <c r="IFG492" s="1233"/>
      <c r="IFH492" s="1234"/>
      <c r="IFI492" s="1234"/>
      <c r="IFJ492" s="1234"/>
      <c r="IFK492" s="1233"/>
      <c r="IFL492" s="1233"/>
      <c r="IFM492" s="1233"/>
      <c r="IFN492" s="1233"/>
      <c r="IFO492" s="1234"/>
      <c r="IFP492" s="1234"/>
      <c r="IFQ492" s="1234"/>
      <c r="IFR492" s="1233"/>
      <c r="IFS492" s="1233"/>
      <c r="IFT492" s="1233"/>
      <c r="IFU492" s="1233"/>
      <c r="IFV492" s="1234"/>
      <c r="IFW492" s="1234"/>
      <c r="IFX492" s="1234"/>
      <c r="IFY492" s="1233"/>
      <c r="IFZ492" s="1233"/>
      <c r="IGA492" s="1233"/>
      <c r="IGB492" s="1233"/>
      <c r="IGC492" s="1234"/>
      <c r="IGD492" s="1234"/>
      <c r="IGE492" s="1234"/>
      <c r="IGF492" s="1233"/>
      <c r="IGG492" s="1233"/>
      <c r="IGH492" s="1233"/>
      <c r="IGI492" s="1233"/>
      <c r="IGJ492" s="1234"/>
      <c r="IGK492" s="1234"/>
      <c r="IGL492" s="1234"/>
      <c r="IGM492" s="1233"/>
      <c r="IGN492" s="1233"/>
      <c r="IGO492" s="1233"/>
      <c r="IGP492" s="1233"/>
      <c r="IGQ492" s="1234"/>
      <c r="IGR492" s="1234"/>
      <c r="IGS492" s="1234"/>
      <c r="IGT492" s="1233"/>
      <c r="IGU492" s="1233"/>
      <c r="IGV492" s="1233"/>
      <c r="IGW492" s="1233"/>
      <c r="IGX492" s="1234"/>
      <c r="IGY492" s="1234"/>
      <c r="IGZ492" s="1234"/>
      <c r="IHA492" s="1233"/>
      <c r="IHB492" s="1233"/>
      <c r="IHC492" s="1233"/>
      <c r="IHD492" s="1233"/>
      <c r="IHE492" s="1234"/>
      <c r="IHF492" s="1234"/>
      <c r="IHG492" s="1234"/>
      <c r="IHH492" s="1233"/>
      <c r="IHI492" s="1233"/>
      <c r="IHJ492" s="1233"/>
      <c r="IHK492" s="1233"/>
      <c r="IHL492" s="1234"/>
      <c r="IHM492" s="1234"/>
      <c r="IHN492" s="1234"/>
      <c r="IHO492" s="1233"/>
      <c r="IHP492" s="1233"/>
      <c r="IHQ492" s="1233"/>
      <c r="IHR492" s="1233"/>
      <c r="IHS492" s="1234"/>
      <c r="IHT492" s="1234"/>
      <c r="IHU492" s="1234"/>
      <c r="IHV492" s="1233"/>
      <c r="IHW492" s="1233"/>
      <c r="IHX492" s="1233"/>
      <c r="IHY492" s="1233"/>
      <c r="IHZ492" s="1234"/>
      <c r="IIA492" s="1234"/>
      <c r="IIB492" s="1234"/>
      <c r="IIC492" s="1233"/>
      <c r="IID492" s="1233"/>
      <c r="IIE492" s="1233"/>
      <c r="IIF492" s="1233"/>
      <c r="IIG492" s="1234"/>
      <c r="IIH492" s="1234"/>
      <c r="III492" s="1234"/>
      <c r="IIJ492" s="1233"/>
      <c r="IIK492" s="1233"/>
      <c r="IIL492" s="1233"/>
      <c r="IIM492" s="1233"/>
      <c r="IIN492" s="1234"/>
      <c r="IIO492" s="1234"/>
      <c r="IIP492" s="1234"/>
      <c r="IIQ492" s="1233"/>
      <c r="IIR492" s="1233"/>
      <c r="IIS492" s="1233"/>
      <c r="IIT492" s="1233"/>
      <c r="IIU492" s="1234"/>
      <c r="IIV492" s="1234"/>
      <c r="IIW492" s="1234"/>
      <c r="IIX492" s="1233"/>
      <c r="IIY492" s="1233"/>
      <c r="IIZ492" s="1233"/>
      <c r="IJA492" s="1233"/>
      <c r="IJB492" s="1234"/>
      <c r="IJC492" s="1234"/>
      <c r="IJD492" s="1234"/>
      <c r="IJE492" s="1233"/>
      <c r="IJF492" s="1233"/>
      <c r="IJG492" s="1233"/>
      <c r="IJH492" s="1233"/>
      <c r="IJI492" s="1234"/>
      <c r="IJJ492" s="1234"/>
      <c r="IJK492" s="1234"/>
      <c r="IJL492" s="1233"/>
      <c r="IJM492" s="1233"/>
      <c r="IJN492" s="1233"/>
      <c r="IJO492" s="1233"/>
      <c r="IJP492" s="1234"/>
      <c r="IJQ492" s="1234"/>
      <c r="IJR492" s="1234"/>
      <c r="IJS492" s="1233"/>
      <c r="IJT492" s="1233"/>
      <c r="IJU492" s="1233"/>
      <c r="IJV492" s="1233"/>
      <c r="IJW492" s="1234"/>
      <c r="IJX492" s="1234"/>
      <c r="IJY492" s="1234"/>
      <c r="IJZ492" s="1233"/>
      <c r="IKA492" s="1233"/>
      <c r="IKB492" s="1233"/>
      <c r="IKC492" s="1233"/>
      <c r="IKD492" s="1234"/>
      <c r="IKE492" s="1234"/>
      <c r="IKF492" s="1234"/>
      <c r="IKG492" s="1233"/>
      <c r="IKH492" s="1233"/>
      <c r="IKI492" s="1233"/>
      <c r="IKJ492" s="1233"/>
      <c r="IKK492" s="1234"/>
      <c r="IKL492" s="1234"/>
      <c r="IKM492" s="1234"/>
      <c r="IKN492" s="1233"/>
      <c r="IKO492" s="1233"/>
      <c r="IKP492" s="1233"/>
      <c r="IKQ492" s="1233"/>
      <c r="IKR492" s="1234"/>
      <c r="IKS492" s="1234"/>
      <c r="IKT492" s="1234"/>
      <c r="IKU492" s="1233"/>
      <c r="IKV492" s="1233"/>
      <c r="IKW492" s="1233"/>
      <c r="IKX492" s="1233"/>
      <c r="IKY492" s="1234"/>
      <c r="IKZ492" s="1234"/>
      <c r="ILA492" s="1234"/>
      <c r="ILB492" s="1233"/>
      <c r="ILC492" s="1233"/>
      <c r="ILD492" s="1233"/>
      <c r="ILE492" s="1233"/>
      <c r="ILF492" s="1234"/>
      <c r="ILG492" s="1234"/>
      <c r="ILH492" s="1234"/>
      <c r="ILI492" s="1233"/>
      <c r="ILJ492" s="1233"/>
      <c r="ILK492" s="1233"/>
      <c r="ILL492" s="1233"/>
      <c r="ILM492" s="1234"/>
      <c r="ILN492" s="1234"/>
      <c r="ILO492" s="1234"/>
      <c r="ILP492" s="1233"/>
      <c r="ILQ492" s="1233"/>
      <c r="ILR492" s="1233"/>
      <c r="ILS492" s="1233"/>
      <c r="ILT492" s="1234"/>
      <c r="ILU492" s="1234"/>
      <c r="ILV492" s="1234"/>
      <c r="ILW492" s="1233"/>
      <c r="ILX492" s="1233"/>
      <c r="ILY492" s="1233"/>
      <c r="ILZ492" s="1233"/>
      <c r="IMA492" s="1234"/>
      <c r="IMB492" s="1234"/>
      <c r="IMC492" s="1234"/>
      <c r="IMD492" s="1233"/>
      <c r="IME492" s="1233"/>
      <c r="IMF492" s="1233"/>
      <c r="IMG492" s="1233"/>
      <c r="IMH492" s="1234"/>
      <c r="IMI492" s="1234"/>
      <c r="IMJ492" s="1234"/>
      <c r="IMK492" s="1233"/>
      <c r="IML492" s="1233"/>
      <c r="IMM492" s="1233"/>
      <c r="IMN492" s="1233"/>
      <c r="IMO492" s="1234"/>
      <c r="IMP492" s="1234"/>
      <c r="IMQ492" s="1234"/>
      <c r="IMR492" s="1233"/>
      <c r="IMS492" s="1233"/>
      <c r="IMT492" s="1233"/>
      <c r="IMU492" s="1233"/>
      <c r="IMV492" s="1234"/>
      <c r="IMW492" s="1234"/>
      <c r="IMX492" s="1234"/>
      <c r="IMY492" s="1233"/>
      <c r="IMZ492" s="1233"/>
      <c r="INA492" s="1233"/>
      <c r="INB492" s="1233"/>
      <c r="INC492" s="1234"/>
      <c r="IND492" s="1234"/>
      <c r="INE492" s="1234"/>
      <c r="INF492" s="1233"/>
      <c r="ING492" s="1233"/>
      <c r="INH492" s="1233"/>
      <c r="INI492" s="1233"/>
      <c r="INJ492" s="1234"/>
      <c r="INK492" s="1234"/>
      <c r="INL492" s="1234"/>
      <c r="INM492" s="1233"/>
      <c r="INN492" s="1233"/>
      <c r="INO492" s="1233"/>
      <c r="INP492" s="1233"/>
      <c r="INQ492" s="1234"/>
      <c r="INR492" s="1234"/>
      <c r="INS492" s="1234"/>
      <c r="INT492" s="1233"/>
      <c r="INU492" s="1233"/>
      <c r="INV492" s="1233"/>
      <c r="INW492" s="1233"/>
      <c r="INX492" s="1234"/>
      <c r="INY492" s="1234"/>
      <c r="INZ492" s="1234"/>
      <c r="IOA492" s="1233"/>
      <c r="IOB492" s="1233"/>
      <c r="IOC492" s="1233"/>
      <c r="IOD492" s="1233"/>
      <c r="IOE492" s="1234"/>
      <c r="IOF492" s="1234"/>
      <c r="IOG492" s="1234"/>
      <c r="IOH492" s="1233"/>
      <c r="IOI492" s="1233"/>
      <c r="IOJ492" s="1233"/>
      <c r="IOK492" s="1233"/>
      <c r="IOL492" s="1234"/>
      <c r="IOM492" s="1234"/>
      <c r="ION492" s="1234"/>
      <c r="IOO492" s="1233"/>
      <c r="IOP492" s="1233"/>
      <c r="IOQ492" s="1233"/>
      <c r="IOR492" s="1233"/>
      <c r="IOS492" s="1234"/>
      <c r="IOT492" s="1234"/>
      <c r="IOU492" s="1234"/>
      <c r="IOV492" s="1233"/>
      <c r="IOW492" s="1233"/>
      <c r="IOX492" s="1233"/>
      <c r="IOY492" s="1233"/>
      <c r="IOZ492" s="1234"/>
      <c r="IPA492" s="1234"/>
      <c r="IPB492" s="1234"/>
      <c r="IPC492" s="1233"/>
      <c r="IPD492" s="1233"/>
      <c r="IPE492" s="1233"/>
      <c r="IPF492" s="1233"/>
      <c r="IPG492" s="1234"/>
      <c r="IPH492" s="1234"/>
      <c r="IPI492" s="1234"/>
      <c r="IPJ492" s="1233"/>
      <c r="IPK492" s="1233"/>
      <c r="IPL492" s="1233"/>
      <c r="IPM492" s="1233"/>
      <c r="IPN492" s="1234"/>
      <c r="IPO492" s="1234"/>
      <c r="IPP492" s="1234"/>
      <c r="IPQ492" s="1233"/>
      <c r="IPR492" s="1233"/>
      <c r="IPS492" s="1233"/>
      <c r="IPT492" s="1233"/>
      <c r="IPU492" s="1234"/>
      <c r="IPV492" s="1234"/>
      <c r="IPW492" s="1234"/>
      <c r="IPX492" s="1233"/>
      <c r="IPY492" s="1233"/>
      <c r="IPZ492" s="1233"/>
      <c r="IQA492" s="1233"/>
      <c r="IQB492" s="1234"/>
      <c r="IQC492" s="1234"/>
      <c r="IQD492" s="1234"/>
      <c r="IQE492" s="1233"/>
      <c r="IQF492" s="1233"/>
      <c r="IQG492" s="1233"/>
      <c r="IQH492" s="1233"/>
      <c r="IQI492" s="1234"/>
      <c r="IQJ492" s="1234"/>
      <c r="IQK492" s="1234"/>
      <c r="IQL492" s="1233"/>
      <c r="IQM492" s="1233"/>
      <c r="IQN492" s="1233"/>
      <c r="IQO492" s="1233"/>
      <c r="IQP492" s="1234"/>
      <c r="IQQ492" s="1234"/>
      <c r="IQR492" s="1234"/>
      <c r="IQS492" s="1233"/>
      <c r="IQT492" s="1233"/>
      <c r="IQU492" s="1233"/>
      <c r="IQV492" s="1233"/>
      <c r="IQW492" s="1234"/>
      <c r="IQX492" s="1234"/>
      <c r="IQY492" s="1234"/>
      <c r="IQZ492" s="1233"/>
      <c r="IRA492" s="1233"/>
      <c r="IRB492" s="1233"/>
      <c r="IRC492" s="1233"/>
      <c r="IRD492" s="1234"/>
      <c r="IRE492" s="1234"/>
      <c r="IRF492" s="1234"/>
      <c r="IRG492" s="1233"/>
      <c r="IRH492" s="1233"/>
      <c r="IRI492" s="1233"/>
      <c r="IRJ492" s="1233"/>
      <c r="IRK492" s="1234"/>
      <c r="IRL492" s="1234"/>
      <c r="IRM492" s="1234"/>
      <c r="IRN492" s="1233"/>
      <c r="IRO492" s="1233"/>
      <c r="IRP492" s="1233"/>
      <c r="IRQ492" s="1233"/>
      <c r="IRR492" s="1234"/>
      <c r="IRS492" s="1234"/>
      <c r="IRT492" s="1234"/>
      <c r="IRU492" s="1233"/>
      <c r="IRV492" s="1233"/>
      <c r="IRW492" s="1233"/>
      <c r="IRX492" s="1233"/>
      <c r="IRY492" s="1234"/>
      <c r="IRZ492" s="1234"/>
      <c r="ISA492" s="1234"/>
      <c r="ISB492" s="1233"/>
      <c r="ISC492" s="1233"/>
      <c r="ISD492" s="1233"/>
      <c r="ISE492" s="1233"/>
      <c r="ISF492" s="1234"/>
      <c r="ISG492" s="1234"/>
      <c r="ISH492" s="1234"/>
      <c r="ISI492" s="1233"/>
      <c r="ISJ492" s="1233"/>
      <c r="ISK492" s="1233"/>
      <c r="ISL492" s="1233"/>
      <c r="ISM492" s="1234"/>
      <c r="ISN492" s="1234"/>
      <c r="ISO492" s="1234"/>
      <c r="ISP492" s="1233"/>
      <c r="ISQ492" s="1233"/>
      <c r="ISR492" s="1233"/>
      <c r="ISS492" s="1233"/>
      <c r="IST492" s="1234"/>
      <c r="ISU492" s="1234"/>
      <c r="ISV492" s="1234"/>
      <c r="ISW492" s="1233"/>
      <c r="ISX492" s="1233"/>
      <c r="ISY492" s="1233"/>
      <c r="ISZ492" s="1233"/>
      <c r="ITA492" s="1234"/>
      <c r="ITB492" s="1234"/>
      <c r="ITC492" s="1234"/>
      <c r="ITD492" s="1233"/>
      <c r="ITE492" s="1233"/>
      <c r="ITF492" s="1233"/>
      <c r="ITG492" s="1233"/>
      <c r="ITH492" s="1234"/>
      <c r="ITI492" s="1234"/>
      <c r="ITJ492" s="1234"/>
      <c r="ITK492" s="1233"/>
      <c r="ITL492" s="1233"/>
      <c r="ITM492" s="1233"/>
      <c r="ITN492" s="1233"/>
      <c r="ITO492" s="1234"/>
      <c r="ITP492" s="1234"/>
      <c r="ITQ492" s="1234"/>
      <c r="ITR492" s="1233"/>
      <c r="ITS492" s="1233"/>
      <c r="ITT492" s="1233"/>
      <c r="ITU492" s="1233"/>
      <c r="ITV492" s="1234"/>
      <c r="ITW492" s="1234"/>
      <c r="ITX492" s="1234"/>
      <c r="ITY492" s="1233"/>
      <c r="ITZ492" s="1233"/>
      <c r="IUA492" s="1233"/>
      <c r="IUB492" s="1233"/>
      <c r="IUC492" s="1234"/>
      <c r="IUD492" s="1234"/>
      <c r="IUE492" s="1234"/>
      <c r="IUF492" s="1233"/>
      <c r="IUG492" s="1233"/>
      <c r="IUH492" s="1233"/>
      <c r="IUI492" s="1233"/>
      <c r="IUJ492" s="1234"/>
      <c r="IUK492" s="1234"/>
      <c r="IUL492" s="1234"/>
      <c r="IUM492" s="1233"/>
      <c r="IUN492" s="1233"/>
      <c r="IUO492" s="1233"/>
      <c r="IUP492" s="1233"/>
      <c r="IUQ492" s="1234"/>
      <c r="IUR492" s="1234"/>
      <c r="IUS492" s="1234"/>
      <c r="IUT492" s="1233"/>
      <c r="IUU492" s="1233"/>
      <c r="IUV492" s="1233"/>
      <c r="IUW492" s="1233"/>
      <c r="IUX492" s="1234"/>
      <c r="IUY492" s="1234"/>
      <c r="IUZ492" s="1234"/>
      <c r="IVA492" s="1233"/>
      <c r="IVB492" s="1233"/>
      <c r="IVC492" s="1233"/>
      <c r="IVD492" s="1233"/>
      <c r="IVE492" s="1234"/>
      <c r="IVF492" s="1234"/>
      <c r="IVG492" s="1234"/>
      <c r="IVH492" s="1233"/>
      <c r="IVI492" s="1233"/>
      <c r="IVJ492" s="1233"/>
      <c r="IVK492" s="1233"/>
      <c r="IVL492" s="1234"/>
      <c r="IVM492" s="1234"/>
      <c r="IVN492" s="1234"/>
      <c r="IVO492" s="1233"/>
      <c r="IVP492" s="1233"/>
      <c r="IVQ492" s="1233"/>
      <c r="IVR492" s="1233"/>
      <c r="IVS492" s="1234"/>
      <c r="IVT492" s="1234"/>
      <c r="IVU492" s="1234"/>
      <c r="IVV492" s="1233"/>
      <c r="IVW492" s="1233"/>
      <c r="IVX492" s="1233"/>
      <c r="IVY492" s="1233"/>
      <c r="IVZ492" s="1234"/>
      <c r="IWA492" s="1234"/>
      <c r="IWB492" s="1234"/>
      <c r="IWC492" s="1233"/>
      <c r="IWD492" s="1233"/>
      <c r="IWE492" s="1233"/>
      <c r="IWF492" s="1233"/>
      <c r="IWG492" s="1234"/>
      <c r="IWH492" s="1234"/>
      <c r="IWI492" s="1234"/>
      <c r="IWJ492" s="1233"/>
      <c r="IWK492" s="1233"/>
      <c r="IWL492" s="1233"/>
      <c r="IWM492" s="1233"/>
      <c r="IWN492" s="1234"/>
      <c r="IWO492" s="1234"/>
      <c r="IWP492" s="1234"/>
      <c r="IWQ492" s="1233"/>
      <c r="IWR492" s="1233"/>
      <c r="IWS492" s="1233"/>
      <c r="IWT492" s="1233"/>
      <c r="IWU492" s="1234"/>
      <c r="IWV492" s="1234"/>
      <c r="IWW492" s="1234"/>
      <c r="IWX492" s="1233"/>
      <c r="IWY492" s="1233"/>
      <c r="IWZ492" s="1233"/>
      <c r="IXA492" s="1233"/>
      <c r="IXB492" s="1234"/>
      <c r="IXC492" s="1234"/>
      <c r="IXD492" s="1234"/>
      <c r="IXE492" s="1233"/>
      <c r="IXF492" s="1233"/>
      <c r="IXG492" s="1233"/>
      <c r="IXH492" s="1233"/>
      <c r="IXI492" s="1234"/>
      <c r="IXJ492" s="1234"/>
      <c r="IXK492" s="1234"/>
      <c r="IXL492" s="1233"/>
      <c r="IXM492" s="1233"/>
      <c r="IXN492" s="1233"/>
      <c r="IXO492" s="1233"/>
      <c r="IXP492" s="1234"/>
      <c r="IXQ492" s="1234"/>
      <c r="IXR492" s="1234"/>
      <c r="IXS492" s="1233"/>
      <c r="IXT492" s="1233"/>
      <c r="IXU492" s="1233"/>
      <c r="IXV492" s="1233"/>
      <c r="IXW492" s="1234"/>
      <c r="IXX492" s="1234"/>
      <c r="IXY492" s="1234"/>
      <c r="IXZ492" s="1233"/>
      <c r="IYA492" s="1233"/>
      <c r="IYB492" s="1233"/>
      <c r="IYC492" s="1233"/>
      <c r="IYD492" s="1234"/>
      <c r="IYE492" s="1234"/>
      <c r="IYF492" s="1234"/>
      <c r="IYG492" s="1233"/>
      <c r="IYH492" s="1233"/>
      <c r="IYI492" s="1233"/>
      <c r="IYJ492" s="1233"/>
      <c r="IYK492" s="1234"/>
      <c r="IYL492" s="1234"/>
      <c r="IYM492" s="1234"/>
      <c r="IYN492" s="1233"/>
      <c r="IYO492" s="1233"/>
      <c r="IYP492" s="1233"/>
      <c r="IYQ492" s="1233"/>
      <c r="IYR492" s="1234"/>
      <c r="IYS492" s="1234"/>
      <c r="IYT492" s="1234"/>
      <c r="IYU492" s="1233"/>
      <c r="IYV492" s="1233"/>
      <c r="IYW492" s="1233"/>
      <c r="IYX492" s="1233"/>
      <c r="IYY492" s="1234"/>
      <c r="IYZ492" s="1234"/>
      <c r="IZA492" s="1234"/>
      <c r="IZB492" s="1233"/>
      <c r="IZC492" s="1233"/>
      <c r="IZD492" s="1233"/>
      <c r="IZE492" s="1233"/>
      <c r="IZF492" s="1234"/>
      <c r="IZG492" s="1234"/>
      <c r="IZH492" s="1234"/>
      <c r="IZI492" s="1233"/>
      <c r="IZJ492" s="1233"/>
      <c r="IZK492" s="1233"/>
      <c r="IZL492" s="1233"/>
      <c r="IZM492" s="1234"/>
      <c r="IZN492" s="1234"/>
      <c r="IZO492" s="1234"/>
      <c r="IZP492" s="1233"/>
      <c r="IZQ492" s="1233"/>
      <c r="IZR492" s="1233"/>
      <c r="IZS492" s="1233"/>
      <c r="IZT492" s="1234"/>
      <c r="IZU492" s="1234"/>
      <c r="IZV492" s="1234"/>
      <c r="IZW492" s="1233"/>
      <c r="IZX492" s="1233"/>
      <c r="IZY492" s="1233"/>
      <c r="IZZ492" s="1233"/>
      <c r="JAA492" s="1234"/>
      <c r="JAB492" s="1234"/>
      <c r="JAC492" s="1234"/>
      <c r="JAD492" s="1233"/>
      <c r="JAE492" s="1233"/>
      <c r="JAF492" s="1233"/>
      <c r="JAG492" s="1233"/>
      <c r="JAH492" s="1234"/>
      <c r="JAI492" s="1234"/>
      <c r="JAJ492" s="1234"/>
      <c r="JAK492" s="1233"/>
      <c r="JAL492" s="1233"/>
      <c r="JAM492" s="1233"/>
      <c r="JAN492" s="1233"/>
      <c r="JAO492" s="1234"/>
      <c r="JAP492" s="1234"/>
      <c r="JAQ492" s="1234"/>
      <c r="JAR492" s="1233"/>
      <c r="JAS492" s="1233"/>
      <c r="JAT492" s="1233"/>
      <c r="JAU492" s="1233"/>
      <c r="JAV492" s="1234"/>
      <c r="JAW492" s="1234"/>
      <c r="JAX492" s="1234"/>
      <c r="JAY492" s="1233"/>
      <c r="JAZ492" s="1233"/>
      <c r="JBA492" s="1233"/>
      <c r="JBB492" s="1233"/>
      <c r="JBC492" s="1234"/>
      <c r="JBD492" s="1234"/>
      <c r="JBE492" s="1234"/>
      <c r="JBF492" s="1233"/>
      <c r="JBG492" s="1233"/>
      <c r="JBH492" s="1233"/>
      <c r="JBI492" s="1233"/>
      <c r="JBJ492" s="1234"/>
      <c r="JBK492" s="1234"/>
      <c r="JBL492" s="1234"/>
      <c r="JBM492" s="1233"/>
      <c r="JBN492" s="1233"/>
      <c r="JBO492" s="1233"/>
      <c r="JBP492" s="1233"/>
      <c r="JBQ492" s="1234"/>
      <c r="JBR492" s="1234"/>
      <c r="JBS492" s="1234"/>
      <c r="JBT492" s="1233"/>
      <c r="JBU492" s="1233"/>
      <c r="JBV492" s="1233"/>
      <c r="JBW492" s="1233"/>
      <c r="JBX492" s="1234"/>
      <c r="JBY492" s="1234"/>
      <c r="JBZ492" s="1234"/>
      <c r="JCA492" s="1233"/>
      <c r="JCB492" s="1233"/>
      <c r="JCC492" s="1233"/>
      <c r="JCD492" s="1233"/>
      <c r="JCE492" s="1234"/>
      <c r="JCF492" s="1234"/>
      <c r="JCG492" s="1234"/>
      <c r="JCH492" s="1233"/>
      <c r="JCI492" s="1233"/>
      <c r="JCJ492" s="1233"/>
      <c r="JCK492" s="1233"/>
      <c r="JCL492" s="1234"/>
      <c r="JCM492" s="1234"/>
      <c r="JCN492" s="1234"/>
      <c r="JCO492" s="1233"/>
      <c r="JCP492" s="1233"/>
      <c r="JCQ492" s="1233"/>
      <c r="JCR492" s="1233"/>
      <c r="JCS492" s="1234"/>
      <c r="JCT492" s="1234"/>
      <c r="JCU492" s="1234"/>
      <c r="JCV492" s="1233"/>
      <c r="JCW492" s="1233"/>
      <c r="JCX492" s="1233"/>
      <c r="JCY492" s="1233"/>
      <c r="JCZ492" s="1234"/>
      <c r="JDA492" s="1234"/>
      <c r="JDB492" s="1234"/>
      <c r="JDC492" s="1233"/>
      <c r="JDD492" s="1233"/>
      <c r="JDE492" s="1233"/>
      <c r="JDF492" s="1233"/>
      <c r="JDG492" s="1234"/>
      <c r="JDH492" s="1234"/>
      <c r="JDI492" s="1234"/>
      <c r="JDJ492" s="1233"/>
      <c r="JDK492" s="1233"/>
      <c r="JDL492" s="1233"/>
      <c r="JDM492" s="1233"/>
      <c r="JDN492" s="1234"/>
      <c r="JDO492" s="1234"/>
      <c r="JDP492" s="1234"/>
      <c r="JDQ492" s="1233"/>
      <c r="JDR492" s="1233"/>
      <c r="JDS492" s="1233"/>
      <c r="JDT492" s="1233"/>
      <c r="JDU492" s="1234"/>
      <c r="JDV492" s="1234"/>
      <c r="JDW492" s="1234"/>
      <c r="JDX492" s="1233"/>
      <c r="JDY492" s="1233"/>
      <c r="JDZ492" s="1233"/>
      <c r="JEA492" s="1233"/>
      <c r="JEB492" s="1234"/>
      <c r="JEC492" s="1234"/>
      <c r="JED492" s="1234"/>
      <c r="JEE492" s="1233"/>
      <c r="JEF492" s="1233"/>
      <c r="JEG492" s="1233"/>
      <c r="JEH492" s="1233"/>
      <c r="JEI492" s="1234"/>
      <c r="JEJ492" s="1234"/>
      <c r="JEK492" s="1234"/>
      <c r="JEL492" s="1233"/>
      <c r="JEM492" s="1233"/>
      <c r="JEN492" s="1233"/>
      <c r="JEO492" s="1233"/>
      <c r="JEP492" s="1234"/>
      <c r="JEQ492" s="1234"/>
      <c r="JER492" s="1234"/>
      <c r="JES492" s="1233"/>
      <c r="JET492" s="1233"/>
      <c r="JEU492" s="1233"/>
      <c r="JEV492" s="1233"/>
      <c r="JEW492" s="1234"/>
      <c r="JEX492" s="1234"/>
      <c r="JEY492" s="1234"/>
      <c r="JEZ492" s="1233"/>
      <c r="JFA492" s="1233"/>
      <c r="JFB492" s="1233"/>
      <c r="JFC492" s="1233"/>
      <c r="JFD492" s="1234"/>
      <c r="JFE492" s="1234"/>
      <c r="JFF492" s="1234"/>
      <c r="JFG492" s="1233"/>
      <c r="JFH492" s="1233"/>
      <c r="JFI492" s="1233"/>
      <c r="JFJ492" s="1233"/>
      <c r="JFK492" s="1234"/>
      <c r="JFL492" s="1234"/>
      <c r="JFM492" s="1234"/>
      <c r="JFN492" s="1233"/>
      <c r="JFO492" s="1233"/>
      <c r="JFP492" s="1233"/>
      <c r="JFQ492" s="1233"/>
      <c r="JFR492" s="1234"/>
      <c r="JFS492" s="1234"/>
      <c r="JFT492" s="1234"/>
      <c r="JFU492" s="1233"/>
      <c r="JFV492" s="1233"/>
      <c r="JFW492" s="1233"/>
      <c r="JFX492" s="1233"/>
      <c r="JFY492" s="1234"/>
      <c r="JFZ492" s="1234"/>
      <c r="JGA492" s="1234"/>
      <c r="JGB492" s="1233"/>
      <c r="JGC492" s="1233"/>
      <c r="JGD492" s="1233"/>
      <c r="JGE492" s="1233"/>
      <c r="JGF492" s="1234"/>
      <c r="JGG492" s="1234"/>
      <c r="JGH492" s="1234"/>
      <c r="JGI492" s="1233"/>
      <c r="JGJ492" s="1233"/>
      <c r="JGK492" s="1233"/>
      <c r="JGL492" s="1233"/>
      <c r="JGM492" s="1234"/>
      <c r="JGN492" s="1234"/>
      <c r="JGO492" s="1234"/>
      <c r="JGP492" s="1233"/>
      <c r="JGQ492" s="1233"/>
      <c r="JGR492" s="1233"/>
      <c r="JGS492" s="1233"/>
      <c r="JGT492" s="1234"/>
      <c r="JGU492" s="1234"/>
      <c r="JGV492" s="1234"/>
      <c r="JGW492" s="1233"/>
      <c r="JGX492" s="1233"/>
      <c r="JGY492" s="1233"/>
      <c r="JGZ492" s="1233"/>
      <c r="JHA492" s="1234"/>
      <c r="JHB492" s="1234"/>
      <c r="JHC492" s="1234"/>
      <c r="JHD492" s="1233"/>
      <c r="JHE492" s="1233"/>
      <c r="JHF492" s="1233"/>
      <c r="JHG492" s="1233"/>
      <c r="JHH492" s="1234"/>
      <c r="JHI492" s="1234"/>
      <c r="JHJ492" s="1234"/>
      <c r="JHK492" s="1233"/>
      <c r="JHL492" s="1233"/>
      <c r="JHM492" s="1233"/>
      <c r="JHN492" s="1233"/>
      <c r="JHO492" s="1234"/>
      <c r="JHP492" s="1234"/>
      <c r="JHQ492" s="1234"/>
      <c r="JHR492" s="1233"/>
      <c r="JHS492" s="1233"/>
      <c r="JHT492" s="1233"/>
      <c r="JHU492" s="1233"/>
      <c r="JHV492" s="1234"/>
      <c r="JHW492" s="1234"/>
      <c r="JHX492" s="1234"/>
      <c r="JHY492" s="1233"/>
      <c r="JHZ492" s="1233"/>
      <c r="JIA492" s="1233"/>
      <c r="JIB492" s="1233"/>
      <c r="JIC492" s="1234"/>
      <c r="JID492" s="1234"/>
      <c r="JIE492" s="1234"/>
      <c r="JIF492" s="1233"/>
      <c r="JIG492" s="1233"/>
      <c r="JIH492" s="1233"/>
      <c r="JII492" s="1233"/>
      <c r="JIJ492" s="1234"/>
      <c r="JIK492" s="1234"/>
      <c r="JIL492" s="1234"/>
      <c r="JIM492" s="1233"/>
      <c r="JIN492" s="1233"/>
      <c r="JIO492" s="1233"/>
      <c r="JIP492" s="1233"/>
      <c r="JIQ492" s="1234"/>
      <c r="JIR492" s="1234"/>
      <c r="JIS492" s="1234"/>
      <c r="JIT492" s="1233"/>
      <c r="JIU492" s="1233"/>
      <c r="JIV492" s="1233"/>
      <c r="JIW492" s="1233"/>
      <c r="JIX492" s="1234"/>
      <c r="JIY492" s="1234"/>
      <c r="JIZ492" s="1234"/>
      <c r="JJA492" s="1233"/>
      <c r="JJB492" s="1233"/>
      <c r="JJC492" s="1233"/>
      <c r="JJD492" s="1233"/>
      <c r="JJE492" s="1234"/>
      <c r="JJF492" s="1234"/>
      <c r="JJG492" s="1234"/>
      <c r="JJH492" s="1233"/>
      <c r="JJI492" s="1233"/>
      <c r="JJJ492" s="1233"/>
      <c r="JJK492" s="1233"/>
      <c r="JJL492" s="1234"/>
      <c r="JJM492" s="1234"/>
      <c r="JJN492" s="1234"/>
      <c r="JJO492" s="1233"/>
      <c r="JJP492" s="1233"/>
      <c r="JJQ492" s="1233"/>
      <c r="JJR492" s="1233"/>
      <c r="JJS492" s="1234"/>
      <c r="JJT492" s="1234"/>
      <c r="JJU492" s="1234"/>
      <c r="JJV492" s="1233"/>
      <c r="JJW492" s="1233"/>
      <c r="JJX492" s="1233"/>
      <c r="JJY492" s="1233"/>
      <c r="JJZ492" s="1234"/>
      <c r="JKA492" s="1234"/>
      <c r="JKB492" s="1234"/>
      <c r="JKC492" s="1233"/>
      <c r="JKD492" s="1233"/>
      <c r="JKE492" s="1233"/>
      <c r="JKF492" s="1233"/>
      <c r="JKG492" s="1234"/>
      <c r="JKH492" s="1234"/>
      <c r="JKI492" s="1234"/>
      <c r="JKJ492" s="1233"/>
      <c r="JKK492" s="1233"/>
      <c r="JKL492" s="1233"/>
      <c r="JKM492" s="1233"/>
      <c r="JKN492" s="1234"/>
      <c r="JKO492" s="1234"/>
      <c r="JKP492" s="1234"/>
      <c r="JKQ492" s="1233"/>
      <c r="JKR492" s="1233"/>
      <c r="JKS492" s="1233"/>
      <c r="JKT492" s="1233"/>
      <c r="JKU492" s="1234"/>
      <c r="JKV492" s="1234"/>
      <c r="JKW492" s="1234"/>
      <c r="JKX492" s="1233"/>
      <c r="JKY492" s="1233"/>
      <c r="JKZ492" s="1233"/>
      <c r="JLA492" s="1233"/>
      <c r="JLB492" s="1234"/>
      <c r="JLC492" s="1234"/>
      <c r="JLD492" s="1234"/>
      <c r="JLE492" s="1233"/>
      <c r="JLF492" s="1233"/>
      <c r="JLG492" s="1233"/>
      <c r="JLH492" s="1233"/>
      <c r="JLI492" s="1234"/>
      <c r="JLJ492" s="1234"/>
      <c r="JLK492" s="1234"/>
      <c r="JLL492" s="1233"/>
      <c r="JLM492" s="1233"/>
      <c r="JLN492" s="1233"/>
      <c r="JLO492" s="1233"/>
      <c r="JLP492" s="1234"/>
      <c r="JLQ492" s="1234"/>
      <c r="JLR492" s="1234"/>
      <c r="JLS492" s="1233"/>
      <c r="JLT492" s="1233"/>
      <c r="JLU492" s="1233"/>
      <c r="JLV492" s="1233"/>
      <c r="JLW492" s="1234"/>
      <c r="JLX492" s="1234"/>
      <c r="JLY492" s="1234"/>
      <c r="JLZ492" s="1233"/>
      <c r="JMA492" s="1233"/>
      <c r="JMB492" s="1233"/>
      <c r="JMC492" s="1233"/>
      <c r="JMD492" s="1234"/>
      <c r="JME492" s="1234"/>
      <c r="JMF492" s="1234"/>
      <c r="JMG492" s="1233"/>
      <c r="JMH492" s="1233"/>
      <c r="JMI492" s="1233"/>
      <c r="JMJ492" s="1233"/>
      <c r="JMK492" s="1234"/>
      <c r="JML492" s="1234"/>
      <c r="JMM492" s="1234"/>
      <c r="JMN492" s="1233"/>
      <c r="JMO492" s="1233"/>
      <c r="JMP492" s="1233"/>
      <c r="JMQ492" s="1233"/>
      <c r="JMR492" s="1234"/>
      <c r="JMS492" s="1234"/>
      <c r="JMT492" s="1234"/>
      <c r="JMU492" s="1233"/>
      <c r="JMV492" s="1233"/>
      <c r="JMW492" s="1233"/>
      <c r="JMX492" s="1233"/>
      <c r="JMY492" s="1234"/>
      <c r="JMZ492" s="1234"/>
      <c r="JNA492" s="1234"/>
      <c r="JNB492" s="1233"/>
      <c r="JNC492" s="1233"/>
      <c r="JND492" s="1233"/>
      <c r="JNE492" s="1233"/>
      <c r="JNF492" s="1234"/>
      <c r="JNG492" s="1234"/>
      <c r="JNH492" s="1234"/>
      <c r="JNI492" s="1233"/>
      <c r="JNJ492" s="1233"/>
      <c r="JNK492" s="1233"/>
      <c r="JNL492" s="1233"/>
      <c r="JNM492" s="1234"/>
      <c r="JNN492" s="1234"/>
      <c r="JNO492" s="1234"/>
      <c r="JNP492" s="1233"/>
      <c r="JNQ492" s="1233"/>
      <c r="JNR492" s="1233"/>
      <c r="JNS492" s="1233"/>
      <c r="JNT492" s="1234"/>
      <c r="JNU492" s="1234"/>
      <c r="JNV492" s="1234"/>
      <c r="JNW492" s="1233"/>
      <c r="JNX492" s="1233"/>
      <c r="JNY492" s="1233"/>
      <c r="JNZ492" s="1233"/>
      <c r="JOA492" s="1234"/>
      <c r="JOB492" s="1234"/>
      <c r="JOC492" s="1234"/>
      <c r="JOD492" s="1233"/>
      <c r="JOE492" s="1233"/>
      <c r="JOF492" s="1233"/>
      <c r="JOG492" s="1233"/>
      <c r="JOH492" s="1234"/>
      <c r="JOI492" s="1234"/>
      <c r="JOJ492" s="1234"/>
      <c r="JOK492" s="1233"/>
      <c r="JOL492" s="1233"/>
      <c r="JOM492" s="1233"/>
      <c r="JON492" s="1233"/>
      <c r="JOO492" s="1234"/>
      <c r="JOP492" s="1234"/>
      <c r="JOQ492" s="1234"/>
      <c r="JOR492" s="1233"/>
      <c r="JOS492" s="1233"/>
      <c r="JOT492" s="1233"/>
      <c r="JOU492" s="1233"/>
      <c r="JOV492" s="1234"/>
      <c r="JOW492" s="1234"/>
      <c r="JOX492" s="1234"/>
      <c r="JOY492" s="1233"/>
      <c r="JOZ492" s="1233"/>
      <c r="JPA492" s="1233"/>
      <c r="JPB492" s="1233"/>
      <c r="JPC492" s="1234"/>
      <c r="JPD492" s="1234"/>
      <c r="JPE492" s="1234"/>
      <c r="JPF492" s="1233"/>
      <c r="JPG492" s="1233"/>
      <c r="JPH492" s="1233"/>
      <c r="JPI492" s="1233"/>
      <c r="JPJ492" s="1234"/>
      <c r="JPK492" s="1234"/>
      <c r="JPL492" s="1234"/>
      <c r="JPM492" s="1233"/>
      <c r="JPN492" s="1233"/>
      <c r="JPO492" s="1233"/>
      <c r="JPP492" s="1233"/>
      <c r="JPQ492" s="1234"/>
      <c r="JPR492" s="1234"/>
      <c r="JPS492" s="1234"/>
      <c r="JPT492" s="1233"/>
      <c r="JPU492" s="1233"/>
      <c r="JPV492" s="1233"/>
      <c r="JPW492" s="1233"/>
      <c r="JPX492" s="1234"/>
      <c r="JPY492" s="1234"/>
      <c r="JPZ492" s="1234"/>
      <c r="JQA492" s="1233"/>
      <c r="JQB492" s="1233"/>
      <c r="JQC492" s="1233"/>
      <c r="JQD492" s="1233"/>
      <c r="JQE492" s="1234"/>
      <c r="JQF492" s="1234"/>
      <c r="JQG492" s="1234"/>
      <c r="JQH492" s="1233"/>
      <c r="JQI492" s="1233"/>
      <c r="JQJ492" s="1233"/>
      <c r="JQK492" s="1233"/>
      <c r="JQL492" s="1234"/>
      <c r="JQM492" s="1234"/>
      <c r="JQN492" s="1234"/>
      <c r="JQO492" s="1233"/>
      <c r="JQP492" s="1233"/>
      <c r="JQQ492" s="1233"/>
      <c r="JQR492" s="1233"/>
      <c r="JQS492" s="1234"/>
      <c r="JQT492" s="1234"/>
      <c r="JQU492" s="1234"/>
      <c r="JQV492" s="1233"/>
      <c r="JQW492" s="1233"/>
      <c r="JQX492" s="1233"/>
      <c r="JQY492" s="1233"/>
      <c r="JQZ492" s="1234"/>
      <c r="JRA492" s="1234"/>
      <c r="JRB492" s="1234"/>
      <c r="JRC492" s="1233"/>
      <c r="JRD492" s="1233"/>
      <c r="JRE492" s="1233"/>
      <c r="JRF492" s="1233"/>
      <c r="JRG492" s="1234"/>
      <c r="JRH492" s="1234"/>
      <c r="JRI492" s="1234"/>
      <c r="JRJ492" s="1233"/>
      <c r="JRK492" s="1233"/>
      <c r="JRL492" s="1233"/>
      <c r="JRM492" s="1233"/>
      <c r="JRN492" s="1234"/>
      <c r="JRO492" s="1234"/>
      <c r="JRP492" s="1234"/>
      <c r="JRQ492" s="1233"/>
      <c r="JRR492" s="1233"/>
      <c r="JRS492" s="1233"/>
      <c r="JRT492" s="1233"/>
      <c r="JRU492" s="1234"/>
      <c r="JRV492" s="1234"/>
      <c r="JRW492" s="1234"/>
      <c r="JRX492" s="1233"/>
      <c r="JRY492" s="1233"/>
      <c r="JRZ492" s="1233"/>
      <c r="JSA492" s="1233"/>
      <c r="JSB492" s="1234"/>
      <c r="JSC492" s="1234"/>
      <c r="JSD492" s="1234"/>
      <c r="JSE492" s="1233"/>
      <c r="JSF492" s="1233"/>
      <c r="JSG492" s="1233"/>
      <c r="JSH492" s="1233"/>
      <c r="JSI492" s="1234"/>
      <c r="JSJ492" s="1234"/>
      <c r="JSK492" s="1234"/>
      <c r="JSL492" s="1233"/>
      <c r="JSM492" s="1233"/>
      <c r="JSN492" s="1233"/>
      <c r="JSO492" s="1233"/>
      <c r="JSP492" s="1234"/>
      <c r="JSQ492" s="1234"/>
      <c r="JSR492" s="1234"/>
      <c r="JSS492" s="1233"/>
      <c r="JST492" s="1233"/>
      <c r="JSU492" s="1233"/>
      <c r="JSV492" s="1233"/>
      <c r="JSW492" s="1234"/>
      <c r="JSX492" s="1234"/>
      <c r="JSY492" s="1234"/>
      <c r="JSZ492" s="1233"/>
      <c r="JTA492" s="1233"/>
      <c r="JTB492" s="1233"/>
      <c r="JTC492" s="1233"/>
      <c r="JTD492" s="1234"/>
      <c r="JTE492" s="1234"/>
      <c r="JTF492" s="1234"/>
      <c r="JTG492" s="1233"/>
      <c r="JTH492" s="1233"/>
      <c r="JTI492" s="1233"/>
      <c r="JTJ492" s="1233"/>
      <c r="JTK492" s="1234"/>
      <c r="JTL492" s="1234"/>
      <c r="JTM492" s="1234"/>
      <c r="JTN492" s="1233"/>
      <c r="JTO492" s="1233"/>
      <c r="JTP492" s="1233"/>
      <c r="JTQ492" s="1233"/>
      <c r="JTR492" s="1234"/>
      <c r="JTS492" s="1234"/>
      <c r="JTT492" s="1234"/>
      <c r="JTU492" s="1233"/>
      <c r="JTV492" s="1233"/>
      <c r="JTW492" s="1233"/>
      <c r="JTX492" s="1233"/>
      <c r="JTY492" s="1234"/>
      <c r="JTZ492" s="1234"/>
      <c r="JUA492" s="1234"/>
      <c r="JUB492" s="1233"/>
      <c r="JUC492" s="1233"/>
      <c r="JUD492" s="1233"/>
      <c r="JUE492" s="1233"/>
      <c r="JUF492" s="1234"/>
      <c r="JUG492" s="1234"/>
      <c r="JUH492" s="1234"/>
      <c r="JUI492" s="1233"/>
      <c r="JUJ492" s="1233"/>
      <c r="JUK492" s="1233"/>
      <c r="JUL492" s="1233"/>
      <c r="JUM492" s="1234"/>
      <c r="JUN492" s="1234"/>
      <c r="JUO492" s="1234"/>
      <c r="JUP492" s="1233"/>
      <c r="JUQ492" s="1233"/>
      <c r="JUR492" s="1233"/>
      <c r="JUS492" s="1233"/>
      <c r="JUT492" s="1234"/>
      <c r="JUU492" s="1234"/>
      <c r="JUV492" s="1234"/>
      <c r="JUW492" s="1233"/>
      <c r="JUX492" s="1233"/>
      <c r="JUY492" s="1233"/>
      <c r="JUZ492" s="1233"/>
      <c r="JVA492" s="1234"/>
      <c r="JVB492" s="1234"/>
      <c r="JVC492" s="1234"/>
      <c r="JVD492" s="1233"/>
      <c r="JVE492" s="1233"/>
      <c r="JVF492" s="1233"/>
      <c r="JVG492" s="1233"/>
      <c r="JVH492" s="1234"/>
      <c r="JVI492" s="1234"/>
      <c r="JVJ492" s="1234"/>
      <c r="JVK492" s="1233"/>
      <c r="JVL492" s="1233"/>
      <c r="JVM492" s="1233"/>
      <c r="JVN492" s="1233"/>
      <c r="JVO492" s="1234"/>
      <c r="JVP492" s="1234"/>
      <c r="JVQ492" s="1234"/>
      <c r="JVR492" s="1233"/>
      <c r="JVS492" s="1233"/>
      <c r="JVT492" s="1233"/>
      <c r="JVU492" s="1233"/>
      <c r="JVV492" s="1234"/>
      <c r="JVW492" s="1234"/>
      <c r="JVX492" s="1234"/>
      <c r="JVY492" s="1233"/>
      <c r="JVZ492" s="1233"/>
      <c r="JWA492" s="1233"/>
      <c r="JWB492" s="1233"/>
      <c r="JWC492" s="1234"/>
      <c r="JWD492" s="1234"/>
      <c r="JWE492" s="1234"/>
      <c r="JWF492" s="1233"/>
      <c r="JWG492" s="1233"/>
      <c r="JWH492" s="1233"/>
      <c r="JWI492" s="1233"/>
      <c r="JWJ492" s="1234"/>
      <c r="JWK492" s="1234"/>
      <c r="JWL492" s="1234"/>
      <c r="JWM492" s="1233"/>
      <c r="JWN492" s="1233"/>
      <c r="JWO492" s="1233"/>
      <c r="JWP492" s="1233"/>
      <c r="JWQ492" s="1234"/>
      <c r="JWR492" s="1234"/>
      <c r="JWS492" s="1234"/>
      <c r="JWT492" s="1233"/>
      <c r="JWU492" s="1233"/>
      <c r="JWV492" s="1233"/>
      <c r="JWW492" s="1233"/>
      <c r="JWX492" s="1234"/>
      <c r="JWY492" s="1234"/>
      <c r="JWZ492" s="1234"/>
      <c r="JXA492" s="1233"/>
      <c r="JXB492" s="1233"/>
      <c r="JXC492" s="1233"/>
      <c r="JXD492" s="1233"/>
      <c r="JXE492" s="1234"/>
      <c r="JXF492" s="1234"/>
      <c r="JXG492" s="1234"/>
      <c r="JXH492" s="1233"/>
      <c r="JXI492" s="1233"/>
      <c r="JXJ492" s="1233"/>
      <c r="JXK492" s="1233"/>
      <c r="JXL492" s="1234"/>
      <c r="JXM492" s="1234"/>
      <c r="JXN492" s="1234"/>
      <c r="JXO492" s="1233"/>
      <c r="JXP492" s="1233"/>
      <c r="JXQ492" s="1233"/>
      <c r="JXR492" s="1233"/>
      <c r="JXS492" s="1234"/>
      <c r="JXT492" s="1234"/>
      <c r="JXU492" s="1234"/>
      <c r="JXV492" s="1233"/>
      <c r="JXW492" s="1233"/>
      <c r="JXX492" s="1233"/>
      <c r="JXY492" s="1233"/>
      <c r="JXZ492" s="1234"/>
      <c r="JYA492" s="1234"/>
      <c r="JYB492" s="1234"/>
      <c r="JYC492" s="1233"/>
      <c r="JYD492" s="1233"/>
      <c r="JYE492" s="1233"/>
      <c r="JYF492" s="1233"/>
      <c r="JYG492" s="1234"/>
      <c r="JYH492" s="1234"/>
      <c r="JYI492" s="1234"/>
      <c r="JYJ492" s="1233"/>
      <c r="JYK492" s="1233"/>
      <c r="JYL492" s="1233"/>
      <c r="JYM492" s="1233"/>
      <c r="JYN492" s="1234"/>
      <c r="JYO492" s="1234"/>
      <c r="JYP492" s="1234"/>
      <c r="JYQ492" s="1233"/>
      <c r="JYR492" s="1233"/>
      <c r="JYS492" s="1233"/>
      <c r="JYT492" s="1233"/>
      <c r="JYU492" s="1234"/>
      <c r="JYV492" s="1234"/>
      <c r="JYW492" s="1234"/>
      <c r="JYX492" s="1233"/>
      <c r="JYY492" s="1233"/>
      <c r="JYZ492" s="1233"/>
      <c r="JZA492" s="1233"/>
      <c r="JZB492" s="1234"/>
      <c r="JZC492" s="1234"/>
      <c r="JZD492" s="1234"/>
      <c r="JZE492" s="1233"/>
      <c r="JZF492" s="1233"/>
      <c r="JZG492" s="1233"/>
      <c r="JZH492" s="1233"/>
      <c r="JZI492" s="1234"/>
      <c r="JZJ492" s="1234"/>
      <c r="JZK492" s="1234"/>
      <c r="JZL492" s="1233"/>
      <c r="JZM492" s="1233"/>
      <c r="JZN492" s="1233"/>
      <c r="JZO492" s="1233"/>
      <c r="JZP492" s="1234"/>
      <c r="JZQ492" s="1234"/>
      <c r="JZR492" s="1234"/>
      <c r="JZS492" s="1233"/>
      <c r="JZT492" s="1233"/>
      <c r="JZU492" s="1233"/>
      <c r="JZV492" s="1233"/>
      <c r="JZW492" s="1234"/>
      <c r="JZX492" s="1234"/>
      <c r="JZY492" s="1234"/>
      <c r="JZZ492" s="1233"/>
      <c r="KAA492" s="1233"/>
      <c r="KAB492" s="1233"/>
      <c r="KAC492" s="1233"/>
      <c r="KAD492" s="1234"/>
      <c r="KAE492" s="1234"/>
      <c r="KAF492" s="1234"/>
      <c r="KAG492" s="1233"/>
      <c r="KAH492" s="1233"/>
      <c r="KAI492" s="1233"/>
      <c r="KAJ492" s="1233"/>
      <c r="KAK492" s="1234"/>
      <c r="KAL492" s="1234"/>
      <c r="KAM492" s="1234"/>
      <c r="KAN492" s="1233"/>
      <c r="KAO492" s="1233"/>
      <c r="KAP492" s="1233"/>
      <c r="KAQ492" s="1233"/>
      <c r="KAR492" s="1234"/>
      <c r="KAS492" s="1234"/>
      <c r="KAT492" s="1234"/>
      <c r="KAU492" s="1233"/>
      <c r="KAV492" s="1233"/>
      <c r="KAW492" s="1233"/>
      <c r="KAX492" s="1233"/>
      <c r="KAY492" s="1234"/>
      <c r="KAZ492" s="1234"/>
      <c r="KBA492" s="1234"/>
      <c r="KBB492" s="1233"/>
      <c r="KBC492" s="1233"/>
      <c r="KBD492" s="1233"/>
      <c r="KBE492" s="1233"/>
      <c r="KBF492" s="1234"/>
      <c r="KBG492" s="1234"/>
      <c r="KBH492" s="1234"/>
      <c r="KBI492" s="1233"/>
      <c r="KBJ492" s="1233"/>
      <c r="KBK492" s="1233"/>
      <c r="KBL492" s="1233"/>
      <c r="KBM492" s="1234"/>
      <c r="KBN492" s="1234"/>
      <c r="KBO492" s="1234"/>
      <c r="KBP492" s="1233"/>
      <c r="KBQ492" s="1233"/>
      <c r="KBR492" s="1233"/>
      <c r="KBS492" s="1233"/>
      <c r="KBT492" s="1234"/>
      <c r="KBU492" s="1234"/>
      <c r="KBV492" s="1234"/>
      <c r="KBW492" s="1233"/>
      <c r="KBX492" s="1233"/>
      <c r="KBY492" s="1233"/>
      <c r="KBZ492" s="1233"/>
      <c r="KCA492" s="1234"/>
      <c r="KCB492" s="1234"/>
      <c r="KCC492" s="1234"/>
      <c r="KCD492" s="1233"/>
      <c r="KCE492" s="1233"/>
      <c r="KCF492" s="1233"/>
      <c r="KCG492" s="1233"/>
      <c r="KCH492" s="1234"/>
      <c r="KCI492" s="1234"/>
      <c r="KCJ492" s="1234"/>
      <c r="KCK492" s="1233"/>
      <c r="KCL492" s="1233"/>
      <c r="KCM492" s="1233"/>
      <c r="KCN492" s="1233"/>
      <c r="KCO492" s="1234"/>
      <c r="KCP492" s="1234"/>
      <c r="KCQ492" s="1234"/>
      <c r="KCR492" s="1233"/>
      <c r="KCS492" s="1233"/>
      <c r="KCT492" s="1233"/>
      <c r="KCU492" s="1233"/>
      <c r="KCV492" s="1234"/>
      <c r="KCW492" s="1234"/>
      <c r="KCX492" s="1234"/>
      <c r="KCY492" s="1233"/>
      <c r="KCZ492" s="1233"/>
      <c r="KDA492" s="1233"/>
      <c r="KDB492" s="1233"/>
      <c r="KDC492" s="1234"/>
      <c r="KDD492" s="1234"/>
      <c r="KDE492" s="1234"/>
      <c r="KDF492" s="1233"/>
      <c r="KDG492" s="1233"/>
      <c r="KDH492" s="1233"/>
      <c r="KDI492" s="1233"/>
      <c r="KDJ492" s="1234"/>
      <c r="KDK492" s="1234"/>
      <c r="KDL492" s="1234"/>
      <c r="KDM492" s="1233"/>
      <c r="KDN492" s="1233"/>
      <c r="KDO492" s="1233"/>
      <c r="KDP492" s="1233"/>
      <c r="KDQ492" s="1234"/>
      <c r="KDR492" s="1234"/>
      <c r="KDS492" s="1234"/>
      <c r="KDT492" s="1233"/>
      <c r="KDU492" s="1233"/>
      <c r="KDV492" s="1233"/>
      <c r="KDW492" s="1233"/>
      <c r="KDX492" s="1234"/>
      <c r="KDY492" s="1234"/>
      <c r="KDZ492" s="1234"/>
      <c r="KEA492" s="1233"/>
      <c r="KEB492" s="1233"/>
      <c r="KEC492" s="1233"/>
      <c r="KED492" s="1233"/>
      <c r="KEE492" s="1234"/>
      <c r="KEF492" s="1234"/>
      <c r="KEG492" s="1234"/>
      <c r="KEH492" s="1233"/>
      <c r="KEI492" s="1233"/>
      <c r="KEJ492" s="1233"/>
      <c r="KEK492" s="1233"/>
      <c r="KEL492" s="1234"/>
      <c r="KEM492" s="1234"/>
      <c r="KEN492" s="1234"/>
      <c r="KEO492" s="1233"/>
      <c r="KEP492" s="1233"/>
      <c r="KEQ492" s="1233"/>
      <c r="KER492" s="1233"/>
      <c r="KES492" s="1234"/>
      <c r="KET492" s="1234"/>
      <c r="KEU492" s="1234"/>
      <c r="KEV492" s="1233"/>
      <c r="KEW492" s="1233"/>
      <c r="KEX492" s="1233"/>
      <c r="KEY492" s="1233"/>
      <c r="KEZ492" s="1234"/>
      <c r="KFA492" s="1234"/>
      <c r="KFB492" s="1234"/>
      <c r="KFC492" s="1233"/>
      <c r="KFD492" s="1233"/>
      <c r="KFE492" s="1233"/>
      <c r="KFF492" s="1233"/>
      <c r="KFG492" s="1234"/>
      <c r="KFH492" s="1234"/>
      <c r="KFI492" s="1234"/>
      <c r="KFJ492" s="1233"/>
      <c r="KFK492" s="1233"/>
      <c r="KFL492" s="1233"/>
      <c r="KFM492" s="1233"/>
      <c r="KFN492" s="1234"/>
      <c r="KFO492" s="1234"/>
      <c r="KFP492" s="1234"/>
      <c r="KFQ492" s="1233"/>
      <c r="KFR492" s="1233"/>
      <c r="KFS492" s="1233"/>
      <c r="KFT492" s="1233"/>
      <c r="KFU492" s="1234"/>
      <c r="KFV492" s="1234"/>
      <c r="KFW492" s="1234"/>
      <c r="KFX492" s="1233"/>
      <c r="KFY492" s="1233"/>
      <c r="KFZ492" s="1233"/>
      <c r="KGA492" s="1233"/>
      <c r="KGB492" s="1234"/>
      <c r="KGC492" s="1234"/>
      <c r="KGD492" s="1234"/>
      <c r="KGE492" s="1233"/>
      <c r="KGF492" s="1233"/>
      <c r="KGG492" s="1233"/>
      <c r="KGH492" s="1233"/>
      <c r="KGI492" s="1234"/>
      <c r="KGJ492" s="1234"/>
      <c r="KGK492" s="1234"/>
      <c r="KGL492" s="1233"/>
      <c r="KGM492" s="1233"/>
      <c r="KGN492" s="1233"/>
      <c r="KGO492" s="1233"/>
      <c r="KGP492" s="1234"/>
      <c r="KGQ492" s="1234"/>
      <c r="KGR492" s="1234"/>
      <c r="KGS492" s="1233"/>
      <c r="KGT492" s="1233"/>
      <c r="KGU492" s="1233"/>
      <c r="KGV492" s="1233"/>
      <c r="KGW492" s="1234"/>
      <c r="KGX492" s="1234"/>
      <c r="KGY492" s="1234"/>
      <c r="KGZ492" s="1233"/>
      <c r="KHA492" s="1233"/>
      <c r="KHB492" s="1233"/>
      <c r="KHC492" s="1233"/>
      <c r="KHD492" s="1234"/>
      <c r="KHE492" s="1234"/>
      <c r="KHF492" s="1234"/>
      <c r="KHG492" s="1233"/>
      <c r="KHH492" s="1233"/>
      <c r="KHI492" s="1233"/>
      <c r="KHJ492" s="1233"/>
      <c r="KHK492" s="1234"/>
      <c r="KHL492" s="1234"/>
      <c r="KHM492" s="1234"/>
      <c r="KHN492" s="1233"/>
      <c r="KHO492" s="1233"/>
      <c r="KHP492" s="1233"/>
      <c r="KHQ492" s="1233"/>
      <c r="KHR492" s="1234"/>
      <c r="KHS492" s="1234"/>
      <c r="KHT492" s="1234"/>
      <c r="KHU492" s="1233"/>
      <c r="KHV492" s="1233"/>
      <c r="KHW492" s="1233"/>
      <c r="KHX492" s="1233"/>
      <c r="KHY492" s="1234"/>
      <c r="KHZ492" s="1234"/>
      <c r="KIA492" s="1234"/>
      <c r="KIB492" s="1233"/>
      <c r="KIC492" s="1233"/>
      <c r="KID492" s="1233"/>
      <c r="KIE492" s="1233"/>
      <c r="KIF492" s="1234"/>
      <c r="KIG492" s="1234"/>
      <c r="KIH492" s="1234"/>
      <c r="KII492" s="1233"/>
      <c r="KIJ492" s="1233"/>
      <c r="KIK492" s="1233"/>
      <c r="KIL492" s="1233"/>
      <c r="KIM492" s="1234"/>
      <c r="KIN492" s="1234"/>
      <c r="KIO492" s="1234"/>
      <c r="KIP492" s="1233"/>
      <c r="KIQ492" s="1233"/>
      <c r="KIR492" s="1233"/>
      <c r="KIS492" s="1233"/>
      <c r="KIT492" s="1234"/>
      <c r="KIU492" s="1234"/>
      <c r="KIV492" s="1234"/>
      <c r="KIW492" s="1233"/>
      <c r="KIX492" s="1233"/>
      <c r="KIY492" s="1233"/>
      <c r="KIZ492" s="1233"/>
      <c r="KJA492" s="1234"/>
      <c r="KJB492" s="1234"/>
      <c r="KJC492" s="1234"/>
      <c r="KJD492" s="1233"/>
      <c r="KJE492" s="1233"/>
      <c r="KJF492" s="1233"/>
      <c r="KJG492" s="1233"/>
      <c r="KJH492" s="1234"/>
      <c r="KJI492" s="1234"/>
      <c r="KJJ492" s="1234"/>
      <c r="KJK492" s="1233"/>
      <c r="KJL492" s="1233"/>
      <c r="KJM492" s="1233"/>
      <c r="KJN492" s="1233"/>
      <c r="KJO492" s="1234"/>
      <c r="KJP492" s="1234"/>
      <c r="KJQ492" s="1234"/>
      <c r="KJR492" s="1233"/>
      <c r="KJS492" s="1233"/>
      <c r="KJT492" s="1233"/>
      <c r="KJU492" s="1233"/>
      <c r="KJV492" s="1234"/>
      <c r="KJW492" s="1234"/>
      <c r="KJX492" s="1234"/>
      <c r="KJY492" s="1233"/>
      <c r="KJZ492" s="1233"/>
      <c r="KKA492" s="1233"/>
      <c r="KKB492" s="1233"/>
      <c r="KKC492" s="1234"/>
      <c r="KKD492" s="1234"/>
      <c r="KKE492" s="1234"/>
      <c r="KKF492" s="1233"/>
      <c r="KKG492" s="1233"/>
      <c r="KKH492" s="1233"/>
      <c r="KKI492" s="1233"/>
      <c r="KKJ492" s="1234"/>
      <c r="KKK492" s="1234"/>
      <c r="KKL492" s="1234"/>
      <c r="KKM492" s="1233"/>
      <c r="KKN492" s="1233"/>
      <c r="KKO492" s="1233"/>
      <c r="KKP492" s="1233"/>
      <c r="KKQ492" s="1234"/>
      <c r="KKR492" s="1234"/>
      <c r="KKS492" s="1234"/>
      <c r="KKT492" s="1233"/>
      <c r="KKU492" s="1233"/>
      <c r="KKV492" s="1233"/>
      <c r="KKW492" s="1233"/>
      <c r="KKX492" s="1234"/>
      <c r="KKY492" s="1234"/>
      <c r="KKZ492" s="1234"/>
      <c r="KLA492" s="1233"/>
      <c r="KLB492" s="1233"/>
      <c r="KLC492" s="1233"/>
      <c r="KLD492" s="1233"/>
      <c r="KLE492" s="1234"/>
      <c r="KLF492" s="1234"/>
      <c r="KLG492" s="1234"/>
      <c r="KLH492" s="1233"/>
      <c r="KLI492" s="1233"/>
      <c r="KLJ492" s="1233"/>
      <c r="KLK492" s="1233"/>
      <c r="KLL492" s="1234"/>
      <c r="KLM492" s="1234"/>
      <c r="KLN492" s="1234"/>
      <c r="KLO492" s="1233"/>
      <c r="KLP492" s="1233"/>
      <c r="KLQ492" s="1233"/>
      <c r="KLR492" s="1233"/>
      <c r="KLS492" s="1234"/>
      <c r="KLT492" s="1234"/>
      <c r="KLU492" s="1234"/>
      <c r="KLV492" s="1233"/>
      <c r="KLW492" s="1233"/>
      <c r="KLX492" s="1233"/>
      <c r="KLY492" s="1233"/>
      <c r="KLZ492" s="1234"/>
      <c r="KMA492" s="1234"/>
      <c r="KMB492" s="1234"/>
      <c r="KMC492" s="1233"/>
      <c r="KMD492" s="1233"/>
      <c r="KME492" s="1233"/>
      <c r="KMF492" s="1233"/>
      <c r="KMG492" s="1234"/>
      <c r="KMH492" s="1234"/>
      <c r="KMI492" s="1234"/>
      <c r="KMJ492" s="1233"/>
      <c r="KMK492" s="1233"/>
      <c r="KML492" s="1233"/>
      <c r="KMM492" s="1233"/>
      <c r="KMN492" s="1234"/>
      <c r="KMO492" s="1234"/>
      <c r="KMP492" s="1234"/>
      <c r="KMQ492" s="1233"/>
      <c r="KMR492" s="1233"/>
      <c r="KMS492" s="1233"/>
      <c r="KMT492" s="1233"/>
      <c r="KMU492" s="1234"/>
      <c r="KMV492" s="1234"/>
      <c r="KMW492" s="1234"/>
      <c r="KMX492" s="1233"/>
      <c r="KMY492" s="1233"/>
      <c r="KMZ492" s="1233"/>
      <c r="KNA492" s="1233"/>
      <c r="KNB492" s="1234"/>
      <c r="KNC492" s="1234"/>
      <c r="KND492" s="1234"/>
      <c r="KNE492" s="1233"/>
      <c r="KNF492" s="1233"/>
      <c r="KNG492" s="1233"/>
      <c r="KNH492" s="1233"/>
      <c r="KNI492" s="1234"/>
      <c r="KNJ492" s="1234"/>
      <c r="KNK492" s="1234"/>
      <c r="KNL492" s="1233"/>
      <c r="KNM492" s="1233"/>
      <c r="KNN492" s="1233"/>
      <c r="KNO492" s="1233"/>
      <c r="KNP492" s="1234"/>
      <c r="KNQ492" s="1234"/>
      <c r="KNR492" s="1234"/>
      <c r="KNS492" s="1233"/>
      <c r="KNT492" s="1233"/>
      <c r="KNU492" s="1233"/>
      <c r="KNV492" s="1233"/>
      <c r="KNW492" s="1234"/>
      <c r="KNX492" s="1234"/>
      <c r="KNY492" s="1234"/>
      <c r="KNZ492" s="1233"/>
      <c r="KOA492" s="1233"/>
      <c r="KOB492" s="1233"/>
      <c r="KOC492" s="1233"/>
      <c r="KOD492" s="1234"/>
      <c r="KOE492" s="1234"/>
      <c r="KOF492" s="1234"/>
      <c r="KOG492" s="1233"/>
      <c r="KOH492" s="1233"/>
      <c r="KOI492" s="1233"/>
      <c r="KOJ492" s="1233"/>
      <c r="KOK492" s="1234"/>
      <c r="KOL492" s="1234"/>
      <c r="KOM492" s="1234"/>
      <c r="KON492" s="1233"/>
      <c r="KOO492" s="1233"/>
      <c r="KOP492" s="1233"/>
      <c r="KOQ492" s="1233"/>
      <c r="KOR492" s="1234"/>
      <c r="KOS492" s="1234"/>
      <c r="KOT492" s="1234"/>
      <c r="KOU492" s="1233"/>
      <c r="KOV492" s="1233"/>
      <c r="KOW492" s="1233"/>
      <c r="KOX492" s="1233"/>
      <c r="KOY492" s="1234"/>
      <c r="KOZ492" s="1234"/>
      <c r="KPA492" s="1234"/>
      <c r="KPB492" s="1233"/>
      <c r="KPC492" s="1233"/>
      <c r="KPD492" s="1233"/>
      <c r="KPE492" s="1233"/>
      <c r="KPF492" s="1234"/>
      <c r="KPG492" s="1234"/>
      <c r="KPH492" s="1234"/>
      <c r="KPI492" s="1233"/>
      <c r="KPJ492" s="1233"/>
      <c r="KPK492" s="1233"/>
      <c r="KPL492" s="1233"/>
      <c r="KPM492" s="1234"/>
      <c r="KPN492" s="1234"/>
      <c r="KPO492" s="1234"/>
      <c r="KPP492" s="1233"/>
      <c r="KPQ492" s="1233"/>
      <c r="KPR492" s="1233"/>
      <c r="KPS492" s="1233"/>
      <c r="KPT492" s="1234"/>
      <c r="KPU492" s="1234"/>
      <c r="KPV492" s="1234"/>
      <c r="KPW492" s="1233"/>
      <c r="KPX492" s="1233"/>
      <c r="KPY492" s="1233"/>
      <c r="KPZ492" s="1233"/>
      <c r="KQA492" s="1234"/>
      <c r="KQB492" s="1234"/>
      <c r="KQC492" s="1234"/>
      <c r="KQD492" s="1233"/>
      <c r="KQE492" s="1233"/>
      <c r="KQF492" s="1233"/>
      <c r="KQG492" s="1233"/>
      <c r="KQH492" s="1234"/>
      <c r="KQI492" s="1234"/>
      <c r="KQJ492" s="1234"/>
      <c r="KQK492" s="1233"/>
      <c r="KQL492" s="1233"/>
      <c r="KQM492" s="1233"/>
      <c r="KQN492" s="1233"/>
      <c r="KQO492" s="1234"/>
      <c r="KQP492" s="1234"/>
      <c r="KQQ492" s="1234"/>
      <c r="KQR492" s="1233"/>
      <c r="KQS492" s="1233"/>
      <c r="KQT492" s="1233"/>
      <c r="KQU492" s="1233"/>
      <c r="KQV492" s="1234"/>
      <c r="KQW492" s="1234"/>
      <c r="KQX492" s="1234"/>
      <c r="KQY492" s="1233"/>
      <c r="KQZ492" s="1233"/>
      <c r="KRA492" s="1233"/>
      <c r="KRB492" s="1233"/>
      <c r="KRC492" s="1234"/>
      <c r="KRD492" s="1234"/>
      <c r="KRE492" s="1234"/>
      <c r="KRF492" s="1233"/>
      <c r="KRG492" s="1233"/>
      <c r="KRH492" s="1233"/>
      <c r="KRI492" s="1233"/>
      <c r="KRJ492" s="1234"/>
      <c r="KRK492" s="1234"/>
      <c r="KRL492" s="1234"/>
      <c r="KRM492" s="1233"/>
      <c r="KRN492" s="1233"/>
      <c r="KRO492" s="1233"/>
      <c r="KRP492" s="1233"/>
      <c r="KRQ492" s="1234"/>
      <c r="KRR492" s="1234"/>
      <c r="KRS492" s="1234"/>
      <c r="KRT492" s="1233"/>
      <c r="KRU492" s="1233"/>
      <c r="KRV492" s="1233"/>
      <c r="KRW492" s="1233"/>
      <c r="KRX492" s="1234"/>
      <c r="KRY492" s="1234"/>
      <c r="KRZ492" s="1234"/>
      <c r="KSA492" s="1233"/>
      <c r="KSB492" s="1233"/>
      <c r="KSC492" s="1233"/>
      <c r="KSD492" s="1233"/>
      <c r="KSE492" s="1234"/>
      <c r="KSF492" s="1234"/>
      <c r="KSG492" s="1234"/>
      <c r="KSH492" s="1233"/>
      <c r="KSI492" s="1233"/>
      <c r="KSJ492" s="1233"/>
      <c r="KSK492" s="1233"/>
      <c r="KSL492" s="1234"/>
      <c r="KSM492" s="1234"/>
      <c r="KSN492" s="1234"/>
      <c r="KSO492" s="1233"/>
      <c r="KSP492" s="1233"/>
      <c r="KSQ492" s="1233"/>
      <c r="KSR492" s="1233"/>
      <c r="KSS492" s="1234"/>
      <c r="KST492" s="1234"/>
      <c r="KSU492" s="1234"/>
      <c r="KSV492" s="1233"/>
      <c r="KSW492" s="1233"/>
      <c r="KSX492" s="1233"/>
      <c r="KSY492" s="1233"/>
      <c r="KSZ492" s="1234"/>
      <c r="KTA492" s="1234"/>
      <c r="KTB492" s="1234"/>
      <c r="KTC492" s="1233"/>
      <c r="KTD492" s="1233"/>
      <c r="KTE492" s="1233"/>
      <c r="KTF492" s="1233"/>
      <c r="KTG492" s="1234"/>
      <c r="KTH492" s="1234"/>
      <c r="KTI492" s="1234"/>
      <c r="KTJ492" s="1233"/>
      <c r="KTK492" s="1233"/>
      <c r="KTL492" s="1233"/>
      <c r="KTM492" s="1233"/>
      <c r="KTN492" s="1234"/>
      <c r="KTO492" s="1234"/>
      <c r="KTP492" s="1234"/>
      <c r="KTQ492" s="1233"/>
      <c r="KTR492" s="1233"/>
      <c r="KTS492" s="1233"/>
      <c r="KTT492" s="1233"/>
      <c r="KTU492" s="1234"/>
      <c r="KTV492" s="1234"/>
      <c r="KTW492" s="1234"/>
      <c r="KTX492" s="1233"/>
      <c r="KTY492" s="1233"/>
      <c r="KTZ492" s="1233"/>
      <c r="KUA492" s="1233"/>
      <c r="KUB492" s="1234"/>
      <c r="KUC492" s="1234"/>
      <c r="KUD492" s="1234"/>
      <c r="KUE492" s="1233"/>
      <c r="KUF492" s="1233"/>
      <c r="KUG492" s="1233"/>
      <c r="KUH492" s="1233"/>
      <c r="KUI492" s="1234"/>
      <c r="KUJ492" s="1234"/>
      <c r="KUK492" s="1234"/>
      <c r="KUL492" s="1233"/>
      <c r="KUM492" s="1233"/>
      <c r="KUN492" s="1233"/>
      <c r="KUO492" s="1233"/>
      <c r="KUP492" s="1234"/>
      <c r="KUQ492" s="1234"/>
      <c r="KUR492" s="1234"/>
      <c r="KUS492" s="1233"/>
      <c r="KUT492" s="1233"/>
      <c r="KUU492" s="1233"/>
      <c r="KUV492" s="1233"/>
      <c r="KUW492" s="1234"/>
      <c r="KUX492" s="1234"/>
      <c r="KUY492" s="1234"/>
      <c r="KUZ492" s="1233"/>
      <c r="KVA492" s="1233"/>
      <c r="KVB492" s="1233"/>
      <c r="KVC492" s="1233"/>
      <c r="KVD492" s="1234"/>
      <c r="KVE492" s="1234"/>
      <c r="KVF492" s="1234"/>
      <c r="KVG492" s="1233"/>
      <c r="KVH492" s="1233"/>
      <c r="KVI492" s="1233"/>
      <c r="KVJ492" s="1233"/>
      <c r="KVK492" s="1234"/>
      <c r="KVL492" s="1234"/>
      <c r="KVM492" s="1234"/>
      <c r="KVN492" s="1233"/>
      <c r="KVO492" s="1233"/>
      <c r="KVP492" s="1233"/>
      <c r="KVQ492" s="1233"/>
      <c r="KVR492" s="1234"/>
      <c r="KVS492" s="1234"/>
      <c r="KVT492" s="1234"/>
      <c r="KVU492" s="1233"/>
      <c r="KVV492" s="1233"/>
      <c r="KVW492" s="1233"/>
      <c r="KVX492" s="1233"/>
      <c r="KVY492" s="1234"/>
      <c r="KVZ492" s="1234"/>
      <c r="KWA492" s="1234"/>
      <c r="KWB492" s="1233"/>
      <c r="KWC492" s="1233"/>
      <c r="KWD492" s="1233"/>
      <c r="KWE492" s="1233"/>
      <c r="KWF492" s="1234"/>
      <c r="KWG492" s="1234"/>
      <c r="KWH492" s="1234"/>
      <c r="KWI492" s="1233"/>
      <c r="KWJ492" s="1233"/>
      <c r="KWK492" s="1233"/>
      <c r="KWL492" s="1233"/>
      <c r="KWM492" s="1234"/>
      <c r="KWN492" s="1234"/>
      <c r="KWO492" s="1234"/>
      <c r="KWP492" s="1233"/>
      <c r="KWQ492" s="1233"/>
      <c r="KWR492" s="1233"/>
      <c r="KWS492" s="1233"/>
      <c r="KWT492" s="1234"/>
      <c r="KWU492" s="1234"/>
      <c r="KWV492" s="1234"/>
      <c r="KWW492" s="1233"/>
      <c r="KWX492" s="1233"/>
      <c r="KWY492" s="1233"/>
      <c r="KWZ492" s="1233"/>
      <c r="KXA492" s="1234"/>
      <c r="KXB492" s="1234"/>
      <c r="KXC492" s="1234"/>
      <c r="KXD492" s="1233"/>
      <c r="KXE492" s="1233"/>
      <c r="KXF492" s="1233"/>
      <c r="KXG492" s="1233"/>
      <c r="KXH492" s="1234"/>
      <c r="KXI492" s="1234"/>
      <c r="KXJ492" s="1234"/>
      <c r="KXK492" s="1233"/>
      <c r="KXL492" s="1233"/>
      <c r="KXM492" s="1233"/>
      <c r="KXN492" s="1233"/>
      <c r="KXO492" s="1234"/>
      <c r="KXP492" s="1234"/>
      <c r="KXQ492" s="1234"/>
      <c r="KXR492" s="1233"/>
      <c r="KXS492" s="1233"/>
      <c r="KXT492" s="1233"/>
      <c r="KXU492" s="1233"/>
      <c r="KXV492" s="1234"/>
      <c r="KXW492" s="1234"/>
      <c r="KXX492" s="1234"/>
      <c r="KXY492" s="1233"/>
      <c r="KXZ492" s="1233"/>
      <c r="KYA492" s="1233"/>
      <c r="KYB492" s="1233"/>
      <c r="KYC492" s="1234"/>
      <c r="KYD492" s="1234"/>
      <c r="KYE492" s="1234"/>
      <c r="KYF492" s="1233"/>
      <c r="KYG492" s="1233"/>
      <c r="KYH492" s="1233"/>
      <c r="KYI492" s="1233"/>
      <c r="KYJ492" s="1234"/>
      <c r="KYK492" s="1234"/>
      <c r="KYL492" s="1234"/>
      <c r="KYM492" s="1233"/>
      <c r="KYN492" s="1233"/>
      <c r="KYO492" s="1233"/>
      <c r="KYP492" s="1233"/>
      <c r="KYQ492" s="1234"/>
      <c r="KYR492" s="1234"/>
      <c r="KYS492" s="1234"/>
      <c r="KYT492" s="1233"/>
      <c r="KYU492" s="1233"/>
      <c r="KYV492" s="1233"/>
      <c r="KYW492" s="1233"/>
      <c r="KYX492" s="1234"/>
      <c r="KYY492" s="1234"/>
      <c r="KYZ492" s="1234"/>
      <c r="KZA492" s="1233"/>
      <c r="KZB492" s="1233"/>
      <c r="KZC492" s="1233"/>
      <c r="KZD492" s="1233"/>
      <c r="KZE492" s="1234"/>
      <c r="KZF492" s="1234"/>
      <c r="KZG492" s="1234"/>
      <c r="KZH492" s="1233"/>
      <c r="KZI492" s="1233"/>
      <c r="KZJ492" s="1233"/>
      <c r="KZK492" s="1233"/>
      <c r="KZL492" s="1234"/>
      <c r="KZM492" s="1234"/>
      <c r="KZN492" s="1234"/>
      <c r="KZO492" s="1233"/>
      <c r="KZP492" s="1233"/>
      <c r="KZQ492" s="1233"/>
      <c r="KZR492" s="1233"/>
      <c r="KZS492" s="1234"/>
      <c r="KZT492" s="1234"/>
      <c r="KZU492" s="1234"/>
      <c r="KZV492" s="1233"/>
      <c r="KZW492" s="1233"/>
      <c r="KZX492" s="1233"/>
      <c r="KZY492" s="1233"/>
      <c r="KZZ492" s="1234"/>
      <c r="LAA492" s="1234"/>
      <c r="LAB492" s="1234"/>
      <c r="LAC492" s="1233"/>
      <c r="LAD492" s="1233"/>
      <c r="LAE492" s="1233"/>
      <c r="LAF492" s="1233"/>
      <c r="LAG492" s="1234"/>
      <c r="LAH492" s="1234"/>
      <c r="LAI492" s="1234"/>
      <c r="LAJ492" s="1233"/>
      <c r="LAK492" s="1233"/>
      <c r="LAL492" s="1233"/>
      <c r="LAM492" s="1233"/>
      <c r="LAN492" s="1234"/>
      <c r="LAO492" s="1234"/>
      <c r="LAP492" s="1234"/>
      <c r="LAQ492" s="1233"/>
      <c r="LAR492" s="1233"/>
      <c r="LAS492" s="1233"/>
      <c r="LAT492" s="1233"/>
      <c r="LAU492" s="1234"/>
      <c r="LAV492" s="1234"/>
      <c r="LAW492" s="1234"/>
      <c r="LAX492" s="1233"/>
      <c r="LAY492" s="1233"/>
      <c r="LAZ492" s="1233"/>
      <c r="LBA492" s="1233"/>
      <c r="LBB492" s="1234"/>
      <c r="LBC492" s="1234"/>
      <c r="LBD492" s="1234"/>
      <c r="LBE492" s="1233"/>
      <c r="LBF492" s="1233"/>
      <c r="LBG492" s="1233"/>
      <c r="LBH492" s="1233"/>
      <c r="LBI492" s="1234"/>
      <c r="LBJ492" s="1234"/>
      <c r="LBK492" s="1234"/>
      <c r="LBL492" s="1233"/>
      <c r="LBM492" s="1233"/>
      <c r="LBN492" s="1233"/>
      <c r="LBO492" s="1233"/>
      <c r="LBP492" s="1234"/>
      <c r="LBQ492" s="1234"/>
      <c r="LBR492" s="1234"/>
      <c r="LBS492" s="1233"/>
      <c r="LBT492" s="1233"/>
      <c r="LBU492" s="1233"/>
      <c r="LBV492" s="1233"/>
      <c r="LBW492" s="1234"/>
      <c r="LBX492" s="1234"/>
      <c r="LBY492" s="1234"/>
      <c r="LBZ492" s="1233"/>
      <c r="LCA492" s="1233"/>
      <c r="LCB492" s="1233"/>
      <c r="LCC492" s="1233"/>
      <c r="LCD492" s="1234"/>
      <c r="LCE492" s="1234"/>
      <c r="LCF492" s="1234"/>
      <c r="LCG492" s="1233"/>
      <c r="LCH492" s="1233"/>
      <c r="LCI492" s="1233"/>
      <c r="LCJ492" s="1233"/>
      <c r="LCK492" s="1234"/>
      <c r="LCL492" s="1234"/>
      <c r="LCM492" s="1234"/>
      <c r="LCN492" s="1233"/>
      <c r="LCO492" s="1233"/>
      <c r="LCP492" s="1233"/>
      <c r="LCQ492" s="1233"/>
      <c r="LCR492" s="1234"/>
      <c r="LCS492" s="1234"/>
      <c r="LCT492" s="1234"/>
      <c r="LCU492" s="1233"/>
      <c r="LCV492" s="1233"/>
      <c r="LCW492" s="1233"/>
      <c r="LCX492" s="1233"/>
      <c r="LCY492" s="1234"/>
      <c r="LCZ492" s="1234"/>
      <c r="LDA492" s="1234"/>
      <c r="LDB492" s="1233"/>
      <c r="LDC492" s="1233"/>
      <c r="LDD492" s="1233"/>
      <c r="LDE492" s="1233"/>
      <c r="LDF492" s="1234"/>
      <c r="LDG492" s="1234"/>
      <c r="LDH492" s="1234"/>
      <c r="LDI492" s="1233"/>
      <c r="LDJ492" s="1233"/>
      <c r="LDK492" s="1233"/>
      <c r="LDL492" s="1233"/>
      <c r="LDM492" s="1234"/>
      <c r="LDN492" s="1234"/>
      <c r="LDO492" s="1234"/>
      <c r="LDP492" s="1233"/>
      <c r="LDQ492" s="1233"/>
      <c r="LDR492" s="1233"/>
      <c r="LDS492" s="1233"/>
      <c r="LDT492" s="1234"/>
      <c r="LDU492" s="1234"/>
      <c r="LDV492" s="1234"/>
      <c r="LDW492" s="1233"/>
      <c r="LDX492" s="1233"/>
      <c r="LDY492" s="1233"/>
      <c r="LDZ492" s="1233"/>
      <c r="LEA492" s="1234"/>
      <c r="LEB492" s="1234"/>
      <c r="LEC492" s="1234"/>
      <c r="LED492" s="1233"/>
      <c r="LEE492" s="1233"/>
      <c r="LEF492" s="1233"/>
      <c r="LEG492" s="1233"/>
      <c r="LEH492" s="1234"/>
      <c r="LEI492" s="1234"/>
      <c r="LEJ492" s="1234"/>
      <c r="LEK492" s="1233"/>
      <c r="LEL492" s="1233"/>
      <c r="LEM492" s="1233"/>
      <c r="LEN492" s="1233"/>
      <c r="LEO492" s="1234"/>
      <c r="LEP492" s="1234"/>
      <c r="LEQ492" s="1234"/>
      <c r="LER492" s="1233"/>
      <c r="LES492" s="1233"/>
      <c r="LET492" s="1233"/>
      <c r="LEU492" s="1233"/>
      <c r="LEV492" s="1234"/>
      <c r="LEW492" s="1234"/>
      <c r="LEX492" s="1234"/>
      <c r="LEY492" s="1233"/>
      <c r="LEZ492" s="1233"/>
      <c r="LFA492" s="1233"/>
      <c r="LFB492" s="1233"/>
      <c r="LFC492" s="1234"/>
      <c r="LFD492" s="1234"/>
      <c r="LFE492" s="1234"/>
      <c r="LFF492" s="1233"/>
      <c r="LFG492" s="1233"/>
      <c r="LFH492" s="1233"/>
      <c r="LFI492" s="1233"/>
      <c r="LFJ492" s="1234"/>
      <c r="LFK492" s="1234"/>
      <c r="LFL492" s="1234"/>
      <c r="LFM492" s="1233"/>
      <c r="LFN492" s="1233"/>
      <c r="LFO492" s="1233"/>
      <c r="LFP492" s="1233"/>
      <c r="LFQ492" s="1234"/>
      <c r="LFR492" s="1234"/>
      <c r="LFS492" s="1234"/>
      <c r="LFT492" s="1233"/>
      <c r="LFU492" s="1233"/>
      <c r="LFV492" s="1233"/>
      <c r="LFW492" s="1233"/>
      <c r="LFX492" s="1234"/>
      <c r="LFY492" s="1234"/>
      <c r="LFZ492" s="1234"/>
      <c r="LGA492" s="1233"/>
      <c r="LGB492" s="1233"/>
      <c r="LGC492" s="1233"/>
      <c r="LGD492" s="1233"/>
      <c r="LGE492" s="1234"/>
      <c r="LGF492" s="1234"/>
      <c r="LGG492" s="1234"/>
      <c r="LGH492" s="1233"/>
      <c r="LGI492" s="1233"/>
      <c r="LGJ492" s="1233"/>
      <c r="LGK492" s="1233"/>
      <c r="LGL492" s="1234"/>
      <c r="LGM492" s="1234"/>
      <c r="LGN492" s="1234"/>
      <c r="LGO492" s="1233"/>
      <c r="LGP492" s="1233"/>
      <c r="LGQ492" s="1233"/>
      <c r="LGR492" s="1233"/>
      <c r="LGS492" s="1234"/>
      <c r="LGT492" s="1234"/>
      <c r="LGU492" s="1234"/>
      <c r="LGV492" s="1233"/>
      <c r="LGW492" s="1233"/>
      <c r="LGX492" s="1233"/>
      <c r="LGY492" s="1233"/>
      <c r="LGZ492" s="1234"/>
      <c r="LHA492" s="1234"/>
      <c r="LHB492" s="1234"/>
      <c r="LHC492" s="1233"/>
      <c r="LHD492" s="1233"/>
      <c r="LHE492" s="1233"/>
      <c r="LHF492" s="1233"/>
      <c r="LHG492" s="1234"/>
      <c r="LHH492" s="1234"/>
      <c r="LHI492" s="1234"/>
      <c r="LHJ492" s="1233"/>
      <c r="LHK492" s="1233"/>
      <c r="LHL492" s="1233"/>
      <c r="LHM492" s="1233"/>
      <c r="LHN492" s="1234"/>
      <c r="LHO492" s="1234"/>
      <c r="LHP492" s="1234"/>
      <c r="LHQ492" s="1233"/>
      <c r="LHR492" s="1233"/>
      <c r="LHS492" s="1233"/>
      <c r="LHT492" s="1233"/>
      <c r="LHU492" s="1234"/>
      <c r="LHV492" s="1234"/>
      <c r="LHW492" s="1234"/>
      <c r="LHX492" s="1233"/>
      <c r="LHY492" s="1233"/>
      <c r="LHZ492" s="1233"/>
      <c r="LIA492" s="1233"/>
      <c r="LIB492" s="1234"/>
      <c r="LIC492" s="1234"/>
      <c r="LID492" s="1234"/>
      <c r="LIE492" s="1233"/>
      <c r="LIF492" s="1233"/>
      <c r="LIG492" s="1233"/>
      <c r="LIH492" s="1233"/>
      <c r="LII492" s="1234"/>
      <c r="LIJ492" s="1234"/>
      <c r="LIK492" s="1234"/>
      <c r="LIL492" s="1233"/>
      <c r="LIM492" s="1233"/>
      <c r="LIN492" s="1233"/>
      <c r="LIO492" s="1233"/>
      <c r="LIP492" s="1234"/>
      <c r="LIQ492" s="1234"/>
      <c r="LIR492" s="1234"/>
      <c r="LIS492" s="1233"/>
      <c r="LIT492" s="1233"/>
      <c r="LIU492" s="1233"/>
      <c r="LIV492" s="1233"/>
      <c r="LIW492" s="1234"/>
      <c r="LIX492" s="1234"/>
      <c r="LIY492" s="1234"/>
      <c r="LIZ492" s="1233"/>
      <c r="LJA492" s="1233"/>
      <c r="LJB492" s="1233"/>
      <c r="LJC492" s="1233"/>
      <c r="LJD492" s="1234"/>
      <c r="LJE492" s="1234"/>
      <c r="LJF492" s="1234"/>
      <c r="LJG492" s="1233"/>
      <c r="LJH492" s="1233"/>
      <c r="LJI492" s="1233"/>
      <c r="LJJ492" s="1233"/>
      <c r="LJK492" s="1234"/>
      <c r="LJL492" s="1234"/>
      <c r="LJM492" s="1234"/>
      <c r="LJN492" s="1233"/>
      <c r="LJO492" s="1233"/>
      <c r="LJP492" s="1233"/>
      <c r="LJQ492" s="1233"/>
      <c r="LJR492" s="1234"/>
      <c r="LJS492" s="1234"/>
      <c r="LJT492" s="1234"/>
      <c r="LJU492" s="1233"/>
      <c r="LJV492" s="1233"/>
      <c r="LJW492" s="1233"/>
      <c r="LJX492" s="1233"/>
      <c r="LJY492" s="1234"/>
      <c r="LJZ492" s="1234"/>
      <c r="LKA492" s="1234"/>
      <c r="LKB492" s="1233"/>
      <c r="LKC492" s="1233"/>
      <c r="LKD492" s="1233"/>
      <c r="LKE492" s="1233"/>
      <c r="LKF492" s="1234"/>
      <c r="LKG492" s="1234"/>
      <c r="LKH492" s="1234"/>
      <c r="LKI492" s="1233"/>
      <c r="LKJ492" s="1233"/>
      <c r="LKK492" s="1233"/>
      <c r="LKL492" s="1233"/>
      <c r="LKM492" s="1234"/>
      <c r="LKN492" s="1234"/>
      <c r="LKO492" s="1234"/>
      <c r="LKP492" s="1233"/>
      <c r="LKQ492" s="1233"/>
      <c r="LKR492" s="1233"/>
      <c r="LKS492" s="1233"/>
      <c r="LKT492" s="1234"/>
      <c r="LKU492" s="1234"/>
      <c r="LKV492" s="1234"/>
      <c r="LKW492" s="1233"/>
      <c r="LKX492" s="1233"/>
      <c r="LKY492" s="1233"/>
      <c r="LKZ492" s="1233"/>
      <c r="LLA492" s="1234"/>
      <c r="LLB492" s="1234"/>
      <c r="LLC492" s="1234"/>
      <c r="LLD492" s="1233"/>
      <c r="LLE492" s="1233"/>
      <c r="LLF492" s="1233"/>
      <c r="LLG492" s="1233"/>
      <c r="LLH492" s="1234"/>
      <c r="LLI492" s="1234"/>
      <c r="LLJ492" s="1234"/>
      <c r="LLK492" s="1233"/>
      <c r="LLL492" s="1233"/>
      <c r="LLM492" s="1233"/>
      <c r="LLN492" s="1233"/>
      <c r="LLO492" s="1234"/>
      <c r="LLP492" s="1234"/>
      <c r="LLQ492" s="1234"/>
      <c r="LLR492" s="1233"/>
      <c r="LLS492" s="1233"/>
      <c r="LLT492" s="1233"/>
      <c r="LLU492" s="1233"/>
      <c r="LLV492" s="1234"/>
      <c r="LLW492" s="1234"/>
      <c r="LLX492" s="1234"/>
      <c r="LLY492" s="1233"/>
      <c r="LLZ492" s="1233"/>
      <c r="LMA492" s="1233"/>
      <c r="LMB492" s="1233"/>
      <c r="LMC492" s="1234"/>
      <c r="LMD492" s="1234"/>
      <c r="LME492" s="1234"/>
      <c r="LMF492" s="1233"/>
      <c r="LMG492" s="1233"/>
      <c r="LMH492" s="1233"/>
      <c r="LMI492" s="1233"/>
      <c r="LMJ492" s="1234"/>
      <c r="LMK492" s="1234"/>
      <c r="LML492" s="1234"/>
      <c r="LMM492" s="1233"/>
      <c r="LMN492" s="1233"/>
      <c r="LMO492" s="1233"/>
      <c r="LMP492" s="1233"/>
      <c r="LMQ492" s="1234"/>
      <c r="LMR492" s="1234"/>
      <c r="LMS492" s="1234"/>
      <c r="LMT492" s="1233"/>
      <c r="LMU492" s="1233"/>
      <c r="LMV492" s="1233"/>
      <c r="LMW492" s="1233"/>
      <c r="LMX492" s="1234"/>
      <c r="LMY492" s="1234"/>
      <c r="LMZ492" s="1234"/>
      <c r="LNA492" s="1233"/>
      <c r="LNB492" s="1233"/>
      <c r="LNC492" s="1233"/>
      <c r="LND492" s="1233"/>
      <c r="LNE492" s="1234"/>
      <c r="LNF492" s="1234"/>
      <c r="LNG492" s="1234"/>
      <c r="LNH492" s="1233"/>
      <c r="LNI492" s="1233"/>
      <c r="LNJ492" s="1233"/>
      <c r="LNK492" s="1233"/>
      <c r="LNL492" s="1234"/>
      <c r="LNM492" s="1234"/>
      <c r="LNN492" s="1234"/>
      <c r="LNO492" s="1233"/>
      <c r="LNP492" s="1233"/>
      <c r="LNQ492" s="1233"/>
      <c r="LNR492" s="1233"/>
      <c r="LNS492" s="1234"/>
      <c r="LNT492" s="1234"/>
      <c r="LNU492" s="1234"/>
      <c r="LNV492" s="1233"/>
      <c r="LNW492" s="1233"/>
      <c r="LNX492" s="1233"/>
      <c r="LNY492" s="1233"/>
      <c r="LNZ492" s="1234"/>
      <c r="LOA492" s="1234"/>
      <c r="LOB492" s="1234"/>
      <c r="LOC492" s="1233"/>
      <c r="LOD492" s="1233"/>
      <c r="LOE492" s="1233"/>
      <c r="LOF492" s="1233"/>
      <c r="LOG492" s="1234"/>
      <c r="LOH492" s="1234"/>
      <c r="LOI492" s="1234"/>
      <c r="LOJ492" s="1233"/>
      <c r="LOK492" s="1233"/>
      <c r="LOL492" s="1233"/>
      <c r="LOM492" s="1233"/>
      <c r="LON492" s="1234"/>
      <c r="LOO492" s="1234"/>
      <c r="LOP492" s="1234"/>
      <c r="LOQ492" s="1233"/>
      <c r="LOR492" s="1233"/>
      <c r="LOS492" s="1233"/>
      <c r="LOT492" s="1233"/>
      <c r="LOU492" s="1234"/>
      <c r="LOV492" s="1234"/>
      <c r="LOW492" s="1234"/>
      <c r="LOX492" s="1233"/>
      <c r="LOY492" s="1233"/>
      <c r="LOZ492" s="1233"/>
      <c r="LPA492" s="1233"/>
      <c r="LPB492" s="1234"/>
      <c r="LPC492" s="1234"/>
      <c r="LPD492" s="1234"/>
      <c r="LPE492" s="1233"/>
      <c r="LPF492" s="1233"/>
      <c r="LPG492" s="1233"/>
      <c r="LPH492" s="1233"/>
      <c r="LPI492" s="1234"/>
      <c r="LPJ492" s="1234"/>
      <c r="LPK492" s="1234"/>
      <c r="LPL492" s="1233"/>
      <c r="LPM492" s="1233"/>
      <c r="LPN492" s="1233"/>
      <c r="LPO492" s="1233"/>
      <c r="LPP492" s="1234"/>
      <c r="LPQ492" s="1234"/>
      <c r="LPR492" s="1234"/>
      <c r="LPS492" s="1233"/>
      <c r="LPT492" s="1233"/>
      <c r="LPU492" s="1233"/>
      <c r="LPV492" s="1233"/>
      <c r="LPW492" s="1234"/>
      <c r="LPX492" s="1234"/>
      <c r="LPY492" s="1234"/>
      <c r="LPZ492" s="1233"/>
      <c r="LQA492" s="1233"/>
      <c r="LQB492" s="1233"/>
      <c r="LQC492" s="1233"/>
      <c r="LQD492" s="1234"/>
      <c r="LQE492" s="1234"/>
      <c r="LQF492" s="1234"/>
      <c r="LQG492" s="1233"/>
      <c r="LQH492" s="1233"/>
      <c r="LQI492" s="1233"/>
      <c r="LQJ492" s="1233"/>
      <c r="LQK492" s="1234"/>
      <c r="LQL492" s="1234"/>
      <c r="LQM492" s="1234"/>
      <c r="LQN492" s="1233"/>
      <c r="LQO492" s="1233"/>
      <c r="LQP492" s="1233"/>
      <c r="LQQ492" s="1233"/>
      <c r="LQR492" s="1234"/>
      <c r="LQS492" s="1234"/>
      <c r="LQT492" s="1234"/>
      <c r="LQU492" s="1233"/>
      <c r="LQV492" s="1233"/>
      <c r="LQW492" s="1233"/>
      <c r="LQX492" s="1233"/>
      <c r="LQY492" s="1234"/>
      <c r="LQZ492" s="1234"/>
      <c r="LRA492" s="1234"/>
      <c r="LRB492" s="1233"/>
      <c r="LRC492" s="1233"/>
      <c r="LRD492" s="1233"/>
      <c r="LRE492" s="1233"/>
      <c r="LRF492" s="1234"/>
      <c r="LRG492" s="1234"/>
      <c r="LRH492" s="1234"/>
      <c r="LRI492" s="1233"/>
      <c r="LRJ492" s="1233"/>
      <c r="LRK492" s="1233"/>
      <c r="LRL492" s="1233"/>
      <c r="LRM492" s="1234"/>
      <c r="LRN492" s="1234"/>
      <c r="LRO492" s="1234"/>
      <c r="LRP492" s="1233"/>
      <c r="LRQ492" s="1233"/>
      <c r="LRR492" s="1233"/>
      <c r="LRS492" s="1233"/>
      <c r="LRT492" s="1234"/>
      <c r="LRU492" s="1234"/>
      <c r="LRV492" s="1234"/>
      <c r="LRW492" s="1233"/>
      <c r="LRX492" s="1233"/>
      <c r="LRY492" s="1233"/>
      <c r="LRZ492" s="1233"/>
      <c r="LSA492" s="1234"/>
      <c r="LSB492" s="1234"/>
      <c r="LSC492" s="1234"/>
      <c r="LSD492" s="1233"/>
      <c r="LSE492" s="1233"/>
      <c r="LSF492" s="1233"/>
      <c r="LSG492" s="1233"/>
      <c r="LSH492" s="1234"/>
      <c r="LSI492" s="1234"/>
      <c r="LSJ492" s="1234"/>
      <c r="LSK492" s="1233"/>
      <c r="LSL492" s="1233"/>
      <c r="LSM492" s="1233"/>
      <c r="LSN492" s="1233"/>
      <c r="LSO492" s="1234"/>
      <c r="LSP492" s="1234"/>
      <c r="LSQ492" s="1234"/>
      <c r="LSR492" s="1233"/>
      <c r="LSS492" s="1233"/>
      <c r="LST492" s="1233"/>
      <c r="LSU492" s="1233"/>
      <c r="LSV492" s="1234"/>
      <c r="LSW492" s="1234"/>
      <c r="LSX492" s="1234"/>
      <c r="LSY492" s="1233"/>
      <c r="LSZ492" s="1233"/>
      <c r="LTA492" s="1233"/>
      <c r="LTB492" s="1233"/>
      <c r="LTC492" s="1234"/>
      <c r="LTD492" s="1234"/>
      <c r="LTE492" s="1234"/>
      <c r="LTF492" s="1233"/>
      <c r="LTG492" s="1233"/>
      <c r="LTH492" s="1233"/>
      <c r="LTI492" s="1233"/>
      <c r="LTJ492" s="1234"/>
      <c r="LTK492" s="1234"/>
      <c r="LTL492" s="1234"/>
      <c r="LTM492" s="1233"/>
      <c r="LTN492" s="1233"/>
      <c r="LTO492" s="1233"/>
      <c r="LTP492" s="1233"/>
      <c r="LTQ492" s="1234"/>
      <c r="LTR492" s="1234"/>
      <c r="LTS492" s="1234"/>
      <c r="LTT492" s="1233"/>
      <c r="LTU492" s="1233"/>
      <c r="LTV492" s="1233"/>
      <c r="LTW492" s="1233"/>
      <c r="LTX492" s="1234"/>
      <c r="LTY492" s="1234"/>
      <c r="LTZ492" s="1234"/>
      <c r="LUA492" s="1233"/>
      <c r="LUB492" s="1233"/>
      <c r="LUC492" s="1233"/>
      <c r="LUD492" s="1233"/>
      <c r="LUE492" s="1234"/>
      <c r="LUF492" s="1234"/>
      <c r="LUG492" s="1234"/>
      <c r="LUH492" s="1233"/>
      <c r="LUI492" s="1233"/>
      <c r="LUJ492" s="1233"/>
      <c r="LUK492" s="1233"/>
      <c r="LUL492" s="1234"/>
      <c r="LUM492" s="1234"/>
      <c r="LUN492" s="1234"/>
      <c r="LUO492" s="1233"/>
      <c r="LUP492" s="1233"/>
      <c r="LUQ492" s="1233"/>
      <c r="LUR492" s="1233"/>
      <c r="LUS492" s="1234"/>
      <c r="LUT492" s="1234"/>
      <c r="LUU492" s="1234"/>
      <c r="LUV492" s="1233"/>
      <c r="LUW492" s="1233"/>
      <c r="LUX492" s="1233"/>
      <c r="LUY492" s="1233"/>
      <c r="LUZ492" s="1234"/>
      <c r="LVA492" s="1234"/>
      <c r="LVB492" s="1234"/>
      <c r="LVC492" s="1233"/>
      <c r="LVD492" s="1233"/>
      <c r="LVE492" s="1233"/>
      <c r="LVF492" s="1233"/>
      <c r="LVG492" s="1234"/>
      <c r="LVH492" s="1234"/>
      <c r="LVI492" s="1234"/>
      <c r="LVJ492" s="1233"/>
      <c r="LVK492" s="1233"/>
      <c r="LVL492" s="1233"/>
      <c r="LVM492" s="1233"/>
      <c r="LVN492" s="1234"/>
      <c r="LVO492" s="1234"/>
      <c r="LVP492" s="1234"/>
      <c r="LVQ492" s="1233"/>
      <c r="LVR492" s="1233"/>
      <c r="LVS492" s="1233"/>
      <c r="LVT492" s="1233"/>
      <c r="LVU492" s="1234"/>
      <c r="LVV492" s="1234"/>
      <c r="LVW492" s="1234"/>
      <c r="LVX492" s="1233"/>
      <c r="LVY492" s="1233"/>
      <c r="LVZ492" s="1233"/>
      <c r="LWA492" s="1233"/>
      <c r="LWB492" s="1234"/>
      <c r="LWC492" s="1234"/>
      <c r="LWD492" s="1234"/>
      <c r="LWE492" s="1233"/>
      <c r="LWF492" s="1233"/>
      <c r="LWG492" s="1233"/>
      <c r="LWH492" s="1233"/>
      <c r="LWI492" s="1234"/>
      <c r="LWJ492" s="1234"/>
      <c r="LWK492" s="1234"/>
      <c r="LWL492" s="1233"/>
      <c r="LWM492" s="1233"/>
      <c r="LWN492" s="1233"/>
      <c r="LWO492" s="1233"/>
      <c r="LWP492" s="1234"/>
      <c r="LWQ492" s="1234"/>
      <c r="LWR492" s="1234"/>
      <c r="LWS492" s="1233"/>
      <c r="LWT492" s="1233"/>
      <c r="LWU492" s="1233"/>
      <c r="LWV492" s="1233"/>
      <c r="LWW492" s="1234"/>
      <c r="LWX492" s="1234"/>
      <c r="LWY492" s="1234"/>
      <c r="LWZ492" s="1233"/>
      <c r="LXA492" s="1233"/>
      <c r="LXB492" s="1233"/>
      <c r="LXC492" s="1233"/>
      <c r="LXD492" s="1234"/>
      <c r="LXE492" s="1234"/>
      <c r="LXF492" s="1234"/>
      <c r="LXG492" s="1233"/>
      <c r="LXH492" s="1233"/>
      <c r="LXI492" s="1233"/>
      <c r="LXJ492" s="1233"/>
      <c r="LXK492" s="1234"/>
      <c r="LXL492" s="1234"/>
      <c r="LXM492" s="1234"/>
      <c r="LXN492" s="1233"/>
      <c r="LXO492" s="1233"/>
      <c r="LXP492" s="1233"/>
      <c r="LXQ492" s="1233"/>
      <c r="LXR492" s="1234"/>
      <c r="LXS492" s="1234"/>
      <c r="LXT492" s="1234"/>
      <c r="LXU492" s="1233"/>
      <c r="LXV492" s="1233"/>
      <c r="LXW492" s="1233"/>
      <c r="LXX492" s="1233"/>
      <c r="LXY492" s="1234"/>
      <c r="LXZ492" s="1234"/>
      <c r="LYA492" s="1234"/>
      <c r="LYB492" s="1233"/>
      <c r="LYC492" s="1233"/>
      <c r="LYD492" s="1233"/>
      <c r="LYE492" s="1233"/>
      <c r="LYF492" s="1234"/>
      <c r="LYG492" s="1234"/>
      <c r="LYH492" s="1234"/>
      <c r="LYI492" s="1233"/>
      <c r="LYJ492" s="1233"/>
      <c r="LYK492" s="1233"/>
      <c r="LYL492" s="1233"/>
      <c r="LYM492" s="1234"/>
      <c r="LYN492" s="1234"/>
      <c r="LYO492" s="1234"/>
      <c r="LYP492" s="1233"/>
      <c r="LYQ492" s="1233"/>
      <c r="LYR492" s="1233"/>
      <c r="LYS492" s="1233"/>
      <c r="LYT492" s="1234"/>
      <c r="LYU492" s="1234"/>
      <c r="LYV492" s="1234"/>
      <c r="LYW492" s="1233"/>
      <c r="LYX492" s="1233"/>
      <c r="LYY492" s="1233"/>
      <c r="LYZ492" s="1233"/>
      <c r="LZA492" s="1234"/>
      <c r="LZB492" s="1234"/>
      <c r="LZC492" s="1234"/>
      <c r="LZD492" s="1233"/>
      <c r="LZE492" s="1233"/>
      <c r="LZF492" s="1233"/>
      <c r="LZG492" s="1233"/>
      <c r="LZH492" s="1234"/>
      <c r="LZI492" s="1234"/>
      <c r="LZJ492" s="1234"/>
      <c r="LZK492" s="1233"/>
      <c r="LZL492" s="1233"/>
      <c r="LZM492" s="1233"/>
      <c r="LZN492" s="1233"/>
      <c r="LZO492" s="1234"/>
      <c r="LZP492" s="1234"/>
      <c r="LZQ492" s="1234"/>
      <c r="LZR492" s="1233"/>
      <c r="LZS492" s="1233"/>
      <c r="LZT492" s="1233"/>
      <c r="LZU492" s="1233"/>
      <c r="LZV492" s="1234"/>
      <c r="LZW492" s="1234"/>
      <c r="LZX492" s="1234"/>
      <c r="LZY492" s="1233"/>
      <c r="LZZ492" s="1233"/>
      <c r="MAA492" s="1233"/>
      <c r="MAB492" s="1233"/>
      <c r="MAC492" s="1234"/>
      <c r="MAD492" s="1234"/>
      <c r="MAE492" s="1234"/>
      <c r="MAF492" s="1233"/>
      <c r="MAG492" s="1233"/>
      <c r="MAH492" s="1233"/>
      <c r="MAI492" s="1233"/>
      <c r="MAJ492" s="1234"/>
      <c r="MAK492" s="1234"/>
      <c r="MAL492" s="1234"/>
      <c r="MAM492" s="1233"/>
      <c r="MAN492" s="1233"/>
      <c r="MAO492" s="1233"/>
      <c r="MAP492" s="1233"/>
      <c r="MAQ492" s="1234"/>
      <c r="MAR492" s="1234"/>
      <c r="MAS492" s="1234"/>
      <c r="MAT492" s="1233"/>
      <c r="MAU492" s="1233"/>
      <c r="MAV492" s="1233"/>
      <c r="MAW492" s="1233"/>
      <c r="MAX492" s="1234"/>
      <c r="MAY492" s="1234"/>
      <c r="MAZ492" s="1234"/>
      <c r="MBA492" s="1233"/>
      <c r="MBB492" s="1233"/>
      <c r="MBC492" s="1233"/>
      <c r="MBD492" s="1233"/>
      <c r="MBE492" s="1234"/>
      <c r="MBF492" s="1234"/>
      <c r="MBG492" s="1234"/>
      <c r="MBH492" s="1233"/>
      <c r="MBI492" s="1233"/>
      <c r="MBJ492" s="1233"/>
      <c r="MBK492" s="1233"/>
      <c r="MBL492" s="1234"/>
      <c r="MBM492" s="1234"/>
      <c r="MBN492" s="1234"/>
      <c r="MBO492" s="1233"/>
      <c r="MBP492" s="1233"/>
      <c r="MBQ492" s="1233"/>
      <c r="MBR492" s="1233"/>
      <c r="MBS492" s="1234"/>
      <c r="MBT492" s="1234"/>
      <c r="MBU492" s="1234"/>
      <c r="MBV492" s="1233"/>
      <c r="MBW492" s="1233"/>
      <c r="MBX492" s="1233"/>
      <c r="MBY492" s="1233"/>
      <c r="MBZ492" s="1234"/>
      <c r="MCA492" s="1234"/>
      <c r="MCB492" s="1234"/>
      <c r="MCC492" s="1233"/>
      <c r="MCD492" s="1233"/>
      <c r="MCE492" s="1233"/>
      <c r="MCF492" s="1233"/>
      <c r="MCG492" s="1234"/>
      <c r="MCH492" s="1234"/>
      <c r="MCI492" s="1234"/>
      <c r="MCJ492" s="1233"/>
      <c r="MCK492" s="1233"/>
      <c r="MCL492" s="1233"/>
      <c r="MCM492" s="1233"/>
      <c r="MCN492" s="1234"/>
      <c r="MCO492" s="1234"/>
      <c r="MCP492" s="1234"/>
      <c r="MCQ492" s="1233"/>
      <c r="MCR492" s="1233"/>
      <c r="MCS492" s="1233"/>
      <c r="MCT492" s="1233"/>
      <c r="MCU492" s="1234"/>
      <c r="MCV492" s="1234"/>
      <c r="MCW492" s="1234"/>
      <c r="MCX492" s="1233"/>
      <c r="MCY492" s="1233"/>
      <c r="MCZ492" s="1233"/>
      <c r="MDA492" s="1233"/>
      <c r="MDB492" s="1234"/>
      <c r="MDC492" s="1234"/>
      <c r="MDD492" s="1234"/>
      <c r="MDE492" s="1233"/>
      <c r="MDF492" s="1233"/>
      <c r="MDG492" s="1233"/>
      <c r="MDH492" s="1233"/>
      <c r="MDI492" s="1234"/>
      <c r="MDJ492" s="1234"/>
      <c r="MDK492" s="1234"/>
      <c r="MDL492" s="1233"/>
      <c r="MDM492" s="1233"/>
      <c r="MDN492" s="1233"/>
      <c r="MDO492" s="1233"/>
      <c r="MDP492" s="1234"/>
      <c r="MDQ492" s="1234"/>
      <c r="MDR492" s="1234"/>
      <c r="MDS492" s="1233"/>
      <c r="MDT492" s="1233"/>
      <c r="MDU492" s="1233"/>
      <c r="MDV492" s="1233"/>
      <c r="MDW492" s="1234"/>
      <c r="MDX492" s="1234"/>
      <c r="MDY492" s="1234"/>
      <c r="MDZ492" s="1233"/>
      <c r="MEA492" s="1233"/>
      <c r="MEB492" s="1233"/>
      <c r="MEC492" s="1233"/>
      <c r="MED492" s="1234"/>
      <c r="MEE492" s="1234"/>
      <c r="MEF492" s="1234"/>
      <c r="MEG492" s="1233"/>
      <c r="MEH492" s="1233"/>
      <c r="MEI492" s="1233"/>
      <c r="MEJ492" s="1233"/>
      <c r="MEK492" s="1234"/>
      <c r="MEL492" s="1234"/>
      <c r="MEM492" s="1234"/>
      <c r="MEN492" s="1233"/>
      <c r="MEO492" s="1233"/>
      <c r="MEP492" s="1233"/>
      <c r="MEQ492" s="1233"/>
      <c r="MER492" s="1234"/>
      <c r="MES492" s="1234"/>
      <c r="MET492" s="1234"/>
      <c r="MEU492" s="1233"/>
      <c r="MEV492" s="1233"/>
      <c r="MEW492" s="1233"/>
      <c r="MEX492" s="1233"/>
      <c r="MEY492" s="1234"/>
      <c r="MEZ492" s="1234"/>
      <c r="MFA492" s="1234"/>
      <c r="MFB492" s="1233"/>
      <c r="MFC492" s="1233"/>
      <c r="MFD492" s="1233"/>
      <c r="MFE492" s="1233"/>
      <c r="MFF492" s="1234"/>
      <c r="MFG492" s="1234"/>
      <c r="MFH492" s="1234"/>
      <c r="MFI492" s="1233"/>
      <c r="MFJ492" s="1233"/>
      <c r="MFK492" s="1233"/>
      <c r="MFL492" s="1233"/>
      <c r="MFM492" s="1234"/>
      <c r="MFN492" s="1234"/>
      <c r="MFO492" s="1234"/>
      <c r="MFP492" s="1233"/>
      <c r="MFQ492" s="1233"/>
      <c r="MFR492" s="1233"/>
      <c r="MFS492" s="1233"/>
      <c r="MFT492" s="1234"/>
      <c r="MFU492" s="1234"/>
      <c r="MFV492" s="1234"/>
      <c r="MFW492" s="1233"/>
      <c r="MFX492" s="1233"/>
      <c r="MFY492" s="1233"/>
      <c r="MFZ492" s="1233"/>
      <c r="MGA492" s="1234"/>
      <c r="MGB492" s="1234"/>
      <c r="MGC492" s="1234"/>
      <c r="MGD492" s="1233"/>
      <c r="MGE492" s="1233"/>
      <c r="MGF492" s="1233"/>
      <c r="MGG492" s="1233"/>
      <c r="MGH492" s="1234"/>
      <c r="MGI492" s="1234"/>
      <c r="MGJ492" s="1234"/>
      <c r="MGK492" s="1233"/>
      <c r="MGL492" s="1233"/>
      <c r="MGM492" s="1233"/>
      <c r="MGN492" s="1233"/>
      <c r="MGO492" s="1234"/>
      <c r="MGP492" s="1234"/>
      <c r="MGQ492" s="1234"/>
      <c r="MGR492" s="1233"/>
      <c r="MGS492" s="1233"/>
      <c r="MGT492" s="1233"/>
      <c r="MGU492" s="1233"/>
      <c r="MGV492" s="1234"/>
      <c r="MGW492" s="1234"/>
      <c r="MGX492" s="1234"/>
      <c r="MGY492" s="1233"/>
      <c r="MGZ492" s="1233"/>
      <c r="MHA492" s="1233"/>
      <c r="MHB492" s="1233"/>
      <c r="MHC492" s="1234"/>
      <c r="MHD492" s="1234"/>
      <c r="MHE492" s="1234"/>
      <c r="MHF492" s="1233"/>
      <c r="MHG492" s="1233"/>
      <c r="MHH492" s="1233"/>
      <c r="MHI492" s="1233"/>
      <c r="MHJ492" s="1234"/>
      <c r="MHK492" s="1234"/>
      <c r="MHL492" s="1234"/>
      <c r="MHM492" s="1233"/>
      <c r="MHN492" s="1233"/>
      <c r="MHO492" s="1233"/>
      <c r="MHP492" s="1233"/>
      <c r="MHQ492" s="1234"/>
      <c r="MHR492" s="1234"/>
      <c r="MHS492" s="1234"/>
      <c r="MHT492" s="1233"/>
      <c r="MHU492" s="1233"/>
      <c r="MHV492" s="1233"/>
      <c r="MHW492" s="1233"/>
      <c r="MHX492" s="1234"/>
      <c r="MHY492" s="1234"/>
      <c r="MHZ492" s="1234"/>
      <c r="MIA492" s="1233"/>
      <c r="MIB492" s="1233"/>
      <c r="MIC492" s="1233"/>
      <c r="MID492" s="1233"/>
      <c r="MIE492" s="1234"/>
      <c r="MIF492" s="1234"/>
      <c r="MIG492" s="1234"/>
      <c r="MIH492" s="1233"/>
      <c r="MII492" s="1233"/>
      <c r="MIJ492" s="1233"/>
      <c r="MIK492" s="1233"/>
      <c r="MIL492" s="1234"/>
      <c r="MIM492" s="1234"/>
      <c r="MIN492" s="1234"/>
      <c r="MIO492" s="1233"/>
      <c r="MIP492" s="1233"/>
      <c r="MIQ492" s="1233"/>
      <c r="MIR492" s="1233"/>
      <c r="MIS492" s="1234"/>
      <c r="MIT492" s="1234"/>
      <c r="MIU492" s="1234"/>
      <c r="MIV492" s="1233"/>
      <c r="MIW492" s="1233"/>
      <c r="MIX492" s="1233"/>
      <c r="MIY492" s="1233"/>
      <c r="MIZ492" s="1234"/>
      <c r="MJA492" s="1234"/>
      <c r="MJB492" s="1234"/>
      <c r="MJC492" s="1233"/>
      <c r="MJD492" s="1233"/>
      <c r="MJE492" s="1233"/>
      <c r="MJF492" s="1233"/>
      <c r="MJG492" s="1234"/>
      <c r="MJH492" s="1234"/>
      <c r="MJI492" s="1234"/>
      <c r="MJJ492" s="1233"/>
      <c r="MJK492" s="1233"/>
      <c r="MJL492" s="1233"/>
      <c r="MJM492" s="1233"/>
      <c r="MJN492" s="1234"/>
      <c r="MJO492" s="1234"/>
      <c r="MJP492" s="1234"/>
      <c r="MJQ492" s="1233"/>
      <c r="MJR492" s="1233"/>
      <c r="MJS492" s="1233"/>
      <c r="MJT492" s="1233"/>
      <c r="MJU492" s="1234"/>
      <c r="MJV492" s="1234"/>
      <c r="MJW492" s="1234"/>
      <c r="MJX492" s="1233"/>
      <c r="MJY492" s="1233"/>
      <c r="MJZ492" s="1233"/>
      <c r="MKA492" s="1233"/>
      <c r="MKB492" s="1234"/>
      <c r="MKC492" s="1234"/>
      <c r="MKD492" s="1234"/>
      <c r="MKE492" s="1233"/>
      <c r="MKF492" s="1233"/>
      <c r="MKG492" s="1233"/>
      <c r="MKH492" s="1233"/>
      <c r="MKI492" s="1234"/>
      <c r="MKJ492" s="1234"/>
      <c r="MKK492" s="1234"/>
      <c r="MKL492" s="1233"/>
      <c r="MKM492" s="1233"/>
      <c r="MKN492" s="1233"/>
      <c r="MKO492" s="1233"/>
      <c r="MKP492" s="1234"/>
      <c r="MKQ492" s="1234"/>
      <c r="MKR492" s="1234"/>
      <c r="MKS492" s="1233"/>
      <c r="MKT492" s="1233"/>
      <c r="MKU492" s="1233"/>
      <c r="MKV492" s="1233"/>
      <c r="MKW492" s="1234"/>
      <c r="MKX492" s="1234"/>
      <c r="MKY492" s="1234"/>
      <c r="MKZ492" s="1233"/>
      <c r="MLA492" s="1233"/>
      <c r="MLB492" s="1233"/>
      <c r="MLC492" s="1233"/>
      <c r="MLD492" s="1234"/>
      <c r="MLE492" s="1234"/>
      <c r="MLF492" s="1234"/>
      <c r="MLG492" s="1233"/>
      <c r="MLH492" s="1233"/>
      <c r="MLI492" s="1233"/>
      <c r="MLJ492" s="1233"/>
      <c r="MLK492" s="1234"/>
      <c r="MLL492" s="1234"/>
      <c r="MLM492" s="1234"/>
      <c r="MLN492" s="1233"/>
      <c r="MLO492" s="1233"/>
      <c r="MLP492" s="1233"/>
      <c r="MLQ492" s="1233"/>
      <c r="MLR492" s="1234"/>
      <c r="MLS492" s="1234"/>
      <c r="MLT492" s="1234"/>
      <c r="MLU492" s="1233"/>
      <c r="MLV492" s="1233"/>
      <c r="MLW492" s="1233"/>
      <c r="MLX492" s="1233"/>
      <c r="MLY492" s="1234"/>
      <c r="MLZ492" s="1234"/>
      <c r="MMA492" s="1234"/>
      <c r="MMB492" s="1233"/>
      <c r="MMC492" s="1233"/>
      <c r="MMD492" s="1233"/>
      <c r="MME492" s="1233"/>
      <c r="MMF492" s="1234"/>
      <c r="MMG492" s="1234"/>
      <c r="MMH492" s="1234"/>
      <c r="MMI492" s="1233"/>
      <c r="MMJ492" s="1233"/>
      <c r="MMK492" s="1233"/>
      <c r="MML492" s="1233"/>
      <c r="MMM492" s="1234"/>
      <c r="MMN492" s="1234"/>
      <c r="MMO492" s="1234"/>
      <c r="MMP492" s="1233"/>
      <c r="MMQ492" s="1233"/>
      <c r="MMR492" s="1233"/>
      <c r="MMS492" s="1233"/>
      <c r="MMT492" s="1234"/>
      <c r="MMU492" s="1234"/>
      <c r="MMV492" s="1234"/>
      <c r="MMW492" s="1233"/>
      <c r="MMX492" s="1233"/>
      <c r="MMY492" s="1233"/>
      <c r="MMZ492" s="1233"/>
      <c r="MNA492" s="1234"/>
      <c r="MNB492" s="1234"/>
      <c r="MNC492" s="1234"/>
      <c r="MND492" s="1233"/>
      <c r="MNE492" s="1233"/>
      <c r="MNF492" s="1233"/>
      <c r="MNG492" s="1233"/>
      <c r="MNH492" s="1234"/>
      <c r="MNI492" s="1234"/>
      <c r="MNJ492" s="1234"/>
      <c r="MNK492" s="1233"/>
      <c r="MNL492" s="1233"/>
      <c r="MNM492" s="1233"/>
      <c r="MNN492" s="1233"/>
      <c r="MNO492" s="1234"/>
      <c r="MNP492" s="1234"/>
      <c r="MNQ492" s="1234"/>
      <c r="MNR492" s="1233"/>
      <c r="MNS492" s="1233"/>
      <c r="MNT492" s="1233"/>
      <c r="MNU492" s="1233"/>
      <c r="MNV492" s="1234"/>
      <c r="MNW492" s="1234"/>
      <c r="MNX492" s="1234"/>
      <c r="MNY492" s="1233"/>
      <c r="MNZ492" s="1233"/>
      <c r="MOA492" s="1233"/>
      <c r="MOB492" s="1233"/>
      <c r="MOC492" s="1234"/>
      <c r="MOD492" s="1234"/>
      <c r="MOE492" s="1234"/>
      <c r="MOF492" s="1233"/>
      <c r="MOG492" s="1233"/>
      <c r="MOH492" s="1233"/>
      <c r="MOI492" s="1233"/>
      <c r="MOJ492" s="1234"/>
      <c r="MOK492" s="1234"/>
      <c r="MOL492" s="1234"/>
      <c r="MOM492" s="1233"/>
      <c r="MON492" s="1233"/>
      <c r="MOO492" s="1233"/>
      <c r="MOP492" s="1233"/>
      <c r="MOQ492" s="1234"/>
      <c r="MOR492" s="1234"/>
      <c r="MOS492" s="1234"/>
      <c r="MOT492" s="1233"/>
      <c r="MOU492" s="1233"/>
      <c r="MOV492" s="1233"/>
      <c r="MOW492" s="1233"/>
      <c r="MOX492" s="1234"/>
      <c r="MOY492" s="1234"/>
      <c r="MOZ492" s="1234"/>
      <c r="MPA492" s="1233"/>
      <c r="MPB492" s="1233"/>
      <c r="MPC492" s="1233"/>
      <c r="MPD492" s="1233"/>
      <c r="MPE492" s="1234"/>
      <c r="MPF492" s="1234"/>
      <c r="MPG492" s="1234"/>
      <c r="MPH492" s="1233"/>
      <c r="MPI492" s="1233"/>
      <c r="MPJ492" s="1233"/>
      <c r="MPK492" s="1233"/>
      <c r="MPL492" s="1234"/>
      <c r="MPM492" s="1234"/>
      <c r="MPN492" s="1234"/>
      <c r="MPO492" s="1233"/>
      <c r="MPP492" s="1233"/>
      <c r="MPQ492" s="1233"/>
      <c r="MPR492" s="1233"/>
      <c r="MPS492" s="1234"/>
      <c r="MPT492" s="1234"/>
      <c r="MPU492" s="1234"/>
      <c r="MPV492" s="1233"/>
      <c r="MPW492" s="1233"/>
      <c r="MPX492" s="1233"/>
      <c r="MPY492" s="1233"/>
      <c r="MPZ492" s="1234"/>
      <c r="MQA492" s="1234"/>
      <c r="MQB492" s="1234"/>
      <c r="MQC492" s="1233"/>
      <c r="MQD492" s="1233"/>
      <c r="MQE492" s="1233"/>
      <c r="MQF492" s="1233"/>
      <c r="MQG492" s="1234"/>
      <c r="MQH492" s="1234"/>
      <c r="MQI492" s="1234"/>
      <c r="MQJ492" s="1233"/>
      <c r="MQK492" s="1233"/>
      <c r="MQL492" s="1233"/>
      <c r="MQM492" s="1233"/>
      <c r="MQN492" s="1234"/>
      <c r="MQO492" s="1234"/>
      <c r="MQP492" s="1234"/>
      <c r="MQQ492" s="1233"/>
      <c r="MQR492" s="1233"/>
      <c r="MQS492" s="1233"/>
      <c r="MQT492" s="1233"/>
      <c r="MQU492" s="1234"/>
      <c r="MQV492" s="1234"/>
      <c r="MQW492" s="1234"/>
      <c r="MQX492" s="1233"/>
      <c r="MQY492" s="1233"/>
      <c r="MQZ492" s="1233"/>
      <c r="MRA492" s="1233"/>
      <c r="MRB492" s="1234"/>
      <c r="MRC492" s="1234"/>
      <c r="MRD492" s="1234"/>
      <c r="MRE492" s="1233"/>
      <c r="MRF492" s="1233"/>
      <c r="MRG492" s="1233"/>
      <c r="MRH492" s="1233"/>
      <c r="MRI492" s="1234"/>
      <c r="MRJ492" s="1234"/>
      <c r="MRK492" s="1234"/>
      <c r="MRL492" s="1233"/>
      <c r="MRM492" s="1233"/>
      <c r="MRN492" s="1233"/>
      <c r="MRO492" s="1233"/>
      <c r="MRP492" s="1234"/>
      <c r="MRQ492" s="1234"/>
      <c r="MRR492" s="1234"/>
      <c r="MRS492" s="1233"/>
      <c r="MRT492" s="1233"/>
      <c r="MRU492" s="1233"/>
      <c r="MRV492" s="1233"/>
      <c r="MRW492" s="1234"/>
      <c r="MRX492" s="1234"/>
      <c r="MRY492" s="1234"/>
      <c r="MRZ492" s="1233"/>
      <c r="MSA492" s="1233"/>
      <c r="MSB492" s="1233"/>
      <c r="MSC492" s="1233"/>
      <c r="MSD492" s="1234"/>
      <c r="MSE492" s="1234"/>
      <c r="MSF492" s="1234"/>
      <c r="MSG492" s="1233"/>
      <c r="MSH492" s="1233"/>
      <c r="MSI492" s="1233"/>
      <c r="MSJ492" s="1233"/>
      <c r="MSK492" s="1234"/>
      <c r="MSL492" s="1234"/>
      <c r="MSM492" s="1234"/>
      <c r="MSN492" s="1233"/>
      <c r="MSO492" s="1233"/>
      <c r="MSP492" s="1233"/>
      <c r="MSQ492" s="1233"/>
      <c r="MSR492" s="1234"/>
      <c r="MSS492" s="1234"/>
      <c r="MST492" s="1234"/>
      <c r="MSU492" s="1233"/>
      <c r="MSV492" s="1233"/>
      <c r="MSW492" s="1233"/>
      <c r="MSX492" s="1233"/>
      <c r="MSY492" s="1234"/>
      <c r="MSZ492" s="1234"/>
      <c r="MTA492" s="1234"/>
      <c r="MTB492" s="1233"/>
      <c r="MTC492" s="1233"/>
      <c r="MTD492" s="1233"/>
      <c r="MTE492" s="1233"/>
      <c r="MTF492" s="1234"/>
      <c r="MTG492" s="1234"/>
      <c r="MTH492" s="1234"/>
      <c r="MTI492" s="1233"/>
      <c r="MTJ492" s="1233"/>
      <c r="MTK492" s="1233"/>
      <c r="MTL492" s="1233"/>
      <c r="MTM492" s="1234"/>
      <c r="MTN492" s="1234"/>
      <c r="MTO492" s="1234"/>
      <c r="MTP492" s="1233"/>
      <c r="MTQ492" s="1233"/>
      <c r="MTR492" s="1233"/>
      <c r="MTS492" s="1233"/>
      <c r="MTT492" s="1234"/>
      <c r="MTU492" s="1234"/>
      <c r="MTV492" s="1234"/>
      <c r="MTW492" s="1233"/>
      <c r="MTX492" s="1233"/>
      <c r="MTY492" s="1233"/>
      <c r="MTZ492" s="1233"/>
      <c r="MUA492" s="1234"/>
      <c r="MUB492" s="1234"/>
      <c r="MUC492" s="1234"/>
      <c r="MUD492" s="1233"/>
      <c r="MUE492" s="1233"/>
      <c r="MUF492" s="1233"/>
      <c r="MUG492" s="1233"/>
      <c r="MUH492" s="1234"/>
      <c r="MUI492" s="1234"/>
      <c r="MUJ492" s="1234"/>
      <c r="MUK492" s="1233"/>
      <c r="MUL492" s="1233"/>
      <c r="MUM492" s="1233"/>
      <c r="MUN492" s="1233"/>
      <c r="MUO492" s="1234"/>
      <c r="MUP492" s="1234"/>
      <c r="MUQ492" s="1234"/>
      <c r="MUR492" s="1233"/>
      <c r="MUS492" s="1233"/>
      <c r="MUT492" s="1233"/>
      <c r="MUU492" s="1233"/>
      <c r="MUV492" s="1234"/>
      <c r="MUW492" s="1234"/>
      <c r="MUX492" s="1234"/>
      <c r="MUY492" s="1233"/>
      <c r="MUZ492" s="1233"/>
      <c r="MVA492" s="1233"/>
      <c r="MVB492" s="1233"/>
      <c r="MVC492" s="1234"/>
      <c r="MVD492" s="1234"/>
      <c r="MVE492" s="1234"/>
      <c r="MVF492" s="1233"/>
      <c r="MVG492" s="1233"/>
      <c r="MVH492" s="1233"/>
      <c r="MVI492" s="1233"/>
      <c r="MVJ492" s="1234"/>
      <c r="MVK492" s="1234"/>
      <c r="MVL492" s="1234"/>
      <c r="MVM492" s="1233"/>
      <c r="MVN492" s="1233"/>
      <c r="MVO492" s="1233"/>
      <c r="MVP492" s="1233"/>
      <c r="MVQ492" s="1234"/>
      <c r="MVR492" s="1234"/>
      <c r="MVS492" s="1234"/>
      <c r="MVT492" s="1233"/>
      <c r="MVU492" s="1233"/>
      <c r="MVV492" s="1233"/>
      <c r="MVW492" s="1233"/>
      <c r="MVX492" s="1234"/>
      <c r="MVY492" s="1234"/>
      <c r="MVZ492" s="1234"/>
      <c r="MWA492" s="1233"/>
      <c r="MWB492" s="1233"/>
      <c r="MWC492" s="1233"/>
      <c r="MWD492" s="1233"/>
      <c r="MWE492" s="1234"/>
      <c r="MWF492" s="1234"/>
      <c r="MWG492" s="1234"/>
      <c r="MWH492" s="1233"/>
      <c r="MWI492" s="1233"/>
      <c r="MWJ492" s="1233"/>
      <c r="MWK492" s="1233"/>
      <c r="MWL492" s="1234"/>
      <c r="MWM492" s="1234"/>
      <c r="MWN492" s="1234"/>
      <c r="MWO492" s="1233"/>
      <c r="MWP492" s="1233"/>
      <c r="MWQ492" s="1233"/>
      <c r="MWR492" s="1233"/>
      <c r="MWS492" s="1234"/>
      <c r="MWT492" s="1234"/>
      <c r="MWU492" s="1234"/>
      <c r="MWV492" s="1233"/>
      <c r="MWW492" s="1233"/>
      <c r="MWX492" s="1233"/>
      <c r="MWY492" s="1233"/>
      <c r="MWZ492" s="1234"/>
      <c r="MXA492" s="1234"/>
      <c r="MXB492" s="1234"/>
      <c r="MXC492" s="1233"/>
      <c r="MXD492" s="1233"/>
      <c r="MXE492" s="1233"/>
      <c r="MXF492" s="1233"/>
      <c r="MXG492" s="1234"/>
      <c r="MXH492" s="1234"/>
      <c r="MXI492" s="1234"/>
      <c r="MXJ492" s="1233"/>
      <c r="MXK492" s="1233"/>
      <c r="MXL492" s="1233"/>
      <c r="MXM492" s="1233"/>
      <c r="MXN492" s="1234"/>
      <c r="MXO492" s="1234"/>
      <c r="MXP492" s="1234"/>
      <c r="MXQ492" s="1233"/>
      <c r="MXR492" s="1233"/>
      <c r="MXS492" s="1233"/>
      <c r="MXT492" s="1233"/>
      <c r="MXU492" s="1234"/>
      <c r="MXV492" s="1234"/>
      <c r="MXW492" s="1234"/>
      <c r="MXX492" s="1233"/>
      <c r="MXY492" s="1233"/>
      <c r="MXZ492" s="1233"/>
      <c r="MYA492" s="1233"/>
      <c r="MYB492" s="1234"/>
      <c r="MYC492" s="1234"/>
      <c r="MYD492" s="1234"/>
      <c r="MYE492" s="1233"/>
      <c r="MYF492" s="1233"/>
      <c r="MYG492" s="1233"/>
      <c r="MYH492" s="1233"/>
      <c r="MYI492" s="1234"/>
      <c r="MYJ492" s="1234"/>
      <c r="MYK492" s="1234"/>
      <c r="MYL492" s="1233"/>
      <c r="MYM492" s="1233"/>
      <c r="MYN492" s="1233"/>
      <c r="MYO492" s="1233"/>
      <c r="MYP492" s="1234"/>
      <c r="MYQ492" s="1234"/>
      <c r="MYR492" s="1234"/>
      <c r="MYS492" s="1233"/>
      <c r="MYT492" s="1233"/>
      <c r="MYU492" s="1233"/>
      <c r="MYV492" s="1233"/>
      <c r="MYW492" s="1234"/>
      <c r="MYX492" s="1234"/>
      <c r="MYY492" s="1234"/>
      <c r="MYZ492" s="1233"/>
      <c r="MZA492" s="1233"/>
      <c r="MZB492" s="1233"/>
      <c r="MZC492" s="1233"/>
      <c r="MZD492" s="1234"/>
      <c r="MZE492" s="1234"/>
      <c r="MZF492" s="1234"/>
      <c r="MZG492" s="1233"/>
      <c r="MZH492" s="1233"/>
      <c r="MZI492" s="1233"/>
      <c r="MZJ492" s="1233"/>
      <c r="MZK492" s="1234"/>
      <c r="MZL492" s="1234"/>
      <c r="MZM492" s="1234"/>
      <c r="MZN492" s="1233"/>
      <c r="MZO492" s="1233"/>
      <c r="MZP492" s="1233"/>
      <c r="MZQ492" s="1233"/>
      <c r="MZR492" s="1234"/>
      <c r="MZS492" s="1234"/>
      <c r="MZT492" s="1234"/>
      <c r="MZU492" s="1233"/>
      <c r="MZV492" s="1233"/>
      <c r="MZW492" s="1233"/>
      <c r="MZX492" s="1233"/>
      <c r="MZY492" s="1234"/>
      <c r="MZZ492" s="1234"/>
      <c r="NAA492" s="1234"/>
      <c r="NAB492" s="1233"/>
      <c r="NAC492" s="1233"/>
      <c r="NAD492" s="1233"/>
      <c r="NAE492" s="1233"/>
      <c r="NAF492" s="1234"/>
      <c r="NAG492" s="1234"/>
      <c r="NAH492" s="1234"/>
      <c r="NAI492" s="1233"/>
      <c r="NAJ492" s="1233"/>
      <c r="NAK492" s="1233"/>
      <c r="NAL492" s="1233"/>
      <c r="NAM492" s="1234"/>
      <c r="NAN492" s="1234"/>
      <c r="NAO492" s="1234"/>
      <c r="NAP492" s="1233"/>
      <c r="NAQ492" s="1233"/>
      <c r="NAR492" s="1233"/>
      <c r="NAS492" s="1233"/>
      <c r="NAT492" s="1234"/>
      <c r="NAU492" s="1234"/>
      <c r="NAV492" s="1234"/>
      <c r="NAW492" s="1233"/>
      <c r="NAX492" s="1233"/>
      <c r="NAY492" s="1233"/>
      <c r="NAZ492" s="1233"/>
      <c r="NBA492" s="1234"/>
      <c r="NBB492" s="1234"/>
      <c r="NBC492" s="1234"/>
      <c r="NBD492" s="1233"/>
      <c r="NBE492" s="1233"/>
      <c r="NBF492" s="1233"/>
      <c r="NBG492" s="1233"/>
      <c r="NBH492" s="1234"/>
      <c r="NBI492" s="1234"/>
      <c r="NBJ492" s="1234"/>
      <c r="NBK492" s="1233"/>
      <c r="NBL492" s="1233"/>
      <c r="NBM492" s="1233"/>
      <c r="NBN492" s="1233"/>
      <c r="NBO492" s="1234"/>
      <c r="NBP492" s="1234"/>
      <c r="NBQ492" s="1234"/>
      <c r="NBR492" s="1233"/>
      <c r="NBS492" s="1233"/>
      <c r="NBT492" s="1233"/>
      <c r="NBU492" s="1233"/>
      <c r="NBV492" s="1234"/>
      <c r="NBW492" s="1234"/>
      <c r="NBX492" s="1234"/>
      <c r="NBY492" s="1233"/>
      <c r="NBZ492" s="1233"/>
      <c r="NCA492" s="1233"/>
      <c r="NCB492" s="1233"/>
      <c r="NCC492" s="1234"/>
      <c r="NCD492" s="1234"/>
      <c r="NCE492" s="1234"/>
      <c r="NCF492" s="1233"/>
      <c r="NCG492" s="1233"/>
      <c r="NCH492" s="1233"/>
      <c r="NCI492" s="1233"/>
      <c r="NCJ492" s="1234"/>
      <c r="NCK492" s="1234"/>
      <c r="NCL492" s="1234"/>
      <c r="NCM492" s="1233"/>
      <c r="NCN492" s="1233"/>
      <c r="NCO492" s="1233"/>
      <c r="NCP492" s="1233"/>
      <c r="NCQ492" s="1234"/>
      <c r="NCR492" s="1234"/>
      <c r="NCS492" s="1234"/>
      <c r="NCT492" s="1233"/>
      <c r="NCU492" s="1233"/>
      <c r="NCV492" s="1233"/>
      <c r="NCW492" s="1233"/>
      <c r="NCX492" s="1234"/>
      <c r="NCY492" s="1234"/>
      <c r="NCZ492" s="1234"/>
      <c r="NDA492" s="1233"/>
      <c r="NDB492" s="1233"/>
      <c r="NDC492" s="1233"/>
      <c r="NDD492" s="1233"/>
      <c r="NDE492" s="1234"/>
      <c r="NDF492" s="1234"/>
      <c r="NDG492" s="1234"/>
      <c r="NDH492" s="1233"/>
      <c r="NDI492" s="1233"/>
      <c r="NDJ492" s="1233"/>
      <c r="NDK492" s="1233"/>
      <c r="NDL492" s="1234"/>
      <c r="NDM492" s="1234"/>
      <c r="NDN492" s="1234"/>
      <c r="NDO492" s="1233"/>
      <c r="NDP492" s="1233"/>
      <c r="NDQ492" s="1233"/>
      <c r="NDR492" s="1233"/>
      <c r="NDS492" s="1234"/>
      <c r="NDT492" s="1234"/>
      <c r="NDU492" s="1234"/>
      <c r="NDV492" s="1233"/>
      <c r="NDW492" s="1233"/>
      <c r="NDX492" s="1233"/>
      <c r="NDY492" s="1233"/>
      <c r="NDZ492" s="1234"/>
      <c r="NEA492" s="1234"/>
      <c r="NEB492" s="1234"/>
      <c r="NEC492" s="1233"/>
      <c r="NED492" s="1233"/>
      <c r="NEE492" s="1233"/>
      <c r="NEF492" s="1233"/>
      <c r="NEG492" s="1234"/>
      <c r="NEH492" s="1234"/>
      <c r="NEI492" s="1234"/>
      <c r="NEJ492" s="1233"/>
      <c r="NEK492" s="1233"/>
      <c r="NEL492" s="1233"/>
      <c r="NEM492" s="1233"/>
      <c r="NEN492" s="1234"/>
      <c r="NEO492" s="1234"/>
      <c r="NEP492" s="1234"/>
      <c r="NEQ492" s="1233"/>
      <c r="NER492" s="1233"/>
      <c r="NES492" s="1233"/>
      <c r="NET492" s="1233"/>
      <c r="NEU492" s="1234"/>
      <c r="NEV492" s="1234"/>
      <c r="NEW492" s="1234"/>
      <c r="NEX492" s="1233"/>
      <c r="NEY492" s="1233"/>
      <c r="NEZ492" s="1233"/>
      <c r="NFA492" s="1233"/>
      <c r="NFB492" s="1234"/>
      <c r="NFC492" s="1234"/>
      <c r="NFD492" s="1234"/>
      <c r="NFE492" s="1233"/>
      <c r="NFF492" s="1233"/>
      <c r="NFG492" s="1233"/>
      <c r="NFH492" s="1233"/>
      <c r="NFI492" s="1234"/>
      <c r="NFJ492" s="1234"/>
      <c r="NFK492" s="1234"/>
      <c r="NFL492" s="1233"/>
      <c r="NFM492" s="1233"/>
      <c r="NFN492" s="1233"/>
      <c r="NFO492" s="1233"/>
      <c r="NFP492" s="1234"/>
      <c r="NFQ492" s="1234"/>
      <c r="NFR492" s="1234"/>
      <c r="NFS492" s="1233"/>
      <c r="NFT492" s="1233"/>
      <c r="NFU492" s="1233"/>
      <c r="NFV492" s="1233"/>
      <c r="NFW492" s="1234"/>
      <c r="NFX492" s="1234"/>
      <c r="NFY492" s="1234"/>
      <c r="NFZ492" s="1233"/>
      <c r="NGA492" s="1233"/>
      <c r="NGB492" s="1233"/>
      <c r="NGC492" s="1233"/>
      <c r="NGD492" s="1234"/>
      <c r="NGE492" s="1234"/>
      <c r="NGF492" s="1234"/>
      <c r="NGG492" s="1233"/>
      <c r="NGH492" s="1233"/>
      <c r="NGI492" s="1233"/>
      <c r="NGJ492" s="1233"/>
      <c r="NGK492" s="1234"/>
      <c r="NGL492" s="1234"/>
      <c r="NGM492" s="1234"/>
      <c r="NGN492" s="1233"/>
      <c r="NGO492" s="1233"/>
      <c r="NGP492" s="1233"/>
      <c r="NGQ492" s="1233"/>
      <c r="NGR492" s="1234"/>
      <c r="NGS492" s="1234"/>
      <c r="NGT492" s="1234"/>
      <c r="NGU492" s="1233"/>
      <c r="NGV492" s="1233"/>
      <c r="NGW492" s="1233"/>
      <c r="NGX492" s="1233"/>
      <c r="NGY492" s="1234"/>
      <c r="NGZ492" s="1234"/>
      <c r="NHA492" s="1234"/>
      <c r="NHB492" s="1233"/>
      <c r="NHC492" s="1233"/>
      <c r="NHD492" s="1233"/>
      <c r="NHE492" s="1233"/>
      <c r="NHF492" s="1234"/>
      <c r="NHG492" s="1234"/>
      <c r="NHH492" s="1234"/>
      <c r="NHI492" s="1233"/>
      <c r="NHJ492" s="1233"/>
      <c r="NHK492" s="1233"/>
      <c r="NHL492" s="1233"/>
      <c r="NHM492" s="1234"/>
      <c r="NHN492" s="1234"/>
      <c r="NHO492" s="1234"/>
      <c r="NHP492" s="1233"/>
      <c r="NHQ492" s="1233"/>
      <c r="NHR492" s="1233"/>
      <c r="NHS492" s="1233"/>
      <c r="NHT492" s="1234"/>
      <c r="NHU492" s="1234"/>
      <c r="NHV492" s="1234"/>
      <c r="NHW492" s="1233"/>
      <c r="NHX492" s="1233"/>
      <c r="NHY492" s="1233"/>
      <c r="NHZ492" s="1233"/>
      <c r="NIA492" s="1234"/>
      <c r="NIB492" s="1234"/>
      <c r="NIC492" s="1234"/>
      <c r="NID492" s="1233"/>
      <c r="NIE492" s="1233"/>
      <c r="NIF492" s="1233"/>
      <c r="NIG492" s="1233"/>
      <c r="NIH492" s="1234"/>
      <c r="NII492" s="1234"/>
      <c r="NIJ492" s="1234"/>
      <c r="NIK492" s="1233"/>
      <c r="NIL492" s="1233"/>
      <c r="NIM492" s="1233"/>
      <c r="NIN492" s="1233"/>
      <c r="NIO492" s="1234"/>
      <c r="NIP492" s="1234"/>
      <c r="NIQ492" s="1234"/>
      <c r="NIR492" s="1233"/>
      <c r="NIS492" s="1233"/>
      <c r="NIT492" s="1233"/>
      <c r="NIU492" s="1233"/>
      <c r="NIV492" s="1234"/>
      <c r="NIW492" s="1234"/>
      <c r="NIX492" s="1234"/>
      <c r="NIY492" s="1233"/>
      <c r="NIZ492" s="1233"/>
      <c r="NJA492" s="1233"/>
      <c r="NJB492" s="1233"/>
      <c r="NJC492" s="1234"/>
      <c r="NJD492" s="1234"/>
      <c r="NJE492" s="1234"/>
      <c r="NJF492" s="1233"/>
      <c r="NJG492" s="1233"/>
      <c r="NJH492" s="1233"/>
      <c r="NJI492" s="1233"/>
      <c r="NJJ492" s="1234"/>
      <c r="NJK492" s="1234"/>
      <c r="NJL492" s="1234"/>
      <c r="NJM492" s="1233"/>
      <c r="NJN492" s="1233"/>
      <c r="NJO492" s="1233"/>
      <c r="NJP492" s="1233"/>
      <c r="NJQ492" s="1234"/>
      <c r="NJR492" s="1234"/>
      <c r="NJS492" s="1234"/>
      <c r="NJT492" s="1233"/>
      <c r="NJU492" s="1233"/>
      <c r="NJV492" s="1233"/>
      <c r="NJW492" s="1233"/>
      <c r="NJX492" s="1234"/>
      <c r="NJY492" s="1234"/>
      <c r="NJZ492" s="1234"/>
      <c r="NKA492" s="1233"/>
      <c r="NKB492" s="1233"/>
      <c r="NKC492" s="1233"/>
      <c r="NKD492" s="1233"/>
      <c r="NKE492" s="1234"/>
      <c r="NKF492" s="1234"/>
      <c r="NKG492" s="1234"/>
      <c r="NKH492" s="1233"/>
      <c r="NKI492" s="1233"/>
      <c r="NKJ492" s="1233"/>
      <c r="NKK492" s="1233"/>
      <c r="NKL492" s="1234"/>
      <c r="NKM492" s="1234"/>
      <c r="NKN492" s="1234"/>
      <c r="NKO492" s="1233"/>
      <c r="NKP492" s="1233"/>
      <c r="NKQ492" s="1233"/>
      <c r="NKR492" s="1233"/>
      <c r="NKS492" s="1234"/>
      <c r="NKT492" s="1234"/>
      <c r="NKU492" s="1234"/>
      <c r="NKV492" s="1233"/>
      <c r="NKW492" s="1233"/>
      <c r="NKX492" s="1233"/>
      <c r="NKY492" s="1233"/>
      <c r="NKZ492" s="1234"/>
      <c r="NLA492" s="1234"/>
      <c r="NLB492" s="1234"/>
      <c r="NLC492" s="1233"/>
      <c r="NLD492" s="1233"/>
      <c r="NLE492" s="1233"/>
      <c r="NLF492" s="1233"/>
      <c r="NLG492" s="1234"/>
      <c r="NLH492" s="1234"/>
      <c r="NLI492" s="1234"/>
      <c r="NLJ492" s="1233"/>
      <c r="NLK492" s="1233"/>
      <c r="NLL492" s="1233"/>
      <c r="NLM492" s="1233"/>
      <c r="NLN492" s="1234"/>
      <c r="NLO492" s="1234"/>
      <c r="NLP492" s="1234"/>
      <c r="NLQ492" s="1233"/>
      <c r="NLR492" s="1233"/>
      <c r="NLS492" s="1233"/>
      <c r="NLT492" s="1233"/>
      <c r="NLU492" s="1234"/>
      <c r="NLV492" s="1234"/>
      <c r="NLW492" s="1234"/>
      <c r="NLX492" s="1233"/>
      <c r="NLY492" s="1233"/>
      <c r="NLZ492" s="1233"/>
      <c r="NMA492" s="1233"/>
      <c r="NMB492" s="1234"/>
      <c r="NMC492" s="1234"/>
      <c r="NMD492" s="1234"/>
      <c r="NME492" s="1233"/>
      <c r="NMF492" s="1233"/>
      <c r="NMG492" s="1233"/>
      <c r="NMH492" s="1233"/>
      <c r="NMI492" s="1234"/>
      <c r="NMJ492" s="1234"/>
      <c r="NMK492" s="1234"/>
      <c r="NML492" s="1233"/>
      <c r="NMM492" s="1233"/>
      <c r="NMN492" s="1233"/>
      <c r="NMO492" s="1233"/>
      <c r="NMP492" s="1234"/>
      <c r="NMQ492" s="1234"/>
      <c r="NMR492" s="1234"/>
      <c r="NMS492" s="1233"/>
      <c r="NMT492" s="1233"/>
      <c r="NMU492" s="1233"/>
      <c r="NMV492" s="1233"/>
      <c r="NMW492" s="1234"/>
      <c r="NMX492" s="1234"/>
      <c r="NMY492" s="1234"/>
      <c r="NMZ492" s="1233"/>
      <c r="NNA492" s="1233"/>
      <c r="NNB492" s="1233"/>
      <c r="NNC492" s="1233"/>
      <c r="NND492" s="1234"/>
      <c r="NNE492" s="1234"/>
      <c r="NNF492" s="1234"/>
      <c r="NNG492" s="1233"/>
      <c r="NNH492" s="1233"/>
      <c r="NNI492" s="1233"/>
      <c r="NNJ492" s="1233"/>
      <c r="NNK492" s="1234"/>
      <c r="NNL492" s="1234"/>
      <c r="NNM492" s="1234"/>
      <c r="NNN492" s="1233"/>
      <c r="NNO492" s="1233"/>
      <c r="NNP492" s="1233"/>
      <c r="NNQ492" s="1233"/>
      <c r="NNR492" s="1234"/>
      <c r="NNS492" s="1234"/>
      <c r="NNT492" s="1234"/>
      <c r="NNU492" s="1233"/>
      <c r="NNV492" s="1233"/>
      <c r="NNW492" s="1233"/>
      <c r="NNX492" s="1233"/>
      <c r="NNY492" s="1234"/>
      <c r="NNZ492" s="1234"/>
      <c r="NOA492" s="1234"/>
      <c r="NOB492" s="1233"/>
      <c r="NOC492" s="1233"/>
      <c r="NOD492" s="1233"/>
      <c r="NOE492" s="1233"/>
      <c r="NOF492" s="1234"/>
      <c r="NOG492" s="1234"/>
      <c r="NOH492" s="1234"/>
      <c r="NOI492" s="1233"/>
      <c r="NOJ492" s="1233"/>
      <c r="NOK492" s="1233"/>
      <c r="NOL492" s="1233"/>
      <c r="NOM492" s="1234"/>
      <c r="NON492" s="1234"/>
      <c r="NOO492" s="1234"/>
      <c r="NOP492" s="1233"/>
      <c r="NOQ492" s="1233"/>
      <c r="NOR492" s="1233"/>
      <c r="NOS492" s="1233"/>
      <c r="NOT492" s="1234"/>
      <c r="NOU492" s="1234"/>
      <c r="NOV492" s="1234"/>
      <c r="NOW492" s="1233"/>
      <c r="NOX492" s="1233"/>
      <c r="NOY492" s="1233"/>
      <c r="NOZ492" s="1233"/>
      <c r="NPA492" s="1234"/>
      <c r="NPB492" s="1234"/>
      <c r="NPC492" s="1234"/>
      <c r="NPD492" s="1233"/>
      <c r="NPE492" s="1233"/>
      <c r="NPF492" s="1233"/>
      <c r="NPG492" s="1233"/>
      <c r="NPH492" s="1234"/>
      <c r="NPI492" s="1234"/>
      <c r="NPJ492" s="1234"/>
      <c r="NPK492" s="1233"/>
      <c r="NPL492" s="1233"/>
      <c r="NPM492" s="1233"/>
      <c r="NPN492" s="1233"/>
      <c r="NPO492" s="1234"/>
      <c r="NPP492" s="1234"/>
      <c r="NPQ492" s="1234"/>
      <c r="NPR492" s="1233"/>
      <c r="NPS492" s="1233"/>
      <c r="NPT492" s="1233"/>
      <c r="NPU492" s="1233"/>
      <c r="NPV492" s="1234"/>
      <c r="NPW492" s="1234"/>
      <c r="NPX492" s="1234"/>
      <c r="NPY492" s="1233"/>
      <c r="NPZ492" s="1233"/>
      <c r="NQA492" s="1233"/>
      <c r="NQB492" s="1233"/>
      <c r="NQC492" s="1234"/>
      <c r="NQD492" s="1234"/>
      <c r="NQE492" s="1234"/>
      <c r="NQF492" s="1233"/>
      <c r="NQG492" s="1233"/>
      <c r="NQH492" s="1233"/>
      <c r="NQI492" s="1233"/>
      <c r="NQJ492" s="1234"/>
      <c r="NQK492" s="1234"/>
      <c r="NQL492" s="1234"/>
      <c r="NQM492" s="1233"/>
      <c r="NQN492" s="1233"/>
      <c r="NQO492" s="1233"/>
      <c r="NQP492" s="1233"/>
      <c r="NQQ492" s="1234"/>
      <c r="NQR492" s="1234"/>
      <c r="NQS492" s="1234"/>
      <c r="NQT492" s="1233"/>
      <c r="NQU492" s="1233"/>
      <c r="NQV492" s="1233"/>
      <c r="NQW492" s="1233"/>
      <c r="NQX492" s="1234"/>
      <c r="NQY492" s="1234"/>
      <c r="NQZ492" s="1234"/>
      <c r="NRA492" s="1233"/>
      <c r="NRB492" s="1233"/>
      <c r="NRC492" s="1233"/>
      <c r="NRD492" s="1233"/>
      <c r="NRE492" s="1234"/>
      <c r="NRF492" s="1234"/>
      <c r="NRG492" s="1234"/>
      <c r="NRH492" s="1233"/>
      <c r="NRI492" s="1233"/>
      <c r="NRJ492" s="1233"/>
      <c r="NRK492" s="1233"/>
      <c r="NRL492" s="1234"/>
      <c r="NRM492" s="1234"/>
      <c r="NRN492" s="1234"/>
      <c r="NRO492" s="1233"/>
      <c r="NRP492" s="1233"/>
      <c r="NRQ492" s="1233"/>
      <c r="NRR492" s="1233"/>
      <c r="NRS492" s="1234"/>
      <c r="NRT492" s="1234"/>
      <c r="NRU492" s="1234"/>
      <c r="NRV492" s="1233"/>
      <c r="NRW492" s="1233"/>
      <c r="NRX492" s="1233"/>
      <c r="NRY492" s="1233"/>
      <c r="NRZ492" s="1234"/>
      <c r="NSA492" s="1234"/>
      <c r="NSB492" s="1234"/>
      <c r="NSC492" s="1233"/>
      <c r="NSD492" s="1233"/>
      <c r="NSE492" s="1233"/>
      <c r="NSF492" s="1233"/>
      <c r="NSG492" s="1234"/>
      <c r="NSH492" s="1234"/>
      <c r="NSI492" s="1234"/>
      <c r="NSJ492" s="1233"/>
      <c r="NSK492" s="1233"/>
      <c r="NSL492" s="1233"/>
      <c r="NSM492" s="1233"/>
      <c r="NSN492" s="1234"/>
      <c r="NSO492" s="1234"/>
      <c r="NSP492" s="1234"/>
      <c r="NSQ492" s="1233"/>
      <c r="NSR492" s="1233"/>
      <c r="NSS492" s="1233"/>
      <c r="NST492" s="1233"/>
      <c r="NSU492" s="1234"/>
      <c r="NSV492" s="1234"/>
      <c r="NSW492" s="1234"/>
      <c r="NSX492" s="1233"/>
      <c r="NSY492" s="1233"/>
      <c r="NSZ492" s="1233"/>
      <c r="NTA492" s="1233"/>
      <c r="NTB492" s="1234"/>
      <c r="NTC492" s="1234"/>
      <c r="NTD492" s="1234"/>
      <c r="NTE492" s="1233"/>
      <c r="NTF492" s="1233"/>
      <c r="NTG492" s="1233"/>
      <c r="NTH492" s="1233"/>
      <c r="NTI492" s="1234"/>
      <c r="NTJ492" s="1234"/>
      <c r="NTK492" s="1234"/>
      <c r="NTL492" s="1233"/>
      <c r="NTM492" s="1233"/>
      <c r="NTN492" s="1233"/>
      <c r="NTO492" s="1233"/>
      <c r="NTP492" s="1234"/>
      <c r="NTQ492" s="1234"/>
      <c r="NTR492" s="1234"/>
      <c r="NTS492" s="1233"/>
      <c r="NTT492" s="1233"/>
      <c r="NTU492" s="1233"/>
      <c r="NTV492" s="1233"/>
      <c r="NTW492" s="1234"/>
      <c r="NTX492" s="1234"/>
      <c r="NTY492" s="1234"/>
      <c r="NTZ492" s="1233"/>
      <c r="NUA492" s="1233"/>
      <c r="NUB492" s="1233"/>
      <c r="NUC492" s="1233"/>
      <c r="NUD492" s="1234"/>
      <c r="NUE492" s="1234"/>
      <c r="NUF492" s="1234"/>
      <c r="NUG492" s="1233"/>
      <c r="NUH492" s="1233"/>
      <c r="NUI492" s="1233"/>
      <c r="NUJ492" s="1233"/>
      <c r="NUK492" s="1234"/>
      <c r="NUL492" s="1234"/>
      <c r="NUM492" s="1234"/>
      <c r="NUN492" s="1233"/>
      <c r="NUO492" s="1233"/>
      <c r="NUP492" s="1233"/>
      <c r="NUQ492" s="1233"/>
      <c r="NUR492" s="1234"/>
      <c r="NUS492" s="1234"/>
      <c r="NUT492" s="1234"/>
      <c r="NUU492" s="1233"/>
      <c r="NUV492" s="1233"/>
      <c r="NUW492" s="1233"/>
      <c r="NUX492" s="1233"/>
      <c r="NUY492" s="1234"/>
      <c r="NUZ492" s="1234"/>
      <c r="NVA492" s="1234"/>
      <c r="NVB492" s="1233"/>
      <c r="NVC492" s="1233"/>
      <c r="NVD492" s="1233"/>
      <c r="NVE492" s="1233"/>
      <c r="NVF492" s="1234"/>
      <c r="NVG492" s="1234"/>
      <c r="NVH492" s="1234"/>
      <c r="NVI492" s="1233"/>
      <c r="NVJ492" s="1233"/>
      <c r="NVK492" s="1233"/>
      <c r="NVL492" s="1233"/>
      <c r="NVM492" s="1234"/>
      <c r="NVN492" s="1234"/>
      <c r="NVO492" s="1234"/>
      <c r="NVP492" s="1233"/>
      <c r="NVQ492" s="1233"/>
      <c r="NVR492" s="1233"/>
      <c r="NVS492" s="1233"/>
      <c r="NVT492" s="1234"/>
      <c r="NVU492" s="1234"/>
      <c r="NVV492" s="1234"/>
      <c r="NVW492" s="1233"/>
      <c r="NVX492" s="1233"/>
      <c r="NVY492" s="1233"/>
      <c r="NVZ492" s="1233"/>
      <c r="NWA492" s="1234"/>
      <c r="NWB492" s="1234"/>
      <c r="NWC492" s="1234"/>
      <c r="NWD492" s="1233"/>
      <c r="NWE492" s="1233"/>
      <c r="NWF492" s="1233"/>
      <c r="NWG492" s="1233"/>
      <c r="NWH492" s="1234"/>
      <c r="NWI492" s="1234"/>
      <c r="NWJ492" s="1234"/>
      <c r="NWK492" s="1233"/>
      <c r="NWL492" s="1233"/>
      <c r="NWM492" s="1233"/>
      <c r="NWN492" s="1233"/>
      <c r="NWO492" s="1234"/>
      <c r="NWP492" s="1234"/>
      <c r="NWQ492" s="1234"/>
      <c r="NWR492" s="1233"/>
      <c r="NWS492" s="1233"/>
      <c r="NWT492" s="1233"/>
      <c r="NWU492" s="1233"/>
      <c r="NWV492" s="1234"/>
      <c r="NWW492" s="1234"/>
      <c r="NWX492" s="1234"/>
      <c r="NWY492" s="1233"/>
      <c r="NWZ492" s="1233"/>
      <c r="NXA492" s="1233"/>
      <c r="NXB492" s="1233"/>
      <c r="NXC492" s="1234"/>
      <c r="NXD492" s="1234"/>
      <c r="NXE492" s="1234"/>
      <c r="NXF492" s="1233"/>
      <c r="NXG492" s="1233"/>
      <c r="NXH492" s="1233"/>
      <c r="NXI492" s="1233"/>
      <c r="NXJ492" s="1234"/>
      <c r="NXK492" s="1234"/>
      <c r="NXL492" s="1234"/>
      <c r="NXM492" s="1233"/>
      <c r="NXN492" s="1233"/>
      <c r="NXO492" s="1233"/>
      <c r="NXP492" s="1233"/>
      <c r="NXQ492" s="1234"/>
      <c r="NXR492" s="1234"/>
      <c r="NXS492" s="1234"/>
      <c r="NXT492" s="1233"/>
      <c r="NXU492" s="1233"/>
      <c r="NXV492" s="1233"/>
      <c r="NXW492" s="1233"/>
      <c r="NXX492" s="1234"/>
      <c r="NXY492" s="1234"/>
      <c r="NXZ492" s="1234"/>
      <c r="NYA492" s="1233"/>
      <c r="NYB492" s="1233"/>
      <c r="NYC492" s="1233"/>
      <c r="NYD492" s="1233"/>
      <c r="NYE492" s="1234"/>
      <c r="NYF492" s="1234"/>
      <c r="NYG492" s="1234"/>
      <c r="NYH492" s="1233"/>
      <c r="NYI492" s="1233"/>
      <c r="NYJ492" s="1233"/>
      <c r="NYK492" s="1233"/>
      <c r="NYL492" s="1234"/>
      <c r="NYM492" s="1234"/>
      <c r="NYN492" s="1234"/>
      <c r="NYO492" s="1233"/>
      <c r="NYP492" s="1233"/>
      <c r="NYQ492" s="1233"/>
      <c r="NYR492" s="1233"/>
      <c r="NYS492" s="1234"/>
      <c r="NYT492" s="1234"/>
      <c r="NYU492" s="1234"/>
      <c r="NYV492" s="1233"/>
      <c r="NYW492" s="1233"/>
      <c r="NYX492" s="1233"/>
      <c r="NYY492" s="1233"/>
      <c r="NYZ492" s="1234"/>
      <c r="NZA492" s="1234"/>
      <c r="NZB492" s="1234"/>
      <c r="NZC492" s="1233"/>
      <c r="NZD492" s="1233"/>
      <c r="NZE492" s="1233"/>
      <c r="NZF492" s="1233"/>
      <c r="NZG492" s="1234"/>
      <c r="NZH492" s="1234"/>
      <c r="NZI492" s="1234"/>
      <c r="NZJ492" s="1233"/>
      <c r="NZK492" s="1233"/>
      <c r="NZL492" s="1233"/>
      <c r="NZM492" s="1233"/>
      <c r="NZN492" s="1234"/>
      <c r="NZO492" s="1234"/>
      <c r="NZP492" s="1234"/>
      <c r="NZQ492" s="1233"/>
      <c r="NZR492" s="1233"/>
      <c r="NZS492" s="1233"/>
      <c r="NZT492" s="1233"/>
      <c r="NZU492" s="1234"/>
      <c r="NZV492" s="1234"/>
      <c r="NZW492" s="1234"/>
      <c r="NZX492" s="1233"/>
      <c r="NZY492" s="1233"/>
      <c r="NZZ492" s="1233"/>
      <c r="OAA492" s="1233"/>
      <c r="OAB492" s="1234"/>
      <c r="OAC492" s="1234"/>
      <c r="OAD492" s="1234"/>
      <c r="OAE492" s="1233"/>
      <c r="OAF492" s="1233"/>
      <c r="OAG492" s="1233"/>
      <c r="OAH492" s="1233"/>
      <c r="OAI492" s="1234"/>
      <c r="OAJ492" s="1234"/>
      <c r="OAK492" s="1234"/>
      <c r="OAL492" s="1233"/>
      <c r="OAM492" s="1233"/>
      <c r="OAN492" s="1233"/>
      <c r="OAO492" s="1233"/>
      <c r="OAP492" s="1234"/>
      <c r="OAQ492" s="1234"/>
      <c r="OAR492" s="1234"/>
      <c r="OAS492" s="1233"/>
      <c r="OAT492" s="1233"/>
      <c r="OAU492" s="1233"/>
      <c r="OAV492" s="1233"/>
      <c r="OAW492" s="1234"/>
      <c r="OAX492" s="1234"/>
      <c r="OAY492" s="1234"/>
      <c r="OAZ492" s="1233"/>
      <c r="OBA492" s="1233"/>
      <c r="OBB492" s="1233"/>
      <c r="OBC492" s="1233"/>
      <c r="OBD492" s="1234"/>
      <c r="OBE492" s="1234"/>
      <c r="OBF492" s="1234"/>
      <c r="OBG492" s="1233"/>
      <c r="OBH492" s="1233"/>
      <c r="OBI492" s="1233"/>
      <c r="OBJ492" s="1233"/>
      <c r="OBK492" s="1234"/>
      <c r="OBL492" s="1234"/>
      <c r="OBM492" s="1234"/>
      <c r="OBN492" s="1233"/>
      <c r="OBO492" s="1233"/>
      <c r="OBP492" s="1233"/>
      <c r="OBQ492" s="1233"/>
      <c r="OBR492" s="1234"/>
      <c r="OBS492" s="1234"/>
      <c r="OBT492" s="1234"/>
      <c r="OBU492" s="1233"/>
      <c r="OBV492" s="1233"/>
      <c r="OBW492" s="1233"/>
      <c r="OBX492" s="1233"/>
      <c r="OBY492" s="1234"/>
      <c r="OBZ492" s="1234"/>
      <c r="OCA492" s="1234"/>
      <c r="OCB492" s="1233"/>
      <c r="OCC492" s="1233"/>
      <c r="OCD492" s="1233"/>
      <c r="OCE492" s="1233"/>
      <c r="OCF492" s="1234"/>
      <c r="OCG492" s="1234"/>
      <c r="OCH492" s="1234"/>
      <c r="OCI492" s="1233"/>
      <c r="OCJ492" s="1233"/>
      <c r="OCK492" s="1233"/>
      <c r="OCL492" s="1233"/>
      <c r="OCM492" s="1234"/>
      <c r="OCN492" s="1234"/>
      <c r="OCO492" s="1234"/>
      <c r="OCP492" s="1233"/>
      <c r="OCQ492" s="1233"/>
      <c r="OCR492" s="1233"/>
      <c r="OCS492" s="1233"/>
      <c r="OCT492" s="1234"/>
      <c r="OCU492" s="1234"/>
      <c r="OCV492" s="1234"/>
      <c r="OCW492" s="1233"/>
      <c r="OCX492" s="1233"/>
      <c r="OCY492" s="1233"/>
      <c r="OCZ492" s="1233"/>
      <c r="ODA492" s="1234"/>
      <c r="ODB492" s="1234"/>
      <c r="ODC492" s="1234"/>
      <c r="ODD492" s="1233"/>
      <c r="ODE492" s="1233"/>
      <c r="ODF492" s="1233"/>
      <c r="ODG492" s="1233"/>
      <c r="ODH492" s="1234"/>
      <c r="ODI492" s="1234"/>
      <c r="ODJ492" s="1234"/>
      <c r="ODK492" s="1233"/>
      <c r="ODL492" s="1233"/>
      <c r="ODM492" s="1233"/>
      <c r="ODN492" s="1233"/>
      <c r="ODO492" s="1234"/>
      <c r="ODP492" s="1234"/>
      <c r="ODQ492" s="1234"/>
      <c r="ODR492" s="1233"/>
      <c r="ODS492" s="1233"/>
      <c r="ODT492" s="1233"/>
      <c r="ODU492" s="1233"/>
      <c r="ODV492" s="1234"/>
      <c r="ODW492" s="1234"/>
      <c r="ODX492" s="1234"/>
      <c r="ODY492" s="1233"/>
      <c r="ODZ492" s="1233"/>
      <c r="OEA492" s="1233"/>
      <c r="OEB492" s="1233"/>
      <c r="OEC492" s="1234"/>
      <c r="OED492" s="1234"/>
      <c r="OEE492" s="1234"/>
      <c r="OEF492" s="1233"/>
      <c r="OEG492" s="1233"/>
      <c r="OEH492" s="1233"/>
      <c r="OEI492" s="1233"/>
      <c r="OEJ492" s="1234"/>
      <c r="OEK492" s="1234"/>
      <c r="OEL492" s="1234"/>
      <c r="OEM492" s="1233"/>
      <c r="OEN492" s="1233"/>
      <c r="OEO492" s="1233"/>
      <c r="OEP492" s="1233"/>
      <c r="OEQ492" s="1234"/>
      <c r="OER492" s="1234"/>
      <c r="OES492" s="1234"/>
      <c r="OET492" s="1233"/>
      <c r="OEU492" s="1233"/>
      <c r="OEV492" s="1233"/>
      <c r="OEW492" s="1233"/>
      <c r="OEX492" s="1234"/>
      <c r="OEY492" s="1234"/>
      <c r="OEZ492" s="1234"/>
      <c r="OFA492" s="1233"/>
      <c r="OFB492" s="1233"/>
      <c r="OFC492" s="1233"/>
      <c r="OFD492" s="1233"/>
      <c r="OFE492" s="1234"/>
      <c r="OFF492" s="1234"/>
      <c r="OFG492" s="1234"/>
      <c r="OFH492" s="1233"/>
      <c r="OFI492" s="1233"/>
      <c r="OFJ492" s="1233"/>
      <c r="OFK492" s="1233"/>
      <c r="OFL492" s="1234"/>
      <c r="OFM492" s="1234"/>
      <c r="OFN492" s="1234"/>
      <c r="OFO492" s="1233"/>
      <c r="OFP492" s="1233"/>
      <c r="OFQ492" s="1233"/>
      <c r="OFR492" s="1233"/>
      <c r="OFS492" s="1234"/>
      <c r="OFT492" s="1234"/>
      <c r="OFU492" s="1234"/>
      <c r="OFV492" s="1233"/>
      <c r="OFW492" s="1233"/>
      <c r="OFX492" s="1233"/>
      <c r="OFY492" s="1233"/>
      <c r="OFZ492" s="1234"/>
      <c r="OGA492" s="1234"/>
      <c r="OGB492" s="1234"/>
      <c r="OGC492" s="1233"/>
      <c r="OGD492" s="1233"/>
      <c r="OGE492" s="1233"/>
      <c r="OGF492" s="1233"/>
      <c r="OGG492" s="1234"/>
      <c r="OGH492" s="1234"/>
      <c r="OGI492" s="1234"/>
      <c r="OGJ492" s="1233"/>
      <c r="OGK492" s="1233"/>
      <c r="OGL492" s="1233"/>
      <c r="OGM492" s="1233"/>
      <c r="OGN492" s="1234"/>
      <c r="OGO492" s="1234"/>
      <c r="OGP492" s="1234"/>
      <c r="OGQ492" s="1233"/>
      <c r="OGR492" s="1233"/>
      <c r="OGS492" s="1233"/>
      <c r="OGT492" s="1233"/>
      <c r="OGU492" s="1234"/>
      <c r="OGV492" s="1234"/>
      <c r="OGW492" s="1234"/>
      <c r="OGX492" s="1233"/>
      <c r="OGY492" s="1233"/>
      <c r="OGZ492" s="1233"/>
      <c r="OHA492" s="1233"/>
      <c r="OHB492" s="1234"/>
      <c r="OHC492" s="1234"/>
      <c r="OHD492" s="1234"/>
      <c r="OHE492" s="1233"/>
      <c r="OHF492" s="1233"/>
      <c r="OHG492" s="1233"/>
      <c r="OHH492" s="1233"/>
      <c r="OHI492" s="1234"/>
      <c r="OHJ492" s="1234"/>
      <c r="OHK492" s="1234"/>
      <c r="OHL492" s="1233"/>
      <c r="OHM492" s="1233"/>
      <c r="OHN492" s="1233"/>
      <c r="OHO492" s="1233"/>
      <c r="OHP492" s="1234"/>
      <c r="OHQ492" s="1234"/>
      <c r="OHR492" s="1234"/>
      <c r="OHS492" s="1233"/>
      <c r="OHT492" s="1233"/>
      <c r="OHU492" s="1233"/>
      <c r="OHV492" s="1233"/>
      <c r="OHW492" s="1234"/>
      <c r="OHX492" s="1234"/>
      <c r="OHY492" s="1234"/>
      <c r="OHZ492" s="1233"/>
      <c r="OIA492" s="1233"/>
      <c r="OIB492" s="1233"/>
      <c r="OIC492" s="1233"/>
      <c r="OID492" s="1234"/>
      <c r="OIE492" s="1234"/>
      <c r="OIF492" s="1234"/>
      <c r="OIG492" s="1233"/>
      <c r="OIH492" s="1233"/>
      <c r="OII492" s="1233"/>
      <c r="OIJ492" s="1233"/>
      <c r="OIK492" s="1234"/>
      <c r="OIL492" s="1234"/>
      <c r="OIM492" s="1234"/>
      <c r="OIN492" s="1233"/>
      <c r="OIO492" s="1233"/>
      <c r="OIP492" s="1233"/>
      <c r="OIQ492" s="1233"/>
      <c r="OIR492" s="1234"/>
      <c r="OIS492" s="1234"/>
      <c r="OIT492" s="1234"/>
      <c r="OIU492" s="1233"/>
      <c r="OIV492" s="1233"/>
      <c r="OIW492" s="1233"/>
      <c r="OIX492" s="1233"/>
      <c r="OIY492" s="1234"/>
      <c r="OIZ492" s="1234"/>
      <c r="OJA492" s="1234"/>
      <c r="OJB492" s="1233"/>
      <c r="OJC492" s="1233"/>
      <c r="OJD492" s="1233"/>
      <c r="OJE492" s="1233"/>
      <c r="OJF492" s="1234"/>
      <c r="OJG492" s="1234"/>
      <c r="OJH492" s="1234"/>
      <c r="OJI492" s="1233"/>
      <c r="OJJ492" s="1233"/>
      <c r="OJK492" s="1233"/>
      <c r="OJL492" s="1233"/>
      <c r="OJM492" s="1234"/>
      <c r="OJN492" s="1234"/>
      <c r="OJO492" s="1234"/>
      <c r="OJP492" s="1233"/>
      <c r="OJQ492" s="1233"/>
      <c r="OJR492" s="1233"/>
      <c r="OJS492" s="1233"/>
      <c r="OJT492" s="1234"/>
      <c r="OJU492" s="1234"/>
      <c r="OJV492" s="1234"/>
      <c r="OJW492" s="1233"/>
      <c r="OJX492" s="1233"/>
      <c r="OJY492" s="1233"/>
      <c r="OJZ492" s="1233"/>
      <c r="OKA492" s="1234"/>
      <c r="OKB492" s="1234"/>
      <c r="OKC492" s="1234"/>
      <c r="OKD492" s="1233"/>
      <c r="OKE492" s="1233"/>
      <c r="OKF492" s="1233"/>
      <c r="OKG492" s="1233"/>
      <c r="OKH492" s="1234"/>
      <c r="OKI492" s="1234"/>
      <c r="OKJ492" s="1234"/>
      <c r="OKK492" s="1233"/>
      <c r="OKL492" s="1233"/>
      <c r="OKM492" s="1233"/>
      <c r="OKN492" s="1233"/>
      <c r="OKO492" s="1234"/>
      <c r="OKP492" s="1234"/>
      <c r="OKQ492" s="1234"/>
      <c r="OKR492" s="1233"/>
      <c r="OKS492" s="1233"/>
      <c r="OKT492" s="1233"/>
      <c r="OKU492" s="1233"/>
      <c r="OKV492" s="1234"/>
      <c r="OKW492" s="1234"/>
      <c r="OKX492" s="1234"/>
      <c r="OKY492" s="1233"/>
      <c r="OKZ492" s="1233"/>
      <c r="OLA492" s="1233"/>
      <c r="OLB492" s="1233"/>
      <c r="OLC492" s="1234"/>
      <c r="OLD492" s="1234"/>
      <c r="OLE492" s="1234"/>
      <c r="OLF492" s="1233"/>
      <c r="OLG492" s="1233"/>
      <c r="OLH492" s="1233"/>
      <c r="OLI492" s="1233"/>
      <c r="OLJ492" s="1234"/>
      <c r="OLK492" s="1234"/>
      <c r="OLL492" s="1234"/>
      <c r="OLM492" s="1233"/>
      <c r="OLN492" s="1233"/>
      <c r="OLO492" s="1233"/>
      <c r="OLP492" s="1233"/>
      <c r="OLQ492" s="1234"/>
      <c r="OLR492" s="1234"/>
      <c r="OLS492" s="1234"/>
      <c r="OLT492" s="1233"/>
      <c r="OLU492" s="1233"/>
      <c r="OLV492" s="1233"/>
      <c r="OLW492" s="1233"/>
      <c r="OLX492" s="1234"/>
      <c r="OLY492" s="1234"/>
      <c r="OLZ492" s="1234"/>
      <c r="OMA492" s="1233"/>
      <c r="OMB492" s="1233"/>
      <c r="OMC492" s="1233"/>
      <c r="OMD492" s="1233"/>
      <c r="OME492" s="1234"/>
      <c r="OMF492" s="1234"/>
      <c r="OMG492" s="1234"/>
      <c r="OMH492" s="1233"/>
      <c r="OMI492" s="1233"/>
      <c r="OMJ492" s="1233"/>
      <c r="OMK492" s="1233"/>
      <c r="OML492" s="1234"/>
      <c r="OMM492" s="1234"/>
      <c r="OMN492" s="1234"/>
      <c r="OMO492" s="1233"/>
      <c r="OMP492" s="1233"/>
      <c r="OMQ492" s="1233"/>
      <c r="OMR492" s="1233"/>
      <c r="OMS492" s="1234"/>
      <c r="OMT492" s="1234"/>
      <c r="OMU492" s="1234"/>
      <c r="OMV492" s="1233"/>
      <c r="OMW492" s="1233"/>
      <c r="OMX492" s="1233"/>
      <c r="OMY492" s="1233"/>
      <c r="OMZ492" s="1234"/>
      <c r="ONA492" s="1234"/>
      <c r="ONB492" s="1234"/>
      <c r="ONC492" s="1233"/>
      <c r="OND492" s="1233"/>
      <c r="ONE492" s="1233"/>
      <c r="ONF492" s="1233"/>
      <c r="ONG492" s="1234"/>
      <c r="ONH492" s="1234"/>
      <c r="ONI492" s="1234"/>
      <c r="ONJ492" s="1233"/>
      <c r="ONK492" s="1233"/>
      <c r="ONL492" s="1233"/>
      <c r="ONM492" s="1233"/>
      <c r="ONN492" s="1234"/>
      <c r="ONO492" s="1234"/>
      <c r="ONP492" s="1234"/>
      <c r="ONQ492" s="1233"/>
      <c r="ONR492" s="1233"/>
      <c r="ONS492" s="1233"/>
      <c r="ONT492" s="1233"/>
      <c r="ONU492" s="1234"/>
      <c r="ONV492" s="1234"/>
      <c r="ONW492" s="1234"/>
      <c r="ONX492" s="1233"/>
      <c r="ONY492" s="1233"/>
      <c r="ONZ492" s="1233"/>
      <c r="OOA492" s="1233"/>
      <c r="OOB492" s="1234"/>
      <c r="OOC492" s="1234"/>
      <c r="OOD492" s="1234"/>
      <c r="OOE492" s="1233"/>
      <c r="OOF492" s="1233"/>
      <c r="OOG492" s="1233"/>
      <c r="OOH492" s="1233"/>
      <c r="OOI492" s="1234"/>
      <c r="OOJ492" s="1234"/>
      <c r="OOK492" s="1234"/>
      <c r="OOL492" s="1233"/>
      <c r="OOM492" s="1233"/>
      <c r="OON492" s="1233"/>
      <c r="OOO492" s="1233"/>
      <c r="OOP492" s="1234"/>
      <c r="OOQ492" s="1234"/>
      <c r="OOR492" s="1234"/>
      <c r="OOS492" s="1233"/>
      <c r="OOT492" s="1233"/>
      <c r="OOU492" s="1233"/>
      <c r="OOV492" s="1233"/>
      <c r="OOW492" s="1234"/>
      <c r="OOX492" s="1234"/>
      <c r="OOY492" s="1234"/>
      <c r="OOZ492" s="1233"/>
      <c r="OPA492" s="1233"/>
      <c r="OPB492" s="1233"/>
      <c r="OPC492" s="1233"/>
      <c r="OPD492" s="1234"/>
      <c r="OPE492" s="1234"/>
      <c r="OPF492" s="1234"/>
      <c r="OPG492" s="1233"/>
      <c r="OPH492" s="1233"/>
      <c r="OPI492" s="1233"/>
      <c r="OPJ492" s="1233"/>
      <c r="OPK492" s="1234"/>
      <c r="OPL492" s="1234"/>
      <c r="OPM492" s="1234"/>
      <c r="OPN492" s="1233"/>
      <c r="OPO492" s="1233"/>
      <c r="OPP492" s="1233"/>
      <c r="OPQ492" s="1233"/>
      <c r="OPR492" s="1234"/>
      <c r="OPS492" s="1234"/>
      <c r="OPT492" s="1234"/>
      <c r="OPU492" s="1233"/>
      <c r="OPV492" s="1233"/>
      <c r="OPW492" s="1233"/>
      <c r="OPX492" s="1233"/>
      <c r="OPY492" s="1234"/>
      <c r="OPZ492" s="1234"/>
      <c r="OQA492" s="1234"/>
      <c r="OQB492" s="1233"/>
      <c r="OQC492" s="1233"/>
      <c r="OQD492" s="1233"/>
      <c r="OQE492" s="1233"/>
      <c r="OQF492" s="1234"/>
      <c r="OQG492" s="1234"/>
      <c r="OQH492" s="1234"/>
      <c r="OQI492" s="1233"/>
      <c r="OQJ492" s="1233"/>
      <c r="OQK492" s="1233"/>
      <c r="OQL492" s="1233"/>
      <c r="OQM492" s="1234"/>
      <c r="OQN492" s="1234"/>
      <c r="OQO492" s="1234"/>
      <c r="OQP492" s="1233"/>
      <c r="OQQ492" s="1233"/>
      <c r="OQR492" s="1233"/>
      <c r="OQS492" s="1233"/>
      <c r="OQT492" s="1234"/>
      <c r="OQU492" s="1234"/>
      <c r="OQV492" s="1234"/>
      <c r="OQW492" s="1233"/>
      <c r="OQX492" s="1233"/>
      <c r="OQY492" s="1233"/>
      <c r="OQZ492" s="1233"/>
      <c r="ORA492" s="1234"/>
      <c r="ORB492" s="1234"/>
      <c r="ORC492" s="1234"/>
      <c r="ORD492" s="1233"/>
      <c r="ORE492" s="1233"/>
      <c r="ORF492" s="1233"/>
      <c r="ORG492" s="1233"/>
      <c r="ORH492" s="1234"/>
      <c r="ORI492" s="1234"/>
      <c r="ORJ492" s="1234"/>
      <c r="ORK492" s="1233"/>
      <c r="ORL492" s="1233"/>
      <c r="ORM492" s="1233"/>
      <c r="ORN492" s="1233"/>
      <c r="ORO492" s="1234"/>
      <c r="ORP492" s="1234"/>
      <c r="ORQ492" s="1234"/>
      <c r="ORR492" s="1233"/>
      <c r="ORS492" s="1233"/>
      <c r="ORT492" s="1233"/>
      <c r="ORU492" s="1233"/>
      <c r="ORV492" s="1234"/>
      <c r="ORW492" s="1234"/>
      <c r="ORX492" s="1234"/>
      <c r="ORY492" s="1233"/>
      <c r="ORZ492" s="1233"/>
      <c r="OSA492" s="1233"/>
      <c r="OSB492" s="1233"/>
      <c r="OSC492" s="1234"/>
      <c r="OSD492" s="1234"/>
      <c r="OSE492" s="1234"/>
      <c r="OSF492" s="1233"/>
      <c r="OSG492" s="1233"/>
      <c r="OSH492" s="1233"/>
      <c r="OSI492" s="1233"/>
      <c r="OSJ492" s="1234"/>
      <c r="OSK492" s="1234"/>
      <c r="OSL492" s="1234"/>
      <c r="OSM492" s="1233"/>
      <c r="OSN492" s="1233"/>
      <c r="OSO492" s="1233"/>
      <c r="OSP492" s="1233"/>
      <c r="OSQ492" s="1234"/>
      <c r="OSR492" s="1234"/>
      <c r="OSS492" s="1234"/>
      <c r="OST492" s="1233"/>
      <c r="OSU492" s="1233"/>
      <c r="OSV492" s="1233"/>
      <c r="OSW492" s="1233"/>
      <c r="OSX492" s="1234"/>
      <c r="OSY492" s="1234"/>
      <c r="OSZ492" s="1234"/>
      <c r="OTA492" s="1233"/>
      <c r="OTB492" s="1233"/>
      <c r="OTC492" s="1233"/>
      <c r="OTD492" s="1233"/>
      <c r="OTE492" s="1234"/>
      <c r="OTF492" s="1234"/>
      <c r="OTG492" s="1234"/>
      <c r="OTH492" s="1233"/>
      <c r="OTI492" s="1233"/>
      <c r="OTJ492" s="1233"/>
      <c r="OTK492" s="1233"/>
      <c r="OTL492" s="1234"/>
      <c r="OTM492" s="1234"/>
      <c r="OTN492" s="1234"/>
      <c r="OTO492" s="1233"/>
      <c r="OTP492" s="1233"/>
      <c r="OTQ492" s="1233"/>
      <c r="OTR492" s="1233"/>
      <c r="OTS492" s="1234"/>
      <c r="OTT492" s="1234"/>
      <c r="OTU492" s="1234"/>
      <c r="OTV492" s="1233"/>
      <c r="OTW492" s="1233"/>
      <c r="OTX492" s="1233"/>
      <c r="OTY492" s="1233"/>
      <c r="OTZ492" s="1234"/>
      <c r="OUA492" s="1234"/>
      <c r="OUB492" s="1234"/>
      <c r="OUC492" s="1233"/>
      <c r="OUD492" s="1233"/>
      <c r="OUE492" s="1233"/>
      <c r="OUF492" s="1233"/>
      <c r="OUG492" s="1234"/>
      <c r="OUH492" s="1234"/>
      <c r="OUI492" s="1234"/>
      <c r="OUJ492" s="1233"/>
      <c r="OUK492" s="1233"/>
      <c r="OUL492" s="1233"/>
      <c r="OUM492" s="1233"/>
      <c r="OUN492" s="1234"/>
      <c r="OUO492" s="1234"/>
      <c r="OUP492" s="1234"/>
      <c r="OUQ492" s="1233"/>
      <c r="OUR492" s="1233"/>
      <c r="OUS492" s="1233"/>
      <c r="OUT492" s="1233"/>
      <c r="OUU492" s="1234"/>
      <c r="OUV492" s="1234"/>
      <c r="OUW492" s="1234"/>
      <c r="OUX492" s="1233"/>
      <c r="OUY492" s="1233"/>
      <c r="OUZ492" s="1233"/>
      <c r="OVA492" s="1233"/>
      <c r="OVB492" s="1234"/>
      <c r="OVC492" s="1234"/>
      <c r="OVD492" s="1234"/>
      <c r="OVE492" s="1233"/>
      <c r="OVF492" s="1233"/>
      <c r="OVG492" s="1233"/>
      <c r="OVH492" s="1233"/>
      <c r="OVI492" s="1234"/>
      <c r="OVJ492" s="1234"/>
      <c r="OVK492" s="1234"/>
      <c r="OVL492" s="1233"/>
      <c r="OVM492" s="1233"/>
      <c r="OVN492" s="1233"/>
      <c r="OVO492" s="1233"/>
      <c r="OVP492" s="1234"/>
      <c r="OVQ492" s="1234"/>
      <c r="OVR492" s="1234"/>
      <c r="OVS492" s="1233"/>
      <c r="OVT492" s="1233"/>
      <c r="OVU492" s="1233"/>
      <c r="OVV492" s="1233"/>
      <c r="OVW492" s="1234"/>
      <c r="OVX492" s="1234"/>
      <c r="OVY492" s="1234"/>
      <c r="OVZ492" s="1233"/>
      <c r="OWA492" s="1233"/>
      <c r="OWB492" s="1233"/>
      <c r="OWC492" s="1233"/>
      <c r="OWD492" s="1234"/>
      <c r="OWE492" s="1234"/>
      <c r="OWF492" s="1234"/>
      <c r="OWG492" s="1233"/>
      <c r="OWH492" s="1233"/>
      <c r="OWI492" s="1233"/>
      <c r="OWJ492" s="1233"/>
      <c r="OWK492" s="1234"/>
      <c r="OWL492" s="1234"/>
      <c r="OWM492" s="1234"/>
      <c r="OWN492" s="1233"/>
      <c r="OWO492" s="1233"/>
      <c r="OWP492" s="1233"/>
      <c r="OWQ492" s="1233"/>
      <c r="OWR492" s="1234"/>
      <c r="OWS492" s="1234"/>
      <c r="OWT492" s="1234"/>
      <c r="OWU492" s="1233"/>
      <c r="OWV492" s="1233"/>
      <c r="OWW492" s="1233"/>
      <c r="OWX492" s="1233"/>
      <c r="OWY492" s="1234"/>
      <c r="OWZ492" s="1234"/>
      <c r="OXA492" s="1234"/>
      <c r="OXB492" s="1233"/>
      <c r="OXC492" s="1233"/>
      <c r="OXD492" s="1233"/>
      <c r="OXE492" s="1233"/>
      <c r="OXF492" s="1234"/>
      <c r="OXG492" s="1234"/>
      <c r="OXH492" s="1234"/>
      <c r="OXI492" s="1233"/>
      <c r="OXJ492" s="1233"/>
      <c r="OXK492" s="1233"/>
      <c r="OXL492" s="1233"/>
      <c r="OXM492" s="1234"/>
      <c r="OXN492" s="1234"/>
      <c r="OXO492" s="1234"/>
      <c r="OXP492" s="1233"/>
      <c r="OXQ492" s="1233"/>
      <c r="OXR492" s="1233"/>
      <c r="OXS492" s="1233"/>
      <c r="OXT492" s="1234"/>
      <c r="OXU492" s="1234"/>
      <c r="OXV492" s="1234"/>
      <c r="OXW492" s="1233"/>
      <c r="OXX492" s="1233"/>
      <c r="OXY492" s="1233"/>
      <c r="OXZ492" s="1233"/>
      <c r="OYA492" s="1234"/>
      <c r="OYB492" s="1234"/>
      <c r="OYC492" s="1234"/>
      <c r="OYD492" s="1233"/>
      <c r="OYE492" s="1233"/>
      <c r="OYF492" s="1233"/>
      <c r="OYG492" s="1233"/>
      <c r="OYH492" s="1234"/>
      <c r="OYI492" s="1234"/>
      <c r="OYJ492" s="1234"/>
      <c r="OYK492" s="1233"/>
      <c r="OYL492" s="1233"/>
      <c r="OYM492" s="1233"/>
      <c r="OYN492" s="1233"/>
      <c r="OYO492" s="1234"/>
      <c r="OYP492" s="1234"/>
      <c r="OYQ492" s="1234"/>
      <c r="OYR492" s="1233"/>
      <c r="OYS492" s="1233"/>
      <c r="OYT492" s="1233"/>
      <c r="OYU492" s="1233"/>
      <c r="OYV492" s="1234"/>
      <c r="OYW492" s="1234"/>
      <c r="OYX492" s="1234"/>
      <c r="OYY492" s="1233"/>
      <c r="OYZ492" s="1233"/>
      <c r="OZA492" s="1233"/>
      <c r="OZB492" s="1233"/>
      <c r="OZC492" s="1234"/>
      <c r="OZD492" s="1234"/>
      <c r="OZE492" s="1234"/>
      <c r="OZF492" s="1233"/>
      <c r="OZG492" s="1233"/>
      <c r="OZH492" s="1233"/>
      <c r="OZI492" s="1233"/>
      <c r="OZJ492" s="1234"/>
      <c r="OZK492" s="1234"/>
      <c r="OZL492" s="1234"/>
      <c r="OZM492" s="1233"/>
      <c r="OZN492" s="1233"/>
      <c r="OZO492" s="1233"/>
      <c r="OZP492" s="1233"/>
      <c r="OZQ492" s="1234"/>
      <c r="OZR492" s="1234"/>
      <c r="OZS492" s="1234"/>
      <c r="OZT492" s="1233"/>
      <c r="OZU492" s="1233"/>
      <c r="OZV492" s="1233"/>
      <c r="OZW492" s="1233"/>
      <c r="OZX492" s="1234"/>
      <c r="OZY492" s="1234"/>
      <c r="OZZ492" s="1234"/>
      <c r="PAA492" s="1233"/>
      <c r="PAB492" s="1233"/>
      <c r="PAC492" s="1233"/>
      <c r="PAD492" s="1233"/>
      <c r="PAE492" s="1234"/>
      <c r="PAF492" s="1234"/>
      <c r="PAG492" s="1234"/>
      <c r="PAH492" s="1233"/>
      <c r="PAI492" s="1233"/>
      <c r="PAJ492" s="1233"/>
      <c r="PAK492" s="1233"/>
      <c r="PAL492" s="1234"/>
      <c r="PAM492" s="1234"/>
      <c r="PAN492" s="1234"/>
      <c r="PAO492" s="1233"/>
      <c r="PAP492" s="1233"/>
      <c r="PAQ492" s="1233"/>
      <c r="PAR492" s="1233"/>
      <c r="PAS492" s="1234"/>
      <c r="PAT492" s="1234"/>
      <c r="PAU492" s="1234"/>
      <c r="PAV492" s="1233"/>
      <c r="PAW492" s="1233"/>
      <c r="PAX492" s="1233"/>
      <c r="PAY492" s="1233"/>
      <c r="PAZ492" s="1234"/>
      <c r="PBA492" s="1234"/>
      <c r="PBB492" s="1234"/>
      <c r="PBC492" s="1233"/>
      <c r="PBD492" s="1233"/>
      <c r="PBE492" s="1233"/>
      <c r="PBF492" s="1233"/>
      <c r="PBG492" s="1234"/>
      <c r="PBH492" s="1234"/>
      <c r="PBI492" s="1234"/>
      <c r="PBJ492" s="1233"/>
      <c r="PBK492" s="1233"/>
      <c r="PBL492" s="1233"/>
      <c r="PBM492" s="1233"/>
      <c r="PBN492" s="1234"/>
      <c r="PBO492" s="1234"/>
      <c r="PBP492" s="1234"/>
      <c r="PBQ492" s="1233"/>
      <c r="PBR492" s="1233"/>
      <c r="PBS492" s="1233"/>
      <c r="PBT492" s="1233"/>
      <c r="PBU492" s="1234"/>
      <c r="PBV492" s="1234"/>
      <c r="PBW492" s="1234"/>
      <c r="PBX492" s="1233"/>
      <c r="PBY492" s="1233"/>
      <c r="PBZ492" s="1233"/>
      <c r="PCA492" s="1233"/>
      <c r="PCB492" s="1234"/>
      <c r="PCC492" s="1234"/>
      <c r="PCD492" s="1234"/>
      <c r="PCE492" s="1233"/>
      <c r="PCF492" s="1233"/>
      <c r="PCG492" s="1233"/>
      <c r="PCH492" s="1233"/>
      <c r="PCI492" s="1234"/>
      <c r="PCJ492" s="1234"/>
      <c r="PCK492" s="1234"/>
      <c r="PCL492" s="1233"/>
      <c r="PCM492" s="1233"/>
      <c r="PCN492" s="1233"/>
      <c r="PCO492" s="1233"/>
      <c r="PCP492" s="1234"/>
      <c r="PCQ492" s="1234"/>
      <c r="PCR492" s="1234"/>
      <c r="PCS492" s="1233"/>
      <c r="PCT492" s="1233"/>
      <c r="PCU492" s="1233"/>
      <c r="PCV492" s="1233"/>
      <c r="PCW492" s="1234"/>
      <c r="PCX492" s="1234"/>
      <c r="PCY492" s="1234"/>
      <c r="PCZ492" s="1233"/>
      <c r="PDA492" s="1233"/>
      <c r="PDB492" s="1233"/>
      <c r="PDC492" s="1233"/>
      <c r="PDD492" s="1234"/>
      <c r="PDE492" s="1234"/>
      <c r="PDF492" s="1234"/>
      <c r="PDG492" s="1233"/>
      <c r="PDH492" s="1233"/>
      <c r="PDI492" s="1233"/>
      <c r="PDJ492" s="1233"/>
      <c r="PDK492" s="1234"/>
      <c r="PDL492" s="1234"/>
      <c r="PDM492" s="1234"/>
      <c r="PDN492" s="1233"/>
      <c r="PDO492" s="1233"/>
      <c r="PDP492" s="1233"/>
      <c r="PDQ492" s="1233"/>
      <c r="PDR492" s="1234"/>
      <c r="PDS492" s="1234"/>
      <c r="PDT492" s="1234"/>
      <c r="PDU492" s="1233"/>
      <c r="PDV492" s="1233"/>
      <c r="PDW492" s="1233"/>
      <c r="PDX492" s="1233"/>
      <c r="PDY492" s="1234"/>
      <c r="PDZ492" s="1234"/>
      <c r="PEA492" s="1234"/>
      <c r="PEB492" s="1233"/>
      <c r="PEC492" s="1233"/>
      <c r="PED492" s="1233"/>
      <c r="PEE492" s="1233"/>
      <c r="PEF492" s="1234"/>
      <c r="PEG492" s="1234"/>
      <c r="PEH492" s="1234"/>
      <c r="PEI492" s="1233"/>
      <c r="PEJ492" s="1233"/>
      <c r="PEK492" s="1233"/>
      <c r="PEL492" s="1233"/>
      <c r="PEM492" s="1234"/>
      <c r="PEN492" s="1234"/>
      <c r="PEO492" s="1234"/>
      <c r="PEP492" s="1233"/>
      <c r="PEQ492" s="1233"/>
      <c r="PER492" s="1233"/>
      <c r="PES492" s="1233"/>
      <c r="PET492" s="1234"/>
      <c r="PEU492" s="1234"/>
      <c r="PEV492" s="1234"/>
      <c r="PEW492" s="1233"/>
      <c r="PEX492" s="1233"/>
      <c r="PEY492" s="1233"/>
      <c r="PEZ492" s="1233"/>
      <c r="PFA492" s="1234"/>
      <c r="PFB492" s="1234"/>
      <c r="PFC492" s="1234"/>
      <c r="PFD492" s="1233"/>
      <c r="PFE492" s="1233"/>
      <c r="PFF492" s="1233"/>
      <c r="PFG492" s="1233"/>
      <c r="PFH492" s="1234"/>
      <c r="PFI492" s="1234"/>
      <c r="PFJ492" s="1234"/>
      <c r="PFK492" s="1233"/>
      <c r="PFL492" s="1233"/>
      <c r="PFM492" s="1233"/>
      <c r="PFN492" s="1233"/>
      <c r="PFO492" s="1234"/>
      <c r="PFP492" s="1234"/>
      <c r="PFQ492" s="1234"/>
      <c r="PFR492" s="1233"/>
      <c r="PFS492" s="1233"/>
      <c r="PFT492" s="1233"/>
      <c r="PFU492" s="1233"/>
      <c r="PFV492" s="1234"/>
      <c r="PFW492" s="1234"/>
      <c r="PFX492" s="1234"/>
      <c r="PFY492" s="1233"/>
      <c r="PFZ492" s="1233"/>
      <c r="PGA492" s="1233"/>
      <c r="PGB492" s="1233"/>
      <c r="PGC492" s="1234"/>
      <c r="PGD492" s="1234"/>
      <c r="PGE492" s="1234"/>
      <c r="PGF492" s="1233"/>
      <c r="PGG492" s="1233"/>
      <c r="PGH492" s="1233"/>
      <c r="PGI492" s="1233"/>
      <c r="PGJ492" s="1234"/>
      <c r="PGK492" s="1234"/>
      <c r="PGL492" s="1234"/>
      <c r="PGM492" s="1233"/>
      <c r="PGN492" s="1233"/>
      <c r="PGO492" s="1233"/>
      <c r="PGP492" s="1233"/>
      <c r="PGQ492" s="1234"/>
      <c r="PGR492" s="1234"/>
      <c r="PGS492" s="1234"/>
      <c r="PGT492" s="1233"/>
      <c r="PGU492" s="1233"/>
      <c r="PGV492" s="1233"/>
      <c r="PGW492" s="1233"/>
      <c r="PGX492" s="1234"/>
      <c r="PGY492" s="1234"/>
      <c r="PGZ492" s="1234"/>
      <c r="PHA492" s="1233"/>
      <c r="PHB492" s="1233"/>
      <c r="PHC492" s="1233"/>
      <c r="PHD492" s="1233"/>
      <c r="PHE492" s="1234"/>
      <c r="PHF492" s="1234"/>
      <c r="PHG492" s="1234"/>
      <c r="PHH492" s="1233"/>
      <c r="PHI492" s="1233"/>
      <c r="PHJ492" s="1233"/>
      <c r="PHK492" s="1233"/>
      <c r="PHL492" s="1234"/>
      <c r="PHM492" s="1234"/>
      <c r="PHN492" s="1234"/>
      <c r="PHO492" s="1233"/>
      <c r="PHP492" s="1233"/>
      <c r="PHQ492" s="1233"/>
      <c r="PHR492" s="1233"/>
      <c r="PHS492" s="1234"/>
      <c r="PHT492" s="1234"/>
      <c r="PHU492" s="1234"/>
      <c r="PHV492" s="1233"/>
      <c r="PHW492" s="1233"/>
      <c r="PHX492" s="1233"/>
      <c r="PHY492" s="1233"/>
      <c r="PHZ492" s="1234"/>
      <c r="PIA492" s="1234"/>
      <c r="PIB492" s="1234"/>
      <c r="PIC492" s="1233"/>
      <c r="PID492" s="1233"/>
      <c r="PIE492" s="1233"/>
      <c r="PIF492" s="1233"/>
      <c r="PIG492" s="1234"/>
      <c r="PIH492" s="1234"/>
      <c r="PII492" s="1234"/>
      <c r="PIJ492" s="1233"/>
      <c r="PIK492" s="1233"/>
      <c r="PIL492" s="1233"/>
      <c r="PIM492" s="1233"/>
      <c r="PIN492" s="1234"/>
      <c r="PIO492" s="1234"/>
      <c r="PIP492" s="1234"/>
      <c r="PIQ492" s="1233"/>
      <c r="PIR492" s="1233"/>
      <c r="PIS492" s="1233"/>
      <c r="PIT492" s="1233"/>
      <c r="PIU492" s="1234"/>
      <c r="PIV492" s="1234"/>
      <c r="PIW492" s="1234"/>
      <c r="PIX492" s="1233"/>
      <c r="PIY492" s="1233"/>
      <c r="PIZ492" s="1233"/>
      <c r="PJA492" s="1233"/>
      <c r="PJB492" s="1234"/>
      <c r="PJC492" s="1234"/>
      <c r="PJD492" s="1234"/>
      <c r="PJE492" s="1233"/>
      <c r="PJF492" s="1233"/>
      <c r="PJG492" s="1233"/>
      <c r="PJH492" s="1233"/>
      <c r="PJI492" s="1234"/>
      <c r="PJJ492" s="1234"/>
      <c r="PJK492" s="1234"/>
      <c r="PJL492" s="1233"/>
      <c r="PJM492" s="1233"/>
      <c r="PJN492" s="1233"/>
      <c r="PJO492" s="1233"/>
      <c r="PJP492" s="1234"/>
      <c r="PJQ492" s="1234"/>
      <c r="PJR492" s="1234"/>
      <c r="PJS492" s="1233"/>
      <c r="PJT492" s="1233"/>
      <c r="PJU492" s="1233"/>
      <c r="PJV492" s="1233"/>
      <c r="PJW492" s="1234"/>
      <c r="PJX492" s="1234"/>
      <c r="PJY492" s="1234"/>
      <c r="PJZ492" s="1233"/>
      <c r="PKA492" s="1233"/>
      <c r="PKB492" s="1233"/>
      <c r="PKC492" s="1233"/>
      <c r="PKD492" s="1234"/>
      <c r="PKE492" s="1234"/>
      <c r="PKF492" s="1234"/>
      <c r="PKG492" s="1233"/>
      <c r="PKH492" s="1233"/>
      <c r="PKI492" s="1233"/>
      <c r="PKJ492" s="1233"/>
      <c r="PKK492" s="1234"/>
      <c r="PKL492" s="1234"/>
      <c r="PKM492" s="1234"/>
      <c r="PKN492" s="1233"/>
      <c r="PKO492" s="1233"/>
      <c r="PKP492" s="1233"/>
      <c r="PKQ492" s="1233"/>
      <c r="PKR492" s="1234"/>
      <c r="PKS492" s="1234"/>
      <c r="PKT492" s="1234"/>
      <c r="PKU492" s="1233"/>
      <c r="PKV492" s="1233"/>
      <c r="PKW492" s="1233"/>
      <c r="PKX492" s="1233"/>
      <c r="PKY492" s="1234"/>
      <c r="PKZ492" s="1234"/>
      <c r="PLA492" s="1234"/>
      <c r="PLB492" s="1233"/>
      <c r="PLC492" s="1233"/>
      <c r="PLD492" s="1233"/>
      <c r="PLE492" s="1233"/>
      <c r="PLF492" s="1234"/>
      <c r="PLG492" s="1234"/>
      <c r="PLH492" s="1234"/>
      <c r="PLI492" s="1233"/>
      <c r="PLJ492" s="1233"/>
      <c r="PLK492" s="1233"/>
      <c r="PLL492" s="1233"/>
      <c r="PLM492" s="1234"/>
      <c r="PLN492" s="1234"/>
      <c r="PLO492" s="1234"/>
      <c r="PLP492" s="1233"/>
      <c r="PLQ492" s="1233"/>
      <c r="PLR492" s="1233"/>
      <c r="PLS492" s="1233"/>
      <c r="PLT492" s="1234"/>
      <c r="PLU492" s="1234"/>
      <c r="PLV492" s="1234"/>
      <c r="PLW492" s="1233"/>
      <c r="PLX492" s="1233"/>
      <c r="PLY492" s="1233"/>
      <c r="PLZ492" s="1233"/>
      <c r="PMA492" s="1234"/>
      <c r="PMB492" s="1234"/>
      <c r="PMC492" s="1234"/>
      <c r="PMD492" s="1233"/>
      <c r="PME492" s="1233"/>
      <c r="PMF492" s="1233"/>
      <c r="PMG492" s="1233"/>
      <c r="PMH492" s="1234"/>
      <c r="PMI492" s="1234"/>
      <c r="PMJ492" s="1234"/>
      <c r="PMK492" s="1233"/>
      <c r="PML492" s="1233"/>
      <c r="PMM492" s="1233"/>
      <c r="PMN492" s="1233"/>
      <c r="PMO492" s="1234"/>
      <c r="PMP492" s="1234"/>
      <c r="PMQ492" s="1234"/>
      <c r="PMR492" s="1233"/>
      <c r="PMS492" s="1233"/>
      <c r="PMT492" s="1233"/>
      <c r="PMU492" s="1233"/>
      <c r="PMV492" s="1234"/>
      <c r="PMW492" s="1234"/>
      <c r="PMX492" s="1234"/>
      <c r="PMY492" s="1233"/>
      <c r="PMZ492" s="1233"/>
      <c r="PNA492" s="1233"/>
      <c r="PNB492" s="1233"/>
      <c r="PNC492" s="1234"/>
      <c r="PND492" s="1234"/>
      <c r="PNE492" s="1234"/>
      <c r="PNF492" s="1233"/>
      <c r="PNG492" s="1233"/>
      <c r="PNH492" s="1233"/>
      <c r="PNI492" s="1233"/>
      <c r="PNJ492" s="1234"/>
      <c r="PNK492" s="1234"/>
      <c r="PNL492" s="1234"/>
      <c r="PNM492" s="1233"/>
      <c r="PNN492" s="1233"/>
      <c r="PNO492" s="1233"/>
      <c r="PNP492" s="1233"/>
      <c r="PNQ492" s="1234"/>
      <c r="PNR492" s="1234"/>
      <c r="PNS492" s="1234"/>
      <c r="PNT492" s="1233"/>
      <c r="PNU492" s="1233"/>
      <c r="PNV492" s="1233"/>
      <c r="PNW492" s="1233"/>
      <c r="PNX492" s="1234"/>
      <c r="PNY492" s="1234"/>
      <c r="PNZ492" s="1234"/>
      <c r="POA492" s="1233"/>
      <c r="POB492" s="1233"/>
      <c r="POC492" s="1233"/>
      <c r="POD492" s="1233"/>
      <c r="POE492" s="1234"/>
      <c r="POF492" s="1234"/>
      <c r="POG492" s="1234"/>
      <c r="POH492" s="1233"/>
      <c r="POI492" s="1233"/>
      <c r="POJ492" s="1233"/>
      <c r="POK492" s="1233"/>
      <c r="POL492" s="1234"/>
      <c r="POM492" s="1234"/>
      <c r="PON492" s="1234"/>
      <c r="POO492" s="1233"/>
      <c r="POP492" s="1233"/>
      <c r="POQ492" s="1233"/>
      <c r="POR492" s="1233"/>
      <c r="POS492" s="1234"/>
      <c r="POT492" s="1234"/>
      <c r="POU492" s="1234"/>
      <c r="POV492" s="1233"/>
      <c r="POW492" s="1233"/>
      <c r="POX492" s="1233"/>
      <c r="POY492" s="1233"/>
      <c r="POZ492" s="1234"/>
      <c r="PPA492" s="1234"/>
      <c r="PPB492" s="1234"/>
      <c r="PPC492" s="1233"/>
      <c r="PPD492" s="1233"/>
      <c r="PPE492" s="1233"/>
      <c r="PPF492" s="1233"/>
      <c r="PPG492" s="1234"/>
      <c r="PPH492" s="1234"/>
      <c r="PPI492" s="1234"/>
      <c r="PPJ492" s="1233"/>
      <c r="PPK492" s="1233"/>
      <c r="PPL492" s="1233"/>
      <c r="PPM492" s="1233"/>
      <c r="PPN492" s="1234"/>
      <c r="PPO492" s="1234"/>
      <c r="PPP492" s="1234"/>
      <c r="PPQ492" s="1233"/>
      <c r="PPR492" s="1233"/>
      <c r="PPS492" s="1233"/>
      <c r="PPT492" s="1233"/>
      <c r="PPU492" s="1234"/>
      <c r="PPV492" s="1234"/>
      <c r="PPW492" s="1234"/>
      <c r="PPX492" s="1233"/>
      <c r="PPY492" s="1233"/>
      <c r="PPZ492" s="1233"/>
      <c r="PQA492" s="1233"/>
      <c r="PQB492" s="1234"/>
      <c r="PQC492" s="1234"/>
      <c r="PQD492" s="1234"/>
      <c r="PQE492" s="1233"/>
      <c r="PQF492" s="1233"/>
      <c r="PQG492" s="1233"/>
      <c r="PQH492" s="1233"/>
      <c r="PQI492" s="1234"/>
      <c r="PQJ492" s="1234"/>
      <c r="PQK492" s="1234"/>
      <c r="PQL492" s="1233"/>
      <c r="PQM492" s="1233"/>
      <c r="PQN492" s="1233"/>
      <c r="PQO492" s="1233"/>
      <c r="PQP492" s="1234"/>
      <c r="PQQ492" s="1234"/>
      <c r="PQR492" s="1234"/>
      <c r="PQS492" s="1233"/>
      <c r="PQT492" s="1233"/>
      <c r="PQU492" s="1233"/>
      <c r="PQV492" s="1233"/>
      <c r="PQW492" s="1234"/>
      <c r="PQX492" s="1234"/>
      <c r="PQY492" s="1234"/>
      <c r="PQZ492" s="1233"/>
      <c r="PRA492" s="1233"/>
      <c r="PRB492" s="1233"/>
      <c r="PRC492" s="1233"/>
      <c r="PRD492" s="1234"/>
      <c r="PRE492" s="1234"/>
      <c r="PRF492" s="1234"/>
      <c r="PRG492" s="1233"/>
      <c r="PRH492" s="1233"/>
      <c r="PRI492" s="1233"/>
      <c r="PRJ492" s="1233"/>
      <c r="PRK492" s="1234"/>
      <c r="PRL492" s="1234"/>
      <c r="PRM492" s="1234"/>
      <c r="PRN492" s="1233"/>
      <c r="PRO492" s="1233"/>
      <c r="PRP492" s="1233"/>
      <c r="PRQ492" s="1233"/>
      <c r="PRR492" s="1234"/>
      <c r="PRS492" s="1234"/>
      <c r="PRT492" s="1234"/>
      <c r="PRU492" s="1233"/>
      <c r="PRV492" s="1233"/>
      <c r="PRW492" s="1233"/>
      <c r="PRX492" s="1233"/>
      <c r="PRY492" s="1234"/>
      <c r="PRZ492" s="1234"/>
      <c r="PSA492" s="1234"/>
      <c r="PSB492" s="1233"/>
      <c r="PSC492" s="1233"/>
      <c r="PSD492" s="1233"/>
      <c r="PSE492" s="1233"/>
      <c r="PSF492" s="1234"/>
      <c r="PSG492" s="1234"/>
      <c r="PSH492" s="1234"/>
      <c r="PSI492" s="1233"/>
      <c r="PSJ492" s="1233"/>
      <c r="PSK492" s="1233"/>
      <c r="PSL492" s="1233"/>
      <c r="PSM492" s="1234"/>
      <c r="PSN492" s="1234"/>
      <c r="PSO492" s="1234"/>
      <c r="PSP492" s="1233"/>
      <c r="PSQ492" s="1233"/>
      <c r="PSR492" s="1233"/>
      <c r="PSS492" s="1233"/>
      <c r="PST492" s="1234"/>
      <c r="PSU492" s="1234"/>
      <c r="PSV492" s="1234"/>
      <c r="PSW492" s="1233"/>
      <c r="PSX492" s="1233"/>
      <c r="PSY492" s="1233"/>
      <c r="PSZ492" s="1233"/>
      <c r="PTA492" s="1234"/>
      <c r="PTB492" s="1234"/>
      <c r="PTC492" s="1234"/>
      <c r="PTD492" s="1233"/>
      <c r="PTE492" s="1233"/>
      <c r="PTF492" s="1233"/>
      <c r="PTG492" s="1233"/>
      <c r="PTH492" s="1234"/>
      <c r="PTI492" s="1234"/>
      <c r="PTJ492" s="1234"/>
      <c r="PTK492" s="1233"/>
      <c r="PTL492" s="1233"/>
      <c r="PTM492" s="1233"/>
      <c r="PTN492" s="1233"/>
      <c r="PTO492" s="1234"/>
      <c r="PTP492" s="1234"/>
      <c r="PTQ492" s="1234"/>
      <c r="PTR492" s="1233"/>
      <c r="PTS492" s="1233"/>
      <c r="PTT492" s="1233"/>
      <c r="PTU492" s="1233"/>
      <c r="PTV492" s="1234"/>
      <c r="PTW492" s="1234"/>
      <c r="PTX492" s="1234"/>
      <c r="PTY492" s="1233"/>
      <c r="PTZ492" s="1233"/>
      <c r="PUA492" s="1233"/>
      <c r="PUB492" s="1233"/>
      <c r="PUC492" s="1234"/>
      <c r="PUD492" s="1234"/>
      <c r="PUE492" s="1234"/>
      <c r="PUF492" s="1233"/>
      <c r="PUG492" s="1233"/>
      <c r="PUH492" s="1233"/>
      <c r="PUI492" s="1233"/>
      <c r="PUJ492" s="1234"/>
      <c r="PUK492" s="1234"/>
      <c r="PUL492" s="1234"/>
      <c r="PUM492" s="1233"/>
      <c r="PUN492" s="1233"/>
      <c r="PUO492" s="1233"/>
      <c r="PUP492" s="1233"/>
      <c r="PUQ492" s="1234"/>
      <c r="PUR492" s="1234"/>
      <c r="PUS492" s="1234"/>
      <c r="PUT492" s="1233"/>
      <c r="PUU492" s="1233"/>
      <c r="PUV492" s="1233"/>
      <c r="PUW492" s="1233"/>
      <c r="PUX492" s="1234"/>
      <c r="PUY492" s="1234"/>
      <c r="PUZ492" s="1234"/>
      <c r="PVA492" s="1233"/>
      <c r="PVB492" s="1233"/>
      <c r="PVC492" s="1233"/>
      <c r="PVD492" s="1233"/>
      <c r="PVE492" s="1234"/>
      <c r="PVF492" s="1234"/>
      <c r="PVG492" s="1234"/>
      <c r="PVH492" s="1233"/>
      <c r="PVI492" s="1233"/>
      <c r="PVJ492" s="1233"/>
      <c r="PVK492" s="1233"/>
      <c r="PVL492" s="1234"/>
      <c r="PVM492" s="1234"/>
      <c r="PVN492" s="1234"/>
      <c r="PVO492" s="1233"/>
      <c r="PVP492" s="1233"/>
      <c r="PVQ492" s="1233"/>
      <c r="PVR492" s="1233"/>
      <c r="PVS492" s="1234"/>
      <c r="PVT492" s="1234"/>
      <c r="PVU492" s="1234"/>
      <c r="PVV492" s="1233"/>
      <c r="PVW492" s="1233"/>
      <c r="PVX492" s="1233"/>
      <c r="PVY492" s="1233"/>
      <c r="PVZ492" s="1234"/>
      <c r="PWA492" s="1234"/>
      <c r="PWB492" s="1234"/>
      <c r="PWC492" s="1233"/>
      <c r="PWD492" s="1233"/>
      <c r="PWE492" s="1233"/>
      <c r="PWF492" s="1233"/>
      <c r="PWG492" s="1234"/>
      <c r="PWH492" s="1234"/>
      <c r="PWI492" s="1234"/>
      <c r="PWJ492" s="1233"/>
      <c r="PWK492" s="1233"/>
      <c r="PWL492" s="1233"/>
      <c r="PWM492" s="1233"/>
      <c r="PWN492" s="1234"/>
      <c r="PWO492" s="1234"/>
      <c r="PWP492" s="1234"/>
      <c r="PWQ492" s="1233"/>
      <c r="PWR492" s="1233"/>
      <c r="PWS492" s="1233"/>
      <c r="PWT492" s="1233"/>
      <c r="PWU492" s="1234"/>
      <c r="PWV492" s="1234"/>
      <c r="PWW492" s="1234"/>
      <c r="PWX492" s="1233"/>
      <c r="PWY492" s="1233"/>
      <c r="PWZ492" s="1233"/>
      <c r="PXA492" s="1233"/>
      <c r="PXB492" s="1234"/>
      <c r="PXC492" s="1234"/>
      <c r="PXD492" s="1234"/>
      <c r="PXE492" s="1233"/>
      <c r="PXF492" s="1233"/>
      <c r="PXG492" s="1233"/>
      <c r="PXH492" s="1233"/>
      <c r="PXI492" s="1234"/>
      <c r="PXJ492" s="1234"/>
      <c r="PXK492" s="1234"/>
      <c r="PXL492" s="1233"/>
      <c r="PXM492" s="1233"/>
      <c r="PXN492" s="1233"/>
      <c r="PXO492" s="1233"/>
      <c r="PXP492" s="1234"/>
      <c r="PXQ492" s="1234"/>
      <c r="PXR492" s="1234"/>
      <c r="PXS492" s="1233"/>
      <c r="PXT492" s="1233"/>
      <c r="PXU492" s="1233"/>
      <c r="PXV492" s="1233"/>
      <c r="PXW492" s="1234"/>
      <c r="PXX492" s="1234"/>
      <c r="PXY492" s="1234"/>
      <c r="PXZ492" s="1233"/>
      <c r="PYA492" s="1233"/>
      <c r="PYB492" s="1233"/>
      <c r="PYC492" s="1233"/>
      <c r="PYD492" s="1234"/>
      <c r="PYE492" s="1234"/>
      <c r="PYF492" s="1234"/>
      <c r="PYG492" s="1233"/>
      <c r="PYH492" s="1233"/>
      <c r="PYI492" s="1233"/>
      <c r="PYJ492" s="1233"/>
      <c r="PYK492" s="1234"/>
      <c r="PYL492" s="1234"/>
      <c r="PYM492" s="1234"/>
      <c r="PYN492" s="1233"/>
      <c r="PYO492" s="1233"/>
      <c r="PYP492" s="1233"/>
      <c r="PYQ492" s="1233"/>
      <c r="PYR492" s="1234"/>
      <c r="PYS492" s="1234"/>
      <c r="PYT492" s="1234"/>
      <c r="PYU492" s="1233"/>
      <c r="PYV492" s="1233"/>
      <c r="PYW492" s="1233"/>
      <c r="PYX492" s="1233"/>
      <c r="PYY492" s="1234"/>
      <c r="PYZ492" s="1234"/>
      <c r="PZA492" s="1234"/>
      <c r="PZB492" s="1233"/>
      <c r="PZC492" s="1233"/>
      <c r="PZD492" s="1233"/>
      <c r="PZE492" s="1233"/>
      <c r="PZF492" s="1234"/>
      <c r="PZG492" s="1234"/>
      <c r="PZH492" s="1234"/>
      <c r="PZI492" s="1233"/>
      <c r="PZJ492" s="1233"/>
      <c r="PZK492" s="1233"/>
      <c r="PZL492" s="1233"/>
      <c r="PZM492" s="1234"/>
      <c r="PZN492" s="1234"/>
      <c r="PZO492" s="1234"/>
      <c r="PZP492" s="1233"/>
      <c r="PZQ492" s="1233"/>
      <c r="PZR492" s="1233"/>
      <c r="PZS492" s="1233"/>
      <c r="PZT492" s="1234"/>
      <c r="PZU492" s="1234"/>
      <c r="PZV492" s="1234"/>
      <c r="PZW492" s="1233"/>
      <c r="PZX492" s="1233"/>
      <c r="PZY492" s="1233"/>
      <c r="PZZ492" s="1233"/>
      <c r="QAA492" s="1234"/>
      <c r="QAB492" s="1234"/>
      <c r="QAC492" s="1234"/>
      <c r="QAD492" s="1233"/>
      <c r="QAE492" s="1233"/>
      <c r="QAF492" s="1233"/>
      <c r="QAG492" s="1233"/>
      <c r="QAH492" s="1234"/>
      <c r="QAI492" s="1234"/>
      <c r="QAJ492" s="1234"/>
      <c r="QAK492" s="1233"/>
      <c r="QAL492" s="1233"/>
      <c r="QAM492" s="1233"/>
      <c r="QAN492" s="1233"/>
      <c r="QAO492" s="1234"/>
      <c r="QAP492" s="1234"/>
      <c r="QAQ492" s="1234"/>
      <c r="QAR492" s="1233"/>
      <c r="QAS492" s="1233"/>
      <c r="QAT492" s="1233"/>
      <c r="QAU492" s="1233"/>
      <c r="QAV492" s="1234"/>
      <c r="QAW492" s="1234"/>
      <c r="QAX492" s="1234"/>
      <c r="QAY492" s="1233"/>
      <c r="QAZ492" s="1233"/>
      <c r="QBA492" s="1233"/>
      <c r="QBB492" s="1233"/>
      <c r="QBC492" s="1234"/>
      <c r="QBD492" s="1234"/>
      <c r="QBE492" s="1234"/>
      <c r="QBF492" s="1233"/>
      <c r="QBG492" s="1233"/>
      <c r="QBH492" s="1233"/>
      <c r="QBI492" s="1233"/>
      <c r="QBJ492" s="1234"/>
      <c r="QBK492" s="1234"/>
      <c r="QBL492" s="1234"/>
      <c r="QBM492" s="1233"/>
      <c r="QBN492" s="1233"/>
      <c r="QBO492" s="1233"/>
      <c r="QBP492" s="1233"/>
      <c r="QBQ492" s="1234"/>
      <c r="QBR492" s="1234"/>
      <c r="QBS492" s="1234"/>
      <c r="QBT492" s="1233"/>
      <c r="QBU492" s="1233"/>
      <c r="QBV492" s="1233"/>
      <c r="QBW492" s="1233"/>
      <c r="QBX492" s="1234"/>
      <c r="QBY492" s="1234"/>
      <c r="QBZ492" s="1234"/>
      <c r="QCA492" s="1233"/>
      <c r="QCB492" s="1233"/>
      <c r="QCC492" s="1233"/>
      <c r="QCD492" s="1233"/>
      <c r="QCE492" s="1234"/>
      <c r="QCF492" s="1234"/>
      <c r="QCG492" s="1234"/>
      <c r="QCH492" s="1233"/>
      <c r="QCI492" s="1233"/>
      <c r="QCJ492" s="1233"/>
      <c r="QCK492" s="1233"/>
      <c r="QCL492" s="1234"/>
      <c r="QCM492" s="1234"/>
      <c r="QCN492" s="1234"/>
      <c r="QCO492" s="1233"/>
      <c r="QCP492" s="1233"/>
      <c r="QCQ492" s="1233"/>
      <c r="QCR492" s="1233"/>
      <c r="QCS492" s="1234"/>
      <c r="QCT492" s="1234"/>
      <c r="QCU492" s="1234"/>
      <c r="QCV492" s="1233"/>
      <c r="QCW492" s="1233"/>
      <c r="QCX492" s="1233"/>
      <c r="QCY492" s="1233"/>
      <c r="QCZ492" s="1234"/>
      <c r="QDA492" s="1234"/>
      <c r="QDB492" s="1234"/>
      <c r="QDC492" s="1233"/>
      <c r="QDD492" s="1233"/>
      <c r="QDE492" s="1233"/>
      <c r="QDF492" s="1233"/>
      <c r="QDG492" s="1234"/>
      <c r="QDH492" s="1234"/>
      <c r="QDI492" s="1234"/>
      <c r="QDJ492" s="1233"/>
      <c r="QDK492" s="1233"/>
      <c r="QDL492" s="1233"/>
      <c r="QDM492" s="1233"/>
      <c r="QDN492" s="1234"/>
      <c r="QDO492" s="1234"/>
      <c r="QDP492" s="1234"/>
      <c r="QDQ492" s="1233"/>
      <c r="QDR492" s="1233"/>
      <c r="QDS492" s="1233"/>
      <c r="QDT492" s="1233"/>
      <c r="QDU492" s="1234"/>
      <c r="QDV492" s="1234"/>
      <c r="QDW492" s="1234"/>
      <c r="QDX492" s="1233"/>
      <c r="QDY492" s="1233"/>
      <c r="QDZ492" s="1233"/>
      <c r="QEA492" s="1233"/>
      <c r="QEB492" s="1234"/>
      <c r="QEC492" s="1234"/>
      <c r="QED492" s="1234"/>
      <c r="QEE492" s="1233"/>
      <c r="QEF492" s="1233"/>
      <c r="QEG492" s="1233"/>
      <c r="QEH492" s="1233"/>
      <c r="QEI492" s="1234"/>
      <c r="QEJ492" s="1234"/>
      <c r="QEK492" s="1234"/>
      <c r="QEL492" s="1233"/>
      <c r="QEM492" s="1233"/>
      <c r="QEN492" s="1233"/>
      <c r="QEO492" s="1233"/>
      <c r="QEP492" s="1234"/>
      <c r="QEQ492" s="1234"/>
      <c r="QER492" s="1234"/>
      <c r="QES492" s="1233"/>
      <c r="QET492" s="1233"/>
      <c r="QEU492" s="1233"/>
      <c r="QEV492" s="1233"/>
      <c r="QEW492" s="1234"/>
      <c r="QEX492" s="1234"/>
      <c r="QEY492" s="1234"/>
      <c r="QEZ492" s="1233"/>
      <c r="QFA492" s="1233"/>
      <c r="QFB492" s="1233"/>
      <c r="QFC492" s="1233"/>
      <c r="QFD492" s="1234"/>
      <c r="QFE492" s="1234"/>
      <c r="QFF492" s="1234"/>
      <c r="QFG492" s="1233"/>
      <c r="QFH492" s="1233"/>
      <c r="QFI492" s="1233"/>
      <c r="QFJ492" s="1233"/>
      <c r="QFK492" s="1234"/>
      <c r="QFL492" s="1234"/>
      <c r="QFM492" s="1234"/>
      <c r="QFN492" s="1233"/>
      <c r="QFO492" s="1233"/>
      <c r="QFP492" s="1233"/>
      <c r="QFQ492" s="1233"/>
      <c r="QFR492" s="1234"/>
      <c r="QFS492" s="1234"/>
      <c r="QFT492" s="1234"/>
      <c r="QFU492" s="1233"/>
      <c r="QFV492" s="1233"/>
      <c r="QFW492" s="1233"/>
      <c r="QFX492" s="1233"/>
      <c r="QFY492" s="1234"/>
      <c r="QFZ492" s="1234"/>
      <c r="QGA492" s="1234"/>
      <c r="QGB492" s="1233"/>
      <c r="QGC492" s="1233"/>
      <c r="QGD492" s="1233"/>
      <c r="QGE492" s="1233"/>
      <c r="QGF492" s="1234"/>
      <c r="QGG492" s="1234"/>
      <c r="QGH492" s="1234"/>
      <c r="QGI492" s="1233"/>
      <c r="QGJ492" s="1233"/>
      <c r="QGK492" s="1233"/>
      <c r="QGL492" s="1233"/>
      <c r="QGM492" s="1234"/>
      <c r="QGN492" s="1234"/>
      <c r="QGO492" s="1234"/>
      <c r="QGP492" s="1233"/>
      <c r="QGQ492" s="1233"/>
      <c r="QGR492" s="1233"/>
      <c r="QGS492" s="1233"/>
      <c r="QGT492" s="1234"/>
      <c r="QGU492" s="1234"/>
      <c r="QGV492" s="1234"/>
      <c r="QGW492" s="1233"/>
      <c r="QGX492" s="1233"/>
      <c r="QGY492" s="1233"/>
      <c r="QGZ492" s="1233"/>
      <c r="QHA492" s="1234"/>
      <c r="QHB492" s="1234"/>
      <c r="QHC492" s="1234"/>
      <c r="QHD492" s="1233"/>
      <c r="QHE492" s="1233"/>
      <c r="QHF492" s="1233"/>
      <c r="QHG492" s="1233"/>
      <c r="QHH492" s="1234"/>
      <c r="QHI492" s="1234"/>
      <c r="QHJ492" s="1234"/>
      <c r="QHK492" s="1233"/>
      <c r="QHL492" s="1233"/>
      <c r="QHM492" s="1233"/>
      <c r="QHN492" s="1233"/>
      <c r="QHO492" s="1234"/>
      <c r="QHP492" s="1234"/>
      <c r="QHQ492" s="1234"/>
      <c r="QHR492" s="1233"/>
      <c r="QHS492" s="1233"/>
      <c r="QHT492" s="1233"/>
      <c r="QHU492" s="1233"/>
      <c r="QHV492" s="1234"/>
      <c r="QHW492" s="1234"/>
      <c r="QHX492" s="1234"/>
      <c r="QHY492" s="1233"/>
      <c r="QHZ492" s="1233"/>
      <c r="QIA492" s="1233"/>
      <c r="QIB492" s="1233"/>
      <c r="QIC492" s="1234"/>
      <c r="QID492" s="1234"/>
      <c r="QIE492" s="1234"/>
      <c r="QIF492" s="1233"/>
      <c r="QIG492" s="1233"/>
      <c r="QIH492" s="1233"/>
      <c r="QII492" s="1233"/>
      <c r="QIJ492" s="1234"/>
      <c r="QIK492" s="1234"/>
      <c r="QIL492" s="1234"/>
      <c r="QIM492" s="1233"/>
      <c r="QIN492" s="1233"/>
      <c r="QIO492" s="1233"/>
      <c r="QIP492" s="1233"/>
      <c r="QIQ492" s="1234"/>
      <c r="QIR492" s="1234"/>
      <c r="QIS492" s="1234"/>
      <c r="QIT492" s="1233"/>
      <c r="QIU492" s="1233"/>
      <c r="QIV492" s="1233"/>
      <c r="QIW492" s="1233"/>
      <c r="QIX492" s="1234"/>
      <c r="QIY492" s="1234"/>
      <c r="QIZ492" s="1234"/>
      <c r="QJA492" s="1233"/>
      <c r="QJB492" s="1233"/>
      <c r="QJC492" s="1233"/>
      <c r="QJD492" s="1233"/>
      <c r="QJE492" s="1234"/>
      <c r="QJF492" s="1234"/>
      <c r="QJG492" s="1234"/>
      <c r="QJH492" s="1233"/>
      <c r="QJI492" s="1233"/>
      <c r="QJJ492" s="1233"/>
      <c r="QJK492" s="1233"/>
      <c r="QJL492" s="1234"/>
      <c r="QJM492" s="1234"/>
      <c r="QJN492" s="1234"/>
      <c r="QJO492" s="1233"/>
      <c r="QJP492" s="1233"/>
      <c r="QJQ492" s="1233"/>
      <c r="QJR492" s="1233"/>
      <c r="QJS492" s="1234"/>
      <c r="QJT492" s="1234"/>
      <c r="QJU492" s="1234"/>
      <c r="QJV492" s="1233"/>
      <c r="QJW492" s="1233"/>
      <c r="QJX492" s="1233"/>
      <c r="QJY492" s="1233"/>
      <c r="QJZ492" s="1234"/>
      <c r="QKA492" s="1234"/>
      <c r="QKB492" s="1234"/>
      <c r="QKC492" s="1233"/>
      <c r="QKD492" s="1233"/>
      <c r="QKE492" s="1233"/>
      <c r="QKF492" s="1233"/>
      <c r="QKG492" s="1234"/>
      <c r="QKH492" s="1234"/>
      <c r="QKI492" s="1234"/>
      <c r="QKJ492" s="1233"/>
      <c r="QKK492" s="1233"/>
      <c r="QKL492" s="1233"/>
      <c r="QKM492" s="1233"/>
      <c r="QKN492" s="1234"/>
      <c r="QKO492" s="1234"/>
      <c r="QKP492" s="1234"/>
      <c r="QKQ492" s="1233"/>
      <c r="QKR492" s="1233"/>
      <c r="QKS492" s="1233"/>
      <c r="QKT492" s="1233"/>
      <c r="QKU492" s="1234"/>
      <c r="QKV492" s="1234"/>
      <c r="QKW492" s="1234"/>
      <c r="QKX492" s="1233"/>
      <c r="QKY492" s="1233"/>
      <c r="QKZ492" s="1233"/>
      <c r="QLA492" s="1233"/>
      <c r="QLB492" s="1234"/>
      <c r="QLC492" s="1234"/>
      <c r="QLD492" s="1234"/>
      <c r="QLE492" s="1233"/>
      <c r="QLF492" s="1233"/>
      <c r="QLG492" s="1233"/>
      <c r="QLH492" s="1233"/>
      <c r="QLI492" s="1234"/>
      <c r="QLJ492" s="1234"/>
      <c r="QLK492" s="1234"/>
      <c r="QLL492" s="1233"/>
      <c r="QLM492" s="1233"/>
      <c r="QLN492" s="1233"/>
      <c r="QLO492" s="1233"/>
      <c r="QLP492" s="1234"/>
      <c r="QLQ492" s="1234"/>
      <c r="QLR492" s="1234"/>
      <c r="QLS492" s="1233"/>
      <c r="QLT492" s="1233"/>
      <c r="QLU492" s="1233"/>
      <c r="QLV492" s="1233"/>
      <c r="QLW492" s="1234"/>
      <c r="QLX492" s="1234"/>
      <c r="QLY492" s="1234"/>
      <c r="QLZ492" s="1233"/>
      <c r="QMA492" s="1233"/>
      <c r="QMB492" s="1233"/>
      <c r="QMC492" s="1233"/>
      <c r="QMD492" s="1234"/>
      <c r="QME492" s="1234"/>
      <c r="QMF492" s="1234"/>
      <c r="QMG492" s="1233"/>
      <c r="QMH492" s="1233"/>
      <c r="QMI492" s="1233"/>
      <c r="QMJ492" s="1233"/>
      <c r="QMK492" s="1234"/>
      <c r="QML492" s="1234"/>
      <c r="QMM492" s="1234"/>
      <c r="QMN492" s="1233"/>
      <c r="QMO492" s="1233"/>
      <c r="QMP492" s="1233"/>
      <c r="QMQ492" s="1233"/>
      <c r="QMR492" s="1234"/>
      <c r="QMS492" s="1234"/>
      <c r="QMT492" s="1234"/>
      <c r="QMU492" s="1233"/>
      <c r="QMV492" s="1233"/>
      <c r="QMW492" s="1233"/>
      <c r="QMX492" s="1233"/>
      <c r="QMY492" s="1234"/>
      <c r="QMZ492" s="1234"/>
      <c r="QNA492" s="1234"/>
      <c r="QNB492" s="1233"/>
      <c r="QNC492" s="1233"/>
      <c r="QND492" s="1233"/>
      <c r="QNE492" s="1233"/>
      <c r="QNF492" s="1234"/>
      <c r="QNG492" s="1234"/>
      <c r="QNH492" s="1234"/>
      <c r="QNI492" s="1233"/>
      <c r="QNJ492" s="1233"/>
      <c r="QNK492" s="1233"/>
      <c r="QNL492" s="1233"/>
      <c r="QNM492" s="1234"/>
      <c r="QNN492" s="1234"/>
      <c r="QNO492" s="1234"/>
      <c r="QNP492" s="1233"/>
      <c r="QNQ492" s="1233"/>
      <c r="QNR492" s="1233"/>
      <c r="QNS492" s="1233"/>
      <c r="QNT492" s="1234"/>
      <c r="QNU492" s="1234"/>
      <c r="QNV492" s="1234"/>
      <c r="QNW492" s="1233"/>
      <c r="QNX492" s="1233"/>
      <c r="QNY492" s="1233"/>
      <c r="QNZ492" s="1233"/>
      <c r="QOA492" s="1234"/>
      <c r="QOB492" s="1234"/>
      <c r="QOC492" s="1234"/>
      <c r="QOD492" s="1233"/>
      <c r="QOE492" s="1233"/>
      <c r="QOF492" s="1233"/>
      <c r="QOG492" s="1233"/>
      <c r="QOH492" s="1234"/>
      <c r="QOI492" s="1234"/>
      <c r="QOJ492" s="1234"/>
      <c r="QOK492" s="1233"/>
      <c r="QOL492" s="1233"/>
      <c r="QOM492" s="1233"/>
      <c r="QON492" s="1233"/>
      <c r="QOO492" s="1234"/>
      <c r="QOP492" s="1234"/>
      <c r="QOQ492" s="1234"/>
      <c r="QOR492" s="1233"/>
      <c r="QOS492" s="1233"/>
      <c r="QOT492" s="1233"/>
      <c r="QOU492" s="1233"/>
      <c r="QOV492" s="1234"/>
      <c r="QOW492" s="1234"/>
      <c r="QOX492" s="1234"/>
      <c r="QOY492" s="1233"/>
      <c r="QOZ492" s="1233"/>
      <c r="QPA492" s="1233"/>
      <c r="QPB492" s="1233"/>
      <c r="QPC492" s="1234"/>
      <c r="QPD492" s="1234"/>
      <c r="QPE492" s="1234"/>
      <c r="QPF492" s="1233"/>
      <c r="QPG492" s="1233"/>
      <c r="QPH492" s="1233"/>
      <c r="QPI492" s="1233"/>
      <c r="QPJ492" s="1234"/>
      <c r="QPK492" s="1234"/>
      <c r="QPL492" s="1234"/>
      <c r="QPM492" s="1233"/>
      <c r="QPN492" s="1233"/>
      <c r="QPO492" s="1233"/>
      <c r="QPP492" s="1233"/>
      <c r="QPQ492" s="1234"/>
      <c r="QPR492" s="1234"/>
      <c r="QPS492" s="1234"/>
      <c r="QPT492" s="1233"/>
      <c r="QPU492" s="1233"/>
      <c r="QPV492" s="1233"/>
      <c r="QPW492" s="1233"/>
      <c r="QPX492" s="1234"/>
      <c r="QPY492" s="1234"/>
      <c r="QPZ492" s="1234"/>
      <c r="QQA492" s="1233"/>
      <c r="QQB492" s="1233"/>
      <c r="QQC492" s="1233"/>
      <c r="QQD492" s="1233"/>
      <c r="QQE492" s="1234"/>
      <c r="QQF492" s="1234"/>
      <c r="QQG492" s="1234"/>
      <c r="QQH492" s="1233"/>
      <c r="QQI492" s="1233"/>
      <c r="QQJ492" s="1233"/>
      <c r="QQK492" s="1233"/>
      <c r="QQL492" s="1234"/>
      <c r="QQM492" s="1234"/>
      <c r="QQN492" s="1234"/>
      <c r="QQO492" s="1233"/>
      <c r="QQP492" s="1233"/>
      <c r="QQQ492" s="1233"/>
      <c r="QQR492" s="1233"/>
      <c r="QQS492" s="1234"/>
      <c r="QQT492" s="1234"/>
      <c r="QQU492" s="1234"/>
      <c r="QQV492" s="1233"/>
      <c r="QQW492" s="1233"/>
      <c r="QQX492" s="1233"/>
      <c r="QQY492" s="1233"/>
      <c r="QQZ492" s="1234"/>
      <c r="QRA492" s="1234"/>
      <c r="QRB492" s="1234"/>
      <c r="QRC492" s="1233"/>
      <c r="QRD492" s="1233"/>
      <c r="QRE492" s="1233"/>
      <c r="QRF492" s="1233"/>
      <c r="QRG492" s="1234"/>
      <c r="QRH492" s="1234"/>
      <c r="QRI492" s="1234"/>
      <c r="QRJ492" s="1233"/>
      <c r="QRK492" s="1233"/>
      <c r="QRL492" s="1233"/>
      <c r="QRM492" s="1233"/>
      <c r="QRN492" s="1234"/>
      <c r="QRO492" s="1234"/>
      <c r="QRP492" s="1234"/>
      <c r="QRQ492" s="1233"/>
      <c r="QRR492" s="1233"/>
      <c r="QRS492" s="1233"/>
      <c r="QRT492" s="1233"/>
      <c r="QRU492" s="1234"/>
      <c r="QRV492" s="1234"/>
      <c r="QRW492" s="1234"/>
      <c r="QRX492" s="1233"/>
      <c r="QRY492" s="1233"/>
      <c r="QRZ492" s="1233"/>
      <c r="QSA492" s="1233"/>
      <c r="QSB492" s="1234"/>
      <c r="QSC492" s="1234"/>
      <c r="QSD492" s="1234"/>
      <c r="QSE492" s="1233"/>
      <c r="QSF492" s="1233"/>
      <c r="QSG492" s="1233"/>
      <c r="QSH492" s="1233"/>
      <c r="QSI492" s="1234"/>
      <c r="QSJ492" s="1234"/>
      <c r="QSK492" s="1234"/>
      <c r="QSL492" s="1233"/>
      <c r="QSM492" s="1233"/>
      <c r="QSN492" s="1233"/>
      <c r="QSO492" s="1233"/>
      <c r="QSP492" s="1234"/>
      <c r="QSQ492" s="1234"/>
      <c r="QSR492" s="1234"/>
      <c r="QSS492" s="1233"/>
      <c r="QST492" s="1233"/>
      <c r="QSU492" s="1233"/>
      <c r="QSV492" s="1233"/>
      <c r="QSW492" s="1234"/>
      <c r="QSX492" s="1234"/>
      <c r="QSY492" s="1234"/>
      <c r="QSZ492" s="1233"/>
      <c r="QTA492" s="1233"/>
      <c r="QTB492" s="1233"/>
      <c r="QTC492" s="1233"/>
      <c r="QTD492" s="1234"/>
      <c r="QTE492" s="1234"/>
      <c r="QTF492" s="1234"/>
      <c r="QTG492" s="1233"/>
      <c r="QTH492" s="1233"/>
      <c r="QTI492" s="1233"/>
      <c r="QTJ492" s="1233"/>
      <c r="QTK492" s="1234"/>
      <c r="QTL492" s="1234"/>
      <c r="QTM492" s="1234"/>
      <c r="QTN492" s="1233"/>
      <c r="QTO492" s="1233"/>
      <c r="QTP492" s="1233"/>
      <c r="QTQ492" s="1233"/>
      <c r="QTR492" s="1234"/>
      <c r="QTS492" s="1234"/>
      <c r="QTT492" s="1234"/>
      <c r="QTU492" s="1233"/>
      <c r="QTV492" s="1233"/>
      <c r="QTW492" s="1233"/>
      <c r="QTX492" s="1233"/>
      <c r="QTY492" s="1234"/>
      <c r="QTZ492" s="1234"/>
      <c r="QUA492" s="1234"/>
      <c r="QUB492" s="1233"/>
      <c r="QUC492" s="1233"/>
      <c r="QUD492" s="1233"/>
      <c r="QUE492" s="1233"/>
      <c r="QUF492" s="1234"/>
      <c r="QUG492" s="1234"/>
      <c r="QUH492" s="1234"/>
      <c r="QUI492" s="1233"/>
      <c r="QUJ492" s="1233"/>
      <c r="QUK492" s="1233"/>
      <c r="QUL492" s="1233"/>
      <c r="QUM492" s="1234"/>
      <c r="QUN492" s="1234"/>
      <c r="QUO492" s="1234"/>
      <c r="QUP492" s="1233"/>
      <c r="QUQ492" s="1233"/>
      <c r="QUR492" s="1233"/>
      <c r="QUS492" s="1233"/>
      <c r="QUT492" s="1234"/>
      <c r="QUU492" s="1234"/>
      <c r="QUV492" s="1234"/>
      <c r="QUW492" s="1233"/>
      <c r="QUX492" s="1233"/>
      <c r="QUY492" s="1233"/>
      <c r="QUZ492" s="1233"/>
      <c r="QVA492" s="1234"/>
      <c r="QVB492" s="1234"/>
      <c r="QVC492" s="1234"/>
      <c r="QVD492" s="1233"/>
      <c r="QVE492" s="1233"/>
      <c r="QVF492" s="1233"/>
      <c r="QVG492" s="1233"/>
      <c r="QVH492" s="1234"/>
      <c r="QVI492" s="1234"/>
      <c r="QVJ492" s="1234"/>
      <c r="QVK492" s="1233"/>
      <c r="QVL492" s="1233"/>
      <c r="QVM492" s="1233"/>
      <c r="QVN492" s="1233"/>
      <c r="QVO492" s="1234"/>
      <c r="QVP492" s="1234"/>
      <c r="QVQ492" s="1234"/>
      <c r="QVR492" s="1233"/>
      <c r="QVS492" s="1233"/>
      <c r="QVT492" s="1233"/>
      <c r="QVU492" s="1233"/>
      <c r="QVV492" s="1234"/>
      <c r="QVW492" s="1234"/>
      <c r="QVX492" s="1234"/>
      <c r="QVY492" s="1233"/>
      <c r="QVZ492" s="1233"/>
      <c r="QWA492" s="1233"/>
      <c r="QWB492" s="1233"/>
      <c r="QWC492" s="1234"/>
      <c r="QWD492" s="1234"/>
      <c r="QWE492" s="1234"/>
      <c r="QWF492" s="1233"/>
      <c r="QWG492" s="1233"/>
      <c r="QWH492" s="1233"/>
      <c r="QWI492" s="1233"/>
      <c r="QWJ492" s="1234"/>
      <c r="QWK492" s="1234"/>
      <c r="QWL492" s="1234"/>
      <c r="QWM492" s="1233"/>
      <c r="QWN492" s="1233"/>
      <c r="QWO492" s="1233"/>
      <c r="QWP492" s="1233"/>
      <c r="QWQ492" s="1234"/>
      <c r="QWR492" s="1234"/>
      <c r="QWS492" s="1234"/>
      <c r="QWT492" s="1233"/>
      <c r="QWU492" s="1233"/>
      <c r="QWV492" s="1233"/>
      <c r="QWW492" s="1233"/>
      <c r="QWX492" s="1234"/>
      <c r="QWY492" s="1234"/>
      <c r="QWZ492" s="1234"/>
      <c r="QXA492" s="1233"/>
      <c r="QXB492" s="1233"/>
      <c r="QXC492" s="1233"/>
      <c r="QXD492" s="1233"/>
      <c r="QXE492" s="1234"/>
      <c r="QXF492" s="1234"/>
      <c r="QXG492" s="1234"/>
      <c r="QXH492" s="1233"/>
      <c r="QXI492" s="1233"/>
      <c r="QXJ492" s="1233"/>
      <c r="QXK492" s="1233"/>
      <c r="QXL492" s="1234"/>
      <c r="QXM492" s="1234"/>
      <c r="QXN492" s="1234"/>
      <c r="QXO492" s="1233"/>
      <c r="QXP492" s="1233"/>
      <c r="QXQ492" s="1233"/>
      <c r="QXR492" s="1233"/>
      <c r="QXS492" s="1234"/>
      <c r="QXT492" s="1234"/>
      <c r="QXU492" s="1234"/>
      <c r="QXV492" s="1233"/>
      <c r="QXW492" s="1233"/>
      <c r="QXX492" s="1233"/>
      <c r="QXY492" s="1233"/>
      <c r="QXZ492" s="1234"/>
      <c r="QYA492" s="1234"/>
      <c r="QYB492" s="1234"/>
      <c r="QYC492" s="1233"/>
      <c r="QYD492" s="1233"/>
      <c r="QYE492" s="1233"/>
      <c r="QYF492" s="1233"/>
      <c r="QYG492" s="1234"/>
      <c r="QYH492" s="1234"/>
      <c r="QYI492" s="1234"/>
      <c r="QYJ492" s="1233"/>
      <c r="QYK492" s="1233"/>
      <c r="QYL492" s="1233"/>
      <c r="QYM492" s="1233"/>
      <c r="QYN492" s="1234"/>
      <c r="QYO492" s="1234"/>
      <c r="QYP492" s="1234"/>
      <c r="QYQ492" s="1233"/>
      <c r="QYR492" s="1233"/>
      <c r="QYS492" s="1233"/>
      <c r="QYT492" s="1233"/>
      <c r="QYU492" s="1234"/>
      <c r="QYV492" s="1234"/>
      <c r="QYW492" s="1234"/>
      <c r="QYX492" s="1233"/>
      <c r="QYY492" s="1233"/>
      <c r="QYZ492" s="1233"/>
      <c r="QZA492" s="1233"/>
      <c r="QZB492" s="1234"/>
      <c r="QZC492" s="1234"/>
      <c r="QZD492" s="1234"/>
      <c r="QZE492" s="1233"/>
      <c r="QZF492" s="1233"/>
      <c r="QZG492" s="1233"/>
      <c r="QZH492" s="1233"/>
      <c r="QZI492" s="1234"/>
      <c r="QZJ492" s="1234"/>
      <c r="QZK492" s="1234"/>
      <c r="QZL492" s="1233"/>
      <c r="QZM492" s="1233"/>
      <c r="QZN492" s="1233"/>
      <c r="QZO492" s="1233"/>
      <c r="QZP492" s="1234"/>
      <c r="QZQ492" s="1234"/>
      <c r="QZR492" s="1234"/>
      <c r="QZS492" s="1233"/>
      <c r="QZT492" s="1233"/>
      <c r="QZU492" s="1233"/>
      <c r="QZV492" s="1233"/>
      <c r="QZW492" s="1234"/>
      <c r="QZX492" s="1234"/>
      <c r="QZY492" s="1234"/>
      <c r="QZZ492" s="1233"/>
      <c r="RAA492" s="1233"/>
      <c r="RAB492" s="1233"/>
      <c r="RAC492" s="1233"/>
      <c r="RAD492" s="1234"/>
      <c r="RAE492" s="1234"/>
      <c r="RAF492" s="1234"/>
      <c r="RAG492" s="1233"/>
      <c r="RAH492" s="1233"/>
      <c r="RAI492" s="1233"/>
      <c r="RAJ492" s="1233"/>
      <c r="RAK492" s="1234"/>
      <c r="RAL492" s="1234"/>
      <c r="RAM492" s="1234"/>
      <c r="RAN492" s="1233"/>
      <c r="RAO492" s="1233"/>
      <c r="RAP492" s="1233"/>
      <c r="RAQ492" s="1233"/>
      <c r="RAR492" s="1234"/>
      <c r="RAS492" s="1234"/>
      <c r="RAT492" s="1234"/>
      <c r="RAU492" s="1233"/>
      <c r="RAV492" s="1233"/>
      <c r="RAW492" s="1233"/>
      <c r="RAX492" s="1233"/>
      <c r="RAY492" s="1234"/>
      <c r="RAZ492" s="1234"/>
      <c r="RBA492" s="1234"/>
      <c r="RBB492" s="1233"/>
      <c r="RBC492" s="1233"/>
      <c r="RBD492" s="1233"/>
      <c r="RBE492" s="1233"/>
      <c r="RBF492" s="1234"/>
      <c r="RBG492" s="1234"/>
      <c r="RBH492" s="1234"/>
      <c r="RBI492" s="1233"/>
      <c r="RBJ492" s="1233"/>
      <c r="RBK492" s="1233"/>
      <c r="RBL492" s="1233"/>
      <c r="RBM492" s="1234"/>
      <c r="RBN492" s="1234"/>
      <c r="RBO492" s="1234"/>
      <c r="RBP492" s="1233"/>
      <c r="RBQ492" s="1233"/>
      <c r="RBR492" s="1233"/>
      <c r="RBS492" s="1233"/>
      <c r="RBT492" s="1234"/>
      <c r="RBU492" s="1234"/>
      <c r="RBV492" s="1234"/>
      <c r="RBW492" s="1233"/>
      <c r="RBX492" s="1233"/>
      <c r="RBY492" s="1233"/>
      <c r="RBZ492" s="1233"/>
      <c r="RCA492" s="1234"/>
      <c r="RCB492" s="1234"/>
      <c r="RCC492" s="1234"/>
      <c r="RCD492" s="1233"/>
      <c r="RCE492" s="1233"/>
      <c r="RCF492" s="1233"/>
      <c r="RCG492" s="1233"/>
      <c r="RCH492" s="1234"/>
      <c r="RCI492" s="1234"/>
      <c r="RCJ492" s="1234"/>
      <c r="RCK492" s="1233"/>
      <c r="RCL492" s="1233"/>
      <c r="RCM492" s="1233"/>
      <c r="RCN492" s="1233"/>
      <c r="RCO492" s="1234"/>
      <c r="RCP492" s="1234"/>
      <c r="RCQ492" s="1234"/>
      <c r="RCR492" s="1233"/>
      <c r="RCS492" s="1233"/>
      <c r="RCT492" s="1233"/>
      <c r="RCU492" s="1233"/>
      <c r="RCV492" s="1234"/>
      <c r="RCW492" s="1234"/>
      <c r="RCX492" s="1234"/>
      <c r="RCY492" s="1233"/>
      <c r="RCZ492" s="1233"/>
      <c r="RDA492" s="1233"/>
      <c r="RDB492" s="1233"/>
      <c r="RDC492" s="1234"/>
      <c r="RDD492" s="1234"/>
      <c r="RDE492" s="1234"/>
      <c r="RDF492" s="1233"/>
      <c r="RDG492" s="1233"/>
      <c r="RDH492" s="1233"/>
      <c r="RDI492" s="1233"/>
      <c r="RDJ492" s="1234"/>
      <c r="RDK492" s="1234"/>
      <c r="RDL492" s="1234"/>
      <c r="RDM492" s="1233"/>
      <c r="RDN492" s="1233"/>
      <c r="RDO492" s="1233"/>
      <c r="RDP492" s="1233"/>
      <c r="RDQ492" s="1234"/>
      <c r="RDR492" s="1234"/>
      <c r="RDS492" s="1234"/>
      <c r="RDT492" s="1233"/>
      <c r="RDU492" s="1233"/>
      <c r="RDV492" s="1233"/>
      <c r="RDW492" s="1233"/>
      <c r="RDX492" s="1234"/>
      <c r="RDY492" s="1234"/>
      <c r="RDZ492" s="1234"/>
      <c r="REA492" s="1233"/>
      <c r="REB492" s="1233"/>
      <c r="REC492" s="1233"/>
      <c r="RED492" s="1233"/>
      <c r="REE492" s="1234"/>
      <c r="REF492" s="1234"/>
      <c r="REG492" s="1234"/>
      <c r="REH492" s="1233"/>
      <c r="REI492" s="1233"/>
      <c r="REJ492" s="1233"/>
      <c r="REK492" s="1233"/>
      <c r="REL492" s="1234"/>
      <c r="REM492" s="1234"/>
      <c r="REN492" s="1234"/>
      <c r="REO492" s="1233"/>
      <c r="REP492" s="1233"/>
      <c r="REQ492" s="1233"/>
      <c r="RER492" s="1233"/>
      <c r="RES492" s="1234"/>
      <c r="RET492" s="1234"/>
      <c r="REU492" s="1234"/>
      <c r="REV492" s="1233"/>
      <c r="REW492" s="1233"/>
      <c r="REX492" s="1233"/>
      <c r="REY492" s="1233"/>
      <c r="REZ492" s="1234"/>
      <c r="RFA492" s="1234"/>
      <c r="RFB492" s="1234"/>
      <c r="RFC492" s="1233"/>
      <c r="RFD492" s="1233"/>
      <c r="RFE492" s="1233"/>
      <c r="RFF492" s="1233"/>
      <c r="RFG492" s="1234"/>
      <c r="RFH492" s="1234"/>
      <c r="RFI492" s="1234"/>
      <c r="RFJ492" s="1233"/>
      <c r="RFK492" s="1233"/>
      <c r="RFL492" s="1233"/>
      <c r="RFM492" s="1233"/>
      <c r="RFN492" s="1234"/>
      <c r="RFO492" s="1234"/>
      <c r="RFP492" s="1234"/>
      <c r="RFQ492" s="1233"/>
      <c r="RFR492" s="1233"/>
      <c r="RFS492" s="1233"/>
      <c r="RFT492" s="1233"/>
      <c r="RFU492" s="1234"/>
      <c r="RFV492" s="1234"/>
      <c r="RFW492" s="1234"/>
      <c r="RFX492" s="1233"/>
      <c r="RFY492" s="1233"/>
      <c r="RFZ492" s="1233"/>
      <c r="RGA492" s="1233"/>
      <c r="RGB492" s="1234"/>
      <c r="RGC492" s="1234"/>
      <c r="RGD492" s="1234"/>
      <c r="RGE492" s="1233"/>
      <c r="RGF492" s="1233"/>
      <c r="RGG492" s="1233"/>
      <c r="RGH492" s="1233"/>
      <c r="RGI492" s="1234"/>
      <c r="RGJ492" s="1234"/>
      <c r="RGK492" s="1234"/>
      <c r="RGL492" s="1233"/>
      <c r="RGM492" s="1233"/>
      <c r="RGN492" s="1233"/>
      <c r="RGO492" s="1233"/>
      <c r="RGP492" s="1234"/>
      <c r="RGQ492" s="1234"/>
      <c r="RGR492" s="1234"/>
      <c r="RGS492" s="1233"/>
      <c r="RGT492" s="1233"/>
      <c r="RGU492" s="1233"/>
      <c r="RGV492" s="1233"/>
      <c r="RGW492" s="1234"/>
      <c r="RGX492" s="1234"/>
      <c r="RGY492" s="1234"/>
      <c r="RGZ492" s="1233"/>
      <c r="RHA492" s="1233"/>
      <c r="RHB492" s="1233"/>
      <c r="RHC492" s="1233"/>
      <c r="RHD492" s="1234"/>
      <c r="RHE492" s="1234"/>
      <c r="RHF492" s="1234"/>
      <c r="RHG492" s="1233"/>
      <c r="RHH492" s="1233"/>
      <c r="RHI492" s="1233"/>
      <c r="RHJ492" s="1233"/>
      <c r="RHK492" s="1234"/>
      <c r="RHL492" s="1234"/>
      <c r="RHM492" s="1234"/>
      <c r="RHN492" s="1233"/>
      <c r="RHO492" s="1233"/>
      <c r="RHP492" s="1233"/>
      <c r="RHQ492" s="1233"/>
      <c r="RHR492" s="1234"/>
      <c r="RHS492" s="1234"/>
      <c r="RHT492" s="1234"/>
      <c r="RHU492" s="1233"/>
      <c r="RHV492" s="1233"/>
      <c r="RHW492" s="1233"/>
      <c r="RHX492" s="1233"/>
      <c r="RHY492" s="1234"/>
      <c r="RHZ492" s="1234"/>
      <c r="RIA492" s="1234"/>
      <c r="RIB492" s="1233"/>
      <c r="RIC492" s="1233"/>
      <c r="RID492" s="1233"/>
      <c r="RIE492" s="1233"/>
      <c r="RIF492" s="1234"/>
      <c r="RIG492" s="1234"/>
      <c r="RIH492" s="1234"/>
      <c r="RII492" s="1233"/>
      <c r="RIJ492" s="1233"/>
      <c r="RIK492" s="1233"/>
      <c r="RIL492" s="1233"/>
      <c r="RIM492" s="1234"/>
      <c r="RIN492" s="1234"/>
      <c r="RIO492" s="1234"/>
      <c r="RIP492" s="1233"/>
      <c r="RIQ492" s="1233"/>
      <c r="RIR492" s="1233"/>
      <c r="RIS492" s="1233"/>
      <c r="RIT492" s="1234"/>
      <c r="RIU492" s="1234"/>
      <c r="RIV492" s="1234"/>
      <c r="RIW492" s="1233"/>
      <c r="RIX492" s="1233"/>
      <c r="RIY492" s="1233"/>
      <c r="RIZ492" s="1233"/>
      <c r="RJA492" s="1234"/>
      <c r="RJB492" s="1234"/>
      <c r="RJC492" s="1234"/>
      <c r="RJD492" s="1233"/>
      <c r="RJE492" s="1233"/>
      <c r="RJF492" s="1233"/>
      <c r="RJG492" s="1233"/>
      <c r="RJH492" s="1234"/>
      <c r="RJI492" s="1234"/>
      <c r="RJJ492" s="1234"/>
      <c r="RJK492" s="1233"/>
      <c r="RJL492" s="1233"/>
      <c r="RJM492" s="1233"/>
      <c r="RJN492" s="1233"/>
      <c r="RJO492" s="1234"/>
      <c r="RJP492" s="1234"/>
      <c r="RJQ492" s="1234"/>
      <c r="RJR492" s="1233"/>
      <c r="RJS492" s="1233"/>
      <c r="RJT492" s="1233"/>
      <c r="RJU492" s="1233"/>
      <c r="RJV492" s="1234"/>
      <c r="RJW492" s="1234"/>
      <c r="RJX492" s="1234"/>
      <c r="RJY492" s="1233"/>
      <c r="RJZ492" s="1233"/>
      <c r="RKA492" s="1233"/>
      <c r="RKB492" s="1233"/>
      <c r="RKC492" s="1234"/>
      <c r="RKD492" s="1234"/>
      <c r="RKE492" s="1234"/>
      <c r="RKF492" s="1233"/>
      <c r="RKG492" s="1233"/>
      <c r="RKH492" s="1233"/>
      <c r="RKI492" s="1233"/>
      <c r="RKJ492" s="1234"/>
      <c r="RKK492" s="1234"/>
      <c r="RKL492" s="1234"/>
      <c r="RKM492" s="1233"/>
      <c r="RKN492" s="1233"/>
      <c r="RKO492" s="1233"/>
      <c r="RKP492" s="1233"/>
      <c r="RKQ492" s="1234"/>
      <c r="RKR492" s="1234"/>
      <c r="RKS492" s="1234"/>
      <c r="RKT492" s="1233"/>
      <c r="RKU492" s="1233"/>
      <c r="RKV492" s="1233"/>
      <c r="RKW492" s="1233"/>
      <c r="RKX492" s="1234"/>
      <c r="RKY492" s="1234"/>
      <c r="RKZ492" s="1234"/>
      <c r="RLA492" s="1233"/>
      <c r="RLB492" s="1233"/>
      <c r="RLC492" s="1233"/>
      <c r="RLD492" s="1233"/>
      <c r="RLE492" s="1234"/>
      <c r="RLF492" s="1234"/>
      <c r="RLG492" s="1234"/>
      <c r="RLH492" s="1233"/>
      <c r="RLI492" s="1233"/>
      <c r="RLJ492" s="1233"/>
      <c r="RLK492" s="1233"/>
      <c r="RLL492" s="1234"/>
      <c r="RLM492" s="1234"/>
      <c r="RLN492" s="1234"/>
      <c r="RLO492" s="1233"/>
      <c r="RLP492" s="1233"/>
      <c r="RLQ492" s="1233"/>
      <c r="RLR492" s="1233"/>
      <c r="RLS492" s="1234"/>
      <c r="RLT492" s="1234"/>
      <c r="RLU492" s="1234"/>
      <c r="RLV492" s="1233"/>
      <c r="RLW492" s="1233"/>
      <c r="RLX492" s="1233"/>
      <c r="RLY492" s="1233"/>
      <c r="RLZ492" s="1234"/>
      <c r="RMA492" s="1234"/>
      <c r="RMB492" s="1234"/>
      <c r="RMC492" s="1233"/>
      <c r="RMD492" s="1233"/>
      <c r="RME492" s="1233"/>
      <c r="RMF492" s="1233"/>
      <c r="RMG492" s="1234"/>
      <c r="RMH492" s="1234"/>
      <c r="RMI492" s="1234"/>
      <c r="RMJ492" s="1233"/>
      <c r="RMK492" s="1233"/>
      <c r="RML492" s="1233"/>
      <c r="RMM492" s="1233"/>
      <c r="RMN492" s="1234"/>
      <c r="RMO492" s="1234"/>
      <c r="RMP492" s="1234"/>
      <c r="RMQ492" s="1233"/>
      <c r="RMR492" s="1233"/>
      <c r="RMS492" s="1233"/>
      <c r="RMT492" s="1233"/>
      <c r="RMU492" s="1234"/>
      <c r="RMV492" s="1234"/>
      <c r="RMW492" s="1234"/>
      <c r="RMX492" s="1233"/>
      <c r="RMY492" s="1233"/>
      <c r="RMZ492" s="1233"/>
      <c r="RNA492" s="1233"/>
      <c r="RNB492" s="1234"/>
      <c r="RNC492" s="1234"/>
      <c r="RND492" s="1234"/>
      <c r="RNE492" s="1233"/>
      <c r="RNF492" s="1233"/>
      <c r="RNG492" s="1233"/>
      <c r="RNH492" s="1233"/>
      <c r="RNI492" s="1234"/>
      <c r="RNJ492" s="1234"/>
      <c r="RNK492" s="1234"/>
      <c r="RNL492" s="1233"/>
      <c r="RNM492" s="1233"/>
      <c r="RNN492" s="1233"/>
      <c r="RNO492" s="1233"/>
      <c r="RNP492" s="1234"/>
      <c r="RNQ492" s="1234"/>
      <c r="RNR492" s="1234"/>
      <c r="RNS492" s="1233"/>
      <c r="RNT492" s="1233"/>
      <c r="RNU492" s="1233"/>
      <c r="RNV492" s="1233"/>
      <c r="RNW492" s="1234"/>
      <c r="RNX492" s="1234"/>
      <c r="RNY492" s="1234"/>
      <c r="RNZ492" s="1233"/>
      <c r="ROA492" s="1233"/>
      <c r="ROB492" s="1233"/>
      <c r="ROC492" s="1233"/>
      <c r="ROD492" s="1234"/>
      <c r="ROE492" s="1234"/>
      <c r="ROF492" s="1234"/>
      <c r="ROG492" s="1233"/>
      <c r="ROH492" s="1233"/>
      <c r="ROI492" s="1233"/>
      <c r="ROJ492" s="1233"/>
      <c r="ROK492" s="1234"/>
      <c r="ROL492" s="1234"/>
      <c r="ROM492" s="1234"/>
      <c r="RON492" s="1233"/>
      <c r="ROO492" s="1233"/>
      <c r="ROP492" s="1233"/>
      <c r="ROQ492" s="1233"/>
      <c r="ROR492" s="1234"/>
      <c r="ROS492" s="1234"/>
      <c r="ROT492" s="1234"/>
      <c r="ROU492" s="1233"/>
      <c r="ROV492" s="1233"/>
      <c r="ROW492" s="1233"/>
      <c r="ROX492" s="1233"/>
      <c r="ROY492" s="1234"/>
      <c r="ROZ492" s="1234"/>
      <c r="RPA492" s="1234"/>
      <c r="RPB492" s="1233"/>
      <c r="RPC492" s="1233"/>
      <c r="RPD492" s="1233"/>
      <c r="RPE492" s="1233"/>
      <c r="RPF492" s="1234"/>
      <c r="RPG492" s="1234"/>
      <c r="RPH492" s="1234"/>
      <c r="RPI492" s="1233"/>
      <c r="RPJ492" s="1233"/>
      <c r="RPK492" s="1233"/>
      <c r="RPL492" s="1233"/>
      <c r="RPM492" s="1234"/>
      <c r="RPN492" s="1234"/>
      <c r="RPO492" s="1234"/>
      <c r="RPP492" s="1233"/>
      <c r="RPQ492" s="1233"/>
      <c r="RPR492" s="1233"/>
      <c r="RPS492" s="1233"/>
      <c r="RPT492" s="1234"/>
      <c r="RPU492" s="1234"/>
      <c r="RPV492" s="1234"/>
      <c r="RPW492" s="1233"/>
      <c r="RPX492" s="1233"/>
      <c r="RPY492" s="1233"/>
      <c r="RPZ492" s="1233"/>
      <c r="RQA492" s="1234"/>
      <c r="RQB492" s="1234"/>
      <c r="RQC492" s="1234"/>
      <c r="RQD492" s="1233"/>
      <c r="RQE492" s="1233"/>
      <c r="RQF492" s="1233"/>
      <c r="RQG492" s="1233"/>
      <c r="RQH492" s="1234"/>
      <c r="RQI492" s="1234"/>
      <c r="RQJ492" s="1234"/>
      <c r="RQK492" s="1233"/>
      <c r="RQL492" s="1233"/>
      <c r="RQM492" s="1233"/>
      <c r="RQN492" s="1233"/>
      <c r="RQO492" s="1234"/>
      <c r="RQP492" s="1234"/>
      <c r="RQQ492" s="1234"/>
      <c r="RQR492" s="1233"/>
      <c r="RQS492" s="1233"/>
      <c r="RQT492" s="1233"/>
      <c r="RQU492" s="1233"/>
      <c r="RQV492" s="1234"/>
      <c r="RQW492" s="1234"/>
      <c r="RQX492" s="1234"/>
      <c r="RQY492" s="1233"/>
      <c r="RQZ492" s="1233"/>
      <c r="RRA492" s="1233"/>
      <c r="RRB492" s="1233"/>
      <c r="RRC492" s="1234"/>
      <c r="RRD492" s="1234"/>
      <c r="RRE492" s="1234"/>
      <c r="RRF492" s="1233"/>
      <c r="RRG492" s="1233"/>
      <c r="RRH492" s="1233"/>
      <c r="RRI492" s="1233"/>
      <c r="RRJ492" s="1234"/>
      <c r="RRK492" s="1234"/>
      <c r="RRL492" s="1234"/>
      <c r="RRM492" s="1233"/>
      <c r="RRN492" s="1233"/>
      <c r="RRO492" s="1233"/>
      <c r="RRP492" s="1233"/>
      <c r="RRQ492" s="1234"/>
      <c r="RRR492" s="1234"/>
      <c r="RRS492" s="1234"/>
      <c r="RRT492" s="1233"/>
      <c r="RRU492" s="1233"/>
      <c r="RRV492" s="1233"/>
      <c r="RRW492" s="1233"/>
      <c r="RRX492" s="1234"/>
      <c r="RRY492" s="1234"/>
      <c r="RRZ492" s="1234"/>
      <c r="RSA492" s="1233"/>
      <c r="RSB492" s="1233"/>
      <c r="RSC492" s="1233"/>
      <c r="RSD492" s="1233"/>
      <c r="RSE492" s="1234"/>
      <c r="RSF492" s="1234"/>
      <c r="RSG492" s="1234"/>
      <c r="RSH492" s="1233"/>
      <c r="RSI492" s="1233"/>
      <c r="RSJ492" s="1233"/>
      <c r="RSK492" s="1233"/>
      <c r="RSL492" s="1234"/>
      <c r="RSM492" s="1234"/>
      <c r="RSN492" s="1234"/>
      <c r="RSO492" s="1233"/>
      <c r="RSP492" s="1233"/>
      <c r="RSQ492" s="1233"/>
      <c r="RSR492" s="1233"/>
      <c r="RSS492" s="1234"/>
      <c r="RST492" s="1234"/>
      <c r="RSU492" s="1234"/>
      <c r="RSV492" s="1233"/>
      <c r="RSW492" s="1233"/>
      <c r="RSX492" s="1233"/>
      <c r="RSY492" s="1233"/>
      <c r="RSZ492" s="1234"/>
      <c r="RTA492" s="1234"/>
      <c r="RTB492" s="1234"/>
      <c r="RTC492" s="1233"/>
      <c r="RTD492" s="1233"/>
      <c r="RTE492" s="1233"/>
      <c r="RTF492" s="1233"/>
      <c r="RTG492" s="1234"/>
      <c r="RTH492" s="1234"/>
      <c r="RTI492" s="1234"/>
      <c r="RTJ492" s="1233"/>
      <c r="RTK492" s="1233"/>
      <c r="RTL492" s="1233"/>
      <c r="RTM492" s="1233"/>
      <c r="RTN492" s="1234"/>
      <c r="RTO492" s="1234"/>
      <c r="RTP492" s="1234"/>
      <c r="RTQ492" s="1233"/>
      <c r="RTR492" s="1233"/>
      <c r="RTS492" s="1233"/>
      <c r="RTT492" s="1233"/>
      <c r="RTU492" s="1234"/>
      <c r="RTV492" s="1234"/>
      <c r="RTW492" s="1234"/>
      <c r="RTX492" s="1233"/>
      <c r="RTY492" s="1233"/>
      <c r="RTZ492" s="1233"/>
      <c r="RUA492" s="1233"/>
      <c r="RUB492" s="1234"/>
      <c r="RUC492" s="1234"/>
      <c r="RUD492" s="1234"/>
      <c r="RUE492" s="1233"/>
      <c r="RUF492" s="1233"/>
      <c r="RUG492" s="1233"/>
      <c r="RUH492" s="1233"/>
      <c r="RUI492" s="1234"/>
      <c r="RUJ492" s="1234"/>
      <c r="RUK492" s="1234"/>
      <c r="RUL492" s="1233"/>
      <c r="RUM492" s="1233"/>
      <c r="RUN492" s="1233"/>
      <c r="RUO492" s="1233"/>
      <c r="RUP492" s="1234"/>
      <c r="RUQ492" s="1234"/>
      <c r="RUR492" s="1234"/>
      <c r="RUS492" s="1233"/>
      <c r="RUT492" s="1233"/>
      <c r="RUU492" s="1233"/>
      <c r="RUV492" s="1233"/>
      <c r="RUW492" s="1234"/>
      <c r="RUX492" s="1234"/>
      <c r="RUY492" s="1234"/>
      <c r="RUZ492" s="1233"/>
      <c r="RVA492" s="1233"/>
      <c r="RVB492" s="1233"/>
      <c r="RVC492" s="1233"/>
      <c r="RVD492" s="1234"/>
      <c r="RVE492" s="1234"/>
      <c r="RVF492" s="1234"/>
      <c r="RVG492" s="1233"/>
      <c r="RVH492" s="1233"/>
      <c r="RVI492" s="1233"/>
      <c r="RVJ492" s="1233"/>
      <c r="RVK492" s="1234"/>
      <c r="RVL492" s="1234"/>
      <c r="RVM492" s="1234"/>
      <c r="RVN492" s="1233"/>
      <c r="RVO492" s="1233"/>
      <c r="RVP492" s="1233"/>
      <c r="RVQ492" s="1233"/>
      <c r="RVR492" s="1234"/>
      <c r="RVS492" s="1234"/>
      <c r="RVT492" s="1234"/>
      <c r="RVU492" s="1233"/>
      <c r="RVV492" s="1233"/>
      <c r="RVW492" s="1233"/>
      <c r="RVX492" s="1233"/>
      <c r="RVY492" s="1234"/>
      <c r="RVZ492" s="1234"/>
      <c r="RWA492" s="1234"/>
      <c r="RWB492" s="1233"/>
      <c r="RWC492" s="1233"/>
      <c r="RWD492" s="1233"/>
      <c r="RWE492" s="1233"/>
      <c r="RWF492" s="1234"/>
      <c r="RWG492" s="1234"/>
      <c r="RWH492" s="1234"/>
      <c r="RWI492" s="1233"/>
      <c r="RWJ492" s="1233"/>
      <c r="RWK492" s="1233"/>
      <c r="RWL492" s="1233"/>
      <c r="RWM492" s="1234"/>
      <c r="RWN492" s="1234"/>
      <c r="RWO492" s="1234"/>
      <c r="RWP492" s="1233"/>
      <c r="RWQ492" s="1233"/>
      <c r="RWR492" s="1233"/>
      <c r="RWS492" s="1233"/>
      <c r="RWT492" s="1234"/>
      <c r="RWU492" s="1234"/>
      <c r="RWV492" s="1234"/>
      <c r="RWW492" s="1233"/>
      <c r="RWX492" s="1233"/>
      <c r="RWY492" s="1233"/>
      <c r="RWZ492" s="1233"/>
      <c r="RXA492" s="1234"/>
      <c r="RXB492" s="1234"/>
      <c r="RXC492" s="1234"/>
      <c r="RXD492" s="1233"/>
      <c r="RXE492" s="1233"/>
      <c r="RXF492" s="1233"/>
      <c r="RXG492" s="1233"/>
      <c r="RXH492" s="1234"/>
      <c r="RXI492" s="1234"/>
      <c r="RXJ492" s="1234"/>
      <c r="RXK492" s="1233"/>
      <c r="RXL492" s="1233"/>
      <c r="RXM492" s="1233"/>
      <c r="RXN492" s="1233"/>
      <c r="RXO492" s="1234"/>
      <c r="RXP492" s="1234"/>
      <c r="RXQ492" s="1234"/>
      <c r="RXR492" s="1233"/>
      <c r="RXS492" s="1233"/>
      <c r="RXT492" s="1233"/>
      <c r="RXU492" s="1233"/>
      <c r="RXV492" s="1234"/>
      <c r="RXW492" s="1234"/>
      <c r="RXX492" s="1234"/>
      <c r="RXY492" s="1233"/>
      <c r="RXZ492" s="1233"/>
      <c r="RYA492" s="1233"/>
      <c r="RYB492" s="1233"/>
      <c r="RYC492" s="1234"/>
      <c r="RYD492" s="1234"/>
      <c r="RYE492" s="1234"/>
      <c r="RYF492" s="1233"/>
      <c r="RYG492" s="1233"/>
      <c r="RYH492" s="1233"/>
      <c r="RYI492" s="1233"/>
      <c r="RYJ492" s="1234"/>
      <c r="RYK492" s="1234"/>
      <c r="RYL492" s="1234"/>
      <c r="RYM492" s="1233"/>
      <c r="RYN492" s="1233"/>
      <c r="RYO492" s="1233"/>
      <c r="RYP492" s="1233"/>
      <c r="RYQ492" s="1234"/>
      <c r="RYR492" s="1234"/>
      <c r="RYS492" s="1234"/>
      <c r="RYT492" s="1233"/>
      <c r="RYU492" s="1233"/>
      <c r="RYV492" s="1233"/>
      <c r="RYW492" s="1233"/>
      <c r="RYX492" s="1234"/>
      <c r="RYY492" s="1234"/>
      <c r="RYZ492" s="1234"/>
      <c r="RZA492" s="1233"/>
      <c r="RZB492" s="1233"/>
      <c r="RZC492" s="1233"/>
      <c r="RZD492" s="1233"/>
      <c r="RZE492" s="1234"/>
      <c r="RZF492" s="1234"/>
      <c r="RZG492" s="1234"/>
      <c r="RZH492" s="1233"/>
      <c r="RZI492" s="1233"/>
      <c r="RZJ492" s="1233"/>
      <c r="RZK492" s="1233"/>
      <c r="RZL492" s="1234"/>
      <c r="RZM492" s="1234"/>
      <c r="RZN492" s="1234"/>
      <c r="RZO492" s="1233"/>
      <c r="RZP492" s="1233"/>
      <c r="RZQ492" s="1233"/>
      <c r="RZR492" s="1233"/>
      <c r="RZS492" s="1234"/>
      <c r="RZT492" s="1234"/>
      <c r="RZU492" s="1234"/>
      <c r="RZV492" s="1233"/>
      <c r="RZW492" s="1233"/>
      <c r="RZX492" s="1233"/>
      <c r="RZY492" s="1233"/>
      <c r="RZZ492" s="1234"/>
      <c r="SAA492" s="1234"/>
      <c r="SAB492" s="1234"/>
      <c r="SAC492" s="1233"/>
      <c r="SAD492" s="1233"/>
      <c r="SAE492" s="1233"/>
      <c r="SAF492" s="1233"/>
      <c r="SAG492" s="1234"/>
      <c r="SAH492" s="1234"/>
      <c r="SAI492" s="1234"/>
      <c r="SAJ492" s="1233"/>
      <c r="SAK492" s="1233"/>
      <c r="SAL492" s="1233"/>
      <c r="SAM492" s="1233"/>
      <c r="SAN492" s="1234"/>
      <c r="SAO492" s="1234"/>
      <c r="SAP492" s="1234"/>
      <c r="SAQ492" s="1233"/>
      <c r="SAR492" s="1233"/>
      <c r="SAS492" s="1233"/>
      <c r="SAT492" s="1233"/>
      <c r="SAU492" s="1234"/>
      <c r="SAV492" s="1234"/>
      <c r="SAW492" s="1234"/>
      <c r="SAX492" s="1233"/>
      <c r="SAY492" s="1233"/>
      <c r="SAZ492" s="1233"/>
      <c r="SBA492" s="1233"/>
      <c r="SBB492" s="1234"/>
      <c r="SBC492" s="1234"/>
      <c r="SBD492" s="1234"/>
      <c r="SBE492" s="1233"/>
      <c r="SBF492" s="1233"/>
      <c r="SBG492" s="1233"/>
      <c r="SBH492" s="1233"/>
      <c r="SBI492" s="1234"/>
      <c r="SBJ492" s="1234"/>
      <c r="SBK492" s="1234"/>
      <c r="SBL492" s="1233"/>
      <c r="SBM492" s="1233"/>
      <c r="SBN492" s="1233"/>
      <c r="SBO492" s="1233"/>
      <c r="SBP492" s="1234"/>
      <c r="SBQ492" s="1234"/>
      <c r="SBR492" s="1234"/>
      <c r="SBS492" s="1233"/>
      <c r="SBT492" s="1233"/>
      <c r="SBU492" s="1233"/>
      <c r="SBV492" s="1233"/>
      <c r="SBW492" s="1234"/>
      <c r="SBX492" s="1234"/>
      <c r="SBY492" s="1234"/>
      <c r="SBZ492" s="1233"/>
      <c r="SCA492" s="1233"/>
      <c r="SCB492" s="1233"/>
      <c r="SCC492" s="1233"/>
      <c r="SCD492" s="1234"/>
      <c r="SCE492" s="1234"/>
      <c r="SCF492" s="1234"/>
      <c r="SCG492" s="1233"/>
      <c r="SCH492" s="1233"/>
      <c r="SCI492" s="1233"/>
      <c r="SCJ492" s="1233"/>
      <c r="SCK492" s="1234"/>
      <c r="SCL492" s="1234"/>
      <c r="SCM492" s="1234"/>
      <c r="SCN492" s="1233"/>
      <c r="SCO492" s="1233"/>
      <c r="SCP492" s="1233"/>
      <c r="SCQ492" s="1233"/>
      <c r="SCR492" s="1234"/>
      <c r="SCS492" s="1234"/>
      <c r="SCT492" s="1234"/>
      <c r="SCU492" s="1233"/>
      <c r="SCV492" s="1233"/>
      <c r="SCW492" s="1233"/>
      <c r="SCX492" s="1233"/>
      <c r="SCY492" s="1234"/>
      <c r="SCZ492" s="1234"/>
      <c r="SDA492" s="1234"/>
      <c r="SDB492" s="1233"/>
      <c r="SDC492" s="1233"/>
      <c r="SDD492" s="1233"/>
      <c r="SDE492" s="1233"/>
      <c r="SDF492" s="1234"/>
      <c r="SDG492" s="1234"/>
      <c r="SDH492" s="1234"/>
      <c r="SDI492" s="1233"/>
      <c r="SDJ492" s="1233"/>
      <c r="SDK492" s="1233"/>
      <c r="SDL492" s="1233"/>
      <c r="SDM492" s="1234"/>
      <c r="SDN492" s="1234"/>
      <c r="SDO492" s="1234"/>
      <c r="SDP492" s="1233"/>
      <c r="SDQ492" s="1233"/>
      <c r="SDR492" s="1233"/>
      <c r="SDS492" s="1233"/>
      <c r="SDT492" s="1234"/>
      <c r="SDU492" s="1234"/>
      <c r="SDV492" s="1234"/>
      <c r="SDW492" s="1233"/>
      <c r="SDX492" s="1233"/>
      <c r="SDY492" s="1233"/>
      <c r="SDZ492" s="1233"/>
      <c r="SEA492" s="1234"/>
      <c r="SEB492" s="1234"/>
      <c r="SEC492" s="1234"/>
      <c r="SED492" s="1233"/>
      <c r="SEE492" s="1233"/>
      <c r="SEF492" s="1233"/>
      <c r="SEG492" s="1233"/>
      <c r="SEH492" s="1234"/>
      <c r="SEI492" s="1234"/>
      <c r="SEJ492" s="1234"/>
      <c r="SEK492" s="1233"/>
      <c r="SEL492" s="1233"/>
      <c r="SEM492" s="1233"/>
      <c r="SEN492" s="1233"/>
      <c r="SEO492" s="1234"/>
      <c r="SEP492" s="1234"/>
      <c r="SEQ492" s="1234"/>
      <c r="SER492" s="1233"/>
      <c r="SES492" s="1233"/>
      <c r="SET492" s="1233"/>
      <c r="SEU492" s="1233"/>
      <c r="SEV492" s="1234"/>
      <c r="SEW492" s="1234"/>
      <c r="SEX492" s="1234"/>
      <c r="SEY492" s="1233"/>
      <c r="SEZ492" s="1233"/>
      <c r="SFA492" s="1233"/>
      <c r="SFB492" s="1233"/>
      <c r="SFC492" s="1234"/>
      <c r="SFD492" s="1234"/>
      <c r="SFE492" s="1234"/>
      <c r="SFF492" s="1233"/>
      <c r="SFG492" s="1233"/>
      <c r="SFH492" s="1233"/>
      <c r="SFI492" s="1233"/>
      <c r="SFJ492" s="1234"/>
      <c r="SFK492" s="1234"/>
      <c r="SFL492" s="1234"/>
      <c r="SFM492" s="1233"/>
      <c r="SFN492" s="1233"/>
      <c r="SFO492" s="1233"/>
      <c r="SFP492" s="1233"/>
      <c r="SFQ492" s="1234"/>
      <c r="SFR492" s="1234"/>
      <c r="SFS492" s="1234"/>
      <c r="SFT492" s="1233"/>
      <c r="SFU492" s="1233"/>
      <c r="SFV492" s="1233"/>
      <c r="SFW492" s="1233"/>
      <c r="SFX492" s="1234"/>
      <c r="SFY492" s="1234"/>
      <c r="SFZ492" s="1234"/>
      <c r="SGA492" s="1233"/>
      <c r="SGB492" s="1233"/>
      <c r="SGC492" s="1233"/>
      <c r="SGD492" s="1233"/>
      <c r="SGE492" s="1234"/>
      <c r="SGF492" s="1234"/>
      <c r="SGG492" s="1234"/>
      <c r="SGH492" s="1233"/>
      <c r="SGI492" s="1233"/>
      <c r="SGJ492" s="1233"/>
      <c r="SGK492" s="1233"/>
      <c r="SGL492" s="1234"/>
      <c r="SGM492" s="1234"/>
      <c r="SGN492" s="1234"/>
      <c r="SGO492" s="1233"/>
      <c r="SGP492" s="1233"/>
      <c r="SGQ492" s="1233"/>
      <c r="SGR492" s="1233"/>
      <c r="SGS492" s="1234"/>
      <c r="SGT492" s="1234"/>
      <c r="SGU492" s="1234"/>
      <c r="SGV492" s="1233"/>
      <c r="SGW492" s="1233"/>
      <c r="SGX492" s="1233"/>
      <c r="SGY492" s="1233"/>
      <c r="SGZ492" s="1234"/>
      <c r="SHA492" s="1234"/>
      <c r="SHB492" s="1234"/>
      <c r="SHC492" s="1233"/>
      <c r="SHD492" s="1233"/>
      <c r="SHE492" s="1233"/>
      <c r="SHF492" s="1233"/>
      <c r="SHG492" s="1234"/>
      <c r="SHH492" s="1234"/>
      <c r="SHI492" s="1234"/>
      <c r="SHJ492" s="1233"/>
      <c r="SHK492" s="1233"/>
      <c r="SHL492" s="1233"/>
      <c r="SHM492" s="1233"/>
      <c r="SHN492" s="1234"/>
      <c r="SHO492" s="1234"/>
      <c r="SHP492" s="1234"/>
      <c r="SHQ492" s="1233"/>
      <c r="SHR492" s="1233"/>
      <c r="SHS492" s="1233"/>
      <c r="SHT492" s="1233"/>
      <c r="SHU492" s="1234"/>
      <c r="SHV492" s="1234"/>
      <c r="SHW492" s="1234"/>
      <c r="SHX492" s="1233"/>
      <c r="SHY492" s="1233"/>
      <c r="SHZ492" s="1233"/>
      <c r="SIA492" s="1233"/>
      <c r="SIB492" s="1234"/>
      <c r="SIC492" s="1234"/>
      <c r="SID492" s="1234"/>
      <c r="SIE492" s="1233"/>
      <c r="SIF492" s="1233"/>
      <c r="SIG492" s="1233"/>
      <c r="SIH492" s="1233"/>
      <c r="SII492" s="1234"/>
      <c r="SIJ492" s="1234"/>
      <c r="SIK492" s="1234"/>
      <c r="SIL492" s="1233"/>
      <c r="SIM492" s="1233"/>
      <c r="SIN492" s="1233"/>
      <c r="SIO492" s="1233"/>
      <c r="SIP492" s="1234"/>
      <c r="SIQ492" s="1234"/>
      <c r="SIR492" s="1234"/>
      <c r="SIS492" s="1233"/>
      <c r="SIT492" s="1233"/>
      <c r="SIU492" s="1233"/>
      <c r="SIV492" s="1233"/>
      <c r="SIW492" s="1234"/>
      <c r="SIX492" s="1234"/>
      <c r="SIY492" s="1234"/>
      <c r="SIZ492" s="1233"/>
      <c r="SJA492" s="1233"/>
      <c r="SJB492" s="1233"/>
      <c r="SJC492" s="1233"/>
      <c r="SJD492" s="1234"/>
      <c r="SJE492" s="1234"/>
      <c r="SJF492" s="1234"/>
      <c r="SJG492" s="1233"/>
      <c r="SJH492" s="1233"/>
      <c r="SJI492" s="1233"/>
      <c r="SJJ492" s="1233"/>
      <c r="SJK492" s="1234"/>
      <c r="SJL492" s="1234"/>
      <c r="SJM492" s="1234"/>
      <c r="SJN492" s="1233"/>
      <c r="SJO492" s="1233"/>
      <c r="SJP492" s="1233"/>
      <c r="SJQ492" s="1233"/>
      <c r="SJR492" s="1234"/>
      <c r="SJS492" s="1234"/>
      <c r="SJT492" s="1234"/>
      <c r="SJU492" s="1233"/>
      <c r="SJV492" s="1233"/>
      <c r="SJW492" s="1233"/>
      <c r="SJX492" s="1233"/>
      <c r="SJY492" s="1234"/>
      <c r="SJZ492" s="1234"/>
      <c r="SKA492" s="1234"/>
      <c r="SKB492" s="1233"/>
      <c r="SKC492" s="1233"/>
      <c r="SKD492" s="1233"/>
      <c r="SKE492" s="1233"/>
      <c r="SKF492" s="1234"/>
      <c r="SKG492" s="1234"/>
      <c r="SKH492" s="1234"/>
      <c r="SKI492" s="1233"/>
      <c r="SKJ492" s="1233"/>
      <c r="SKK492" s="1233"/>
      <c r="SKL492" s="1233"/>
      <c r="SKM492" s="1234"/>
      <c r="SKN492" s="1234"/>
      <c r="SKO492" s="1234"/>
      <c r="SKP492" s="1233"/>
      <c r="SKQ492" s="1233"/>
      <c r="SKR492" s="1233"/>
      <c r="SKS492" s="1233"/>
      <c r="SKT492" s="1234"/>
      <c r="SKU492" s="1234"/>
      <c r="SKV492" s="1234"/>
      <c r="SKW492" s="1233"/>
      <c r="SKX492" s="1233"/>
      <c r="SKY492" s="1233"/>
      <c r="SKZ492" s="1233"/>
      <c r="SLA492" s="1234"/>
      <c r="SLB492" s="1234"/>
      <c r="SLC492" s="1234"/>
      <c r="SLD492" s="1233"/>
      <c r="SLE492" s="1233"/>
      <c r="SLF492" s="1233"/>
      <c r="SLG492" s="1233"/>
      <c r="SLH492" s="1234"/>
      <c r="SLI492" s="1234"/>
      <c r="SLJ492" s="1234"/>
      <c r="SLK492" s="1233"/>
      <c r="SLL492" s="1233"/>
      <c r="SLM492" s="1233"/>
      <c r="SLN492" s="1233"/>
      <c r="SLO492" s="1234"/>
      <c r="SLP492" s="1234"/>
      <c r="SLQ492" s="1234"/>
      <c r="SLR492" s="1233"/>
      <c r="SLS492" s="1233"/>
      <c r="SLT492" s="1233"/>
      <c r="SLU492" s="1233"/>
      <c r="SLV492" s="1234"/>
      <c r="SLW492" s="1234"/>
      <c r="SLX492" s="1234"/>
      <c r="SLY492" s="1233"/>
      <c r="SLZ492" s="1233"/>
      <c r="SMA492" s="1233"/>
      <c r="SMB492" s="1233"/>
      <c r="SMC492" s="1234"/>
      <c r="SMD492" s="1234"/>
      <c r="SME492" s="1234"/>
      <c r="SMF492" s="1233"/>
      <c r="SMG492" s="1233"/>
      <c r="SMH492" s="1233"/>
      <c r="SMI492" s="1233"/>
      <c r="SMJ492" s="1234"/>
      <c r="SMK492" s="1234"/>
      <c r="SML492" s="1234"/>
      <c r="SMM492" s="1233"/>
      <c r="SMN492" s="1233"/>
      <c r="SMO492" s="1233"/>
      <c r="SMP492" s="1233"/>
      <c r="SMQ492" s="1234"/>
      <c r="SMR492" s="1234"/>
      <c r="SMS492" s="1234"/>
      <c r="SMT492" s="1233"/>
      <c r="SMU492" s="1233"/>
      <c r="SMV492" s="1233"/>
      <c r="SMW492" s="1233"/>
      <c r="SMX492" s="1234"/>
      <c r="SMY492" s="1234"/>
      <c r="SMZ492" s="1234"/>
      <c r="SNA492" s="1233"/>
      <c r="SNB492" s="1233"/>
      <c r="SNC492" s="1233"/>
      <c r="SND492" s="1233"/>
      <c r="SNE492" s="1234"/>
      <c r="SNF492" s="1234"/>
      <c r="SNG492" s="1234"/>
      <c r="SNH492" s="1233"/>
      <c r="SNI492" s="1233"/>
      <c r="SNJ492" s="1233"/>
      <c r="SNK492" s="1233"/>
      <c r="SNL492" s="1234"/>
      <c r="SNM492" s="1234"/>
      <c r="SNN492" s="1234"/>
      <c r="SNO492" s="1233"/>
      <c r="SNP492" s="1233"/>
      <c r="SNQ492" s="1233"/>
      <c r="SNR492" s="1233"/>
      <c r="SNS492" s="1234"/>
      <c r="SNT492" s="1234"/>
      <c r="SNU492" s="1234"/>
      <c r="SNV492" s="1233"/>
      <c r="SNW492" s="1233"/>
      <c r="SNX492" s="1233"/>
      <c r="SNY492" s="1233"/>
      <c r="SNZ492" s="1234"/>
      <c r="SOA492" s="1234"/>
      <c r="SOB492" s="1234"/>
      <c r="SOC492" s="1233"/>
      <c r="SOD492" s="1233"/>
      <c r="SOE492" s="1233"/>
      <c r="SOF492" s="1233"/>
      <c r="SOG492" s="1234"/>
      <c r="SOH492" s="1234"/>
      <c r="SOI492" s="1234"/>
      <c r="SOJ492" s="1233"/>
      <c r="SOK492" s="1233"/>
      <c r="SOL492" s="1233"/>
      <c r="SOM492" s="1233"/>
      <c r="SON492" s="1234"/>
      <c r="SOO492" s="1234"/>
      <c r="SOP492" s="1234"/>
      <c r="SOQ492" s="1233"/>
      <c r="SOR492" s="1233"/>
      <c r="SOS492" s="1233"/>
      <c r="SOT492" s="1233"/>
      <c r="SOU492" s="1234"/>
      <c r="SOV492" s="1234"/>
      <c r="SOW492" s="1234"/>
      <c r="SOX492" s="1233"/>
      <c r="SOY492" s="1233"/>
      <c r="SOZ492" s="1233"/>
      <c r="SPA492" s="1233"/>
      <c r="SPB492" s="1234"/>
      <c r="SPC492" s="1234"/>
      <c r="SPD492" s="1234"/>
      <c r="SPE492" s="1233"/>
      <c r="SPF492" s="1233"/>
      <c r="SPG492" s="1233"/>
      <c r="SPH492" s="1233"/>
      <c r="SPI492" s="1234"/>
      <c r="SPJ492" s="1234"/>
      <c r="SPK492" s="1234"/>
      <c r="SPL492" s="1233"/>
      <c r="SPM492" s="1233"/>
      <c r="SPN492" s="1233"/>
      <c r="SPO492" s="1233"/>
      <c r="SPP492" s="1234"/>
      <c r="SPQ492" s="1234"/>
      <c r="SPR492" s="1234"/>
      <c r="SPS492" s="1233"/>
      <c r="SPT492" s="1233"/>
      <c r="SPU492" s="1233"/>
      <c r="SPV492" s="1233"/>
      <c r="SPW492" s="1234"/>
      <c r="SPX492" s="1234"/>
      <c r="SPY492" s="1234"/>
      <c r="SPZ492" s="1233"/>
      <c r="SQA492" s="1233"/>
      <c r="SQB492" s="1233"/>
      <c r="SQC492" s="1233"/>
      <c r="SQD492" s="1234"/>
      <c r="SQE492" s="1234"/>
      <c r="SQF492" s="1234"/>
      <c r="SQG492" s="1233"/>
      <c r="SQH492" s="1233"/>
      <c r="SQI492" s="1233"/>
      <c r="SQJ492" s="1233"/>
      <c r="SQK492" s="1234"/>
      <c r="SQL492" s="1234"/>
      <c r="SQM492" s="1234"/>
      <c r="SQN492" s="1233"/>
      <c r="SQO492" s="1233"/>
      <c r="SQP492" s="1233"/>
      <c r="SQQ492" s="1233"/>
      <c r="SQR492" s="1234"/>
      <c r="SQS492" s="1234"/>
      <c r="SQT492" s="1234"/>
      <c r="SQU492" s="1233"/>
      <c r="SQV492" s="1233"/>
      <c r="SQW492" s="1233"/>
      <c r="SQX492" s="1233"/>
      <c r="SQY492" s="1234"/>
      <c r="SQZ492" s="1234"/>
      <c r="SRA492" s="1234"/>
      <c r="SRB492" s="1233"/>
      <c r="SRC492" s="1233"/>
      <c r="SRD492" s="1233"/>
      <c r="SRE492" s="1233"/>
      <c r="SRF492" s="1234"/>
      <c r="SRG492" s="1234"/>
      <c r="SRH492" s="1234"/>
      <c r="SRI492" s="1233"/>
      <c r="SRJ492" s="1233"/>
      <c r="SRK492" s="1233"/>
      <c r="SRL492" s="1233"/>
      <c r="SRM492" s="1234"/>
      <c r="SRN492" s="1234"/>
      <c r="SRO492" s="1234"/>
      <c r="SRP492" s="1233"/>
      <c r="SRQ492" s="1233"/>
      <c r="SRR492" s="1233"/>
      <c r="SRS492" s="1233"/>
      <c r="SRT492" s="1234"/>
      <c r="SRU492" s="1234"/>
      <c r="SRV492" s="1234"/>
      <c r="SRW492" s="1233"/>
      <c r="SRX492" s="1233"/>
      <c r="SRY492" s="1233"/>
      <c r="SRZ492" s="1233"/>
      <c r="SSA492" s="1234"/>
      <c r="SSB492" s="1234"/>
      <c r="SSC492" s="1234"/>
      <c r="SSD492" s="1233"/>
      <c r="SSE492" s="1233"/>
      <c r="SSF492" s="1233"/>
      <c r="SSG492" s="1233"/>
      <c r="SSH492" s="1234"/>
      <c r="SSI492" s="1234"/>
      <c r="SSJ492" s="1234"/>
      <c r="SSK492" s="1233"/>
      <c r="SSL492" s="1233"/>
      <c r="SSM492" s="1233"/>
      <c r="SSN492" s="1233"/>
      <c r="SSO492" s="1234"/>
      <c r="SSP492" s="1234"/>
      <c r="SSQ492" s="1234"/>
      <c r="SSR492" s="1233"/>
      <c r="SSS492" s="1233"/>
      <c r="SST492" s="1233"/>
      <c r="SSU492" s="1233"/>
      <c r="SSV492" s="1234"/>
      <c r="SSW492" s="1234"/>
      <c r="SSX492" s="1234"/>
      <c r="SSY492" s="1233"/>
      <c r="SSZ492" s="1233"/>
      <c r="STA492" s="1233"/>
      <c r="STB492" s="1233"/>
      <c r="STC492" s="1234"/>
      <c r="STD492" s="1234"/>
      <c r="STE492" s="1234"/>
      <c r="STF492" s="1233"/>
      <c r="STG492" s="1233"/>
      <c r="STH492" s="1233"/>
      <c r="STI492" s="1233"/>
      <c r="STJ492" s="1234"/>
      <c r="STK492" s="1234"/>
      <c r="STL492" s="1234"/>
      <c r="STM492" s="1233"/>
      <c r="STN492" s="1233"/>
      <c r="STO492" s="1233"/>
      <c r="STP492" s="1233"/>
      <c r="STQ492" s="1234"/>
      <c r="STR492" s="1234"/>
      <c r="STS492" s="1234"/>
      <c r="STT492" s="1233"/>
      <c r="STU492" s="1233"/>
      <c r="STV492" s="1233"/>
      <c r="STW492" s="1233"/>
      <c r="STX492" s="1234"/>
      <c r="STY492" s="1234"/>
      <c r="STZ492" s="1234"/>
      <c r="SUA492" s="1233"/>
      <c r="SUB492" s="1233"/>
      <c r="SUC492" s="1233"/>
      <c r="SUD492" s="1233"/>
      <c r="SUE492" s="1234"/>
      <c r="SUF492" s="1234"/>
      <c r="SUG492" s="1234"/>
      <c r="SUH492" s="1233"/>
      <c r="SUI492" s="1233"/>
      <c r="SUJ492" s="1233"/>
      <c r="SUK492" s="1233"/>
      <c r="SUL492" s="1234"/>
      <c r="SUM492" s="1234"/>
      <c r="SUN492" s="1234"/>
      <c r="SUO492" s="1233"/>
      <c r="SUP492" s="1233"/>
      <c r="SUQ492" s="1233"/>
      <c r="SUR492" s="1233"/>
      <c r="SUS492" s="1234"/>
      <c r="SUT492" s="1234"/>
      <c r="SUU492" s="1234"/>
      <c r="SUV492" s="1233"/>
      <c r="SUW492" s="1233"/>
      <c r="SUX492" s="1233"/>
      <c r="SUY492" s="1233"/>
      <c r="SUZ492" s="1234"/>
      <c r="SVA492" s="1234"/>
      <c r="SVB492" s="1234"/>
      <c r="SVC492" s="1233"/>
      <c r="SVD492" s="1233"/>
      <c r="SVE492" s="1233"/>
      <c r="SVF492" s="1233"/>
      <c r="SVG492" s="1234"/>
      <c r="SVH492" s="1234"/>
      <c r="SVI492" s="1234"/>
      <c r="SVJ492" s="1233"/>
      <c r="SVK492" s="1233"/>
      <c r="SVL492" s="1233"/>
      <c r="SVM492" s="1233"/>
      <c r="SVN492" s="1234"/>
      <c r="SVO492" s="1234"/>
      <c r="SVP492" s="1234"/>
      <c r="SVQ492" s="1233"/>
      <c r="SVR492" s="1233"/>
      <c r="SVS492" s="1233"/>
      <c r="SVT492" s="1233"/>
      <c r="SVU492" s="1234"/>
      <c r="SVV492" s="1234"/>
      <c r="SVW492" s="1234"/>
      <c r="SVX492" s="1233"/>
      <c r="SVY492" s="1233"/>
      <c r="SVZ492" s="1233"/>
      <c r="SWA492" s="1233"/>
      <c r="SWB492" s="1234"/>
      <c r="SWC492" s="1234"/>
      <c r="SWD492" s="1234"/>
      <c r="SWE492" s="1233"/>
      <c r="SWF492" s="1233"/>
      <c r="SWG492" s="1233"/>
      <c r="SWH492" s="1233"/>
      <c r="SWI492" s="1234"/>
      <c r="SWJ492" s="1234"/>
      <c r="SWK492" s="1234"/>
      <c r="SWL492" s="1233"/>
      <c r="SWM492" s="1233"/>
      <c r="SWN492" s="1233"/>
      <c r="SWO492" s="1233"/>
      <c r="SWP492" s="1234"/>
      <c r="SWQ492" s="1234"/>
      <c r="SWR492" s="1234"/>
      <c r="SWS492" s="1233"/>
      <c r="SWT492" s="1233"/>
      <c r="SWU492" s="1233"/>
      <c r="SWV492" s="1233"/>
      <c r="SWW492" s="1234"/>
      <c r="SWX492" s="1234"/>
      <c r="SWY492" s="1234"/>
      <c r="SWZ492" s="1233"/>
      <c r="SXA492" s="1233"/>
      <c r="SXB492" s="1233"/>
      <c r="SXC492" s="1233"/>
      <c r="SXD492" s="1234"/>
      <c r="SXE492" s="1234"/>
      <c r="SXF492" s="1234"/>
      <c r="SXG492" s="1233"/>
      <c r="SXH492" s="1233"/>
      <c r="SXI492" s="1233"/>
      <c r="SXJ492" s="1233"/>
      <c r="SXK492" s="1234"/>
      <c r="SXL492" s="1234"/>
      <c r="SXM492" s="1234"/>
      <c r="SXN492" s="1233"/>
      <c r="SXO492" s="1233"/>
      <c r="SXP492" s="1233"/>
      <c r="SXQ492" s="1233"/>
      <c r="SXR492" s="1234"/>
      <c r="SXS492" s="1234"/>
      <c r="SXT492" s="1234"/>
      <c r="SXU492" s="1233"/>
      <c r="SXV492" s="1233"/>
      <c r="SXW492" s="1233"/>
      <c r="SXX492" s="1233"/>
      <c r="SXY492" s="1234"/>
      <c r="SXZ492" s="1234"/>
      <c r="SYA492" s="1234"/>
      <c r="SYB492" s="1233"/>
      <c r="SYC492" s="1233"/>
      <c r="SYD492" s="1233"/>
      <c r="SYE492" s="1233"/>
      <c r="SYF492" s="1234"/>
      <c r="SYG492" s="1234"/>
      <c r="SYH492" s="1234"/>
      <c r="SYI492" s="1233"/>
      <c r="SYJ492" s="1233"/>
      <c r="SYK492" s="1233"/>
      <c r="SYL492" s="1233"/>
      <c r="SYM492" s="1234"/>
      <c r="SYN492" s="1234"/>
      <c r="SYO492" s="1234"/>
      <c r="SYP492" s="1233"/>
      <c r="SYQ492" s="1233"/>
      <c r="SYR492" s="1233"/>
      <c r="SYS492" s="1233"/>
      <c r="SYT492" s="1234"/>
      <c r="SYU492" s="1234"/>
      <c r="SYV492" s="1234"/>
      <c r="SYW492" s="1233"/>
      <c r="SYX492" s="1233"/>
      <c r="SYY492" s="1233"/>
      <c r="SYZ492" s="1233"/>
      <c r="SZA492" s="1234"/>
      <c r="SZB492" s="1234"/>
      <c r="SZC492" s="1234"/>
      <c r="SZD492" s="1233"/>
      <c r="SZE492" s="1233"/>
      <c r="SZF492" s="1233"/>
      <c r="SZG492" s="1233"/>
      <c r="SZH492" s="1234"/>
      <c r="SZI492" s="1234"/>
      <c r="SZJ492" s="1234"/>
      <c r="SZK492" s="1233"/>
      <c r="SZL492" s="1233"/>
      <c r="SZM492" s="1233"/>
      <c r="SZN492" s="1233"/>
      <c r="SZO492" s="1234"/>
      <c r="SZP492" s="1234"/>
      <c r="SZQ492" s="1234"/>
      <c r="SZR492" s="1233"/>
      <c r="SZS492" s="1233"/>
      <c r="SZT492" s="1233"/>
      <c r="SZU492" s="1233"/>
      <c r="SZV492" s="1234"/>
      <c r="SZW492" s="1234"/>
      <c r="SZX492" s="1234"/>
      <c r="SZY492" s="1233"/>
      <c r="SZZ492" s="1233"/>
      <c r="TAA492" s="1233"/>
      <c r="TAB492" s="1233"/>
      <c r="TAC492" s="1234"/>
      <c r="TAD492" s="1234"/>
      <c r="TAE492" s="1234"/>
      <c r="TAF492" s="1233"/>
      <c r="TAG492" s="1233"/>
      <c r="TAH492" s="1233"/>
      <c r="TAI492" s="1233"/>
      <c r="TAJ492" s="1234"/>
      <c r="TAK492" s="1234"/>
      <c r="TAL492" s="1234"/>
      <c r="TAM492" s="1233"/>
      <c r="TAN492" s="1233"/>
      <c r="TAO492" s="1233"/>
      <c r="TAP492" s="1233"/>
      <c r="TAQ492" s="1234"/>
      <c r="TAR492" s="1234"/>
      <c r="TAS492" s="1234"/>
      <c r="TAT492" s="1233"/>
      <c r="TAU492" s="1233"/>
      <c r="TAV492" s="1233"/>
      <c r="TAW492" s="1233"/>
      <c r="TAX492" s="1234"/>
      <c r="TAY492" s="1234"/>
      <c r="TAZ492" s="1234"/>
      <c r="TBA492" s="1233"/>
      <c r="TBB492" s="1233"/>
      <c r="TBC492" s="1233"/>
      <c r="TBD492" s="1233"/>
      <c r="TBE492" s="1234"/>
      <c r="TBF492" s="1234"/>
      <c r="TBG492" s="1234"/>
      <c r="TBH492" s="1233"/>
      <c r="TBI492" s="1233"/>
      <c r="TBJ492" s="1233"/>
      <c r="TBK492" s="1233"/>
      <c r="TBL492" s="1234"/>
      <c r="TBM492" s="1234"/>
      <c r="TBN492" s="1234"/>
      <c r="TBO492" s="1233"/>
      <c r="TBP492" s="1233"/>
      <c r="TBQ492" s="1233"/>
      <c r="TBR492" s="1233"/>
      <c r="TBS492" s="1234"/>
      <c r="TBT492" s="1234"/>
      <c r="TBU492" s="1234"/>
      <c r="TBV492" s="1233"/>
      <c r="TBW492" s="1233"/>
      <c r="TBX492" s="1233"/>
      <c r="TBY492" s="1233"/>
      <c r="TBZ492" s="1234"/>
      <c r="TCA492" s="1234"/>
      <c r="TCB492" s="1234"/>
      <c r="TCC492" s="1233"/>
      <c r="TCD492" s="1233"/>
      <c r="TCE492" s="1233"/>
      <c r="TCF492" s="1233"/>
      <c r="TCG492" s="1234"/>
      <c r="TCH492" s="1234"/>
      <c r="TCI492" s="1234"/>
      <c r="TCJ492" s="1233"/>
      <c r="TCK492" s="1233"/>
      <c r="TCL492" s="1233"/>
      <c r="TCM492" s="1233"/>
      <c r="TCN492" s="1234"/>
      <c r="TCO492" s="1234"/>
      <c r="TCP492" s="1234"/>
      <c r="TCQ492" s="1233"/>
      <c r="TCR492" s="1233"/>
      <c r="TCS492" s="1233"/>
      <c r="TCT492" s="1233"/>
      <c r="TCU492" s="1234"/>
      <c r="TCV492" s="1234"/>
      <c r="TCW492" s="1234"/>
      <c r="TCX492" s="1233"/>
      <c r="TCY492" s="1233"/>
      <c r="TCZ492" s="1233"/>
      <c r="TDA492" s="1233"/>
      <c r="TDB492" s="1234"/>
      <c r="TDC492" s="1234"/>
      <c r="TDD492" s="1234"/>
      <c r="TDE492" s="1233"/>
      <c r="TDF492" s="1233"/>
      <c r="TDG492" s="1233"/>
      <c r="TDH492" s="1233"/>
      <c r="TDI492" s="1234"/>
      <c r="TDJ492" s="1234"/>
      <c r="TDK492" s="1234"/>
      <c r="TDL492" s="1233"/>
      <c r="TDM492" s="1233"/>
      <c r="TDN492" s="1233"/>
      <c r="TDO492" s="1233"/>
      <c r="TDP492" s="1234"/>
      <c r="TDQ492" s="1234"/>
      <c r="TDR492" s="1234"/>
      <c r="TDS492" s="1233"/>
      <c r="TDT492" s="1233"/>
      <c r="TDU492" s="1233"/>
      <c r="TDV492" s="1233"/>
      <c r="TDW492" s="1234"/>
      <c r="TDX492" s="1234"/>
      <c r="TDY492" s="1234"/>
      <c r="TDZ492" s="1233"/>
      <c r="TEA492" s="1233"/>
      <c r="TEB492" s="1233"/>
      <c r="TEC492" s="1233"/>
      <c r="TED492" s="1234"/>
      <c r="TEE492" s="1234"/>
      <c r="TEF492" s="1234"/>
      <c r="TEG492" s="1233"/>
      <c r="TEH492" s="1233"/>
      <c r="TEI492" s="1233"/>
      <c r="TEJ492" s="1233"/>
      <c r="TEK492" s="1234"/>
      <c r="TEL492" s="1234"/>
      <c r="TEM492" s="1234"/>
      <c r="TEN492" s="1233"/>
      <c r="TEO492" s="1233"/>
      <c r="TEP492" s="1233"/>
      <c r="TEQ492" s="1233"/>
      <c r="TER492" s="1234"/>
      <c r="TES492" s="1234"/>
      <c r="TET492" s="1234"/>
      <c r="TEU492" s="1233"/>
      <c r="TEV492" s="1233"/>
      <c r="TEW492" s="1233"/>
      <c r="TEX492" s="1233"/>
      <c r="TEY492" s="1234"/>
      <c r="TEZ492" s="1234"/>
      <c r="TFA492" s="1234"/>
      <c r="TFB492" s="1233"/>
      <c r="TFC492" s="1233"/>
      <c r="TFD492" s="1233"/>
      <c r="TFE492" s="1233"/>
      <c r="TFF492" s="1234"/>
      <c r="TFG492" s="1234"/>
      <c r="TFH492" s="1234"/>
      <c r="TFI492" s="1233"/>
      <c r="TFJ492" s="1233"/>
      <c r="TFK492" s="1233"/>
      <c r="TFL492" s="1233"/>
      <c r="TFM492" s="1234"/>
      <c r="TFN492" s="1234"/>
      <c r="TFO492" s="1234"/>
      <c r="TFP492" s="1233"/>
      <c r="TFQ492" s="1233"/>
      <c r="TFR492" s="1233"/>
      <c r="TFS492" s="1233"/>
      <c r="TFT492" s="1234"/>
      <c r="TFU492" s="1234"/>
      <c r="TFV492" s="1234"/>
      <c r="TFW492" s="1233"/>
      <c r="TFX492" s="1233"/>
      <c r="TFY492" s="1233"/>
      <c r="TFZ492" s="1233"/>
      <c r="TGA492" s="1234"/>
      <c r="TGB492" s="1234"/>
      <c r="TGC492" s="1234"/>
      <c r="TGD492" s="1233"/>
      <c r="TGE492" s="1233"/>
      <c r="TGF492" s="1233"/>
      <c r="TGG492" s="1233"/>
      <c r="TGH492" s="1234"/>
      <c r="TGI492" s="1234"/>
      <c r="TGJ492" s="1234"/>
      <c r="TGK492" s="1233"/>
      <c r="TGL492" s="1233"/>
      <c r="TGM492" s="1233"/>
      <c r="TGN492" s="1233"/>
      <c r="TGO492" s="1234"/>
      <c r="TGP492" s="1234"/>
      <c r="TGQ492" s="1234"/>
      <c r="TGR492" s="1233"/>
      <c r="TGS492" s="1233"/>
      <c r="TGT492" s="1233"/>
      <c r="TGU492" s="1233"/>
      <c r="TGV492" s="1234"/>
      <c r="TGW492" s="1234"/>
      <c r="TGX492" s="1234"/>
      <c r="TGY492" s="1233"/>
      <c r="TGZ492" s="1233"/>
      <c r="THA492" s="1233"/>
      <c r="THB492" s="1233"/>
      <c r="THC492" s="1234"/>
      <c r="THD492" s="1234"/>
      <c r="THE492" s="1234"/>
      <c r="THF492" s="1233"/>
      <c r="THG492" s="1233"/>
      <c r="THH492" s="1233"/>
      <c r="THI492" s="1233"/>
      <c r="THJ492" s="1234"/>
      <c r="THK492" s="1234"/>
      <c r="THL492" s="1234"/>
      <c r="THM492" s="1233"/>
      <c r="THN492" s="1233"/>
      <c r="THO492" s="1233"/>
      <c r="THP492" s="1233"/>
      <c r="THQ492" s="1234"/>
      <c r="THR492" s="1234"/>
      <c r="THS492" s="1234"/>
      <c r="THT492" s="1233"/>
      <c r="THU492" s="1233"/>
      <c r="THV492" s="1233"/>
      <c r="THW492" s="1233"/>
      <c r="THX492" s="1234"/>
      <c r="THY492" s="1234"/>
      <c r="THZ492" s="1234"/>
      <c r="TIA492" s="1233"/>
      <c r="TIB492" s="1233"/>
      <c r="TIC492" s="1233"/>
      <c r="TID492" s="1233"/>
      <c r="TIE492" s="1234"/>
      <c r="TIF492" s="1234"/>
      <c r="TIG492" s="1234"/>
      <c r="TIH492" s="1233"/>
      <c r="TII492" s="1233"/>
      <c r="TIJ492" s="1233"/>
      <c r="TIK492" s="1233"/>
      <c r="TIL492" s="1234"/>
      <c r="TIM492" s="1234"/>
      <c r="TIN492" s="1234"/>
      <c r="TIO492" s="1233"/>
      <c r="TIP492" s="1233"/>
      <c r="TIQ492" s="1233"/>
      <c r="TIR492" s="1233"/>
      <c r="TIS492" s="1234"/>
      <c r="TIT492" s="1234"/>
      <c r="TIU492" s="1234"/>
      <c r="TIV492" s="1233"/>
      <c r="TIW492" s="1233"/>
      <c r="TIX492" s="1233"/>
      <c r="TIY492" s="1233"/>
      <c r="TIZ492" s="1234"/>
      <c r="TJA492" s="1234"/>
      <c r="TJB492" s="1234"/>
      <c r="TJC492" s="1233"/>
      <c r="TJD492" s="1233"/>
      <c r="TJE492" s="1233"/>
      <c r="TJF492" s="1233"/>
      <c r="TJG492" s="1234"/>
      <c r="TJH492" s="1234"/>
      <c r="TJI492" s="1234"/>
      <c r="TJJ492" s="1233"/>
      <c r="TJK492" s="1233"/>
      <c r="TJL492" s="1233"/>
      <c r="TJM492" s="1233"/>
      <c r="TJN492" s="1234"/>
      <c r="TJO492" s="1234"/>
      <c r="TJP492" s="1234"/>
      <c r="TJQ492" s="1233"/>
      <c r="TJR492" s="1233"/>
      <c r="TJS492" s="1233"/>
      <c r="TJT492" s="1233"/>
      <c r="TJU492" s="1234"/>
      <c r="TJV492" s="1234"/>
      <c r="TJW492" s="1234"/>
      <c r="TJX492" s="1233"/>
      <c r="TJY492" s="1233"/>
      <c r="TJZ492" s="1233"/>
      <c r="TKA492" s="1233"/>
      <c r="TKB492" s="1234"/>
      <c r="TKC492" s="1234"/>
      <c r="TKD492" s="1234"/>
      <c r="TKE492" s="1233"/>
      <c r="TKF492" s="1233"/>
      <c r="TKG492" s="1233"/>
      <c r="TKH492" s="1233"/>
      <c r="TKI492" s="1234"/>
      <c r="TKJ492" s="1234"/>
      <c r="TKK492" s="1234"/>
      <c r="TKL492" s="1233"/>
      <c r="TKM492" s="1233"/>
      <c r="TKN492" s="1233"/>
      <c r="TKO492" s="1233"/>
      <c r="TKP492" s="1234"/>
      <c r="TKQ492" s="1234"/>
      <c r="TKR492" s="1234"/>
      <c r="TKS492" s="1233"/>
      <c r="TKT492" s="1233"/>
      <c r="TKU492" s="1233"/>
      <c r="TKV492" s="1233"/>
      <c r="TKW492" s="1234"/>
      <c r="TKX492" s="1234"/>
      <c r="TKY492" s="1234"/>
      <c r="TKZ492" s="1233"/>
      <c r="TLA492" s="1233"/>
      <c r="TLB492" s="1233"/>
      <c r="TLC492" s="1233"/>
      <c r="TLD492" s="1234"/>
      <c r="TLE492" s="1234"/>
      <c r="TLF492" s="1234"/>
      <c r="TLG492" s="1233"/>
      <c r="TLH492" s="1233"/>
      <c r="TLI492" s="1233"/>
      <c r="TLJ492" s="1233"/>
      <c r="TLK492" s="1234"/>
      <c r="TLL492" s="1234"/>
      <c r="TLM492" s="1234"/>
      <c r="TLN492" s="1233"/>
      <c r="TLO492" s="1233"/>
      <c r="TLP492" s="1233"/>
      <c r="TLQ492" s="1233"/>
      <c r="TLR492" s="1234"/>
      <c r="TLS492" s="1234"/>
      <c r="TLT492" s="1234"/>
      <c r="TLU492" s="1233"/>
      <c r="TLV492" s="1233"/>
      <c r="TLW492" s="1233"/>
      <c r="TLX492" s="1233"/>
      <c r="TLY492" s="1234"/>
      <c r="TLZ492" s="1234"/>
      <c r="TMA492" s="1234"/>
      <c r="TMB492" s="1233"/>
      <c r="TMC492" s="1233"/>
      <c r="TMD492" s="1233"/>
      <c r="TME492" s="1233"/>
      <c r="TMF492" s="1234"/>
      <c r="TMG492" s="1234"/>
      <c r="TMH492" s="1234"/>
      <c r="TMI492" s="1233"/>
      <c r="TMJ492" s="1233"/>
      <c r="TMK492" s="1233"/>
      <c r="TML492" s="1233"/>
      <c r="TMM492" s="1234"/>
      <c r="TMN492" s="1234"/>
      <c r="TMO492" s="1234"/>
      <c r="TMP492" s="1233"/>
      <c r="TMQ492" s="1233"/>
      <c r="TMR492" s="1233"/>
      <c r="TMS492" s="1233"/>
      <c r="TMT492" s="1234"/>
      <c r="TMU492" s="1234"/>
      <c r="TMV492" s="1234"/>
      <c r="TMW492" s="1233"/>
      <c r="TMX492" s="1233"/>
      <c r="TMY492" s="1233"/>
      <c r="TMZ492" s="1233"/>
      <c r="TNA492" s="1234"/>
      <c r="TNB492" s="1234"/>
      <c r="TNC492" s="1234"/>
      <c r="TND492" s="1233"/>
      <c r="TNE492" s="1233"/>
      <c r="TNF492" s="1233"/>
      <c r="TNG492" s="1233"/>
      <c r="TNH492" s="1234"/>
      <c r="TNI492" s="1234"/>
      <c r="TNJ492" s="1234"/>
      <c r="TNK492" s="1233"/>
      <c r="TNL492" s="1233"/>
      <c r="TNM492" s="1233"/>
      <c r="TNN492" s="1233"/>
      <c r="TNO492" s="1234"/>
      <c r="TNP492" s="1234"/>
      <c r="TNQ492" s="1234"/>
      <c r="TNR492" s="1233"/>
      <c r="TNS492" s="1233"/>
      <c r="TNT492" s="1233"/>
      <c r="TNU492" s="1233"/>
      <c r="TNV492" s="1234"/>
      <c r="TNW492" s="1234"/>
      <c r="TNX492" s="1234"/>
      <c r="TNY492" s="1233"/>
      <c r="TNZ492" s="1233"/>
      <c r="TOA492" s="1233"/>
      <c r="TOB492" s="1233"/>
      <c r="TOC492" s="1234"/>
      <c r="TOD492" s="1234"/>
      <c r="TOE492" s="1234"/>
      <c r="TOF492" s="1233"/>
      <c r="TOG492" s="1233"/>
      <c r="TOH492" s="1233"/>
      <c r="TOI492" s="1233"/>
      <c r="TOJ492" s="1234"/>
      <c r="TOK492" s="1234"/>
      <c r="TOL492" s="1234"/>
      <c r="TOM492" s="1233"/>
      <c r="TON492" s="1233"/>
      <c r="TOO492" s="1233"/>
      <c r="TOP492" s="1233"/>
      <c r="TOQ492" s="1234"/>
      <c r="TOR492" s="1234"/>
      <c r="TOS492" s="1234"/>
      <c r="TOT492" s="1233"/>
      <c r="TOU492" s="1233"/>
      <c r="TOV492" s="1233"/>
      <c r="TOW492" s="1233"/>
      <c r="TOX492" s="1234"/>
      <c r="TOY492" s="1234"/>
      <c r="TOZ492" s="1234"/>
      <c r="TPA492" s="1233"/>
      <c r="TPB492" s="1233"/>
      <c r="TPC492" s="1233"/>
      <c r="TPD492" s="1233"/>
      <c r="TPE492" s="1234"/>
      <c r="TPF492" s="1234"/>
      <c r="TPG492" s="1234"/>
      <c r="TPH492" s="1233"/>
      <c r="TPI492" s="1233"/>
      <c r="TPJ492" s="1233"/>
      <c r="TPK492" s="1233"/>
      <c r="TPL492" s="1234"/>
      <c r="TPM492" s="1234"/>
      <c r="TPN492" s="1234"/>
      <c r="TPO492" s="1233"/>
      <c r="TPP492" s="1233"/>
      <c r="TPQ492" s="1233"/>
      <c r="TPR492" s="1233"/>
      <c r="TPS492" s="1234"/>
      <c r="TPT492" s="1234"/>
      <c r="TPU492" s="1234"/>
      <c r="TPV492" s="1233"/>
      <c r="TPW492" s="1233"/>
      <c r="TPX492" s="1233"/>
      <c r="TPY492" s="1233"/>
      <c r="TPZ492" s="1234"/>
      <c r="TQA492" s="1234"/>
      <c r="TQB492" s="1234"/>
      <c r="TQC492" s="1233"/>
      <c r="TQD492" s="1233"/>
      <c r="TQE492" s="1233"/>
      <c r="TQF492" s="1233"/>
      <c r="TQG492" s="1234"/>
      <c r="TQH492" s="1234"/>
      <c r="TQI492" s="1234"/>
      <c r="TQJ492" s="1233"/>
      <c r="TQK492" s="1233"/>
      <c r="TQL492" s="1233"/>
      <c r="TQM492" s="1233"/>
      <c r="TQN492" s="1234"/>
      <c r="TQO492" s="1234"/>
      <c r="TQP492" s="1234"/>
      <c r="TQQ492" s="1233"/>
      <c r="TQR492" s="1233"/>
      <c r="TQS492" s="1233"/>
      <c r="TQT492" s="1233"/>
      <c r="TQU492" s="1234"/>
      <c r="TQV492" s="1234"/>
      <c r="TQW492" s="1234"/>
      <c r="TQX492" s="1233"/>
      <c r="TQY492" s="1233"/>
      <c r="TQZ492" s="1233"/>
      <c r="TRA492" s="1233"/>
      <c r="TRB492" s="1234"/>
      <c r="TRC492" s="1234"/>
      <c r="TRD492" s="1234"/>
      <c r="TRE492" s="1233"/>
      <c r="TRF492" s="1233"/>
      <c r="TRG492" s="1233"/>
      <c r="TRH492" s="1233"/>
      <c r="TRI492" s="1234"/>
      <c r="TRJ492" s="1234"/>
      <c r="TRK492" s="1234"/>
      <c r="TRL492" s="1233"/>
      <c r="TRM492" s="1233"/>
      <c r="TRN492" s="1233"/>
      <c r="TRO492" s="1233"/>
      <c r="TRP492" s="1234"/>
      <c r="TRQ492" s="1234"/>
      <c r="TRR492" s="1234"/>
      <c r="TRS492" s="1233"/>
      <c r="TRT492" s="1233"/>
      <c r="TRU492" s="1233"/>
      <c r="TRV492" s="1233"/>
      <c r="TRW492" s="1234"/>
      <c r="TRX492" s="1234"/>
      <c r="TRY492" s="1234"/>
      <c r="TRZ492" s="1233"/>
      <c r="TSA492" s="1233"/>
      <c r="TSB492" s="1233"/>
      <c r="TSC492" s="1233"/>
      <c r="TSD492" s="1234"/>
      <c r="TSE492" s="1234"/>
      <c r="TSF492" s="1234"/>
      <c r="TSG492" s="1233"/>
      <c r="TSH492" s="1233"/>
      <c r="TSI492" s="1233"/>
      <c r="TSJ492" s="1233"/>
      <c r="TSK492" s="1234"/>
      <c r="TSL492" s="1234"/>
      <c r="TSM492" s="1234"/>
      <c r="TSN492" s="1233"/>
      <c r="TSO492" s="1233"/>
      <c r="TSP492" s="1233"/>
      <c r="TSQ492" s="1233"/>
      <c r="TSR492" s="1234"/>
      <c r="TSS492" s="1234"/>
      <c r="TST492" s="1234"/>
      <c r="TSU492" s="1233"/>
      <c r="TSV492" s="1233"/>
      <c r="TSW492" s="1233"/>
      <c r="TSX492" s="1233"/>
      <c r="TSY492" s="1234"/>
      <c r="TSZ492" s="1234"/>
      <c r="TTA492" s="1234"/>
      <c r="TTB492" s="1233"/>
      <c r="TTC492" s="1233"/>
      <c r="TTD492" s="1233"/>
      <c r="TTE492" s="1233"/>
      <c r="TTF492" s="1234"/>
      <c r="TTG492" s="1234"/>
      <c r="TTH492" s="1234"/>
      <c r="TTI492" s="1233"/>
      <c r="TTJ492" s="1233"/>
      <c r="TTK492" s="1233"/>
      <c r="TTL492" s="1233"/>
      <c r="TTM492" s="1234"/>
      <c r="TTN492" s="1234"/>
      <c r="TTO492" s="1234"/>
      <c r="TTP492" s="1233"/>
      <c r="TTQ492" s="1233"/>
      <c r="TTR492" s="1233"/>
      <c r="TTS492" s="1233"/>
      <c r="TTT492" s="1234"/>
      <c r="TTU492" s="1234"/>
      <c r="TTV492" s="1234"/>
      <c r="TTW492" s="1233"/>
      <c r="TTX492" s="1233"/>
      <c r="TTY492" s="1233"/>
      <c r="TTZ492" s="1233"/>
      <c r="TUA492" s="1234"/>
      <c r="TUB492" s="1234"/>
      <c r="TUC492" s="1234"/>
      <c r="TUD492" s="1233"/>
      <c r="TUE492" s="1233"/>
      <c r="TUF492" s="1233"/>
      <c r="TUG492" s="1233"/>
      <c r="TUH492" s="1234"/>
      <c r="TUI492" s="1234"/>
      <c r="TUJ492" s="1234"/>
      <c r="TUK492" s="1233"/>
      <c r="TUL492" s="1233"/>
      <c r="TUM492" s="1233"/>
      <c r="TUN492" s="1233"/>
      <c r="TUO492" s="1234"/>
      <c r="TUP492" s="1234"/>
      <c r="TUQ492" s="1234"/>
      <c r="TUR492" s="1233"/>
      <c r="TUS492" s="1233"/>
      <c r="TUT492" s="1233"/>
      <c r="TUU492" s="1233"/>
      <c r="TUV492" s="1234"/>
      <c r="TUW492" s="1234"/>
      <c r="TUX492" s="1234"/>
      <c r="TUY492" s="1233"/>
      <c r="TUZ492" s="1233"/>
      <c r="TVA492" s="1233"/>
      <c r="TVB492" s="1233"/>
      <c r="TVC492" s="1234"/>
      <c r="TVD492" s="1234"/>
      <c r="TVE492" s="1234"/>
      <c r="TVF492" s="1233"/>
      <c r="TVG492" s="1233"/>
      <c r="TVH492" s="1233"/>
      <c r="TVI492" s="1233"/>
      <c r="TVJ492" s="1234"/>
      <c r="TVK492" s="1234"/>
      <c r="TVL492" s="1234"/>
      <c r="TVM492" s="1233"/>
      <c r="TVN492" s="1233"/>
      <c r="TVO492" s="1233"/>
      <c r="TVP492" s="1233"/>
      <c r="TVQ492" s="1234"/>
      <c r="TVR492" s="1234"/>
      <c r="TVS492" s="1234"/>
      <c r="TVT492" s="1233"/>
      <c r="TVU492" s="1233"/>
      <c r="TVV492" s="1233"/>
      <c r="TVW492" s="1233"/>
      <c r="TVX492" s="1234"/>
      <c r="TVY492" s="1234"/>
      <c r="TVZ492" s="1234"/>
      <c r="TWA492" s="1233"/>
      <c r="TWB492" s="1233"/>
      <c r="TWC492" s="1233"/>
      <c r="TWD492" s="1233"/>
      <c r="TWE492" s="1234"/>
      <c r="TWF492" s="1234"/>
      <c r="TWG492" s="1234"/>
      <c r="TWH492" s="1233"/>
      <c r="TWI492" s="1233"/>
      <c r="TWJ492" s="1233"/>
      <c r="TWK492" s="1233"/>
      <c r="TWL492" s="1234"/>
      <c r="TWM492" s="1234"/>
      <c r="TWN492" s="1234"/>
      <c r="TWO492" s="1233"/>
      <c r="TWP492" s="1233"/>
      <c r="TWQ492" s="1233"/>
      <c r="TWR492" s="1233"/>
      <c r="TWS492" s="1234"/>
      <c r="TWT492" s="1234"/>
      <c r="TWU492" s="1234"/>
      <c r="TWV492" s="1233"/>
      <c r="TWW492" s="1233"/>
      <c r="TWX492" s="1233"/>
      <c r="TWY492" s="1233"/>
      <c r="TWZ492" s="1234"/>
      <c r="TXA492" s="1234"/>
      <c r="TXB492" s="1234"/>
      <c r="TXC492" s="1233"/>
      <c r="TXD492" s="1233"/>
      <c r="TXE492" s="1233"/>
      <c r="TXF492" s="1233"/>
      <c r="TXG492" s="1234"/>
      <c r="TXH492" s="1234"/>
      <c r="TXI492" s="1234"/>
      <c r="TXJ492" s="1233"/>
      <c r="TXK492" s="1233"/>
      <c r="TXL492" s="1233"/>
      <c r="TXM492" s="1233"/>
      <c r="TXN492" s="1234"/>
      <c r="TXO492" s="1234"/>
      <c r="TXP492" s="1234"/>
      <c r="TXQ492" s="1233"/>
      <c r="TXR492" s="1233"/>
      <c r="TXS492" s="1233"/>
      <c r="TXT492" s="1233"/>
      <c r="TXU492" s="1234"/>
      <c r="TXV492" s="1234"/>
      <c r="TXW492" s="1234"/>
      <c r="TXX492" s="1233"/>
      <c r="TXY492" s="1233"/>
      <c r="TXZ492" s="1233"/>
      <c r="TYA492" s="1233"/>
      <c r="TYB492" s="1234"/>
      <c r="TYC492" s="1234"/>
      <c r="TYD492" s="1234"/>
      <c r="TYE492" s="1233"/>
      <c r="TYF492" s="1233"/>
      <c r="TYG492" s="1233"/>
      <c r="TYH492" s="1233"/>
      <c r="TYI492" s="1234"/>
      <c r="TYJ492" s="1234"/>
      <c r="TYK492" s="1234"/>
      <c r="TYL492" s="1233"/>
      <c r="TYM492" s="1233"/>
      <c r="TYN492" s="1233"/>
      <c r="TYO492" s="1233"/>
      <c r="TYP492" s="1234"/>
      <c r="TYQ492" s="1234"/>
      <c r="TYR492" s="1234"/>
      <c r="TYS492" s="1233"/>
      <c r="TYT492" s="1233"/>
      <c r="TYU492" s="1233"/>
      <c r="TYV492" s="1233"/>
      <c r="TYW492" s="1234"/>
      <c r="TYX492" s="1234"/>
      <c r="TYY492" s="1234"/>
      <c r="TYZ492" s="1233"/>
      <c r="TZA492" s="1233"/>
      <c r="TZB492" s="1233"/>
      <c r="TZC492" s="1233"/>
      <c r="TZD492" s="1234"/>
      <c r="TZE492" s="1234"/>
      <c r="TZF492" s="1234"/>
      <c r="TZG492" s="1233"/>
      <c r="TZH492" s="1233"/>
      <c r="TZI492" s="1233"/>
      <c r="TZJ492" s="1233"/>
      <c r="TZK492" s="1234"/>
      <c r="TZL492" s="1234"/>
      <c r="TZM492" s="1234"/>
      <c r="TZN492" s="1233"/>
      <c r="TZO492" s="1233"/>
      <c r="TZP492" s="1233"/>
      <c r="TZQ492" s="1233"/>
      <c r="TZR492" s="1234"/>
      <c r="TZS492" s="1234"/>
      <c r="TZT492" s="1234"/>
      <c r="TZU492" s="1233"/>
      <c r="TZV492" s="1233"/>
      <c r="TZW492" s="1233"/>
      <c r="TZX492" s="1233"/>
      <c r="TZY492" s="1234"/>
      <c r="TZZ492" s="1234"/>
      <c r="UAA492" s="1234"/>
      <c r="UAB492" s="1233"/>
      <c r="UAC492" s="1233"/>
      <c r="UAD492" s="1233"/>
      <c r="UAE492" s="1233"/>
      <c r="UAF492" s="1234"/>
      <c r="UAG492" s="1234"/>
      <c r="UAH492" s="1234"/>
      <c r="UAI492" s="1233"/>
      <c r="UAJ492" s="1233"/>
      <c r="UAK492" s="1233"/>
      <c r="UAL492" s="1233"/>
      <c r="UAM492" s="1234"/>
      <c r="UAN492" s="1234"/>
      <c r="UAO492" s="1234"/>
      <c r="UAP492" s="1233"/>
      <c r="UAQ492" s="1233"/>
      <c r="UAR492" s="1233"/>
      <c r="UAS492" s="1233"/>
      <c r="UAT492" s="1234"/>
      <c r="UAU492" s="1234"/>
      <c r="UAV492" s="1234"/>
      <c r="UAW492" s="1233"/>
      <c r="UAX492" s="1233"/>
      <c r="UAY492" s="1233"/>
      <c r="UAZ492" s="1233"/>
      <c r="UBA492" s="1234"/>
      <c r="UBB492" s="1234"/>
      <c r="UBC492" s="1234"/>
      <c r="UBD492" s="1233"/>
      <c r="UBE492" s="1233"/>
      <c r="UBF492" s="1233"/>
      <c r="UBG492" s="1233"/>
      <c r="UBH492" s="1234"/>
      <c r="UBI492" s="1234"/>
      <c r="UBJ492" s="1234"/>
      <c r="UBK492" s="1233"/>
      <c r="UBL492" s="1233"/>
      <c r="UBM492" s="1233"/>
      <c r="UBN492" s="1233"/>
      <c r="UBO492" s="1234"/>
      <c r="UBP492" s="1234"/>
      <c r="UBQ492" s="1234"/>
      <c r="UBR492" s="1233"/>
      <c r="UBS492" s="1233"/>
      <c r="UBT492" s="1233"/>
      <c r="UBU492" s="1233"/>
      <c r="UBV492" s="1234"/>
      <c r="UBW492" s="1234"/>
      <c r="UBX492" s="1234"/>
      <c r="UBY492" s="1233"/>
      <c r="UBZ492" s="1233"/>
      <c r="UCA492" s="1233"/>
      <c r="UCB492" s="1233"/>
      <c r="UCC492" s="1234"/>
      <c r="UCD492" s="1234"/>
      <c r="UCE492" s="1234"/>
      <c r="UCF492" s="1233"/>
      <c r="UCG492" s="1233"/>
      <c r="UCH492" s="1233"/>
      <c r="UCI492" s="1233"/>
      <c r="UCJ492" s="1234"/>
      <c r="UCK492" s="1234"/>
      <c r="UCL492" s="1234"/>
      <c r="UCM492" s="1233"/>
      <c r="UCN492" s="1233"/>
      <c r="UCO492" s="1233"/>
      <c r="UCP492" s="1233"/>
      <c r="UCQ492" s="1234"/>
      <c r="UCR492" s="1234"/>
      <c r="UCS492" s="1234"/>
      <c r="UCT492" s="1233"/>
      <c r="UCU492" s="1233"/>
      <c r="UCV492" s="1233"/>
      <c r="UCW492" s="1233"/>
      <c r="UCX492" s="1234"/>
      <c r="UCY492" s="1234"/>
      <c r="UCZ492" s="1234"/>
      <c r="UDA492" s="1233"/>
      <c r="UDB492" s="1233"/>
      <c r="UDC492" s="1233"/>
      <c r="UDD492" s="1233"/>
      <c r="UDE492" s="1234"/>
      <c r="UDF492" s="1234"/>
      <c r="UDG492" s="1234"/>
      <c r="UDH492" s="1233"/>
      <c r="UDI492" s="1233"/>
      <c r="UDJ492" s="1233"/>
      <c r="UDK492" s="1233"/>
      <c r="UDL492" s="1234"/>
      <c r="UDM492" s="1234"/>
      <c r="UDN492" s="1234"/>
      <c r="UDO492" s="1233"/>
      <c r="UDP492" s="1233"/>
      <c r="UDQ492" s="1233"/>
      <c r="UDR492" s="1233"/>
      <c r="UDS492" s="1234"/>
      <c r="UDT492" s="1234"/>
      <c r="UDU492" s="1234"/>
      <c r="UDV492" s="1233"/>
      <c r="UDW492" s="1233"/>
      <c r="UDX492" s="1233"/>
      <c r="UDY492" s="1233"/>
      <c r="UDZ492" s="1234"/>
      <c r="UEA492" s="1234"/>
      <c r="UEB492" s="1234"/>
      <c r="UEC492" s="1233"/>
      <c r="UED492" s="1233"/>
      <c r="UEE492" s="1233"/>
      <c r="UEF492" s="1233"/>
      <c r="UEG492" s="1234"/>
      <c r="UEH492" s="1234"/>
      <c r="UEI492" s="1234"/>
      <c r="UEJ492" s="1233"/>
      <c r="UEK492" s="1233"/>
      <c r="UEL492" s="1233"/>
      <c r="UEM492" s="1233"/>
      <c r="UEN492" s="1234"/>
      <c r="UEO492" s="1234"/>
      <c r="UEP492" s="1234"/>
      <c r="UEQ492" s="1233"/>
      <c r="UER492" s="1233"/>
      <c r="UES492" s="1233"/>
      <c r="UET492" s="1233"/>
      <c r="UEU492" s="1234"/>
      <c r="UEV492" s="1234"/>
      <c r="UEW492" s="1234"/>
      <c r="UEX492" s="1233"/>
      <c r="UEY492" s="1233"/>
      <c r="UEZ492" s="1233"/>
      <c r="UFA492" s="1233"/>
      <c r="UFB492" s="1234"/>
      <c r="UFC492" s="1234"/>
      <c r="UFD492" s="1234"/>
      <c r="UFE492" s="1233"/>
      <c r="UFF492" s="1233"/>
      <c r="UFG492" s="1233"/>
      <c r="UFH492" s="1233"/>
      <c r="UFI492" s="1234"/>
      <c r="UFJ492" s="1234"/>
      <c r="UFK492" s="1234"/>
      <c r="UFL492" s="1233"/>
      <c r="UFM492" s="1233"/>
      <c r="UFN492" s="1233"/>
      <c r="UFO492" s="1233"/>
      <c r="UFP492" s="1234"/>
      <c r="UFQ492" s="1234"/>
      <c r="UFR492" s="1234"/>
      <c r="UFS492" s="1233"/>
      <c r="UFT492" s="1233"/>
      <c r="UFU492" s="1233"/>
      <c r="UFV492" s="1233"/>
      <c r="UFW492" s="1234"/>
      <c r="UFX492" s="1234"/>
      <c r="UFY492" s="1234"/>
      <c r="UFZ492" s="1233"/>
      <c r="UGA492" s="1233"/>
      <c r="UGB492" s="1233"/>
      <c r="UGC492" s="1233"/>
      <c r="UGD492" s="1234"/>
      <c r="UGE492" s="1234"/>
      <c r="UGF492" s="1234"/>
      <c r="UGG492" s="1233"/>
      <c r="UGH492" s="1233"/>
      <c r="UGI492" s="1233"/>
      <c r="UGJ492" s="1233"/>
      <c r="UGK492" s="1234"/>
      <c r="UGL492" s="1234"/>
      <c r="UGM492" s="1234"/>
      <c r="UGN492" s="1233"/>
      <c r="UGO492" s="1233"/>
      <c r="UGP492" s="1233"/>
      <c r="UGQ492" s="1233"/>
      <c r="UGR492" s="1234"/>
      <c r="UGS492" s="1234"/>
      <c r="UGT492" s="1234"/>
      <c r="UGU492" s="1233"/>
      <c r="UGV492" s="1233"/>
      <c r="UGW492" s="1233"/>
      <c r="UGX492" s="1233"/>
      <c r="UGY492" s="1234"/>
      <c r="UGZ492" s="1234"/>
      <c r="UHA492" s="1234"/>
      <c r="UHB492" s="1233"/>
      <c r="UHC492" s="1233"/>
      <c r="UHD492" s="1233"/>
      <c r="UHE492" s="1233"/>
      <c r="UHF492" s="1234"/>
      <c r="UHG492" s="1234"/>
      <c r="UHH492" s="1234"/>
      <c r="UHI492" s="1233"/>
      <c r="UHJ492" s="1233"/>
      <c r="UHK492" s="1233"/>
      <c r="UHL492" s="1233"/>
      <c r="UHM492" s="1234"/>
      <c r="UHN492" s="1234"/>
      <c r="UHO492" s="1234"/>
      <c r="UHP492" s="1233"/>
      <c r="UHQ492" s="1233"/>
      <c r="UHR492" s="1233"/>
      <c r="UHS492" s="1233"/>
      <c r="UHT492" s="1234"/>
      <c r="UHU492" s="1234"/>
      <c r="UHV492" s="1234"/>
      <c r="UHW492" s="1233"/>
      <c r="UHX492" s="1233"/>
      <c r="UHY492" s="1233"/>
      <c r="UHZ492" s="1233"/>
      <c r="UIA492" s="1234"/>
      <c r="UIB492" s="1234"/>
      <c r="UIC492" s="1234"/>
      <c r="UID492" s="1233"/>
      <c r="UIE492" s="1233"/>
      <c r="UIF492" s="1233"/>
      <c r="UIG492" s="1233"/>
      <c r="UIH492" s="1234"/>
      <c r="UII492" s="1234"/>
      <c r="UIJ492" s="1234"/>
      <c r="UIK492" s="1233"/>
      <c r="UIL492" s="1233"/>
      <c r="UIM492" s="1233"/>
      <c r="UIN492" s="1233"/>
      <c r="UIO492" s="1234"/>
      <c r="UIP492" s="1234"/>
      <c r="UIQ492" s="1234"/>
      <c r="UIR492" s="1233"/>
      <c r="UIS492" s="1233"/>
      <c r="UIT492" s="1233"/>
      <c r="UIU492" s="1233"/>
      <c r="UIV492" s="1234"/>
      <c r="UIW492" s="1234"/>
      <c r="UIX492" s="1234"/>
      <c r="UIY492" s="1233"/>
      <c r="UIZ492" s="1233"/>
      <c r="UJA492" s="1233"/>
      <c r="UJB492" s="1233"/>
      <c r="UJC492" s="1234"/>
      <c r="UJD492" s="1234"/>
      <c r="UJE492" s="1234"/>
      <c r="UJF492" s="1233"/>
      <c r="UJG492" s="1233"/>
      <c r="UJH492" s="1233"/>
      <c r="UJI492" s="1233"/>
      <c r="UJJ492" s="1234"/>
      <c r="UJK492" s="1234"/>
      <c r="UJL492" s="1234"/>
      <c r="UJM492" s="1233"/>
      <c r="UJN492" s="1233"/>
      <c r="UJO492" s="1233"/>
      <c r="UJP492" s="1233"/>
      <c r="UJQ492" s="1234"/>
      <c r="UJR492" s="1234"/>
      <c r="UJS492" s="1234"/>
      <c r="UJT492" s="1233"/>
      <c r="UJU492" s="1233"/>
      <c r="UJV492" s="1233"/>
      <c r="UJW492" s="1233"/>
      <c r="UJX492" s="1234"/>
      <c r="UJY492" s="1234"/>
      <c r="UJZ492" s="1234"/>
      <c r="UKA492" s="1233"/>
      <c r="UKB492" s="1233"/>
      <c r="UKC492" s="1233"/>
      <c r="UKD492" s="1233"/>
      <c r="UKE492" s="1234"/>
      <c r="UKF492" s="1234"/>
      <c r="UKG492" s="1234"/>
      <c r="UKH492" s="1233"/>
      <c r="UKI492" s="1233"/>
      <c r="UKJ492" s="1233"/>
      <c r="UKK492" s="1233"/>
      <c r="UKL492" s="1234"/>
      <c r="UKM492" s="1234"/>
      <c r="UKN492" s="1234"/>
      <c r="UKO492" s="1233"/>
      <c r="UKP492" s="1233"/>
      <c r="UKQ492" s="1233"/>
      <c r="UKR492" s="1233"/>
      <c r="UKS492" s="1234"/>
      <c r="UKT492" s="1234"/>
      <c r="UKU492" s="1234"/>
      <c r="UKV492" s="1233"/>
      <c r="UKW492" s="1233"/>
      <c r="UKX492" s="1233"/>
      <c r="UKY492" s="1233"/>
      <c r="UKZ492" s="1234"/>
      <c r="ULA492" s="1234"/>
      <c r="ULB492" s="1234"/>
      <c r="ULC492" s="1233"/>
      <c r="ULD492" s="1233"/>
      <c r="ULE492" s="1233"/>
      <c r="ULF492" s="1233"/>
      <c r="ULG492" s="1234"/>
      <c r="ULH492" s="1234"/>
      <c r="ULI492" s="1234"/>
      <c r="ULJ492" s="1233"/>
      <c r="ULK492" s="1233"/>
      <c r="ULL492" s="1233"/>
      <c r="ULM492" s="1233"/>
      <c r="ULN492" s="1234"/>
      <c r="ULO492" s="1234"/>
      <c r="ULP492" s="1234"/>
      <c r="ULQ492" s="1233"/>
      <c r="ULR492" s="1233"/>
      <c r="ULS492" s="1233"/>
      <c r="ULT492" s="1233"/>
      <c r="ULU492" s="1234"/>
      <c r="ULV492" s="1234"/>
      <c r="ULW492" s="1234"/>
      <c r="ULX492" s="1233"/>
      <c r="ULY492" s="1233"/>
      <c r="ULZ492" s="1233"/>
      <c r="UMA492" s="1233"/>
      <c r="UMB492" s="1234"/>
      <c r="UMC492" s="1234"/>
      <c r="UMD492" s="1234"/>
      <c r="UME492" s="1233"/>
      <c r="UMF492" s="1233"/>
      <c r="UMG492" s="1233"/>
      <c r="UMH492" s="1233"/>
      <c r="UMI492" s="1234"/>
      <c r="UMJ492" s="1234"/>
      <c r="UMK492" s="1234"/>
      <c r="UML492" s="1233"/>
      <c r="UMM492" s="1233"/>
      <c r="UMN492" s="1233"/>
      <c r="UMO492" s="1233"/>
      <c r="UMP492" s="1234"/>
      <c r="UMQ492" s="1234"/>
      <c r="UMR492" s="1234"/>
      <c r="UMS492" s="1233"/>
      <c r="UMT492" s="1233"/>
      <c r="UMU492" s="1233"/>
      <c r="UMV492" s="1233"/>
      <c r="UMW492" s="1234"/>
      <c r="UMX492" s="1234"/>
      <c r="UMY492" s="1234"/>
      <c r="UMZ492" s="1233"/>
      <c r="UNA492" s="1233"/>
      <c r="UNB492" s="1233"/>
      <c r="UNC492" s="1233"/>
      <c r="UND492" s="1234"/>
      <c r="UNE492" s="1234"/>
      <c r="UNF492" s="1234"/>
      <c r="UNG492" s="1233"/>
      <c r="UNH492" s="1233"/>
      <c r="UNI492" s="1233"/>
      <c r="UNJ492" s="1233"/>
      <c r="UNK492" s="1234"/>
      <c r="UNL492" s="1234"/>
      <c r="UNM492" s="1234"/>
      <c r="UNN492" s="1233"/>
      <c r="UNO492" s="1233"/>
      <c r="UNP492" s="1233"/>
      <c r="UNQ492" s="1233"/>
      <c r="UNR492" s="1234"/>
      <c r="UNS492" s="1234"/>
      <c r="UNT492" s="1234"/>
      <c r="UNU492" s="1233"/>
      <c r="UNV492" s="1233"/>
      <c r="UNW492" s="1233"/>
      <c r="UNX492" s="1233"/>
      <c r="UNY492" s="1234"/>
      <c r="UNZ492" s="1234"/>
      <c r="UOA492" s="1234"/>
      <c r="UOB492" s="1233"/>
      <c r="UOC492" s="1233"/>
      <c r="UOD492" s="1233"/>
      <c r="UOE492" s="1233"/>
      <c r="UOF492" s="1234"/>
      <c r="UOG492" s="1234"/>
      <c r="UOH492" s="1234"/>
      <c r="UOI492" s="1233"/>
      <c r="UOJ492" s="1233"/>
      <c r="UOK492" s="1233"/>
      <c r="UOL492" s="1233"/>
      <c r="UOM492" s="1234"/>
      <c r="UON492" s="1234"/>
      <c r="UOO492" s="1234"/>
      <c r="UOP492" s="1233"/>
      <c r="UOQ492" s="1233"/>
      <c r="UOR492" s="1233"/>
      <c r="UOS492" s="1233"/>
      <c r="UOT492" s="1234"/>
      <c r="UOU492" s="1234"/>
      <c r="UOV492" s="1234"/>
      <c r="UOW492" s="1233"/>
      <c r="UOX492" s="1233"/>
      <c r="UOY492" s="1233"/>
      <c r="UOZ492" s="1233"/>
      <c r="UPA492" s="1234"/>
      <c r="UPB492" s="1234"/>
      <c r="UPC492" s="1234"/>
      <c r="UPD492" s="1233"/>
      <c r="UPE492" s="1233"/>
      <c r="UPF492" s="1233"/>
      <c r="UPG492" s="1233"/>
      <c r="UPH492" s="1234"/>
      <c r="UPI492" s="1234"/>
      <c r="UPJ492" s="1234"/>
      <c r="UPK492" s="1233"/>
      <c r="UPL492" s="1233"/>
      <c r="UPM492" s="1233"/>
      <c r="UPN492" s="1233"/>
      <c r="UPO492" s="1234"/>
      <c r="UPP492" s="1234"/>
      <c r="UPQ492" s="1234"/>
      <c r="UPR492" s="1233"/>
      <c r="UPS492" s="1233"/>
      <c r="UPT492" s="1233"/>
      <c r="UPU492" s="1233"/>
      <c r="UPV492" s="1234"/>
      <c r="UPW492" s="1234"/>
      <c r="UPX492" s="1234"/>
      <c r="UPY492" s="1233"/>
      <c r="UPZ492" s="1233"/>
      <c r="UQA492" s="1233"/>
      <c r="UQB492" s="1233"/>
      <c r="UQC492" s="1234"/>
      <c r="UQD492" s="1234"/>
      <c r="UQE492" s="1234"/>
      <c r="UQF492" s="1233"/>
      <c r="UQG492" s="1233"/>
      <c r="UQH492" s="1233"/>
      <c r="UQI492" s="1233"/>
      <c r="UQJ492" s="1234"/>
      <c r="UQK492" s="1234"/>
      <c r="UQL492" s="1234"/>
      <c r="UQM492" s="1233"/>
      <c r="UQN492" s="1233"/>
      <c r="UQO492" s="1233"/>
      <c r="UQP492" s="1233"/>
      <c r="UQQ492" s="1234"/>
      <c r="UQR492" s="1234"/>
      <c r="UQS492" s="1234"/>
      <c r="UQT492" s="1233"/>
      <c r="UQU492" s="1233"/>
      <c r="UQV492" s="1233"/>
      <c r="UQW492" s="1233"/>
      <c r="UQX492" s="1234"/>
      <c r="UQY492" s="1234"/>
      <c r="UQZ492" s="1234"/>
      <c r="URA492" s="1233"/>
      <c r="URB492" s="1233"/>
      <c r="URC492" s="1233"/>
      <c r="URD492" s="1233"/>
      <c r="URE492" s="1234"/>
      <c r="URF492" s="1234"/>
      <c r="URG492" s="1234"/>
      <c r="URH492" s="1233"/>
      <c r="URI492" s="1233"/>
      <c r="URJ492" s="1233"/>
      <c r="URK492" s="1233"/>
      <c r="URL492" s="1234"/>
      <c r="URM492" s="1234"/>
      <c r="URN492" s="1234"/>
      <c r="URO492" s="1233"/>
      <c r="URP492" s="1233"/>
      <c r="URQ492" s="1233"/>
      <c r="URR492" s="1233"/>
      <c r="URS492" s="1234"/>
      <c r="URT492" s="1234"/>
      <c r="URU492" s="1234"/>
      <c r="URV492" s="1233"/>
      <c r="URW492" s="1233"/>
      <c r="URX492" s="1233"/>
      <c r="URY492" s="1233"/>
      <c r="URZ492" s="1234"/>
      <c r="USA492" s="1234"/>
      <c r="USB492" s="1234"/>
      <c r="USC492" s="1233"/>
      <c r="USD492" s="1233"/>
      <c r="USE492" s="1233"/>
      <c r="USF492" s="1233"/>
      <c r="USG492" s="1234"/>
      <c r="USH492" s="1234"/>
      <c r="USI492" s="1234"/>
      <c r="USJ492" s="1233"/>
      <c r="USK492" s="1233"/>
      <c r="USL492" s="1233"/>
      <c r="USM492" s="1233"/>
      <c r="USN492" s="1234"/>
      <c r="USO492" s="1234"/>
      <c r="USP492" s="1234"/>
      <c r="USQ492" s="1233"/>
      <c r="USR492" s="1233"/>
      <c r="USS492" s="1233"/>
      <c r="UST492" s="1233"/>
      <c r="USU492" s="1234"/>
      <c r="USV492" s="1234"/>
      <c r="USW492" s="1234"/>
      <c r="USX492" s="1233"/>
      <c r="USY492" s="1233"/>
      <c r="USZ492" s="1233"/>
      <c r="UTA492" s="1233"/>
      <c r="UTB492" s="1234"/>
      <c r="UTC492" s="1234"/>
      <c r="UTD492" s="1234"/>
      <c r="UTE492" s="1233"/>
      <c r="UTF492" s="1233"/>
      <c r="UTG492" s="1233"/>
      <c r="UTH492" s="1233"/>
      <c r="UTI492" s="1234"/>
      <c r="UTJ492" s="1234"/>
      <c r="UTK492" s="1234"/>
      <c r="UTL492" s="1233"/>
      <c r="UTM492" s="1233"/>
      <c r="UTN492" s="1233"/>
      <c r="UTO492" s="1233"/>
      <c r="UTP492" s="1234"/>
      <c r="UTQ492" s="1234"/>
      <c r="UTR492" s="1234"/>
      <c r="UTS492" s="1233"/>
      <c r="UTT492" s="1233"/>
      <c r="UTU492" s="1233"/>
      <c r="UTV492" s="1233"/>
      <c r="UTW492" s="1234"/>
      <c r="UTX492" s="1234"/>
      <c r="UTY492" s="1234"/>
      <c r="UTZ492" s="1233"/>
      <c r="UUA492" s="1233"/>
      <c r="UUB492" s="1233"/>
      <c r="UUC492" s="1233"/>
      <c r="UUD492" s="1234"/>
      <c r="UUE492" s="1234"/>
      <c r="UUF492" s="1234"/>
      <c r="UUG492" s="1233"/>
      <c r="UUH492" s="1233"/>
      <c r="UUI492" s="1233"/>
      <c r="UUJ492" s="1233"/>
      <c r="UUK492" s="1234"/>
      <c r="UUL492" s="1234"/>
      <c r="UUM492" s="1234"/>
      <c r="UUN492" s="1233"/>
      <c r="UUO492" s="1233"/>
      <c r="UUP492" s="1233"/>
      <c r="UUQ492" s="1233"/>
      <c r="UUR492" s="1234"/>
      <c r="UUS492" s="1234"/>
      <c r="UUT492" s="1234"/>
      <c r="UUU492" s="1233"/>
      <c r="UUV492" s="1233"/>
      <c r="UUW492" s="1233"/>
      <c r="UUX492" s="1233"/>
      <c r="UUY492" s="1234"/>
      <c r="UUZ492" s="1234"/>
      <c r="UVA492" s="1234"/>
      <c r="UVB492" s="1233"/>
      <c r="UVC492" s="1233"/>
      <c r="UVD492" s="1233"/>
      <c r="UVE492" s="1233"/>
      <c r="UVF492" s="1234"/>
      <c r="UVG492" s="1234"/>
      <c r="UVH492" s="1234"/>
      <c r="UVI492" s="1233"/>
      <c r="UVJ492" s="1233"/>
      <c r="UVK492" s="1233"/>
      <c r="UVL492" s="1233"/>
      <c r="UVM492" s="1234"/>
      <c r="UVN492" s="1234"/>
      <c r="UVO492" s="1234"/>
      <c r="UVP492" s="1233"/>
      <c r="UVQ492" s="1233"/>
      <c r="UVR492" s="1233"/>
      <c r="UVS492" s="1233"/>
      <c r="UVT492" s="1234"/>
      <c r="UVU492" s="1234"/>
      <c r="UVV492" s="1234"/>
      <c r="UVW492" s="1233"/>
      <c r="UVX492" s="1233"/>
      <c r="UVY492" s="1233"/>
      <c r="UVZ492" s="1233"/>
      <c r="UWA492" s="1234"/>
      <c r="UWB492" s="1234"/>
      <c r="UWC492" s="1234"/>
      <c r="UWD492" s="1233"/>
      <c r="UWE492" s="1233"/>
      <c r="UWF492" s="1233"/>
      <c r="UWG492" s="1233"/>
      <c r="UWH492" s="1234"/>
      <c r="UWI492" s="1234"/>
      <c r="UWJ492" s="1234"/>
      <c r="UWK492" s="1233"/>
      <c r="UWL492" s="1233"/>
      <c r="UWM492" s="1233"/>
      <c r="UWN492" s="1233"/>
      <c r="UWO492" s="1234"/>
      <c r="UWP492" s="1234"/>
      <c r="UWQ492" s="1234"/>
      <c r="UWR492" s="1233"/>
      <c r="UWS492" s="1233"/>
      <c r="UWT492" s="1233"/>
      <c r="UWU492" s="1233"/>
      <c r="UWV492" s="1234"/>
      <c r="UWW492" s="1234"/>
      <c r="UWX492" s="1234"/>
      <c r="UWY492" s="1233"/>
      <c r="UWZ492" s="1233"/>
      <c r="UXA492" s="1233"/>
      <c r="UXB492" s="1233"/>
      <c r="UXC492" s="1234"/>
      <c r="UXD492" s="1234"/>
      <c r="UXE492" s="1234"/>
      <c r="UXF492" s="1233"/>
      <c r="UXG492" s="1233"/>
      <c r="UXH492" s="1233"/>
      <c r="UXI492" s="1233"/>
      <c r="UXJ492" s="1234"/>
      <c r="UXK492" s="1234"/>
      <c r="UXL492" s="1234"/>
      <c r="UXM492" s="1233"/>
      <c r="UXN492" s="1233"/>
      <c r="UXO492" s="1233"/>
      <c r="UXP492" s="1233"/>
      <c r="UXQ492" s="1234"/>
      <c r="UXR492" s="1234"/>
      <c r="UXS492" s="1234"/>
      <c r="UXT492" s="1233"/>
      <c r="UXU492" s="1233"/>
      <c r="UXV492" s="1233"/>
      <c r="UXW492" s="1233"/>
      <c r="UXX492" s="1234"/>
      <c r="UXY492" s="1234"/>
      <c r="UXZ492" s="1234"/>
      <c r="UYA492" s="1233"/>
      <c r="UYB492" s="1233"/>
      <c r="UYC492" s="1233"/>
      <c r="UYD492" s="1233"/>
      <c r="UYE492" s="1234"/>
      <c r="UYF492" s="1234"/>
      <c r="UYG492" s="1234"/>
      <c r="UYH492" s="1233"/>
      <c r="UYI492" s="1233"/>
      <c r="UYJ492" s="1233"/>
      <c r="UYK492" s="1233"/>
      <c r="UYL492" s="1234"/>
      <c r="UYM492" s="1234"/>
      <c r="UYN492" s="1234"/>
      <c r="UYO492" s="1233"/>
      <c r="UYP492" s="1233"/>
      <c r="UYQ492" s="1233"/>
      <c r="UYR492" s="1233"/>
      <c r="UYS492" s="1234"/>
      <c r="UYT492" s="1234"/>
      <c r="UYU492" s="1234"/>
      <c r="UYV492" s="1233"/>
      <c r="UYW492" s="1233"/>
      <c r="UYX492" s="1233"/>
      <c r="UYY492" s="1233"/>
      <c r="UYZ492" s="1234"/>
      <c r="UZA492" s="1234"/>
      <c r="UZB492" s="1234"/>
      <c r="UZC492" s="1233"/>
      <c r="UZD492" s="1233"/>
      <c r="UZE492" s="1233"/>
      <c r="UZF492" s="1233"/>
      <c r="UZG492" s="1234"/>
      <c r="UZH492" s="1234"/>
      <c r="UZI492" s="1234"/>
      <c r="UZJ492" s="1233"/>
      <c r="UZK492" s="1233"/>
      <c r="UZL492" s="1233"/>
      <c r="UZM492" s="1233"/>
      <c r="UZN492" s="1234"/>
      <c r="UZO492" s="1234"/>
      <c r="UZP492" s="1234"/>
      <c r="UZQ492" s="1233"/>
      <c r="UZR492" s="1233"/>
      <c r="UZS492" s="1233"/>
      <c r="UZT492" s="1233"/>
      <c r="UZU492" s="1234"/>
      <c r="UZV492" s="1234"/>
      <c r="UZW492" s="1234"/>
      <c r="UZX492" s="1233"/>
      <c r="UZY492" s="1233"/>
      <c r="UZZ492" s="1233"/>
      <c r="VAA492" s="1233"/>
      <c r="VAB492" s="1234"/>
      <c r="VAC492" s="1234"/>
      <c r="VAD492" s="1234"/>
      <c r="VAE492" s="1233"/>
      <c r="VAF492" s="1233"/>
      <c r="VAG492" s="1233"/>
      <c r="VAH492" s="1233"/>
      <c r="VAI492" s="1234"/>
      <c r="VAJ492" s="1234"/>
      <c r="VAK492" s="1234"/>
      <c r="VAL492" s="1233"/>
      <c r="VAM492" s="1233"/>
      <c r="VAN492" s="1233"/>
      <c r="VAO492" s="1233"/>
      <c r="VAP492" s="1234"/>
      <c r="VAQ492" s="1234"/>
      <c r="VAR492" s="1234"/>
      <c r="VAS492" s="1233"/>
      <c r="VAT492" s="1233"/>
      <c r="VAU492" s="1233"/>
      <c r="VAV492" s="1233"/>
      <c r="VAW492" s="1234"/>
      <c r="VAX492" s="1234"/>
      <c r="VAY492" s="1234"/>
      <c r="VAZ492" s="1233"/>
      <c r="VBA492" s="1233"/>
      <c r="VBB492" s="1233"/>
      <c r="VBC492" s="1233"/>
      <c r="VBD492" s="1234"/>
      <c r="VBE492" s="1234"/>
      <c r="VBF492" s="1234"/>
      <c r="VBG492" s="1233"/>
      <c r="VBH492" s="1233"/>
      <c r="VBI492" s="1233"/>
      <c r="VBJ492" s="1233"/>
      <c r="VBK492" s="1234"/>
      <c r="VBL492" s="1234"/>
      <c r="VBM492" s="1234"/>
      <c r="VBN492" s="1233"/>
      <c r="VBO492" s="1233"/>
      <c r="VBP492" s="1233"/>
      <c r="VBQ492" s="1233"/>
      <c r="VBR492" s="1234"/>
      <c r="VBS492" s="1234"/>
      <c r="VBT492" s="1234"/>
      <c r="VBU492" s="1233"/>
      <c r="VBV492" s="1233"/>
      <c r="VBW492" s="1233"/>
      <c r="VBX492" s="1233"/>
      <c r="VBY492" s="1234"/>
      <c r="VBZ492" s="1234"/>
      <c r="VCA492" s="1234"/>
      <c r="VCB492" s="1233"/>
      <c r="VCC492" s="1233"/>
      <c r="VCD492" s="1233"/>
      <c r="VCE492" s="1233"/>
      <c r="VCF492" s="1234"/>
      <c r="VCG492" s="1234"/>
      <c r="VCH492" s="1234"/>
      <c r="VCI492" s="1233"/>
      <c r="VCJ492" s="1233"/>
      <c r="VCK492" s="1233"/>
      <c r="VCL492" s="1233"/>
      <c r="VCM492" s="1234"/>
      <c r="VCN492" s="1234"/>
      <c r="VCO492" s="1234"/>
      <c r="VCP492" s="1233"/>
      <c r="VCQ492" s="1233"/>
      <c r="VCR492" s="1233"/>
      <c r="VCS492" s="1233"/>
      <c r="VCT492" s="1234"/>
      <c r="VCU492" s="1234"/>
      <c r="VCV492" s="1234"/>
      <c r="VCW492" s="1233"/>
      <c r="VCX492" s="1233"/>
      <c r="VCY492" s="1233"/>
      <c r="VCZ492" s="1233"/>
      <c r="VDA492" s="1234"/>
      <c r="VDB492" s="1234"/>
      <c r="VDC492" s="1234"/>
      <c r="VDD492" s="1233"/>
      <c r="VDE492" s="1233"/>
      <c r="VDF492" s="1233"/>
      <c r="VDG492" s="1233"/>
      <c r="VDH492" s="1234"/>
      <c r="VDI492" s="1234"/>
      <c r="VDJ492" s="1234"/>
      <c r="VDK492" s="1233"/>
      <c r="VDL492" s="1233"/>
      <c r="VDM492" s="1233"/>
      <c r="VDN492" s="1233"/>
      <c r="VDO492" s="1234"/>
      <c r="VDP492" s="1234"/>
      <c r="VDQ492" s="1234"/>
      <c r="VDR492" s="1233"/>
      <c r="VDS492" s="1233"/>
      <c r="VDT492" s="1233"/>
      <c r="VDU492" s="1233"/>
      <c r="VDV492" s="1234"/>
      <c r="VDW492" s="1234"/>
      <c r="VDX492" s="1234"/>
      <c r="VDY492" s="1233"/>
      <c r="VDZ492" s="1233"/>
      <c r="VEA492" s="1233"/>
      <c r="VEB492" s="1233"/>
      <c r="VEC492" s="1234"/>
      <c r="VED492" s="1234"/>
      <c r="VEE492" s="1234"/>
      <c r="VEF492" s="1233"/>
      <c r="VEG492" s="1233"/>
      <c r="VEH492" s="1233"/>
      <c r="VEI492" s="1233"/>
      <c r="VEJ492" s="1234"/>
      <c r="VEK492" s="1234"/>
      <c r="VEL492" s="1234"/>
      <c r="VEM492" s="1233"/>
      <c r="VEN492" s="1233"/>
      <c r="VEO492" s="1233"/>
      <c r="VEP492" s="1233"/>
      <c r="VEQ492" s="1234"/>
      <c r="VER492" s="1234"/>
      <c r="VES492" s="1234"/>
      <c r="VET492" s="1233"/>
      <c r="VEU492" s="1233"/>
      <c r="VEV492" s="1233"/>
      <c r="VEW492" s="1233"/>
      <c r="VEX492" s="1234"/>
      <c r="VEY492" s="1234"/>
      <c r="VEZ492" s="1234"/>
      <c r="VFA492" s="1233"/>
      <c r="VFB492" s="1233"/>
      <c r="VFC492" s="1233"/>
      <c r="VFD492" s="1233"/>
      <c r="VFE492" s="1234"/>
      <c r="VFF492" s="1234"/>
      <c r="VFG492" s="1234"/>
      <c r="VFH492" s="1233"/>
      <c r="VFI492" s="1233"/>
      <c r="VFJ492" s="1233"/>
      <c r="VFK492" s="1233"/>
      <c r="VFL492" s="1234"/>
      <c r="VFM492" s="1234"/>
      <c r="VFN492" s="1234"/>
      <c r="VFO492" s="1233"/>
      <c r="VFP492" s="1233"/>
      <c r="VFQ492" s="1233"/>
      <c r="VFR492" s="1233"/>
      <c r="VFS492" s="1234"/>
      <c r="VFT492" s="1234"/>
      <c r="VFU492" s="1234"/>
      <c r="VFV492" s="1233"/>
      <c r="VFW492" s="1233"/>
      <c r="VFX492" s="1233"/>
      <c r="VFY492" s="1233"/>
      <c r="VFZ492" s="1234"/>
      <c r="VGA492" s="1234"/>
      <c r="VGB492" s="1234"/>
      <c r="VGC492" s="1233"/>
      <c r="VGD492" s="1233"/>
      <c r="VGE492" s="1233"/>
      <c r="VGF492" s="1233"/>
      <c r="VGG492" s="1234"/>
      <c r="VGH492" s="1234"/>
      <c r="VGI492" s="1234"/>
      <c r="VGJ492" s="1233"/>
      <c r="VGK492" s="1233"/>
      <c r="VGL492" s="1233"/>
      <c r="VGM492" s="1233"/>
      <c r="VGN492" s="1234"/>
      <c r="VGO492" s="1234"/>
      <c r="VGP492" s="1234"/>
      <c r="VGQ492" s="1233"/>
      <c r="VGR492" s="1233"/>
      <c r="VGS492" s="1233"/>
      <c r="VGT492" s="1233"/>
      <c r="VGU492" s="1234"/>
      <c r="VGV492" s="1234"/>
      <c r="VGW492" s="1234"/>
      <c r="VGX492" s="1233"/>
      <c r="VGY492" s="1233"/>
      <c r="VGZ492" s="1233"/>
      <c r="VHA492" s="1233"/>
      <c r="VHB492" s="1234"/>
      <c r="VHC492" s="1234"/>
      <c r="VHD492" s="1234"/>
      <c r="VHE492" s="1233"/>
      <c r="VHF492" s="1233"/>
      <c r="VHG492" s="1233"/>
      <c r="VHH492" s="1233"/>
      <c r="VHI492" s="1234"/>
      <c r="VHJ492" s="1234"/>
      <c r="VHK492" s="1234"/>
      <c r="VHL492" s="1233"/>
      <c r="VHM492" s="1233"/>
      <c r="VHN492" s="1233"/>
      <c r="VHO492" s="1233"/>
      <c r="VHP492" s="1234"/>
      <c r="VHQ492" s="1234"/>
      <c r="VHR492" s="1234"/>
      <c r="VHS492" s="1233"/>
      <c r="VHT492" s="1233"/>
      <c r="VHU492" s="1233"/>
      <c r="VHV492" s="1233"/>
      <c r="VHW492" s="1234"/>
      <c r="VHX492" s="1234"/>
      <c r="VHY492" s="1234"/>
      <c r="VHZ492" s="1233"/>
      <c r="VIA492" s="1233"/>
      <c r="VIB492" s="1233"/>
      <c r="VIC492" s="1233"/>
      <c r="VID492" s="1234"/>
      <c r="VIE492" s="1234"/>
      <c r="VIF492" s="1234"/>
      <c r="VIG492" s="1233"/>
      <c r="VIH492" s="1233"/>
      <c r="VII492" s="1233"/>
      <c r="VIJ492" s="1233"/>
      <c r="VIK492" s="1234"/>
      <c r="VIL492" s="1234"/>
      <c r="VIM492" s="1234"/>
      <c r="VIN492" s="1233"/>
      <c r="VIO492" s="1233"/>
      <c r="VIP492" s="1233"/>
      <c r="VIQ492" s="1233"/>
      <c r="VIR492" s="1234"/>
      <c r="VIS492" s="1234"/>
      <c r="VIT492" s="1234"/>
      <c r="VIU492" s="1233"/>
      <c r="VIV492" s="1233"/>
      <c r="VIW492" s="1233"/>
      <c r="VIX492" s="1233"/>
      <c r="VIY492" s="1234"/>
      <c r="VIZ492" s="1234"/>
      <c r="VJA492" s="1234"/>
      <c r="VJB492" s="1233"/>
      <c r="VJC492" s="1233"/>
      <c r="VJD492" s="1233"/>
      <c r="VJE492" s="1233"/>
      <c r="VJF492" s="1234"/>
      <c r="VJG492" s="1234"/>
      <c r="VJH492" s="1234"/>
      <c r="VJI492" s="1233"/>
      <c r="VJJ492" s="1233"/>
      <c r="VJK492" s="1233"/>
      <c r="VJL492" s="1233"/>
      <c r="VJM492" s="1234"/>
      <c r="VJN492" s="1234"/>
      <c r="VJO492" s="1234"/>
      <c r="VJP492" s="1233"/>
      <c r="VJQ492" s="1233"/>
      <c r="VJR492" s="1233"/>
      <c r="VJS492" s="1233"/>
      <c r="VJT492" s="1234"/>
      <c r="VJU492" s="1234"/>
      <c r="VJV492" s="1234"/>
      <c r="VJW492" s="1233"/>
      <c r="VJX492" s="1233"/>
      <c r="VJY492" s="1233"/>
      <c r="VJZ492" s="1233"/>
      <c r="VKA492" s="1234"/>
      <c r="VKB492" s="1234"/>
      <c r="VKC492" s="1234"/>
      <c r="VKD492" s="1233"/>
      <c r="VKE492" s="1233"/>
      <c r="VKF492" s="1233"/>
      <c r="VKG492" s="1233"/>
      <c r="VKH492" s="1234"/>
      <c r="VKI492" s="1234"/>
      <c r="VKJ492" s="1234"/>
      <c r="VKK492" s="1233"/>
      <c r="VKL492" s="1233"/>
      <c r="VKM492" s="1233"/>
      <c r="VKN492" s="1233"/>
      <c r="VKO492" s="1234"/>
      <c r="VKP492" s="1234"/>
      <c r="VKQ492" s="1234"/>
      <c r="VKR492" s="1233"/>
      <c r="VKS492" s="1233"/>
      <c r="VKT492" s="1233"/>
      <c r="VKU492" s="1233"/>
      <c r="VKV492" s="1234"/>
      <c r="VKW492" s="1234"/>
      <c r="VKX492" s="1234"/>
      <c r="VKY492" s="1233"/>
      <c r="VKZ492" s="1233"/>
      <c r="VLA492" s="1233"/>
      <c r="VLB492" s="1233"/>
      <c r="VLC492" s="1234"/>
      <c r="VLD492" s="1234"/>
      <c r="VLE492" s="1234"/>
      <c r="VLF492" s="1233"/>
      <c r="VLG492" s="1233"/>
      <c r="VLH492" s="1233"/>
      <c r="VLI492" s="1233"/>
      <c r="VLJ492" s="1234"/>
      <c r="VLK492" s="1234"/>
      <c r="VLL492" s="1234"/>
      <c r="VLM492" s="1233"/>
      <c r="VLN492" s="1233"/>
      <c r="VLO492" s="1233"/>
      <c r="VLP492" s="1233"/>
      <c r="VLQ492" s="1234"/>
      <c r="VLR492" s="1234"/>
      <c r="VLS492" s="1234"/>
      <c r="VLT492" s="1233"/>
      <c r="VLU492" s="1233"/>
      <c r="VLV492" s="1233"/>
      <c r="VLW492" s="1233"/>
      <c r="VLX492" s="1234"/>
      <c r="VLY492" s="1234"/>
      <c r="VLZ492" s="1234"/>
      <c r="VMA492" s="1233"/>
      <c r="VMB492" s="1233"/>
      <c r="VMC492" s="1233"/>
      <c r="VMD492" s="1233"/>
      <c r="VME492" s="1234"/>
      <c r="VMF492" s="1234"/>
      <c r="VMG492" s="1234"/>
      <c r="VMH492" s="1233"/>
      <c r="VMI492" s="1233"/>
      <c r="VMJ492" s="1233"/>
      <c r="VMK492" s="1233"/>
      <c r="VML492" s="1234"/>
      <c r="VMM492" s="1234"/>
      <c r="VMN492" s="1234"/>
      <c r="VMO492" s="1233"/>
      <c r="VMP492" s="1233"/>
      <c r="VMQ492" s="1233"/>
      <c r="VMR492" s="1233"/>
      <c r="VMS492" s="1234"/>
      <c r="VMT492" s="1234"/>
      <c r="VMU492" s="1234"/>
      <c r="VMV492" s="1233"/>
      <c r="VMW492" s="1233"/>
      <c r="VMX492" s="1233"/>
      <c r="VMY492" s="1233"/>
      <c r="VMZ492" s="1234"/>
      <c r="VNA492" s="1234"/>
      <c r="VNB492" s="1234"/>
      <c r="VNC492" s="1233"/>
      <c r="VND492" s="1233"/>
      <c r="VNE492" s="1233"/>
      <c r="VNF492" s="1233"/>
      <c r="VNG492" s="1234"/>
      <c r="VNH492" s="1234"/>
      <c r="VNI492" s="1234"/>
      <c r="VNJ492" s="1233"/>
      <c r="VNK492" s="1233"/>
      <c r="VNL492" s="1233"/>
      <c r="VNM492" s="1233"/>
      <c r="VNN492" s="1234"/>
      <c r="VNO492" s="1234"/>
      <c r="VNP492" s="1234"/>
      <c r="VNQ492" s="1233"/>
      <c r="VNR492" s="1233"/>
      <c r="VNS492" s="1233"/>
      <c r="VNT492" s="1233"/>
      <c r="VNU492" s="1234"/>
      <c r="VNV492" s="1234"/>
      <c r="VNW492" s="1234"/>
      <c r="VNX492" s="1233"/>
      <c r="VNY492" s="1233"/>
      <c r="VNZ492" s="1233"/>
      <c r="VOA492" s="1233"/>
      <c r="VOB492" s="1234"/>
      <c r="VOC492" s="1234"/>
      <c r="VOD492" s="1234"/>
      <c r="VOE492" s="1233"/>
      <c r="VOF492" s="1233"/>
      <c r="VOG492" s="1233"/>
      <c r="VOH492" s="1233"/>
      <c r="VOI492" s="1234"/>
      <c r="VOJ492" s="1234"/>
      <c r="VOK492" s="1234"/>
      <c r="VOL492" s="1233"/>
      <c r="VOM492" s="1233"/>
      <c r="VON492" s="1233"/>
      <c r="VOO492" s="1233"/>
      <c r="VOP492" s="1234"/>
      <c r="VOQ492" s="1234"/>
      <c r="VOR492" s="1234"/>
      <c r="VOS492" s="1233"/>
      <c r="VOT492" s="1233"/>
      <c r="VOU492" s="1233"/>
      <c r="VOV492" s="1233"/>
      <c r="VOW492" s="1234"/>
      <c r="VOX492" s="1234"/>
      <c r="VOY492" s="1234"/>
      <c r="VOZ492" s="1233"/>
      <c r="VPA492" s="1233"/>
      <c r="VPB492" s="1233"/>
      <c r="VPC492" s="1233"/>
      <c r="VPD492" s="1234"/>
      <c r="VPE492" s="1234"/>
      <c r="VPF492" s="1234"/>
      <c r="VPG492" s="1233"/>
      <c r="VPH492" s="1233"/>
      <c r="VPI492" s="1233"/>
      <c r="VPJ492" s="1233"/>
      <c r="VPK492" s="1234"/>
      <c r="VPL492" s="1234"/>
      <c r="VPM492" s="1234"/>
      <c r="VPN492" s="1233"/>
      <c r="VPO492" s="1233"/>
      <c r="VPP492" s="1233"/>
      <c r="VPQ492" s="1233"/>
      <c r="VPR492" s="1234"/>
      <c r="VPS492" s="1234"/>
      <c r="VPT492" s="1234"/>
      <c r="VPU492" s="1233"/>
      <c r="VPV492" s="1233"/>
      <c r="VPW492" s="1233"/>
      <c r="VPX492" s="1233"/>
      <c r="VPY492" s="1234"/>
      <c r="VPZ492" s="1234"/>
      <c r="VQA492" s="1234"/>
      <c r="VQB492" s="1233"/>
      <c r="VQC492" s="1233"/>
      <c r="VQD492" s="1233"/>
      <c r="VQE492" s="1233"/>
      <c r="VQF492" s="1234"/>
      <c r="VQG492" s="1234"/>
      <c r="VQH492" s="1234"/>
      <c r="VQI492" s="1233"/>
      <c r="VQJ492" s="1233"/>
      <c r="VQK492" s="1233"/>
      <c r="VQL492" s="1233"/>
      <c r="VQM492" s="1234"/>
      <c r="VQN492" s="1234"/>
      <c r="VQO492" s="1234"/>
      <c r="VQP492" s="1233"/>
      <c r="VQQ492" s="1233"/>
      <c r="VQR492" s="1233"/>
      <c r="VQS492" s="1233"/>
      <c r="VQT492" s="1234"/>
      <c r="VQU492" s="1234"/>
      <c r="VQV492" s="1234"/>
      <c r="VQW492" s="1233"/>
      <c r="VQX492" s="1233"/>
      <c r="VQY492" s="1233"/>
      <c r="VQZ492" s="1233"/>
      <c r="VRA492" s="1234"/>
      <c r="VRB492" s="1234"/>
      <c r="VRC492" s="1234"/>
      <c r="VRD492" s="1233"/>
      <c r="VRE492" s="1233"/>
      <c r="VRF492" s="1233"/>
      <c r="VRG492" s="1233"/>
      <c r="VRH492" s="1234"/>
      <c r="VRI492" s="1234"/>
      <c r="VRJ492" s="1234"/>
      <c r="VRK492" s="1233"/>
      <c r="VRL492" s="1233"/>
      <c r="VRM492" s="1233"/>
      <c r="VRN492" s="1233"/>
      <c r="VRO492" s="1234"/>
      <c r="VRP492" s="1234"/>
      <c r="VRQ492" s="1234"/>
      <c r="VRR492" s="1233"/>
      <c r="VRS492" s="1233"/>
      <c r="VRT492" s="1233"/>
      <c r="VRU492" s="1233"/>
      <c r="VRV492" s="1234"/>
      <c r="VRW492" s="1234"/>
      <c r="VRX492" s="1234"/>
      <c r="VRY492" s="1233"/>
      <c r="VRZ492" s="1233"/>
      <c r="VSA492" s="1233"/>
      <c r="VSB492" s="1233"/>
      <c r="VSC492" s="1234"/>
      <c r="VSD492" s="1234"/>
      <c r="VSE492" s="1234"/>
      <c r="VSF492" s="1233"/>
      <c r="VSG492" s="1233"/>
      <c r="VSH492" s="1233"/>
      <c r="VSI492" s="1233"/>
      <c r="VSJ492" s="1234"/>
      <c r="VSK492" s="1234"/>
      <c r="VSL492" s="1234"/>
      <c r="VSM492" s="1233"/>
      <c r="VSN492" s="1233"/>
      <c r="VSO492" s="1233"/>
      <c r="VSP492" s="1233"/>
      <c r="VSQ492" s="1234"/>
      <c r="VSR492" s="1234"/>
      <c r="VSS492" s="1234"/>
      <c r="VST492" s="1233"/>
      <c r="VSU492" s="1233"/>
      <c r="VSV492" s="1233"/>
      <c r="VSW492" s="1233"/>
      <c r="VSX492" s="1234"/>
      <c r="VSY492" s="1234"/>
      <c r="VSZ492" s="1234"/>
      <c r="VTA492" s="1233"/>
      <c r="VTB492" s="1233"/>
      <c r="VTC492" s="1233"/>
      <c r="VTD492" s="1233"/>
      <c r="VTE492" s="1234"/>
      <c r="VTF492" s="1234"/>
      <c r="VTG492" s="1234"/>
      <c r="VTH492" s="1233"/>
      <c r="VTI492" s="1233"/>
      <c r="VTJ492" s="1233"/>
      <c r="VTK492" s="1233"/>
      <c r="VTL492" s="1234"/>
      <c r="VTM492" s="1234"/>
      <c r="VTN492" s="1234"/>
      <c r="VTO492" s="1233"/>
      <c r="VTP492" s="1233"/>
      <c r="VTQ492" s="1233"/>
      <c r="VTR492" s="1233"/>
      <c r="VTS492" s="1234"/>
      <c r="VTT492" s="1234"/>
      <c r="VTU492" s="1234"/>
      <c r="VTV492" s="1233"/>
      <c r="VTW492" s="1233"/>
      <c r="VTX492" s="1233"/>
      <c r="VTY492" s="1233"/>
      <c r="VTZ492" s="1234"/>
      <c r="VUA492" s="1234"/>
      <c r="VUB492" s="1234"/>
      <c r="VUC492" s="1233"/>
      <c r="VUD492" s="1233"/>
      <c r="VUE492" s="1233"/>
      <c r="VUF492" s="1233"/>
      <c r="VUG492" s="1234"/>
      <c r="VUH492" s="1234"/>
      <c r="VUI492" s="1234"/>
      <c r="VUJ492" s="1233"/>
      <c r="VUK492" s="1233"/>
      <c r="VUL492" s="1233"/>
      <c r="VUM492" s="1233"/>
      <c r="VUN492" s="1234"/>
      <c r="VUO492" s="1234"/>
      <c r="VUP492" s="1234"/>
      <c r="VUQ492" s="1233"/>
      <c r="VUR492" s="1233"/>
      <c r="VUS492" s="1233"/>
      <c r="VUT492" s="1233"/>
      <c r="VUU492" s="1234"/>
      <c r="VUV492" s="1234"/>
      <c r="VUW492" s="1234"/>
      <c r="VUX492" s="1233"/>
      <c r="VUY492" s="1233"/>
      <c r="VUZ492" s="1233"/>
      <c r="VVA492" s="1233"/>
      <c r="VVB492" s="1234"/>
      <c r="VVC492" s="1234"/>
      <c r="VVD492" s="1234"/>
      <c r="VVE492" s="1233"/>
      <c r="VVF492" s="1233"/>
      <c r="VVG492" s="1233"/>
      <c r="VVH492" s="1233"/>
      <c r="VVI492" s="1234"/>
      <c r="VVJ492" s="1234"/>
      <c r="VVK492" s="1234"/>
      <c r="VVL492" s="1233"/>
      <c r="VVM492" s="1233"/>
      <c r="VVN492" s="1233"/>
      <c r="VVO492" s="1233"/>
      <c r="VVP492" s="1234"/>
      <c r="VVQ492" s="1234"/>
      <c r="VVR492" s="1234"/>
      <c r="VVS492" s="1233"/>
      <c r="VVT492" s="1233"/>
      <c r="VVU492" s="1233"/>
      <c r="VVV492" s="1233"/>
      <c r="VVW492" s="1234"/>
      <c r="VVX492" s="1234"/>
      <c r="VVY492" s="1234"/>
      <c r="VVZ492" s="1233"/>
      <c r="VWA492" s="1233"/>
      <c r="VWB492" s="1233"/>
      <c r="VWC492" s="1233"/>
      <c r="VWD492" s="1234"/>
      <c r="VWE492" s="1234"/>
      <c r="VWF492" s="1234"/>
      <c r="VWG492" s="1233"/>
      <c r="VWH492" s="1233"/>
      <c r="VWI492" s="1233"/>
      <c r="VWJ492" s="1233"/>
      <c r="VWK492" s="1234"/>
      <c r="VWL492" s="1234"/>
      <c r="VWM492" s="1234"/>
      <c r="VWN492" s="1233"/>
      <c r="VWO492" s="1233"/>
      <c r="VWP492" s="1233"/>
      <c r="VWQ492" s="1233"/>
      <c r="VWR492" s="1234"/>
      <c r="VWS492" s="1234"/>
      <c r="VWT492" s="1234"/>
      <c r="VWU492" s="1233"/>
      <c r="VWV492" s="1233"/>
      <c r="VWW492" s="1233"/>
      <c r="VWX492" s="1233"/>
      <c r="VWY492" s="1234"/>
      <c r="VWZ492" s="1234"/>
      <c r="VXA492" s="1234"/>
      <c r="VXB492" s="1233"/>
      <c r="VXC492" s="1233"/>
      <c r="VXD492" s="1233"/>
      <c r="VXE492" s="1233"/>
      <c r="VXF492" s="1234"/>
      <c r="VXG492" s="1234"/>
      <c r="VXH492" s="1234"/>
      <c r="VXI492" s="1233"/>
      <c r="VXJ492" s="1233"/>
      <c r="VXK492" s="1233"/>
      <c r="VXL492" s="1233"/>
      <c r="VXM492" s="1234"/>
      <c r="VXN492" s="1234"/>
      <c r="VXO492" s="1234"/>
      <c r="VXP492" s="1233"/>
      <c r="VXQ492" s="1233"/>
      <c r="VXR492" s="1233"/>
      <c r="VXS492" s="1233"/>
      <c r="VXT492" s="1234"/>
      <c r="VXU492" s="1234"/>
      <c r="VXV492" s="1234"/>
      <c r="VXW492" s="1233"/>
      <c r="VXX492" s="1233"/>
      <c r="VXY492" s="1233"/>
      <c r="VXZ492" s="1233"/>
      <c r="VYA492" s="1234"/>
      <c r="VYB492" s="1234"/>
      <c r="VYC492" s="1234"/>
      <c r="VYD492" s="1233"/>
      <c r="VYE492" s="1233"/>
      <c r="VYF492" s="1233"/>
      <c r="VYG492" s="1233"/>
      <c r="VYH492" s="1234"/>
      <c r="VYI492" s="1234"/>
      <c r="VYJ492" s="1234"/>
      <c r="VYK492" s="1233"/>
      <c r="VYL492" s="1233"/>
      <c r="VYM492" s="1233"/>
      <c r="VYN492" s="1233"/>
      <c r="VYO492" s="1234"/>
      <c r="VYP492" s="1234"/>
      <c r="VYQ492" s="1234"/>
      <c r="VYR492" s="1233"/>
      <c r="VYS492" s="1233"/>
      <c r="VYT492" s="1233"/>
      <c r="VYU492" s="1233"/>
      <c r="VYV492" s="1234"/>
      <c r="VYW492" s="1234"/>
      <c r="VYX492" s="1234"/>
      <c r="VYY492" s="1233"/>
      <c r="VYZ492" s="1233"/>
      <c r="VZA492" s="1233"/>
      <c r="VZB492" s="1233"/>
      <c r="VZC492" s="1234"/>
      <c r="VZD492" s="1234"/>
      <c r="VZE492" s="1234"/>
      <c r="VZF492" s="1233"/>
      <c r="VZG492" s="1233"/>
      <c r="VZH492" s="1233"/>
      <c r="VZI492" s="1233"/>
      <c r="VZJ492" s="1234"/>
      <c r="VZK492" s="1234"/>
      <c r="VZL492" s="1234"/>
      <c r="VZM492" s="1233"/>
      <c r="VZN492" s="1233"/>
      <c r="VZO492" s="1233"/>
      <c r="VZP492" s="1233"/>
      <c r="VZQ492" s="1234"/>
      <c r="VZR492" s="1234"/>
      <c r="VZS492" s="1234"/>
      <c r="VZT492" s="1233"/>
      <c r="VZU492" s="1233"/>
      <c r="VZV492" s="1233"/>
      <c r="VZW492" s="1233"/>
      <c r="VZX492" s="1234"/>
      <c r="VZY492" s="1234"/>
      <c r="VZZ492" s="1234"/>
      <c r="WAA492" s="1233"/>
      <c r="WAB492" s="1233"/>
      <c r="WAC492" s="1233"/>
      <c r="WAD492" s="1233"/>
      <c r="WAE492" s="1234"/>
      <c r="WAF492" s="1234"/>
      <c r="WAG492" s="1234"/>
      <c r="WAH492" s="1233"/>
      <c r="WAI492" s="1233"/>
      <c r="WAJ492" s="1233"/>
      <c r="WAK492" s="1233"/>
      <c r="WAL492" s="1234"/>
      <c r="WAM492" s="1234"/>
      <c r="WAN492" s="1234"/>
      <c r="WAO492" s="1233"/>
      <c r="WAP492" s="1233"/>
      <c r="WAQ492" s="1233"/>
      <c r="WAR492" s="1233"/>
      <c r="WAS492" s="1234"/>
      <c r="WAT492" s="1234"/>
      <c r="WAU492" s="1234"/>
      <c r="WAV492" s="1233"/>
      <c r="WAW492" s="1233"/>
      <c r="WAX492" s="1233"/>
      <c r="WAY492" s="1233"/>
      <c r="WAZ492" s="1234"/>
      <c r="WBA492" s="1234"/>
      <c r="WBB492" s="1234"/>
      <c r="WBC492" s="1233"/>
      <c r="WBD492" s="1233"/>
      <c r="WBE492" s="1233"/>
      <c r="WBF492" s="1233"/>
      <c r="WBG492" s="1234"/>
      <c r="WBH492" s="1234"/>
      <c r="WBI492" s="1234"/>
      <c r="WBJ492" s="1233"/>
      <c r="WBK492" s="1233"/>
      <c r="WBL492" s="1233"/>
      <c r="WBM492" s="1233"/>
      <c r="WBN492" s="1234"/>
      <c r="WBO492" s="1234"/>
      <c r="WBP492" s="1234"/>
      <c r="WBQ492" s="1233"/>
      <c r="WBR492" s="1233"/>
      <c r="WBS492" s="1233"/>
      <c r="WBT492" s="1233"/>
      <c r="WBU492" s="1234"/>
      <c r="WBV492" s="1234"/>
      <c r="WBW492" s="1234"/>
      <c r="WBX492" s="1233"/>
      <c r="WBY492" s="1233"/>
      <c r="WBZ492" s="1233"/>
      <c r="WCA492" s="1233"/>
      <c r="WCB492" s="1234"/>
      <c r="WCC492" s="1234"/>
      <c r="WCD492" s="1234"/>
      <c r="WCE492" s="1233"/>
      <c r="WCF492" s="1233"/>
      <c r="WCG492" s="1233"/>
      <c r="WCH492" s="1233"/>
      <c r="WCI492" s="1234"/>
      <c r="WCJ492" s="1234"/>
      <c r="WCK492" s="1234"/>
      <c r="WCL492" s="1233"/>
      <c r="WCM492" s="1233"/>
      <c r="WCN492" s="1233"/>
      <c r="WCO492" s="1233"/>
      <c r="WCP492" s="1234"/>
      <c r="WCQ492" s="1234"/>
      <c r="WCR492" s="1234"/>
      <c r="WCS492" s="1233"/>
      <c r="WCT492" s="1233"/>
      <c r="WCU492" s="1233"/>
      <c r="WCV492" s="1233"/>
      <c r="WCW492" s="1234"/>
      <c r="WCX492" s="1234"/>
      <c r="WCY492" s="1234"/>
      <c r="WCZ492" s="1233"/>
      <c r="WDA492" s="1233"/>
      <c r="WDB492" s="1233"/>
      <c r="WDC492" s="1233"/>
      <c r="WDD492" s="1234"/>
      <c r="WDE492" s="1234"/>
      <c r="WDF492" s="1234"/>
      <c r="WDG492" s="1233"/>
      <c r="WDH492" s="1233"/>
      <c r="WDI492" s="1233"/>
      <c r="WDJ492" s="1233"/>
      <c r="WDK492" s="1234"/>
      <c r="WDL492" s="1234"/>
      <c r="WDM492" s="1234"/>
      <c r="WDN492" s="1233"/>
      <c r="WDO492" s="1233"/>
      <c r="WDP492" s="1233"/>
      <c r="WDQ492" s="1233"/>
      <c r="WDR492" s="1234"/>
      <c r="WDS492" s="1234"/>
      <c r="WDT492" s="1234"/>
      <c r="WDU492" s="1233"/>
      <c r="WDV492" s="1233"/>
      <c r="WDW492" s="1233"/>
      <c r="WDX492" s="1233"/>
      <c r="WDY492" s="1234"/>
      <c r="WDZ492" s="1234"/>
      <c r="WEA492" s="1234"/>
      <c r="WEB492" s="1233"/>
      <c r="WEC492" s="1233"/>
      <c r="WED492" s="1233"/>
      <c r="WEE492" s="1233"/>
      <c r="WEF492" s="1234"/>
      <c r="WEG492" s="1234"/>
      <c r="WEH492" s="1234"/>
      <c r="WEI492" s="1233"/>
      <c r="WEJ492" s="1233"/>
      <c r="WEK492" s="1233"/>
      <c r="WEL492" s="1233"/>
      <c r="WEM492" s="1234"/>
      <c r="WEN492" s="1234"/>
      <c r="WEO492" s="1234"/>
      <c r="WEP492" s="1233"/>
      <c r="WEQ492" s="1233"/>
      <c r="WER492" s="1233"/>
      <c r="WES492" s="1233"/>
      <c r="WET492" s="1234"/>
      <c r="WEU492" s="1234"/>
      <c r="WEV492" s="1234"/>
      <c r="WEW492" s="1233"/>
      <c r="WEX492" s="1233"/>
      <c r="WEY492" s="1233"/>
      <c r="WEZ492" s="1233"/>
      <c r="WFA492" s="1234"/>
      <c r="WFB492" s="1234"/>
      <c r="WFC492" s="1234"/>
      <c r="WFD492" s="1233"/>
      <c r="WFE492" s="1233"/>
      <c r="WFF492" s="1233"/>
      <c r="WFG492" s="1233"/>
      <c r="WFH492" s="1234"/>
      <c r="WFI492" s="1234"/>
      <c r="WFJ492" s="1234"/>
      <c r="WFK492" s="1233"/>
      <c r="WFL492" s="1233"/>
      <c r="WFM492" s="1233"/>
      <c r="WFN492" s="1233"/>
      <c r="WFO492" s="1234"/>
      <c r="WFP492" s="1234"/>
      <c r="WFQ492" s="1234"/>
      <c r="WFR492" s="1233"/>
      <c r="WFS492" s="1233"/>
      <c r="WFT492" s="1233"/>
      <c r="WFU492" s="1233"/>
      <c r="WFV492" s="1234"/>
      <c r="WFW492" s="1234"/>
      <c r="WFX492" s="1234"/>
      <c r="WFY492" s="1233"/>
      <c r="WFZ492" s="1233"/>
      <c r="WGA492" s="1233"/>
      <c r="WGB492" s="1233"/>
      <c r="WGC492" s="1234"/>
      <c r="WGD492" s="1234"/>
      <c r="WGE492" s="1234"/>
      <c r="WGF492" s="1233"/>
      <c r="WGG492" s="1233"/>
      <c r="WGH492" s="1233"/>
      <c r="WGI492" s="1233"/>
      <c r="WGJ492" s="1234"/>
      <c r="WGK492" s="1234"/>
      <c r="WGL492" s="1234"/>
      <c r="WGM492" s="1233"/>
      <c r="WGN492" s="1233"/>
      <c r="WGO492" s="1233"/>
      <c r="WGP492" s="1233"/>
      <c r="WGQ492" s="1234"/>
      <c r="WGR492" s="1234"/>
      <c r="WGS492" s="1234"/>
      <c r="WGT492" s="1233"/>
      <c r="WGU492" s="1233"/>
      <c r="WGV492" s="1233"/>
      <c r="WGW492" s="1233"/>
      <c r="WGX492" s="1234"/>
      <c r="WGY492" s="1234"/>
      <c r="WGZ492" s="1234"/>
      <c r="WHA492" s="1233"/>
      <c r="WHB492" s="1233"/>
      <c r="WHC492" s="1233"/>
      <c r="WHD492" s="1233"/>
      <c r="WHE492" s="1234"/>
      <c r="WHF492" s="1234"/>
      <c r="WHG492" s="1234"/>
      <c r="WHH492" s="1233"/>
      <c r="WHI492" s="1233"/>
      <c r="WHJ492" s="1233"/>
      <c r="WHK492" s="1233"/>
      <c r="WHL492" s="1234"/>
      <c r="WHM492" s="1234"/>
      <c r="WHN492" s="1234"/>
      <c r="WHO492" s="1233"/>
      <c r="WHP492" s="1233"/>
      <c r="WHQ492" s="1233"/>
      <c r="WHR492" s="1233"/>
      <c r="WHS492" s="1234"/>
      <c r="WHT492" s="1234"/>
      <c r="WHU492" s="1234"/>
      <c r="WHV492" s="1233"/>
      <c r="WHW492" s="1233"/>
      <c r="WHX492" s="1233"/>
      <c r="WHY492" s="1233"/>
      <c r="WHZ492" s="1234"/>
      <c r="WIA492" s="1234"/>
      <c r="WIB492" s="1234"/>
      <c r="WIC492" s="1233"/>
      <c r="WID492" s="1233"/>
      <c r="WIE492" s="1233"/>
      <c r="WIF492" s="1233"/>
      <c r="WIG492" s="1234"/>
      <c r="WIH492" s="1234"/>
      <c r="WII492" s="1234"/>
      <c r="WIJ492" s="1233"/>
      <c r="WIK492" s="1233"/>
      <c r="WIL492" s="1233"/>
      <c r="WIM492" s="1233"/>
      <c r="WIN492" s="1234"/>
      <c r="WIO492" s="1234"/>
      <c r="WIP492" s="1234"/>
      <c r="WIQ492" s="1233"/>
      <c r="WIR492" s="1233"/>
      <c r="WIS492" s="1233"/>
      <c r="WIT492" s="1233"/>
      <c r="WIU492" s="1234"/>
      <c r="WIV492" s="1234"/>
      <c r="WIW492" s="1234"/>
      <c r="WIX492" s="1233"/>
      <c r="WIY492" s="1233"/>
      <c r="WIZ492" s="1233"/>
      <c r="WJA492" s="1233"/>
      <c r="WJB492" s="1234"/>
      <c r="WJC492" s="1234"/>
      <c r="WJD492" s="1234"/>
      <c r="WJE492" s="1233"/>
      <c r="WJF492" s="1233"/>
      <c r="WJG492" s="1233"/>
      <c r="WJH492" s="1233"/>
      <c r="WJI492" s="1234"/>
      <c r="WJJ492" s="1234"/>
      <c r="WJK492" s="1234"/>
      <c r="WJL492" s="1233"/>
      <c r="WJM492" s="1233"/>
      <c r="WJN492" s="1233"/>
      <c r="WJO492" s="1233"/>
      <c r="WJP492" s="1234"/>
      <c r="WJQ492" s="1234"/>
      <c r="WJR492" s="1234"/>
      <c r="WJS492" s="1233"/>
      <c r="WJT492" s="1233"/>
      <c r="WJU492" s="1233"/>
      <c r="WJV492" s="1233"/>
      <c r="WJW492" s="1234"/>
      <c r="WJX492" s="1234"/>
      <c r="WJY492" s="1234"/>
      <c r="WJZ492" s="1233"/>
      <c r="WKA492" s="1233"/>
      <c r="WKB492" s="1233"/>
      <c r="WKC492" s="1233"/>
      <c r="WKD492" s="1234"/>
      <c r="WKE492" s="1234"/>
      <c r="WKF492" s="1234"/>
      <c r="WKG492" s="1233"/>
      <c r="WKH492" s="1233"/>
      <c r="WKI492" s="1233"/>
      <c r="WKJ492" s="1233"/>
      <c r="WKK492" s="1234"/>
      <c r="WKL492" s="1234"/>
      <c r="WKM492" s="1234"/>
      <c r="WKN492" s="1233"/>
      <c r="WKO492" s="1233"/>
      <c r="WKP492" s="1233"/>
      <c r="WKQ492" s="1233"/>
      <c r="WKR492" s="1234"/>
      <c r="WKS492" s="1234"/>
      <c r="WKT492" s="1234"/>
      <c r="WKU492" s="1233"/>
      <c r="WKV492" s="1233"/>
      <c r="WKW492" s="1233"/>
      <c r="WKX492" s="1233"/>
      <c r="WKY492" s="1234"/>
      <c r="WKZ492" s="1234"/>
      <c r="WLA492" s="1234"/>
      <c r="WLB492" s="1233"/>
      <c r="WLC492" s="1233"/>
      <c r="WLD492" s="1233"/>
      <c r="WLE492" s="1233"/>
      <c r="WLF492" s="1234"/>
      <c r="WLG492" s="1234"/>
      <c r="WLH492" s="1234"/>
      <c r="WLI492" s="1233"/>
      <c r="WLJ492" s="1233"/>
      <c r="WLK492" s="1233"/>
      <c r="WLL492" s="1233"/>
      <c r="WLM492" s="1234"/>
      <c r="WLN492" s="1234"/>
      <c r="WLO492" s="1234"/>
      <c r="WLP492" s="1233"/>
      <c r="WLQ492" s="1233"/>
      <c r="WLR492" s="1233"/>
      <c r="WLS492" s="1233"/>
      <c r="WLT492" s="1234"/>
      <c r="WLU492" s="1234"/>
      <c r="WLV492" s="1234"/>
      <c r="WLW492" s="1233"/>
      <c r="WLX492" s="1233"/>
      <c r="WLY492" s="1233"/>
      <c r="WLZ492" s="1233"/>
      <c r="WMA492" s="1234"/>
      <c r="WMB492" s="1234"/>
      <c r="WMC492" s="1234"/>
      <c r="WMD492" s="1233"/>
      <c r="WME492" s="1233"/>
      <c r="WMF492" s="1233"/>
      <c r="WMG492" s="1233"/>
      <c r="WMH492" s="1234"/>
      <c r="WMI492" s="1234"/>
      <c r="WMJ492" s="1234"/>
      <c r="WMK492" s="1233"/>
      <c r="WML492" s="1233"/>
      <c r="WMM492" s="1233"/>
      <c r="WMN492" s="1233"/>
      <c r="WMO492" s="1234"/>
      <c r="WMP492" s="1234"/>
      <c r="WMQ492" s="1234"/>
      <c r="WMR492" s="1233"/>
      <c r="WMS492" s="1233"/>
      <c r="WMT492" s="1233"/>
      <c r="WMU492" s="1233"/>
      <c r="WMV492" s="1234"/>
      <c r="WMW492" s="1234"/>
      <c r="WMX492" s="1234"/>
      <c r="WMY492" s="1233"/>
      <c r="WMZ492" s="1233"/>
      <c r="WNA492" s="1233"/>
      <c r="WNB492" s="1233"/>
      <c r="WNC492" s="1234"/>
      <c r="WND492" s="1234"/>
      <c r="WNE492" s="1234"/>
      <c r="WNF492" s="1233"/>
      <c r="WNG492" s="1233"/>
      <c r="WNH492" s="1233"/>
      <c r="WNI492" s="1233"/>
      <c r="WNJ492" s="1234"/>
      <c r="WNK492" s="1234"/>
      <c r="WNL492" s="1234"/>
      <c r="WNM492" s="1233"/>
      <c r="WNN492" s="1233"/>
      <c r="WNO492" s="1233"/>
      <c r="WNP492" s="1233"/>
      <c r="WNQ492" s="1234"/>
      <c r="WNR492" s="1234"/>
      <c r="WNS492" s="1234"/>
      <c r="WNT492" s="1233"/>
      <c r="WNU492" s="1233"/>
      <c r="WNV492" s="1233"/>
      <c r="WNW492" s="1233"/>
      <c r="WNX492" s="1234"/>
      <c r="WNY492" s="1234"/>
      <c r="WNZ492" s="1234"/>
      <c r="WOA492" s="1233"/>
      <c r="WOB492" s="1233"/>
      <c r="WOC492" s="1233"/>
      <c r="WOD492" s="1233"/>
      <c r="WOE492" s="1234"/>
      <c r="WOF492" s="1234"/>
      <c r="WOG492" s="1234"/>
      <c r="WOH492" s="1233"/>
      <c r="WOI492" s="1233"/>
      <c r="WOJ492" s="1233"/>
      <c r="WOK492" s="1233"/>
      <c r="WOL492" s="1234"/>
      <c r="WOM492" s="1234"/>
      <c r="WON492" s="1234"/>
      <c r="WOO492" s="1233"/>
      <c r="WOP492" s="1233"/>
      <c r="WOQ492" s="1233"/>
      <c r="WOR492" s="1233"/>
      <c r="WOS492" s="1234"/>
      <c r="WOT492" s="1234"/>
      <c r="WOU492" s="1234"/>
      <c r="WOV492" s="1233"/>
      <c r="WOW492" s="1233"/>
      <c r="WOX492" s="1233"/>
      <c r="WOY492" s="1233"/>
      <c r="WOZ492" s="1234"/>
      <c r="WPA492" s="1234"/>
      <c r="WPB492" s="1234"/>
      <c r="WPC492" s="1233"/>
      <c r="WPD492" s="1233"/>
      <c r="WPE492" s="1233"/>
      <c r="WPF492" s="1233"/>
      <c r="WPG492" s="1234"/>
      <c r="WPH492" s="1234"/>
      <c r="WPI492" s="1234"/>
      <c r="WPJ492" s="1233"/>
      <c r="WPK492" s="1233"/>
      <c r="WPL492" s="1233"/>
      <c r="WPM492" s="1233"/>
      <c r="WPN492" s="1234"/>
      <c r="WPO492" s="1234"/>
      <c r="WPP492" s="1234"/>
      <c r="WPQ492" s="1233"/>
      <c r="WPR492" s="1233"/>
      <c r="WPS492" s="1233"/>
      <c r="WPT492" s="1233"/>
      <c r="WPU492" s="1234"/>
      <c r="WPV492" s="1234"/>
      <c r="WPW492" s="1234"/>
      <c r="WPX492" s="1233"/>
      <c r="WPY492" s="1233"/>
      <c r="WPZ492" s="1233"/>
      <c r="WQA492" s="1233"/>
      <c r="WQB492" s="1234"/>
      <c r="WQC492" s="1234"/>
      <c r="WQD492" s="1234"/>
      <c r="WQE492" s="1233"/>
      <c r="WQF492" s="1233"/>
      <c r="WQG492" s="1233"/>
      <c r="WQH492" s="1233"/>
      <c r="WQI492" s="1234"/>
      <c r="WQJ492" s="1234"/>
      <c r="WQK492" s="1234"/>
      <c r="WQL492" s="1233"/>
      <c r="WQM492" s="1233"/>
      <c r="WQN492" s="1233"/>
      <c r="WQO492" s="1233"/>
      <c r="WQP492" s="1234"/>
      <c r="WQQ492" s="1234"/>
      <c r="WQR492" s="1234"/>
      <c r="WQS492" s="1233"/>
      <c r="WQT492" s="1233"/>
      <c r="WQU492" s="1233"/>
      <c r="WQV492" s="1233"/>
      <c r="WQW492" s="1234"/>
      <c r="WQX492" s="1234"/>
      <c r="WQY492" s="1234"/>
      <c r="WQZ492" s="1233"/>
      <c r="WRA492" s="1233"/>
      <c r="WRB492" s="1233"/>
      <c r="WRC492" s="1233"/>
      <c r="WRD492" s="1234"/>
      <c r="WRE492" s="1234"/>
      <c r="WRF492" s="1234"/>
      <c r="WRG492" s="1233"/>
      <c r="WRH492" s="1233"/>
      <c r="WRI492" s="1233"/>
      <c r="WRJ492" s="1233"/>
      <c r="WRK492" s="1234"/>
      <c r="WRL492" s="1234"/>
      <c r="WRM492" s="1234"/>
      <c r="WRN492" s="1233"/>
      <c r="WRO492" s="1233"/>
      <c r="WRP492" s="1233"/>
      <c r="WRQ492" s="1233"/>
      <c r="WRR492" s="1234"/>
      <c r="WRS492" s="1234"/>
      <c r="WRT492" s="1234"/>
      <c r="WRU492" s="1233"/>
      <c r="WRV492" s="1233"/>
      <c r="WRW492" s="1233"/>
      <c r="WRX492" s="1233"/>
      <c r="WRY492" s="1234"/>
      <c r="WRZ492" s="1234"/>
      <c r="WSA492" s="1234"/>
      <c r="WSB492" s="1233"/>
      <c r="WSC492" s="1233"/>
      <c r="WSD492" s="1233"/>
      <c r="WSE492" s="1233"/>
      <c r="WSF492" s="1234"/>
      <c r="WSG492" s="1234"/>
      <c r="WSH492" s="1234"/>
      <c r="WSI492" s="1233"/>
      <c r="WSJ492" s="1233"/>
      <c r="WSK492" s="1233"/>
      <c r="WSL492" s="1233"/>
      <c r="WSM492" s="1234"/>
      <c r="WSN492" s="1234"/>
      <c r="WSO492" s="1234"/>
      <c r="WSP492" s="1233"/>
      <c r="WSQ492" s="1233"/>
      <c r="WSR492" s="1233"/>
      <c r="WSS492" s="1233"/>
      <c r="WST492" s="1234"/>
      <c r="WSU492" s="1234"/>
      <c r="WSV492" s="1234"/>
      <c r="WSW492" s="1233"/>
      <c r="WSX492" s="1233"/>
      <c r="WSY492" s="1233"/>
      <c r="WSZ492" s="1233"/>
      <c r="WTA492" s="1234"/>
      <c r="WTB492" s="1234"/>
      <c r="WTC492" s="1234"/>
      <c r="WTD492" s="1233"/>
      <c r="WTE492" s="1233"/>
      <c r="WTF492" s="1233"/>
      <c r="WTG492" s="1233"/>
      <c r="WTH492" s="1234"/>
      <c r="WTI492" s="1234"/>
      <c r="WTJ492" s="1234"/>
      <c r="WTK492" s="1233"/>
      <c r="WTL492" s="1233"/>
      <c r="WTM492" s="1233"/>
      <c r="WTN492" s="1233"/>
      <c r="WTO492" s="1234"/>
      <c r="WTP492" s="1234"/>
      <c r="WTQ492" s="1234"/>
      <c r="WTR492" s="1233"/>
      <c r="WTS492" s="1233"/>
      <c r="WTT492" s="1233"/>
      <c r="WTU492" s="1233"/>
      <c r="WTV492" s="1234"/>
      <c r="WTW492" s="1234"/>
      <c r="WTX492" s="1234"/>
      <c r="WTY492" s="1233"/>
      <c r="WTZ492" s="1233"/>
      <c r="WUA492" s="1233"/>
      <c r="WUB492" s="1233"/>
      <c r="WUC492" s="1234"/>
      <c r="WUD492" s="1234"/>
      <c r="WUE492" s="1234"/>
      <c r="WUF492" s="1233"/>
      <c r="WUG492" s="1233"/>
      <c r="WUH492" s="1233"/>
      <c r="WUI492" s="1233"/>
      <c r="WUJ492" s="1234"/>
      <c r="WUK492" s="1234"/>
      <c r="WUL492" s="1234"/>
      <c r="WUM492" s="1233"/>
      <c r="WUN492" s="1233"/>
      <c r="WUO492" s="1233"/>
      <c r="WUP492" s="1233"/>
      <c r="WUQ492" s="1234"/>
      <c r="WUR492" s="1234"/>
      <c r="WUS492" s="1234"/>
      <c r="WUT492" s="1233"/>
      <c r="WUU492" s="1233"/>
      <c r="WUV492" s="1233"/>
      <c r="WUW492" s="1233"/>
      <c r="WUX492" s="1234"/>
      <c r="WUY492" s="1234"/>
      <c r="WUZ492" s="1234"/>
      <c r="WVA492" s="1233"/>
      <c r="WVB492" s="1233"/>
      <c r="WVC492" s="1233"/>
      <c r="WVD492" s="1233"/>
      <c r="WVE492" s="1234"/>
      <c r="WVF492" s="1234"/>
      <c r="WVG492" s="1234"/>
      <c r="WVH492" s="1233"/>
      <c r="WVI492" s="1233"/>
      <c r="WVJ492" s="1233"/>
      <c r="WVK492" s="1233"/>
      <c r="WVL492" s="1234"/>
      <c r="WVM492" s="1234"/>
      <c r="WVN492" s="1234"/>
      <c r="WVO492" s="1233"/>
      <c r="WVP492" s="1233"/>
      <c r="WVQ492" s="1233"/>
      <c r="WVR492" s="1233"/>
      <c r="WVS492" s="1234"/>
      <c r="WVT492" s="1234"/>
      <c r="WVU492" s="1234"/>
      <c r="WVV492" s="1233"/>
      <c r="WVW492" s="1233"/>
      <c r="WVX492" s="1233"/>
      <c r="WVY492" s="1233"/>
      <c r="WVZ492" s="1234"/>
      <c r="WWA492" s="1234"/>
      <c r="WWB492" s="1234"/>
      <c r="WWC492" s="1233"/>
      <c r="WWD492" s="1233"/>
      <c r="WWE492" s="1233"/>
      <c r="WWF492" s="1233"/>
      <c r="WWG492" s="1234"/>
      <c r="WWH492" s="1234"/>
      <c r="WWI492" s="1234"/>
      <c r="WWJ492" s="1233"/>
      <c r="WWK492" s="1233"/>
      <c r="WWL492" s="1233"/>
      <c r="WWM492" s="1233"/>
      <c r="WWN492" s="1234"/>
      <c r="WWO492" s="1234"/>
      <c r="WWP492" s="1234"/>
      <c r="WWQ492" s="1233"/>
      <c r="WWR492" s="1233"/>
      <c r="WWS492" s="1233"/>
      <c r="WWT492" s="1233"/>
      <c r="WWU492" s="1234"/>
      <c r="WWV492" s="1234"/>
      <c r="WWW492" s="1234"/>
      <c r="WWX492" s="1233"/>
      <c r="WWY492" s="1233"/>
      <c r="WWZ492" s="1233"/>
      <c r="WXA492" s="1233"/>
      <c r="WXB492" s="1234"/>
      <c r="WXC492" s="1234"/>
      <c r="WXD492" s="1234"/>
      <c r="WXE492" s="1233"/>
      <c r="WXF492" s="1233"/>
      <c r="WXG492" s="1233"/>
      <c r="WXH492" s="1233"/>
      <c r="WXI492" s="1234"/>
      <c r="WXJ492" s="1234"/>
      <c r="WXK492" s="1234"/>
      <c r="WXL492" s="1233"/>
      <c r="WXM492" s="1233"/>
      <c r="WXN492" s="1233"/>
      <c r="WXO492" s="1233"/>
      <c r="WXP492" s="1234"/>
      <c r="WXQ492" s="1234"/>
      <c r="WXR492" s="1234"/>
      <c r="WXS492" s="1233"/>
      <c r="WXT492" s="1233"/>
      <c r="WXU492" s="1233"/>
      <c r="WXV492" s="1233"/>
      <c r="WXW492" s="1234"/>
      <c r="WXX492" s="1234"/>
      <c r="WXY492" s="1234"/>
      <c r="WXZ492" s="1233"/>
      <c r="WYA492" s="1233"/>
      <c r="WYB492" s="1233"/>
      <c r="WYC492" s="1233"/>
      <c r="WYD492" s="1234"/>
      <c r="WYE492" s="1234"/>
      <c r="WYF492" s="1234"/>
      <c r="WYG492" s="1233"/>
      <c r="WYH492" s="1233"/>
      <c r="WYI492" s="1233"/>
      <c r="WYJ492" s="1233"/>
      <c r="WYK492" s="1234"/>
      <c r="WYL492" s="1234"/>
      <c r="WYM492" s="1234"/>
      <c r="WYN492" s="1233"/>
      <c r="WYO492" s="1233"/>
      <c r="WYP492" s="1233"/>
      <c r="WYQ492" s="1233"/>
      <c r="WYR492" s="1234"/>
      <c r="WYS492" s="1234"/>
      <c r="WYT492" s="1234"/>
      <c r="WYU492" s="1233"/>
      <c r="WYV492" s="1233"/>
      <c r="WYW492" s="1233"/>
      <c r="WYX492" s="1233"/>
      <c r="WYY492" s="1234"/>
      <c r="WYZ492" s="1234"/>
      <c r="WZA492" s="1234"/>
      <c r="WZB492" s="1233"/>
      <c r="WZC492" s="1233"/>
      <c r="WZD492" s="1233"/>
      <c r="WZE492" s="1233"/>
      <c r="WZF492" s="1234"/>
      <c r="WZG492" s="1234"/>
      <c r="WZH492" s="1234"/>
      <c r="WZI492" s="1233"/>
      <c r="WZJ492" s="1233"/>
      <c r="WZK492" s="1233"/>
      <c r="WZL492" s="1233"/>
      <c r="WZM492" s="1234"/>
      <c r="WZN492" s="1234"/>
      <c r="WZO492" s="1234"/>
      <c r="WZP492" s="1233"/>
      <c r="WZQ492" s="1233"/>
      <c r="WZR492" s="1233"/>
      <c r="WZS492" s="1233"/>
      <c r="WZT492" s="1234"/>
      <c r="WZU492" s="1234"/>
      <c r="WZV492" s="1234"/>
      <c r="WZW492" s="1233"/>
      <c r="WZX492" s="1233"/>
      <c r="WZY492" s="1233"/>
      <c r="WZZ492" s="1233"/>
      <c r="XAA492" s="1234"/>
      <c r="XAB492" s="1234"/>
      <c r="XAC492" s="1234"/>
      <c r="XAD492" s="1233"/>
      <c r="XAE492" s="1233"/>
      <c r="XAF492" s="1233"/>
      <c r="XAG492" s="1233"/>
      <c r="XAH492" s="1234"/>
      <c r="XAI492" s="1234"/>
      <c r="XAJ492" s="1234"/>
      <c r="XAK492" s="1233"/>
      <c r="XAL492" s="1233"/>
      <c r="XAM492" s="1233"/>
      <c r="XAN492" s="1233"/>
      <c r="XAO492" s="1234"/>
      <c r="XAP492" s="1234"/>
      <c r="XAQ492" s="1234"/>
      <c r="XAR492" s="1233"/>
      <c r="XAS492" s="1233"/>
      <c r="XAT492" s="1233"/>
      <c r="XAU492" s="1233"/>
      <c r="XAV492" s="1234"/>
      <c r="XAW492" s="1234"/>
      <c r="XAX492" s="1234"/>
      <c r="XAY492" s="1233"/>
      <c r="XAZ492" s="1233"/>
      <c r="XBA492" s="1233"/>
      <c r="XBB492" s="1233"/>
      <c r="XBC492" s="1234"/>
      <c r="XBD492" s="1234"/>
      <c r="XBE492" s="1234"/>
      <c r="XBF492" s="1233"/>
      <c r="XBG492" s="1233"/>
      <c r="XBH492" s="1233"/>
      <c r="XBI492" s="1233"/>
      <c r="XBJ492" s="1234"/>
      <c r="XBK492" s="1234"/>
      <c r="XBL492" s="1234"/>
      <c r="XBM492" s="1233"/>
      <c r="XBN492" s="1233"/>
      <c r="XBO492" s="1233"/>
      <c r="XBP492" s="1233"/>
      <c r="XBQ492" s="1234"/>
      <c r="XBR492" s="1234"/>
      <c r="XBS492" s="1234"/>
      <c r="XBT492" s="1233"/>
      <c r="XBU492" s="1233"/>
      <c r="XBV492" s="1233"/>
      <c r="XBW492" s="1233"/>
      <c r="XBX492" s="1234"/>
      <c r="XBY492" s="1234"/>
      <c r="XBZ492" s="1234"/>
      <c r="XCA492" s="1233"/>
      <c r="XCB492" s="1233"/>
      <c r="XCC492" s="1233"/>
      <c r="XCD492" s="1233"/>
      <c r="XCE492" s="1234"/>
      <c r="XCF492" s="1234"/>
      <c r="XCG492" s="1234"/>
      <c r="XCH492" s="1233"/>
      <c r="XCI492" s="1233"/>
      <c r="XCJ492" s="1233"/>
      <c r="XCK492" s="1233"/>
      <c r="XCL492" s="1234"/>
      <c r="XCM492" s="1234"/>
      <c r="XCN492" s="1234"/>
      <c r="XCO492" s="1233"/>
      <c r="XCP492" s="1233"/>
      <c r="XCQ492" s="1233"/>
      <c r="XCR492" s="1233"/>
      <c r="XCS492" s="1234"/>
      <c r="XCT492" s="1234"/>
      <c r="XCU492" s="1234"/>
      <c r="XCV492" s="1233"/>
      <c r="XCW492" s="1233"/>
      <c r="XCX492" s="1233"/>
      <c r="XCY492" s="1233"/>
      <c r="XCZ492" s="1234"/>
      <c r="XDA492" s="1234"/>
      <c r="XDB492" s="1234"/>
      <c r="XDC492" s="1233"/>
      <c r="XDD492" s="1233"/>
      <c r="XDE492" s="1233"/>
      <c r="XDF492" s="1233"/>
      <c r="XDG492" s="1234"/>
      <c r="XDH492" s="1234"/>
      <c r="XDI492" s="1234"/>
      <c r="XDJ492" s="1233"/>
      <c r="XDK492" s="1233"/>
      <c r="XDL492" s="1233"/>
      <c r="XDM492" s="1233"/>
      <c r="XDN492" s="1234"/>
      <c r="XDO492" s="1234"/>
      <c r="XDP492" s="1234"/>
      <c r="XDQ492" s="1233"/>
      <c r="XDR492" s="1233"/>
      <c r="XDS492" s="1233"/>
      <c r="XDT492" s="1233"/>
      <c r="XDU492" s="1234"/>
      <c r="XDV492" s="1234"/>
      <c r="XDW492" s="1234"/>
      <c r="XDX492" s="1233"/>
      <c r="XDY492" s="1233"/>
      <c r="XDZ492" s="1233"/>
      <c r="XEA492" s="1233"/>
      <c r="XEB492" s="1234"/>
      <c r="XEC492" s="1234"/>
      <c r="XED492" s="1234"/>
      <c r="XEE492" s="1233"/>
      <c r="XEF492" s="1233"/>
      <c r="XEG492" s="1233"/>
      <c r="XEH492" s="1233"/>
      <c r="XEI492" s="1234"/>
      <c r="XEJ492" s="1234"/>
      <c r="XEK492" s="1234"/>
      <c r="XEL492" s="1233"/>
      <c r="XEM492" s="1233"/>
      <c r="XEN492" s="1233"/>
      <c r="XEO492" s="1233"/>
      <c r="XEP492" s="1234"/>
      <c r="XEQ492" s="1234"/>
      <c r="XER492" s="1234"/>
      <c r="XES492" s="1233"/>
      <c r="XET492" s="1233"/>
      <c r="XEU492" s="1233"/>
      <c r="XEV492" s="1233"/>
      <c r="XEW492" s="1234"/>
      <c r="XEX492" s="1234"/>
      <c r="XEY492" s="1234"/>
      <c r="XEZ492" s="1233"/>
      <c r="XFA492" s="1233"/>
      <c r="XFB492" s="1233"/>
      <c r="XFC492" s="1233"/>
    </row>
    <row r="493" spans="1:16383">
      <c r="A493" s="1233" t="s">
        <v>7188</v>
      </c>
      <c r="B493" s="1391" t="s">
        <v>7189</v>
      </c>
      <c r="C493" s="1233" t="s">
        <v>7188</v>
      </c>
      <c r="D493" s="1233" t="s">
        <v>7188</v>
      </c>
      <c r="E493" s="1233" t="s">
        <v>7007</v>
      </c>
      <c r="F493" s="1233"/>
      <c r="G493" s="1392" t="s">
        <v>7008</v>
      </c>
      <c r="H493" s="1233"/>
      <c r="I493" s="1391"/>
      <c r="J493" s="1233"/>
      <c r="K493" s="1233"/>
      <c r="L493" s="1233"/>
      <c r="M493" s="1233"/>
      <c r="N493" s="1392"/>
      <c r="O493" s="1233">
        <v>34650000</v>
      </c>
      <c r="P493" s="1391">
        <v>31500000</v>
      </c>
      <c r="Q493" s="1233">
        <v>3150000</v>
      </c>
      <c r="R493" s="1233"/>
      <c r="S493" s="1233"/>
      <c r="T493" s="1233"/>
      <c r="U493" s="1392"/>
      <c r="V493" s="1233"/>
      <c r="W493" s="1391"/>
      <c r="X493" s="1233"/>
      <c r="Y493" s="1233"/>
      <c r="Z493" s="1233"/>
      <c r="AA493" s="1233" t="s">
        <v>7226</v>
      </c>
      <c r="AB493" s="1392"/>
      <c r="AH493" s="1122" t="s">
        <v>5933</v>
      </c>
      <c r="AI493" s="1122" t="s">
        <v>7255</v>
      </c>
      <c r="AJ493" s="1233"/>
    </row>
    <row r="494" spans="1:16383">
      <c r="A494" s="1233" t="s">
        <v>7190</v>
      </c>
      <c r="B494" s="1391" t="s">
        <v>7191</v>
      </c>
      <c r="C494" s="1233" t="s">
        <v>7192</v>
      </c>
      <c r="D494" s="1233" t="s">
        <v>7192</v>
      </c>
      <c r="E494" s="1233" t="s">
        <v>7193</v>
      </c>
      <c r="F494" s="1233"/>
      <c r="G494" s="1392" t="s">
        <v>7250</v>
      </c>
      <c r="H494" s="1233"/>
      <c r="I494" s="1391"/>
      <c r="J494" s="1233"/>
      <c r="K494" s="1233"/>
      <c r="L494" s="1233"/>
      <c r="M494" s="1233"/>
      <c r="N494" s="1392"/>
      <c r="O494" s="1233">
        <v>61293210</v>
      </c>
      <c r="P494" s="1391">
        <v>55721100</v>
      </c>
      <c r="Q494" s="1233">
        <v>5572110</v>
      </c>
      <c r="R494" s="1233"/>
      <c r="S494" s="1233"/>
      <c r="T494" s="1233"/>
      <c r="U494" s="1392"/>
      <c r="V494" s="1233"/>
      <c r="W494" s="1391"/>
      <c r="X494" s="1233"/>
      <c r="Y494" s="1233"/>
      <c r="Z494" s="1233"/>
      <c r="AA494" s="1233" t="s">
        <v>3933</v>
      </c>
      <c r="AB494" s="1392"/>
      <c r="AH494" s="1122" t="s">
        <v>5933</v>
      </c>
      <c r="AI494" s="1122" t="s">
        <v>7255</v>
      </c>
      <c r="AJ494" s="1233"/>
    </row>
    <row r="495" spans="1:16383">
      <c r="A495" s="1233" t="s">
        <v>7194</v>
      </c>
      <c r="B495" s="1391" t="s">
        <v>7195</v>
      </c>
      <c r="C495" s="1233" t="s">
        <v>7194</v>
      </c>
      <c r="D495" s="1233" t="s">
        <v>7194</v>
      </c>
      <c r="E495" s="1233" t="s">
        <v>6470</v>
      </c>
      <c r="F495" s="1233"/>
      <c r="G495" s="1392" t="s">
        <v>7196</v>
      </c>
      <c r="H495" s="1233"/>
      <c r="I495" s="1391"/>
      <c r="J495" s="1233"/>
      <c r="K495" s="1233"/>
      <c r="L495" s="1233"/>
      <c r="M495" s="1233"/>
      <c r="N495" s="1392"/>
      <c r="O495" s="1233">
        <v>13200000</v>
      </c>
      <c r="P495" s="1391">
        <v>12000000</v>
      </c>
      <c r="Q495" s="1233">
        <v>1200000</v>
      </c>
      <c r="R495" s="1233"/>
      <c r="S495" s="1233"/>
      <c r="T495" s="1233"/>
      <c r="U495" s="1392"/>
      <c r="V495" s="1233"/>
      <c r="W495" s="1391"/>
      <c r="X495" s="1233"/>
      <c r="Y495" s="1233"/>
      <c r="Z495" s="1233"/>
      <c r="AA495" s="1233" t="s">
        <v>7197</v>
      </c>
      <c r="AB495" s="1392"/>
      <c r="AH495" s="1122" t="s">
        <v>5933</v>
      </c>
      <c r="AI495" s="1122" t="s">
        <v>7255</v>
      </c>
      <c r="AJ495" s="1233"/>
    </row>
    <row r="496" spans="1:16383">
      <c r="A496" s="1233" t="s">
        <v>7198</v>
      </c>
      <c r="B496" s="1391" t="s">
        <v>7199</v>
      </c>
      <c r="C496" s="1233" t="s">
        <v>7194</v>
      </c>
      <c r="D496" s="1233" t="s">
        <v>7194</v>
      </c>
      <c r="E496" s="1233" t="s">
        <v>6151</v>
      </c>
      <c r="F496" s="1233"/>
      <c r="G496" s="1392" t="s">
        <v>382</v>
      </c>
      <c r="H496" s="1233"/>
      <c r="I496" s="1391"/>
      <c r="J496" s="1233"/>
      <c r="K496" s="1233"/>
      <c r="L496" s="1233"/>
      <c r="M496" s="1233"/>
      <c r="N496" s="1392"/>
      <c r="O496" s="1233">
        <v>358840</v>
      </c>
      <c r="P496" s="1391">
        <v>326220</v>
      </c>
      <c r="Q496" s="1233">
        <v>32620</v>
      </c>
      <c r="R496" s="1233"/>
      <c r="S496" s="1233"/>
      <c r="T496" s="1233"/>
      <c r="U496" s="1392"/>
      <c r="V496" s="1233"/>
      <c r="W496" s="1391"/>
      <c r="X496" s="1233"/>
      <c r="Y496" s="1233"/>
      <c r="Z496" s="1233"/>
      <c r="AA496" s="1233" t="s">
        <v>7200</v>
      </c>
      <c r="AB496" s="1392"/>
      <c r="AH496" s="1122" t="s">
        <v>5933</v>
      </c>
      <c r="AI496" s="1122" t="s">
        <v>7255</v>
      </c>
      <c r="AJ496" s="1233"/>
    </row>
    <row r="497" spans="1:36 16359:16365">
      <c r="A497" s="1233" t="s">
        <v>7201</v>
      </c>
      <c r="B497" s="1391" t="s">
        <v>7202</v>
      </c>
      <c r="C497" s="1233" t="s">
        <v>7201</v>
      </c>
      <c r="D497" s="1233" t="s">
        <v>7201</v>
      </c>
      <c r="E497" s="1233" t="s">
        <v>5113</v>
      </c>
      <c r="F497" s="1233"/>
      <c r="G497" s="1392" t="s">
        <v>5114</v>
      </c>
      <c r="H497" s="1233"/>
      <c r="I497" s="1391"/>
      <c r="J497" s="1233"/>
      <c r="K497" s="1233"/>
      <c r="L497" s="1233"/>
      <c r="M497" s="1233"/>
      <c r="N497" s="1392"/>
      <c r="O497" s="1233">
        <v>4400</v>
      </c>
      <c r="P497" s="1391">
        <v>4000</v>
      </c>
      <c r="Q497" s="1233">
        <v>400</v>
      </c>
      <c r="R497" s="1233"/>
      <c r="S497" s="1233"/>
      <c r="T497" s="1233"/>
      <c r="U497" s="1392"/>
      <c r="V497" s="1233"/>
      <c r="W497" s="1391"/>
      <c r="X497" s="1233"/>
      <c r="Y497" s="1233"/>
      <c r="Z497" s="1233"/>
      <c r="AA497" s="1233" t="s">
        <v>5120</v>
      </c>
      <c r="AB497" s="1392"/>
      <c r="AH497" s="1122" t="s">
        <v>5933</v>
      </c>
      <c r="AI497" s="1122" t="s">
        <v>7255</v>
      </c>
      <c r="AJ497" s="1233"/>
    </row>
    <row r="498" spans="1:36 16359:16365">
      <c r="A498" s="1233" t="s">
        <v>7263</v>
      </c>
      <c r="B498" s="1391"/>
      <c r="C498" s="1233"/>
      <c r="D498" s="1233"/>
      <c r="E498" s="1233" t="s">
        <v>5318</v>
      </c>
      <c r="F498" s="1233"/>
      <c r="G498" s="1392" t="s">
        <v>2894</v>
      </c>
      <c r="H498" s="1233"/>
      <c r="I498" s="1391"/>
      <c r="J498" s="1233"/>
      <c r="K498" s="1233"/>
      <c r="L498" s="1233"/>
      <c r="M498" s="1233"/>
      <c r="N498" s="1392"/>
      <c r="O498" s="1233">
        <v>272844814</v>
      </c>
      <c r="P498" s="1391">
        <v>248040740</v>
      </c>
      <c r="Q498" s="1233">
        <v>24804074</v>
      </c>
      <c r="R498" s="1233"/>
      <c r="S498" s="1233"/>
      <c r="T498" s="1233"/>
      <c r="U498" s="1392"/>
      <c r="V498" s="1233"/>
      <c r="W498" s="1391"/>
      <c r="X498" s="1233"/>
      <c r="Y498" s="1233"/>
      <c r="Z498" s="1233"/>
      <c r="AA498" s="1233" t="s">
        <v>7264</v>
      </c>
      <c r="AB498" s="1392"/>
      <c r="AH498" s="1122" t="s">
        <v>5933</v>
      </c>
      <c r="AI498" s="1122" t="s">
        <v>7255</v>
      </c>
      <c r="AJ498" s="1233"/>
    </row>
    <row r="499" spans="1:36 16359:16365">
      <c r="A499" s="1233" t="s">
        <v>7353</v>
      </c>
      <c r="B499" s="1391"/>
      <c r="C499" s="1233"/>
      <c r="D499" s="1233"/>
      <c r="E499" s="1233" t="s">
        <v>6628</v>
      </c>
      <c r="F499" s="1233"/>
      <c r="G499" s="1392" t="s">
        <v>6629</v>
      </c>
      <c r="H499" s="1233"/>
      <c r="I499" s="1391"/>
      <c r="J499" s="1233"/>
      <c r="K499" s="1233"/>
      <c r="L499" s="1233"/>
      <c r="M499" s="1233"/>
      <c r="N499" s="1392"/>
      <c r="O499" s="1233">
        <v>330000</v>
      </c>
      <c r="P499" s="1391">
        <v>300000</v>
      </c>
      <c r="Q499" s="1233">
        <v>30000</v>
      </c>
      <c r="R499" s="1233"/>
      <c r="S499" s="1233"/>
      <c r="T499" s="1233"/>
      <c r="U499" s="1392"/>
      <c r="V499" s="1233"/>
      <c r="W499" s="1391"/>
      <c r="X499" s="1233"/>
      <c r="Y499" s="1233"/>
      <c r="Z499" s="1233"/>
      <c r="AA499" s="1233" t="s">
        <v>7187</v>
      </c>
      <c r="AB499" s="1392"/>
      <c r="AH499" s="1122" t="s">
        <v>5933</v>
      </c>
      <c r="AI499" s="1122" t="s">
        <v>7255</v>
      </c>
      <c r="AJ499" s="1233"/>
    </row>
    <row r="500" spans="1:36 16359:16365">
      <c r="A500" s="1233" t="s">
        <v>7354</v>
      </c>
      <c r="B500" s="1391"/>
      <c r="C500" s="1233"/>
      <c r="D500" s="1233"/>
      <c r="E500" s="1233" t="s">
        <v>6628</v>
      </c>
      <c r="F500" s="1233"/>
      <c r="G500" s="1392" t="s">
        <v>6629</v>
      </c>
      <c r="H500" s="1233"/>
      <c r="I500" s="1391"/>
      <c r="J500" s="1233"/>
      <c r="K500" s="1233"/>
      <c r="L500" s="1233"/>
      <c r="M500" s="1233"/>
      <c r="N500" s="1392"/>
      <c r="O500" s="1233">
        <v>990000</v>
      </c>
      <c r="P500" s="1391">
        <v>900000</v>
      </c>
      <c r="Q500" s="1233">
        <v>90000</v>
      </c>
      <c r="R500" s="1233"/>
      <c r="S500" s="1233"/>
      <c r="T500" s="1233"/>
      <c r="U500" s="1392"/>
      <c r="V500" s="1233"/>
      <c r="W500" s="1391"/>
      <c r="X500" s="1233"/>
      <c r="Y500" s="1233"/>
      <c r="Z500" s="1233"/>
      <c r="AA500" s="1233" t="s">
        <v>7187</v>
      </c>
      <c r="AB500" s="1392"/>
      <c r="AH500" s="1122" t="s">
        <v>5933</v>
      </c>
      <c r="AI500" s="1122" t="s">
        <v>7255</v>
      </c>
      <c r="AJ500" s="1233"/>
    </row>
    <row r="501" spans="1:36 16359:16365">
      <c r="A501" s="1233" t="s">
        <v>7355</v>
      </c>
      <c r="B501" s="1391"/>
      <c r="C501" s="1233"/>
      <c r="D501" s="1233"/>
      <c r="E501" s="1233" t="s">
        <v>6151</v>
      </c>
      <c r="F501" s="1233"/>
      <c r="G501" s="1392" t="s">
        <v>382</v>
      </c>
      <c r="H501" s="1233"/>
      <c r="I501" s="1391"/>
      <c r="J501" s="1233"/>
      <c r="K501" s="1233"/>
      <c r="L501" s="1233"/>
      <c r="M501" s="1233"/>
      <c r="N501" s="1392"/>
      <c r="O501" s="1233">
        <v>363370</v>
      </c>
      <c r="P501" s="1391">
        <v>330340</v>
      </c>
      <c r="Q501" s="1233">
        <v>33030</v>
      </c>
      <c r="R501" s="1233"/>
      <c r="S501" s="1233"/>
      <c r="T501" s="1233"/>
      <c r="U501" s="1392"/>
      <c r="V501" s="1233"/>
      <c r="W501" s="1391"/>
      <c r="X501" s="1233"/>
      <c r="Y501" s="1233"/>
      <c r="Z501" s="1233"/>
      <c r="AA501" s="1233" t="s">
        <v>7356</v>
      </c>
      <c r="AB501" s="1392"/>
      <c r="AH501" s="1122" t="s">
        <v>5933</v>
      </c>
      <c r="AI501" s="1122" t="s">
        <v>7255</v>
      </c>
      <c r="AJ501" s="1233"/>
    </row>
    <row r="502" spans="1:36 16359:16365" s="329" customFormat="1">
      <c r="A502" s="1566">
        <v>46022</v>
      </c>
      <c r="B502" s="1567"/>
      <c r="C502" s="1568"/>
      <c r="D502" s="1568"/>
      <c r="E502" s="1569" t="s">
        <v>6485</v>
      </c>
      <c r="F502" s="1569" t="s">
        <v>6434</v>
      </c>
      <c r="G502" s="1564" t="s">
        <v>6434</v>
      </c>
      <c r="H502" s="1568"/>
      <c r="I502" s="1567"/>
      <c r="J502" s="1568"/>
      <c r="K502" s="1568"/>
      <c r="L502" s="1568"/>
      <c r="M502" s="1568"/>
      <c r="N502" s="1570"/>
      <c r="O502" s="1571">
        <v>2970000</v>
      </c>
      <c r="P502" s="1571">
        <v>2700000</v>
      </c>
      <c r="Q502" s="1571">
        <v>270000</v>
      </c>
      <c r="R502" s="1568"/>
      <c r="S502" s="1568"/>
      <c r="T502" s="1568"/>
      <c r="U502" s="1570"/>
      <c r="V502" s="1568"/>
      <c r="W502" s="1567"/>
      <c r="X502" s="1568"/>
      <c r="Y502" s="1568"/>
      <c r="Z502" s="1568"/>
      <c r="AA502" s="1569" t="s">
        <v>8302</v>
      </c>
      <c r="AB502" s="1570"/>
      <c r="AH502" s="1187" t="s">
        <v>5933</v>
      </c>
      <c r="AI502" s="1187" t="s">
        <v>7255</v>
      </c>
      <c r="AJ502" s="1568"/>
    </row>
    <row r="503" spans="1:36 16359:16365">
      <c r="A503" s="1233" t="s">
        <v>7398</v>
      </c>
      <c r="B503" s="1391"/>
      <c r="C503" s="1233"/>
      <c r="D503" s="1233"/>
      <c r="E503" s="1233" t="s">
        <v>5113</v>
      </c>
      <c r="F503" s="1233"/>
      <c r="G503" s="1392" t="s">
        <v>5114</v>
      </c>
      <c r="H503" s="1233"/>
      <c r="I503" s="1391"/>
      <c r="J503" s="1233"/>
      <c r="K503" s="1233"/>
      <c r="L503" s="1233"/>
      <c r="M503" s="1233"/>
      <c r="N503" s="1392"/>
      <c r="O503" s="1233">
        <v>4400</v>
      </c>
      <c r="P503" s="1391">
        <v>4000</v>
      </c>
      <c r="Q503" s="1233">
        <v>400</v>
      </c>
      <c r="R503" s="1233"/>
      <c r="S503" s="1233"/>
      <c r="T503" s="1233"/>
      <c r="U503" s="1392"/>
      <c r="V503" s="1233"/>
      <c r="W503" s="1391"/>
      <c r="X503" s="1233"/>
      <c r="Y503" s="1233"/>
      <c r="Z503" s="1233"/>
      <c r="AA503" s="1233" t="s">
        <v>7399</v>
      </c>
      <c r="AB503" s="1392"/>
      <c r="AH503" s="1122" t="s">
        <v>5933</v>
      </c>
      <c r="AI503" s="1122" t="s">
        <v>7255</v>
      </c>
      <c r="AJ503" s="1233"/>
    </row>
    <row r="504" spans="1:36 16359:16365">
      <c r="A504" s="1233" t="s">
        <v>7398</v>
      </c>
      <c r="B504" s="1391"/>
      <c r="C504" s="1233"/>
      <c r="D504" s="1233"/>
      <c r="E504" s="1233" t="s">
        <v>5113</v>
      </c>
      <c r="F504" s="1233"/>
      <c r="G504" s="1392" t="s">
        <v>5114</v>
      </c>
      <c r="H504" s="1233"/>
      <c r="I504" s="1391"/>
      <c r="J504" s="1233"/>
      <c r="K504" s="1233"/>
      <c r="L504" s="1233"/>
      <c r="M504" s="1233"/>
      <c r="N504" s="1392"/>
      <c r="O504" s="1233">
        <v>4400</v>
      </c>
      <c r="P504" s="1391">
        <v>4000</v>
      </c>
      <c r="Q504" s="1233">
        <v>400</v>
      </c>
      <c r="R504" s="1233"/>
      <c r="S504" s="1233"/>
      <c r="T504" s="1233"/>
      <c r="U504" s="1392"/>
      <c r="V504" s="1233"/>
      <c r="W504" s="1391"/>
      <c r="X504" s="1233"/>
      <c r="Y504" s="1233"/>
      <c r="Z504" s="1233"/>
      <c r="AA504" s="1233" t="s">
        <v>5120</v>
      </c>
      <c r="AB504" s="1392"/>
      <c r="AH504" s="1122" t="s">
        <v>5933</v>
      </c>
      <c r="AI504" s="1122" t="s">
        <v>7255</v>
      </c>
      <c r="AJ504" s="1233"/>
    </row>
    <row r="505" spans="1:36 16359:16365">
      <c r="A505" s="1233" t="s">
        <v>7400</v>
      </c>
      <c r="B505" s="1391"/>
      <c r="C505" s="1233"/>
      <c r="D505" s="1233"/>
      <c r="E505" s="1233" t="s">
        <v>6151</v>
      </c>
      <c r="F505" s="1233"/>
      <c r="G505" s="1392" t="s">
        <v>382</v>
      </c>
      <c r="H505" s="1233"/>
      <c r="I505" s="1391"/>
      <c r="J505" s="1233"/>
      <c r="K505" s="1233"/>
      <c r="L505" s="1233"/>
      <c r="M505" s="1233"/>
      <c r="N505" s="1392"/>
      <c r="O505" s="1233">
        <v>416430</v>
      </c>
      <c r="P505" s="1391">
        <v>378570</v>
      </c>
      <c r="Q505" s="1233">
        <v>37860</v>
      </c>
      <c r="R505" s="1233"/>
      <c r="S505" s="1233"/>
      <c r="T505" s="1233"/>
      <c r="U505" s="1392"/>
      <c r="V505" s="1233"/>
      <c r="W505" s="1391"/>
      <c r="X505" s="1233"/>
      <c r="Y505" s="1233"/>
      <c r="Z505" s="1233"/>
      <c r="AA505" s="1233" t="s">
        <v>7401</v>
      </c>
      <c r="AB505" s="1392"/>
      <c r="AH505" s="1122" t="s">
        <v>5933</v>
      </c>
      <c r="AI505" s="1122" t="s">
        <v>7255</v>
      </c>
      <c r="AJ505" s="1233"/>
    </row>
    <row r="506" spans="1:36 16359:16365">
      <c r="A506" s="1541" t="s">
        <v>7402</v>
      </c>
      <c r="B506" s="1391"/>
      <c r="C506" s="1233"/>
      <c r="D506" s="1233"/>
      <c r="E506" s="1541" t="s">
        <v>7007</v>
      </c>
      <c r="F506" s="1233"/>
      <c r="G506" s="1542" t="s">
        <v>7008</v>
      </c>
      <c r="H506" s="1233"/>
      <c r="I506" s="1391"/>
      <c r="J506" s="1233"/>
      <c r="K506" s="1233"/>
      <c r="L506" s="1233"/>
      <c r="M506" s="1233"/>
      <c r="N506" s="1392"/>
      <c r="O506" s="1541">
        <v>425040000</v>
      </c>
      <c r="P506" s="1534">
        <v>386400000</v>
      </c>
      <c r="Q506" s="1541">
        <v>38640000</v>
      </c>
      <c r="R506" s="1233"/>
      <c r="S506" s="1233"/>
      <c r="T506" s="1233"/>
      <c r="U506" s="1392"/>
      <c r="V506" s="1233"/>
      <c r="W506" s="1391"/>
      <c r="X506" s="1233"/>
      <c r="Y506" s="1233"/>
      <c r="Z506" s="1233"/>
      <c r="AA506" s="1541" t="s">
        <v>7403</v>
      </c>
      <c r="AB506" s="1392"/>
      <c r="AH506" s="1543" t="s">
        <v>5933</v>
      </c>
      <c r="AI506" s="1543" t="s">
        <v>7255</v>
      </c>
      <c r="AJ506" s="1541"/>
    </row>
    <row r="507" spans="1:36 16359:16365" ht="16.2" customHeight="1">
      <c r="A507" s="916" t="s">
        <v>7614</v>
      </c>
      <c r="B507" s="1544"/>
      <c r="C507" s="1392"/>
      <c r="D507" s="1545"/>
      <c r="E507" s="1546" t="s">
        <v>5318</v>
      </c>
      <c r="F507" s="1547"/>
      <c r="G507" s="916" t="s">
        <v>2894</v>
      </c>
      <c r="H507" s="1548"/>
      <c r="I507" s="1122"/>
      <c r="J507" s="1233"/>
      <c r="O507" s="1479">
        <v>458577837</v>
      </c>
      <c r="P507" s="1479">
        <v>416888943</v>
      </c>
      <c r="Q507" s="1479">
        <v>41688894</v>
      </c>
      <c r="AA507" s="1478" t="s">
        <v>7628</v>
      </c>
      <c r="AH507" s="1549" t="s">
        <v>5933</v>
      </c>
      <c r="AI507" s="1478" t="s">
        <v>7708</v>
      </c>
      <c r="AJ507" s="1478"/>
      <c r="XEE507" s="1233"/>
      <c r="XEF507" s="1233"/>
      <c r="XEG507" s="1392"/>
      <c r="XEH507" s="1233"/>
      <c r="XEI507" s="1391"/>
      <c r="XEJ507" s="1233"/>
      <c r="XEK507" s="1233"/>
    </row>
    <row r="508" spans="1:36 16359:16365">
      <c r="A508" s="916" t="s">
        <v>7615</v>
      </c>
      <c r="B508" s="1544"/>
      <c r="C508" s="1392"/>
      <c r="D508" s="1545"/>
      <c r="E508" s="1546" t="s">
        <v>5576</v>
      </c>
      <c r="F508" s="1547"/>
      <c r="G508" s="916" t="s">
        <v>7709</v>
      </c>
      <c r="H508" s="1548"/>
      <c r="I508" s="1122"/>
      <c r="J508" s="1233"/>
      <c r="O508" s="1479">
        <v>330000</v>
      </c>
      <c r="P508" s="1479">
        <v>300000</v>
      </c>
      <c r="Q508" s="1479">
        <v>30000</v>
      </c>
      <c r="AA508" s="1478" t="s">
        <v>7710</v>
      </c>
      <c r="AH508" s="1540" t="s">
        <v>4957</v>
      </c>
      <c r="AI508" s="1478" t="s">
        <v>7708</v>
      </c>
      <c r="AJ508" s="1478"/>
      <c r="XEE508" s="1233"/>
      <c r="XEF508" s="1233"/>
      <c r="XEG508" s="1392"/>
      <c r="XEH508" s="1233"/>
      <c r="XEI508" s="1391"/>
      <c r="XEJ508" s="1233"/>
      <c r="XEK508" s="1233"/>
    </row>
    <row r="509" spans="1:36 16359:16365">
      <c r="A509" s="1477" t="s">
        <v>7615</v>
      </c>
      <c r="E509" s="1477" t="s">
        <v>5576</v>
      </c>
      <c r="G509" s="1477" t="s">
        <v>2685</v>
      </c>
      <c r="O509" s="1479">
        <v>330000</v>
      </c>
      <c r="P509" s="1479">
        <v>300000</v>
      </c>
      <c r="Q509" s="1479">
        <v>30000</v>
      </c>
      <c r="AA509" s="1477" t="s">
        <v>7617</v>
      </c>
      <c r="AH509" s="1540" t="s">
        <v>4957</v>
      </c>
      <c r="AI509" s="1476" t="s">
        <v>7708</v>
      </c>
      <c r="AJ509" s="916"/>
    </row>
    <row r="510" spans="1:36 16359:16365">
      <c r="A510" s="1477" t="s">
        <v>7615</v>
      </c>
      <c r="E510" s="1477" t="s">
        <v>5576</v>
      </c>
      <c r="G510" s="1477" t="s">
        <v>2685</v>
      </c>
      <c r="O510" s="1479">
        <v>330000</v>
      </c>
      <c r="P510" s="1479">
        <v>300000</v>
      </c>
      <c r="Q510" s="1479">
        <v>30000</v>
      </c>
      <c r="AA510" s="1477" t="s">
        <v>7618</v>
      </c>
      <c r="AH510" s="1540" t="s">
        <v>4957</v>
      </c>
      <c r="AI510" s="1476" t="s">
        <v>7708</v>
      </c>
      <c r="AJ510" s="916"/>
    </row>
    <row r="511" spans="1:36 16359:16365">
      <c r="A511" s="1477" t="s">
        <v>7615</v>
      </c>
      <c r="E511" s="1477" t="s">
        <v>5576</v>
      </c>
      <c r="G511" s="1477" t="s">
        <v>2685</v>
      </c>
      <c r="O511" s="1479">
        <v>330000</v>
      </c>
      <c r="P511" s="1479">
        <v>300000</v>
      </c>
      <c r="Q511" s="1479">
        <v>30000</v>
      </c>
      <c r="AA511" s="1477" t="s">
        <v>7619</v>
      </c>
      <c r="AH511" s="1540" t="s">
        <v>4957</v>
      </c>
      <c r="AI511" s="1476" t="s">
        <v>7708</v>
      </c>
      <c r="AJ511" s="916"/>
    </row>
    <row r="512" spans="1:36 16359:16365">
      <c r="A512" s="1477" t="s">
        <v>7615</v>
      </c>
      <c r="E512" s="1477" t="s">
        <v>5576</v>
      </c>
      <c r="G512" s="1477" t="s">
        <v>2685</v>
      </c>
      <c r="O512" s="1479">
        <v>330000</v>
      </c>
      <c r="P512" s="1479">
        <v>300000</v>
      </c>
      <c r="Q512" s="1479">
        <v>30000</v>
      </c>
      <c r="AA512" s="1477" t="s">
        <v>7620</v>
      </c>
      <c r="AH512" s="1540" t="s">
        <v>4957</v>
      </c>
      <c r="AI512" s="1476" t="s">
        <v>7708</v>
      </c>
      <c r="AJ512" s="916"/>
    </row>
    <row r="513" spans="1:36">
      <c r="A513" s="1477" t="s">
        <v>7615</v>
      </c>
      <c r="E513" s="1477" t="s">
        <v>5576</v>
      </c>
      <c r="G513" s="1477" t="s">
        <v>2685</v>
      </c>
      <c r="O513" s="1479">
        <v>330000</v>
      </c>
      <c r="P513" s="1479">
        <v>300000</v>
      </c>
      <c r="Q513" s="1479">
        <v>30000</v>
      </c>
      <c r="AA513" s="1477" t="s">
        <v>7621</v>
      </c>
      <c r="AH513" s="1540" t="s">
        <v>4957</v>
      </c>
      <c r="AI513" s="1476" t="s">
        <v>7708</v>
      </c>
      <c r="AJ513" s="916"/>
    </row>
    <row r="514" spans="1:36">
      <c r="A514" s="1477" t="s">
        <v>7622</v>
      </c>
      <c r="E514" s="1477" t="s">
        <v>6151</v>
      </c>
      <c r="G514" s="1477" t="s">
        <v>382</v>
      </c>
      <c r="O514" s="1479">
        <v>360660</v>
      </c>
      <c r="P514" s="1479">
        <v>327870</v>
      </c>
      <c r="Q514" s="1479">
        <v>32790</v>
      </c>
      <c r="AA514" s="1477" t="s">
        <v>7711</v>
      </c>
      <c r="AH514" s="1171" t="s">
        <v>5933</v>
      </c>
      <c r="AI514" s="1476" t="s">
        <v>7708</v>
      </c>
      <c r="AJ514" s="916"/>
    </row>
    <row r="515" spans="1:36">
      <c r="A515" s="1477" t="s">
        <v>7623</v>
      </c>
      <c r="E515" s="1477" t="s">
        <v>7624</v>
      </c>
      <c r="G515" s="1477" t="s">
        <v>7594</v>
      </c>
      <c r="O515" s="1479">
        <v>19800000</v>
      </c>
      <c r="P515" s="1479">
        <v>18000000</v>
      </c>
      <c r="Q515" s="1479">
        <v>1800000</v>
      </c>
      <c r="AA515" s="1477" t="s">
        <v>7625</v>
      </c>
      <c r="AH515" s="1171" t="s">
        <v>5933</v>
      </c>
      <c r="AI515" s="1476" t="s">
        <v>7708</v>
      </c>
      <c r="AJ515" s="916"/>
    </row>
    <row r="516" spans="1:36">
      <c r="A516" s="1477" t="s">
        <v>8007</v>
      </c>
      <c r="E516" s="1477" t="s">
        <v>8009</v>
      </c>
      <c r="G516" s="1477" t="s">
        <v>8008</v>
      </c>
      <c r="O516" s="1479">
        <v>-9240000</v>
      </c>
      <c r="P516" s="1479">
        <v>-8400000</v>
      </c>
      <c r="Q516" s="1479">
        <v>-840000</v>
      </c>
      <c r="AA516" s="1477" t="s">
        <v>4913</v>
      </c>
      <c r="AH516" s="1171" t="s">
        <v>5933</v>
      </c>
      <c r="AI516" s="1478" t="s">
        <v>7708</v>
      </c>
      <c r="AJ516" s="1478"/>
    </row>
    <row r="517" spans="1:36">
      <c r="A517" s="1477" t="s">
        <v>8007</v>
      </c>
      <c r="E517" s="1477" t="s">
        <v>8009</v>
      </c>
      <c r="G517" s="1477" t="s">
        <v>8008</v>
      </c>
      <c r="O517" s="1479">
        <v>9240000</v>
      </c>
      <c r="P517" s="1479">
        <v>8400000</v>
      </c>
      <c r="Q517" s="1479">
        <v>840000</v>
      </c>
      <c r="AA517" s="1477" t="s">
        <v>4913</v>
      </c>
      <c r="AH517" s="1171" t="s">
        <v>5933</v>
      </c>
      <c r="AI517" s="1478" t="s">
        <v>7708</v>
      </c>
      <c r="AJ517" s="1478"/>
    </row>
    <row r="518" spans="1:36">
      <c r="A518" s="1477" t="s">
        <v>8004</v>
      </c>
      <c r="E518" s="1477" t="s">
        <v>5576</v>
      </c>
      <c r="G518" s="1477" t="s">
        <v>2685</v>
      </c>
      <c r="O518" s="1479">
        <v>330000</v>
      </c>
      <c r="P518" s="1479">
        <v>300000</v>
      </c>
      <c r="Q518" s="1479">
        <v>30000</v>
      </c>
      <c r="AA518" s="1477" t="s">
        <v>8006</v>
      </c>
      <c r="AH518" s="1540" t="s">
        <v>4957</v>
      </c>
      <c r="AI518" s="1476" t="s">
        <v>7708</v>
      </c>
      <c r="AJ518" s="916"/>
    </row>
    <row r="519" spans="1:36">
      <c r="A519" s="1477" t="s">
        <v>8004</v>
      </c>
      <c r="E519" s="1477" t="s">
        <v>5576</v>
      </c>
      <c r="G519" s="1477" t="s">
        <v>2685</v>
      </c>
      <c r="O519" s="1479">
        <v>330000</v>
      </c>
      <c r="P519" s="1479">
        <v>300000</v>
      </c>
      <c r="Q519" s="1479">
        <v>30000</v>
      </c>
      <c r="AA519" s="1477" t="s">
        <v>8005</v>
      </c>
      <c r="AH519" s="1540" t="s">
        <v>4957</v>
      </c>
      <c r="AI519" s="1476" t="s">
        <v>7708</v>
      </c>
      <c r="AJ519" s="916"/>
    </row>
    <row r="520" spans="1:36">
      <c r="A520" s="1477" t="s">
        <v>8004</v>
      </c>
      <c r="E520" s="1477" t="s">
        <v>5576</v>
      </c>
      <c r="G520" s="1477" t="s">
        <v>2685</v>
      </c>
      <c r="O520" s="1479">
        <v>330000</v>
      </c>
      <c r="P520" s="1479">
        <v>300000</v>
      </c>
      <c r="Q520" s="1479">
        <v>30000</v>
      </c>
      <c r="AA520" s="1477" t="s">
        <v>8003</v>
      </c>
      <c r="AH520" s="1540" t="s">
        <v>4957</v>
      </c>
      <c r="AI520" s="1476" t="s">
        <v>7708</v>
      </c>
      <c r="AJ520" s="916"/>
    </row>
    <row r="521" spans="1:36">
      <c r="A521" s="1477" t="s">
        <v>7998</v>
      </c>
      <c r="E521" s="1477" t="s">
        <v>5113</v>
      </c>
      <c r="G521" s="1477" t="s">
        <v>5114</v>
      </c>
      <c r="O521" s="1479">
        <v>4400</v>
      </c>
      <c r="P521" s="1479">
        <v>4000</v>
      </c>
      <c r="Q521" s="1479">
        <v>400</v>
      </c>
      <c r="AA521" s="1477" t="s">
        <v>5120</v>
      </c>
      <c r="AH521" s="1171" t="s">
        <v>5933</v>
      </c>
      <c r="AI521" s="1476" t="s">
        <v>7708</v>
      </c>
      <c r="AJ521" s="916"/>
    </row>
    <row r="522" spans="1:36">
      <c r="A522" s="1477" t="s">
        <v>7998</v>
      </c>
      <c r="E522" s="1477" t="s">
        <v>5576</v>
      </c>
      <c r="G522" s="1477" t="s">
        <v>2685</v>
      </c>
      <c r="O522" s="1479">
        <v>330000</v>
      </c>
      <c r="P522" s="1479">
        <v>300000</v>
      </c>
      <c r="Q522" s="1479">
        <v>30000</v>
      </c>
      <c r="AA522" s="1477" t="s">
        <v>8002</v>
      </c>
      <c r="AH522" s="1540" t="s">
        <v>4957</v>
      </c>
      <c r="AI522" s="1476" t="s">
        <v>7708</v>
      </c>
      <c r="AJ522" s="916"/>
    </row>
    <row r="523" spans="1:36">
      <c r="A523" s="1477" t="s">
        <v>7998</v>
      </c>
      <c r="E523" s="1477" t="s">
        <v>5576</v>
      </c>
      <c r="G523" s="1477" t="s">
        <v>2685</v>
      </c>
      <c r="O523" s="1479">
        <v>330000</v>
      </c>
      <c r="P523" s="1479">
        <v>300000</v>
      </c>
      <c r="Q523" s="1479">
        <v>30000</v>
      </c>
      <c r="AA523" s="1477" t="s">
        <v>8001</v>
      </c>
      <c r="AH523" s="1540" t="s">
        <v>4957</v>
      </c>
      <c r="AI523" s="1476" t="s">
        <v>7708</v>
      </c>
      <c r="AJ523" s="916"/>
    </row>
    <row r="524" spans="1:36">
      <c r="A524" s="1477" t="s">
        <v>7998</v>
      </c>
      <c r="E524" s="1477" t="s">
        <v>5576</v>
      </c>
      <c r="G524" s="1477" t="s">
        <v>2685</v>
      </c>
      <c r="O524" s="1479">
        <v>453200</v>
      </c>
      <c r="P524" s="1479">
        <v>412000</v>
      </c>
      <c r="Q524" s="1479">
        <v>41200</v>
      </c>
      <c r="AA524" s="1477" t="s">
        <v>8000</v>
      </c>
      <c r="AH524" s="1540" t="s">
        <v>4957</v>
      </c>
      <c r="AI524" s="1476" t="s">
        <v>7708</v>
      </c>
      <c r="AJ524" s="916"/>
    </row>
    <row r="525" spans="1:36">
      <c r="A525" s="1477" t="s">
        <v>7998</v>
      </c>
      <c r="E525" s="1477" t="s">
        <v>5576</v>
      </c>
      <c r="G525" s="1477" t="s">
        <v>2685</v>
      </c>
      <c r="O525" s="1479">
        <v>330000</v>
      </c>
      <c r="P525" s="1479">
        <v>300000</v>
      </c>
      <c r="Q525" s="1479">
        <v>30000</v>
      </c>
      <c r="AA525" s="1477" t="s">
        <v>7999</v>
      </c>
      <c r="AH525" s="1540" t="s">
        <v>4957</v>
      </c>
      <c r="AI525" s="1476" t="s">
        <v>7708</v>
      </c>
      <c r="AJ525" s="916"/>
    </row>
    <row r="526" spans="1:36">
      <c r="A526" s="1477" t="s">
        <v>7998</v>
      </c>
      <c r="E526" s="1477" t="s">
        <v>5292</v>
      </c>
      <c r="G526" s="1477" t="s">
        <v>115</v>
      </c>
      <c r="O526" s="1479">
        <v>35856700</v>
      </c>
      <c r="P526" s="1479">
        <v>32597000</v>
      </c>
      <c r="Q526" s="1479">
        <v>3259700</v>
      </c>
      <c r="AA526" s="1477" t="s">
        <v>7040</v>
      </c>
      <c r="AH526" s="1540" t="s">
        <v>4957</v>
      </c>
      <c r="AI526" s="1476" t="s">
        <v>7708</v>
      </c>
      <c r="AJ526" s="916"/>
    </row>
    <row r="527" spans="1:36">
      <c r="A527" s="1477" t="s">
        <v>7997</v>
      </c>
      <c r="E527" s="1477" t="s">
        <v>5113</v>
      </c>
      <c r="G527" s="1477" t="s">
        <v>5114</v>
      </c>
      <c r="O527" s="1479">
        <v>4400</v>
      </c>
      <c r="P527" s="1479">
        <v>4000</v>
      </c>
      <c r="Q527" s="1479">
        <v>400</v>
      </c>
      <c r="AA527" s="1477" t="s">
        <v>5120</v>
      </c>
      <c r="AH527" s="1171" t="s">
        <v>5933</v>
      </c>
      <c r="AI527" s="1476" t="s">
        <v>7708</v>
      </c>
      <c r="AJ527" s="916"/>
    </row>
    <row r="528" spans="1:36">
      <c r="A528" s="1477" t="s">
        <v>7996</v>
      </c>
      <c r="E528" s="1477" t="s">
        <v>6151</v>
      </c>
      <c r="G528" s="1477" t="s">
        <v>382</v>
      </c>
      <c r="O528" s="1479">
        <v>389760</v>
      </c>
      <c r="P528" s="1479">
        <v>354330</v>
      </c>
      <c r="Q528" s="1479">
        <v>35430</v>
      </c>
      <c r="AA528" s="1477" t="s">
        <v>7995</v>
      </c>
      <c r="AH528" s="1171" t="s">
        <v>5933</v>
      </c>
      <c r="AI528" s="1476" t="s">
        <v>7708</v>
      </c>
      <c r="AJ528" s="916"/>
    </row>
    <row r="529" spans="1:36">
      <c r="A529" s="1477" t="s">
        <v>7994</v>
      </c>
      <c r="E529" s="1477" t="s">
        <v>5113</v>
      </c>
      <c r="G529" s="1477" t="s">
        <v>5114</v>
      </c>
      <c r="O529" s="1479">
        <v>4400</v>
      </c>
      <c r="P529" s="1479">
        <v>4000</v>
      </c>
      <c r="Q529" s="1479">
        <v>400</v>
      </c>
      <c r="AA529" s="1477" t="s">
        <v>5120</v>
      </c>
      <c r="AH529" s="1171" t="s">
        <v>5933</v>
      </c>
      <c r="AI529" s="1476" t="s">
        <v>7708</v>
      </c>
      <c r="AJ529" s="916"/>
    </row>
    <row r="530" spans="1:36">
      <c r="A530" s="1477" t="s">
        <v>7993</v>
      </c>
      <c r="E530" s="1477" t="s">
        <v>6112</v>
      </c>
      <c r="G530" s="1477" t="s">
        <v>410</v>
      </c>
      <c r="O530" s="1479">
        <v>13200000</v>
      </c>
      <c r="P530" s="1479">
        <v>12000000</v>
      </c>
      <c r="Q530" s="1479">
        <v>1200000</v>
      </c>
      <c r="AA530" s="1477" t="s">
        <v>7992</v>
      </c>
      <c r="AH530" s="1171" t="s">
        <v>5933</v>
      </c>
      <c r="AI530" s="1476" t="s">
        <v>7708</v>
      </c>
      <c r="AJ530" s="916"/>
    </row>
    <row r="531" spans="1:36">
      <c r="A531" s="1477" t="s">
        <v>7989</v>
      </c>
      <c r="E531" s="1477" t="s">
        <v>5576</v>
      </c>
      <c r="G531" s="1477" t="s">
        <v>2685</v>
      </c>
      <c r="O531" s="1479">
        <v>330000</v>
      </c>
      <c r="P531" s="1479">
        <v>300000</v>
      </c>
      <c r="Q531" s="1479">
        <v>30000</v>
      </c>
      <c r="AA531" s="1477" t="s">
        <v>7991</v>
      </c>
      <c r="AH531" s="1171" t="s">
        <v>5717</v>
      </c>
      <c r="AI531" s="1476" t="s">
        <v>7708</v>
      </c>
      <c r="AJ531" s="916"/>
    </row>
    <row r="532" spans="1:36">
      <c r="A532" s="1477" t="s">
        <v>7989</v>
      </c>
      <c r="E532" s="1477" t="s">
        <v>5576</v>
      </c>
      <c r="G532" s="1477" t="s">
        <v>2685</v>
      </c>
      <c r="O532" s="1479">
        <v>330000</v>
      </c>
      <c r="P532" s="1479">
        <v>300000</v>
      </c>
      <c r="Q532" s="1479">
        <v>30000</v>
      </c>
      <c r="AA532" s="1477" t="s">
        <v>7990</v>
      </c>
      <c r="AH532" s="1171" t="s">
        <v>5717</v>
      </c>
      <c r="AI532" s="1476" t="s">
        <v>7708</v>
      </c>
      <c r="AJ532" s="916"/>
    </row>
    <row r="533" spans="1:36">
      <c r="A533" s="1477" t="s">
        <v>7989</v>
      </c>
      <c r="E533" s="1477" t="s">
        <v>5576</v>
      </c>
      <c r="G533" s="1477" t="s">
        <v>2685</v>
      </c>
      <c r="O533" s="1479">
        <v>330000</v>
      </c>
      <c r="P533" s="1479">
        <v>300000</v>
      </c>
      <c r="Q533" s="1479">
        <v>30000</v>
      </c>
      <c r="AA533" s="1477" t="s">
        <v>7988</v>
      </c>
      <c r="AH533" s="1171" t="s">
        <v>5717</v>
      </c>
      <c r="AI533" s="1476" t="s">
        <v>7708</v>
      </c>
      <c r="AJ533" s="916"/>
    </row>
    <row r="534" spans="1:36">
      <c r="A534" s="1477" t="s">
        <v>8278</v>
      </c>
      <c r="E534" s="1477" t="s">
        <v>5898</v>
      </c>
      <c r="G534" s="1477" t="s">
        <v>5899</v>
      </c>
      <c r="O534" s="1479">
        <v>813490</v>
      </c>
      <c r="P534" s="1479">
        <v>739540</v>
      </c>
      <c r="Q534" s="1479">
        <v>73950</v>
      </c>
      <c r="AA534" s="1477" t="s">
        <v>625</v>
      </c>
      <c r="AH534" s="1171" t="s">
        <v>5933</v>
      </c>
      <c r="AI534" s="1476" t="s">
        <v>7708</v>
      </c>
      <c r="AJ534" s="916"/>
    </row>
    <row r="535" spans="1:36">
      <c r="A535" s="1477" t="s">
        <v>8279</v>
      </c>
      <c r="E535" s="1477" t="s">
        <v>5576</v>
      </c>
      <c r="G535" s="1477" t="s">
        <v>2685</v>
      </c>
      <c r="O535" s="1479">
        <v>330000</v>
      </c>
      <c r="P535" s="1479">
        <v>300000</v>
      </c>
      <c r="Q535" s="1479">
        <v>30000</v>
      </c>
      <c r="AA535" s="1477" t="s">
        <v>8280</v>
      </c>
      <c r="AH535" s="1171" t="s">
        <v>5717</v>
      </c>
      <c r="AI535" s="1476" t="s">
        <v>7708</v>
      </c>
      <c r="AJ535" s="916"/>
    </row>
    <row r="536" spans="1:36">
      <c r="A536" s="1477" t="s">
        <v>8281</v>
      </c>
      <c r="E536" s="1477" t="s">
        <v>5576</v>
      </c>
      <c r="G536" s="1477" t="s">
        <v>2685</v>
      </c>
      <c r="O536" s="1479">
        <v>330000</v>
      </c>
      <c r="P536" s="1479">
        <v>300000</v>
      </c>
      <c r="Q536" s="1479">
        <v>30000</v>
      </c>
      <c r="AA536" s="1477" t="s">
        <v>8282</v>
      </c>
      <c r="AH536" s="1171" t="s">
        <v>5717</v>
      </c>
      <c r="AI536" s="1476" t="s">
        <v>7708</v>
      </c>
      <c r="AJ536" s="916"/>
    </row>
    <row r="537" spans="1:36">
      <c r="A537" s="1477" t="s">
        <v>8281</v>
      </c>
      <c r="E537" s="1477" t="s">
        <v>5576</v>
      </c>
      <c r="G537" s="1477" t="s">
        <v>2685</v>
      </c>
      <c r="O537" s="1479">
        <v>330000</v>
      </c>
      <c r="P537" s="1479">
        <v>300000</v>
      </c>
      <c r="Q537" s="1479">
        <v>30000</v>
      </c>
      <c r="AA537" s="1477" t="s">
        <v>8283</v>
      </c>
      <c r="AH537" s="1171" t="s">
        <v>5717</v>
      </c>
      <c r="AI537" s="1476" t="s">
        <v>7708</v>
      </c>
      <c r="AJ537" s="916"/>
    </row>
    <row r="538" spans="1:36">
      <c r="A538" s="1477" t="s">
        <v>8284</v>
      </c>
      <c r="E538" s="1477" t="s">
        <v>5576</v>
      </c>
      <c r="G538" s="1477" t="s">
        <v>2685</v>
      </c>
      <c r="O538" s="1479">
        <v>330000</v>
      </c>
      <c r="P538" s="1479">
        <v>300000</v>
      </c>
      <c r="Q538" s="1479">
        <v>30000</v>
      </c>
      <c r="AA538" s="1477" t="s">
        <v>8285</v>
      </c>
      <c r="AH538" s="1171" t="s">
        <v>5717</v>
      </c>
      <c r="AI538" s="1476" t="s">
        <v>7708</v>
      </c>
      <c r="AJ538" s="916"/>
    </row>
    <row r="539" spans="1:36">
      <c r="A539" s="1477" t="s">
        <v>8284</v>
      </c>
      <c r="E539" s="1477" t="s">
        <v>5576</v>
      </c>
      <c r="G539" s="1477" t="s">
        <v>2685</v>
      </c>
      <c r="O539" s="1479">
        <v>330000</v>
      </c>
      <c r="P539" s="1479">
        <v>300000</v>
      </c>
      <c r="Q539" s="1479">
        <v>30000</v>
      </c>
      <c r="AA539" s="1477" t="s">
        <v>8286</v>
      </c>
      <c r="AH539" s="1171" t="s">
        <v>5717</v>
      </c>
      <c r="AI539" s="1476" t="s">
        <v>7708</v>
      </c>
      <c r="AJ539" s="916"/>
    </row>
    <row r="540" spans="1:36">
      <c r="A540" s="1477" t="s">
        <v>8284</v>
      </c>
      <c r="E540" s="1477" t="s">
        <v>5576</v>
      </c>
      <c r="G540" s="1477" t="s">
        <v>2685</v>
      </c>
      <c r="O540" s="1479">
        <v>330000</v>
      </c>
      <c r="P540" s="1479">
        <v>300000</v>
      </c>
      <c r="Q540" s="1479">
        <v>30000</v>
      </c>
      <c r="AA540" s="1477" t="s">
        <v>8287</v>
      </c>
      <c r="AH540" s="1171" t="s">
        <v>5717</v>
      </c>
      <c r="AI540" s="1476" t="s">
        <v>7708</v>
      </c>
      <c r="AJ540" s="916"/>
    </row>
    <row r="541" spans="1:36">
      <c r="A541" s="1477" t="s">
        <v>8284</v>
      </c>
      <c r="E541" s="1477" t="s">
        <v>5576</v>
      </c>
      <c r="G541" s="1477" t="s">
        <v>2685</v>
      </c>
      <c r="O541" s="1479">
        <v>330000</v>
      </c>
      <c r="P541" s="1479">
        <v>300000</v>
      </c>
      <c r="Q541" s="1479">
        <v>30000</v>
      </c>
      <c r="AA541" s="1477" t="s">
        <v>8288</v>
      </c>
      <c r="AH541" s="1171" t="s">
        <v>5717</v>
      </c>
      <c r="AI541" s="1476" t="s">
        <v>7708</v>
      </c>
      <c r="AJ541" s="916"/>
    </row>
    <row r="542" spans="1:36">
      <c r="A542" s="1477" t="s">
        <v>8284</v>
      </c>
      <c r="E542" s="1477" t="s">
        <v>5576</v>
      </c>
      <c r="G542" s="1477" t="s">
        <v>2685</v>
      </c>
      <c r="O542" s="1479">
        <v>330000</v>
      </c>
      <c r="P542" s="1479">
        <v>300000</v>
      </c>
      <c r="Q542" s="1479">
        <v>30000</v>
      </c>
      <c r="AA542" s="1477" t="s">
        <v>8289</v>
      </c>
      <c r="AH542" s="1171" t="s">
        <v>5717</v>
      </c>
      <c r="AI542" s="1476" t="s">
        <v>7708</v>
      </c>
      <c r="AJ542" s="916"/>
    </row>
    <row r="543" spans="1:36">
      <c r="A543" s="1477" t="s">
        <v>8284</v>
      </c>
      <c r="E543" s="1477" t="s">
        <v>5576</v>
      </c>
      <c r="G543" s="1477" t="s">
        <v>2685</v>
      </c>
      <c r="O543" s="1479">
        <v>330000</v>
      </c>
      <c r="P543" s="1479">
        <v>300000</v>
      </c>
      <c r="Q543" s="1479">
        <v>30000</v>
      </c>
      <c r="AA543" s="1477" t="s">
        <v>8290</v>
      </c>
      <c r="AH543" s="1171" t="s">
        <v>5717</v>
      </c>
      <c r="AI543" s="1476" t="s">
        <v>7708</v>
      </c>
      <c r="AJ543" s="916"/>
    </row>
    <row r="544" spans="1:36">
      <c r="A544" s="1477" t="s">
        <v>8284</v>
      </c>
      <c r="E544" s="1477" t="s">
        <v>5576</v>
      </c>
      <c r="G544" s="1477" t="s">
        <v>2685</v>
      </c>
      <c r="O544" s="1479">
        <v>330000</v>
      </c>
      <c r="P544" s="1479">
        <v>300000</v>
      </c>
      <c r="Q544" s="1479">
        <v>30000</v>
      </c>
      <c r="AA544" s="1477" t="s">
        <v>8291</v>
      </c>
      <c r="AH544" s="1171" t="s">
        <v>5717</v>
      </c>
      <c r="AI544" s="1476" t="s">
        <v>7708</v>
      </c>
      <c r="AJ544" s="916"/>
    </row>
    <row r="545" spans="1:36">
      <c r="A545" s="1477" t="s">
        <v>8292</v>
      </c>
      <c r="E545" s="1477" t="s">
        <v>5113</v>
      </c>
      <c r="G545" s="1477" t="s">
        <v>5114</v>
      </c>
      <c r="O545" s="1479">
        <v>4400</v>
      </c>
      <c r="P545" s="1479">
        <v>4000</v>
      </c>
      <c r="Q545" s="1479">
        <v>400</v>
      </c>
      <c r="AA545" s="1477" t="s">
        <v>6369</v>
      </c>
      <c r="AH545" s="1171" t="s">
        <v>5933</v>
      </c>
      <c r="AI545" s="1476" t="s">
        <v>7708</v>
      </c>
      <c r="AJ545" s="916"/>
    </row>
    <row r="546" spans="1:36">
      <c r="A546" s="1477" t="s">
        <v>8293</v>
      </c>
      <c r="E546" s="1477" t="s">
        <v>6151</v>
      </c>
      <c r="G546" s="1477" t="s">
        <v>382</v>
      </c>
      <c r="O546" s="1479">
        <v>355860</v>
      </c>
      <c r="P546" s="1479">
        <v>323510</v>
      </c>
      <c r="Q546" s="1479">
        <v>32350</v>
      </c>
      <c r="AA546" s="1477" t="s">
        <v>8294</v>
      </c>
      <c r="AH546" s="1171" t="s">
        <v>5933</v>
      </c>
      <c r="AI546" s="1476" t="s">
        <v>7708</v>
      </c>
      <c r="AJ546" s="916"/>
    </row>
  </sheetData>
  <mergeCells count="2">
    <mergeCell ref="AI10:AJ10"/>
    <mergeCell ref="AI11:AJ11"/>
  </mergeCells>
  <phoneticPr fontId="40" type="noConversion"/>
  <conditionalFormatting sqref="B1:B259 B333:B345 B347:B396 B398:B469 B509:B1048576">
    <cfRule type="duplicateValues" dxfId="11" priority="19"/>
  </conditionalFormatting>
  <conditionalFormatting sqref="B260:B266 B268:B277">
    <cfRule type="duplicateValues" dxfId="10" priority="14"/>
  </conditionalFormatting>
  <conditionalFormatting sqref="B278:B280 B267">
    <cfRule type="duplicateValues" dxfId="9" priority="28"/>
  </conditionalFormatting>
  <conditionalFormatting sqref="B281:B293">
    <cfRule type="duplicateValues" dxfId="8" priority="12"/>
  </conditionalFormatting>
  <conditionalFormatting sqref="B294">
    <cfRule type="duplicateValues" dxfId="7" priority="11"/>
  </conditionalFormatting>
  <conditionalFormatting sqref="B295:B306">
    <cfRule type="duplicateValues" dxfId="6" priority="8"/>
  </conditionalFormatting>
  <conditionalFormatting sqref="B307:B315">
    <cfRule type="duplicateValues" dxfId="5" priority="7"/>
  </conditionalFormatting>
  <conditionalFormatting sqref="B316:B325">
    <cfRule type="duplicateValues" dxfId="4" priority="5"/>
  </conditionalFormatting>
  <conditionalFormatting sqref="B346">
    <cfRule type="duplicateValues" dxfId="3" priority="1"/>
  </conditionalFormatting>
  <conditionalFormatting sqref="O2:P5">
    <cfRule type="containsText" dxfId="2" priority="24" operator="containsText" text="false">
      <formula>NOT(ISERROR(SEARCH("false",O2)))</formula>
    </cfRule>
  </conditionalFormatting>
  <conditionalFormatting sqref="XEI328:XEI331 B328:B331">
    <cfRule type="duplicateValues" dxfId="1" priority="4"/>
  </conditionalFormatting>
  <conditionalFormatting sqref="XEI332 B332">
    <cfRule type="duplicateValues" dxfId="0" priority="2"/>
  </conditionalFormatting>
  <pageMargins left="0.7" right="0.7" top="0.75" bottom="0.75" header="0.3" footer="0.3"/>
  <pageSetup paperSize="9" scale="10"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3E89-52AD-4F25-B869-6329F9495051}">
  <sheetPr>
    <tabColor theme="2" tint="-9.9978637043366805E-2"/>
  </sheetPr>
  <dimension ref="A1:I27"/>
  <sheetViews>
    <sheetView workbookViewId="0"/>
  </sheetViews>
  <sheetFormatPr defaultRowHeight="13.2"/>
  <cols>
    <col min="1" max="1" width="12.125" bestFit="1" customWidth="1"/>
    <col min="2" max="2" width="9" bestFit="1" customWidth="1"/>
    <col min="3" max="3" width="16.375" bestFit="1" customWidth="1"/>
    <col min="5" max="5" width="9" bestFit="1" customWidth="1"/>
    <col min="6" max="6" width="16.375" bestFit="1" customWidth="1"/>
    <col min="8" max="8" width="9.5" bestFit="1" customWidth="1"/>
    <col min="9" max="9" width="16.375" bestFit="1" customWidth="1"/>
  </cols>
  <sheetData>
    <row r="1" spans="1:9" ht="17.399999999999999">
      <c r="C1" s="256" t="s">
        <v>4521</v>
      </c>
      <c r="F1" s="256" t="s">
        <v>4522</v>
      </c>
      <c r="I1" s="256" t="s">
        <v>4523</v>
      </c>
    </row>
    <row r="2" spans="1:9" ht="13.8">
      <c r="B2" s="272" t="s">
        <v>6234</v>
      </c>
      <c r="C2" s="273" t="s">
        <v>6235</v>
      </c>
      <c r="E2" s="272" t="s">
        <v>6234</v>
      </c>
      <c r="F2" s="273" t="s">
        <v>6235</v>
      </c>
      <c r="H2" s="272" t="s">
        <v>6234</v>
      </c>
      <c r="I2" s="273" t="s">
        <v>6235</v>
      </c>
    </row>
    <row r="3" spans="1:9" ht="13.8">
      <c r="A3" s="319">
        <v>44561</v>
      </c>
      <c r="B3" s="320" t="s">
        <v>341</v>
      </c>
      <c r="C3" s="321">
        <v>868.52281300000004</v>
      </c>
      <c r="D3" s="322"/>
      <c r="E3" s="323" t="s">
        <v>341</v>
      </c>
      <c r="F3" s="324">
        <v>1184.4166660000001</v>
      </c>
      <c r="G3" s="322"/>
      <c r="H3" s="325"/>
      <c r="I3" s="326"/>
    </row>
    <row r="4" spans="1:9" ht="13.8">
      <c r="A4" s="319">
        <v>44592</v>
      </c>
      <c r="B4" s="320" t="s">
        <v>341</v>
      </c>
      <c r="C4" s="321">
        <v>885.45117500000003</v>
      </c>
      <c r="D4" s="322"/>
      <c r="E4" s="323" t="s">
        <v>341</v>
      </c>
      <c r="F4" s="324">
        <v>1195.933587</v>
      </c>
      <c r="G4" s="322"/>
      <c r="H4" s="325"/>
      <c r="I4" s="326"/>
    </row>
    <row r="5" spans="1:9" ht="13.8">
      <c r="A5" s="319">
        <v>44620</v>
      </c>
      <c r="B5" s="320" t="s">
        <v>341</v>
      </c>
      <c r="C5" s="321">
        <v>889.50835800000004</v>
      </c>
      <c r="D5" s="322"/>
      <c r="E5" s="323" t="s">
        <v>341</v>
      </c>
      <c r="F5" s="324">
        <v>1198.2672729999999</v>
      </c>
      <c r="G5" s="322"/>
      <c r="H5" s="325"/>
      <c r="I5" s="326"/>
    </row>
    <row r="6" spans="1:9" ht="13.8">
      <c r="A6" s="319">
        <v>44651</v>
      </c>
      <c r="B6" s="320" t="s">
        <v>341</v>
      </c>
      <c r="C6" s="321">
        <v>898.74138000000005</v>
      </c>
      <c r="D6" s="322"/>
      <c r="E6" s="323" t="s">
        <v>341</v>
      </c>
      <c r="F6" s="324">
        <v>1221.3578259999999</v>
      </c>
      <c r="G6" s="322"/>
      <c r="H6" s="325"/>
      <c r="I6" s="326"/>
    </row>
    <row r="7" spans="1:9" ht="13.8">
      <c r="A7" s="319">
        <v>44681</v>
      </c>
      <c r="B7" s="320" t="s">
        <v>341</v>
      </c>
      <c r="C7" s="321">
        <v>904.94404699999996</v>
      </c>
      <c r="D7" s="322"/>
      <c r="E7" s="323" t="s">
        <v>341</v>
      </c>
      <c r="F7" s="324">
        <v>1235.5541679999999</v>
      </c>
      <c r="G7" s="322"/>
      <c r="H7" s="325"/>
      <c r="I7" s="326"/>
    </row>
    <row r="8" spans="1:9" ht="13.8">
      <c r="A8" s="319">
        <v>44712</v>
      </c>
      <c r="B8" s="320" t="s">
        <v>341</v>
      </c>
      <c r="C8" s="321">
        <v>917.10645399999999</v>
      </c>
      <c r="D8" s="322"/>
      <c r="E8" s="323" t="s">
        <v>341</v>
      </c>
      <c r="F8" s="324">
        <v>1267.6316650000001</v>
      </c>
      <c r="G8" s="322"/>
      <c r="H8" s="325"/>
      <c r="I8" s="326"/>
    </row>
    <row r="9" spans="1:9" ht="17.399999999999999">
      <c r="A9" s="319">
        <v>44742</v>
      </c>
      <c r="B9" s="320" t="s">
        <v>341</v>
      </c>
      <c r="C9" s="321">
        <v>923.44573700000001</v>
      </c>
      <c r="D9" s="322"/>
      <c r="E9" s="323" t="s">
        <v>341</v>
      </c>
      <c r="F9" s="324">
        <v>1278.410026</v>
      </c>
      <c r="G9" s="327"/>
      <c r="H9" s="325"/>
      <c r="I9" s="326"/>
    </row>
    <row r="10" spans="1:9" ht="17.399999999999999">
      <c r="A10" s="319">
        <v>44773</v>
      </c>
      <c r="B10" s="320" t="s">
        <v>341</v>
      </c>
      <c r="C10" s="321">
        <v>937.35501599999998</v>
      </c>
      <c r="D10" s="322"/>
      <c r="E10" s="323" t="s">
        <v>341</v>
      </c>
      <c r="F10" s="324">
        <v>1307.061436</v>
      </c>
      <c r="G10" s="327"/>
      <c r="H10" s="325"/>
      <c r="I10" s="326"/>
    </row>
    <row r="11" spans="1:9" ht="17.399999999999999">
      <c r="A11" s="319">
        <v>44804</v>
      </c>
      <c r="B11" s="320" t="s">
        <v>341</v>
      </c>
      <c r="C11" s="321">
        <v>954.11981300000002</v>
      </c>
      <c r="D11" s="322"/>
      <c r="E11" s="323" t="s">
        <v>341</v>
      </c>
      <c r="F11" s="324">
        <v>1320.8677270000001</v>
      </c>
      <c r="G11" s="327"/>
      <c r="H11" s="325"/>
      <c r="I11" s="326"/>
    </row>
    <row r="12" spans="1:9" ht="17.399999999999999">
      <c r="A12" s="319">
        <v>44834</v>
      </c>
      <c r="B12" s="320" t="s">
        <v>341</v>
      </c>
      <c r="C12" s="321">
        <v>986.40587100000005</v>
      </c>
      <c r="D12" s="322"/>
      <c r="E12" s="323" t="s">
        <v>341</v>
      </c>
      <c r="F12" s="324">
        <v>1393.4810170000001</v>
      </c>
      <c r="G12" s="327"/>
      <c r="H12" s="325"/>
      <c r="I12" s="326"/>
    </row>
    <row r="13" spans="1:9" ht="17.399999999999999">
      <c r="A13" s="319">
        <v>44865</v>
      </c>
      <c r="B13" s="320" t="s">
        <v>341</v>
      </c>
      <c r="C13" s="321">
        <v>1002.924434</v>
      </c>
      <c r="D13" s="322"/>
      <c r="E13" s="323" t="s">
        <v>341</v>
      </c>
      <c r="F13" s="324">
        <v>1428.694172</v>
      </c>
      <c r="G13" s="327"/>
      <c r="H13" s="325"/>
      <c r="I13" s="326"/>
    </row>
    <row r="14" spans="1:9" ht="17.399999999999999">
      <c r="A14" s="319">
        <v>44895</v>
      </c>
      <c r="B14" s="320" t="s">
        <v>341</v>
      </c>
      <c r="C14" s="321">
        <v>977.79</v>
      </c>
      <c r="D14" s="322"/>
      <c r="E14" s="323" t="s">
        <v>341</v>
      </c>
      <c r="F14" s="324">
        <v>1354.94</v>
      </c>
      <c r="G14" s="327"/>
      <c r="H14" s="325"/>
      <c r="I14" s="326"/>
    </row>
    <row r="15" spans="1:9" ht="17.399999999999999">
      <c r="A15" s="319">
        <v>44926</v>
      </c>
      <c r="B15" s="320" t="s">
        <v>341</v>
      </c>
      <c r="C15" s="321">
        <v>956.96</v>
      </c>
      <c r="D15" s="322"/>
      <c r="E15" s="323" t="s">
        <v>341</v>
      </c>
      <c r="F15" s="324">
        <v>1293.8399999999999</v>
      </c>
      <c r="G15" s="327"/>
      <c r="H15" s="323" t="s">
        <v>341</v>
      </c>
      <c r="I15" s="324">
        <v>873.38</v>
      </c>
    </row>
    <row r="16" spans="1:9" ht="17.399999999999999">
      <c r="A16" s="319">
        <v>44957</v>
      </c>
      <c r="B16" s="276"/>
      <c r="C16" s="277"/>
      <c r="D16" s="328"/>
      <c r="E16" s="274"/>
      <c r="F16" s="275">
        <v>1243.4093800000001</v>
      </c>
      <c r="G16" s="329"/>
      <c r="H16" s="274"/>
      <c r="I16" s="275"/>
    </row>
    <row r="17" spans="1:3" ht="13.8">
      <c r="A17" s="319">
        <v>44985</v>
      </c>
      <c r="B17" s="320"/>
      <c r="C17" s="321"/>
    </row>
    <row r="18" spans="1:3" ht="13.8">
      <c r="A18" s="319">
        <v>45016</v>
      </c>
      <c r="B18" s="320"/>
      <c r="C18" s="321"/>
    </row>
    <row r="19" spans="1:3" ht="13.8">
      <c r="A19" s="319">
        <v>45046</v>
      </c>
      <c r="B19" s="320"/>
      <c r="C19" s="321"/>
    </row>
    <row r="20" spans="1:3" ht="13.8">
      <c r="A20" s="319">
        <v>45077</v>
      </c>
      <c r="B20" s="320"/>
      <c r="C20" s="321"/>
    </row>
    <row r="21" spans="1:3" ht="13.8">
      <c r="A21" s="319">
        <v>45107</v>
      </c>
      <c r="B21" s="320"/>
      <c r="C21" s="321"/>
    </row>
    <row r="22" spans="1:3" ht="13.8">
      <c r="A22" s="319">
        <v>45138</v>
      </c>
      <c r="B22" s="320"/>
      <c r="C22" s="321"/>
    </row>
    <row r="23" spans="1:3" ht="13.8">
      <c r="A23" s="319">
        <v>45169</v>
      </c>
      <c r="B23" s="320"/>
      <c r="C23" s="321"/>
    </row>
    <row r="24" spans="1:3" ht="13.8">
      <c r="A24" s="319">
        <v>45199</v>
      </c>
      <c r="B24" s="320"/>
      <c r="C24" s="321"/>
    </row>
    <row r="25" spans="1:3" ht="22.65" customHeight="1">
      <c r="A25" s="319">
        <v>45230</v>
      </c>
    </row>
    <row r="26" spans="1:3">
      <c r="A26" s="319">
        <v>45260</v>
      </c>
    </row>
    <row r="27" spans="1:3">
      <c r="A27" s="319">
        <v>45291</v>
      </c>
    </row>
  </sheetData>
  <phoneticPr fontId="40"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96F6-1130-4187-B99D-3C0E32401E8F}">
  <sheetPr>
    <tabColor theme="0" tint="-0.249977111117893"/>
    <pageSetUpPr fitToPage="1"/>
  </sheetPr>
  <dimension ref="A1:AM77"/>
  <sheetViews>
    <sheetView workbookViewId="0"/>
  </sheetViews>
  <sheetFormatPr defaultColWidth="9.375" defaultRowHeight="17.399999999999999" outlineLevelCol="1"/>
  <cols>
    <col min="1" max="1" width="3.375" style="21" bestFit="1" customWidth="1"/>
    <col min="2" max="2" width="15" style="21" customWidth="1"/>
    <col min="3" max="3" width="27.875" style="21" customWidth="1"/>
    <col min="4" max="4" width="14.875" style="21" bestFit="1" customWidth="1" outlineLevel="1"/>
    <col min="5" max="5" width="16.625" style="21" bestFit="1" customWidth="1"/>
    <col min="6" max="6" width="17" style="21" bestFit="1" customWidth="1"/>
    <col min="7" max="7" width="31.625" style="21" bestFit="1" customWidth="1"/>
    <col min="8" max="8" width="17.375" style="21" customWidth="1"/>
    <col min="9" max="9" width="19.875" style="21" bestFit="1" customWidth="1"/>
    <col min="10" max="10" width="22" style="21" bestFit="1" customWidth="1"/>
    <col min="11" max="11" width="24" style="21" bestFit="1" customWidth="1"/>
    <col min="12" max="12" width="14.875" style="21" bestFit="1" customWidth="1"/>
    <col min="13" max="13" width="13.375" style="21" bestFit="1" customWidth="1"/>
    <col min="14" max="14" width="14.875" style="21" bestFit="1" customWidth="1"/>
    <col min="15" max="15" width="16.625" style="21" bestFit="1" customWidth="1"/>
    <col min="16" max="16" width="14.875" style="86" bestFit="1" customWidth="1"/>
    <col min="17" max="17" width="16.625" style="86" bestFit="1" customWidth="1"/>
    <col min="18" max="20" width="19.875" style="86" bestFit="1" customWidth="1"/>
    <col min="21" max="21" width="18.125" style="21" hidden="1" customWidth="1"/>
    <col min="22" max="22" width="19.875" style="21" hidden="1" customWidth="1"/>
    <col min="23" max="25" width="18.125" style="21" hidden="1" customWidth="1"/>
    <col min="26" max="26" width="19.875" style="21" hidden="1" customWidth="1"/>
    <col min="27" max="30" width="18.125" style="21" hidden="1" customWidth="1"/>
    <col min="31" max="31" width="19.875" style="21" hidden="1" customWidth="1"/>
    <col min="32" max="33" width="18.125" style="21" hidden="1" customWidth="1"/>
    <col min="34" max="35" width="19.875" style="21" hidden="1" customWidth="1"/>
    <col min="36" max="36" width="18.125" style="21" hidden="1" customWidth="1"/>
    <col min="37" max="37" width="19.875" style="21" hidden="1" customWidth="1"/>
    <col min="38" max="38" width="18.125" style="21" hidden="1" customWidth="1"/>
    <col min="39" max="39" width="19.875" style="21" hidden="1" customWidth="1"/>
    <col min="40" max="44" width="0" style="21" hidden="1" customWidth="1"/>
    <col min="45" max="16384" width="9.375" style="21"/>
  </cols>
  <sheetData>
    <row r="1" spans="1:12" ht="21">
      <c r="B1" s="22" t="s">
        <v>2690</v>
      </c>
      <c r="I1" s="23"/>
    </row>
    <row r="2" spans="1:12">
      <c r="B2" s="21" t="s">
        <v>2691</v>
      </c>
      <c r="C2" s="24">
        <f>CONTENTS!C2</f>
        <v>46112</v>
      </c>
      <c r="D2" s="24"/>
      <c r="E2" s="24"/>
      <c r="F2" s="24"/>
      <c r="G2" s="24"/>
      <c r="I2" s="23"/>
    </row>
    <row r="3" spans="1:12">
      <c r="B3" s="21" t="s">
        <v>2692</v>
      </c>
      <c r="C3" s="145" t="s">
        <v>1724</v>
      </c>
      <c r="D3" s="145" t="s">
        <v>1744</v>
      </c>
      <c r="E3" s="145" t="s">
        <v>4446</v>
      </c>
      <c r="F3" s="145" t="s">
        <v>4447</v>
      </c>
      <c r="G3" s="145"/>
      <c r="H3" s="145"/>
      <c r="I3" s="145"/>
      <c r="J3" s="145"/>
    </row>
    <row r="4" spans="1:12">
      <c r="B4" s="21" t="s">
        <v>2694</v>
      </c>
      <c r="C4" s="37" t="e">
        <f>VLOOKUP(C3, COA!$A$2:$C$187,3,0)</f>
        <v>#N/A</v>
      </c>
      <c r="D4" s="37" t="e">
        <f>VLOOKUP(D3, COA!$A$2:$C$187,3,0)</f>
        <v>#N/A</v>
      </c>
      <c r="E4" s="37" t="str">
        <f>VLOOKUP(E3, COA!$A$2:$C$187,3,0)</f>
        <v>Bank loans</v>
      </c>
      <c r="F4" s="37" t="str">
        <f>VLOOKUP(F3, COA!$A$2:$C$187,3,0)</f>
        <v>Intercompany loans - Long Term</v>
      </c>
      <c r="G4" s="37"/>
      <c r="H4" s="37"/>
      <c r="I4" s="37"/>
      <c r="J4" s="37"/>
    </row>
    <row r="5" spans="1:12">
      <c r="L5" s="86"/>
    </row>
    <row r="6" spans="1:12">
      <c r="K6" s="57"/>
      <c r="L6" s="68"/>
    </row>
    <row r="7" spans="1:12">
      <c r="A7" s="21" t="s">
        <v>290</v>
      </c>
      <c r="B7" s="102" t="s">
        <v>6236</v>
      </c>
      <c r="C7" s="102" t="s">
        <v>2694</v>
      </c>
      <c r="D7" s="102" t="s">
        <v>2694</v>
      </c>
      <c r="E7" s="38" t="s">
        <v>6237</v>
      </c>
      <c r="F7" s="38" t="s">
        <v>6238</v>
      </c>
      <c r="G7" s="88" t="s">
        <v>4452</v>
      </c>
      <c r="H7" s="38" t="s">
        <v>6239</v>
      </c>
      <c r="I7" s="158" t="s">
        <v>6240</v>
      </c>
      <c r="J7" s="158" t="s">
        <v>6241</v>
      </c>
      <c r="K7" s="158" t="s">
        <v>6242</v>
      </c>
      <c r="L7" s="38" t="s">
        <v>249</v>
      </c>
    </row>
    <row r="8" spans="1:12">
      <c r="B8" s="103"/>
      <c r="C8" s="104"/>
      <c r="D8" s="104"/>
      <c r="E8" s="101"/>
      <c r="F8" s="101"/>
      <c r="G8" s="95"/>
      <c r="H8" s="117"/>
      <c r="I8" s="161"/>
      <c r="J8" s="143"/>
      <c r="K8" s="143"/>
      <c r="L8" s="238"/>
    </row>
    <row r="9" spans="1:12">
      <c r="B9" s="103"/>
      <c r="C9" s="104"/>
      <c r="D9" s="104"/>
      <c r="E9" s="101"/>
      <c r="F9" s="101"/>
      <c r="G9" s="95"/>
      <c r="H9" s="117"/>
      <c r="I9" s="161"/>
      <c r="J9" s="143"/>
      <c r="K9" s="236"/>
      <c r="L9" s="239"/>
    </row>
    <row r="10" spans="1:12">
      <c r="B10" s="103"/>
      <c r="C10" s="104"/>
      <c r="D10" s="104"/>
      <c r="E10" s="101"/>
      <c r="F10" s="101"/>
      <c r="G10" s="95"/>
      <c r="H10" s="117"/>
      <c r="I10" s="143"/>
      <c r="J10" s="143"/>
      <c r="K10" s="143"/>
      <c r="L10" s="89"/>
    </row>
    <row r="11" spans="1:12">
      <c r="B11" s="103"/>
      <c r="C11" s="104"/>
      <c r="D11" s="104"/>
      <c r="E11" s="121"/>
      <c r="F11" s="121"/>
      <c r="G11" s="95"/>
      <c r="H11" s="109"/>
      <c r="I11" s="143"/>
      <c r="J11" s="143"/>
      <c r="K11" s="143"/>
      <c r="L11" s="89"/>
    </row>
    <row r="12" spans="1:12">
      <c r="B12" s="105"/>
      <c r="C12" s="104"/>
      <c r="D12" s="104"/>
      <c r="E12" s="121"/>
      <c r="F12" s="121"/>
      <c r="G12" s="96"/>
      <c r="H12" s="118"/>
      <c r="I12" s="142"/>
      <c r="J12" s="142"/>
      <c r="K12" s="142"/>
      <c r="L12" s="89"/>
    </row>
    <row r="13" spans="1:12">
      <c r="B13" s="105" t="s">
        <v>290</v>
      </c>
      <c r="C13" s="106" t="s">
        <v>290</v>
      </c>
      <c r="D13" s="106"/>
      <c r="E13" s="101"/>
      <c r="F13" s="130"/>
      <c r="G13" s="96" t="s">
        <v>290</v>
      </c>
      <c r="H13" s="118" t="s">
        <v>290</v>
      </c>
      <c r="I13" s="142"/>
      <c r="J13" s="142"/>
      <c r="K13" s="142"/>
      <c r="L13" s="80" t="s">
        <v>290</v>
      </c>
    </row>
    <row r="14" spans="1:12">
      <c r="B14" s="33"/>
      <c r="C14" s="33"/>
      <c r="D14" s="33"/>
      <c r="E14" s="32"/>
      <c r="F14" s="32"/>
      <c r="G14" s="56">
        <f>SUM(G8:G13)</f>
        <v>0</v>
      </c>
      <c r="H14" s="32"/>
      <c r="I14" s="91">
        <f t="shared" ref="I14:J14" si="0">SUM(I8:I13)</f>
        <v>0</v>
      </c>
      <c r="J14" s="91">
        <f t="shared" si="0"/>
        <v>0</v>
      </c>
      <c r="K14" s="91">
        <f>SUM(K8:K13)</f>
        <v>0</v>
      </c>
      <c r="L14" s="122"/>
    </row>
    <row r="15" spans="1:12" s="92" customFormat="1">
      <c r="C15" s="21"/>
      <c r="D15" s="21"/>
      <c r="E15" s="21"/>
      <c r="F15" s="21"/>
      <c r="G15" s="21"/>
      <c r="H15" s="21"/>
      <c r="I15" s="21"/>
      <c r="J15" s="144" t="e">
        <f>VLOOKUP("2204-00-000",#REF!,6,0)+VLOOKUP("2205-00-000",#REF!,6,0)=J14</f>
        <v>#REF!</v>
      </c>
      <c r="K15" s="237" t="e">
        <f>VLOOKUP("2101-00-000",#REF!,6,0)+VLOOKUP("2102-00-000",#REF!,6,0)=K14</f>
        <v>#REF!</v>
      </c>
      <c r="L15" s="159"/>
    </row>
    <row r="18" spans="2:7" ht="18" thickBot="1">
      <c r="B18" s="233"/>
      <c r="C18" s="1729"/>
      <c r="D18" s="1729"/>
      <c r="E18" s="1729"/>
      <c r="F18" s="1729"/>
      <c r="G18" s="1729"/>
    </row>
    <row r="19" spans="2:7" ht="18" thickBot="1">
      <c r="B19" s="234"/>
      <c r="C19" s="1725"/>
      <c r="D19" s="1725"/>
      <c r="E19" s="1725"/>
      <c r="F19" s="1725"/>
      <c r="G19" s="1725"/>
    </row>
    <row r="20" spans="2:7" ht="18" thickBot="1">
      <c r="B20" s="234"/>
      <c r="C20" s="1725"/>
      <c r="D20" s="1725"/>
      <c r="E20" s="1725"/>
      <c r="F20" s="1725"/>
      <c r="G20" s="1725"/>
    </row>
    <row r="21" spans="2:7" ht="18" thickBot="1">
      <c r="B21" s="234"/>
      <c r="C21" s="1725"/>
      <c r="D21" s="1725"/>
      <c r="E21" s="1725"/>
      <c r="F21" s="1725"/>
      <c r="G21" s="1725"/>
    </row>
    <row r="22" spans="2:7" ht="18" thickBot="1">
      <c r="B22" s="234"/>
      <c r="C22" s="1719"/>
      <c r="D22" s="1719"/>
      <c r="E22" s="1719"/>
      <c r="F22" s="1719"/>
      <c r="G22" s="1719"/>
    </row>
    <row r="23" spans="2:7" ht="18" thickBot="1">
      <c r="B23" s="234"/>
      <c r="C23" s="1723"/>
      <c r="D23" s="1719"/>
      <c r="E23" s="1719"/>
      <c r="F23" s="1719"/>
      <c r="G23" s="1719"/>
    </row>
    <row r="24" spans="2:7" ht="18" thickBot="1">
      <c r="B24" s="234"/>
      <c r="C24" s="1821"/>
      <c r="D24" s="1821"/>
      <c r="E24" s="1821"/>
      <c r="F24" s="1821"/>
      <c r="G24" s="1821"/>
    </row>
    <row r="25" spans="2:7" ht="18" thickBot="1">
      <c r="B25" s="234"/>
      <c r="C25" s="1718"/>
      <c r="D25" s="1719"/>
      <c r="E25" s="1719"/>
      <c r="F25" s="1719"/>
      <c r="G25" s="1719"/>
    </row>
    <row r="26" spans="2:7" ht="18" thickBot="1">
      <c r="B26" s="235"/>
      <c r="C26" s="1721"/>
      <c r="D26" s="1721"/>
      <c r="E26" s="1721"/>
      <c r="F26" s="1721"/>
      <c r="G26" s="1721"/>
    </row>
    <row r="27" spans="2:7" ht="18" thickBot="1">
      <c r="B27" s="217"/>
      <c r="C27" s="222"/>
      <c r="D27" s="217"/>
      <c r="E27" s="217"/>
      <c r="F27" s="218"/>
      <c r="G27" s="223"/>
    </row>
    <row r="28" spans="2:7">
      <c r="B28" s="230" t="s">
        <v>129</v>
      </c>
      <c r="C28" s="224" t="s">
        <v>6243</v>
      </c>
      <c r="D28" s="225" t="s">
        <v>3961</v>
      </c>
      <c r="E28" s="225" t="s">
        <v>6244</v>
      </c>
      <c r="F28" s="226" t="s">
        <v>3959</v>
      </c>
      <c r="G28" s="227" t="s">
        <v>6245</v>
      </c>
    </row>
    <row r="29" spans="2:7">
      <c r="B29" s="231">
        <v>44097</v>
      </c>
      <c r="C29" s="203"/>
      <c r="D29" s="990"/>
      <c r="E29" s="991">
        <v>1572334214</v>
      </c>
      <c r="F29" s="991"/>
      <c r="G29" s="204">
        <v>1572334214</v>
      </c>
    </row>
    <row r="30" spans="2:7">
      <c r="B30" s="197">
        <v>43921</v>
      </c>
      <c r="C30" s="203"/>
      <c r="D30" s="990">
        <f>ROUND(E29*$C$24,)</f>
        <v>0</v>
      </c>
      <c r="E30" s="991">
        <f>E29+D30-C30</f>
        <v>1572334214</v>
      </c>
      <c r="F30" s="991">
        <f>ROUNDDOWN($G$29/48,)</f>
        <v>32756962</v>
      </c>
      <c r="G30" s="204">
        <f>G29-F30</f>
        <v>1539577252</v>
      </c>
    </row>
    <row r="31" spans="2:7">
      <c r="B31" s="196">
        <v>43951</v>
      </c>
      <c r="C31" s="203"/>
      <c r="D31" s="990">
        <f t="shared" ref="D31:D77" si="1">ROUND(E30*$C$24,)</f>
        <v>0</v>
      </c>
      <c r="E31" s="991">
        <f t="shared" ref="E31:E49" si="2">E30+D31-C31</f>
        <v>1572334214</v>
      </c>
      <c r="F31" s="991">
        <f t="shared" ref="F31:F77" si="3">ROUND($G$29/48,)</f>
        <v>32756963</v>
      </c>
      <c r="G31" s="204">
        <f t="shared" ref="G31:G49" si="4">G30-F31</f>
        <v>1506820289</v>
      </c>
    </row>
    <row r="32" spans="2:7">
      <c r="B32" s="196">
        <v>43982</v>
      </c>
      <c r="C32" s="203"/>
      <c r="D32" s="990">
        <f t="shared" si="1"/>
        <v>0</v>
      </c>
      <c r="E32" s="991">
        <f t="shared" si="2"/>
        <v>1572334214</v>
      </c>
      <c r="F32" s="991">
        <f t="shared" si="3"/>
        <v>32756963</v>
      </c>
      <c r="G32" s="204">
        <f t="shared" si="4"/>
        <v>1474063326</v>
      </c>
    </row>
    <row r="33" spans="2:7">
      <c r="B33" s="197">
        <v>44012</v>
      </c>
      <c r="C33" s="203"/>
      <c r="D33" s="990">
        <f t="shared" si="1"/>
        <v>0</v>
      </c>
      <c r="E33" s="991">
        <f t="shared" si="2"/>
        <v>1572334214</v>
      </c>
      <c r="F33" s="991">
        <f t="shared" si="3"/>
        <v>32756963</v>
      </c>
      <c r="G33" s="204">
        <f t="shared" si="4"/>
        <v>1441306363</v>
      </c>
    </row>
    <row r="34" spans="2:7">
      <c r="B34" s="196">
        <v>44043</v>
      </c>
      <c r="C34" s="203"/>
      <c r="D34" s="990">
        <f t="shared" si="1"/>
        <v>0</v>
      </c>
      <c r="E34" s="991">
        <f t="shared" si="2"/>
        <v>1572334214</v>
      </c>
      <c r="F34" s="991">
        <f t="shared" si="3"/>
        <v>32756963</v>
      </c>
      <c r="G34" s="204">
        <f t="shared" si="4"/>
        <v>1408549400</v>
      </c>
    </row>
    <row r="35" spans="2:7">
      <c r="B35" s="196">
        <v>44074</v>
      </c>
      <c r="C35" s="203"/>
      <c r="D35" s="990">
        <f t="shared" si="1"/>
        <v>0</v>
      </c>
      <c r="E35" s="991">
        <f t="shared" si="2"/>
        <v>1572334214</v>
      </c>
      <c r="F35" s="991">
        <f t="shared" si="3"/>
        <v>32756963</v>
      </c>
      <c r="G35" s="204">
        <f t="shared" si="4"/>
        <v>1375792437</v>
      </c>
    </row>
    <row r="36" spans="2:7">
      <c r="B36" s="197">
        <v>44104</v>
      </c>
      <c r="C36" s="203"/>
      <c r="D36" s="990">
        <f t="shared" si="1"/>
        <v>0</v>
      </c>
      <c r="E36" s="991">
        <f t="shared" si="2"/>
        <v>1572334214</v>
      </c>
      <c r="F36" s="991">
        <f t="shared" si="3"/>
        <v>32756963</v>
      </c>
      <c r="G36" s="204">
        <f t="shared" si="4"/>
        <v>1343035474</v>
      </c>
    </row>
    <row r="37" spans="2:7">
      <c r="B37" s="196">
        <v>44135</v>
      </c>
      <c r="C37" s="203"/>
      <c r="D37" s="990">
        <f t="shared" si="1"/>
        <v>0</v>
      </c>
      <c r="E37" s="991">
        <f t="shared" si="2"/>
        <v>1572334214</v>
      </c>
      <c r="F37" s="991">
        <f t="shared" si="3"/>
        <v>32756963</v>
      </c>
      <c r="G37" s="204">
        <f t="shared" si="4"/>
        <v>1310278511</v>
      </c>
    </row>
    <row r="38" spans="2:7">
      <c r="B38" s="196">
        <v>44165</v>
      </c>
      <c r="C38" s="203"/>
      <c r="D38" s="990">
        <f t="shared" si="1"/>
        <v>0</v>
      </c>
      <c r="E38" s="991">
        <f t="shared" si="2"/>
        <v>1572334214</v>
      </c>
      <c r="F38" s="991">
        <f t="shared" si="3"/>
        <v>32756963</v>
      </c>
      <c r="G38" s="204">
        <f t="shared" si="4"/>
        <v>1277521548</v>
      </c>
    </row>
    <row r="39" spans="2:7">
      <c r="B39" s="197">
        <v>44196</v>
      </c>
      <c r="C39" s="203"/>
      <c r="D39" s="990">
        <f t="shared" si="1"/>
        <v>0</v>
      </c>
      <c r="E39" s="991">
        <f t="shared" si="2"/>
        <v>1572334214</v>
      </c>
      <c r="F39" s="991">
        <f t="shared" si="3"/>
        <v>32756963</v>
      </c>
      <c r="G39" s="204">
        <f t="shared" si="4"/>
        <v>1244764585</v>
      </c>
    </row>
    <row r="40" spans="2:7">
      <c r="B40" s="196">
        <v>44227</v>
      </c>
      <c r="C40" s="203"/>
      <c r="D40" s="990">
        <f t="shared" si="1"/>
        <v>0</v>
      </c>
      <c r="E40" s="991">
        <f t="shared" si="2"/>
        <v>1572334214</v>
      </c>
      <c r="F40" s="991">
        <f t="shared" si="3"/>
        <v>32756963</v>
      </c>
      <c r="G40" s="204">
        <f t="shared" si="4"/>
        <v>1212007622</v>
      </c>
    </row>
    <row r="41" spans="2:7">
      <c r="B41" s="196">
        <v>44255</v>
      </c>
      <c r="C41" s="203"/>
      <c r="D41" s="990">
        <f t="shared" si="1"/>
        <v>0</v>
      </c>
      <c r="E41" s="991">
        <f t="shared" si="2"/>
        <v>1572334214</v>
      </c>
      <c r="F41" s="991">
        <f t="shared" si="3"/>
        <v>32756963</v>
      </c>
      <c r="G41" s="204">
        <f t="shared" si="4"/>
        <v>1179250659</v>
      </c>
    </row>
    <row r="42" spans="2:7">
      <c r="B42" s="197">
        <v>44286</v>
      </c>
      <c r="C42" s="203"/>
      <c r="D42" s="990">
        <f t="shared" si="1"/>
        <v>0</v>
      </c>
      <c r="E42" s="991">
        <f t="shared" si="2"/>
        <v>1572334214</v>
      </c>
      <c r="F42" s="991">
        <f t="shared" si="3"/>
        <v>32756963</v>
      </c>
      <c r="G42" s="204">
        <f t="shared" si="4"/>
        <v>1146493696</v>
      </c>
    </row>
    <row r="43" spans="2:7">
      <c r="B43" s="196">
        <v>44316</v>
      </c>
      <c r="C43" s="203"/>
      <c r="D43" s="990">
        <f t="shared" si="1"/>
        <v>0</v>
      </c>
      <c r="E43" s="991">
        <f t="shared" si="2"/>
        <v>1572334214</v>
      </c>
      <c r="F43" s="991">
        <f t="shared" si="3"/>
        <v>32756963</v>
      </c>
      <c r="G43" s="204">
        <f t="shared" si="4"/>
        <v>1113736733</v>
      </c>
    </row>
    <row r="44" spans="2:7">
      <c r="B44" s="196">
        <v>44347</v>
      </c>
      <c r="C44" s="203"/>
      <c r="D44" s="990">
        <f t="shared" si="1"/>
        <v>0</v>
      </c>
      <c r="E44" s="991">
        <f t="shared" si="2"/>
        <v>1572334214</v>
      </c>
      <c r="F44" s="991">
        <f t="shared" si="3"/>
        <v>32756963</v>
      </c>
      <c r="G44" s="204">
        <f t="shared" si="4"/>
        <v>1080979770</v>
      </c>
    </row>
    <row r="45" spans="2:7">
      <c r="B45" s="197">
        <v>44377</v>
      </c>
      <c r="C45" s="203"/>
      <c r="D45" s="990">
        <f t="shared" si="1"/>
        <v>0</v>
      </c>
      <c r="E45" s="991">
        <f t="shared" si="2"/>
        <v>1572334214</v>
      </c>
      <c r="F45" s="991">
        <f t="shared" si="3"/>
        <v>32756963</v>
      </c>
      <c r="G45" s="204">
        <f t="shared" si="4"/>
        <v>1048222807</v>
      </c>
    </row>
    <row r="46" spans="2:7" s="160" customFormat="1">
      <c r="B46" s="196">
        <v>44408</v>
      </c>
      <c r="C46" s="219"/>
      <c r="D46" s="990">
        <f t="shared" si="1"/>
        <v>0</v>
      </c>
      <c r="E46" s="991">
        <f t="shared" si="2"/>
        <v>1572334214</v>
      </c>
      <c r="F46" s="991">
        <f t="shared" si="3"/>
        <v>32756963</v>
      </c>
      <c r="G46" s="204">
        <f t="shared" si="4"/>
        <v>1015465844</v>
      </c>
    </row>
    <row r="47" spans="2:7">
      <c r="B47" s="196">
        <v>44439</v>
      </c>
      <c r="C47" s="203"/>
      <c r="D47" s="990">
        <f t="shared" si="1"/>
        <v>0</v>
      </c>
      <c r="E47" s="991">
        <f t="shared" si="2"/>
        <v>1572334214</v>
      </c>
      <c r="F47" s="991">
        <f t="shared" si="3"/>
        <v>32756963</v>
      </c>
      <c r="G47" s="204">
        <f t="shared" si="4"/>
        <v>982708881</v>
      </c>
    </row>
    <row r="48" spans="2:7">
      <c r="B48" s="197">
        <v>44469</v>
      </c>
      <c r="C48" s="203"/>
      <c r="D48" s="990">
        <f t="shared" si="1"/>
        <v>0</v>
      </c>
      <c r="E48" s="991">
        <f t="shared" si="2"/>
        <v>1572334214</v>
      </c>
      <c r="F48" s="991">
        <f t="shared" si="3"/>
        <v>32756963</v>
      </c>
      <c r="G48" s="204">
        <f t="shared" si="4"/>
        <v>949951918</v>
      </c>
    </row>
    <row r="49" spans="2:7">
      <c r="B49" s="196">
        <v>44500</v>
      </c>
      <c r="C49" s="203"/>
      <c r="D49" s="990">
        <f t="shared" si="1"/>
        <v>0</v>
      </c>
      <c r="E49" s="991">
        <f t="shared" si="2"/>
        <v>1572334214</v>
      </c>
      <c r="F49" s="991">
        <f t="shared" si="3"/>
        <v>32756963</v>
      </c>
      <c r="G49" s="204">
        <f t="shared" si="4"/>
        <v>917194955</v>
      </c>
    </row>
    <row r="50" spans="2:7">
      <c r="B50" s="196">
        <v>44530</v>
      </c>
      <c r="C50" s="1192"/>
      <c r="D50" s="990">
        <f t="shared" si="1"/>
        <v>0</v>
      </c>
      <c r="E50" s="991">
        <f t="shared" ref="E50:E77" si="5">E49+D50-C50</f>
        <v>1572334214</v>
      </c>
      <c r="F50" s="991">
        <f t="shared" si="3"/>
        <v>32756963</v>
      </c>
      <c r="G50" s="204">
        <f t="shared" ref="G50:G77" si="6">G49-F50</f>
        <v>884437992</v>
      </c>
    </row>
    <row r="51" spans="2:7">
      <c r="B51" s="197">
        <v>44561</v>
      </c>
      <c r="C51" s="1192"/>
      <c r="D51" s="990">
        <f t="shared" si="1"/>
        <v>0</v>
      </c>
      <c r="E51" s="991">
        <f t="shared" si="5"/>
        <v>1572334214</v>
      </c>
      <c r="F51" s="991">
        <f t="shared" si="3"/>
        <v>32756963</v>
      </c>
      <c r="G51" s="204">
        <f t="shared" si="6"/>
        <v>851681029</v>
      </c>
    </row>
    <row r="52" spans="2:7">
      <c r="B52" s="196">
        <v>44592</v>
      </c>
      <c r="C52" s="1192"/>
      <c r="D52" s="990">
        <f t="shared" si="1"/>
        <v>0</v>
      </c>
      <c r="E52" s="991">
        <f t="shared" si="5"/>
        <v>1572334214</v>
      </c>
      <c r="F52" s="991">
        <f t="shared" si="3"/>
        <v>32756963</v>
      </c>
      <c r="G52" s="204">
        <f t="shared" si="6"/>
        <v>818924066</v>
      </c>
    </row>
    <row r="53" spans="2:7">
      <c r="B53" s="196">
        <v>44620</v>
      </c>
      <c r="C53" s="1192"/>
      <c r="D53" s="990">
        <f t="shared" si="1"/>
        <v>0</v>
      </c>
      <c r="E53" s="991">
        <f t="shared" si="5"/>
        <v>1572334214</v>
      </c>
      <c r="F53" s="991">
        <f t="shared" si="3"/>
        <v>32756963</v>
      </c>
      <c r="G53" s="204">
        <f t="shared" si="6"/>
        <v>786167103</v>
      </c>
    </row>
    <row r="54" spans="2:7">
      <c r="B54" s="197">
        <v>44651</v>
      </c>
      <c r="C54" s="1192"/>
      <c r="D54" s="990">
        <f t="shared" si="1"/>
        <v>0</v>
      </c>
      <c r="E54" s="991">
        <f t="shared" si="5"/>
        <v>1572334214</v>
      </c>
      <c r="F54" s="991">
        <f t="shared" si="3"/>
        <v>32756963</v>
      </c>
      <c r="G54" s="204">
        <f t="shared" si="6"/>
        <v>753410140</v>
      </c>
    </row>
    <row r="55" spans="2:7">
      <c r="B55" s="196">
        <v>44681</v>
      </c>
      <c r="C55" s="1192"/>
      <c r="D55" s="990">
        <f t="shared" si="1"/>
        <v>0</v>
      </c>
      <c r="E55" s="991">
        <f t="shared" si="5"/>
        <v>1572334214</v>
      </c>
      <c r="F55" s="991">
        <f t="shared" si="3"/>
        <v>32756963</v>
      </c>
      <c r="G55" s="204">
        <f t="shared" si="6"/>
        <v>720653177</v>
      </c>
    </row>
    <row r="56" spans="2:7">
      <c r="B56" s="196">
        <v>44712</v>
      </c>
      <c r="C56" s="1192"/>
      <c r="D56" s="990">
        <f t="shared" si="1"/>
        <v>0</v>
      </c>
      <c r="E56" s="991">
        <f t="shared" si="5"/>
        <v>1572334214</v>
      </c>
      <c r="F56" s="991">
        <f t="shared" si="3"/>
        <v>32756963</v>
      </c>
      <c r="G56" s="204">
        <f t="shared" si="6"/>
        <v>687896214</v>
      </c>
    </row>
    <row r="57" spans="2:7">
      <c r="B57" s="197">
        <v>44742</v>
      </c>
      <c r="C57" s="1192"/>
      <c r="D57" s="990">
        <f t="shared" si="1"/>
        <v>0</v>
      </c>
      <c r="E57" s="991">
        <f t="shared" si="5"/>
        <v>1572334214</v>
      </c>
      <c r="F57" s="991">
        <f t="shared" si="3"/>
        <v>32756963</v>
      </c>
      <c r="G57" s="204">
        <f t="shared" si="6"/>
        <v>655139251</v>
      </c>
    </row>
    <row r="58" spans="2:7">
      <c r="B58" s="196">
        <v>44773</v>
      </c>
      <c r="C58" s="1192"/>
      <c r="D58" s="990">
        <f t="shared" si="1"/>
        <v>0</v>
      </c>
      <c r="E58" s="991">
        <f t="shared" si="5"/>
        <v>1572334214</v>
      </c>
      <c r="F58" s="991">
        <f t="shared" si="3"/>
        <v>32756963</v>
      </c>
      <c r="G58" s="204">
        <f t="shared" si="6"/>
        <v>622382288</v>
      </c>
    </row>
    <row r="59" spans="2:7">
      <c r="B59" s="196">
        <v>44804</v>
      </c>
      <c r="C59" s="1192"/>
      <c r="D59" s="990">
        <f t="shared" si="1"/>
        <v>0</v>
      </c>
      <c r="E59" s="991">
        <f t="shared" si="5"/>
        <v>1572334214</v>
      </c>
      <c r="F59" s="991">
        <f t="shared" si="3"/>
        <v>32756963</v>
      </c>
      <c r="G59" s="204">
        <f t="shared" si="6"/>
        <v>589625325</v>
      </c>
    </row>
    <row r="60" spans="2:7">
      <c r="B60" s="197">
        <v>44834</v>
      </c>
      <c r="C60" s="1192"/>
      <c r="D60" s="990">
        <f t="shared" si="1"/>
        <v>0</v>
      </c>
      <c r="E60" s="991">
        <f t="shared" si="5"/>
        <v>1572334214</v>
      </c>
      <c r="F60" s="991">
        <f t="shared" si="3"/>
        <v>32756963</v>
      </c>
      <c r="G60" s="204">
        <f t="shared" si="6"/>
        <v>556868362</v>
      </c>
    </row>
    <row r="61" spans="2:7">
      <c r="B61" s="196">
        <v>44865</v>
      </c>
      <c r="C61" s="1192"/>
      <c r="D61" s="990">
        <f t="shared" si="1"/>
        <v>0</v>
      </c>
      <c r="E61" s="991">
        <f t="shared" si="5"/>
        <v>1572334214</v>
      </c>
      <c r="F61" s="991">
        <f t="shared" si="3"/>
        <v>32756963</v>
      </c>
      <c r="G61" s="204">
        <f t="shared" si="6"/>
        <v>524111399</v>
      </c>
    </row>
    <row r="62" spans="2:7">
      <c r="B62" s="196">
        <v>44895</v>
      </c>
      <c r="C62" s="1192"/>
      <c r="D62" s="990">
        <f t="shared" si="1"/>
        <v>0</v>
      </c>
      <c r="E62" s="991">
        <f t="shared" si="5"/>
        <v>1572334214</v>
      </c>
      <c r="F62" s="991">
        <f t="shared" si="3"/>
        <v>32756963</v>
      </c>
      <c r="G62" s="204">
        <f t="shared" si="6"/>
        <v>491354436</v>
      </c>
    </row>
    <row r="63" spans="2:7">
      <c r="B63" s="197">
        <v>44926</v>
      </c>
      <c r="C63" s="1192"/>
      <c r="D63" s="990">
        <f t="shared" si="1"/>
        <v>0</v>
      </c>
      <c r="E63" s="991">
        <f t="shared" si="5"/>
        <v>1572334214</v>
      </c>
      <c r="F63" s="991">
        <f t="shared" si="3"/>
        <v>32756963</v>
      </c>
      <c r="G63" s="204">
        <f t="shared" si="6"/>
        <v>458597473</v>
      </c>
    </row>
    <row r="64" spans="2:7">
      <c r="B64" s="196">
        <v>44957</v>
      </c>
      <c r="C64" s="1192"/>
      <c r="D64" s="990">
        <f t="shared" si="1"/>
        <v>0</v>
      </c>
      <c r="E64" s="991">
        <f t="shared" si="5"/>
        <v>1572334214</v>
      </c>
      <c r="F64" s="991">
        <f t="shared" si="3"/>
        <v>32756963</v>
      </c>
      <c r="G64" s="204">
        <f t="shared" si="6"/>
        <v>425840510</v>
      </c>
    </row>
    <row r="65" spans="2:7">
      <c r="B65" s="196">
        <v>44985</v>
      </c>
      <c r="C65" s="1192"/>
      <c r="D65" s="990">
        <f t="shared" si="1"/>
        <v>0</v>
      </c>
      <c r="E65" s="991">
        <f t="shared" si="5"/>
        <v>1572334214</v>
      </c>
      <c r="F65" s="991">
        <f t="shared" si="3"/>
        <v>32756963</v>
      </c>
      <c r="G65" s="204">
        <f t="shared" si="6"/>
        <v>393083547</v>
      </c>
    </row>
    <row r="66" spans="2:7">
      <c r="B66" s="197">
        <v>45016</v>
      </c>
      <c r="C66" s="1192"/>
      <c r="D66" s="990">
        <f t="shared" si="1"/>
        <v>0</v>
      </c>
      <c r="E66" s="991">
        <f t="shared" si="5"/>
        <v>1572334214</v>
      </c>
      <c r="F66" s="991">
        <f t="shared" si="3"/>
        <v>32756963</v>
      </c>
      <c r="G66" s="204">
        <f t="shared" si="6"/>
        <v>360326584</v>
      </c>
    </row>
    <row r="67" spans="2:7">
      <c r="B67" s="196">
        <v>45046</v>
      </c>
      <c r="C67" s="1192"/>
      <c r="D67" s="990">
        <f t="shared" si="1"/>
        <v>0</v>
      </c>
      <c r="E67" s="991">
        <f t="shared" si="5"/>
        <v>1572334214</v>
      </c>
      <c r="F67" s="991">
        <f t="shared" si="3"/>
        <v>32756963</v>
      </c>
      <c r="G67" s="204">
        <f t="shared" si="6"/>
        <v>327569621</v>
      </c>
    </row>
    <row r="68" spans="2:7">
      <c r="B68" s="196">
        <v>45077</v>
      </c>
      <c r="C68" s="1192"/>
      <c r="D68" s="990">
        <f t="shared" si="1"/>
        <v>0</v>
      </c>
      <c r="E68" s="991">
        <f t="shared" si="5"/>
        <v>1572334214</v>
      </c>
      <c r="F68" s="991">
        <f t="shared" si="3"/>
        <v>32756963</v>
      </c>
      <c r="G68" s="204">
        <f t="shared" si="6"/>
        <v>294812658</v>
      </c>
    </row>
    <row r="69" spans="2:7">
      <c r="B69" s="197">
        <v>45107</v>
      </c>
      <c r="C69" s="1192"/>
      <c r="D69" s="990">
        <f t="shared" si="1"/>
        <v>0</v>
      </c>
      <c r="E69" s="991">
        <f t="shared" si="5"/>
        <v>1572334214</v>
      </c>
      <c r="F69" s="991">
        <f t="shared" si="3"/>
        <v>32756963</v>
      </c>
      <c r="G69" s="204">
        <f t="shared" si="6"/>
        <v>262055695</v>
      </c>
    </row>
    <row r="70" spans="2:7">
      <c r="B70" s="196">
        <v>45138</v>
      </c>
      <c r="C70" s="1192"/>
      <c r="D70" s="990">
        <f t="shared" si="1"/>
        <v>0</v>
      </c>
      <c r="E70" s="991">
        <f t="shared" si="5"/>
        <v>1572334214</v>
      </c>
      <c r="F70" s="991">
        <f t="shared" si="3"/>
        <v>32756963</v>
      </c>
      <c r="G70" s="204">
        <f t="shared" si="6"/>
        <v>229298732</v>
      </c>
    </row>
    <row r="71" spans="2:7">
      <c r="B71" s="196">
        <v>45169</v>
      </c>
      <c r="C71" s="1192"/>
      <c r="D71" s="990">
        <f t="shared" si="1"/>
        <v>0</v>
      </c>
      <c r="E71" s="991">
        <f t="shared" si="5"/>
        <v>1572334214</v>
      </c>
      <c r="F71" s="991">
        <f t="shared" si="3"/>
        <v>32756963</v>
      </c>
      <c r="G71" s="204">
        <f t="shared" si="6"/>
        <v>196541769</v>
      </c>
    </row>
    <row r="72" spans="2:7">
      <c r="B72" s="197">
        <v>45199</v>
      </c>
      <c r="C72" s="1192"/>
      <c r="D72" s="990">
        <f t="shared" si="1"/>
        <v>0</v>
      </c>
      <c r="E72" s="991">
        <f t="shared" si="5"/>
        <v>1572334214</v>
      </c>
      <c r="F72" s="991">
        <f t="shared" si="3"/>
        <v>32756963</v>
      </c>
      <c r="G72" s="204">
        <f t="shared" si="6"/>
        <v>163784806</v>
      </c>
    </row>
    <row r="73" spans="2:7">
      <c r="B73" s="196">
        <v>45230</v>
      </c>
      <c r="C73" s="1192"/>
      <c r="D73" s="990">
        <f t="shared" si="1"/>
        <v>0</v>
      </c>
      <c r="E73" s="991">
        <f t="shared" si="5"/>
        <v>1572334214</v>
      </c>
      <c r="F73" s="991">
        <f t="shared" si="3"/>
        <v>32756963</v>
      </c>
      <c r="G73" s="204">
        <f t="shared" si="6"/>
        <v>131027843</v>
      </c>
    </row>
    <row r="74" spans="2:7">
      <c r="B74" s="196">
        <v>45260</v>
      </c>
      <c r="C74" s="1192"/>
      <c r="D74" s="990">
        <f t="shared" si="1"/>
        <v>0</v>
      </c>
      <c r="E74" s="991">
        <f t="shared" si="5"/>
        <v>1572334214</v>
      </c>
      <c r="F74" s="991">
        <f t="shared" si="3"/>
        <v>32756963</v>
      </c>
      <c r="G74" s="204">
        <f t="shared" si="6"/>
        <v>98270880</v>
      </c>
    </row>
    <row r="75" spans="2:7">
      <c r="B75" s="197">
        <v>45291</v>
      </c>
      <c r="C75" s="1192"/>
      <c r="D75" s="990">
        <f t="shared" si="1"/>
        <v>0</v>
      </c>
      <c r="E75" s="991">
        <f t="shared" si="5"/>
        <v>1572334214</v>
      </c>
      <c r="F75" s="991">
        <f t="shared" si="3"/>
        <v>32756963</v>
      </c>
      <c r="G75" s="204">
        <f t="shared" si="6"/>
        <v>65513917</v>
      </c>
    </row>
    <row r="76" spans="2:7">
      <c r="B76" s="196">
        <v>45322</v>
      </c>
      <c r="C76" s="1192"/>
      <c r="D76" s="990">
        <f t="shared" si="1"/>
        <v>0</v>
      </c>
      <c r="E76" s="991">
        <f t="shared" si="5"/>
        <v>1572334214</v>
      </c>
      <c r="F76" s="991">
        <f t="shared" si="3"/>
        <v>32756963</v>
      </c>
      <c r="G76" s="204">
        <f t="shared" si="6"/>
        <v>32756954</v>
      </c>
    </row>
    <row r="77" spans="2:7" ht="18" thickBot="1">
      <c r="B77" s="232">
        <v>45351</v>
      </c>
      <c r="C77" s="207"/>
      <c r="D77" s="208">
        <f t="shared" si="1"/>
        <v>0</v>
      </c>
      <c r="E77" s="228">
        <f t="shared" si="5"/>
        <v>1572334214</v>
      </c>
      <c r="F77" s="228">
        <f t="shared" si="3"/>
        <v>32756963</v>
      </c>
      <c r="G77" s="229">
        <f t="shared" si="6"/>
        <v>-9</v>
      </c>
    </row>
  </sheetData>
  <mergeCells count="9">
    <mergeCell ref="C18:G18"/>
    <mergeCell ref="C19:G19"/>
    <mergeCell ref="C25:G25"/>
    <mergeCell ref="C26:G26"/>
    <mergeCell ref="C23:G23"/>
    <mergeCell ref="C24:G24"/>
    <mergeCell ref="C22:G22"/>
    <mergeCell ref="C20:G20"/>
    <mergeCell ref="C21:G21"/>
  </mergeCells>
  <phoneticPr fontId="40" type="noConversion"/>
  <pageMargins left="0.7" right="0.7" top="0.75" bottom="0.75" header="0.3" footer="0.3"/>
  <pageSetup paperSize="9" scale="38"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70C0"/>
    <pageSetUpPr fitToPage="1"/>
  </sheetPr>
  <dimension ref="A1:R73"/>
  <sheetViews>
    <sheetView workbookViewId="0"/>
  </sheetViews>
  <sheetFormatPr defaultColWidth="9.375" defaultRowHeight="17.399999999999999" outlineLevelRow="1"/>
  <cols>
    <col min="1" max="1" width="20.625" style="21" customWidth="1"/>
    <col min="2" max="2" width="45.5" style="21" customWidth="1"/>
    <col min="3" max="3" width="25.5" style="21" customWidth="1"/>
    <col min="4" max="5" width="19" style="21" customWidth="1"/>
    <col min="6" max="6" width="25.625" style="21" customWidth="1"/>
    <col min="7" max="7" width="19.625" style="21" bestFit="1" customWidth="1"/>
    <col min="8" max="9" width="22.5" style="21" customWidth="1"/>
    <col min="10" max="10" width="21.5" style="21" bestFit="1" customWidth="1"/>
    <col min="11" max="11" width="19.625" style="21" customWidth="1"/>
    <col min="12" max="12" width="25.375" style="86" customWidth="1"/>
    <col min="13" max="13" width="23.5" style="21" customWidth="1"/>
    <col min="14" max="14" width="29" style="21" customWidth="1"/>
    <col min="15" max="15" width="24" style="21" customWidth="1"/>
    <col min="16" max="16" width="54.875" style="21" customWidth="1"/>
    <col min="17" max="18" width="19.5" style="21" bestFit="1" customWidth="1"/>
    <col min="19" max="19" width="20.375" style="21" customWidth="1"/>
    <col min="20" max="16384" width="9.375" style="21"/>
  </cols>
  <sheetData>
    <row r="1" spans="1:16" ht="21">
      <c r="B1" s="22" t="s">
        <v>2690</v>
      </c>
      <c r="K1" s="23"/>
      <c r="L1" s="23"/>
      <c r="M1" s="23"/>
    </row>
    <row r="2" spans="1:16">
      <c r="B2" s="21" t="s">
        <v>2691</v>
      </c>
      <c r="C2" s="24">
        <f>CONTENTS!C2</f>
        <v>46112</v>
      </c>
      <c r="D2" s="24"/>
      <c r="E2" s="24"/>
      <c r="F2" s="24"/>
      <c r="G2" s="24"/>
      <c r="H2" s="24"/>
      <c r="K2" s="23"/>
      <c r="L2" s="23"/>
      <c r="M2" s="23"/>
    </row>
    <row r="3" spans="1:16">
      <c r="B3" s="21" t="s">
        <v>2692</v>
      </c>
      <c r="C3" s="145" t="s">
        <v>6246</v>
      </c>
      <c r="D3" s="145"/>
      <c r="E3" s="145"/>
      <c r="F3" s="145" t="s">
        <v>6247</v>
      </c>
      <c r="G3" s="45"/>
      <c r="H3" s="45"/>
      <c r="K3" s="23"/>
      <c r="L3" s="23"/>
      <c r="M3" s="23"/>
    </row>
    <row r="4" spans="1:16">
      <c r="B4" s="21" t="s">
        <v>2694</v>
      </c>
      <c r="C4" s="37" t="str">
        <f>VLOOKUP(C3, COA!$A$2:$C$587,3,0)</f>
        <v>Ordinary shares</v>
      </c>
      <c r="D4" s="37"/>
      <c r="E4" s="37"/>
      <c r="F4" s="37" t="str">
        <f>VLOOKUP(F3, COA!$A$2:$C$587,3,0)</f>
        <v>Paid-in capital</v>
      </c>
      <c r="G4" s="37"/>
      <c r="H4" s="37"/>
      <c r="K4" s="23"/>
      <c r="L4" s="23"/>
      <c r="M4" s="23"/>
    </row>
    <row r="5" spans="1:16">
      <c r="C5" s="21" t="str">
        <f>VLOOKUP(C3, COA!$A$2:$C$587,2,0)</f>
        <v>보통주</v>
      </c>
      <c r="G5" s="21" t="str">
        <f>VLOOKUP(F3, COA!$A$2:$C$587,2,0)</f>
        <v>주식발행 초과금</v>
      </c>
      <c r="L5" s="21"/>
      <c r="O5" s="86"/>
    </row>
    <row r="6" spans="1:16">
      <c r="A6" s="332" t="s">
        <v>6248</v>
      </c>
      <c r="B6" s="88" t="s">
        <v>6249</v>
      </c>
      <c r="C6" s="38" t="s">
        <v>6250</v>
      </c>
      <c r="D6" s="332" t="s">
        <v>6251</v>
      </c>
      <c r="E6" s="332" t="s">
        <v>6251</v>
      </c>
      <c r="F6" s="332" t="s">
        <v>6252</v>
      </c>
      <c r="G6" s="38" t="s">
        <v>6253</v>
      </c>
      <c r="H6" s="38" t="s">
        <v>6254</v>
      </c>
      <c r="I6" s="88" t="s">
        <v>6255</v>
      </c>
      <c r="J6" s="88" t="s">
        <v>6256</v>
      </c>
      <c r="K6" s="38" t="s">
        <v>6257</v>
      </c>
      <c r="L6" s="38" t="s">
        <v>6258</v>
      </c>
      <c r="M6" s="38" t="s">
        <v>131</v>
      </c>
      <c r="N6" s="332" t="s">
        <v>6259</v>
      </c>
      <c r="O6" s="38" t="s">
        <v>6260</v>
      </c>
      <c r="P6" s="38" t="s">
        <v>249</v>
      </c>
    </row>
    <row r="7" spans="1:16">
      <c r="A7" s="1825" t="s">
        <v>6261</v>
      </c>
      <c r="B7" s="521" t="s">
        <v>6262</v>
      </c>
      <c r="C7" s="93" t="s">
        <v>6263</v>
      </c>
      <c r="D7" s="578" t="s">
        <v>6264</v>
      </c>
      <c r="E7" s="578"/>
      <c r="F7" s="578"/>
      <c r="G7" s="427">
        <v>15790</v>
      </c>
      <c r="H7" s="270"/>
      <c r="I7" s="270">
        <v>10000</v>
      </c>
      <c r="J7" s="270"/>
      <c r="K7" s="270">
        <f t="shared" ref="K7:K13" si="0">(G7+H7)*I7</f>
        <v>157900000</v>
      </c>
      <c r="L7" s="270"/>
      <c r="M7" s="271">
        <f t="shared" ref="M7:M13" si="1">K7+L7</f>
        <v>157900000</v>
      </c>
      <c r="N7" s="271">
        <f>M7</f>
        <v>157900000</v>
      </c>
      <c r="O7" s="508">
        <v>0.51</v>
      </c>
      <c r="P7" s="425"/>
    </row>
    <row r="8" spans="1:16">
      <c r="A8" s="1825"/>
      <c r="B8" s="521" t="s">
        <v>6265</v>
      </c>
      <c r="C8" s="93" t="s">
        <v>6263</v>
      </c>
      <c r="D8" s="578" t="s">
        <v>6264</v>
      </c>
      <c r="E8" s="578"/>
      <c r="F8" s="578"/>
      <c r="G8" s="427">
        <v>15170</v>
      </c>
      <c r="H8" s="270"/>
      <c r="I8" s="270">
        <v>10000</v>
      </c>
      <c r="J8" s="270"/>
      <c r="K8" s="270">
        <f t="shared" si="0"/>
        <v>151700000</v>
      </c>
      <c r="L8" s="270"/>
      <c r="M8" s="271">
        <f t="shared" si="1"/>
        <v>151700000</v>
      </c>
      <c r="N8" s="271">
        <f>N7+M8</f>
        <v>309600000</v>
      </c>
      <c r="O8" s="508">
        <v>0.49</v>
      </c>
      <c r="P8" s="425"/>
    </row>
    <row r="9" spans="1:16" ht="35.4" thickBot="1">
      <c r="A9" s="1825"/>
      <c r="B9" s="521" t="s">
        <v>6262</v>
      </c>
      <c r="C9" s="93">
        <v>44942</v>
      </c>
      <c r="D9" s="94" t="s">
        <v>6264</v>
      </c>
      <c r="E9" s="94"/>
      <c r="F9" s="579" t="s">
        <v>6266</v>
      </c>
      <c r="G9" s="426">
        <v>-15535</v>
      </c>
      <c r="H9" s="270"/>
      <c r="I9" s="270">
        <v>10000</v>
      </c>
      <c r="J9" s="270"/>
      <c r="K9" s="270">
        <f t="shared" si="0"/>
        <v>-155350000</v>
      </c>
      <c r="L9" s="270"/>
      <c r="M9" s="271">
        <f t="shared" si="1"/>
        <v>-155350000</v>
      </c>
      <c r="N9" s="522">
        <f>N8+M9</f>
        <v>154250000</v>
      </c>
      <c r="O9" s="508">
        <v>0.51</v>
      </c>
      <c r="P9" s="89" t="s">
        <v>6267</v>
      </c>
    </row>
    <row r="10" spans="1:16" ht="18" thickBot="1">
      <c r="A10" s="1825"/>
      <c r="B10" s="523" t="s">
        <v>6265</v>
      </c>
      <c r="C10" s="524">
        <v>44942</v>
      </c>
      <c r="D10" s="524" t="s">
        <v>6264</v>
      </c>
      <c r="E10" s="524"/>
      <c r="F10" s="581"/>
      <c r="G10" s="525">
        <v>-14925</v>
      </c>
      <c r="H10" s="526"/>
      <c r="I10" s="526">
        <v>10000</v>
      </c>
      <c r="J10" s="526"/>
      <c r="K10" s="526">
        <f t="shared" si="0"/>
        <v>-149250000</v>
      </c>
      <c r="L10" s="526"/>
      <c r="M10" s="527">
        <f t="shared" si="1"/>
        <v>-149250000</v>
      </c>
      <c r="N10" s="528">
        <f>N9+M10</f>
        <v>5000000</v>
      </c>
      <c r="O10" s="529">
        <v>0.49</v>
      </c>
      <c r="P10" s="530" t="s">
        <v>6267</v>
      </c>
    </row>
    <row r="11" spans="1:16" ht="18" thickTop="1">
      <c r="A11" s="1825" t="s">
        <v>6268</v>
      </c>
      <c r="B11" s="591" t="s">
        <v>4457</v>
      </c>
      <c r="C11" s="586">
        <v>44942</v>
      </c>
      <c r="D11" s="586">
        <v>44939</v>
      </c>
      <c r="E11" s="586" t="s">
        <v>6269</v>
      </c>
      <c r="F11" s="583" t="s">
        <v>6264</v>
      </c>
      <c r="G11" s="592">
        <v>159</v>
      </c>
      <c r="H11" s="593"/>
      <c r="I11" s="592">
        <v>10000</v>
      </c>
      <c r="J11" s="592"/>
      <c r="K11" s="592">
        <f t="shared" si="0"/>
        <v>1590000</v>
      </c>
      <c r="L11" s="592"/>
      <c r="M11" s="594">
        <f t="shared" si="1"/>
        <v>1590000</v>
      </c>
      <c r="N11" s="594">
        <f t="shared" ref="N11:N24" si="2">N10+M11</f>
        <v>6590000</v>
      </c>
      <c r="O11" s="595"/>
      <c r="P11" s="537" t="s">
        <v>6270</v>
      </c>
    </row>
    <row r="12" spans="1:16">
      <c r="A12" s="1825"/>
      <c r="B12" s="596" t="s">
        <v>4457</v>
      </c>
      <c r="C12" s="587">
        <v>44942</v>
      </c>
      <c r="D12" s="588">
        <v>44939</v>
      </c>
      <c r="E12" s="588" t="s">
        <v>6271</v>
      </c>
      <c r="F12" s="584" t="s">
        <v>6264</v>
      </c>
      <c r="G12" s="597">
        <v>153</v>
      </c>
      <c r="H12" s="598"/>
      <c r="I12" s="599">
        <v>10000</v>
      </c>
      <c r="J12" s="599"/>
      <c r="K12" s="599">
        <f t="shared" si="0"/>
        <v>1530000</v>
      </c>
      <c r="L12" s="599"/>
      <c r="M12" s="600">
        <f t="shared" si="1"/>
        <v>1530000</v>
      </c>
      <c r="N12" s="600">
        <f t="shared" si="2"/>
        <v>8120000</v>
      </c>
      <c r="O12" s="601"/>
      <c r="P12" s="127" t="s">
        <v>6272</v>
      </c>
    </row>
    <row r="13" spans="1:16" ht="17.399999999999999" customHeight="1" thickBot="1">
      <c r="A13" s="1825"/>
      <c r="B13" s="596" t="s">
        <v>6262</v>
      </c>
      <c r="C13" s="587">
        <v>44942</v>
      </c>
      <c r="D13" s="588">
        <v>44939</v>
      </c>
      <c r="E13" s="588" t="s">
        <v>6273</v>
      </c>
      <c r="F13" s="584" t="s">
        <v>6264</v>
      </c>
      <c r="G13" s="597">
        <f>96-255</f>
        <v>-159</v>
      </c>
      <c r="H13" s="597"/>
      <c r="I13" s="599">
        <v>10000</v>
      </c>
      <c r="J13" s="599"/>
      <c r="K13" s="599">
        <f t="shared" si="0"/>
        <v>-1590000</v>
      </c>
      <c r="L13" s="599"/>
      <c r="M13" s="600">
        <f t="shared" si="1"/>
        <v>-1590000</v>
      </c>
      <c r="N13" s="602">
        <f>N12+M13</f>
        <v>6530000</v>
      </c>
      <c r="O13" s="601"/>
      <c r="P13" s="127" t="s">
        <v>6270</v>
      </c>
    </row>
    <row r="14" spans="1:16" ht="18" thickBot="1">
      <c r="A14" s="1825"/>
      <c r="B14" s="603" t="s">
        <v>3099</v>
      </c>
      <c r="C14" s="589">
        <v>44942</v>
      </c>
      <c r="D14" s="589">
        <v>44939</v>
      </c>
      <c r="E14" s="589" t="s">
        <v>6274</v>
      </c>
      <c r="F14" s="585" t="s">
        <v>6264</v>
      </c>
      <c r="G14" s="604">
        <f>92-245</f>
        <v>-153</v>
      </c>
      <c r="H14" s="605"/>
      <c r="I14" s="604">
        <v>10000</v>
      </c>
      <c r="J14" s="604"/>
      <c r="K14" s="604">
        <f>(G14+H14)*I14</f>
        <v>-1530000</v>
      </c>
      <c r="L14" s="604"/>
      <c r="M14" s="606">
        <f>K14+L14</f>
        <v>-1530000</v>
      </c>
      <c r="N14" s="607">
        <f t="shared" si="2"/>
        <v>5000000</v>
      </c>
      <c r="O14" s="608"/>
      <c r="P14" s="539" t="s">
        <v>6272</v>
      </c>
    </row>
    <row r="15" spans="1:16" ht="18" customHeight="1" thickTop="1">
      <c r="A15" s="1825" t="s">
        <v>6275</v>
      </c>
      <c r="B15" s="531" t="s">
        <v>4457</v>
      </c>
      <c r="C15" s="532">
        <v>45154</v>
      </c>
      <c r="D15" s="532">
        <v>45154</v>
      </c>
      <c r="E15" s="532" t="s">
        <v>6276</v>
      </c>
      <c r="F15" s="1822" t="s">
        <v>6277</v>
      </c>
      <c r="G15" s="533">
        <v>28080</v>
      </c>
      <c r="H15" s="533"/>
      <c r="I15" s="534">
        <v>10000</v>
      </c>
      <c r="J15" s="534"/>
      <c r="K15" s="534">
        <f t="shared" ref="K15:K27" si="3">(G15+H15)*I15</f>
        <v>280800000</v>
      </c>
      <c r="L15" s="534"/>
      <c r="M15" s="535">
        <f t="shared" ref="M15:M27" si="4">K15+L15</f>
        <v>280800000</v>
      </c>
      <c r="N15" s="535">
        <f t="shared" si="2"/>
        <v>285800000</v>
      </c>
      <c r="O15" s="536">
        <f>G15/(SUM($G$15:$G$17))</f>
        <v>0.624</v>
      </c>
      <c r="P15" s="537" t="s">
        <v>6278</v>
      </c>
    </row>
    <row r="16" spans="1:16" ht="18" thickBot="1">
      <c r="A16" s="1825"/>
      <c r="B16" s="521" t="s">
        <v>6262</v>
      </c>
      <c r="C16" s="94">
        <v>45154</v>
      </c>
      <c r="D16" s="94">
        <v>45154</v>
      </c>
      <c r="E16" s="94" t="s">
        <v>6279</v>
      </c>
      <c r="F16" s="1823"/>
      <c r="G16" s="96">
        <v>8640</v>
      </c>
      <c r="H16" s="176"/>
      <c r="I16" s="270">
        <v>10000</v>
      </c>
      <c r="J16" s="270"/>
      <c r="K16" s="270">
        <f t="shared" si="3"/>
        <v>86400000</v>
      </c>
      <c r="L16" s="270"/>
      <c r="M16" s="271">
        <f t="shared" si="4"/>
        <v>86400000</v>
      </c>
      <c r="N16" s="522">
        <f t="shared" si="2"/>
        <v>372200000</v>
      </c>
      <c r="O16" s="508">
        <f>G16/(SUM($G$15:$G$17))</f>
        <v>0.192</v>
      </c>
      <c r="P16" s="127" t="s">
        <v>6278</v>
      </c>
    </row>
    <row r="17" spans="1:18" ht="18" thickBot="1">
      <c r="A17" s="1825"/>
      <c r="B17" s="523" t="s">
        <v>6265</v>
      </c>
      <c r="C17" s="524">
        <v>45154</v>
      </c>
      <c r="D17" s="524">
        <v>45154</v>
      </c>
      <c r="E17" s="524" t="s">
        <v>6280</v>
      </c>
      <c r="F17" s="1824"/>
      <c r="G17" s="538">
        <v>8280</v>
      </c>
      <c r="H17" s="538"/>
      <c r="I17" s="526">
        <v>10000</v>
      </c>
      <c r="J17" s="526"/>
      <c r="K17" s="526">
        <f t="shared" si="3"/>
        <v>82800000</v>
      </c>
      <c r="L17" s="526"/>
      <c r="M17" s="527">
        <f t="shared" si="4"/>
        <v>82800000</v>
      </c>
      <c r="N17" s="528">
        <f t="shared" si="2"/>
        <v>455000000</v>
      </c>
      <c r="O17" s="529">
        <f>G17/(SUM($G$15:$G$17))</f>
        <v>0.184</v>
      </c>
      <c r="P17" s="539" t="s">
        <v>6278</v>
      </c>
    </row>
    <row r="18" spans="1:18" ht="18" thickTop="1">
      <c r="A18" s="1825" t="s">
        <v>6281</v>
      </c>
      <c r="B18" s="531" t="s">
        <v>4457</v>
      </c>
      <c r="C18" s="540">
        <v>45204</v>
      </c>
      <c r="D18" s="532" t="s">
        <v>6264</v>
      </c>
      <c r="E18" s="532"/>
      <c r="F18" s="1822" t="s">
        <v>6282</v>
      </c>
      <c r="G18" s="533">
        <v>-28392</v>
      </c>
      <c r="H18" s="541"/>
      <c r="I18" s="534">
        <v>10000</v>
      </c>
      <c r="J18" s="542"/>
      <c r="K18" s="534">
        <f t="shared" si="3"/>
        <v>-283920000</v>
      </c>
      <c r="L18" s="534"/>
      <c r="M18" s="535">
        <f t="shared" si="4"/>
        <v>-283920000</v>
      </c>
      <c r="N18" s="535">
        <f t="shared" si="2"/>
        <v>171080000</v>
      </c>
      <c r="O18" s="543"/>
      <c r="P18" s="544" t="s">
        <v>6283</v>
      </c>
      <c r="Q18" s="57">
        <f>K18+K21</f>
        <v>-281080800</v>
      </c>
      <c r="R18" s="57">
        <f>-Q18</f>
        <v>281080800</v>
      </c>
    </row>
    <row r="19" spans="1:18">
      <c r="A19" s="1825"/>
      <c r="B19" s="521" t="s">
        <v>6262</v>
      </c>
      <c r="C19" s="93">
        <v>45204</v>
      </c>
      <c r="D19" s="94" t="s">
        <v>6264</v>
      </c>
      <c r="E19" s="94"/>
      <c r="F19" s="1823"/>
      <c r="G19" s="96">
        <v>-8736</v>
      </c>
      <c r="H19" s="95"/>
      <c r="I19" s="270">
        <v>10000</v>
      </c>
      <c r="J19" s="95"/>
      <c r="K19" s="270">
        <f t="shared" si="3"/>
        <v>-87360000</v>
      </c>
      <c r="L19" s="270"/>
      <c r="M19" s="271">
        <f t="shared" si="4"/>
        <v>-87360000</v>
      </c>
      <c r="N19" s="271">
        <f t="shared" si="2"/>
        <v>83720000</v>
      </c>
      <c r="O19" s="113"/>
      <c r="P19" s="89" t="s">
        <v>6283</v>
      </c>
      <c r="Q19" s="57">
        <f t="shared" ref="Q19:Q20" si="5">K19+K22</f>
        <v>-86486400</v>
      </c>
      <c r="R19" s="57">
        <f t="shared" ref="R19:R20" si="6">-Q19</f>
        <v>86486400</v>
      </c>
    </row>
    <row r="20" spans="1:18">
      <c r="A20" s="1825"/>
      <c r="B20" s="521" t="s">
        <v>6265</v>
      </c>
      <c r="C20" s="93">
        <v>45204</v>
      </c>
      <c r="D20" s="94" t="s">
        <v>6264</v>
      </c>
      <c r="E20" s="94"/>
      <c r="F20" s="1823"/>
      <c r="G20" s="96">
        <v>-8372</v>
      </c>
      <c r="H20" s="176"/>
      <c r="I20" s="270">
        <v>10000</v>
      </c>
      <c r="J20" s="176"/>
      <c r="K20" s="270">
        <f t="shared" si="3"/>
        <v>-83720000</v>
      </c>
      <c r="L20" s="270"/>
      <c r="M20" s="271">
        <f t="shared" si="4"/>
        <v>-83720000</v>
      </c>
      <c r="N20" s="522">
        <f t="shared" si="2"/>
        <v>0</v>
      </c>
      <c r="O20" s="151"/>
      <c r="P20" s="89" t="s">
        <v>6283</v>
      </c>
      <c r="Q20" s="57">
        <f t="shared" si="5"/>
        <v>-82882800</v>
      </c>
      <c r="R20" s="57">
        <f t="shared" si="6"/>
        <v>82882800</v>
      </c>
    </row>
    <row r="21" spans="1:18">
      <c r="A21" s="1825"/>
      <c r="B21" s="521" t="s">
        <v>4457</v>
      </c>
      <c r="C21" s="93">
        <v>45204</v>
      </c>
      <c r="D21" s="94" t="s">
        <v>6264</v>
      </c>
      <c r="E21" s="94"/>
      <c r="F21" s="1823"/>
      <c r="G21" s="96">
        <v>28392</v>
      </c>
      <c r="H21" s="96"/>
      <c r="I21" s="96">
        <v>100</v>
      </c>
      <c r="J21" s="96"/>
      <c r="K21" s="96">
        <f t="shared" si="3"/>
        <v>2839200</v>
      </c>
      <c r="L21" s="96"/>
      <c r="M21" s="97">
        <f t="shared" si="4"/>
        <v>2839200</v>
      </c>
      <c r="N21" s="545">
        <f t="shared" si="2"/>
        <v>2839200</v>
      </c>
      <c r="O21" s="151"/>
      <c r="P21" s="89" t="s">
        <v>6283</v>
      </c>
    </row>
    <row r="22" spans="1:18" ht="18" thickBot="1">
      <c r="A22" s="1825"/>
      <c r="B22" s="521" t="s">
        <v>6262</v>
      </c>
      <c r="C22" s="93">
        <v>45204</v>
      </c>
      <c r="D22" s="94" t="s">
        <v>6264</v>
      </c>
      <c r="E22" s="94"/>
      <c r="F22" s="1823"/>
      <c r="G22" s="96">
        <v>8736</v>
      </c>
      <c r="H22" s="85"/>
      <c r="I22" s="96">
        <v>100</v>
      </c>
      <c r="J22" s="85"/>
      <c r="K22" s="96">
        <f t="shared" si="3"/>
        <v>873600</v>
      </c>
      <c r="L22" s="96"/>
      <c r="M22" s="97">
        <f t="shared" si="4"/>
        <v>873600</v>
      </c>
      <c r="N22" s="545">
        <f t="shared" si="2"/>
        <v>3712800</v>
      </c>
      <c r="O22" s="98"/>
      <c r="P22" s="89" t="s">
        <v>6283</v>
      </c>
    </row>
    <row r="23" spans="1:18" ht="18" thickBot="1">
      <c r="A23" s="1825"/>
      <c r="B23" s="523" t="s">
        <v>6265</v>
      </c>
      <c r="C23" s="524">
        <v>45204</v>
      </c>
      <c r="D23" s="524" t="s">
        <v>6264</v>
      </c>
      <c r="E23" s="524"/>
      <c r="F23" s="1824"/>
      <c r="G23" s="538">
        <v>8372</v>
      </c>
      <c r="H23" s="546"/>
      <c r="I23" s="538">
        <v>100</v>
      </c>
      <c r="J23" s="546"/>
      <c r="K23" s="538">
        <f t="shared" si="3"/>
        <v>837200</v>
      </c>
      <c r="L23" s="546"/>
      <c r="M23" s="547">
        <f t="shared" si="4"/>
        <v>837200</v>
      </c>
      <c r="N23" s="548">
        <f t="shared" si="2"/>
        <v>4550000</v>
      </c>
      <c r="O23" s="549"/>
      <c r="P23" s="530" t="s">
        <v>6283</v>
      </c>
    </row>
    <row r="24" spans="1:18" ht="18" thickTop="1">
      <c r="A24" s="1825" t="s">
        <v>6284</v>
      </c>
      <c r="B24" s="531" t="s">
        <v>4457</v>
      </c>
      <c r="C24" s="532">
        <v>45230</v>
      </c>
      <c r="D24" s="590">
        <v>45230</v>
      </c>
      <c r="E24" s="586" t="s">
        <v>6269</v>
      </c>
      <c r="F24" s="582" t="s">
        <v>6264</v>
      </c>
      <c r="G24" s="533">
        <v>8736</v>
      </c>
      <c r="H24" s="550"/>
      <c r="I24" s="533">
        <v>100</v>
      </c>
      <c r="J24" s="533"/>
      <c r="K24" s="533">
        <f t="shared" si="3"/>
        <v>873600</v>
      </c>
      <c r="L24" s="533"/>
      <c r="M24" s="551">
        <f t="shared" si="4"/>
        <v>873600</v>
      </c>
      <c r="N24" s="552">
        <f t="shared" si="2"/>
        <v>5423600</v>
      </c>
      <c r="O24" s="553"/>
      <c r="P24" s="554" t="s">
        <v>6285</v>
      </c>
    </row>
    <row r="25" spans="1:18">
      <c r="A25" s="1825"/>
      <c r="B25" s="531" t="s">
        <v>4457</v>
      </c>
      <c r="C25" s="532">
        <v>45230</v>
      </c>
      <c r="D25" s="590">
        <v>45230</v>
      </c>
      <c r="E25" s="588" t="s">
        <v>6271</v>
      </c>
      <c r="F25" s="582" t="s">
        <v>6264</v>
      </c>
      <c r="G25" s="533">
        <v>8372</v>
      </c>
      <c r="H25" s="550"/>
      <c r="I25" s="533">
        <v>100</v>
      </c>
      <c r="J25" s="533"/>
      <c r="K25" s="533">
        <f t="shared" ref="K25" si="7">(G25+H25)*I25</f>
        <v>837200</v>
      </c>
      <c r="L25" s="533"/>
      <c r="M25" s="551">
        <f t="shared" ref="M25" si="8">K25+L25</f>
        <v>837200</v>
      </c>
      <c r="N25" s="552">
        <f t="shared" ref="N25:N26" si="9">N24+M25</f>
        <v>6260800</v>
      </c>
      <c r="O25" s="553"/>
      <c r="P25" s="554" t="s">
        <v>6285</v>
      </c>
    </row>
    <row r="26" spans="1:18" ht="18" thickBot="1">
      <c r="A26" s="1825"/>
      <c r="B26" s="521" t="s">
        <v>6262</v>
      </c>
      <c r="C26" s="94">
        <v>45230</v>
      </c>
      <c r="D26" s="588">
        <v>45230</v>
      </c>
      <c r="E26" s="588" t="s">
        <v>6273</v>
      </c>
      <c r="F26" s="580" t="s">
        <v>6264</v>
      </c>
      <c r="G26" s="96">
        <f>-G22</f>
        <v>-8736</v>
      </c>
      <c r="H26" s="54"/>
      <c r="I26" s="96">
        <v>100</v>
      </c>
      <c r="J26" s="85"/>
      <c r="K26" s="96">
        <f t="shared" si="3"/>
        <v>-873600</v>
      </c>
      <c r="L26" s="96"/>
      <c r="M26" s="97">
        <f t="shared" si="4"/>
        <v>-873600</v>
      </c>
      <c r="N26" s="545">
        <f t="shared" si="9"/>
        <v>5387200</v>
      </c>
      <c r="O26" s="99"/>
      <c r="P26" s="90" t="s">
        <v>6285</v>
      </c>
    </row>
    <row r="27" spans="1:18" ht="18" thickBot="1">
      <c r="A27" s="1825"/>
      <c r="B27" s="523" t="s">
        <v>6265</v>
      </c>
      <c r="C27" s="524">
        <v>45230</v>
      </c>
      <c r="D27" s="589">
        <v>45230</v>
      </c>
      <c r="E27" s="589" t="s">
        <v>6274</v>
      </c>
      <c r="F27" s="581" t="s">
        <v>6264</v>
      </c>
      <c r="G27" s="538">
        <f>-G23</f>
        <v>-8372</v>
      </c>
      <c r="H27" s="546"/>
      <c r="I27" s="538">
        <v>100</v>
      </c>
      <c r="J27" s="546"/>
      <c r="K27" s="538">
        <f t="shared" si="3"/>
        <v>-837200</v>
      </c>
      <c r="L27" s="546"/>
      <c r="M27" s="547">
        <f t="shared" si="4"/>
        <v>-837200</v>
      </c>
      <c r="N27" s="548">
        <f>N26+M27</f>
        <v>4550000</v>
      </c>
      <c r="O27" s="549"/>
      <c r="P27" s="530" t="s">
        <v>6285</v>
      </c>
    </row>
    <row r="28" spans="1:18" ht="18" thickTop="1">
      <c r="A28" s="711" t="s">
        <v>6286</v>
      </c>
      <c r="B28" s="712" t="s">
        <v>4457</v>
      </c>
      <c r="C28" s="713">
        <v>45653</v>
      </c>
      <c r="D28" s="713">
        <v>45653</v>
      </c>
      <c r="E28" s="714"/>
      <c r="F28" s="715" t="s">
        <v>6287</v>
      </c>
      <c r="G28" s="716">
        <v>40000000</v>
      </c>
      <c r="H28" s="717"/>
      <c r="I28" s="716">
        <v>100</v>
      </c>
      <c r="J28" s="716"/>
      <c r="K28" s="716">
        <f t="shared" ref="K28" si="10">(G28+H28)*I28</f>
        <v>4000000000</v>
      </c>
      <c r="L28" s="716"/>
      <c r="M28" s="718">
        <f t="shared" ref="M28" si="11">K28+L28</f>
        <v>4000000000</v>
      </c>
      <c r="N28" s="718">
        <f t="shared" ref="N28" si="12">N27+M28</f>
        <v>4004550000</v>
      </c>
      <c r="O28" s="719"/>
      <c r="P28" s="720" t="s">
        <v>6288</v>
      </c>
    </row>
    <row r="29" spans="1:18">
      <c r="B29" s="555"/>
      <c r="C29" s="532"/>
      <c r="D29" s="532"/>
      <c r="E29" s="532"/>
      <c r="F29" s="532"/>
      <c r="G29" s="550"/>
      <c r="H29" s="550"/>
      <c r="I29" s="550"/>
      <c r="J29" s="550"/>
      <c r="K29" s="556"/>
      <c r="L29" s="550"/>
      <c r="M29" s="551"/>
      <c r="N29" s="552"/>
      <c r="O29" s="553"/>
      <c r="P29" s="554"/>
    </row>
    <row r="30" spans="1:18">
      <c r="B30" s="33"/>
      <c r="C30" s="33"/>
      <c r="D30" s="33"/>
      <c r="E30" s="33"/>
      <c r="F30" s="33"/>
      <c r="G30" s="152">
        <f>SUM(G7:G29)</f>
        <v>40045500</v>
      </c>
      <c r="H30" s="152">
        <f>SUM(H7:H29)</f>
        <v>0</v>
      </c>
      <c r="I30" s="56"/>
      <c r="J30" s="56"/>
      <c r="K30" s="56">
        <f>SUM(K7:K29)</f>
        <v>4004550000</v>
      </c>
      <c r="L30" s="56">
        <f>SUM(L7:L29)</f>
        <v>0</v>
      </c>
      <c r="M30" s="56">
        <f>SUM(M7:M29)</f>
        <v>4004550000</v>
      </c>
      <c r="N30" s="56"/>
      <c r="O30" s="100"/>
      <c r="P30" s="147" t="b">
        <f>M30='BS(2025)'!F40</f>
        <v>1</v>
      </c>
    </row>
    <row r="31" spans="1:18">
      <c r="K31" s="86"/>
      <c r="L31" s="107"/>
      <c r="P31" s="86"/>
    </row>
    <row r="32" spans="1:18" ht="16.649999999999999" hidden="1" customHeight="1" outlineLevel="1">
      <c r="B32" s="87" t="s">
        <v>6289</v>
      </c>
      <c r="L32" s="21"/>
      <c r="M32" s="86"/>
    </row>
    <row r="33" spans="1:15" ht="16.649999999999999" hidden="1" customHeight="1" outlineLevel="1">
      <c r="B33" s="87" t="s">
        <v>6290</v>
      </c>
      <c r="L33" s="21"/>
      <c r="M33" s="86"/>
    </row>
    <row r="34" spans="1:15" ht="16.5" hidden="1" customHeight="1" outlineLevel="1">
      <c r="B34" s="87" t="s">
        <v>6291</v>
      </c>
      <c r="L34" s="21"/>
      <c r="M34" s="86"/>
    </row>
    <row r="35" spans="1:15" collapsed="1">
      <c r="A35" s="256" t="s">
        <v>6292</v>
      </c>
      <c r="B35" s="499" t="s">
        <v>6293</v>
      </c>
      <c r="L35" s="21"/>
      <c r="M35" s="86"/>
    </row>
    <row r="36" spans="1:15" ht="37.5" customHeight="1">
      <c r="B36" s="1194" t="s">
        <v>6294</v>
      </c>
      <c r="C36" s="1194" t="s">
        <v>6295</v>
      </c>
      <c r="D36" s="1194" t="s">
        <v>6296</v>
      </c>
      <c r="F36" s="499" t="s">
        <v>6297</v>
      </c>
      <c r="K36" s="21" t="s">
        <v>6298</v>
      </c>
      <c r="M36" s="517" t="s">
        <v>6299</v>
      </c>
    </row>
    <row r="37" spans="1:15" ht="30.75" customHeight="1">
      <c r="B37" s="1195" t="s">
        <v>444</v>
      </c>
      <c r="C37" s="1196">
        <f>SUMIFS($G$7:$G$14,$B$7:$B$14,B37)</f>
        <v>312</v>
      </c>
      <c r="D37" s="1197">
        <f>C37/$C$41</f>
        <v>0.624</v>
      </c>
      <c r="F37" s="1193"/>
      <c r="G37" s="1193" t="s">
        <v>6300</v>
      </c>
      <c r="H37" s="1193" t="s">
        <v>6301</v>
      </c>
      <c r="I37" s="1198" t="s">
        <v>6302</v>
      </c>
      <c r="J37" s="1198" t="s">
        <v>6303</v>
      </c>
      <c r="K37" s="1198" t="s">
        <v>6304</v>
      </c>
      <c r="L37" s="1198" t="s">
        <v>6305</v>
      </c>
      <c r="M37" s="1193" t="s">
        <v>6306</v>
      </c>
      <c r="N37" s="1193" t="s">
        <v>6307</v>
      </c>
      <c r="O37" s="1193" t="s">
        <v>6308</v>
      </c>
    </row>
    <row r="38" spans="1:15">
      <c r="B38" s="1199" t="s">
        <v>6262</v>
      </c>
      <c r="C38" s="1196">
        <f>SUMIFS($G$7:$G$14,$B$7:$B$14,B38)</f>
        <v>96</v>
      </c>
      <c r="D38" s="1197">
        <f>C38/$C$41</f>
        <v>0.192</v>
      </c>
      <c r="F38" s="1200" t="s">
        <v>6262</v>
      </c>
      <c r="G38" s="1201">
        <f>G7</f>
        <v>15790</v>
      </c>
      <c r="H38" s="1201">
        <f>G38+G9</f>
        <v>255</v>
      </c>
      <c r="I38" s="1196">
        <f>M7+M9</f>
        <v>2550000</v>
      </c>
      <c r="J38" s="1196">
        <v>135405000</v>
      </c>
      <c r="K38" s="1196">
        <v>84628125</v>
      </c>
      <c r="L38" s="1196">
        <v>50776875</v>
      </c>
      <c r="M38" s="1196">
        <v>86400000</v>
      </c>
      <c r="N38" s="1196" t="s">
        <v>6309</v>
      </c>
      <c r="O38" s="1196">
        <f>L38</f>
        <v>50776875</v>
      </c>
    </row>
    <row r="39" spans="1:15">
      <c r="B39" s="1199" t="s">
        <v>6265</v>
      </c>
      <c r="C39" s="1196">
        <f>SUMIFS($G$7:$G$14,$B$7:$B$14,B39)</f>
        <v>92</v>
      </c>
      <c r="D39" s="1197">
        <f>C39/$C$41</f>
        <v>0.184</v>
      </c>
      <c r="F39" s="1200" t="s">
        <v>6265</v>
      </c>
      <c r="G39" s="1201">
        <f>G8</f>
        <v>15170</v>
      </c>
      <c r="H39" s="1201">
        <f>G39+G10</f>
        <v>245</v>
      </c>
      <c r="I39" s="1196">
        <f>M8+M10</f>
        <v>2450000</v>
      </c>
      <c r="J39" s="1196">
        <v>130095000</v>
      </c>
      <c r="K39" s="1196">
        <v>81309375</v>
      </c>
      <c r="L39" s="1196">
        <v>48785625</v>
      </c>
      <c r="M39" s="1196">
        <v>82800000</v>
      </c>
      <c r="N39" s="1196" t="s">
        <v>6309</v>
      </c>
      <c r="O39" s="1196">
        <f>L39</f>
        <v>48785625</v>
      </c>
    </row>
    <row r="40" spans="1:15">
      <c r="B40" s="1195"/>
      <c r="C40" s="1202"/>
      <c r="D40" s="1203"/>
      <c r="F40" s="1200" t="s">
        <v>4412</v>
      </c>
      <c r="G40" s="1196">
        <f t="shared" ref="G40:H40" si="13">SUM(G38:G39)</f>
        <v>30960</v>
      </c>
      <c r="H40" s="1196">
        <f t="shared" si="13"/>
        <v>500</v>
      </c>
      <c r="I40" s="1196">
        <f>SUM(I38:I39)</f>
        <v>5000000</v>
      </c>
      <c r="J40" s="1196">
        <f>SUM(J38:J39)</f>
        <v>265500000</v>
      </c>
      <c r="K40" s="1204">
        <f t="shared" ref="K40:M40" si="14">SUM(K38:K39)</f>
        <v>165937500</v>
      </c>
      <c r="L40" s="1196">
        <f t="shared" si="14"/>
        <v>99562500</v>
      </c>
      <c r="M40" s="1196">
        <f t="shared" si="14"/>
        <v>169200000</v>
      </c>
      <c r="N40" s="1196"/>
      <c r="O40" s="1196"/>
    </row>
    <row r="41" spans="1:15">
      <c r="B41" s="1205"/>
      <c r="C41" s="1196">
        <f>SUM(C37:C40)</f>
        <v>500</v>
      </c>
      <c r="D41" s="1197">
        <f>SUM(D37:D40)</f>
        <v>1</v>
      </c>
      <c r="L41" s="21"/>
    </row>
    <row r="42" spans="1:15">
      <c r="F42" s="21" t="s">
        <v>6310</v>
      </c>
      <c r="L42" s="21"/>
    </row>
    <row r="43" spans="1:15">
      <c r="B43" s="499" t="s">
        <v>6311</v>
      </c>
      <c r="L43" s="21"/>
      <c r="M43" s="86"/>
    </row>
    <row r="44" spans="1:15">
      <c r="B44" s="1194" t="s">
        <v>6294</v>
      </c>
      <c r="C44" s="1194" t="s">
        <v>6295</v>
      </c>
      <c r="D44" s="1194" t="s">
        <v>6296</v>
      </c>
      <c r="L44" s="21"/>
      <c r="M44" s="86"/>
    </row>
    <row r="45" spans="1:15">
      <c r="B45" s="1195" t="s">
        <v>444</v>
      </c>
      <c r="C45" s="1196">
        <f>SUMIFS($G$7:$G$17,$B$7:$B$17,B45)</f>
        <v>28392</v>
      </c>
      <c r="D45" s="1197">
        <f>C45/$C$49</f>
        <v>0.624</v>
      </c>
      <c r="L45" s="21"/>
      <c r="M45" s="86"/>
    </row>
    <row r="46" spans="1:15">
      <c r="B46" s="1199" t="s">
        <v>6262</v>
      </c>
      <c r="C46" s="1196">
        <f>SUMIFS($G$7:$G$17,$B$7:$B$17,B46)</f>
        <v>8736</v>
      </c>
      <c r="D46" s="1197">
        <f>C46/$C$49</f>
        <v>0.192</v>
      </c>
      <c r="L46" s="21"/>
      <c r="M46" s="86"/>
    </row>
    <row r="47" spans="1:15">
      <c r="B47" s="1199" t="s">
        <v>6265</v>
      </c>
      <c r="C47" s="1196">
        <f>SUMIFS($G$7:$G$17,$B$7:$B$17,B47)</f>
        <v>8372</v>
      </c>
      <c r="D47" s="1197">
        <f>C47/$C$49</f>
        <v>0.184</v>
      </c>
      <c r="L47" s="21"/>
      <c r="M47" s="86"/>
    </row>
    <row r="48" spans="1:15">
      <c r="B48" s="1195"/>
      <c r="C48" s="1202"/>
      <c r="D48" s="1203"/>
      <c r="L48" s="21"/>
      <c r="M48" s="86"/>
    </row>
    <row r="49" spans="2:13">
      <c r="B49" s="1205"/>
      <c r="C49" s="1196">
        <f>SUM(C45:C48)</f>
        <v>45500</v>
      </c>
      <c r="D49" s="1197">
        <f>SUM(D45:D48)</f>
        <v>1</v>
      </c>
      <c r="L49" s="21"/>
      <c r="M49" s="86"/>
    </row>
    <row r="50" spans="2:13">
      <c r="C50" s="57" t="b">
        <f>SUM(C45:C48)=SUM(G30:H30)</f>
        <v>0</v>
      </c>
    </row>
    <row r="51" spans="2:13">
      <c r="B51" s="499" t="s">
        <v>6312</v>
      </c>
    </row>
    <row r="52" spans="2:13">
      <c r="B52" s="1194" t="s">
        <v>6294</v>
      </c>
      <c r="C52" s="1194" t="s">
        <v>6295</v>
      </c>
      <c r="D52" s="1194" t="s">
        <v>6296</v>
      </c>
    </row>
    <row r="53" spans="2:13">
      <c r="B53" s="1195" t="s">
        <v>444</v>
      </c>
      <c r="C53" s="1196">
        <f>SUMIFS($G$7:$G$23,$B$7:$B$23,B53)</f>
        <v>28392</v>
      </c>
      <c r="D53" s="1197">
        <f>C53/$C$49</f>
        <v>0.624</v>
      </c>
    </row>
    <row r="54" spans="2:13">
      <c r="B54" s="1199" t="s">
        <v>6262</v>
      </c>
      <c r="C54" s="1196">
        <f>SUMIFS($G$7:$G$23,$B$7:$B$23,B54)</f>
        <v>8736</v>
      </c>
      <c r="D54" s="1197">
        <f>C54/$C$49</f>
        <v>0.192</v>
      </c>
    </row>
    <row r="55" spans="2:13">
      <c r="B55" s="1199" t="s">
        <v>6265</v>
      </c>
      <c r="C55" s="1196">
        <f>SUMIFS($G$7:$G$23,$B$7:$B$23,B55)</f>
        <v>8372</v>
      </c>
      <c r="D55" s="1197">
        <f>C55/$C$49</f>
        <v>0.184</v>
      </c>
    </row>
    <row r="56" spans="2:13">
      <c r="B56" s="1195"/>
      <c r="C56" s="1202"/>
      <c r="D56" s="1203"/>
    </row>
    <row r="57" spans="2:13">
      <c r="B57" s="1205"/>
      <c r="C57" s="1196">
        <f>SUM(C53:C56)</f>
        <v>45500</v>
      </c>
      <c r="D57" s="1197">
        <f>SUM(D53:D56)</f>
        <v>1</v>
      </c>
    </row>
    <row r="59" spans="2:13">
      <c r="B59" s="499" t="s">
        <v>6313</v>
      </c>
    </row>
    <row r="60" spans="2:13">
      <c r="B60" s="1194" t="s">
        <v>6294</v>
      </c>
      <c r="C60" s="1194" t="s">
        <v>6295</v>
      </c>
      <c r="D60" s="1194" t="s">
        <v>6296</v>
      </c>
    </row>
    <row r="61" spans="2:13">
      <c r="B61" s="1195" t="s">
        <v>444</v>
      </c>
      <c r="C61" s="1196">
        <f>SUMIFS($G$7:$G$27,$B$7:$B$27,B61)</f>
        <v>45500</v>
      </c>
      <c r="D61" s="1197">
        <f>C61/$C$49</f>
        <v>1</v>
      </c>
    </row>
    <row r="62" spans="2:13">
      <c r="B62" s="1199" t="s">
        <v>6262</v>
      </c>
      <c r="C62" s="1196">
        <f>SUMIFS($G$7:$G$27,$B$7:$B$27,B62)</f>
        <v>0</v>
      </c>
      <c r="D62" s="1197">
        <f>C62/$C$49</f>
        <v>0</v>
      </c>
    </row>
    <row r="63" spans="2:13">
      <c r="B63" s="1199" t="s">
        <v>6265</v>
      </c>
      <c r="C63" s="1196">
        <f>SUMIFS($G$7:$G$27,$B$7:$B$27,B63)</f>
        <v>0</v>
      </c>
      <c r="D63" s="1197">
        <f>C63/$C$49</f>
        <v>0</v>
      </c>
    </row>
    <row r="64" spans="2:13">
      <c r="B64" s="1195"/>
      <c r="C64" s="1202"/>
      <c r="D64" s="1203"/>
    </row>
    <row r="65" spans="2:4">
      <c r="B65" s="1205"/>
      <c r="C65" s="1196">
        <f>SUM(C61:C64)</f>
        <v>45500</v>
      </c>
      <c r="D65" s="1197">
        <f>SUM(D61:D64)</f>
        <v>1</v>
      </c>
    </row>
    <row r="67" spans="2:4">
      <c r="B67" s="499" t="s">
        <v>6314</v>
      </c>
    </row>
    <row r="68" spans="2:4">
      <c r="B68" s="1194" t="s">
        <v>6294</v>
      </c>
      <c r="C68" s="1194" t="s">
        <v>6295</v>
      </c>
      <c r="D68" s="1194" t="s">
        <v>6296</v>
      </c>
    </row>
    <row r="69" spans="2:4">
      <c r="B69" s="1195" t="s">
        <v>444</v>
      </c>
      <c r="C69" s="1196">
        <f>SUMIFS($G$7:$G$28,$B$7:$B$28,B69)</f>
        <v>40045500</v>
      </c>
      <c r="D69" s="1197">
        <f>C69/$C$73</f>
        <v>1</v>
      </c>
    </row>
    <row r="70" spans="2:4">
      <c r="B70" s="1199" t="s">
        <v>6262</v>
      </c>
      <c r="C70" s="1196">
        <f>SUMIFS($G$7:$G$27,$B$7:$B$27,B70)</f>
        <v>0</v>
      </c>
      <c r="D70" s="1197">
        <f>C70/$C$49</f>
        <v>0</v>
      </c>
    </row>
    <row r="71" spans="2:4">
      <c r="B71" s="1199" t="s">
        <v>6265</v>
      </c>
      <c r="C71" s="1196">
        <f>SUMIFS($G$7:$G$27,$B$7:$B$27,B71)</f>
        <v>0</v>
      </c>
      <c r="D71" s="1197">
        <f>C71/$C$49</f>
        <v>0</v>
      </c>
    </row>
    <row r="72" spans="2:4">
      <c r="B72" s="1195"/>
      <c r="C72" s="1202"/>
      <c r="D72" s="1203"/>
    </row>
    <row r="73" spans="2:4">
      <c r="B73" s="1205"/>
      <c r="C73" s="1196">
        <f>SUM(C69:C72)</f>
        <v>40045500</v>
      </c>
      <c r="D73" s="1197">
        <f>SUM(D69:D72)</f>
        <v>1</v>
      </c>
    </row>
  </sheetData>
  <mergeCells count="7">
    <mergeCell ref="F15:F17"/>
    <mergeCell ref="F18:F23"/>
    <mergeCell ref="A7:A10"/>
    <mergeCell ref="A11:A14"/>
    <mergeCell ref="A24:A27"/>
    <mergeCell ref="A18:A23"/>
    <mergeCell ref="A15:A17"/>
  </mergeCells>
  <phoneticPr fontId="40" type="noConversion"/>
  <pageMargins left="0.7" right="0.7" top="0.75" bottom="0.75" header="0.3" footer="0.3"/>
  <pageSetup paperSize="9" scale="2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SyracuseOfficeCustomData>{"createMode":"plain_doc","forceRefresh":"0"}</SyracuseOfficeCustomData>
</file>

<file path=customXml/item3.xml><?xml version="1.0" encoding="utf-8"?>
<ct:contentTypeSchema xmlns:ct="http://schemas.microsoft.com/office/2006/metadata/contentType" xmlns:ma="http://schemas.microsoft.com/office/2006/metadata/properties/metaAttributes" ct:_="" ma:_="" ma:contentTypeName="Document" ma:contentTypeID="0x010100A796645ADD00C44BA7B55452982BAB9B" ma:contentTypeVersion="4" ma:contentTypeDescription="Create a new document." ma:contentTypeScope="" ma:versionID="c54b462213d0a1cdbd7b0d34d0e3dc85">
  <xsd:schema xmlns:xsd="http://www.w3.org/2001/XMLSchema" xmlns:xs="http://www.w3.org/2001/XMLSchema" xmlns:p="http://schemas.microsoft.com/office/2006/metadata/properties" xmlns:ns2="919e8345-a36d-41da-9645-5e5cad3364dd" targetNamespace="http://schemas.microsoft.com/office/2006/metadata/properties" ma:root="true" ma:fieldsID="63c64cedfc3e481b07543670006e79d5" ns2:_="">
    <xsd:import namespace="919e8345-a36d-41da-9645-5e5cad3364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9e8345-a36d-41da-9645-5e5cad336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339D3C1B-7C89-4948-9ACD-ADB349E5579D}">
  <ds:schemaRefs>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http://www.w3.org/XML/1998/namespace"/>
    <ds:schemaRef ds:uri="919e8345-a36d-41da-9645-5e5cad3364dd"/>
    <ds:schemaRef ds:uri="http://purl.org/dc/dcmitype/"/>
  </ds:schemaRefs>
</ds:datastoreItem>
</file>

<file path=customXml/itemProps2.xml><?xml version="1.0" encoding="utf-8"?>
<ds:datastoreItem xmlns:ds="http://schemas.openxmlformats.org/officeDocument/2006/customXml" ds:itemID="{119B1FDE-15D4-493F-8AB4-A4C09A652BDB}">
  <ds:schemaRefs/>
</ds:datastoreItem>
</file>

<file path=customXml/itemProps3.xml><?xml version="1.0" encoding="utf-8"?>
<ds:datastoreItem xmlns:ds="http://schemas.openxmlformats.org/officeDocument/2006/customXml" ds:itemID="{D1B90E18-D1BE-48FC-A97F-BDF611715B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9e8345-a36d-41da-9645-5e5cad3364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2BFD2C9-28F6-4BC8-9ECA-87201501A1A8}">
  <ds:schemaRefs>
    <ds:schemaRef ds:uri="http://schemas.microsoft.com/sharepoint/v3/contenttype/forms"/>
  </ds:schemaRefs>
</ds:datastoreItem>
</file>

<file path=customXml/itemProps5.xml><?xml version="1.0" encoding="utf-8"?>
<ds:datastoreItem xmlns:ds="http://schemas.openxmlformats.org/officeDocument/2006/customXml" ds:itemID="{CA397D5D-99CA-49C6-8A1F-97964E2BD77B}">
  <ds:schemaRefs>
    <ds:schemaRef ds:uri="http://schemas.microsoft.com/DataMashup"/>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49</vt:i4>
      </vt:variant>
      <vt:variant>
        <vt:lpstr>이름 지정된 범위</vt:lpstr>
      </vt:variant>
      <vt:variant>
        <vt:i4>1</vt:i4>
      </vt:variant>
    </vt:vector>
  </HeadingPairs>
  <TitlesOfParts>
    <vt:vector size="50" baseType="lpstr">
      <vt:lpstr>특이사항</vt:lpstr>
      <vt:lpstr>FS →</vt:lpstr>
      <vt:lpstr>CONTENTS</vt:lpstr>
      <vt:lpstr>journal 2025_KPMG</vt:lpstr>
      <vt:lpstr>journal 2025_EY</vt:lpstr>
      <vt:lpstr>고객사 확인 요청 사항</vt:lpstr>
      <vt:lpstr>BS</vt:lpstr>
      <vt:lpstr>IS</vt:lpstr>
      <vt:lpstr>TB</vt:lpstr>
      <vt:lpstr>JE(5)</vt:lpstr>
      <vt:lpstr>COA</vt:lpstr>
      <vt:lpstr>잔액명세서</vt:lpstr>
      <vt:lpstr>Sheet1</vt:lpstr>
      <vt:lpstr>GL</vt:lpstr>
      <vt:lpstr>JE(2026)</vt:lpstr>
      <vt:lpstr>Review→</vt:lpstr>
      <vt:lpstr>현금</vt:lpstr>
      <vt:lpstr>은행</vt:lpstr>
      <vt:lpstr>외상매출금</vt:lpstr>
      <vt:lpstr>선급금.</vt:lpstr>
      <vt:lpstr>BS(2025)</vt:lpstr>
      <vt:lpstr>IS(2025)</vt:lpstr>
      <vt:lpstr>JE(2025)</vt:lpstr>
      <vt:lpstr>외화</vt:lpstr>
      <vt:lpstr>선납세금</vt:lpstr>
      <vt:lpstr>Land</vt:lpstr>
      <vt:lpstr>BANK</vt:lpstr>
      <vt:lpstr>대여금,미수이자</vt:lpstr>
      <vt:lpstr>계약자산</vt:lpstr>
      <vt:lpstr>미수금</vt:lpstr>
      <vt:lpstr>COA편집</vt:lpstr>
      <vt:lpstr>투자자산</vt:lpstr>
      <vt:lpstr>Freehold land</vt:lpstr>
      <vt:lpstr>건설중인자산</vt:lpstr>
      <vt:lpstr>감가상각비</vt:lpstr>
      <vt:lpstr>보증금</vt:lpstr>
      <vt:lpstr>미지급(비용)금</vt:lpstr>
      <vt:lpstr>예수금</vt:lpstr>
      <vt:lpstr>선수금(계약부채)</vt:lpstr>
      <vt:lpstr>선수금</vt:lpstr>
      <vt:lpstr>대출금,미지급이자,</vt:lpstr>
      <vt:lpstr>FX - realized</vt:lpstr>
      <vt:lpstr>보증금 등</vt:lpstr>
      <vt:lpstr>신협</vt:lpstr>
      <vt:lpstr>매출부가세</vt:lpstr>
      <vt:lpstr>매입부가세</vt:lpstr>
      <vt:lpstr>F-X Rate</vt:lpstr>
      <vt:lpstr>금융리스</vt:lpstr>
      <vt:lpstr>Capital</vt:lpstr>
      <vt:lpstr>GL!Print_Titles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Jung, So Young -ATO [KR]</dc:creator>
  <cp:keywords/>
  <dc:description/>
  <cp:lastModifiedBy>Sookyung Kim</cp:lastModifiedBy>
  <cp:revision/>
  <cp:lastPrinted>2026-04-10T08:47:18Z</cp:lastPrinted>
  <dcterms:created xsi:type="dcterms:W3CDTF">2017-06-19T19:45:23Z</dcterms:created>
  <dcterms:modified xsi:type="dcterms:W3CDTF">2026-05-14T00:23:34Z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0x010100A796645ADD00C44BA7B55452982BAB9B</vt:lpwstr>
  </property>
  <property fmtid="{D5CDD505-2E9C-101B-9397-08002B2CF9AE}" pid="3" name="MediaServiceImageTags">
    <vt:lpwstr/>
  </property>
</Properties>
</file>